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ewha-my.sharepoint.com/personal/applemin0908_i_ewha_ac_kr/Documents/EIA 학회/"/>
    </mc:Choice>
  </mc:AlternateContent>
  <xr:revisionPtr revIDLastSave="1" documentId="13_ncr:1_{4B780A9E-4BD6-4818-BB03-112B6A97804C}" xr6:coauthVersionLast="47" xr6:coauthVersionMax="47" xr10:uidLastSave="{CEF4017D-42E7-4C8B-866C-C8E8FFF3F613}"/>
  <bookViews>
    <workbookView xWindow="-110" yWindow="-110" windowWidth="25820" windowHeight="15500" firstSheet="4" activeTab="12" xr2:uid="{00000000-000D-0000-FFFF-FFFF00000000}"/>
  </bookViews>
  <sheets>
    <sheet name="ForecastA(ctrlv)" sheetId="1" r:id="rId1"/>
    <sheet name="Annual(ctrlv)" sheetId="2" r:id="rId2"/>
    <sheet name="Quarter" sheetId="3" r:id="rId3"/>
    <sheet name="ForecastQ" sheetId="4" r:id="rId4"/>
    <sheet name="현대건설" sheetId="5" r:id="rId5"/>
    <sheet name="매출액 추정" sheetId="6" r:id="rId6"/>
    <sheet name="감가상각" sheetId="7" r:id="rId7"/>
    <sheet name="상대가치평가" sheetId="8" r:id="rId8"/>
    <sheet name="절대가치평가" sheetId="9" r:id="rId9"/>
    <sheet name="SOTP 밸류에이션" sheetId="10" r:id="rId10"/>
    <sheet name="Band Chart" sheetId="11" r:id="rId11"/>
    <sheet name="Report" sheetId="12" r:id="rId12"/>
    <sheet name="Sheet1" sheetId="13" r:id="rId13"/>
  </sheets>
  <externalReferences>
    <externalReference r:id="rId14"/>
  </externalReferences>
  <definedNames>
    <definedName name="Google_Sheet_Link_1957002614_1909155134" hidden="1">Unit_RR</definedName>
    <definedName name="RawQQC_" localSheetId="10">#REF!</definedName>
    <definedName name="RawQQC_">#REF!</definedName>
    <definedName name="RawQR_" localSheetId="10">#REF!</definedName>
    <definedName name="RawQR_">#REF!</definedName>
    <definedName name="RawQRC_" localSheetId="10">#REF!</definedName>
    <definedName name="RawQRC_">#REF!</definedName>
    <definedName name="U_RR" localSheetId="10">#REF!</definedName>
    <definedName name="U_RR">#REF!</definedName>
    <definedName name="Unit_RR" localSheetId="10">Report!$C$3</definedName>
    <definedName name="Unit_R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k8D0qIMXRpFXuHOOKK4cIt0QQ/XzKx96Akp64GxZQX0="/>
    </ext>
  </extLst>
</workbook>
</file>

<file path=xl/calcChain.xml><?xml version="1.0" encoding="utf-8"?>
<calcChain xmlns="http://schemas.openxmlformats.org/spreadsheetml/2006/main">
  <c r="I49" i="12" l="1"/>
  <c r="H49" i="12"/>
  <c r="G49" i="12"/>
  <c r="I48" i="12"/>
  <c r="H48" i="12"/>
  <c r="G48" i="12"/>
  <c r="Q47" i="12"/>
  <c r="P47" i="12"/>
  <c r="O47" i="12"/>
  <c r="I47" i="12"/>
  <c r="H47" i="12"/>
  <c r="G47" i="12"/>
  <c r="Q46" i="12"/>
  <c r="P46" i="12"/>
  <c r="O46" i="12"/>
  <c r="Q40" i="12"/>
  <c r="P40" i="12"/>
  <c r="O40" i="12"/>
  <c r="Q39" i="12"/>
  <c r="P39" i="12"/>
  <c r="O39" i="12"/>
  <c r="Q38" i="12"/>
  <c r="P38" i="12"/>
  <c r="O38" i="12"/>
  <c r="Q37" i="12"/>
  <c r="P37" i="12"/>
  <c r="O37" i="12"/>
  <c r="I30" i="12"/>
  <c r="H30" i="12"/>
  <c r="G30" i="12"/>
  <c r="I28" i="12"/>
  <c r="H28" i="12"/>
  <c r="G28" i="12"/>
  <c r="I27" i="12"/>
  <c r="H27" i="12"/>
  <c r="G27" i="12"/>
  <c r="I25" i="12"/>
  <c r="H25" i="12"/>
  <c r="G25" i="12"/>
  <c r="I22" i="12"/>
  <c r="H22" i="12"/>
  <c r="G22" i="12"/>
  <c r="I21" i="12"/>
  <c r="H21" i="12"/>
  <c r="G21" i="12"/>
  <c r="Q20" i="12"/>
  <c r="P20" i="12"/>
  <c r="O20" i="12"/>
  <c r="I20" i="12"/>
  <c r="H20" i="12"/>
  <c r="G20" i="12"/>
  <c r="Q19" i="12"/>
  <c r="P19" i="12"/>
  <c r="O19" i="12"/>
  <c r="Q18" i="12"/>
  <c r="P18" i="12"/>
  <c r="O18" i="12"/>
  <c r="I18" i="12"/>
  <c r="H18" i="12"/>
  <c r="G18" i="12"/>
  <c r="I17" i="12"/>
  <c r="H17" i="12"/>
  <c r="G17" i="12"/>
  <c r="Q16" i="12"/>
  <c r="P16" i="12"/>
  <c r="O16" i="12"/>
  <c r="I16" i="12"/>
  <c r="H16" i="12"/>
  <c r="G16" i="12"/>
  <c r="I13" i="12"/>
  <c r="H13" i="12"/>
  <c r="G13" i="12"/>
  <c r="AC28" i="11"/>
  <c r="M28" i="11"/>
  <c r="N27" i="11"/>
  <c r="A18" i="11"/>
  <c r="A17" i="11"/>
  <c r="M5" i="11"/>
  <c r="W4" i="11"/>
  <c r="N4" i="11"/>
  <c r="M4" i="11"/>
  <c r="M3" i="11"/>
  <c r="B26" i="11" s="1"/>
  <c r="D39" i="10"/>
  <c r="D34" i="10"/>
  <c r="D36" i="10" s="1"/>
  <c r="D31" i="10"/>
  <c r="D19" i="10"/>
  <c r="S106" i="9"/>
  <c r="R100" i="9"/>
  <c r="R95" i="9"/>
  <c r="Q95" i="9"/>
  <c r="P95" i="9"/>
  <c r="O95" i="9"/>
  <c r="N95" i="9"/>
  <c r="M95" i="9"/>
  <c r="L95" i="9"/>
  <c r="K95" i="9"/>
  <c r="J95" i="9"/>
  <c r="I95" i="9"/>
  <c r="H95" i="9"/>
  <c r="R94" i="9"/>
  <c r="S115" i="9" s="1"/>
  <c r="Q94" i="9"/>
  <c r="P94" i="9"/>
  <c r="O94" i="9"/>
  <c r="N94" i="9"/>
  <c r="M94" i="9"/>
  <c r="L94" i="9"/>
  <c r="K94" i="9"/>
  <c r="J94" i="9"/>
  <c r="I94" i="9"/>
  <c r="H94" i="9"/>
  <c r="S79" i="9"/>
  <c r="S78" i="9"/>
  <c r="S74" i="9"/>
  <c r="S73" i="9"/>
  <c r="S57" i="9"/>
  <c r="Q53" i="9"/>
  <c r="E52" i="12" s="1"/>
  <c r="P53" i="9"/>
  <c r="W51" i="9"/>
  <c r="V51" i="9"/>
  <c r="U51" i="9"/>
  <c r="T51" i="9"/>
  <c r="S51" i="9"/>
  <c r="R51" i="9"/>
  <c r="Q51" i="9"/>
  <c r="P51" i="9"/>
  <c r="O51" i="9"/>
  <c r="N51" i="9"/>
  <c r="M51" i="9"/>
  <c r="L51" i="9"/>
  <c r="K51" i="9"/>
  <c r="J51" i="9"/>
  <c r="I51" i="9"/>
  <c r="H51" i="9"/>
  <c r="W50" i="9"/>
  <c r="V50" i="9"/>
  <c r="U50" i="9"/>
  <c r="T50" i="9"/>
  <c r="S50" i="9"/>
  <c r="R50" i="9"/>
  <c r="Q50" i="9"/>
  <c r="P50" i="9"/>
  <c r="O50" i="9"/>
  <c r="N50" i="9"/>
  <c r="M50" i="9"/>
  <c r="L50" i="9"/>
  <c r="K50" i="9"/>
  <c r="J50" i="9"/>
  <c r="I50" i="9"/>
  <c r="H50" i="9"/>
  <c r="W49" i="9"/>
  <c r="V49" i="9"/>
  <c r="U49" i="9"/>
  <c r="T49" i="9"/>
  <c r="S49" i="9"/>
  <c r="R49" i="9"/>
  <c r="Q49" i="9"/>
  <c r="Q47" i="9" s="1"/>
  <c r="P49" i="9"/>
  <c r="O49" i="9"/>
  <c r="N49" i="9"/>
  <c r="M49" i="9"/>
  <c r="M47" i="9" s="1"/>
  <c r="L49" i="9"/>
  <c r="K49" i="9"/>
  <c r="J49" i="9"/>
  <c r="I49" i="9"/>
  <c r="I47" i="9" s="1"/>
  <c r="I53" i="9" s="1"/>
  <c r="H49" i="9"/>
  <c r="R48" i="9"/>
  <c r="Q48" i="9"/>
  <c r="P48" i="9"/>
  <c r="P47" i="9" s="1"/>
  <c r="O48" i="9"/>
  <c r="N48" i="9"/>
  <c r="M48" i="9"/>
  <c r="L48" i="9"/>
  <c r="K48" i="9"/>
  <c r="K47" i="9" s="1"/>
  <c r="J48" i="9"/>
  <c r="I48" i="9"/>
  <c r="H48" i="9"/>
  <c r="H47" i="9" s="1"/>
  <c r="R47" i="9"/>
  <c r="O47" i="9"/>
  <c r="N47" i="9"/>
  <c r="J47" i="9"/>
  <c r="R45" i="9"/>
  <c r="R53" i="9" s="1"/>
  <c r="F52" i="12" s="1"/>
  <c r="W44" i="9"/>
  <c r="V44" i="9"/>
  <c r="U44" i="9"/>
  <c r="T44" i="9"/>
  <c r="S44" i="9"/>
  <c r="R44" i="9"/>
  <c r="Q44" i="9"/>
  <c r="P44" i="9"/>
  <c r="O44" i="9"/>
  <c r="N44" i="9"/>
  <c r="M44" i="9"/>
  <c r="L44" i="9"/>
  <c r="K44" i="9"/>
  <c r="J44" i="9"/>
  <c r="I44" i="9"/>
  <c r="H44" i="9"/>
  <c r="W43" i="9"/>
  <c r="V43" i="9"/>
  <c r="U43" i="9"/>
  <c r="T43" i="9"/>
  <c r="S43" i="9"/>
  <c r="R43" i="9"/>
  <c r="Q43" i="9"/>
  <c r="P43" i="9"/>
  <c r="O43" i="9"/>
  <c r="N43" i="9"/>
  <c r="M43" i="9"/>
  <c r="L43" i="9"/>
  <c r="K43" i="9"/>
  <c r="J43" i="9"/>
  <c r="I43" i="9"/>
  <c r="H43" i="9"/>
  <c r="R42" i="9"/>
  <c r="K42" i="9"/>
  <c r="K45" i="9" s="1"/>
  <c r="K53" i="9" s="1"/>
  <c r="J42" i="9"/>
  <c r="J45" i="9" s="1"/>
  <c r="J53" i="9" s="1"/>
  <c r="W41" i="9"/>
  <c r="V41" i="9"/>
  <c r="U41" i="9"/>
  <c r="T41" i="9"/>
  <c r="R41" i="9"/>
  <c r="Q41" i="9"/>
  <c r="P41" i="9"/>
  <c r="O41" i="9"/>
  <c r="N41" i="9"/>
  <c r="M41" i="9"/>
  <c r="L41" i="9"/>
  <c r="K41" i="9"/>
  <c r="J41" i="9"/>
  <c r="I41" i="9"/>
  <c r="H41" i="9"/>
  <c r="W40" i="9"/>
  <c r="V40" i="9"/>
  <c r="U40" i="9"/>
  <c r="T40" i="9"/>
  <c r="S40" i="9"/>
  <c r="R40" i="9"/>
  <c r="Q40" i="9"/>
  <c r="P40" i="9"/>
  <c r="O40" i="9"/>
  <c r="N40" i="9"/>
  <c r="M40" i="9"/>
  <c r="M42" i="9" s="1"/>
  <c r="M45" i="9" s="1"/>
  <c r="L40" i="9"/>
  <c r="K40" i="9"/>
  <c r="J40" i="9"/>
  <c r="I40" i="9"/>
  <c r="H40" i="9"/>
  <c r="R39" i="9"/>
  <c r="Q39" i="9"/>
  <c r="Q42" i="9" s="1"/>
  <c r="Q45" i="9" s="1"/>
  <c r="P39" i="9"/>
  <c r="P42" i="9" s="1"/>
  <c r="P45" i="9" s="1"/>
  <c r="O39" i="9"/>
  <c r="O42" i="9" s="1"/>
  <c r="O45" i="9" s="1"/>
  <c r="O53" i="9" s="1"/>
  <c r="N39" i="9"/>
  <c r="N42" i="9" s="1"/>
  <c r="N45" i="9" s="1"/>
  <c r="N53" i="9" s="1"/>
  <c r="M39" i="9"/>
  <c r="L39" i="9"/>
  <c r="L42" i="9" s="1"/>
  <c r="L45" i="9" s="1"/>
  <c r="K39" i="9"/>
  <c r="J39" i="9"/>
  <c r="I39" i="9"/>
  <c r="I42" i="9" s="1"/>
  <c r="I45" i="9" s="1"/>
  <c r="H39" i="9"/>
  <c r="H42" i="9" s="1"/>
  <c r="H45" i="9" s="1"/>
  <c r="H53" i="9" s="1"/>
  <c r="R33" i="9"/>
  <c r="S24" i="9"/>
  <c r="S22" i="9" s="1"/>
  <c r="T23" i="9"/>
  <c r="Q23" i="9"/>
  <c r="P23" i="9"/>
  <c r="O23" i="9" s="1"/>
  <c r="N23" i="9" s="1"/>
  <c r="R20" i="9"/>
  <c r="Q20" i="9"/>
  <c r="P20" i="9"/>
  <c r="N20" i="9"/>
  <c r="M20" i="9"/>
  <c r="J20" i="9"/>
  <c r="I20" i="9"/>
  <c r="W19" i="9"/>
  <c r="V19" i="9"/>
  <c r="U19" i="9"/>
  <c r="T19" i="9"/>
  <c r="S19" i="9"/>
  <c r="R19" i="9"/>
  <c r="Q19" i="9"/>
  <c r="O20" i="9" s="1"/>
  <c r="O18" i="9" s="1"/>
  <c r="P19" i="9"/>
  <c r="P18" i="9" s="1"/>
  <c r="O19" i="9"/>
  <c r="N19" i="9"/>
  <c r="L20" i="9" s="1"/>
  <c r="L18" i="9" s="1"/>
  <c r="M19" i="9"/>
  <c r="K20" i="9" s="1"/>
  <c r="K18" i="9" s="1"/>
  <c r="L19" i="9"/>
  <c r="K19" i="9"/>
  <c r="J19" i="9"/>
  <c r="H20" i="9" s="1"/>
  <c r="H18" i="9" s="1"/>
  <c r="I19" i="9"/>
  <c r="I18" i="9" s="1"/>
  <c r="H19" i="9"/>
  <c r="R18" i="9"/>
  <c r="Q18" i="9"/>
  <c r="C119" i="8"/>
  <c r="C121" i="8" s="1"/>
  <c r="C123" i="8" s="1"/>
  <c r="F108" i="8"/>
  <c r="F76" i="8"/>
  <c r="C87" i="8" s="1"/>
  <c r="C88" i="8" s="1"/>
  <c r="C90" i="8" s="1"/>
  <c r="C53" i="8"/>
  <c r="C54" i="8" s="1"/>
  <c r="C56" i="8" s="1"/>
  <c r="C50" i="8"/>
  <c r="F42" i="8"/>
  <c r="C19" i="8"/>
  <c r="C20" i="8" s="1"/>
  <c r="C22" i="8" s="1"/>
  <c r="F8" i="8"/>
  <c r="I1127" i="6"/>
  <c r="E1141" i="6" s="1"/>
  <c r="H1127" i="6"/>
  <c r="G1127" i="6"/>
  <c r="F1127" i="6"/>
  <c r="G1119" i="6"/>
  <c r="I1118" i="6"/>
  <c r="H1118" i="6"/>
  <c r="H1119" i="6" s="1"/>
  <c r="G1118" i="6"/>
  <c r="F44" i="6" s="1"/>
  <c r="F1118" i="6"/>
  <c r="E1118" i="6"/>
  <c r="F1119" i="6" s="1"/>
  <c r="K1073" i="6"/>
  <c r="R1072" i="6"/>
  <c r="K1072" i="6"/>
  <c r="R1071" i="6"/>
  <c r="K1071" i="6"/>
  <c r="F1064" i="6"/>
  <c r="F1063" i="6"/>
  <c r="G1056" i="6"/>
  <c r="G1055" i="6"/>
  <c r="G1083" i="6" s="1"/>
  <c r="G1054" i="6"/>
  <c r="G1082" i="6" s="1"/>
  <c r="G1053" i="6"/>
  <c r="G1081" i="6" s="1"/>
  <c r="H1089" i="6" s="1"/>
  <c r="H1040" i="6"/>
  <c r="G1040" i="6"/>
  <c r="I1023" i="6"/>
  <c r="I1022" i="6"/>
  <c r="I1021" i="6"/>
  <c r="I1020" i="6"/>
  <c r="I1019" i="6"/>
  <c r="I1018" i="6"/>
  <c r="I1017" i="6"/>
  <c r="H1042" i="6" s="1"/>
  <c r="I1016" i="6"/>
  <c r="G1041" i="6" s="1"/>
  <c r="I1015" i="6"/>
  <c r="I1000" i="6"/>
  <c r="H1000" i="6"/>
  <c r="H992" i="6" s="1"/>
  <c r="H993" i="6" s="1"/>
  <c r="G1000" i="6"/>
  <c r="F42" i="6" s="1"/>
  <c r="F1000" i="6"/>
  <c r="E42" i="6" s="1"/>
  <c r="E1000" i="6"/>
  <c r="I993" i="6"/>
  <c r="N992" i="6"/>
  <c r="I992" i="6"/>
  <c r="G992" i="6"/>
  <c r="E992" i="6"/>
  <c r="G972" i="6"/>
  <c r="H971" i="6"/>
  <c r="G970" i="6"/>
  <c r="I951" i="6"/>
  <c r="H972" i="6" s="1"/>
  <c r="I950" i="6"/>
  <c r="G971" i="6" s="1"/>
  <c r="G973" i="6" s="1"/>
  <c r="E977" i="6" s="1"/>
  <c r="I949" i="6"/>
  <c r="H970" i="6" s="1"/>
  <c r="H973" i="6" s="1"/>
  <c r="F977" i="6" s="1"/>
  <c r="I938" i="6"/>
  <c r="I937" i="6"/>
  <c r="I936" i="6"/>
  <c r="G908" i="6"/>
  <c r="F913" i="6" s="1"/>
  <c r="E908" i="6"/>
  <c r="J907" i="6"/>
  <c r="I907" i="6"/>
  <c r="I908" i="6" s="1"/>
  <c r="H913" i="6" s="1"/>
  <c r="H907" i="6"/>
  <c r="G907" i="6"/>
  <c r="F907" i="6"/>
  <c r="J906" i="6"/>
  <c r="J908" i="6" s="1"/>
  <c r="I913" i="6" s="1"/>
  <c r="I906" i="6"/>
  <c r="H906" i="6"/>
  <c r="H908" i="6" s="1"/>
  <c r="G913" i="6" s="1"/>
  <c r="G914" i="6" s="1"/>
  <c r="G906" i="6"/>
  <c r="F906" i="6"/>
  <c r="F908" i="6" s="1"/>
  <c r="E913" i="6" s="1"/>
  <c r="I863" i="6"/>
  <c r="G862" i="6"/>
  <c r="G860" i="6"/>
  <c r="G858" i="6"/>
  <c r="I857" i="6"/>
  <c r="H856" i="6"/>
  <c r="G856" i="6"/>
  <c r="I855" i="6"/>
  <c r="I865" i="6" s="1"/>
  <c r="G869" i="6" s="1"/>
  <c r="G854" i="6"/>
  <c r="G850" i="6"/>
  <c r="G849" i="6"/>
  <c r="G847" i="6"/>
  <c r="G846" i="6"/>
  <c r="I825" i="6"/>
  <c r="I864" i="6" s="1"/>
  <c r="I824" i="6"/>
  <c r="I823" i="6"/>
  <c r="I822" i="6"/>
  <c r="G861" i="6" s="1"/>
  <c r="I821" i="6"/>
  <c r="I860" i="6" s="1"/>
  <c r="I820" i="6"/>
  <c r="G859" i="6" s="1"/>
  <c r="I819" i="6"/>
  <c r="I818" i="6"/>
  <c r="H857" i="6" s="1"/>
  <c r="I817" i="6"/>
  <c r="I856" i="6" s="1"/>
  <c r="I816" i="6"/>
  <c r="G855" i="6" s="1"/>
  <c r="I815" i="6"/>
  <c r="I814" i="6"/>
  <c r="G853" i="6" s="1"/>
  <c r="I813" i="6"/>
  <c r="G852" i="6" s="1"/>
  <c r="I812" i="6"/>
  <c r="G851" i="6" s="1"/>
  <c r="I811" i="6"/>
  <c r="I810" i="6"/>
  <c r="I809" i="6"/>
  <c r="G848" i="6" s="1"/>
  <c r="I808" i="6"/>
  <c r="I807" i="6"/>
  <c r="I806" i="6"/>
  <c r="G845" i="6" s="1"/>
  <c r="I805" i="6"/>
  <c r="G844" i="6" s="1"/>
  <c r="I804" i="6"/>
  <c r="G843" i="6" s="1"/>
  <c r="H768" i="6"/>
  <c r="H767" i="6"/>
  <c r="G767" i="6"/>
  <c r="G768" i="6" s="1"/>
  <c r="G753" i="6"/>
  <c r="F767" i="6" s="1"/>
  <c r="G729" i="6"/>
  <c r="J728" i="6"/>
  <c r="G728" i="6"/>
  <c r="F728" i="6"/>
  <c r="F714" i="6"/>
  <c r="H728" i="6" s="1"/>
  <c r="I689" i="6"/>
  <c r="I690" i="6" s="1"/>
  <c r="G689" i="6"/>
  <c r="G777" i="6" s="1"/>
  <c r="F670" i="6"/>
  <c r="H689" i="6" s="1"/>
  <c r="H777" i="6" s="1"/>
  <c r="D586" i="6"/>
  <c r="I586" i="6" s="1"/>
  <c r="D585" i="6"/>
  <c r="H584" i="6"/>
  <c r="D584" i="6"/>
  <c r="I584" i="6" s="1"/>
  <c r="H583" i="6"/>
  <c r="D583" i="6"/>
  <c r="I583" i="6" s="1"/>
  <c r="D582" i="6"/>
  <c r="D581" i="6"/>
  <c r="G581" i="6" s="1"/>
  <c r="I580" i="6"/>
  <c r="H580" i="6"/>
  <c r="D580" i="6"/>
  <c r="I579" i="6"/>
  <c r="H579" i="6"/>
  <c r="D579" i="6"/>
  <c r="D578" i="6"/>
  <c r="G578" i="6" s="1"/>
  <c r="G577" i="6"/>
  <c r="D577" i="6"/>
  <c r="G576" i="6"/>
  <c r="D576" i="6"/>
  <c r="H575" i="6"/>
  <c r="G575" i="6"/>
  <c r="D575" i="6"/>
  <c r="H574" i="6"/>
  <c r="F574" i="6"/>
  <c r="E574" i="6"/>
  <c r="E587" i="6" s="1"/>
  <c r="F591" i="6" s="1"/>
  <c r="F628" i="6" s="1"/>
  <c r="F465" i="6" s="1"/>
  <c r="D574" i="6"/>
  <c r="U556" i="6"/>
  <c r="T556" i="6"/>
  <c r="S556" i="6"/>
  <c r="R556" i="6"/>
  <c r="Q556" i="6"/>
  <c r="P556" i="6"/>
  <c r="O556" i="6"/>
  <c r="N556" i="6"/>
  <c r="M556" i="6"/>
  <c r="L556" i="6"/>
  <c r="I574" i="6" s="1"/>
  <c r="K556" i="6"/>
  <c r="I576" i="6" s="1"/>
  <c r="J556" i="6"/>
  <c r="H576" i="6" s="1"/>
  <c r="I556" i="6"/>
  <c r="H556" i="6"/>
  <c r="I585" i="6" s="1"/>
  <c r="G556" i="6"/>
  <c r="F508" i="6"/>
  <c r="F463" i="6" s="1"/>
  <c r="F461" i="6" s="1"/>
  <c r="J443" i="6" s="1"/>
  <c r="J503" i="6"/>
  <c r="J508" i="6" s="1"/>
  <c r="T493" i="6"/>
  <c r="S493" i="6"/>
  <c r="R493" i="6"/>
  <c r="Q493" i="6"/>
  <c r="P493" i="6"/>
  <c r="O493" i="6"/>
  <c r="N493" i="6"/>
  <c r="M493" i="6"/>
  <c r="L493" i="6"/>
  <c r="K493" i="6"/>
  <c r="J493" i="6"/>
  <c r="H605" i="6" s="1"/>
  <c r="I493" i="6"/>
  <c r="G605" i="6" s="1"/>
  <c r="H493" i="6"/>
  <c r="F605" i="6" s="1"/>
  <c r="G616" i="6" s="1"/>
  <c r="G620" i="6" s="1"/>
  <c r="G493" i="6"/>
  <c r="E605" i="6" s="1"/>
  <c r="F616" i="6" s="1"/>
  <c r="F620" i="6" s="1"/>
  <c r="L477" i="6"/>
  <c r="F503" i="6" s="1"/>
  <c r="J454" i="6"/>
  <c r="I441" i="6" s="1"/>
  <c r="H40" i="6" s="1"/>
  <c r="I454" i="6"/>
  <c r="H454" i="6"/>
  <c r="I455" i="6" s="1"/>
  <c r="G454" i="6"/>
  <c r="F454" i="6"/>
  <c r="G455" i="6" s="1"/>
  <c r="J445" i="6"/>
  <c r="H441" i="6"/>
  <c r="F441" i="6"/>
  <c r="E40" i="6" s="1"/>
  <c r="E441" i="6"/>
  <c r="D40" i="6" s="1"/>
  <c r="H428" i="6"/>
  <c r="H429" i="6" s="1"/>
  <c r="G428" i="6"/>
  <c r="F428" i="6"/>
  <c r="J423" i="6"/>
  <c r="I423" i="6"/>
  <c r="H423" i="6"/>
  <c r="G423" i="6"/>
  <c r="J422" i="6"/>
  <c r="I422" i="6"/>
  <c r="H422" i="6"/>
  <c r="G422" i="6"/>
  <c r="F422" i="6"/>
  <c r="E419" i="6"/>
  <c r="H416" i="6"/>
  <c r="G416" i="6"/>
  <c r="E416" i="6"/>
  <c r="G411" i="6"/>
  <c r="G410" i="6"/>
  <c r="G409" i="6"/>
  <c r="G408" i="6"/>
  <c r="G407" i="6"/>
  <c r="J428" i="6" s="1"/>
  <c r="G406" i="6"/>
  <c r="I389" i="6"/>
  <c r="G389" i="6"/>
  <c r="H400" i="6" s="1"/>
  <c r="F389" i="6"/>
  <c r="E389" i="6"/>
  <c r="F400" i="6" s="1"/>
  <c r="I386" i="6"/>
  <c r="H386" i="6"/>
  <c r="G386" i="6"/>
  <c r="H389" i="6" s="1"/>
  <c r="I400" i="6" s="1"/>
  <c r="F386" i="6"/>
  <c r="E386" i="6"/>
  <c r="G383" i="6"/>
  <c r="G377" i="6"/>
  <c r="G376" i="6"/>
  <c r="G375" i="6"/>
  <c r="G374" i="6"/>
  <c r="G373" i="6"/>
  <c r="G372" i="6"/>
  <c r="G371" i="6"/>
  <c r="G370" i="6"/>
  <c r="G369" i="6"/>
  <c r="G368" i="6"/>
  <c r="J400" i="6" s="1"/>
  <c r="H364" i="6"/>
  <c r="H365" i="6" s="1"/>
  <c r="G364" i="6"/>
  <c r="G365" i="6" s="1"/>
  <c r="F364" i="6"/>
  <c r="I350" i="6"/>
  <c r="I351" i="6" s="1"/>
  <c r="G350" i="6"/>
  <c r="G351" i="6" s="1"/>
  <c r="F350" i="6"/>
  <c r="H346" i="6"/>
  <c r="F346" i="6"/>
  <c r="G342" i="6"/>
  <c r="G346" i="6" s="1"/>
  <c r="H350" i="6" s="1"/>
  <c r="H351" i="6" s="1"/>
  <c r="F342" i="6"/>
  <c r="E342" i="6"/>
  <c r="J299" i="6"/>
  <c r="I299" i="6"/>
  <c r="H299" i="6"/>
  <c r="G299" i="6"/>
  <c r="H298" i="6"/>
  <c r="G298" i="6"/>
  <c r="H297" i="6"/>
  <c r="G297" i="6"/>
  <c r="G296" i="6"/>
  <c r="F296" i="6"/>
  <c r="F295" i="6"/>
  <c r="F294" i="6"/>
  <c r="F293" i="6"/>
  <c r="F292" i="6"/>
  <c r="J291" i="6"/>
  <c r="I291" i="6"/>
  <c r="H291" i="6"/>
  <c r="G291" i="6"/>
  <c r="F291" i="6"/>
  <c r="J290" i="6"/>
  <c r="I290" i="6"/>
  <c r="H290" i="6"/>
  <c r="G290" i="6"/>
  <c r="F290" i="6"/>
  <c r="G283" i="6"/>
  <c r="F283" i="6"/>
  <c r="E283" i="6"/>
  <c r="G272" i="6"/>
  <c r="G271" i="6"/>
  <c r="G270" i="6"/>
  <c r="G269" i="6"/>
  <c r="G268" i="6"/>
  <c r="G267" i="6"/>
  <c r="G266" i="6"/>
  <c r="F74" i="6" s="1"/>
  <c r="G265" i="6"/>
  <c r="G264" i="6"/>
  <c r="G263" i="6"/>
  <c r="G262" i="6"/>
  <c r="H320" i="6" s="1"/>
  <c r="H252" i="6"/>
  <c r="J256" i="6" s="1"/>
  <c r="F252" i="6"/>
  <c r="G249" i="6"/>
  <c r="G252" i="6" s="1"/>
  <c r="I256" i="6" s="1"/>
  <c r="H215" i="6" s="1"/>
  <c r="E249" i="6"/>
  <c r="E252" i="6" s="1"/>
  <c r="G238" i="6"/>
  <c r="G237" i="6"/>
  <c r="G236" i="6"/>
  <c r="G235" i="6"/>
  <c r="G234" i="6"/>
  <c r="G233" i="6"/>
  <c r="G232" i="6"/>
  <c r="G231" i="6"/>
  <c r="G230" i="6"/>
  <c r="G229" i="6"/>
  <c r="G228" i="6"/>
  <c r="G227" i="6"/>
  <c r="G226" i="6"/>
  <c r="G225" i="6"/>
  <c r="G224" i="6"/>
  <c r="G223" i="6"/>
  <c r="G222" i="6"/>
  <c r="G221" i="6"/>
  <c r="G256" i="6" s="1"/>
  <c r="K205" i="6"/>
  <c r="J205" i="6"/>
  <c r="K204" i="6"/>
  <c r="J204" i="6"/>
  <c r="I74" i="6" s="1"/>
  <c r="I204" i="6"/>
  <c r="H204" i="6"/>
  <c r="E198" i="6"/>
  <c r="I195" i="6"/>
  <c r="I171" i="6"/>
  <c r="H171" i="6"/>
  <c r="G171" i="6"/>
  <c r="F171" i="6"/>
  <c r="J171" i="6" s="1"/>
  <c r="I149" i="6"/>
  <c r="G149" i="6"/>
  <c r="J147" i="6"/>
  <c r="I147" i="6"/>
  <c r="H147" i="6"/>
  <c r="F147" i="6"/>
  <c r="G136" i="6"/>
  <c r="H135" i="6"/>
  <c r="H151" i="6" s="1"/>
  <c r="H133" i="6"/>
  <c r="H149" i="6" s="1"/>
  <c r="G133" i="6"/>
  <c r="F133" i="6"/>
  <c r="F149" i="6" s="1"/>
  <c r="H128" i="6"/>
  <c r="H127" i="6"/>
  <c r="H126" i="6"/>
  <c r="H125" i="6"/>
  <c r="H124" i="6"/>
  <c r="H123" i="6"/>
  <c r="H122" i="6"/>
  <c r="I108" i="6"/>
  <c r="I111" i="6" s="1"/>
  <c r="H137" i="6" s="1"/>
  <c r="F108" i="6"/>
  <c r="F111" i="6" s="1"/>
  <c r="H103" i="6"/>
  <c r="G103" i="6"/>
  <c r="H108" i="6" s="1"/>
  <c r="H111" i="6" s="1"/>
  <c r="F103" i="6"/>
  <c r="G92" i="6"/>
  <c r="G91" i="6"/>
  <c r="G90" i="6"/>
  <c r="G89" i="6"/>
  <c r="J151" i="6" s="1"/>
  <c r="G88" i="6"/>
  <c r="G87" i="6"/>
  <c r="I151" i="6" s="1"/>
  <c r="G86" i="6"/>
  <c r="H148" i="6" s="1"/>
  <c r="G85" i="6"/>
  <c r="G147" i="6" s="1"/>
  <c r="J74" i="6"/>
  <c r="J75" i="6" s="1"/>
  <c r="H74" i="6"/>
  <c r="I75" i="6" s="1"/>
  <c r="G74" i="6"/>
  <c r="G75" i="6" s="1"/>
  <c r="J58" i="6"/>
  <c r="I58" i="6"/>
  <c r="J59" i="6" s="1"/>
  <c r="H58" i="6"/>
  <c r="G58" i="6"/>
  <c r="F52" i="6" s="1"/>
  <c r="F53" i="6" s="1"/>
  <c r="F58" i="6"/>
  <c r="I52" i="6"/>
  <c r="H38" i="6" s="1"/>
  <c r="G52" i="6"/>
  <c r="G53" i="6" s="1"/>
  <c r="E52" i="6"/>
  <c r="D38" i="6" s="1"/>
  <c r="H44" i="6"/>
  <c r="H30" i="6" s="1"/>
  <c r="G44" i="6"/>
  <c r="G30" i="6" s="1"/>
  <c r="E44" i="6"/>
  <c r="D44" i="6"/>
  <c r="D30" i="6" s="1"/>
  <c r="H42" i="6"/>
  <c r="H28" i="6" s="1"/>
  <c r="D42" i="6"/>
  <c r="G40" i="6"/>
  <c r="E30" i="6"/>
  <c r="E31" i="6" s="1"/>
  <c r="D28" i="6"/>
  <c r="H26" i="6"/>
  <c r="H27" i="6" s="1"/>
  <c r="G26" i="6"/>
  <c r="D24" i="6"/>
  <c r="F13" i="6"/>
  <c r="K10" i="6"/>
  <c r="C4" i="6"/>
  <c r="B4" i="6"/>
  <c r="K1" i="6"/>
  <c r="J1" i="6"/>
  <c r="I1" i="6"/>
  <c r="H1" i="6"/>
  <c r="G1" i="6"/>
  <c r="F1" i="6"/>
  <c r="E1" i="6"/>
  <c r="D1" i="6"/>
  <c r="C1" i="6"/>
  <c r="B1" i="6"/>
  <c r="H309" i="5"/>
  <c r="G309" i="5"/>
  <c r="E63" i="12" s="1"/>
  <c r="F309" i="5"/>
  <c r="F307" i="5" s="1"/>
  <c r="E309" i="5"/>
  <c r="D309" i="5"/>
  <c r="H308" i="5"/>
  <c r="F62" i="12" s="1"/>
  <c r="G308" i="5"/>
  <c r="E62" i="12" s="1"/>
  <c r="F308" i="5"/>
  <c r="E308" i="5"/>
  <c r="D308" i="5"/>
  <c r="D307" i="5" s="1"/>
  <c r="H307" i="5"/>
  <c r="F61" i="12" s="1"/>
  <c r="E307" i="5"/>
  <c r="I305" i="5"/>
  <c r="G60" i="12" s="1"/>
  <c r="H305" i="5"/>
  <c r="F60" i="12" s="1"/>
  <c r="G305" i="5"/>
  <c r="E60" i="12" s="1"/>
  <c r="F305" i="5"/>
  <c r="E305" i="5"/>
  <c r="D305" i="5"/>
  <c r="D303" i="5" s="1"/>
  <c r="H304" i="5"/>
  <c r="F59" i="12" s="1"/>
  <c r="G304" i="5"/>
  <c r="E59" i="12" s="1"/>
  <c r="F304" i="5"/>
  <c r="F303" i="5" s="1"/>
  <c r="E304" i="5"/>
  <c r="D304" i="5"/>
  <c r="G303" i="5"/>
  <c r="E58" i="12" s="1"/>
  <c r="E303" i="5"/>
  <c r="M301" i="5"/>
  <c r="H301" i="5"/>
  <c r="G301" i="5"/>
  <c r="F301" i="5"/>
  <c r="E301" i="5"/>
  <c r="D301" i="5"/>
  <c r="M300" i="5"/>
  <c r="H300" i="5"/>
  <c r="G300" i="5"/>
  <c r="F300" i="5"/>
  <c r="E300" i="5"/>
  <c r="D300" i="5"/>
  <c r="I300" i="5" s="1"/>
  <c r="M299" i="5"/>
  <c r="H299" i="5"/>
  <c r="G299" i="5"/>
  <c r="F299" i="5"/>
  <c r="E299" i="5"/>
  <c r="D299" i="5"/>
  <c r="I299" i="5" s="1"/>
  <c r="M298" i="5"/>
  <c r="H298" i="5"/>
  <c r="G298" i="5"/>
  <c r="F298" i="5"/>
  <c r="E298" i="5"/>
  <c r="D298" i="5"/>
  <c r="M297" i="5"/>
  <c r="H297" i="5"/>
  <c r="G297" i="5"/>
  <c r="F297" i="5"/>
  <c r="J297" i="5" s="1"/>
  <c r="E297" i="5"/>
  <c r="D297" i="5"/>
  <c r="I297" i="5" s="1"/>
  <c r="M296" i="5"/>
  <c r="H296" i="5"/>
  <c r="G296" i="5"/>
  <c r="F296" i="5"/>
  <c r="E296" i="5"/>
  <c r="D296" i="5"/>
  <c r="H295" i="5"/>
  <c r="G295" i="5"/>
  <c r="F295" i="5"/>
  <c r="E295" i="5"/>
  <c r="D295" i="5"/>
  <c r="M294" i="5"/>
  <c r="L294" i="5"/>
  <c r="K294" i="5"/>
  <c r="I55" i="12" s="1"/>
  <c r="J294" i="5"/>
  <c r="H55" i="12" s="1"/>
  <c r="H294" i="5"/>
  <c r="F55" i="12" s="1"/>
  <c r="G294" i="5"/>
  <c r="E55" i="12" s="1"/>
  <c r="F294" i="5"/>
  <c r="E294" i="5"/>
  <c r="D294" i="5"/>
  <c r="M293" i="5"/>
  <c r="H293" i="5"/>
  <c r="G293" i="5"/>
  <c r="F293" i="5"/>
  <c r="E293" i="5"/>
  <c r="D293" i="5"/>
  <c r="M292" i="5"/>
  <c r="L292" i="5"/>
  <c r="K292" i="5"/>
  <c r="J292" i="5"/>
  <c r="H292" i="5"/>
  <c r="G292" i="5"/>
  <c r="F292" i="5"/>
  <c r="E292" i="5"/>
  <c r="D292" i="5"/>
  <c r="M291" i="5"/>
  <c r="L291" i="5"/>
  <c r="K291" i="5"/>
  <c r="J291" i="5"/>
  <c r="I291" i="5"/>
  <c r="H291" i="5"/>
  <c r="H287" i="5" s="1"/>
  <c r="F53" i="12" s="1"/>
  <c r="G291" i="5"/>
  <c r="F291" i="5"/>
  <c r="E291" i="5"/>
  <c r="D291" i="5"/>
  <c r="M290" i="5"/>
  <c r="L290" i="5"/>
  <c r="K290" i="5"/>
  <c r="I56" i="12" s="1"/>
  <c r="J290" i="5"/>
  <c r="H56" i="12" s="1"/>
  <c r="H290" i="5"/>
  <c r="F56" i="12" s="1"/>
  <c r="G290" i="5"/>
  <c r="E56" i="12" s="1"/>
  <c r="F290" i="5"/>
  <c r="E290" i="5"/>
  <c r="D290" i="5"/>
  <c r="M289" i="5"/>
  <c r="L289" i="5"/>
  <c r="K289" i="5"/>
  <c r="J289" i="5"/>
  <c r="H289" i="5"/>
  <c r="G289" i="5"/>
  <c r="F289" i="5"/>
  <c r="E289" i="5"/>
  <c r="E287" i="5" s="1"/>
  <c r="D289" i="5"/>
  <c r="D287" i="5" s="1"/>
  <c r="M288" i="5"/>
  <c r="L288" i="5"/>
  <c r="K288" i="5"/>
  <c r="J288" i="5"/>
  <c r="H288" i="5"/>
  <c r="G288" i="5"/>
  <c r="G287" i="5" s="1"/>
  <c r="E53" i="12" s="1"/>
  <c r="F288" i="5"/>
  <c r="E288" i="5"/>
  <c r="D288" i="5"/>
  <c r="F287" i="5"/>
  <c r="H285" i="5"/>
  <c r="G285" i="5"/>
  <c r="F285" i="5"/>
  <c r="E285" i="5"/>
  <c r="D285" i="5"/>
  <c r="H284" i="5"/>
  <c r="G284" i="5"/>
  <c r="F284" i="5"/>
  <c r="E284" i="5"/>
  <c r="D284" i="5"/>
  <c r="H283" i="5"/>
  <c r="G283" i="5"/>
  <c r="F283" i="5"/>
  <c r="E283" i="5"/>
  <c r="D283" i="5"/>
  <c r="H282" i="5"/>
  <c r="G282" i="5"/>
  <c r="F282" i="5"/>
  <c r="E282" i="5"/>
  <c r="D282" i="5"/>
  <c r="H281" i="5"/>
  <c r="G281" i="5"/>
  <c r="F281" i="5"/>
  <c r="E281" i="5"/>
  <c r="D281" i="5"/>
  <c r="H280" i="5"/>
  <c r="G280" i="5"/>
  <c r="F280" i="5"/>
  <c r="E280" i="5"/>
  <c r="D280" i="5"/>
  <c r="H279" i="5"/>
  <c r="F51" i="12" s="1"/>
  <c r="G279" i="5"/>
  <c r="E51" i="12" s="1"/>
  <c r="F279" i="5"/>
  <c r="E279" i="5"/>
  <c r="D279" i="5"/>
  <c r="M278" i="5"/>
  <c r="L278" i="5"/>
  <c r="K278" i="5"/>
  <c r="J278" i="5"/>
  <c r="I278" i="5"/>
  <c r="H278" i="5"/>
  <c r="G278" i="5"/>
  <c r="F278" i="5"/>
  <c r="E278" i="5"/>
  <c r="D278" i="5"/>
  <c r="H277" i="5"/>
  <c r="F50" i="12" s="1"/>
  <c r="G277" i="5"/>
  <c r="E50" i="12" s="1"/>
  <c r="F277" i="5"/>
  <c r="E277" i="5"/>
  <c r="D277" i="5"/>
  <c r="H276" i="5"/>
  <c r="G276" i="5"/>
  <c r="F276" i="5"/>
  <c r="E276" i="5"/>
  <c r="D276" i="5"/>
  <c r="H275" i="5"/>
  <c r="G275" i="5"/>
  <c r="F275" i="5"/>
  <c r="E275" i="5"/>
  <c r="E272" i="5" s="1"/>
  <c r="D275" i="5"/>
  <c r="H274" i="5"/>
  <c r="F48" i="12" s="1"/>
  <c r="G274" i="5"/>
  <c r="E48" i="12" s="1"/>
  <c r="F274" i="5"/>
  <c r="E274" i="5"/>
  <c r="D274" i="5"/>
  <c r="H273" i="5"/>
  <c r="F47" i="12" s="1"/>
  <c r="G273" i="5"/>
  <c r="E47" i="12" s="1"/>
  <c r="F273" i="5"/>
  <c r="F272" i="5" s="1"/>
  <c r="E273" i="5"/>
  <c r="D273" i="5"/>
  <c r="D272" i="5" s="1"/>
  <c r="H272" i="5"/>
  <c r="F46" i="12" s="1"/>
  <c r="H270" i="5"/>
  <c r="G270" i="5"/>
  <c r="F270" i="5"/>
  <c r="E270" i="5"/>
  <c r="D270" i="5"/>
  <c r="H269" i="5"/>
  <c r="G269" i="5"/>
  <c r="F269" i="5"/>
  <c r="E269" i="5"/>
  <c r="D269" i="5"/>
  <c r="H268" i="5"/>
  <c r="G268" i="5"/>
  <c r="F268" i="5"/>
  <c r="E268" i="5"/>
  <c r="D268" i="5"/>
  <c r="H267" i="5"/>
  <c r="G267" i="5"/>
  <c r="F267" i="5"/>
  <c r="E267" i="5"/>
  <c r="D267" i="5"/>
  <c r="H266" i="5"/>
  <c r="G266" i="5"/>
  <c r="F266" i="5"/>
  <c r="E266" i="5"/>
  <c r="D266" i="5"/>
  <c r="H265" i="5"/>
  <c r="G265" i="5"/>
  <c r="F265" i="5"/>
  <c r="E265" i="5"/>
  <c r="D265" i="5"/>
  <c r="H264" i="5"/>
  <c r="I264" i="5" s="1"/>
  <c r="J264" i="5" s="1"/>
  <c r="K264" i="5" s="1"/>
  <c r="L264" i="5" s="1"/>
  <c r="M264" i="5" s="1"/>
  <c r="G264" i="5"/>
  <c r="F264" i="5"/>
  <c r="E264" i="5"/>
  <c r="D264" i="5"/>
  <c r="M263" i="5"/>
  <c r="L263" i="5"/>
  <c r="K263" i="5"/>
  <c r="K261" i="5" s="1"/>
  <c r="J263" i="5"/>
  <c r="H263" i="5"/>
  <c r="G263" i="5"/>
  <c r="F263" i="5"/>
  <c r="E263" i="5"/>
  <c r="D263" i="5"/>
  <c r="M262" i="5"/>
  <c r="M261" i="5" s="1"/>
  <c r="L262" i="5"/>
  <c r="L261" i="5" s="1"/>
  <c r="K262" i="5"/>
  <c r="J262" i="5"/>
  <c r="J261" i="5" s="1"/>
  <c r="H262" i="5"/>
  <c r="G262" i="5"/>
  <c r="F262" i="5"/>
  <c r="E262" i="5"/>
  <c r="E261" i="5" s="1"/>
  <c r="D262" i="5"/>
  <c r="D261" i="5" s="1"/>
  <c r="H261" i="5"/>
  <c r="G261" i="5"/>
  <c r="F261" i="5"/>
  <c r="M260" i="5"/>
  <c r="L260" i="5"/>
  <c r="K260" i="5"/>
  <c r="J260" i="5"/>
  <c r="I260" i="5"/>
  <c r="H260" i="5"/>
  <c r="H257" i="5" s="1"/>
  <c r="H256" i="5" s="1"/>
  <c r="G260" i="5"/>
  <c r="F260" i="5"/>
  <c r="E260" i="5"/>
  <c r="D260" i="5"/>
  <c r="H259" i="5"/>
  <c r="G259" i="5"/>
  <c r="F259" i="5"/>
  <c r="E259" i="5"/>
  <c r="D259" i="5"/>
  <c r="H258" i="5"/>
  <c r="G258" i="5"/>
  <c r="F258" i="5"/>
  <c r="E258" i="5"/>
  <c r="E257" i="5" s="1"/>
  <c r="D258" i="5"/>
  <c r="D257" i="5" s="1"/>
  <c r="D256" i="5" s="1"/>
  <c r="G257" i="5"/>
  <c r="G256" i="5" s="1"/>
  <c r="F257" i="5"/>
  <c r="F256" i="5" s="1"/>
  <c r="H255" i="5"/>
  <c r="I255" i="5" s="1"/>
  <c r="J255" i="5" s="1"/>
  <c r="K255" i="5" s="1"/>
  <c r="L255" i="5" s="1"/>
  <c r="M255" i="5" s="1"/>
  <c r="G255" i="5"/>
  <c r="F255" i="5"/>
  <c r="E255" i="5"/>
  <c r="D255" i="5"/>
  <c r="H254" i="5"/>
  <c r="G254" i="5"/>
  <c r="F254" i="5"/>
  <c r="E254" i="5"/>
  <c r="D254" i="5"/>
  <c r="D251" i="5" s="1"/>
  <c r="M253" i="5"/>
  <c r="H253" i="5"/>
  <c r="G253" i="5"/>
  <c r="F253" i="5"/>
  <c r="E253" i="5"/>
  <c r="D253" i="5"/>
  <c r="I253" i="5" s="1"/>
  <c r="M252" i="5"/>
  <c r="M251" i="5" s="1"/>
  <c r="L252" i="5"/>
  <c r="K252" i="5"/>
  <c r="J252" i="5"/>
  <c r="I252" i="5"/>
  <c r="H252" i="5"/>
  <c r="H251" i="5" s="1"/>
  <c r="G252" i="5"/>
  <c r="F252" i="5"/>
  <c r="F251" i="5" s="1"/>
  <c r="E252" i="5"/>
  <c r="E251" i="5" s="1"/>
  <c r="D252" i="5"/>
  <c r="I250" i="5"/>
  <c r="H250" i="5"/>
  <c r="G250" i="5"/>
  <c r="F250" i="5"/>
  <c r="E250" i="5"/>
  <c r="D250" i="5"/>
  <c r="H249" i="5"/>
  <c r="G249" i="5"/>
  <c r="F249" i="5"/>
  <c r="E249" i="5"/>
  <c r="D249" i="5"/>
  <c r="M248" i="5"/>
  <c r="L248" i="5"/>
  <c r="K248" i="5"/>
  <c r="I44" i="12" s="1"/>
  <c r="J248" i="5"/>
  <c r="H44" i="12" s="1"/>
  <c r="I248" i="5"/>
  <c r="G44" i="12" s="1"/>
  <c r="H248" i="5"/>
  <c r="F44" i="12" s="1"/>
  <c r="G248" i="5"/>
  <c r="E44" i="12" s="1"/>
  <c r="F248" i="5"/>
  <c r="E248" i="5"/>
  <c r="D248" i="5"/>
  <c r="M247" i="5"/>
  <c r="H247" i="5"/>
  <c r="G247" i="5"/>
  <c r="F247" i="5"/>
  <c r="E247" i="5"/>
  <c r="D247" i="5"/>
  <c r="I247" i="5" s="1"/>
  <c r="M246" i="5"/>
  <c r="L246" i="5"/>
  <c r="K246" i="5"/>
  <c r="I41" i="12" s="1"/>
  <c r="J246" i="5"/>
  <c r="I246" i="5"/>
  <c r="H246" i="5"/>
  <c r="G246" i="5"/>
  <c r="E41" i="12" s="1"/>
  <c r="F246" i="5"/>
  <c r="E246" i="5"/>
  <c r="D246" i="5"/>
  <c r="D243" i="5" s="1"/>
  <c r="M245" i="5"/>
  <c r="L245" i="5"/>
  <c r="K245" i="5"/>
  <c r="I40" i="12" s="1"/>
  <c r="J245" i="5"/>
  <c r="H40" i="12" s="1"/>
  <c r="I245" i="5"/>
  <c r="G40" i="12" s="1"/>
  <c r="H245" i="5"/>
  <c r="F40" i="12" s="1"/>
  <c r="G245" i="5"/>
  <c r="E40" i="12" s="1"/>
  <c r="F245" i="5"/>
  <c r="E245" i="5"/>
  <c r="D245" i="5"/>
  <c r="M244" i="5"/>
  <c r="M243" i="5" s="1"/>
  <c r="L244" i="5"/>
  <c r="K244" i="5"/>
  <c r="I39" i="12" s="1"/>
  <c r="J244" i="5"/>
  <c r="H39" i="12" s="1"/>
  <c r="I244" i="5"/>
  <c r="G39" i="12" s="1"/>
  <c r="H244" i="5"/>
  <c r="F39" i="12" s="1"/>
  <c r="G244" i="5"/>
  <c r="E39" i="12" s="1"/>
  <c r="F244" i="5"/>
  <c r="F243" i="5" s="1"/>
  <c r="F241" i="5" s="1"/>
  <c r="E244" i="5"/>
  <c r="E243" i="5" s="1"/>
  <c r="D244" i="5"/>
  <c r="H242" i="5"/>
  <c r="F38" i="12" s="1"/>
  <c r="G242" i="5"/>
  <c r="E38" i="12" s="1"/>
  <c r="F242" i="5"/>
  <c r="E242" i="5"/>
  <c r="D242" i="5"/>
  <c r="D241" i="5" s="1"/>
  <c r="H231" i="5"/>
  <c r="F30" i="12" s="1"/>
  <c r="G231" i="5"/>
  <c r="E30" i="12" s="1"/>
  <c r="F231" i="5"/>
  <c r="E231" i="5"/>
  <c r="D231" i="5"/>
  <c r="H230" i="5"/>
  <c r="F28" i="12" s="1"/>
  <c r="G230" i="5"/>
  <c r="E28" i="12" s="1"/>
  <c r="F230" i="5"/>
  <c r="E230" i="5"/>
  <c r="D230" i="5"/>
  <c r="H229" i="5"/>
  <c r="F27" i="12" s="1"/>
  <c r="G229" i="5"/>
  <c r="E27" i="12" s="1"/>
  <c r="F229" i="5"/>
  <c r="E229" i="5"/>
  <c r="D229" i="5"/>
  <c r="H228" i="5"/>
  <c r="G228" i="5"/>
  <c r="F228" i="5"/>
  <c r="E228" i="5"/>
  <c r="D228" i="5"/>
  <c r="H227" i="5"/>
  <c r="I294" i="5" s="1"/>
  <c r="G55" i="12" s="1"/>
  <c r="G227" i="5"/>
  <c r="F227" i="5"/>
  <c r="E227" i="5"/>
  <c r="D227" i="5"/>
  <c r="M226" i="5"/>
  <c r="L226" i="5"/>
  <c r="K226" i="5"/>
  <c r="I26" i="12" s="1"/>
  <c r="J226" i="5"/>
  <c r="H26" i="12" s="1"/>
  <c r="I226" i="5"/>
  <c r="G26" i="12" s="1"/>
  <c r="H226" i="5"/>
  <c r="F26" i="12" s="1"/>
  <c r="G226" i="5"/>
  <c r="E26" i="12" s="1"/>
  <c r="F226" i="5"/>
  <c r="E226" i="5"/>
  <c r="D226" i="5"/>
  <c r="H225" i="5"/>
  <c r="F25" i="12" s="1"/>
  <c r="G225" i="5"/>
  <c r="E25" i="12" s="1"/>
  <c r="F225" i="5"/>
  <c r="E225" i="5"/>
  <c r="D225" i="5"/>
  <c r="H224" i="5"/>
  <c r="G224" i="5"/>
  <c r="F224" i="5"/>
  <c r="E224" i="5"/>
  <c r="D224" i="5"/>
  <c r="H223" i="5"/>
  <c r="G223" i="5"/>
  <c r="G222" i="5" s="1"/>
  <c r="F223" i="5"/>
  <c r="F222" i="5" s="1"/>
  <c r="F221" i="5" s="1"/>
  <c r="F219" i="5" s="1"/>
  <c r="F129" i="5" s="1"/>
  <c r="E223" i="5"/>
  <c r="D223" i="5"/>
  <c r="D222" i="5" s="1"/>
  <c r="D221" i="5" s="1"/>
  <c r="D219" i="5" s="1"/>
  <c r="D129" i="5" s="1"/>
  <c r="M222" i="5"/>
  <c r="M221" i="5" s="1"/>
  <c r="M219" i="5" s="1"/>
  <c r="L222" i="5"/>
  <c r="L293" i="5" s="1"/>
  <c r="K222" i="5"/>
  <c r="J222" i="5"/>
  <c r="H24" i="12" s="1"/>
  <c r="I222" i="5"/>
  <c r="G24" i="12" s="1"/>
  <c r="H222" i="5"/>
  <c r="F24" i="12" s="1"/>
  <c r="E222" i="5"/>
  <c r="E221" i="5" s="1"/>
  <c r="E219" i="5" s="1"/>
  <c r="E129" i="5" s="1"/>
  <c r="E130" i="5" s="1"/>
  <c r="L221" i="5"/>
  <c r="W94" i="9" s="1"/>
  <c r="K221" i="5"/>
  <c r="J221" i="5"/>
  <c r="L219" i="5"/>
  <c r="L192" i="5" s="1"/>
  <c r="M213" i="5"/>
  <c r="L213" i="5"/>
  <c r="K213" i="5"/>
  <c r="I31" i="12" s="1"/>
  <c r="J213" i="5"/>
  <c r="H31" i="12" s="1"/>
  <c r="I213" i="5"/>
  <c r="G31" i="12" s="1"/>
  <c r="H213" i="5"/>
  <c r="F31" i="12" s="1"/>
  <c r="H210" i="5"/>
  <c r="F22" i="12" s="1"/>
  <c r="G210" i="5"/>
  <c r="E22" i="12" s="1"/>
  <c r="F210" i="5"/>
  <c r="E210" i="5"/>
  <c r="D210" i="5"/>
  <c r="H209" i="5"/>
  <c r="I263" i="5" s="1"/>
  <c r="G209" i="5"/>
  <c r="F209" i="5"/>
  <c r="E209" i="5"/>
  <c r="D209" i="5"/>
  <c r="H208" i="5"/>
  <c r="F17" i="12" s="1"/>
  <c r="G208" i="5"/>
  <c r="E17" i="12" s="1"/>
  <c r="F208" i="5"/>
  <c r="E208" i="5"/>
  <c r="D208" i="5"/>
  <c r="H207" i="5"/>
  <c r="G207" i="5"/>
  <c r="F207" i="5"/>
  <c r="E207" i="5"/>
  <c r="D207" i="5"/>
  <c r="H206" i="5"/>
  <c r="G206" i="5"/>
  <c r="E18" i="12" s="1"/>
  <c r="F206" i="5"/>
  <c r="E206" i="5"/>
  <c r="D206" i="5"/>
  <c r="H205" i="5"/>
  <c r="I288" i="5" s="1"/>
  <c r="G205" i="5"/>
  <c r="G82" i="5" s="1"/>
  <c r="G81" i="5" s="1"/>
  <c r="F205" i="5"/>
  <c r="F82" i="5" s="1"/>
  <c r="F81" i="5" s="1"/>
  <c r="E205" i="5"/>
  <c r="D205" i="5"/>
  <c r="H204" i="5"/>
  <c r="F16" i="12" s="1"/>
  <c r="G204" i="5"/>
  <c r="E16" i="12" s="1"/>
  <c r="F204" i="5"/>
  <c r="E204" i="5"/>
  <c r="E82" i="5" s="1"/>
  <c r="D204" i="5"/>
  <c r="D203" i="5" s="1"/>
  <c r="M203" i="5"/>
  <c r="L203" i="5"/>
  <c r="K203" i="5"/>
  <c r="I15" i="12" s="1"/>
  <c r="J203" i="5"/>
  <c r="H15" i="12" s="1"/>
  <c r="I203" i="5"/>
  <c r="G15" i="12" s="1"/>
  <c r="E203" i="5"/>
  <c r="H200" i="5"/>
  <c r="G200" i="5"/>
  <c r="F200" i="5"/>
  <c r="E200" i="5"/>
  <c r="D200" i="5"/>
  <c r="H199" i="5"/>
  <c r="S41" i="9" s="1"/>
  <c r="G199" i="5"/>
  <c r="F199" i="5"/>
  <c r="E199" i="5"/>
  <c r="D199" i="5"/>
  <c r="H198" i="5"/>
  <c r="G198" i="5"/>
  <c r="F198" i="5"/>
  <c r="E198" i="5"/>
  <c r="D198" i="5"/>
  <c r="H197" i="5"/>
  <c r="G197" i="5"/>
  <c r="F197" i="5"/>
  <c r="E197" i="5"/>
  <c r="D197" i="5"/>
  <c r="H196" i="5"/>
  <c r="F21" i="12" s="1"/>
  <c r="G196" i="5"/>
  <c r="E21" i="12" s="1"/>
  <c r="F196" i="5"/>
  <c r="F194" i="5" s="1"/>
  <c r="E196" i="5"/>
  <c r="D196" i="5"/>
  <c r="H195" i="5"/>
  <c r="F20" i="12" s="1"/>
  <c r="G195" i="5"/>
  <c r="E20" i="12" s="1"/>
  <c r="F195" i="5"/>
  <c r="E195" i="5"/>
  <c r="E213" i="5" s="1"/>
  <c r="E214" i="5" s="1"/>
  <c r="D195" i="5"/>
  <c r="D194" i="5" s="1"/>
  <c r="M194" i="5"/>
  <c r="M191" i="5" s="1"/>
  <c r="L194" i="5"/>
  <c r="K194" i="5"/>
  <c r="I19" i="12" s="1"/>
  <c r="J194" i="5"/>
  <c r="H19" i="12" s="1"/>
  <c r="I194" i="5"/>
  <c r="G19" i="12" s="1"/>
  <c r="E194" i="5"/>
  <c r="E191" i="5" s="1"/>
  <c r="L191" i="5"/>
  <c r="K191" i="5"/>
  <c r="J191" i="5"/>
  <c r="I191" i="5"/>
  <c r="H187" i="5"/>
  <c r="D187" i="5"/>
  <c r="H185" i="5"/>
  <c r="F13" i="12" s="1"/>
  <c r="G185" i="5"/>
  <c r="E13" i="12" s="1"/>
  <c r="F185" i="5"/>
  <c r="E185" i="5"/>
  <c r="D185" i="5"/>
  <c r="H183" i="5"/>
  <c r="G183" i="5"/>
  <c r="F183" i="5"/>
  <c r="E183" i="5"/>
  <c r="D183" i="5"/>
  <c r="H182" i="5"/>
  <c r="G182" i="5"/>
  <c r="D182" i="5"/>
  <c r="H181" i="5"/>
  <c r="S72" i="9" s="1"/>
  <c r="S71" i="9" s="1"/>
  <c r="G181" i="5"/>
  <c r="F181" i="5"/>
  <c r="F182" i="5" s="1"/>
  <c r="E181" i="5"/>
  <c r="D181" i="5"/>
  <c r="G180" i="5"/>
  <c r="F180" i="5"/>
  <c r="H179" i="5"/>
  <c r="F7" i="12" s="1"/>
  <c r="G179" i="5"/>
  <c r="E7" i="12" s="1"/>
  <c r="F179" i="5"/>
  <c r="E179" i="5"/>
  <c r="D179" i="5"/>
  <c r="H178" i="5"/>
  <c r="G178" i="5"/>
  <c r="G187" i="5" s="1"/>
  <c r="G75" i="5" s="1"/>
  <c r="F178" i="5"/>
  <c r="F187" i="5" s="1"/>
  <c r="F75" i="5" s="1"/>
  <c r="F74" i="5" s="1"/>
  <c r="E178" i="5"/>
  <c r="E187" i="5" s="1"/>
  <c r="E75" i="5" s="1"/>
  <c r="E74" i="5" s="1"/>
  <c r="D178" i="5"/>
  <c r="H176" i="5"/>
  <c r="F8" i="12" s="1"/>
  <c r="G176" i="5"/>
  <c r="E8" i="12" s="1"/>
  <c r="F176" i="5"/>
  <c r="G177" i="5" s="1"/>
  <c r="E176" i="5"/>
  <c r="E175" i="5" s="1"/>
  <c r="D176" i="5"/>
  <c r="D175" i="5" s="1"/>
  <c r="G175" i="5"/>
  <c r="F175" i="5"/>
  <c r="H173" i="5"/>
  <c r="G173" i="5"/>
  <c r="F173" i="5"/>
  <c r="E173" i="5"/>
  <c r="D173" i="5"/>
  <c r="H172" i="5"/>
  <c r="G172" i="5"/>
  <c r="F172" i="5"/>
  <c r="E172" i="5"/>
  <c r="D172" i="5"/>
  <c r="H171" i="5"/>
  <c r="G171" i="5"/>
  <c r="F171" i="5"/>
  <c r="E171" i="5"/>
  <c r="D171" i="5"/>
  <c r="H169" i="5"/>
  <c r="G169" i="5"/>
  <c r="F169" i="5"/>
  <c r="G170" i="5" s="1"/>
  <c r="E169" i="5"/>
  <c r="D169" i="5"/>
  <c r="D170" i="5" s="1"/>
  <c r="H168" i="5"/>
  <c r="G168" i="5"/>
  <c r="F168" i="5"/>
  <c r="E168" i="5"/>
  <c r="D168" i="5"/>
  <c r="H167" i="5"/>
  <c r="G167" i="5"/>
  <c r="F167" i="5"/>
  <c r="E167" i="5"/>
  <c r="D167" i="5"/>
  <c r="H166" i="5"/>
  <c r="G166" i="5"/>
  <c r="F166" i="5"/>
  <c r="E166" i="5"/>
  <c r="D166" i="5"/>
  <c r="H165" i="5"/>
  <c r="G165" i="5"/>
  <c r="F165" i="5"/>
  <c r="E165" i="5"/>
  <c r="D165" i="5"/>
  <c r="M164" i="5"/>
  <c r="M277" i="5" s="1"/>
  <c r="L164" i="5"/>
  <c r="L277" i="5" s="1"/>
  <c r="K164" i="5"/>
  <c r="I12" i="12" s="1"/>
  <c r="J164" i="5"/>
  <c r="H12" i="12" s="1"/>
  <c r="I164" i="5"/>
  <c r="G12" i="12" s="1"/>
  <c r="H164" i="5"/>
  <c r="F12" i="12" s="1"/>
  <c r="G164" i="5"/>
  <c r="E12" i="12" s="1"/>
  <c r="F164" i="5"/>
  <c r="E164" i="5"/>
  <c r="D164" i="5"/>
  <c r="H161" i="5"/>
  <c r="G161" i="5"/>
  <c r="D161" i="5"/>
  <c r="M160" i="5"/>
  <c r="L160" i="5"/>
  <c r="K160" i="5"/>
  <c r="J160" i="5"/>
  <c r="I160" i="5"/>
  <c r="H160" i="5"/>
  <c r="G160" i="5"/>
  <c r="F160" i="5"/>
  <c r="F161" i="5" s="1"/>
  <c r="E160" i="5"/>
  <c r="D160" i="5"/>
  <c r="G159" i="5"/>
  <c r="F159" i="5"/>
  <c r="D159" i="5"/>
  <c r="M158" i="5"/>
  <c r="M55" i="5" s="1"/>
  <c r="L158" i="5"/>
  <c r="K158" i="5"/>
  <c r="J158" i="5"/>
  <c r="J55" i="5" s="1"/>
  <c r="J53" i="5" s="1"/>
  <c r="J38" i="5" s="1"/>
  <c r="I158" i="5"/>
  <c r="I55" i="5" s="1"/>
  <c r="H158" i="5"/>
  <c r="H55" i="5" s="1"/>
  <c r="G158" i="5"/>
  <c r="F158" i="5"/>
  <c r="E158" i="5"/>
  <c r="E159" i="5" s="1"/>
  <c r="D158" i="5"/>
  <c r="H157" i="5"/>
  <c r="G157" i="5"/>
  <c r="F157" i="5"/>
  <c r="E157" i="5"/>
  <c r="E161" i="5" s="1"/>
  <c r="D157" i="5"/>
  <c r="H155" i="5"/>
  <c r="G155" i="5"/>
  <c r="F155" i="5"/>
  <c r="E155" i="5"/>
  <c r="D155" i="5"/>
  <c r="H154" i="5"/>
  <c r="H153" i="5" s="1"/>
  <c r="F11" i="12" s="1"/>
  <c r="G154" i="5"/>
  <c r="G153" i="5" s="1"/>
  <c r="E11" i="12" s="1"/>
  <c r="F154" i="5"/>
  <c r="E154" i="5"/>
  <c r="E153" i="5" s="1"/>
  <c r="D154" i="5"/>
  <c r="D153" i="5" s="1"/>
  <c r="M153" i="5"/>
  <c r="L153" i="5"/>
  <c r="K153" i="5"/>
  <c r="I11" i="12" s="1"/>
  <c r="J153" i="5"/>
  <c r="H11" i="12" s="1"/>
  <c r="I153" i="5"/>
  <c r="G11" i="12" s="1"/>
  <c r="F153" i="5"/>
  <c r="G150" i="5"/>
  <c r="F150" i="5"/>
  <c r="M149" i="5"/>
  <c r="L149" i="5"/>
  <c r="K149" i="5"/>
  <c r="J149" i="5"/>
  <c r="I149" i="5"/>
  <c r="H149" i="5"/>
  <c r="H150" i="5" s="1"/>
  <c r="G149" i="5"/>
  <c r="F149" i="5"/>
  <c r="E149" i="5"/>
  <c r="E150" i="5" s="1"/>
  <c r="D149" i="5"/>
  <c r="F148" i="5"/>
  <c r="E148" i="5"/>
  <c r="M147" i="5"/>
  <c r="L147" i="5"/>
  <c r="L54" i="5" s="1"/>
  <c r="L53" i="5" s="1"/>
  <c r="L38" i="5" s="1"/>
  <c r="K147" i="5"/>
  <c r="J147" i="5"/>
  <c r="I147" i="5"/>
  <c r="H147" i="5"/>
  <c r="H148" i="5" s="1"/>
  <c r="G147" i="5"/>
  <c r="G54" i="5" s="1"/>
  <c r="G53" i="5" s="1"/>
  <c r="F147" i="5"/>
  <c r="E147" i="5"/>
  <c r="D147" i="5"/>
  <c r="D148" i="5" s="1"/>
  <c r="H146" i="5"/>
  <c r="G146" i="5"/>
  <c r="F146" i="5"/>
  <c r="E146" i="5"/>
  <c r="D146" i="5"/>
  <c r="D150" i="5" s="1"/>
  <c r="H144" i="5"/>
  <c r="G144" i="5"/>
  <c r="F144" i="5"/>
  <c r="E144" i="5"/>
  <c r="D144" i="5"/>
  <c r="H143" i="5"/>
  <c r="G143" i="5"/>
  <c r="G140" i="5" s="1"/>
  <c r="F143" i="5"/>
  <c r="E143" i="5"/>
  <c r="D143" i="5"/>
  <c r="H142" i="5"/>
  <c r="G142" i="5"/>
  <c r="F142" i="5"/>
  <c r="E142" i="5"/>
  <c r="D142" i="5"/>
  <c r="D140" i="5" s="1"/>
  <c r="D139" i="5" s="1"/>
  <c r="H141" i="5"/>
  <c r="H140" i="5" s="1"/>
  <c r="G141" i="5"/>
  <c r="F141" i="5"/>
  <c r="F140" i="5" s="1"/>
  <c r="F139" i="5" s="1"/>
  <c r="F137" i="5" s="1"/>
  <c r="F234" i="5" s="1"/>
  <c r="E141" i="5"/>
  <c r="E140" i="5" s="1"/>
  <c r="D141" i="5"/>
  <c r="M140" i="5"/>
  <c r="L140" i="5"/>
  <c r="K140" i="5"/>
  <c r="I10" i="12" s="1"/>
  <c r="J140" i="5"/>
  <c r="H10" i="12" s="1"/>
  <c r="I140" i="5"/>
  <c r="G10" i="12" s="1"/>
  <c r="H133" i="5"/>
  <c r="N47" i="12" s="1"/>
  <c r="G133" i="5"/>
  <c r="M47" i="12" s="1"/>
  <c r="F133" i="5"/>
  <c r="E133" i="5"/>
  <c r="D133" i="5"/>
  <c r="H131" i="5"/>
  <c r="N40" i="12" s="1"/>
  <c r="G131" i="5"/>
  <c r="M40" i="12" s="1"/>
  <c r="F131" i="5"/>
  <c r="E131" i="5"/>
  <c r="D131" i="5"/>
  <c r="M130" i="5"/>
  <c r="L130" i="5"/>
  <c r="K130" i="5"/>
  <c r="J130" i="5"/>
  <c r="M128" i="5"/>
  <c r="L128" i="5"/>
  <c r="K128" i="5"/>
  <c r="J128" i="5"/>
  <c r="M126" i="5"/>
  <c r="L126" i="5"/>
  <c r="K126" i="5"/>
  <c r="J126" i="5"/>
  <c r="H122" i="5"/>
  <c r="G122" i="5"/>
  <c r="F122" i="5"/>
  <c r="E122" i="5"/>
  <c r="D122" i="5"/>
  <c r="H121" i="5"/>
  <c r="G121" i="5"/>
  <c r="F121" i="5"/>
  <c r="E121" i="5"/>
  <c r="D121" i="5"/>
  <c r="M119" i="5"/>
  <c r="L119" i="5"/>
  <c r="K119" i="5"/>
  <c r="J119" i="5"/>
  <c r="I119" i="5"/>
  <c r="H118" i="5"/>
  <c r="H119" i="5" s="1"/>
  <c r="F113" i="5"/>
  <c r="H112" i="5"/>
  <c r="H113" i="5" s="1"/>
  <c r="G112" i="5"/>
  <c r="G113" i="5" s="1"/>
  <c r="F112" i="5"/>
  <c r="E112" i="5"/>
  <c r="E113" i="5" s="1"/>
  <c r="D112" i="5"/>
  <c r="H109" i="5"/>
  <c r="G109" i="5"/>
  <c r="F109" i="5"/>
  <c r="E109" i="5"/>
  <c r="E118" i="5" s="1"/>
  <c r="E119" i="5" s="1"/>
  <c r="D109" i="5"/>
  <c r="H108" i="5"/>
  <c r="N24" i="12" s="1"/>
  <c r="G108" i="5"/>
  <c r="M24" i="12" s="1"/>
  <c r="F108" i="5"/>
  <c r="F127" i="5" s="1"/>
  <c r="F128" i="5" s="1"/>
  <c r="E108" i="5"/>
  <c r="E127" i="5" s="1"/>
  <c r="D108" i="5"/>
  <c r="D118" i="5" s="1"/>
  <c r="D119" i="5" s="1"/>
  <c r="H107" i="5"/>
  <c r="N20" i="12" s="1"/>
  <c r="G107" i="5"/>
  <c r="M20" i="12" s="1"/>
  <c r="F107" i="5"/>
  <c r="E107" i="5"/>
  <c r="D107" i="5"/>
  <c r="H106" i="5"/>
  <c r="N19" i="12" s="1"/>
  <c r="G106" i="5"/>
  <c r="M19" i="12" s="1"/>
  <c r="F106" i="5"/>
  <c r="E106" i="5"/>
  <c r="D106" i="5"/>
  <c r="H98" i="5"/>
  <c r="G98" i="5"/>
  <c r="F98" i="5"/>
  <c r="E98" i="5"/>
  <c r="D98" i="5"/>
  <c r="H96" i="5"/>
  <c r="N18" i="12" s="1"/>
  <c r="G96" i="5"/>
  <c r="M18" i="12" s="1"/>
  <c r="F96" i="5"/>
  <c r="E96" i="5"/>
  <c r="D96" i="5"/>
  <c r="H90" i="5"/>
  <c r="N16" i="12" s="1"/>
  <c r="G90" i="5"/>
  <c r="M16" i="12" s="1"/>
  <c r="F90" i="5"/>
  <c r="E90" i="5"/>
  <c r="D90" i="5"/>
  <c r="H88" i="5"/>
  <c r="G88" i="5"/>
  <c r="G86" i="5" s="1"/>
  <c r="M15" i="12" s="1"/>
  <c r="F88" i="5"/>
  <c r="F86" i="5" s="1"/>
  <c r="E88" i="5"/>
  <c r="D88" i="5"/>
  <c r="H87" i="5"/>
  <c r="H86" i="5" s="1"/>
  <c r="N15" i="12" s="1"/>
  <c r="G87" i="5"/>
  <c r="F87" i="5"/>
  <c r="E87" i="5"/>
  <c r="D87" i="5"/>
  <c r="D86" i="5" s="1"/>
  <c r="M86" i="5"/>
  <c r="L86" i="5"/>
  <c r="K86" i="5"/>
  <c r="Q15" i="12" s="1"/>
  <c r="J86" i="5"/>
  <c r="P15" i="12" s="1"/>
  <c r="I86" i="5"/>
  <c r="O15" i="12" s="1"/>
  <c r="E86" i="5"/>
  <c r="H84" i="5"/>
  <c r="G84" i="5"/>
  <c r="F84" i="5"/>
  <c r="E84" i="5"/>
  <c r="D84" i="5"/>
  <c r="H83" i="5"/>
  <c r="G83" i="5"/>
  <c r="G79" i="5" s="1"/>
  <c r="F83" i="5"/>
  <c r="E83" i="5"/>
  <c r="D83" i="5"/>
  <c r="M82" i="5"/>
  <c r="L82" i="5"/>
  <c r="K82" i="5"/>
  <c r="K80" i="5" s="1"/>
  <c r="J82" i="5"/>
  <c r="J80" i="5" s="1"/>
  <c r="I82" i="5"/>
  <c r="I80" i="5" s="1"/>
  <c r="M80" i="5"/>
  <c r="M249" i="5" s="1"/>
  <c r="L80" i="5"/>
  <c r="L249" i="5" s="1"/>
  <c r="H80" i="5"/>
  <c r="H79" i="5" s="1"/>
  <c r="G80" i="5"/>
  <c r="F80" i="5"/>
  <c r="F79" i="5" s="1"/>
  <c r="F71" i="5" s="1"/>
  <c r="F69" i="5" s="1"/>
  <c r="E80" i="5"/>
  <c r="E81" i="5" s="1"/>
  <c r="D80" i="5"/>
  <c r="L79" i="5"/>
  <c r="D79" i="5"/>
  <c r="H78" i="5"/>
  <c r="G78" i="5"/>
  <c r="F78" i="5"/>
  <c r="E78" i="5"/>
  <c r="D78" i="5"/>
  <c r="H77" i="5"/>
  <c r="G77" i="5"/>
  <c r="F77" i="5"/>
  <c r="E77" i="5"/>
  <c r="D77" i="5"/>
  <c r="H76" i="5"/>
  <c r="G76" i="5"/>
  <c r="F76" i="5"/>
  <c r="E76" i="5"/>
  <c r="D76" i="5"/>
  <c r="H75" i="5"/>
  <c r="D75" i="5"/>
  <c r="H74" i="5"/>
  <c r="H73" i="5"/>
  <c r="H72" i="5" s="1"/>
  <c r="G73" i="5"/>
  <c r="F73" i="5"/>
  <c r="E73" i="5"/>
  <c r="D73" i="5"/>
  <c r="D74" i="5" s="1"/>
  <c r="F72" i="5"/>
  <c r="E72" i="5"/>
  <c r="D72" i="5"/>
  <c r="D71" i="5" s="1"/>
  <c r="D69" i="5" s="1"/>
  <c r="H66" i="5"/>
  <c r="D66" i="5"/>
  <c r="H65" i="5"/>
  <c r="N29" i="12" s="1"/>
  <c r="G65" i="5"/>
  <c r="M29" i="12" s="1"/>
  <c r="F65" i="5"/>
  <c r="F67" i="5" s="1"/>
  <c r="E65" i="5"/>
  <c r="E66" i="5" s="1"/>
  <c r="D65" i="5"/>
  <c r="H62" i="5"/>
  <c r="G62" i="5"/>
  <c r="F62" i="5"/>
  <c r="E62" i="5"/>
  <c r="D62" i="5"/>
  <c r="F59" i="5"/>
  <c r="F61" i="5" s="1"/>
  <c r="E59" i="5"/>
  <c r="E61" i="5" s="1"/>
  <c r="D59" i="5"/>
  <c r="D63" i="5" s="1"/>
  <c r="L55" i="5"/>
  <c r="K55" i="5"/>
  <c r="G55" i="5"/>
  <c r="F55" i="5"/>
  <c r="D55" i="5"/>
  <c r="M54" i="5"/>
  <c r="M53" i="5" s="1"/>
  <c r="M38" i="5" s="1"/>
  <c r="K54" i="5"/>
  <c r="J54" i="5"/>
  <c r="I54" i="5"/>
  <c r="I53" i="5" s="1"/>
  <c r="I38" i="5" s="1"/>
  <c r="H54" i="5"/>
  <c r="H53" i="5" s="1"/>
  <c r="F54" i="5"/>
  <c r="F53" i="5" s="1"/>
  <c r="E54" i="5"/>
  <c r="K53" i="5"/>
  <c r="K38" i="5" s="1"/>
  <c r="G52" i="5"/>
  <c r="E51" i="5"/>
  <c r="D51" i="5"/>
  <c r="H50" i="5"/>
  <c r="H51" i="5" s="1"/>
  <c r="G50" i="5"/>
  <c r="F50" i="5"/>
  <c r="F52" i="5" s="1"/>
  <c r="E50" i="5"/>
  <c r="E52" i="5" s="1"/>
  <c r="D50" i="5"/>
  <c r="E49" i="5"/>
  <c r="H47" i="5"/>
  <c r="H48" i="5" s="1"/>
  <c r="G47" i="5"/>
  <c r="G49" i="5" s="1"/>
  <c r="F47" i="5"/>
  <c r="F48" i="5" s="1"/>
  <c r="E47" i="5"/>
  <c r="D47" i="5"/>
  <c r="D48" i="5" s="1"/>
  <c r="H46" i="5"/>
  <c r="H45" i="5"/>
  <c r="G45" i="5"/>
  <c r="H44" i="5"/>
  <c r="G44" i="5"/>
  <c r="G46" i="5" s="1"/>
  <c r="F44" i="5"/>
  <c r="F45" i="5" s="1"/>
  <c r="E44" i="5"/>
  <c r="E45" i="5" s="1"/>
  <c r="D44" i="5"/>
  <c r="D45" i="5" s="1"/>
  <c r="F43" i="5"/>
  <c r="G42" i="5"/>
  <c r="F42" i="5"/>
  <c r="E42" i="5"/>
  <c r="H41" i="5"/>
  <c r="H43" i="5" s="1"/>
  <c r="G41" i="5"/>
  <c r="G43" i="5" s="1"/>
  <c r="F41" i="5"/>
  <c r="E41" i="5"/>
  <c r="E43" i="5" s="1"/>
  <c r="D41" i="5"/>
  <c r="D42" i="5" s="1"/>
  <c r="F40" i="5"/>
  <c r="E40" i="5"/>
  <c r="F39" i="5"/>
  <c r="E39" i="5"/>
  <c r="H38" i="5"/>
  <c r="N9" i="12" s="1"/>
  <c r="G38" i="5"/>
  <c r="M9" i="12" s="1"/>
  <c r="F38" i="5"/>
  <c r="E38" i="5"/>
  <c r="D38" i="5"/>
  <c r="D39" i="5" s="1"/>
  <c r="H32" i="5"/>
  <c r="H33" i="5" s="1"/>
  <c r="H25" i="5"/>
  <c r="H23" i="5"/>
  <c r="N7" i="12" s="1"/>
  <c r="G23" i="5"/>
  <c r="M7" i="12" s="1"/>
  <c r="F23" i="5"/>
  <c r="E23" i="5"/>
  <c r="E28" i="5" s="1"/>
  <c r="E29" i="5" s="1"/>
  <c r="D23" i="5"/>
  <c r="D28" i="5" s="1"/>
  <c r="D29" i="5" s="1"/>
  <c r="G20" i="5"/>
  <c r="F20" i="5"/>
  <c r="E20" i="5"/>
  <c r="G19" i="5"/>
  <c r="F19" i="5"/>
  <c r="D19" i="5"/>
  <c r="H18" i="5"/>
  <c r="N6" i="12" s="1"/>
  <c r="G18" i="5"/>
  <c r="M6" i="12" s="1"/>
  <c r="F18" i="5"/>
  <c r="E18" i="5"/>
  <c r="E19" i="5" s="1"/>
  <c r="D18" i="5"/>
  <c r="H15" i="5"/>
  <c r="H34" i="5" s="1"/>
  <c r="H35" i="5" s="1"/>
  <c r="D15" i="5"/>
  <c r="D34" i="5" s="1"/>
  <c r="D35" i="5" s="1"/>
  <c r="H14" i="5"/>
  <c r="G14" i="5"/>
  <c r="G32" i="5" s="1"/>
  <c r="G33" i="5" s="1"/>
  <c r="E14" i="5"/>
  <c r="E12" i="5"/>
  <c r="D12" i="5"/>
  <c r="M9" i="5"/>
  <c r="H9" i="5"/>
  <c r="G9" i="5"/>
  <c r="E13" i="6" s="1"/>
  <c r="F9" i="5"/>
  <c r="D13" i="6" s="1"/>
  <c r="E9" i="5"/>
  <c r="C13" i="6" s="1"/>
  <c r="D9" i="5"/>
  <c r="B13" i="6" s="1"/>
  <c r="H8" i="5"/>
  <c r="F10" i="6" s="1"/>
  <c r="G8" i="5"/>
  <c r="E10" i="6" s="1"/>
  <c r="F8" i="5"/>
  <c r="D10" i="6" s="1"/>
  <c r="E8" i="5"/>
  <c r="C10" i="6" s="1"/>
  <c r="D8" i="5"/>
  <c r="D14" i="5" s="1"/>
  <c r="D32" i="5" s="1"/>
  <c r="D33" i="5" s="1"/>
  <c r="M7" i="5"/>
  <c r="H7" i="5"/>
  <c r="H13" i="5" s="1"/>
  <c r="H30" i="5" s="1"/>
  <c r="H31" i="5" s="1"/>
  <c r="G7" i="5"/>
  <c r="E7" i="6" s="1"/>
  <c r="F7" i="5"/>
  <c r="F13" i="5" s="1"/>
  <c r="E7" i="5"/>
  <c r="E13" i="5" s="1"/>
  <c r="D7" i="5"/>
  <c r="D13" i="5" s="1"/>
  <c r="M6" i="5"/>
  <c r="H6" i="5"/>
  <c r="F4" i="6" s="1"/>
  <c r="G6" i="5"/>
  <c r="G12" i="5" s="1"/>
  <c r="G28" i="5" s="1"/>
  <c r="G29" i="5" s="1"/>
  <c r="F6" i="5"/>
  <c r="D4" i="6" s="1"/>
  <c r="E6" i="5"/>
  <c r="D6" i="5"/>
  <c r="H5" i="5"/>
  <c r="N5" i="12" s="1"/>
  <c r="E5" i="5"/>
  <c r="H4" i="5"/>
  <c r="H177" i="5" s="1"/>
  <c r="G4" i="5"/>
  <c r="G51" i="5" s="1"/>
  <c r="F4" i="5"/>
  <c r="F5" i="5" s="1"/>
  <c r="E4" i="5"/>
  <c r="E180" i="5" s="1"/>
  <c r="D4" i="5"/>
  <c r="D180" i="5" s="1"/>
  <c r="C1" i="5"/>
  <c r="S109" i="9" l="1"/>
  <c r="S114" i="9" s="1"/>
  <c r="G921" i="6"/>
  <c r="M786" i="6"/>
  <c r="J788" i="6"/>
  <c r="F985" i="6"/>
  <c r="M23" i="9"/>
  <c r="F11" i="6"/>
  <c r="Q9" i="12"/>
  <c r="K40" i="5"/>
  <c r="J249" i="5"/>
  <c r="J79" i="5"/>
  <c r="E24" i="12"/>
  <c r="G221" i="5"/>
  <c r="J253" i="5"/>
  <c r="H24" i="6"/>
  <c r="H37" i="6"/>
  <c r="H45" i="6" s="1"/>
  <c r="J170" i="6"/>
  <c r="G174" i="6"/>
  <c r="G204" i="6" s="1"/>
  <c r="G205" i="6" s="1"/>
  <c r="I401" i="6"/>
  <c r="I362" i="6"/>
  <c r="J429" i="6"/>
  <c r="J364" i="6"/>
  <c r="G621" i="6"/>
  <c r="H778" i="6"/>
  <c r="I637" i="6"/>
  <c r="F10" i="12"/>
  <c r="H139" i="5"/>
  <c r="F30" i="6"/>
  <c r="F31" i="6" s="1"/>
  <c r="E11" i="6"/>
  <c r="D137" i="5"/>
  <c r="D234" i="5" s="1"/>
  <c r="J300" i="5"/>
  <c r="K249" i="5"/>
  <c r="K79" i="5"/>
  <c r="K253" i="5"/>
  <c r="I215" i="6"/>
  <c r="I216" i="6" s="1"/>
  <c r="I79" i="5"/>
  <c r="I249" i="5"/>
  <c r="I243" i="5" s="1"/>
  <c r="E192" i="5"/>
  <c r="E235" i="5"/>
  <c r="D5" i="6"/>
  <c r="C14" i="6"/>
  <c r="G74" i="5"/>
  <c r="G42" i="12"/>
  <c r="J247" i="5"/>
  <c r="K247" i="5" s="1"/>
  <c r="L253" i="5"/>
  <c r="E256" i="5"/>
  <c r="E241" i="5" s="1"/>
  <c r="J299" i="5"/>
  <c r="K299" i="5" s="1"/>
  <c r="F135" i="6"/>
  <c r="F151" i="6" s="1"/>
  <c r="F137" i="6"/>
  <c r="F136" i="6"/>
  <c r="F914" i="6"/>
  <c r="E28" i="6"/>
  <c r="E29" i="6" s="1"/>
  <c r="H1090" i="6"/>
  <c r="G1090" i="6"/>
  <c r="J1090" i="6"/>
  <c r="I1090" i="6"/>
  <c r="E10" i="12"/>
  <c r="G139" i="5"/>
  <c r="H914" i="6"/>
  <c r="H921" i="6"/>
  <c r="H922" i="6" s="1"/>
  <c r="N786" i="6"/>
  <c r="D14" i="6"/>
  <c r="F30" i="5"/>
  <c r="F31" i="5" s="1"/>
  <c r="H71" i="5"/>
  <c r="E139" i="5"/>
  <c r="E137" i="5" s="1"/>
  <c r="E234" i="5" s="1"/>
  <c r="E236" i="5" s="1"/>
  <c r="L40" i="5"/>
  <c r="J401" i="6"/>
  <c r="J362" i="6"/>
  <c r="F362" i="6"/>
  <c r="F360" i="6"/>
  <c r="I921" i="6"/>
  <c r="I914" i="6"/>
  <c r="F28" i="6"/>
  <c r="F29" i="6" s="1"/>
  <c r="H1091" i="6"/>
  <c r="J1091" i="6"/>
  <c r="I1091" i="6"/>
  <c r="G1091" i="6"/>
  <c r="P9" i="12"/>
  <c r="J40" i="5"/>
  <c r="M39" i="5"/>
  <c r="M40" i="5"/>
  <c r="F130" i="5"/>
  <c r="E14" i="6"/>
  <c r="O9" i="12"/>
  <c r="I40" i="5"/>
  <c r="J192" i="5"/>
  <c r="M192" i="5"/>
  <c r="M235" i="5"/>
  <c r="F191" i="5"/>
  <c r="G31" i="6"/>
  <c r="M53" i="9"/>
  <c r="E26" i="6"/>
  <c r="G985" i="6"/>
  <c r="G986" i="6" s="1"/>
  <c r="L788" i="6"/>
  <c r="F978" i="6"/>
  <c r="K788" i="6"/>
  <c r="K789" i="6" s="1"/>
  <c r="C11" i="6"/>
  <c r="D191" i="5"/>
  <c r="H31" i="6"/>
  <c r="H401" i="6"/>
  <c r="H362" i="6"/>
  <c r="D26" i="6"/>
  <c r="D37" i="6"/>
  <c r="D41" i="6" s="1"/>
  <c r="H41" i="6"/>
  <c r="J463" i="6"/>
  <c r="F1141" i="6"/>
  <c r="G1141" i="6" s="1"/>
  <c r="H1141" i="6" s="1"/>
  <c r="I1141" i="6" s="1"/>
  <c r="E1140" i="6"/>
  <c r="J277" i="5"/>
  <c r="E5" i="12"/>
  <c r="F203" i="5"/>
  <c r="E43" i="12" s="1"/>
  <c r="I29" i="12"/>
  <c r="V94" i="9"/>
  <c r="K277" i="5"/>
  <c r="I296" i="5"/>
  <c r="K296" i="5" s="1"/>
  <c r="I301" i="5"/>
  <c r="H303" i="5"/>
  <c r="F58" i="12" s="1"/>
  <c r="C5" i="6"/>
  <c r="B7" i="6"/>
  <c r="E38" i="6"/>
  <c r="H52" i="6"/>
  <c r="I53" i="6" s="1"/>
  <c r="H59" i="6"/>
  <c r="G400" i="6"/>
  <c r="G429" i="6"/>
  <c r="F576" i="6"/>
  <c r="F587" i="6" s="1"/>
  <c r="G591" i="6" s="1"/>
  <c r="F578" i="6"/>
  <c r="H637" i="6"/>
  <c r="H860" i="6"/>
  <c r="F992" i="6"/>
  <c r="F993" i="6" s="1"/>
  <c r="T24" i="9"/>
  <c r="U24" i="9" s="1"/>
  <c r="V24" i="9" s="1"/>
  <c r="W24" i="9" s="1"/>
  <c r="D94" i="5"/>
  <c r="G14" i="12"/>
  <c r="F14" i="6"/>
  <c r="H43" i="6"/>
  <c r="S77" i="9"/>
  <c r="S76" i="9" s="1"/>
  <c r="S96" i="9"/>
  <c r="S98" i="9" s="1"/>
  <c r="D60" i="5"/>
  <c r="D177" i="5"/>
  <c r="I14" i="12"/>
  <c r="G203" i="5"/>
  <c r="E15" i="12" s="1"/>
  <c r="J296" i="5"/>
  <c r="L296" i="5" s="1"/>
  <c r="J301" i="5"/>
  <c r="C7" i="6"/>
  <c r="F38" i="6"/>
  <c r="K256" i="6"/>
  <c r="H256" i="6"/>
  <c r="H578" i="6"/>
  <c r="H1041" i="6"/>
  <c r="H1043" i="6" s="1"/>
  <c r="F1047" i="6" s="1"/>
  <c r="L47" i="9"/>
  <c r="L53" i="9" s="1"/>
  <c r="F12" i="5"/>
  <c r="F28" i="5" s="1"/>
  <c r="F29" i="5" s="1"/>
  <c r="E15" i="5"/>
  <c r="E34" i="5" s="1"/>
  <c r="E35" i="5" s="1"/>
  <c r="H20" i="5"/>
  <c r="D24" i="5"/>
  <c r="H39" i="5"/>
  <c r="G40" i="5"/>
  <c r="H42" i="5"/>
  <c r="F46" i="5"/>
  <c r="H49" i="5"/>
  <c r="F51" i="5"/>
  <c r="G59" i="5"/>
  <c r="E60" i="5"/>
  <c r="E63" i="5"/>
  <c r="F66" i="5"/>
  <c r="E67" i="5"/>
  <c r="G72" i="5"/>
  <c r="G71" i="5" s="1"/>
  <c r="E79" i="5"/>
  <c r="E71" i="5" s="1"/>
  <c r="E69" i="5" s="1"/>
  <c r="E94" i="5" s="1"/>
  <c r="M79" i="5"/>
  <c r="D82" i="5"/>
  <c r="D81" i="5" s="1"/>
  <c r="D127" i="5"/>
  <c r="E128" i="5" s="1"/>
  <c r="E170" i="5"/>
  <c r="E177" i="5"/>
  <c r="H194" i="5"/>
  <c r="H203" i="5"/>
  <c r="F15" i="12" s="1"/>
  <c r="I24" i="12"/>
  <c r="K293" i="5"/>
  <c r="E45" i="12"/>
  <c r="E49" i="12"/>
  <c r="I279" i="5"/>
  <c r="I292" i="5"/>
  <c r="I304" i="5"/>
  <c r="E4" i="6"/>
  <c r="F5" i="6" s="1"/>
  <c r="D7" i="6"/>
  <c r="B10" i="6"/>
  <c r="G108" i="6"/>
  <c r="G111" i="6" s="1"/>
  <c r="F132" i="6" s="1"/>
  <c r="F148" i="6" s="1"/>
  <c r="J133" i="6"/>
  <c r="J149" i="6" s="1"/>
  <c r="H136" i="6"/>
  <c r="I205" i="6"/>
  <c r="F320" i="6"/>
  <c r="F215" i="6" s="1"/>
  <c r="I428" i="6"/>
  <c r="I578" i="6"/>
  <c r="H581" i="6"/>
  <c r="H690" i="6"/>
  <c r="G857" i="6"/>
  <c r="G865" i="6" s="1"/>
  <c r="E869" i="6" s="1"/>
  <c r="J786" i="6" s="1"/>
  <c r="J784" i="6" s="1"/>
  <c r="J447" i="6" s="1"/>
  <c r="J441" i="6" s="1"/>
  <c r="I40" i="6" s="1"/>
  <c r="I1001" i="6"/>
  <c r="G1042" i="6"/>
  <c r="I1119" i="6"/>
  <c r="G1100" i="6"/>
  <c r="F49" i="5"/>
  <c r="H14" i="12"/>
  <c r="P56" i="12"/>
  <c r="E46" i="5"/>
  <c r="L235" i="5"/>
  <c r="G441" i="6"/>
  <c r="F40" i="6" s="1"/>
  <c r="G993" i="6"/>
  <c r="M4" i="5"/>
  <c r="M13" i="5" s="1"/>
  <c r="F15" i="5"/>
  <c r="F34" i="5" s="1"/>
  <c r="F35" i="5" s="1"/>
  <c r="E24" i="5"/>
  <c r="H40" i="5"/>
  <c r="E48" i="5"/>
  <c r="D54" i="5"/>
  <c r="D53" i="5" s="1"/>
  <c r="H59" i="5"/>
  <c r="F60" i="5"/>
  <c r="F63" i="5"/>
  <c r="G66" i="5"/>
  <c r="F170" i="5"/>
  <c r="F177" i="5"/>
  <c r="D213" i="5"/>
  <c r="D214" i="5" s="1"/>
  <c r="F41" i="12"/>
  <c r="F45" i="12"/>
  <c r="F49" i="12"/>
  <c r="E54" i="12"/>
  <c r="G307" i="5"/>
  <c r="E61" i="12" s="1"/>
  <c r="D11" i="6"/>
  <c r="G59" i="6"/>
  <c r="H75" i="6"/>
  <c r="F134" i="6"/>
  <c r="F150" i="6" s="1"/>
  <c r="F152" i="6" s="1"/>
  <c r="G148" i="6"/>
  <c r="G152" i="6" s="1"/>
  <c r="G158" i="6" s="1"/>
  <c r="J350" i="6"/>
  <c r="J351" i="6" s="1"/>
  <c r="H455" i="6"/>
  <c r="F575" i="6"/>
  <c r="H577" i="6"/>
  <c r="H587" i="6" s="1"/>
  <c r="I591" i="6" s="1"/>
  <c r="G579" i="6"/>
  <c r="I581" i="6"/>
  <c r="H729" i="6"/>
  <c r="H863" i="6"/>
  <c r="H855" i="6"/>
  <c r="G863" i="6"/>
  <c r="F1001" i="6"/>
  <c r="J18" i="9"/>
  <c r="G1043" i="6"/>
  <c r="E1047" i="6" s="1"/>
  <c r="H52" i="5"/>
  <c r="H19" i="5"/>
  <c r="F94" i="5"/>
  <c r="G148" i="5"/>
  <c r="H159" i="5"/>
  <c r="H180" i="5"/>
  <c r="F24" i="5"/>
  <c r="G67" i="5"/>
  <c r="M30" i="12" s="1"/>
  <c r="G41" i="12"/>
  <c r="G45" i="12"/>
  <c r="G251" i="5"/>
  <c r="I262" i="5"/>
  <c r="I261" i="5" s="1"/>
  <c r="F54" i="12"/>
  <c r="F7" i="6"/>
  <c r="F2" i="6" s="1"/>
  <c r="I59" i="6"/>
  <c r="G134" i="6"/>
  <c r="G150" i="6" s="1"/>
  <c r="G137" i="6"/>
  <c r="I148" i="6"/>
  <c r="I152" i="6" s="1"/>
  <c r="I158" i="6" s="1"/>
  <c r="G320" i="6"/>
  <c r="H321" i="6" s="1"/>
  <c r="I320" i="6"/>
  <c r="G503" i="6"/>
  <c r="G508" i="6" s="1"/>
  <c r="F577" i="6"/>
  <c r="H582" i="6"/>
  <c r="G1001" i="6"/>
  <c r="G1089" i="6"/>
  <c r="F1100" i="6" s="1"/>
  <c r="M18" i="9"/>
  <c r="H29" i="12"/>
  <c r="U94" i="9"/>
  <c r="K297" i="5"/>
  <c r="L297" i="5" s="1"/>
  <c r="G39" i="5"/>
  <c r="G194" i="5"/>
  <c r="G15" i="5"/>
  <c r="G34" i="5" s="1"/>
  <c r="G35" i="5" s="1"/>
  <c r="E25" i="5"/>
  <c r="D30" i="5"/>
  <c r="D31" i="5" s="1"/>
  <c r="N49" i="12"/>
  <c r="N31" i="12"/>
  <c r="M61" i="12"/>
  <c r="M63" i="12"/>
  <c r="M62" i="12"/>
  <c r="M4" i="12"/>
  <c r="G13" i="5"/>
  <c r="G30" i="5" s="1"/>
  <c r="G31" i="5" s="1"/>
  <c r="G24" i="5"/>
  <c r="M8" i="12" s="1"/>
  <c r="E30" i="5"/>
  <c r="E31" i="5" s="1"/>
  <c r="G48" i="5"/>
  <c r="H67" i="5"/>
  <c r="N30" i="12" s="1"/>
  <c r="F118" i="5"/>
  <c r="F119" i="5" s="1"/>
  <c r="G127" i="5"/>
  <c r="H170" i="5"/>
  <c r="E6" i="12"/>
  <c r="M58" i="12"/>
  <c r="E182" i="5"/>
  <c r="F213" i="5"/>
  <c r="F214" i="5" s="1"/>
  <c r="J219" i="5"/>
  <c r="H221" i="5"/>
  <c r="I293" i="5" s="1"/>
  <c r="I287" i="5" s="1"/>
  <c r="G53" i="12" s="1"/>
  <c r="H243" i="5"/>
  <c r="H241" i="5" s="1"/>
  <c r="F37" i="12" s="1"/>
  <c r="H41" i="12"/>
  <c r="F42" i="12"/>
  <c r="J250" i="5"/>
  <c r="I289" i="5"/>
  <c r="G54" i="12" s="1"/>
  <c r="J293" i="5"/>
  <c r="F57" i="12"/>
  <c r="K301" i="5"/>
  <c r="L301" i="5" s="1"/>
  <c r="J305" i="5"/>
  <c r="D22" i="6"/>
  <c r="D45" i="6"/>
  <c r="H134" i="6"/>
  <c r="H150" i="6" s="1"/>
  <c r="H152" i="6" s="1"/>
  <c r="H158" i="6" s="1"/>
  <c r="J148" i="6"/>
  <c r="I150" i="6"/>
  <c r="J455" i="6"/>
  <c r="H503" i="6"/>
  <c r="H508" i="6" s="1"/>
  <c r="I582" i="6"/>
  <c r="G864" i="6"/>
  <c r="H1001" i="6"/>
  <c r="I1089" i="6"/>
  <c r="H1100" i="6" s="1"/>
  <c r="N18" i="9"/>
  <c r="H175" i="5"/>
  <c r="N61" i="12" s="1"/>
  <c r="H214" i="5"/>
  <c r="H12" i="5"/>
  <c r="H28" i="5" s="1"/>
  <c r="H29" i="5" s="1"/>
  <c r="E32" i="5"/>
  <c r="E33" i="5" s="1"/>
  <c r="G243" i="5"/>
  <c r="G241" i="5" s="1"/>
  <c r="E37" i="12" s="1"/>
  <c r="E42" i="12"/>
  <c r="F25" i="5"/>
  <c r="N63" i="12"/>
  <c r="N62" i="12"/>
  <c r="N4" i="12"/>
  <c r="G5" i="5"/>
  <c r="M5" i="12" s="1"/>
  <c r="F14" i="5"/>
  <c r="F32" i="5" s="1"/>
  <c r="F33" i="5" s="1"/>
  <c r="H24" i="5"/>
  <c r="N8" i="12" s="1"/>
  <c r="G25" i="5"/>
  <c r="E55" i="5"/>
  <c r="E53" i="5" s="1"/>
  <c r="H82" i="5"/>
  <c r="H81" i="5" s="1"/>
  <c r="I112" i="5"/>
  <c r="J112" i="5" s="1"/>
  <c r="K112" i="5" s="1"/>
  <c r="L112" i="5" s="1"/>
  <c r="M112" i="5" s="1"/>
  <c r="G118" i="5"/>
  <c r="G119" i="5" s="1"/>
  <c r="H127" i="5"/>
  <c r="N58" i="12"/>
  <c r="F6" i="12"/>
  <c r="F18" i="12"/>
  <c r="I290" i="5"/>
  <c r="G56" i="12" s="1"/>
  <c r="G213" i="5"/>
  <c r="K219" i="5"/>
  <c r="K192" i="5" s="1"/>
  <c r="I221" i="5"/>
  <c r="G272" i="5"/>
  <c r="E46" i="12" s="1"/>
  <c r="I277" i="5"/>
  <c r="H54" i="12"/>
  <c r="I295" i="5"/>
  <c r="I298" i="5"/>
  <c r="J298" i="5" s="1"/>
  <c r="F63" i="12"/>
  <c r="I308" i="5"/>
  <c r="G42" i="6"/>
  <c r="G135" i="6"/>
  <c r="G151" i="6" s="1"/>
  <c r="J150" i="6"/>
  <c r="I503" i="6"/>
  <c r="I508" i="6" s="1"/>
  <c r="D587" i="6"/>
  <c r="G574" i="6"/>
  <c r="G587" i="6" s="1"/>
  <c r="H591" i="6" s="1"/>
  <c r="I575" i="6"/>
  <c r="I587" i="6" s="1"/>
  <c r="J591" i="6" s="1"/>
  <c r="I577" i="6"/>
  <c r="G580" i="6"/>
  <c r="F689" i="6"/>
  <c r="F777" i="6" s="1"/>
  <c r="G637" i="6" s="1"/>
  <c r="I728" i="6"/>
  <c r="I729" i="6" s="1"/>
  <c r="I767" i="6"/>
  <c r="I768" i="6" s="1"/>
  <c r="H864" i="6"/>
  <c r="J1089" i="6"/>
  <c r="I1100" i="6" s="1"/>
  <c r="T22" i="9"/>
  <c r="T96" i="9" s="1"/>
  <c r="T98" i="9" s="1"/>
  <c r="U23" i="9"/>
  <c r="R24" i="9"/>
  <c r="AB28" i="11"/>
  <c r="AA28" i="11"/>
  <c r="M29" i="11"/>
  <c r="Z28" i="11"/>
  <c r="Y28" i="11"/>
  <c r="AD28" i="11" s="1"/>
  <c r="I54" i="12"/>
  <c r="E57" i="12"/>
  <c r="N28" i="11"/>
  <c r="I159" i="6" l="1"/>
  <c r="I72" i="6"/>
  <c r="I28" i="6"/>
  <c r="F1108" i="6"/>
  <c r="I42" i="6"/>
  <c r="I26" i="6"/>
  <c r="H159" i="6"/>
  <c r="H72" i="6"/>
  <c r="E97" i="5"/>
  <c r="E95" i="5"/>
  <c r="E99" i="5"/>
  <c r="E103" i="5"/>
  <c r="G628" i="6"/>
  <c r="G592" i="6"/>
  <c r="I42" i="12"/>
  <c r="L247" i="5"/>
  <c r="F3" i="6"/>
  <c r="F15" i="6"/>
  <c r="F6" i="6"/>
  <c r="F12" i="6"/>
  <c r="F1048" i="6"/>
  <c r="K992" i="6"/>
  <c r="I628" i="6"/>
  <c r="I592" i="6"/>
  <c r="J628" i="6"/>
  <c r="J592" i="6"/>
  <c r="G72" i="6"/>
  <c r="D8" i="6"/>
  <c r="B2" i="6"/>
  <c r="F9" i="12"/>
  <c r="H137" i="5"/>
  <c r="S28" i="11"/>
  <c r="R28" i="11"/>
  <c r="Q28" i="11"/>
  <c r="P28" i="11"/>
  <c r="O28" i="11"/>
  <c r="G57" i="12"/>
  <c r="J295" i="5"/>
  <c r="E31" i="12"/>
  <c r="G214" i="5"/>
  <c r="G463" i="6"/>
  <c r="G509" i="6"/>
  <c r="N59" i="12"/>
  <c r="N10" i="12"/>
  <c r="H61" i="5"/>
  <c r="N11" i="12" s="1"/>
  <c r="H63" i="5"/>
  <c r="H60" i="5"/>
  <c r="G690" i="6"/>
  <c r="J363" i="6"/>
  <c r="J360" i="6"/>
  <c r="H22" i="6"/>
  <c r="F192" i="5"/>
  <c r="F235" i="5"/>
  <c r="F236" i="5" s="1"/>
  <c r="I509" i="6"/>
  <c r="I463" i="6"/>
  <c r="F32" i="12"/>
  <c r="H60" i="12"/>
  <c r="K305" i="5"/>
  <c r="J320" i="6"/>
  <c r="J321" i="6" s="1"/>
  <c r="I321" i="6"/>
  <c r="E5" i="6"/>
  <c r="E6" i="6"/>
  <c r="E2" i="6"/>
  <c r="M59" i="12"/>
  <c r="M10" i="12"/>
  <c r="G61" i="5"/>
  <c r="M11" i="12" s="1"/>
  <c r="G63" i="5"/>
  <c r="G60" i="5"/>
  <c r="G215" i="6"/>
  <c r="G401" i="6"/>
  <c r="G362" i="6"/>
  <c r="J509" i="6"/>
  <c r="K298" i="5"/>
  <c r="N787" i="6"/>
  <c r="N784" i="6"/>
  <c r="J365" i="6"/>
  <c r="H39" i="6"/>
  <c r="H592" i="6"/>
  <c r="H628" i="6"/>
  <c r="H509" i="6"/>
  <c r="H463" i="6"/>
  <c r="F29" i="12"/>
  <c r="S94" i="9"/>
  <c r="H219" i="5"/>
  <c r="F158" i="6"/>
  <c r="F72" i="6" s="1"/>
  <c r="F70" i="6" s="1"/>
  <c r="J52" i="6" s="1"/>
  <c r="AE28" i="11"/>
  <c r="Q24" i="9"/>
  <c r="R22" i="9"/>
  <c r="K445" i="6"/>
  <c r="G638" i="6"/>
  <c r="H23" i="12"/>
  <c r="J235" i="5"/>
  <c r="E19" i="12"/>
  <c r="G191" i="5"/>
  <c r="F97" i="5"/>
  <c r="F103" i="5"/>
  <c r="F99" i="5"/>
  <c r="F95" i="5"/>
  <c r="G59" i="12"/>
  <c r="I303" i="5"/>
  <c r="J304" i="5"/>
  <c r="Q56" i="12"/>
  <c r="D192" i="5"/>
  <c r="D235" i="5"/>
  <c r="D236" i="5" s="1"/>
  <c r="L789" i="6"/>
  <c r="E8" i="6"/>
  <c r="L299" i="5"/>
  <c r="I363" i="6"/>
  <c r="L42" i="6"/>
  <c r="M992" i="6"/>
  <c r="L28" i="6"/>
  <c r="I1108" i="6"/>
  <c r="I1101" i="6"/>
  <c r="G50" i="12"/>
  <c r="I272" i="5"/>
  <c r="G46" i="12" s="1"/>
  <c r="F5" i="12"/>
  <c r="F43" i="12"/>
  <c r="M38" i="12"/>
  <c r="G128" i="5"/>
  <c r="G321" i="6"/>
  <c r="F26" i="6"/>
  <c r="J28" i="6"/>
  <c r="G1108" i="6"/>
  <c r="J42" i="6"/>
  <c r="G1101" i="6"/>
  <c r="V23" i="9"/>
  <c r="U22" i="9"/>
  <c r="U96" i="9" s="1"/>
  <c r="U98" i="9" s="1"/>
  <c r="G28" i="6"/>
  <c r="H865" i="6"/>
  <c r="F869" i="6" s="1"/>
  <c r="F19" i="12"/>
  <c r="H191" i="5"/>
  <c r="M14" i="12"/>
  <c r="G69" i="5"/>
  <c r="M13" i="12" s="1"/>
  <c r="F37" i="6"/>
  <c r="F39" i="6"/>
  <c r="F24" i="6"/>
  <c r="G38" i="6"/>
  <c r="H53" i="6"/>
  <c r="H50" i="12"/>
  <c r="J272" i="5"/>
  <c r="H46" i="12" s="1"/>
  <c r="D43" i="6"/>
  <c r="D39" i="6"/>
  <c r="N14" i="12"/>
  <c r="H69" i="5"/>
  <c r="N13" i="12" s="1"/>
  <c r="E9" i="12"/>
  <c r="G137" i="5"/>
  <c r="L298" i="5"/>
  <c r="K300" i="5"/>
  <c r="L300" i="5" s="1"/>
  <c r="H205" i="6"/>
  <c r="I23" i="12"/>
  <c r="K235" i="5"/>
  <c r="N38" i="12"/>
  <c r="I128" i="5"/>
  <c r="H128" i="5"/>
  <c r="L23" i="9"/>
  <c r="AG28" i="11"/>
  <c r="AF28" i="11"/>
  <c r="G62" i="12"/>
  <c r="J152" i="6"/>
  <c r="J158" i="6" s="1"/>
  <c r="M31" i="12"/>
  <c r="M49" i="12"/>
  <c r="G51" i="12"/>
  <c r="J279" i="5"/>
  <c r="C8" i="6"/>
  <c r="C2" i="6"/>
  <c r="L445" i="6"/>
  <c r="H638" i="6"/>
  <c r="E27" i="6"/>
  <c r="I922" i="6"/>
  <c r="H42" i="12"/>
  <c r="J243" i="5"/>
  <c r="D2" i="6"/>
  <c r="J729" i="6"/>
  <c r="I638" i="6"/>
  <c r="M445" i="6"/>
  <c r="F9" i="6"/>
  <c r="F8" i="6"/>
  <c r="N29" i="11"/>
  <c r="AC29" i="11"/>
  <c r="AB29" i="11"/>
  <c r="AA29" i="11"/>
  <c r="AE29" i="11" s="1"/>
  <c r="M30" i="11"/>
  <c r="Z29" i="11"/>
  <c r="Y29" i="11"/>
  <c r="AD29" i="11" s="1"/>
  <c r="G29" i="12"/>
  <c r="T94" i="9"/>
  <c r="I219" i="5"/>
  <c r="H1108" i="6"/>
  <c r="H1109" i="6" s="1"/>
  <c r="K28" i="6"/>
  <c r="H1101" i="6"/>
  <c r="L992" i="6"/>
  <c r="L993" i="6" s="1"/>
  <c r="K42" i="6"/>
  <c r="H45" i="12"/>
  <c r="K250" i="5"/>
  <c r="J992" i="6"/>
  <c r="J993" i="6" s="1"/>
  <c r="I777" i="6"/>
  <c r="M28" i="5"/>
  <c r="M30" i="5"/>
  <c r="M12" i="5"/>
  <c r="M32" i="5"/>
  <c r="I429" i="6"/>
  <c r="I364" i="6"/>
  <c r="I365" i="6" s="1"/>
  <c r="B12" i="6"/>
  <c r="D103" i="5"/>
  <c r="D97" i="5"/>
  <c r="D99" i="5"/>
  <c r="E24" i="6"/>
  <c r="E37" i="6"/>
  <c r="E39" i="6" s="1"/>
  <c r="I50" i="12"/>
  <c r="J1118" i="6"/>
  <c r="F1140" i="6"/>
  <c r="H363" i="6"/>
  <c r="H360" i="6"/>
  <c r="G778" i="6"/>
  <c r="E29" i="12"/>
  <c r="G219" i="5"/>
  <c r="M784" i="6"/>
  <c r="M15" i="5"/>
  <c r="M23" i="5" l="1"/>
  <c r="K29" i="6"/>
  <c r="I10" i="6"/>
  <c r="V22" i="9"/>
  <c r="V96" i="9" s="1"/>
  <c r="V98" i="9" s="1"/>
  <c r="V99" i="9" s="1"/>
  <c r="W23" i="9"/>
  <c r="W22" i="9" s="1"/>
  <c r="W96" i="9" s="1"/>
  <c r="W98" i="9" s="1"/>
  <c r="W99" i="9" s="1"/>
  <c r="M29" i="6"/>
  <c r="L29" i="6"/>
  <c r="J10" i="6"/>
  <c r="T99" i="9"/>
  <c r="S99" i="9"/>
  <c r="G94" i="5"/>
  <c r="I464" i="6"/>
  <c r="H57" i="12"/>
  <c r="K295" i="5"/>
  <c r="J287" i="5"/>
  <c r="H53" i="12" s="1"/>
  <c r="G159" i="6"/>
  <c r="E125" i="5"/>
  <c r="E110" i="5"/>
  <c r="E105" i="5"/>
  <c r="E104" i="5"/>
  <c r="E115" i="5"/>
  <c r="E116" i="5" s="1"/>
  <c r="E132" i="5"/>
  <c r="G7" i="6"/>
  <c r="I27" i="6"/>
  <c r="F23" i="12"/>
  <c r="H129" i="5"/>
  <c r="G216" i="6"/>
  <c r="H216" i="6"/>
  <c r="N57" i="12"/>
  <c r="N50" i="12"/>
  <c r="N12" i="12"/>
  <c r="F4" i="12"/>
  <c r="H234" i="5"/>
  <c r="G73" i="6"/>
  <c r="G70" i="6"/>
  <c r="G465" i="6"/>
  <c r="G466" i="6" s="1"/>
  <c r="G629" i="6"/>
  <c r="H361" i="6"/>
  <c r="E25" i="6"/>
  <c r="E22" i="6"/>
  <c r="E23" i="6" s="1"/>
  <c r="J637" i="6"/>
  <c r="I778" i="6"/>
  <c r="M31" i="11"/>
  <c r="Z30" i="11"/>
  <c r="Y30" i="11"/>
  <c r="AD30" i="11" s="1"/>
  <c r="N30" i="11"/>
  <c r="AC30" i="11"/>
  <c r="AB30" i="11"/>
  <c r="AA30" i="11"/>
  <c r="AE30" i="11" s="1"/>
  <c r="K23" i="9"/>
  <c r="N56" i="12"/>
  <c r="F14" i="12"/>
  <c r="H235" i="5"/>
  <c r="H192" i="5"/>
  <c r="N993" i="6"/>
  <c r="M993" i="6"/>
  <c r="F125" i="5"/>
  <c r="F126" i="5" s="1"/>
  <c r="F110" i="5"/>
  <c r="F115" i="5"/>
  <c r="F116" i="5" s="1"/>
  <c r="F105" i="5"/>
  <c r="F104" i="5"/>
  <c r="F132" i="5"/>
  <c r="N785" i="6"/>
  <c r="M50" i="12"/>
  <c r="M12" i="12"/>
  <c r="W29" i="11"/>
  <c r="V29" i="11"/>
  <c r="U29" i="11"/>
  <c r="T29" i="11"/>
  <c r="X29" i="11"/>
  <c r="H464" i="6"/>
  <c r="B15" i="6"/>
  <c r="B6" i="6"/>
  <c r="G1140" i="6"/>
  <c r="K1118" i="6"/>
  <c r="I45" i="12"/>
  <c r="L250" i="5"/>
  <c r="M250" i="5" s="1"/>
  <c r="U99" i="9"/>
  <c r="C3" i="6"/>
  <c r="C12" i="6"/>
  <c r="C6" i="6"/>
  <c r="C15" i="6"/>
  <c r="G37" i="6"/>
  <c r="G24" i="6"/>
  <c r="P24" i="9"/>
  <c r="Q22" i="9"/>
  <c r="L243" i="5"/>
  <c r="E41" i="6"/>
  <c r="E45" i="6"/>
  <c r="E43" i="6"/>
  <c r="E4" i="12"/>
  <c r="G234" i="5"/>
  <c r="R96" i="9"/>
  <c r="R98" i="9" s="1"/>
  <c r="R99" i="9" s="1"/>
  <c r="V34" i="9"/>
  <c r="U34" i="9"/>
  <c r="W34" i="9"/>
  <c r="T34" i="9"/>
  <c r="R14" i="9"/>
  <c r="J629" i="6"/>
  <c r="J465" i="6"/>
  <c r="N447" i="6"/>
  <c r="M447" i="6"/>
  <c r="I44" i="6"/>
  <c r="J1119" i="6"/>
  <c r="D125" i="5"/>
  <c r="D115" i="5"/>
  <c r="D116" i="5" s="1"/>
  <c r="D110" i="5"/>
  <c r="D104" i="5"/>
  <c r="D132" i="5"/>
  <c r="D3" i="6"/>
  <c r="D6" i="6"/>
  <c r="D15" i="6"/>
  <c r="D12" i="6"/>
  <c r="C9" i="6"/>
  <c r="F22" i="6"/>
  <c r="F23" i="6" s="1"/>
  <c r="F25" i="6"/>
  <c r="K786" i="6"/>
  <c r="L786" i="6"/>
  <c r="F870" i="6"/>
  <c r="F921" i="6"/>
  <c r="G922" i="6" s="1"/>
  <c r="G870" i="6"/>
  <c r="J29" i="6"/>
  <c r="H10" i="6"/>
  <c r="I360" i="6"/>
  <c r="I361" i="6" s="1"/>
  <c r="H59" i="12"/>
  <c r="K304" i="5"/>
  <c r="J303" i="5"/>
  <c r="M56" i="12"/>
  <c r="E14" i="12"/>
  <c r="G192" i="5"/>
  <c r="G235" i="5"/>
  <c r="T28" i="11"/>
  <c r="X28" i="11"/>
  <c r="W28" i="11"/>
  <c r="V28" i="11"/>
  <c r="U28" i="11"/>
  <c r="H629" i="6"/>
  <c r="H465" i="6"/>
  <c r="H466" i="6" s="1"/>
  <c r="I60" i="12"/>
  <c r="L305" i="5"/>
  <c r="M305" i="5" s="1"/>
  <c r="J464" i="6"/>
  <c r="B9" i="6"/>
  <c r="I629" i="6"/>
  <c r="I465" i="6"/>
  <c r="I466" i="6" s="1"/>
  <c r="K243" i="5"/>
  <c r="H73" i="6"/>
  <c r="H70" i="6"/>
  <c r="H71" i="6" s="1"/>
  <c r="G10" i="6"/>
  <c r="I29" i="6"/>
  <c r="G461" i="6"/>
  <c r="G464" i="6"/>
  <c r="K993" i="6"/>
  <c r="I73" i="6"/>
  <c r="I70" i="6"/>
  <c r="O29" i="11"/>
  <c r="S29" i="11"/>
  <c r="R29" i="11"/>
  <c r="Q29" i="11"/>
  <c r="P29" i="11"/>
  <c r="G23" i="12"/>
  <c r="I235" i="5"/>
  <c r="O56" i="12"/>
  <c r="I192" i="5"/>
  <c r="J72" i="6"/>
  <c r="J159" i="6"/>
  <c r="AG29" i="11"/>
  <c r="AF29" i="11"/>
  <c r="G29" i="6"/>
  <c r="H29" i="6"/>
  <c r="F27" i="6"/>
  <c r="G27" i="6"/>
  <c r="G58" i="12"/>
  <c r="I38" i="6"/>
  <c r="J53" i="6"/>
  <c r="G360" i="6"/>
  <c r="G361" i="6" s="1"/>
  <c r="G363" i="6"/>
  <c r="E23" i="12"/>
  <c r="G129" i="5"/>
  <c r="H51" i="12"/>
  <c r="K279" i="5"/>
  <c r="F45" i="6"/>
  <c r="F43" i="6"/>
  <c r="F41" i="6"/>
  <c r="J215" i="6"/>
  <c r="J216" i="6" s="1"/>
  <c r="E3" i="6"/>
  <c r="E9" i="6"/>
  <c r="E12" i="6"/>
  <c r="E15" i="6"/>
  <c r="H94" i="5"/>
  <c r="E32" i="12"/>
  <c r="M57" i="12"/>
  <c r="D9" i="6"/>
  <c r="K443" i="6" l="1"/>
  <c r="G462" i="6"/>
  <c r="L784" i="6"/>
  <c r="L787" i="6"/>
  <c r="M787" i="6"/>
  <c r="I57" i="12"/>
  <c r="L295" i="5"/>
  <c r="K287" i="5"/>
  <c r="I53" i="12" s="1"/>
  <c r="L9" i="5"/>
  <c r="J11" i="6"/>
  <c r="K11" i="6"/>
  <c r="I51" i="12"/>
  <c r="L279" i="5"/>
  <c r="K272" i="5"/>
  <c r="I46" i="12" s="1"/>
  <c r="H58" i="12"/>
  <c r="I30" i="6"/>
  <c r="J73" i="6"/>
  <c r="J70" i="6"/>
  <c r="G11" i="6"/>
  <c r="I9" i="5"/>
  <c r="J23" i="9"/>
  <c r="AC31" i="11"/>
  <c r="AB31" i="11"/>
  <c r="AA31" i="11"/>
  <c r="AE31" i="11" s="1"/>
  <c r="M32" i="11"/>
  <c r="Z31" i="11"/>
  <c r="Y31" i="11"/>
  <c r="N31" i="11"/>
  <c r="J361" i="6"/>
  <c r="I24" i="6"/>
  <c r="I39" i="6"/>
  <c r="I37" i="6"/>
  <c r="I45" i="6" s="1"/>
  <c r="K787" i="6"/>
  <c r="K784" i="6"/>
  <c r="G71" i="6"/>
  <c r="K52" i="6"/>
  <c r="I461" i="6"/>
  <c r="R30" i="11"/>
  <c r="Q30" i="11"/>
  <c r="P30" i="11"/>
  <c r="O30" i="11"/>
  <c r="S30" i="11"/>
  <c r="M39" i="12"/>
  <c r="G130" i="5"/>
  <c r="N17" i="12"/>
  <c r="H99" i="5"/>
  <c r="H95" i="5"/>
  <c r="H97" i="5"/>
  <c r="H103" i="5"/>
  <c r="H11" i="6"/>
  <c r="J9" i="5"/>
  <c r="J466" i="6"/>
  <c r="J461" i="6"/>
  <c r="Q96" i="9"/>
  <c r="Q98" i="9" s="1"/>
  <c r="Q99" i="9" s="1"/>
  <c r="Q14" i="9"/>
  <c r="O24" i="9"/>
  <c r="P22" i="9"/>
  <c r="X30" i="11"/>
  <c r="W30" i="11"/>
  <c r="V30" i="11"/>
  <c r="U30" i="11"/>
  <c r="T30" i="11"/>
  <c r="J638" i="6"/>
  <c r="N445" i="6"/>
  <c r="N39" i="12"/>
  <c r="I130" i="5"/>
  <c r="H130" i="5"/>
  <c r="I59" i="12"/>
  <c r="L304" i="5"/>
  <c r="K303" i="5"/>
  <c r="L1118" i="6"/>
  <c r="H1140" i="6"/>
  <c r="M52" i="6"/>
  <c r="I71" i="6"/>
  <c r="U32" i="9"/>
  <c r="W32" i="9"/>
  <c r="V32" i="9"/>
  <c r="G236" i="5"/>
  <c r="G25" i="6"/>
  <c r="G22" i="6"/>
  <c r="H25" i="6"/>
  <c r="H461" i="6"/>
  <c r="H236" i="5"/>
  <c r="E126" i="5"/>
  <c r="M17" i="12"/>
  <c r="G99" i="5"/>
  <c r="G103" i="5"/>
  <c r="G95" i="5"/>
  <c r="G97" i="5"/>
  <c r="K9" i="5"/>
  <c r="I11" i="6"/>
  <c r="G41" i="6"/>
  <c r="G45" i="6"/>
  <c r="G43" i="6"/>
  <c r="G39" i="6"/>
  <c r="J44" i="6"/>
  <c r="K1119" i="6"/>
  <c r="AG30" i="11"/>
  <c r="AF30" i="11"/>
  <c r="L52" i="6"/>
  <c r="G8" i="6"/>
  <c r="I7" i="5"/>
  <c r="M24" i="5"/>
  <c r="M59" i="5"/>
  <c r="M18" i="5"/>
  <c r="N32" i="11" l="1"/>
  <c r="AC32" i="11"/>
  <c r="AB32" i="11"/>
  <c r="AA32" i="11"/>
  <c r="AE32" i="11" s="1"/>
  <c r="M33" i="11"/>
  <c r="Z32" i="11"/>
  <c r="Y32" i="11"/>
  <c r="AD32" i="11" s="1"/>
  <c r="M295" i="5"/>
  <c r="M287" i="5" s="1"/>
  <c r="L287" i="5"/>
  <c r="U31" i="11"/>
  <c r="T31" i="11"/>
  <c r="X31" i="11"/>
  <c r="W31" i="11"/>
  <c r="V31" i="11"/>
  <c r="N52" i="6"/>
  <c r="J71" i="6"/>
  <c r="M279" i="5"/>
  <c r="M272" i="5" s="1"/>
  <c r="L272" i="5"/>
  <c r="M19" i="5"/>
  <c r="K38" i="6"/>
  <c r="L53" i="6"/>
  <c r="G23" i="6"/>
  <c r="H23" i="6"/>
  <c r="M53" i="6"/>
  <c r="L38" i="6"/>
  <c r="I462" i="6"/>
  <c r="M443" i="6"/>
  <c r="M441" i="6" s="1"/>
  <c r="L40" i="6" s="1"/>
  <c r="W39" i="9"/>
  <c r="W42" i="9" s="1"/>
  <c r="W45" i="9" s="1"/>
  <c r="M65" i="5"/>
  <c r="M60" i="5"/>
  <c r="M21" i="12"/>
  <c r="M25" i="12" s="1"/>
  <c r="G105" i="5"/>
  <c r="M22" i="12" s="1"/>
  <c r="G125" i="5"/>
  <c r="G104" i="5"/>
  <c r="G110" i="5"/>
  <c r="G115" i="5"/>
  <c r="G132" i="5"/>
  <c r="M46" i="12" s="1"/>
  <c r="M1118" i="6"/>
  <c r="I1140" i="6"/>
  <c r="N1118" i="6" s="1"/>
  <c r="J38" i="6"/>
  <c r="K53" i="6"/>
  <c r="L1119" i="6"/>
  <c r="K44" i="6"/>
  <c r="P96" i="9"/>
  <c r="P98" i="9" s="1"/>
  <c r="P99" i="9" s="1"/>
  <c r="P14" i="9"/>
  <c r="I23" i="9"/>
  <c r="G4" i="6"/>
  <c r="I22" i="6"/>
  <c r="I23" i="6" s="1"/>
  <c r="I25" i="6"/>
  <c r="I58" i="12"/>
  <c r="N24" i="9"/>
  <c r="O22" i="9"/>
  <c r="N21" i="12"/>
  <c r="N25" i="12" s="1"/>
  <c r="H104" i="5"/>
  <c r="H132" i="5"/>
  <c r="N46" i="12" s="1"/>
  <c r="H105" i="5"/>
  <c r="N22" i="12" s="1"/>
  <c r="H115" i="5"/>
  <c r="H125" i="5"/>
  <c r="H110" i="5"/>
  <c r="K447" i="6"/>
  <c r="K785" i="6"/>
  <c r="AG31" i="11"/>
  <c r="AF31" i="11"/>
  <c r="G13" i="6"/>
  <c r="I31" i="6"/>
  <c r="L785" i="6"/>
  <c r="L447" i="6"/>
  <c r="M785" i="6"/>
  <c r="L443" i="6"/>
  <c r="H462" i="6"/>
  <c r="J30" i="6"/>
  <c r="AD31" i="11"/>
  <c r="J462" i="6"/>
  <c r="N443" i="6"/>
  <c r="N441" i="6" s="1"/>
  <c r="M40" i="6" s="1"/>
  <c r="M304" i="5"/>
  <c r="M303" i="5" s="1"/>
  <c r="L303" i="5"/>
  <c r="I41" i="6"/>
  <c r="I43" i="6"/>
  <c r="K441" i="6"/>
  <c r="J40" i="6" s="1"/>
  <c r="M66" i="5" l="1"/>
  <c r="N23" i="12"/>
  <c r="N51" i="12"/>
  <c r="P32" i="11"/>
  <c r="O32" i="11"/>
  <c r="S32" i="11"/>
  <c r="R32" i="11"/>
  <c r="Q32" i="11"/>
  <c r="N53" i="6"/>
  <c r="M38" i="6"/>
  <c r="L441" i="6"/>
  <c r="K40" i="6" s="1"/>
  <c r="G5" i="6"/>
  <c r="G2" i="6"/>
  <c r="G15" i="6" s="1"/>
  <c r="I6" i="5"/>
  <c r="M23" i="12"/>
  <c r="M51" i="12"/>
  <c r="K37" i="6"/>
  <c r="K43" i="6" s="1"/>
  <c r="K24" i="6"/>
  <c r="K30" i="6"/>
  <c r="J26" i="6"/>
  <c r="O96" i="9"/>
  <c r="O98" i="9" s="1"/>
  <c r="O99" i="9" s="1"/>
  <c r="O14" i="9"/>
  <c r="X32" i="11"/>
  <c r="W32" i="11"/>
  <c r="V32" i="11"/>
  <c r="U32" i="11"/>
  <c r="T32" i="11"/>
  <c r="AA33" i="11"/>
  <c r="M34" i="11"/>
  <c r="Z33" i="11"/>
  <c r="Y33" i="11"/>
  <c r="N33" i="11"/>
  <c r="AC33" i="11"/>
  <c r="AB33" i="11"/>
  <c r="M24" i="9"/>
  <c r="N22" i="9"/>
  <c r="N37" i="12"/>
  <c r="I126" i="5"/>
  <c r="H126" i="5"/>
  <c r="N1119" i="6"/>
  <c r="M44" i="6"/>
  <c r="L37" i="6"/>
  <c r="L43" i="6" s="1"/>
  <c r="L24" i="6"/>
  <c r="M26" i="6"/>
  <c r="M37" i="12"/>
  <c r="G126" i="5"/>
  <c r="S31" i="11"/>
  <c r="R31" i="11"/>
  <c r="Q31" i="11"/>
  <c r="P31" i="11"/>
  <c r="O31" i="11"/>
  <c r="J31" i="6"/>
  <c r="H13" i="6"/>
  <c r="M26" i="12"/>
  <c r="M28" i="12" s="1"/>
  <c r="G116" i="5"/>
  <c r="M27" i="12" s="1"/>
  <c r="H23" i="9"/>
  <c r="J37" i="6"/>
  <c r="J41" i="6" s="1"/>
  <c r="J24" i="6"/>
  <c r="L26" i="6"/>
  <c r="L41" i="6"/>
  <c r="N26" i="12"/>
  <c r="H116" i="5"/>
  <c r="N27" i="12" s="1"/>
  <c r="M1119" i="6"/>
  <c r="L44" i="6"/>
  <c r="G14" i="6"/>
  <c r="AF32" i="11"/>
  <c r="AG32" i="11"/>
  <c r="K31" i="6" l="1"/>
  <c r="I13" i="6"/>
  <c r="H14" i="6"/>
  <c r="AF33" i="11"/>
  <c r="G3" i="6"/>
  <c r="G12" i="6"/>
  <c r="G9" i="6"/>
  <c r="H4" i="6"/>
  <c r="J25" i="6"/>
  <c r="J22" i="6"/>
  <c r="J23" i="6" s="1"/>
  <c r="AD33" i="11"/>
  <c r="I4" i="6"/>
  <c r="K25" i="6"/>
  <c r="K22" i="6"/>
  <c r="K23" i="6" s="1"/>
  <c r="G6" i="6"/>
  <c r="K26" i="6"/>
  <c r="K41" i="6"/>
  <c r="L30" i="6"/>
  <c r="L45" i="6"/>
  <c r="J39" i="6"/>
  <c r="L39" i="6"/>
  <c r="N34" i="11"/>
  <c r="AC34" i="11"/>
  <c r="AB34" i="11"/>
  <c r="AA34" i="11"/>
  <c r="AE34" i="11" s="1"/>
  <c r="M35" i="11"/>
  <c r="Z34" i="11"/>
  <c r="Y34" i="11"/>
  <c r="AD34" i="11" s="1"/>
  <c r="K39" i="6"/>
  <c r="M24" i="6"/>
  <c r="M37" i="6"/>
  <c r="M39" i="6"/>
  <c r="M27" i="6"/>
  <c r="K7" i="6"/>
  <c r="L22" i="6"/>
  <c r="J4" i="6"/>
  <c r="L25" i="6"/>
  <c r="N96" i="9"/>
  <c r="N98" i="9" s="1"/>
  <c r="N99" i="9" s="1"/>
  <c r="N14" i="9"/>
  <c r="AE33" i="11"/>
  <c r="AG33" i="11" s="1"/>
  <c r="H7" i="6"/>
  <c r="J27" i="6"/>
  <c r="L27" i="6"/>
  <c r="J7" i="6"/>
  <c r="J43" i="6"/>
  <c r="J45" i="6"/>
  <c r="L24" i="9"/>
  <c r="M22" i="9"/>
  <c r="N28" i="12"/>
  <c r="M30" i="6"/>
  <c r="M45" i="6"/>
  <c r="K45" i="6"/>
  <c r="I4" i="5"/>
  <c r="S34" i="11" l="1"/>
  <c r="R34" i="11"/>
  <c r="Q34" i="11"/>
  <c r="P34" i="11"/>
  <c r="O34" i="11"/>
  <c r="I5" i="6"/>
  <c r="K6" i="5"/>
  <c r="H8" i="6"/>
  <c r="J7" i="5"/>
  <c r="S33" i="11"/>
  <c r="R33" i="11"/>
  <c r="Q33" i="11"/>
  <c r="P33" i="11"/>
  <c r="O33" i="11"/>
  <c r="L7" i="5"/>
  <c r="Y35" i="11"/>
  <c r="N35" i="11"/>
  <c r="AC35" i="11"/>
  <c r="AB35" i="11"/>
  <c r="M36" i="11"/>
  <c r="AA35" i="11"/>
  <c r="Z35" i="11"/>
  <c r="L31" i="6"/>
  <c r="J13" i="6"/>
  <c r="L23" i="6"/>
  <c r="K8" i="6"/>
  <c r="M96" i="9"/>
  <c r="M98" i="9" s="1"/>
  <c r="M99" i="9" s="1"/>
  <c r="M14" i="9"/>
  <c r="K24" i="9"/>
  <c r="L22" i="9"/>
  <c r="V34" i="11"/>
  <c r="U34" i="11"/>
  <c r="T34" i="11"/>
  <c r="X34" i="11"/>
  <c r="W34" i="11"/>
  <c r="AG34" i="11"/>
  <c r="AF34" i="11"/>
  <c r="X33" i="11"/>
  <c r="W33" i="11"/>
  <c r="V33" i="11"/>
  <c r="T33" i="11"/>
  <c r="U33" i="11"/>
  <c r="I7" i="6"/>
  <c r="I2" i="6" s="1"/>
  <c r="K27" i="6"/>
  <c r="H6" i="6"/>
  <c r="H5" i="6"/>
  <c r="H2" i="6"/>
  <c r="J6" i="5"/>
  <c r="I14" i="6"/>
  <c r="J5" i="6"/>
  <c r="L6" i="5"/>
  <c r="J6" i="6"/>
  <c r="J2" i="6"/>
  <c r="M31" i="6"/>
  <c r="K13" i="6"/>
  <c r="O63" i="12"/>
  <c r="O4" i="12"/>
  <c r="I176" i="5"/>
  <c r="I30" i="5"/>
  <c r="I169" i="5"/>
  <c r="I5" i="5"/>
  <c r="O5" i="12" s="1"/>
  <c r="I28" i="5"/>
  <c r="I23" i="5" s="1"/>
  <c r="I179" i="5"/>
  <c r="G7" i="12" s="1"/>
  <c r="I32" i="5"/>
  <c r="I39" i="5"/>
  <c r="I13" i="5"/>
  <c r="I15" i="5"/>
  <c r="M43" i="6"/>
  <c r="M41" i="6"/>
  <c r="I12" i="5"/>
  <c r="M25" i="6"/>
  <c r="M22" i="6"/>
  <c r="M23" i="6" s="1"/>
  <c r="K4" i="6"/>
  <c r="I3" i="6" l="1"/>
  <c r="I12" i="6"/>
  <c r="I15" i="6"/>
  <c r="I6" i="6"/>
  <c r="I258" i="5"/>
  <c r="I257" i="5" s="1"/>
  <c r="I256" i="5" s="1"/>
  <c r="S48" i="9" s="1"/>
  <c r="S47" i="9" s="1"/>
  <c r="I139" i="5"/>
  <c r="H3" i="6"/>
  <c r="H12" i="6"/>
  <c r="H15" i="6"/>
  <c r="J15" i="6"/>
  <c r="J14" i="6"/>
  <c r="AF35" i="11"/>
  <c r="J4" i="5"/>
  <c r="J3" i="6"/>
  <c r="J12" i="6"/>
  <c r="L96" i="9"/>
  <c r="L98" i="9" s="1"/>
  <c r="L99" i="9" s="1"/>
  <c r="L14" i="9"/>
  <c r="AD35" i="11"/>
  <c r="J9" i="6"/>
  <c r="G8" i="12"/>
  <c r="I259" i="5"/>
  <c r="J24" i="9"/>
  <c r="K22" i="9"/>
  <c r="L4" i="5"/>
  <c r="L13" i="5" s="1"/>
  <c r="H9" i="6"/>
  <c r="K15" i="6"/>
  <c r="K14" i="6"/>
  <c r="I8" i="6"/>
  <c r="K7" i="5"/>
  <c r="I9" i="6"/>
  <c r="AE35" i="11"/>
  <c r="J8" i="6"/>
  <c r="O7" i="12"/>
  <c r="I59" i="5"/>
  <c r="I25" i="5"/>
  <c r="I24" i="5"/>
  <c r="O8" i="12" s="1"/>
  <c r="K2" i="6"/>
  <c r="K5" i="6"/>
  <c r="I18" i="5"/>
  <c r="O62" i="12"/>
  <c r="AB36" i="11"/>
  <c r="AA36" i="11"/>
  <c r="M37" i="11"/>
  <c r="Z36" i="11"/>
  <c r="Y36" i="11"/>
  <c r="AD36" i="11" s="1"/>
  <c r="N36" i="11"/>
  <c r="AC36" i="11"/>
  <c r="K4" i="5"/>
  <c r="K12" i="5"/>
  <c r="P4" i="12" l="1"/>
  <c r="J18" i="5"/>
  <c r="J176" i="5"/>
  <c r="J169" i="5"/>
  <c r="J179" i="5"/>
  <c r="H7" i="12" s="1"/>
  <c r="J5" i="5"/>
  <c r="P5" i="12" s="1"/>
  <c r="J28" i="5"/>
  <c r="J23" i="5" s="1"/>
  <c r="J30" i="5"/>
  <c r="J32" i="5"/>
  <c r="J39" i="5"/>
  <c r="J15" i="5"/>
  <c r="O6" i="12"/>
  <c r="I20" i="5"/>
  <c r="I19" i="5"/>
  <c r="J13" i="5"/>
  <c r="J12" i="5"/>
  <c r="G9" i="12"/>
  <c r="I181" i="5"/>
  <c r="AF36" i="11"/>
  <c r="X35" i="11"/>
  <c r="W35" i="11"/>
  <c r="V35" i="11"/>
  <c r="U35" i="11"/>
  <c r="T35" i="11"/>
  <c r="O10" i="12"/>
  <c r="O59" i="12"/>
  <c r="I60" i="5"/>
  <c r="S39" i="9"/>
  <c r="S42" i="9" s="1"/>
  <c r="S45" i="9" s="1"/>
  <c r="S53" i="9" s="1"/>
  <c r="I65" i="5"/>
  <c r="I61" i="5"/>
  <c r="O11" i="12" s="1"/>
  <c r="L28" i="5"/>
  <c r="L30" i="5"/>
  <c r="L32" i="5"/>
  <c r="L5" i="5"/>
  <c r="L39" i="5"/>
  <c r="M5" i="5"/>
  <c r="L15" i="5"/>
  <c r="S36" i="11"/>
  <c r="R36" i="11"/>
  <c r="Q36" i="11"/>
  <c r="P36" i="11"/>
  <c r="O36" i="11"/>
  <c r="K3" i="6"/>
  <c r="K12" i="6"/>
  <c r="K9" i="6"/>
  <c r="L12" i="5"/>
  <c r="Q35" i="11"/>
  <c r="P35" i="11"/>
  <c r="O35" i="11"/>
  <c r="S35" i="11"/>
  <c r="R35" i="11"/>
  <c r="AG35" i="11"/>
  <c r="Q4" i="12"/>
  <c r="K169" i="5"/>
  <c r="L169" i="5" s="1"/>
  <c r="K28" i="5"/>
  <c r="K23" i="5" s="1"/>
  <c r="K30" i="5"/>
  <c r="K32" i="5"/>
  <c r="K5" i="5"/>
  <c r="Q5" i="12" s="1"/>
  <c r="K39" i="5"/>
  <c r="K15" i="5"/>
  <c r="K6" i="6"/>
  <c r="K13" i="5"/>
  <c r="K96" i="9"/>
  <c r="K98" i="9" s="1"/>
  <c r="K99" i="9" s="1"/>
  <c r="K14" i="9"/>
  <c r="N37" i="11"/>
  <c r="AC37" i="11"/>
  <c r="AB37" i="11"/>
  <c r="AA37" i="11"/>
  <c r="M38" i="11"/>
  <c r="Z37" i="11"/>
  <c r="Y37" i="11"/>
  <c r="I24" i="9"/>
  <c r="J22" i="9"/>
  <c r="AE36" i="11"/>
  <c r="AG36" i="11" s="1"/>
  <c r="L139" i="5" l="1"/>
  <c r="M169" i="5"/>
  <c r="H24" i="9"/>
  <c r="H22" i="9" s="1"/>
  <c r="I22" i="9"/>
  <c r="AD37" i="11"/>
  <c r="K179" i="5"/>
  <c r="J258" i="5"/>
  <c r="J257" i="5" s="1"/>
  <c r="J256" i="5" s="1"/>
  <c r="T48" i="9" s="1"/>
  <c r="T47" i="9" s="1"/>
  <c r="J139" i="5"/>
  <c r="O50" i="12"/>
  <c r="O12" i="12"/>
  <c r="G6" i="12"/>
  <c r="O58" i="12"/>
  <c r="I187" i="5"/>
  <c r="I182" i="5"/>
  <c r="I175" i="5"/>
  <c r="H8" i="12"/>
  <c r="J259" i="5"/>
  <c r="M39" i="11"/>
  <c r="Z38" i="11"/>
  <c r="Y38" i="11"/>
  <c r="N38" i="11"/>
  <c r="AC38" i="11"/>
  <c r="AB38" i="11"/>
  <c r="AA38" i="11"/>
  <c r="L23" i="5"/>
  <c r="AE37" i="11"/>
  <c r="K139" i="5"/>
  <c r="P6" i="12"/>
  <c r="J20" i="5"/>
  <c r="J19" i="5"/>
  <c r="K176" i="5"/>
  <c r="O29" i="12"/>
  <c r="I67" i="5"/>
  <c r="O30" i="12" s="1"/>
  <c r="I66" i="5"/>
  <c r="P62" i="12"/>
  <c r="T36" i="11"/>
  <c r="X36" i="11"/>
  <c r="W36" i="11"/>
  <c r="U36" i="11"/>
  <c r="V36" i="11"/>
  <c r="P7" i="12"/>
  <c r="J59" i="5"/>
  <c r="J25" i="5"/>
  <c r="J24" i="5"/>
  <c r="P8" i="12" s="1"/>
  <c r="Q7" i="12"/>
  <c r="K59" i="5"/>
  <c r="K24" i="5"/>
  <c r="Q8" i="12" s="1"/>
  <c r="K25" i="5"/>
  <c r="J96" i="9"/>
  <c r="J98" i="9" s="1"/>
  <c r="J99" i="9" s="1"/>
  <c r="J14" i="9"/>
  <c r="AF37" i="11"/>
  <c r="AG37" i="11"/>
  <c r="K18" i="5"/>
  <c r="G52" i="12"/>
  <c r="P63" i="12"/>
  <c r="G5" i="12" l="1"/>
  <c r="G43" i="12"/>
  <c r="O61" i="12"/>
  <c r="I137" i="5"/>
  <c r="I7" i="12"/>
  <c r="L179" i="5"/>
  <c r="Q63" i="12"/>
  <c r="I96" i="9"/>
  <c r="I98" i="9" s="1"/>
  <c r="I99" i="9" s="1"/>
  <c r="I14" i="9"/>
  <c r="Q6" i="12"/>
  <c r="K20" i="5"/>
  <c r="K19" i="5"/>
  <c r="AD38" i="11"/>
  <c r="P59" i="12"/>
  <c r="P10" i="12"/>
  <c r="T39" i="9"/>
  <c r="T42" i="9" s="1"/>
  <c r="T45" i="9" s="1"/>
  <c r="T53" i="9" s="1"/>
  <c r="J65" i="5"/>
  <c r="J61" i="5"/>
  <c r="P11" i="12" s="1"/>
  <c r="J60" i="5"/>
  <c r="O49" i="12"/>
  <c r="O31" i="12"/>
  <c r="K258" i="5"/>
  <c r="K257" i="5" s="1"/>
  <c r="K256" i="5" s="1"/>
  <c r="U48" i="9" s="1"/>
  <c r="U47" i="9" s="1"/>
  <c r="W37" i="11"/>
  <c r="V37" i="11"/>
  <c r="U37" i="11"/>
  <c r="T37" i="11"/>
  <c r="X37" i="11"/>
  <c r="AC39" i="11"/>
  <c r="AB39" i="11"/>
  <c r="AA39" i="11"/>
  <c r="AE39" i="11" s="1"/>
  <c r="M40" i="11"/>
  <c r="Z39" i="11"/>
  <c r="Y39" i="11"/>
  <c r="N39" i="11"/>
  <c r="H96" i="9"/>
  <c r="H98" i="9" s="1"/>
  <c r="H99" i="9" s="1"/>
  <c r="H14" i="9"/>
  <c r="I9" i="12"/>
  <c r="K181" i="5"/>
  <c r="K175" i="5" s="1"/>
  <c r="O37" i="11"/>
  <c r="S37" i="11"/>
  <c r="R37" i="11"/>
  <c r="Q37" i="11"/>
  <c r="P37" i="11"/>
  <c r="M139" i="5"/>
  <c r="AE38" i="11"/>
  <c r="I75" i="5"/>
  <c r="I73" i="5" s="1"/>
  <c r="I214" i="5"/>
  <c r="L59" i="5"/>
  <c r="L25" i="5"/>
  <c r="L24" i="5"/>
  <c r="M25" i="5"/>
  <c r="L18" i="5"/>
  <c r="I8" i="12"/>
  <c r="K259" i="5"/>
  <c r="Q62" i="12"/>
  <c r="L176" i="5"/>
  <c r="Q10" i="12"/>
  <c r="Q59" i="12"/>
  <c r="U39" i="9"/>
  <c r="U42" i="9" s="1"/>
  <c r="U45" i="9" s="1"/>
  <c r="K65" i="5"/>
  <c r="K61" i="5"/>
  <c r="Q11" i="12" s="1"/>
  <c r="K60" i="5"/>
  <c r="H9" i="12"/>
  <c r="J181" i="5"/>
  <c r="I5" i="12" l="1"/>
  <c r="Q61" i="12"/>
  <c r="K137" i="5"/>
  <c r="M179" i="5"/>
  <c r="M258" i="5" s="1"/>
  <c r="M257" i="5" s="1"/>
  <c r="M256" i="5" s="1"/>
  <c r="W48" i="9" s="1"/>
  <c r="W47" i="9" s="1"/>
  <c r="W53" i="9" s="1"/>
  <c r="L258" i="5"/>
  <c r="L257" i="5" s="1"/>
  <c r="L256" i="5" s="1"/>
  <c r="V48" i="9" s="1"/>
  <c r="V47" i="9" s="1"/>
  <c r="N40" i="11"/>
  <c r="AC40" i="11"/>
  <c r="AB40" i="11"/>
  <c r="AA40" i="11"/>
  <c r="Z40" i="11"/>
  <c r="Y40" i="11"/>
  <c r="M41" i="11"/>
  <c r="L175" i="5"/>
  <c r="L137" i="5" s="1"/>
  <c r="L234" i="5" s="1"/>
  <c r="L236" i="5" s="1"/>
  <c r="L259" i="5"/>
  <c r="M176" i="5"/>
  <c r="M181" i="5" s="1"/>
  <c r="V39" i="9"/>
  <c r="V42" i="9" s="1"/>
  <c r="V45" i="9" s="1"/>
  <c r="L65" i="5"/>
  <c r="L60" i="5"/>
  <c r="L61" i="5"/>
  <c r="M61" i="5"/>
  <c r="O57" i="12"/>
  <c r="G32" i="12"/>
  <c r="P12" i="12"/>
  <c r="P50" i="12"/>
  <c r="G4" i="12"/>
  <c r="I234" i="5"/>
  <c r="I236" i="5" s="1"/>
  <c r="X38" i="11"/>
  <c r="W38" i="11"/>
  <c r="V38" i="11"/>
  <c r="U38" i="11"/>
  <c r="T38" i="11"/>
  <c r="H52" i="12"/>
  <c r="Q12" i="12"/>
  <c r="Q50" i="12"/>
  <c r="R38" i="11"/>
  <c r="Q38" i="11"/>
  <c r="P38" i="11"/>
  <c r="O38" i="11"/>
  <c r="S38" i="11"/>
  <c r="Q29" i="12"/>
  <c r="K67" i="5"/>
  <c r="Q30" i="12" s="1"/>
  <c r="K66" i="5"/>
  <c r="I72" i="5"/>
  <c r="I71" i="5" s="1"/>
  <c r="I254" i="5"/>
  <c r="I251" i="5" s="1"/>
  <c r="AG39" i="11"/>
  <c r="U39" i="11"/>
  <c r="T39" i="11"/>
  <c r="X39" i="11"/>
  <c r="V39" i="11"/>
  <c r="W39" i="11"/>
  <c r="L181" i="5"/>
  <c r="U53" i="9"/>
  <c r="AF38" i="11"/>
  <c r="AD39" i="11"/>
  <c r="P58" i="12"/>
  <c r="H6" i="12"/>
  <c r="J187" i="5"/>
  <c r="J182" i="5"/>
  <c r="J175" i="5"/>
  <c r="Q58" i="12"/>
  <c r="I6" i="12"/>
  <c r="K187" i="5"/>
  <c r="K182" i="5"/>
  <c r="L20" i="5"/>
  <c r="L19" i="5"/>
  <c r="M20" i="5"/>
  <c r="AG38" i="11"/>
  <c r="P29" i="12"/>
  <c r="J66" i="5"/>
  <c r="J67" i="5"/>
  <c r="P30" i="12" s="1"/>
  <c r="M182" i="5" l="1"/>
  <c r="M187" i="5"/>
  <c r="O14" i="12"/>
  <c r="I69" i="5"/>
  <c r="AD40" i="11"/>
  <c r="K214" i="5"/>
  <c r="K75" i="5"/>
  <c r="K73" i="5" s="1"/>
  <c r="L67" i="5"/>
  <c r="L66" i="5"/>
  <c r="M67" i="5"/>
  <c r="AE40" i="11"/>
  <c r="I4" i="12"/>
  <c r="K234" i="5"/>
  <c r="K236" i="5" s="1"/>
  <c r="S39" i="11"/>
  <c r="R39" i="11"/>
  <c r="Q39" i="11"/>
  <c r="P39" i="11"/>
  <c r="O39" i="11"/>
  <c r="P49" i="12"/>
  <c r="P31" i="12"/>
  <c r="V53" i="9"/>
  <c r="Q31" i="12"/>
  <c r="Q49" i="12"/>
  <c r="AA41" i="11"/>
  <c r="M42" i="11"/>
  <c r="Z41" i="11"/>
  <c r="Y41" i="11"/>
  <c r="N41" i="11"/>
  <c r="AC41" i="11"/>
  <c r="AB41" i="11"/>
  <c r="AF39" i="11"/>
  <c r="I52" i="12"/>
  <c r="M175" i="5"/>
  <c r="M137" i="5" s="1"/>
  <c r="M234" i="5" s="1"/>
  <c r="M236" i="5" s="1"/>
  <c r="M259" i="5"/>
  <c r="J75" i="5"/>
  <c r="J73" i="5" s="1"/>
  <c r="J214" i="5"/>
  <c r="H5" i="12"/>
  <c r="H43" i="12"/>
  <c r="P61" i="12"/>
  <c r="J137" i="5"/>
  <c r="L182" i="5"/>
  <c r="L187" i="5"/>
  <c r="AG40" i="11"/>
  <c r="I43" i="12"/>
  <c r="K254" i="5" l="1"/>
  <c r="K251" i="5" s="1"/>
  <c r="K72" i="5"/>
  <c r="K71" i="5" s="1"/>
  <c r="Q57" i="12"/>
  <c r="I32" i="12"/>
  <c r="P57" i="12"/>
  <c r="H32" i="12"/>
  <c r="P40" i="11"/>
  <c r="O40" i="11"/>
  <c r="S40" i="11"/>
  <c r="R40" i="11"/>
  <c r="Q40" i="11"/>
  <c r="J254" i="5"/>
  <c r="J251" i="5" s="1"/>
  <c r="J72" i="5"/>
  <c r="J71" i="5" s="1"/>
  <c r="AD41" i="11"/>
  <c r="X40" i="11"/>
  <c r="W40" i="11"/>
  <c r="V40" i="11"/>
  <c r="U40" i="11"/>
  <c r="T40" i="11"/>
  <c r="O13" i="12"/>
  <c r="I94" i="5"/>
  <c r="AF40" i="11"/>
  <c r="L75" i="5"/>
  <c r="L73" i="5" s="1"/>
  <c r="L214" i="5"/>
  <c r="H4" i="12"/>
  <c r="J234" i="5"/>
  <c r="J236" i="5" s="1"/>
  <c r="N42" i="11"/>
  <c r="AC42" i="11"/>
  <c r="AB42" i="11"/>
  <c r="AA42" i="11"/>
  <c r="AE42" i="11" s="1"/>
  <c r="M43" i="11"/>
  <c r="Z42" i="11"/>
  <c r="Y42" i="11"/>
  <c r="M75" i="5"/>
  <c r="M73" i="5" s="1"/>
  <c r="M214" i="5"/>
  <c r="AE41" i="11"/>
  <c r="O17" i="12" l="1"/>
  <c r="I95" i="5"/>
  <c r="I103" i="5"/>
  <c r="S20" i="9"/>
  <c r="S18" i="9" s="1"/>
  <c r="S14" i="9" s="1"/>
  <c r="AG42" i="11"/>
  <c r="L72" i="5"/>
  <c r="L71" i="5" s="1"/>
  <c r="L69" i="5" s="1"/>
  <c r="L94" i="5" s="1"/>
  <c r="L254" i="5"/>
  <c r="L251" i="5" s="1"/>
  <c r="X41" i="11"/>
  <c r="W41" i="11"/>
  <c r="V41" i="11"/>
  <c r="U41" i="11"/>
  <c r="T41" i="11"/>
  <c r="S41" i="11"/>
  <c r="R41" i="11"/>
  <c r="Q41" i="11"/>
  <c r="P41" i="11"/>
  <c r="O41" i="11"/>
  <c r="AG41" i="11"/>
  <c r="P14" i="12"/>
  <c r="J69" i="5"/>
  <c r="M72" i="5"/>
  <c r="M71" i="5" s="1"/>
  <c r="M69" i="5" s="1"/>
  <c r="M94" i="5" s="1"/>
  <c r="M254" i="5"/>
  <c r="Y43" i="11"/>
  <c r="AD43" i="11" s="1"/>
  <c r="N43" i="11"/>
  <c r="AC43" i="11"/>
  <c r="AB43" i="11"/>
  <c r="M44" i="11"/>
  <c r="AA43" i="11"/>
  <c r="AE43" i="11" s="1"/>
  <c r="Z43" i="11"/>
  <c r="AD42" i="11"/>
  <c r="AF42" i="11" s="1"/>
  <c r="Q14" i="12"/>
  <c r="K69" i="5"/>
  <c r="V42" i="11"/>
  <c r="U42" i="11"/>
  <c r="T42" i="11"/>
  <c r="W42" i="11"/>
  <c r="X42" i="11"/>
  <c r="AF41" i="11"/>
  <c r="Q43" i="11" l="1"/>
  <c r="P43" i="11"/>
  <c r="O43" i="11"/>
  <c r="S43" i="11"/>
  <c r="R43" i="11"/>
  <c r="M103" i="5"/>
  <c r="M95" i="5"/>
  <c r="W20" i="9"/>
  <c r="W18" i="9" s="1"/>
  <c r="W14" i="9" s="1"/>
  <c r="X43" i="11"/>
  <c r="W43" i="11"/>
  <c r="V43" i="11"/>
  <c r="U43" i="11"/>
  <c r="T43" i="11"/>
  <c r="Q33" i="9"/>
  <c r="Q34" i="9"/>
  <c r="T32" i="9"/>
  <c r="T33" i="9" s="1"/>
  <c r="T54" i="9" s="1"/>
  <c r="T55" i="9" s="1"/>
  <c r="S60" i="9"/>
  <c r="S68" i="9" s="1"/>
  <c r="S42" i="11"/>
  <c r="R42" i="11"/>
  <c r="Q42" i="11"/>
  <c r="P42" i="11"/>
  <c r="O42" i="11"/>
  <c r="O21" i="12"/>
  <c r="O25" i="12" s="1"/>
  <c r="I105" i="5"/>
  <c r="O22" i="12" s="1"/>
  <c r="I242" i="5"/>
  <c r="I115" i="5"/>
  <c r="I104" i="5"/>
  <c r="I108" i="5"/>
  <c r="O24" i="12" s="1"/>
  <c r="L103" i="5"/>
  <c r="L95" i="5"/>
  <c r="V20" i="9"/>
  <c r="V18" i="9" s="1"/>
  <c r="V14" i="9" s="1"/>
  <c r="P13" i="12"/>
  <c r="J94" i="5"/>
  <c r="AB44" i="11"/>
  <c r="AA44" i="11"/>
  <c r="M45" i="11"/>
  <c r="Z44" i="11"/>
  <c r="Y44" i="11"/>
  <c r="AC44" i="11"/>
  <c r="N44" i="11"/>
  <c r="Q13" i="12"/>
  <c r="K94" i="5"/>
  <c r="AG43" i="11"/>
  <c r="AF43" i="11"/>
  <c r="L104" i="5" l="1"/>
  <c r="L108" i="5"/>
  <c r="L242" i="5"/>
  <c r="L241" i="5" s="1"/>
  <c r="L307" i="5" s="1"/>
  <c r="L115" i="5"/>
  <c r="L116" i="5" s="1"/>
  <c r="AD44" i="11"/>
  <c r="N45" i="11"/>
  <c r="AC45" i="11"/>
  <c r="AB45" i="11"/>
  <c r="AA45" i="11"/>
  <c r="M46" i="11"/>
  <c r="Z45" i="11"/>
  <c r="Y45" i="11"/>
  <c r="AD45" i="11" s="1"/>
  <c r="S35" i="9"/>
  <c r="S100" i="9" s="1"/>
  <c r="S101" i="9" s="1"/>
  <c r="S113" i="9" s="1"/>
  <c r="S116" i="9" s="1"/>
  <c r="S118" i="9" s="1"/>
  <c r="S120" i="9" s="1"/>
  <c r="W35" i="9"/>
  <c r="W100" i="9" s="1"/>
  <c r="W101" i="9" s="1"/>
  <c r="T35" i="9"/>
  <c r="T100" i="9" s="1"/>
  <c r="T101" i="9" s="1"/>
  <c r="V35" i="9"/>
  <c r="V100" i="9" s="1"/>
  <c r="V101" i="9" s="1"/>
  <c r="U35" i="9"/>
  <c r="U100" i="9" s="1"/>
  <c r="U101" i="9" s="1"/>
  <c r="AE44" i="11"/>
  <c r="O23" i="12"/>
  <c r="O51" i="12"/>
  <c r="S33" i="9"/>
  <c r="S54" i="9" s="1"/>
  <c r="S55" i="9" s="1"/>
  <c r="S67" i="9" s="1"/>
  <c r="S69" i="9" s="1"/>
  <c r="S82" i="9" s="1"/>
  <c r="S84" i="9" s="1"/>
  <c r="S86" i="9" s="1"/>
  <c r="V33" i="9"/>
  <c r="V54" i="9" s="1"/>
  <c r="V55" i="9" s="1"/>
  <c r="W33" i="9"/>
  <c r="W54" i="9" s="1"/>
  <c r="W55" i="9" s="1"/>
  <c r="U33" i="9"/>
  <c r="U54" i="9" s="1"/>
  <c r="U55" i="9" s="1"/>
  <c r="O26" i="12"/>
  <c r="I116" i="5"/>
  <c r="O27" i="12" s="1"/>
  <c r="AG44" i="11"/>
  <c r="M108" i="5"/>
  <c r="M104" i="5"/>
  <c r="M115" i="5"/>
  <c r="M116" i="5" s="1"/>
  <c r="M105" i="5"/>
  <c r="M242" i="5"/>
  <c r="M241" i="5" s="1"/>
  <c r="M307" i="5" s="1"/>
  <c r="Q17" i="12"/>
  <c r="K103" i="5"/>
  <c r="K95" i="5"/>
  <c r="U20" i="9"/>
  <c r="U18" i="9" s="1"/>
  <c r="U14" i="9" s="1"/>
  <c r="P17" i="12"/>
  <c r="J95" i="5"/>
  <c r="J103" i="5"/>
  <c r="T20" i="9"/>
  <c r="T18" i="9" s="1"/>
  <c r="T14" i="9" s="1"/>
  <c r="G38" i="12"/>
  <c r="I241" i="5"/>
  <c r="AF45" i="11" l="1"/>
  <c r="S44" i="11"/>
  <c r="R44" i="11"/>
  <c r="Q44" i="11"/>
  <c r="P44" i="11"/>
  <c r="O44" i="11"/>
  <c r="G37" i="12"/>
  <c r="I307" i="5"/>
  <c r="Q21" i="12"/>
  <c r="K242" i="5"/>
  <c r="K115" i="5"/>
  <c r="K108" i="5"/>
  <c r="Q24" i="12" s="1"/>
  <c r="K105" i="5"/>
  <c r="Q22" i="12" s="1"/>
  <c r="K104" i="5"/>
  <c r="L105" i="5"/>
  <c r="O45" i="11"/>
  <c r="S45" i="11"/>
  <c r="R45" i="11"/>
  <c r="Q45" i="11"/>
  <c r="P45" i="11"/>
  <c r="T44" i="11"/>
  <c r="X44" i="11"/>
  <c r="W44" i="11"/>
  <c r="V44" i="11"/>
  <c r="U44" i="11"/>
  <c r="M47" i="11"/>
  <c r="Z46" i="11"/>
  <c r="Y46" i="11"/>
  <c r="N46" i="11"/>
  <c r="AC46" i="11"/>
  <c r="AB46" i="11"/>
  <c r="AA46" i="11"/>
  <c r="O28" i="12"/>
  <c r="AE45" i="11"/>
  <c r="AF44" i="11"/>
  <c r="P21" i="12"/>
  <c r="J104" i="5"/>
  <c r="J105" i="5"/>
  <c r="P22" i="12" s="1"/>
  <c r="J242" i="5"/>
  <c r="J115" i="5"/>
  <c r="J108" i="5"/>
  <c r="P24" i="12" s="1"/>
  <c r="H38" i="12" l="1"/>
  <c r="J241" i="5"/>
  <c r="Q26" i="12"/>
  <c r="K116" i="5"/>
  <c r="Q27" i="12" s="1"/>
  <c r="AD46" i="11"/>
  <c r="AF46" i="11" s="1"/>
  <c r="AC47" i="11"/>
  <c r="AB47" i="11"/>
  <c r="AA47" i="11"/>
  <c r="M48" i="11"/>
  <c r="Z47" i="11"/>
  <c r="Y47" i="11"/>
  <c r="N47" i="11"/>
  <c r="I38" i="12"/>
  <c r="K241" i="5"/>
  <c r="Q25" i="12"/>
  <c r="Q23" i="12"/>
  <c r="Q51" i="12"/>
  <c r="P51" i="12"/>
  <c r="P23" i="12"/>
  <c r="P25" i="12"/>
  <c r="W45" i="11"/>
  <c r="V45" i="11"/>
  <c r="U45" i="11"/>
  <c r="T45" i="11"/>
  <c r="X45" i="11"/>
  <c r="P26" i="12"/>
  <c r="J116" i="5"/>
  <c r="P27" i="12" s="1"/>
  <c r="AE46" i="11"/>
  <c r="G61" i="12"/>
  <c r="I309" i="5"/>
  <c r="AG45" i="11"/>
  <c r="X46" i="11" l="1"/>
  <c r="W46" i="11"/>
  <c r="V46" i="11"/>
  <c r="U46" i="11"/>
  <c r="T46" i="11"/>
  <c r="AG47" i="11"/>
  <c r="AF47" i="11"/>
  <c r="G63" i="12"/>
  <c r="J308" i="5"/>
  <c r="AD47" i="11"/>
  <c r="Q28" i="12"/>
  <c r="P28" i="12"/>
  <c r="N48" i="11"/>
  <c r="AC48" i="11"/>
  <c r="AB48" i="11"/>
  <c r="AA48" i="11"/>
  <c r="AE48" i="11" s="1"/>
  <c r="Y48" i="11"/>
  <c r="M49" i="11"/>
  <c r="Z48" i="11"/>
  <c r="AG46" i="11"/>
  <c r="R46" i="11"/>
  <c r="Q46" i="11"/>
  <c r="P46" i="11"/>
  <c r="O46" i="11"/>
  <c r="S46" i="11"/>
  <c r="AE47" i="11"/>
  <c r="H37" i="12"/>
  <c r="J307" i="5"/>
  <c r="H61" i="12" s="1"/>
  <c r="I37" i="12"/>
  <c r="K307" i="5"/>
  <c r="I61" i="12" s="1"/>
  <c r="X48" i="11" l="1"/>
  <c r="W48" i="11"/>
  <c r="V48" i="11"/>
  <c r="U48" i="11"/>
  <c r="T48" i="11"/>
  <c r="AF48" i="11"/>
  <c r="AG48" i="11"/>
  <c r="U47" i="11"/>
  <c r="T47" i="11"/>
  <c r="X47" i="11"/>
  <c r="W47" i="11"/>
  <c r="V47" i="11"/>
  <c r="AA49" i="11"/>
  <c r="AE49" i="11" s="1"/>
  <c r="M50" i="11"/>
  <c r="Z49" i="11"/>
  <c r="Y49" i="11"/>
  <c r="AD49" i="11" s="1"/>
  <c r="N49" i="11"/>
  <c r="AC49" i="11"/>
  <c r="AB49" i="11"/>
  <c r="S47" i="11"/>
  <c r="R47" i="11"/>
  <c r="Q47" i="11"/>
  <c r="P47" i="11"/>
  <c r="O47" i="11"/>
  <c r="AD48" i="11"/>
  <c r="H62" i="12"/>
  <c r="J309" i="5"/>
  <c r="N50" i="11" l="1"/>
  <c r="AC50" i="11"/>
  <c r="AB50" i="11"/>
  <c r="AA50" i="11"/>
  <c r="AE50" i="11" s="1"/>
  <c r="M51" i="11"/>
  <c r="Z50" i="11"/>
  <c r="Y50" i="11"/>
  <c r="AD50" i="11" s="1"/>
  <c r="X49" i="11"/>
  <c r="W49" i="11"/>
  <c r="V49" i="11"/>
  <c r="U49" i="11"/>
  <c r="T49" i="11"/>
  <c r="S49" i="11"/>
  <c r="R49" i="11"/>
  <c r="Q49" i="11"/>
  <c r="P49" i="11"/>
  <c r="O49" i="11"/>
  <c r="H63" i="12"/>
  <c r="K308" i="5"/>
  <c r="P48" i="11"/>
  <c r="O48" i="11"/>
  <c r="S48" i="11"/>
  <c r="R48" i="11"/>
  <c r="Q48" i="11"/>
  <c r="AG49" i="11"/>
  <c r="AF49" i="11"/>
  <c r="V50" i="11" l="1"/>
  <c r="U50" i="11"/>
  <c r="T50" i="11"/>
  <c r="X50" i="11"/>
  <c r="W50" i="11"/>
  <c r="Y51" i="11"/>
  <c r="AD51" i="11" s="1"/>
  <c r="N51" i="11"/>
  <c r="AC51" i="11"/>
  <c r="AB51" i="11"/>
  <c r="Z51" i="11"/>
  <c r="M52" i="11"/>
  <c r="AA51" i="11"/>
  <c r="AE51" i="11" s="1"/>
  <c r="S50" i="11"/>
  <c r="R50" i="11"/>
  <c r="Q50" i="11"/>
  <c r="O50" i="11"/>
  <c r="P50" i="11"/>
  <c r="I62" i="12"/>
  <c r="K309" i="5"/>
  <c r="AG50" i="11"/>
  <c r="AF50" i="11"/>
  <c r="AG51" i="11" l="1"/>
  <c r="AF51" i="11"/>
  <c r="X51" i="11"/>
  <c r="W51" i="11"/>
  <c r="V51" i="11"/>
  <c r="U51" i="11"/>
  <c r="T51" i="11"/>
  <c r="I63" i="12"/>
  <c r="L308" i="5"/>
  <c r="L309" i="5" s="1"/>
  <c r="M308" i="5" s="1"/>
  <c r="M309" i="5" s="1"/>
  <c r="AB52" i="11"/>
  <c r="AA52" i="11"/>
  <c r="M53" i="11"/>
  <c r="Z52" i="11"/>
  <c r="Y52" i="11"/>
  <c r="AC52" i="11"/>
  <c r="N52" i="11"/>
  <c r="Q51" i="11"/>
  <c r="P51" i="11"/>
  <c r="O51" i="11"/>
  <c r="S51" i="11"/>
  <c r="R51" i="11"/>
  <c r="N53" i="11" l="1"/>
  <c r="AC53" i="11"/>
  <c r="AB53" i="11"/>
  <c r="AA53" i="11"/>
  <c r="AE53" i="11" s="1"/>
  <c r="M54" i="11"/>
  <c r="Z53" i="11"/>
  <c r="Y53" i="11"/>
  <c r="AD52" i="11"/>
  <c r="AE52" i="11"/>
  <c r="M55" i="11" l="1"/>
  <c r="Z54" i="11"/>
  <c r="Y54" i="11"/>
  <c r="N54" i="11"/>
  <c r="AC54" i="11"/>
  <c r="AA54" i="11"/>
  <c r="AB54" i="11"/>
  <c r="T52" i="11"/>
  <c r="X52" i="11"/>
  <c r="W52" i="11"/>
  <c r="V52" i="11"/>
  <c r="U52" i="11"/>
  <c r="AG53" i="11"/>
  <c r="AF53" i="11"/>
  <c r="S52" i="11"/>
  <c r="R52" i="11"/>
  <c r="Q52" i="11"/>
  <c r="P52" i="11"/>
  <c r="O52" i="11"/>
  <c r="AF52" i="11"/>
  <c r="W53" i="11"/>
  <c r="V53" i="11"/>
  <c r="U53" i="11"/>
  <c r="T53" i="11"/>
  <c r="X53" i="11"/>
  <c r="AD53" i="11"/>
  <c r="AG52" i="11"/>
  <c r="AE54" i="11" l="1"/>
  <c r="AD54" i="11"/>
  <c r="AG54" i="11"/>
  <c r="AF54" i="11"/>
  <c r="O53" i="11"/>
  <c r="S53" i="11"/>
  <c r="R53" i="11"/>
  <c r="P53" i="11"/>
  <c r="Q53" i="11"/>
  <c r="AC55" i="11"/>
  <c r="AB55" i="11"/>
  <c r="AA55" i="11"/>
  <c r="AE55" i="11" s="1"/>
  <c r="M56" i="11"/>
  <c r="Z55" i="11"/>
  <c r="Y55" i="11"/>
  <c r="AD55" i="11" s="1"/>
  <c r="N55" i="11"/>
  <c r="N56" i="11" l="1"/>
  <c r="AC56" i="11"/>
  <c r="AB56" i="11"/>
  <c r="AA56" i="11"/>
  <c r="AE56" i="11" s="1"/>
  <c r="M57" i="11"/>
  <c r="Z56" i="11"/>
  <c r="Y56" i="11"/>
  <c r="AD56" i="11" s="1"/>
  <c r="S55" i="11"/>
  <c r="R55" i="11"/>
  <c r="Q55" i="11"/>
  <c r="P55" i="11"/>
  <c r="O55" i="11"/>
  <c r="R54" i="11"/>
  <c r="Q54" i="11"/>
  <c r="P54" i="11"/>
  <c r="O54" i="11"/>
  <c r="S54" i="11"/>
  <c r="AG55" i="11"/>
  <c r="AF55" i="11"/>
  <c r="U55" i="11"/>
  <c r="T55" i="11"/>
  <c r="X55" i="11"/>
  <c r="W55" i="11"/>
  <c r="V55" i="11"/>
  <c r="X54" i="11"/>
  <c r="W54" i="11"/>
  <c r="V54" i="11"/>
  <c r="U54" i="11"/>
  <c r="T54" i="11"/>
  <c r="X56" i="11" l="1"/>
  <c r="W56" i="11"/>
  <c r="V56" i="11"/>
  <c r="U56" i="11"/>
  <c r="T56" i="11"/>
  <c r="P56" i="11"/>
  <c r="O56" i="11"/>
  <c r="S56" i="11"/>
  <c r="Q56" i="11"/>
  <c r="R56" i="11"/>
  <c r="AA57" i="11"/>
  <c r="M58" i="11"/>
  <c r="Z57" i="11"/>
  <c r="Y57" i="11"/>
  <c r="AD57" i="11" s="1"/>
  <c r="N57" i="11"/>
  <c r="AB57" i="11"/>
  <c r="AC57" i="11"/>
  <c r="AF56" i="11"/>
  <c r="AG56" i="11"/>
  <c r="AE57" i="11" l="1"/>
  <c r="AG57" i="11" s="1"/>
  <c r="AF57" i="11"/>
  <c r="S57" i="11"/>
  <c r="R57" i="11"/>
  <c r="Q57" i="11"/>
  <c r="P57" i="11"/>
  <c r="O57" i="11"/>
  <c r="N58" i="11"/>
  <c r="AC58" i="11"/>
  <c r="AB58" i="11"/>
  <c r="AA58" i="11"/>
  <c r="AE58" i="11" s="1"/>
  <c r="M59" i="11"/>
  <c r="Z58" i="11"/>
  <c r="Y58" i="11"/>
  <c r="AD58" i="11" s="1"/>
  <c r="Y59" i="11" l="1"/>
  <c r="N59" i="11"/>
  <c r="AC59" i="11"/>
  <c r="AB59" i="11"/>
  <c r="M60" i="11"/>
  <c r="AA59" i="11"/>
  <c r="AE59" i="11" s="1"/>
  <c r="Z59" i="11"/>
  <c r="V58" i="11"/>
  <c r="U58" i="11"/>
  <c r="T58" i="11"/>
  <c r="X58" i="11"/>
  <c r="W58" i="11"/>
  <c r="S58" i="11"/>
  <c r="R58" i="11"/>
  <c r="Q58" i="11"/>
  <c r="P58" i="11"/>
  <c r="O58" i="11"/>
  <c r="AG58" i="11"/>
  <c r="AF58" i="11"/>
  <c r="X57" i="11"/>
  <c r="W57" i="11"/>
  <c r="V57" i="11"/>
  <c r="U57" i="11"/>
  <c r="T57" i="11"/>
  <c r="X59" i="11" l="1"/>
  <c r="W59" i="11"/>
  <c r="V59" i="11"/>
  <c r="U59" i="11"/>
  <c r="T59" i="11"/>
  <c r="AB60" i="11"/>
  <c r="AA60" i="11"/>
  <c r="AE60" i="11" s="1"/>
  <c r="M61" i="11"/>
  <c r="Z60" i="11"/>
  <c r="Y60" i="11"/>
  <c r="AC60" i="11"/>
  <c r="N60" i="11"/>
  <c r="AD59" i="11"/>
  <c r="AG59" i="11"/>
  <c r="AF59" i="11"/>
  <c r="N61" i="11" l="1"/>
  <c r="AC61" i="11"/>
  <c r="AB61" i="11"/>
  <c r="AA61" i="11"/>
  <c r="AE61" i="11" s="1"/>
  <c r="M62" i="11"/>
  <c r="Z61" i="11"/>
  <c r="Y61" i="11"/>
  <c r="AD61" i="11" s="1"/>
  <c r="Q59" i="11"/>
  <c r="P59" i="11"/>
  <c r="O59" i="11"/>
  <c r="R59" i="11"/>
  <c r="S59" i="11"/>
  <c r="T60" i="11"/>
  <c r="X60" i="11"/>
  <c r="W60" i="11"/>
  <c r="V60" i="11"/>
  <c r="U60" i="11"/>
  <c r="AG60" i="11"/>
  <c r="AD60" i="11"/>
  <c r="AF60" i="11" s="1"/>
  <c r="W61" i="11" l="1"/>
  <c r="V61" i="11"/>
  <c r="U61" i="11"/>
  <c r="T61" i="11"/>
  <c r="X61" i="11"/>
  <c r="O61" i="11"/>
  <c r="S61" i="11"/>
  <c r="R61" i="11"/>
  <c r="Q61" i="11"/>
  <c r="P61" i="11"/>
  <c r="M63" i="11"/>
  <c r="Z62" i="11"/>
  <c r="Y62" i="11"/>
  <c r="N62" i="11"/>
  <c r="AC62" i="11"/>
  <c r="AB62" i="11"/>
  <c r="AA62" i="11"/>
  <c r="S60" i="11"/>
  <c r="R60" i="11"/>
  <c r="Q60" i="11"/>
  <c r="P60" i="11"/>
  <c r="O60" i="11"/>
  <c r="AG61" i="11"/>
  <c r="AF61" i="11"/>
  <c r="AC63" i="11" l="1"/>
  <c r="AB63" i="11"/>
  <c r="AA63" i="11"/>
  <c r="M64" i="11"/>
  <c r="Z63" i="11"/>
  <c r="Y63" i="11"/>
  <c r="AD63" i="11" s="1"/>
  <c r="N63" i="11"/>
  <c r="AD62" i="11"/>
  <c r="AE62" i="11"/>
  <c r="N64" i="11" l="1"/>
  <c r="AC64" i="11"/>
  <c r="AB64" i="11"/>
  <c r="AA64" i="11"/>
  <c r="AE64" i="11" s="1"/>
  <c r="M65" i="11"/>
  <c r="Z64" i="11"/>
  <c r="Y64" i="11"/>
  <c r="S63" i="11"/>
  <c r="R63" i="11"/>
  <c r="Q63" i="11"/>
  <c r="P63" i="11"/>
  <c r="O63" i="11"/>
  <c r="AE63" i="11"/>
  <c r="X62" i="11"/>
  <c r="W62" i="11"/>
  <c r="V62" i="11"/>
  <c r="U62" i="11"/>
  <c r="T62" i="11"/>
  <c r="R62" i="11"/>
  <c r="Q62" i="11"/>
  <c r="P62" i="11"/>
  <c r="O62" i="11"/>
  <c r="S62" i="11"/>
  <c r="AF62" i="11"/>
  <c r="AF63" i="11"/>
  <c r="AG62" i="11"/>
  <c r="AD64" i="11" l="1"/>
  <c r="U63" i="11"/>
  <c r="T63" i="11"/>
  <c r="X63" i="11"/>
  <c r="W63" i="11"/>
  <c r="V63" i="11"/>
  <c r="AA65" i="11"/>
  <c r="M66" i="11"/>
  <c r="Z65" i="11"/>
  <c r="Y65" i="11"/>
  <c r="AD65" i="11" s="1"/>
  <c r="N65" i="11"/>
  <c r="AC65" i="11"/>
  <c r="AB65" i="11"/>
  <c r="X64" i="11"/>
  <c r="W64" i="11"/>
  <c r="V64" i="11"/>
  <c r="U64" i="11"/>
  <c r="T64" i="11"/>
  <c r="AG63" i="11"/>
  <c r="AF64" i="11"/>
  <c r="AG64" i="11"/>
  <c r="AE65" i="11" l="1"/>
  <c r="AG65" i="11"/>
  <c r="AF65" i="11"/>
  <c r="N66" i="11"/>
  <c r="AC66" i="11"/>
  <c r="AB66" i="11"/>
  <c r="AA66" i="11"/>
  <c r="AE66" i="11" s="1"/>
  <c r="M67" i="11"/>
  <c r="Z66" i="11"/>
  <c r="Y66" i="11"/>
  <c r="S65" i="11"/>
  <c r="R65" i="11"/>
  <c r="Q65" i="11"/>
  <c r="P65" i="11"/>
  <c r="O65" i="11"/>
  <c r="P64" i="11"/>
  <c r="O64" i="11"/>
  <c r="S64" i="11"/>
  <c r="R64" i="11"/>
  <c r="Q64" i="11"/>
  <c r="V66" i="11" l="1"/>
  <c r="U66" i="11"/>
  <c r="T66" i="11"/>
  <c r="X66" i="11"/>
  <c r="W66" i="11"/>
  <c r="Y67" i="11"/>
  <c r="AD67" i="11" s="1"/>
  <c r="N67" i="11"/>
  <c r="AC67" i="11"/>
  <c r="AB67" i="11"/>
  <c r="M68" i="11"/>
  <c r="AA67" i="11"/>
  <c r="Z67" i="11"/>
  <c r="AD66" i="11"/>
  <c r="AG66" i="11"/>
  <c r="AF66" i="11"/>
  <c r="X65" i="11"/>
  <c r="W65" i="11"/>
  <c r="V65" i="11"/>
  <c r="T65" i="11"/>
  <c r="U65" i="11"/>
  <c r="Q67" i="11" l="1"/>
  <c r="P67" i="11"/>
  <c r="O67" i="11"/>
  <c r="S67" i="11"/>
  <c r="R67" i="11"/>
  <c r="AE67" i="11"/>
  <c r="AB68" i="11"/>
  <c r="AA68" i="11"/>
  <c r="AE68" i="11" s="1"/>
  <c r="M69" i="11"/>
  <c r="Z68" i="11"/>
  <c r="Y68" i="11"/>
  <c r="N68" i="11"/>
  <c r="AC68" i="11"/>
  <c r="AG67" i="11"/>
  <c r="AF67" i="11"/>
  <c r="S66" i="11"/>
  <c r="R66" i="11"/>
  <c r="Q66" i="11"/>
  <c r="P66" i="11"/>
  <c r="O66" i="11"/>
  <c r="AD68" i="11" l="1"/>
  <c r="T68" i="11"/>
  <c r="X68" i="11"/>
  <c r="W68" i="11"/>
  <c r="U68" i="11"/>
  <c r="V68" i="11"/>
  <c r="X67" i="11"/>
  <c r="W67" i="11"/>
  <c r="V67" i="11"/>
  <c r="U67" i="11"/>
  <c r="T67" i="11"/>
  <c r="AG68" i="11"/>
  <c r="AF68" i="11"/>
  <c r="N69" i="11"/>
  <c r="AC69" i="11"/>
  <c r="AB69" i="11"/>
  <c r="AA69" i="11"/>
  <c r="M70" i="11"/>
  <c r="Z69" i="11"/>
  <c r="Y69" i="11"/>
  <c r="AD69" i="11" s="1"/>
  <c r="AF69" i="11" l="1"/>
  <c r="M71" i="11"/>
  <c r="Z70" i="11"/>
  <c r="Y70" i="11"/>
  <c r="AD70" i="11" s="1"/>
  <c r="N70" i="11"/>
  <c r="AC70" i="11"/>
  <c r="AB70" i="11"/>
  <c r="AA70" i="11"/>
  <c r="O69" i="11"/>
  <c r="S69" i="11"/>
  <c r="R69" i="11"/>
  <c r="Q69" i="11"/>
  <c r="P69" i="11"/>
  <c r="AE69" i="11"/>
  <c r="AG69" i="11" s="1"/>
  <c r="S68" i="11"/>
  <c r="R68" i="11"/>
  <c r="Q68" i="11"/>
  <c r="P68" i="11"/>
  <c r="O68" i="11"/>
  <c r="AF70" i="11" l="1"/>
  <c r="AC71" i="11"/>
  <c r="AB71" i="11"/>
  <c r="AA71" i="11"/>
  <c r="AE71" i="11" s="1"/>
  <c r="M72" i="11"/>
  <c r="Z71" i="11"/>
  <c r="Y71" i="11"/>
  <c r="AD71" i="11" s="1"/>
  <c r="N71" i="11"/>
  <c r="R70" i="11"/>
  <c r="Q70" i="11"/>
  <c r="P70" i="11"/>
  <c r="O70" i="11"/>
  <c r="S70" i="11"/>
  <c r="W69" i="11"/>
  <c r="V69" i="11"/>
  <c r="U69" i="11"/>
  <c r="T69" i="11"/>
  <c r="X69" i="11"/>
  <c r="AE70" i="11"/>
  <c r="S71" i="11" l="1"/>
  <c r="R71" i="11"/>
  <c r="Q71" i="11"/>
  <c r="P71" i="11"/>
  <c r="O71" i="11"/>
  <c r="U71" i="11"/>
  <c r="T71" i="11"/>
  <c r="X71" i="11"/>
  <c r="V71" i="11"/>
  <c r="W71" i="11"/>
  <c r="N72" i="11"/>
  <c r="AC72" i="11"/>
  <c r="AB72" i="11"/>
  <c r="AA72" i="11"/>
  <c r="AE72" i="11" s="1"/>
  <c r="Z72" i="11"/>
  <c r="Y72" i="11"/>
  <c r="AD72" i="11" s="1"/>
  <c r="M73" i="11"/>
  <c r="X70" i="11"/>
  <c r="W70" i="11"/>
  <c r="V70" i="11"/>
  <c r="U70" i="11"/>
  <c r="T70" i="11"/>
  <c r="AG71" i="11"/>
  <c r="AF71" i="11"/>
  <c r="AG70" i="11"/>
  <c r="P72" i="11" l="1"/>
  <c r="O72" i="11"/>
  <c r="S72" i="11"/>
  <c r="R72" i="11"/>
  <c r="Q72" i="11"/>
  <c r="X72" i="11"/>
  <c r="W72" i="11"/>
  <c r="V72" i="11"/>
  <c r="U72" i="11"/>
  <c r="T72" i="11"/>
  <c r="AF72" i="11"/>
  <c r="AG72" i="11"/>
  <c r="AA73" i="11"/>
  <c r="AE73" i="11" s="1"/>
  <c r="M74" i="11"/>
  <c r="Z73" i="11"/>
  <c r="Y73" i="11"/>
  <c r="AD73" i="11" s="1"/>
  <c r="N73" i="11"/>
  <c r="AC73" i="11"/>
  <c r="AB73" i="11"/>
  <c r="S73" i="11" l="1"/>
  <c r="R73" i="11"/>
  <c r="Q73" i="11"/>
  <c r="P73" i="11"/>
  <c r="O73" i="11"/>
  <c r="N74" i="11"/>
  <c r="AC74" i="11"/>
  <c r="AB74" i="11"/>
  <c r="AA74" i="11"/>
  <c r="M75" i="11"/>
  <c r="Z74" i="11"/>
  <c r="Y74" i="11"/>
  <c r="X73" i="11"/>
  <c r="W73" i="11"/>
  <c r="V73" i="11"/>
  <c r="U73" i="11"/>
  <c r="T73" i="11"/>
  <c r="AG73" i="11"/>
  <c r="AF73" i="11"/>
  <c r="AG74" i="11" l="1"/>
  <c r="Y75" i="11"/>
  <c r="N75" i="11"/>
  <c r="AC75" i="11"/>
  <c r="AB75" i="11"/>
  <c r="M76" i="11"/>
  <c r="AA75" i="11"/>
  <c r="AE75" i="11" s="1"/>
  <c r="Z75" i="11"/>
  <c r="AD74" i="11"/>
  <c r="AE74" i="11"/>
  <c r="X75" i="11" l="1"/>
  <c r="W75" i="11"/>
  <c r="V75" i="11"/>
  <c r="U75" i="11"/>
  <c r="T75" i="11"/>
  <c r="AB76" i="11"/>
  <c r="AA76" i="11"/>
  <c r="AE76" i="11" s="1"/>
  <c r="M77" i="11"/>
  <c r="Z76" i="11"/>
  <c r="Y76" i="11"/>
  <c r="AC76" i="11"/>
  <c r="N76" i="11"/>
  <c r="AG75" i="11"/>
  <c r="AF75" i="11"/>
  <c r="V74" i="11"/>
  <c r="U74" i="11"/>
  <c r="T74" i="11"/>
  <c r="W74" i="11"/>
  <c r="X74" i="11"/>
  <c r="AD75" i="11"/>
  <c r="S74" i="11"/>
  <c r="R74" i="11"/>
  <c r="Q74" i="11"/>
  <c r="P74" i="11"/>
  <c r="O74" i="11"/>
  <c r="AF74" i="11"/>
  <c r="N77" i="11" l="1"/>
  <c r="AC77" i="11"/>
  <c r="AB77" i="11"/>
  <c r="AA77" i="11"/>
  <c r="M78" i="11"/>
  <c r="Z77" i="11"/>
  <c r="Y77" i="11"/>
  <c r="AD77" i="11" s="1"/>
  <c r="Q75" i="11"/>
  <c r="P75" i="11"/>
  <c r="O75" i="11"/>
  <c r="S75" i="11"/>
  <c r="R75" i="11"/>
  <c r="AG76" i="11"/>
  <c r="AF76" i="11"/>
  <c r="T76" i="11"/>
  <c r="X76" i="11"/>
  <c r="W76" i="11"/>
  <c r="V76" i="11"/>
  <c r="U76" i="11"/>
  <c r="AD76" i="11"/>
  <c r="M79" i="11" l="1"/>
  <c r="Z78" i="11"/>
  <c r="Y78" i="11"/>
  <c r="AD78" i="11" s="1"/>
  <c r="N78" i="11"/>
  <c r="AC78" i="11"/>
  <c r="AB78" i="11"/>
  <c r="AA78" i="11"/>
  <c r="AE78" i="11" s="1"/>
  <c r="S76" i="11"/>
  <c r="R76" i="11"/>
  <c r="Q76" i="11"/>
  <c r="P76" i="11"/>
  <c r="O76" i="11"/>
  <c r="O77" i="11"/>
  <c r="S77" i="11"/>
  <c r="R77" i="11"/>
  <c r="Q77" i="11"/>
  <c r="P77" i="11"/>
  <c r="AE77" i="11"/>
  <c r="AG77" i="11"/>
  <c r="AF77" i="11"/>
  <c r="AG78" i="11" l="1"/>
  <c r="AF78" i="11"/>
  <c r="X78" i="11"/>
  <c r="W78" i="11"/>
  <c r="V78" i="11"/>
  <c r="U78" i="11"/>
  <c r="T78" i="11"/>
  <c r="R78" i="11"/>
  <c r="Q78" i="11"/>
  <c r="P78" i="11"/>
  <c r="O78" i="11"/>
  <c r="S78" i="11"/>
  <c r="W77" i="11"/>
  <c r="V77" i="11"/>
  <c r="U77" i="11"/>
  <c r="T77" i="11"/>
  <c r="X77" i="11"/>
  <c r="AC79" i="11"/>
  <c r="AB79" i="11"/>
  <c r="AA79" i="11"/>
  <c r="M80" i="11"/>
  <c r="Z79" i="11"/>
  <c r="Y79" i="11"/>
  <c r="AD79" i="11" s="1"/>
  <c r="N79" i="11"/>
  <c r="AF79" i="11" l="1"/>
  <c r="AE79" i="11"/>
  <c r="S79" i="11"/>
  <c r="R79" i="11"/>
  <c r="Q79" i="11"/>
  <c r="P79" i="11"/>
  <c r="O79" i="11"/>
  <c r="N80" i="11"/>
  <c r="AC80" i="11"/>
  <c r="AB80" i="11"/>
  <c r="AA80" i="11"/>
  <c r="AE80" i="11" s="1"/>
  <c r="Y80" i="11"/>
  <c r="M81" i="11"/>
  <c r="Z80" i="11"/>
  <c r="AA81" i="11" l="1"/>
  <c r="M82" i="11"/>
  <c r="Z81" i="11"/>
  <c r="Y81" i="11"/>
  <c r="N81" i="11"/>
  <c r="AC81" i="11"/>
  <c r="AB81" i="11"/>
  <c r="X80" i="11"/>
  <c r="W80" i="11"/>
  <c r="V80" i="11"/>
  <c r="U80" i="11"/>
  <c r="T80" i="11"/>
  <c r="AD80" i="11"/>
  <c r="U79" i="11"/>
  <c r="T79" i="11"/>
  <c r="X79" i="11"/>
  <c r="W79" i="11"/>
  <c r="V79" i="11"/>
  <c r="AG80" i="11"/>
  <c r="AG79" i="11"/>
  <c r="P80" i="11" l="1"/>
  <c r="O80" i="11"/>
  <c r="S80" i="11"/>
  <c r="R80" i="11"/>
  <c r="Q80" i="11"/>
  <c r="N82" i="11"/>
  <c r="AC82" i="11"/>
  <c r="AB82" i="11"/>
  <c r="AA82" i="11"/>
  <c r="AE82" i="11" s="1"/>
  <c r="M83" i="11"/>
  <c r="Z82" i="11"/>
  <c r="Y82" i="11"/>
  <c r="AD82" i="11" s="1"/>
  <c r="AD81" i="11"/>
  <c r="AF80" i="11"/>
  <c r="AE81" i="11"/>
  <c r="Y83" i="11" l="1"/>
  <c r="N83" i="11"/>
  <c r="AC83" i="11"/>
  <c r="AB83" i="11"/>
  <c r="Z83" i="11"/>
  <c r="M84" i="11"/>
  <c r="AA83" i="11"/>
  <c r="AE83" i="11" s="1"/>
  <c r="AG82" i="11"/>
  <c r="AF82" i="11"/>
  <c r="S81" i="11"/>
  <c r="R81" i="11"/>
  <c r="Q81" i="11"/>
  <c r="P81" i="11"/>
  <c r="O81" i="11"/>
  <c r="V82" i="11"/>
  <c r="U82" i="11"/>
  <c r="T82" i="11"/>
  <c r="X82" i="11"/>
  <c r="W82" i="11"/>
  <c r="AF81" i="11"/>
  <c r="S82" i="11"/>
  <c r="R82" i="11"/>
  <c r="Q82" i="11"/>
  <c r="O82" i="11"/>
  <c r="P82" i="11"/>
  <c r="X81" i="11"/>
  <c r="W81" i="11"/>
  <c r="V81" i="11"/>
  <c r="U81" i="11"/>
  <c r="T81" i="11"/>
  <c r="AG81" i="11"/>
  <c r="X83" i="11" l="1"/>
  <c r="W83" i="11"/>
  <c r="V83" i="11"/>
  <c r="U83" i="11"/>
  <c r="T83" i="11"/>
  <c r="AB84" i="11"/>
  <c r="AA84" i="11"/>
  <c r="M85" i="11"/>
  <c r="Z84" i="11"/>
  <c r="Y84" i="11"/>
  <c r="AD84" i="11" s="1"/>
  <c r="AC84" i="11"/>
  <c r="N84" i="11"/>
  <c r="AG83" i="11"/>
  <c r="AD83" i="11"/>
  <c r="N85" i="11" l="1"/>
  <c r="AC85" i="11"/>
  <c r="AB85" i="11"/>
  <c r="AA85" i="11"/>
  <c r="AE85" i="11" s="1"/>
  <c r="M86" i="11"/>
  <c r="Z85" i="11"/>
  <c r="Y85" i="11"/>
  <c r="AD85" i="11" s="1"/>
  <c r="Q83" i="11"/>
  <c r="P83" i="11"/>
  <c r="O83" i="11"/>
  <c r="S83" i="11"/>
  <c r="R83" i="11"/>
  <c r="S84" i="11"/>
  <c r="R84" i="11"/>
  <c r="Q84" i="11"/>
  <c r="P84" i="11"/>
  <c r="O84" i="11"/>
  <c r="AE84" i="11"/>
  <c r="AF83" i="11"/>
  <c r="AG84" i="11"/>
  <c r="AF84" i="11"/>
  <c r="W85" i="11" l="1"/>
  <c r="V85" i="11"/>
  <c r="U85" i="11"/>
  <c r="T85" i="11"/>
  <c r="X85" i="11"/>
  <c r="T84" i="11"/>
  <c r="X84" i="11"/>
  <c r="W84" i="11"/>
  <c r="V84" i="11"/>
  <c r="U84" i="11"/>
  <c r="O85" i="11"/>
  <c r="S85" i="11"/>
  <c r="R85" i="11"/>
  <c r="P85" i="11"/>
  <c r="Q85" i="11"/>
  <c r="M87" i="11"/>
  <c r="Z86" i="11"/>
  <c r="Y86" i="11"/>
  <c r="N86" i="11"/>
  <c r="AC86" i="11"/>
  <c r="AA86" i="11"/>
  <c r="AB86" i="11"/>
  <c r="AG85" i="11"/>
  <c r="AF85" i="11"/>
  <c r="AE86" i="11" l="1"/>
  <c r="AG86" i="11"/>
  <c r="AC87" i="11"/>
  <c r="AB87" i="11"/>
  <c r="AA87" i="11"/>
  <c r="AE87" i="11" s="1"/>
  <c r="M88" i="11"/>
  <c r="Z87" i="11"/>
  <c r="Y87" i="11"/>
  <c r="N87" i="11"/>
  <c r="AD86" i="11"/>
  <c r="N88" i="11" l="1"/>
  <c r="AC88" i="11"/>
  <c r="AB88" i="11"/>
  <c r="AA88" i="11"/>
  <c r="AE88" i="11" s="1"/>
  <c r="M89" i="11"/>
  <c r="Z88" i="11"/>
  <c r="Y88" i="11"/>
  <c r="AD88" i="11" s="1"/>
  <c r="R86" i="11"/>
  <c r="Q86" i="11"/>
  <c r="P86" i="11"/>
  <c r="O86" i="11"/>
  <c r="S86" i="11"/>
  <c r="AF86" i="11"/>
  <c r="AG87" i="11"/>
  <c r="AF87" i="11"/>
  <c r="U87" i="11"/>
  <c r="T87" i="11"/>
  <c r="X87" i="11"/>
  <c r="W87" i="11"/>
  <c r="V87" i="11"/>
  <c r="AD87" i="11"/>
  <c r="X86" i="11"/>
  <c r="W86" i="11"/>
  <c r="V86" i="11"/>
  <c r="U86" i="11"/>
  <c r="T86" i="11"/>
  <c r="P88" i="11" l="1"/>
  <c r="O88" i="11"/>
  <c r="S88" i="11"/>
  <c r="Q88" i="11"/>
  <c r="R88" i="11"/>
  <c r="X88" i="11"/>
  <c r="W88" i="11"/>
  <c r="V88" i="11"/>
  <c r="U88" i="11"/>
  <c r="T88" i="11"/>
  <c r="S87" i="11"/>
  <c r="R87" i="11"/>
  <c r="Q87" i="11"/>
  <c r="P87" i="11"/>
  <c r="O87" i="11"/>
  <c r="AA89" i="11"/>
  <c r="AE89" i="11" s="1"/>
  <c r="M90" i="11"/>
  <c r="Z89" i="11"/>
  <c r="Y89" i="11"/>
  <c r="N89" i="11"/>
  <c r="AB89" i="11"/>
  <c r="AC89" i="11"/>
  <c r="AF88" i="11"/>
  <c r="AG88" i="11"/>
  <c r="X89" i="11" l="1"/>
  <c r="W89" i="11"/>
  <c r="V89" i="11"/>
  <c r="U89" i="11"/>
  <c r="T89" i="11"/>
  <c r="AD89" i="11"/>
  <c r="AG89" i="11"/>
  <c r="AF89" i="11"/>
  <c r="N90" i="11"/>
  <c r="AC90" i="11"/>
  <c r="AB90" i="11"/>
  <c r="AA90" i="11"/>
  <c r="AE90" i="11" s="1"/>
  <c r="M91" i="11"/>
  <c r="Z90" i="11"/>
  <c r="Y90" i="11"/>
  <c r="AD90" i="11" s="1"/>
  <c r="S90" i="11" l="1"/>
  <c r="R90" i="11"/>
  <c r="Q90" i="11"/>
  <c r="P90" i="11"/>
  <c r="O90" i="11"/>
  <c r="V90" i="11"/>
  <c r="U90" i="11"/>
  <c r="T90" i="11"/>
  <c r="X90" i="11"/>
  <c r="W90" i="11"/>
  <c r="S89" i="11"/>
  <c r="R89" i="11"/>
  <c r="Q89" i="11"/>
  <c r="P89" i="11"/>
  <c r="O89" i="11"/>
  <c r="Y91" i="11"/>
  <c r="AD91" i="11" s="1"/>
  <c r="N91" i="11"/>
  <c r="AC91" i="11"/>
  <c r="AB91" i="11"/>
  <c r="M92" i="11"/>
  <c r="AA91" i="11"/>
  <c r="AE91" i="11" s="1"/>
  <c r="Z91" i="11"/>
  <c r="AG90" i="11"/>
  <c r="AF90" i="11"/>
  <c r="Q91" i="11" l="1"/>
  <c r="P91" i="11"/>
  <c r="O91" i="11"/>
  <c r="R91" i="11"/>
  <c r="S91" i="11"/>
  <c r="X91" i="11"/>
  <c r="W91" i="11"/>
  <c r="V91" i="11"/>
  <c r="U91" i="11"/>
  <c r="T91" i="11"/>
  <c r="AB92" i="11"/>
  <c r="AA92" i="11"/>
  <c r="M93" i="11"/>
  <c r="Z92" i="11"/>
  <c r="Y92" i="11"/>
  <c r="AD92" i="11" s="1"/>
  <c r="AC92" i="11"/>
  <c r="N92" i="11"/>
  <c r="AG91" i="11"/>
  <c r="AF91" i="11"/>
  <c r="S92" i="11" l="1"/>
  <c r="R92" i="11"/>
  <c r="Q92" i="11"/>
  <c r="P92" i="11"/>
  <c r="O92" i="11"/>
  <c r="N93" i="11"/>
  <c r="AC93" i="11"/>
  <c r="AB93" i="11"/>
  <c r="AA93" i="11"/>
  <c r="M94" i="11"/>
  <c r="Z93" i="11"/>
  <c r="Y93" i="11"/>
  <c r="AD93" i="11" s="1"/>
  <c r="AE92" i="11"/>
  <c r="AG92" i="11"/>
  <c r="AF92" i="11"/>
  <c r="O93" i="11" l="1"/>
  <c r="S93" i="11"/>
  <c r="R93" i="11"/>
  <c r="Q93" i="11"/>
  <c r="P93" i="11"/>
  <c r="AG93" i="11"/>
  <c r="AF93" i="11"/>
  <c r="T92" i="11"/>
  <c r="X92" i="11"/>
  <c r="W92" i="11"/>
  <c r="V92" i="11"/>
  <c r="U92" i="11"/>
  <c r="M95" i="11"/>
  <c r="Z94" i="11"/>
  <c r="Y94" i="11"/>
  <c r="AD94" i="11" s="1"/>
  <c r="N94" i="11"/>
  <c r="AC94" i="11"/>
  <c r="AB94" i="11"/>
  <c r="AA94" i="11"/>
  <c r="AE93" i="11"/>
  <c r="AF94" i="11" l="1"/>
  <c r="AC95" i="11"/>
  <c r="AB95" i="11"/>
  <c r="AA95" i="11"/>
  <c r="M96" i="11"/>
  <c r="Z95" i="11"/>
  <c r="Y95" i="11"/>
  <c r="AD95" i="11" s="1"/>
  <c r="N95" i="11"/>
  <c r="W93" i="11"/>
  <c r="V93" i="11"/>
  <c r="U93" i="11"/>
  <c r="T93" i="11"/>
  <c r="X93" i="11"/>
  <c r="R94" i="11"/>
  <c r="Q94" i="11"/>
  <c r="P94" i="11"/>
  <c r="O94" i="11"/>
  <c r="S94" i="11"/>
  <c r="AE94" i="11"/>
  <c r="S95" i="11" l="1"/>
  <c r="R95" i="11"/>
  <c r="Q95" i="11"/>
  <c r="P95" i="11"/>
  <c r="O95" i="11"/>
  <c r="N96" i="11"/>
  <c r="AC96" i="11"/>
  <c r="AB96" i="11"/>
  <c r="AA96" i="11"/>
  <c r="M97" i="11"/>
  <c r="Z96" i="11"/>
  <c r="Y96" i="11"/>
  <c r="AD96" i="11" s="1"/>
  <c r="X94" i="11"/>
  <c r="W94" i="11"/>
  <c r="V94" i="11"/>
  <c r="U94" i="11"/>
  <c r="T94" i="11"/>
  <c r="AE95" i="11"/>
  <c r="AG95" i="11"/>
  <c r="AF95" i="11"/>
  <c r="AG94" i="11"/>
  <c r="AF96" i="11" l="1"/>
  <c r="P96" i="11"/>
  <c r="O96" i="11"/>
  <c r="S96" i="11"/>
  <c r="R96" i="11"/>
  <c r="Q96" i="11"/>
  <c r="U95" i="11"/>
  <c r="T95" i="11"/>
  <c r="X95" i="11"/>
  <c r="W95" i="11"/>
  <c r="V95" i="11"/>
  <c r="AA97" i="11"/>
  <c r="AE97" i="11" s="1"/>
  <c r="M98" i="11"/>
  <c r="Z97" i="11"/>
  <c r="Y97" i="11"/>
  <c r="N97" i="11"/>
  <c r="AC97" i="11"/>
  <c r="AB97" i="11"/>
  <c r="AE96" i="11"/>
  <c r="AG96" i="11" s="1"/>
  <c r="AD97" i="11" l="1"/>
  <c r="N98" i="11"/>
  <c r="AC98" i="11"/>
  <c r="AB98" i="11"/>
  <c r="AA98" i="11"/>
  <c r="AE98" i="11" s="1"/>
  <c r="M99" i="11"/>
  <c r="Z98" i="11"/>
  <c r="Y98" i="11"/>
  <c r="AD98" i="11" s="1"/>
  <c r="X97" i="11"/>
  <c r="W97" i="11"/>
  <c r="V97" i="11"/>
  <c r="T97" i="11"/>
  <c r="U97" i="11"/>
  <c r="X96" i="11"/>
  <c r="W96" i="11"/>
  <c r="V96" i="11"/>
  <c r="U96" i="11"/>
  <c r="T96" i="11"/>
  <c r="AG97" i="11"/>
  <c r="AF97" i="11"/>
  <c r="S98" i="11" l="1"/>
  <c r="R98" i="11"/>
  <c r="Q98" i="11"/>
  <c r="P98" i="11"/>
  <c r="O98" i="11"/>
  <c r="Y99" i="11"/>
  <c r="AD99" i="11" s="1"/>
  <c r="N99" i="11"/>
  <c r="AC99" i="11"/>
  <c r="AB99" i="11"/>
  <c r="M100" i="11"/>
  <c r="AA99" i="11"/>
  <c r="Z99" i="11"/>
  <c r="V98" i="11"/>
  <c r="U98" i="11"/>
  <c r="T98" i="11"/>
  <c r="X98" i="11"/>
  <c r="W98" i="11"/>
  <c r="AG98" i="11"/>
  <c r="AF98" i="11"/>
  <c r="S97" i="11"/>
  <c r="R97" i="11"/>
  <c r="Q97" i="11"/>
  <c r="P97" i="11"/>
  <c r="O97" i="11"/>
  <c r="AF99" i="11" l="1"/>
  <c r="Q99" i="11"/>
  <c r="P99" i="11"/>
  <c r="O99" i="11"/>
  <c r="S99" i="11"/>
  <c r="R99" i="11"/>
  <c r="AE99" i="11"/>
  <c r="AB100" i="11"/>
  <c r="AA100" i="11"/>
  <c r="M101" i="11"/>
  <c r="Z100" i="11"/>
  <c r="Y100" i="11"/>
  <c r="AD100" i="11" s="1"/>
  <c r="N100" i="11"/>
  <c r="AC100" i="11"/>
  <c r="S100" i="11" l="1"/>
  <c r="R100" i="11"/>
  <c r="Q100" i="11"/>
  <c r="P100" i="11"/>
  <c r="O100" i="11"/>
  <c r="N101" i="11"/>
  <c r="AC101" i="11"/>
  <c r="AB101" i="11"/>
  <c r="AA101" i="11"/>
  <c r="M102" i="11"/>
  <c r="Z101" i="11"/>
  <c r="Y101" i="11"/>
  <c r="AD101" i="11" s="1"/>
  <c r="AE100" i="11"/>
  <c r="AG100" i="11" s="1"/>
  <c r="X99" i="11"/>
  <c r="W99" i="11"/>
  <c r="V99" i="11"/>
  <c r="U99" i="11"/>
  <c r="T99" i="11"/>
  <c r="AF100" i="11"/>
  <c r="AG99" i="11"/>
  <c r="O101" i="11" l="1"/>
  <c r="S101" i="11"/>
  <c r="R101" i="11"/>
  <c r="Q101" i="11"/>
  <c r="P101" i="11"/>
  <c r="M103" i="11"/>
  <c r="Z102" i="11"/>
  <c r="Y102" i="11"/>
  <c r="AD102" i="11" s="1"/>
  <c r="N102" i="11"/>
  <c r="AC102" i="11"/>
  <c r="AB102" i="11"/>
  <c r="AA102" i="11"/>
  <c r="AE102" i="11" s="1"/>
  <c r="AF101" i="11"/>
  <c r="AG101" i="11"/>
  <c r="T100" i="11"/>
  <c r="X100" i="11"/>
  <c r="W100" i="11"/>
  <c r="U100" i="11"/>
  <c r="V100" i="11"/>
  <c r="AE101" i="11"/>
  <c r="R102" i="11" l="1"/>
  <c r="Q102" i="11"/>
  <c r="P102" i="11"/>
  <c r="O102" i="11"/>
  <c r="S102" i="11"/>
  <c r="AC103" i="11"/>
  <c r="AB103" i="11"/>
  <c r="AA103" i="11"/>
  <c r="M104" i="11"/>
  <c r="Z103" i="11"/>
  <c r="Y103" i="11"/>
  <c r="AD103" i="11" s="1"/>
  <c r="N103" i="11"/>
  <c r="X102" i="11"/>
  <c r="W102" i="11"/>
  <c r="V102" i="11"/>
  <c r="U102" i="11"/>
  <c r="T102" i="11"/>
  <c r="W101" i="11"/>
  <c r="V101" i="11"/>
  <c r="U101" i="11"/>
  <c r="T101" i="11"/>
  <c r="X101" i="11"/>
  <c r="AG102" i="11"/>
  <c r="AF102" i="11"/>
  <c r="AE103" i="11" l="1"/>
  <c r="S103" i="11"/>
  <c r="R103" i="11"/>
  <c r="Q103" i="11"/>
  <c r="P103" i="11"/>
  <c r="O103" i="11"/>
  <c r="AG103" i="11"/>
  <c r="AF103" i="11"/>
  <c r="N104" i="11"/>
  <c r="AC104" i="11"/>
  <c r="AB104" i="11"/>
  <c r="AA104" i="11"/>
  <c r="AE104" i="11" s="1"/>
  <c r="Z104" i="11"/>
  <c r="Y104" i="11"/>
  <c r="AD104" i="11" s="1"/>
  <c r="M105" i="11"/>
  <c r="P104" i="11" l="1"/>
  <c r="O104" i="11"/>
  <c r="S104" i="11"/>
  <c r="R104" i="11"/>
  <c r="Q104" i="11"/>
  <c r="AA105" i="11"/>
  <c r="AE105" i="11" s="1"/>
  <c r="M106" i="11"/>
  <c r="Z105" i="11"/>
  <c r="Y105" i="11"/>
  <c r="N105" i="11"/>
  <c r="AC105" i="11"/>
  <c r="AB105" i="11"/>
  <c r="X104" i="11"/>
  <c r="W104" i="11"/>
  <c r="V104" i="11"/>
  <c r="U104" i="11"/>
  <c r="T104" i="11"/>
  <c r="AF104" i="11"/>
  <c r="AG104" i="11"/>
  <c r="U103" i="11"/>
  <c r="T103" i="11"/>
  <c r="X103" i="11"/>
  <c r="V103" i="11"/>
  <c r="W103" i="11"/>
  <c r="N106" i="11" l="1"/>
  <c r="AC106" i="11"/>
  <c r="AB106" i="11"/>
  <c r="AA106" i="11"/>
  <c r="AE106" i="11" s="1"/>
  <c r="M107" i="11"/>
  <c r="Z106" i="11"/>
  <c r="Y106" i="11"/>
  <c r="AD106" i="11" s="1"/>
  <c r="X105" i="11"/>
  <c r="W105" i="11"/>
  <c r="V105" i="11"/>
  <c r="U105" i="11"/>
  <c r="T105" i="11"/>
  <c r="AG105" i="11"/>
  <c r="AD105" i="11"/>
  <c r="S105" i="11" l="1"/>
  <c r="R105" i="11"/>
  <c r="Q105" i="11"/>
  <c r="P105" i="11"/>
  <c r="O105" i="11"/>
  <c r="AF105" i="11"/>
  <c r="S106" i="11"/>
  <c r="R106" i="11"/>
  <c r="Q106" i="11"/>
  <c r="P106" i="11"/>
  <c r="O106" i="11"/>
  <c r="V106" i="11"/>
  <c r="U106" i="11"/>
  <c r="T106" i="11"/>
  <c r="W106" i="11"/>
  <c r="X106" i="11"/>
  <c r="Y107" i="11"/>
  <c r="N107" i="11"/>
  <c r="AC107" i="11"/>
  <c r="AB107" i="11"/>
  <c r="M108" i="11"/>
  <c r="AA107" i="11"/>
  <c r="AE107" i="11" s="1"/>
  <c r="Z107" i="11"/>
  <c r="AG106" i="11"/>
  <c r="AF106" i="11"/>
  <c r="AB108" i="11" l="1"/>
  <c r="AA108" i="11"/>
  <c r="AE108" i="11" s="1"/>
  <c r="M109" i="11"/>
  <c r="Z108" i="11"/>
  <c r="Y108" i="11"/>
  <c r="AD108" i="11" s="1"/>
  <c r="AC108" i="11"/>
  <c r="N108" i="11"/>
  <c r="AG107" i="11"/>
  <c r="X107" i="11"/>
  <c r="W107" i="11"/>
  <c r="V107" i="11"/>
  <c r="U107" i="11"/>
  <c r="T107" i="11"/>
  <c r="AD107" i="11"/>
  <c r="Q107" i="11" l="1"/>
  <c r="P107" i="11"/>
  <c r="O107" i="11"/>
  <c r="S107" i="11"/>
  <c r="R107" i="11"/>
  <c r="AG108" i="11"/>
  <c r="AF108" i="11"/>
  <c r="N109" i="11"/>
  <c r="AC109" i="11"/>
  <c r="AB109" i="11"/>
  <c r="AA109" i="11"/>
  <c r="M110" i="11"/>
  <c r="Z109" i="11"/>
  <c r="Y109" i="11"/>
  <c r="AD109" i="11" s="1"/>
  <c r="T108" i="11"/>
  <c r="X108" i="11"/>
  <c r="W108" i="11"/>
  <c r="V108" i="11"/>
  <c r="U108" i="11"/>
  <c r="S108" i="11"/>
  <c r="R108" i="11"/>
  <c r="Q108" i="11"/>
  <c r="P108" i="11"/>
  <c r="O108" i="11"/>
  <c r="AF107" i="11"/>
  <c r="O109" i="11" l="1"/>
  <c r="S109" i="11"/>
  <c r="R109" i="11"/>
  <c r="Q109" i="11"/>
  <c r="P109" i="11"/>
  <c r="M111" i="11"/>
  <c r="Z110" i="11"/>
  <c r="Y110" i="11"/>
  <c r="AD110" i="11" s="1"/>
  <c r="N110" i="11"/>
  <c r="AC110" i="11"/>
  <c r="AB110" i="11"/>
  <c r="AA110" i="11"/>
  <c r="AE110" i="11" s="1"/>
  <c r="AE109" i="11"/>
  <c r="AG109" i="11"/>
  <c r="AF109" i="11"/>
  <c r="W109" i="11" l="1"/>
  <c r="V109" i="11"/>
  <c r="U109" i="11"/>
  <c r="T109" i="11"/>
  <c r="X109" i="11"/>
  <c r="R110" i="11"/>
  <c r="Q110" i="11"/>
  <c r="P110" i="11"/>
  <c r="O110" i="11"/>
  <c r="S110" i="11"/>
  <c r="AC111" i="11"/>
  <c r="AB111" i="11"/>
  <c r="AA111" i="11"/>
  <c r="M112" i="11"/>
  <c r="Z111" i="11"/>
  <c r="Y111" i="11"/>
  <c r="AD111" i="11" s="1"/>
  <c r="N111" i="11"/>
  <c r="X110" i="11"/>
  <c r="W110" i="11"/>
  <c r="V110" i="11"/>
  <c r="U110" i="11"/>
  <c r="T110" i="11"/>
  <c r="AG110" i="11"/>
  <c r="AF110" i="11"/>
  <c r="S111" i="11" l="1"/>
  <c r="R111" i="11"/>
  <c r="Q111" i="11"/>
  <c r="P111" i="11"/>
  <c r="O111" i="11"/>
  <c r="N112" i="11"/>
  <c r="AC112" i="11"/>
  <c r="AB112" i="11"/>
  <c r="AA112" i="11"/>
  <c r="Y112" i="11"/>
  <c r="AD112" i="11" s="1"/>
  <c r="M113" i="11"/>
  <c r="Z112" i="11"/>
  <c r="AE111" i="11"/>
  <c r="AG111" i="11"/>
  <c r="AF111" i="11"/>
  <c r="AF112" i="11" l="1"/>
  <c r="AA113" i="11"/>
  <c r="M114" i="11"/>
  <c r="Z113" i="11"/>
  <c r="Y113" i="11"/>
  <c r="AD113" i="11" s="1"/>
  <c r="N113" i="11"/>
  <c r="AC113" i="11"/>
  <c r="AB113" i="11"/>
  <c r="P112" i="11"/>
  <c r="O112" i="11"/>
  <c r="S112" i="11"/>
  <c r="R112" i="11"/>
  <c r="Q112" i="11"/>
  <c r="U111" i="11"/>
  <c r="T111" i="11"/>
  <c r="X111" i="11"/>
  <c r="W111" i="11"/>
  <c r="V111" i="11"/>
  <c r="AE112" i="11"/>
  <c r="AF113" i="11" l="1"/>
  <c r="X112" i="11"/>
  <c r="W112" i="11"/>
  <c r="V112" i="11"/>
  <c r="U112" i="11"/>
  <c r="T112" i="11"/>
  <c r="N114" i="11"/>
  <c r="AC114" i="11"/>
  <c r="AB114" i="11"/>
  <c r="AA114" i="11"/>
  <c r="M115" i="11"/>
  <c r="Z114" i="11"/>
  <c r="Y114" i="11"/>
  <c r="AD114" i="11" s="1"/>
  <c r="AE113" i="11"/>
  <c r="S113" i="11"/>
  <c r="R113" i="11"/>
  <c r="Q113" i="11"/>
  <c r="P113" i="11"/>
  <c r="O113" i="11"/>
  <c r="AG112" i="11"/>
  <c r="X113" i="11" l="1"/>
  <c r="W113" i="11"/>
  <c r="V113" i="11"/>
  <c r="U113" i="11"/>
  <c r="T113" i="11"/>
  <c r="AE114" i="11"/>
  <c r="AG114" i="11"/>
  <c r="AF114" i="11"/>
  <c r="S114" i="11"/>
  <c r="R114" i="11"/>
  <c r="Q114" i="11"/>
  <c r="O114" i="11"/>
  <c r="P114" i="11"/>
  <c r="Y115" i="11"/>
  <c r="N115" i="11"/>
  <c r="AC115" i="11"/>
  <c r="AB115" i="11"/>
  <c r="Z115" i="11"/>
  <c r="M116" i="11"/>
  <c r="AA115" i="11"/>
  <c r="AG113" i="11"/>
  <c r="V114" i="11" l="1"/>
  <c r="U114" i="11"/>
  <c r="T114" i="11"/>
  <c r="X114" i="11"/>
  <c r="W114" i="11"/>
  <c r="AD115" i="11"/>
  <c r="AE115" i="11"/>
  <c r="AB116" i="11"/>
  <c r="AA116" i="11"/>
  <c r="M117" i="11"/>
  <c r="Z116" i="11"/>
  <c r="Y116" i="11"/>
  <c r="AD116" i="11" s="1"/>
  <c r="AC116" i="11"/>
  <c r="N116" i="11"/>
  <c r="N117" i="11" l="1"/>
  <c r="AC117" i="11"/>
  <c r="AB117" i="11"/>
  <c r="AA117" i="11"/>
  <c r="M118" i="11"/>
  <c r="Z117" i="11"/>
  <c r="Y117" i="11"/>
  <c r="AD117" i="11" s="1"/>
  <c r="S116" i="11"/>
  <c r="R116" i="11"/>
  <c r="Q116" i="11"/>
  <c r="P116" i="11"/>
  <c r="O116" i="11"/>
  <c r="AF116" i="11"/>
  <c r="Q115" i="11"/>
  <c r="P115" i="11"/>
  <c r="O115" i="11"/>
  <c r="S115" i="11"/>
  <c r="R115" i="11"/>
  <c r="AE116" i="11"/>
  <c r="AF115" i="11"/>
  <c r="X115" i="11"/>
  <c r="W115" i="11"/>
  <c r="V115" i="11"/>
  <c r="U115" i="11"/>
  <c r="T115" i="11"/>
  <c r="AG115" i="11"/>
  <c r="T116" i="11" l="1"/>
  <c r="X116" i="11"/>
  <c r="W116" i="11"/>
  <c r="V116" i="11"/>
  <c r="U116" i="11"/>
  <c r="AE117" i="11"/>
  <c r="O117" i="11"/>
  <c r="S117" i="11"/>
  <c r="R117" i="11"/>
  <c r="P117" i="11"/>
  <c r="Q117" i="11"/>
  <c r="AG116" i="11"/>
  <c r="M119" i="11"/>
  <c r="Z118" i="11"/>
  <c r="Y118" i="11"/>
  <c r="AD118" i="11" s="1"/>
  <c r="N118" i="11"/>
  <c r="AC118" i="11"/>
  <c r="AA118" i="11"/>
  <c r="AB118" i="11"/>
  <c r="AF117" i="11"/>
  <c r="W117" i="11" l="1"/>
  <c r="V117" i="11"/>
  <c r="U117" i="11"/>
  <c r="T117" i="11"/>
  <c r="X117" i="11"/>
  <c r="AC119" i="11"/>
  <c r="AB119" i="11"/>
  <c r="AA119" i="11"/>
  <c r="M120" i="11"/>
  <c r="Z119" i="11"/>
  <c r="Y119" i="11"/>
  <c r="AD119" i="11" s="1"/>
  <c r="N119" i="11"/>
  <c r="AG117" i="11"/>
  <c r="R118" i="11"/>
  <c r="Q118" i="11"/>
  <c r="P118" i="11"/>
  <c r="O118" i="11"/>
  <c r="S118" i="11"/>
  <c r="AF118" i="11"/>
  <c r="AE118" i="11"/>
  <c r="AE119" i="11" l="1"/>
  <c r="X118" i="11"/>
  <c r="W118" i="11"/>
  <c r="V118" i="11"/>
  <c r="U118" i="11"/>
  <c r="T118" i="11"/>
  <c r="AG119" i="11"/>
  <c r="AF119" i="11"/>
  <c r="AG118" i="11"/>
  <c r="S119" i="11"/>
  <c r="R119" i="11"/>
  <c r="Q119" i="11"/>
  <c r="P119" i="11"/>
  <c r="O119" i="11"/>
  <c r="N120" i="11"/>
  <c r="AC120" i="11"/>
  <c r="AB120" i="11"/>
  <c r="AA120" i="11"/>
  <c r="M121" i="11"/>
  <c r="Z120" i="11"/>
  <c r="Y120" i="11"/>
  <c r="AD120" i="11" s="1"/>
  <c r="P120" i="11" l="1"/>
  <c r="O120" i="11"/>
  <c r="S120" i="11"/>
  <c r="Q120" i="11"/>
  <c r="R120" i="11"/>
  <c r="AB121" i="11"/>
  <c r="AC121" i="11"/>
  <c r="AA121" i="11"/>
  <c r="Z121" i="11"/>
  <c r="M122" i="11"/>
  <c r="Y121" i="11"/>
  <c r="N121" i="11"/>
  <c r="AF120" i="11"/>
  <c r="AE120" i="11"/>
  <c r="U119" i="11"/>
  <c r="T119" i="11"/>
  <c r="X119" i="11"/>
  <c r="W119" i="11"/>
  <c r="V119" i="11"/>
  <c r="AE121" i="11" l="1"/>
  <c r="X120" i="11"/>
  <c r="W120" i="11"/>
  <c r="V120" i="11"/>
  <c r="U120" i="11"/>
  <c r="T120" i="11"/>
  <c r="AG121" i="11"/>
  <c r="AF121" i="11"/>
  <c r="AD121" i="11"/>
  <c r="AG120" i="11"/>
  <c r="Z122" i="11"/>
  <c r="M123" i="11"/>
  <c r="Y122" i="11"/>
  <c r="N122" i="11"/>
  <c r="AC122" i="11"/>
  <c r="AB122" i="11"/>
  <c r="AA122" i="11"/>
  <c r="AD122" i="11" l="1"/>
  <c r="AF122" i="11" s="1"/>
  <c r="M124" i="11"/>
  <c r="Z123" i="11"/>
  <c r="N123" i="11"/>
  <c r="AC123" i="11"/>
  <c r="AB123" i="11"/>
  <c r="AA123" i="11"/>
  <c r="AE123" i="11" s="1"/>
  <c r="Y123" i="11"/>
  <c r="AD123" i="11" s="1"/>
  <c r="AE122" i="11"/>
  <c r="S121" i="11"/>
  <c r="R121" i="11"/>
  <c r="Q121" i="11"/>
  <c r="P121" i="11"/>
  <c r="O121" i="11"/>
  <c r="T121" i="11"/>
  <c r="X121" i="11"/>
  <c r="W121" i="11"/>
  <c r="V121" i="11"/>
  <c r="U121" i="11"/>
  <c r="R123" i="11" l="1"/>
  <c r="S123" i="11"/>
  <c r="Q123" i="11"/>
  <c r="P123" i="11"/>
  <c r="O123" i="11"/>
  <c r="AF123" i="11"/>
  <c r="AG123" i="11"/>
  <c r="W122" i="11"/>
  <c r="X122" i="11"/>
  <c r="V122" i="11"/>
  <c r="U122" i="11"/>
  <c r="T122" i="11"/>
  <c r="AC124" i="11"/>
  <c r="AB124" i="11"/>
  <c r="AA124" i="11"/>
  <c r="AE124" i="11" s="1"/>
  <c r="Z124" i="11"/>
  <c r="M125" i="11"/>
  <c r="Y124" i="11"/>
  <c r="N124" i="11"/>
  <c r="W123" i="11"/>
  <c r="V123" i="11"/>
  <c r="U123" i="11"/>
  <c r="T123" i="11"/>
  <c r="X123" i="11"/>
  <c r="AG122" i="11"/>
  <c r="O122" i="11"/>
  <c r="Q122" i="11"/>
  <c r="P122" i="11"/>
  <c r="S122" i="11"/>
  <c r="R122" i="11"/>
  <c r="AG124" i="11" l="1"/>
  <c r="U124" i="11"/>
  <c r="T124" i="11"/>
  <c r="X124" i="11"/>
  <c r="W124" i="11"/>
  <c r="V124" i="11"/>
  <c r="AD124" i="11"/>
  <c r="AF124" i="11" s="1"/>
  <c r="AA125" i="11"/>
  <c r="Z125" i="11"/>
  <c r="M126" i="11"/>
  <c r="Y125" i="11"/>
  <c r="AD125" i="11" s="1"/>
  <c r="N125" i="11"/>
  <c r="AC125" i="11"/>
  <c r="AB125" i="11"/>
  <c r="P125" i="11" l="1"/>
  <c r="R125" i="11"/>
  <c r="Q125" i="11"/>
  <c r="O125" i="11"/>
  <c r="S125" i="11"/>
  <c r="S124" i="11"/>
  <c r="R124" i="11"/>
  <c r="Q124" i="11"/>
  <c r="P124" i="11"/>
  <c r="O124" i="11"/>
  <c r="AF125" i="11"/>
  <c r="AA126" i="11"/>
  <c r="N126" i="11"/>
  <c r="AC126" i="11"/>
  <c r="AB126" i="11"/>
  <c r="M127" i="11"/>
  <c r="Z126" i="11"/>
  <c r="Y126" i="11"/>
  <c r="AD126" i="11" s="1"/>
  <c r="AE125" i="11"/>
  <c r="AF126" i="11" l="1"/>
  <c r="AE126" i="11"/>
  <c r="X125" i="11"/>
  <c r="W125" i="11"/>
  <c r="V125" i="11"/>
  <c r="U125" i="11"/>
  <c r="T125" i="11"/>
  <c r="AG125" i="11"/>
  <c r="S126" i="11"/>
  <c r="O126" i="11"/>
  <c r="R126" i="11"/>
  <c r="Q126" i="11"/>
  <c r="P126" i="11"/>
  <c r="N127" i="11"/>
  <c r="AC127" i="11"/>
  <c r="AB127" i="11"/>
  <c r="AA127" i="11"/>
  <c r="Z127" i="11"/>
  <c r="M128" i="11"/>
  <c r="Y127" i="11"/>
  <c r="AD127" i="11" s="1"/>
  <c r="AF127" i="11" l="1"/>
  <c r="X126" i="11"/>
  <c r="W126" i="11"/>
  <c r="V126" i="11"/>
  <c r="U126" i="11"/>
  <c r="T126" i="11"/>
  <c r="AE127" i="11"/>
  <c r="S127" i="11"/>
  <c r="R127" i="11"/>
  <c r="Q127" i="11"/>
  <c r="P127" i="11"/>
  <c r="O127" i="11"/>
  <c r="Y128" i="11"/>
  <c r="AD128" i="11" s="1"/>
  <c r="AB128" i="11"/>
  <c r="AA128" i="11"/>
  <c r="AE128" i="11" s="1"/>
  <c r="Z128" i="11"/>
  <c r="M129" i="11"/>
  <c r="N128" i="11"/>
  <c r="AC128" i="11"/>
  <c r="AG126" i="11"/>
  <c r="Q128" i="11" l="1"/>
  <c r="S128" i="11"/>
  <c r="R128" i="11"/>
  <c r="P128" i="11"/>
  <c r="O128" i="11"/>
  <c r="AG128" i="11"/>
  <c r="AF128" i="11"/>
  <c r="AB129" i="11"/>
  <c r="M130" i="11"/>
  <c r="Y129" i="11"/>
  <c r="N129" i="11"/>
  <c r="AC129" i="11"/>
  <c r="AA129" i="11"/>
  <c r="Z129" i="11"/>
  <c r="X128" i="11"/>
  <c r="W128" i="11"/>
  <c r="V128" i="11"/>
  <c r="U128" i="11"/>
  <c r="T128" i="11"/>
  <c r="V127" i="11"/>
  <c r="U127" i="11"/>
  <c r="T127" i="11"/>
  <c r="X127" i="11"/>
  <c r="W127" i="11"/>
  <c r="AG127" i="11"/>
  <c r="AE129" i="11" l="1"/>
  <c r="AG129" i="11"/>
  <c r="AD129" i="11"/>
  <c r="AC130" i="11"/>
  <c r="AB130" i="11"/>
  <c r="AA130" i="11"/>
  <c r="AE130" i="11" s="1"/>
  <c r="Z130" i="11"/>
  <c r="N130" i="11"/>
  <c r="M131" i="11"/>
  <c r="Y130" i="11"/>
  <c r="W130" i="11" l="1"/>
  <c r="V130" i="11"/>
  <c r="U130" i="11"/>
  <c r="T130" i="11"/>
  <c r="X130" i="11"/>
  <c r="P129" i="11"/>
  <c r="O129" i="11"/>
  <c r="S129" i="11"/>
  <c r="R129" i="11"/>
  <c r="Q129" i="11"/>
  <c r="AD130" i="11"/>
  <c r="AF130" i="11" s="1"/>
  <c r="AF129" i="11"/>
  <c r="M132" i="11"/>
  <c r="Z131" i="11"/>
  <c r="AC131" i="11"/>
  <c r="AB131" i="11"/>
  <c r="AA131" i="11"/>
  <c r="Y131" i="11"/>
  <c r="N131" i="11"/>
  <c r="AG130" i="11"/>
  <c r="T129" i="11"/>
  <c r="X129" i="11"/>
  <c r="W129" i="11"/>
  <c r="V129" i="11"/>
  <c r="U129" i="11"/>
  <c r="AC132" i="11" l="1"/>
  <c r="Z132" i="11"/>
  <c r="M133" i="11"/>
  <c r="Y132" i="11"/>
  <c r="AD132" i="11" s="1"/>
  <c r="N132" i="11"/>
  <c r="AB132" i="11"/>
  <c r="AA132" i="11"/>
  <c r="AE132" i="11" s="1"/>
  <c r="O130" i="11"/>
  <c r="S130" i="11"/>
  <c r="R130" i="11"/>
  <c r="Q130" i="11"/>
  <c r="P130" i="11"/>
  <c r="AD131" i="11"/>
  <c r="AF131" i="11"/>
  <c r="AE131" i="11"/>
  <c r="AG131" i="11" s="1"/>
  <c r="U132" i="11" l="1"/>
  <c r="X132" i="11"/>
  <c r="W132" i="11"/>
  <c r="V132" i="11"/>
  <c r="T132" i="11"/>
  <c r="Q132" i="11"/>
  <c r="P132" i="11"/>
  <c r="O132" i="11"/>
  <c r="R132" i="11"/>
  <c r="S132" i="11"/>
  <c r="AG132" i="11"/>
  <c r="AF132" i="11"/>
  <c r="N133" i="11"/>
  <c r="AC133" i="11"/>
  <c r="AB133" i="11"/>
  <c r="AA133" i="11"/>
  <c r="M134" i="11"/>
  <c r="Z133" i="11"/>
  <c r="Y133" i="11"/>
  <c r="AD133" i="11" s="1"/>
  <c r="T131" i="11"/>
  <c r="X131" i="11"/>
  <c r="W131" i="11"/>
  <c r="V131" i="11"/>
  <c r="U131" i="11"/>
  <c r="R131" i="11"/>
  <c r="S131" i="11"/>
  <c r="Q131" i="11"/>
  <c r="P131" i="11"/>
  <c r="O131" i="11"/>
  <c r="AF133" i="11" l="1"/>
  <c r="AE133" i="11"/>
  <c r="P133" i="11"/>
  <c r="S133" i="11"/>
  <c r="R133" i="11"/>
  <c r="Q133" i="11"/>
  <c r="O133" i="11"/>
  <c r="AA134" i="11"/>
  <c r="AC134" i="11"/>
  <c r="AB134" i="11"/>
  <c r="Z134" i="11"/>
  <c r="M135" i="11"/>
  <c r="Y134" i="11"/>
  <c r="AD134" i="11" s="1"/>
  <c r="N134" i="11"/>
  <c r="S134" i="11" l="1"/>
  <c r="R134" i="11"/>
  <c r="Q134" i="11"/>
  <c r="P134" i="11"/>
  <c r="O134" i="11"/>
  <c r="N135" i="11"/>
  <c r="AA135" i="11"/>
  <c r="AE135" i="11" s="1"/>
  <c r="Z135" i="11"/>
  <c r="M136" i="11"/>
  <c r="Y135" i="11"/>
  <c r="AB135" i="11"/>
  <c r="AC135" i="11"/>
  <c r="X133" i="11"/>
  <c r="W133" i="11"/>
  <c r="V133" i="11"/>
  <c r="U133" i="11"/>
  <c r="T133" i="11"/>
  <c r="AG133" i="11"/>
  <c r="AF134" i="11"/>
  <c r="AE134" i="11"/>
  <c r="AG134" i="11" s="1"/>
  <c r="AG135" i="11" l="1"/>
  <c r="U134" i="11"/>
  <c r="T134" i="11"/>
  <c r="X134" i="11"/>
  <c r="W134" i="11"/>
  <c r="V134" i="11"/>
  <c r="V135" i="11"/>
  <c r="X135" i="11"/>
  <c r="W135" i="11"/>
  <c r="U135" i="11"/>
  <c r="T135" i="11"/>
  <c r="AD135" i="11"/>
  <c r="Y136" i="11"/>
  <c r="AD136" i="11" s="1"/>
  <c r="M137" i="11"/>
  <c r="N136" i="11"/>
  <c r="AC136" i="11"/>
  <c r="AB136" i="11"/>
  <c r="AA136" i="11"/>
  <c r="AE136" i="11" s="1"/>
  <c r="Z136" i="11"/>
  <c r="Q136" i="11" l="1"/>
  <c r="O136" i="11"/>
  <c r="S136" i="11"/>
  <c r="R136" i="11"/>
  <c r="P136" i="11"/>
  <c r="AG136" i="11"/>
  <c r="AF136" i="11"/>
  <c r="AB137" i="11"/>
  <c r="AC137" i="11"/>
  <c r="AA137" i="11"/>
  <c r="Z137" i="11"/>
  <c r="M138" i="11"/>
  <c r="Y137" i="11"/>
  <c r="N137" i="11"/>
  <c r="R135" i="11"/>
  <c r="Q135" i="11"/>
  <c r="P135" i="11"/>
  <c r="O135" i="11"/>
  <c r="S135" i="11"/>
  <c r="X136" i="11"/>
  <c r="W136" i="11"/>
  <c r="V136" i="11"/>
  <c r="U136" i="11"/>
  <c r="T136" i="11"/>
  <c r="AF135" i="11"/>
  <c r="AD137" i="11" l="1"/>
  <c r="AB138" i="11"/>
  <c r="AA138" i="11"/>
  <c r="Z138" i="11"/>
  <c r="M139" i="11"/>
  <c r="Y138" i="11"/>
  <c r="AD138" i="11" s="1"/>
  <c r="N138" i="11"/>
  <c r="AC138" i="11"/>
  <c r="AE137" i="11"/>
  <c r="T137" i="11" l="1"/>
  <c r="V137" i="11"/>
  <c r="U137" i="11"/>
  <c r="W137" i="11"/>
  <c r="X137" i="11"/>
  <c r="S137" i="11"/>
  <c r="R137" i="11"/>
  <c r="Q137" i="11"/>
  <c r="P137" i="11"/>
  <c r="O137" i="11"/>
  <c r="O138" i="11"/>
  <c r="S138" i="11"/>
  <c r="R138" i="11"/>
  <c r="Q138" i="11"/>
  <c r="P138" i="11"/>
  <c r="M140" i="11"/>
  <c r="Z139" i="11"/>
  <c r="Y139" i="11"/>
  <c r="N139" i="11"/>
  <c r="AC139" i="11"/>
  <c r="AB139" i="11"/>
  <c r="AA139" i="11"/>
  <c r="AE139" i="11" s="1"/>
  <c r="AF137" i="11"/>
  <c r="AE138" i="11"/>
  <c r="AF138" i="11"/>
  <c r="AG137" i="11"/>
  <c r="W138" i="11" l="1"/>
  <c r="X138" i="11"/>
  <c r="V138" i="11"/>
  <c r="U138" i="11"/>
  <c r="T138" i="11"/>
  <c r="AC140" i="11"/>
  <c r="N140" i="11"/>
  <c r="AB140" i="11"/>
  <c r="AA140" i="11"/>
  <c r="Z140" i="11"/>
  <c r="Y140" i="11"/>
  <c r="AD140" i="11" s="1"/>
  <c r="M141" i="11"/>
  <c r="AG139" i="11"/>
  <c r="AD139" i="11"/>
  <c r="X139" i="11"/>
  <c r="W139" i="11"/>
  <c r="V139" i="11"/>
  <c r="U139" i="11"/>
  <c r="T139" i="11"/>
  <c r="AG138" i="11"/>
  <c r="AF140" i="11" l="1"/>
  <c r="S140" i="11"/>
  <c r="R140" i="11"/>
  <c r="Q140" i="11"/>
  <c r="P140" i="11"/>
  <c r="O140" i="11"/>
  <c r="R139" i="11"/>
  <c r="P139" i="11"/>
  <c r="O139" i="11"/>
  <c r="Q139" i="11"/>
  <c r="S139" i="11"/>
  <c r="AF139" i="11"/>
  <c r="AC141" i="11"/>
  <c r="AB141" i="11"/>
  <c r="AA141" i="11"/>
  <c r="AE141" i="11" s="1"/>
  <c r="Z141" i="11"/>
  <c r="M142" i="11"/>
  <c r="Y141" i="11"/>
  <c r="AD141" i="11" s="1"/>
  <c r="N141" i="11"/>
  <c r="AE140" i="11"/>
  <c r="U140" i="11" l="1"/>
  <c r="W140" i="11"/>
  <c r="V140" i="11"/>
  <c r="T140" i="11"/>
  <c r="X140" i="11"/>
  <c r="P141" i="11"/>
  <c r="S141" i="11"/>
  <c r="R141" i="11"/>
  <c r="Q141" i="11"/>
  <c r="O141" i="11"/>
  <c r="AF141" i="11"/>
  <c r="AG141" i="11"/>
  <c r="AA142" i="11"/>
  <c r="AE142" i="11" s="1"/>
  <c r="Z142" i="11"/>
  <c r="M143" i="11"/>
  <c r="Y142" i="11"/>
  <c r="AD142" i="11" s="1"/>
  <c r="N142" i="11"/>
  <c r="AB142" i="11"/>
  <c r="AC142" i="11"/>
  <c r="AG140" i="11"/>
  <c r="X141" i="11"/>
  <c r="T141" i="11"/>
  <c r="W141" i="11"/>
  <c r="V141" i="11"/>
  <c r="U141" i="11"/>
  <c r="S142" i="11" l="1"/>
  <c r="Q142" i="11"/>
  <c r="P142" i="11"/>
  <c r="O142" i="11"/>
  <c r="R142" i="11"/>
  <c r="N143" i="11"/>
  <c r="AC143" i="11"/>
  <c r="AB143" i="11"/>
  <c r="AA143" i="11"/>
  <c r="M144" i="11"/>
  <c r="Z143" i="11"/>
  <c r="Y143" i="11"/>
  <c r="X142" i="11"/>
  <c r="W142" i="11"/>
  <c r="V142" i="11"/>
  <c r="U142" i="11"/>
  <c r="T142" i="11"/>
  <c r="AG142" i="11"/>
  <c r="AF142" i="11"/>
  <c r="AD143" i="11" l="1"/>
  <c r="Y144" i="11"/>
  <c r="AC144" i="11"/>
  <c r="AB144" i="11"/>
  <c r="AA144" i="11"/>
  <c r="AE144" i="11" s="1"/>
  <c r="Z144" i="11"/>
  <c r="M145" i="11"/>
  <c r="N144" i="11"/>
  <c r="AE143" i="11"/>
  <c r="AD144" i="11" l="1"/>
  <c r="O143" i="11"/>
  <c r="S143" i="11"/>
  <c r="R143" i="11"/>
  <c r="Q143" i="11"/>
  <c r="P143" i="11"/>
  <c r="U144" i="11"/>
  <c r="T144" i="11"/>
  <c r="X144" i="11"/>
  <c r="V144" i="11"/>
  <c r="W144" i="11"/>
  <c r="V143" i="11"/>
  <c r="X143" i="11"/>
  <c r="W143" i="11"/>
  <c r="U143" i="11"/>
  <c r="T143" i="11"/>
  <c r="AF143" i="11"/>
  <c r="AG144" i="11"/>
  <c r="AF144" i="11"/>
  <c r="AB145" i="11"/>
  <c r="AA145" i="11"/>
  <c r="AE145" i="11" s="1"/>
  <c r="Z145" i="11"/>
  <c r="M146" i="11"/>
  <c r="Y145" i="11"/>
  <c r="AD145" i="11" s="1"/>
  <c r="N145" i="11"/>
  <c r="AC145" i="11"/>
  <c r="AG143" i="11"/>
  <c r="R145" i="11" l="1"/>
  <c r="Q145" i="11"/>
  <c r="P145" i="11"/>
  <c r="O145" i="11"/>
  <c r="S145" i="11"/>
  <c r="M147" i="11"/>
  <c r="Y146" i="11"/>
  <c r="AD146" i="11" s="1"/>
  <c r="N146" i="11"/>
  <c r="AC146" i="11"/>
  <c r="AB146" i="11"/>
  <c r="AA146" i="11"/>
  <c r="AE146" i="11" s="1"/>
  <c r="Z146" i="11"/>
  <c r="T145" i="11"/>
  <c r="X145" i="11"/>
  <c r="W145" i="11"/>
  <c r="V145" i="11"/>
  <c r="U145" i="11"/>
  <c r="AG145" i="11"/>
  <c r="AF145" i="11"/>
  <c r="Q144" i="11"/>
  <c r="S144" i="11"/>
  <c r="R144" i="11"/>
  <c r="P144" i="11"/>
  <c r="O144" i="11"/>
  <c r="O146" i="11" l="1"/>
  <c r="P146" i="11"/>
  <c r="S146" i="11"/>
  <c r="Q146" i="11"/>
  <c r="R146" i="11"/>
  <c r="M148" i="11"/>
  <c r="Z147" i="11"/>
  <c r="AC147" i="11"/>
  <c r="AB147" i="11"/>
  <c r="AA147" i="11"/>
  <c r="Y147" i="11"/>
  <c r="N147" i="11"/>
  <c r="AG146" i="11"/>
  <c r="AF146" i="11"/>
  <c r="W146" i="11"/>
  <c r="X146" i="11"/>
  <c r="V146" i="11"/>
  <c r="U146" i="11"/>
  <c r="T146" i="11"/>
  <c r="AC148" i="11" l="1"/>
  <c r="AB148" i="11"/>
  <c r="AA148" i="11"/>
  <c r="AE148" i="11" s="1"/>
  <c r="Z148" i="11"/>
  <c r="M149" i="11"/>
  <c r="Y148" i="11"/>
  <c r="AD148" i="11" s="1"/>
  <c r="N148" i="11"/>
  <c r="AF147" i="11"/>
  <c r="AE147" i="11"/>
  <c r="AD147" i="11"/>
  <c r="S148" i="11" l="1"/>
  <c r="R148" i="11"/>
  <c r="Q148" i="11"/>
  <c r="P148" i="11"/>
  <c r="O148" i="11"/>
  <c r="U148" i="11"/>
  <c r="X148" i="11"/>
  <c r="W148" i="11"/>
  <c r="V148" i="11"/>
  <c r="T148" i="11"/>
  <c r="AG148" i="11"/>
  <c r="AF148" i="11"/>
  <c r="R147" i="11"/>
  <c r="S147" i="11"/>
  <c r="Q147" i="11"/>
  <c r="P147" i="11"/>
  <c r="O147" i="11"/>
  <c r="V147" i="11"/>
  <c r="U147" i="11"/>
  <c r="T147" i="11"/>
  <c r="X147" i="11"/>
  <c r="W147" i="11"/>
  <c r="Z149" i="11"/>
  <c r="M150" i="11"/>
  <c r="Y149" i="11"/>
  <c r="N149" i="11"/>
  <c r="AC149" i="11"/>
  <c r="AA149" i="11"/>
  <c r="AB149" i="11"/>
  <c r="AG147" i="11"/>
  <c r="AE149" i="11" l="1"/>
  <c r="AG149" i="11"/>
  <c r="AA150" i="11"/>
  <c r="N150" i="11"/>
  <c r="AC150" i="11"/>
  <c r="AB150" i="11"/>
  <c r="Z150" i="11"/>
  <c r="M151" i="11"/>
  <c r="Y150" i="11"/>
  <c r="AD149" i="11"/>
  <c r="AE150" i="11" l="1"/>
  <c r="AG150" i="11"/>
  <c r="P149" i="11"/>
  <c r="Q149" i="11"/>
  <c r="O149" i="11"/>
  <c r="S149" i="11"/>
  <c r="R149" i="11"/>
  <c r="AF149" i="11"/>
  <c r="AD150" i="11"/>
  <c r="N151" i="11"/>
  <c r="AC151" i="11"/>
  <c r="AB151" i="11"/>
  <c r="AA151" i="11"/>
  <c r="AE151" i="11" s="1"/>
  <c r="Z151" i="11"/>
  <c r="M152" i="11"/>
  <c r="Y151" i="11"/>
  <c r="X149" i="11"/>
  <c r="W149" i="11"/>
  <c r="V149" i="11"/>
  <c r="U149" i="11"/>
  <c r="T149" i="11"/>
  <c r="Y152" i="11" l="1"/>
  <c r="AA152" i="11"/>
  <c r="Z152" i="11"/>
  <c r="M153" i="11"/>
  <c r="N152" i="11"/>
  <c r="AC152" i="11"/>
  <c r="AB152" i="11"/>
  <c r="AG151" i="11"/>
  <c r="S150" i="11"/>
  <c r="R150" i="11"/>
  <c r="Q150" i="11"/>
  <c r="P150" i="11"/>
  <c r="O150" i="11"/>
  <c r="AF150" i="11"/>
  <c r="V151" i="11"/>
  <c r="T151" i="11"/>
  <c r="X151" i="11"/>
  <c r="U151" i="11"/>
  <c r="W151" i="11"/>
  <c r="AD151" i="11"/>
  <c r="W150" i="11"/>
  <c r="V150" i="11"/>
  <c r="U150" i="11"/>
  <c r="T150" i="11"/>
  <c r="X150" i="11"/>
  <c r="S151" i="11" l="1"/>
  <c r="R151" i="11"/>
  <c r="Q151" i="11"/>
  <c r="P151" i="11"/>
  <c r="O151" i="11"/>
  <c r="AE152" i="11"/>
  <c r="AG152" i="11"/>
  <c r="AF152" i="11"/>
  <c r="AB153" i="11"/>
  <c r="N153" i="11"/>
  <c r="AC153" i="11"/>
  <c r="AA153" i="11"/>
  <c r="AE153" i="11" s="1"/>
  <c r="M154" i="11"/>
  <c r="Z153" i="11"/>
  <c r="Y153" i="11"/>
  <c r="AF151" i="11"/>
  <c r="AD152" i="11"/>
  <c r="T153" i="11" l="1"/>
  <c r="X153" i="11"/>
  <c r="W153" i="11"/>
  <c r="V153" i="11"/>
  <c r="U153" i="11"/>
  <c r="AD153" i="11"/>
  <c r="X152" i="11"/>
  <c r="W152" i="11"/>
  <c r="V152" i="11"/>
  <c r="U152" i="11"/>
  <c r="T152" i="11"/>
  <c r="AC154" i="11"/>
  <c r="AB154" i="11"/>
  <c r="AA154" i="11"/>
  <c r="AE154" i="11" s="1"/>
  <c r="Z154" i="11"/>
  <c r="M155" i="11"/>
  <c r="Y154" i="11"/>
  <c r="N154" i="11"/>
  <c r="AG153" i="11"/>
  <c r="Q152" i="11"/>
  <c r="R152" i="11"/>
  <c r="P152" i="11"/>
  <c r="O152" i="11"/>
  <c r="S152" i="11"/>
  <c r="W154" i="11" l="1"/>
  <c r="U154" i="11"/>
  <c r="T154" i="11"/>
  <c r="X154" i="11"/>
  <c r="V154" i="11"/>
  <c r="M156" i="11"/>
  <c r="Z155" i="11"/>
  <c r="AB155" i="11"/>
  <c r="AA155" i="11"/>
  <c r="Y155" i="11"/>
  <c r="N155" i="11"/>
  <c r="AC155" i="11"/>
  <c r="O153" i="11"/>
  <c r="S153" i="11"/>
  <c r="R153" i="11"/>
  <c r="P153" i="11"/>
  <c r="Q153" i="11"/>
  <c r="AF153" i="11"/>
  <c r="AG154" i="11"/>
  <c r="AD154" i="11"/>
  <c r="AF154" i="11" s="1"/>
  <c r="AC156" i="11" l="1"/>
  <c r="M157" i="11"/>
  <c r="Y156" i="11"/>
  <c r="N156" i="11"/>
  <c r="AB156" i="11"/>
  <c r="Z156" i="11"/>
  <c r="AA156" i="11"/>
  <c r="AE156" i="11" s="1"/>
  <c r="O154" i="11"/>
  <c r="S154" i="11"/>
  <c r="R154" i="11"/>
  <c r="Q154" i="11"/>
  <c r="P154" i="11"/>
  <c r="AD155" i="11"/>
  <c r="AE155" i="11"/>
  <c r="AG155" i="11" s="1"/>
  <c r="U156" i="11" l="1"/>
  <c r="X156" i="11"/>
  <c r="W156" i="11"/>
  <c r="V156" i="11"/>
  <c r="T156" i="11"/>
  <c r="X155" i="11"/>
  <c r="W155" i="11"/>
  <c r="V155" i="11"/>
  <c r="U155" i="11"/>
  <c r="T155" i="11"/>
  <c r="R155" i="11"/>
  <c r="S155" i="11"/>
  <c r="Q155" i="11"/>
  <c r="P155" i="11"/>
  <c r="O155" i="11"/>
  <c r="AD156" i="11"/>
  <c r="AC157" i="11"/>
  <c r="AB157" i="11"/>
  <c r="AA157" i="11"/>
  <c r="AE157" i="11" s="1"/>
  <c r="Z157" i="11"/>
  <c r="M158" i="11"/>
  <c r="Y157" i="11"/>
  <c r="AD157" i="11" s="1"/>
  <c r="N157" i="11"/>
  <c r="AG156" i="11"/>
  <c r="AF155" i="11"/>
  <c r="AF157" i="11" l="1"/>
  <c r="AG157" i="11"/>
  <c r="P157" i="11"/>
  <c r="S157" i="11"/>
  <c r="R157" i="11"/>
  <c r="Q157" i="11"/>
  <c r="O157" i="11"/>
  <c r="X157" i="11"/>
  <c r="V157" i="11"/>
  <c r="U157" i="11"/>
  <c r="T157" i="11"/>
  <c r="W157" i="11"/>
  <c r="P156" i="11"/>
  <c r="O156" i="11"/>
  <c r="S156" i="11"/>
  <c r="R156" i="11"/>
  <c r="Q156" i="11"/>
  <c r="AA158" i="11"/>
  <c r="AC158" i="11"/>
  <c r="AB158" i="11"/>
  <c r="Z158" i="11"/>
  <c r="M159" i="11"/>
  <c r="Y158" i="11"/>
  <c r="AD158" i="11" s="1"/>
  <c r="N158" i="11"/>
  <c r="AF156" i="11"/>
  <c r="S158" i="11" l="1"/>
  <c r="R158" i="11"/>
  <c r="Q158" i="11"/>
  <c r="P158" i="11"/>
  <c r="O158" i="11"/>
  <c r="N159" i="11"/>
  <c r="Z159" i="11"/>
  <c r="M160" i="11"/>
  <c r="Y159" i="11"/>
  <c r="AC159" i="11"/>
  <c r="AB159" i="11"/>
  <c r="AA159" i="11"/>
  <c r="AE159" i="11" s="1"/>
  <c r="AF158" i="11"/>
  <c r="AE158" i="11"/>
  <c r="AG159" i="11" l="1"/>
  <c r="V159" i="11"/>
  <c r="X159" i="11"/>
  <c r="W159" i="11"/>
  <c r="U159" i="11"/>
  <c r="T159" i="11"/>
  <c r="Y160" i="11"/>
  <c r="AD160" i="11" s="1"/>
  <c r="N160" i="11"/>
  <c r="AC160" i="11"/>
  <c r="AB160" i="11"/>
  <c r="AA160" i="11"/>
  <c r="AE160" i="11" s="1"/>
  <c r="M161" i="11"/>
  <c r="Z160" i="11"/>
  <c r="T158" i="11"/>
  <c r="X158" i="11"/>
  <c r="W158" i="11"/>
  <c r="U158" i="11"/>
  <c r="V158" i="11"/>
  <c r="AG158" i="11"/>
  <c r="AD159" i="11"/>
  <c r="W160" i="11" l="1"/>
  <c r="V160" i="11"/>
  <c r="U160" i="11"/>
  <c r="T160" i="11"/>
  <c r="X160" i="11"/>
  <c r="Q160" i="11"/>
  <c r="S160" i="11"/>
  <c r="R160" i="11"/>
  <c r="O160" i="11"/>
  <c r="P160" i="11"/>
  <c r="Q159" i="11"/>
  <c r="P159" i="11"/>
  <c r="O159" i="11"/>
  <c r="S159" i="11"/>
  <c r="R159" i="11"/>
  <c r="AF159" i="11"/>
  <c r="AB161" i="11"/>
  <c r="AC161" i="11"/>
  <c r="AA161" i="11"/>
  <c r="Z161" i="11"/>
  <c r="M162" i="11"/>
  <c r="Y161" i="11"/>
  <c r="AD161" i="11" s="1"/>
  <c r="N161" i="11"/>
  <c r="AG160" i="11"/>
  <c r="AF160" i="11"/>
  <c r="S161" i="11" l="1"/>
  <c r="R161" i="11"/>
  <c r="Q161" i="11"/>
  <c r="P161" i="11"/>
  <c r="O161" i="11"/>
  <c r="AF161" i="11"/>
  <c r="AA162" i="11"/>
  <c r="AE162" i="11" s="1"/>
  <c r="Z162" i="11"/>
  <c r="M163" i="11"/>
  <c r="Y162" i="11"/>
  <c r="AD162" i="11" s="1"/>
  <c r="N162" i="11"/>
  <c r="AC162" i="11"/>
  <c r="AB162" i="11"/>
  <c r="AE161" i="11"/>
  <c r="T161" i="11" l="1"/>
  <c r="U161" i="11"/>
  <c r="X161" i="11"/>
  <c r="W161" i="11"/>
  <c r="V161" i="11"/>
  <c r="AG161" i="11"/>
  <c r="AG162" i="11"/>
  <c r="AF162" i="11"/>
  <c r="O162" i="11"/>
  <c r="R162" i="11"/>
  <c r="Q162" i="11"/>
  <c r="P162" i="11"/>
  <c r="S162" i="11"/>
  <c r="M164" i="11"/>
  <c r="Z163" i="11"/>
  <c r="N163" i="11"/>
  <c r="AC163" i="11"/>
  <c r="AB163" i="11"/>
  <c r="Y163" i="11"/>
  <c r="AA163" i="11"/>
  <c r="AE163" i="11" s="1"/>
  <c r="W162" i="11"/>
  <c r="X162" i="11"/>
  <c r="V162" i="11"/>
  <c r="U162" i="11"/>
  <c r="T162" i="11"/>
  <c r="AG163" i="11" l="1"/>
  <c r="X163" i="11"/>
  <c r="W163" i="11"/>
  <c r="V163" i="11"/>
  <c r="U163" i="11"/>
  <c r="T163" i="11"/>
  <c r="AD163" i="11"/>
  <c r="AC164" i="11"/>
  <c r="AB164" i="11"/>
  <c r="AA164" i="11"/>
  <c r="AE164" i="11" s="1"/>
  <c r="Z164" i="11"/>
  <c r="M165" i="11"/>
  <c r="Y164" i="11"/>
  <c r="AD164" i="11" s="1"/>
  <c r="N164" i="11"/>
  <c r="S164" i="11" l="1"/>
  <c r="R164" i="11"/>
  <c r="Q164" i="11"/>
  <c r="P164" i="11"/>
  <c r="O164" i="11"/>
  <c r="R163" i="11"/>
  <c r="O163" i="11"/>
  <c r="S163" i="11"/>
  <c r="Q163" i="11"/>
  <c r="P163" i="11"/>
  <c r="AB165" i="11"/>
  <c r="AA165" i="11"/>
  <c r="AE165" i="11" s="1"/>
  <c r="Z165" i="11"/>
  <c r="M166" i="11"/>
  <c r="Y165" i="11"/>
  <c r="AD165" i="11" s="1"/>
  <c r="N165" i="11"/>
  <c r="AC165" i="11"/>
  <c r="AG164" i="11"/>
  <c r="AF164" i="11"/>
  <c r="U164" i="11"/>
  <c r="V164" i="11"/>
  <c r="T164" i="11"/>
  <c r="X164" i="11"/>
  <c r="W164" i="11"/>
  <c r="AF163" i="11"/>
  <c r="X165" i="11" l="1"/>
  <c r="W165" i="11"/>
  <c r="V165" i="11"/>
  <c r="T165" i="11"/>
  <c r="U165" i="11"/>
  <c r="AF165" i="11"/>
  <c r="AG165" i="11"/>
  <c r="P165" i="11"/>
  <c r="S165" i="11"/>
  <c r="R165" i="11"/>
  <c r="Q165" i="11"/>
  <c r="O165" i="11"/>
  <c r="AA166" i="11"/>
  <c r="AE166" i="11" s="1"/>
  <c r="M167" i="11"/>
  <c r="Y166" i="11"/>
  <c r="AD166" i="11" s="1"/>
  <c r="N166" i="11"/>
  <c r="AC166" i="11"/>
  <c r="AB166" i="11"/>
  <c r="Z166" i="11"/>
  <c r="AG166" i="11" l="1"/>
  <c r="AF166" i="11"/>
  <c r="X166" i="11"/>
  <c r="W166" i="11"/>
  <c r="V166" i="11"/>
  <c r="U166" i="11"/>
  <c r="T166" i="11"/>
  <c r="S166" i="11"/>
  <c r="P166" i="11"/>
  <c r="O166" i="11"/>
  <c r="R166" i="11"/>
  <c r="Q166" i="11"/>
  <c r="Y167" i="11"/>
  <c r="N167" i="11"/>
  <c r="M168" i="11"/>
  <c r="AC167" i="11"/>
  <c r="AB167" i="11"/>
  <c r="AA167" i="11"/>
  <c r="Z167" i="11"/>
  <c r="AD167" i="11" l="1"/>
  <c r="AE167" i="11"/>
  <c r="AB168" i="11"/>
  <c r="AA168" i="11"/>
  <c r="Y168" i="11"/>
  <c r="N168" i="11"/>
  <c r="AC168" i="11"/>
  <c r="Z168" i="11"/>
  <c r="M169" i="11"/>
  <c r="AG167" i="11"/>
  <c r="AF167" i="11"/>
  <c r="AD168" i="11" l="1"/>
  <c r="AF168" i="11"/>
  <c r="AE168" i="11"/>
  <c r="X167" i="11"/>
  <c r="V167" i="11"/>
  <c r="W167" i="11"/>
  <c r="U167" i="11"/>
  <c r="T167" i="11"/>
  <c r="N169" i="11"/>
  <c r="AB169" i="11"/>
  <c r="M170" i="11"/>
  <c r="Z169" i="11"/>
  <c r="AA169" i="11"/>
  <c r="Y169" i="11"/>
  <c r="AD169" i="11" s="1"/>
  <c r="AC169" i="11"/>
  <c r="S167" i="11"/>
  <c r="R167" i="11"/>
  <c r="Q167" i="11"/>
  <c r="O167" i="11"/>
  <c r="P167" i="11"/>
  <c r="O169" i="11" l="1"/>
  <c r="R169" i="11"/>
  <c r="S169" i="11"/>
  <c r="Q169" i="11"/>
  <c r="P169" i="11"/>
  <c r="M171" i="11"/>
  <c r="Z170" i="11"/>
  <c r="Y170" i="11"/>
  <c r="AC170" i="11"/>
  <c r="N170" i="11"/>
  <c r="AB170" i="11"/>
  <c r="AA170" i="11"/>
  <c r="T168" i="11"/>
  <c r="W168" i="11"/>
  <c r="X168" i="11"/>
  <c r="V168" i="11"/>
  <c r="U168" i="11"/>
  <c r="AE169" i="11"/>
  <c r="AG169" i="11"/>
  <c r="AF169" i="11"/>
  <c r="AG168" i="11"/>
  <c r="S168" i="11"/>
  <c r="Q168" i="11"/>
  <c r="O168" i="11"/>
  <c r="P168" i="11"/>
  <c r="R168" i="11"/>
  <c r="AD170" i="11" l="1"/>
  <c r="AE170" i="11"/>
  <c r="AC171" i="11"/>
  <c r="AB171" i="11"/>
  <c r="AA171" i="11"/>
  <c r="M172" i="11"/>
  <c r="Z171" i="11"/>
  <c r="N171" i="11"/>
  <c r="Y171" i="11"/>
  <c r="W169" i="11"/>
  <c r="V169" i="11"/>
  <c r="T169" i="11"/>
  <c r="X169" i="11"/>
  <c r="U169" i="11"/>
  <c r="AG170" i="11"/>
  <c r="AF170" i="11"/>
  <c r="N172" i="11" l="1"/>
  <c r="AC172" i="11"/>
  <c r="AA172" i="11"/>
  <c r="M173" i="11"/>
  <c r="Z172" i="11"/>
  <c r="AB172" i="11"/>
  <c r="Y172" i="11"/>
  <c r="AD172" i="11" s="1"/>
  <c r="W170" i="11"/>
  <c r="U170" i="11"/>
  <c r="V170" i="11"/>
  <c r="T170" i="11"/>
  <c r="X170" i="11"/>
  <c r="AE171" i="11"/>
  <c r="AD171" i="11"/>
  <c r="R170" i="11"/>
  <c r="Q170" i="11"/>
  <c r="O170" i="11"/>
  <c r="S170" i="11"/>
  <c r="P170" i="11"/>
  <c r="P172" i="11" l="1"/>
  <c r="O172" i="11"/>
  <c r="S172" i="11"/>
  <c r="R172" i="11"/>
  <c r="Q172" i="11"/>
  <c r="S171" i="11"/>
  <c r="R171" i="11"/>
  <c r="P171" i="11"/>
  <c r="Q171" i="11"/>
  <c r="O171" i="11"/>
  <c r="AF171" i="11"/>
  <c r="U171" i="11"/>
  <c r="T171" i="11"/>
  <c r="X171" i="11"/>
  <c r="W171" i="11"/>
  <c r="V171" i="11"/>
  <c r="AE172" i="11"/>
  <c r="AA173" i="11"/>
  <c r="M174" i="11"/>
  <c r="Z173" i="11"/>
  <c r="Y173" i="11"/>
  <c r="AD173" i="11" s="1"/>
  <c r="N173" i="11"/>
  <c r="AC173" i="11"/>
  <c r="AB173" i="11"/>
  <c r="AG171" i="11"/>
  <c r="AF172" i="11"/>
  <c r="AG172" i="11"/>
  <c r="AF173" i="11" l="1"/>
  <c r="S173" i="11"/>
  <c r="R173" i="11"/>
  <c r="Q173" i="11"/>
  <c r="P173" i="11"/>
  <c r="O173" i="11"/>
  <c r="N174" i="11"/>
  <c r="AC174" i="11"/>
  <c r="AB174" i="11"/>
  <c r="AA174" i="11"/>
  <c r="AE174" i="11" s="1"/>
  <c r="Y174" i="11"/>
  <c r="AD174" i="11" s="1"/>
  <c r="M175" i="11"/>
  <c r="Z174" i="11"/>
  <c r="AE173" i="11"/>
  <c r="X172" i="11"/>
  <c r="W172" i="11"/>
  <c r="V172" i="11"/>
  <c r="U172" i="11"/>
  <c r="T172" i="11"/>
  <c r="AG174" i="11" l="1"/>
  <c r="AF174" i="11"/>
  <c r="X173" i="11"/>
  <c r="V173" i="11"/>
  <c r="U173" i="11"/>
  <c r="W173" i="11"/>
  <c r="T173" i="11"/>
  <c r="Y175" i="11"/>
  <c r="N175" i="11"/>
  <c r="AB175" i="11"/>
  <c r="AA175" i="11"/>
  <c r="AE175" i="11" s="1"/>
  <c r="M176" i="11"/>
  <c r="AC175" i="11"/>
  <c r="Z175" i="11"/>
  <c r="V174" i="11"/>
  <c r="U174" i="11"/>
  <c r="T174" i="11"/>
  <c r="X174" i="11"/>
  <c r="W174" i="11"/>
  <c r="S174" i="11"/>
  <c r="Q174" i="11"/>
  <c r="P174" i="11"/>
  <c r="R174" i="11"/>
  <c r="O174" i="11"/>
  <c r="AG173" i="11"/>
  <c r="X175" i="11" l="1"/>
  <c r="W175" i="11"/>
  <c r="V175" i="11"/>
  <c r="T175" i="11"/>
  <c r="U175" i="11"/>
  <c r="AD175" i="11"/>
  <c r="AB176" i="11"/>
  <c r="AA176" i="11"/>
  <c r="M177" i="11"/>
  <c r="Z176" i="11"/>
  <c r="Y176" i="11"/>
  <c r="N176" i="11"/>
  <c r="AC176" i="11"/>
  <c r="AG175" i="11"/>
  <c r="AF175" i="11"/>
  <c r="AE176" i="11" l="1"/>
  <c r="AD176" i="11"/>
  <c r="Q175" i="11"/>
  <c r="P175" i="11"/>
  <c r="O175" i="11"/>
  <c r="S175" i="11"/>
  <c r="R175" i="11"/>
  <c r="N177" i="11"/>
  <c r="AC177" i="11"/>
  <c r="AB177" i="11"/>
  <c r="M178" i="11"/>
  <c r="Z177" i="11"/>
  <c r="Y177" i="11"/>
  <c r="AD177" i="11" s="1"/>
  <c r="AA177" i="11"/>
  <c r="AE177" i="11" s="1"/>
  <c r="O177" i="11" l="1"/>
  <c r="R177" i="11"/>
  <c r="Q177" i="11"/>
  <c r="S177" i="11"/>
  <c r="P177" i="11"/>
  <c r="S176" i="11"/>
  <c r="R176" i="11"/>
  <c r="Q176" i="11"/>
  <c r="O176" i="11"/>
  <c r="P176" i="11"/>
  <c r="AG177" i="11"/>
  <c r="AF177" i="11"/>
  <c r="AF176" i="11"/>
  <c r="W177" i="11"/>
  <c r="V177" i="11"/>
  <c r="U177" i="11"/>
  <c r="T177" i="11"/>
  <c r="X177" i="11"/>
  <c r="M179" i="11"/>
  <c r="Z178" i="11"/>
  <c r="Y178" i="11"/>
  <c r="AD178" i="11" s="1"/>
  <c r="AC178" i="11"/>
  <c r="AB178" i="11"/>
  <c r="AA178" i="11"/>
  <c r="AE178" i="11" s="1"/>
  <c r="N178" i="11"/>
  <c r="T176" i="11"/>
  <c r="W176" i="11"/>
  <c r="V176" i="11"/>
  <c r="X176" i="11"/>
  <c r="U176" i="11"/>
  <c r="AG176" i="11"/>
  <c r="R178" i="11" l="1"/>
  <c r="Q178" i="11"/>
  <c r="P178" i="11"/>
  <c r="O178" i="11"/>
  <c r="S178" i="11"/>
  <c r="AC179" i="11"/>
  <c r="AB179" i="11"/>
  <c r="AA179" i="11"/>
  <c r="M180" i="11"/>
  <c r="Z179" i="11"/>
  <c r="N179" i="11"/>
  <c r="Y179" i="11"/>
  <c r="X178" i="11"/>
  <c r="W178" i="11"/>
  <c r="U178" i="11"/>
  <c r="T178" i="11"/>
  <c r="V178" i="11"/>
  <c r="AG178" i="11"/>
  <c r="AF178" i="11"/>
  <c r="AD179" i="11" l="1"/>
  <c r="AE179" i="11"/>
  <c r="AF179" i="11"/>
  <c r="AG179" i="11"/>
  <c r="N180" i="11"/>
  <c r="AC180" i="11"/>
  <c r="AA180" i="11"/>
  <c r="AE180" i="11" s="1"/>
  <c r="M181" i="11"/>
  <c r="Z180" i="11"/>
  <c r="Y180" i="11"/>
  <c r="AB180" i="11"/>
  <c r="AA181" i="11" l="1"/>
  <c r="M182" i="11"/>
  <c r="Z181" i="11"/>
  <c r="Y181" i="11"/>
  <c r="N181" i="11"/>
  <c r="AC181" i="11"/>
  <c r="AB181" i="11"/>
  <c r="X180" i="11"/>
  <c r="W180" i="11"/>
  <c r="V180" i="11"/>
  <c r="U180" i="11"/>
  <c r="T180" i="11"/>
  <c r="AD180" i="11"/>
  <c r="U179" i="11"/>
  <c r="T179" i="11"/>
  <c r="X179" i="11"/>
  <c r="W179" i="11"/>
  <c r="V179" i="11"/>
  <c r="AG180" i="11"/>
  <c r="S179" i="11"/>
  <c r="R179" i="11"/>
  <c r="P179" i="11"/>
  <c r="O179" i="11"/>
  <c r="Q179" i="11"/>
  <c r="P180" i="11" l="1"/>
  <c r="O180" i="11"/>
  <c r="S180" i="11"/>
  <c r="R180" i="11"/>
  <c r="Q180" i="11"/>
  <c r="AD181" i="11"/>
  <c r="AF180" i="11"/>
  <c r="N182" i="11"/>
  <c r="AC182" i="11"/>
  <c r="AB182" i="11"/>
  <c r="AA182" i="11"/>
  <c r="AE182" i="11" s="1"/>
  <c r="Y182" i="11"/>
  <c r="M183" i="11"/>
  <c r="Z182" i="11"/>
  <c r="AG181" i="11"/>
  <c r="AF181" i="11"/>
  <c r="AE181" i="11"/>
  <c r="AD182" i="11" l="1"/>
  <c r="S181" i="11"/>
  <c r="R181" i="11"/>
  <c r="Q181" i="11"/>
  <c r="P181" i="11"/>
  <c r="O181" i="11"/>
  <c r="Y183" i="11"/>
  <c r="AD183" i="11" s="1"/>
  <c r="N183" i="11"/>
  <c r="AB183" i="11"/>
  <c r="AA183" i="11"/>
  <c r="Z183" i="11"/>
  <c r="M184" i="11"/>
  <c r="AC183" i="11"/>
  <c r="AG182" i="11"/>
  <c r="AF182" i="11"/>
  <c r="V182" i="11"/>
  <c r="U182" i="11"/>
  <c r="T182" i="11"/>
  <c r="X182" i="11"/>
  <c r="W182" i="11"/>
  <c r="X181" i="11"/>
  <c r="V181" i="11"/>
  <c r="U181" i="11"/>
  <c r="W181" i="11"/>
  <c r="T181" i="11"/>
  <c r="AF183" i="11" l="1"/>
  <c r="AE183" i="11"/>
  <c r="Q183" i="11"/>
  <c r="P183" i="11"/>
  <c r="O183" i="11"/>
  <c r="S183" i="11"/>
  <c r="R183" i="11"/>
  <c r="AB184" i="11"/>
  <c r="AA184" i="11"/>
  <c r="M185" i="11"/>
  <c r="Z184" i="11"/>
  <c r="Y184" i="11"/>
  <c r="AD184" i="11" s="1"/>
  <c r="N184" i="11"/>
  <c r="AC184" i="11"/>
  <c r="S182" i="11"/>
  <c r="Q182" i="11"/>
  <c r="P182" i="11"/>
  <c r="O182" i="11"/>
  <c r="R182" i="11"/>
  <c r="AF184" i="11" l="1"/>
  <c r="S184" i="11"/>
  <c r="R184" i="11"/>
  <c r="Q184" i="11"/>
  <c r="O184" i="11"/>
  <c r="P184" i="11"/>
  <c r="N185" i="11"/>
  <c r="AC185" i="11"/>
  <c r="AB185" i="11"/>
  <c r="M186" i="11"/>
  <c r="Z185" i="11"/>
  <c r="Y185" i="11"/>
  <c r="AD185" i="11" s="1"/>
  <c r="AA185" i="11"/>
  <c r="AE185" i="11" s="1"/>
  <c r="X183" i="11"/>
  <c r="W183" i="11"/>
  <c r="V183" i="11"/>
  <c r="T183" i="11"/>
  <c r="U183" i="11"/>
  <c r="AE184" i="11"/>
  <c r="AG183" i="11"/>
  <c r="W185" i="11" l="1"/>
  <c r="V185" i="11"/>
  <c r="U185" i="11"/>
  <c r="T185" i="11"/>
  <c r="X185" i="11"/>
  <c r="O185" i="11"/>
  <c r="R185" i="11"/>
  <c r="Q185" i="11"/>
  <c r="P185" i="11"/>
  <c r="S185" i="11"/>
  <c r="T184" i="11"/>
  <c r="W184" i="11"/>
  <c r="V184" i="11"/>
  <c r="X184" i="11"/>
  <c r="U184" i="11"/>
  <c r="AG185" i="11"/>
  <c r="AF185" i="11"/>
  <c r="M187" i="11"/>
  <c r="Z186" i="11"/>
  <c r="Y186" i="11"/>
  <c r="AD186" i="11" s="1"/>
  <c r="AC186" i="11"/>
  <c r="AB186" i="11"/>
  <c r="AA186" i="11"/>
  <c r="AE186" i="11" s="1"/>
  <c r="N186" i="11"/>
  <c r="AG184" i="11"/>
  <c r="X186" i="11" l="1"/>
  <c r="W186" i="11"/>
  <c r="U186" i="11"/>
  <c r="T186" i="11"/>
  <c r="V186" i="11"/>
  <c r="R186" i="11"/>
  <c r="Q186" i="11"/>
  <c r="P186" i="11"/>
  <c r="O186" i="11"/>
  <c r="S186" i="11"/>
  <c r="AC187" i="11"/>
  <c r="AB187" i="11"/>
  <c r="AA187" i="11"/>
  <c r="AE187" i="11" s="1"/>
  <c r="M188" i="11"/>
  <c r="Z187" i="11"/>
  <c r="Y187" i="11"/>
  <c r="N187" i="11"/>
  <c r="AG186" i="11"/>
  <c r="AF186" i="11"/>
  <c r="U187" i="11" l="1"/>
  <c r="T187" i="11"/>
  <c r="X187" i="11"/>
  <c r="W187" i="11"/>
  <c r="V187" i="11"/>
  <c r="N188" i="11"/>
  <c r="AC188" i="11"/>
  <c r="AA188" i="11"/>
  <c r="AE188" i="11" s="1"/>
  <c r="M189" i="11"/>
  <c r="Z188" i="11"/>
  <c r="AB188" i="11"/>
  <c r="Y188" i="11"/>
  <c r="AD188" i="11" s="1"/>
  <c r="AD187" i="11"/>
  <c r="AF187" i="11"/>
  <c r="AG187" i="11"/>
  <c r="P188" i="11" l="1"/>
  <c r="O188" i="11"/>
  <c r="S188" i="11"/>
  <c r="R188" i="11"/>
  <c r="Q188" i="11"/>
  <c r="AF188" i="11"/>
  <c r="AG188" i="11"/>
  <c r="X188" i="11"/>
  <c r="W188" i="11"/>
  <c r="V188" i="11"/>
  <c r="U188" i="11"/>
  <c r="T188" i="11"/>
  <c r="S187" i="11"/>
  <c r="R187" i="11"/>
  <c r="P187" i="11"/>
  <c r="O187" i="11"/>
  <c r="Q187" i="11"/>
  <c r="AA189" i="11"/>
  <c r="M190" i="11"/>
  <c r="Z189" i="11"/>
  <c r="Y189" i="11"/>
  <c r="AD189" i="11" s="1"/>
  <c r="N189" i="11"/>
  <c r="AC189" i="11"/>
  <c r="AB189" i="11"/>
  <c r="AF189" i="11" l="1"/>
  <c r="S189" i="11"/>
  <c r="R189" i="11"/>
  <c r="Q189" i="11"/>
  <c r="P189" i="11"/>
  <c r="O189" i="11"/>
  <c r="N190" i="11"/>
  <c r="AC190" i="11"/>
  <c r="AB190" i="11"/>
  <c r="AA190" i="11"/>
  <c r="Y190" i="11"/>
  <c r="M191" i="11"/>
  <c r="Z190" i="11"/>
  <c r="AE189" i="11"/>
  <c r="Y191" i="11" l="1"/>
  <c r="N191" i="11"/>
  <c r="AB191" i="11"/>
  <c r="AA191" i="11"/>
  <c r="AE191" i="11" s="1"/>
  <c r="M192" i="11"/>
  <c r="AC191" i="11"/>
  <c r="Z191" i="11"/>
  <c r="AD190" i="11"/>
  <c r="X189" i="11"/>
  <c r="V189" i="11"/>
  <c r="U189" i="11"/>
  <c r="W189" i="11"/>
  <c r="T189" i="11"/>
  <c r="AE190" i="11"/>
  <c r="AG189" i="11"/>
  <c r="X191" i="11" l="1"/>
  <c r="W191" i="11"/>
  <c r="V191" i="11"/>
  <c r="T191" i="11"/>
  <c r="U191" i="11"/>
  <c r="S190" i="11"/>
  <c r="Q190" i="11"/>
  <c r="P190" i="11"/>
  <c r="R190" i="11"/>
  <c r="O190" i="11"/>
  <c r="AF190" i="11"/>
  <c r="AG191" i="11"/>
  <c r="AF191" i="11"/>
  <c r="V190" i="11"/>
  <c r="U190" i="11"/>
  <c r="T190" i="11"/>
  <c r="X190" i="11"/>
  <c r="W190" i="11"/>
  <c r="AB192" i="11"/>
  <c r="AA192" i="11"/>
  <c r="AE192" i="11" s="1"/>
  <c r="M193" i="11"/>
  <c r="Z192" i="11"/>
  <c r="Y192" i="11"/>
  <c r="AD192" i="11" s="1"/>
  <c r="N192" i="11"/>
  <c r="AC192" i="11"/>
  <c r="AG190" i="11"/>
  <c r="AD191" i="11"/>
  <c r="AG192" i="11" l="1"/>
  <c r="AF192" i="11"/>
  <c r="T192" i="11"/>
  <c r="W192" i="11"/>
  <c r="V192" i="11"/>
  <c r="X192" i="11"/>
  <c r="U192" i="11"/>
  <c r="S192" i="11"/>
  <c r="R192" i="11"/>
  <c r="Q192" i="11"/>
  <c r="O192" i="11"/>
  <c r="P192" i="11"/>
  <c r="N193" i="11"/>
  <c r="AC193" i="11"/>
  <c r="AB193" i="11"/>
  <c r="M194" i="11"/>
  <c r="Z193" i="11"/>
  <c r="Y193" i="11"/>
  <c r="AA193" i="11"/>
  <c r="Q191" i="11"/>
  <c r="P191" i="11"/>
  <c r="O191" i="11"/>
  <c r="S191" i="11"/>
  <c r="R191" i="11"/>
  <c r="M195" i="11" l="1"/>
  <c r="Z194" i="11"/>
  <c r="Y194" i="11"/>
  <c r="AD194" i="11" s="1"/>
  <c r="AC194" i="11"/>
  <c r="AB194" i="11"/>
  <c r="N194" i="11"/>
  <c r="AA194" i="11"/>
  <c r="AE194" i="11" s="1"/>
  <c r="AE193" i="11"/>
  <c r="AD193" i="11"/>
  <c r="AF193" i="11"/>
  <c r="W193" i="11" l="1"/>
  <c r="V193" i="11"/>
  <c r="U193" i="11"/>
  <c r="T193" i="11"/>
  <c r="X193" i="11"/>
  <c r="AG194" i="11"/>
  <c r="AF194" i="11"/>
  <c r="X194" i="11"/>
  <c r="W194" i="11"/>
  <c r="U194" i="11"/>
  <c r="T194" i="11"/>
  <c r="V194" i="11"/>
  <c r="R194" i="11"/>
  <c r="Q194" i="11"/>
  <c r="P194" i="11"/>
  <c r="O194" i="11"/>
  <c r="S194" i="11"/>
  <c r="AG193" i="11"/>
  <c r="O193" i="11"/>
  <c r="R193" i="11"/>
  <c r="Q193" i="11"/>
  <c r="S193" i="11"/>
  <c r="P193" i="11"/>
  <c r="AC195" i="11"/>
  <c r="AB195" i="11"/>
  <c r="AA195" i="11"/>
  <c r="M196" i="11"/>
  <c r="Z195" i="11"/>
  <c r="Y195" i="11"/>
  <c r="N195" i="11"/>
  <c r="AD195" i="11" l="1"/>
  <c r="N196" i="11"/>
  <c r="AC196" i="11"/>
  <c r="AA196" i="11"/>
  <c r="AE196" i="11" s="1"/>
  <c r="M197" i="11"/>
  <c r="Z196" i="11"/>
  <c r="AB196" i="11"/>
  <c r="Y196" i="11"/>
  <c r="AE195" i="11"/>
  <c r="AG195" i="11" s="1"/>
  <c r="X196" i="11" l="1"/>
  <c r="W196" i="11"/>
  <c r="V196" i="11"/>
  <c r="U196" i="11"/>
  <c r="T196" i="11"/>
  <c r="S195" i="11"/>
  <c r="R195" i="11"/>
  <c r="P195" i="11"/>
  <c r="O195" i="11"/>
  <c r="Q195" i="11"/>
  <c r="AD196" i="11"/>
  <c r="AA197" i="11"/>
  <c r="AE197" i="11" s="1"/>
  <c r="M198" i="11"/>
  <c r="Z197" i="11"/>
  <c r="Y197" i="11"/>
  <c r="N197" i="11"/>
  <c r="AC197" i="11"/>
  <c r="AB197" i="11"/>
  <c r="AF196" i="11"/>
  <c r="AG196" i="11"/>
  <c r="U195" i="11"/>
  <c r="T195" i="11"/>
  <c r="X195" i="11"/>
  <c r="W195" i="11"/>
  <c r="V195" i="11"/>
  <c r="AF195" i="11"/>
  <c r="X197" i="11" l="1"/>
  <c r="V197" i="11"/>
  <c r="U197" i="11"/>
  <c r="T197" i="11"/>
  <c r="W197" i="11"/>
  <c r="P196" i="11"/>
  <c r="O196" i="11"/>
  <c r="S196" i="11"/>
  <c r="R196" i="11"/>
  <c r="Q196" i="11"/>
  <c r="AG197" i="11"/>
  <c r="N198" i="11"/>
  <c r="AC198" i="11"/>
  <c r="AB198" i="11"/>
  <c r="AA198" i="11"/>
  <c r="Y198" i="11"/>
  <c r="Z198" i="11"/>
  <c r="M199" i="11"/>
  <c r="AD197" i="11"/>
  <c r="S197" i="11" l="1"/>
  <c r="R197" i="11"/>
  <c r="Q197" i="11"/>
  <c r="P197" i="11"/>
  <c r="O197" i="11"/>
  <c r="AF197" i="11"/>
  <c r="Y199" i="11"/>
  <c r="N199" i="11"/>
  <c r="AB199" i="11"/>
  <c r="AA199" i="11"/>
  <c r="AE199" i="11" s="1"/>
  <c r="M200" i="11"/>
  <c r="AC199" i="11"/>
  <c r="Z199" i="11"/>
  <c r="AE198" i="11"/>
  <c r="AD198" i="11"/>
  <c r="AF198" i="11" s="1"/>
  <c r="V198" i="11" l="1"/>
  <c r="U198" i="11"/>
  <c r="T198" i="11"/>
  <c r="X198" i="11"/>
  <c r="W198" i="11"/>
  <c r="X199" i="11"/>
  <c r="W199" i="11"/>
  <c r="V199" i="11"/>
  <c r="T199" i="11"/>
  <c r="U199" i="11"/>
  <c r="AG199" i="11"/>
  <c r="AF199" i="11"/>
  <c r="AB200" i="11"/>
  <c r="AA200" i="11"/>
  <c r="M201" i="11"/>
  <c r="Z200" i="11"/>
  <c r="Y200" i="11"/>
  <c r="N200" i="11"/>
  <c r="AC200" i="11"/>
  <c r="S198" i="11"/>
  <c r="Q198" i="11"/>
  <c r="P198" i="11"/>
  <c r="R198" i="11"/>
  <c r="O198" i="11"/>
  <c r="AD199" i="11"/>
  <c r="AG198" i="11"/>
  <c r="AE200" i="11" l="1"/>
  <c r="AG200" i="11"/>
  <c r="N201" i="11"/>
  <c r="AC201" i="11"/>
  <c r="AB201" i="11"/>
  <c r="M202" i="11"/>
  <c r="Z201" i="11"/>
  <c r="Y201" i="11"/>
  <c r="AA201" i="11"/>
  <c r="Q199" i="11"/>
  <c r="P199" i="11"/>
  <c r="O199" i="11"/>
  <c r="S199" i="11"/>
  <c r="R199" i="11"/>
  <c r="AD200" i="11"/>
  <c r="S200" i="11" l="1"/>
  <c r="R200" i="11"/>
  <c r="Q200" i="11"/>
  <c r="O200" i="11"/>
  <c r="P200" i="11"/>
  <c r="AG201" i="11"/>
  <c r="AF201" i="11"/>
  <c r="AF200" i="11"/>
  <c r="AE201" i="11"/>
  <c r="M203" i="11"/>
  <c r="Z202" i="11"/>
  <c r="Y202" i="11"/>
  <c r="AD202" i="11" s="1"/>
  <c r="AC202" i="11"/>
  <c r="AB202" i="11"/>
  <c r="AA202" i="11"/>
  <c r="AE202" i="11" s="1"/>
  <c r="N202" i="11"/>
  <c r="AD201" i="11"/>
  <c r="T200" i="11"/>
  <c r="W200" i="11"/>
  <c r="V200" i="11"/>
  <c r="U200" i="11"/>
  <c r="X200" i="11"/>
  <c r="X202" i="11" l="1"/>
  <c r="W202" i="11"/>
  <c r="U202" i="11"/>
  <c r="T202" i="11"/>
  <c r="V202" i="11"/>
  <c r="AG202" i="11"/>
  <c r="AF202" i="11"/>
  <c r="R202" i="11"/>
  <c r="Q202" i="11"/>
  <c r="P202" i="11"/>
  <c r="O202" i="11"/>
  <c r="S202" i="11"/>
  <c r="AC203" i="11"/>
  <c r="AB203" i="11"/>
  <c r="AA203" i="11"/>
  <c r="AE203" i="11" s="1"/>
  <c r="M204" i="11"/>
  <c r="Z203" i="11"/>
  <c r="N203" i="11"/>
  <c r="Y203" i="11"/>
  <c r="AD203" i="11" s="1"/>
  <c r="O201" i="11"/>
  <c r="R201" i="11"/>
  <c r="Q201" i="11"/>
  <c r="S201" i="11"/>
  <c r="P201" i="11"/>
  <c r="W201" i="11"/>
  <c r="V201" i="11"/>
  <c r="U201" i="11"/>
  <c r="T201" i="11"/>
  <c r="X201" i="11"/>
  <c r="U203" i="11" l="1"/>
  <c r="T203" i="11"/>
  <c r="X203" i="11"/>
  <c r="W203" i="11"/>
  <c r="V203" i="11"/>
  <c r="S203" i="11"/>
  <c r="R203" i="11"/>
  <c r="P203" i="11"/>
  <c r="O203" i="11"/>
  <c r="Q203" i="11"/>
  <c r="AF203" i="11"/>
  <c r="AG203" i="11"/>
  <c r="N204" i="11"/>
  <c r="AC204" i="11"/>
  <c r="AA204" i="11"/>
  <c r="AE204" i="11" s="1"/>
  <c r="M205" i="11"/>
  <c r="Z204" i="11"/>
  <c r="AB204" i="11"/>
  <c r="Y204" i="11"/>
  <c r="AD204" i="11" s="1"/>
  <c r="P204" i="11" l="1"/>
  <c r="O204" i="11"/>
  <c r="S204" i="11"/>
  <c r="R204" i="11"/>
  <c r="Q204" i="11"/>
  <c r="X204" i="11"/>
  <c r="W204" i="11"/>
  <c r="V204" i="11"/>
  <c r="U204" i="11"/>
  <c r="T204" i="11"/>
  <c r="AA205" i="11"/>
  <c r="AE205" i="11" s="1"/>
  <c r="M206" i="11"/>
  <c r="Z205" i="11"/>
  <c r="Y205" i="11"/>
  <c r="N205" i="11"/>
  <c r="AC205" i="11"/>
  <c r="AB205" i="11"/>
  <c r="AF204" i="11"/>
  <c r="AG204" i="11"/>
  <c r="AD205" i="11" l="1"/>
  <c r="AG205" i="11"/>
  <c r="AF205" i="11"/>
  <c r="X205" i="11"/>
  <c r="V205" i="11"/>
  <c r="U205" i="11"/>
  <c r="W205" i="11"/>
  <c r="T205" i="11"/>
  <c r="N206" i="11"/>
  <c r="AC206" i="11"/>
  <c r="AB206" i="11"/>
  <c r="AA206" i="11"/>
  <c r="Y206" i="11"/>
  <c r="M207" i="11"/>
  <c r="Z206" i="11"/>
  <c r="AD206" i="11" l="1"/>
  <c r="Y207" i="11"/>
  <c r="N207" i="11"/>
  <c r="AB207" i="11"/>
  <c r="AA207" i="11"/>
  <c r="AE207" i="11" s="1"/>
  <c r="M208" i="11"/>
  <c r="AC207" i="11"/>
  <c r="Z207" i="11"/>
  <c r="AE206" i="11"/>
  <c r="AG206" i="11"/>
  <c r="AF206" i="11"/>
  <c r="S205" i="11"/>
  <c r="R205" i="11"/>
  <c r="Q205" i="11"/>
  <c r="P205" i="11"/>
  <c r="O205" i="11"/>
  <c r="X207" i="11" l="1"/>
  <c r="W207" i="11"/>
  <c r="V207" i="11"/>
  <c r="T207" i="11"/>
  <c r="U207" i="11"/>
  <c r="AD207" i="11"/>
  <c r="AB208" i="11"/>
  <c r="AA208" i="11"/>
  <c r="AE208" i="11" s="1"/>
  <c r="M209" i="11"/>
  <c r="Z208" i="11"/>
  <c r="Y208" i="11"/>
  <c r="N208" i="11"/>
  <c r="AC208" i="11"/>
  <c r="AG207" i="11"/>
  <c r="V206" i="11"/>
  <c r="U206" i="11"/>
  <c r="T206" i="11"/>
  <c r="X206" i="11"/>
  <c r="W206" i="11"/>
  <c r="S206" i="11"/>
  <c r="Q206" i="11"/>
  <c r="P206" i="11"/>
  <c r="R206" i="11"/>
  <c r="O206" i="11"/>
  <c r="Q207" i="11" l="1"/>
  <c r="P207" i="11"/>
  <c r="O207" i="11"/>
  <c r="S207" i="11"/>
  <c r="R207" i="11"/>
  <c r="AD208" i="11"/>
  <c r="T208" i="11"/>
  <c r="W208" i="11"/>
  <c r="V208" i="11"/>
  <c r="X208" i="11"/>
  <c r="U208" i="11"/>
  <c r="AF207" i="11"/>
  <c r="AG208" i="11"/>
  <c r="N209" i="11"/>
  <c r="AC209" i="11"/>
  <c r="AB209" i="11"/>
  <c r="M210" i="11"/>
  <c r="Z209" i="11"/>
  <c r="Y209" i="11"/>
  <c r="AA209" i="11"/>
  <c r="S208" i="11" l="1"/>
  <c r="R208" i="11"/>
  <c r="Q208" i="11"/>
  <c r="O208" i="11"/>
  <c r="P208" i="11"/>
  <c r="AG209" i="11"/>
  <c r="AF209" i="11"/>
  <c r="AF208" i="11"/>
  <c r="AD209" i="11"/>
  <c r="M211" i="11"/>
  <c r="Z210" i="11"/>
  <c r="Y210" i="11"/>
  <c r="AC210" i="11"/>
  <c r="AB210" i="11"/>
  <c r="AA210" i="11"/>
  <c r="AE210" i="11" s="1"/>
  <c r="N210" i="11"/>
  <c r="AE209" i="11"/>
  <c r="AG210" i="11" l="1"/>
  <c r="X210" i="11"/>
  <c r="W210" i="11"/>
  <c r="U210" i="11"/>
  <c r="T210" i="11"/>
  <c r="V210" i="11"/>
  <c r="AD210" i="11"/>
  <c r="AC211" i="11"/>
  <c r="AB211" i="11"/>
  <c r="AA211" i="11"/>
  <c r="AE211" i="11" s="1"/>
  <c r="M212" i="11"/>
  <c r="Z211" i="11"/>
  <c r="N211" i="11"/>
  <c r="Y211" i="11"/>
  <c r="AD211" i="11" s="1"/>
  <c r="W209" i="11"/>
  <c r="V209" i="11"/>
  <c r="U209" i="11"/>
  <c r="T209" i="11"/>
  <c r="X209" i="11"/>
  <c r="O209" i="11"/>
  <c r="R209" i="11"/>
  <c r="Q209" i="11"/>
  <c r="S209" i="11"/>
  <c r="P209" i="11"/>
  <c r="AF211" i="11" l="1"/>
  <c r="AG211" i="11"/>
  <c r="R210" i="11"/>
  <c r="Q210" i="11"/>
  <c r="P210" i="11"/>
  <c r="O210" i="11"/>
  <c r="S210" i="11"/>
  <c r="U211" i="11"/>
  <c r="T211" i="11"/>
  <c r="X211" i="11"/>
  <c r="W211" i="11"/>
  <c r="V211" i="11"/>
  <c r="AF210" i="11"/>
  <c r="S211" i="11"/>
  <c r="R211" i="11"/>
  <c r="P211" i="11"/>
  <c r="O211" i="11"/>
  <c r="Q211" i="11"/>
  <c r="N212" i="11"/>
  <c r="AC212" i="11"/>
  <c r="AA212" i="11"/>
  <c r="AE212" i="11" s="1"/>
  <c r="M213" i="11"/>
  <c r="Z212" i="11"/>
  <c r="Y212" i="11"/>
  <c r="AD212" i="11" s="1"/>
  <c r="AB212" i="11"/>
  <c r="P212" i="11" l="1"/>
  <c r="O212" i="11"/>
  <c r="S212" i="11"/>
  <c r="R212" i="11"/>
  <c r="Q212" i="11"/>
  <c r="X212" i="11"/>
  <c r="W212" i="11"/>
  <c r="V212" i="11"/>
  <c r="U212" i="11"/>
  <c r="T212" i="11"/>
  <c r="AF212" i="11"/>
  <c r="AG212" i="11"/>
  <c r="AA213" i="11"/>
  <c r="AE213" i="11" s="1"/>
  <c r="M214" i="11"/>
  <c r="Z213" i="11"/>
  <c r="Y213" i="11"/>
  <c r="AD213" i="11" s="1"/>
  <c r="N213" i="11"/>
  <c r="AC213" i="11"/>
  <c r="AB213" i="11"/>
  <c r="S213" i="11" l="1"/>
  <c r="R213" i="11"/>
  <c r="Q213" i="11"/>
  <c r="P213" i="11"/>
  <c r="O213" i="11"/>
  <c r="N214" i="11"/>
  <c r="AC214" i="11"/>
  <c r="AB214" i="11"/>
  <c r="AA214" i="11"/>
  <c r="Y214" i="11"/>
  <c r="M215" i="11"/>
  <c r="Z214" i="11"/>
  <c r="X213" i="11"/>
  <c r="V213" i="11"/>
  <c r="U213" i="11"/>
  <c r="W213" i="11"/>
  <c r="T213" i="11"/>
  <c r="AG213" i="11"/>
  <c r="AF213" i="11"/>
  <c r="Y215" i="11" l="1"/>
  <c r="N215" i="11"/>
  <c r="AB215" i="11"/>
  <c r="AA215" i="11"/>
  <c r="AE215" i="11" s="1"/>
  <c r="Z215" i="11"/>
  <c r="M216" i="11"/>
  <c r="AC215" i="11"/>
  <c r="AD214" i="11"/>
  <c r="AE214" i="11"/>
  <c r="AD215" i="11" l="1"/>
  <c r="X215" i="11"/>
  <c r="W215" i="11"/>
  <c r="V215" i="11"/>
  <c r="T215" i="11"/>
  <c r="U215" i="11"/>
  <c r="AG215" i="11"/>
  <c r="AF215" i="11"/>
  <c r="S214" i="11"/>
  <c r="Q214" i="11"/>
  <c r="P214" i="11"/>
  <c r="O214" i="11"/>
  <c r="R214" i="11"/>
  <c r="AF214" i="11"/>
  <c r="AB216" i="11"/>
  <c r="AA216" i="11"/>
  <c r="AE216" i="11" s="1"/>
  <c r="M217" i="11"/>
  <c r="Z216" i="11"/>
  <c r="Y216" i="11"/>
  <c r="AD216" i="11" s="1"/>
  <c r="N216" i="11"/>
  <c r="AC216" i="11"/>
  <c r="V214" i="11"/>
  <c r="U214" i="11"/>
  <c r="T214" i="11"/>
  <c r="X214" i="11"/>
  <c r="W214" i="11"/>
  <c r="AG214" i="11"/>
  <c r="T216" i="11" l="1"/>
  <c r="W216" i="11"/>
  <c r="V216" i="11"/>
  <c r="X216" i="11"/>
  <c r="U216" i="11"/>
  <c r="AG216" i="11"/>
  <c r="AF216" i="11"/>
  <c r="S216" i="11"/>
  <c r="R216" i="11"/>
  <c r="Q216" i="11"/>
  <c r="O216" i="11"/>
  <c r="P216" i="11"/>
  <c r="N217" i="11"/>
  <c r="AC217" i="11"/>
  <c r="AB217" i="11"/>
  <c r="M218" i="11"/>
  <c r="Z217" i="11"/>
  <c r="Y217" i="11"/>
  <c r="AA217" i="11"/>
  <c r="Q215" i="11"/>
  <c r="P215" i="11"/>
  <c r="O215" i="11"/>
  <c r="S215" i="11"/>
  <c r="R215" i="11"/>
  <c r="AE217" i="11" l="1"/>
  <c r="AD217" i="11"/>
  <c r="M219" i="11"/>
  <c r="Z218" i="11"/>
  <c r="Y218" i="11"/>
  <c r="AD218" i="11" s="1"/>
  <c r="AC218" i="11"/>
  <c r="AB218" i="11"/>
  <c r="AA218" i="11"/>
  <c r="N218" i="11"/>
  <c r="R218" i="11" l="1"/>
  <c r="Q218" i="11"/>
  <c r="P218" i="11"/>
  <c r="O218" i="11"/>
  <c r="S218" i="11"/>
  <c r="AC219" i="11"/>
  <c r="AB219" i="11"/>
  <c r="AA219" i="11"/>
  <c r="AE219" i="11" s="1"/>
  <c r="M220" i="11"/>
  <c r="Z219" i="11"/>
  <c r="Y219" i="11"/>
  <c r="AD219" i="11" s="1"/>
  <c r="N219" i="11"/>
  <c r="O217" i="11"/>
  <c r="R217" i="11"/>
  <c r="Q217" i="11"/>
  <c r="P217" i="11"/>
  <c r="S217" i="11"/>
  <c r="AG218" i="11"/>
  <c r="AF218" i="11"/>
  <c r="W217" i="11"/>
  <c r="V217" i="11"/>
  <c r="U217" i="11"/>
  <c r="T217" i="11"/>
  <c r="X217" i="11"/>
  <c r="AE218" i="11"/>
  <c r="AF217" i="11"/>
  <c r="AG217" i="11"/>
  <c r="U219" i="11" l="1"/>
  <c r="T219" i="11"/>
  <c r="X219" i="11"/>
  <c r="W219" i="11"/>
  <c r="V219" i="11"/>
  <c r="AF219" i="11"/>
  <c r="AG219" i="11"/>
  <c r="S219" i="11"/>
  <c r="R219" i="11"/>
  <c r="P219" i="11"/>
  <c r="O219" i="11"/>
  <c r="Q219" i="11"/>
  <c r="X218" i="11"/>
  <c r="W218" i="11"/>
  <c r="U218" i="11"/>
  <c r="T218" i="11"/>
  <c r="V218" i="11"/>
  <c r="N220" i="11"/>
  <c r="AC220" i="11"/>
  <c r="AA220" i="11"/>
  <c r="M221" i="11"/>
  <c r="Z220" i="11"/>
  <c r="AB220" i="11"/>
  <c r="Y220" i="11"/>
  <c r="AA221" i="11" l="1"/>
  <c r="M222" i="11"/>
  <c r="Z221" i="11"/>
  <c r="Y221" i="11"/>
  <c r="N221" i="11"/>
  <c r="AC221" i="11"/>
  <c r="AB221" i="11"/>
  <c r="AE220" i="11"/>
  <c r="AF220" i="11"/>
  <c r="AD220" i="11"/>
  <c r="X220" i="11" l="1"/>
  <c r="W220" i="11"/>
  <c r="V220" i="11"/>
  <c r="U220" i="11"/>
  <c r="T220" i="11"/>
  <c r="AD221" i="11"/>
  <c r="P220" i="11"/>
  <c r="O220" i="11"/>
  <c r="S220" i="11"/>
  <c r="R220" i="11"/>
  <c r="Q220" i="11"/>
  <c r="AG220" i="11"/>
  <c r="N222" i="11"/>
  <c r="AC222" i="11"/>
  <c r="AB222" i="11"/>
  <c r="AA222" i="11"/>
  <c r="AE222" i="11" s="1"/>
  <c r="Y222" i="11"/>
  <c r="AD222" i="11" s="1"/>
  <c r="M223" i="11"/>
  <c r="Z222" i="11"/>
  <c r="AE221" i="11"/>
  <c r="X221" i="11" l="1"/>
  <c r="V221" i="11"/>
  <c r="U221" i="11"/>
  <c r="W221" i="11"/>
  <c r="T221" i="11"/>
  <c r="S221" i="11"/>
  <c r="R221" i="11"/>
  <c r="Q221" i="11"/>
  <c r="P221" i="11"/>
  <c r="O221" i="11"/>
  <c r="AF221" i="11"/>
  <c r="AG221" i="11"/>
  <c r="AG222" i="11"/>
  <c r="AF222" i="11"/>
  <c r="V222" i="11"/>
  <c r="U222" i="11"/>
  <c r="T222" i="11"/>
  <c r="X222" i="11"/>
  <c r="W222" i="11"/>
  <c r="Y223" i="11"/>
  <c r="AD223" i="11" s="1"/>
  <c r="N223" i="11"/>
  <c r="AB223" i="11"/>
  <c r="AA223" i="11"/>
  <c r="M224" i="11"/>
  <c r="AC223" i="11"/>
  <c r="Z223" i="11"/>
  <c r="S222" i="11"/>
  <c r="Q222" i="11"/>
  <c r="P222" i="11"/>
  <c r="R222" i="11"/>
  <c r="O222" i="11"/>
  <c r="Q223" i="11" l="1"/>
  <c r="P223" i="11"/>
  <c r="O223" i="11"/>
  <c r="S223" i="11"/>
  <c r="R223" i="11"/>
  <c r="AE223" i="11"/>
  <c r="AB224" i="11"/>
  <c r="AA224" i="11"/>
  <c r="AE224" i="11" s="1"/>
  <c r="M225" i="11"/>
  <c r="Z224" i="11"/>
  <c r="Y224" i="11"/>
  <c r="N224" i="11"/>
  <c r="AC224" i="11"/>
  <c r="AG223" i="11"/>
  <c r="AF223" i="11"/>
  <c r="T224" i="11" l="1"/>
  <c r="W224" i="11"/>
  <c r="V224" i="11"/>
  <c r="X224" i="11"/>
  <c r="U224" i="11"/>
  <c r="X223" i="11"/>
  <c r="W223" i="11"/>
  <c r="V223" i="11"/>
  <c r="T223" i="11"/>
  <c r="U223" i="11"/>
  <c r="AG224" i="11"/>
  <c r="AD224" i="11"/>
  <c r="AF224" i="11" s="1"/>
  <c r="N225" i="11"/>
  <c r="AC225" i="11"/>
  <c r="AB225" i="11"/>
  <c r="M226" i="11"/>
  <c r="Z225" i="11"/>
  <c r="Y225" i="11"/>
  <c r="AA225" i="11"/>
  <c r="AE225" i="11" l="1"/>
  <c r="AD225" i="11"/>
  <c r="AG225" i="11"/>
  <c r="AF225" i="11"/>
  <c r="S224" i="11"/>
  <c r="R224" i="11"/>
  <c r="Q224" i="11"/>
  <c r="O224" i="11"/>
  <c r="P224" i="11"/>
  <c r="M227" i="11"/>
  <c r="Z226" i="11"/>
  <c r="Y226" i="11"/>
  <c r="AD226" i="11" s="1"/>
  <c r="AC226" i="11"/>
  <c r="AB226" i="11"/>
  <c r="N226" i="11"/>
  <c r="AA226" i="11"/>
  <c r="AE226" i="11" s="1"/>
  <c r="AG226" i="11" l="1"/>
  <c r="AF226" i="11"/>
  <c r="X226" i="11"/>
  <c r="W226" i="11"/>
  <c r="U226" i="11"/>
  <c r="T226" i="11"/>
  <c r="V226" i="11"/>
  <c r="R226" i="11"/>
  <c r="Q226" i="11"/>
  <c r="P226" i="11"/>
  <c r="O226" i="11"/>
  <c r="S226" i="11"/>
  <c r="O225" i="11"/>
  <c r="R225" i="11"/>
  <c r="Q225" i="11"/>
  <c r="S225" i="11"/>
  <c r="P225" i="11"/>
  <c r="AC227" i="11"/>
  <c r="AB227" i="11"/>
  <c r="AA227" i="11"/>
  <c r="AE227" i="11" s="1"/>
  <c r="M228" i="11"/>
  <c r="Z227" i="11"/>
  <c r="Y227" i="11"/>
  <c r="N227" i="11"/>
  <c r="W225" i="11"/>
  <c r="V225" i="11"/>
  <c r="U225" i="11"/>
  <c r="T225" i="11"/>
  <c r="X225" i="11"/>
  <c r="U227" i="11" l="1"/>
  <c r="T227" i="11"/>
  <c r="X227" i="11"/>
  <c r="W227" i="11"/>
  <c r="V227" i="11"/>
  <c r="AD227" i="11"/>
  <c r="N228" i="11"/>
  <c r="AC228" i="11"/>
  <c r="AA228" i="11"/>
  <c r="M229" i="11"/>
  <c r="Z228" i="11"/>
  <c r="AB228" i="11"/>
  <c r="Y228" i="11"/>
  <c r="AD228" i="11" s="1"/>
  <c r="AF227" i="11"/>
  <c r="AG227" i="11"/>
  <c r="P228" i="11" l="1"/>
  <c r="O228" i="11"/>
  <c r="S228" i="11"/>
  <c r="R228" i="11"/>
  <c r="Q228" i="11"/>
  <c r="AA229" i="11"/>
  <c r="AE229" i="11" s="1"/>
  <c r="M230" i="11"/>
  <c r="Z229" i="11"/>
  <c r="Y229" i="11"/>
  <c r="N229" i="11"/>
  <c r="AC229" i="11"/>
  <c r="AB229" i="11"/>
  <c r="AF228" i="11"/>
  <c r="AG228" i="11"/>
  <c r="S227" i="11"/>
  <c r="R227" i="11"/>
  <c r="P227" i="11"/>
  <c r="O227" i="11"/>
  <c r="Q227" i="11"/>
  <c r="AE228" i="11"/>
  <c r="X229" i="11" l="1"/>
  <c r="V229" i="11"/>
  <c r="U229" i="11"/>
  <c r="T229" i="11"/>
  <c r="W229" i="11"/>
  <c r="N230" i="11"/>
  <c r="AC230" i="11"/>
  <c r="AB230" i="11"/>
  <c r="AA230" i="11"/>
  <c r="Y230" i="11"/>
  <c r="Z230" i="11"/>
  <c r="M231" i="11"/>
  <c r="X228" i="11"/>
  <c r="W228" i="11"/>
  <c r="V228" i="11"/>
  <c r="U228" i="11"/>
  <c r="T228" i="11"/>
  <c r="AG229" i="11"/>
  <c r="AF229" i="11"/>
  <c r="AD229" i="11"/>
  <c r="S229" i="11" l="1"/>
  <c r="R229" i="11"/>
  <c r="Q229" i="11"/>
  <c r="P229" i="11"/>
  <c r="O229" i="11"/>
  <c r="Y231" i="11"/>
  <c r="AD231" i="11" s="1"/>
  <c r="N231" i="11"/>
  <c r="AB231" i="11"/>
  <c r="AA231" i="11"/>
  <c r="M232" i="11"/>
  <c r="AC231" i="11"/>
  <c r="Z231" i="11"/>
  <c r="AD230" i="11"/>
  <c r="AF230" i="11" s="1"/>
  <c r="AE230" i="11"/>
  <c r="Q231" i="11" l="1"/>
  <c r="P231" i="11"/>
  <c r="O231" i="11"/>
  <c r="S231" i="11"/>
  <c r="R231" i="11"/>
  <c r="AB232" i="11"/>
  <c r="AA232" i="11"/>
  <c r="AE232" i="11" s="1"/>
  <c r="M233" i="11"/>
  <c r="Z232" i="11"/>
  <c r="Y232" i="11"/>
  <c r="N232" i="11"/>
  <c r="AC232" i="11"/>
  <c r="V230" i="11"/>
  <c r="U230" i="11"/>
  <c r="T230" i="11"/>
  <c r="X230" i="11"/>
  <c r="W230" i="11"/>
  <c r="S230" i="11"/>
  <c r="Q230" i="11"/>
  <c r="P230" i="11"/>
  <c r="R230" i="11"/>
  <c r="O230" i="11"/>
  <c r="AE231" i="11"/>
  <c r="AG231" i="11"/>
  <c r="AF231" i="11"/>
  <c r="AG230" i="11"/>
  <c r="X231" i="11" l="1"/>
  <c r="W231" i="11"/>
  <c r="V231" i="11"/>
  <c r="T231" i="11"/>
  <c r="U231" i="11"/>
  <c r="AG232" i="11"/>
  <c r="AF232" i="11"/>
  <c r="T232" i="11"/>
  <c r="W232" i="11"/>
  <c r="V232" i="11"/>
  <c r="U232" i="11"/>
  <c r="X232" i="11"/>
  <c r="AD232" i="11"/>
  <c r="N233" i="11"/>
  <c r="AC233" i="11"/>
  <c r="AB233" i="11"/>
  <c r="M234" i="11"/>
  <c r="Z233" i="11"/>
  <c r="Y233" i="11"/>
  <c r="AD233" i="11" s="1"/>
  <c r="AA233" i="11"/>
  <c r="AE233" i="11" l="1"/>
  <c r="O233" i="11"/>
  <c r="R233" i="11"/>
  <c r="Q233" i="11"/>
  <c r="S233" i="11"/>
  <c r="P233" i="11"/>
  <c r="AG233" i="11"/>
  <c r="AF233" i="11"/>
  <c r="S232" i="11"/>
  <c r="R232" i="11"/>
  <c r="Q232" i="11"/>
  <c r="O232" i="11"/>
  <c r="P232" i="11"/>
  <c r="M235" i="11"/>
  <c r="Z234" i="11"/>
  <c r="Y234" i="11"/>
  <c r="AD234" i="11" s="1"/>
  <c r="AC234" i="11"/>
  <c r="AB234" i="11"/>
  <c r="AA234" i="11"/>
  <c r="AE234" i="11" s="1"/>
  <c r="N234" i="11"/>
  <c r="AG234" i="11" l="1"/>
  <c r="AF234" i="11"/>
  <c r="AC235" i="11"/>
  <c r="AB235" i="11"/>
  <c r="AA235" i="11"/>
  <c r="AE235" i="11" s="1"/>
  <c r="M236" i="11"/>
  <c r="Z235" i="11"/>
  <c r="N235" i="11"/>
  <c r="Y235" i="11"/>
  <c r="R234" i="11"/>
  <c r="Q234" i="11"/>
  <c r="P234" i="11"/>
  <c r="O234" i="11"/>
  <c r="S234" i="11"/>
  <c r="X234" i="11"/>
  <c r="W234" i="11"/>
  <c r="U234" i="11"/>
  <c r="T234" i="11"/>
  <c r="V234" i="11"/>
  <c r="W233" i="11"/>
  <c r="V233" i="11"/>
  <c r="U233" i="11"/>
  <c r="T233" i="11"/>
  <c r="X233" i="11"/>
  <c r="AG235" i="11" l="1"/>
  <c r="U235" i="11"/>
  <c r="T235" i="11"/>
  <c r="X235" i="11"/>
  <c r="W235" i="11"/>
  <c r="V235" i="11"/>
  <c r="N236" i="11"/>
  <c r="AC236" i="11"/>
  <c r="AA236" i="11"/>
  <c r="M237" i="11"/>
  <c r="Z236" i="11"/>
  <c r="AB236" i="11"/>
  <c r="Y236" i="11"/>
  <c r="AD236" i="11" s="1"/>
  <c r="AD235" i="11"/>
  <c r="AF236" i="11" l="1"/>
  <c r="P236" i="11"/>
  <c r="O236" i="11"/>
  <c r="S236" i="11"/>
  <c r="R236" i="11"/>
  <c r="Q236" i="11"/>
  <c r="AE236" i="11"/>
  <c r="S235" i="11"/>
  <c r="R235" i="11"/>
  <c r="P235" i="11"/>
  <c r="O235" i="11"/>
  <c r="Q235" i="11"/>
  <c r="AA237" i="11"/>
  <c r="AE237" i="11" s="1"/>
  <c r="M238" i="11"/>
  <c r="Z237" i="11"/>
  <c r="Y237" i="11"/>
  <c r="N237" i="11"/>
  <c r="AC237" i="11"/>
  <c r="AB237" i="11"/>
  <c r="AF235" i="11"/>
  <c r="X236" i="11" l="1"/>
  <c r="W236" i="11"/>
  <c r="V236" i="11"/>
  <c r="U236" i="11"/>
  <c r="T236" i="11"/>
  <c r="N238" i="11"/>
  <c r="AC238" i="11"/>
  <c r="AB238" i="11"/>
  <c r="AA238" i="11"/>
  <c r="Y238" i="11"/>
  <c r="M239" i="11"/>
  <c r="Z238" i="11"/>
  <c r="AG237" i="11"/>
  <c r="AG236" i="11"/>
  <c r="X237" i="11"/>
  <c r="V237" i="11"/>
  <c r="U237" i="11"/>
  <c r="W237" i="11"/>
  <c r="T237" i="11"/>
  <c r="AD237" i="11"/>
  <c r="AF237" i="11" s="1"/>
  <c r="Y239" i="11" l="1"/>
  <c r="N239" i="11"/>
  <c r="AB239" i="11"/>
  <c r="AA239" i="11"/>
  <c r="AE239" i="11" s="1"/>
  <c r="M240" i="11"/>
  <c r="AC239" i="11"/>
  <c r="Z239" i="11"/>
  <c r="AD238" i="11"/>
  <c r="S237" i="11"/>
  <c r="R237" i="11"/>
  <c r="Q237" i="11"/>
  <c r="P237" i="11"/>
  <c r="O237" i="11"/>
  <c r="AE238" i="11"/>
  <c r="X239" i="11" l="1"/>
  <c r="W239" i="11"/>
  <c r="V239" i="11"/>
  <c r="T239" i="11"/>
  <c r="U239" i="11"/>
  <c r="AB240" i="11"/>
  <c r="AA240" i="11"/>
  <c r="AE240" i="11" s="1"/>
  <c r="M241" i="11"/>
  <c r="Z240" i="11"/>
  <c r="Y240" i="11"/>
  <c r="N240" i="11"/>
  <c r="AC240" i="11"/>
  <c r="AG239" i="11"/>
  <c r="AD239" i="11"/>
  <c r="S238" i="11"/>
  <c r="Q238" i="11"/>
  <c r="P238" i="11"/>
  <c r="R238" i="11"/>
  <c r="O238" i="11"/>
  <c r="AF238" i="11"/>
  <c r="V238" i="11"/>
  <c r="U238" i="11"/>
  <c r="T238" i="11"/>
  <c r="X238" i="11"/>
  <c r="W238" i="11"/>
  <c r="AG238" i="11"/>
  <c r="T240" i="11" l="1"/>
  <c r="W240" i="11"/>
  <c r="V240" i="11"/>
  <c r="X240" i="11"/>
  <c r="U240" i="11"/>
  <c r="Q239" i="11"/>
  <c r="P239" i="11"/>
  <c r="O239" i="11"/>
  <c r="S239" i="11"/>
  <c r="R239" i="11"/>
  <c r="AG240" i="11"/>
  <c r="N241" i="11"/>
  <c r="AC241" i="11"/>
  <c r="AB241" i="11"/>
  <c r="M242" i="11"/>
  <c r="Z241" i="11"/>
  <c r="Y241" i="11"/>
  <c r="AA241" i="11"/>
  <c r="AF239" i="11"/>
  <c r="AD240" i="11"/>
  <c r="AF240" i="11" s="1"/>
  <c r="M243" i="11" l="1"/>
  <c r="Z242" i="11"/>
  <c r="Y242" i="11"/>
  <c r="AD242" i="11" s="1"/>
  <c r="AC242" i="11"/>
  <c r="AB242" i="11"/>
  <c r="AA242" i="11"/>
  <c r="AE242" i="11" s="1"/>
  <c r="N242" i="11"/>
  <c r="AE241" i="11"/>
  <c r="AD241" i="11"/>
  <c r="S240" i="11"/>
  <c r="R240" i="11"/>
  <c r="Q240" i="11"/>
  <c r="O240" i="11"/>
  <c r="P240" i="11"/>
  <c r="AG242" i="11" l="1"/>
  <c r="AF242" i="11"/>
  <c r="X242" i="11"/>
  <c r="W242" i="11"/>
  <c r="U242" i="11"/>
  <c r="T242" i="11"/>
  <c r="V242" i="11"/>
  <c r="O241" i="11"/>
  <c r="R241" i="11"/>
  <c r="Q241" i="11"/>
  <c r="S241" i="11"/>
  <c r="P241" i="11"/>
  <c r="W241" i="11"/>
  <c r="V241" i="11"/>
  <c r="U241" i="11"/>
  <c r="T241" i="11"/>
  <c r="X241" i="11"/>
  <c r="R242" i="11"/>
  <c r="Q242" i="11"/>
  <c r="P242" i="11"/>
  <c r="O242" i="11"/>
  <c r="S242" i="11"/>
  <c r="AF241" i="11"/>
  <c r="AG241" i="11"/>
  <c r="AC243" i="11"/>
  <c r="AB243" i="11"/>
  <c r="AA243" i="11"/>
  <c r="AE243" i="11" s="1"/>
  <c r="M244" i="11"/>
  <c r="Z243" i="11"/>
  <c r="N243" i="11"/>
  <c r="Y243" i="11"/>
  <c r="AD243" i="11" s="1"/>
  <c r="S243" i="11" l="1"/>
  <c r="R243" i="11"/>
  <c r="P243" i="11"/>
  <c r="O243" i="11"/>
  <c r="Q243" i="11"/>
  <c r="U243" i="11"/>
  <c r="T243" i="11"/>
  <c r="X243" i="11"/>
  <c r="W243" i="11"/>
  <c r="V243" i="11"/>
  <c r="AF243" i="11"/>
  <c r="AG243" i="11"/>
  <c r="N244" i="11"/>
  <c r="AC244" i="11"/>
  <c r="AA244" i="11"/>
  <c r="AE244" i="11" s="1"/>
  <c r="M245" i="11"/>
  <c r="Z244" i="11"/>
  <c r="Y244" i="11"/>
  <c r="AB244" i="11"/>
  <c r="AG244" i="11" l="1"/>
  <c r="AA245" i="11"/>
  <c r="M246" i="11"/>
  <c r="Z245" i="11"/>
  <c r="Y245" i="11"/>
  <c r="AD245" i="11" s="1"/>
  <c r="N245" i="11"/>
  <c r="AC245" i="11"/>
  <c r="AB245" i="11"/>
  <c r="AD244" i="11"/>
  <c r="X244" i="11"/>
  <c r="W244" i="11"/>
  <c r="V244" i="11"/>
  <c r="U244" i="11"/>
  <c r="T244" i="11"/>
  <c r="S245" i="11" l="1"/>
  <c r="R245" i="11"/>
  <c r="Q245" i="11"/>
  <c r="P245" i="11"/>
  <c r="O245" i="11"/>
  <c r="N246" i="11"/>
  <c r="AC246" i="11"/>
  <c r="AB246" i="11"/>
  <c r="Z246" i="11"/>
  <c r="M247" i="11"/>
  <c r="Y246" i="11"/>
  <c r="AA246" i="11"/>
  <c r="AE245" i="11"/>
  <c r="P244" i="11"/>
  <c r="O244" i="11"/>
  <c r="S244" i="11"/>
  <c r="R244" i="11"/>
  <c r="Q244" i="11"/>
  <c r="AF245" i="11"/>
  <c r="AF244" i="11"/>
  <c r="X245" i="11" l="1"/>
  <c r="V245" i="11"/>
  <c r="U245" i="11"/>
  <c r="W245" i="11"/>
  <c r="T245" i="11"/>
  <c r="AE246" i="11"/>
  <c r="AG246" i="11" s="1"/>
  <c r="AG245" i="11"/>
  <c r="AD246" i="11"/>
  <c r="M248" i="11"/>
  <c r="Z247" i="11"/>
  <c r="AC247" i="11"/>
  <c r="AB247" i="11"/>
  <c r="AA247" i="11"/>
  <c r="Y247" i="11"/>
  <c r="N247" i="11"/>
  <c r="AE247" i="11" l="1"/>
  <c r="AC248" i="11"/>
  <c r="Z248" i="11"/>
  <c r="M249" i="11"/>
  <c r="Y248" i="11"/>
  <c r="AD248" i="11" s="1"/>
  <c r="N248" i="11"/>
  <c r="AB248" i="11"/>
  <c r="AA248" i="11"/>
  <c r="AE248" i="11" s="1"/>
  <c r="S246" i="11"/>
  <c r="Q246" i="11"/>
  <c r="P246" i="11"/>
  <c r="O246" i="11"/>
  <c r="R246" i="11"/>
  <c r="AD247" i="11"/>
  <c r="AF247" i="11" s="1"/>
  <c r="W246" i="11"/>
  <c r="V246" i="11"/>
  <c r="U246" i="11"/>
  <c r="T246" i="11"/>
  <c r="X246" i="11"/>
  <c r="AG247" i="11"/>
  <c r="AF246" i="11"/>
  <c r="AG248" i="11" l="1"/>
  <c r="AF248" i="11"/>
  <c r="N249" i="11"/>
  <c r="AC249" i="11"/>
  <c r="AA249" i="11"/>
  <c r="AE249" i="11" s="1"/>
  <c r="Z249" i="11"/>
  <c r="Y249" i="11"/>
  <c r="AD249" i="11" s="1"/>
  <c r="M250" i="11"/>
  <c r="AB249" i="11"/>
  <c r="U248" i="11"/>
  <c r="X248" i="11"/>
  <c r="W248" i="11"/>
  <c r="T248" i="11"/>
  <c r="V248" i="11"/>
  <c r="R247" i="11"/>
  <c r="S247" i="11"/>
  <c r="Q247" i="11"/>
  <c r="P247" i="11"/>
  <c r="O247" i="11"/>
  <c r="Q248" i="11"/>
  <c r="P248" i="11"/>
  <c r="O248" i="11"/>
  <c r="S248" i="11"/>
  <c r="R248" i="11"/>
  <c r="T247" i="11"/>
  <c r="W247" i="11"/>
  <c r="V247" i="11"/>
  <c r="X247" i="11"/>
  <c r="U247" i="11"/>
  <c r="P249" i="11" l="1"/>
  <c r="R249" i="11"/>
  <c r="Q249" i="11"/>
  <c r="S249" i="11"/>
  <c r="O249" i="11"/>
  <c r="X249" i="11"/>
  <c r="W249" i="11"/>
  <c r="V249" i="11"/>
  <c r="U249" i="11"/>
  <c r="T249" i="11"/>
  <c r="AF249" i="11"/>
  <c r="AG249" i="11"/>
  <c r="AA250" i="11"/>
  <c r="AC250" i="11"/>
  <c r="AB250" i="11"/>
  <c r="Z250" i="11"/>
  <c r="N250" i="11"/>
  <c r="M251" i="11"/>
  <c r="Y250" i="11"/>
  <c r="AD250" i="11" l="1"/>
  <c r="N251" i="11"/>
  <c r="AA251" i="11"/>
  <c r="Z251" i="11"/>
  <c r="M252" i="11"/>
  <c r="Y251" i="11"/>
  <c r="AD251" i="11" s="1"/>
  <c r="AC251" i="11"/>
  <c r="AB251" i="11"/>
  <c r="AE250" i="11"/>
  <c r="AG250" i="11"/>
  <c r="AF250" i="11"/>
  <c r="AE251" i="11" l="1"/>
  <c r="Y252" i="11"/>
  <c r="M253" i="11"/>
  <c r="N252" i="11"/>
  <c r="AB252" i="11"/>
  <c r="AA252" i="11"/>
  <c r="AE252" i="11" s="1"/>
  <c r="AC252" i="11"/>
  <c r="Z252" i="11"/>
  <c r="R251" i="11"/>
  <c r="Q251" i="11"/>
  <c r="P251" i="11"/>
  <c r="O251" i="11"/>
  <c r="S251" i="11"/>
  <c r="AG251" i="11"/>
  <c r="AF251" i="11"/>
  <c r="U250" i="11"/>
  <c r="T250" i="11"/>
  <c r="X250" i="11"/>
  <c r="W250" i="11"/>
  <c r="V250" i="11"/>
  <c r="S250" i="11"/>
  <c r="R250" i="11"/>
  <c r="Q250" i="11"/>
  <c r="O250" i="11"/>
  <c r="P250" i="11"/>
  <c r="X252" i="11" l="1"/>
  <c r="W252" i="11"/>
  <c r="V252" i="11"/>
  <c r="U252" i="11"/>
  <c r="T252" i="11"/>
  <c r="AB253" i="11"/>
  <c r="AC253" i="11"/>
  <c r="AA253" i="11"/>
  <c r="AE253" i="11" s="1"/>
  <c r="M254" i="11"/>
  <c r="Y253" i="11"/>
  <c r="N253" i="11"/>
  <c r="Z253" i="11"/>
  <c r="AD252" i="11"/>
  <c r="AG252" i="11"/>
  <c r="AF252" i="11"/>
  <c r="V251" i="11"/>
  <c r="X251" i="11"/>
  <c r="U251" i="11"/>
  <c r="T251" i="11"/>
  <c r="W251" i="11"/>
  <c r="T253" i="11" l="1"/>
  <c r="V253" i="11"/>
  <c r="U253" i="11"/>
  <c r="X253" i="11"/>
  <c r="W253" i="11"/>
  <c r="AG253" i="11"/>
  <c r="AF253" i="11"/>
  <c r="Q252" i="11"/>
  <c r="O252" i="11"/>
  <c r="S252" i="11"/>
  <c r="R252" i="11"/>
  <c r="P252" i="11"/>
  <c r="AD253" i="11"/>
  <c r="AB254" i="11"/>
  <c r="AA254" i="11"/>
  <c r="AE254" i="11" s="1"/>
  <c r="Z254" i="11"/>
  <c r="M255" i="11"/>
  <c r="Y254" i="11"/>
  <c r="AC254" i="11"/>
  <c r="N254" i="11"/>
  <c r="AG254" i="11" l="1"/>
  <c r="S253" i="11"/>
  <c r="R253" i="11"/>
  <c r="P253" i="11"/>
  <c r="O253" i="11"/>
  <c r="Q253" i="11"/>
  <c r="W254" i="11"/>
  <c r="V254" i="11"/>
  <c r="U254" i="11"/>
  <c r="X254" i="11"/>
  <c r="T254" i="11"/>
  <c r="AD254" i="11"/>
  <c r="M256" i="11"/>
  <c r="Z255" i="11"/>
  <c r="Y255" i="11"/>
  <c r="AD255" i="11" s="1"/>
  <c r="N255" i="11"/>
  <c r="AC255" i="11"/>
  <c r="AB255" i="11"/>
  <c r="AA255" i="11"/>
  <c r="AE255" i="11" s="1"/>
  <c r="R255" i="11" l="1"/>
  <c r="P255" i="11"/>
  <c r="O255" i="11"/>
  <c r="S255" i="11"/>
  <c r="Q255" i="11"/>
  <c r="X255" i="11"/>
  <c r="W255" i="11"/>
  <c r="V255" i="11"/>
  <c r="T255" i="11"/>
  <c r="U255" i="11"/>
  <c r="AC256" i="11"/>
  <c r="N256" i="11"/>
  <c r="AB256" i="11"/>
  <c r="Z256" i="11"/>
  <c r="M257" i="11"/>
  <c r="Y256" i="11"/>
  <c r="AD256" i="11" s="1"/>
  <c r="AA256" i="11"/>
  <c r="O254" i="11"/>
  <c r="S254" i="11"/>
  <c r="R254" i="11"/>
  <c r="Q254" i="11"/>
  <c r="P254" i="11"/>
  <c r="AG255" i="11"/>
  <c r="AF255" i="11"/>
  <c r="AF254" i="11"/>
  <c r="M258" i="11" l="1"/>
  <c r="AC257" i="11"/>
  <c r="AB257" i="11"/>
  <c r="AA257" i="11"/>
  <c r="AE257" i="11" s="1"/>
  <c r="Z257" i="11"/>
  <c r="N257" i="11"/>
  <c r="Y257" i="11"/>
  <c r="AD257" i="11" s="1"/>
  <c r="S256" i="11"/>
  <c r="Q256" i="11"/>
  <c r="P256" i="11"/>
  <c r="R256" i="11"/>
  <c r="O256" i="11"/>
  <c r="AF256" i="11"/>
  <c r="AE256" i="11"/>
  <c r="U256" i="11" l="1"/>
  <c r="W256" i="11"/>
  <c r="V256" i="11"/>
  <c r="T256" i="11"/>
  <c r="X256" i="11"/>
  <c r="AG256" i="11"/>
  <c r="X257" i="11"/>
  <c r="T257" i="11"/>
  <c r="W257" i="11"/>
  <c r="V257" i="11"/>
  <c r="U257" i="11"/>
  <c r="P257" i="11"/>
  <c r="S257" i="11"/>
  <c r="R257" i="11"/>
  <c r="Q257" i="11"/>
  <c r="O257" i="11"/>
  <c r="AF257" i="11"/>
  <c r="AG257" i="11"/>
  <c r="AC258" i="11"/>
  <c r="AA258" i="11"/>
  <c r="M259" i="11"/>
  <c r="Z258" i="11"/>
  <c r="AB258" i="11"/>
  <c r="N258" i="11"/>
  <c r="Y258" i="11"/>
  <c r="AE258" i="11" l="1"/>
  <c r="N259" i="11"/>
  <c r="AC259" i="11"/>
  <c r="Y259" i="11"/>
  <c r="M260" i="11"/>
  <c r="AB259" i="11"/>
  <c r="AA259" i="11"/>
  <c r="AE259" i="11" s="1"/>
  <c r="Z259" i="11"/>
  <c r="AG258" i="11"/>
  <c r="AD258" i="11"/>
  <c r="AD259" i="11" l="1"/>
  <c r="X259" i="11"/>
  <c r="V259" i="11"/>
  <c r="U259" i="11"/>
  <c r="W259" i="11"/>
  <c r="T259" i="11"/>
  <c r="S258" i="11"/>
  <c r="R258" i="11"/>
  <c r="Q258" i="11"/>
  <c r="P258" i="11"/>
  <c r="O258" i="11"/>
  <c r="AA260" i="11"/>
  <c r="Y260" i="11"/>
  <c r="AD260" i="11" s="1"/>
  <c r="AC260" i="11"/>
  <c r="AB260" i="11"/>
  <c r="N260" i="11"/>
  <c r="Z260" i="11"/>
  <c r="M261" i="11"/>
  <c r="AF259" i="11"/>
  <c r="AG259" i="11"/>
  <c r="AF258" i="11"/>
  <c r="U258" i="11"/>
  <c r="T258" i="11"/>
  <c r="X258" i="11"/>
  <c r="W258" i="11"/>
  <c r="V258" i="11"/>
  <c r="AF260" i="11" l="1"/>
  <c r="AE260" i="11"/>
  <c r="N261" i="11"/>
  <c r="AB261" i="11"/>
  <c r="AA261" i="11"/>
  <c r="AE261" i="11" s="1"/>
  <c r="AC261" i="11"/>
  <c r="Y261" i="11"/>
  <c r="AD261" i="11" s="1"/>
  <c r="M262" i="11"/>
  <c r="Z261" i="11"/>
  <c r="S260" i="11"/>
  <c r="Q260" i="11"/>
  <c r="P260" i="11"/>
  <c r="O260" i="11"/>
  <c r="R260" i="11"/>
  <c r="P259" i="11"/>
  <c r="S259" i="11"/>
  <c r="Q259" i="11"/>
  <c r="O259" i="11"/>
  <c r="R259" i="11"/>
  <c r="S261" i="11" l="1"/>
  <c r="R261" i="11"/>
  <c r="Q261" i="11"/>
  <c r="P261" i="11"/>
  <c r="O261" i="11"/>
  <c r="X260" i="11"/>
  <c r="W260" i="11"/>
  <c r="U260" i="11"/>
  <c r="T260" i="11"/>
  <c r="V260" i="11"/>
  <c r="AG261" i="11"/>
  <c r="AF261" i="11"/>
  <c r="V261" i="11"/>
  <c r="T261" i="11"/>
  <c r="U261" i="11"/>
  <c r="X261" i="11"/>
  <c r="W261" i="11"/>
  <c r="Y262" i="11"/>
  <c r="N262" i="11"/>
  <c r="Z262" i="11"/>
  <c r="M263" i="11"/>
  <c r="AC262" i="11"/>
  <c r="AB262" i="11"/>
  <c r="AA262" i="11"/>
  <c r="AG260" i="11"/>
  <c r="AB263" i="11" l="1"/>
  <c r="M264" i="11"/>
  <c r="Z263" i="11"/>
  <c r="Y263" i="11"/>
  <c r="AD263" i="11" s="1"/>
  <c r="AC263" i="11"/>
  <c r="AA263" i="11"/>
  <c r="AE263" i="11" s="1"/>
  <c r="N263" i="11"/>
  <c r="AG262" i="11"/>
  <c r="AF262" i="11"/>
  <c r="AE262" i="11"/>
  <c r="AD262" i="11"/>
  <c r="T263" i="11" l="1"/>
  <c r="X263" i="11"/>
  <c r="V263" i="11"/>
  <c r="U263" i="11"/>
  <c r="W263" i="11"/>
  <c r="Q262" i="11"/>
  <c r="O262" i="11"/>
  <c r="R262" i="11"/>
  <c r="P262" i="11"/>
  <c r="S262" i="11"/>
  <c r="R263" i="11"/>
  <c r="Q263" i="11"/>
  <c r="P263" i="11"/>
  <c r="O263" i="11"/>
  <c r="S263" i="11"/>
  <c r="W262" i="11"/>
  <c r="V262" i="11"/>
  <c r="X262" i="11"/>
  <c r="U262" i="11"/>
  <c r="T262" i="11"/>
  <c r="AC264" i="11"/>
  <c r="AB264" i="11"/>
  <c r="M265" i="11"/>
  <c r="Z264" i="11"/>
  <c r="N264" i="11"/>
  <c r="Y264" i="11"/>
  <c r="AA264" i="11"/>
  <c r="AG263" i="11"/>
  <c r="AF263" i="11"/>
  <c r="M266" i="11" l="1"/>
  <c r="Z265" i="11"/>
  <c r="AA265" i="11"/>
  <c r="Y265" i="11"/>
  <c r="AD265" i="11" s="1"/>
  <c r="AC265" i="11"/>
  <c r="AB265" i="11"/>
  <c r="N265" i="11"/>
  <c r="AE264" i="11"/>
  <c r="AD264" i="11"/>
  <c r="AF264" i="11"/>
  <c r="W264" i="11" l="1"/>
  <c r="U264" i="11"/>
  <c r="T264" i="11"/>
  <c r="V264" i="11"/>
  <c r="X264" i="11"/>
  <c r="AF265" i="11"/>
  <c r="AG265" i="11"/>
  <c r="R265" i="11"/>
  <c r="P265" i="11"/>
  <c r="O265" i="11"/>
  <c r="S265" i="11"/>
  <c r="Q265" i="11"/>
  <c r="AE265" i="11"/>
  <c r="AG264" i="11"/>
  <c r="O264" i="11"/>
  <c r="S264" i="11"/>
  <c r="R264" i="11"/>
  <c r="Q264" i="11"/>
  <c r="P264" i="11"/>
  <c r="AC266" i="11"/>
  <c r="AA266" i="11"/>
  <c r="M267" i="11"/>
  <c r="Z266" i="11"/>
  <c r="AB266" i="11"/>
  <c r="Y266" i="11"/>
  <c r="N266" i="11"/>
  <c r="N267" i="11" l="1"/>
  <c r="AC267" i="11"/>
  <c r="M268" i="11"/>
  <c r="AA267" i="11"/>
  <c r="Z267" i="11"/>
  <c r="AB267" i="11"/>
  <c r="Y267" i="11"/>
  <c r="AD267" i="11" s="1"/>
  <c r="X265" i="11"/>
  <c r="W265" i="11"/>
  <c r="V265" i="11"/>
  <c r="U265" i="11"/>
  <c r="T265" i="11"/>
  <c r="AE266" i="11"/>
  <c r="AG266" i="11"/>
  <c r="AD266" i="11"/>
  <c r="P267" i="11" l="1"/>
  <c r="S267" i="11"/>
  <c r="R267" i="11"/>
  <c r="O267" i="11"/>
  <c r="Q267" i="11"/>
  <c r="S266" i="11"/>
  <c r="R266" i="11"/>
  <c r="Q266" i="11"/>
  <c r="P266" i="11"/>
  <c r="O266" i="11"/>
  <c r="AF266" i="11"/>
  <c r="U266" i="11"/>
  <c r="W266" i="11"/>
  <c r="V266" i="11"/>
  <c r="X266" i="11"/>
  <c r="T266" i="11"/>
  <c r="AE267" i="11"/>
  <c r="AA268" i="11"/>
  <c r="Y268" i="11"/>
  <c r="AB268" i="11"/>
  <c r="N268" i="11"/>
  <c r="Z268" i="11"/>
  <c r="M269" i="11"/>
  <c r="AC268" i="11"/>
  <c r="AF267" i="11"/>
  <c r="AG267" i="11"/>
  <c r="AD268" i="11" l="1"/>
  <c r="N269" i="11"/>
  <c r="AB269" i="11"/>
  <c r="AA269" i="11"/>
  <c r="AC269" i="11"/>
  <c r="Z269" i="11"/>
  <c r="M270" i="11"/>
  <c r="Y269" i="11"/>
  <c r="AD269" i="11" s="1"/>
  <c r="AF268" i="11"/>
  <c r="AE268" i="11"/>
  <c r="X267" i="11"/>
  <c r="V267" i="11"/>
  <c r="U267" i="11"/>
  <c r="W267" i="11"/>
  <c r="T267" i="11"/>
  <c r="S269" i="11" l="1"/>
  <c r="R269" i="11"/>
  <c r="Q269" i="11"/>
  <c r="P269" i="11"/>
  <c r="O269" i="11"/>
  <c r="Y270" i="11"/>
  <c r="AD270" i="11" s="1"/>
  <c r="N270" i="11"/>
  <c r="M271" i="11"/>
  <c r="AB270" i="11"/>
  <c r="AA270" i="11"/>
  <c r="Z270" i="11"/>
  <c r="AC270" i="11"/>
  <c r="AE269" i="11"/>
  <c r="X268" i="11"/>
  <c r="W268" i="11"/>
  <c r="V268" i="11"/>
  <c r="T268" i="11"/>
  <c r="U268" i="11"/>
  <c r="AF269" i="11"/>
  <c r="AG268" i="11"/>
  <c r="S268" i="11"/>
  <c r="Q268" i="11"/>
  <c r="P268" i="11"/>
  <c r="R268" i="11"/>
  <c r="O268" i="11"/>
  <c r="AB271" i="11" l="1"/>
  <c r="M272" i="11"/>
  <c r="Z271" i="11"/>
  <c r="Y271" i="11"/>
  <c r="AD271" i="11" s="1"/>
  <c r="AC271" i="11"/>
  <c r="AA271" i="11"/>
  <c r="AE271" i="11" s="1"/>
  <c r="N271" i="11"/>
  <c r="Q270" i="11"/>
  <c r="O270" i="11"/>
  <c r="S270" i="11"/>
  <c r="P270" i="11"/>
  <c r="R270" i="11"/>
  <c r="V269" i="11"/>
  <c r="T269" i="11"/>
  <c r="X269" i="11"/>
  <c r="W269" i="11"/>
  <c r="U269" i="11"/>
  <c r="AG269" i="11"/>
  <c r="AE270" i="11"/>
  <c r="AG270" i="11"/>
  <c r="AF270" i="11"/>
  <c r="T271" i="11" l="1"/>
  <c r="X271" i="11"/>
  <c r="W271" i="11"/>
  <c r="U271" i="11"/>
  <c r="V271" i="11"/>
  <c r="R271" i="11"/>
  <c r="Q271" i="11"/>
  <c r="O271" i="11"/>
  <c r="S271" i="11"/>
  <c r="P271" i="11"/>
  <c r="W270" i="11"/>
  <c r="V270" i="11"/>
  <c r="X270" i="11"/>
  <c r="U270" i="11"/>
  <c r="T270" i="11"/>
  <c r="AC272" i="11"/>
  <c r="AB272" i="11"/>
  <c r="AA272" i="11"/>
  <c r="Y272" i="11"/>
  <c r="M273" i="11"/>
  <c r="Z272" i="11"/>
  <c r="N272" i="11"/>
  <c r="AG271" i="11"/>
  <c r="AF271" i="11"/>
  <c r="AD272" i="11" l="1"/>
  <c r="AF272" i="11"/>
  <c r="AE272" i="11"/>
  <c r="M274" i="11"/>
  <c r="Z273" i="11"/>
  <c r="Y273" i="11"/>
  <c r="AD273" i="11" s="1"/>
  <c r="AC273" i="11"/>
  <c r="AB273" i="11"/>
  <c r="N273" i="11"/>
  <c r="AA273" i="11"/>
  <c r="R273" i="11" l="1"/>
  <c r="P273" i="11"/>
  <c r="O273" i="11"/>
  <c r="Q273" i="11"/>
  <c r="S273" i="11"/>
  <c r="AE273" i="11"/>
  <c r="AC274" i="11"/>
  <c r="AA274" i="11"/>
  <c r="AE274" i="11" s="1"/>
  <c r="M275" i="11"/>
  <c r="Z274" i="11"/>
  <c r="AB274" i="11"/>
  <c r="Y274" i="11"/>
  <c r="N274" i="11"/>
  <c r="W272" i="11"/>
  <c r="U272" i="11"/>
  <c r="T272" i="11"/>
  <c r="X272" i="11"/>
  <c r="V272" i="11"/>
  <c r="AF273" i="11"/>
  <c r="AG272" i="11"/>
  <c r="O272" i="11"/>
  <c r="S272" i="11"/>
  <c r="R272" i="11"/>
  <c r="Q272" i="11"/>
  <c r="P272" i="11"/>
  <c r="X273" i="11" l="1"/>
  <c r="W273" i="11"/>
  <c r="V273" i="11"/>
  <c r="U273" i="11"/>
  <c r="T273" i="11"/>
  <c r="U274" i="11"/>
  <c r="X274" i="11"/>
  <c r="V274" i="11"/>
  <c r="T274" i="11"/>
  <c r="W274" i="11"/>
  <c r="AD274" i="11"/>
  <c r="AG274" i="11"/>
  <c r="AF274" i="11"/>
  <c r="AG273" i="11"/>
  <c r="N275" i="11"/>
  <c r="AC275" i="11"/>
  <c r="M276" i="11"/>
  <c r="AB275" i="11"/>
  <c r="Z275" i="11"/>
  <c r="Y275" i="11"/>
  <c r="AA275" i="11"/>
  <c r="AD275" i="11" l="1"/>
  <c r="AF275" i="11" s="1"/>
  <c r="AE275" i="11"/>
  <c r="S274" i="11"/>
  <c r="R274" i="11"/>
  <c r="P274" i="11"/>
  <c r="O274" i="11"/>
  <c r="Q274" i="11"/>
  <c r="AA276" i="11"/>
  <c r="Y276" i="11"/>
  <c r="Z276" i="11"/>
  <c r="M277" i="11"/>
  <c r="AC276" i="11"/>
  <c r="AB276" i="11"/>
  <c r="N276" i="11"/>
  <c r="X275" i="11" l="1"/>
  <c r="V275" i="11"/>
  <c r="U275" i="11"/>
  <c r="T275" i="11"/>
  <c r="W275" i="11"/>
  <c r="N277" i="11"/>
  <c r="AB277" i="11"/>
  <c r="AA277" i="11"/>
  <c r="AE277" i="11" s="1"/>
  <c r="AC277" i="11"/>
  <c r="Z277" i="11"/>
  <c r="Y277" i="11"/>
  <c r="AD277" i="11" s="1"/>
  <c r="M278" i="11"/>
  <c r="AE276" i="11"/>
  <c r="AD276" i="11"/>
  <c r="AF276" i="11" s="1"/>
  <c r="AG275" i="11"/>
  <c r="P275" i="11"/>
  <c r="S275" i="11"/>
  <c r="R275" i="11"/>
  <c r="Q275" i="11"/>
  <c r="O275" i="11"/>
  <c r="S276" i="11" l="1"/>
  <c r="Q276" i="11"/>
  <c r="P276" i="11"/>
  <c r="R276" i="11"/>
  <c r="O276" i="11"/>
  <c r="S277" i="11"/>
  <c r="Q277" i="11"/>
  <c r="P277" i="11"/>
  <c r="O277" i="11"/>
  <c r="R277" i="11"/>
  <c r="X276" i="11"/>
  <c r="W276" i="11"/>
  <c r="V276" i="11"/>
  <c r="U276" i="11"/>
  <c r="T276" i="11"/>
  <c r="Y278" i="11"/>
  <c r="AD278" i="11" s="1"/>
  <c r="N278" i="11"/>
  <c r="M279" i="11"/>
  <c r="AC278" i="11"/>
  <c r="AA278" i="11"/>
  <c r="Z278" i="11"/>
  <c r="AB278" i="11"/>
  <c r="V277" i="11"/>
  <c r="T277" i="11"/>
  <c r="W277" i="11"/>
  <c r="U277" i="11"/>
  <c r="X277" i="11"/>
  <c r="AG277" i="11"/>
  <c r="AF277" i="11"/>
  <c r="AG276" i="11"/>
  <c r="Q278" i="11" l="1"/>
  <c r="O278" i="11"/>
  <c r="S278" i="11"/>
  <c r="R278" i="11"/>
  <c r="P278" i="11"/>
  <c r="AE278" i="11"/>
  <c r="AB279" i="11"/>
  <c r="AA279" i="11"/>
  <c r="AE279" i="11" s="1"/>
  <c r="M280" i="11"/>
  <c r="Z279" i="11"/>
  <c r="Y279" i="11"/>
  <c r="AD279" i="11" s="1"/>
  <c r="N279" i="11"/>
  <c r="AC279" i="11"/>
  <c r="AG278" i="11"/>
  <c r="AF278" i="11"/>
  <c r="T279" i="11" l="1"/>
  <c r="X279" i="11"/>
  <c r="V279" i="11"/>
  <c r="U279" i="11"/>
  <c r="W279" i="11"/>
  <c r="AG279" i="11"/>
  <c r="AF279" i="11"/>
  <c r="S279" i="11"/>
  <c r="R279" i="11"/>
  <c r="Q279" i="11"/>
  <c r="O279" i="11"/>
  <c r="P279" i="11"/>
  <c r="W278" i="11"/>
  <c r="V278" i="11"/>
  <c r="U278" i="11"/>
  <c r="T278" i="11"/>
  <c r="X278" i="11"/>
  <c r="N280" i="11"/>
  <c r="AC280" i="11"/>
  <c r="AB280" i="11"/>
  <c r="Z280" i="11"/>
  <c r="Y280" i="11"/>
  <c r="AD280" i="11" s="1"/>
  <c r="AA280" i="11"/>
  <c r="AE280" i="11" s="1"/>
  <c r="M281" i="11"/>
  <c r="M282" i="11" l="1"/>
  <c r="Z281" i="11"/>
  <c r="Y281" i="11"/>
  <c r="N281" i="11"/>
  <c r="AB281" i="11"/>
  <c r="AA281" i="11"/>
  <c r="AE281" i="11" s="1"/>
  <c r="AC281" i="11"/>
  <c r="W280" i="11"/>
  <c r="V280" i="11"/>
  <c r="U280" i="11"/>
  <c r="T280" i="11"/>
  <c r="X280" i="11"/>
  <c r="O280" i="11"/>
  <c r="S280" i="11"/>
  <c r="Q280" i="11"/>
  <c r="P280" i="11"/>
  <c r="R280" i="11"/>
  <c r="AG280" i="11"/>
  <c r="AF280" i="11"/>
  <c r="AD281" i="11" l="1"/>
  <c r="X281" i="11"/>
  <c r="W281" i="11"/>
  <c r="U281" i="11"/>
  <c r="T281" i="11"/>
  <c r="V281" i="11"/>
  <c r="AG281" i="11"/>
  <c r="AF281" i="11"/>
  <c r="AC282" i="11"/>
  <c r="AB282" i="11"/>
  <c r="AA282" i="11"/>
  <c r="AE282" i="11" s="1"/>
  <c r="M283" i="11"/>
  <c r="Z282" i="11"/>
  <c r="N282" i="11"/>
  <c r="Y282" i="11"/>
  <c r="AD282" i="11" s="1"/>
  <c r="S282" i="11" l="1"/>
  <c r="R282" i="11"/>
  <c r="P282" i="11"/>
  <c r="O282" i="11"/>
  <c r="Q282" i="11"/>
  <c r="N283" i="11"/>
  <c r="AC283" i="11"/>
  <c r="AA283" i="11"/>
  <c r="AE283" i="11" s="1"/>
  <c r="Z283" i="11"/>
  <c r="Y283" i="11"/>
  <c r="M284" i="11"/>
  <c r="AB283" i="11"/>
  <c r="AF282" i="11"/>
  <c r="AG282" i="11"/>
  <c r="U282" i="11"/>
  <c r="T282" i="11"/>
  <c r="W282" i="11"/>
  <c r="V282" i="11"/>
  <c r="X282" i="11"/>
  <c r="R281" i="11"/>
  <c r="Q281" i="11"/>
  <c r="P281" i="11"/>
  <c r="O281" i="11"/>
  <c r="S281" i="11"/>
  <c r="X283" i="11" l="1"/>
  <c r="W283" i="11"/>
  <c r="V283" i="11"/>
  <c r="U283" i="11"/>
  <c r="T283" i="11"/>
  <c r="AD283" i="11"/>
  <c r="AF283" i="11"/>
  <c r="AG283" i="11"/>
  <c r="AA284" i="11"/>
  <c r="M285" i="11"/>
  <c r="Z284" i="11"/>
  <c r="Y284" i="11"/>
  <c r="AD284" i="11" s="1"/>
  <c r="AC284" i="11"/>
  <c r="AB284" i="11"/>
  <c r="N284" i="11"/>
  <c r="AF284" i="11" l="1"/>
  <c r="S284" i="11"/>
  <c r="R284" i="11"/>
  <c r="Q284" i="11"/>
  <c r="P284" i="11"/>
  <c r="O284" i="11"/>
  <c r="P283" i="11"/>
  <c r="O283" i="11"/>
  <c r="R283" i="11"/>
  <c r="Q283" i="11"/>
  <c r="S283" i="11"/>
  <c r="N285" i="11"/>
  <c r="AC285" i="11"/>
  <c r="AB285" i="11"/>
  <c r="AA285" i="11"/>
  <c r="AE285" i="11" s="1"/>
  <c r="Z285" i="11"/>
  <c r="M286" i="11"/>
  <c r="Y285" i="11"/>
  <c r="AD285" i="11" s="1"/>
  <c r="AE284" i="11"/>
  <c r="AG285" i="11" l="1"/>
  <c r="AF285" i="11"/>
  <c r="X284" i="11"/>
  <c r="V284" i="11"/>
  <c r="U284" i="11"/>
  <c r="T284" i="11"/>
  <c r="W284" i="11"/>
  <c r="S285" i="11"/>
  <c r="Q285" i="11"/>
  <c r="P285" i="11"/>
  <c r="O285" i="11"/>
  <c r="R285" i="11"/>
  <c r="Y286" i="11"/>
  <c r="AD286" i="11" s="1"/>
  <c r="N286" i="11"/>
  <c r="AB286" i="11"/>
  <c r="AA286" i="11"/>
  <c r="AE286" i="11" s="1"/>
  <c r="Z286" i="11"/>
  <c r="M287" i="11"/>
  <c r="AC286" i="11"/>
  <c r="V285" i="11"/>
  <c r="U285" i="11"/>
  <c r="T285" i="11"/>
  <c r="X285" i="11"/>
  <c r="W285" i="11"/>
  <c r="AG284" i="11"/>
  <c r="Q286" i="11" l="1"/>
  <c r="P286" i="11"/>
  <c r="O286" i="11"/>
  <c r="S286" i="11"/>
  <c r="R286" i="11"/>
  <c r="X286" i="11"/>
  <c r="W286" i="11"/>
  <c r="V286" i="11"/>
  <c r="U286" i="11"/>
  <c r="T286" i="11"/>
  <c r="AB287" i="11"/>
  <c r="AA287" i="11"/>
  <c r="AE287" i="11" s="1"/>
  <c r="M288" i="11"/>
  <c r="Z287" i="11"/>
  <c r="Y287" i="11"/>
  <c r="AD287" i="11" s="1"/>
  <c r="N287" i="11"/>
  <c r="AC287" i="11"/>
  <c r="AG286" i="11"/>
  <c r="AF286" i="11"/>
  <c r="T287" i="11" l="1"/>
  <c r="W287" i="11"/>
  <c r="V287" i="11"/>
  <c r="U287" i="11"/>
  <c r="X287" i="11"/>
  <c r="S287" i="11"/>
  <c r="R287" i="11"/>
  <c r="Q287" i="11"/>
  <c r="P287" i="11"/>
  <c r="O287" i="11"/>
  <c r="AG287" i="11"/>
  <c r="AF287" i="11"/>
  <c r="N288" i="11"/>
  <c r="AC288" i="11"/>
  <c r="AB288" i="11"/>
  <c r="M289" i="11"/>
  <c r="AA288" i="11"/>
  <c r="Y288" i="11"/>
  <c r="Z288" i="11"/>
  <c r="M290" i="11" l="1"/>
  <c r="Z289" i="11"/>
  <c r="Y289" i="11"/>
  <c r="AD289" i="11" s="1"/>
  <c r="AC289" i="11"/>
  <c r="AB289" i="11"/>
  <c r="AA289" i="11"/>
  <c r="N289" i="11"/>
  <c r="AG288" i="11"/>
  <c r="AD288" i="11"/>
  <c r="AE288" i="11"/>
  <c r="AF289" i="11" l="1"/>
  <c r="R289" i="11"/>
  <c r="Q289" i="11"/>
  <c r="P289" i="11"/>
  <c r="O289" i="11"/>
  <c r="S289" i="11"/>
  <c r="O288" i="11"/>
  <c r="R288" i="11"/>
  <c r="Q288" i="11"/>
  <c r="P288" i="11"/>
  <c r="S288" i="11"/>
  <c r="AE289" i="11"/>
  <c r="W288" i="11"/>
  <c r="V288" i="11"/>
  <c r="U288" i="11"/>
  <c r="T288" i="11"/>
  <c r="X288" i="11"/>
  <c r="AF288" i="11"/>
  <c r="AC290" i="11"/>
  <c r="AB290" i="11"/>
  <c r="AA290" i="11"/>
  <c r="AE290" i="11" s="1"/>
  <c r="M291" i="11"/>
  <c r="Z290" i="11"/>
  <c r="N290" i="11"/>
  <c r="Y290" i="11"/>
  <c r="U290" i="11" l="1"/>
  <c r="T290" i="11"/>
  <c r="X290" i="11"/>
  <c r="W290" i="11"/>
  <c r="V290" i="11"/>
  <c r="N291" i="11"/>
  <c r="AC291" i="11"/>
  <c r="M292" i="11"/>
  <c r="AB291" i="11"/>
  <c r="Z291" i="11"/>
  <c r="Y291" i="11"/>
  <c r="AA291" i="11"/>
  <c r="AE291" i="11" s="1"/>
  <c r="AD290" i="11"/>
  <c r="X289" i="11"/>
  <c r="W289" i="11"/>
  <c r="V289" i="11"/>
  <c r="T289" i="11"/>
  <c r="U289" i="11"/>
  <c r="AG290" i="11"/>
  <c r="AG289" i="11"/>
  <c r="X291" i="11" l="1"/>
  <c r="W291" i="11"/>
  <c r="V291" i="11"/>
  <c r="U291" i="11"/>
  <c r="T291" i="11"/>
  <c r="AG291" i="11"/>
  <c r="S290" i="11"/>
  <c r="R290" i="11"/>
  <c r="Q290" i="11"/>
  <c r="O290" i="11"/>
  <c r="P290" i="11"/>
  <c r="AF290" i="11"/>
  <c r="AA292" i="11"/>
  <c r="M293" i="11"/>
  <c r="Z292" i="11"/>
  <c r="Y292" i="11"/>
  <c r="N292" i="11"/>
  <c r="AC292" i="11"/>
  <c r="AB292" i="11"/>
  <c r="AD291" i="11"/>
  <c r="N293" i="11" l="1"/>
  <c r="AC293" i="11"/>
  <c r="AB293" i="11"/>
  <c r="AA293" i="11"/>
  <c r="AE293" i="11" s="1"/>
  <c r="Y293" i="11"/>
  <c r="M294" i="11"/>
  <c r="Z293" i="11"/>
  <c r="P291" i="11"/>
  <c r="O291" i="11"/>
  <c r="S291" i="11"/>
  <c r="R291" i="11"/>
  <c r="Q291" i="11"/>
  <c r="AF292" i="11"/>
  <c r="AE292" i="11"/>
  <c r="AG292" i="11" s="1"/>
  <c r="AF291" i="11"/>
  <c r="AD292" i="11"/>
  <c r="Y294" i="11" l="1"/>
  <c r="N294" i="11"/>
  <c r="M295" i="11"/>
  <c r="AC294" i="11"/>
  <c r="AB294" i="11"/>
  <c r="AA294" i="11"/>
  <c r="Z294" i="11"/>
  <c r="V293" i="11"/>
  <c r="U293" i="11"/>
  <c r="T293" i="11"/>
  <c r="X293" i="11"/>
  <c r="W293" i="11"/>
  <c r="X292" i="11"/>
  <c r="W292" i="11"/>
  <c r="U292" i="11"/>
  <c r="T292" i="11"/>
  <c r="V292" i="11"/>
  <c r="AD293" i="11"/>
  <c r="S292" i="11"/>
  <c r="R292" i="11"/>
  <c r="Q292" i="11"/>
  <c r="P292" i="11"/>
  <c r="O292" i="11"/>
  <c r="AF293" i="11"/>
  <c r="AG293" i="11"/>
  <c r="AB295" i="11" l="1"/>
  <c r="AA295" i="11"/>
  <c r="M296" i="11"/>
  <c r="Z295" i="11"/>
  <c r="Y295" i="11"/>
  <c r="N295" i="11"/>
  <c r="AC295" i="11"/>
  <c r="AE294" i="11"/>
  <c r="S293" i="11"/>
  <c r="R293" i="11"/>
  <c r="P293" i="11"/>
  <c r="O293" i="11"/>
  <c r="Q293" i="11"/>
  <c r="AD294" i="11"/>
  <c r="X294" i="11" l="1"/>
  <c r="W294" i="11"/>
  <c r="V294" i="11"/>
  <c r="T294" i="11"/>
  <c r="U294" i="11"/>
  <c r="AG294" i="11"/>
  <c r="AD295" i="11"/>
  <c r="N296" i="11"/>
  <c r="AC296" i="11"/>
  <c r="AB296" i="11"/>
  <c r="Z296" i="11"/>
  <c r="Y296" i="11"/>
  <c r="AD296" i="11" s="1"/>
  <c r="M297" i="11"/>
  <c r="AA296" i="11"/>
  <c r="AE296" i="11" s="1"/>
  <c r="AG295" i="11"/>
  <c r="AF295" i="11"/>
  <c r="AE295" i="11"/>
  <c r="Q294" i="11"/>
  <c r="P294" i="11"/>
  <c r="O294" i="11"/>
  <c r="S294" i="11"/>
  <c r="R294" i="11"/>
  <c r="AF294" i="11"/>
  <c r="S295" i="11" l="1"/>
  <c r="R295" i="11"/>
  <c r="Q295" i="11"/>
  <c r="O295" i="11"/>
  <c r="P295" i="11"/>
  <c r="W296" i="11"/>
  <c r="V296" i="11"/>
  <c r="U296" i="11"/>
  <c r="T296" i="11"/>
  <c r="X296" i="11"/>
  <c r="M298" i="11"/>
  <c r="Z297" i="11"/>
  <c r="Y297" i="11"/>
  <c r="AD297" i="11" s="1"/>
  <c r="N297" i="11"/>
  <c r="AC297" i="11"/>
  <c r="AB297" i="11"/>
  <c r="AA297" i="11"/>
  <c r="O296" i="11"/>
  <c r="S296" i="11"/>
  <c r="R296" i="11"/>
  <c r="Q296" i="11"/>
  <c r="P296" i="11"/>
  <c r="AG296" i="11"/>
  <c r="AF296" i="11"/>
  <c r="T295" i="11"/>
  <c r="X295" i="11"/>
  <c r="W295" i="11"/>
  <c r="V295" i="11"/>
  <c r="U295" i="11"/>
  <c r="R297" i="11" l="1"/>
  <c r="Q297" i="11"/>
  <c r="P297" i="11"/>
  <c r="O297" i="11"/>
  <c r="S297" i="11"/>
  <c r="AC298" i="11"/>
  <c r="AB298" i="11"/>
  <c r="AA298" i="11"/>
  <c r="AE298" i="11" s="1"/>
  <c r="M299" i="11"/>
  <c r="Z298" i="11"/>
  <c r="N298" i="11"/>
  <c r="Y298" i="11"/>
  <c r="AD298" i="11" s="1"/>
  <c r="AF297" i="11"/>
  <c r="AE297" i="11"/>
  <c r="S298" i="11" l="1"/>
  <c r="R298" i="11"/>
  <c r="P298" i="11"/>
  <c r="O298" i="11"/>
  <c r="Q298" i="11"/>
  <c r="U298" i="11"/>
  <c r="T298" i="11"/>
  <c r="X298" i="11"/>
  <c r="W298" i="11"/>
  <c r="V298" i="11"/>
  <c r="X297" i="11"/>
  <c r="W297" i="11"/>
  <c r="U297" i="11"/>
  <c r="T297" i="11"/>
  <c r="V297" i="11"/>
  <c r="AG297" i="11"/>
  <c r="AF298" i="11"/>
  <c r="AG298" i="11"/>
  <c r="N299" i="11"/>
  <c r="AC299" i="11"/>
  <c r="AA299" i="11"/>
  <c r="AE299" i="11" s="1"/>
  <c r="Z299" i="11"/>
  <c r="Y299" i="11"/>
  <c r="AD299" i="11" s="1"/>
  <c r="M300" i="11"/>
  <c r="AB299" i="11"/>
  <c r="X299" i="11" l="1"/>
  <c r="W299" i="11"/>
  <c r="V299" i="11"/>
  <c r="U299" i="11"/>
  <c r="T299" i="11"/>
  <c r="AA300" i="11"/>
  <c r="M301" i="11"/>
  <c r="Z300" i="11"/>
  <c r="Y300" i="11"/>
  <c r="AD300" i="11" s="1"/>
  <c r="N300" i="11"/>
  <c r="AC300" i="11"/>
  <c r="AB300" i="11"/>
  <c r="P299" i="11"/>
  <c r="O299" i="11"/>
  <c r="S299" i="11"/>
  <c r="R299" i="11"/>
  <c r="Q299" i="11"/>
  <c r="AF299" i="11"/>
  <c r="AG299" i="11"/>
  <c r="AF300" i="11" l="1"/>
  <c r="AE300" i="11"/>
  <c r="N301" i="11"/>
  <c r="AC301" i="11"/>
  <c r="AB301" i="11"/>
  <c r="AA301" i="11"/>
  <c r="AE301" i="11" s="1"/>
  <c r="Z301" i="11"/>
  <c r="Y301" i="11"/>
  <c r="M302" i="11"/>
  <c r="S300" i="11"/>
  <c r="R300" i="11"/>
  <c r="Q300" i="11"/>
  <c r="P300" i="11"/>
  <c r="O300" i="11"/>
  <c r="V301" i="11" l="1"/>
  <c r="U301" i="11"/>
  <c r="T301" i="11"/>
  <c r="X301" i="11"/>
  <c r="W301" i="11"/>
  <c r="AG301" i="11"/>
  <c r="AF301" i="11"/>
  <c r="X300" i="11"/>
  <c r="V300" i="11"/>
  <c r="U300" i="11"/>
  <c r="T300" i="11"/>
  <c r="W300" i="11"/>
  <c r="Y302" i="11"/>
  <c r="AD302" i="11" s="1"/>
  <c r="N302" i="11"/>
  <c r="AB302" i="11"/>
  <c r="AA302" i="11"/>
  <c r="AE302" i="11" s="1"/>
  <c r="Z302" i="11"/>
  <c r="M303" i="11"/>
  <c r="AC302" i="11"/>
  <c r="AD301" i="11"/>
  <c r="AG300" i="11"/>
  <c r="X302" i="11" l="1"/>
  <c r="W302" i="11"/>
  <c r="V302" i="11"/>
  <c r="U302" i="11"/>
  <c r="T302" i="11"/>
  <c r="Q302" i="11"/>
  <c r="P302" i="11"/>
  <c r="O302" i="11"/>
  <c r="S302" i="11"/>
  <c r="R302" i="11"/>
  <c r="S301" i="11"/>
  <c r="Q301" i="11"/>
  <c r="P301" i="11"/>
  <c r="O301" i="11"/>
  <c r="R301" i="11"/>
  <c r="AB303" i="11"/>
  <c r="AA303" i="11"/>
  <c r="M304" i="11"/>
  <c r="Z303" i="11"/>
  <c r="Y303" i="11"/>
  <c r="N303" i="11"/>
  <c r="AC303" i="11"/>
  <c r="AG302" i="11"/>
  <c r="AF302" i="11"/>
  <c r="AD303" i="11" l="1"/>
  <c r="N304" i="11"/>
  <c r="AC304" i="11"/>
  <c r="AB304" i="11"/>
  <c r="M305" i="11"/>
  <c r="AA304" i="11"/>
  <c r="AE304" i="11" s="1"/>
  <c r="Z304" i="11"/>
  <c r="Y304" i="11"/>
  <c r="AD304" i="11" s="1"/>
  <c r="AF303" i="11"/>
  <c r="AE303" i="11"/>
  <c r="O304" i="11" l="1"/>
  <c r="R304" i="11"/>
  <c r="Q304" i="11"/>
  <c r="P304" i="11"/>
  <c r="S304" i="11"/>
  <c r="W304" i="11"/>
  <c r="V304" i="11"/>
  <c r="U304" i="11"/>
  <c r="T304" i="11"/>
  <c r="X304" i="11"/>
  <c r="M306" i="11"/>
  <c r="Z305" i="11"/>
  <c r="Y305" i="11"/>
  <c r="AD305" i="11" s="1"/>
  <c r="AC305" i="11"/>
  <c r="AB305" i="11"/>
  <c r="AA305" i="11"/>
  <c r="AE305" i="11" s="1"/>
  <c r="N305" i="11"/>
  <c r="T303" i="11"/>
  <c r="W303" i="11"/>
  <c r="V303" i="11"/>
  <c r="U303" i="11"/>
  <c r="X303" i="11"/>
  <c r="AG304" i="11"/>
  <c r="AF304" i="11"/>
  <c r="AG303" i="11"/>
  <c r="S303" i="11"/>
  <c r="R303" i="11"/>
  <c r="Q303" i="11"/>
  <c r="P303" i="11"/>
  <c r="O303" i="11"/>
  <c r="AC306" i="11" l="1"/>
  <c r="AB306" i="11"/>
  <c r="AA306" i="11"/>
  <c r="M307" i="11"/>
  <c r="Z306" i="11"/>
  <c r="N306" i="11"/>
  <c r="Y306" i="11"/>
  <c r="AD306" i="11" s="1"/>
  <c r="R305" i="11"/>
  <c r="Q305" i="11"/>
  <c r="P305" i="11"/>
  <c r="O305" i="11"/>
  <c r="S305" i="11"/>
  <c r="X305" i="11"/>
  <c r="W305" i="11"/>
  <c r="V305" i="11"/>
  <c r="U305" i="11"/>
  <c r="T305" i="11"/>
  <c r="AG305" i="11"/>
  <c r="AF305" i="11"/>
  <c r="AF306" i="11" l="1"/>
  <c r="N307" i="11"/>
  <c r="AC307" i="11"/>
  <c r="M308" i="11"/>
  <c r="AB307" i="11"/>
  <c r="AA307" i="11"/>
  <c r="AE307" i="11" s="1"/>
  <c r="Z307" i="11"/>
  <c r="Y307" i="11"/>
  <c r="AE306" i="11"/>
  <c r="S306" i="11"/>
  <c r="R306" i="11"/>
  <c r="Q306" i="11"/>
  <c r="P306" i="11"/>
  <c r="O306" i="11"/>
  <c r="X307" i="11" l="1"/>
  <c r="W307" i="11"/>
  <c r="V307" i="11"/>
  <c r="U307" i="11"/>
  <c r="T307" i="11"/>
  <c r="AA308" i="11"/>
  <c r="AE308" i="11" s="1"/>
  <c r="Z308" i="11"/>
  <c r="M309" i="11"/>
  <c r="Y308" i="11"/>
  <c r="N308" i="11"/>
  <c r="AC308" i="11"/>
  <c r="AB308" i="11"/>
  <c r="AF307" i="11"/>
  <c r="AG307" i="11"/>
  <c r="U306" i="11"/>
  <c r="T306" i="11"/>
  <c r="X306" i="11"/>
  <c r="W306" i="11"/>
  <c r="V306" i="11"/>
  <c r="AD307" i="11"/>
  <c r="AG306" i="11"/>
  <c r="X308" i="11" l="1"/>
  <c r="W308" i="11"/>
  <c r="V308" i="11"/>
  <c r="U308" i="11"/>
  <c r="T308" i="11"/>
  <c r="P307" i="11"/>
  <c r="O307" i="11"/>
  <c r="S307" i="11"/>
  <c r="R307" i="11"/>
  <c r="Q307" i="11"/>
  <c r="AG308" i="11"/>
  <c r="AB309" i="11"/>
  <c r="N309" i="11"/>
  <c r="AA309" i="11"/>
  <c r="AE309" i="11" s="1"/>
  <c r="Z309" i="11"/>
  <c r="Y309" i="11"/>
  <c r="M310" i="11"/>
  <c r="AC309" i="11"/>
  <c r="AD308" i="11"/>
  <c r="AF308" i="11" s="1"/>
  <c r="AG309" i="11" l="1"/>
  <c r="T309" i="11"/>
  <c r="X309" i="11"/>
  <c r="W309" i="11"/>
  <c r="V309" i="11"/>
  <c r="U309" i="11"/>
  <c r="S308" i="11"/>
  <c r="R308" i="11"/>
  <c r="Q308" i="11"/>
  <c r="P308" i="11"/>
  <c r="O308" i="11"/>
  <c r="AC310" i="11"/>
  <c r="AB310" i="11"/>
  <c r="AA310" i="11"/>
  <c r="AE310" i="11" s="1"/>
  <c r="Y310" i="11"/>
  <c r="AD310" i="11" s="1"/>
  <c r="M311" i="11"/>
  <c r="N310" i="11"/>
  <c r="Z310" i="11"/>
  <c r="AD309" i="11"/>
  <c r="O310" i="11" l="1"/>
  <c r="S310" i="11"/>
  <c r="R310" i="11"/>
  <c r="Q310" i="11"/>
  <c r="P310" i="11"/>
  <c r="W310" i="11"/>
  <c r="U310" i="11"/>
  <c r="T310" i="11"/>
  <c r="X310" i="11"/>
  <c r="V310" i="11"/>
  <c r="O309" i="11"/>
  <c r="S309" i="11"/>
  <c r="R309" i="11"/>
  <c r="Q309" i="11"/>
  <c r="P309" i="11"/>
  <c r="AF309" i="11"/>
  <c r="AG310" i="11"/>
  <c r="AF310" i="11"/>
  <c r="M312" i="11"/>
  <c r="Z311" i="11"/>
  <c r="AB311" i="11"/>
  <c r="AA311" i="11"/>
  <c r="AE311" i="11" s="1"/>
  <c r="Y311" i="11"/>
  <c r="AD311" i="11" s="1"/>
  <c r="N311" i="11"/>
  <c r="AC311" i="11"/>
  <c r="AG311" i="11" l="1"/>
  <c r="AF311" i="11"/>
  <c r="R311" i="11"/>
  <c r="S311" i="11"/>
  <c r="Q311" i="11"/>
  <c r="P311" i="11"/>
  <c r="O311" i="11"/>
  <c r="X311" i="11"/>
  <c r="V311" i="11"/>
  <c r="U311" i="11"/>
  <c r="T311" i="11"/>
  <c r="W311" i="11"/>
  <c r="AC312" i="11"/>
  <c r="M313" i="11"/>
  <c r="Y312" i="11"/>
  <c r="AD312" i="11" s="1"/>
  <c r="N312" i="11"/>
  <c r="AB312" i="11"/>
  <c r="AA312" i="11"/>
  <c r="AE312" i="11" s="1"/>
  <c r="Z312" i="11"/>
  <c r="P312" i="11" l="1"/>
  <c r="O312" i="11"/>
  <c r="S312" i="11"/>
  <c r="R312" i="11"/>
  <c r="Q312" i="11"/>
  <c r="AG312" i="11"/>
  <c r="AF312" i="11"/>
  <c r="AC313" i="11"/>
  <c r="AB313" i="11"/>
  <c r="M314" i="11"/>
  <c r="N313" i="11"/>
  <c r="AA313" i="11"/>
  <c r="AE313" i="11" s="1"/>
  <c r="Z313" i="11"/>
  <c r="Y313" i="11"/>
  <c r="AD313" i="11" s="1"/>
  <c r="U312" i="11"/>
  <c r="X312" i="11"/>
  <c r="W312" i="11"/>
  <c r="V312" i="11"/>
  <c r="T312" i="11"/>
  <c r="P313" i="11" l="1"/>
  <c r="S313" i="11"/>
  <c r="Q313" i="11"/>
  <c r="O313" i="11"/>
  <c r="R313" i="11"/>
  <c r="X313" i="11"/>
  <c r="V313" i="11"/>
  <c r="U313" i="11"/>
  <c r="T313" i="11"/>
  <c r="W313" i="11"/>
  <c r="AF313" i="11"/>
  <c r="AG313" i="11"/>
  <c r="AA314" i="11"/>
  <c r="AC314" i="11"/>
  <c r="AB314" i="11"/>
  <c r="Z314" i="11"/>
  <c r="M315" i="11"/>
  <c r="Y314" i="11"/>
  <c r="N314" i="11"/>
  <c r="AE314" i="11" l="1"/>
  <c r="AG314" i="11"/>
  <c r="AD314" i="11"/>
  <c r="N315" i="11"/>
  <c r="Z315" i="11"/>
  <c r="M316" i="11"/>
  <c r="Y315" i="11"/>
  <c r="AD315" i="11" s="1"/>
  <c r="AC315" i="11"/>
  <c r="AB315" i="11"/>
  <c r="AA315" i="11"/>
  <c r="AE315" i="11" s="1"/>
  <c r="Q315" i="11" l="1"/>
  <c r="P315" i="11"/>
  <c r="O315" i="11"/>
  <c r="S315" i="11"/>
  <c r="R315" i="11"/>
  <c r="Y316" i="11"/>
  <c r="AD316" i="11" s="1"/>
  <c r="N316" i="11"/>
  <c r="AC316" i="11"/>
  <c r="AA316" i="11"/>
  <c r="Z316" i="11"/>
  <c r="M317" i="11"/>
  <c r="AB316" i="11"/>
  <c r="S314" i="11"/>
  <c r="R314" i="11"/>
  <c r="Q314" i="11"/>
  <c r="P314" i="11"/>
  <c r="O314" i="11"/>
  <c r="AG315" i="11"/>
  <c r="AF315" i="11"/>
  <c r="V315" i="11"/>
  <c r="X315" i="11"/>
  <c r="W315" i="11"/>
  <c r="U315" i="11"/>
  <c r="T315" i="11"/>
  <c r="AF314" i="11"/>
  <c r="T314" i="11"/>
  <c r="X314" i="11"/>
  <c r="W314" i="11"/>
  <c r="V314" i="11"/>
  <c r="U314" i="11"/>
  <c r="AF316" i="11" l="1"/>
  <c r="Q316" i="11"/>
  <c r="S316" i="11"/>
  <c r="R316" i="11"/>
  <c r="P316" i="11"/>
  <c r="O316" i="11"/>
  <c r="AB317" i="11"/>
  <c r="AC317" i="11"/>
  <c r="AA317" i="11"/>
  <c r="Z317" i="11"/>
  <c r="M318" i="11"/>
  <c r="N317" i="11"/>
  <c r="Y317" i="11"/>
  <c r="AD317" i="11" s="1"/>
  <c r="AE316" i="11"/>
  <c r="W316" i="11" l="1"/>
  <c r="V316" i="11"/>
  <c r="U316" i="11"/>
  <c r="T316" i="11"/>
  <c r="X316" i="11"/>
  <c r="AG317" i="11"/>
  <c r="AF317" i="11"/>
  <c r="S317" i="11"/>
  <c r="R317" i="11"/>
  <c r="Q317" i="11"/>
  <c r="P317" i="11"/>
  <c r="O317" i="11"/>
  <c r="AA318" i="11"/>
  <c r="AE318" i="11" s="1"/>
  <c r="Z318" i="11"/>
  <c r="M319" i="11"/>
  <c r="Y318" i="11"/>
  <c r="N318" i="11"/>
  <c r="AC318" i="11"/>
  <c r="AB318" i="11"/>
  <c r="AE317" i="11"/>
  <c r="AG316" i="11"/>
  <c r="W318" i="11" l="1"/>
  <c r="X318" i="11"/>
  <c r="U318" i="11"/>
  <c r="T318" i="11"/>
  <c r="V318" i="11"/>
  <c r="M320" i="11"/>
  <c r="Z319" i="11"/>
  <c r="N319" i="11"/>
  <c r="AC319" i="11"/>
  <c r="AB319" i="11"/>
  <c r="AA319" i="11"/>
  <c r="AE319" i="11" s="1"/>
  <c r="Y319" i="11"/>
  <c r="T317" i="11"/>
  <c r="U317" i="11"/>
  <c r="X317" i="11"/>
  <c r="W317" i="11"/>
  <c r="V317" i="11"/>
  <c r="AD318" i="11"/>
  <c r="AG318" i="11"/>
  <c r="AF318" i="11"/>
  <c r="AC320" i="11" l="1"/>
  <c r="AB320" i="11"/>
  <c r="AA320" i="11"/>
  <c r="AE320" i="11" s="1"/>
  <c r="M321" i="11"/>
  <c r="N320" i="11"/>
  <c r="Z320" i="11"/>
  <c r="Y320" i="11"/>
  <c r="AD320" i="11" s="1"/>
  <c r="AD319" i="11"/>
  <c r="X319" i="11"/>
  <c r="W319" i="11"/>
  <c r="V319" i="11"/>
  <c r="U319" i="11"/>
  <c r="T319" i="11"/>
  <c r="AG319" i="11"/>
  <c r="O318" i="11"/>
  <c r="R318" i="11"/>
  <c r="Q318" i="11"/>
  <c r="P318" i="11"/>
  <c r="S318" i="11"/>
  <c r="S320" i="11" l="1"/>
  <c r="R320" i="11"/>
  <c r="P320" i="11"/>
  <c r="O320" i="11"/>
  <c r="Q320" i="11"/>
  <c r="R319" i="11"/>
  <c r="O319" i="11"/>
  <c r="S319" i="11"/>
  <c r="Q319" i="11"/>
  <c r="P319" i="11"/>
  <c r="AG320" i="11"/>
  <c r="AF320" i="11"/>
  <c r="AB321" i="11"/>
  <c r="AA321" i="11"/>
  <c r="AE321" i="11" s="1"/>
  <c r="Z321" i="11"/>
  <c r="M322" i="11"/>
  <c r="Y321" i="11"/>
  <c r="AC321" i="11"/>
  <c r="N321" i="11"/>
  <c r="U320" i="11"/>
  <c r="V320" i="11"/>
  <c r="T320" i="11"/>
  <c r="X320" i="11"/>
  <c r="W320" i="11"/>
  <c r="AF319" i="11"/>
  <c r="AA322" i="11" l="1"/>
  <c r="M323" i="11"/>
  <c r="Y322" i="11"/>
  <c r="N322" i="11"/>
  <c r="AC322" i="11"/>
  <c r="AB322" i="11"/>
  <c r="Z322" i="11"/>
  <c r="X321" i="11"/>
  <c r="W321" i="11"/>
  <c r="V321" i="11"/>
  <c r="U321" i="11"/>
  <c r="T321" i="11"/>
  <c r="AG321" i="11"/>
  <c r="AD321" i="11"/>
  <c r="P321" i="11" l="1"/>
  <c r="S321" i="11"/>
  <c r="R321" i="11"/>
  <c r="Q321" i="11"/>
  <c r="O321" i="11"/>
  <c r="AG322" i="11"/>
  <c r="AD322" i="11"/>
  <c r="AF321" i="11"/>
  <c r="N323" i="11"/>
  <c r="AC323" i="11"/>
  <c r="AB323" i="11"/>
  <c r="Z323" i="11"/>
  <c r="Y323" i="11"/>
  <c r="AD323" i="11" s="1"/>
  <c r="M324" i="11"/>
  <c r="AA323" i="11"/>
  <c r="AE323" i="11" s="1"/>
  <c r="AE322" i="11"/>
  <c r="S322" i="11" l="1"/>
  <c r="P322" i="11"/>
  <c r="O322" i="11"/>
  <c r="R322" i="11"/>
  <c r="Q322" i="11"/>
  <c r="V323" i="11"/>
  <c r="W323" i="11"/>
  <c r="U323" i="11"/>
  <c r="T323" i="11"/>
  <c r="X323" i="11"/>
  <c r="Y324" i="11"/>
  <c r="AC324" i="11"/>
  <c r="AB324" i="11"/>
  <c r="AA324" i="11"/>
  <c r="AE324" i="11" s="1"/>
  <c r="Z324" i="11"/>
  <c r="M325" i="11"/>
  <c r="N324" i="11"/>
  <c r="AF322" i="11"/>
  <c r="S323" i="11"/>
  <c r="R323" i="11"/>
  <c r="Q323" i="11"/>
  <c r="P323" i="11"/>
  <c r="O323" i="11"/>
  <c r="AF323" i="11"/>
  <c r="AG323" i="11"/>
  <c r="X322" i="11"/>
  <c r="W322" i="11"/>
  <c r="V322" i="11"/>
  <c r="U322" i="11"/>
  <c r="T322" i="11"/>
  <c r="T324" i="11" l="1"/>
  <c r="W324" i="11"/>
  <c r="V324" i="11"/>
  <c r="U324" i="11"/>
  <c r="X324" i="11"/>
  <c r="AB325" i="11"/>
  <c r="Z325" i="11"/>
  <c r="M326" i="11"/>
  <c r="Y325" i="11"/>
  <c r="N325" i="11"/>
  <c r="AC325" i="11"/>
  <c r="AA325" i="11"/>
  <c r="AD324" i="11"/>
  <c r="AG324" i="11"/>
  <c r="AF324" i="11"/>
  <c r="N326" i="11" l="1"/>
  <c r="AC326" i="11"/>
  <c r="M327" i="11"/>
  <c r="AB326" i="11"/>
  <c r="AA326" i="11"/>
  <c r="AE326" i="11" s="1"/>
  <c r="Z326" i="11"/>
  <c r="Y326" i="11"/>
  <c r="AD326" i="11" s="1"/>
  <c r="Q324" i="11"/>
  <c r="S324" i="11"/>
  <c r="R324" i="11"/>
  <c r="P324" i="11"/>
  <c r="O324" i="11"/>
  <c r="AE325" i="11"/>
  <c r="AG325" i="11"/>
  <c r="AD325" i="11"/>
  <c r="AF325" i="11" s="1"/>
  <c r="O326" i="11" l="1"/>
  <c r="R326" i="11"/>
  <c r="Q326" i="11"/>
  <c r="P326" i="11"/>
  <c r="S326" i="11"/>
  <c r="T325" i="11"/>
  <c r="X325" i="11"/>
  <c r="W325" i="11"/>
  <c r="U325" i="11"/>
  <c r="V325" i="11"/>
  <c r="W326" i="11"/>
  <c r="X326" i="11"/>
  <c r="V326" i="11"/>
  <c r="U326" i="11"/>
  <c r="T326" i="11"/>
  <c r="M328" i="11"/>
  <c r="Z327" i="11"/>
  <c r="AC327" i="11"/>
  <c r="AB327" i="11"/>
  <c r="AA327" i="11"/>
  <c r="AE327" i="11" s="1"/>
  <c r="N327" i="11"/>
  <c r="Y327" i="11"/>
  <c r="AD327" i="11" s="1"/>
  <c r="Q325" i="11"/>
  <c r="P325" i="11"/>
  <c r="O325" i="11"/>
  <c r="S325" i="11"/>
  <c r="R325" i="11"/>
  <c r="AG326" i="11"/>
  <c r="AF326" i="11"/>
  <c r="R327" i="11" l="1"/>
  <c r="S327" i="11"/>
  <c r="Q327" i="11"/>
  <c r="O327" i="11"/>
  <c r="P327" i="11"/>
  <c r="U327" i="11"/>
  <c r="T327" i="11"/>
  <c r="X327" i="11"/>
  <c r="W327" i="11"/>
  <c r="V327" i="11"/>
  <c r="AG327" i="11"/>
  <c r="AF327" i="11"/>
  <c r="AC328" i="11"/>
  <c r="AA328" i="11"/>
  <c r="AE328" i="11" s="1"/>
  <c r="Z328" i="11"/>
  <c r="M329" i="11"/>
  <c r="Y328" i="11"/>
  <c r="AB328" i="11"/>
  <c r="N328" i="11"/>
  <c r="U328" i="11" l="1"/>
  <c r="X328" i="11"/>
  <c r="W328" i="11"/>
  <c r="V328" i="11"/>
  <c r="T328" i="11"/>
  <c r="AG328" i="11"/>
  <c r="M330" i="11"/>
  <c r="Y329" i="11"/>
  <c r="N329" i="11"/>
  <c r="AB329" i="11"/>
  <c r="AA329" i="11"/>
  <c r="Z329" i="11"/>
  <c r="AC329" i="11"/>
  <c r="AD328" i="11"/>
  <c r="AA330" i="11" l="1"/>
  <c r="AC330" i="11"/>
  <c r="AB330" i="11"/>
  <c r="Y330" i="11"/>
  <c r="M331" i="11"/>
  <c r="N330" i="11"/>
  <c r="Z330" i="11"/>
  <c r="AE329" i="11"/>
  <c r="R328" i="11"/>
  <c r="Q328" i="11"/>
  <c r="P328" i="11"/>
  <c r="O328" i="11"/>
  <c r="S328" i="11"/>
  <c r="AF328" i="11"/>
  <c r="AD329" i="11"/>
  <c r="N331" i="11" l="1"/>
  <c r="AB331" i="11"/>
  <c r="AA331" i="11"/>
  <c r="Z331" i="11"/>
  <c r="M332" i="11"/>
  <c r="Y331" i="11"/>
  <c r="AD331" i="11" s="1"/>
  <c r="AC331" i="11"/>
  <c r="X329" i="11"/>
  <c r="W329" i="11"/>
  <c r="V329" i="11"/>
  <c r="U329" i="11"/>
  <c r="T329" i="11"/>
  <c r="AD330" i="11"/>
  <c r="AG329" i="11"/>
  <c r="AF330" i="11"/>
  <c r="P329" i="11"/>
  <c r="O329" i="11"/>
  <c r="S329" i="11"/>
  <c r="R329" i="11"/>
  <c r="Q329" i="11"/>
  <c r="AF329" i="11"/>
  <c r="AE330" i="11"/>
  <c r="AG330" i="11" s="1"/>
  <c r="V330" i="11" l="1"/>
  <c r="U330" i="11"/>
  <c r="T330" i="11"/>
  <c r="X330" i="11"/>
  <c r="W330" i="11"/>
  <c r="S330" i="11"/>
  <c r="R330" i="11"/>
  <c r="Q330" i="11"/>
  <c r="P330" i="11"/>
  <c r="O330" i="11"/>
  <c r="S331" i="11"/>
  <c r="R331" i="11"/>
  <c r="Q331" i="11"/>
  <c r="P331" i="11"/>
  <c r="O331" i="11"/>
  <c r="Y332" i="11"/>
  <c r="AD332" i="11" s="1"/>
  <c r="Z332" i="11"/>
  <c r="M333" i="11"/>
  <c r="N332" i="11"/>
  <c r="AC332" i="11"/>
  <c r="AB332" i="11"/>
  <c r="AA332" i="11"/>
  <c r="AE331" i="11"/>
  <c r="AG331" i="11"/>
  <c r="AF331" i="11"/>
  <c r="AE332" i="11" l="1"/>
  <c r="Q332" i="11"/>
  <c r="P332" i="11"/>
  <c r="O332" i="11"/>
  <c r="S332" i="11"/>
  <c r="R332" i="11"/>
  <c r="V331" i="11"/>
  <c r="W331" i="11"/>
  <c r="U331" i="11"/>
  <c r="T331" i="11"/>
  <c r="X331" i="11"/>
  <c r="AG332" i="11"/>
  <c r="AF332" i="11"/>
  <c r="AB333" i="11"/>
  <c r="N333" i="11"/>
  <c r="AC333" i="11"/>
  <c r="M334" i="11"/>
  <c r="AA333" i="11"/>
  <c r="Z333" i="11"/>
  <c r="Y333" i="11"/>
  <c r="AD333" i="11" l="1"/>
  <c r="AF333" i="11"/>
  <c r="AE333" i="11"/>
  <c r="AG333" i="11" s="1"/>
  <c r="AC334" i="11"/>
  <c r="AB334" i="11"/>
  <c r="AA334" i="11"/>
  <c r="AE334" i="11" s="1"/>
  <c r="Z334" i="11"/>
  <c r="N334" i="11"/>
  <c r="Y334" i="11"/>
  <c r="M335" i="11"/>
  <c r="X332" i="11"/>
  <c r="W332" i="11"/>
  <c r="V332" i="11"/>
  <c r="T332" i="11"/>
  <c r="U332" i="11"/>
  <c r="W334" i="11" l="1"/>
  <c r="T334" i="11"/>
  <c r="X334" i="11"/>
  <c r="V334" i="11"/>
  <c r="U334" i="11"/>
  <c r="AD334" i="11"/>
  <c r="T333" i="11"/>
  <c r="W333" i="11"/>
  <c r="V333" i="11"/>
  <c r="U333" i="11"/>
  <c r="X333" i="11"/>
  <c r="M336" i="11"/>
  <c r="Z335" i="11"/>
  <c r="AA335" i="11"/>
  <c r="AE335" i="11" s="1"/>
  <c r="Y335" i="11"/>
  <c r="AD335" i="11" s="1"/>
  <c r="N335" i="11"/>
  <c r="AC335" i="11"/>
  <c r="AB335" i="11"/>
  <c r="AG334" i="11"/>
  <c r="S333" i="11"/>
  <c r="Q333" i="11"/>
  <c r="P333" i="11"/>
  <c r="O333" i="11"/>
  <c r="R333" i="11"/>
  <c r="X335" i="11" l="1"/>
  <c r="W335" i="11"/>
  <c r="V335" i="11"/>
  <c r="U335" i="11"/>
  <c r="T335" i="11"/>
  <c r="AG335" i="11"/>
  <c r="AF335" i="11"/>
  <c r="O334" i="11"/>
  <c r="S334" i="11"/>
  <c r="R334" i="11"/>
  <c r="Q334" i="11"/>
  <c r="P334" i="11"/>
  <c r="AF334" i="11"/>
  <c r="AC336" i="11"/>
  <c r="AB336" i="11"/>
  <c r="M337" i="11"/>
  <c r="N336" i="11"/>
  <c r="AA336" i="11"/>
  <c r="Z336" i="11"/>
  <c r="Y336" i="11"/>
  <c r="AD336" i="11" s="1"/>
  <c r="R335" i="11"/>
  <c r="Q335" i="11"/>
  <c r="P335" i="11"/>
  <c r="O335" i="11"/>
  <c r="S335" i="11"/>
  <c r="O336" i="11" l="1"/>
  <c r="S336" i="11"/>
  <c r="R336" i="11"/>
  <c r="Q336" i="11"/>
  <c r="P336" i="11"/>
  <c r="Y337" i="11"/>
  <c r="AD337" i="11" s="1"/>
  <c r="AB337" i="11"/>
  <c r="N337" i="11"/>
  <c r="AA337" i="11"/>
  <c r="Z337" i="11"/>
  <c r="M338" i="11"/>
  <c r="AC337" i="11"/>
  <c r="AE336" i="11"/>
  <c r="AF336" i="11"/>
  <c r="Q337" i="11" l="1"/>
  <c r="P337" i="11"/>
  <c r="O337" i="11"/>
  <c r="S337" i="11"/>
  <c r="R337" i="11"/>
  <c r="AG337" i="11"/>
  <c r="AF337" i="11"/>
  <c r="U336" i="11"/>
  <c r="X336" i="11"/>
  <c r="W336" i="11"/>
  <c r="V336" i="11"/>
  <c r="T336" i="11"/>
  <c r="AB338" i="11"/>
  <c r="AA338" i="11"/>
  <c r="AE338" i="11" s="1"/>
  <c r="M339" i="11"/>
  <c r="Z338" i="11"/>
  <c r="AC338" i="11"/>
  <c r="Y338" i="11"/>
  <c r="N338" i="11"/>
  <c r="AG336" i="11"/>
  <c r="AE337" i="11"/>
  <c r="T338" i="11" l="1"/>
  <c r="U338" i="11"/>
  <c r="X338" i="11"/>
  <c r="W338" i="11"/>
  <c r="V338" i="11"/>
  <c r="X337" i="11"/>
  <c r="W337" i="11"/>
  <c r="V337" i="11"/>
  <c r="U337" i="11"/>
  <c r="T337" i="11"/>
  <c r="AG338" i="11"/>
  <c r="N339" i="11"/>
  <c r="AC339" i="11"/>
  <c r="Y339" i="11"/>
  <c r="AD339" i="11" s="1"/>
  <c r="M340" i="11"/>
  <c r="AB339" i="11"/>
  <c r="AA339" i="11"/>
  <c r="Z339" i="11"/>
  <c r="AD338" i="11"/>
  <c r="AF338" i="11" s="1"/>
  <c r="M341" i="11" l="1"/>
  <c r="Z340" i="11"/>
  <c r="Y340" i="11"/>
  <c r="AD340" i="11" s="1"/>
  <c r="AC340" i="11"/>
  <c r="AB340" i="11"/>
  <c r="N340" i="11"/>
  <c r="AA340" i="11"/>
  <c r="AE340" i="11" s="1"/>
  <c r="O339" i="11"/>
  <c r="S339" i="11"/>
  <c r="Q339" i="11"/>
  <c r="P339" i="11"/>
  <c r="R339" i="11"/>
  <c r="AE339" i="11"/>
  <c r="AG339" i="11"/>
  <c r="AF339" i="11"/>
  <c r="S338" i="11"/>
  <c r="R338" i="11"/>
  <c r="Q338" i="11"/>
  <c r="P338" i="11"/>
  <c r="O338" i="11"/>
  <c r="AG340" i="11" l="1"/>
  <c r="AF340" i="11"/>
  <c r="X340" i="11"/>
  <c r="W340" i="11"/>
  <c r="U340" i="11"/>
  <c r="T340" i="11"/>
  <c r="V340" i="11"/>
  <c r="W339" i="11"/>
  <c r="V339" i="11"/>
  <c r="U339" i="11"/>
  <c r="X339" i="11"/>
  <c r="T339" i="11"/>
  <c r="R340" i="11"/>
  <c r="Q340" i="11"/>
  <c r="P340" i="11"/>
  <c r="O340" i="11"/>
  <c r="S340" i="11"/>
  <c r="AC341" i="11"/>
  <c r="AB341" i="11"/>
  <c r="AA341" i="11"/>
  <c r="AE341" i="11" s="1"/>
  <c r="Y341" i="11"/>
  <c r="N341" i="11"/>
  <c r="M342" i="11"/>
  <c r="Z341" i="11"/>
  <c r="AD341" i="11" l="1"/>
  <c r="U341" i="11"/>
  <c r="T341" i="11"/>
  <c r="V341" i="11"/>
  <c r="X341" i="11"/>
  <c r="W341" i="11"/>
  <c r="N342" i="11"/>
  <c r="Z342" i="11"/>
  <c r="Y342" i="11"/>
  <c r="M343" i="11"/>
  <c r="AC342" i="11"/>
  <c r="AB342" i="11"/>
  <c r="AA342" i="11"/>
  <c r="AE342" i="11" s="1"/>
  <c r="AG341" i="11"/>
  <c r="AF341" i="11"/>
  <c r="X342" i="11" l="1"/>
  <c r="W342" i="11"/>
  <c r="V342" i="11"/>
  <c r="U342" i="11"/>
  <c r="T342" i="11"/>
  <c r="AG342" i="11"/>
  <c r="AA343" i="11"/>
  <c r="AE343" i="11" s="1"/>
  <c r="M344" i="11"/>
  <c r="Z343" i="11"/>
  <c r="Y343" i="11"/>
  <c r="AD343" i="11" s="1"/>
  <c r="AC343" i="11"/>
  <c r="AB343" i="11"/>
  <c r="N343" i="11"/>
  <c r="AD342" i="11"/>
  <c r="S341" i="11"/>
  <c r="R341" i="11"/>
  <c r="Q341" i="11"/>
  <c r="P341" i="11"/>
  <c r="O341" i="11"/>
  <c r="P342" i="11" l="1"/>
  <c r="O342" i="11"/>
  <c r="S342" i="11"/>
  <c r="R342" i="11"/>
  <c r="Q342" i="11"/>
  <c r="AF342" i="11"/>
  <c r="S343" i="11"/>
  <c r="R343" i="11"/>
  <c r="Q343" i="11"/>
  <c r="P343" i="11"/>
  <c r="O343" i="11"/>
  <c r="X343" i="11"/>
  <c r="W343" i="11"/>
  <c r="V343" i="11"/>
  <c r="U343" i="11"/>
  <c r="T343" i="11"/>
  <c r="AG343" i="11"/>
  <c r="AF343" i="11"/>
  <c r="N344" i="11"/>
  <c r="AC344" i="11"/>
  <c r="AB344" i="11"/>
  <c r="M345" i="11"/>
  <c r="AA344" i="11"/>
  <c r="AE344" i="11" s="1"/>
  <c r="Z344" i="11"/>
  <c r="Y344" i="11"/>
  <c r="AG344" i="11" l="1"/>
  <c r="V344" i="11"/>
  <c r="U344" i="11"/>
  <c r="T344" i="11"/>
  <c r="W344" i="11"/>
  <c r="X344" i="11"/>
  <c r="Y345" i="11"/>
  <c r="AD345" i="11" s="1"/>
  <c r="AA345" i="11"/>
  <c r="Z345" i="11"/>
  <c r="N345" i="11"/>
  <c r="M346" i="11"/>
  <c r="AC345" i="11"/>
  <c r="AB345" i="11"/>
  <c r="AD344" i="11"/>
  <c r="AF345" i="11" l="1"/>
  <c r="S344" i="11"/>
  <c r="R344" i="11"/>
  <c r="Q344" i="11"/>
  <c r="O344" i="11"/>
  <c r="P344" i="11"/>
  <c r="AF344" i="11"/>
  <c r="Q345" i="11"/>
  <c r="P345" i="11"/>
  <c r="O345" i="11"/>
  <c r="S345" i="11"/>
  <c r="R345" i="11"/>
  <c r="AB346" i="11"/>
  <c r="AA346" i="11"/>
  <c r="AE346" i="11" s="1"/>
  <c r="M347" i="11"/>
  <c r="Z346" i="11"/>
  <c r="AC346" i="11"/>
  <c r="Y346" i="11"/>
  <c r="AD346" i="11" s="1"/>
  <c r="N346" i="11"/>
  <c r="AE345" i="11"/>
  <c r="N347" i="11" l="1"/>
  <c r="AC347" i="11"/>
  <c r="M348" i="11"/>
  <c r="AA347" i="11"/>
  <c r="Z347" i="11"/>
  <c r="Y347" i="11"/>
  <c r="AD347" i="11" s="1"/>
  <c r="AB347" i="11"/>
  <c r="S346" i="11"/>
  <c r="R346" i="11"/>
  <c r="Q346" i="11"/>
  <c r="P346" i="11"/>
  <c r="O346" i="11"/>
  <c r="T346" i="11"/>
  <c r="W346" i="11"/>
  <c r="V346" i="11"/>
  <c r="U346" i="11"/>
  <c r="X346" i="11"/>
  <c r="X345" i="11"/>
  <c r="W345" i="11"/>
  <c r="V345" i="11"/>
  <c r="U345" i="11"/>
  <c r="T345" i="11"/>
  <c r="AG346" i="11"/>
  <c r="AF346" i="11"/>
  <c r="AG345" i="11"/>
  <c r="M349" i="11" l="1"/>
  <c r="Z348" i="11"/>
  <c r="Y348" i="11"/>
  <c r="AB348" i="11"/>
  <c r="N348" i="11"/>
  <c r="AA348" i="11"/>
  <c r="AE348" i="11" s="1"/>
  <c r="AC348" i="11"/>
  <c r="AE347" i="11"/>
  <c r="O347" i="11"/>
  <c r="S347" i="11"/>
  <c r="R347" i="11"/>
  <c r="Q347" i="11"/>
  <c r="P347" i="11"/>
  <c r="AF347" i="11"/>
  <c r="W347" i="11" l="1"/>
  <c r="V347" i="11"/>
  <c r="U347" i="11"/>
  <c r="X347" i="11"/>
  <c r="T347" i="11"/>
  <c r="AG347" i="11"/>
  <c r="AG348" i="11"/>
  <c r="AF348" i="11"/>
  <c r="AD348" i="11"/>
  <c r="X348" i="11"/>
  <c r="W348" i="11"/>
  <c r="V348" i="11"/>
  <c r="U348" i="11"/>
  <c r="T348" i="11"/>
  <c r="AC349" i="11"/>
  <c r="AB349" i="11"/>
  <c r="AA349" i="11"/>
  <c r="Z349" i="11"/>
  <c r="M350" i="11"/>
  <c r="Y349" i="11"/>
  <c r="N349" i="11"/>
  <c r="AD349" i="11" l="1"/>
  <c r="N350" i="11"/>
  <c r="Y350" i="11"/>
  <c r="M351" i="11"/>
  <c r="AC350" i="11"/>
  <c r="AB350" i="11"/>
  <c r="AA350" i="11"/>
  <c r="Z350" i="11"/>
  <c r="AE349" i="11"/>
  <c r="R348" i="11"/>
  <c r="Q348" i="11"/>
  <c r="P348" i="11"/>
  <c r="S348" i="11"/>
  <c r="O348" i="11"/>
  <c r="AD350" i="11" l="1"/>
  <c r="U349" i="11"/>
  <c r="T349" i="11"/>
  <c r="X349" i="11"/>
  <c r="W349" i="11"/>
  <c r="V349" i="11"/>
  <c r="S349" i="11"/>
  <c r="R349" i="11"/>
  <c r="Q349" i="11"/>
  <c r="P349" i="11"/>
  <c r="O349" i="11"/>
  <c r="AG349" i="11"/>
  <c r="AA351" i="11"/>
  <c r="AE351" i="11" s="1"/>
  <c r="M352" i="11"/>
  <c r="Z351" i="11"/>
  <c r="Y351" i="11"/>
  <c r="AD351" i="11" s="1"/>
  <c r="AC351" i="11"/>
  <c r="AB351" i="11"/>
  <c r="N351" i="11"/>
  <c r="AE350" i="11"/>
  <c r="AG350" i="11" s="1"/>
  <c r="AF349" i="11"/>
  <c r="N352" i="11" l="1"/>
  <c r="AC352" i="11"/>
  <c r="AB352" i="11"/>
  <c r="AA352" i="11"/>
  <c r="AE352" i="11" s="1"/>
  <c r="Y352" i="11"/>
  <c r="M353" i="11"/>
  <c r="Z352" i="11"/>
  <c r="AG351" i="11"/>
  <c r="AF351" i="11"/>
  <c r="P350" i="11"/>
  <c r="O350" i="11"/>
  <c r="S350" i="11"/>
  <c r="Q350" i="11"/>
  <c r="R350" i="11"/>
  <c r="S351" i="11"/>
  <c r="R351" i="11"/>
  <c r="Q351" i="11"/>
  <c r="O351" i="11"/>
  <c r="P351" i="11"/>
  <c r="X351" i="11"/>
  <c r="W351" i="11"/>
  <c r="U351" i="11"/>
  <c r="T351" i="11"/>
  <c r="V351" i="11"/>
  <c r="X350" i="11"/>
  <c r="W350" i="11"/>
  <c r="V350" i="11"/>
  <c r="U350" i="11"/>
  <c r="T350" i="11"/>
  <c r="AF350" i="11"/>
  <c r="Y353" i="11" l="1"/>
  <c r="Z353" i="11"/>
  <c r="M354" i="11"/>
  <c r="AC353" i="11"/>
  <c r="AB353" i="11"/>
  <c r="AA353" i="11"/>
  <c r="N353" i="11"/>
  <c r="V352" i="11"/>
  <c r="U352" i="11"/>
  <c r="T352" i="11"/>
  <c r="X352" i="11"/>
  <c r="W352" i="11"/>
  <c r="AD352" i="11"/>
  <c r="AG352" i="11"/>
  <c r="AF352" i="11"/>
  <c r="AE353" i="11" l="1"/>
  <c r="AB354" i="11"/>
  <c r="AA354" i="11"/>
  <c r="AE354" i="11" s="1"/>
  <c r="M355" i="11"/>
  <c r="Z354" i="11"/>
  <c r="AC354" i="11"/>
  <c r="Y354" i="11"/>
  <c r="AD354" i="11" s="1"/>
  <c r="N354" i="11"/>
  <c r="AG353" i="11"/>
  <c r="S352" i="11"/>
  <c r="R352" i="11"/>
  <c r="Q352" i="11"/>
  <c r="P352" i="11"/>
  <c r="O352" i="11"/>
  <c r="AD353" i="11"/>
  <c r="AG354" i="11" l="1"/>
  <c r="AF354" i="11"/>
  <c r="Q353" i="11"/>
  <c r="P353" i="11"/>
  <c r="O353" i="11"/>
  <c r="S353" i="11"/>
  <c r="R353" i="11"/>
  <c r="S354" i="11"/>
  <c r="R354" i="11"/>
  <c r="P354" i="11"/>
  <c r="O354" i="11"/>
  <c r="Q354" i="11"/>
  <c r="N355" i="11"/>
  <c r="AC355" i="11"/>
  <c r="M356" i="11"/>
  <c r="AB355" i="11"/>
  <c r="AA355" i="11"/>
  <c r="Z355" i="11"/>
  <c r="Y355" i="11"/>
  <c r="AD355" i="11" s="1"/>
  <c r="T354" i="11"/>
  <c r="X354" i="11"/>
  <c r="W354" i="11"/>
  <c r="V354" i="11"/>
  <c r="U354" i="11"/>
  <c r="AF353" i="11"/>
  <c r="X353" i="11"/>
  <c r="W353" i="11"/>
  <c r="V353" i="11"/>
  <c r="U353" i="11"/>
  <c r="T353" i="11"/>
  <c r="AF355" i="11" l="1"/>
  <c r="O355" i="11"/>
  <c r="S355" i="11"/>
  <c r="R355" i="11"/>
  <c r="Q355" i="11"/>
  <c r="P355" i="11"/>
  <c r="M357" i="11"/>
  <c r="Z356" i="11"/>
  <c r="Y356" i="11"/>
  <c r="AD356" i="11" s="1"/>
  <c r="AA356" i="11"/>
  <c r="N356" i="11"/>
  <c r="AC356" i="11"/>
  <c r="AB356" i="11"/>
  <c r="AE355" i="11"/>
  <c r="AC357" i="11" l="1"/>
  <c r="AB357" i="11"/>
  <c r="AA357" i="11"/>
  <c r="AE357" i="11" s="1"/>
  <c r="Z357" i="11"/>
  <c r="Y357" i="11"/>
  <c r="N357" i="11"/>
  <c r="M358" i="11"/>
  <c r="AG356" i="11"/>
  <c r="AF356" i="11"/>
  <c r="AE356" i="11"/>
  <c r="R356" i="11"/>
  <c r="Q356" i="11"/>
  <c r="P356" i="11"/>
  <c r="S356" i="11"/>
  <c r="O356" i="11"/>
  <c r="W355" i="11"/>
  <c r="V355" i="11"/>
  <c r="U355" i="11"/>
  <c r="T355" i="11"/>
  <c r="X355" i="11"/>
  <c r="AG355" i="11"/>
  <c r="N358" i="11" l="1"/>
  <c r="M359" i="11"/>
  <c r="AC358" i="11"/>
  <c r="AA358" i="11"/>
  <c r="Z358" i="11"/>
  <c r="Y358" i="11"/>
  <c r="AD358" i="11" s="1"/>
  <c r="AB358" i="11"/>
  <c r="U357" i="11"/>
  <c r="T357" i="11"/>
  <c r="W357" i="11"/>
  <c r="V357" i="11"/>
  <c r="X357" i="11"/>
  <c r="AG357" i="11"/>
  <c r="AD357" i="11"/>
  <c r="X356" i="11"/>
  <c r="W356" i="11"/>
  <c r="V356" i="11"/>
  <c r="U356" i="11"/>
  <c r="T356" i="11"/>
  <c r="S357" i="11" l="1"/>
  <c r="Q357" i="11"/>
  <c r="P357" i="11"/>
  <c r="O357" i="11"/>
  <c r="R357" i="11"/>
  <c r="P358" i="11"/>
  <c r="O358" i="11"/>
  <c r="S358" i="11"/>
  <c r="R358" i="11"/>
  <c r="Q358" i="11"/>
  <c r="AF357" i="11"/>
  <c r="AE358" i="11"/>
  <c r="AA359" i="11"/>
  <c r="AE359" i="11" s="1"/>
  <c r="M360" i="11"/>
  <c r="Z359" i="11"/>
  <c r="Y359" i="11"/>
  <c r="AB359" i="11"/>
  <c r="N359" i="11"/>
  <c r="AC359" i="11"/>
  <c r="AF358" i="11"/>
  <c r="AG358" i="11"/>
  <c r="N360" i="11" l="1"/>
  <c r="AC360" i="11"/>
  <c r="AB360" i="11"/>
  <c r="AA360" i="11"/>
  <c r="AE360" i="11" s="1"/>
  <c r="Z360" i="11"/>
  <c r="M361" i="11"/>
  <c r="Y360" i="11"/>
  <c r="AD360" i="11" s="1"/>
  <c r="AD359" i="11"/>
  <c r="AG359" i="11"/>
  <c r="X359" i="11"/>
  <c r="W359" i="11"/>
  <c r="V359" i="11"/>
  <c r="U359" i="11"/>
  <c r="T359" i="11"/>
  <c r="X358" i="11"/>
  <c r="W358" i="11"/>
  <c r="V358" i="11"/>
  <c r="U358" i="11"/>
  <c r="T358" i="11"/>
  <c r="R360" i="11" l="1"/>
  <c r="Q360" i="11"/>
  <c r="P360" i="11"/>
  <c r="O360" i="11"/>
  <c r="S360" i="11"/>
  <c r="Y361" i="11"/>
  <c r="M362" i="11"/>
  <c r="N361" i="11"/>
  <c r="AC361" i="11"/>
  <c r="AB361" i="11"/>
  <c r="AA361" i="11"/>
  <c r="AE361" i="11" s="1"/>
  <c r="Z361" i="11"/>
  <c r="S359" i="11"/>
  <c r="R359" i="11"/>
  <c r="Q359" i="11"/>
  <c r="P359" i="11"/>
  <c r="O359" i="11"/>
  <c r="V360" i="11"/>
  <c r="U360" i="11"/>
  <c r="T360" i="11"/>
  <c r="X360" i="11"/>
  <c r="W360" i="11"/>
  <c r="AF359" i="11"/>
  <c r="AF360" i="11"/>
  <c r="AG360" i="11"/>
  <c r="X361" i="11" l="1"/>
  <c r="W361" i="11"/>
  <c r="V361" i="11"/>
  <c r="U361" i="11"/>
  <c r="T361" i="11"/>
  <c r="AD361" i="11"/>
  <c r="AG361" i="11"/>
  <c r="AF361" i="11"/>
  <c r="AB362" i="11"/>
  <c r="AA362" i="11"/>
  <c r="M363" i="11"/>
  <c r="Z362" i="11"/>
  <c r="AC362" i="11"/>
  <c r="Y362" i="11"/>
  <c r="N362" i="11"/>
  <c r="Q361" i="11" l="1"/>
  <c r="P361" i="11"/>
  <c r="O361" i="11"/>
  <c r="S361" i="11"/>
  <c r="R361" i="11"/>
  <c r="N363" i="11"/>
  <c r="AC363" i="11"/>
  <c r="AB363" i="11"/>
  <c r="AA363" i="11"/>
  <c r="AE363" i="11" s="1"/>
  <c r="Y363" i="11"/>
  <c r="M364" i="11"/>
  <c r="Z363" i="11"/>
  <c r="AD362" i="11"/>
  <c r="AE362" i="11"/>
  <c r="T362" i="11" l="1"/>
  <c r="X362" i="11"/>
  <c r="W362" i="11"/>
  <c r="U362" i="11"/>
  <c r="V362" i="11"/>
  <c r="S362" i="11"/>
  <c r="R362" i="11"/>
  <c r="O362" i="11"/>
  <c r="Q362" i="11"/>
  <c r="P362" i="11"/>
  <c r="AG363" i="11"/>
  <c r="M365" i="11"/>
  <c r="Z364" i="11"/>
  <c r="Y364" i="11"/>
  <c r="AD364" i="11" s="1"/>
  <c r="AC364" i="11"/>
  <c r="AB364" i="11"/>
  <c r="AA364" i="11"/>
  <c r="N364" i="11"/>
  <c r="AD363" i="11"/>
  <c r="W363" i="11"/>
  <c r="V363" i="11"/>
  <c r="U363" i="11"/>
  <c r="X363" i="11"/>
  <c r="T363" i="11"/>
  <c r="AF362" i="11"/>
  <c r="AG362" i="11"/>
  <c r="R364" i="11" l="1"/>
  <c r="Q364" i="11"/>
  <c r="P364" i="11"/>
  <c r="S364" i="11"/>
  <c r="O364" i="11"/>
  <c r="O363" i="11"/>
  <c r="S363" i="11"/>
  <c r="R363" i="11"/>
  <c r="Q363" i="11"/>
  <c r="P363" i="11"/>
  <c r="AF363" i="11"/>
  <c r="AC365" i="11"/>
  <c r="AB365" i="11"/>
  <c r="AA365" i="11"/>
  <c r="AE365" i="11" s="1"/>
  <c r="Z365" i="11"/>
  <c r="Y365" i="11"/>
  <c r="AD365" i="11" s="1"/>
  <c r="N365" i="11"/>
  <c r="M366" i="11"/>
  <c r="AF364" i="11"/>
  <c r="AE364" i="11"/>
  <c r="S365" i="11" l="1"/>
  <c r="P365" i="11"/>
  <c r="O365" i="11"/>
  <c r="R365" i="11"/>
  <c r="Q365" i="11"/>
  <c r="X364" i="11"/>
  <c r="W364" i="11"/>
  <c r="V364" i="11"/>
  <c r="U364" i="11"/>
  <c r="T364" i="11"/>
  <c r="N366" i="11"/>
  <c r="M367" i="11"/>
  <c r="AC366" i="11"/>
  <c r="AB366" i="11"/>
  <c r="AA366" i="11"/>
  <c r="AE366" i="11" s="1"/>
  <c r="Z366" i="11"/>
  <c r="Y366" i="11"/>
  <c r="U365" i="11"/>
  <c r="T365" i="11"/>
  <c r="X365" i="11"/>
  <c r="W365" i="11"/>
  <c r="V365" i="11"/>
  <c r="AG364" i="11"/>
  <c r="AG365" i="11"/>
  <c r="AF365" i="11"/>
  <c r="X366" i="11" l="1"/>
  <c r="W366" i="11"/>
  <c r="V366" i="11"/>
  <c r="T366" i="11"/>
  <c r="U366" i="11"/>
  <c r="AA367" i="11"/>
  <c r="AE367" i="11" s="1"/>
  <c r="M368" i="11"/>
  <c r="Z367" i="11"/>
  <c r="Y367" i="11"/>
  <c r="N367" i="11"/>
  <c r="AC367" i="11"/>
  <c r="AB367" i="11"/>
  <c r="AG366" i="11"/>
  <c r="AD366" i="11"/>
  <c r="P366" i="11" l="1"/>
  <c r="O366" i="11"/>
  <c r="S366" i="11"/>
  <c r="R366" i="11"/>
  <c r="Q366" i="11"/>
  <c r="N368" i="11"/>
  <c r="AC368" i="11"/>
  <c r="AB368" i="11"/>
  <c r="AA368" i="11"/>
  <c r="Z368" i="11"/>
  <c r="Y368" i="11"/>
  <c r="M369" i="11"/>
  <c r="AF366" i="11"/>
  <c r="X367" i="11"/>
  <c r="W367" i="11"/>
  <c r="V367" i="11"/>
  <c r="U367" i="11"/>
  <c r="T367" i="11"/>
  <c r="AG367" i="11"/>
  <c r="AD367" i="11"/>
  <c r="AD368" i="11" l="1"/>
  <c r="S367" i="11"/>
  <c r="R367" i="11"/>
  <c r="Q367" i="11"/>
  <c r="P367" i="11"/>
  <c r="O367" i="11"/>
  <c r="AF367" i="11"/>
  <c r="Y369" i="11"/>
  <c r="M370" i="11"/>
  <c r="AC369" i="11"/>
  <c r="AA369" i="11"/>
  <c r="AE369" i="11" s="1"/>
  <c r="Z369" i="11"/>
  <c r="N369" i="11"/>
  <c r="AB369" i="11"/>
  <c r="AE368" i="11"/>
  <c r="AG369" i="11" l="1"/>
  <c r="X369" i="11"/>
  <c r="W369" i="11"/>
  <c r="U369" i="11"/>
  <c r="T369" i="11"/>
  <c r="V369" i="11"/>
  <c r="AB370" i="11"/>
  <c r="AA370" i="11"/>
  <c r="M371" i="11"/>
  <c r="Z370" i="11"/>
  <c r="Y370" i="11"/>
  <c r="AD370" i="11" s="1"/>
  <c r="N370" i="11"/>
  <c r="AC370" i="11"/>
  <c r="Q368" i="11"/>
  <c r="P368" i="11"/>
  <c r="O368" i="11"/>
  <c r="S368" i="11"/>
  <c r="R368" i="11"/>
  <c r="AD369" i="11"/>
  <c r="AF368" i="11"/>
  <c r="V368" i="11"/>
  <c r="U368" i="11"/>
  <c r="T368" i="11"/>
  <c r="W368" i="11"/>
  <c r="X368" i="11"/>
  <c r="AG368" i="11"/>
  <c r="AF370" i="11" l="1"/>
  <c r="Q369" i="11"/>
  <c r="P369" i="11"/>
  <c r="O369" i="11"/>
  <c r="S369" i="11"/>
  <c r="R369" i="11"/>
  <c r="N371" i="11"/>
  <c r="AC371" i="11"/>
  <c r="AB371" i="11"/>
  <c r="AA371" i="11"/>
  <c r="AE371" i="11" s="1"/>
  <c r="Z371" i="11"/>
  <c r="M372" i="11"/>
  <c r="Y371" i="11"/>
  <c r="AD371" i="11" s="1"/>
  <c r="AF369" i="11"/>
  <c r="S370" i="11"/>
  <c r="R370" i="11"/>
  <c r="Q370" i="11"/>
  <c r="P370" i="11"/>
  <c r="O370" i="11"/>
  <c r="AE370" i="11"/>
  <c r="O371" i="11" l="1"/>
  <c r="R371" i="11"/>
  <c r="Q371" i="11"/>
  <c r="P371" i="11"/>
  <c r="S371" i="11"/>
  <c r="T370" i="11"/>
  <c r="X370" i="11"/>
  <c r="W370" i="11"/>
  <c r="V370" i="11"/>
  <c r="U370" i="11"/>
  <c r="M373" i="11"/>
  <c r="Z372" i="11"/>
  <c r="Y372" i="11"/>
  <c r="AD372" i="11" s="1"/>
  <c r="AB372" i="11"/>
  <c r="N372" i="11"/>
  <c r="AC372" i="11"/>
  <c r="AA372" i="11"/>
  <c r="AF371" i="11"/>
  <c r="AG371" i="11"/>
  <c r="W371" i="11"/>
  <c r="V371" i="11"/>
  <c r="U371" i="11"/>
  <c r="X371" i="11"/>
  <c r="T371" i="11"/>
  <c r="AG370" i="11"/>
  <c r="R372" i="11" l="1"/>
  <c r="Q372" i="11"/>
  <c r="P372" i="11"/>
  <c r="S372" i="11"/>
  <c r="O372" i="11"/>
  <c r="AF372" i="11"/>
  <c r="AC373" i="11"/>
  <c r="AB373" i="11"/>
  <c r="AA373" i="11"/>
  <c r="Z373" i="11"/>
  <c r="Y373" i="11"/>
  <c r="N373" i="11"/>
  <c r="M374" i="11"/>
  <c r="AE372" i="11"/>
  <c r="AG372" i="11" s="1"/>
  <c r="N374" i="11" l="1"/>
  <c r="AC374" i="11"/>
  <c r="AB374" i="11"/>
  <c r="AA374" i="11"/>
  <c r="AE374" i="11" s="1"/>
  <c r="Y374" i="11"/>
  <c r="M375" i="11"/>
  <c r="Z374" i="11"/>
  <c r="AE373" i="11"/>
  <c r="X372" i="11"/>
  <c r="V372" i="11"/>
  <c r="U372" i="11"/>
  <c r="T372" i="11"/>
  <c r="W372" i="11"/>
  <c r="AD373" i="11"/>
  <c r="S373" i="11" l="1"/>
  <c r="O373" i="11"/>
  <c r="R373" i="11"/>
  <c r="Q373" i="11"/>
  <c r="P373" i="11"/>
  <c r="X374" i="11"/>
  <c r="W374" i="11"/>
  <c r="V374" i="11"/>
  <c r="U374" i="11"/>
  <c r="T374" i="11"/>
  <c r="AF373" i="11"/>
  <c r="AA375" i="11"/>
  <c r="AE375" i="11" s="1"/>
  <c r="M376" i="11"/>
  <c r="Z375" i="11"/>
  <c r="Y375" i="11"/>
  <c r="AD375" i="11" s="1"/>
  <c r="AC375" i="11"/>
  <c r="AB375" i="11"/>
  <c r="N375" i="11"/>
  <c r="U373" i="11"/>
  <c r="T373" i="11"/>
  <c r="X373" i="11"/>
  <c r="W373" i="11"/>
  <c r="V373" i="11"/>
  <c r="AD374" i="11"/>
  <c r="AG373" i="11"/>
  <c r="AG374" i="11"/>
  <c r="P374" i="11" l="1"/>
  <c r="O374" i="11"/>
  <c r="S374" i="11"/>
  <c r="R374" i="11"/>
  <c r="Q374" i="11"/>
  <c r="N376" i="11"/>
  <c r="AC376" i="11"/>
  <c r="AB376" i="11"/>
  <c r="AA376" i="11"/>
  <c r="Z376" i="11"/>
  <c r="Y376" i="11"/>
  <c r="M377" i="11"/>
  <c r="W375" i="11"/>
  <c r="V375" i="11"/>
  <c r="U375" i="11"/>
  <c r="T375" i="11"/>
  <c r="X375" i="11"/>
  <c r="S375" i="11"/>
  <c r="R375" i="11"/>
  <c r="Q375" i="11"/>
  <c r="O375" i="11"/>
  <c r="P375" i="11"/>
  <c r="AF374" i="11"/>
  <c r="AG375" i="11"/>
  <c r="AF375" i="11"/>
  <c r="Y377" i="11" l="1"/>
  <c r="M378" i="11"/>
  <c r="AC377" i="11"/>
  <c r="AB377" i="11"/>
  <c r="N377" i="11"/>
  <c r="Z377" i="11"/>
  <c r="AA377" i="11"/>
  <c r="AE377" i="11" s="1"/>
  <c r="AD376" i="11"/>
  <c r="AG376" i="11"/>
  <c r="AE376" i="11"/>
  <c r="X377" i="11" l="1"/>
  <c r="W377" i="11"/>
  <c r="T377" i="11"/>
  <c r="U377" i="11"/>
  <c r="V377" i="11"/>
  <c r="V376" i="11"/>
  <c r="U376" i="11"/>
  <c r="T376" i="11"/>
  <c r="X376" i="11"/>
  <c r="W376" i="11"/>
  <c r="P376" i="11"/>
  <c r="O376" i="11"/>
  <c r="S376" i="11"/>
  <c r="R376" i="11"/>
  <c r="Q376" i="11"/>
  <c r="AG377" i="11"/>
  <c r="AF376" i="11"/>
  <c r="AB378" i="11"/>
  <c r="AA378" i="11"/>
  <c r="AE378" i="11" s="1"/>
  <c r="M379" i="11"/>
  <c r="Z378" i="11"/>
  <c r="AC378" i="11"/>
  <c r="Y378" i="11"/>
  <c r="AD378" i="11" s="1"/>
  <c r="N378" i="11"/>
  <c r="AD377" i="11"/>
  <c r="N379" i="11" l="1"/>
  <c r="AC379" i="11"/>
  <c r="AB379" i="11"/>
  <c r="AA379" i="11"/>
  <c r="AE379" i="11" s="1"/>
  <c r="Z379" i="11"/>
  <c r="Y379" i="11"/>
  <c r="AD379" i="11" s="1"/>
  <c r="M380" i="11"/>
  <c r="S378" i="11"/>
  <c r="R378" i="11"/>
  <c r="P378" i="11"/>
  <c r="Q378" i="11"/>
  <c r="O378" i="11"/>
  <c r="T378" i="11"/>
  <c r="X378" i="11"/>
  <c r="W378" i="11"/>
  <c r="V378" i="11"/>
  <c r="U378" i="11"/>
  <c r="Q377" i="11"/>
  <c r="P377" i="11"/>
  <c r="O377" i="11"/>
  <c r="S377" i="11"/>
  <c r="R377" i="11"/>
  <c r="AG378" i="11"/>
  <c r="AF378" i="11"/>
  <c r="AF377" i="11"/>
  <c r="O379" i="11" l="1"/>
  <c r="Q379" i="11"/>
  <c r="P379" i="11"/>
  <c r="S379" i="11"/>
  <c r="R379" i="11"/>
  <c r="M381" i="11"/>
  <c r="Z380" i="11"/>
  <c r="Y380" i="11"/>
  <c r="AD380" i="11" s="1"/>
  <c r="AC380" i="11"/>
  <c r="AA380" i="11"/>
  <c r="N380" i="11"/>
  <c r="AB380" i="11"/>
  <c r="W379" i="11"/>
  <c r="V379" i="11"/>
  <c r="U379" i="11"/>
  <c r="T379" i="11"/>
  <c r="X379" i="11"/>
  <c r="AG379" i="11"/>
  <c r="AF379" i="11"/>
  <c r="R380" i="11" l="1"/>
  <c r="Q380" i="11"/>
  <c r="P380" i="11"/>
  <c r="S380" i="11"/>
  <c r="O380" i="11"/>
  <c r="AC381" i="11"/>
  <c r="AB381" i="11"/>
  <c r="AA381" i="11"/>
  <c r="AE381" i="11" s="1"/>
  <c r="Y381" i="11"/>
  <c r="N381" i="11"/>
  <c r="M382" i="11"/>
  <c r="Z381" i="11"/>
  <c r="AF380" i="11"/>
  <c r="AE380" i="11"/>
  <c r="AG380" i="11" s="1"/>
  <c r="N382" i="11" l="1"/>
  <c r="AC382" i="11"/>
  <c r="AB382" i="11"/>
  <c r="AA382" i="11"/>
  <c r="AE382" i="11" s="1"/>
  <c r="Z382" i="11"/>
  <c r="M383" i="11"/>
  <c r="Y382" i="11"/>
  <c r="AD382" i="11" s="1"/>
  <c r="X380" i="11"/>
  <c r="U380" i="11"/>
  <c r="T380" i="11"/>
  <c r="W380" i="11"/>
  <c r="V380" i="11"/>
  <c r="AG381" i="11"/>
  <c r="AF381" i="11"/>
  <c r="U381" i="11"/>
  <c r="T381" i="11"/>
  <c r="X381" i="11"/>
  <c r="W381" i="11"/>
  <c r="V381" i="11"/>
  <c r="AD381" i="11"/>
  <c r="P382" i="11" l="1"/>
  <c r="O382" i="11"/>
  <c r="R382" i="11"/>
  <c r="Q382" i="11"/>
  <c r="S382" i="11"/>
  <c r="AA383" i="11"/>
  <c r="AE383" i="11" s="1"/>
  <c r="M384" i="11"/>
  <c r="Z383" i="11"/>
  <c r="Y383" i="11"/>
  <c r="AB383" i="11"/>
  <c r="N383" i="11"/>
  <c r="AC383" i="11"/>
  <c r="S381" i="11"/>
  <c r="Q381" i="11"/>
  <c r="R381" i="11"/>
  <c r="P381" i="11"/>
  <c r="O381" i="11"/>
  <c r="X382" i="11"/>
  <c r="W382" i="11"/>
  <c r="V382" i="11"/>
  <c r="U382" i="11"/>
  <c r="T382" i="11"/>
  <c r="AF382" i="11"/>
  <c r="AG382" i="11"/>
  <c r="N384" i="11" l="1"/>
  <c r="AC384" i="11"/>
  <c r="AB384" i="11"/>
  <c r="Z384" i="11"/>
  <c r="Y384" i="11"/>
  <c r="AD384" i="11" s="1"/>
  <c r="M385" i="11"/>
  <c r="AA384" i="11"/>
  <c r="AE384" i="11" s="1"/>
  <c r="AG383" i="11"/>
  <c r="V383" i="11"/>
  <c r="U383" i="11"/>
  <c r="T383" i="11"/>
  <c r="X383" i="11"/>
  <c r="W383" i="11"/>
  <c r="AD383" i="11"/>
  <c r="S383" i="11" l="1"/>
  <c r="R383" i="11"/>
  <c r="Q383" i="11"/>
  <c r="P383" i="11"/>
  <c r="O383" i="11"/>
  <c r="Y385" i="11"/>
  <c r="AD385" i="11" s="1"/>
  <c r="AC385" i="11"/>
  <c r="AB385" i="11"/>
  <c r="N385" i="11"/>
  <c r="AA385" i="11"/>
  <c r="M386" i="11"/>
  <c r="Z385" i="11"/>
  <c r="O384" i="11"/>
  <c r="R384" i="11"/>
  <c r="S384" i="11"/>
  <c r="Q384" i="11"/>
  <c r="P384" i="11"/>
  <c r="V384" i="11"/>
  <c r="U384" i="11"/>
  <c r="T384" i="11"/>
  <c r="X384" i="11"/>
  <c r="W384" i="11"/>
  <c r="AF383" i="11"/>
  <c r="AF384" i="11"/>
  <c r="AG384" i="11"/>
  <c r="Q385" i="11" l="1"/>
  <c r="P385" i="11"/>
  <c r="O385" i="11"/>
  <c r="S385" i="11"/>
  <c r="R385" i="11"/>
  <c r="AB386" i="11"/>
  <c r="AA386" i="11"/>
  <c r="AE386" i="11" s="1"/>
  <c r="M387" i="11"/>
  <c r="Z386" i="11"/>
  <c r="AC386" i="11"/>
  <c r="Y386" i="11"/>
  <c r="AD386" i="11" s="1"/>
  <c r="N386" i="11"/>
  <c r="AE385" i="11"/>
  <c r="AG385" i="11"/>
  <c r="AF385" i="11"/>
  <c r="S386" i="11" l="1"/>
  <c r="R386" i="11"/>
  <c r="Q386" i="11"/>
  <c r="O386" i="11"/>
  <c r="P386" i="11"/>
  <c r="N387" i="11"/>
  <c r="AC387" i="11"/>
  <c r="AA387" i="11"/>
  <c r="AE387" i="11" s="1"/>
  <c r="Z387" i="11"/>
  <c r="Y387" i="11"/>
  <c r="M388" i="11"/>
  <c r="AB387" i="11"/>
  <c r="X385" i="11"/>
  <c r="W385" i="11"/>
  <c r="V385" i="11"/>
  <c r="U385" i="11"/>
  <c r="T385" i="11"/>
  <c r="T386" i="11"/>
  <c r="W386" i="11"/>
  <c r="V386" i="11"/>
  <c r="U386" i="11"/>
  <c r="X386" i="11"/>
  <c r="AG386" i="11"/>
  <c r="AF386" i="11"/>
  <c r="M389" i="11" l="1"/>
  <c r="Z388" i="11"/>
  <c r="Y388" i="11"/>
  <c r="AD388" i="11" s="1"/>
  <c r="AC388" i="11"/>
  <c r="AB388" i="11"/>
  <c r="N388" i="11"/>
  <c r="AA388" i="11"/>
  <c r="AE388" i="11" s="1"/>
  <c r="AD387" i="11"/>
  <c r="W387" i="11"/>
  <c r="V387" i="11"/>
  <c r="U387" i="11"/>
  <c r="X387" i="11"/>
  <c r="T387" i="11"/>
  <c r="AG387" i="11"/>
  <c r="X388" i="11" l="1"/>
  <c r="T388" i="11"/>
  <c r="W388" i="11"/>
  <c r="V388" i="11"/>
  <c r="U388" i="11"/>
  <c r="R388" i="11"/>
  <c r="Q388" i="11"/>
  <c r="P388" i="11"/>
  <c r="S388" i="11"/>
  <c r="O388" i="11"/>
  <c r="O387" i="11"/>
  <c r="P387" i="11"/>
  <c r="S387" i="11"/>
  <c r="Q387" i="11"/>
  <c r="R387" i="11"/>
  <c r="AF387" i="11"/>
  <c r="AG388" i="11"/>
  <c r="AF388" i="11"/>
  <c r="AC389" i="11"/>
  <c r="AB389" i="11"/>
  <c r="AA389" i="11"/>
  <c r="M390" i="11"/>
  <c r="Z389" i="11"/>
  <c r="Y389" i="11"/>
  <c r="AD389" i="11" s="1"/>
  <c r="N389" i="11"/>
  <c r="S389" i="11" l="1"/>
  <c r="R389" i="11"/>
  <c r="P389" i="11"/>
  <c r="Q389" i="11"/>
  <c r="O389" i="11"/>
  <c r="N390" i="11"/>
  <c r="AB390" i="11"/>
  <c r="AA390" i="11"/>
  <c r="AE390" i="11" s="1"/>
  <c r="Z390" i="11"/>
  <c r="Y390" i="11"/>
  <c r="AD390" i="11" s="1"/>
  <c r="M391" i="11"/>
  <c r="AC390" i="11"/>
  <c r="AE389" i="11"/>
  <c r="AG389" i="11"/>
  <c r="AF389" i="11"/>
  <c r="U389" i="11" l="1"/>
  <c r="T389" i="11"/>
  <c r="X389" i="11"/>
  <c r="W389" i="11"/>
  <c r="V389" i="11"/>
  <c r="X390" i="11"/>
  <c r="W390" i="11"/>
  <c r="V390" i="11"/>
  <c r="T390" i="11"/>
  <c r="U390" i="11"/>
  <c r="AA391" i="11"/>
  <c r="M392" i="11"/>
  <c r="Z391" i="11"/>
  <c r="Y391" i="11"/>
  <c r="AD391" i="11" s="1"/>
  <c r="AC391" i="11"/>
  <c r="AB391" i="11"/>
  <c r="N391" i="11"/>
  <c r="P390" i="11"/>
  <c r="O390" i="11"/>
  <c r="Q390" i="11"/>
  <c r="S390" i="11"/>
  <c r="R390" i="11"/>
  <c r="AF390" i="11"/>
  <c r="AG390" i="11"/>
  <c r="N392" i="11" l="1"/>
  <c r="AC392" i="11"/>
  <c r="AB392" i="11"/>
  <c r="Y392" i="11"/>
  <c r="M393" i="11"/>
  <c r="AA392" i="11"/>
  <c r="AE392" i="11" s="1"/>
  <c r="Z392" i="11"/>
  <c r="AE391" i="11"/>
  <c r="S391" i="11"/>
  <c r="R391" i="11"/>
  <c r="Q391" i="11"/>
  <c r="P391" i="11"/>
  <c r="O391" i="11"/>
  <c r="AF391" i="11"/>
  <c r="U391" i="11" l="1"/>
  <c r="T391" i="11"/>
  <c r="X391" i="11"/>
  <c r="W391" i="11"/>
  <c r="V391" i="11"/>
  <c r="AG391" i="11"/>
  <c r="V392" i="11"/>
  <c r="U392" i="11"/>
  <c r="T392" i="11"/>
  <c r="X392" i="11"/>
  <c r="W392" i="11"/>
  <c r="Y393" i="11"/>
  <c r="AD393" i="11" s="1"/>
  <c r="AC393" i="11"/>
  <c r="AB393" i="11"/>
  <c r="N393" i="11"/>
  <c r="AA393" i="11"/>
  <c r="AE393" i="11" s="1"/>
  <c r="Z393" i="11"/>
  <c r="M394" i="11"/>
  <c r="AD392" i="11"/>
  <c r="AG392" i="11"/>
  <c r="AF392" i="11"/>
  <c r="AG393" i="11" l="1"/>
  <c r="AF393" i="11"/>
  <c r="Q393" i="11"/>
  <c r="P393" i="11"/>
  <c r="O393" i="11"/>
  <c r="R393" i="11"/>
  <c r="S393" i="11"/>
  <c r="X393" i="11"/>
  <c r="W393" i="11"/>
  <c r="U393" i="11"/>
  <c r="V393" i="11"/>
  <c r="T393" i="11"/>
  <c r="AB394" i="11"/>
  <c r="AA394" i="11"/>
  <c r="AE394" i="11" s="1"/>
  <c r="M395" i="11"/>
  <c r="Z394" i="11"/>
  <c r="Y394" i="11"/>
  <c r="N394" i="11"/>
  <c r="AC394" i="11"/>
  <c r="S392" i="11"/>
  <c r="Q392" i="11"/>
  <c r="O392" i="11"/>
  <c r="R392" i="11"/>
  <c r="P392" i="11"/>
  <c r="N395" i="11" l="1"/>
  <c r="AC395" i="11"/>
  <c r="Z395" i="11"/>
  <c r="Y395" i="11"/>
  <c r="M396" i="11"/>
  <c r="AB395" i="11"/>
  <c r="AA395" i="11"/>
  <c r="AG394" i="11"/>
  <c r="T394" i="11"/>
  <c r="V394" i="11"/>
  <c r="U394" i="11"/>
  <c r="X394" i="11"/>
  <c r="W394" i="11"/>
  <c r="AD394" i="11"/>
  <c r="S394" i="11" l="1"/>
  <c r="R394" i="11"/>
  <c r="Q394" i="11"/>
  <c r="P394" i="11"/>
  <c r="O394" i="11"/>
  <c r="AD395" i="11"/>
  <c r="AE395" i="11"/>
  <c r="M397" i="11"/>
  <c r="Z396" i="11"/>
  <c r="Y396" i="11"/>
  <c r="AD396" i="11" s="1"/>
  <c r="AC396" i="11"/>
  <c r="AB396" i="11"/>
  <c r="N396" i="11"/>
  <c r="AA396" i="11"/>
  <c r="AE396" i="11" s="1"/>
  <c r="AF394" i="11"/>
  <c r="AF395" i="11"/>
  <c r="AC397" i="11" l="1"/>
  <c r="AB397" i="11"/>
  <c r="AA397" i="11"/>
  <c r="AE397" i="11" s="1"/>
  <c r="M398" i="11"/>
  <c r="Z397" i="11"/>
  <c r="Y397" i="11"/>
  <c r="AD397" i="11" s="1"/>
  <c r="N397" i="11"/>
  <c r="W395" i="11"/>
  <c r="V395" i="11"/>
  <c r="U395" i="11"/>
  <c r="X395" i="11"/>
  <c r="T395" i="11"/>
  <c r="O395" i="11"/>
  <c r="R395" i="11"/>
  <c r="Q395" i="11"/>
  <c r="P395" i="11"/>
  <c r="S395" i="11"/>
  <c r="R396" i="11"/>
  <c r="Q396" i="11"/>
  <c r="P396" i="11"/>
  <c r="S396" i="11"/>
  <c r="O396" i="11"/>
  <c r="X396" i="11"/>
  <c r="V396" i="11"/>
  <c r="W396" i="11"/>
  <c r="U396" i="11"/>
  <c r="T396" i="11"/>
  <c r="AG396" i="11"/>
  <c r="AF396" i="11"/>
  <c r="AG395" i="11"/>
  <c r="S397" i="11" l="1"/>
  <c r="R397" i="11"/>
  <c r="Q397" i="11"/>
  <c r="O397" i="11"/>
  <c r="P397" i="11"/>
  <c r="N398" i="11"/>
  <c r="AA398" i="11"/>
  <c r="AE398" i="11" s="1"/>
  <c r="Z398" i="11"/>
  <c r="Y398" i="11"/>
  <c r="M399" i="11"/>
  <c r="AC398" i="11"/>
  <c r="AB398" i="11"/>
  <c r="U397" i="11"/>
  <c r="T397" i="11"/>
  <c r="W397" i="11"/>
  <c r="V397" i="11"/>
  <c r="X397" i="11"/>
  <c r="AG397" i="11"/>
  <c r="AF397" i="11"/>
  <c r="AG398" i="11" l="1"/>
  <c r="X398" i="11"/>
  <c r="W398" i="11"/>
  <c r="V398" i="11"/>
  <c r="U398" i="11"/>
  <c r="T398" i="11"/>
  <c r="AA399" i="11"/>
  <c r="AE399" i="11" s="1"/>
  <c r="M400" i="11"/>
  <c r="Z399" i="11"/>
  <c r="Y399" i="11"/>
  <c r="AD399" i="11" s="1"/>
  <c r="AC399" i="11"/>
  <c r="AB399" i="11"/>
  <c r="N399" i="11"/>
  <c r="AD398" i="11"/>
  <c r="P398" i="11" l="1"/>
  <c r="O398" i="11"/>
  <c r="S398" i="11"/>
  <c r="R398" i="11"/>
  <c r="Q398" i="11"/>
  <c r="AG399" i="11"/>
  <c r="AF399" i="11"/>
  <c r="S399" i="11"/>
  <c r="R399" i="11"/>
  <c r="Q399" i="11"/>
  <c r="P399" i="11"/>
  <c r="O399" i="11"/>
  <c r="T399" i="11"/>
  <c r="W399" i="11"/>
  <c r="X399" i="11"/>
  <c r="V399" i="11"/>
  <c r="U399" i="11"/>
  <c r="N400" i="11"/>
  <c r="AC400" i="11"/>
  <c r="AB400" i="11"/>
  <c r="M401" i="11"/>
  <c r="AA400" i="11"/>
  <c r="AE400" i="11" s="1"/>
  <c r="Z400" i="11"/>
  <c r="Y400" i="11"/>
  <c r="AD400" i="11" s="1"/>
  <c r="AF398" i="11"/>
  <c r="S400" i="11" l="1"/>
  <c r="R400" i="11"/>
  <c r="P400" i="11"/>
  <c r="O400" i="11"/>
  <c r="Q400" i="11"/>
  <c r="V400" i="11"/>
  <c r="U400" i="11"/>
  <c r="T400" i="11"/>
  <c r="X400" i="11"/>
  <c r="W400" i="11"/>
  <c r="Y401" i="11"/>
  <c r="AB401" i="11"/>
  <c r="N401" i="11"/>
  <c r="AA401" i="11"/>
  <c r="AE401" i="11" s="1"/>
  <c r="Z401" i="11"/>
  <c r="M402" i="11"/>
  <c r="AC401" i="11"/>
  <c r="AG400" i="11"/>
  <c r="AF400" i="11"/>
  <c r="X401" i="11" l="1"/>
  <c r="W401" i="11"/>
  <c r="V401" i="11"/>
  <c r="T401" i="11"/>
  <c r="U401" i="11"/>
  <c r="AD401" i="11"/>
  <c r="AB402" i="11"/>
  <c r="AA402" i="11"/>
  <c r="AE402" i="11" s="1"/>
  <c r="M403" i="11"/>
  <c r="Z402" i="11"/>
  <c r="AC402" i="11"/>
  <c r="Y402" i="11"/>
  <c r="AD402" i="11" s="1"/>
  <c r="N402" i="11"/>
  <c r="AG401" i="11"/>
  <c r="AF401" i="11"/>
  <c r="Q401" i="11" l="1"/>
  <c r="P401" i="11"/>
  <c r="O401" i="11"/>
  <c r="S401" i="11"/>
  <c r="R401" i="11"/>
  <c r="S402" i="11"/>
  <c r="R402" i="11"/>
  <c r="Q402" i="11"/>
  <c r="P402" i="11"/>
  <c r="O402" i="11"/>
  <c r="AF402" i="11"/>
  <c r="AG402" i="11"/>
  <c r="T402" i="11"/>
  <c r="U402" i="11"/>
  <c r="X402" i="11"/>
  <c r="W402" i="11"/>
  <c r="V402" i="11"/>
  <c r="N403" i="11"/>
  <c r="AC403" i="11"/>
  <c r="Y403" i="11"/>
  <c r="M404" i="11"/>
  <c r="AB403" i="11"/>
  <c r="AA403" i="11"/>
  <c r="AE403" i="11" s="1"/>
  <c r="Z403" i="11"/>
  <c r="AD403" i="11" l="1"/>
  <c r="AG403" i="11"/>
  <c r="AF403" i="11"/>
  <c r="W403" i="11"/>
  <c r="V403" i="11"/>
  <c r="U403" i="11"/>
  <c r="X403" i="11"/>
  <c r="T403" i="11"/>
  <c r="M405" i="11"/>
  <c r="Z404" i="11"/>
  <c r="Y404" i="11"/>
  <c r="AD404" i="11" s="1"/>
  <c r="AC404" i="11"/>
  <c r="AB404" i="11"/>
  <c r="N404" i="11"/>
  <c r="AA404" i="11"/>
  <c r="AE404" i="11" s="1"/>
  <c r="R404" i="11" l="1"/>
  <c r="Q404" i="11"/>
  <c r="P404" i="11"/>
  <c r="O404" i="11"/>
  <c r="S404" i="11"/>
  <c r="X404" i="11"/>
  <c r="W404" i="11"/>
  <c r="U404" i="11"/>
  <c r="V404" i="11"/>
  <c r="T404" i="11"/>
  <c r="AG404" i="11"/>
  <c r="AF404" i="11"/>
  <c r="AC405" i="11"/>
  <c r="AB405" i="11"/>
  <c r="AA405" i="11"/>
  <c r="AE405" i="11" s="1"/>
  <c r="Y405" i="11"/>
  <c r="AD405" i="11" s="1"/>
  <c r="N405" i="11"/>
  <c r="M406" i="11"/>
  <c r="Z405" i="11"/>
  <c r="O403" i="11"/>
  <c r="S403" i="11"/>
  <c r="Q403" i="11"/>
  <c r="R403" i="11"/>
  <c r="P403" i="11"/>
  <c r="U405" i="11" l="1"/>
  <c r="T405" i="11"/>
  <c r="V405" i="11"/>
  <c r="X405" i="11"/>
  <c r="W405" i="11"/>
  <c r="N406" i="11"/>
  <c r="Z406" i="11"/>
  <c r="Y406" i="11"/>
  <c r="AD406" i="11" s="1"/>
  <c r="M407" i="11"/>
  <c r="AC406" i="11"/>
  <c r="AA406" i="11"/>
  <c r="AB406" i="11"/>
  <c r="S405" i="11"/>
  <c r="R405" i="11"/>
  <c r="Q405" i="11"/>
  <c r="P405" i="11"/>
  <c r="O405" i="11"/>
  <c r="AG405" i="11"/>
  <c r="AF405" i="11"/>
  <c r="AF406" i="11" l="1"/>
  <c r="P406" i="11"/>
  <c r="O406" i="11"/>
  <c r="R406" i="11"/>
  <c r="S406" i="11"/>
  <c r="Q406" i="11"/>
  <c r="AE406" i="11"/>
  <c r="AA407" i="11"/>
  <c r="M408" i="11"/>
  <c r="Z407" i="11"/>
  <c r="Y407" i="11"/>
  <c r="AD407" i="11" s="1"/>
  <c r="AC407" i="11"/>
  <c r="AB407" i="11"/>
  <c r="N407" i="11"/>
  <c r="X406" i="11" l="1"/>
  <c r="W406" i="11"/>
  <c r="V406" i="11"/>
  <c r="U406" i="11"/>
  <c r="T406" i="11"/>
  <c r="S407" i="11"/>
  <c r="R407" i="11"/>
  <c r="Q407" i="11"/>
  <c r="P407" i="11"/>
  <c r="O407" i="11"/>
  <c r="N408" i="11"/>
  <c r="AC408" i="11"/>
  <c r="AB408" i="11"/>
  <c r="M409" i="11"/>
  <c r="Z408" i="11"/>
  <c r="AA408" i="11"/>
  <c r="Y408" i="11"/>
  <c r="AG406" i="11"/>
  <c r="AF407" i="11"/>
  <c r="AE407" i="11"/>
  <c r="AE408" i="11" l="1"/>
  <c r="Y409" i="11"/>
  <c r="AA409" i="11"/>
  <c r="Z409" i="11"/>
  <c r="AC409" i="11"/>
  <c r="AB409" i="11"/>
  <c r="N409" i="11"/>
  <c r="M410" i="11"/>
  <c r="X407" i="11"/>
  <c r="V407" i="11"/>
  <c r="W407" i="11"/>
  <c r="U407" i="11"/>
  <c r="T407" i="11"/>
  <c r="AG407" i="11"/>
  <c r="AG408" i="11"/>
  <c r="AF408" i="11"/>
  <c r="AD408" i="11"/>
  <c r="AB410" i="11" l="1"/>
  <c r="AA410" i="11"/>
  <c r="AE410" i="11" s="1"/>
  <c r="M411" i="11"/>
  <c r="Z410" i="11"/>
  <c r="AC410" i="11"/>
  <c r="Y410" i="11"/>
  <c r="AD410" i="11" s="1"/>
  <c r="N410" i="11"/>
  <c r="AE409" i="11"/>
  <c r="AD409" i="11"/>
  <c r="S408" i="11"/>
  <c r="R408" i="11"/>
  <c r="Q408" i="11"/>
  <c r="O408" i="11"/>
  <c r="P408" i="11"/>
  <c r="V408" i="11"/>
  <c r="U408" i="11"/>
  <c r="T408" i="11"/>
  <c r="W408" i="11"/>
  <c r="X408" i="11"/>
  <c r="T410" i="11" l="1"/>
  <c r="W410" i="11"/>
  <c r="X410" i="11"/>
  <c r="V410" i="11"/>
  <c r="U410" i="11"/>
  <c r="N411" i="11"/>
  <c r="AC411" i="11"/>
  <c r="M412" i="11"/>
  <c r="AA411" i="11"/>
  <c r="Y411" i="11"/>
  <c r="AB411" i="11"/>
  <c r="Z411" i="11"/>
  <c r="Q409" i="11"/>
  <c r="P409" i="11"/>
  <c r="O409" i="11"/>
  <c r="S409" i="11"/>
  <c r="R409" i="11"/>
  <c r="X409" i="11"/>
  <c r="W409" i="11"/>
  <c r="V409" i="11"/>
  <c r="U409" i="11"/>
  <c r="T409" i="11"/>
  <c r="AF409" i="11"/>
  <c r="S410" i="11"/>
  <c r="R410" i="11"/>
  <c r="Q410" i="11"/>
  <c r="P410" i="11"/>
  <c r="O410" i="11"/>
  <c r="AG410" i="11"/>
  <c r="AF410" i="11"/>
  <c r="AG409" i="11"/>
  <c r="M413" i="11" l="1"/>
  <c r="Z412" i="11"/>
  <c r="Y412" i="11"/>
  <c r="AD412" i="11" s="1"/>
  <c r="AB412" i="11"/>
  <c r="N412" i="11"/>
  <c r="AA412" i="11"/>
  <c r="AE412" i="11" s="1"/>
  <c r="AC412" i="11"/>
  <c r="AD411" i="11"/>
  <c r="AE411" i="11"/>
  <c r="X412" i="11" l="1"/>
  <c r="W412" i="11"/>
  <c r="V412" i="11"/>
  <c r="T412" i="11"/>
  <c r="U412" i="11"/>
  <c r="AG412" i="11"/>
  <c r="AF412" i="11"/>
  <c r="W411" i="11"/>
  <c r="V411" i="11"/>
  <c r="U411" i="11"/>
  <c r="X411" i="11"/>
  <c r="T411" i="11"/>
  <c r="AC413" i="11"/>
  <c r="AB413" i="11"/>
  <c r="AA413" i="11"/>
  <c r="AE413" i="11" s="1"/>
  <c r="Z413" i="11"/>
  <c r="N413" i="11"/>
  <c r="M414" i="11"/>
  <c r="Y413" i="11"/>
  <c r="O411" i="11"/>
  <c r="S411" i="11"/>
  <c r="R411" i="11"/>
  <c r="P411" i="11"/>
  <c r="Q411" i="11"/>
  <c r="AF411" i="11"/>
  <c r="R412" i="11"/>
  <c r="Q412" i="11"/>
  <c r="P412" i="11"/>
  <c r="S412" i="11"/>
  <c r="O412" i="11"/>
  <c r="AG411" i="11"/>
  <c r="U413" i="11" l="1"/>
  <c r="T413" i="11"/>
  <c r="X413" i="11"/>
  <c r="W413" i="11"/>
  <c r="V413" i="11"/>
  <c r="AD413" i="11"/>
  <c r="AF413" i="11" s="1"/>
  <c r="N414" i="11"/>
  <c r="Y414" i="11"/>
  <c r="AD414" i="11" s="1"/>
  <c r="M415" i="11"/>
  <c r="AB414" i="11"/>
  <c r="AA414" i="11"/>
  <c r="AE414" i="11" s="1"/>
  <c r="Z414" i="11"/>
  <c r="AC414" i="11"/>
  <c r="AG413" i="11"/>
  <c r="P414" i="11" l="1"/>
  <c r="O414" i="11"/>
  <c r="S414" i="11"/>
  <c r="Q414" i="11"/>
  <c r="R414" i="11"/>
  <c r="AF414" i="11"/>
  <c r="AG414" i="11"/>
  <c r="X414" i="11"/>
  <c r="W414" i="11"/>
  <c r="V414" i="11"/>
  <c r="U414" i="11"/>
  <c r="T414" i="11"/>
  <c r="S413" i="11"/>
  <c r="R413" i="11"/>
  <c r="Q413" i="11"/>
  <c r="P413" i="11"/>
  <c r="O413" i="11"/>
  <c r="AA415" i="11"/>
  <c r="M416" i="11"/>
  <c r="Z415" i="11"/>
  <c r="Y415" i="11"/>
  <c r="AD415" i="11" s="1"/>
  <c r="AC415" i="11"/>
  <c r="AB415" i="11"/>
  <c r="N415" i="11"/>
  <c r="S415" i="11" l="1"/>
  <c r="R415" i="11"/>
  <c r="Q415" i="11"/>
  <c r="O415" i="11"/>
  <c r="P415" i="11"/>
  <c r="AF415" i="11"/>
  <c r="AE415" i="11"/>
  <c r="N416" i="11"/>
  <c r="AC416" i="11"/>
  <c r="AB416" i="11"/>
  <c r="AA416" i="11"/>
  <c r="AE416" i="11" s="1"/>
  <c r="Y416" i="11"/>
  <c r="M417" i="11"/>
  <c r="Z416" i="11"/>
  <c r="X415" i="11" l="1"/>
  <c r="W415" i="11"/>
  <c r="U415" i="11"/>
  <c r="V415" i="11"/>
  <c r="T415" i="11"/>
  <c r="Y417" i="11"/>
  <c r="Z417" i="11"/>
  <c r="M418" i="11"/>
  <c r="AC417" i="11"/>
  <c r="AB417" i="11"/>
  <c r="AA417" i="11"/>
  <c r="AE417" i="11" s="1"/>
  <c r="N417" i="11"/>
  <c r="AG415" i="11"/>
  <c r="V416" i="11"/>
  <c r="U416" i="11"/>
  <c r="T416" i="11"/>
  <c r="W416" i="11"/>
  <c r="X416" i="11"/>
  <c r="AD416" i="11"/>
  <c r="AG416" i="11"/>
  <c r="AF416" i="11"/>
  <c r="AG417" i="11" l="1"/>
  <c r="X417" i="11"/>
  <c r="W417" i="11"/>
  <c r="V417" i="11"/>
  <c r="U417" i="11"/>
  <c r="T417" i="11"/>
  <c r="AB418" i="11"/>
  <c r="AA418" i="11"/>
  <c r="M419" i="11"/>
  <c r="Z418" i="11"/>
  <c r="AC418" i="11"/>
  <c r="Y418" i="11"/>
  <c r="AD418" i="11" s="1"/>
  <c r="N418" i="11"/>
  <c r="AD417" i="11"/>
  <c r="AF417" i="11" s="1"/>
  <c r="S416" i="11"/>
  <c r="R416" i="11"/>
  <c r="Q416" i="11"/>
  <c r="P416" i="11"/>
  <c r="O416" i="11"/>
  <c r="AF418" i="11" l="1"/>
  <c r="S418" i="11"/>
  <c r="R418" i="11"/>
  <c r="P418" i="11"/>
  <c r="O418" i="11"/>
  <c r="Q418" i="11"/>
  <c r="N419" i="11"/>
  <c r="AC419" i="11"/>
  <c r="M420" i="11"/>
  <c r="AB419" i="11"/>
  <c r="Z419" i="11"/>
  <c r="Y419" i="11"/>
  <c r="AD419" i="11" s="1"/>
  <c r="AA419" i="11"/>
  <c r="AE419" i="11" s="1"/>
  <c r="Q417" i="11"/>
  <c r="P417" i="11"/>
  <c r="O417" i="11"/>
  <c r="R417" i="11"/>
  <c r="S417" i="11"/>
  <c r="AE418" i="11"/>
  <c r="AG419" i="11" l="1"/>
  <c r="AF419" i="11"/>
  <c r="W419" i="11"/>
  <c r="V419" i="11"/>
  <c r="U419" i="11"/>
  <c r="T419" i="11"/>
  <c r="X419" i="11"/>
  <c r="T418" i="11"/>
  <c r="X418" i="11"/>
  <c r="V418" i="11"/>
  <c r="W418" i="11"/>
  <c r="U418" i="11"/>
  <c r="M421" i="11"/>
  <c r="Z420" i="11"/>
  <c r="Y420" i="11"/>
  <c r="AD420" i="11" s="1"/>
  <c r="AA420" i="11"/>
  <c r="AE420" i="11" s="1"/>
  <c r="AC420" i="11"/>
  <c r="AB420" i="11"/>
  <c r="N420" i="11"/>
  <c r="O419" i="11"/>
  <c r="S419" i="11"/>
  <c r="R419" i="11"/>
  <c r="Q419" i="11"/>
  <c r="P419" i="11"/>
  <c r="AG418" i="11"/>
  <c r="AG420" i="11" l="1"/>
  <c r="AF420" i="11"/>
  <c r="X420" i="11"/>
  <c r="W420" i="11"/>
  <c r="V420" i="11"/>
  <c r="U420" i="11"/>
  <c r="T420" i="11"/>
  <c r="R420" i="11"/>
  <c r="Q420" i="11"/>
  <c r="P420" i="11"/>
  <c r="S420" i="11"/>
  <c r="O420" i="11"/>
  <c r="AC421" i="11"/>
  <c r="AB421" i="11"/>
  <c r="AA421" i="11"/>
  <c r="Z421" i="11"/>
  <c r="Y421" i="11"/>
  <c r="N421" i="11"/>
  <c r="M422" i="11"/>
  <c r="N422" i="11" l="1"/>
  <c r="M423" i="11"/>
  <c r="AC422" i="11"/>
  <c r="AA422" i="11"/>
  <c r="AE422" i="11" s="1"/>
  <c r="AB422" i="11"/>
  <c r="Z422" i="11"/>
  <c r="Y422" i="11"/>
  <c r="AD422" i="11" s="1"/>
  <c r="AE421" i="11"/>
  <c r="AD421" i="11"/>
  <c r="U421" i="11" l="1"/>
  <c r="T421" i="11"/>
  <c r="W421" i="11"/>
  <c r="X421" i="11"/>
  <c r="V421" i="11"/>
  <c r="X422" i="11"/>
  <c r="W422" i="11"/>
  <c r="V422" i="11"/>
  <c r="U422" i="11"/>
  <c r="T422" i="11"/>
  <c r="P422" i="11"/>
  <c r="O422" i="11"/>
  <c r="S422" i="11"/>
  <c r="R422" i="11"/>
  <c r="Q422" i="11"/>
  <c r="S421" i="11"/>
  <c r="Q421" i="11"/>
  <c r="P421" i="11"/>
  <c r="O421" i="11"/>
  <c r="R421" i="11"/>
  <c r="AF421" i="11"/>
  <c r="AA423" i="11"/>
  <c r="AE423" i="11" s="1"/>
  <c r="M424" i="11"/>
  <c r="Z423" i="11"/>
  <c r="Y423" i="11"/>
  <c r="AB423" i="11"/>
  <c r="N423" i="11"/>
  <c r="AC423" i="11"/>
  <c r="AG421" i="11"/>
  <c r="AF422" i="11"/>
  <c r="AG422" i="11"/>
  <c r="N424" i="11" l="1"/>
  <c r="AC424" i="11"/>
  <c r="AB424" i="11"/>
  <c r="AA424" i="11"/>
  <c r="AE424" i="11" s="1"/>
  <c r="Z424" i="11"/>
  <c r="M425" i="11"/>
  <c r="Y424" i="11"/>
  <c r="AD424" i="11" s="1"/>
  <c r="AG423" i="11"/>
  <c r="X423" i="11"/>
  <c r="W423" i="11"/>
  <c r="V423" i="11"/>
  <c r="T423" i="11"/>
  <c r="U423" i="11"/>
  <c r="AD423" i="11"/>
  <c r="S423" i="11" l="1"/>
  <c r="R423" i="11"/>
  <c r="Q423" i="11"/>
  <c r="P423" i="11"/>
  <c r="O423" i="11"/>
  <c r="Y425" i="11"/>
  <c r="AD425" i="11" s="1"/>
  <c r="M426" i="11"/>
  <c r="AB425" i="11"/>
  <c r="N425" i="11"/>
  <c r="AC425" i="11"/>
  <c r="AA425" i="11"/>
  <c r="Z425" i="11"/>
  <c r="V424" i="11"/>
  <c r="U424" i="11"/>
  <c r="T424" i="11"/>
  <c r="X424" i="11"/>
  <c r="W424" i="11"/>
  <c r="R424" i="11"/>
  <c r="Q424" i="11"/>
  <c r="P424" i="11"/>
  <c r="O424" i="11"/>
  <c r="S424" i="11"/>
  <c r="AF423" i="11"/>
  <c r="AF424" i="11"/>
  <c r="AG424" i="11"/>
  <c r="AB426" i="11" l="1"/>
  <c r="AA426" i="11"/>
  <c r="AE426" i="11" s="1"/>
  <c r="M427" i="11"/>
  <c r="Z426" i="11"/>
  <c r="AC426" i="11"/>
  <c r="Y426" i="11"/>
  <c r="AD426" i="11" s="1"/>
  <c r="N426" i="11"/>
  <c r="AE425" i="11"/>
  <c r="Q425" i="11"/>
  <c r="P425" i="11"/>
  <c r="O425" i="11"/>
  <c r="S425" i="11"/>
  <c r="R425" i="11"/>
  <c r="AF425" i="11"/>
  <c r="X425" i="11" l="1"/>
  <c r="W425" i="11"/>
  <c r="V425" i="11"/>
  <c r="U425" i="11"/>
  <c r="T425" i="11"/>
  <c r="AG425" i="11"/>
  <c r="S426" i="11"/>
  <c r="R426" i="11"/>
  <c r="O426" i="11"/>
  <c r="P426" i="11"/>
  <c r="Q426" i="11"/>
  <c r="N427" i="11"/>
  <c r="AC427" i="11"/>
  <c r="AB427" i="11"/>
  <c r="AA427" i="11"/>
  <c r="AE427" i="11" s="1"/>
  <c r="Y427" i="11"/>
  <c r="AD427" i="11" s="1"/>
  <c r="Z427" i="11"/>
  <c r="M428" i="11"/>
  <c r="AF426" i="11"/>
  <c r="AG426" i="11"/>
  <c r="T426" i="11"/>
  <c r="X426" i="11"/>
  <c r="W426" i="11"/>
  <c r="U426" i="11"/>
  <c r="V426" i="11"/>
  <c r="O427" i="11" l="1"/>
  <c r="S427" i="11"/>
  <c r="R427" i="11"/>
  <c r="Q427" i="11"/>
  <c r="P427" i="11"/>
  <c r="W427" i="11"/>
  <c r="V427" i="11"/>
  <c r="U427" i="11"/>
  <c r="X427" i="11"/>
  <c r="T427" i="11"/>
  <c r="AG427" i="11"/>
  <c r="AF427" i="11"/>
  <c r="M429" i="11"/>
  <c r="Z428" i="11"/>
  <c r="Y428" i="11"/>
  <c r="AD428" i="11" s="1"/>
  <c r="AC428" i="11"/>
  <c r="AB428" i="11"/>
  <c r="AA428" i="11"/>
  <c r="N428" i="11"/>
  <c r="R428" i="11" l="1"/>
  <c r="Q428" i="11"/>
  <c r="P428" i="11"/>
  <c r="O428" i="11"/>
  <c r="S428" i="11"/>
  <c r="AC429" i="11"/>
  <c r="AB429" i="11"/>
  <c r="AA429" i="11"/>
  <c r="AE429" i="11" s="1"/>
  <c r="Z429" i="11"/>
  <c r="Y429" i="11"/>
  <c r="N429" i="11"/>
  <c r="M430" i="11"/>
  <c r="AE428" i="11"/>
  <c r="AG428" i="11"/>
  <c r="AF428" i="11"/>
  <c r="X428" i="11" l="1"/>
  <c r="W428" i="11"/>
  <c r="V428" i="11"/>
  <c r="U428" i="11"/>
  <c r="T428" i="11"/>
  <c r="N430" i="11"/>
  <c r="M431" i="11"/>
  <c r="AC430" i="11"/>
  <c r="AB430" i="11"/>
  <c r="Z430" i="11"/>
  <c r="AA430" i="11"/>
  <c r="Y430" i="11"/>
  <c r="AD430" i="11" s="1"/>
  <c r="AG429" i="11"/>
  <c r="AF429" i="11"/>
  <c r="U429" i="11"/>
  <c r="T429" i="11"/>
  <c r="X429" i="11"/>
  <c r="V429" i="11"/>
  <c r="W429" i="11"/>
  <c r="AD429" i="11"/>
  <c r="AA431" i="11" l="1"/>
  <c r="M432" i="11"/>
  <c r="Z431" i="11"/>
  <c r="Y431" i="11"/>
  <c r="AD431" i="11" s="1"/>
  <c r="N431" i="11"/>
  <c r="AC431" i="11"/>
  <c r="AB431" i="11"/>
  <c r="P430" i="11"/>
  <c r="O430" i="11"/>
  <c r="S430" i="11"/>
  <c r="R430" i="11"/>
  <c r="Q430" i="11"/>
  <c r="AE430" i="11"/>
  <c r="AF430" i="11"/>
  <c r="AG430" i="11"/>
  <c r="S429" i="11"/>
  <c r="P429" i="11"/>
  <c r="O429" i="11"/>
  <c r="R429" i="11"/>
  <c r="Q429" i="11"/>
  <c r="AF431" i="11" l="1"/>
  <c r="X430" i="11"/>
  <c r="W430" i="11"/>
  <c r="V430" i="11"/>
  <c r="T430" i="11"/>
  <c r="U430" i="11"/>
  <c r="S431" i="11"/>
  <c r="R431" i="11"/>
  <c r="Q431" i="11"/>
  <c r="P431" i="11"/>
  <c r="O431" i="11"/>
  <c r="N432" i="11"/>
  <c r="AC432" i="11"/>
  <c r="AB432" i="11"/>
  <c r="AA432" i="11"/>
  <c r="AE432" i="11" s="1"/>
  <c r="Z432" i="11"/>
  <c r="Y432" i="11"/>
  <c r="M433" i="11"/>
  <c r="AE431" i="11"/>
  <c r="X431" i="11" l="1"/>
  <c r="W431" i="11"/>
  <c r="V431" i="11"/>
  <c r="U431" i="11"/>
  <c r="T431" i="11"/>
  <c r="V432" i="11"/>
  <c r="U432" i="11"/>
  <c r="T432" i="11"/>
  <c r="W432" i="11"/>
  <c r="X432" i="11"/>
  <c r="AG432" i="11"/>
  <c r="Y433" i="11"/>
  <c r="AD433" i="11" s="1"/>
  <c r="M434" i="11"/>
  <c r="AC433" i="11"/>
  <c r="AA433" i="11"/>
  <c r="AE433" i="11" s="1"/>
  <c r="AB433" i="11"/>
  <c r="Z433" i="11"/>
  <c r="N433" i="11"/>
  <c r="AD432" i="11"/>
  <c r="AG431" i="11"/>
  <c r="Q433" i="11" l="1"/>
  <c r="P433" i="11"/>
  <c r="O433" i="11"/>
  <c r="S433" i="11"/>
  <c r="R433" i="11"/>
  <c r="Q432" i="11"/>
  <c r="P432" i="11"/>
  <c r="O432" i="11"/>
  <c r="S432" i="11"/>
  <c r="R432" i="11"/>
  <c r="AF432" i="11"/>
  <c r="X433" i="11"/>
  <c r="W433" i="11"/>
  <c r="U433" i="11"/>
  <c r="T433" i="11"/>
  <c r="V433" i="11"/>
  <c r="AB434" i="11"/>
  <c r="AA434" i="11"/>
  <c r="M435" i="11"/>
  <c r="Z434" i="11"/>
  <c r="Y434" i="11"/>
  <c r="AD434" i="11" s="1"/>
  <c r="N434" i="11"/>
  <c r="AC434" i="11"/>
  <c r="AG433" i="11"/>
  <c r="AF433" i="11"/>
  <c r="S434" i="11" l="1"/>
  <c r="R434" i="11"/>
  <c r="Q434" i="11"/>
  <c r="P434" i="11"/>
  <c r="O434" i="11"/>
  <c r="AF434" i="11"/>
  <c r="N435" i="11"/>
  <c r="AC435" i="11"/>
  <c r="AB435" i="11"/>
  <c r="AA435" i="11"/>
  <c r="AE435" i="11" s="1"/>
  <c r="Z435" i="11"/>
  <c r="Y435" i="11"/>
  <c r="AD435" i="11" s="1"/>
  <c r="M436" i="11"/>
  <c r="AE434" i="11"/>
  <c r="AG434" i="11" s="1"/>
  <c r="O435" i="11" l="1"/>
  <c r="R435" i="11"/>
  <c r="Q435" i="11"/>
  <c r="P435" i="11"/>
  <c r="S435" i="11"/>
  <c r="T434" i="11"/>
  <c r="X434" i="11"/>
  <c r="W434" i="11"/>
  <c r="V434" i="11"/>
  <c r="U434" i="11"/>
  <c r="M437" i="11"/>
  <c r="Z436" i="11"/>
  <c r="Y436" i="11"/>
  <c r="AD436" i="11" s="1"/>
  <c r="AB436" i="11"/>
  <c r="N436" i="11"/>
  <c r="AC436" i="11"/>
  <c r="AA436" i="11"/>
  <c r="AF435" i="11"/>
  <c r="AG435" i="11"/>
  <c r="W435" i="11"/>
  <c r="V435" i="11"/>
  <c r="U435" i="11"/>
  <c r="X435" i="11"/>
  <c r="T435" i="11"/>
  <c r="R436" i="11" l="1"/>
  <c r="Q436" i="11"/>
  <c r="P436" i="11"/>
  <c r="S436" i="11"/>
  <c r="O436" i="11"/>
  <c r="AC437" i="11"/>
  <c r="AB437" i="11"/>
  <c r="AA437" i="11"/>
  <c r="AE437" i="11" s="1"/>
  <c r="Z437" i="11"/>
  <c r="Y437" i="11"/>
  <c r="N437" i="11"/>
  <c r="M438" i="11"/>
  <c r="AF436" i="11"/>
  <c r="AE436" i="11"/>
  <c r="X436" i="11" l="1"/>
  <c r="V436" i="11"/>
  <c r="U436" i="11"/>
  <c r="T436" i="11"/>
  <c r="W436" i="11"/>
  <c r="N438" i="11"/>
  <c r="AC438" i="11"/>
  <c r="AB438" i="11"/>
  <c r="AA438" i="11"/>
  <c r="Y438" i="11"/>
  <c r="M439" i="11"/>
  <c r="Z438" i="11"/>
  <c r="AG437" i="11"/>
  <c r="U437" i="11"/>
  <c r="T437" i="11"/>
  <c r="X437" i="11"/>
  <c r="W437" i="11"/>
  <c r="V437" i="11"/>
  <c r="AD437" i="11"/>
  <c r="AG436" i="11"/>
  <c r="S437" i="11" l="1"/>
  <c r="O437" i="11"/>
  <c r="R437" i="11"/>
  <c r="Q437" i="11"/>
  <c r="P437" i="11"/>
  <c r="AA439" i="11"/>
  <c r="AE439" i="11" s="1"/>
  <c r="M440" i="11"/>
  <c r="Z439" i="11"/>
  <c r="Y439" i="11"/>
  <c r="AC439" i="11"/>
  <c r="N439" i="11"/>
  <c r="AB439" i="11"/>
  <c r="AF437" i="11"/>
  <c r="AD438" i="11"/>
  <c r="AF438" i="11" s="1"/>
  <c r="AE438" i="11"/>
  <c r="AG438" i="11" s="1"/>
  <c r="W439" i="11" l="1"/>
  <c r="V439" i="11"/>
  <c r="U439" i="11"/>
  <c r="T439" i="11"/>
  <c r="X439" i="11"/>
  <c r="N440" i="11"/>
  <c r="AC440" i="11"/>
  <c r="AB440" i="11"/>
  <c r="AA440" i="11"/>
  <c r="Z440" i="11"/>
  <c r="Y440" i="11"/>
  <c r="M441" i="11"/>
  <c r="P438" i="11"/>
  <c r="O438" i="11"/>
  <c r="S438" i="11"/>
  <c r="R438" i="11"/>
  <c r="Q438" i="11"/>
  <c r="AG439" i="11"/>
  <c r="X438" i="11"/>
  <c r="W438" i="11"/>
  <c r="V438" i="11"/>
  <c r="U438" i="11"/>
  <c r="T438" i="11"/>
  <c r="AD439" i="11"/>
  <c r="AF439" i="11" s="1"/>
  <c r="AD440" i="11" l="1"/>
  <c r="Y441" i="11"/>
  <c r="AD441" i="11" s="1"/>
  <c r="M442" i="11"/>
  <c r="AC441" i="11"/>
  <c r="AB441" i="11"/>
  <c r="N441" i="11"/>
  <c r="Z441" i="11"/>
  <c r="AA441" i="11"/>
  <c r="S439" i="11"/>
  <c r="R439" i="11"/>
  <c r="Q439" i="11"/>
  <c r="O439" i="11"/>
  <c r="P439" i="11"/>
  <c r="AE440" i="11"/>
  <c r="V440" i="11" l="1"/>
  <c r="U440" i="11"/>
  <c r="T440" i="11"/>
  <c r="X440" i="11"/>
  <c r="W440" i="11"/>
  <c r="Q441" i="11"/>
  <c r="P441" i="11"/>
  <c r="O441" i="11"/>
  <c r="S441" i="11"/>
  <c r="R441" i="11"/>
  <c r="AB442" i="11"/>
  <c r="AA442" i="11"/>
  <c r="M443" i="11"/>
  <c r="Z442" i="11"/>
  <c r="N442" i="11"/>
  <c r="AC442" i="11"/>
  <c r="Y442" i="11"/>
  <c r="P440" i="11"/>
  <c r="O440" i="11"/>
  <c r="S440" i="11"/>
  <c r="R440" i="11"/>
  <c r="Q440" i="11"/>
  <c r="AG441" i="11"/>
  <c r="AF441" i="11"/>
  <c r="AE441" i="11"/>
  <c r="AF440" i="11"/>
  <c r="AG440" i="11"/>
  <c r="N443" i="11" l="1"/>
  <c r="AC443" i="11"/>
  <c r="AB443" i="11"/>
  <c r="AA443" i="11"/>
  <c r="AE443" i="11" s="1"/>
  <c r="Z443" i="11"/>
  <c r="Y443" i="11"/>
  <c r="AD443" i="11" s="1"/>
  <c r="M444" i="11"/>
  <c r="AE442" i="11"/>
  <c r="X441" i="11"/>
  <c r="W441" i="11"/>
  <c r="T441" i="11"/>
  <c r="V441" i="11"/>
  <c r="U441" i="11"/>
  <c r="AD442" i="11"/>
  <c r="S442" i="11" l="1"/>
  <c r="R442" i="11"/>
  <c r="P442" i="11"/>
  <c r="Q442" i="11"/>
  <c r="O442" i="11"/>
  <c r="W443" i="11"/>
  <c r="V443" i="11"/>
  <c r="U443" i="11"/>
  <c r="T443" i="11"/>
  <c r="X443" i="11"/>
  <c r="AG443" i="11"/>
  <c r="AF443" i="11"/>
  <c r="AF442" i="11"/>
  <c r="O443" i="11"/>
  <c r="Q443" i="11"/>
  <c r="P443" i="11"/>
  <c r="S443" i="11"/>
  <c r="R443" i="11"/>
  <c r="T442" i="11"/>
  <c r="X442" i="11"/>
  <c r="W442" i="11"/>
  <c r="V442" i="11"/>
  <c r="U442" i="11"/>
  <c r="M445" i="11"/>
  <c r="Z444" i="11"/>
  <c r="Y444" i="11"/>
  <c r="AD444" i="11" s="1"/>
  <c r="AC444" i="11"/>
  <c r="AA444" i="11"/>
  <c r="AB444" i="11"/>
  <c r="N444" i="11"/>
  <c r="AG442" i="11"/>
  <c r="AE444" i="11" l="1"/>
  <c r="AC445" i="11"/>
  <c r="AB445" i="11"/>
  <c r="AA445" i="11"/>
  <c r="AE445" i="11" s="1"/>
  <c r="Y445" i="11"/>
  <c r="N445" i="11"/>
  <c r="M446" i="11"/>
  <c r="Z445" i="11"/>
  <c r="R444" i="11"/>
  <c r="Q444" i="11"/>
  <c r="P444" i="11"/>
  <c r="S444" i="11"/>
  <c r="O444" i="11"/>
  <c r="AG444" i="11"/>
  <c r="AF444" i="11"/>
  <c r="N446" i="11" l="1"/>
  <c r="AC446" i="11"/>
  <c r="AB446" i="11"/>
  <c r="AA446" i="11"/>
  <c r="AE446" i="11" s="1"/>
  <c r="Z446" i="11"/>
  <c r="M447" i="11"/>
  <c r="Y446" i="11"/>
  <c r="AD446" i="11" s="1"/>
  <c r="AG445" i="11"/>
  <c r="AD445" i="11"/>
  <c r="U445" i="11"/>
  <c r="T445" i="11"/>
  <c r="X445" i="11"/>
  <c r="W445" i="11"/>
  <c r="V445" i="11"/>
  <c r="X444" i="11"/>
  <c r="U444" i="11"/>
  <c r="T444" i="11"/>
  <c r="W444" i="11"/>
  <c r="V444" i="11"/>
  <c r="X446" i="11" l="1"/>
  <c r="W446" i="11"/>
  <c r="V446" i="11"/>
  <c r="U446" i="11"/>
  <c r="T446" i="11"/>
  <c r="P446" i="11"/>
  <c r="O446" i="11"/>
  <c r="R446" i="11"/>
  <c r="Q446" i="11"/>
  <c r="S446" i="11"/>
  <c r="AA447" i="11"/>
  <c r="M448" i="11"/>
  <c r="Z447" i="11"/>
  <c r="Y447" i="11"/>
  <c r="AD447" i="11" s="1"/>
  <c r="AB447" i="11"/>
  <c r="N447" i="11"/>
  <c r="AC447" i="11"/>
  <c r="S445" i="11"/>
  <c r="Q445" i="11"/>
  <c r="R445" i="11"/>
  <c r="P445" i="11"/>
  <c r="O445" i="11"/>
  <c r="AF445" i="11"/>
  <c r="AF446" i="11"/>
  <c r="AG446" i="11"/>
  <c r="AF447" i="11" l="1"/>
  <c r="S447" i="11"/>
  <c r="R447" i="11"/>
  <c r="Q447" i="11"/>
  <c r="P447" i="11"/>
  <c r="O447" i="11"/>
  <c r="N448" i="11"/>
  <c r="AC448" i="11"/>
  <c r="AB448" i="11"/>
  <c r="Z448" i="11"/>
  <c r="Y448" i="11"/>
  <c r="AD448" i="11" s="1"/>
  <c r="M449" i="11"/>
  <c r="AA448" i="11"/>
  <c r="AE448" i="11" s="1"/>
  <c r="AE447" i="11"/>
  <c r="AF448" i="11" l="1"/>
  <c r="AG448" i="11"/>
  <c r="V448" i="11"/>
  <c r="U448" i="11"/>
  <c r="T448" i="11"/>
  <c r="X448" i="11"/>
  <c r="W448" i="11"/>
  <c r="Y449" i="11"/>
  <c r="AD449" i="11" s="1"/>
  <c r="AC449" i="11"/>
  <c r="AB449" i="11"/>
  <c r="N449" i="11"/>
  <c r="AA449" i="11"/>
  <c r="AE449" i="11" s="1"/>
  <c r="M450" i="11"/>
  <c r="Z449" i="11"/>
  <c r="O448" i="11"/>
  <c r="R448" i="11"/>
  <c r="S448" i="11"/>
  <c r="Q448" i="11"/>
  <c r="P448" i="11"/>
  <c r="V447" i="11"/>
  <c r="U447" i="11"/>
  <c r="T447" i="11"/>
  <c r="X447" i="11"/>
  <c r="W447" i="11"/>
  <c r="AG447" i="11"/>
  <c r="X449" i="11" l="1"/>
  <c r="W449" i="11"/>
  <c r="V449" i="11"/>
  <c r="U449" i="11"/>
  <c r="T449" i="11"/>
  <c r="AG449" i="11"/>
  <c r="AF449" i="11"/>
  <c r="Q449" i="11"/>
  <c r="P449" i="11"/>
  <c r="O449" i="11"/>
  <c r="S449" i="11"/>
  <c r="R449" i="11"/>
  <c r="AB450" i="11"/>
  <c r="AA450" i="11"/>
  <c r="AE450" i="11" s="1"/>
  <c r="M451" i="11"/>
  <c r="Z450" i="11"/>
  <c r="AC450" i="11"/>
  <c r="N450" i="11"/>
  <c r="Y450" i="11"/>
  <c r="T450" i="11" l="1"/>
  <c r="W450" i="11"/>
  <c r="V450" i="11"/>
  <c r="U450" i="11"/>
  <c r="X450" i="11"/>
  <c r="N451" i="11"/>
  <c r="AC451" i="11"/>
  <c r="AA451" i="11"/>
  <c r="AE451" i="11" s="1"/>
  <c r="Z451" i="11"/>
  <c r="Y451" i="11"/>
  <c r="M452" i="11"/>
  <c r="AB451" i="11"/>
  <c r="AG450" i="11"/>
  <c r="AD450" i="11"/>
  <c r="AF450" i="11" s="1"/>
  <c r="AG451" i="11" l="1"/>
  <c r="W451" i="11"/>
  <c r="V451" i="11"/>
  <c r="U451" i="11"/>
  <c r="X451" i="11"/>
  <c r="T451" i="11"/>
  <c r="M453" i="11"/>
  <c r="Z452" i="11"/>
  <c r="Y452" i="11"/>
  <c r="AD452" i="11" s="1"/>
  <c r="AC452" i="11"/>
  <c r="AB452" i="11"/>
  <c r="N452" i="11"/>
  <c r="AA452" i="11"/>
  <c r="AE452" i="11" s="1"/>
  <c r="S450" i="11"/>
  <c r="R450" i="11"/>
  <c r="Q450" i="11"/>
  <c r="O450" i="11"/>
  <c r="P450" i="11"/>
  <c r="AD451" i="11"/>
  <c r="AC453" i="11" l="1"/>
  <c r="AB453" i="11"/>
  <c r="AA453" i="11"/>
  <c r="AE453" i="11" s="1"/>
  <c r="M454" i="11"/>
  <c r="Z453" i="11"/>
  <c r="Y453" i="11"/>
  <c r="AD453" i="11" s="1"/>
  <c r="N453" i="11"/>
  <c r="AG452" i="11"/>
  <c r="AF452" i="11"/>
  <c r="X452" i="11"/>
  <c r="T452" i="11"/>
  <c r="W452" i="11"/>
  <c r="V452" i="11"/>
  <c r="U452" i="11"/>
  <c r="O451" i="11"/>
  <c r="P451" i="11"/>
  <c r="S451" i="11"/>
  <c r="R451" i="11"/>
  <c r="Q451" i="11"/>
  <c r="R452" i="11"/>
  <c r="Q452" i="11"/>
  <c r="P452" i="11"/>
  <c r="S452" i="11"/>
  <c r="O452" i="11"/>
  <c r="AF451" i="11"/>
  <c r="S453" i="11" l="1"/>
  <c r="R453" i="11"/>
  <c r="P453" i="11"/>
  <c r="Q453" i="11"/>
  <c r="O453" i="11"/>
  <c r="N454" i="11"/>
  <c r="AB454" i="11"/>
  <c r="AA454" i="11"/>
  <c r="AE454" i="11" s="1"/>
  <c r="Z454" i="11"/>
  <c r="Y454" i="11"/>
  <c r="M455" i="11"/>
  <c r="AC454" i="11"/>
  <c r="U453" i="11"/>
  <c r="T453" i="11"/>
  <c r="X453" i="11"/>
  <c r="W453" i="11"/>
  <c r="V453" i="11"/>
  <c r="AG453" i="11"/>
  <c r="AF453" i="11"/>
  <c r="AA455" i="11" l="1"/>
  <c r="M456" i="11"/>
  <c r="Z455" i="11"/>
  <c r="Y455" i="11"/>
  <c r="AD455" i="11" s="1"/>
  <c r="AC455" i="11"/>
  <c r="N455" i="11"/>
  <c r="AB455" i="11"/>
  <c r="X454" i="11"/>
  <c r="W454" i="11"/>
  <c r="V454" i="11"/>
  <c r="T454" i="11"/>
  <c r="U454" i="11"/>
  <c r="AD454" i="11"/>
  <c r="AF454" i="11"/>
  <c r="AG454" i="11"/>
  <c r="AF455" i="11" l="1"/>
  <c r="P454" i="11"/>
  <c r="O454" i="11"/>
  <c r="Q454" i="11"/>
  <c r="S454" i="11"/>
  <c r="R454" i="11"/>
  <c r="S455" i="11"/>
  <c r="R455" i="11"/>
  <c r="Q455" i="11"/>
  <c r="P455" i="11"/>
  <c r="O455" i="11"/>
  <c r="N456" i="11"/>
  <c r="AC456" i="11"/>
  <c r="AB456" i="11"/>
  <c r="Y456" i="11"/>
  <c r="AD456" i="11" s="1"/>
  <c r="M457" i="11"/>
  <c r="AA456" i="11"/>
  <c r="Z456" i="11"/>
  <c r="AE455" i="11"/>
  <c r="S456" i="11" l="1"/>
  <c r="Q456" i="11"/>
  <c r="R456" i="11"/>
  <c r="P456" i="11"/>
  <c r="O456" i="11"/>
  <c r="AG456" i="11"/>
  <c r="AF456" i="11"/>
  <c r="U455" i="11"/>
  <c r="T455" i="11"/>
  <c r="X455" i="11"/>
  <c r="V455" i="11"/>
  <c r="W455" i="11"/>
  <c r="AE456" i="11"/>
  <c r="Y457" i="11"/>
  <c r="AC457" i="11"/>
  <c r="AB457" i="11"/>
  <c r="N457" i="11"/>
  <c r="AA457" i="11"/>
  <c r="Z457" i="11"/>
  <c r="M458" i="11"/>
  <c r="AG455" i="11"/>
  <c r="AD457" i="11" l="1"/>
  <c r="V456" i="11"/>
  <c r="U456" i="11"/>
  <c r="T456" i="11"/>
  <c r="X456" i="11"/>
  <c r="W456" i="11"/>
  <c r="AB458" i="11"/>
  <c r="AA458" i="11"/>
  <c r="AE458" i="11" s="1"/>
  <c r="M459" i="11"/>
  <c r="Z458" i="11"/>
  <c r="Y458" i="11"/>
  <c r="AD458" i="11" s="1"/>
  <c r="N458" i="11"/>
  <c r="AC458" i="11"/>
  <c r="AE457" i="11"/>
  <c r="AF457" i="11"/>
  <c r="T458" i="11" l="1"/>
  <c r="V458" i="11"/>
  <c r="U458" i="11"/>
  <c r="X458" i="11"/>
  <c r="W458" i="11"/>
  <c r="AG458" i="11"/>
  <c r="AF458" i="11"/>
  <c r="S458" i="11"/>
  <c r="R458" i="11"/>
  <c r="Q458" i="11"/>
  <c r="P458" i="11"/>
  <c r="O458" i="11"/>
  <c r="X457" i="11"/>
  <c r="W457" i="11"/>
  <c r="U457" i="11"/>
  <c r="V457" i="11"/>
  <c r="T457" i="11"/>
  <c r="AG457" i="11"/>
  <c r="N459" i="11"/>
  <c r="AC459" i="11"/>
  <c r="Z459" i="11"/>
  <c r="Y459" i="11"/>
  <c r="AD459" i="11" s="1"/>
  <c r="M460" i="11"/>
  <c r="AB459" i="11"/>
  <c r="AA459" i="11"/>
  <c r="Q457" i="11"/>
  <c r="P457" i="11"/>
  <c r="O457" i="11"/>
  <c r="R457" i="11"/>
  <c r="S457" i="11"/>
  <c r="AF459" i="11" l="1"/>
  <c r="O459" i="11"/>
  <c r="R459" i="11"/>
  <c r="S459" i="11"/>
  <c r="Q459" i="11"/>
  <c r="P459" i="11"/>
  <c r="M461" i="11"/>
  <c r="Z460" i="11"/>
  <c r="Y460" i="11"/>
  <c r="AD460" i="11" s="1"/>
  <c r="AC460" i="11"/>
  <c r="AB460" i="11"/>
  <c r="N460" i="11"/>
  <c r="AA460" i="11"/>
  <c r="AE460" i="11" s="1"/>
  <c r="AE459" i="11"/>
  <c r="AG459" i="11" s="1"/>
  <c r="X460" i="11" l="1"/>
  <c r="V460" i="11"/>
  <c r="T460" i="11"/>
  <c r="W460" i="11"/>
  <c r="U460" i="11"/>
  <c r="R460" i="11"/>
  <c r="Q460" i="11"/>
  <c r="P460" i="11"/>
  <c r="S460" i="11"/>
  <c r="O460" i="11"/>
  <c r="AC461" i="11"/>
  <c r="AB461" i="11"/>
  <c r="AA461" i="11"/>
  <c r="AE461" i="11" s="1"/>
  <c r="M462" i="11"/>
  <c r="Z461" i="11"/>
  <c r="Y461" i="11"/>
  <c r="AD461" i="11" s="1"/>
  <c r="N461" i="11"/>
  <c r="W459" i="11"/>
  <c r="V459" i="11"/>
  <c r="U459" i="11"/>
  <c r="X459" i="11"/>
  <c r="T459" i="11"/>
  <c r="AG460" i="11"/>
  <c r="AF460" i="11"/>
  <c r="S461" i="11" l="1"/>
  <c r="R461" i="11"/>
  <c r="Q461" i="11"/>
  <c r="O461" i="11"/>
  <c r="P461" i="11"/>
  <c r="N462" i="11"/>
  <c r="AA462" i="11"/>
  <c r="AE462" i="11" s="1"/>
  <c r="Z462" i="11"/>
  <c r="Y462" i="11"/>
  <c r="M463" i="11"/>
  <c r="AC462" i="11"/>
  <c r="AB462" i="11"/>
  <c r="U461" i="11"/>
  <c r="T461" i="11"/>
  <c r="W461" i="11"/>
  <c r="V461" i="11"/>
  <c r="X461" i="11"/>
  <c r="AG461" i="11"/>
  <c r="AF461" i="11"/>
  <c r="X462" i="11" l="1"/>
  <c r="W462" i="11"/>
  <c r="V462" i="11"/>
  <c r="U462" i="11"/>
  <c r="T462" i="11"/>
  <c r="AA463" i="11"/>
  <c r="AE463" i="11" s="1"/>
  <c r="M464" i="11"/>
  <c r="Z463" i="11"/>
  <c r="Y463" i="11"/>
  <c r="AC463" i="11"/>
  <c r="AB463" i="11"/>
  <c r="N463" i="11"/>
  <c r="AG462" i="11"/>
  <c r="AD462" i="11"/>
  <c r="AG463" i="11" l="1"/>
  <c r="P462" i="11"/>
  <c r="O462" i="11"/>
  <c r="S462" i="11"/>
  <c r="R462" i="11"/>
  <c r="Q462" i="11"/>
  <c r="N464" i="11"/>
  <c r="AC464" i="11"/>
  <c r="AB464" i="11"/>
  <c r="M465" i="11"/>
  <c r="AA464" i="11"/>
  <c r="AE464" i="11" s="1"/>
  <c r="Z464" i="11"/>
  <c r="Y464" i="11"/>
  <c r="AD464" i="11" s="1"/>
  <c r="AF462" i="11"/>
  <c r="T463" i="11"/>
  <c r="W463" i="11"/>
  <c r="V463" i="11"/>
  <c r="U463" i="11"/>
  <c r="X463" i="11"/>
  <c r="AD463" i="11"/>
  <c r="V464" i="11" l="1"/>
  <c r="U464" i="11"/>
  <c r="T464" i="11"/>
  <c r="X464" i="11"/>
  <c r="W464" i="11"/>
  <c r="S464" i="11"/>
  <c r="R464" i="11"/>
  <c r="P464" i="11"/>
  <c r="Q464" i="11"/>
  <c r="O464" i="11"/>
  <c r="S463" i="11"/>
  <c r="R463" i="11"/>
  <c r="Q463" i="11"/>
  <c r="P463" i="11"/>
  <c r="O463" i="11"/>
  <c r="Y465" i="11"/>
  <c r="AD465" i="11" s="1"/>
  <c r="AB465" i="11"/>
  <c r="N465" i="11"/>
  <c r="AA465" i="11"/>
  <c r="AE465" i="11" s="1"/>
  <c r="Z465" i="11"/>
  <c r="M466" i="11"/>
  <c r="AC465" i="11"/>
  <c r="AF463" i="11"/>
  <c r="AG464" i="11"/>
  <c r="AF464" i="11"/>
  <c r="X465" i="11" l="1"/>
  <c r="W465" i="11"/>
  <c r="V465" i="11"/>
  <c r="T465" i="11"/>
  <c r="U465" i="11"/>
  <c r="AB466" i="11"/>
  <c r="AA466" i="11"/>
  <c r="AE466" i="11" s="1"/>
  <c r="M467" i="11"/>
  <c r="Z466" i="11"/>
  <c r="AC466" i="11"/>
  <c r="Y466" i="11"/>
  <c r="AD466" i="11" s="1"/>
  <c r="N466" i="11"/>
  <c r="AG465" i="11"/>
  <c r="AF465" i="11"/>
  <c r="Q465" i="11"/>
  <c r="P465" i="11"/>
  <c r="O465" i="11"/>
  <c r="R465" i="11"/>
  <c r="S465" i="11"/>
  <c r="N467" i="11" l="1"/>
  <c r="AC467" i="11"/>
  <c r="Y467" i="11"/>
  <c r="M468" i="11"/>
  <c r="AB467" i="11"/>
  <c r="AA467" i="11"/>
  <c r="AE467" i="11" s="1"/>
  <c r="Z467" i="11"/>
  <c r="AF466" i="11"/>
  <c r="AG466" i="11"/>
  <c r="S466" i="11"/>
  <c r="R466" i="11"/>
  <c r="Q466" i="11"/>
  <c r="P466" i="11"/>
  <c r="O466" i="11"/>
  <c r="T466" i="11"/>
  <c r="U466" i="11"/>
  <c r="X466" i="11"/>
  <c r="W466" i="11"/>
  <c r="V466" i="11"/>
  <c r="W467" i="11" l="1"/>
  <c r="V467" i="11"/>
  <c r="U467" i="11"/>
  <c r="X467" i="11"/>
  <c r="T467" i="11"/>
  <c r="AD467" i="11"/>
  <c r="M469" i="11"/>
  <c r="Z468" i="11"/>
  <c r="Y468" i="11"/>
  <c r="AC468" i="11"/>
  <c r="AB468" i="11"/>
  <c r="N468" i="11"/>
  <c r="AA468" i="11"/>
  <c r="AE468" i="11" s="1"/>
  <c r="AG467" i="11"/>
  <c r="AF467" i="11"/>
  <c r="X468" i="11" l="1"/>
  <c r="W468" i="11"/>
  <c r="U468" i="11"/>
  <c r="T468" i="11"/>
  <c r="V468" i="11"/>
  <c r="AC469" i="11"/>
  <c r="AB469" i="11"/>
  <c r="AA469" i="11"/>
  <c r="AE469" i="11" s="1"/>
  <c r="Y469" i="11"/>
  <c r="N469" i="11"/>
  <c r="M470" i="11"/>
  <c r="Z469" i="11"/>
  <c r="AG468" i="11"/>
  <c r="AF468" i="11"/>
  <c r="O467" i="11"/>
  <c r="S467" i="11"/>
  <c r="Q467" i="11"/>
  <c r="R467" i="11"/>
  <c r="P467" i="11"/>
  <c r="AD468" i="11"/>
  <c r="U469" i="11" l="1"/>
  <c r="T469" i="11"/>
  <c r="V469" i="11"/>
  <c r="X469" i="11"/>
  <c r="W469" i="11"/>
  <c r="R468" i="11"/>
  <c r="Q468" i="11"/>
  <c r="P468" i="11"/>
  <c r="O468" i="11"/>
  <c r="S468" i="11"/>
  <c r="N470" i="11"/>
  <c r="Z470" i="11"/>
  <c r="Y470" i="11"/>
  <c r="AD470" i="11" s="1"/>
  <c r="M471" i="11"/>
  <c r="AC470" i="11"/>
  <c r="AB470" i="11"/>
  <c r="AA470" i="11"/>
  <c r="AG469" i="11"/>
  <c r="AD469" i="11"/>
  <c r="AA471" i="11" l="1"/>
  <c r="M472" i="11"/>
  <c r="Z471" i="11"/>
  <c r="Y471" i="11"/>
  <c r="AD471" i="11" s="1"/>
  <c r="AC471" i="11"/>
  <c r="AB471" i="11"/>
  <c r="N471" i="11"/>
  <c r="S469" i="11"/>
  <c r="R469" i="11"/>
  <c r="Q469" i="11"/>
  <c r="P469" i="11"/>
  <c r="O469" i="11"/>
  <c r="P470" i="11"/>
  <c r="O470" i="11"/>
  <c r="R470" i="11"/>
  <c r="S470" i="11"/>
  <c r="Q470" i="11"/>
  <c r="AF470" i="11"/>
  <c r="AF469" i="11"/>
  <c r="AE470" i="11"/>
  <c r="AF471" i="11" l="1"/>
  <c r="X470" i="11"/>
  <c r="W470" i="11"/>
  <c r="V470" i="11"/>
  <c r="U470" i="11"/>
  <c r="T470" i="11"/>
  <c r="S471" i="11"/>
  <c r="R471" i="11"/>
  <c r="Q471" i="11"/>
  <c r="P471" i="11"/>
  <c r="O471" i="11"/>
  <c r="AG470" i="11"/>
  <c r="N472" i="11"/>
  <c r="AC472" i="11"/>
  <c r="AB472" i="11"/>
  <c r="M473" i="11"/>
  <c r="Z472" i="11"/>
  <c r="AA472" i="11"/>
  <c r="Y472" i="11"/>
  <c r="AD472" i="11" s="1"/>
  <c r="AE471" i="11"/>
  <c r="AF472" i="11" l="1"/>
  <c r="S472" i="11"/>
  <c r="R472" i="11"/>
  <c r="Q472" i="11"/>
  <c r="O472" i="11"/>
  <c r="P472" i="11"/>
  <c r="AE472" i="11"/>
  <c r="X471" i="11"/>
  <c r="V471" i="11"/>
  <c r="W471" i="11"/>
  <c r="U471" i="11"/>
  <c r="T471" i="11"/>
  <c r="Y473" i="11"/>
  <c r="AA473" i="11"/>
  <c r="AE473" i="11" s="1"/>
  <c r="Z473" i="11"/>
  <c r="N473" i="11"/>
  <c r="M474" i="11"/>
  <c r="AC473" i="11"/>
  <c r="AB473" i="11"/>
  <c r="AG471" i="11"/>
  <c r="AD473" i="11" l="1"/>
  <c r="X473" i="11"/>
  <c r="W473" i="11"/>
  <c r="V473" i="11"/>
  <c r="U473" i="11"/>
  <c r="T473" i="11"/>
  <c r="AB474" i="11"/>
  <c r="AA474" i="11"/>
  <c r="AE474" i="11" s="1"/>
  <c r="M475" i="11"/>
  <c r="Z474" i="11"/>
  <c r="AC474" i="11"/>
  <c r="Y474" i="11"/>
  <c r="AD474" i="11" s="1"/>
  <c r="N474" i="11"/>
  <c r="V472" i="11"/>
  <c r="U472" i="11"/>
  <c r="T472" i="11"/>
  <c r="W472" i="11"/>
  <c r="X472" i="11"/>
  <c r="AG473" i="11"/>
  <c r="AF473" i="11"/>
  <c r="AG472" i="11"/>
  <c r="AF474" i="11" l="1"/>
  <c r="AG474" i="11"/>
  <c r="S474" i="11"/>
  <c r="R474" i="11"/>
  <c r="Q474" i="11"/>
  <c r="P474" i="11"/>
  <c r="O474" i="11"/>
  <c r="T474" i="11"/>
  <c r="W474" i="11"/>
  <c r="X474" i="11"/>
  <c r="V474" i="11"/>
  <c r="U474" i="11"/>
  <c r="N475" i="11"/>
  <c r="AC475" i="11"/>
  <c r="M476" i="11"/>
  <c r="AA475" i="11"/>
  <c r="AE475" i="11" s="1"/>
  <c r="AB475" i="11"/>
  <c r="Z475" i="11"/>
  <c r="Y475" i="11"/>
  <c r="AD475" i="11" s="1"/>
  <c r="Q473" i="11"/>
  <c r="P473" i="11"/>
  <c r="O473" i="11"/>
  <c r="S473" i="11"/>
  <c r="R473" i="11"/>
  <c r="AG475" i="11" l="1"/>
  <c r="AF475" i="11"/>
  <c r="O475" i="11"/>
  <c r="S475" i="11"/>
  <c r="R475" i="11"/>
  <c r="P475" i="11"/>
  <c r="Q475" i="11"/>
  <c r="W475" i="11"/>
  <c r="V475" i="11"/>
  <c r="U475" i="11"/>
  <c r="X475" i="11"/>
  <c r="T475" i="11"/>
  <c r="M477" i="11"/>
  <c r="Z476" i="11"/>
  <c r="Y476" i="11"/>
  <c r="AD476" i="11" s="1"/>
  <c r="AB476" i="11"/>
  <c r="N476" i="11"/>
  <c r="AA476" i="11"/>
  <c r="AC476" i="11"/>
  <c r="R476" i="11" l="1"/>
  <c r="Q476" i="11"/>
  <c r="P476" i="11"/>
  <c r="S476" i="11"/>
  <c r="O476" i="11"/>
  <c r="AC477" i="11"/>
  <c r="AB477" i="11"/>
  <c r="AA477" i="11"/>
  <c r="AE477" i="11" s="1"/>
  <c r="Z477" i="11"/>
  <c r="M478" i="11"/>
  <c r="Y477" i="11"/>
  <c r="AD477" i="11" s="1"/>
  <c r="N477" i="11"/>
  <c r="AE476" i="11"/>
  <c r="AG476" i="11"/>
  <c r="AF476" i="11"/>
  <c r="U477" i="11" l="1"/>
  <c r="T477" i="11"/>
  <c r="X477" i="11"/>
  <c r="W477" i="11"/>
  <c r="V477" i="11"/>
  <c r="X476" i="11"/>
  <c r="W476" i="11"/>
  <c r="V476" i="11"/>
  <c r="T476" i="11"/>
  <c r="U476" i="11"/>
  <c r="S477" i="11"/>
  <c r="R477" i="11"/>
  <c r="Q477" i="11"/>
  <c r="P477" i="11"/>
  <c r="O477" i="11"/>
  <c r="AF477" i="11"/>
  <c r="AG477" i="11"/>
  <c r="N478" i="11"/>
  <c r="Y478" i="11"/>
  <c r="M479" i="11"/>
  <c r="AB478" i="11"/>
  <c r="AC478" i="11"/>
  <c r="AA478" i="11"/>
  <c r="AE478" i="11" s="1"/>
  <c r="Z478" i="11"/>
  <c r="X478" i="11" l="1"/>
  <c r="W478" i="11"/>
  <c r="V478" i="11"/>
  <c r="U478" i="11"/>
  <c r="T478" i="11"/>
  <c r="AA479" i="11"/>
  <c r="AE479" i="11" s="1"/>
  <c r="M480" i="11"/>
  <c r="Z479" i="11"/>
  <c r="Y479" i="11"/>
  <c r="AC479" i="11"/>
  <c r="AB479" i="11"/>
  <c r="N479" i="11"/>
  <c r="AD478" i="11"/>
  <c r="AF478" i="11"/>
  <c r="AG478" i="11"/>
  <c r="N480" i="11" l="1"/>
  <c r="AC480" i="11"/>
  <c r="AB480" i="11"/>
  <c r="AA480" i="11"/>
  <c r="AE480" i="11" s="1"/>
  <c r="Y480" i="11"/>
  <c r="M481" i="11"/>
  <c r="Z480" i="11"/>
  <c r="P478" i="11"/>
  <c r="O478" i="11"/>
  <c r="S478" i="11"/>
  <c r="Q478" i="11"/>
  <c r="R478" i="11"/>
  <c r="AG479" i="11"/>
  <c r="AF479" i="11"/>
  <c r="X479" i="11"/>
  <c r="W479" i="11"/>
  <c r="U479" i="11"/>
  <c r="V479" i="11"/>
  <c r="T479" i="11"/>
  <c r="AD479" i="11"/>
  <c r="Y481" i="11" l="1"/>
  <c r="Z481" i="11"/>
  <c r="M482" i="11"/>
  <c r="AC481" i="11"/>
  <c r="N481" i="11"/>
  <c r="AB481" i="11"/>
  <c r="AA481" i="11"/>
  <c r="AE481" i="11" s="1"/>
  <c r="V480" i="11"/>
  <c r="U480" i="11"/>
  <c r="T480" i="11"/>
  <c r="X480" i="11"/>
  <c r="W480" i="11"/>
  <c r="S479" i="11"/>
  <c r="R479" i="11"/>
  <c r="Q479" i="11"/>
  <c r="O479" i="11"/>
  <c r="P479" i="11"/>
  <c r="AD480" i="11"/>
  <c r="AF480" i="11" s="1"/>
  <c r="AG480" i="11"/>
  <c r="X481" i="11" l="1"/>
  <c r="W481" i="11"/>
  <c r="V481" i="11"/>
  <c r="U481" i="11"/>
  <c r="T481" i="11"/>
  <c r="AG481" i="11"/>
  <c r="AF481" i="11"/>
  <c r="AB482" i="11"/>
  <c r="AA482" i="11"/>
  <c r="M483" i="11"/>
  <c r="Z482" i="11"/>
  <c r="AC482" i="11"/>
  <c r="Y482" i="11"/>
  <c r="AD482" i="11" s="1"/>
  <c r="N482" i="11"/>
  <c r="S480" i="11"/>
  <c r="R480" i="11"/>
  <c r="Q480" i="11"/>
  <c r="P480" i="11"/>
  <c r="O480" i="11"/>
  <c r="AD481" i="11"/>
  <c r="AF482" i="11" l="1"/>
  <c r="S482" i="11"/>
  <c r="R482" i="11"/>
  <c r="P482" i="11"/>
  <c r="O482" i="11"/>
  <c r="Q482" i="11"/>
  <c r="Q481" i="11"/>
  <c r="P481" i="11"/>
  <c r="O481" i="11"/>
  <c r="R481" i="11"/>
  <c r="S481" i="11"/>
  <c r="N483" i="11"/>
  <c r="AC483" i="11"/>
  <c r="M484" i="11"/>
  <c r="AB483" i="11"/>
  <c r="Z483" i="11"/>
  <c r="AA483" i="11"/>
  <c r="Y483" i="11"/>
  <c r="AE482" i="11"/>
  <c r="M485" i="11" l="1"/>
  <c r="Z484" i="11"/>
  <c r="Y484" i="11"/>
  <c r="AA484" i="11"/>
  <c r="AB484" i="11"/>
  <c r="N484" i="11"/>
  <c r="AC484" i="11"/>
  <c r="T482" i="11"/>
  <c r="X482" i="11"/>
  <c r="V482" i="11"/>
  <c r="W482" i="11"/>
  <c r="U482" i="11"/>
  <c r="AD483" i="11"/>
  <c r="AF483" i="11"/>
  <c r="AE483" i="11"/>
  <c r="AG482" i="11"/>
  <c r="AE484" i="11" l="1"/>
  <c r="AD484" i="11"/>
  <c r="W483" i="11"/>
  <c r="V483" i="11"/>
  <c r="U483" i="11"/>
  <c r="T483" i="11"/>
  <c r="X483" i="11"/>
  <c r="AG483" i="11"/>
  <c r="O483" i="11"/>
  <c r="S483" i="11"/>
  <c r="R483" i="11"/>
  <c r="Q483" i="11"/>
  <c r="P483" i="11"/>
  <c r="AC485" i="11"/>
  <c r="AB485" i="11"/>
  <c r="AA485" i="11"/>
  <c r="Z485" i="11"/>
  <c r="Y485" i="11"/>
  <c r="N485" i="11"/>
  <c r="M486" i="11"/>
  <c r="N486" i="11" l="1"/>
  <c r="M487" i="11"/>
  <c r="AC486" i="11"/>
  <c r="AA486" i="11"/>
  <c r="AB486" i="11"/>
  <c r="Z486" i="11"/>
  <c r="Y486" i="11"/>
  <c r="AD485" i="11"/>
  <c r="AF485" i="11" s="1"/>
  <c r="R484" i="11"/>
  <c r="Q484" i="11"/>
  <c r="P484" i="11"/>
  <c r="S484" i="11"/>
  <c r="O484" i="11"/>
  <c r="X484" i="11"/>
  <c r="W484" i="11"/>
  <c r="V484" i="11"/>
  <c r="U484" i="11"/>
  <c r="T484" i="11"/>
  <c r="AE485" i="11"/>
  <c r="AF484" i="11"/>
  <c r="AG485" i="11"/>
  <c r="AG484" i="11"/>
  <c r="AD486" i="11" l="1"/>
  <c r="U485" i="11"/>
  <c r="T485" i="11"/>
  <c r="W485" i="11"/>
  <c r="X485" i="11"/>
  <c r="V485" i="11"/>
  <c r="AA487" i="11"/>
  <c r="AE487" i="11" s="1"/>
  <c r="M488" i="11"/>
  <c r="Z487" i="11"/>
  <c r="Y487" i="11"/>
  <c r="AB487" i="11"/>
  <c r="N487" i="11"/>
  <c r="AC487" i="11"/>
  <c r="S485" i="11"/>
  <c r="Q485" i="11"/>
  <c r="P485" i="11"/>
  <c r="O485" i="11"/>
  <c r="R485" i="11"/>
  <c r="AE486" i="11"/>
  <c r="AF486" i="11"/>
  <c r="AG486" i="11"/>
  <c r="X487" i="11" l="1"/>
  <c r="W487" i="11"/>
  <c r="V487" i="11"/>
  <c r="T487" i="11"/>
  <c r="U487" i="11"/>
  <c r="AG487" i="11"/>
  <c r="AD487" i="11"/>
  <c r="N488" i="11"/>
  <c r="AC488" i="11"/>
  <c r="AB488" i="11"/>
  <c r="AA488" i="11"/>
  <c r="AE488" i="11" s="1"/>
  <c r="Z488" i="11"/>
  <c r="M489" i="11"/>
  <c r="Y488" i="11"/>
  <c r="AD488" i="11" s="1"/>
  <c r="X486" i="11"/>
  <c r="W486" i="11"/>
  <c r="V486" i="11"/>
  <c r="U486" i="11"/>
  <c r="T486" i="11"/>
  <c r="P486" i="11"/>
  <c r="O486" i="11"/>
  <c r="S486" i="11"/>
  <c r="R486" i="11"/>
  <c r="Q486" i="11"/>
  <c r="V488" i="11" l="1"/>
  <c r="U488" i="11"/>
  <c r="T488" i="11"/>
  <c r="X488" i="11"/>
  <c r="W488" i="11"/>
  <c r="S487" i="11"/>
  <c r="R487" i="11"/>
  <c r="Q487" i="11"/>
  <c r="P487" i="11"/>
  <c r="O487" i="11"/>
  <c r="AF487" i="11"/>
  <c r="R488" i="11"/>
  <c r="Q488" i="11"/>
  <c r="P488" i="11"/>
  <c r="O488" i="11"/>
  <c r="S488" i="11"/>
  <c r="Y489" i="11"/>
  <c r="M490" i="11"/>
  <c r="AB489" i="11"/>
  <c r="N489" i="11"/>
  <c r="Z489" i="11"/>
  <c r="AC489" i="11"/>
  <c r="AA489" i="11"/>
  <c r="AE489" i="11" s="1"/>
  <c r="AF488" i="11"/>
  <c r="AG488" i="11"/>
  <c r="AG489" i="11" l="1"/>
  <c r="AB490" i="11"/>
  <c r="AA490" i="11"/>
  <c r="AE490" i="11" s="1"/>
  <c r="M491" i="11"/>
  <c r="Z490" i="11"/>
  <c r="AC490" i="11"/>
  <c r="Y490" i="11"/>
  <c r="AD490" i="11" s="1"/>
  <c r="N490" i="11"/>
  <c r="X489" i="11"/>
  <c r="W489" i="11"/>
  <c r="V489" i="11"/>
  <c r="U489" i="11"/>
  <c r="T489" i="11"/>
  <c r="AD489" i="11"/>
  <c r="S490" i="11" l="1"/>
  <c r="R490" i="11"/>
  <c r="O490" i="11"/>
  <c r="Q490" i="11"/>
  <c r="P490" i="11"/>
  <c r="Q489" i="11"/>
  <c r="P489" i="11"/>
  <c r="O489" i="11"/>
  <c r="S489" i="11"/>
  <c r="R489" i="11"/>
  <c r="T490" i="11"/>
  <c r="X490" i="11"/>
  <c r="W490" i="11"/>
  <c r="U490" i="11"/>
  <c r="V490" i="11"/>
  <c r="AF489" i="11"/>
  <c r="N491" i="11"/>
  <c r="AC491" i="11"/>
  <c r="AB491" i="11"/>
  <c r="AA491" i="11"/>
  <c r="AE491" i="11" s="1"/>
  <c r="Y491" i="11"/>
  <c r="M492" i="11"/>
  <c r="Z491" i="11"/>
  <c r="AF490" i="11"/>
  <c r="AG490" i="11"/>
  <c r="W491" i="11" l="1"/>
  <c r="V491" i="11"/>
  <c r="U491" i="11"/>
  <c r="X491" i="11"/>
  <c r="T491" i="11"/>
  <c r="M493" i="11"/>
  <c r="Z492" i="11"/>
  <c r="Y492" i="11"/>
  <c r="AD492" i="11" s="1"/>
  <c r="AC492" i="11"/>
  <c r="AB492" i="11"/>
  <c r="AA492" i="11"/>
  <c r="AE492" i="11" s="1"/>
  <c r="N492" i="11"/>
  <c r="AD491" i="11"/>
  <c r="AG491" i="11"/>
  <c r="AF491" i="11"/>
  <c r="X492" i="11" l="1"/>
  <c r="W492" i="11"/>
  <c r="V492" i="11"/>
  <c r="U492" i="11"/>
  <c r="T492" i="11"/>
  <c r="R492" i="11"/>
  <c r="Q492" i="11"/>
  <c r="P492" i="11"/>
  <c r="O492" i="11"/>
  <c r="S492" i="11"/>
  <c r="AC493" i="11"/>
  <c r="AB493" i="11"/>
  <c r="AA493" i="11"/>
  <c r="AE493" i="11" s="1"/>
  <c r="Z493" i="11"/>
  <c r="Y493" i="11"/>
  <c r="AD493" i="11" s="1"/>
  <c r="N493" i="11"/>
  <c r="M494" i="11"/>
  <c r="O491" i="11"/>
  <c r="S491" i="11"/>
  <c r="R491" i="11"/>
  <c r="Q491" i="11"/>
  <c r="P491" i="11"/>
  <c r="AG492" i="11"/>
  <c r="AF492" i="11"/>
  <c r="S493" i="11" l="1"/>
  <c r="P493" i="11"/>
  <c r="O493" i="11"/>
  <c r="R493" i="11"/>
  <c r="Q493" i="11"/>
  <c r="U493" i="11"/>
  <c r="T493" i="11"/>
  <c r="X493" i="11"/>
  <c r="V493" i="11"/>
  <c r="W493" i="11"/>
  <c r="AG493" i="11"/>
  <c r="AF493" i="11"/>
  <c r="N494" i="11"/>
  <c r="M495" i="11"/>
  <c r="AC494" i="11"/>
  <c r="AB494" i="11"/>
  <c r="Z494" i="11"/>
  <c r="AA494" i="11"/>
  <c r="Y494" i="11"/>
  <c r="AD494" i="11" s="1"/>
  <c r="AF494" i="11" l="1"/>
  <c r="P494" i="11"/>
  <c r="O494" i="11"/>
  <c r="S494" i="11"/>
  <c r="R494" i="11"/>
  <c r="Q494" i="11"/>
  <c r="AE494" i="11"/>
  <c r="AG494" i="11" s="1"/>
  <c r="AA495" i="11"/>
  <c r="M496" i="11"/>
  <c r="Z495" i="11"/>
  <c r="Y495" i="11"/>
  <c r="AD495" i="11" s="1"/>
  <c r="AC495" i="11"/>
  <c r="AB495" i="11"/>
  <c r="N495" i="11"/>
  <c r="AF495" i="11" l="1"/>
  <c r="S495" i="11"/>
  <c r="R495" i="11"/>
  <c r="Q495" i="11"/>
  <c r="P495" i="11"/>
  <c r="O495" i="11"/>
  <c r="N496" i="11"/>
  <c r="AC496" i="11"/>
  <c r="AB496" i="11"/>
  <c r="AA496" i="11"/>
  <c r="AE496" i="11" s="1"/>
  <c r="Z496" i="11"/>
  <c r="Y496" i="11"/>
  <c r="AD496" i="11" s="1"/>
  <c r="M497" i="11"/>
  <c r="X494" i="11"/>
  <c r="W494" i="11"/>
  <c r="V494" i="11"/>
  <c r="T494" i="11"/>
  <c r="U494" i="11"/>
  <c r="AE495" i="11"/>
  <c r="Q496" i="11" l="1"/>
  <c r="P496" i="11"/>
  <c r="O496" i="11"/>
  <c r="S496" i="11"/>
  <c r="R496" i="11"/>
  <c r="X495" i="11"/>
  <c r="W495" i="11"/>
  <c r="V495" i="11"/>
  <c r="U495" i="11"/>
  <c r="T495" i="11"/>
  <c r="V496" i="11"/>
  <c r="U496" i="11"/>
  <c r="T496" i="11"/>
  <c r="W496" i="11"/>
  <c r="X496" i="11"/>
  <c r="AG496" i="11"/>
  <c r="AF496" i="11"/>
  <c r="Y497" i="11"/>
  <c r="M498" i="11"/>
  <c r="AC497" i="11"/>
  <c r="AA497" i="11"/>
  <c r="Z497" i="11"/>
  <c r="N497" i="11"/>
  <c r="AB497" i="11"/>
  <c r="AG495" i="11"/>
  <c r="AE497" i="11" l="1"/>
  <c r="AB498" i="11"/>
  <c r="AA498" i="11"/>
  <c r="M499" i="11"/>
  <c r="Z498" i="11"/>
  <c r="Y498" i="11"/>
  <c r="AD498" i="11" s="1"/>
  <c r="N498" i="11"/>
  <c r="AC498" i="11"/>
  <c r="AD497" i="11"/>
  <c r="AG497" i="11"/>
  <c r="AF497" i="11"/>
  <c r="AE498" i="11" l="1"/>
  <c r="S498" i="11"/>
  <c r="R498" i="11"/>
  <c r="Q498" i="11"/>
  <c r="P498" i="11"/>
  <c r="O498" i="11"/>
  <c r="AG498" i="11"/>
  <c r="AF498" i="11"/>
  <c r="N499" i="11"/>
  <c r="AC499" i="11"/>
  <c r="AB499" i="11"/>
  <c r="AA499" i="11"/>
  <c r="AE499" i="11" s="1"/>
  <c r="Z499" i="11"/>
  <c r="M500" i="11"/>
  <c r="Y499" i="11"/>
  <c r="AD499" i="11" s="1"/>
  <c r="Q497" i="11"/>
  <c r="P497" i="11"/>
  <c r="O497" i="11"/>
  <c r="S497" i="11"/>
  <c r="R497" i="11"/>
  <c r="X497" i="11"/>
  <c r="W497" i="11"/>
  <c r="U497" i="11"/>
  <c r="T497" i="11"/>
  <c r="V497" i="11"/>
  <c r="M501" i="11" l="1"/>
  <c r="Z500" i="11"/>
  <c r="Y500" i="11"/>
  <c r="AB500" i="11"/>
  <c r="N500" i="11"/>
  <c r="AC500" i="11"/>
  <c r="AA500" i="11"/>
  <c r="AE500" i="11" s="1"/>
  <c r="O499" i="11"/>
  <c r="R499" i="11"/>
  <c r="Q499" i="11"/>
  <c r="P499" i="11"/>
  <c r="S499" i="11"/>
  <c r="W499" i="11"/>
  <c r="V499" i="11"/>
  <c r="U499" i="11"/>
  <c r="X499" i="11"/>
  <c r="T499" i="11"/>
  <c r="AF499" i="11"/>
  <c r="AG499" i="11"/>
  <c r="T498" i="11"/>
  <c r="X498" i="11"/>
  <c r="W498" i="11"/>
  <c r="V498" i="11"/>
  <c r="U498" i="11"/>
  <c r="X500" i="11" l="1"/>
  <c r="V500" i="11"/>
  <c r="U500" i="11"/>
  <c r="T500" i="11"/>
  <c r="W500" i="11"/>
  <c r="AD500" i="11"/>
  <c r="AG500" i="11"/>
  <c r="AF500" i="11"/>
  <c r="AC501" i="11"/>
  <c r="AB501" i="11"/>
  <c r="AA501" i="11"/>
  <c r="AE501" i="11" s="1"/>
  <c r="Z501" i="11"/>
  <c r="Y501" i="11"/>
  <c r="AD501" i="11" s="1"/>
  <c r="N501" i="11"/>
  <c r="M502" i="11"/>
  <c r="N502" i="11" l="1"/>
  <c r="AC502" i="11"/>
  <c r="AB502" i="11"/>
  <c r="AA502" i="11"/>
  <c r="AE502" i="11" s="1"/>
  <c r="Y502" i="11"/>
  <c r="M503" i="11"/>
  <c r="Z502" i="11"/>
  <c r="R500" i="11"/>
  <c r="Q500" i="11"/>
  <c r="P500" i="11"/>
  <c r="S500" i="11"/>
  <c r="O500" i="11"/>
  <c r="AF501" i="11"/>
  <c r="AG501" i="11"/>
  <c r="U501" i="11"/>
  <c r="T501" i="11"/>
  <c r="X501" i="11"/>
  <c r="W501" i="11"/>
  <c r="V501" i="11"/>
  <c r="S501" i="11"/>
  <c r="O501" i="11"/>
  <c r="R501" i="11"/>
  <c r="Q501" i="11"/>
  <c r="P501" i="11"/>
  <c r="AD502" i="11" l="1"/>
  <c r="X502" i="11"/>
  <c r="W502" i="11"/>
  <c r="V502" i="11"/>
  <c r="U502" i="11"/>
  <c r="T502" i="11"/>
  <c r="AA503" i="11"/>
  <c r="M504" i="11"/>
  <c r="Z503" i="11"/>
  <c r="Y503" i="11"/>
  <c r="AD503" i="11" s="1"/>
  <c r="AC503" i="11"/>
  <c r="AB503" i="11"/>
  <c r="N503" i="11"/>
  <c r="AF502" i="11"/>
  <c r="AG502" i="11"/>
  <c r="AE503" i="11" l="1"/>
  <c r="AG503" i="11"/>
  <c r="AF503" i="11"/>
  <c r="N504" i="11"/>
  <c r="AC504" i="11"/>
  <c r="AB504" i="11"/>
  <c r="AA504" i="11"/>
  <c r="AE504" i="11" s="1"/>
  <c r="Z504" i="11"/>
  <c r="Y504" i="11"/>
  <c r="M505" i="11"/>
  <c r="S503" i="11"/>
  <c r="R503" i="11"/>
  <c r="Q503" i="11"/>
  <c r="O503" i="11"/>
  <c r="P503" i="11"/>
  <c r="P502" i="11"/>
  <c r="O502" i="11"/>
  <c r="S502" i="11"/>
  <c r="R502" i="11"/>
  <c r="Q502" i="11"/>
  <c r="AG504" i="11" l="1"/>
  <c r="V504" i="11"/>
  <c r="U504" i="11"/>
  <c r="T504" i="11"/>
  <c r="X504" i="11"/>
  <c r="W504" i="11"/>
  <c r="Y505" i="11"/>
  <c r="AD505" i="11" s="1"/>
  <c r="M506" i="11"/>
  <c r="AC505" i="11"/>
  <c r="AB505" i="11"/>
  <c r="N505" i="11"/>
  <c r="Z505" i="11"/>
  <c r="AA505" i="11"/>
  <c r="AE505" i="11" s="1"/>
  <c r="AD504" i="11"/>
  <c r="W503" i="11"/>
  <c r="V503" i="11"/>
  <c r="U503" i="11"/>
  <c r="T503" i="11"/>
  <c r="X503" i="11"/>
  <c r="X505" i="11" l="1"/>
  <c r="W505" i="11"/>
  <c r="T505" i="11"/>
  <c r="V505" i="11"/>
  <c r="U505" i="11"/>
  <c r="Q505" i="11"/>
  <c r="P505" i="11"/>
  <c r="O505" i="11"/>
  <c r="S505" i="11"/>
  <c r="R505" i="11"/>
  <c r="P504" i="11"/>
  <c r="O504" i="11"/>
  <c r="S504" i="11"/>
  <c r="Q504" i="11"/>
  <c r="R504" i="11"/>
  <c r="AG505" i="11"/>
  <c r="AF505" i="11"/>
  <c r="AF504" i="11"/>
  <c r="AB506" i="11"/>
  <c r="AA506" i="11"/>
  <c r="AE506" i="11" s="1"/>
  <c r="M507" i="11"/>
  <c r="Z506" i="11"/>
  <c r="AC506" i="11"/>
  <c r="Y506" i="11"/>
  <c r="AD506" i="11" s="1"/>
  <c r="N506" i="11"/>
  <c r="N507" i="11" l="1"/>
  <c r="AC507" i="11"/>
  <c r="AB507" i="11"/>
  <c r="AA507" i="11"/>
  <c r="Z507" i="11"/>
  <c r="Y507" i="11"/>
  <c r="AD507" i="11" s="1"/>
  <c r="M508" i="11"/>
  <c r="T506" i="11"/>
  <c r="X506" i="11"/>
  <c r="W506" i="11"/>
  <c r="V506" i="11"/>
  <c r="U506" i="11"/>
  <c r="S506" i="11"/>
  <c r="R506" i="11"/>
  <c r="P506" i="11"/>
  <c r="Q506" i="11"/>
  <c r="O506" i="11"/>
  <c r="AG506" i="11"/>
  <c r="AF506" i="11"/>
  <c r="O507" i="11" l="1"/>
  <c r="Q507" i="11"/>
  <c r="P507" i="11"/>
  <c r="S507" i="11"/>
  <c r="R507" i="11"/>
  <c r="M509" i="11"/>
  <c r="Z508" i="11"/>
  <c r="Y508" i="11"/>
  <c r="AD508" i="11" s="1"/>
  <c r="AC508" i="11"/>
  <c r="AA508" i="11"/>
  <c r="AB508" i="11"/>
  <c r="N508" i="11"/>
  <c r="AE507" i="11"/>
  <c r="AG507" i="11"/>
  <c r="AF507" i="11"/>
  <c r="AF508" i="11" l="1"/>
  <c r="R508" i="11"/>
  <c r="Q508" i="11"/>
  <c r="P508" i="11"/>
  <c r="S508" i="11"/>
  <c r="O508" i="11"/>
  <c r="AC509" i="11"/>
  <c r="AB509" i="11"/>
  <c r="AA509" i="11"/>
  <c r="Y509" i="11"/>
  <c r="N509" i="11"/>
  <c r="M510" i="11"/>
  <c r="Z509" i="11"/>
  <c r="W507" i="11"/>
  <c r="V507" i="11"/>
  <c r="U507" i="11"/>
  <c r="T507" i="11"/>
  <c r="X507" i="11"/>
  <c r="AE508" i="11"/>
  <c r="N510" i="11" l="1"/>
  <c r="AC510" i="11"/>
  <c r="AB510" i="11"/>
  <c r="AA510" i="11"/>
  <c r="AE510" i="11" s="1"/>
  <c r="Z510" i="11"/>
  <c r="Y510" i="11"/>
  <c r="AD510" i="11" s="1"/>
  <c r="M511" i="11"/>
  <c r="X508" i="11"/>
  <c r="U508" i="11"/>
  <c r="T508" i="11"/>
  <c r="W508" i="11"/>
  <c r="V508" i="11"/>
  <c r="AD509" i="11"/>
  <c r="AE509" i="11"/>
  <c r="AG509" i="11" s="1"/>
  <c r="AG508" i="11"/>
  <c r="P510" i="11" l="1"/>
  <c r="O510" i="11"/>
  <c r="R510" i="11"/>
  <c r="Q510" i="11"/>
  <c r="S510" i="11"/>
  <c r="S509" i="11"/>
  <c r="Q509" i="11"/>
  <c r="O509" i="11"/>
  <c r="R509" i="11"/>
  <c r="P509" i="11"/>
  <c r="AA511" i="11"/>
  <c r="M512" i="11"/>
  <c r="Z511" i="11"/>
  <c r="Y511" i="11"/>
  <c r="AD511" i="11" s="1"/>
  <c r="AB511" i="11"/>
  <c r="N511" i="11"/>
  <c r="AC511" i="11"/>
  <c r="AF509" i="11"/>
  <c r="U509" i="11"/>
  <c r="T509" i="11"/>
  <c r="X509" i="11"/>
  <c r="W509" i="11"/>
  <c r="V509" i="11"/>
  <c r="X510" i="11"/>
  <c r="W510" i="11"/>
  <c r="V510" i="11"/>
  <c r="U510" i="11"/>
  <c r="T510" i="11"/>
  <c r="AF510" i="11"/>
  <c r="AG510" i="11"/>
  <c r="AF511" i="11" l="1"/>
  <c r="N512" i="11"/>
  <c r="AC512" i="11"/>
  <c r="AB512" i="11"/>
  <c r="Z512" i="11"/>
  <c r="Y512" i="11"/>
  <c r="AD512" i="11" s="1"/>
  <c r="M513" i="11"/>
  <c r="AA512" i="11"/>
  <c r="AE511" i="11"/>
  <c r="S511" i="11"/>
  <c r="R511" i="11"/>
  <c r="Q511" i="11"/>
  <c r="P511" i="11"/>
  <c r="O511" i="11"/>
  <c r="O512" i="11" l="1"/>
  <c r="R512" i="11"/>
  <c r="Q512" i="11"/>
  <c r="P512" i="11"/>
  <c r="S512" i="11"/>
  <c r="AF512" i="11"/>
  <c r="AG512" i="11"/>
  <c r="V511" i="11"/>
  <c r="U511" i="11"/>
  <c r="T511" i="11"/>
  <c r="X511" i="11"/>
  <c r="W511" i="11"/>
  <c r="Y513" i="11"/>
  <c r="AD513" i="11" s="1"/>
  <c r="AC513" i="11"/>
  <c r="AB513" i="11"/>
  <c r="N513" i="11"/>
  <c r="AA513" i="11"/>
  <c r="M514" i="11"/>
  <c r="Z513" i="11"/>
  <c r="AE512" i="11"/>
  <c r="AG511" i="11"/>
  <c r="Q513" i="11" l="1"/>
  <c r="P513" i="11"/>
  <c r="O513" i="11"/>
  <c r="S513" i="11"/>
  <c r="R513" i="11"/>
  <c r="V512" i="11"/>
  <c r="U512" i="11"/>
  <c r="T512" i="11"/>
  <c r="X512" i="11"/>
  <c r="W512" i="11"/>
  <c r="AB514" i="11"/>
  <c r="AA514" i="11"/>
  <c r="M515" i="11"/>
  <c r="Z514" i="11"/>
  <c r="AC514" i="11"/>
  <c r="Y514" i="11"/>
  <c r="AD514" i="11" s="1"/>
  <c r="N514" i="11"/>
  <c r="AF513" i="11"/>
  <c r="AE513" i="11"/>
  <c r="N515" i="11" l="1"/>
  <c r="AC515" i="11"/>
  <c r="AA515" i="11"/>
  <c r="Z515" i="11"/>
  <c r="Y515" i="11"/>
  <c r="AD515" i="11" s="1"/>
  <c r="M516" i="11"/>
  <c r="AB515" i="11"/>
  <c r="S514" i="11"/>
  <c r="R514" i="11"/>
  <c r="Q514" i="11"/>
  <c r="O514" i="11"/>
  <c r="P514" i="11"/>
  <c r="X513" i="11"/>
  <c r="W513" i="11"/>
  <c r="V513" i="11"/>
  <c r="U513" i="11"/>
  <c r="T513" i="11"/>
  <c r="AG513" i="11"/>
  <c r="AE514" i="11"/>
  <c r="AG514" i="11"/>
  <c r="AF514" i="11"/>
  <c r="O515" i="11" l="1"/>
  <c r="P515" i="11"/>
  <c r="S515" i="11"/>
  <c r="R515" i="11"/>
  <c r="Q515" i="11"/>
  <c r="T514" i="11"/>
  <c r="W514" i="11"/>
  <c r="V514" i="11"/>
  <c r="U514" i="11"/>
  <c r="X514" i="11"/>
  <c r="AE515" i="11"/>
  <c r="M517" i="11"/>
  <c r="Z516" i="11"/>
  <c r="Y516" i="11"/>
  <c r="AD516" i="11" s="1"/>
  <c r="AC516" i="11"/>
  <c r="AB516" i="11"/>
  <c r="N516" i="11"/>
  <c r="AA516" i="11"/>
  <c r="AG515" i="11"/>
  <c r="AF515" i="11"/>
  <c r="R516" i="11" l="1"/>
  <c r="Q516" i="11"/>
  <c r="P516" i="11"/>
  <c r="S516" i="11"/>
  <c r="O516" i="11"/>
  <c r="AC517" i="11"/>
  <c r="AB517" i="11"/>
  <c r="AA517" i="11"/>
  <c r="AE517" i="11" s="1"/>
  <c r="M518" i="11"/>
  <c r="N517" i="11"/>
  <c r="Z517" i="11"/>
  <c r="Y517" i="11"/>
  <c r="AD517" i="11" s="1"/>
  <c r="W515" i="11"/>
  <c r="V515" i="11"/>
  <c r="U515" i="11"/>
  <c r="X515" i="11"/>
  <c r="T515" i="11"/>
  <c r="AE516" i="11"/>
  <c r="AG516" i="11"/>
  <c r="AF516" i="11"/>
  <c r="U517" i="11" l="1"/>
  <c r="T517" i="11"/>
  <c r="X517" i="11"/>
  <c r="W517" i="11"/>
  <c r="V517" i="11"/>
  <c r="AG517" i="11"/>
  <c r="AF517" i="11"/>
  <c r="S517" i="11"/>
  <c r="R517" i="11"/>
  <c r="P517" i="11"/>
  <c r="O517" i="11"/>
  <c r="Q517" i="11"/>
  <c r="X516" i="11"/>
  <c r="T516" i="11"/>
  <c r="W516" i="11"/>
  <c r="V516" i="11"/>
  <c r="U516" i="11"/>
  <c r="N518" i="11"/>
  <c r="AB518" i="11"/>
  <c r="AA518" i="11"/>
  <c r="Z518" i="11"/>
  <c r="Y518" i="11"/>
  <c r="AD518" i="11" s="1"/>
  <c r="M519" i="11"/>
  <c r="AC518" i="11"/>
  <c r="P518" i="11" l="1"/>
  <c r="O518" i="11"/>
  <c r="Q518" i="11"/>
  <c r="S518" i="11"/>
  <c r="R518" i="11"/>
  <c r="AA519" i="11"/>
  <c r="AE519" i="11" s="1"/>
  <c r="M520" i="11"/>
  <c r="Z519" i="11"/>
  <c r="Y519" i="11"/>
  <c r="AC519" i="11"/>
  <c r="AB519" i="11"/>
  <c r="N519" i="11"/>
  <c r="AE518" i="11"/>
  <c r="AF518" i="11"/>
  <c r="AG518" i="11"/>
  <c r="U519" i="11" l="1"/>
  <c r="T519" i="11"/>
  <c r="X519" i="11"/>
  <c r="W519" i="11"/>
  <c r="V519" i="11"/>
  <c r="AG519" i="11"/>
  <c r="AF519" i="11"/>
  <c r="N520" i="11"/>
  <c r="AC520" i="11"/>
  <c r="AB520" i="11"/>
  <c r="Y520" i="11"/>
  <c r="M521" i="11"/>
  <c r="AA520" i="11"/>
  <c r="AE520" i="11" s="1"/>
  <c r="Z520" i="11"/>
  <c r="X518" i="11"/>
  <c r="W518" i="11"/>
  <c r="V518" i="11"/>
  <c r="T518" i="11"/>
  <c r="U518" i="11"/>
  <c r="AD519" i="11"/>
  <c r="AG520" i="11" l="1"/>
  <c r="AD520" i="11"/>
  <c r="AF520" i="11" s="1"/>
  <c r="V520" i="11"/>
  <c r="U520" i="11"/>
  <c r="T520" i="11"/>
  <c r="X520" i="11"/>
  <c r="W520" i="11"/>
  <c r="S519" i="11"/>
  <c r="R519" i="11"/>
  <c r="Q519" i="11"/>
  <c r="P519" i="11"/>
  <c r="O519" i="11"/>
  <c r="Y521" i="11"/>
  <c r="AD521" i="11" s="1"/>
  <c r="AC521" i="11"/>
  <c r="AB521" i="11"/>
  <c r="N521" i="11"/>
  <c r="AA521" i="11"/>
  <c r="Z521" i="11"/>
  <c r="M522" i="11"/>
  <c r="Q521" i="11" l="1"/>
  <c r="P521" i="11"/>
  <c r="O521" i="11"/>
  <c r="R521" i="11"/>
  <c r="S521" i="11"/>
  <c r="AB522" i="11"/>
  <c r="AA522" i="11"/>
  <c r="AE522" i="11" s="1"/>
  <c r="M523" i="11"/>
  <c r="Z522" i="11"/>
  <c r="Y522" i="11"/>
  <c r="N522" i="11"/>
  <c r="AC522" i="11"/>
  <c r="AE521" i="11"/>
  <c r="S520" i="11"/>
  <c r="Q520" i="11"/>
  <c r="R520" i="11"/>
  <c r="P520" i="11"/>
  <c r="O520" i="11"/>
  <c r="AF521" i="11"/>
  <c r="N523" i="11" l="1"/>
  <c r="AC523" i="11"/>
  <c r="Z523" i="11"/>
  <c r="Y523" i="11"/>
  <c r="AD523" i="11" s="1"/>
  <c r="M524" i="11"/>
  <c r="AA523" i="11"/>
  <c r="AB523" i="11"/>
  <c r="X521" i="11"/>
  <c r="W521" i="11"/>
  <c r="U521" i="11"/>
  <c r="V521" i="11"/>
  <c r="T521" i="11"/>
  <c r="AG522" i="11"/>
  <c r="AD522" i="11"/>
  <c r="AF522" i="11" s="1"/>
  <c r="T522" i="11"/>
  <c r="V522" i="11"/>
  <c r="U522" i="11"/>
  <c r="X522" i="11"/>
  <c r="W522" i="11"/>
  <c r="AG521" i="11"/>
  <c r="S522" i="11" l="1"/>
  <c r="R522" i="11"/>
  <c r="Q522" i="11"/>
  <c r="P522" i="11"/>
  <c r="O522" i="11"/>
  <c r="O523" i="11"/>
  <c r="R523" i="11"/>
  <c r="S523" i="11"/>
  <c r="Q523" i="11"/>
  <c r="P523" i="11"/>
  <c r="AE523" i="11"/>
  <c r="M525" i="11"/>
  <c r="Z524" i="11"/>
  <c r="Y524" i="11"/>
  <c r="AD524" i="11" s="1"/>
  <c r="AC524" i="11"/>
  <c r="AB524" i="11"/>
  <c r="N524" i="11"/>
  <c r="AA524" i="11"/>
  <c r="AF523" i="11"/>
  <c r="AG523" i="11"/>
  <c r="R524" i="11" l="1"/>
  <c r="Q524" i="11"/>
  <c r="P524" i="11"/>
  <c r="S524" i="11"/>
  <c r="O524" i="11"/>
  <c r="AC525" i="11"/>
  <c r="AB525" i="11"/>
  <c r="AA525" i="11"/>
  <c r="AE525" i="11" s="1"/>
  <c r="M526" i="11"/>
  <c r="Z525" i="11"/>
  <c r="N525" i="11"/>
  <c r="Y525" i="11"/>
  <c r="AD525" i="11" s="1"/>
  <c r="W523" i="11"/>
  <c r="V523" i="11"/>
  <c r="U523" i="11"/>
  <c r="X523" i="11"/>
  <c r="T523" i="11"/>
  <c r="AE524" i="11"/>
  <c r="AG524" i="11"/>
  <c r="AF524" i="11"/>
  <c r="U525" i="11" l="1"/>
  <c r="T525" i="11"/>
  <c r="W525" i="11"/>
  <c r="V525" i="11"/>
  <c r="X525" i="11"/>
  <c r="S525" i="11"/>
  <c r="R525" i="11"/>
  <c r="Q525" i="11"/>
  <c r="O525" i="11"/>
  <c r="P525" i="11"/>
  <c r="AG525" i="11"/>
  <c r="AF525" i="11"/>
  <c r="X524" i="11"/>
  <c r="V524" i="11"/>
  <c r="W524" i="11"/>
  <c r="U524" i="11"/>
  <c r="T524" i="11"/>
  <c r="N526" i="11"/>
  <c r="AA526" i="11"/>
  <c r="Z526" i="11"/>
  <c r="Y526" i="11"/>
  <c r="AD526" i="11" s="1"/>
  <c r="AC526" i="11"/>
  <c r="AB526" i="11"/>
  <c r="M527" i="11"/>
  <c r="P526" i="11" l="1"/>
  <c r="O526" i="11"/>
  <c r="S526" i="11"/>
  <c r="R526" i="11"/>
  <c r="Q526" i="11"/>
  <c r="AA527" i="11"/>
  <c r="AE527" i="11" s="1"/>
  <c r="M528" i="11"/>
  <c r="Z527" i="11"/>
  <c r="Y527" i="11"/>
  <c r="AD527" i="11" s="1"/>
  <c r="AC527" i="11"/>
  <c r="AB527" i="11"/>
  <c r="N527" i="11"/>
  <c r="AF526" i="11"/>
  <c r="AE526" i="11"/>
  <c r="X526" i="11" l="1"/>
  <c r="W526" i="11"/>
  <c r="V526" i="11"/>
  <c r="U526" i="11"/>
  <c r="T526" i="11"/>
  <c r="AG526" i="11"/>
  <c r="N528" i="11"/>
  <c r="AC528" i="11"/>
  <c r="AB528" i="11"/>
  <c r="M529" i="11"/>
  <c r="AA528" i="11"/>
  <c r="Y528" i="11"/>
  <c r="Z528" i="11"/>
  <c r="T527" i="11"/>
  <c r="W527" i="11"/>
  <c r="X527" i="11"/>
  <c r="V527" i="11"/>
  <c r="U527" i="11"/>
  <c r="AG527" i="11"/>
  <c r="AF527" i="11"/>
  <c r="S527" i="11"/>
  <c r="R527" i="11"/>
  <c r="Q527" i="11"/>
  <c r="P527" i="11"/>
  <c r="O527" i="11"/>
  <c r="AD528" i="11" l="1"/>
  <c r="AE528" i="11"/>
  <c r="Y529" i="11"/>
  <c r="AD529" i="11" s="1"/>
  <c r="AB529" i="11"/>
  <c r="N529" i="11"/>
  <c r="AA529" i="11"/>
  <c r="AE529" i="11" s="1"/>
  <c r="Z529" i="11"/>
  <c r="M530" i="11"/>
  <c r="AC529" i="11"/>
  <c r="X529" i="11" l="1"/>
  <c r="W529" i="11"/>
  <c r="V529" i="11"/>
  <c r="T529" i="11"/>
  <c r="U529" i="11"/>
  <c r="AG529" i="11"/>
  <c r="AF529" i="11"/>
  <c r="V528" i="11"/>
  <c r="U528" i="11"/>
  <c r="T528" i="11"/>
  <c r="X528" i="11"/>
  <c r="W528" i="11"/>
  <c r="S528" i="11"/>
  <c r="R528" i="11"/>
  <c r="P528" i="11"/>
  <c r="Q528" i="11"/>
  <c r="O528" i="11"/>
  <c r="Q529" i="11"/>
  <c r="P529" i="11"/>
  <c r="O529" i="11"/>
  <c r="S529" i="11"/>
  <c r="R529" i="11"/>
  <c r="AB530" i="11"/>
  <c r="AA530" i="11"/>
  <c r="AE530" i="11" s="1"/>
  <c r="M531" i="11"/>
  <c r="Z530" i="11"/>
  <c r="AC530" i="11"/>
  <c r="N530" i="11"/>
  <c r="Y530" i="11"/>
  <c r="AD530" i="11" s="1"/>
  <c r="AF528" i="11"/>
  <c r="AG528" i="11"/>
  <c r="T530" i="11" l="1"/>
  <c r="U530" i="11"/>
  <c r="X530" i="11"/>
  <c r="W530" i="11"/>
  <c r="V530" i="11"/>
  <c r="AF530" i="11"/>
  <c r="AG530" i="11"/>
  <c r="S530" i="11"/>
  <c r="R530" i="11"/>
  <c r="Q530" i="11"/>
  <c r="P530" i="11"/>
  <c r="O530" i="11"/>
  <c r="N531" i="11"/>
  <c r="AC531" i="11"/>
  <c r="Y531" i="11"/>
  <c r="AD531" i="11" s="1"/>
  <c r="M532" i="11"/>
  <c r="AB531" i="11"/>
  <c r="AA531" i="11"/>
  <c r="Z531" i="11"/>
  <c r="O531" i="11" l="1"/>
  <c r="S531" i="11"/>
  <c r="Q531" i="11"/>
  <c r="R531" i="11"/>
  <c r="P531" i="11"/>
  <c r="M533" i="11"/>
  <c r="Z532" i="11"/>
  <c r="Y532" i="11"/>
  <c r="AC532" i="11"/>
  <c r="AB532" i="11"/>
  <c r="N532" i="11"/>
  <c r="AA532" i="11"/>
  <c r="AE532" i="11" s="1"/>
  <c r="AF531" i="11"/>
  <c r="AE531" i="11"/>
  <c r="W531" i="11" l="1"/>
  <c r="V531" i="11"/>
  <c r="U531" i="11"/>
  <c r="X531" i="11"/>
  <c r="T531" i="11"/>
  <c r="AG531" i="11"/>
  <c r="AD532" i="11"/>
  <c r="AC533" i="11"/>
  <c r="AB533" i="11"/>
  <c r="AA533" i="11"/>
  <c r="Y533" i="11"/>
  <c r="N533" i="11"/>
  <c r="M534" i="11"/>
  <c r="Z533" i="11"/>
  <c r="AG532" i="11"/>
  <c r="AF532" i="11"/>
  <c r="X532" i="11"/>
  <c r="W532" i="11"/>
  <c r="U532" i="11"/>
  <c r="V532" i="11"/>
  <c r="T532" i="11"/>
  <c r="N534" i="11" l="1"/>
  <c r="Z534" i="11"/>
  <c r="Y534" i="11"/>
  <c r="AD534" i="11" s="1"/>
  <c r="M535" i="11"/>
  <c r="AC534" i="11"/>
  <c r="AB534" i="11"/>
  <c r="AA534" i="11"/>
  <c r="AE534" i="11" s="1"/>
  <c r="AG533" i="11"/>
  <c r="AD533" i="11"/>
  <c r="AE533" i="11"/>
  <c r="R532" i="11"/>
  <c r="Q532" i="11"/>
  <c r="P532" i="11"/>
  <c r="O532" i="11"/>
  <c r="S532" i="11"/>
  <c r="AA535" i="11" l="1"/>
  <c r="M536" i="11"/>
  <c r="Z535" i="11"/>
  <c r="Y535" i="11"/>
  <c r="AD535" i="11" s="1"/>
  <c r="AC535" i="11"/>
  <c r="AB535" i="11"/>
  <c r="N535" i="11"/>
  <c r="P534" i="11"/>
  <c r="O534" i="11"/>
  <c r="R534" i="11"/>
  <c r="S534" i="11"/>
  <c r="Q534" i="11"/>
  <c r="X534" i="11"/>
  <c r="W534" i="11"/>
  <c r="V534" i="11"/>
  <c r="U534" i="11"/>
  <c r="T534" i="11"/>
  <c r="U533" i="11"/>
  <c r="T533" i="11"/>
  <c r="V533" i="11"/>
  <c r="W533" i="11"/>
  <c r="X533" i="11"/>
  <c r="S533" i="11"/>
  <c r="R533" i="11"/>
  <c r="Q533" i="11"/>
  <c r="P533" i="11"/>
  <c r="O533" i="11"/>
  <c r="AF533" i="11"/>
  <c r="AF534" i="11"/>
  <c r="AG534" i="11"/>
  <c r="S535" i="11" l="1"/>
  <c r="R535" i="11"/>
  <c r="Q535" i="11"/>
  <c r="P535" i="11"/>
  <c r="O535" i="11"/>
  <c r="N536" i="11"/>
  <c r="AC536" i="11"/>
  <c r="AB536" i="11"/>
  <c r="M537" i="11"/>
  <c r="Z536" i="11"/>
  <c r="Y536" i="11"/>
  <c r="AA536" i="11"/>
  <c r="AF535" i="11"/>
  <c r="AE535" i="11"/>
  <c r="AG535" i="11" s="1"/>
  <c r="AF536" i="11" l="1"/>
  <c r="AE536" i="11"/>
  <c r="X535" i="11"/>
  <c r="V535" i="11"/>
  <c r="W535" i="11"/>
  <c r="U535" i="11"/>
  <c r="T535" i="11"/>
  <c r="AD536" i="11"/>
  <c r="Y537" i="11"/>
  <c r="AA537" i="11"/>
  <c r="Z537" i="11"/>
  <c r="M538" i="11"/>
  <c r="AC537" i="11"/>
  <c r="AB537" i="11"/>
  <c r="N537" i="11"/>
  <c r="AB538" i="11" l="1"/>
  <c r="AA538" i="11"/>
  <c r="AE538" i="11" s="1"/>
  <c r="M539" i="11"/>
  <c r="Z538" i="11"/>
  <c r="AC538" i="11"/>
  <c r="Y538" i="11"/>
  <c r="AD538" i="11" s="1"/>
  <c r="N538" i="11"/>
  <c r="V536" i="11"/>
  <c r="U536" i="11"/>
  <c r="T536" i="11"/>
  <c r="W536" i="11"/>
  <c r="X536" i="11"/>
  <c r="AE537" i="11"/>
  <c r="AD537" i="11"/>
  <c r="AF537" i="11" s="1"/>
  <c r="S536" i="11"/>
  <c r="R536" i="11"/>
  <c r="Q536" i="11"/>
  <c r="O536" i="11"/>
  <c r="P536" i="11"/>
  <c r="AG536" i="11"/>
  <c r="S538" i="11" l="1"/>
  <c r="R538" i="11"/>
  <c r="Q538" i="11"/>
  <c r="P538" i="11"/>
  <c r="O538" i="11"/>
  <c r="X537" i="11"/>
  <c r="W537" i="11"/>
  <c r="V537" i="11"/>
  <c r="U537" i="11"/>
  <c r="T537" i="11"/>
  <c r="T538" i="11"/>
  <c r="W538" i="11"/>
  <c r="U538" i="11"/>
  <c r="X538" i="11"/>
  <c r="V538" i="11"/>
  <c r="Q537" i="11"/>
  <c r="P537" i="11"/>
  <c r="O537" i="11"/>
  <c r="S537" i="11"/>
  <c r="R537" i="11"/>
  <c r="N539" i="11"/>
  <c r="AC539" i="11"/>
  <c r="M540" i="11"/>
  <c r="AA539" i="11"/>
  <c r="AE539" i="11" s="1"/>
  <c r="AB539" i="11"/>
  <c r="Z539" i="11"/>
  <c r="Y539" i="11"/>
  <c r="AG538" i="11"/>
  <c r="AF538" i="11"/>
  <c r="AG537" i="11"/>
  <c r="AG539" i="11" l="1"/>
  <c r="AD539" i="11"/>
  <c r="W539" i="11"/>
  <c r="V539" i="11"/>
  <c r="U539" i="11"/>
  <c r="X539" i="11"/>
  <c r="T539" i="11"/>
  <c r="M541" i="11"/>
  <c r="Z540" i="11"/>
  <c r="Y540" i="11"/>
  <c r="AB540" i="11"/>
  <c r="N540" i="11"/>
  <c r="AA540" i="11"/>
  <c r="AE540" i="11" s="1"/>
  <c r="AC540" i="11"/>
  <c r="X540" i="11" l="1"/>
  <c r="W540" i="11"/>
  <c r="V540" i="11"/>
  <c r="T540" i="11"/>
  <c r="U540" i="11"/>
  <c r="AG540" i="11"/>
  <c r="AD540" i="11"/>
  <c r="O539" i="11"/>
  <c r="S539" i="11"/>
  <c r="R539" i="11"/>
  <c r="P539" i="11"/>
  <c r="Q539" i="11"/>
  <c r="AF539" i="11"/>
  <c r="AC541" i="11"/>
  <c r="AB541" i="11"/>
  <c r="AA541" i="11"/>
  <c r="Z541" i="11"/>
  <c r="N541" i="11"/>
  <c r="M542" i="11"/>
  <c r="Y541" i="11"/>
  <c r="AD541" i="11" s="1"/>
  <c r="S541" i="11" l="1"/>
  <c r="R541" i="11"/>
  <c r="Q541" i="11"/>
  <c r="P541" i="11"/>
  <c r="O541" i="11"/>
  <c r="N542" i="11"/>
  <c r="Y542" i="11"/>
  <c r="AD542" i="11" s="1"/>
  <c r="M543" i="11"/>
  <c r="AB542" i="11"/>
  <c r="AC542" i="11"/>
  <c r="AA542" i="11"/>
  <c r="AE542" i="11" s="1"/>
  <c r="Z542" i="11"/>
  <c r="AF541" i="11"/>
  <c r="AG541" i="11"/>
  <c r="R540" i="11"/>
  <c r="Q540" i="11"/>
  <c r="P540" i="11"/>
  <c r="S540" i="11"/>
  <c r="O540" i="11"/>
  <c r="AF540" i="11"/>
  <c r="AE541" i="11"/>
  <c r="AA543" i="11" l="1"/>
  <c r="M544" i="11"/>
  <c r="Z543" i="11"/>
  <c r="Y543" i="11"/>
  <c r="AD543" i="11" s="1"/>
  <c r="AC543" i="11"/>
  <c r="AB543" i="11"/>
  <c r="N543" i="11"/>
  <c r="AF542" i="11"/>
  <c r="AG542" i="11"/>
  <c r="X542" i="11"/>
  <c r="W542" i="11"/>
  <c r="V542" i="11"/>
  <c r="U542" i="11"/>
  <c r="T542" i="11"/>
  <c r="P542" i="11"/>
  <c r="O542" i="11"/>
  <c r="S542" i="11"/>
  <c r="Q542" i="11"/>
  <c r="R542" i="11"/>
  <c r="U541" i="11"/>
  <c r="T541" i="11"/>
  <c r="X541" i="11"/>
  <c r="W541" i="11"/>
  <c r="V541" i="11"/>
  <c r="AF543" i="11" l="1"/>
  <c r="S543" i="11"/>
  <c r="R543" i="11"/>
  <c r="Q543" i="11"/>
  <c r="O543" i="11"/>
  <c r="P543" i="11"/>
  <c r="N544" i="11"/>
  <c r="AC544" i="11"/>
  <c r="AB544" i="11"/>
  <c r="AA544" i="11"/>
  <c r="AE544" i="11" s="1"/>
  <c r="Y544" i="11"/>
  <c r="Z544" i="11"/>
  <c r="M545" i="11"/>
  <c r="AE543" i="11"/>
  <c r="X543" i="11" l="1"/>
  <c r="W543" i="11"/>
  <c r="U543" i="11"/>
  <c r="V543" i="11"/>
  <c r="T543" i="11"/>
  <c r="Y545" i="11"/>
  <c r="AD545" i="11" s="1"/>
  <c r="Z545" i="11"/>
  <c r="M546" i="11"/>
  <c r="AC545" i="11"/>
  <c r="AB545" i="11"/>
  <c r="AA545" i="11"/>
  <c r="AE545" i="11" s="1"/>
  <c r="N545" i="11"/>
  <c r="AD544" i="11"/>
  <c r="AG544" i="11"/>
  <c r="AF544" i="11"/>
  <c r="V544" i="11"/>
  <c r="U544" i="11"/>
  <c r="T544" i="11"/>
  <c r="X544" i="11"/>
  <c r="W544" i="11"/>
  <c r="AG543" i="11"/>
  <c r="Q545" i="11" l="1"/>
  <c r="P545" i="11"/>
  <c r="O545" i="11"/>
  <c r="R545" i="11"/>
  <c r="S545" i="11"/>
  <c r="S544" i="11"/>
  <c r="R544" i="11"/>
  <c r="Q544" i="11"/>
  <c r="P544" i="11"/>
  <c r="O544" i="11"/>
  <c r="X545" i="11"/>
  <c r="W545" i="11"/>
  <c r="V545" i="11"/>
  <c r="U545" i="11"/>
  <c r="T545" i="11"/>
  <c r="AB546" i="11"/>
  <c r="AA546" i="11"/>
  <c r="M547" i="11"/>
  <c r="Z546" i="11"/>
  <c r="AC546" i="11"/>
  <c r="Y546" i="11"/>
  <c r="AD546" i="11" s="1"/>
  <c r="N546" i="11"/>
  <c r="AG545" i="11"/>
  <c r="AF545" i="11"/>
  <c r="AF546" i="11" l="1"/>
  <c r="S546" i="11"/>
  <c r="R546" i="11"/>
  <c r="P546" i="11"/>
  <c r="O546" i="11"/>
  <c r="Q546" i="11"/>
  <c r="N547" i="11"/>
  <c r="AC547" i="11"/>
  <c r="M548" i="11"/>
  <c r="AB547" i="11"/>
  <c r="Z547" i="11"/>
  <c r="AA547" i="11"/>
  <c r="AE547" i="11" s="1"/>
  <c r="Y547" i="11"/>
  <c r="AD547" i="11" s="1"/>
  <c r="AE546" i="11"/>
  <c r="AG547" i="11" l="1"/>
  <c r="AF547" i="11"/>
  <c r="T546" i="11"/>
  <c r="X546" i="11"/>
  <c r="V546" i="11"/>
  <c r="U546" i="11"/>
  <c r="W546" i="11"/>
  <c r="O547" i="11"/>
  <c r="S547" i="11"/>
  <c r="R547" i="11"/>
  <c r="Q547" i="11"/>
  <c r="P547" i="11"/>
  <c r="W547" i="11"/>
  <c r="V547" i="11"/>
  <c r="U547" i="11"/>
  <c r="T547" i="11"/>
  <c r="X547" i="11"/>
  <c r="M549" i="11"/>
  <c r="Z548" i="11"/>
  <c r="Y548" i="11"/>
  <c r="AA548" i="11"/>
  <c r="N548" i="11"/>
  <c r="AC548" i="11"/>
  <c r="AB548" i="11"/>
  <c r="AG546" i="11"/>
  <c r="AE548" i="11" l="1"/>
  <c r="AD548" i="11"/>
  <c r="AC549" i="11"/>
  <c r="AB549" i="11"/>
  <c r="AA549" i="11"/>
  <c r="AE549" i="11" s="1"/>
  <c r="Z549" i="11"/>
  <c r="Y549" i="11"/>
  <c r="AD549" i="11" s="1"/>
  <c r="N549" i="11"/>
  <c r="M550" i="11"/>
  <c r="AG548" i="11"/>
  <c r="AF548" i="11"/>
  <c r="AG549" i="11" l="1"/>
  <c r="AF549" i="11"/>
  <c r="S549" i="11"/>
  <c r="Q549" i="11"/>
  <c r="P549" i="11"/>
  <c r="O549" i="11"/>
  <c r="R549" i="11"/>
  <c r="U549" i="11"/>
  <c r="T549" i="11"/>
  <c r="W549" i="11"/>
  <c r="X549" i="11"/>
  <c r="V549" i="11"/>
  <c r="R548" i="11"/>
  <c r="Q548" i="11"/>
  <c r="P548" i="11"/>
  <c r="S548" i="11"/>
  <c r="O548" i="11"/>
  <c r="N550" i="11"/>
  <c r="M551" i="11"/>
  <c r="AC550" i="11"/>
  <c r="AA550" i="11"/>
  <c r="AB550" i="11"/>
  <c r="Z550" i="11"/>
  <c r="Y550" i="11"/>
  <c r="X548" i="11"/>
  <c r="W548" i="11"/>
  <c r="V548" i="11"/>
  <c r="U548" i="11"/>
  <c r="T548" i="11"/>
  <c r="AE550" i="11" l="1"/>
  <c r="AA551" i="11"/>
  <c r="M552" i="11"/>
  <c r="Z551" i="11"/>
  <c r="Y551" i="11"/>
  <c r="AD551" i="11" s="1"/>
  <c r="AB551" i="11"/>
  <c r="N551" i="11"/>
  <c r="AC551" i="11"/>
  <c r="AD550" i="11"/>
  <c r="AF550" i="11"/>
  <c r="AG550" i="11"/>
  <c r="AF551" i="11" l="1"/>
  <c r="S551" i="11"/>
  <c r="R551" i="11"/>
  <c r="Q551" i="11"/>
  <c r="P551" i="11"/>
  <c r="O551" i="11"/>
  <c r="N552" i="11"/>
  <c r="AC552" i="11"/>
  <c r="AB552" i="11"/>
  <c r="AA552" i="11"/>
  <c r="AE552" i="11" s="1"/>
  <c r="Z552" i="11"/>
  <c r="Y552" i="11"/>
  <c r="AD552" i="11" s="1"/>
  <c r="M553" i="11"/>
  <c r="AE551" i="11"/>
  <c r="P550" i="11"/>
  <c r="O550" i="11"/>
  <c r="S550" i="11"/>
  <c r="R550" i="11"/>
  <c r="Q550" i="11"/>
  <c r="X550" i="11"/>
  <c r="W550" i="11"/>
  <c r="V550" i="11"/>
  <c r="U550" i="11"/>
  <c r="T550" i="11"/>
  <c r="Y553" i="11" l="1"/>
  <c r="M554" i="11"/>
  <c r="AB553" i="11"/>
  <c r="N553" i="11"/>
  <c r="AC553" i="11"/>
  <c r="AA553" i="11"/>
  <c r="AE553" i="11" s="1"/>
  <c r="Z553" i="11"/>
  <c r="V552" i="11"/>
  <c r="U552" i="11"/>
  <c r="T552" i="11"/>
  <c r="X552" i="11"/>
  <c r="W552" i="11"/>
  <c r="AF552" i="11"/>
  <c r="AG552" i="11"/>
  <c r="X551" i="11"/>
  <c r="W551" i="11"/>
  <c r="V551" i="11"/>
  <c r="T551" i="11"/>
  <c r="U551" i="11"/>
  <c r="R552" i="11"/>
  <c r="Q552" i="11"/>
  <c r="P552" i="11"/>
  <c r="O552" i="11"/>
  <c r="S552" i="11"/>
  <c r="AG551" i="11"/>
  <c r="X553" i="11" l="1"/>
  <c r="W553" i="11"/>
  <c r="V553" i="11"/>
  <c r="U553" i="11"/>
  <c r="T553" i="11"/>
  <c r="AG553" i="11"/>
  <c r="AB554" i="11"/>
  <c r="AA554" i="11"/>
  <c r="M555" i="11"/>
  <c r="Z554" i="11"/>
  <c r="AC554" i="11"/>
  <c r="Y554" i="11"/>
  <c r="AD554" i="11" s="1"/>
  <c r="N554" i="11"/>
  <c r="AD553" i="11"/>
  <c r="AF553" i="11" s="1"/>
  <c r="Q553" i="11" l="1"/>
  <c r="P553" i="11"/>
  <c r="O553" i="11"/>
  <c r="S553" i="11"/>
  <c r="R553" i="11"/>
  <c r="S554" i="11"/>
  <c r="R554" i="11"/>
  <c r="O554" i="11"/>
  <c r="Q554" i="11"/>
  <c r="P554" i="11"/>
  <c r="N555" i="11"/>
  <c r="AC555" i="11"/>
  <c r="AB555" i="11"/>
  <c r="AA555" i="11"/>
  <c r="Y555" i="11"/>
  <c r="AD555" i="11" s="1"/>
  <c r="M556" i="11"/>
  <c r="Z555" i="11"/>
  <c r="AF554" i="11"/>
  <c r="AE554" i="11"/>
  <c r="M557" i="11" l="1"/>
  <c r="Z556" i="11"/>
  <c r="Y556" i="11"/>
  <c r="AD556" i="11" s="1"/>
  <c r="AC556" i="11"/>
  <c r="N556" i="11"/>
  <c r="AB556" i="11"/>
  <c r="AA556" i="11"/>
  <c r="T554" i="11"/>
  <c r="X554" i="11"/>
  <c r="W554" i="11"/>
  <c r="U554" i="11"/>
  <c r="V554" i="11"/>
  <c r="O555" i="11"/>
  <c r="S555" i="11"/>
  <c r="R555" i="11"/>
  <c r="Q555" i="11"/>
  <c r="P555" i="11"/>
  <c r="AF555" i="11"/>
  <c r="AG554" i="11"/>
  <c r="AE555" i="11"/>
  <c r="W555" i="11" l="1"/>
  <c r="V555" i="11"/>
  <c r="U555" i="11"/>
  <c r="X555" i="11"/>
  <c r="T555" i="11"/>
  <c r="AF556" i="11"/>
  <c r="R556" i="11"/>
  <c r="Q556" i="11"/>
  <c r="P556" i="11"/>
  <c r="O556" i="11"/>
  <c r="S556" i="11"/>
  <c r="AG555" i="11"/>
  <c r="AE556" i="11"/>
  <c r="AG556" i="11" s="1"/>
  <c r="AC557" i="11"/>
  <c r="AB557" i="11"/>
  <c r="AA557" i="11"/>
  <c r="Z557" i="11"/>
  <c r="Y557" i="11"/>
  <c r="N557" i="11"/>
  <c r="M558" i="11"/>
  <c r="X556" i="11" l="1"/>
  <c r="W556" i="11"/>
  <c r="V556" i="11"/>
  <c r="U556" i="11"/>
  <c r="T556" i="11"/>
  <c r="N558" i="11"/>
  <c r="M559" i="11"/>
  <c r="AC558" i="11"/>
  <c r="AB558" i="11"/>
  <c r="Z558" i="11"/>
  <c r="AA558" i="11"/>
  <c r="Y558" i="11"/>
  <c r="AD558" i="11" s="1"/>
  <c r="AD557" i="11"/>
  <c r="AE557" i="11"/>
  <c r="AF558" i="11" l="1"/>
  <c r="P558" i="11"/>
  <c r="O558" i="11"/>
  <c r="S558" i="11"/>
  <c r="R558" i="11"/>
  <c r="Q558" i="11"/>
  <c r="AE558" i="11"/>
  <c r="AG558" i="11" s="1"/>
  <c r="U557" i="11"/>
  <c r="T557" i="11"/>
  <c r="X557" i="11"/>
  <c r="V557" i="11"/>
  <c r="W557" i="11"/>
  <c r="S557" i="11"/>
  <c r="P557" i="11"/>
  <c r="O557" i="11"/>
  <c r="R557" i="11"/>
  <c r="Q557" i="11"/>
  <c r="AA559" i="11"/>
  <c r="M560" i="11"/>
  <c r="Z559" i="11"/>
  <c r="Y559" i="11"/>
  <c r="AD559" i="11" s="1"/>
  <c r="N559" i="11"/>
  <c r="AC559" i="11"/>
  <c r="AB559" i="11"/>
  <c r="AF557" i="11"/>
  <c r="AG557" i="11"/>
  <c r="S559" i="11" l="1"/>
  <c r="R559" i="11"/>
  <c r="Q559" i="11"/>
  <c r="P559" i="11"/>
  <c r="O559" i="11"/>
  <c r="N560" i="11"/>
  <c r="AC560" i="11"/>
  <c r="AB560" i="11"/>
  <c r="AA560" i="11"/>
  <c r="Z560" i="11"/>
  <c r="Y560" i="11"/>
  <c r="M561" i="11"/>
  <c r="AE559" i="11"/>
  <c r="AG559" i="11"/>
  <c r="AF559" i="11"/>
  <c r="X558" i="11"/>
  <c r="W558" i="11"/>
  <c r="V558" i="11"/>
  <c r="T558" i="11"/>
  <c r="U558" i="11"/>
  <c r="X559" i="11" l="1"/>
  <c r="W559" i="11"/>
  <c r="V559" i="11"/>
  <c r="U559" i="11"/>
  <c r="T559" i="11"/>
  <c r="Y561" i="11"/>
  <c r="AD561" i="11" s="1"/>
  <c r="M562" i="11"/>
  <c r="AC561" i="11"/>
  <c r="AA561" i="11"/>
  <c r="AB561" i="11"/>
  <c r="Z561" i="11"/>
  <c r="N561" i="11"/>
  <c r="AD560" i="11"/>
  <c r="AE560" i="11"/>
  <c r="AG560" i="11" s="1"/>
  <c r="Q560" i="11" l="1"/>
  <c r="P560" i="11"/>
  <c r="O560" i="11"/>
  <c r="S560" i="11"/>
  <c r="R560" i="11"/>
  <c r="AF560" i="11"/>
  <c r="Q561" i="11"/>
  <c r="P561" i="11"/>
  <c r="O561" i="11"/>
  <c r="S561" i="11"/>
  <c r="R561" i="11"/>
  <c r="AF561" i="11"/>
  <c r="AE561" i="11"/>
  <c r="V560" i="11"/>
  <c r="U560" i="11"/>
  <c r="T560" i="11"/>
  <c r="W560" i="11"/>
  <c r="X560" i="11"/>
  <c r="AB562" i="11"/>
  <c r="AA562" i="11"/>
  <c r="AE562" i="11" s="1"/>
  <c r="M563" i="11"/>
  <c r="Z562" i="11"/>
  <c r="Y562" i="11"/>
  <c r="AD562" i="11" s="1"/>
  <c r="N562" i="11"/>
  <c r="AC562" i="11"/>
  <c r="S562" i="11" l="1"/>
  <c r="R562" i="11"/>
  <c r="Q562" i="11"/>
  <c r="P562" i="11"/>
  <c r="O562" i="11"/>
  <c r="T562" i="11"/>
  <c r="X562" i="11"/>
  <c r="W562" i="11"/>
  <c r="V562" i="11"/>
  <c r="U562" i="11"/>
  <c r="X561" i="11"/>
  <c r="W561" i="11"/>
  <c r="U561" i="11"/>
  <c r="T561" i="11"/>
  <c r="V561" i="11"/>
  <c r="AG561" i="11"/>
  <c r="N563" i="11"/>
  <c r="AC563" i="11"/>
  <c r="AB563" i="11"/>
  <c r="AA563" i="11"/>
  <c r="AE563" i="11" s="1"/>
  <c r="Z563" i="11"/>
  <c r="M564" i="11"/>
  <c r="Y563" i="11"/>
  <c r="AD563" i="11" s="1"/>
  <c r="AG562" i="11"/>
  <c r="AF562" i="11"/>
  <c r="O563" i="11" l="1"/>
  <c r="R563" i="11"/>
  <c r="Q563" i="11"/>
  <c r="P563" i="11"/>
  <c r="S563" i="11"/>
  <c r="W563" i="11"/>
  <c r="V563" i="11"/>
  <c r="U563" i="11"/>
  <c r="X563" i="11"/>
  <c r="T563" i="11"/>
  <c r="M565" i="11"/>
  <c r="Z564" i="11"/>
  <c r="Y564" i="11"/>
  <c r="AB564" i="11"/>
  <c r="N564" i="11"/>
  <c r="AC564" i="11"/>
  <c r="AA564" i="11"/>
  <c r="AF563" i="11"/>
  <c r="AG563" i="11"/>
  <c r="AD564" i="11" l="1"/>
  <c r="AC565" i="11"/>
  <c r="AB565" i="11"/>
  <c r="AA565" i="11"/>
  <c r="Z565" i="11"/>
  <c r="Y565" i="11"/>
  <c r="AD565" i="11" s="1"/>
  <c r="N565" i="11"/>
  <c r="M566" i="11"/>
  <c r="AF564" i="11"/>
  <c r="AE564" i="11"/>
  <c r="AF565" i="11" l="1"/>
  <c r="S565" i="11"/>
  <c r="O565" i="11"/>
  <c r="R565" i="11"/>
  <c r="Q565" i="11"/>
  <c r="P565" i="11"/>
  <c r="N566" i="11"/>
  <c r="AC566" i="11"/>
  <c r="AB566" i="11"/>
  <c r="AA566" i="11"/>
  <c r="AE566" i="11" s="1"/>
  <c r="Y566" i="11"/>
  <c r="M567" i="11"/>
  <c r="Z566" i="11"/>
  <c r="X564" i="11"/>
  <c r="V564" i="11"/>
  <c r="U564" i="11"/>
  <c r="T564" i="11"/>
  <c r="W564" i="11"/>
  <c r="AE565" i="11"/>
  <c r="AG565" i="11" s="1"/>
  <c r="AG564" i="11"/>
  <c r="R564" i="11"/>
  <c r="Q564" i="11"/>
  <c r="P564" i="11"/>
  <c r="S564" i="11"/>
  <c r="O564" i="11"/>
  <c r="AD566" i="11" l="1"/>
  <c r="X566" i="11"/>
  <c r="W566" i="11"/>
  <c r="V566" i="11"/>
  <c r="U566" i="11"/>
  <c r="T566" i="11"/>
  <c r="AF566" i="11"/>
  <c r="AG566" i="11"/>
  <c r="AA567" i="11"/>
  <c r="M568" i="11"/>
  <c r="Z567" i="11"/>
  <c r="Y567" i="11"/>
  <c r="AD567" i="11" s="1"/>
  <c r="AC567" i="11"/>
  <c r="N567" i="11"/>
  <c r="AB567" i="11"/>
  <c r="U565" i="11"/>
  <c r="T565" i="11"/>
  <c r="X565" i="11"/>
  <c r="W565" i="11"/>
  <c r="V565" i="11"/>
  <c r="S567" i="11" l="1"/>
  <c r="R567" i="11"/>
  <c r="Q567" i="11"/>
  <c r="O567" i="11"/>
  <c r="P567" i="11"/>
  <c r="AF567" i="11"/>
  <c r="N568" i="11"/>
  <c r="AC568" i="11"/>
  <c r="AB568" i="11"/>
  <c r="AA568" i="11"/>
  <c r="AE568" i="11" s="1"/>
  <c r="Z568" i="11"/>
  <c r="Y568" i="11"/>
  <c r="AD568" i="11" s="1"/>
  <c r="M569" i="11"/>
  <c r="AE567" i="11"/>
  <c r="AG567" i="11" s="1"/>
  <c r="P566" i="11"/>
  <c r="O566" i="11"/>
  <c r="S566" i="11"/>
  <c r="R566" i="11"/>
  <c r="Q566" i="11"/>
  <c r="AG568" i="11" l="1"/>
  <c r="AF568" i="11"/>
  <c r="Y569" i="11"/>
  <c r="M570" i="11"/>
  <c r="AC569" i="11"/>
  <c r="AB569" i="11"/>
  <c r="N569" i="11"/>
  <c r="Z569" i="11"/>
  <c r="AA569" i="11"/>
  <c r="W567" i="11"/>
  <c r="V567" i="11"/>
  <c r="U567" i="11"/>
  <c r="T567" i="11"/>
  <c r="X567" i="11"/>
  <c r="V568" i="11"/>
  <c r="U568" i="11"/>
  <c r="T568" i="11"/>
  <c r="X568" i="11"/>
  <c r="W568" i="11"/>
  <c r="P568" i="11"/>
  <c r="O568" i="11"/>
  <c r="S568" i="11"/>
  <c r="R568" i="11"/>
  <c r="Q568" i="11"/>
  <c r="AB570" i="11" l="1"/>
  <c r="AA570" i="11"/>
  <c r="AE570" i="11" s="1"/>
  <c r="M571" i="11"/>
  <c r="Z570" i="11"/>
  <c r="AC570" i="11"/>
  <c r="Y570" i="11"/>
  <c r="AD570" i="11" s="1"/>
  <c r="N570" i="11"/>
  <c r="AG569" i="11"/>
  <c r="AD569" i="11"/>
  <c r="AE569" i="11"/>
  <c r="S570" i="11" l="1"/>
  <c r="R570" i="11"/>
  <c r="P570" i="11"/>
  <c r="Q570" i="11"/>
  <c r="O570" i="11"/>
  <c r="AG570" i="11"/>
  <c r="AF570" i="11"/>
  <c r="X569" i="11"/>
  <c r="W569" i="11"/>
  <c r="T569" i="11"/>
  <c r="V569" i="11"/>
  <c r="U569" i="11"/>
  <c r="N571" i="11"/>
  <c r="AC571" i="11"/>
  <c r="AB571" i="11"/>
  <c r="AA571" i="11"/>
  <c r="AE571" i="11" s="1"/>
  <c r="Z571" i="11"/>
  <c r="Y571" i="11"/>
  <c r="M572" i="11"/>
  <c r="T570" i="11"/>
  <c r="X570" i="11"/>
  <c r="W570" i="11"/>
  <c r="V570" i="11"/>
  <c r="U570" i="11"/>
  <c r="Q569" i="11"/>
  <c r="P569" i="11"/>
  <c r="O569" i="11"/>
  <c r="S569" i="11"/>
  <c r="R569" i="11"/>
  <c r="AF569" i="11"/>
  <c r="W571" i="11" l="1"/>
  <c r="V571" i="11"/>
  <c r="U571" i="11"/>
  <c r="T571" i="11"/>
  <c r="X571" i="11"/>
  <c r="AG571" i="11"/>
  <c r="M573" i="11"/>
  <c r="Z572" i="11"/>
  <c r="Y572" i="11"/>
  <c r="AC572" i="11"/>
  <c r="AA572" i="11"/>
  <c r="N572" i="11"/>
  <c r="AB572" i="11"/>
  <c r="AD571" i="11"/>
  <c r="AF571" i="11" s="1"/>
  <c r="AE572" i="11" l="1"/>
  <c r="O571" i="11"/>
  <c r="Q571" i="11"/>
  <c r="P571" i="11"/>
  <c r="S571" i="11"/>
  <c r="R571" i="11"/>
  <c r="AG572" i="11"/>
  <c r="AF572" i="11"/>
  <c r="AD572" i="11"/>
  <c r="AC573" i="11"/>
  <c r="AB573" i="11"/>
  <c r="AA573" i="11"/>
  <c r="AE573" i="11" s="1"/>
  <c r="Y573" i="11"/>
  <c r="N573" i="11"/>
  <c r="M574" i="11"/>
  <c r="Z573" i="11"/>
  <c r="N574" i="11" l="1"/>
  <c r="AC574" i="11"/>
  <c r="AB574" i="11"/>
  <c r="AA574" i="11"/>
  <c r="AE574" i="11" s="1"/>
  <c r="Z574" i="11"/>
  <c r="M575" i="11"/>
  <c r="Y574" i="11"/>
  <c r="AD574" i="11" s="1"/>
  <c r="AD573" i="11"/>
  <c r="AG573" i="11"/>
  <c r="U573" i="11"/>
  <c r="T573" i="11"/>
  <c r="X573" i="11"/>
  <c r="W573" i="11"/>
  <c r="V573" i="11"/>
  <c r="R572" i="11"/>
  <c r="Q572" i="11"/>
  <c r="P572" i="11"/>
  <c r="S572" i="11"/>
  <c r="O572" i="11"/>
  <c r="X572" i="11"/>
  <c r="U572" i="11"/>
  <c r="T572" i="11"/>
  <c r="V572" i="11"/>
  <c r="W572" i="11"/>
  <c r="S573" i="11" l="1"/>
  <c r="Q573" i="11"/>
  <c r="R573" i="11"/>
  <c r="P573" i="11"/>
  <c r="O573" i="11"/>
  <c r="X574" i="11"/>
  <c r="W574" i="11"/>
  <c r="V574" i="11"/>
  <c r="U574" i="11"/>
  <c r="T574" i="11"/>
  <c r="AF573" i="11"/>
  <c r="P574" i="11"/>
  <c r="O574" i="11"/>
  <c r="R574" i="11"/>
  <c r="Q574" i="11"/>
  <c r="S574" i="11"/>
  <c r="AA575" i="11"/>
  <c r="M576" i="11"/>
  <c r="Z575" i="11"/>
  <c r="Y575" i="11"/>
  <c r="AB575" i="11"/>
  <c r="N575" i="11"/>
  <c r="AC575" i="11"/>
  <c r="AF574" i="11"/>
  <c r="AG574" i="11"/>
  <c r="AD575" i="11" l="1"/>
  <c r="N576" i="11"/>
  <c r="AC576" i="11"/>
  <c r="AB576" i="11"/>
  <c r="Z576" i="11"/>
  <c r="Y576" i="11"/>
  <c r="AD576" i="11" s="1"/>
  <c r="M577" i="11"/>
  <c r="AA576" i="11"/>
  <c r="AE575" i="11"/>
  <c r="O576" i="11" l="1"/>
  <c r="R576" i="11"/>
  <c r="S576" i="11"/>
  <c r="Q576" i="11"/>
  <c r="P576" i="11"/>
  <c r="V575" i="11"/>
  <c r="U575" i="11"/>
  <c r="T575" i="11"/>
  <c r="X575" i="11"/>
  <c r="W575" i="11"/>
  <c r="AF576" i="11"/>
  <c r="AG576" i="11"/>
  <c r="S575" i="11"/>
  <c r="R575" i="11"/>
  <c r="Q575" i="11"/>
  <c r="P575" i="11"/>
  <c r="O575" i="11"/>
  <c r="AF575" i="11"/>
  <c r="AE576" i="11"/>
  <c r="Y577" i="11"/>
  <c r="AD577" i="11" s="1"/>
  <c r="AC577" i="11"/>
  <c r="AB577" i="11"/>
  <c r="N577" i="11"/>
  <c r="AA577" i="11"/>
  <c r="AE577" i="11" s="1"/>
  <c r="M578" i="11"/>
  <c r="Z577" i="11"/>
  <c r="AG575" i="11"/>
  <c r="X577" i="11" l="1"/>
  <c r="W577" i="11"/>
  <c r="V577" i="11"/>
  <c r="T577" i="11"/>
  <c r="U577" i="11"/>
  <c r="Q577" i="11"/>
  <c r="P577" i="11"/>
  <c r="O577" i="11"/>
  <c r="S577" i="11"/>
  <c r="R577" i="11"/>
  <c r="V576" i="11"/>
  <c r="U576" i="11"/>
  <c r="T576" i="11"/>
  <c r="X576" i="11"/>
  <c r="W576" i="11"/>
  <c r="AG577" i="11"/>
  <c r="AF577" i="11"/>
  <c r="AB578" i="11"/>
  <c r="AA578" i="11"/>
  <c r="M579" i="11"/>
  <c r="Z578" i="11"/>
  <c r="AC578" i="11"/>
  <c r="Y578" i="11"/>
  <c r="AD578" i="11" s="1"/>
  <c r="N578" i="11"/>
  <c r="AF578" i="11" l="1"/>
  <c r="N579" i="11"/>
  <c r="AC579" i="11"/>
  <c r="AA579" i="11"/>
  <c r="AE579" i="11" s="1"/>
  <c r="Z579" i="11"/>
  <c r="Y579" i="11"/>
  <c r="AD579" i="11" s="1"/>
  <c r="M580" i="11"/>
  <c r="AB579" i="11"/>
  <c r="S578" i="11"/>
  <c r="R578" i="11"/>
  <c r="Q578" i="11"/>
  <c r="O578" i="11"/>
  <c r="P578" i="11"/>
  <c r="AE578" i="11"/>
  <c r="M581" i="11" l="1"/>
  <c r="Z580" i="11"/>
  <c r="Y580" i="11"/>
  <c r="AD580" i="11" s="1"/>
  <c r="AC580" i="11"/>
  <c r="AB580" i="11"/>
  <c r="N580" i="11"/>
  <c r="AA580" i="11"/>
  <c r="AE580" i="11" s="1"/>
  <c r="W579" i="11"/>
  <c r="V579" i="11"/>
  <c r="U579" i="11"/>
  <c r="X579" i="11"/>
  <c r="T579" i="11"/>
  <c r="AG579" i="11"/>
  <c r="AF579" i="11"/>
  <c r="O579" i="11"/>
  <c r="P579" i="11"/>
  <c r="S579" i="11"/>
  <c r="R579" i="11"/>
  <c r="Q579" i="11"/>
  <c r="T578" i="11"/>
  <c r="W578" i="11"/>
  <c r="V578" i="11"/>
  <c r="U578" i="11"/>
  <c r="X578" i="11"/>
  <c r="AG578" i="11"/>
  <c r="R580" i="11" l="1"/>
  <c r="Q580" i="11"/>
  <c r="P580" i="11"/>
  <c r="S580" i="11"/>
  <c r="O580" i="11"/>
  <c r="X580" i="11"/>
  <c r="T580" i="11"/>
  <c r="W580" i="11"/>
  <c r="V580" i="11"/>
  <c r="U580" i="11"/>
  <c r="AG580" i="11"/>
  <c r="AF580" i="11"/>
  <c r="AC581" i="11"/>
  <c r="AB581" i="11"/>
  <c r="AA581" i="11"/>
  <c r="AE581" i="11" s="1"/>
  <c r="M582" i="11"/>
  <c r="Z581" i="11"/>
  <c r="Y581" i="11"/>
  <c r="N581" i="11"/>
  <c r="N582" i="11" l="1"/>
  <c r="AB582" i="11"/>
  <c r="AA582" i="11"/>
  <c r="Z582" i="11"/>
  <c r="Y582" i="11"/>
  <c r="AD582" i="11" s="1"/>
  <c r="M583" i="11"/>
  <c r="AC582" i="11"/>
  <c r="AG581" i="11"/>
  <c r="AD581" i="11"/>
  <c r="U581" i="11"/>
  <c r="T581" i="11"/>
  <c r="X581" i="11"/>
  <c r="W581" i="11"/>
  <c r="V581" i="11"/>
  <c r="AA583" i="11" l="1"/>
  <c r="M584" i="11"/>
  <c r="Z583" i="11"/>
  <c r="Y583" i="11"/>
  <c r="AD583" i="11" s="1"/>
  <c r="AC583" i="11"/>
  <c r="AB583" i="11"/>
  <c r="N583" i="11"/>
  <c r="AE582" i="11"/>
  <c r="P582" i="11"/>
  <c r="O582" i="11"/>
  <c r="Q582" i="11"/>
  <c r="R582" i="11"/>
  <c r="S582" i="11"/>
  <c r="S581" i="11"/>
  <c r="R581" i="11"/>
  <c r="P581" i="11"/>
  <c r="Q581" i="11"/>
  <c r="O581" i="11"/>
  <c r="AF581" i="11"/>
  <c r="AF582" i="11"/>
  <c r="S583" i="11" l="1"/>
  <c r="R583" i="11"/>
  <c r="Q583" i="11"/>
  <c r="P583" i="11"/>
  <c r="O583" i="11"/>
  <c r="AG583" i="11"/>
  <c r="AF583" i="11"/>
  <c r="N584" i="11"/>
  <c r="AC584" i="11"/>
  <c r="AB584" i="11"/>
  <c r="Y584" i="11"/>
  <c r="M585" i="11"/>
  <c r="AA584" i="11"/>
  <c r="AE584" i="11" s="1"/>
  <c r="Z584" i="11"/>
  <c r="X582" i="11"/>
  <c r="W582" i="11"/>
  <c r="V582" i="11"/>
  <c r="T582" i="11"/>
  <c r="U582" i="11"/>
  <c r="AG582" i="11"/>
  <c r="AE583" i="11"/>
  <c r="V584" i="11" l="1"/>
  <c r="U584" i="11"/>
  <c r="T584" i="11"/>
  <c r="X584" i="11"/>
  <c r="W584" i="11"/>
  <c r="Y585" i="11"/>
  <c r="AD585" i="11" s="1"/>
  <c r="AC585" i="11"/>
  <c r="AB585" i="11"/>
  <c r="N585" i="11"/>
  <c r="AA585" i="11"/>
  <c r="Z585" i="11"/>
  <c r="M586" i="11"/>
  <c r="AD584" i="11"/>
  <c r="AG584" i="11"/>
  <c r="AF584" i="11"/>
  <c r="U583" i="11"/>
  <c r="T583" i="11"/>
  <c r="X583" i="11"/>
  <c r="W583" i="11"/>
  <c r="V583" i="11"/>
  <c r="Q585" i="11" l="1"/>
  <c r="P585" i="11"/>
  <c r="O585" i="11"/>
  <c r="R585" i="11"/>
  <c r="S585" i="11"/>
  <c r="AB586" i="11"/>
  <c r="AA586" i="11"/>
  <c r="AE586" i="11" s="1"/>
  <c r="M587" i="11"/>
  <c r="Z586" i="11"/>
  <c r="Y586" i="11"/>
  <c r="AD586" i="11" s="1"/>
  <c r="N586" i="11"/>
  <c r="AC586" i="11"/>
  <c r="AE585" i="11"/>
  <c r="AG585" i="11" s="1"/>
  <c r="S584" i="11"/>
  <c r="Q584" i="11"/>
  <c r="R584" i="11"/>
  <c r="P584" i="11"/>
  <c r="O584" i="11"/>
  <c r="AF585" i="11"/>
  <c r="T586" i="11" l="1"/>
  <c r="V586" i="11"/>
  <c r="U586" i="11"/>
  <c r="X586" i="11"/>
  <c r="W586" i="11"/>
  <c r="AG586" i="11"/>
  <c r="AF586" i="11"/>
  <c r="N587" i="11"/>
  <c r="AC587" i="11"/>
  <c r="Z587" i="11"/>
  <c r="Y587" i="11"/>
  <c r="AD587" i="11" s="1"/>
  <c r="M588" i="11"/>
  <c r="AB587" i="11"/>
  <c r="AA587" i="11"/>
  <c r="AE587" i="11" s="1"/>
  <c r="S586" i="11"/>
  <c r="R586" i="11"/>
  <c r="Q586" i="11"/>
  <c r="P586" i="11"/>
  <c r="O586" i="11"/>
  <c r="X585" i="11"/>
  <c r="W585" i="11"/>
  <c r="U585" i="11"/>
  <c r="T585" i="11"/>
  <c r="V585" i="11"/>
  <c r="W587" i="11" l="1"/>
  <c r="V587" i="11"/>
  <c r="U587" i="11"/>
  <c r="X587" i="11"/>
  <c r="T587" i="11"/>
  <c r="O587" i="11"/>
  <c r="R587" i="11"/>
  <c r="P587" i="11"/>
  <c r="S587" i="11"/>
  <c r="Q587" i="11"/>
  <c r="AF587" i="11"/>
  <c r="AG587" i="11"/>
  <c r="M589" i="11"/>
  <c r="Z588" i="11"/>
  <c r="Y588" i="11"/>
  <c r="AD588" i="11" s="1"/>
  <c r="AC588" i="11"/>
  <c r="AB588" i="11"/>
  <c r="N588" i="11"/>
  <c r="AA588" i="11"/>
  <c r="AE588" i="11" s="1"/>
  <c r="X588" i="11" l="1"/>
  <c r="V588" i="11"/>
  <c r="W588" i="11"/>
  <c r="U588" i="11"/>
  <c r="T588" i="11"/>
  <c r="R588" i="11"/>
  <c r="Q588" i="11"/>
  <c r="P588" i="11"/>
  <c r="S588" i="11"/>
  <c r="O588" i="11"/>
  <c r="AC589" i="11"/>
  <c r="AB589" i="11"/>
  <c r="AA589" i="11"/>
  <c r="AE589" i="11" s="1"/>
  <c r="M590" i="11"/>
  <c r="Z589" i="11"/>
  <c r="Y589" i="11"/>
  <c r="AD589" i="11" s="1"/>
  <c r="N589" i="11"/>
  <c r="AG588" i="11"/>
  <c r="AF588" i="11"/>
  <c r="S589" i="11" l="1"/>
  <c r="R589" i="11"/>
  <c r="Q589" i="11"/>
  <c r="O589" i="11"/>
  <c r="P589" i="11"/>
  <c r="N590" i="11"/>
  <c r="AA590" i="11"/>
  <c r="AE590" i="11" s="1"/>
  <c r="Z590" i="11"/>
  <c r="Y590" i="11"/>
  <c r="M591" i="11"/>
  <c r="AC590" i="11"/>
  <c r="AB590" i="11"/>
  <c r="U589" i="11"/>
  <c r="T589" i="11"/>
  <c r="W589" i="11"/>
  <c r="V589" i="11"/>
  <c r="X589" i="11"/>
  <c r="AG589" i="11"/>
  <c r="AF589" i="11"/>
  <c r="X590" i="11" l="1"/>
  <c r="W590" i="11"/>
  <c r="V590" i="11"/>
  <c r="U590" i="11"/>
  <c r="T590" i="11"/>
  <c r="AG590" i="11"/>
  <c r="AA591" i="11"/>
  <c r="AE591" i="11" s="1"/>
  <c r="M592" i="11"/>
  <c r="Z591" i="11"/>
  <c r="Y591" i="11"/>
  <c r="AD591" i="11" s="1"/>
  <c r="AC591" i="11"/>
  <c r="AB591" i="11"/>
  <c r="N591" i="11"/>
  <c r="AD590" i="11"/>
  <c r="P590" i="11" l="1"/>
  <c r="O590" i="11"/>
  <c r="S590" i="11"/>
  <c r="R590" i="11"/>
  <c r="Q590" i="11"/>
  <c r="AF590" i="11"/>
  <c r="AG591" i="11"/>
  <c r="AF591" i="11"/>
  <c r="T591" i="11"/>
  <c r="W591" i="11"/>
  <c r="X591" i="11"/>
  <c r="V591" i="11"/>
  <c r="U591" i="11"/>
  <c r="S591" i="11"/>
  <c r="R591" i="11"/>
  <c r="Q591" i="11"/>
  <c r="P591" i="11"/>
  <c r="O591" i="11"/>
  <c r="N592" i="11"/>
  <c r="AC592" i="11"/>
  <c r="AB592" i="11"/>
  <c r="M593" i="11"/>
  <c r="AA592" i="11"/>
  <c r="AE592" i="11" s="1"/>
  <c r="Z592" i="11"/>
  <c r="Y592" i="11"/>
  <c r="AG592" i="11" l="1"/>
  <c r="V592" i="11"/>
  <c r="U592" i="11"/>
  <c r="T592" i="11"/>
  <c r="X592" i="11"/>
  <c r="W592" i="11"/>
  <c r="Y593" i="11"/>
  <c r="AD593" i="11" s="1"/>
  <c r="AB593" i="11"/>
  <c r="N593" i="11"/>
  <c r="AA593" i="11"/>
  <c r="AE593" i="11" s="1"/>
  <c r="Z593" i="11"/>
  <c r="M594" i="11"/>
  <c r="AC593" i="11"/>
  <c r="AD592" i="11"/>
  <c r="X593" i="11" l="1"/>
  <c r="W593" i="11"/>
  <c r="V593" i="11"/>
  <c r="T593" i="11"/>
  <c r="U593" i="11"/>
  <c r="S592" i="11"/>
  <c r="R592" i="11"/>
  <c r="P592" i="11"/>
  <c r="Q592" i="11"/>
  <c r="O592" i="11"/>
  <c r="AB594" i="11"/>
  <c r="AA594" i="11"/>
  <c r="AE594" i="11" s="1"/>
  <c r="M595" i="11"/>
  <c r="Z594" i="11"/>
  <c r="AC594" i="11"/>
  <c r="Y594" i="11"/>
  <c r="AD594" i="11" s="1"/>
  <c r="N594" i="11"/>
  <c r="AG593" i="11"/>
  <c r="AF593" i="11"/>
  <c r="AF592" i="11"/>
  <c r="Q593" i="11"/>
  <c r="P593" i="11"/>
  <c r="O593" i="11"/>
  <c r="S593" i="11"/>
  <c r="R593" i="11"/>
  <c r="S594" i="11" l="1"/>
  <c r="R594" i="11"/>
  <c r="Q594" i="11"/>
  <c r="P594" i="11"/>
  <c r="O594" i="11"/>
  <c r="T594" i="11"/>
  <c r="U594" i="11"/>
  <c r="X594" i="11"/>
  <c r="W594" i="11"/>
  <c r="V594" i="11"/>
  <c r="N595" i="11"/>
  <c r="AC595" i="11"/>
  <c r="Y595" i="11"/>
  <c r="AD595" i="11" s="1"/>
  <c r="M596" i="11"/>
  <c r="AB595" i="11"/>
  <c r="AA595" i="11"/>
  <c r="AE595" i="11" s="1"/>
  <c r="Z595" i="11"/>
  <c r="AF594" i="11"/>
  <c r="AG594" i="11"/>
  <c r="M597" i="11" l="1"/>
  <c r="Z596" i="11"/>
  <c r="Y596" i="11"/>
  <c r="AD596" i="11" s="1"/>
  <c r="AC596" i="11"/>
  <c r="AB596" i="11"/>
  <c r="N596" i="11"/>
  <c r="AA596" i="11"/>
  <c r="AE596" i="11" s="1"/>
  <c r="O595" i="11"/>
  <c r="S595" i="11"/>
  <c r="Q595" i="11"/>
  <c r="P595" i="11"/>
  <c r="R595" i="11"/>
  <c r="AG595" i="11"/>
  <c r="AF595" i="11"/>
  <c r="W595" i="11"/>
  <c r="V595" i="11"/>
  <c r="U595" i="11"/>
  <c r="X595" i="11"/>
  <c r="T595" i="11"/>
  <c r="AG596" i="11" l="1"/>
  <c r="AF596" i="11"/>
  <c r="X596" i="11"/>
  <c r="W596" i="11"/>
  <c r="U596" i="11"/>
  <c r="V596" i="11"/>
  <c r="T596" i="11"/>
  <c r="R596" i="11"/>
  <c r="Q596" i="11"/>
  <c r="P596" i="11"/>
  <c r="O596" i="11"/>
  <c r="S596" i="11"/>
  <c r="AC597" i="11"/>
  <c r="AB597" i="11"/>
  <c r="AA597" i="11"/>
  <c r="Y597" i="11"/>
  <c r="AD597" i="11" s="1"/>
  <c r="N597" i="11"/>
  <c r="M598" i="11"/>
  <c r="Z597" i="11"/>
  <c r="S597" i="11" l="1"/>
  <c r="R597" i="11"/>
  <c r="Q597" i="11"/>
  <c r="P597" i="11"/>
  <c r="O597" i="11"/>
  <c r="N598" i="11"/>
  <c r="Z598" i="11"/>
  <c r="Y598" i="11"/>
  <c r="AD598" i="11" s="1"/>
  <c r="M599" i="11"/>
  <c r="AC598" i="11"/>
  <c r="AB598" i="11"/>
  <c r="AA598" i="11"/>
  <c r="AE598" i="11" s="1"/>
  <c r="AE597" i="11"/>
  <c r="AG597" i="11"/>
  <c r="AF597" i="11"/>
  <c r="P598" i="11" l="1"/>
  <c r="O598" i="11"/>
  <c r="R598" i="11"/>
  <c r="S598" i="11"/>
  <c r="Q598" i="11"/>
  <c r="X598" i="11"/>
  <c r="W598" i="11"/>
  <c r="V598" i="11"/>
  <c r="U598" i="11"/>
  <c r="T598" i="11"/>
  <c r="AF598" i="11"/>
  <c r="AG598" i="11"/>
  <c r="U597" i="11"/>
  <c r="T597" i="11"/>
  <c r="V597" i="11"/>
  <c r="X597" i="11"/>
  <c r="W597" i="11"/>
  <c r="AA599" i="11"/>
  <c r="M600" i="11"/>
  <c r="Z599" i="11"/>
  <c r="Y599" i="11"/>
  <c r="AD599" i="11" s="1"/>
  <c r="AC599" i="11"/>
  <c r="AB599" i="11"/>
  <c r="N599" i="11"/>
  <c r="AF599" i="11" l="1"/>
  <c r="AE599" i="11"/>
  <c r="S599" i="11"/>
  <c r="R599" i="11"/>
  <c r="Q599" i="11"/>
  <c r="P599" i="11"/>
  <c r="O599" i="11"/>
  <c r="N600" i="11"/>
  <c r="AC600" i="11"/>
  <c r="AB600" i="11"/>
  <c r="M601" i="11"/>
  <c r="Z600" i="11"/>
  <c r="AA600" i="11"/>
  <c r="AE600" i="11" s="1"/>
  <c r="Y600" i="11"/>
  <c r="AD600" i="11" s="1"/>
  <c r="S600" i="11" l="1"/>
  <c r="R600" i="11"/>
  <c r="Q600" i="11"/>
  <c r="O600" i="11"/>
  <c r="P600" i="11"/>
  <c r="X599" i="11"/>
  <c r="V599" i="11"/>
  <c r="W599" i="11"/>
  <c r="U599" i="11"/>
  <c r="T599" i="11"/>
  <c r="V600" i="11"/>
  <c r="U600" i="11"/>
  <c r="T600" i="11"/>
  <c r="W600" i="11"/>
  <c r="X600" i="11"/>
  <c r="Y601" i="11"/>
  <c r="AD601" i="11" s="1"/>
  <c r="AA601" i="11"/>
  <c r="Z601" i="11"/>
  <c r="AB601" i="11"/>
  <c r="N601" i="11"/>
  <c r="M602" i="11"/>
  <c r="AC601" i="11"/>
  <c r="AG600" i="11"/>
  <c r="AF600" i="11"/>
  <c r="AG599" i="11"/>
  <c r="Q601" i="11" l="1"/>
  <c r="P601" i="11"/>
  <c r="O601" i="11"/>
  <c r="S601" i="11"/>
  <c r="R601" i="11"/>
  <c r="AB602" i="11"/>
  <c r="AA602" i="11"/>
  <c r="AE602" i="11" s="1"/>
  <c r="M603" i="11"/>
  <c r="Z602" i="11"/>
  <c r="AC602" i="11"/>
  <c r="Y602" i="11"/>
  <c r="AD602" i="11" s="1"/>
  <c r="N602" i="11"/>
  <c r="AF601" i="11"/>
  <c r="AE601" i="11"/>
  <c r="X601" i="11" l="1"/>
  <c r="W601" i="11"/>
  <c r="V601" i="11"/>
  <c r="U601" i="11"/>
  <c r="T601" i="11"/>
  <c r="S602" i="11"/>
  <c r="R602" i="11"/>
  <c r="Q602" i="11"/>
  <c r="P602" i="11"/>
  <c r="O602" i="11"/>
  <c r="N603" i="11"/>
  <c r="AC603" i="11"/>
  <c r="M604" i="11"/>
  <c r="AA603" i="11"/>
  <c r="AB603" i="11"/>
  <c r="Z603" i="11"/>
  <c r="Y603" i="11"/>
  <c r="AG601" i="11"/>
  <c r="T602" i="11"/>
  <c r="W602" i="11"/>
  <c r="X602" i="11"/>
  <c r="V602" i="11"/>
  <c r="U602" i="11"/>
  <c r="AG602" i="11"/>
  <c r="AF602" i="11"/>
  <c r="AE603" i="11" l="1"/>
  <c r="M605" i="11"/>
  <c r="Z604" i="11"/>
  <c r="Y604" i="11"/>
  <c r="AB604" i="11"/>
  <c r="N604" i="11"/>
  <c r="AA604" i="11"/>
  <c r="AC604" i="11"/>
  <c r="AD603" i="11"/>
  <c r="AC605" i="11" l="1"/>
  <c r="AB605" i="11"/>
  <c r="AA605" i="11"/>
  <c r="AE605" i="11" s="1"/>
  <c r="Z605" i="11"/>
  <c r="M606" i="11"/>
  <c r="Y605" i="11"/>
  <c r="AD605" i="11" s="1"/>
  <c r="N605" i="11"/>
  <c r="W603" i="11"/>
  <c r="V603" i="11"/>
  <c r="U603" i="11"/>
  <c r="X603" i="11"/>
  <c r="T603" i="11"/>
  <c r="AD604" i="11"/>
  <c r="AF604" i="11" s="1"/>
  <c r="O603" i="11"/>
  <c r="S603" i="11"/>
  <c r="R603" i="11"/>
  <c r="P603" i="11"/>
  <c r="Q603" i="11"/>
  <c r="AF603" i="11"/>
  <c r="AE604" i="11"/>
  <c r="AG603" i="11"/>
  <c r="S605" i="11" l="1"/>
  <c r="R605" i="11"/>
  <c r="Q605" i="11"/>
  <c r="P605" i="11"/>
  <c r="O605" i="11"/>
  <c r="X604" i="11"/>
  <c r="W604" i="11"/>
  <c r="V604" i="11"/>
  <c r="T604" i="11"/>
  <c r="U604" i="11"/>
  <c r="N606" i="11"/>
  <c r="Y606" i="11"/>
  <c r="M607" i="11"/>
  <c r="AB606" i="11"/>
  <c r="Z606" i="11"/>
  <c r="AC606" i="11"/>
  <c r="AA606" i="11"/>
  <c r="R604" i="11"/>
  <c r="Q604" i="11"/>
  <c r="P604" i="11"/>
  <c r="S604" i="11"/>
  <c r="O604" i="11"/>
  <c r="AG604" i="11"/>
  <c r="AF605" i="11"/>
  <c r="AG605" i="11"/>
  <c r="U605" i="11"/>
  <c r="T605" i="11"/>
  <c r="X605" i="11"/>
  <c r="W605" i="11"/>
  <c r="V605" i="11"/>
  <c r="AD606" i="11" l="1"/>
  <c r="AA607" i="11"/>
  <c r="M608" i="11"/>
  <c r="Z607" i="11"/>
  <c r="Y607" i="11"/>
  <c r="AD607" i="11" s="1"/>
  <c r="AC607" i="11"/>
  <c r="AB607" i="11"/>
  <c r="N607" i="11"/>
  <c r="AE606" i="11"/>
  <c r="AG606" i="11" s="1"/>
  <c r="S607" i="11" l="1"/>
  <c r="R607" i="11"/>
  <c r="Q607" i="11"/>
  <c r="O607" i="11"/>
  <c r="P607" i="11"/>
  <c r="N608" i="11"/>
  <c r="AC608" i="11"/>
  <c r="AB608" i="11"/>
  <c r="AA608" i="11"/>
  <c r="Y608" i="11"/>
  <c r="M609" i="11"/>
  <c r="Z608" i="11"/>
  <c r="P606" i="11"/>
  <c r="O606" i="11"/>
  <c r="S606" i="11"/>
  <c r="Q606" i="11"/>
  <c r="R606" i="11"/>
  <c r="AF607" i="11"/>
  <c r="AE607" i="11"/>
  <c r="X606" i="11"/>
  <c r="W606" i="11"/>
  <c r="V606" i="11"/>
  <c r="U606" i="11"/>
  <c r="T606" i="11"/>
  <c r="AF606" i="11"/>
  <c r="Y609" i="11" l="1"/>
  <c r="Z609" i="11"/>
  <c r="M610" i="11"/>
  <c r="AC609" i="11"/>
  <c r="AB609" i="11"/>
  <c r="AA609" i="11"/>
  <c r="AE609" i="11" s="1"/>
  <c r="N609" i="11"/>
  <c r="AD608" i="11"/>
  <c r="X607" i="11"/>
  <c r="W607" i="11"/>
  <c r="U607" i="11"/>
  <c r="V607" i="11"/>
  <c r="T607" i="11"/>
  <c r="AG607" i="11"/>
  <c r="AE608" i="11"/>
  <c r="S608" i="11" l="1"/>
  <c r="R608" i="11"/>
  <c r="Q608" i="11"/>
  <c r="P608" i="11"/>
  <c r="O608" i="11"/>
  <c r="X609" i="11"/>
  <c r="W609" i="11"/>
  <c r="V609" i="11"/>
  <c r="U609" i="11"/>
  <c r="T609" i="11"/>
  <c r="AB610" i="11"/>
  <c r="AA610" i="11"/>
  <c r="M611" i="11"/>
  <c r="Z610" i="11"/>
  <c r="AC610" i="11"/>
  <c r="Y610" i="11"/>
  <c r="AD610" i="11" s="1"/>
  <c r="N610" i="11"/>
  <c r="AG609" i="11"/>
  <c r="AF608" i="11"/>
  <c r="V608" i="11"/>
  <c r="U608" i="11"/>
  <c r="T608" i="11"/>
  <c r="X608" i="11"/>
  <c r="W608" i="11"/>
  <c r="AG608" i="11"/>
  <c r="AD609" i="11"/>
  <c r="S610" i="11" l="1"/>
  <c r="R610" i="11"/>
  <c r="P610" i="11"/>
  <c r="O610" i="11"/>
  <c r="Q610" i="11"/>
  <c r="N611" i="11"/>
  <c r="AC611" i="11"/>
  <c r="M612" i="11"/>
  <c r="AB611" i="11"/>
  <c r="Z611" i="11"/>
  <c r="AA611" i="11"/>
  <c r="Y611" i="11"/>
  <c r="Q609" i="11"/>
  <c r="P609" i="11"/>
  <c r="O609" i="11"/>
  <c r="R609" i="11"/>
  <c r="S609" i="11"/>
  <c r="AE610" i="11"/>
  <c r="AF609" i="11"/>
  <c r="AG610" i="11"/>
  <c r="AF610" i="11"/>
  <c r="AE611" i="11" l="1"/>
  <c r="M613" i="11"/>
  <c r="Z612" i="11"/>
  <c r="Y612" i="11"/>
  <c r="AA612" i="11"/>
  <c r="AE612" i="11" s="1"/>
  <c r="AC612" i="11"/>
  <c r="AB612" i="11"/>
  <c r="N612" i="11"/>
  <c r="AD611" i="11"/>
  <c r="AF611" i="11" s="1"/>
  <c r="T610" i="11"/>
  <c r="X610" i="11"/>
  <c r="V610" i="11"/>
  <c r="W610" i="11"/>
  <c r="U610" i="11"/>
  <c r="AC613" i="11" l="1"/>
  <c r="AB613" i="11"/>
  <c r="AA613" i="11"/>
  <c r="AE613" i="11" s="1"/>
  <c r="Z613" i="11"/>
  <c r="Y613" i="11"/>
  <c r="AD613" i="11" s="1"/>
  <c r="N613" i="11"/>
  <c r="M614" i="11"/>
  <c r="W611" i="11"/>
  <c r="V611" i="11"/>
  <c r="U611" i="11"/>
  <c r="T611" i="11"/>
  <c r="X611" i="11"/>
  <c r="X612" i="11"/>
  <c r="W612" i="11"/>
  <c r="V612" i="11"/>
  <c r="U612" i="11"/>
  <c r="T612" i="11"/>
  <c r="AG612" i="11"/>
  <c r="AD612" i="11"/>
  <c r="AF612" i="11" s="1"/>
  <c r="O611" i="11"/>
  <c r="S611" i="11"/>
  <c r="R611" i="11"/>
  <c r="Q611" i="11"/>
  <c r="P611" i="11"/>
  <c r="AG611" i="11"/>
  <c r="N614" i="11" l="1"/>
  <c r="M615" i="11"/>
  <c r="AC614" i="11"/>
  <c r="AA614" i="11"/>
  <c r="Z614" i="11"/>
  <c r="Y614" i="11"/>
  <c r="AD614" i="11" s="1"/>
  <c r="AB614" i="11"/>
  <c r="AG613" i="11"/>
  <c r="AF613" i="11"/>
  <c r="U613" i="11"/>
  <c r="T613" i="11"/>
  <c r="W613" i="11"/>
  <c r="X613" i="11"/>
  <c r="V613" i="11"/>
  <c r="S613" i="11"/>
  <c r="Q613" i="11"/>
  <c r="P613" i="11"/>
  <c r="O613" i="11"/>
  <c r="R613" i="11"/>
  <c r="R612" i="11"/>
  <c r="Q612" i="11"/>
  <c r="P612" i="11"/>
  <c r="S612" i="11"/>
  <c r="O612" i="11"/>
  <c r="AE614" i="11" l="1"/>
  <c r="P614" i="11"/>
  <c r="O614" i="11"/>
  <c r="S614" i="11"/>
  <c r="R614" i="11"/>
  <c r="Q614" i="11"/>
  <c r="AA615" i="11"/>
  <c r="AE615" i="11" s="1"/>
  <c r="M616" i="11"/>
  <c r="Z615" i="11"/>
  <c r="Y615" i="11"/>
  <c r="AB615" i="11"/>
  <c r="N615" i="11"/>
  <c r="AC615" i="11"/>
  <c r="AF614" i="11"/>
  <c r="AG614" i="11"/>
  <c r="AG615" i="11" l="1"/>
  <c r="N616" i="11"/>
  <c r="AC616" i="11"/>
  <c r="AB616" i="11"/>
  <c r="AA616" i="11"/>
  <c r="AE616" i="11" s="1"/>
  <c r="Z616" i="11"/>
  <c r="M617" i="11"/>
  <c r="Y616" i="11"/>
  <c r="AD615" i="11"/>
  <c r="X615" i="11"/>
  <c r="W615" i="11"/>
  <c r="V615" i="11"/>
  <c r="T615" i="11"/>
  <c r="U615" i="11"/>
  <c r="X614" i="11"/>
  <c r="W614" i="11"/>
  <c r="V614" i="11"/>
  <c r="U614" i="11"/>
  <c r="T614" i="11"/>
  <c r="Y617" i="11" l="1"/>
  <c r="M618" i="11"/>
  <c r="AB617" i="11"/>
  <c r="N617" i="11"/>
  <c r="AC617" i="11"/>
  <c r="AA617" i="11"/>
  <c r="AE617" i="11" s="1"/>
  <c r="Z617" i="11"/>
  <c r="AF616" i="11"/>
  <c r="AG616" i="11"/>
  <c r="V616" i="11"/>
  <c r="U616" i="11"/>
  <c r="T616" i="11"/>
  <c r="X616" i="11"/>
  <c r="W616" i="11"/>
  <c r="S615" i="11"/>
  <c r="R615" i="11"/>
  <c r="Q615" i="11"/>
  <c r="P615" i="11"/>
  <c r="O615" i="11"/>
  <c r="AF615" i="11"/>
  <c r="AD616" i="11"/>
  <c r="X617" i="11" l="1"/>
  <c r="W617" i="11"/>
  <c r="V617" i="11"/>
  <c r="U617" i="11"/>
  <c r="T617" i="11"/>
  <c r="AG617" i="11"/>
  <c r="AF617" i="11"/>
  <c r="R616" i="11"/>
  <c r="Q616" i="11"/>
  <c r="P616" i="11"/>
  <c r="O616" i="11"/>
  <c r="S616" i="11"/>
  <c r="AB618" i="11"/>
  <c r="AA618" i="11"/>
  <c r="AE618" i="11" s="1"/>
  <c r="M619" i="11"/>
  <c r="Z618" i="11"/>
  <c r="AC618" i="11"/>
  <c r="Y618" i="11"/>
  <c r="N618" i="11"/>
  <c r="AD617" i="11"/>
  <c r="N619" i="11" l="1"/>
  <c r="AC619" i="11"/>
  <c r="AB619" i="11"/>
  <c r="AA619" i="11"/>
  <c r="AE619" i="11" s="1"/>
  <c r="Y619" i="11"/>
  <c r="M620" i="11"/>
  <c r="Z619" i="11"/>
  <c r="T618" i="11"/>
  <c r="X618" i="11"/>
  <c r="W618" i="11"/>
  <c r="U618" i="11"/>
  <c r="V618" i="11"/>
  <c r="AG618" i="11"/>
  <c r="Q617" i="11"/>
  <c r="P617" i="11"/>
  <c r="O617" i="11"/>
  <c r="S617" i="11"/>
  <c r="R617" i="11"/>
  <c r="AD618" i="11"/>
  <c r="AF618" i="11" s="1"/>
  <c r="M621" i="11" l="1"/>
  <c r="Z620" i="11"/>
  <c r="Y620" i="11"/>
  <c r="AD620" i="11" s="1"/>
  <c r="AC620" i="11"/>
  <c r="AB620" i="11"/>
  <c r="AA620" i="11"/>
  <c r="N620" i="11"/>
  <c r="S618" i="11"/>
  <c r="R618" i="11"/>
  <c r="O618" i="11"/>
  <c r="Q618" i="11"/>
  <c r="P618" i="11"/>
  <c r="W619" i="11"/>
  <c r="V619" i="11"/>
  <c r="U619" i="11"/>
  <c r="X619" i="11"/>
  <c r="T619" i="11"/>
  <c r="AD619" i="11"/>
  <c r="AG619" i="11"/>
  <c r="AF619" i="11"/>
  <c r="R620" i="11" l="1"/>
  <c r="Q620" i="11"/>
  <c r="P620" i="11"/>
  <c r="O620" i="11"/>
  <c r="S620" i="11"/>
  <c r="AE620" i="11"/>
  <c r="AG620" i="11"/>
  <c r="AF620" i="11"/>
  <c r="O619" i="11"/>
  <c r="S619" i="11"/>
  <c r="R619" i="11"/>
  <c r="Q619" i="11"/>
  <c r="P619" i="11"/>
  <c r="AC621" i="11"/>
  <c r="AB621" i="11"/>
  <c r="AA621" i="11"/>
  <c r="Z621" i="11"/>
  <c r="Y621" i="11"/>
  <c r="N621" i="11"/>
  <c r="M622" i="11"/>
  <c r="X620" i="11" l="1"/>
  <c r="W620" i="11"/>
  <c r="V620" i="11"/>
  <c r="U620" i="11"/>
  <c r="T620" i="11"/>
  <c r="N622" i="11"/>
  <c r="M623" i="11"/>
  <c r="AC622" i="11"/>
  <c r="AB622" i="11"/>
  <c r="Z622" i="11"/>
  <c r="AA622" i="11"/>
  <c r="Y622" i="11"/>
  <c r="AD621" i="11"/>
  <c r="AE621" i="11"/>
  <c r="U621" i="11" l="1"/>
  <c r="T621" i="11"/>
  <c r="X621" i="11"/>
  <c r="V621" i="11"/>
  <c r="W621" i="11"/>
  <c r="AA623" i="11"/>
  <c r="AE623" i="11" s="1"/>
  <c r="M624" i="11"/>
  <c r="Z623" i="11"/>
  <c r="Y623" i="11"/>
  <c r="AC623" i="11"/>
  <c r="AB623" i="11"/>
  <c r="N623" i="11"/>
  <c r="AG621" i="11"/>
  <c r="AE622" i="11"/>
  <c r="S621" i="11"/>
  <c r="P621" i="11"/>
  <c r="O621" i="11"/>
  <c r="Q621" i="11"/>
  <c r="R621" i="11"/>
  <c r="AF621" i="11"/>
  <c r="AD622" i="11"/>
  <c r="X623" i="11" l="1"/>
  <c r="W623" i="11"/>
  <c r="V623" i="11"/>
  <c r="U623" i="11"/>
  <c r="T623" i="11"/>
  <c r="X622" i="11"/>
  <c r="W622" i="11"/>
  <c r="V622" i="11"/>
  <c r="T622" i="11"/>
  <c r="U622" i="11"/>
  <c r="N624" i="11"/>
  <c r="AC624" i="11"/>
  <c r="AB624" i="11"/>
  <c r="AA624" i="11"/>
  <c r="Z624" i="11"/>
  <c r="Y624" i="11"/>
  <c r="AD624" i="11" s="1"/>
  <c r="M625" i="11"/>
  <c r="AG623" i="11"/>
  <c r="P622" i="11"/>
  <c r="O622" i="11"/>
  <c r="S622" i="11"/>
  <c r="R622" i="11"/>
  <c r="Q622" i="11"/>
  <c r="AG622" i="11"/>
  <c r="AF622" i="11"/>
  <c r="AD623" i="11"/>
  <c r="AF623" i="11" s="1"/>
  <c r="AE624" i="11" l="1"/>
  <c r="S623" i="11"/>
  <c r="R623" i="11"/>
  <c r="Q623" i="11"/>
  <c r="P623" i="11"/>
  <c r="O623" i="11"/>
  <c r="Q624" i="11"/>
  <c r="P624" i="11"/>
  <c r="O624" i="11"/>
  <c r="S624" i="11"/>
  <c r="R624" i="11"/>
  <c r="AG624" i="11"/>
  <c r="AF624" i="11"/>
  <c r="Y625" i="11"/>
  <c r="AD625" i="11" s="1"/>
  <c r="M626" i="11"/>
  <c r="AC625" i="11"/>
  <c r="AA625" i="11"/>
  <c r="AB625" i="11"/>
  <c r="Z625" i="11"/>
  <c r="N625" i="11"/>
  <c r="AB626" i="11" l="1"/>
  <c r="AA626" i="11"/>
  <c r="M627" i="11"/>
  <c r="Z626" i="11"/>
  <c r="Y626" i="11"/>
  <c r="AD626" i="11" s="1"/>
  <c r="N626" i="11"/>
  <c r="AC626" i="11"/>
  <c r="Q625" i="11"/>
  <c r="P625" i="11"/>
  <c r="O625" i="11"/>
  <c r="S625" i="11"/>
  <c r="R625" i="11"/>
  <c r="AF625" i="11"/>
  <c r="AE625" i="11"/>
  <c r="V624" i="11"/>
  <c r="U624" i="11"/>
  <c r="T624" i="11"/>
  <c r="W624" i="11"/>
  <c r="X624" i="11"/>
  <c r="AF626" i="11" l="1"/>
  <c r="S626" i="11"/>
  <c r="R626" i="11"/>
  <c r="Q626" i="11"/>
  <c r="O626" i="11"/>
  <c r="P626" i="11"/>
  <c r="N627" i="11"/>
  <c r="AC627" i="11"/>
  <c r="AB627" i="11"/>
  <c r="AA627" i="11"/>
  <c r="AE627" i="11" s="1"/>
  <c r="Z627" i="11"/>
  <c r="Y627" i="11"/>
  <c r="AD627" i="11" s="1"/>
  <c r="M628" i="11"/>
  <c r="X625" i="11"/>
  <c r="W625" i="11"/>
  <c r="U625" i="11"/>
  <c r="T625" i="11"/>
  <c r="V625" i="11"/>
  <c r="AE626" i="11"/>
  <c r="AG625" i="11"/>
  <c r="M629" i="11" l="1"/>
  <c r="Z628" i="11"/>
  <c r="Y628" i="11"/>
  <c r="AD628" i="11" s="1"/>
  <c r="AB628" i="11"/>
  <c r="N628" i="11"/>
  <c r="AC628" i="11"/>
  <c r="AA628" i="11"/>
  <c r="AE628" i="11" s="1"/>
  <c r="O627" i="11"/>
  <c r="R627" i="11"/>
  <c r="Q627" i="11"/>
  <c r="P627" i="11"/>
  <c r="S627" i="11"/>
  <c r="T626" i="11"/>
  <c r="X626" i="11"/>
  <c r="W626" i="11"/>
  <c r="V626" i="11"/>
  <c r="U626" i="11"/>
  <c r="W627" i="11"/>
  <c r="V627" i="11"/>
  <c r="U627" i="11"/>
  <c r="X627" i="11"/>
  <c r="T627" i="11"/>
  <c r="AF627" i="11"/>
  <c r="AG627" i="11"/>
  <c r="AG626" i="11"/>
  <c r="AG628" i="11" l="1"/>
  <c r="AF628" i="11"/>
  <c r="R628" i="11"/>
  <c r="Q628" i="11"/>
  <c r="P628" i="11"/>
  <c r="S628" i="11"/>
  <c r="O628" i="11"/>
  <c r="X628" i="11"/>
  <c r="V628" i="11"/>
  <c r="U628" i="11"/>
  <c r="T628" i="11"/>
  <c r="W628" i="11"/>
  <c r="AC629" i="11"/>
  <c r="AB629" i="11"/>
  <c r="AA629" i="11"/>
  <c r="AE629" i="11" s="1"/>
  <c r="Z629" i="11"/>
  <c r="Y629" i="11"/>
  <c r="N629" i="11"/>
  <c r="M630" i="11"/>
  <c r="U629" i="11" l="1"/>
  <c r="T629" i="11"/>
  <c r="X629" i="11"/>
  <c r="W629" i="11"/>
  <c r="V629" i="11"/>
  <c r="N630" i="11"/>
  <c r="AC630" i="11"/>
  <c r="AB630" i="11"/>
  <c r="AA630" i="11"/>
  <c r="Y630" i="11"/>
  <c r="M631" i="11"/>
  <c r="Z630" i="11"/>
  <c r="AG629" i="11"/>
  <c r="AD629" i="11"/>
  <c r="AA631" i="11" l="1"/>
  <c r="M632" i="11"/>
  <c r="Z631" i="11"/>
  <c r="Y631" i="11"/>
  <c r="AD631" i="11" s="1"/>
  <c r="AC631" i="11"/>
  <c r="AB631" i="11"/>
  <c r="N631" i="11"/>
  <c r="AD630" i="11"/>
  <c r="S629" i="11"/>
  <c r="O629" i="11"/>
  <c r="R629" i="11"/>
  <c r="Q629" i="11"/>
  <c r="P629" i="11"/>
  <c r="AG630" i="11"/>
  <c r="AF629" i="11"/>
  <c r="AE630" i="11"/>
  <c r="P630" i="11" l="1"/>
  <c r="O630" i="11"/>
  <c r="S630" i="11"/>
  <c r="R630" i="11"/>
  <c r="Q630" i="11"/>
  <c r="S631" i="11"/>
  <c r="R631" i="11"/>
  <c r="Q631" i="11"/>
  <c r="O631" i="11"/>
  <c r="P631" i="11"/>
  <c r="N632" i="11"/>
  <c r="AC632" i="11"/>
  <c r="AB632" i="11"/>
  <c r="AA632" i="11"/>
  <c r="AE632" i="11" s="1"/>
  <c r="Z632" i="11"/>
  <c r="Y632" i="11"/>
  <c r="AD632" i="11" s="1"/>
  <c r="M633" i="11"/>
  <c r="AF631" i="11"/>
  <c r="AF630" i="11"/>
  <c r="X630" i="11"/>
  <c r="W630" i="11"/>
  <c r="V630" i="11"/>
  <c r="U630" i="11"/>
  <c r="T630" i="11"/>
  <c r="AE631" i="11"/>
  <c r="P632" i="11" l="1"/>
  <c r="O632" i="11"/>
  <c r="S632" i="11"/>
  <c r="R632" i="11"/>
  <c r="Q632" i="11"/>
  <c r="AG632" i="11"/>
  <c r="AF632" i="11"/>
  <c r="V632" i="11"/>
  <c r="U632" i="11"/>
  <c r="T632" i="11"/>
  <c r="X632" i="11"/>
  <c r="W632" i="11"/>
  <c r="W631" i="11"/>
  <c r="V631" i="11"/>
  <c r="U631" i="11"/>
  <c r="T631" i="11"/>
  <c r="X631" i="11"/>
  <c r="AG631" i="11"/>
  <c r="Y633" i="11"/>
  <c r="M634" i="11"/>
  <c r="AC633" i="11"/>
  <c r="AB633" i="11"/>
  <c r="N633" i="11"/>
  <c r="Z633" i="11"/>
  <c r="AA633" i="11"/>
  <c r="AB634" i="11" l="1"/>
  <c r="AA634" i="11"/>
  <c r="M635" i="11"/>
  <c r="Z634" i="11"/>
  <c r="N634" i="11"/>
  <c r="AC634" i="11"/>
  <c r="Y634" i="11"/>
  <c r="AD634" i="11" s="1"/>
  <c r="AD633" i="11"/>
  <c r="AG633" i="11"/>
  <c r="AE633" i="11"/>
  <c r="AF634" i="11" l="1"/>
  <c r="X633" i="11"/>
  <c r="W633" i="11"/>
  <c r="T633" i="11"/>
  <c r="V633" i="11"/>
  <c r="U633" i="11"/>
  <c r="N635" i="11"/>
  <c r="AC635" i="11"/>
  <c r="AB635" i="11"/>
  <c r="AA635" i="11"/>
  <c r="AE635" i="11" s="1"/>
  <c r="Z635" i="11"/>
  <c r="Y635" i="11"/>
  <c r="AD635" i="11" s="1"/>
  <c r="M636" i="11"/>
  <c r="Q633" i="11"/>
  <c r="P633" i="11"/>
  <c r="O633" i="11"/>
  <c r="S633" i="11"/>
  <c r="R633" i="11"/>
  <c r="AE634" i="11"/>
  <c r="S634" i="11"/>
  <c r="R634" i="11"/>
  <c r="P634" i="11"/>
  <c r="O634" i="11"/>
  <c r="Q634" i="11"/>
  <c r="AF633" i="11"/>
  <c r="AF635" i="11" l="1"/>
  <c r="AG635" i="11"/>
  <c r="M637" i="11"/>
  <c r="Z636" i="11"/>
  <c r="Y636" i="11"/>
  <c r="AD636" i="11" s="1"/>
  <c r="AC636" i="11"/>
  <c r="AA636" i="11"/>
  <c r="AB636" i="11"/>
  <c r="N636" i="11"/>
  <c r="T634" i="11"/>
  <c r="X634" i="11"/>
  <c r="W634" i="11"/>
  <c r="V634" i="11"/>
  <c r="U634" i="11"/>
  <c r="W635" i="11"/>
  <c r="V635" i="11"/>
  <c r="U635" i="11"/>
  <c r="T635" i="11"/>
  <c r="X635" i="11"/>
  <c r="O635" i="11"/>
  <c r="Q635" i="11"/>
  <c r="P635" i="11"/>
  <c r="S635" i="11"/>
  <c r="R635" i="11"/>
  <c r="AG634" i="11"/>
  <c r="AC637" i="11" l="1"/>
  <c r="AB637" i="11"/>
  <c r="AA637" i="11"/>
  <c r="AE637" i="11" s="1"/>
  <c r="Y637" i="11"/>
  <c r="N637" i="11"/>
  <c r="M638" i="11"/>
  <c r="Z637" i="11"/>
  <c r="R636" i="11"/>
  <c r="Q636" i="11"/>
  <c r="P636" i="11"/>
  <c r="S636" i="11"/>
  <c r="O636" i="11"/>
  <c r="AE636" i="11"/>
  <c r="AG636" i="11"/>
  <c r="AF636" i="11"/>
  <c r="AD637" i="11" l="1"/>
  <c r="AG637" i="11"/>
  <c r="AF637" i="11"/>
  <c r="N638" i="11"/>
  <c r="AC638" i="11"/>
  <c r="AB638" i="11"/>
  <c r="AA638" i="11"/>
  <c r="AE638" i="11" s="1"/>
  <c r="Z638" i="11"/>
  <c r="M639" i="11"/>
  <c r="Y638" i="11"/>
  <c r="X636" i="11"/>
  <c r="U636" i="11"/>
  <c r="T636" i="11"/>
  <c r="W636" i="11"/>
  <c r="V636" i="11"/>
  <c r="U637" i="11"/>
  <c r="T637" i="11"/>
  <c r="X637" i="11"/>
  <c r="W637" i="11"/>
  <c r="V637" i="11"/>
  <c r="AG638" i="11" l="1"/>
  <c r="X638" i="11"/>
  <c r="W638" i="11"/>
  <c r="V638" i="11"/>
  <c r="U638" i="11"/>
  <c r="T638" i="11"/>
  <c r="AD638" i="11"/>
  <c r="AA639" i="11"/>
  <c r="M640" i="11"/>
  <c r="Z639" i="11"/>
  <c r="Y639" i="11"/>
  <c r="AD639" i="11" s="1"/>
  <c r="AB639" i="11"/>
  <c r="N639" i="11"/>
  <c r="AC639" i="11"/>
  <c r="S637" i="11"/>
  <c r="Q637" i="11"/>
  <c r="R637" i="11"/>
  <c r="P637" i="11"/>
  <c r="O637" i="11"/>
  <c r="AF639" i="11" l="1"/>
  <c r="P638" i="11"/>
  <c r="O638" i="11"/>
  <c r="R638" i="11"/>
  <c r="Q638" i="11"/>
  <c r="S638" i="11"/>
  <c r="S639" i="11"/>
  <c r="R639" i="11"/>
  <c r="Q639" i="11"/>
  <c r="P639" i="11"/>
  <c r="O639" i="11"/>
  <c r="N640" i="11"/>
  <c r="AC640" i="11"/>
  <c r="AB640" i="11"/>
  <c r="Z640" i="11"/>
  <c r="Y640" i="11"/>
  <c r="M641" i="11"/>
  <c r="AA640" i="11"/>
  <c r="AE639" i="11"/>
  <c r="AF638" i="11"/>
  <c r="AE640" i="11" l="1"/>
  <c r="Y641" i="11"/>
  <c r="AD641" i="11" s="1"/>
  <c r="AC641" i="11"/>
  <c r="AB641" i="11"/>
  <c r="N641" i="11"/>
  <c r="AA641" i="11"/>
  <c r="AE641" i="11" s="1"/>
  <c r="M642" i="11"/>
  <c r="Z641" i="11"/>
  <c r="V639" i="11"/>
  <c r="U639" i="11"/>
  <c r="T639" i="11"/>
  <c r="X639" i="11"/>
  <c r="W639" i="11"/>
  <c r="AD640" i="11"/>
  <c r="AG639" i="11"/>
  <c r="X641" i="11" l="1"/>
  <c r="W641" i="11"/>
  <c r="V641" i="11"/>
  <c r="U641" i="11"/>
  <c r="T641" i="11"/>
  <c r="O640" i="11"/>
  <c r="R640" i="11"/>
  <c r="S640" i="11"/>
  <c r="Q640" i="11"/>
  <c r="P640" i="11"/>
  <c r="Q641" i="11"/>
  <c r="P641" i="11"/>
  <c r="O641" i="11"/>
  <c r="S641" i="11"/>
  <c r="R641" i="11"/>
  <c r="AG641" i="11"/>
  <c r="AF641" i="11"/>
  <c r="V640" i="11"/>
  <c r="U640" i="11"/>
  <c r="T640" i="11"/>
  <c r="X640" i="11"/>
  <c r="W640" i="11"/>
  <c r="AG640" i="11"/>
  <c r="AB642" i="11"/>
  <c r="AA642" i="11"/>
  <c r="M643" i="11"/>
  <c r="Z642" i="11"/>
  <c r="AC642" i="11"/>
  <c r="N642" i="11"/>
  <c r="Y642" i="11"/>
  <c r="AD642" i="11" s="1"/>
  <c r="AF640" i="11"/>
  <c r="S642" i="11" l="1"/>
  <c r="R642" i="11"/>
  <c r="Q642" i="11"/>
  <c r="O642" i="11"/>
  <c r="P642" i="11"/>
  <c r="AF642" i="11"/>
  <c r="N643" i="11"/>
  <c r="AC643" i="11"/>
  <c r="AA643" i="11"/>
  <c r="Z643" i="11"/>
  <c r="Y643" i="11"/>
  <c r="AD643" i="11" s="1"/>
  <c r="AB643" i="11"/>
  <c r="M644" i="11"/>
  <c r="AE642" i="11"/>
  <c r="O643" i="11" l="1"/>
  <c r="P643" i="11"/>
  <c r="S643" i="11"/>
  <c r="R643" i="11"/>
  <c r="Q643" i="11"/>
  <c r="AF643" i="11"/>
  <c r="AE643" i="11"/>
  <c r="T642" i="11"/>
  <c r="W642" i="11"/>
  <c r="V642" i="11"/>
  <c r="U642" i="11"/>
  <c r="X642" i="11"/>
  <c r="M645" i="11"/>
  <c r="Z644" i="11"/>
  <c r="Y644" i="11"/>
  <c r="AD644" i="11" s="1"/>
  <c r="AC644" i="11"/>
  <c r="AB644" i="11"/>
  <c r="N644" i="11"/>
  <c r="AA644" i="11"/>
  <c r="AE644" i="11" s="1"/>
  <c r="AG642" i="11"/>
  <c r="W643" i="11" l="1"/>
  <c r="V643" i="11"/>
  <c r="U643" i="11"/>
  <c r="X643" i="11"/>
  <c r="T643" i="11"/>
  <c r="X644" i="11"/>
  <c r="T644" i="11"/>
  <c r="W644" i="11"/>
  <c r="V644" i="11"/>
  <c r="U644" i="11"/>
  <c r="AG643" i="11"/>
  <c r="AG644" i="11"/>
  <c r="AF644" i="11"/>
  <c r="R644" i="11"/>
  <c r="Q644" i="11"/>
  <c r="P644" i="11"/>
  <c r="S644" i="11"/>
  <c r="O644" i="11"/>
  <c r="AC645" i="11"/>
  <c r="AB645" i="11"/>
  <c r="AA645" i="11"/>
  <c r="AE645" i="11" s="1"/>
  <c r="M646" i="11"/>
  <c r="Y645" i="11"/>
  <c r="AD645" i="11" s="1"/>
  <c r="N645" i="11"/>
  <c r="Z645" i="11"/>
  <c r="S645" i="11" l="1"/>
  <c r="R645" i="11"/>
  <c r="P645" i="11"/>
  <c r="Q645" i="11"/>
  <c r="O645" i="11"/>
  <c r="U645" i="11"/>
  <c r="T645" i="11"/>
  <c r="X645" i="11"/>
  <c r="W645" i="11"/>
  <c r="V645" i="11"/>
  <c r="AG645" i="11"/>
  <c r="AF645" i="11"/>
  <c r="N646" i="11"/>
  <c r="AB646" i="11"/>
  <c r="AA646" i="11"/>
  <c r="AE646" i="11" s="1"/>
  <c r="Z646" i="11"/>
  <c r="Y646" i="11"/>
  <c r="M647" i="11"/>
  <c r="AC646" i="11"/>
  <c r="X646" i="11" l="1"/>
  <c r="W646" i="11"/>
  <c r="V646" i="11"/>
  <c r="T646" i="11"/>
  <c r="U646" i="11"/>
  <c r="AG646" i="11"/>
  <c r="AA647" i="11"/>
  <c r="AE647" i="11" s="1"/>
  <c r="M648" i="11"/>
  <c r="Z647" i="11"/>
  <c r="Y647" i="11"/>
  <c r="AD647" i="11" s="1"/>
  <c r="AC647" i="11"/>
  <c r="N647" i="11"/>
  <c r="AB647" i="11"/>
  <c r="AD646" i="11"/>
  <c r="P646" i="11" l="1"/>
  <c r="O646" i="11"/>
  <c r="Q646" i="11"/>
  <c r="S646" i="11"/>
  <c r="R646" i="11"/>
  <c r="AF646" i="11"/>
  <c r="U647" i="11"/>
  <c r="T647" i="11"/>
  <c r="X647" i="11"/>
  <c r="W647" i="11"/>
  <c r="V647" i="11"/>
  <c r="AG647" i="11"/>
  <c r="AF647" i="11"/>
  <c r="S647" i="11"/>
  <c r="R647" i="11"/>
  <c r="Q647" i="11"/>
  <c r="P647" i="11"/>
  <c r="O647" i="11"/>
  <c r="N648" i="11"/>
  <c r="AC648" i="11"/>
  <c r="AB648" i="11"/>
  <c r="Y648" i="11"/>
  <c r="AD648" i="11" s="1"/>
  <c r="M649" i="11"/>
  <c r="AA648" i="11"/>
  <c r="AE648" i="11" s="1"/>
  <c r="Z648" i="11"/>
  <c r="V648" i="11" l="1"/>
  <c r="U648" i="11"/>
  <c r="T648" i="11"/>
  <c r="X648" i="11"/>
  <c r="W648" i="11"/>
  <c r="Y649" i="11"/>
  <c r="AC649" i="11"/>
  <c r="AB649" i="11"/>
  <c r="N649" i="11"/>
  <c r="AA649" i="11"/>
  <c r="Z649" i="11"/>
  <c r="M650" i="11"/>
  <c r="S648" i="11"/>
  <c r="Q648" i="11"/>
  <c r="R648" i="11"/>
  <c r="P648" i="11"/>
  <c r="O648" i="11"/>
  <c r="AG648" i="11"/>
  <c r="AF648" i="11"/>
  <c r="AE649" i="11" l="1"/>
  <c r="AD649" i="11"/>
  <c r="AB650" i="11"/>
  <c r="AA650" i="11"/>
  <c r="AE650" i="11" s="1"/>
  <c r="M651" i="11"/>
  <c r="Z650" i="11"/>
  <c r="Y650" i="11"/>
  <c r="AD650" i="11" s="1"/>
  <c r="N650" i="11"/>
  <c r="AC650" i="11"/>
  <c r="AG649" i="11"/>
  <c r="AF649" i="11"/>
  <c r="S650" i="11" l="1"/>
  <c r="R650" i="11"/>
  <c r="Q650" i="11"/>
  <c r="P650" i="11"/>
  <c r="O650" i="11"/>
  <c r="T650" i="11"/>
  <c r="V650" i="11"/>
  <c r="U650" i="11"/>
  <c r="W650" i="11"/>
  <c r="X650" i="11"/>
  <c r="AG650" i="11"/>
  <c r="AF650" i="11"/>
  <c r="Q649" i="11"/>
  <c r="P649" i="11"/>
  <c r="O649" i="11"/>
  <c r="R649" i="11"/>
  <c r="S649" i="11"/>
  <c r="N651" i="11"/>
  <c r="AC651" i="11"/>
  <c r="Z651" i="11"/>
  <c r="Y651" i="11"/>
  <c r="AD651" i="11" s="1"/>
  <c r="M652" i="11"/>
  <c r="AB651" i="11"/>
  <c r="AA651" i="11"/>
  <c r="AE651" i="11" s="1"/>
  <c r="X649" i="11"/>
  <c r="W649" i="11"/>
  <c r="U649" i="11"/>
  <c r="V649" i="11"/>
  <c r="T649" i="11"/>
  <c r="W651" i="11" l="1"/>
  <c r="V651" i="11"/>
  <c r="U651" i="11"/>
  <c r="X651" i="11"/>
  <c r="T651" i="11"/>
  <c r="AC652" i="11"/>
  <c r="Z652" i="11"/>
  <c r="M653" i="11"/>
  <c r="Y652" i="11"/>
  <c r="AB652" i="11"/>
  <c r="N652" i="11"/>
  <c r="AA652" i="11"/>
  <c r="AE652" i="11" s="1"/>
  <c r="O651" i="11"/>
  <c r="R651" i="11"/>
  <c r="S651" i="11"/>
  <c r="Q651" i="11"/>
  <c r="P651" i="11"/>
  <c r="AF651" i="11"/>
  <c r="AG651" i="11"/>
  <c r="X652" i="11" l="1"/>
  <c r="V652" i="11"/>
  <c r="W652" i="11"/>
  <c r="U652" i="11"/>
  <c r="T652" i="11"/>
  <c r="AG652" i="11"/>
  <c r="N653" i="11"/>
  <c r="Z653" i="11"/>
  <c r="Y653" i="11"/>
  <c r="AC653" i="11"/>
  <c r="AB653" i="11"/>
  <c r="AA653" i="11"/>
  <c r="AE653" i="11" s="1"/>
  <c r="M654" i="11"/>
  <c r="AD652" i="11"/>
  <c r="AG653" i="11" l="1"/>
  <c r="X653" i="11"/>
  <c r="W653" i="11"/>
  <c r="V653" i="11"/>
  <c r="U653" i="11"/>
  <c r="T653" i="11"/>
  <c r="R652" i="11"/>
  <c r="Q652" i="11"/>
  <c r="P652" i="11"/>
  <c r="S652" i="11"/>
  <c r="O652" i="11"/>
  <c r="AA654" i="11"/>
  <c r="AC654" i="11"/>
  <c r="AB654" i="11"/>
  <c r="Z654" i="11"/>
  <c r="N654" i="11"/>
  <c r="M655" i="11"/>
  <c r="Y654" i="11"/>
  <c r="AD653" i="11"/>
  <c r="AF652" i="11"/>
  <c r="AE654" i="11" l="1"/>
  <c r="AD654" i="11"/>
  <c r="N655" i="11"/>
  <c r="AA655" i="11"/>
  <c r="Z655" i="11"/>
  <c r="M656" i="11"/>
  <c r="Y655" i="11"/>
  <c r="AD655" i="11" s="1"/>
  <c r="AB655" i="11"/>
  <c r="AC655" i="11"/>
  <c r="P653" i="11"/>
  <c r="S653" i="11"/>
  <c r="Q653" i="11"/>
  <c r="R653" i="11"/>
  <c r="O653" i="11"/>
  <c r="AG654" i="11"/>
  <c r="AF654" i="11"/>
  <c r="AF653" i="11"/>
  <c r="AE655" i="11" l="1"/>
  <c r="R655" i="11"/>
  <c r="Q655" i="11"/>
  <c r="P655" i="11"/>
  <c r="S655" i="11"/>
  <c r="O655" i="11"/>
  <c r="Y656" i="11"/>
  <c r="AD656" i="11" s="1"/>
  <c r="M657" i="11"/>
  <c r="N656" i="11"/>
  <c r="AC656" i="11"/>
  <c r="AA656" i="11"/>
  <c r="AB656" i="11"/>
  <c r="Z656" i="11"/>
  <c r="AF655" i="11"/>
  <c r="AG655" i="11"/>
  <c r="S654" i="11"/>
  <c r="R654" i="11"/>
  <c r="Q654" i="11"/>
  <c r="P654" i="11"/>
  <c r="O654" i="11"/>
  <c r="U654" i="11"/>
  <c r="T654" i="11"/>
  <c r="X654" i="11"/>
  <c r="W654" i="11"/>
  <c r="V654" i="11"/>
  <c r="AB657" i="11" l="1"/>
  <c r="AC657" i="11"/>
  <c r="AA657" i="11"/>
  <c r="AE657" i="11" s="1"/>
  <c r="Z657" i="11"/>
  <c r="N657" i="11"/>
  <c r="Y657" i="11"/>
  <c r="AD657" i="11" s="1"/>
  <c r="M658" i="11"/>
  <c r="AE656" i="11"/>
  <c r="Q656" i="11"/>
  <c r="O656" i="11"/>
  <c r="S656" i="11"/>
  <c r="R656" i="11"/>
  <c r="P656" i="11"/>
  <c r="AF656" i="11"/>
  <c r="V655" i="11"/>
  <c r="X655" i="11"/>
  <c r="W655" i="11"/>
  <c r="U655" i="11"/>
  <c r="T655" i="11"/>
  <c r="X656" i="11" l="1"/>
  <c r="W656" i="11"/>
  <c r="V656" i="11"/>
  <c r="T656" i="11"/>
  <c r="U656" i="11"/>
  <c r="AG656" i="11"/>
  <c r="AG657" i="11"/>
  <c r="AF657" i="11"/>
  <c r="T657" i="11"/>
  <c r="V657" i="11"/>
  <c r="U657" i="11"/>
  <c r="X657" i="11"/>
  <c r="W657" i="11"/>
  <c r="AB658" i="11"/>
  <c r="AA658" i="11"/>
  <c r="AE658" i="11" s="1"/>
  <c r="Z658" i="11"/>
  <c r="M659" i="11"/>
  <c r="AC658" i="11"/>
  <c r="Y658" i="11"/>
  <c r="N658" i="11"/>
  <c r="S657" i="11"/>
  <c r="O657" i="11"/>
  <c r="R657" i="11"/>
  <c r="Q657" i="11"/>
  <c r="P657" i="11"/>
  <c r="W658" i="11" l="1"/>
  <c r="V658" i="11"/>
  <c r="U658" i="11"/>
  <c r="T658" i="11"/>
  <c r="X658" i="11"/>
  <c r="AD658" i="11"/>
  <c r="AG658" i="11"/>
  <c r="AF658" i="11"/>
  <c r="M660" i="11"/>
  <c r="Z659" i="11"/>
  <c r="Y659" i="11"/>
  <c r="N659" i="11"/>
  <c r="AC659" i="11"/>
  <c r="AB659" i="11"/>
  <c r="AA659" i="11"/>
  <c r="AE659" i="11" s="1"/>
  <c r="AG659" i="11" l="1"/>
  <c r="O658" i="11"/>
  <c r="S658" i="11"/>
  <c r="R658" i="11"/>
  <c r="Q658" i="11"/>
  <c r="P658" i="11"/>
  <c r="X659" i="11"/>
  <c r="W659" i="11"/>
  <c r="U659" i="11"/>
  <c r="T659" i="11"/>
  <c r="V659" i="11"/>
  <c r="AD659" i="11"/>
  <c r="AC660" i="11"/>
  <c r="N660" i="11"/>
  <c r="Y660" i="11"/>
  <c r="AD660" i="11" s="1"/>
  <c r="M661" i="11"/>
  <c r="AB660" i="11"/>
  <c r="AA660" i="11"/>
  <c r="AE660" i="11" s="1"/>
  <c r="Z660" i="11"/>
  <c r="S660" i="11" l="1"/>
  <c r="R660" i="11"/>
  <c r="P660" i="11"/>
  <c r="Q660" i="11"/>
  <c r="O660" i="11"/>
  <c r="R659" i="11"/>
  <c r="P659" i="11"/>
  <c r="O659" i="11"/>
  <c r="Q659" i="11"/>
  <c r="S659" i="11"/>
  <c r="AF660" i="11"/>
  <c r="AG660" i="11"/>
  <c r="AF659" i="11"/>
  <c r="U660" i="11"/>
  <c r="W660" i="11"/>
  <c r="V660" i="11"/>
  <c r="T660" i="11"/>
  <c r="X660" i="11"/>
  <c r="AC661" i="11"/>
  <c r="AB661" i="11"/>
  <c r="AA661" i="11"/>
  <c r="AE661" i="11" s="1"/>
  <c r="N661" i="11"/>
  <c r="Z661" i="11"/>
  <c r="M662" i="11"/>
  <c r="Y661" i="11"/>
  <c r="AD661" i="11" s="1"/>
  <c r="AA662" i="11" l="1"/>
  <c r="Z662" i="11"/>
  <c r="M663" i="11"/>
  <c r="Y662" i="11"/>
  <c r="AD662" i="11" s="1"/>
  <c r="AB662" i="11"/>
  <c r="AC662" i="11"/>
  <c r="N662" i="11"/>
  <c r="AF661" i="11"/>
  <c r="AG661" i="11"/>
  <c r="X661" i="11"/>
  <c r="T661" i="11"/>
  <c r="W661" i="11"/>
  <c r="U661" i="11"/>
  <c r="V661" i="11"/>
  <c r="P661" i="11"/>
  <c r="S661" i="11"/>
  <c r="R661" i="11"/>
  <c r="Q661" i="11"/>
  <c r="O661" i="11"/>
  <c r="S662" i="11" l="1"/>
  <c r="Q662" i="11"/>
  <c r="P662" i="11"/>
  <c r="O662" i="11"/>
  <c r="R662" i="11"/>
  <c r="N663" i="11"/>
  <c r="M664" i="11"/>
  <c r="AC663" i="11"/>
  <c r="AB663" i="11"/>
  <c r="Z663" i="11"/>
  <c r="AA663" i="11"/>
  <c r="Y663" i="11"/>
  <c r="AF662" i="11"/>
  <c r="AE662" i="11"/>
  <c r="AG662" i="11" s="1"/>
  <c r="AE663" i="11" l="1"/>
  <c r="X662" i="11"/>
  <c r="W662" i="11"/>
  <c r="V662" i="11"/>
  <c r="U662" i="11"/>
  <c r="T662" i="11"/>
  <c r="Y664" i="11"/>
  <c r="AC664" i="11"/>
  <c r="AB664" i="11"/>
  <c r="AA664" i="11"/>
  <c r="AE664" i="11" s="1"/>
  <c r="N664" i="11"/>
  <c r="Z664" i="11"/>
  <c r="M665" i="11"/>
  <c r="AD663" i="11"/>
  <c r="AF663" i="11" s="1"/>
  <c r="AG664" i="11" l="1"/>
  <c r="U664" i="11"/>
  <c r="T664" i="11"/>
  <c r="X664" i="11"/>
  <c r="W664" i="11"/>
  <c r="V664" i="11"/>
  <c r="V663" i="11"/>
  <c r="X663" i="11"/>
  <c r="W663" i="11"/>
  <c r="U663" i="11"/>
  <c r="T663" i="11"/>
  <c r="O663" i="11"/>
  <c r="S663" i="11"/>
  <c r="R663" i="11"/>
  <c r="Q663" i="11"/>
  <c r="P663" i="11"/>
  <c r="AB665" i="11"/>
  <c r="AA665" i="11"/>
  <c r="AE665" i="11" s="1"/>
  <c r="Z665" i="11"/>
  <c r="M666" i="11"/>
  <c r="Y665" i="11"/>
  <c r="AD665" i="11" s="1"/>
  <c r="AC665" i="11"/>
  <c r="N665" i="11"/>
  <c r="AD664" i="11"/>
  <c r="AF664" i="11" s="1"/>
  <c r="AG663" i="11"/>
  <c r="AG665" i="11" l="1"/>
  <c r="AF665" i="11"/>
  <c r="R665" i="11"/>
  <c r="Q665" i="11"/>
  <c r="P665" i="11"/>
  <c r="S665" i="11"/>
  <c r="O665" i="11"/>
  <c r="M667" i="11"/>
  <c r="Y666" i="11"/>
  <c r="N666" i="11"/>
  <c r="AC666" i="11"/>
  <c r="AB666" i="11"/>
  <c r="AA666" i="11"/>
  <c r="AE666" i="11" s="1"/>
  <c r="Z666" i="11"/>
  <c r="T665" i="11"/>
  <c r="V665" i="11"/>
  <c r="U665" i="11"/>
  <c r="X665" i="11"/>
  <c r="W665" i="11"/>
  <c r="Q664" i="11"/>
  <c r="S664" i="11"/>
  <c r="R664" i="11"/>
  <c r="P664" i="11"/>
  <c r="O664" i="11"/>
  <c r="W666" i="11" l="1"/>
  <c r="X666" i="11"/>
  <c r="V666" i="11"/>
  <c r="T666" i="11"/>
  <c r="U666" i="11"/>
  <c r="AG666" i="11"/>
  <c r="M668" i="11"/>
  <c r="Z667" i="11"/>
  <c r="AC667" i="11"/>
  <c r="AB667" i="11"/>
  <c r="AA667" i="11"/>
  <c r="AE667" i="11" s="1"/>
  <c r="Y667" i="11"/>
  <c r="AD667" i="11" s="1"/>
  <c r="N667" i="11"/>
  <c r="AD666" i="11"/>
  <c r="AG667" i="11" l="1"/>
  <c r="AF667" i="11"/>
  <c r="R667" i="11"/>
  <c r="S667" i="11"/>
  <c r="Q667" i="11"/>
  <c r="O667" i="11"/>
  <c r="P667" i="11"/>
  <c r="V667" i="11"/>
  <c r="U667" i="11"/>
  <c r="T667" i="11"/>
  <c r="X667" i="11"/>
  <c r="W667" i="11"/>
  <c r="O666" i="11"/>
  <c r="P666" i="11"/>
  <c r="Q666" i="11"/>
  <c r="S666" i="11"/>
  <c r="R666" i="11"/>
  <c r="AC668" i="11"/>
  <c r="AB668" i="11"/>
  <c r="AA668" i="11"/>
  <c r="AE668" i="11" s="1"/>
  <c r="Z668" i="11"/>
  <c r="N668" i="11"/>
  <c r="Y668" i="11"/>
  <c r="AD668" i="11" s="1"/>
  <c r="M669" i="11"/>
  <c r="AF666" i="11"/>
  <c r="S668" i="11" l="1"/>
  <c r="R668" i="11"/>
  <c r="Q668" i="11"/>
  <c r="P668" i="11"/>
  <c r="O668" i="11"/>
  <c r="U668" i="11"/>
  <c r="W668" i="11"/>
  <c r="X668" i="11"/>
  <c r="V668" i="11"/>
  <c r="T668" i="11"/>
  <c r="Y669" i="11"/>
  <c r="AA669" i="11"/>
  <c r="Z669" i="11"/>
  <c r="N669" i="11"/>
  <c r="AB669" i="11"/>
  <c r="M670" i="11"/>
  <c r="AC669" i="11"/>
  <c r="AF668" i="11"/>
  <c r="AG668" i="11"/>
  <c r="AB670" i="11" l="1"/>
  <c r="AA670" i="11"/>
  <c r="Z670" i="11"/>
  <c r="Y670" i="11"/>
  <c r="AD670" i="11" s="1"/>
  <c r="M671" i="11"/>
  <c r="N670" i="11"/>
  <c r="AC670" i="11"/>
  <c r="AG669" i="11"/>
  <c r="AE669" i="11"/>
  <c r="AD669" i="11"/>
  <c r="S670" i="11" l="1"/>
  <c r="P670" i="11"/>
  <c r="O670" i="11"/>
  <c r="R670" i="11"/>
  <c r="Q670" i="11"/>
  <c r="AF670" i="11"/>
  <c r="AE670" i="11"/>
  <c r="AG670" i="11" s="1"/>
  <c r="N671" i="11"/>
  <c r="AA671" i="11"/>
  <c r="Z671" i="11"/>
  <c r="Y671" i="11"/>
  <c r="AD671" i="11" s="1"/>
  <c r="M672" i="11"/>
  <c r="AC671" i="11"/>
  <c r="AB671" i="11"/>
  <c r="P669" i="11"/>
  <c r="Q669" i="11"/>
  <c r="O669" i="11"/>
  <c r="R669" i="11"/>
  <c r="S669" i="11"/>
  <c r="X669" i="11"/>
  <c r="W669" i="11"/>
  <c r="V669" i="11"/>
  <c r="U669" i="11"/>
  <c r="T669" i="11"/>
  <c r="AF669" i="11"/>
  <c r="O671" i="11" l="1"/>
  <c r="Q671" i="11"/>
  <c r="P671" i="11"/>
  <c r="S671" i="11"/>
  <c r="R671" i="11"/>
  <c r="M673" i="11"/>
  <c r="Z672" i="11"/>
  <c r="Y672" i="11"/>
  <c r="AD672" i="11" s="1"/>
  <c r="AB672" i="11"/>
  <c r="AA672" i="11"/>
  <c r="N672" i="11"/>
  <c r="AC672" i="11"/>
  <c r="AE671" i="11"/>
  <c r="T670" i="11"/>
  <c r="X670" i="11"/>
  <c r="V670" i="11"/>
  <c r="U670" i="11"/>
  <c r="W670" i="11"/>
  <c r="AG671" i="11"/>
  <c r="AF671" i="11"/>
  <c r="AC673" i="11" l="1"/>
  <c r="AB673" i="11"/>
  <c r="AA673" i="11"/>
  <c r="AE673" i="11" s="1"/>
  <c r="Z673" i="11"/>
  <c r="Y673" i="11"/>
  <c r="AD673" i="11" s="1"/>
  <c r="M674" i="11"/>
  <c r="N673" i="11"/>
  <c r="W671" i="11"/>
  <c r="V671" i="11"/>
  <c r="X671" i="11"/>
  <c r="U671" i="11"/>
  <c r="T671" i="11"/>
  <c r="R672" i="11"/>
  <c r="Q672" i="11"/>
  <c r="P672" i="11"/>
  <c r="O672" i="11"/>
  <c r="S672" i="11"/>
  <c r="AF672" i="11"/>
  <c r="AE672" i="11"/>
  <c r="Q673" i="11" l="1"/>
  <c r="P673" i="11"/>
  <c r="O673" i="11"/>
  <c r="R673" i="11"/>
  <c r="S673" i="11"/>
  <c r="U673" i="11"/>
  <c r="T673" i="11"/>
  <c r="X673" i="11"/>
  <c r="W673" i="11"/>
  <c r="V673" i="11"/>
  <c r="AB674" i="11"/>
  <c r="AA674" i="11"/>
  <c r="Z674" i="11"/>
  <c r="N674" i="11"/>
  <c r="M675" i="11"/>
  <c r="AC674" i="11"/>
  <c r="Y674" i="11"/>
  <c r="AG673" i="11"/>
  <c r="AF673" i="11"/>
  <c r="X672" i="11"/>
  <c r="W672" i="11"/>
  <c r="U672" i="11"/>
  <c r="V672" i="11"/>
  <c r="T672" i="11"/>
  <c r="AG672" i="11"/>
  <c r="AE674" i="11" l="1"/>
  <c r="AA675" i="11"/>
  <c r="M676" i="11"/>
  <c r="Z675" i="11"/>
  <c r="AC675" i="11"/>
  <c r="AB675" i="11"/>
  <c r="Y675" i="11"/>
  <c r="AD675" i="11" s="1"/>
  <c r="N675" i="11"/>
  <c r="AG674" i="11"/>
  <c r="AD674" i="11"/>
  <c r="S675" i="11" l="1"/>
  <c r="R675" i="11"/>
  <c r="Q675" i="11"/>
  <c r="P675" i="11"/>
  <c r="O675" i="11"/>
  <c r="N676" i="11"/>
  <c r="AC676" i="11"/>
  <c r="AB676" i="11"/>
  <c r="AA676" i="11"/>
  <c r="Z676" i="11"/>
  <c r="Y676" i="11"/>
  <c r="M677" i="11"/>
  <c r="AE675" i="11"/>
  <c r="AG675" i="11"/>
  <c r="AF675" i="11"/>
  <c r="P674" i="11"/>
  <c r="O674" i="11"/>
  <c r="R674" i="11"/>
  <c r="Q674" i="11"/>
  <c r="S674" i="11"/>
  <c r="AF674" i="11"/>
  <c r="X674" i="11"/>
  <c r="W674" i="11"/>
  <c r="V674" i="11"/>
  <c r="U674" i="11"/>
  <c r="T674" i="11"/>
  <c r="U675" i="11" l="1"/>
  <c r="T675" i="11"/>
  <c r="X675" i="11"/>
  <c r="W675" i="11"/>
  <c r="V675" i="11"/>
  <c r="Y677" i="11"/>
  <c r="AD677" i="11" s="1"/>
  <c r="AC677" i="11"/>
  <c r="AB677" i="11"/>
  <c r="M678" i="11"/>
  <c r="AA677" i="11"/>
  <c r="AE677" i="11" s="1"/>
  <c r="Z677" i="11"/>
  <c r="N677" i="11"/>
  <c r="AD676" i="11"/>
  <c r="AE676" i="11"/>
  <c r="Q677" i="11" l="1"/>
  <c r="P677" i="11"/>
  <c r="S677" i="11"/>
  <c r="R677" i="11"/>
  <c r="O677" i="11"/>
  <c r="V676" i="11"/>
  <c r="U676" i="11"/>
  <c r="W676" i="11"/>
  <c r="X676" i="11"/>
  <c r="T676" i="11"/>
  <c r="AG677" i="11"/>
  <c r="AF677" i="11"/>
  <c r="AB678" i="11"/>
  <c r="AA678" i="11"/>
  <c r="AE678" i="11" s="1"/>
  <c r="M679" i="11"/>
  <c r="Z678" i="11"/>
  <c r="AC678" i="11"/>
  <c r="Y678" i="11"/>
  <c r="N678" i="11"/>
  <c r="R676" i="11"/>
  <c r="Q676" i="11"/>
  <c r="P676" i="11"/>
  <c r="O676" i="11"/>
  <c r="S676" i="11"/>
  <c r="AF676" i="11"/>
  <c r="X677" i="11"/>
  <c r="W677" i="11"/>
  <c r="V677" i="11"/>
  <c r="T677" i="11"/>
  <c r="U677" i="11"/>
  <c r="AG676" i="11"/>
  <c r="T678" i="11" l="1"/>
  <c r="W678" i="11"/>
  <c r="X678" i="11"/>
  <c r="V678" i="11"/>
  <c r="U678" i="11"/>
  <c r="AG678" i="11"/>
  <c r="AD678" i="11"/>
  <c r="N679" i="11"/>
  <c r="AC679" i="11"/>
  <c r="M680" i="11"/>
  <c r="Z679" i="11"/>
  <c r="AB679" i="11"/>
  <c r="AA679" i="11"/>
  <c r="AE679" i="11" s="1"/>
  <c r="Y679" i="11"/>
  <c r="AD679" i="11" s="1"/>
  <c r="S678" i="11" l="1"/>
  <c r="R678" i="11"/>
  <c r="P678" i="11"/>
  <c r="Q678" i="11"/>
  <c r="O678" i="11"/>
  <c r="O679" i="11"/>
  <c r="R679" i="11"/>
  <c r="S679" i="11"/>
  <c r="Q679" i="11"/>
  <c r="P679" i="11"/>
  <c r="W679" i="11"/>
  <c r="V679" i="11"/>
  <c r="U679" i="11"/>
  <c r="X679" i="11"/>
  <c r="T679" i="11"/>
  <c r="AF678" i="11"/>
  <c r="M681" i="11"/>
  <c r="Z680" i="11"/>
  <c r="Y680" i="11"/>
  <c r="AD680" i="11" s="1"/>
  <c r="AC680" i="11"/>
  <c r="N680" i="11"/>
  <c r="AB680" i="11"/>
  <c r="AA680" i="11"/>
  <c r="AE680" i="11" s="1"/>
  <c r="AG679" i="11"/>
  <c r="AF679" i="11"/>
  <c r="AG680" i="11" l="1"/>
  <c r="AF680" i="11"/>
  <c r="X680" i="11"/>
  <c r="U680" i="11"/>
  <c r="W680" i="11"/>
  <c r="T680" i="11"/>
  <c r="V680" i="11"/>
  <c r="R680" i="11"/>
  <c r="Q680" i="11"/>
  <c r="P680" i="11"/>
  <c r="S680" i="11"/>
  <c r="O680" i="11"/>
  <c r="AC681" i="11"/>
  <c r="AB681" i="11"/>
  <c r="AA681" i="11"/>
  <c r="AE681" i="11" s="1"/>
  <c r="Y681" i="11"/>
  <c r="AD681" i="11" s="1"/>
  <c r="M682" i="11"/>
  <c r="N681" i="11"/>
  <c r="Z681" i="11"/>
  <c r="S681" i="11" l="1"/>
  <c r="P681" i="11"/>
  <c r="R681" i="11"/>
  <c r="Q681" i="11"/>
  <c r="O681" i="11"/>
  <c r="U681" i="11"/>
  <c r="T681" i="11"/>
  <c r="X681" i="11"/>
  <c r="W681" i="11"/>
  <c r="V681" i="11"/>
  <c r="AF681" i="11"/>
  <c r="AG681" i="11"/>
  <c r="N682" i="11"/>
  <c r="AA682" i="11"/>
  <c r="AE682" i="11" s="1"/>
  <c r="M683" i="11"/>
  <c r="Z682" i="11"/>
  <c r="Y682" i="11"/>
  <c r="AC682" i="11"/>
  <c r="AB682" i="11"/>
  <c r="X682" i="11" l="1"/>
  <c r="W682" i="11"/>
  <c r="V682" i="11"/>
  <c r="T682" i="11"/>
  <c r="U682" i="11"/>
  <c r="AG682" i="11"/>
  <c r="AA683" i="11"/>
  <c r="AE683" i="11" s="1"/>
  <c r="M684" i="11"/>
  <c r="Z683" i="11"/>
  <c r="Y683" i="11"/>
  <c r="AD683" i="11" s="1"/>
  <c r="N683" i="11"/>
  <c r="AC683" i="11"/>
  <c r="AB683" i="11"/>
  <c r="AD682" i="11"/>
  <c r="AF682" i="11" s="1"/>
  <c r="V683" i="11" l="1"/>
  <c r="X683" i="11"/>
  <c r="W683" i="11"/>
  <c r="U683" i="11"/>
  <c r="T683" i="11"/>
  <c r="AG683" i="11"/>
  <c r="AF683" i="11"/>
  <c r="S683" i="11"/>
  <c r="R683" i="11"/>
  <c r="Q683" i="11"/>
  <c r="O683" i="11"/>
  <c r="P683" i="11"/>
  <c r="P682" i="11"/>
  <c r="O682" i="11"/>
  <c r="S682" i="11"/>
  <c r="R682" i="11"/>
  <c r="Q682" i="11"/>
  <c r="N684" i="11"/>
  <c r="AC684" i="11"/>
  <c r="AB684" i="11"/>
  <c r="Y684" i="11"/>
  <c r="Z684" i="11"/>
  <c r="M685" i="11"/>
  <c r="AA684" i="11"/>
  <c r="AE684" i="11" s="1"/>
  <c r="V684" i="11" l="1"/>
  <c r="U684" i="11"/>
  <c r="T684" i="11"/>
  <c r="X684" i="11"/>
  <c r="W684" i="11"/>
  <c r="Y685" i="11"/>
  <c r="AD685" i="11" s="1"/>
  <c r="AB685" i="11"/>
  <c r="M686" i="11"/>
  <c r="AC685" i="11"/>
  <c r="Z685" i="11"/>
  <c r="AA685" i="11"/>
  <c r="N685" i="11"/>
  <c r="AD684" i="11"/>
  <c r="AG684" i="11"/>
  <c r="AF684" i="11"/>
  <c r="Q684" i="11" l="1"/>
  <c r="R684" i="11"/>
  <c r="S684" i="11"/>
  <c r="P684" i="11"/>
  <c r="O684" i="11"/>
  <c r="AG685" i="11"/>
  <c r="AF685" i="11"/>
  <c r="Q685" i="11"/>
  <c r="P685" i="11"/>
  <c r="O685" i="11"/>
  <c r="S685" i="11"/>
  <c r="R685" i="11"/>
  <c r="AB686" i="11"/>
  <c r="AA686" i="11"/>
  <c r="AE686" i="11" s="1"/>
  <c r="M687" i="11"/>
  <c r="Z686" i="11"/>
  <c r="N686" i="11"/>
  <c r="AC686" i="11"/>
  <c r="Y686" i="11"/>
  <c r="AE685" i="11"/>
  <c r="N687" i="11" l="1"/>
  <c r="AC687" i="11"/>
  <c r="M688" i="11"/>
  <c r="Z687" i="11"/>
  <c r="AA687" i="11"/>
  <c r="Y687" i="11"/>
  <c r="AD687" i="11" s="1"/>
  <c r="AB687" i="11"/>
  <c r="T686" i="11"/>
  <c r="W686" i="11"/>
  <c r="U686" i="11"/>
  <c r="X686" i="11"/>
  <c r="V686" i="11"/>
  <c r="X685" i="11"/>
  <c r="W685" i="11"/>
  <c r="T685" i="11"/>
  <c r="U685" i="11"/>
  <c r="V685" i="11"/>
  <c r="AD686" i="11"/>
  <c r="AF686" i="11"/>
  <c r="AG686" i="11"/>
  <c r="O687" i="11" l="1"/>
  <c r="R687" i="11"/>
  <c r="S687" i="11"/>
  <c r="Q687" i="11"/>
  <c r="P687" i="11"/>
  <c r="AE687" i="11"/>
  <c r="M689" i="11"/>
  <c r="Z688" i="11"/>
  <c r="Y688" i="11"/>
  <c r="AC688" i="11"/>
  <c r="AB688" i="11"/>
  <c r="AA688" i="11"/>
  <c r="AE688" i="11" s="1"/>
  <c r="N688" i="11"/>
  <c r="S686" i="11"/>
  <c r="R686" i="11"/>
  <c r="O686" i="11"/>
  <c r="P686" i="11"/>
  <c r="Q686" i="11"/>
  <c r="AF687" i="11"/>
  <c r="W687" i="11" l="1"/>
  <c r="V687" i="11"/>
  <c r="U687" i="11"/>
  <c r="X687" i="11"/>
  <c r="T687" i="11"/>
  <c r="AC689" i="11"/>
  <c r="AB689" i="11"/>
  <c r="AA689" i="11"/>
  <c r="AE689" i="11" s="1"/>
  <c r="N689" i="11"/>
  <c r="M690" i="11"/>
  <c r="Z689" i="11"/>
  <c r="Y689" i="11"/>
  <c r="AD689" i="11" s="1"/>
  <c r="AG688" i="11"/>
  <c r="AF688" i="11"/>
  <c r="AG687" i="11"/>
  <c r="X688" i="11"/>
  <c r="U688" i="11"/>
  <c r="V688" i="11"/>
  <c r="T688" i="11"/>
  <c r="W688" i="11"/>
  <c r="AD688" i="11"/>
  <c r="S689" i="11" l="1"/>
  <c r="P689" i="11"/>
  <c r="Q689" i="11"/>
  <c r="O689" i="11"/>
  <c r="R689" i="11"/>
  <c r="N690" i="11"/>
  <c r="AA690" i="11"/>
  <c r="AB690" i="11"/>
  <c r="Z690" i="11"/>
  <c r="Y690" i="11"/>
  <c r="M691" i="11"/>
  <c r="AC690" i="11"/>
  <c r="U689" i="11"/>
  <c r="T689" i="11"/>
  <c r="X689" i="11"/>
  <c r="W689" i="11"/>
  <c r="V689" i="11"/>
  <c r="R688" i="11"/>
  <c r="Q688" i="11"/>
  <c r="P688" i="11"/>
  <c r="S688" i="11"/>
  <c r="O688" i="11"/>
  <c r="AF689" i="11"/>
  <c r="AG689" i="11"/>
  <c r="AA691" i="11" l="1"/>
  <c r="M692" i="11"/>
  <c r="Z691" i="11"/>
  <c r="Y691" i="11"/>
  <c r="AD691" i="11" s="1"/>
  <c r="N691" i="11"/>
  <c r="AB691" i="11"/>
  <c r="AC691" i="11"/>
  <c r="AD690" i="11"/>
  <c r="AE690" i="11"/>
  <c r="S691" i="11" l="1"/>
  <c r="R691" i="11"/>
  <c r="Q691" i="11"/>
  <c r="O691" i="11"/>
  <c r="P691" i="11"/>
  <c r="AG691" i="11"/>
  <c r="AF691" i="11"/>
  <c r="N692" i="11"/>
  <c r="AC692" i="11"/>
  <c r="AB692" i="11"/>
  <c r="Y692" i="11"/>
  <c r="M693" i="11"/>
  <c r="AA692" i="11"/>
  <c r="AE692" i="11" s="1"/>
  <c r="Z692" i="11"/>
  <c r="X690" i="11"/>
  <c r="W690" i="11"/>
  <c r="V690" i="11"/>
  <c r="T690" i="11"/>
  <c r="U690" i="11"/>
  <c r="P690" i="11"/>
  <c r="O690" i="11"/>
  <c r="S690" i="11"/>
  <c r="Q690" i="11"/>
  <c r="R690" i="11"/>
  <c r="AG690" i="11"/>
  <c r="AE691" i="11"/>
  <c r="AF690" i="11"/>
  <c r="AG692" i="11" l="1"/>
  <c r="V692" i="11"/>
  <c r="U692" i="11"/>
  <c r="T692" i="11"/>
  <c r="W692" i="11"/>
  <c r="X692" i="11"/>
  <c r="Y693" i="11"/>
  <c r="AD693" i="11" s="1"/>
  <c r="AB693" i="11"/>
  <c r="AC693" i="11"/>
  <c r="AA693" i="11"/>
  <c r="AE693" i="11" s="1"/>
  <c r="Z693" i="11"/>
  <c r="N693" i="11"/>
  <c r="M694" i="11"/>
  <c r="AD692" i="11"/>
  <c r="V691" i="11"/>
  <c r="W691" i="11"/>
  <c r="U691" i="11"/>
  <c r="T691" i="11"/>
  <c r="X691" i="11"/>
  <c r="Q693" i="11" l="1"/>
  <c r="P693" i="11"/>
  <c r="O693" i="11"/>
  <c r="S693" i="11"/>
  <c r="R693" i="11"/>
  <c r="AG693" i="11"/>
  <c r="AF693" i="11"/>
  <c r="Q692" i="11"/>
  <c r="R692" i="11"/>
  <c r="P692" i="11"/>
  <c r="O692" i="11"/>
  <c r="S692" i="11"/>
  <c r="X693" i="11"/>
  <c r="W693" i="11"/>
  <c r="T693" i="11"/>
  <c r="V693" i="11"/>
  <c r="U693" i="11"/>
  <c r="AF692" i="11"/>
  <c r="AB694" i="11"/>
  <c r="AA694" i="11"/>
  <c r="AE694" i="11" s="1"/>
  <c r="M695" i="11"/>
  <c r="Z694" i="11"/>
  <c r="AC694" i="11"/>
  <c r="Y694" i="11"/>
  <c r="AD694" i="11" s="1"/>
  <c r="N694" i="11"/>
  <c r="N695" i="11" l="1"/>
  <c r="AC695" i="11"/>
  <c r="M696" i="11"/>
  <c r="Z695" i="11"/>
  <c r="AB695" i="11"/>
  <c r="AA695" i="11"/>
  <c r="AE695" i="11" s="1"/>
  <c r="Y695" i="11"/>
  <c r="AD695" i="11" s="1"/>
  <c r="T694" i="11"/>
  <c r="W694" i="11"/>
  <c r="X694" i="11"/>
  <c r="V694" i="11"/>
  <c r="U694" i="11"/>
  <c r="S694" i="11"/>
  <c r="R694" i="11"/>
  <c r="O694" i="11"/>
  <c r="Q694" i="11"/>
  <c r="P694" i="11"/>
  <c r="AG694" i="11"/>
  <c r="AF694" i="11"/>
  <c r="O695" i="11" l="1"/>
  <c r="R695" i="11"/>
  <c r="S695" i="11"/>
  <c r="Q695" i="11"/>
  <c r="P695" i="11"/>
  <c r="M697" i="11"/>
  <c r="Z696" i="11"/>
  <c r="Y696" i="11"/>
  <c r="AD696" i="11" s="1"/>
  <c r="AC696" i="11"/>
  <c r="N696" i="11"/>
  <c r="AB696" i="11"/>
  <c r="AA696" i="11"/>
  <c r="AE696" i="11" s="1"/>
  <c r="W695" i="11"/>
  <c r="V695" i="11"/>
  <c r="U695" i="11"/>
  <c r="T695" i="11"/>
  <c r="X695" i="11"/>
  <c r="AG695" i="11"/>
  <c r="AF695" i="11"/>
  <c r="R696" i="11" l="1"/>
  <c r="Q696" i="11"/>
  <c r="P696" i="11"/>
  <c r="O696" i="11"/>
  <c r="S696" i="11"/>
  <c r="AC697" i="11"/>
  <c r="AB697" i="11"/>
  <c r="AA697" i="11"/>
  <c r="Y697" i="11"/>
  <c r="M698" i="11"/>
  <c r="N697" i="11"/>
  <c r="Z697" i="11"/>
  <c r="X696" i="11"/>
  <c r="U696" i="11"/>
  <c r="V696" i="11"/>
  <c r="T696" i="11"/>
  <c r="W696" i="11"/>
  <c r="AG696" i="11"/>
  <c r="AF696" i="11"/>
  <c r="AE697" i="11" l="1"/>
  <c r="AG697" i="11"/>
  <c r="N698" i="11"/>
  <c r="AA698" i="11"/>
  <c r="AE698" i="11" s="1"/>
  <c r="M699" i="11"/>
  <c r="Y698" i="11"/>
  <c r="AD698" i="11" s="1"/>
  <c r="AC698" i="11"/>
  <c r="AB698" i="11"/>
  <c r="Z698" i="11"/>
  <c r="AD697" i="11"/>
  <c r="AA699" i="11" l="1"/>
  <c r="M700" i="11"/>
  <c r="Z699" i="11"/>
  <c r="Y699" i="11"/>
  <c r="N699" i="11"/>
  <c r="AC699" i="11"/>
  <c r="AB699" i="11"/>
  <c r="AF698" i="11"/>
  <c r="AG698" i="11"/>
  <c r="P698" i="11"/>
  <c r="O698" i="11"/>
  <c r="S698" i="11"/>
  <c r="R698" i="11"/>
  <c r="Q698" i="11"/>
  <c r="X698" i="11"/>
  <c r="W698" i="11"/>
  <c r="V698" i="11"/>
  <c r="T698" i="11"/>
  <c r="U698" i="11"/>
  <c r="S697" i="11"/>
  <c r="P697" i="11"/>
  <c r="Q697" i="11"/>
  <c r="O697" i="11"/>
  <c r="R697" i="11"/>
  <c r="AF697" i="11"/>
  <c r="U697" i="11"/>
  <c r="T697" i="11"/>
  <c r="X697" i="11"/>
  <c r="W697" i="11"/>
  <c r="V697" i="11"/>
  <c r="AD699" i="11" l="1"/>
  <c r="N700" i="11"/>
  <c r="AC700" i="11"/>
  <c r="AB700" i="11"/>
  <c r="Y700" i="11"/>
  <c r="AD700" i="11" s="1"/>
  <c r="Z700" i="11"/>
  <c r="AA700" i="11"/>
  <c r="M701" i="11"/>
  <c r="AE699" i="11"/>
  <c r="Q700" i="11" l="1"/>
  <c r="S700" i="11"/>
  <c r="P700" i="11"/>
  <c r="R700" i="11"/>
  <c r="O700" i="11"/>
  <c r="V699" i="11"/>
  <c r="X699" i="11"/>
  <c r="W699" i="11"/>
  <c r="U699" i="11"/>
  <c r="T699" i="11"/>
  <c r="AG700" i="11"/>
  <c r="AF700" i="11"/>
  <c r="S699" i="11"/>
  <c r="R699" i="11"/>
  <c r="Q699" i="11"/>
  <c r="O699" i="11"/>
  <c r="P699" i="11"/>
  <c r="Y701" i="11"/>
  <c r="AB701" i="11"/>
  <c r="M702" i="11"/>
  <c r="AC701" i="11"/>
  <c r="AA701" i="11"/>
  <c r="AE701" i="11" s="1"/>
  <c r="Z701" i="11"/>
  <c r="N701" i="11"/>
  <c r="AF699" i="11"/>
  <c r="AE700" i="11"/>
  <c r="AG699" i="11"/>
  <c r="X701" i="11" l="1"/>
  <c r="W701" i="11"/>
  <c r="T701" i="11"/>
  <c r="U701" i="11"/>
  <c r="V701" i="11"/>
  <c r="AB702" i="11"/>
  <c r="AA702" i="11"/>
  <c r="AE702" i="11" s="1"/>
  <c r="M703" i="11"/>
  <c r="Z702" i="11"/>
  <c r="N702" i="11"/>
  <c r="AC702" i="11"/>
  <c r="Y702" i="11"/>
  <c r="AD702" i="11" s="1"/>
  <c r="AG701" i="11"/>
  <c r="AD701" i="11"/>
  <c r="V700" i="11"/>
  <c r="U700" i="11"/>
  <c r="T700" i="11"/>
  <c r="X700" i="11"/>
  <c r="W700" i="11"/>
  <c r="Q701" i="11" l="1"/>
  <c r="P701" i="11"/>
  <c r="O701" i="11"/>
  <c r="S701" i="11"/>
  <c r="R701" i="11"/>
  <c r="S702" i="11"/>
  <c r="R702" i="11"/>
  <c r="O702" i="11"/>
  <c r="P702" i="11"/>
  <c r="Q702" i="11"/>
  <c r="N703" i="11"/>
  <c r="AC703" i="11"/>
  <c r="M704" i="11"/>
  <c r="Z703" i="11"/>
  <c r="AA703" i="11"/>
  <c r="AE703" i="11" s="1"/>
  <c r="Y703" i="11"/>
  <c r="AD703" i="11" s="1"/>
  <c r="AB703" i="11"/>
  <c r="AF701" i="11"/>
  <c r="T702" i="11"/>
  <c r="W702" i="11"/>
  <c r="X702" i="11"/>
  <c r="V702" i="11"/>
  <c r="U702" i="11"/>
  <c r="AF702" i="11"/>
  <c r="AG702" i="11"/>
  <c r="O703" i="11" l="1"/>
  <c r="R703" i="11"/>
  <c r="S703" i="11"/>
  <c r="Q703" i="11"/>
  <c r="P703" i="11"/>
  <c r="W703" i="11"/>
  <c r="V703" i="11"/>
  <c r="U703" i="11"/>
  <c r="X703" i="11"/>
  <c r="T703" i="11"/>
  <c r="M705" i="11"/>
  <c r="Z704" i="11"/>
  <c r="Y704" i="11"/>
  <c r="AC704" i="11"/>
  <c r="AA704" i="11"/>
  <c r="AE704" i="11" s="1"/>
  <c r="N704" i="11"/>
  <c r="AB704" i="11"/>
  <c r="AF703" i="11"/>
  <c r="AG703" i="11"/>
  <c r="AG704" i="11" l="1"/>
  <c r="X704" i="11"/>
  <c r="U704" i="11"/>
  <c r="V704" i="11"/>
  <c r="T704" i="11"/>
  <c r="W704" i="11"/>
  <c r="AC705" i="11"/>
  <c r="AB705" i="11"/>
  <c r="AA705" i="11"/>
  <c r="N705" i="11"/>
  <c r="Z705" i="11"/>
  <c r="Y705" i="11"/>
  <c r="M706" i="11"/>
  <c r="AD704" i="11"/>
  <c r="AF704" i="11" s="1"/>
  <c r="AD705" i="11" l="1"/>
  <c r="N706" i="11"/>
  <c r="AA706" i="11"/>
  <c r="AB706" i="11"/>
  <c r="Z706" i="11"/>
  <c r="Y706" i="11"/>
  <c r="AD706" i="11" s="1"/>
  <c r="M707" i="11"/>
  <c r="AC706" i="11"/>
  <c r="AF705" i="11"/>
  <c r="AE705" i="11"/>
  <c r="R704" i="11"/>
  <c r="Q704" i="11"/>
  <c r="P704" i="11"/>
  <c r="S704" i="11"/>
  <c r="O704" i="11"/>
  <c r="AA707" i="11" l="1"/>
  <c r="M708" i="11"/>
  <c r="Z707" i="11"/>
  <c r="Y707" i="11"/>
  <c r="N707" i="11"/>
  <c r="AC707" i="11"/>
  <c r="AB707" i="11"/>
  <c r="P706" i="11"/>
  <c r="O706" i="11"/>
  <c r="S706" i="11"/>
  <c r="R706" i="11"/>
  <c r="Q706" i="11"/>
  <c r="U705" i="11"/>
  <c r="T705" i="11"/>
  <c r="X705" i="11"/>
  <c r="W705" i="11"/>
  <c r="V705" i="11"/>
  <c r="AF706" i="11"/>
  <c r="AE706" i="11"/>
  <c r="AG705" i="11"/>
  <c r="S705" i="11"/>
  <c r="P705" i="11"/>
  <c r="Q705" i="11"/>
  <c r="O705" i="11"/>
  <c r="R705" i="11"/>
  <c r="AD707" i="11" l="1"/>
  <c r="X706" i="11"/>
  <c r="W706" i="11"/>
  <c r="V706" i="11"/>
  <c r="U706" i="11"/>
  <c r="T706" i="11"/>
  <c r="AG706" i="11"/>
  <c r="N708" i="11"/>
  <c r="AC708" i="11"/>
  <c r="AB708" i="11"/>
  <c r="Y708" i="11"/>
  <c r="M709" i="11"/>
  <c r="Z708" i="11"/>
  <c r="AA708" i="11"/>
  <c r="AE708" i="11" s="1"/>
  <c r="AE707" i="11"/>
  <c r="V708" i="11" l="1"/>
  <c r="U708" i="11"/>
  <c r="T708" i="11"/>
  <c r="X708" i="11"/>
  <c r="W708" i="11"/>
  <c r="AD708" i="11"/>
  <c r="AF708" i="11" s="1"/>
  <c r="S707" i="11"/>
  <c r="R707" i="11"/>
  <c r="Q707" i="11"/>
  <c r="P707" i="11"/>
  <c r="O707" i="11"/>
  <c r="AG708" i="11"/>
  <c r="AF707" i="11"/>
  <c r="Y709" i="11"/>
  <c r="AD709" i="11" s="1"/>
  <c r="AB709" i="11"/>
  <c r="AC709" i="11"/>
  <c r="AA709" i="11"/>
  <c r="Z709" i="11"/>
  <c r="N709" i="11"/>
  <c r="M710" i="11"/>
  <c r="V707" i="11"/>
  <c r="W707" i="11"/>
  <c r="U707" i="11"/>
  <c r="T707" i="11"/>
  <c r="X707" i="11"/>
  <c r="AG707" i="11"/>
  <c r="Q709" i="11" l="1"/>
  <c r="P709" i="11"/>
  <c r="O709" i="11"/>
  <c r="S709" i="11"/>
  <c r="R709" i="11"/>
  <c r="Q708" i="11"/>
  <c r="R708" i="11"/>
  <c r="P708" i="11"/>
  <c r="O708" i="11"/>
  <c r="S708" i="11"/>
  <c r="AF709" i="11"/>
  <c r="AB710" i="11"/>
  <c r="AA710" i="11"/>
  <c r="AE710" i="11" s="1"/>
  <c r="M711" i="11"/>
  <c r="Z710" i="11"/>
  <c r="AC710" i="11"/>
  <c r="Y710" i="11"/>
  <c r="N710" i="11"/>
  <c r="AE709" i="11"/>
  <c r="N711" i="11" l="1"/>
  <c r="AC711" i="11"/>
  <c r="M712" i="11"/>
  <c r="Z711" i="11"/>
  <c r="AB711" i="11"/>
  <c r="AA711" i="11"/>
  <c r="AE711" i="11" s="1"/>
  <c r="Y711" i="11"/>
  <c r="AD711" i="11" s="1"/>
  <c r="X709" i="11"/>
  <c r="W709" i="11"/>
  <c r="T709" i="11"/>
  <c r="U709" i="11"/>
  <c r="V709" i="11"/>
  <c r="T710" i="11"/>
  <c r="W710" i="11"/>
  <c r="X710" i="11"/>
  <c r="V710" i="11"/>
  <c r="U710" i="11"/>
  <c r="AG710" i="11"/>
  <c r="AG709" i="11"/>
  <c r="AD710" i="11"/>
  <c r="AF710" i="11" s="1"/>
  <c r="W711" i="11" l="1"/>
  <c r="V711" i="11"/>
  <c r="U711" i="11"/>
  <c r="X711" i="11"/>
  <c r="T711" i="11"/>
  <c r="O711" i="11"/>
  <c r="R711" i="11"/>
  <c r="S711" i="11"/>
  <c r="Q711" i="11"/>
  <c r="P711" i="11"/>
  <c r="M713" i="11"/>
  <c r="Z712" i="11"/>
  <c r="Y712" i="11"/>
  <c r="AD712" i="11" s="1"/>
  <c r="AC712" i="11"/>
  <c r="N712" i="11"/>
  <c r="AB712" i="11"/>
  <c r="AA712" i="11"/>
  <c r="S710" i="11"/>
  <c r="R710" i="11"/>
  <c r="O710" i="11"/>
  <c r="Q710" i="11"/>
  <c r="P710" i="11"/>
  <c r="AG711" i="11"/>
  <c r="AF711" i="11"/>
  <c r="AF712" i="11" l="1"/>
  <c r="R712" i="11"/>
  <c r="Q712" i="11"/>
  <c r="P712" i="11"/>
  <c r="S712" i="11"/>
  <c r="O712" i="11"/>
  <c r="AC713" i="11"/>
  <c r="AB713" i="11"/>
  <c r="AA713" i="11"/>
  <c r="Y713" i="11"/>
  <c r="M714" i="11"/>
  <c r="N713" i="11"/>
  <c r="Z713" i="11"/>
  <c r="AE712" i="11"/>
  <c r="X712" i="11" l="1"/>
  <c r="U712" i="11"/>
  <c r="W712" i="11"/>
  <c r="T712" i="11"/>
  <c r="V712" i="11"/>
  <c r="N714" i="11"/>
  <c r="AA714" i="11"/>
  <c r="M715" i="11"/>
  <c r="AB714" i="11"/>
  <c r="AC714" i="11"/>
  <c r="Z714" i="11"/>
  <c r="Y714" i="11"/>
  <c r="AD714" i="11" s="1"/>
  <c r="AD713" i="11"/>
  <c r="AE713" i="11"/>
  <c r="AG713" i="11" s="1"/>
  <c r="AG712" i="11"/>
  <c r="AF714" i="11" l="1"/>
  <c r="S713" i="11"/>
  <c r="P713" i="11"/>
  <c r="O713" i="11"/>
  <c r="R713" i="11"/>
  <c r="Q713" i="11"/>
  <c r="AF713" i="11"/>
  <c r="P714" i="11"/>
  <c r="O714" i="11"/>
  <c r="S714" i="11"/>
  <c r="R714" i="11"/>
  <c r="Q714" i="11"/>
  <c r="U713" i="11"/>
  <c r="T713" i="11"/>
  <c r="X713" i="11"/>
  <c r="W713" i="11"/>
  <c r="V713" i="11"/>
  <c r="AA715" i="11"/>
  <c r="M716" i="11"/>
  <c r="Z715" i="11"/>
  <c r="Y715" i="11"/>
  <c r="AD715" i="11" s="1"/>
  <c r="N715" i="11"/>
  <c r="AC715" i="11"/>
  <c r="AB715" i="11"/>
  <c r="AE714" i="11"/>
  <c r="S715" i="11" l="1"/>
  <c r="R715" i="11"/>
  <c r="Q715" i="11"/>
  <c r="O715" i="11"/>
  <c r="P715" i="11"/>
  <c r="AF715" i="11"/>
  <c r="AE715" i="11"/>
  <c r="N716" i="11"/>
  <c r="AC716" i="11"/>
  <c r="AB716" i="11"/>
  <c r="Y716" i="11"/>
  <c r="Z716" i="11"/>
  <c r="AA716" i="11"/>
  <c r="AE716" i="11" s="1"/>
  <c r="M717" i="11"/>
  <c r="X714" i="11"/>
  <c r="W714" i="11"/>
  <c r="V714" i="11"/>
  <c r="T714" i="11"/>
  <c r="U714" i="11"/>
  <c r="AG714" i="11"/>
  <c r="V716" i="11" l="1"/>
  <c r="U716" i="11"/>
  <c r="T716" i="11"/>
  <c r="X716" i="11"/>
  <c r="W716" i="11"/>
  <c r="V715" i="11"/>
  <c r="W715" i="11"/>
  <c r="U715" i="11"/>
  <c r="T715" i="11"/>
  <c r="X715" i="11"/>
  <c r="Y717" i="11"/>
  <c r="AB717" i="11"/>
  <c r="M718" i="11"/>
  <c r="AC717" i="11"/>
  <c r="AA717" i="11"/>
  <c r="AE717" i="11" s="1"/>
  <c r="Z717" i="11"/>
  <c r="N717" i="11"/>
  <c r="AG715" i="11"/>
  <c r="AD716" i="11"/>
  <c r="AG716" i="11"/>
  <c r="AF716" i="11"/>
  <c r="AB718" i="11" l="1"/>
  <c r="AA718" i="11"/>
  <c r="AE718" i="11" s="1"/>
  <c r="M719" i="11"/>
  <c r="Z718" i="11"/>
  <c r="N718" i="11"/>
  <c r="AC718" i="11"/>
  <c r="Y718" i="11"/>
  <c r="AD718" i="11" s="1"/>
  <c r="Q716" i="11"/>
  <c r="S716" i="11"/>
  <c r="R716" i="11"/>
  <c r="O716" i="11"/>
  <c r="P716" i="11"/>
  <c r="AD717" i="11"/>
  <c r="X717" i="11"/>
  <c r="W717" i="11"/>
  <c r="T717" i="11"/>
  <c r="U717" i="11"/>
  <c r="V717" i="11"/>
  <c r="AG717" i="11"/>
  <c r="S718" i="11" l="1"/>
  <c r="R718" i="11"/>
  <c r="O718" i="11"/>
  <c r="P718" i="11"/>
  <c r="Q718" i="11"/>
  <c r="AF718" i="11"/>
  <c r="AG718" i="11"/>
  <c r="Q717" i="11"/>
  <c r="P717" i="11"/>
  <c r="O717" i="11"/>
  <c r="S717" i="11"/>
  <c r="R717" i="11"/>
  <c r="AF717" i="11"/>
  <c r="N719" i="11"/>
  <c r="AC719" i="11"/>
  <c r="M720" i="11"/>
  <c r="Z719" i="11"/>
  <c r="AA719" i="11"/>
  <c r="Y719" i="11"/>
  <c r="AD719" i="11" s="1"/>
  <c r="AB719" i="11"/>
  <c r="T718" i="11"/>
  <c r="W718" i="11"/>
  <c r="V718" i="11"/>
  <c r="X718" i="11"/>
  <c r="U718" i="11"/>
  <c r="O719" i="11" l="1"/>
  <c r="R719" i="11"/>
  <c r="Q719" i="11"/>
  <c r="P719" i="11"/>
  <c r="S719" i="11"/>
  <c r="AE719" i="11"/>
  <c r="AG719" i="11" s="1"/>
  <c r="M721" i="11"/>
  <c r="Z720" i="11"/>
  <c r="Y720" i="11"/>
  <c r="AC720" i="11"/>
  <c r="N720" i="11"/>
  <c r="AB720" i="11"/>
  <c r="AA720" i="11"/>
  <c r="AE720" i="11" s="1"/>
  <c r="AF719" i="11"/>
  <c r="AC721" i="11" l="1"/>
  <c r="AB721" i="11"/>
  <c r="AA721" i="11"/>
  <c r="AE721" i="11" s="1"/>
  <c r="N721" i="11"/>
  <c r="Y721" i="11"/>
  <c r="AD721" i="11" s="1"/>
  <c r="M722" i="11"/>
  <c r="Z721" i="11"/>
  <c r="X720" i="11"/>
  <c r="U720" i="11"/>
  <c r="V720" i="11"/>
  <c r="T720" i="11"/>
  <c r="W720" i="11"/>
  <c r="AG720" i="11"/>
  <c r="AF720" i="11"/>
  <c r="W719" i="11"/>
  <c r="V719" i="11"/>
  <c r="U719" i="11"/>
  <c r="X719" i="11"/>
  <c r="T719" i="11"/>
  <c r="AD720" i="11"/>
  <c r="S721" i="11" l="1"/>
  <c r="P721" i="11"/>
  <c r="Q721" i="11"/>
  <c r="O721" i="11"/>
  <c r="R721" i="11"/>
  <c r="N722" i="11"/>
  <c r="AA722" i="11"/>
  <c r="AE722" i="11" s="1"/>
  <c r="AB722" i="11"/>
  <c r="Z722" i="11"/>
  <c r="Y722" i="11"/>
  <c r="AD722" i="11" s="1"/>
  <c r="AC722" i="11"/>
  <c r="M723" i="11"/>
  <c r="AF721" i="11"/>
  <c r="AG721" i="11"/>
  <c r="R720" i="11"/>
  <c r="Q720" i="11"/>
  <c r="P720" i="11"/>
  <c r="S720" i="11"/>
  <c r="O720" i="11"/>
  <c r="U721" i="11"/>
  <c r="T721" i="11"/>
  <c r="X721" i="11"/>
  <c r="W721" i="11"/>
  <c r="V721" i="11"/>
  <c r="AF722" i="11" l="1"/>
  <c r="AG722" i="11"/>
  <c r="X722" i="11"/>
  <c r="W722" i="11"/>
  <c r="V722" i="11"/>
  <c r="U722" i="11"/>
  <c r="T722" i="11"/>
  <c r="AA723" i="11"/>
  <c r="AE723" i="11" s="1"/>
  <c r="M724" i="11"/>
  <c r="Z723" i="11"/>
  <c r="Y723" i="11"/>
  <c r="AD723" i="11" s="1"/>
  <c r="N723" i="11"/>
  <c r="AC723" i="11"/>
  <c r="AB723" i="11"/>
  <c r="P722" i="11"/>
  <c r="O722" i="11"/>
  <c r="S722" i="11"/>
  <c r="Q722" i="11"/>
  <c r="R722" i="11"/>
  <c r="V723" i="11" l="1"/>
  <c r="W723" i="11"/>
  <c r="U723" i="11"/>
  <c r="T723" i="11"/>
  <c r="X723" i="11"/>
  <c r="AG723" i="11"/>
  <c r="AF723" i="11"/>
  <c r="S723" i="11"/>
  <c r="R723" i="11"/>
  <c r="Q723" i="11"/>
  <c r="P723" i="11"/>
  <c r="O723" i="11"/>
  <c r="N724" i="11"/>
  <c r="AC724" i="11"/>
  <c r="AB724" i="11"/>
  <c r="Y724" i="11"/>
  <c r="AD724" i="11" s="1"/>
  <c r="M725" i="11"/>
  <c r="AA724" i="11"/>
  <c r="Z724" i="11"/>
  <c r="AF724" i="11" l="1"/>
  <c r="Q724" i="11"/>
  <c r="R724" i="11"/>
  <c r="P724" i="11"/>
  <c r="O724" i="11"/>
  <c r="S724" i="11"/>
  <c r="AE724" i="11"/>
  <c r="Y725" i="11"/>
  <c r="AB725" i="11"/>
  <c r="AC725" i="11"/>
  <c r="AA725" i="11"/>
  <c r="AE725" i="11" s="1"/>
  <c r="Z725" i="11"/>
  <c r="N725" i="11"/>
  <c r="M726" i="11"/>
  <c r="V724" i="11" l="1"/>
  <c r="U724" i="11"/>
  <c r="T724" i="11"/>
  <c r="X724" i="11"/>
  <c r="W724" i="11"/>
  <c r="X725" i="11"/>
  <c r="W725" i="11"/>
  <c r="T725" i="11"/>
  <c r="V725" i="11"/>
  <c r="U725" i="11"/>
  <c r="AB726" i="11"/>
  <c r="AA726" i="11"/>
  <c r="AE726" i="11" s="1"/>
  <c r="M727" i="11"/>
  <c r="Z726" i="11"/>
  <c r="Y726" i="11"/>
  <c r="AD726" i="11" s="1"/>
  <c r="N726" i="11"/>
  <c r="AC726" i="11"/>
  <c r="AG725" i="11"/>
  <c r="AD725" i="11"/>
  <c r="AG724" i="11"/>
  <c r="AF726" i="11" l="1"/>
  <c r="AG726" i="11"/>
  <c r="N727" i="11"/>
  <c r="AC727" i="11"/>
  <c r="M728" i="11"/>
  <c r="Z727" i="11"/>
  <c r="AA727" i="11"/>
  <c r="AE727" i="11" s="1"/>
  <c r="Y727" i="11"/>
  <c r="AD727" i="11" s="1"/>
  <c r="AB727" i="11"/>
  <c r="Q725" i="11"/>
  <c r="P725" i="11"/>
  <c r="O725" i="11"/>
  <c r="S725" i="11"/>
  <c r="R725" i="11"/>
  <c r="AF725" i="11"/>
  <c r="T726" i="11"/>
  <c r="W726" i="11"/>
  <c r="X726" i="11"/>
  <c r="V726" i="11"/>
  <c r="U726" i="11"/>
  <c r="S726" i="11"/>
  <c r="R726" i="11"/>
  <c r="O726" i="11"/>
  <c r="Q726" i="11"/>
  <c r="P726" i="11"/>
  <c r="O727" i="11" l="1"/>
  <c r="R727" i="11"/>
  <c r="S727" i="11"/>
  <c r="Q727" i="11"/>
  <c r="P727" i="11"/>
  <c r="M729" i="11"/>
  <c r="Z728" i="11"/>
  <c r="Y728" i="11"/>
  <c r="AD728" i="11" s="1"/>
  <c r="AC728" i="11"/>
  <c r="N728" i="11"/>
  <c r="AB728" i="11"/>
  <c r="AA728" i="11"/>
  <c r="AE728" i="11" s="1"/>
  <c r="AG727" i="11"/>
  <c r="AF727" i="11"/>
  <c r="W727" i="11"/>
  <c r="V727" i="11"/>
  <c r="U727" i="11"/>
  <c r="X727" i="11"/>
  <c r="T727" i="11"/>
  <c r="R728" i="11" l="1"/>
  <c r="Q728" i="11"/>
  <c r="P728" i="11"/>
  <c r="S728" i="11"/>
  <c r="O728" i="11"/>
  <c r="X728" i="11"/>
  <c r="U728" i="11"/>
  <c r="W728" i="11"/>
  <c r="V728" i="11"/>
  <c r="T728" i="11"/>
  <c r="AC729" i="11"/>
  <c r="AB729" i="11"/>
  <c r="AA729" i="11"/>
  <c r="AE729" i="11" s="1"/>
  <c r="Y729" i="11"/>
  <c r="AD729" i="11" s="1"/>
  <c r="M730" i="11"/>
  <c r="N729" i="11"/>
  <c r="Z729" i="11"/>
  <c r="AG728" i="11"/>
  <c r="AF728" i="11"/>
  <c r="N730" i="11" l="1"/>
  <c r="AA730" i="11"/>
  <c r="M731" i="11"/>
  <c r="AC730" i="11"/>
  <c r="Z730" i="11"/>
  <c r="AB730" i="11"/>
  <c r="Y730" i="11"/>
  <c r="AD730" i="11" s="1"/>
  <c r="S729" i="11"/>
  <c r="P729" i="11"/>
  <c r="R729" i="11"/>
  <c r="O729" i="11"/>
  <c r="Q729" i="11"/>
  <c r="AF729" i="11"/>
  <c r="AG729" i="11"/>
  <c r="U729" i="11"/>
  <c r="T729" i="11"/>
  <c r="X729" i="11"/>
  <c r="W729" i="11"/>
  <c r="V729" i="11"/>
  <c r="P730" i="11" l="1"/>
  <c r="O730" i="11"/>
  <c r="S730" i="11"/>
  <c r="R730" i="11"/>
  <c r="Q730" i="11"/>
  <c r="AA731" i="11"/>
  <c r="M732" i="11"/>
  <c r="Z731" i="11"/>
  <c r="Y731" i="11"/>
  <c r="N731" i="11"/>
  <c r="AC731" i="11"/>
  <c r="AB731" i="11"/>
  <c r="AE730" i="11"/>
  <c r="AF730" i="11"/>
  <c r="AG730" i="11"/>
  <c r="AE731" i="11" l="1"/>
  <c r="AG731" i="11"/>
  <c r="N732" i="11"/>
  <c r="AC732" i="11"/>
  <c r="AB732" i="11"/>
  <c r="Y732" i="11"/>
  <c r="AD732" i="11" s="1"/>
  <c r="Z732" i="11"/>
  <c r="AA732" i="11"/>
  <c r="M733" i="11"/>
  <c r="X730" i="11"/>
  <c r="W730" i="11"/>
  <c r="V730" i="11"/>
  <c r="T730" i="11"/>
  <c r="U730" i="11"/>
  <c r="AD731" i="11"/>
  <c r="AF731" i="11" s="1"/>
  <c r="AF732" i="11" l="1"/>
  <c r="S731" i="11"/>
  <c r="R731" i="11"/>
  <c r="Q731" i="11"/>
  <c r="O731" i="11"/>
  <c r="P731" i="11"/>
  <c r="Y733" i="11"/>
  <c r="AB733" i="11"/>
  <c r="M734" i="11"/>
  <c r="AC733" i="11"/>
  <c r="AA733" i="11"/>
  <c r="AE733" i="11" s="1"/>
  <c r="Z733" i="11"/>
  <c r="N733" i="11"/>
  <c r="Q732" i="11"/>
  <c r="S732" i="11"/>
  <c r="R732" i="11"/>
  <c r="P732" i="11"/>
  <c r="O732" i="11"/>
  <c r="AE732" i="11"/>
  <c r="V731" i="11"/>
  <c r="U731" i="11"/>
  <c r="T731" i="11"/>
  <c r="X731" i="11"/>
  <c r="W731" i="11"/>
  <c r="AG733" i="11" l="1"/>
  <c r="X733" i="11"/>
  <c r="W733" i="11"/>
  <c r="T733" i="11"/>
  <c r="U733" i="11"/>
  <c r="V733" i="11"/>
  <c r="AB734" i="11"/>
  <c r="AA734" i="11"/>
  <c r="M735" i="11"/>
  <c r="Z734" i="11"/>
  <c r="N734" i="11"/>
  <c r="AC734" i="11"/>
  <c r="Y734" i="11"/>
  <c r="AD734" i="11" s="1"/>
  <c r="AD733" i="11"/>
  <c r="V732" i="11"/>
  <c r="U732" i="11"/>
  <c r="T732" i="11"/>
  <c r="X732" i="11"/>
  <c r="W732" i="11"/>
  <c r="AG732" i="11"/>
  <c r="S734" i="11" l="1"/>
  <c r="R734" i="11"/>
  <c r="O734" i="11"/>
  <c r="P734" i="11"/>
  <c r="Q734" i="11"/>
  <c r="AF734" i="11"/>
  <c r="AG734" i="11"/>
  <c r="Q733" i="11"/>
  <c r="P733" i="11"/>
  <c r="O733" i="11"/>
  <c r="S733" i="11"/>
  <c r="R733" i="11"/>
  <c r="N735" i="11"/>
  <c r="AC735" i="11"/>
  <c r="M736" i="11"/>
  <c r="Z735" i="11"/>
  <c r="AA735" i="11"/>
  <c r="AE735" i="11" s="1"/>
  <c r="Y735" i="11"/>
  <c r="AB735" i="11"/>
  <c r="AF733" i="11"/>
  <c r="AE734" i="11"/>
  <c r="M737" i="11" l="1"/>
  <c r="Z736" i="11"/>
  <c r="Y736" i="11"/>
  <c r="AD736" i="11" s="1"/>
  <c r="AC736" i="11"/>
  <c r="N736" i="11"/>
  <c r="AB736" i="11"/>
  <c r="AA736" i="11"/>
  <c r="AG735" i="11"/>
  <c r="T734" i="11"/>
  <c r="W734" i="11"/>
  <c r="X734" i="11"/>
  <c r="U734" i="11"/>
  <c r="V734" i="11"/>
  <c r="AD735" i="11"/>
  <c r="W735" i="11"/>
  <c r="V735" i="11"/>
  <c r="U735" i="11"/>
  <c r="X735" i="11"/>
  <c r="T735" i="11"/>
  <c r="R736" i="11" l="1"/>
  <c r="Q736" i="11"/>
  <c r="P736" i="11"/>
  <c r="S736" i="11"/>
  <c r="O736" i="11"/>
  <c r="O735" i="11"/>
  <c r="R735" i="11"/>
  <c r="P735" i="11"/>
  <c r="S735" i="11"/>
  <c r="Q735" i="11"/>
  <c r="AE736" i="11"/>
  <c r="AF736" i="11"/>
  <c r="AF735" i="11"/>
  <c r="AC737" i="11"/>
  <c r="AB737" i="11"/>
  <c r="AA737" i="11"/>
  <c r="N737" i="11"/>
  <c r="M738" i="11"/>
  <c r="Z737" i="11"/>
  <c r="Y737" i="11"/>
  <c r="X736" i="11" l="1"/>
  <c r="U736" i="11"/>
  <c r="V736" i="11"/>
  <c r="T736" i="11"/>
  <c r="W736" i="11"/>
  <c r="AD737" i="11"/>
  <c r="AG736" i="11"/>
  <c r="N738" i="11"/>
  <c r="AA738" i="11"/>
  <c r="AB738" i="11"/>
  <c r="Z738" i="11"/>
  <c r="Y738" i="11"/>
  <c r="AD738" i="11" s="1"/>
  <c r="AC738" i="11"/>
  <c r="M739" i="11"/>
  <c r="AF737" i="11"/>
  <c r="AG737" i="11"/>
  <c r="AE737" i="11"/>
  <c r="P738" i="11" l="1"/>
  <c r="O738" i="11"/>
  <c r="S738" i="11"/>
  <c r="R738" i="11"/>
  <c r="Q738" i="11"/>
  <c r="AA739" i="11"/>
  <c r="AE739" i="11" s="1"/>
  <c r="M740" i="11"/>
  <c r="Z739" i="11"/>
  <c r="Y739" i="11"/>
  <c r="N739" i="11"/>
  <c r="AC739" i="11"/>
  <c r="AB739" i="11"/>
  <c r="AF738" i="11"/>
  <c r="AG738" i="11"/>
  <c r="S737" i="11"/>
  <c r="P737" i="11"/>
  <c r="Q737" i="11"/>
  <c r="O737" i="11"/>
  <c r="R737" i="11"/>
  <c r="U737" i="11"/>
  <c r="T737" i="11"/>
  <c r="X737" i="11"/>
  <c r="W737" i="11"/>
  <c r="V737" i="11"/>
  <c r="AE738" i="11"/>
  <c r="N740" i="11" l="1"/>
  <c r="AC740" i="11"/>
  <c r="AB740" i="11"/>
  <c r="Y740" i="11"/>
  <c r="M741" i="11"/>
  <c r="AA740" i="11"/>
  <c r="AE740" i="11" s="1"/>
  <c r="Z740" i="11"/>
  <c r="V739" i="11"/>
  <c r="W739" i="11"/>
  <c r="U739" i="11"/>
  <c r="T739" i="11"/>
  <c r="X739" i="11"/>
  <c r="AG739" i="11"/>
  <c r="AF739" i="11"/>
  <c r="X738" i="11"/>
  <c r="W738" i="11"/>
  <c r="V738" i="11"/>
  <c r="U738" i="11"/>
  <c r="T738" i="11"/>
  <c r="AD739" i="11"/>
  <c r="Y741" i="11" l="1"/>
  <c r="AB741" i="11"/>
  <c r="AC741" i="11"/>
  <c r="AA741" i="11"/>
  <c r="AE741" i="11" s="1"/>
  <c r="Z741" i="11"/>
  <c r="N741" i="11"/>
  <c r="M742" i="11"/>
  <c r="AD740" i="11"/>
  <c r="V740" i="11"/>
  <c r="U740" i="11"/>
  <c r="T740" i="11"/>
  <c r="W740" i="11"/>
  <c r="X740" i="11"/>
  <c r="S739" i="11"/>
  <c r="R739" i="11"/>
  <c r="Q739" i="11"/>
  <c r="O739" i="11"/>
  <c r="P739" i="11"/>
  <c r="AG740" i="11"/>
  <c r="Q740" i="11" l="1"/>
  <c r="R740" i="11"/>
  <c r="P740" i="11"/>
  <c r="O740" i="11"/>
  <c r="S740" i="11"/>
  <c r="AG741" i="11"/>
  <c r="AF741" i="11"/>
  <c r="X741" i="11"/>
  <c r="W741" i="11"/>
  <c r="T741" i="11"/>
  <c r="V741" i="11"/>
  <c r="U741" i="11"/>
  <c r="AB742" i="11"/>
  <c r="AA742" i="11"/>
  <c r="AE742" i="11" s="1"/>
  <c r="M743" i="11"/>
  <c r="Z742" i="11"/>
  <c r="N742" i="11"/>
  <c r="AC742" i="11"/>
  <c r="Y742" i="11"/>
  <c r="AF740" i="11"/>
  <c r="AD741" i="11"/>
  <c r="N743" i="11" l="1"/>
  <c r="AC743" i="11"/>
  <c r="M744" i="11"/>
  <c r="Z743" i="11"/>
  <c r="Y743" i="11"/>
  <c r="AD743" i="11" s="1"/>
  <c r="AB743" i="11"/>
  <c r="AA743" i="11"/>
  <c r="AE743" i="11" s="1"/>
  <c r="AD742" i="11"/>
  <c r="T742" i="11"/>
  <c r="W742" i="11"/>
  <c r="X742" i="11"/>
  <c r="V742" i="11"/>
  <c r="U742" i="11"/>
  <c r="Q741" i="11"/>
  <c r="P741" i="11"/>
  <c r="O741" i="11"/>
  <c r="R741" i="11"/>
  <c r="S741" i="11"/>
  <c r="AG742" i="11"/>
  <c r="M745" i="11" l="1"/>
  <c r="Z744" i="11"/>
  <c r="Y744" i="11"/>
  <c r="AC744" i="11"/>
  <c r="N744" i="11"/>
  <c r="AB744" i="11"/>
  <c r="AA744" i="11"/>
  <c r="AE744" i="11" s="1"/>
  <c r="W743" i="11"/>
  <c r="V743" i="11"/>
  <c r="U743" i="11"/>
  <c r="X743" i="11"/>
  <c r="T743" i="11"/>
  <c r="S742" i="11"/>
  <c r="R742" i="11"/>
  <c r="O742" i="11"/>
  <c r="Q742" i="11"/>
  <c r="P742" i="11"/>
  <c r="O743" i="11"/>
  <c r="R743" i="11"/>
  <c r="S743" i="11"/>
  <c r="Q743" i="11"/>
  <c r="P743" i="11"/>
  <c r="AF742" i="11"/>
  <c r="AG743" i="11"/>
  <c r="AF743" i="11"/>
  <c r="X744" i="11" l="1"/>
  <c r="U744" i="11"/>
  <c r="W744" i="11"/>
  <c r="V744" i="11"/>
  <c r="T744" i="11"/>
  <c r="AG744" i="11"/>
  <c r="AD744" i="11"/>
  <c r="AC745" i="11"/>
  <c r="AB745" i="11"/>
  <c r="AA745" i="11"/>
  <c r="AE745" i="11" s="1"/>
  <c r="Y745" i="11"/>
  <c r="AD745" i="11" s="1"/>
  <c r="Z745" i="11"/>
  <c r="N745" i="11"/>
  <c r="M746" i="11"/>
  <c r="AF745" i="11" l="1"/>
  <c r="AG745" i="11"/>
  <c r="S745" i="11"/>
  <c r="P745" i="11"/>
  <c r="Q745" i="11"/>
  <c r="O745" i="11"/>
  <c r="R745" i="11"/>
  <c r="U745" i="11"/>
  <c r="T745" i="11"/>
  <c r="X745" i="11"/>
  <c r="W745" i="11"/>
  <c r="V745" i="11"/>
  <c r="R744" i="11"/>
  <c r="Q744" i="11"/>
  <c r="P744" i="11"/>
  <c r="O744" i="11"/>
  <c r="S744" i="11"/>
  <c r="N746" i="11"/>
  <c r="AA746" i="11"/>
  <c r="M747" i="11"/>
  <c r="AC746" i="11"/>
  <c r="AB746" i="11"/>
  <c r="Y746" i="11"/>
  <c r="Z746" i="11"/>
  <c r="AF744" i="11"/>
  <c r="AA747" i="11" l="1"/>
  <c r="M748" i="11"/>
  <c r="Z747" i="11"/>
  <c r="Y747" i="11"/>
  <c r="AD747" i="11" s="1"/>
  <c r="N747" i="11"/>
  <c r="AC747" i="11"/>
  <c r="AB747" i="11"/>
  <c r="AE746" i="11"/>
  <c r="AF746" i="11"/>
  <c r="AD746" i="11"/>
  <c r="X746" i="11" l="1"/>
  <c r="W746" i="11"/>
  <c r="V746" i="11"/>
  <c r="T746" i="11"/>
  <c r="U746" i="11"/>
  <c r="S747" i="11"/>
  <c r="R747" i="11"/>
  <c r="Q747" i="11"/>
  <c r="O747" i="11"/>
  <c r="P747" i="11"/>
  <c r="P746" i="11"/>
  <c r="O746" i="11"/>
  <c r="S746" i="11"/>
  <c r="R746" i="11"/>
  <c r="Q746" i="11"/>
  <c r="AG746" i="11"/>
  <c r="N748" i="11"/>
  <c r="AC748" i="11"/>
  <c r="AB748" i="11"/>
  <c r="Y748" i="11"/>
  <c r="AD748" i="11" s="1"/>
  <c r="Z748" i="11"/>
  <c r="AA748" i="11"/>
  <c r="AE748" i="11" s="1"/>
  <c r="M749" i="11"/>
  <c r="AG747" i="11"/>
  <c r="AF747" i="11"/>
  <c r="AE747" i="11"/>
  <c r="V748" i="11" l="1"/>
  <c r="U748" i="11"/>
  <c r="T748" i="11"/>
  <c r="X748" i="11"/>
  <c r="W748" i="11"/>
  <c r="Y749" i="11"/>
  <c r="AD749" i="11" s="1"/>
  <c r="AB749" i="11"/>
  <c r="M750" i="11"/>
  <c r="AA749" i="11"/>
  <c r="Z749" i="11"/>
  <c r="N749" i="11"/>
  <c r="AC749" i="11"/>
  <c r="Q748" i="11"/>
  <c r="S748" i="11"/>
  <c r="R748" i="11"/>
  <c r="P748" i="11"/>
  <c r="O748" i="11"/>
  <c r="V747" i="11"/>
  <c r="T747" i="11"/>
  <c r="X747" i="11"/>
  <c r="W747" i="11"/>
  <c r="U747" i="11"/>
  <c r="AG748" i="11"/>
  <c r="AF748" i="11"/>
  <c r="AB750" i="11" l="1"/>
  <c r="AA750" i="11"/>
  <c r="M751" i="11"/>
  <c r="Z750" i="11"/>
  <c r="N750" i="11"/>
  <c r="AC750" i="11"/>
  <c r="Y750" i="11"/>
  <c r="AD750" i="11" s="1"/>
  <c r="AG749" i="11"/>
  <c r="AF749" i="11"/>
  <c r="Q749" i="11"/>
  <c r="P749" i="11"/>
  <c r="O749" i="11"/>
  <c r="S749" i="11"/>
  <c r="R749" i="11"/>
  <c r="AE749" i="11"/>
  <c r="N751" i="11" l="1"/>
  <c r="AC751" i="11"/>
  <c r="M752" i="11"/>
  <c r="Z751" i="11"/>
  <c r="AA751" i="11"/>
  <c r="Y751" i="11"/>
  <c r="AD751" i="11" s="1"/>
  <c r="AB751" i="11"/>
  <c r="X749" i="11"/>
  <c r="W749" i="11"/>
  <c r="T749" i="11"/>
  <c r="U749" i="11"/>
  <c r="V749" i="11"/>
  <c r="AE750" i="11"/>
  <c r="S750" i="11"/>
  <c r="R750" i="11"/>
  <c r="O750" i="11"/>
  <c r="P750" i="11"/>
  <c r="Q750" i="11"/>
  <c r="AF750" i="11"/>
  <c r="M753" i="11" l="1"/>
  <c r="Z752" i="11"/>
  <c r="Y752" i="11"/>
  <c r="AC752" i="11"/>
  <c r="N752" i="11"/>
  <c r="AA752" i="11"/>
  <c r="AB752" i="11"/>
  <c r="AE751" i="11"/>
  <c r="AG751" i="11" s="1"/>
  <c r="O751" i="11"/>
  <c r="R751" i="11"/>
  <c r="S751" i="11"/>
  <c r="Q751" i="11"/>
  <c r="P751" i="11"/>
  <c r="T750" i="11"/>
  <c r="W750" i="11"/>
  <c r="X750" i="11"/>
  <c r="V750" i="11"/>
  <c r="U750" i="11"/>
  <c r="AG750" i="11"/>
  <c r="AF751" i="11"/>
  <c r="AE752" i="11" l="1"/>
  <c r="W751" i="11"/>
  <c r="V751" i="11"/>
  <c r="U751" i="11"/>
  <c r="X751" i="11"/>
  <c r="T751" i="11"/>
  <c r="AG752" i="11"/>
  <c r="AF752" i="11"/>
  <c r="AD752" i="11"/>
  <c r="AC753" i="11"/>
  <c r="AB753" i="11"/>
  <c r="AA753" i="11"/>
  <c r="N753" i="11"/>
  <c r="Z753" i="11"/>
  <c r="M754" i="11"/>
  <c r="Y753" i="11"/>
  <c r="AD753" i="11" s="1"/>
  <c r="N754" i="11" l="1"/>
  <c r="AA754" i="11"/>
  <c r="AB754" i="11"/>
  <c r="Z754" i="11"/>
  <c r="Y754" i="11"/>
  <c r="M755" i="11"/>
  <c r="AC754" i="11"/>
  <c r="S753" i="11"/>
  <c r="P753" i="11"/>
  <c r="Q753" i="11"/>
  <c r="O753" i="11"/>
  <c r="R753" i="11"/>
  <c r="AE753" i="11"/>
  <c r="AF753" i="11"/>
  <c r="AG753" i="11"/>
  <c r="R752" i="11"/>
  <c r="Q752" i="11"/>
  <c r="P752" i="11"/>
  <c r="S752" i="11"/>
  <c r="O752" i="11"/>
  <c r="X752" i="11"/>
  <c r="U752" i="11"/>
  <c r="V752" i="11"/>
  <c r="T752" i="11"/>
  <c r="W752" i="11"/>
  <c r="AA755" i="11" l="1"/>
  <c r="M756" i="11"/>
  <c r="Z755" i="11"/>
  <c r="Y755" i="11"/>
  <c r="N755" i="11"/>
  <c r="AC755" i="11"/>
  <c r="AB755" i="11"/>
  <c r="U753" i="11"/>
  <c r="T753" i="11"/>
  <c r="X753" i="11"/>
  <c r="V753" i="11"/>
  <c r="W753" i="11"/>
  <c r="AE754" i="11"/>
  <c r="AD754" i="11"/>
  <c r="AF754" i="11" s="1"/>
  <c r="AG754" i="11"/>
  <c r="AD755" i="11" l="1"/>
  <c r="X754" i="11"/>
  <c r="W754" i="11"/>
  <c r="V754" i="11"/>
  <c r="U754" i="11"/>
  <c r="T754" i="11"/>
  <c r="AF755" i="11"/>
  <c r="P754" i="11"/>
  <c r="O754" i="11"/>
  <c r="S754" i="11"/>
  <c r="R754" i="11"/>
  <c r="Q754" i="11"/>
  <c r="N756" i="11"/>
  <c r="AC756" i="11"/>
  <c r="AB756" i="11"/>
  <c r="Y756" i="11"/>
  <c r="M757" i="11"/>
  <c r="AA756" i="11"/>
  <c r="Z756" i="11"/>
  <c r="AE755" i="11"/>
  <c r="AG755" i="11" s="1"/>
  <c r="AE756" i="11" l="1"/>
  <c r="Y757" i="11"/>
  <c r="AB757" i="11"/>
  <c r="AC757" i="11"/>
  <c r="AA757" i="11"/>
  <c r="Z757" i="11"/>
  <c r="N757" i="11"/>
  <c r="M758" i="11"/>
  <c r="V755" i="11"/>
  <c r="W755" i="11"/>
  <c r="U755" i="11"/>
  <c r="T755" i="11"/>
  <c r="X755" i="11"/>
  <c r="AD756" i="11"/>
  <c r="S755" i="11"/>
  <c r="R755" i="11"/>
  <c r="Q755" i="11"/>
  <c r="P755" i="11"/>
  <c r="O755" i="11"/>
  <c r="Q756" i="11" l="1"/>
  <c r="R756" i="11"/>
  <c r="P756" i="11"/>
  <c r="O756" i="11"/>
  <c r="S756" i="11"/>
  <c r="V756" i="11"/>
  <c r="U756" i="11"/>
  <c r="T756" i="11"/>
  <c r="X756" i="11"/>
  <c r="W756" i="11"/>
  <c r="AD757" i="11"/>
  <c r="AB758" i="11"/>
  <c r="AA758" i="11"/>
  <c r="M759" i="11"/>
  <c r="Z758" i="11"/>
  <c r="N758" i="11"/>
  <c r="AC758" i="11"/>
  <c r="Y758" i="11"/>
  <c r="AF756" i="11"/>
  <c r="AE757" i="11"/>
  <c r="AG757" i="11"/>
  <c r="AF757" i="11"/>
  <c r="AG756" i="11"/>
  <c r="AE758" i="11" l="1"/>
  <c r="Q757" i="11"/>
  <c r="P757" i="11"/>
  <c r="O757" i="11"/>
  <c r="S757" i="11"/>
  <c r="R757" i="11"/>
  <c r="AD758" i="11"/>
  <c r="AG758" i="11"/>
  <c r="N759" i="11"/>
  <c r="AC759" i="11"/>
  <c r="M760" i="11"/>
  <c r="Z759" i="11"/>
  <c r="AB759" i="11"/>
  <c r="AA759" i="11"/>
  <c r="AE759" i="11" s="1"/>
  <c r="Y759" i="11"/>
  <c r="AD759" i="11" s="1"/>
  <c r="X757" i="11"/>
  <c r="W757" i="11"/>
  <c r="T757" i="11"/>
  <c r="U757" i="11"/>
  <c r="V757" i="11"/>
  <c r="W759" i="11" l="1"/>
  <c r="V759" i="11"/>
  <c r="U759" i="11"/>
  <c r="X759" i="11"/>
  <c r="T759" i="11"/>
  <c r="S758" i="11"/>
  <c r="R758" i="11"/>
  <c r="O758" i="11"/>
  <c r="P758" i="11"/>
  <c r="Q758" i="11"/>
  <c r="AG759" i="11"/>
  <c r="AF759" i="11"/>
  <c r="O759" i="11"/>
  <c r="R759" i="11"/>
  <c r="S759" i="11"/>
  <c r="Q759" i="11"/>
  <c r="P759" i="11"/>
  <c r="M761" i="11"/>
  <c r="Z760" i="11"/>
  <c r="Y760" i="11"/>
  <c r="AD760" i="11" s="1"/>
  <c r="AC760" i="11"/>
  <c r="N760" i="11"/>
  <c r="AB760" i="11"/>
  <c r="AA760" i="11"/>
  <c r="AF758" i="11"/>
  <c r="T758" i="11"/>
  <c r="W758" i="11"/>
  <c r="X758" i="11"/>
  <c r="V758" i="11"/>
  <c r="U758" i="11"/>
  <c r="AE760" i="11" l="1"/>
  <c r="R760" i="11"/>
  <c r="Q760" i="11"/>
  <c r="P760" i="11"/>
  <c r="S760" i="11"/>
  <c r="O760" i="11"/>
  <c r="AC761" i="11"/>
  <c r="AB761" i="11"/>
  <c r="AA761" i="11"/>
  <c r="Y761" i="11"/>
  <c r="Z761" i="11"/>
  <c r="N761" i="11"/>
  <c r="M762" i="11"/>
  <c r="AG760" i="11"/>
  <c r="AF760" i="11"/>
  <c r="N762" i="11" l="1"/>
  <c r="AA762" i="11"/>
  <c r="M763" i="11"/>
  <c r="AC762" i="11"/>
  <c r="AB762" i="11"/>
  <c r="Z762" i="11"/>
  <c r="Y762" i="11"/>
  <c r="AD762" i="11" s="1"/>
  <c r="AD761" i="11"/>
  <c r="AE761" i="11"/>
  <c r="X760" i="11"/>
  <c r="U760" i="11"/>
  <c r="W760" i="11"/>
  <c r="V760" i="11"/>
  <c r="T760" i="11"/>
  <c r="P762" i="11" l="1"/>
  <c r="O762" i="11"/>
  <c r="S762" i="11"/>
  <c r="R762" i="11"/>
  <c r="Q762" i="11"/>
  <c r="U761" i="11"/>
  <c r="T761" i="11"/>
  <c r="X761" i="11"/>
  <c r="W761" i="11"/>
  <c r="V761" i="11"/>
  <c r="AA763" i="11"/>
  <c r="M764" i="11"/>
  <c r="Z763" i="11"/>
  <c r="Y763" i="11"/>
  <c r="AD763" i="11" s="1"/>
  <c r="N763" i="11"/>
  <c r="AC763" i="11"/>
  <c r="AB763" i="11"/>
  <c r="S761" i="11"/>
  <c r="P761" i="11"/>
  <c r="R761" i="11"/>
  <c r="O761" i="11"/>
  <c r="Q761" i="11"/>
  <c r="AE762" i="11"/>
  <c r="AG761" i="11"/>
  <c r="AF761" i="11"/>
  <c r="AF762" i="11"/>
  <c r="AF763" i="11" l="1"/>
  <c r="N764" i="11"/>
  <c r="AC764" i="11"/>
  <c r="AB764" i="11"/>
  <c r="Y764" i="11"/>
  <c r="Z764" i="11"/>
  <c r="M765" i="11"/>
  <c r="AA764" i="11"/>
  <c r="X762" i="11"/>
  <c r="W762" i="11"/>
  <c r="V762" i="11"/>
  <c r="T762" i="11"/>
  <c r="U762" i="11"/>
  <c r="AE763" i="11"/>
  <c r="S763" i="11"/>
  <c r="R763" i="11"/>
  <c r="Q763" i="11"/>
  <c r="O763" i="11"/>
  <c r="P763" i="11"/>
  <c r="AG762" i="11"/>
  <c r="Y765" i="11" l="1"/>
  <c r="AB765" i="11"/>
  <c r="M766" i="11"/>
  <c r="Z765" i="11"/>
  <c r="N765" i="11"/>
  <c r="AC765" i="11"/>
  <c r="AA765" i="11"/>
  <c r="AE765" i="11" s="1"/>
  <c r="V763" i="11"/>
  <c r="W763" i="11"/>
  <c r="X763" i="11"/>
  <c r="U763" i="11"/>
  <c r="T763" i="11"/>
  <c r="AD764" i="11"/>
  <c r="AF764" i="11"/>
  <c r="AE764" i="11"/>
  <c r="AG764" i="11" s="1"/>
  <c r="AG763" i="11"/>
  <c r="AG765" i="11" l="1"/>
  <c r="X765" i="11"/>
  <c r="W765" i="11"/>
  <c r="T765" i="11"/>
  <c r="U765" i="11"/>
  <c r="V765" i="11"/>
  <c r="AB766" i="11"/>
  <c r="AA766" i="11"/>
  <c r="M767" i="11"/>
  <c r="Z766" i="11"/>
  <c r="N766" i="11"/>
  <c r="AC766" i="11"/>
  <c r="Y766" i="11"/>
  <c r="AD766" i="11" s="1"/>
  <c r="V764" i="11"/>
  <c r="U764" i="11"/>
  <c r="T764" i="11"/>
  <c r="X764" i="11"/>
  <c r="W764" i="11"/>
  <c r="Q764" i="11"/>
  <c r="R764" i="11"/>
  <c r="P764" i="11"/>
  <c r="O764" i="11"/>
  <c r="S764" i="11"/>
  <c r="AD765" i="11"/>
  <c r="AF765" i="11" s="1"/>
  <c r="AF766" i="11" l="1"/>
  <c r="S766" i="11"/>
  <c r="R766" i="11"/>
  <c r="O766" i="11"/>
  <c r="P766" i="11"/>
  <c r="Q766" i="11"/>
  <c r="N767" i="11"/>
  <c r="AC767" i="11"/>
  <c r="M768" i="11"/>
  <c r="Z767" i="11"/>
  <c r="AA767" i="11"/>
  <c r="Y767" i="11"/>
  <c r="AD767" i="11" s="1"/>
  <c r="AB767" i="11"/>
  <c r="Q765" i="11"/>
  <c r="P765" i="11"/>
  <c r="O765" i="11"/>
  <c r="S765" i="11"/>
  <c r="R765" i="11"/>
  <c r="AE766" i="11"/>
  <c r="AF767" i="11" l="1"/>
  <c r="O767" i="11"/>
  <c r="R767" i="11"/>
  <c r="Q767" i="11"/>
  <c r="S767" i="11"/>
  <c r="P767" i="11"/>
  <c r="T766" i="11"/>
  <c r="W766" i="11"/>
  <c r="X766" i="11"/>
  <c r="V766" i="11"/>
  <c r="U766" i="11"/>
  <c r="M769" i="11"/>
  <c r="Z768" i="11"/>
  <c r="Y768" i="11"/>
  <c r="AD768" i="11" s="1"/>
  <c r="AC768" i="11"/>
  <c r="AB768" i="11"/>
  <c r="N768" i="11"/>
  <c r="AA768" i="11"/>
  <c r="AG766" i="11"/>
  <c r="AE767" i="11"/>
  <c r="W767" i="11" l="1"/>
  <c r="V767" i="11"/>
  <c r="U767" i="11"/>
  <c r="X767" i="11"/>
  <c r="T767" i="11"/>
  <c r="AE768" i="11"/>
  <c r="AC769" i="11"/>
  <c r="AB769" i="11"/>
  <c r="AA769" i="11"/>
  <c r="N769" i="11"/>
  <c r="M770" i="11"/>
  <c r="Y769" i="11"/>
  <c r="Z769" i="11"/>
  <c r="AG768" i="11"/>
  <c r="AF768" i="11"/>
  <c r="R768" i="11"/>
  <c r="Q768" i="11"/>
  <c r="P768" i="11"/>
  <c r="S768" i="11"/>
  <c r="O768" i="11"/>
  <c r="AG767" i="11"/>
  <c r="AD769" i="11" l="1"/>
  <c r="N770" i="11"/>
  <c r="AA770" i="11"/>
  <c r="AB770" i="11"/>
  <c r="Z770" i="11"/>
  <c r="Y770" i="11"/>
  <c r="AD770" i="11" s="1"/>
  <c r="M771" i="11"/>
  <c r="AC770" i="11"/>
  <c r="X768" i="11"/>
  <c r="U768" i="11"/>
  <c r="V768" i="11"/>
  <c r="T768" i="11"/>
  <c r="W768" i="11"/>
  <c r="AF769" i="11"/>
  <c r="AE769" i="11"/>
  <c r="U769" i="11" l="1"/>
  <c r="T769" i="11"/>
  <c r="X769" i="11"/>
  <c r="W769" i="11"/>
  <c r="V769" i="11"/>
  <c r="P770" i="11"/>
  <c r="O770" i="11"/>
  <c r="S770" i="11"/>
  <c r="R770" i="11"/>
  <c r="Q770" i="11"/>
  <c r="AG769" i="11"/>
  <c r="AA771" i="11"/>
  <c r="AE771" i="11" s="1"/>
  <c r="M772" i="11"/>
  <c r="Z771" i="11"/>
  <c r="Y771" i="11"/>
  <c r="AD771" i="11" s="1"/>
  <c r="N771" i="11"/>
  <c r="AB771" i="11"/>
  <c r="AC771" i="11"/>
  <c r="AE770" i="11"/>
  <c r="AF770" i="11"/>
  <c r="AG770" i="11"/>
  <c r="S769" i="11"/>
  <c r="P769" i="11"/>
  <c r="Q769" i="11"/>
  <c r="O769" i="11"/>
  <c r="R769" i="11"/>
  <c r="AG771" i="11" l="1"/>
  <c r="AF771" i="11"/>
  <c r="N772" i="11"/>
  <c r="AC772" i="11"/>
  <c r="AB772" i="11"/>
  <c r="Y772" i="11"/>
  <c r="AD772" i="11" s="1"/>
  <c r="M773" i="11"/>
  <c r="AA772" i="11"/>
  <c r="AE772" i="11" s="1"/>
  <c r="Z772" i="11"/>
  <c r="V771" i="11"/>
  <c r="W771" i="11"/>
  <c r="U771" i="11"/>
  <c r="T771" i="11"/>
  <c r="X771" i="11"/>
  <c r="X770" i="11"/>
  <c r="W770" i="11"/>
  <c r="V770" i="11"/>
  <c r="T770" i="11"/>
  <c r="U770" i="11"/>
  <c r="S771" i="11"/>
  <c r="R771" i="11"/>
  <c r="Q771" i="11"/>
  <c r="P771" i="11"/>
  <c r="O771" i="11"/>
  <c r="V772" i="11" l="1"/>
  <c r="U772" i="11"/>
  <c r="T772" i="11"/>
  <c r="X772" i="11"/>
  <c r="W772" i="11"/>
  <c r="Q772" i="11"/>
  <c r="R772" i="11"/>
  <c r="P772" i="11"/>
  <c r="O772" i="11"/>
  <c r="S772" i="11"/>
  <c r="AG772" i="11"/>
  <c r="AF772" i="11"/>
  <c r="Y773" i="11"/>
  <c r="AD773" i="11" s="1"/>
  <c r="AB773" i="11"/>
  <c r="AC773" i="11"/>
  <c r="AA773" i="11"/>
  <c r="AE773" i="11" s="1"/>
  <c r="Z773" i="11"/>
  <c r="M774" i="11"/>
  <c r="N773" i="11"/>
  <c r="Q773" i="11" l="1"/>
  <c r="P773" i="11"/>
  <c r="O773" i="11"/>
  <c r="S773" i="11"/>
  <c r="R773" i="11"/>
  <c r="AG773" i="11"/>
  <c r="AF773" i="11"/>
  <c r="AB774" i="11"/>
  <c r="AA774" i="11"/>
  <c r="M775" i="11"/>
  <c r="Z774" i="11"/>
  <c r="N774" i="11"/>
  <c r="Y774" i="11"/>
  <c r="AD774" i="11" s="1"/>
  <c r="AC774" i="11"/>
  <c r="X773" i="11"/>
  <c r="W773" i="11"/>
  <c r="T773" i="11"/>
  <c r="V773" i="11"/>
  <c r="U773" i="11"/>
  <c r="S774" i="11" l="1"/>
  <c r="R774" i="11"/>
  <c r="O774" i="11"/>
  <c r="Q774" i="11"/>
  <c r="P774" i="11"/>
  <c r="AF774" i="11"/>
  <c r="N775" i="11"/>
  <c r="AC775" i="11"/>
  <c r="M776" i="11"/>
  <c r="Z775" i="11"/>
  <c r="AA775" i="11"/>
  <c r="AB775" i="11"/>
  <c r="Y775" i="11"/>
  <c r="AD775" i="11" s="1"/>
  <c r="AE774" i="11"/>
  <c r="T774" i="11" l="1"/>
  <c r="W774" i="11"/>
  <c r="X774" i="11"/>
  <c r="V774" i="11"/>
  <c r="U774" i="11"/>
  <c r="O775" i="11"/>
  <c r="R775" i="11"/>
  <c r="S775" i="11"/>
  <c r="Q775" i="11"/>
  <c r="P775" i="11"/>
  <c r="AG774" i="11"/>
  <c r="AF775" i="11"/>
  <c r="M777" i="11"/>
  <c r="Z776" i="11"/>
  <c r="Y776" i="11"/>
  <c r="AD776" i="11" s="1"/>
  <c r="AC776" i="11"/>
  <c r="N776" i="11"/>
  <c r="AB776" i="11"/>
  <c r="AA776" i="11"/>
  <c r="AE776" i="11" s="1"/>
  <c r="AE775" i="11"/>
  <c r="X776" i="11" l="1"/>
  <c r="U776" i="11"/>
  <c r="V776" i="11"/>
  <c r="T776" i="11"/>
  <c r="W776" i="11"/>
  <c r="AC777" i="11"/>
  <c r="AB777" i="11"/>
  <c r="AA777" i="11"/>
  <c r="AE777" i="11" s="1"/>
  <c r="Y777" i="11"/>
  <c r="Z777" i="11"/>
  <c r="M778" i="11"/>
  <c r="N777" i="11"/>
  <c r="W775" i="11"/>
  <c r="V775" i="11"/>
  <c r="U775" i="11"/>
  <c r="T775" i="11"/>
  <c r="X775" i="11"/>
  <c r="AG775" i="11"/>
  <c r="R776" i="11"/>
  <c r="Q776" i="11"/>
  <c r="P776" i="11"/>
  <c r="S776" i="11"/>
  <c r="O776" i="11"/>
  <c r="AG776" i="11"/>
  <c r="AF776" i="11"/>
  <c r="U777" i="11" l="1"/>
  <c r="T777" i="11"/>
  <c r="X777" i="11"/>
  <c r="W777" i="11"/>
  <c r="V777" i="11"/>
  <c r="AG777" i="11"/>
  <c r="N778" i="11"/>
  <c r="AA778" i="11"/>
  <c r="M779" i="11"/>
  <c r="AC778" i="11"/>
  <c r="AB778" i="11"/>
  <c r="Z778" i="11"/>
  <c r="Y778" i="11"/>
  <c r="AD778" i="11" s="1"/>
  <c r="AD777" i="11"/>
  <c r="AF777" i="11" s="1"/>
  <c r="P778" i="11" l="1"/>
  <c r="O778" i="11"/>
  <c r="S778" i="11"/>
  <c r="R778" i="11"/>
  <c r="Q778" i="11"/>
  <c r="AF778" i="11"/>
  <c r="AG778" i="11"/>
  <c r="AA779" i="11"/>
  <c r="AE779" i="11" s="1"/>
  <c r="M780" i="11"/>
  <c r="Z779" i="11"/>
  <c r="Y779" i="11"/>
  <c r="AD779" i="11" s="1"/>
  <c r="N779" i="11"/>
  <c r="AC779" i="11"/>
  <c r="AB779" i="11"/>
  <c r="S777" i="11"/>
  <c r="P777" i="11"/>
  <c r="R777" i="11"/>
  <c r="Q777" i="11"/>
  <c r="O777" i="11"/>
  <c r="AE778" i="11"/>
  <c r="V779" i="11" l="1"/>
  <c r="X779" i="11"/>
  <c r="U779" i="11"/>
  <c r="W779" i="11"/>
  <c r="T779" i="11"/>
  <c r="AG779" i="11"/>
  <c r="AF779" i="11"/>
  <c r="S779" i="11"/>
  <c r="R779" i="11"/>
  <c r="Q779" i="11"/>
  <c r="O779" i="11"/>
  <c r="P779" i="11"/>
  <c r="X778" i="11"/>
  <c r="W778" i="11"/>
  <c r="V778" i="11"/>
  <c r="T778" i="11"/>
  <c r="U778" i="11"/>
  <c r="N780" i="11"/>
  <c r="AC780" i="11"/>
  <c r="AB780" i="11"/>
  <c r="Y780" i="11"/>
  <c r="Z780" i="11"/>
  <c r="M781" i="11"/>
  <c r="AA780" i="11"/>
  <c r="AE780" i="11" s="1"/>
  <c r="V780" i="11" l="1"/>
  <c r="U780" i="11"/>
  <c r="T780" i="11"/>
  <c r="X780" i="11"/>
  <c r="W780" i="11"/>
  <c r="Y781" i="11"/>
  <c r="AD781" i="11" s="1"/>
  <c r="AB781" i="11"/>
  <c r="M782" i="11"/>
  <c r="N781" i="11"/>
  <c r="AC781" i="11"/>
  <c r="AA781" i="11"/>
  <c r="Z781" i="11"/>
  <c r="AG780" i="11"/>
  <c r="AD780" i="11"/>
  <c r="Q780" i="11" l="1"/>
  <c r="P780" i="11"/>
  <c r="O780" i="11"/>
  <c r="S780" i="11"/>
  <c r="R780" i="11"/>
  <c r="AF780" i="11"/>
  <c r="AB782" i="11"/>
  <c r="AA782" i="11"/>
  <c r="AE782" i="11" s="1"/>
  <c r="M783" i="11"/>
  <c r="Z782" i="11"/>
  <c r="N782" i="11"/>
  <c r="AC782" i="11"/>
  <c r="Y782" i="11"/>
  <c r="AD782" i="11" s="1"/>
  <c r="AE781" i="11"/>
  <c r="AG781" i="11" s="1"/>
  <c r="Q781" i="11"/>
  <c r="P781" i="11"/>
  <c r="O781" i="11"/>
  <c r="S781" i="11"/>
  <c r="R781" i="11"/>
  <c r="AF781" i="11"/>
  <c r="T782" i="11" l="1"/>
  <c r="W782" i="11"/>
  <c r="X782" i="11"/>
  <c r="V782" i="11"/>
  <c r="U782" i="11"/>
  <c r="S782" i="11"/>
  <c r="R782" i="11"/>
  <c r="O782" i="11"/>
  <c r="P782" i="11"/>
  <c r="Q782" i="11"/>
  <c r="X781" i="11"/>
  <c r="W781" i="11"/>
  <c r="T781" i="11"/>
  <c r="U781" i="11"/>
  <c r="V781" i="11"/>
  <c r="AF782" i="11"/>
  <c r="AG782" i="11"/>
  <c r="N783" i="11"/>
  <c r="AC783" i="11"/>
  <c r="M784" i="11"/>
  <c r="Z783" i="11"/>
  <c r="AA783" i="11"/>
  <c r="Y783" i="11"/>
  <c r="AD783" i="11" s="1"/>
  <c r="AB783" i="11"/>
  <c r="AE783" i="11" l="1"/>
  <c r="O783" i="11"/>
  <c r="R783" i="11"/>
  <c r="S783" i="11"/>
  <c r="P783" i="11"/>
  <c r="Q783" i="11"/>
  <c r="AF783" i="11"/>
  <c r="AG783" i="11"/>
  <c r="M785" i="11"/>
  <c r="Z784" i="11"/>
  <c r="Y784" i="11"/>
  <c r="AD784" i="11" s="1"/>
  <c r="AC784" i="11"/>
  <c r="AB784" i="11"/>
  <c r="AA784" i="11"/>
  <c r="AE784" i="11" s="1"/>
  <c r="N784" i="11"/>
  <c r="AG784" i="11" l="1"/>
  <c r="AF784" i="11"/>
  <c r="X784" i="11"/>
  <c r="U784" i="11"/>
  <c r="V784" i="11"/>
  <c r="T784" i="11"/>
  <c r="W784" i="11"/>
  <c r="R784" i="11"/>
  <c r="Q784" i="11"/>
  <c r="P784" i="11"/>
  <c r="S784" i="11"/>
  <c r="O784" i="11"/>
  <c r="AC785" i="11"/>
  <c r="AB785" i="11"/>
  <c r="AA785" i="11"/>
  <c r="AE785" i="11" s="1"/>
  <c r="N785" i="11"/>
  <c r="M786" i="11"/>
  <c r="Z785" i="11"/>
  <c r="Y785" i="11"/>
  <c r="AD785" i="11" s="1"/>
  <c r="W783" i="11"/>
  <c r="V783" i="11"/>
  <c r="U783" i="11"/>
  <c r="X783" i="11"/>
  <c r="T783" i="11"/>
  <c r="U785" i="11" l="1"/>
  <c r="T785" i="11"/>
  <c r="X785" i="11"/>
  <c r="W785" i="11"/>
  <c r="V785" i="11"/>
  <c r="S785" i="11"/>
  <c r="P785" i="11"/>
  <c r="Q785" i="11"/>
  <c r="O785" i="11"/>
  <c r="R785" i="11"/>
  <c r="AF785" i="11"/>
  <c r="AG785" i="11"/>
  <c r="N786" i="11"/>
  <c r="AA786" i="11"/>
  <c r="AB786" i="11"/>
  <c r="Z786" i="11"/>
  <c r="Y786" i="11"/>
  <c r="M787" i="11"/>
  <c r="AC786" i="11"/>
  <c r="AE786" i="11" l="1"/>
  <c r="AG786" i="11"/>
  <c r="AA787" i="11"/>
  <c r="AE787" i="11" s="1"/>
  <c r="M788" i="11"/>
  <c r="Z787" i="11"/>
  <c r="Y787" i="11"/>
  <c r="AD787" i="11" s="1"/>
  <c r="N787" i="11"/>
  <c r="AC787" i="11"/>
  <c r="AB787" i="11"/>
  <c r="AD786" i="11"/>
  <c r="S787" i="11" l="1"/>
  <c r="R787" i="11"/>
  <c r="Q787" i="11"/>
  <c r="P787" i="11"/>
  <c r="O787" i="11"/>
  <c r="N788" i="11"/>
  <c r="AC788" i="11"/>
  <c r="AB788" i="11"/>
  <c r="Y788" i="11"/>
  <c r="M789" i="11"/>
  <c r="Z788" i="11"/>
  <c r="AA788" i="11"/>
  <c r="P786" i="11"/>
  <c r="O786" i="11"/>
  <c r="S786" i="11"/>
  <c r="R786" i="11"/>
  <c r="Q786" i="11"/>
  <c r="AG787" i="11"/>
  <c r="AF787" i="11"/>
  <c r="AF786" i="11"/>
  <c r="V787" i="11"/>
  <c r="W787" i="11"/>
  <c r="U787" i="11"/>
  <c r="T787" i="11"/>
  <c r="X787" i="11"/>
  <c r="X786" i="11"/>
  <c r="W786" i="11"/>
  <c r="V786" i="11"/>
  <c r="U786" i="11"/>
  <c r="T786" i="11"/>
  <c r="AE788" i="11" l="1"/>
  <c r="Y789" i="11"/>
  <c r="AB789" i="11"/>
  <c r="AC789" i="11"/>
  <c r="AA789" i="11"/>
  <c r="AE789" i="11" s="1"/>
  <c r="Z789" i="11"/>
  <c r="M790" i="11"/>
  <c r="N789" i="11"/>
  <c r="AD788" i="11"/>
  <c r="AD789" i="11" l="1"/>
  <c r="V788" i="11"/>
  <c r="U788" i="11"/>
  <c r="T788" i="11"/>
  <c r="X788" i="11"/>
  <c r="W788" i="11"/>
  <c r="Q788" i="11"/>
  <c r="R788" i="11"/>
  <c r="P788" i="11"/>
  <c r="O788" i="11"/>
  <c r="S788" i="11"/>
  <c r="AF788" i="11"/>
  <c r="X789" i="11"/>
  <c r="W789" i="11"/>
  <c r="T789" i="11"/>
  <c r="V789" i="11"/>
  <c r="U789" i="11"/>
  <c r="AG789" i="11"/>
  <c r="AF789" i="11"/>
  <c r="AB790" i="11"/>
  <c r="AA790" i="11"/>
  <c r="AE790" i="11" s="1"/>
  <c r="M791" i="11"/>
  <c r="Z790" i="11"/>
  <c r="AC790" i="11"/>
  <c r="Y790" i="11"/>
  <c r="N790" i="11"/>
  <c r="AG788" i="11"/>
  <c r="N791" i="11" l="1"/>
  <c r="AC791" i="11"/>
  <c r="M792" i="11"/>
  <c r="Z791" i="11"/>
  <c r="AB791" i="11"/>
  <c r="AA791" i="11"/>
  <c r="AE791" i="11" s="1"/>
  <c r="Y791" i="11"/>
  <c r="AD791" i="11" s="1"/>
  <c r="T790" i="11"/>
  <c r="W790" i="11"/>
  <c r="X790" i="11"/>
  <c r="V790" i="11"/>
  <c r="U790" i="11"/>
  <c r="AG790" i="11"/>
  <c r="AD790" i="11"/>
  <c r="Q789" i="11"/>
  <c r="P789" i="11"/>
  <c r="O789" i="11"/>
  <c r="S789" i="11"/>
  <c r="R789" i="11"/>
  <c r="S790" i="11" l="1"/>
  <c r="R790" i="11"/>
  <c r="O790" i="11"/>
  <c r="Q790" i="11"/>
  <c r="P790" i="11"/>
  <c r="O791" i="11"/>
  <c r="R791" i="11"/>
  <c r="S791" i="11"/>
  <c r="Q791" i="11"/>
  <c r="P791" i="11"/>
  <c r="AF790" i="11"/>
  <c r="M793" i="11"/>
  <c r="Z792" i="11"/>
  <c r="Y792" i="11"/>
  <c r="AD792" i="11" s="1"/>
  <c r="AC792" i="11"/>
  <c r="N792" i="11"/>
  <c r="AB792" i="11"/>
  <c r="AA792" i="11"/>
  <c r="W791" i="11"/>
  <c r="V791" i="11"/>
  <c r="U791" i="11"/>
  <c r="X791" i="11"/>
  <c r="T791" i="11"/>
  <c r="AG791" i="11"/>
  <c r="AF791" i="11"/>
  <c r="R792" i="11" l="1"/>
  <c r="Q792" i="11"/>
  <c r="P792" i="11"/>
  <c r="S792" i="11"/>
  <c r="O792" i="11"/>
  <c r="AC793" i="11"/>
  <c r="AB793" i="11"/>
  <c r="AA793" i="11"/>
  <c r="AE793" i="11" s="1"/>
  <c r="Y793" i="11"/>
  <c r="Z793" i="11"/>
  <c r="M794" i="11"/>
  <c r="N793" i="11"/>
  <c r="AF792" i="11"/>
  <c r="AE792" i="11"/>
  <c r="AG793" i="11" l="1"/>
  <c r="N794" i="11"/>
  <c r="AA794" i="11"/>
  <c r="M795" i="11"/>
  <c r="AB794" i="11"/>
  <c r="Z794" i="11"/>
  <c r="Y794" i="11"/>
  <c r="AD794" i="11" s="1"/>
  <c r="AC794" i="11"/>
  <c r="X792" i="11"/>
  <c r="U792" i="11"/>
  <c r="T792" i="11"/>
  <c r="W792" i="11"/>
  <c r="V792" i="11"/>
  <c r="U793" i="11"/>
  <c r="T793" i="11"/>
  <c r="X793" i="11"/>
  <c r="W793" i="11"/>
  <c r="V793" i="11"/>
  <c r="AG792" i="11"/>
  <c r="AD793" i="11"/>
  <c r="P794" i="11" l="1"/>
  <c r="O794" i="11"/>
  <c r="S794" i="11"/>
  <c r="R794" i="11"/>
  <c r="Q794" i="11"/>
  <c r="AE794" i="11"/>
  <c r="AA795" i="11"/>
  <c r="AE795" i="11" s="1"/>
  <c r="M796" i="11"/>
  <c r="Z795" i="11"/>
  <c r="Y795" i="11"/>
  <c r="AD795" i="11" s="1"/>
  <c r="N795" i="11"/>
  <c r="AC795" i="11"/>
  <c r="AB795" i="11"/>
  <c r="S793" i="11"/>
  <c r="P793" i="11"/>
  <c r="R793" i="11"/>
  <c r="Q793" i="11"/>
  <c r="O793" i="11"/>
  <c r="AF794" i="11"/>
  <c r="AF793" i="11"/>
  <c r="V795" i="11" l="1"/>
  <c r="X795" i="11"/>
  <c r="W795" i="11"/>
  <c r="U795" i="11"/>
  <c r="T795" i="11"/>
  <c r="X794" i="11"/>
  <c r="W794" i="11"/>
  <c r="V794" i="11"/>
  <c r="T794" i="11"/>
  <c r="U794" i="11"/>
  <c r="AG794" i="11"/>
  <c r="AG795" i="11"/>
  <c r="AF795" i="11"/>
  <c r="S795" i="11"/>
  <c r="R795" i="11"/>
  <c r="Q795" i="11"/>
  <c r="O795" i="11"/>
  <c r="P795" i="11"/>
  <c r="N796" i="11"/>
  <c r="AC796" i="11"/>
  <c r="AB796" i="11"/>
  <c r="Y796" i="11"/>
  <c r="Z796" i="11"/>
  <c r="M797" i="11"/>
  <c r="AA796" i="11"/>
  <c r="Y797" i="11" l="1"/>
  <c r="AB797" i="11"/>
  <c r="M798" i="11"/>
  <c r="N797" i="11"/>
  <c r="AC797" i="11"/>
  <c r="AA797" i="11"/>
  <c r="AE797" i="11" s="1"/>
  <c r="Z797" i="11"/>
  <c r="AG796" i="11"/>
  <c r="AD796" i="11"/>
  <c r="AE796" i="11"/>
  <c r="X797" i="11" l="1"/>
  <c r="W797" i="11"/>
  <c r="T797" i="11"/>
  <c r="U797" i="11"/>
  <c r="V797" i="11"/>
  <c r="AG797" i="11"/>
  <c r="AF797" i="11"/>
  <c r="V796" i="11"/>
  <c r="U796" i="11"/>
  <c r="T796" i="11"/>
  <c r="X796" i="11"/>
  <c r="W796" i="11"/>
  <c r="AB798" i="11"/>
  <c r="AA798" i="11"/>
  <c r="M799" i="11"/>
  <c r="Z798" i="11"/>
  <c r="N798" i="11"/>
  <c r="AC798" i="11"/>
  <c r="Y798" i="11"/>
  <c r="Q796" i="11"/>
  <c r="O796" i="11"/>
  <c r="S796" i="11"/>
  <c r="R796" i="11"/>
  <c r="P796" i="11"/>
  <c r="AF796" i="11"/>
  <c r="AD797" i="11"/>
  <c r="N799" i="11" l="1"/>
  <c r="AC799" i="11"/>
  <c r="M800" i="11"/>
  <c r="Z799" i="11"/>
  <c r="AA799" i="11"/>
  <c r="Y799" i="11"/>
  <c r="AD799" i="11" s="1"/>
  <c r="AB799" i="11"/>
  <c r="AD798" i="11"/>
  <c r="AE798" i="11"/>
  <c r="Q797" i="11"/>
  <c r="P797" i="11"/>
  <c r="O797" i="11"/>
  <c r="S797" i="11"/>
  <c r="R797" i="11"/>
  <c r="AG798" i="11"/>
  <c r="O799" i="11" l="1"/>
  <c r="R799" i="11"/>
  <c r="S799" i="11"/>
  <c r="Q799" i="11"/>
  <c r="P799" i="11"/>
  <c r="S798" i="11"/>
  <c r="R798" i="11"/>
  <c r="O798" i="11"/>
  <c r="P798" i="11"/>
  <c r="Q798" i="11"/>
  <c r="M801" i="11"/>
  <c r="Z800" i="11"/>
  <c r="Y800" i="11"/>
  <c r="AD800" i="11" s="1"/>
  <c r="AC800" i="11"/>
  <c r="AB800" i="11"/>
  <c r="AA800" i="11"/>
  <c r="AE800" i="11" s="1"/>
  <c r="N800" i="11"/>
  <c r="AF798" i="11"/>
  <c r="AE799" i="11"/>
  <c r="T798" i="11"/>
  <c r="W798" i="11"/>
  <c r="V798" i="11"/>
  <c r="U798" i="11"/>
  <c r="X798" i="11"/>
  <c r="AF799" i="11"/>
  <c r="X800" i="11" l="1"/>
  <c r="U800" i="11"/>
  <c r="V800" i="11"/>
  <c r="T800" i="11"/>
  <c r="W800" i="11"/>
  <c r="W799" i="11"/>
  <c r="V799" i="11"/>
  <c r="U799" i="11"/>
  <c r="X799" i="11"/>
  <c r="T799" i="11"/>
  <c r="AC801" i="11"/>
  <c r="AB801" i="11"/>
  <c r="AA801" i="11"/>
  <c r="AE801" i="11" s="1"/>
  <c r="N801" i="11"/>
  <c r="M802" i="11"/>
  <c r="Z801" i="11"/>
  <c r="Y801" i="11"/>
  <c r="R800" i="11"/>
  <c r="Q800" i="11"/>
  <c r="P800" i="11"/>
  <c r="S800" i="11"/>
  <c r="O800" i="11"/>
  <c r="AG799" i="11"/>
  <c r="AG800" i="11"/>
  <c r="AF800" i="11"/>
  <c r="N802" i="11" l="1"/>
  <c r="AA802" i="11"/>
  <c r="AB802" i="11"/>
  <c r="Z802" i="11"/>
  <c r="Y802" i="11"/>
  <c r="AD802" i="11" s="1"/>
  <c r="M803" i="11"/>
  <c r="AC802" i="11"/>
  <c r="U801" i="11"/>
  <c r="T801" i="11"/>
  <c r="X801" i="11"/>
  <c r="W801" i="11"/>
  <c r="V801" i="11"/>
  <c r="AG801" i="11"/>
  <c r="AD801" i="11"/>
  <c r="AF801" i="11" s="1"/>
  <c r="AA803" i="11" l="1"/>
  <c r="M804" i="11"/>
  <c r="Z803" i="11"/>
  <c r="Y803" i="11"/>
  <c r="AD803" i="11" s="1"/>
  <c r="N803" i="11"/>
  <c r="AC803" i="11"/>
  <c r="AB803" i="11"/>
  <c r="P802" i="11"/>
  <c r="O802" i="11"/>
  <c r="S802" i="11"/>
  <c r="Q802" i="11"/>
  <c r="R802" i="11"/>
  <c r="AE802" i="11"/>
  <c r="S801" i="11"/>
  <c r="P801" i="11"/>
  <c r="Q801" i="11"/>
  <c r="O801" i="11"/>
  <c r="R801" i="11"/>
  <c r="AF802" i="11"/>
  <c r="AF803" i="11" l="1"/>
  <c r="X802" i="11"/>
  <c r="W802" i="11"/>
  <c r="V802" i="11"/>
  <c r="U802" i="11"/>
  <c r="T802" i="11"/>
  <c r="AG802" i="11"/>
  <c r="S803" i="11"/>
  <c r="R803" i="11"/>
  <c r="Q803" i="11"/>
  <c r="P803" i="11"/>
  <c r="O803" i="11"/>
  <c r="N804" i="11"/>
  <c r="AC804" i="11"/>
  <c r="AB804" i="11"/>
  <c r="Y804" i="11"/>
  <c r="M805" i="11"/>
  <c r="AA804" i="11"/>
  <c r="Z804" i="11"/>
  <c r="AE803" i="11"/>
  <c r="V803" i="11" l="1"/>
  <c r="W803" i="11"/>
  <c r="U803" i="11"/>
  <c r="T803" i="11"/>
  <c r="X803" i="11"/>
  <c r="AE804" i="11"/>
  <c r="Y805" i="11"/>
  <c r="AB805" i="11"/>
  <c r="AC805" i="11"/>
  <c r="AA805" i="11"/>
  <c r="AE805" i="11" s="1"/>
  <c r="Z805" i="11"/>
  <c r="N805" i="11"/>
  <c r="M806" i="11"/>
  <c r="AD804" i="11"/>
  <c r="AF804" i="11" s="1"/>
  <c r="AG803" i="11"/>
  <c r="V804" i="11" l="1"/>
  <c r="U804" i="11"/>
  <c r="T804" i="11"/>
  <c r="X804" i="11"/>
  <c r="W804" i="11"/>
  <c r="X805" i="11"/>
  <c r="W805" i="11"/>
  <c r="T805" i="11"/>
  <c r="V805" i="11"/>
  <c r="U805" i="11"/>
  <c r="AG805" i="11"/>
  <c r="AF805" i="11"/>
  <c r="Q804" i="11"/>
  <c r="R804" i="11"/>
  <c r="P804" i="11"/>
  <c r="O804" i="11"/>
  <c r="S804" i="11"/>
  <c r="AB806" i="11"/>
  <c r="AA806" i="11"/>
  <c r="M807" i="11"/>
  <c r="Z806" i="11"/>
  <c r="AC806" i="11"/>
  <c r="Y806" i="11"/>
  <c r="N806" i="11"/>
  <c r="AD805" i="11"/>
  <c r="AG804" i="11"/>
  <c r="N807" i="11" l="1"/>
  <c r="AC807" i="11"/>
  <c r="M808" i="11"/>
  <c r="Z807" i="11"/>
  <c r="AB807" i="11"/>
  <c r="AA807" i="11"/>
  <c r="AE807" i="11" s="1"/>
  <c r="Y807" i="11"/>
  <c r="AD806" i="11"/>
  <c r="AE806" i="11"/>
  <c r="Q805" i="11"/>
  <c r="P805" i="11"/>
  <c r="O805" i="11"/>
  <c r="S805" i="11"/>
  <c r="R805" i="11"/>
  <c r="W807" i="11" l="1"/>
  <c r="V807" i="11"/>
  <c r="U807" i="11"/>
  <c r="X807" i="11"/>
  <c r="T807" i="11"/>
  <c r="AG807" i="11"/>
  <c r="AF807" i="11"/>
  <c r="M809" i="11"/>
  <c r="Z808" i="11"/>
  <c r="Y808" i="11"/>
  <c r="AD808" i="11" s="1"/>
  <c r="AC808" i="11"/>
  <c r="N808" i="11"/>
  <c r="AB808" i="11"/>
  <c r="AA808" i="11"/>
  <c r="T806" i="11"/>
  <c r="W806" i="11"/>
  <c r="X806" i="11"/>
  <c r="V806" i="11"/>
  <c r="U806" i="11"/>
  <c r="S806" i="11"/>
  <c r="R806" i="11"/>
  <c r="O806" i="11"/>
  <c r="Q806" i="11"/>
  <c r="P806" i="11"/>
  <c r="AG806" i="11"/>
  <c r="AD807" i="11"/>
  <c r="AF806" i="11"/>
  <c r="AC809" i="11" l="1"/>
  <c r="AB809" i="11"/>
  <c r="AA809" i="11"/>
  <c r="AE809" i="11" s="1"/>
  <c r="Y809" i="11"/>
  <c r="AD809" i="11" s="1"/>
  <c r="M810" i="11"/>
  <c r="N809" i="11"/>
  <c r="Z809" i="11"/>
  <c r="AG808" i="11"/>
  <c r="AF808" i="11"/>
  <c r="AE808" i="11"/>
  <c r="R808" i="11"/>
  <c r="Q808" i="11"/>
  <c r="P808" i="11"/>
  <c r="S808" i="11"/>
  <c r="O808" i="11"/>
  <c r="O807" i="11"/>
  <c r="R807" i="11"/>
  <c r="S807" i="11"/>
  <c r="Q807" i="11"/>
  <c r="P807" i="11"/>
  <c r="S809" i="11" l="1"/>
  <c r="P809" i="11"/>
  <c r="R809" i="11"/>
  <c r="Q809" i="11"/>
  <c r="O809" i="11"/>
  <c r="U809" i="11"/>
  <c r="T809" i="11"/>
  <c r="X809" i="11"/>
  <c r="W809" i="11"/>
  <c r="V809" i="11"/>
  <c r="AF809" i="11"/>
  <c r="AG809" i="11"/>
  <c r="N810" i="11"/>
  <c r="AA810" i="11"/>
  <c r="AE810" i="11" s="1"/>
  <c r="M811" i="11"/>
  <c r="Z810" i="11"/>
  <c r="Y810" i="11"/>
  <c r="AC810" i="11"/>
  <c r="AB810" i="11"/>
  <c r="X808" i="11"/>
  <c r="U808" i="11"/>
  <c r="W808" i="11"/>
  <c r="V808" i="11"/>
  <c r="T808" i="11"/>
  <c r="AA811" i="11" l="1"/>
  <c r="M812" i="11"/>
  <c r="Z811" i="11"/>
  <c r="Y811" i="11"/>
  <c r="N811" i="11"/>
  <c r="AC811" i="11"/>
  <c r="AB811" i="11"/>
  <c r="X810" i="11"/>
  <c r="W810" i="11"/>
  <c r="V810" i="11"/>
  <c r="T810" i="11"/>
  <c r="U810" i="11"/>
  <c r="AG810" i="11"/>
  <c r="AD810" i="11"/>
  <c r="P810" i="11" l="1"/>
  <c r="O810" i="11"/>
  <c r="S810" i="11"/>
  <c r="R810" i="11"/>
  <c r="Q810" i="11"/>
  <c r="AG811" i="11"/>
  <c r="AD811" i="11"/>
  <c r="N812" i="11"/>
  <c r="AC812" i="11"/>
  <c r="AB812" i="11"/>
  <c r="Y812" i="11"/>
  <c r="Z812" i="11"/>
  <c r="M813" i="11"/>
  <c r="AA812" i="11"/>
  <c r="AE812" i="11" s="1"/>
  <c r="AF810" i="11"/>
  <c r="AE811" i="11"/>
  <c r="S811" i="11" l="1"/>
  <c r="R811" i="11"/>
  <c r="Q811" i="11"/>
  <c r="O811" i="11"/>
  <c r="P811" i="11"/>
  <c r="V812" i="11"/>
  <c r="U812" i="11"/>
  <c r="T812" i="11"/>
  <c r="X812" i="11"/>
  <c r="W812" i="11"/>
  <c r="AD812" i="11"/>
  <c r="AF811" i="11"/>
  <c r="Y813" i="11"/>
  <c r="AD813" i="11" s="1"/>
  <c r="AB813" i="11"/>
  <c r="M814" i="11"/>
  <c r="AC813" i="11"/>
  <c r="AA813" i="11"/>
  <c r="Z813" i="11"/>
  <c r="N813" i="11"/>
  <c r="V811" i="11"/>
  <c r="X811" i="11"/>
  <c r="W811" i="11"/>
  <c r="U811" i="11"/>
  <c r="T811" i="11"/>
  <c r="AG812" i="11"/>
  <c r="AF812" i="11"/>
  <c r="Q813" i="11" l="1"/>
  <c r="P813" i="11"/>
  <c r="O813" i="11"/>
  <c r="S813" i="11"/>
  <c r="R813" i="11"/>
  <c r="AG813" i="11"/>
  <c r="AF813" i="11"/>
  <c r="Q812" i="11"/>
  <c r="S812" i="11"/>
  <c r="R812" i="11"/>
  <c r="P812" i="11"/>
  <c r="O812" i="11"/>
  <c r="AB814" i="11"/>
  <c r="AA814" i="11"/>
  <c r="AE814" i="11" s="1"/>
  <c r="M815" i="11"/>
  <c r="Z814" i="11"/>
  <c r="N814" i="11"/>
  <c r="AC814" i="11"/>
  <c r="Y814" i="11"/>
  <c r="AE813" i="11"/>
  <c r="T814" i="11" l="1"/>
  <c r="W814" i="11"/>
  <c r="U814" i="11"/>
  <c r="X814" i="11"/>
  <c r="V814" i="11"/>
  <c r="X813" i="11"/>
  <c r="W813" i="11"/>
  <c r="T813" i="11"/>
  <c r="U813" i="11"/>
  <c r="V813" i="11"/>
  <c r="AD814" i="11"/>
  <c r="N815" i="11"/>
  <c r="AC815" i="11"/>
  <c r="M816" i="11"/>
  <c r="Z815" i="11"/>
  <c r="AA815" i="11"/>
  <c r="AE815" i="11" s="1"/>
  <c r="Y815" i="11"/>
  <c r="AB815" i="11"/>
  <c r="AF814" i="11"/>
  <c r="AG814" i="11"/>
  <c r="W815" i="11" l="1"/>
  <c r="V815" i="11"/>
  <c r="U815" i="11"/>
  <c r="X815" i="11"/>
  <c r="T815" i="11"/>
  <c r="AG815" i="11"/>
  <c r="AF815" i="11"/>
  <c r="M817" i="11"/>
  <c r="Z816" i="11"/>
  <c r="Y816" i="11"/>
  <c r="AD816" i="11" s="1"/>
  <c r="AC816" i="11"/>
  <c r="AB816" i="11"/>
  <c r="AA816" i="11"/>
  <c r="AE816" i="11" s="1"/>
  <c r="N816" i="11"/>
  <c r="S814" i="11"/>
  <c r="R814" i="11"/>
  <c r="O814" i="11"/>
  <c r="P814" i="11"/>
  <c r="Q814" i="11"/>
  <c r="AD815" i="11"/>
  <c r="X816" i="11" l="1"/>
  <c r="U816" i="11"/>
  <c r="V816" i="11"/>
  <c r="T816" i="11"/>
  <c r="W816" i="11"/>
  <c r="O815" i="11"/>
  <c r="R815" i="11"/>
  <c r="S815" i="11"/>
  <c r="Q815" i="11"/>
  <c r="P815" i="11"/>
  <c r="AC817" i="11"/>
  <c r="AB817" i="11"/>
  <c r="AA817" i="11"/>
  <c r="AE817" i="11" s="1"/>
  <c r="N817" i="11"/>
  <c r="M818" i="11"/>
  <c r="Z817" i="11"/>
  <c r="Y817" i="11"/>
  <c r="R816" i="11"/>
  <c r="Q816" i="11"/>
  <c r="P816" i="11"/>
  <c r="S816" i="11"/>
  <c r="O816" i="11"/>
  <c r="AG816" i="11"/>
  <c r="AF816" i="11"/>
  <c r="N818" i="11" l="1"/>
  <c r="AA818" i="11"/>
  <c r="AB818" i="11"/>
  <c r="Z818" i="11"/>
  <c r="Y818" i="11"/>
  <c r="AD818" i="11" s="1"/>
  <c r="M819" i="11"/>
  <c r="AC818" i="11"/>
  <c r="AG817" i="11"/>
  <c r="U817" i="11"/>
  <c r="T817" i="11"/>
  <c r="X817" i="11"/>
  <c r="W817" i="11"/>
  <c r="V817" i="11"/>
  <c r="AD817" i="11"/>
  <c r="AF817" i="11" s="1"/>
  <c r="P818" i="11" l="1"/>
  <c r="O818" i="11"/>
  <c r="S818" i="11"/>
  <c r="R818" i="11"/>
  <c r="Q818" i="11"/>
  <c r="S817" i="11"/>
  <c r="P817" i="11"/>
  <c r="Q817" i="11"/>
  <c r="O817" i="11"/>
  <c r="R817" i="11"/>
  <c r="AA819" i="11"/>
  <c r="M820" i="11"/>
  <c r="Z819" i="11"/>
  <c r="Y819" i="11"/>
  <c r="AD819" i="11" s="1"/>
  <c r="N819" i="11"/>
  <c r="AC819" i="11"/>
  <c r="AB819" i="11"/>
  <c r="AE818" i="11"/>
  <c r="AF818" i="11"/>
  <c r="AG818" i="11"/>
  <c r="N820" i="11" l="1"/>
  <c r="AC820" i="11"/>
  <c r="AB820" i="11"/>
  <c r="Y820" i="11"/>
  <c r="M821" i="11"/>
  <c r="AA820" i="11"/>
  <c r="AE820" i="11" s="1"/>
  <c r="Z820" i="11"/>
  <c r="AE819" i="11"/>
  <c r="S819" i="11"/>
  <c r="R819" i="11"/>
  <c r="Q819" i="11"/>
  <c r="O819" i="11"/>
  <c r="P819" i="11"/>
  <c r="X818" i="11"/>
  <c r="W818" i="11"/>
  <c r="V818" i="11"/>
  <c r="U818" i="11"/>
  <c r="T818" i="11"/>
  <c r="AF819" i="11"/>
  <c r="AD820" i="11" l="1"/>
  <c r="V819" i="11"/>
  <c r="W819" i="11"/>
  <c r="U819" i="11"/>
  <c r="T819" i="11"/>
  <c r="X819" i="11"/>
  <c r="Y821" i="11"/>
  <c r="AD821" i="11" s="1"/>
  <c r="AB821" i="11"/>
  <c r="AC821" i="11"/>
  <c r="AA821" i="11"/>
  <c r="Z821" i="11"/>
  <c r="N821" i="11"/>
  <c r="M822" i="11"/>
  <c r="V820" i="11"/>
  <c r="U820" i="11"/>
  <c r="T820" i="11"/>
  <c r="W820" i="11"/>
  <c r="X820" i="11"/>
  <c r="AG819" i="11"/>
  <c r="AG820" i="11"/>
  <c r="AF820" i="11"/>
  <c r="Q821" i="11" l="1"/>
  <c r="P821" i="11"/>
  <c r="O821" i="11"/>
  <c r="S821" i="11"/>
  <c r="R821" i="11"/>
  <c r="AB822" i="11"/>
  <c r="AA822" i="11"/>
  <c r="AE822" i="11" s="1"/>
  <c r="M823" i="11"/>
  <c r="Z822" i="11"/>
  <c r="AC822" i="11"/>
  <c r="Y822" i="11"/>
  <c r="AD822" i="11" s="1"/>
  <c r="N822" i="11"/>
  <c r="AF821" i="11"/>
  <c r="AE821" i="11"/>
  <c r="AG821" i="11" s="1"/>
  <c r="Q820" i="11"/>
  <c r="R820" i="11"/>
  <c r="P820" i="11"/>
  <c r="O820" i="11"/>
  <c r="S820" i="11"/>
  <c r="T822" i="11" l="1"/>
  <c r="W822" i="11"/>
  <c r="X822" i="11"/>
  <c r="V822" i="11"/>
  <c r="U822" i="11"/>
  <c r="AG822" i="11"/>
  <c r="AF822" i="11"/>
  <c r="N823" i="11"/>
  <c r="AC823" i="11"/>
  <c r="M824" i="11"/>
  <c r="Z823" i="11"/>
  <c r="AB823" i="11"/>
  <c r="AA823" i="11"/>
  <c r="AE823" i="11" s="1"/>
  <c r="Y823" i="11"/>
  <c r="AD823" i="11" s="1"/>
  <c r="S822" i="11"/>
  <c r="R822" i="11"/>
  <c r="O822" i="11"/>
  <c r="Q822" i="11"/>
  <c r="P822" i="11"/>
  <c r="X821" i="11"/>
  <c r="W821" i="11"/>
  <c r="T821" i="11"/>
  <c r="V821" i="11"/>
  <c r="U821" i="11"/>
  <c r="AG823" i="11" l="1"/>
  <c r="AF823" i="11"/>
  <c r="O823" i="11"/>
  <c r="R823" i="11"/>
  <c r="S823" i="11"/>
  <c r="Q823" i="11"/>
  <c r="P823" i="11"/>
  <c r="M825" i="11"/>
  <c r="Z824" i="11"/>
  <c r="Y824" i="11"/>
  <c r="AD824" i="11" s="1"/>
  <c r="AC824" i="11"/>
  <c r="N824" i="11"/>
  <c r="AB824" i="11"/>
  <c r="AA824" i="11"/>
  <c r="AE824" i="11" s="1"/>
  <c r="W823" i="11"/>
  <c r="V823" i="11"/>
  <c r="U823" i="11"/>
  <c r="X823" i="11"/>
  <c r="T823" i="11"/>
  <c r="AG824" i="11" l="1"/>
  <c r="AF824" i="11"/>
  <c r="AC825" i="11"/>
  <c r="AB825" i="11"/>
  <c r="AA825" i="11"/>
  <c r="AE825" i="11" s="1"/>
  <c r="Y825" i="11"/>
  <c r="AD825" i="11" s="1"/>
  <c r="M826" i="11"/>
  <c r="N825" i="11"/>
  <c r="Z825" i="11"/>
  <c r="R824" i="11"/>
  <c r="Q824" i="11"/>
  <c r="P824" i="11"/>
  <c r="O824" i="11"/>
  <c r="S824" i="11"/>
  <c r="X824" i="11"/>
  <c r="U824" i="11"/>
  <c r="W824" i="11"/>
  <c r="V824" i="11"/>
  <c r="T824" i="11"/>
  <c r="S825" i="11" l="1"/>
  <c r="P825" i="11"/>
  <c r="Q825" i="11"/>
  <c r="O825" i="11"/>
  <c r="R825" i="11"/>
  <c r="U825" i="11"/>
  <c r="T825" i="11"/>
  <c r="X825" i="11"/>
  <c r="W825" i="11"/>
  <c r="V825" i="11"/>
  <c r="AF825" i="11"/>
  <c r="AG825" i="11"/>
  <c r="N826" i="11"/>
  <c r="AA826" i="11"/>
  <c r="AE826" i="11" s="1"/>
  <c r="M827" i="11"/>
  <c r="Y826" i="11"/>
  <c r="AD826" i="11" s="1"/>
  <c r="AC826" i="11"/>
  <c r="AB826" i="11"/>
  <c r="Z826" i="11"/>
  <c r="X826" i="11" l="1"/>
  <c r="W826" i="11"/>
  <c r="V826" i="11"/>
  <c r="T826" i="11"/>
  <c r="U826" i="11"/>
  <c r="AA827" i="11"/>
  <c r="AE827" i="11" s="1"/>
  <c r="M828" i="11"/>
  <c r="Z827" i="11"/>
  <c r="Y827" i="11"/>
  <c r="N827" i="11"/>
  <c r="AC827" i="11"/>
  <c r="AB827" i="11"/>
  <c r="AF826" i="11"/>
  <c r="AG826" i="11"/>
  <c r="P826" i="11"/>
  <c r="O826" i="11"/>
  <c r="S826" i="11"/>
  <c r="R826" i="11"/>
  <c r="Q826" i="11"/>
  <c r="V827" i="11" l="1"/>
  <c r="X827" i="11"/>
  <c r="W827" i="11"/>
  <c r="U827" i="11"/>
  <c r="T827" i="11"/>
  <c r="N828" i="11"/>
  <c r="AC828" i="11"/>
  <c r="AB828" i="11"/>
  <c r="Y828" i="11"/>
  <c r="Z828" i="11"/>
  <c r="AA828" i="11"/>
  <c r="M829" i="11"/>
  <c r="AG827" i="11"/>
  <c r="AD827" i="11"/>
  <c r="AF827" i="11" s="1"/>
  <c r="Y829" i="11" l="1"/>
  <c r="AB829" i="11"/>
  <c r="M830" i="11"/>
  <c r="AC829" i="11"/>
  <c r="AA829" i="11"/>
  <c r="Z829" i="11"/>
  <c r="N829" i="11"/>
  <c r="S827" i="11"/>
  <c r="R827" i="11"/>
  <c r="Q827" i="11"/>
  <c r="O827" i="11"/>
  <c r="P827" i="11"/>
  <c r="AE828" i="11"/>
  <c r="AG828" i="11"/>
  <c r="AD828" i="11"/>
  <c r="AF828" i="11" s="1"/>
  <c r="V828" i="11" l="1"/>
  <c r="U828" i="11"/>
  <c r="T828" i="11"/>
  <c r="X828" i="11"/>
  <c r="W828" i="11"/>
  <c r="Q828" i="11"/>
  <c r="S828" i="11"/>
  <c r="R828" i="11"/>
  <c r="P828" i="11"/>
  <c r="O828" i="11"/>
  <c r="AE829" i="11"/>
  <c r="AB830" i="11"/>
  <c r="AA830" i="11"/>
  <c r="AE830" i="11" s="1"/>
  <c r="M831" i="11"/>
  <c r="Z830" i="11"/>
  <c r="N830" i="11"/>
  <c r="AC830" i="11"/>
  <c r="Y830" i="11"/>
  <c r="AD830" i="11" s="1"/>
  <c r="AD829" i="11"/>
  <c r="N831" i="11" l="1"/>
  <c r="AC831" i="11"/>
  <c r="M832" i="11"/>
  <c r="Z831" i="11"/>
  <c r="AA831" i="11"/>
  <c r="Y831" i="11"/>
  <c r="AD831" i="11" s="1"/>
  <c r="AB831" i="11"/>
  <c r="Q829" i="11"/>
  <c r="P829" i="11"/>
  <c r="O829" i="11"/>
  <c r="S829" i="11"/>
  <c r="R829" i="11"/>
  <c r="X829" i="11"/>
  <c r="W829" i="11"/>
  <c r="T829" i="11"/>
  <c r="U829" i="11"/>
  <c r="V829" i="11"/>
  <c r="S830" i="11"/>
  <c r="R830" i="11"/>
  <c r="O830" i="11"/>
  <c r="P830" i="11"/>
  <c r="Q830" i="11"/>
  <c r="AF830" i="11"/>
  <c r="AG830" i="11"/>
  <c r="AF829" i="11"/>
  <c r="T830" i="11"/>
  <c r="W830" i="11"/>
  <c r="X830" i="11"/>
  <c r="V830" i="11"/>
  <c r="U830" i="11"/>
  <c r="AG829" i="11"/>
  <c r="M833" i="11" l="1"/>
  <c r="Z832" i="11"/>
  <c r="Y832" i="11"/>
  <c r="AD832" i="11" s="1"/>
  <c r="AC832" i="11"/>
  <c r="AA832" i="11"/>
  <c r="N832" i="11"/>
  <c r="AB832" i="11"/>
  <c r="O831" i="11"/>
  <c r="R831" i="11"/>
  <c r="S831" i="11"/>
  <c r="Q831" i="11"/>
  <c r="P831" i="11"/>
  <c r="AE831" i="11"/>
  <c r="AG831" i="11"/>
  <c r="AF831" i="11"/>
  <c r="AE832" i="11" l="1"/>
  <c r="AG832" i="11"/>
  <c r="AF832" i="11"/>
  <c r="W831" i="11"/>
  <c r="V831" i="11"/>
  <c r="U831" i="11"/>
  <c r="X831" i="11"/>
  <c r="T831" i="11"/>
  <c r="R832" i="11"/>
  <c r="Q832" i="11"/>
  <c r="P832" i="11"/>
  <c r="S832" i="11"/>
  <c r="O832" i="11"/>
  <c r="AC833" i="11"/>
  <c r="AB833" i="11"/>
  <c r="AA833" i="11"/>
  <c r="N833" i="11"/>
  <c r="Z833" i="11"/>
  <c r="Y833" i="11"/>
  <c r="AD833" i="11" s="1"/>
  <c r="M834" i="11"/>
  <c r="S833" i="11" l="1"/>
  <c r="P833" i="11"/>
  <c r="Q833" i="11"/>
  <c r="O833" i="11"/>
  <c r="R833" i="11"/>
  <c r="AE833" i="11"/>
  <c r="N834" i="11"/>
  <c r="AA834" i="11"/>
  <c r="AE834" i="11" s="1"/>
  <c r="AB834" i="11"/>
  <c r="Z834" i="11"/>
  <c r="Y834" i="11"/>
  <c r="AD834" i="11" s="1"/>
  <c r="M835" i="11"/>
  <c r="AC834" i="11"/>
  <c r="AF833" i="11"/>
  <c r="AG833" i="11"/>
  <c r="X832" i="11"/>
  <c r="U832" i="11"/>
  <c r="V832" i="11"/>
  <c r="T832" i="11"/>
  <c r="W832" i="11"/>
  <c r="X834" i="11" l="1"/>
  <c r="W834" i="11"/>
  <c r="V834" i="11"/>
  <c r="U834" i="11"/>
  <c r="T834" i="11"/>
  <c r="AA835" i="11"/>
  <c r="AE835" i="11" s="1"/>
  <c r="M836" i="11"/>
  <c r="Z835" i="11"/>
  <c r="Y835" i="11"/>
  <c r="N835" i="11"/>
  <c r="AC835" i="11"/>
  <c r="AB835" i="11"/>
  <c r="P834" i="11"/>
  <c r="O834" i="11"/>
  <c r="S834" i="11"/>
  <c r="R834" i="11"/>
  <c r="Q834" i="11"/>
  <c r="AF834" i="11"/>
  <c r="AG834" i="11"/>
  <c r="U833" i="11"/>
  <c r="T833" i="11"/>
  <c r="X833" i="11"/>
  <c r="W833" i="11"/>
  <c r="V833" i="11"/>
  <c r="N836" i="11" l="1"/>
  <c r="AC836" i="11"/>
  <c r="AB836" i="11"/>
  <c r="Y836" i="11"/>
  <c r="M837" i="11"/>
  <c r="AA836" i="11"/>
  <c r="AE836" i="11" s="1"/>
  <c r="Z836" i="11"/>
  <c r="V835" i="11"/>
  <c r="W835" i="11"/>
  <c r="U835" i="11"/>
  <c r="T835" i="11"/>
  <c r="X835" i="11"/>
  <c r="AG835" i="11"/>
  <c r="AD835" i="11"/>
  <c r="AD836" i="11" l="1"/>
  <c r="S835" i="11"/>
  <c r="R835" i="11"/>
  <c r="Q835" i="11"/>
  <c r="P835" i="11"/>
  <c r="O835" i="11"/>
  <c r="AF835" i="11"/>
  <c r="V836" i="11"/>
  <c r="U836" i="11"/>
  <c r="T836" i="11"/>
  <c r="X836" i="11"/>
  <c r="W836" i="11"/>
  <c r="Y837" i="11"/>
  <c r="AD837" i="11" s="1"/>
  <c r="AB837" i="11"/>
  <c r="AC837" i="11"/>
  <c r="AA837" i="11"/>
  <c r="AE837" i="11" s="1"/>
  <c r="Z837" i="11"/>
  <c r="N837" i="11"/>
  <c r="M838" i="11"/>
  <c r="AG836" i="11"/>
  <c r="AF836" i="11"/>
  <c r="X837" i="11" l="1"/>
  <c r="W837" i="11"/>
  <c r="T837" i="11"/>
  <c r="U837" i="11"/>
  <c r="V837" i="11"/>
  <c r="Q837" i="11"/>
  <c r="P837" i="11"/>
  <c r="O837" i="11"/>
  <c r="S837" i="11"/>
  <c r="R837" i="11"/>
  <c r="AB838" i="11"/>
  <c r="AA838" i="11"/>
  <c r="AE838" i="11" s="1"/>
  <c r="M839" i="11"/>
  <c r="Z838" i="11"/>
  <c r="AC838" i="11"/>
  <c r="Y838" i="11"/>
  <c r="AD838" i="11" s="1"/>
  <c r="N838" i="11"/>
  <c r="AG837" i="11"/>
  <c r="AF837" i="11"/>
  <c r="Q836" i="11"/>
  <c r="R836" i="11"/>
  <c r="P836" i="11"/>
  <c r="O836" i="11"/>
  <c r="S836" i="11"/>
  <c r="T838" i="11" l="1"/>
  <c r="W838" i="11"/>
  <c r="X838" i="11"/>
  <c r="V838" i="11"/>
  <c r="U838" i="11"/>
  <c r="S838" i="11"/>
  <c r="R838" i="11"/>
  <c r="O838" i="11"/>
  <c r="Q838" i="11"/>
  <c r="P838" i="11"/>
  <c r="N839" i="11"/>
  <c r="AC839" i="11"/>
  <c r="M840" i="11"/>
  <c r="Z839" i="11"/>
  <c r="AB839" i="11"/>
  <c r="AA839" i="11"/>
  <c r="AE839" i="11" s="1"/>
  <c r="Y839" i="11"/>
  <c r="AG838" i="11"/>
  <c r="AF838" i="11"/>
  <c r="W839" i="11" l="1"/>
  <c r="V839" i="11"/>
  <c r="U839" i="11"/>
  <c r="X839" i="11"/>
  <c r="T839" i="11"/>
  <c r="M841" i="11"/>
  <c r="Z840" i="11"/>
  <c r="Y840" i="11"/>
  <c r="AD840" i="11" s="1"/>
  <c r="AC840" i="11"/>
  <c r="N840" i="11"/>
  <c r="AB840" i="11"/>
  <c r="AA840" i="11"/>
  <c r="AG839" i="11"/>
  <c r="AD839" i="11"/>
  <c r="R840" i="11" l="1"/>
  <c r="Q840" i="11"/>
  <c r="P840" i="11"/>
  <c r="S840" i="11"/>
  <c r="O840" i="11"/>
  <c r="O839" i="11"/>
  <c r="R839" i="11"/>
  <c r="S839" i="11"/>
  <c r="Q839" i="11"/>
  <c r="P839" i="11"/>
  <c r="AF839" i="11"/>
  <c r="AC841" i="11"/>
  <c r="AB841" i="11"/>
  <c r="AA841" i="11"/>
  <c r="Y841" i="11"/>
  <c r="AD841" i="11" s="1"/>
  <c r="M842" i="11"/>
  <c r="N841" i="11"/>
  <c r="Z841" i="11"/>
  <c r="AE840" i="11"/>
  <c r="AG840" i="11" s="1"/>
  <c r="AF840" i="11"/>
  <c r="N842" i="11" l="1"/>
  <c r="AA842" i="11"/>
  <c r="M843" i="11"/>
  <c r="AC842" i="11"/>
  <c r="AB842" i="11"/>
  <c r="Z842" i="11"/>
  <c r="Y842" i="11"/>
  <c r="S841" i="11"/>
  <c r="P841" i="11"/>
  <c r="O841" i="11"/>
  <c r="R841" i="11"/>
  <c r="Q841" i="11"/>
  <c r="AE841" i="11"/>
  <c r="AG841" i="11" s="1"/>
  <c r="X840" i="11"/>
  <c r="U840" i="11"/>
  <c r="W840" i="11"/>
  <c r="V840" i="11"/>
  <c r="T840" i="11"/>
  <c r="AF841" i="11"/>
  <c r="AA843" i="11" l="1"/>
  <c r="M844" i="11"/>
  <c r="Z843" i="11"/>
  <c r="Y843" i="11"/>
  <c r="AD843" i="11" s="1"/>
  <c r="N843" i="11"/>
  <c r="AC843" i="11"/>
  <c r="AB843" i="11"/>
  <c r="AE842" i="11"/>
  <c r="AG842" i="11" s="1"/>
  <c r="AD842" i="11"/>
  <c r="U841" i="11"/>
  <c r="T841" i="11"/>
  <c r="X841" i="11"/>
  <c r="W841" i="11"/>
  <c r="V841" i="11"/>
  <c r="AF842" i="11"/>
  <c r="AF843" i="11" l="1"/>
  <c r="S843" i="11"/>
  <c r="R843" i="11"/>
  <c r="Q843" i="11"/>
  <c r="O843" i="11"/>
  <c r="P843" i="11"/>
  <c r="N844" i="11"/>
  <c r="AC844" i="11"/>
  <c r="AB844" i="11"/>
  <c r="Y844" i="11"/>
  <c r="Z844" i="11"/>
  <c r="AA844" i="11"/>
  <c r="AE844" i="11" s="1"/>
  <c r="M845" i="11"/>
  <c r="X842" i="11"/>
  <c r="W842" i="11"/>
  <c r="V842" i="11"/>
  <c r="T842" i="11"/>
  <c r="U842" i="11"/>
  <c r="P842" i="11"/>
  <c r="O842" i="11"/>
  <c r="S842" i="11"/>
  <c r="R842" i="11"/>
  <c r="Q842" i="11"/>
  <c r="AE843" i="11"/>
  <c r="AG844" i="11" l="1"/>
  <c r="Y845" i="11"/>
  <c r="AB845" i="11"/>
  <c r="M846" i="11"/>
  <c r="AC845" i="11"/>
  <c r="AA845" i="11"/>
  <c r="AE845" i="11" s="1"/>
  <c r="Z845" i="11"/>
  <c r="N845" i="11"/>
  <c r="V844" i="11"/>
  <c r="U844" i="11"/>
  <c r="T844" i="11"/>
  <c r="X844" i="11"/>
  <c r="W844" i="11"/>
  <c r="AD844" i="11"/>
  <c r="AF844" i="11" s="1"/>
  <c r="V843" i="11"/>
  <c r="W843" i="11"/>
  <c r="U843" i="11"/>
  <c r="T843" i="11"/>
  <c r="X843" i="11"/>
  <c r="AG843" i="11"/>
  <c r="X845" i="11" l="1"/>
  <c r="W845" i="11"/>
  <c r="T845" i="11"/>
  <c r="U845" i="11"/>
  <c r="V845" i="11"/>
  <c r="AD845" i="11"/>
  <c r="Q844" i="11"/>
  <c r="S844" i="11"/>
  <c r="R844" i="11"/>
  <c r="P844" i="11"/>
  <c r="O844" i="11"/>
  <c r="AB846" i="11"/>
  <c r="AA846" i="11"/>
  <c r="AE846" i="11" s="1"/>
  <c r="M847" i="11"/>
  <c r="Z846" i="11"/>
  <c r="N846" i="11"/>
  <c r="AC846" i="11"/>
  <c r="Y846" i="11"/>
  <c r="AG845" i="11"/>
  <c r="N847" i="11" l="1"/>
  <c r="AC847" i="11"/>
  <c r="M848" i="11"/>
  <c r="Z847" i="11"/>
  <c r="AA847" i="11"/>
  <c r="Y847" i="11"/>
  <c r="AD847" i="11" s="1"/>
  <c r="AB847" i="11"/>
  <c r="AF846" i="11"/>
  <c r="AG846" i="11"/>
  <c r="Q845" i="11"/>
  <c r="P845" i="11"/>
  <c r="O845" i="11"/>
  <c r="S845" i="11"/>
  <c r="R845" i="11"/>
  <c r="AD846" i="11"/>
  <c r="T846" i="11"/>
  <c r="W846" i="11"/>
  <c r="X846" i="11"/>
  <c r="V846" i="11"/>
  <c r="U846" i="11"/>
  <c r="AF845" i="11"/>
  <c r="AE847" i="11" l="1"/>
  <c r="S846" i="11"/>
  <c r="R846" i="11"/>
  <c r="O846" i="11"/>
  <c r="P846" i="11"/>
  <c r="Q846" i="11"/>
  <c r="M849" i="11"/>
  <c r="Z848" i="11"/>
  <c r="Y848" i="11"/>
  <c r="AC848" i="11"/>
  <c r="N848" i="11"/>
  <c r="AB848" i="11"/>
  <c r="AA848" i="11"/>
  <c r="AE848" i="11" s="1"/>
  <c r="O847" i="11"/>
  <c r="R847" i="11"/>
  <c r="Q847" i="11"/>
  <c r="P847" i="11"/>
  <c r="S847" i="11"/>
  <c r="AG847" i="11"/>
  <c r="AF847" i="11"/>
  <c r="X848" i="11" l="1"/>
  <c r="U848" i="11"/>
  <c r="V848" i="11"/>
  <c r="T848" i="11"/>
  <c r="W848" i="11"/>
  <c r="AG848" i="11"/>
  <c r="AC849" i="11"/>
  <c r="AB849" i="11"/>
  <c r="AA849" i="11"/>
  <c r="N849" i="11"/>
  <c r="Y849" i="11"/>
  <c r="M850" i="11"/>
  <c r="Z849" i="11"/>
  <c r="AD848" i="11"/>
  <c r="AF848" i="11" s="1"/>
  <c r="W847" i="11"/>
  <c r="V847" i="11"/>
  <c r="U847" i="11"/>
  <c r="X847" i="11"/>
  <c r="T847" i="11"/>
  <c r="AD849" i="11" l="1"/>
  <c r="N850" i="11"/>
  <c r="AA850" i="11"/>
  <c r="AE850" i="11" s="1"/>
  <c r="AB850" i="11"/>
  <c r="Z850" i="11"/>
  <c r="Y850" i="11"/>
  <c r="AD850" i="11" s="1"/>
  <c r="AC850" i="11"/>
  <c r="M851" i="11"/>
  <c r="AF849" i="11"/>
  <c r="AE849" i="11"/>
  <c r="R848" i="11"/>
  <c r="Q848" i="11"/>
  <c r="P848" i="11"/>
  <c r="S848" i="11"/>
  <c r="O848" i="11"/>
  <c r="AA851" i="11" l="1"/>
  <c r="M852" i="11"/>
  <c r="Z851" i="11"/>
  <c r="Y851" i="11"/>
  <c r="AD851" i="11" s="1"/>
  <c r="N851" i="11"/>
  <c r="AC851" i="11"/>
  <c r="AB851" i="11"/>
  <c r="P850" i="11"/>
  <c r="O850" i="11"/>
  <c r="S850" i="11"/>
  <c r="R850" i="11"/>
  <c r="Q850" i="11"/>
  <c r="X850" i="11"/>
  <c r="W850" i="11"/>
  <c r="V850" i="11"/>
  <c r="U850" i="11"/>
  <c r="T850" i="11"/>
  <c r="U849" i="11"/>
  <c r="T849" i="11"/>
  <c r="X849" i="11"/>
  <c r="W849" i="11"/>
  <c r="V849" i="11"/>
  <c r="AG849" i="11"/>
  <c r="AF850" i="11"/>
  <c r="AG850" i="11"/>
  <c r="S849" i="11"/>
  <c r="P849" i="11"/>
  <c r="Q849" i="11"/>
  <c r="O849" i="11"/>
  <c r="R849" i="11"/>
  <c r="AF851" i="11" l="1"/>
  <c r="S851" i="11"/>
  <c r="R851" i="11"/>
  <c r="Q851" i="11"/>
  <c r="P851" i="11"/>
  <c r="O851" i="11"/>
  <c r="N852" i="11"/>
  <c r="AC852" i="11"/>
  <c r="AB852" i="11"/>
  <c r="Y852" i="11"/>
  <c r="M853" i="11"/>
  <c r="AA852" i="11"/>
  <c r="AE852" i="11" s="1"/>
  <c r="Z852" i="11"/>
  <c r="AE851" i="11"/>
  <c r="V852" i="11" l="1"/>
  <c r="U852" i="11"/>
  <c r="T852" i="11"/>
  <c r="X852" i="11"/>
  <c r="W852" i="11"/>
  <c r="AG852" i="11"/>
  <c r="AF852" i="11"/>
  <c r="V851" i="11"/>
  <c r="W851" i="11"/>
  <c r="U851" i="11"/>
  <c r="T851" i="11"/>
  <c r="X851" i="11"/>
  <c r="Y853" i="11"/>
  <c r="AD853" i="11" s="1"/>
  <c r="AB853" i="11"/>
  <c r="AC853" i="11"/>
  <c r="AA853" i="11"/>
  <c r="AE853" i="11" s="1"/>
  <c r="Z853" i="11"/>
  <c r="N853" i="11"/>
  <c r="M854" i="11"/>
  <c r="AD852" i="11"/>
  <c r="AG851" i="11"/>
  <c r="X853" i="11" l="1"/>
  <c r="W853" i="11"/>
  <c r="T853" i="11"/>
  <c r="V853" i="11"/>
  <c r="U853" i="11"/>
  <c r="Q852" i="11"/>
  <c r="R852" i="11"/>
  <c r="P852" i="11"/>
  <c r="O852" i="11"/>
  <c r="S852" i="11"/>
  <c r="Q853" i="11"/>
  <c r="P853" i="11"/>
  <c r="O853" i="11"/>
  <c r="S853" i="11"/>
  <c r="R853" i="11"/>
  <c r="AB854" i="11"/>
  <c r="AA854" i="11"/>
  <c r="M855" i="11"/>
  <c r="Z854" i="11"/>
  <c r="Y854" i="11"/>
  <c r="AD854" i="11" s="1"/>
  <c r="N854" i="11"/>
  <c r="AC854" i="11"/>
  <c r="AG853" i="11"/>
  <c r="AF853" i="11"/>
  <c r="S854" i="11" l="1"/>
  <c r="R854" i="11"/>
  <c r="O854" i="11"/>
  <c r="Q854" i="11"/>
  <c r="P854" i="11"/>
  <c r="AF854" i="11"/>
  <c r="N855" i="11"/>
  <c r="AC855" i="11"/>
  <c r="M856" i="11"/>
  <c r="Z855" i="11"/>
  <c r="AA855" i="11"/>
  <c r="Y855" i="11"/>
  <c r="AD855" i="11" s="1"/>
  <c r="AB855" i="11"/>
  <c r="AE854" i="11"/>
  <c r="AG854" i="11" s="1"/>
  <c r="AF855" i="11" l="1"/>
  <c r="O855" i="11"/>
  <c r="R855" i="11"/>
  <c r="S855" i="11"/>
  <c r="Q855" i="11"/>
  <c r="P855" i="11"/>
  <c r="T854" i="11"/>
  <c r="W854" i="11"/>
  <c r="X854" i="11"/>
  <c r="V854" i="11"/>
  <c r="U854" i="11"/>
  <c r="M857" i="11"/>
  <c r="Z856" i="11"/>
  <c r="Y856" i="11"/>
  <c r="AD856" i="11" s="1"/>
  <c r="AC856" i="11"/>
  <c r="N856" i="11"/>
  <c r="AB856" i="11"/>
  <c r="AA856" i="11"/>
  <c r="AE856" i="11" s="1"/>
  <c r="AE855" i="11"/>
  <c r="R856" i="11" l="1"/>
  <c r="Q856" i="11"/>
  <c r="P856" i="11"/>
  <c r="S856" i="11"/>
  <c r="O856" i="11"/>
  <c r="AC857" i="11"/>
  <c r="AB857" i="11"/>
  <c r="AA857" i="11"/>
  <c r="AE857" i="11" s="1"/>
  <c r="Y857" i="11"/>
  <c r="M858" i="11"/>
  <c r="N857" i="11"/>
  <c r="Z857" i="11"/>
  <c r="X856" i="11"/>
  <c r="U856" i="11"/>
  <c r="W856" i="11"/>
  <c r="V856" i="11"/>
  <c r="T856" i="11"/>
  <c r="W855" i="11"/>
  <c r="V855" i="11"/>
  <c r="U855" i="11"/>
  <c r="X855" i="11"/>
  <c r="T855" i="11"/>
  <c r="AG856" i="11"/>
  <c r="AF856" i="11"/>
  <c r="AG855" i="11"/>
  <c r="U857" i="11" l="1"/>
  <c r="T857" i="11"/>
  <c r="X857" i="11"/>
  <c r="W857" i="11"/>
  <c r="V857" i="11"/>
  <c r="AG857" i="11"/>
  <c r="N858" i="11"/>
  <c r="AA858" i="11"/>
  <c r="M859" i="11"/>
  <c r="AC858" i="11"/>
  <c r="AB858" i="11"/>
  <c r="Z858" i="11"/>
  <c r="Y858" i="11"/>
  <c r="AD858" i="11" s="1"/>
  <c r="AD857" i="11"/>
  <c r="P858" i="11" l="1"/>
  <c r="O858" i="11"/>
  <c r="S858" i="11"/>
  <c r="R858" i="11"/>
  <c r="Q858" i="11"/>
  <c r="AF858" i="11"/>
  <c r="AG858" i="11"/>
  <c r="S857" i="11"/>
  <c r="P857" i="11"/>
  <c r="R857" i="11"/>
  <c r="Q857" i="11"/>
  <c r="O857" i="11"/>
  <c r="AF857" i="11"/>
  <c r="AA859" i="11"/>
  <c r="AE859" i="11" s="1"/>
  <c r="M860" i="11"/>
  <c r="Z859" i="11"/>
  <c r="Y859" i="11"/>
  <c r="N859" i="11"/>
  <c r="AC859" i="11"/>
  <c r="AB859" i="11"/>
  <c r="AE858" i="11"/>
  <c r="X858" i="11" l="1"/>
  <c r="W858" i="11"/>
  <c r="V858" i="11"/>
  <c r="T858" i="11"/>
  <c r="U858" i="11"/>
  <c r="V859" i="11"/>
  <c r="U859" i="11"/>
  <c r="T859" i="11"/>
  <c r="X859" i="11"/>
  <c r="W859" i="11"/>
  <c r="AG859" i="11"/>
  <c r="N860" i="11"/>
  <c r="AC860" i="11"/>
  <c r="AB860" i="11"/>
  <c r="Y860" i="11"/>
  <c r="AD860" i="11" s="1"/>
  <c r="Z860" i="11"/>
  <c r="AA860" i="11"/>
  <c r="M861" i="11"/>
  <c r="AD859" i="11"/>
  <c r="Q860" i="11" l="1"/>
  <c r="S860" i="11"/>
  <c r="R860" i="11"/>
  <c r="P860" i="11"/>
  <c r="O860" i="11"/>
  <c r="S859" i="11"/>
  <c r="R859" i="11"/>
  <c r="Q859" i="11"/>
  <c r="O859" i="11"/>
  <c r="P859" i="11"/>
  <c r="AF859" i="11"/>
  <c r="AF860" i="11"/>
  <c r="Y861" i="11"/>
  <c r="AD861" i="11" s="1"/>
  <c r="AB861" i="11"/>
  <c r="M862" i="11"/>
  <c r="AC861" i="11"/>
  <c r="AA861" i="11"/>
  <c r="Z861" i="11"/>
  <c r="N861" i="11"/>
  <c r="AE860" i="11"/>
  <c r="V860" i="11" l="1"/>
  <c r="U860" i="11"/>
  <c r="T860" i="11"/>
  <c r="X860" i="11"/>
  <c r="W860" i="11"/>
  <c r="AB862" i="11"/>
  <c r="AA862" i="11"/>
  <c r="AE862" i="11" s="1"/>
  <c r="M863" i="11"/>
  <c r="Z862" i="11"/>
  <c r="N862" i="11"/>
  <c r="AC862" i="11"/>
  <c r="Y862" i="11"/>
  <c r="AD862" i="11" s="1"/>
  <c r="AF861" i="11"/>
  <c r="AE861" i="11"/>
  <c r="Q861" i="11"/>
  <c r="P861" i="11"/>
  <c r="O861" i="11"/>
  <c r="S861" i="11"/>
  <c r="R861" i="11"/>
  <c r="AG860" i="11"/>
  <c r="N863" i="11" l="1"/>
  <c r="AC863" i="11"/>
  <c r="M864" i="11"/>
  <c r="Z863" i="11"/>
  <c r="AA863" i="11"/>
  <c r="Y863" i="11"/>
  <c r="AD863" i="11" s="1"/>
  <c r="AB863" i="11"/>
  <c r="S862" i="11"/>
  <c r="R862" i="11"/>
  <c r="O862" i="11"/>
  <c r="P862" i="11"/>
  <c r="Q862" i="11"/>
  <c r="X861" i="11"/>
  <c r="W861" i="11"/>
  <c r="T861" i="11"/>
  <c r="U861" i="11"/>
  <c r="V861" i="11"/>
  <c r="AG861" i="11"/>
  <c r="AF862" i="11"/>
  <c r="AG862" i="11"/>
  <c r="T862" i="11"/>
  <c r="W862" i="11"/>
  <c r="V862" i="11"/>
  <c r="X862" i="11"/>
  <c r="U862" i="11"/>
  <c r="O863" i="11" l="1"/>
  <c r="R863" i="11"/>
  <c r="Q863" i="11"/>
  <c r="S863" i="11"/>
  <c r="P863" i="11"/>
  <c r="M865" i="11"/>
  <c r="Z864" i="11"/>
  <c r="Y864" i="11"/>
  <c r="AD864" i="11" s="1"/>
  <c r="AC864" i="11"/>
  <c r="AB864" i="11"/>
  <c r="AA864" i="11"/>
  <c r="AE864" i="11" s="1"/>
  <c r="N864" i="11"/>
  <c r="AE863" i="11"/>
  <c r="AF863" i="11"/>
  <c r="W863" i="11" l="1"/>
  <c r="V863" i="11"/>
  <c r="U863" i="11"/>
  <c r="X863" i="11"/>
  <c r="T863" i="11"/>
  <c r="AG864" i="11"/>
  <c r="AF864" i="11"/>
  <c r="R864" i="11"/>
  <c r="Q864" i="11"/>
  <c r="P864" i="11"/>
  <c r="S864" i="11"/>
  <c r="O864" i="11"/>
  <c r="AG863" i="11"/>
  <c r="AC865" i="11"/>
  <c r="AB865" i="11"/>
  <c r="AA865" i="11"/>
  <c r="AE865" i="11" s="1"/>
  <c r="N865" i="11"/>
  <c r="M866" i="11"/>
  <c r="Z865" i="11"/>
  <c r="Y865" i="11"/>
  <c r="AD865" i="11" s="1"/>
  <c r="X864" i="11"/>
  <c r="U864" i="11"/>
  <c r="V864" i="11"/>
  <c r="T864" i="11"/>
  <c r="W864" i="11"/>
  <c r="U865" i="11" l="1"/>
  <c r="T865" i="11"/>
  <c r="X865" i="11"/>
  <c r="W865" i="11"/>
  <c r="V865" i="11"/>
  <c r="S865" i="11"/>
  <c r="P865" i="11"/>
  <c r="Q865" i="11"/>
  <c r="O865" i="11"/>
  <c r="R865" i="11"/>
  <c r="N866" i="11"/>
  <c r="AA866" i="11"/>
  <c r="AB866" i="11"/>
  <c r="Z866" i="11"/>
  <c r="Y866" i="11"/>
  <c r="AD866" i="11" s="1"/>
  <c r="M867" i="11"/>
  <c r="AC866" i="11"/>
  <c r="AF865" i="11"/>
  <c r="AG865" i="11"/>
  <c r="AA867" i="11" l="1"/>
  <c r="M868" i="11"/>
  <c r="Z867" i="11"/>
  <c r="Y867" i="11"/>
  <c r="N867" i="11"/>
  <c r="AC867" i="11"/>
  <c r="AB867" i="11"/>
  <c r="P866" i="11"/>
  <c r="O866" i="11"/>
  <c r="S866" i="11"/>
  <c r="R866" i="11"/>
  <c r="Q866" i="11"/>
  <c r="AF866" i="11"/>
  <c r="AE866" i="11"/>
  <c r="AD867" i="11" l="1"/>
  <c r="N868" i="11"/>
  <c r="AC868" i="11"/>
  <c r="AB868" i="11"/>
  <c r="Y868" i="11"/>
  <c r="AD868" i="11" s="1"/>
  <c r="M869" i="11"/>
  <c r="AA868" i="11"/>
  <c r="Z868" i="11"/>
  <c r="X866" i="11"/>
  <c r="W866" i="11"/>
  <c r="V866" i="11"/>
  <c r="T866" i="11"/>
  <c r="U866" i="11"/>
  <c r="AG866" i="11"/>
  <c r="AE867" i="11"/>
  <c r="Y869" i="11" l="1"/>
  <c r="AB869" i="11"/>
  <c r="AC869" i="11"/>
  <c r="AA869" i="11"/>
  <c r="AE869" i="11" s="1"/>
  <c r="Z869" i="11"/>
  <c r="N869" i="11"/>
  <c r="M870" i="11"/>
  <c r="Q868" i="11"/>
  <c r="R868" i="11"/>
  <c r="P868" i="11"/>
  <c r="O868" i="11"/>
  <c r="S868" i="11"/>
  <c r="AF868" i="11"/>
  <c r="S867" i="11"/>
  <c r="R867" i="11"/>
  <c r="Q867" i="11"/>
  <c r="P867" i="11"/>
  <c r="O867" i="11"/>
  <c r="AF867" i="11"/>
  <c r="V867" i="11"/>
  <c r="W867" i="11"/>
  <c r="U867" i="11"/>
  <c r="T867" i="11"/>
  <c r="X867" i="11"/>
  <c r="AE868" i="11"/>
  <c r="AG868" i="11" s="1"/>
  <c r="AG867" i="11"/>
  <c r="AG869" i="11" l="1"/>
  <c r="X869" i="11"/>
  <c r="W869" i="11"/>
  <c r="T869" i="11"/>
  <c r="U869" i="11"/>
  <c r="V869" i="11"/>
  <c r="AB870" i="11"/>
  <c r="AA870" i="11"/>
  <c r="M871" i="11"/>
  <c r="Z870" i="11"/>
  <c r="N870" i="11"/>
  <c r="AC870" i="11"/>
  <c r="Y870" i="11"/>
  <c r="AD870" i="11" s="1"/>
  <c r="V868" i="11"/>
  <c r="U868" i="11"/>
  <c r="T868" i="11"/>
  <c r="X868" i="11"/>
  <c r="W868" i="11"/>
  <c r="AD869" i="11"/>
  <c r="S870" i="11" l="1"/>
  <c r="R870" i="11"/>
  <c r="O870" i="11"/>
  <c r="Q870" i="11"/>
  <c r="P870" i="11"/>
  <c r="Q869" i="11"/>
  <c r="P869" i="11"/>
  <c r="O869" i="11"/>
  <c r="S869" i="11"/>
  <c r="R869" i="11"/>
  <c r="AF870" i="11"/>
  <c r="N871" i="11"/>
  <c r="AC871" i="11"/>
  <c r="M872" i="11"/>
  <c r="Z871" i="11"/>
  <c r="Y871" i="11"/>
  <c r="AB871" i="11"/>
  <c r="AA871" i="11"/>
  <c r="AF869" i="11"/>
  <c r="AE870" i="11"/>
  <c r="AG870" i="11" s="1"/>
  <c r="AE871" i="11" l="1"/>
  <c r="M873" i="11"/>
  <c r="Z872" i="11"/>
  <c r="Y872" i="11"/>
  <c r="AD872" i="11" s="1"/>
  <c r="AC872" i="11"/>
  <c r="N872" i="11"/>
  <c r="AB872" i="11"/>
  <c r="AA872" i="11"/>
  <c r="T870" i="11"/>
  <c r="W870" i="11"/>
  <c r="X870" i="11"/>
  <c r="V870" i="11"/>
  <c r="U870" i="11"/>
  <c r="AD871" i="11"/>
  <c r="AF872" i="11" l="1"/>
  <c r="R872" i="11"/>
  <c r="Q872" i="11"/>
  <c r="P872" i="11"/>
  <c r="S872" i="11"/>
  <c r="O872" i="11"/>
  <c r="AC873" i="11"/>
  <c r="AB873" i="11"/>
  <c r="AA873" i="11"/>
  <c r="Y873" i="11"/>
  <c r="Z873" i="11"/>
  <c r="N873" i="11"/>
  <c r="M874" i="11"/>
  <c r="W871" i="11"/>
  <c r="V871" i="11"/>
  <c r="U871" i="11"/>
  <c r="X871" i="11"/>
  <c r="T871" i="11"/>
  <c r="O871" i="11"/>
  <c r="R871" i="11"/>
  <c r="S871" i="11"/>
  <c r="Q871" i="11"/>
  <c r="P871" i="11"/>
  <c r="AE872" i="11"/>
  <c r="AF871" i="11"/>
  <c r="AG871" i="11"/>
  <c r="N874" i="11" l="1"/>
  <c r="AA874" i="11"/>
  <c r="M875" i="11"/>
  <c r="Z874" i="11"/>
  <c r="AC874" i="11"/>
  <c r="AB874" i="11"/>
  <c r="Y874" i="11"/>
  <c r="AD874" i="11" s="1"/>
  <c r="AF873" i="11"/>
  <c r="AD873" i="11"/>
  <c r="AE873" i="11"/>
  <c r="X872" i="11"/>
  <c r="U872" i="11"/>
  <c r="T872" i="11"/>
  <c r="V872" i="11"/>
  <c r="W872" i="11"/>
  <c r="AG872" i="11"/>
  <c r="U873" i="11" l="1"/>
  <c r="T873" i="11"/>
  <c r="X873" i="11"/>
  <c r="W873" i="11"/>
  <c r="V873" i="11"/>
  <c r="AA875" i="11"/>
  <c r="AE875" i="11" s="1"/>
  <c r="M876" i="11"/>
  <c r="Z875" i="11"/>
  <c r="Y875" i="11"/>
  <c r="N875" i="11"/>
  <c r="AC875" i="11"/>
  <c r="AB875" i="11"/>
  <c r="P874" i="11"/>
  <c r="O874" i="11"/>
  <c r="S874" i="11"/>
  <c r="R874" i="11"/>
  <c r="Q874" i="11"/>
  <c r="AE874" i="11"/>
  <c r="S873" i="11"/>
  <c r="P873" i="11"/>
  <c r="O873" i="11"/>
  <c r="R873" i="11"/>
  <c r="Q873" i="11"/>
  <c r="AG873" i="11"/>
  <c r="AF874" i="11"/>
  <c r="AG874" i="11"/>
  <c r="V875" i="11" l="1"/>
  <c r="U875" i="11"/>
  <c r="W875" i="11"/>
  <c r="T875" i="11"/>
  <c r="X875" i="11"/>
  <c r="N876" i="11"/>
  <c r="AC876" i="11"/>
  <c r="AB876" i="11"/>
  <c r="Y876" i="11"/>
  <c r="Z876" i="11"/>
  <c r="M877" i="11"/>
  <c r="AA876" i="11"/>
  <c r="X874" i="11"/>
  <c r="W874" i="11"/>
  <c r="V874" i="11"/>
  <c r="T874" i="11"/>
  <c r="U874" i="11"/>
  <c r="AG875" i="11"/>
  <c r="AD875" i="11"/>
  <c r="AF876" i="11" l="1"/>
  <c r="S875" i="11"/>
  <c r="R875" i="11"/>
  <c r="Q875" i="11"/>
  <c r="O875" i="11"/>
  <c r="P875" i="11"/>
  <c r="AE876" i="11"/>
  <c r="AF875" i="11"/>
  <c r="Y877" i="11"/>
  <c r="AB877" i="11"/>
  <c r="M878" i="11"/>
  <c r="AA877" i="11"/>
  <c r="AE877" i="11" s="1"/>
  <c r="AC877" i="11"/>
  <c r="Z877" i="11"/>
  <c r="N877" i="11"/>
  <c r="AD876" i="11"/>
  <c r="AG877" i="11" l="1"/>
  <c r="X877" i="11"/>
  <c r="W877" i="11"/>
  <c r="T877" i="11"/>
  <c r="U877" i="11"/>
  <c r="V877" i="11"/>
  <c r="AB878" i="11"/>
  <c r="AA878" i="11"/>
  <c r="M879" i="11"/>
  <c r="Z878" i="11"/>
  <c r="N878" i="11"/>
  <c r="AC878" i="11"/>
  <c r="Y878" i="11"/>
  <c r="AD878" i="11" s="1"/>
  <c r="V876" i="11"/>
  <c r="U876" i="11"/>
  <c r="T876" i="11"/>
  <c r="X876" i="11"/>
  <c r="W876" i="11"/>
  <c r="AD877" i="11"/>
  <c r="Q876" i="11"/>
  <c r="P876" i="11"/>
  <c r="S876" i="11"/>
  <c r="R876" i="11"/>
  <c r="O876" i="11"/>
  <c r="AG876" i="11"/>
  <c r="S878" i="11" l="1"/>
  <c r="R878" i="11"/>
  <c r="O878" i="11"/>
  <c r="P878" i="11"/>
  <c r="Q878" i="11"/>
  <c r="Q877" i="11"/>
  <c r="P877" i="11"/>
  <c r="O877" i="11"/>
  <c r="S877" i="11"/>
  <c r="R877" i="11"/>
  <c r="AF878" i="11"/>
  <c r="N879" i="11"/>
  <c r="AC879" i="11"/>
  <c r="M880" i="11"/>
  <c r="Z879" i="11"/>
  <c r="AA879" i="11"/>
  <c r="Y879" i="11"/>
  <c r="AB879" i="11"/>
  <c r="AF877" i="11"/>
  <c r="AE878" i="11"/>
  <c r="M881" i="11" l="1"/>
  <c r="Z880" i="11"/>
  <c r="Y880" i="11"/>
  <c r="AD880" i="11" s="1"/>
  <c r="AC880" i="11"/>
  <c r="AB880" i="11"/>
  <c r="N880" i="11"/>
  <c r="AA880" i="11"/>
  <c r="T878" i="11"/>
  <c r="W878" i="11"/>
  <c r="V878" i="11"/>
  <c r="X878" i="11"/>
  <c r="U878" i="11"/>
  <c r="AG878" i="11"/>
  <c r="AD879" i="11"/>
  <c r="AF879" i="11" s="1"/>
  <c r="AE879" i="11"/>
  <c r="AF880" i="11" l="1"/>
  <c r="R880" i="11"/>
  <c r="Q880" i="11"/>
  <c r="P880" i="11"/>
  <c r="S880" i="11"/>
  <c r="O880" i="11"/>
  <c r="AC881" i="11"/>
  <c r="AB881" i="11"/>
  <c r="AA881" i="11"/>
  <c r="N881" i="11"/>
  <c r="Y881" i="11"/>
  <c r="M882" i="11"/>
  <c r="Z881" i="11"/>
  <c r="O879" i="11"/>
  <c r="R879" i="11"/>
  <c r="Q879" i="11"/>
  <c r="S879" i="11"/>
  <c r="P879" i="11"/>
  <c r="W879" i="11"/>
  <c r="V879" i="11"/>
  <c r="U879" i="11"/>
  <c r="X879" i="11"/>
  <c r="T879" i="11"/>
  <c r="AE880" i="11"/>
  <c r="AG879" i="11"/>
  <c r="N882" i="11" l="1"/>
  <c r="AA882" i="11"/>
  <c r="AB882" i="11"/>
  <c r="Z882" i="11"/>
  <c r="Y882" i="11"/>
  <c r="AD882" i="11" s="1"/>
  <c r="M883" i="11"/>
  <c r="AC882" i="11"/>
  <c r="AD881" i="11"/>
  <c r="AE881" i="11"/>
  <c r="X880" i="11"/>
  <c r="U880" i="11"/>
  <c r="V880" i="11"/>
  <c r="T880" i="11"/>
  <c r="W880" i="11"/>
  <c r="AG880" i="11"/>
  <c r="P882" i="11" l="1"/>
  <c r="O882" i="11"/>
  <c r="S882" i="11"/>
  <c r="R882" i="11"/>
  <c r="Q882" i="11"/>
  <c r="S881" i="11"/>
  <c r="P881" i="11"/>
  <c r="Q881" i="11"/>
  <c r="O881" i="11"/>
  <c r="R881" i="11"/>
  <c r="AE882" i="11"/>
  <c r="AA883" i="11"/>
  <c r="AE883" i="11" s="1"/>
  <c r="M884" i="11"/>
  <c r="Z883" i="11"/>
  <c r="Y883" i="11"/>
  <c r="AD883" i="11" s="1"/>
  <c r="N883" i="11"/>
  <c r="AC883" i="11"/>
  <c r="AB883" i="11"/>
  <c r="U881" i="11"/>
  <c r="T881" i="11"/>
  <c r="X881" i="11"/>
  <c r="W881" i="11"/>
  <c r="V881" i="11"/>
  <c r="AG881" i="11"/>
  <c r="AF881" i="11"/>
  <c r="AF882" i="11"/>
  <c r="AG882" i="11"/>
  <c r="AG883" i="11" l="1"/>
  <c r="AF883" i="11"/>
  <c r="S883" i="11"/>
  <c r="R883" i="11"/>
  <c r="Q883" i="11"/>
  <c r="O883" i="11"/>
  <c r="P883" i="11"/>
  <c r="V883" i="11"/>
  <c r="W883" i="11"/>
  <c r="U883" i="11"/>
  <c r="T883" i="11"/>
  <c r="X883" i="11"/>
  <c r="X882" i="11"/>
  <c r="W882" i="11"/>
  <c r="V882" i="11"/>
  <c r="U882" i="11"/>
  <c r="T882" i="11"/>
  <c r="N884" i="11"/>
  <c r="AC884" i="11"/>
  <c r="AB884" i="11"/>
  <c r="Y884" i="11"/>
  <c r="M885" i="11"/>
  <c r="Z884" i="11"/>
  <c r="AA884" i="11"/>
  <c r="AE884" i="11" s="1"/>
  <c r="V884" i="11" l="1"/>
  <c r="U884" i="11"/>
  <c r="T884" i="11"/>
  <c r="X884" i="11"/>
  <c r="W884" i="11"/>
  <c r="Y885" i="11"/>
  <c r="AD885" i="11" s="1"/>
  <c r="AB885" i="11"/>
  <c r="AC885" i="11"/>
  <c r="AA885" i="11"/>
  <c r="Z885" i="11"/>
  <c r="M886" i="11"/>
  <c r="N885" i="11"/>
  <c r="AG884" i="11"/>
  <c r="AD884" i="11"/>
  <c r="AF884" i="11" s="1"/>
  <c r="AF885" i="11" l="1"/>
  <c r="Q885" i="11"/>
  <c r="P885" i="11"/>
  <c r="O885" i="11"/>
  <c r="S885" i="11"/>
  <c r="R885" i="11"/>
  <c r="AB886" i="11"/>
  <c r="AA886" i="11"/>
  <c r="M887" i="11"/>
  <c r="Z886" i="11"/>
  <c r="N886" i="11"/>
  <c r="AC886" i="11"/>
  <c r="Y886" i="11"/>
  <c r="AD886" i="11" s="1"/>
  <c r="Q884" i="11"/>
  <c r="R884" i="11"/>
  <c r="P884" i="11"/>
  <c r="O884" i="11"/>
  <c r="S884" i="11"/>
  <c r="AE885" i="11"/>
  <c r="X885" i="11" l="1"/>
  <c r="W885" i="11"/>
  <c r="T885" i="11"/>
  <c r="V885" i="11"/>
  <c r="U885" i="11"/>
  <c r="S886" i="11"/>
  <c r="R886" i="11"/>
  <c r="O886" i="11"/>
  <c r="P886" i="11"/>
  <c r="Q886" i="11"/>
  <c r="AF886" i="11"/>
  <c r="N887" i="11"/>
  <c r="AC887" i="11"/>
  <c r="M888" i="11"/>
  <c r="Z887" i="11"/>
  <c r="Y887" i="11"/>
  <c r="AA887" i="11"/>
  <c r="AB887" i="11"/>
  <c r="AE886" i="11"/>
  <c r="AG885" i="11"/>
  <c r="M889" i="11" l="1"/>
  <c r="Z888" i="11"/>
  <c r="Y888" i="11"/>
  <c r="AD888" i="11" s="1"/>
  <c r="AC888" i="11"/>
  <c r="N888" i="11"/>
  <c r="AB888" i="11"/>
  <c r="AA888" i="11"/>
  <c r="T886" i="11"/>
  <c r="W886" i="11"/>
  <c r="X886" i="11"/>
  <c r="V886" i="11"/>
  <c r="U886" i="11"/>
  <c r="AG886" i="11"/>
  <c r="AE887" i="11"/>
  <c r="AD887" i="11"/>
  <c r="AF887" i="11" s="1"/>
  <c r="AF888" i="11" l="1"/>
  <c r="R888" i="11"/>
  <c r="Q888" i="11"/>
  <c r="P888" i="11"/>
  <c r="S888" i="11"/>
  <c r="O888" i="11"/>
  <c r="AC889" i="11"/>
  <c r="AB889" i="11"/>
  <c r="AA889" i="11"/>
  <c r="Y889" i="11"/>
  <c r="AD889" i="11" s="1"/>
  <c r="N889" i="11"/>
  <c r="M890" i="11"/>
  <c r="Z889" i="11"/>
  <c r="W887" i="11"/>
  <c r="V887" i="11"/>
  <c r="U887" i="11"/>
  <c r="X887" i="11"/>
  <c r="T887" i="11"/>
  <c r="O887" i="11"/>
  <c r="R887" i="11"/>
  <c r="S887" i="11"/>
  <c r="Q887" i="11"/>
  <c r="P887" i="11"/>
  <c r="AE888" i="11"/>
  <c r="AG887" i="11"/>
  <c r="N890" i="11" l="1"/>
  <c r="AA890" i="11"/>
  <c r="M891" i="11"/>
  <c r="Z890" i="11"/>
  <c r="AB890" i="11"/>
  <c r="Y890" i="11"/>
  <c r="AD890" i="11" s="1"/>
  <c r="AC890" i="11"/>
  <c r="AF889" i="11"/>
  <c r="S889" i="11"/>
  <c r="P889" i="11"/>
  <c r="O889" i="11"/>
  <c r="Q889" i="11"/>
  <c r="R889" i="11"/>
  <c r="AE889" i="11"/>
  <c r="X888" i="11"/>
  <c r="U888" i="11"/>
  <c r="T888" i="11"/>
  <c r="W888" i="11"/>
  <c r="V888" i="11"/>
  <c r="AG888" i="11"/>
  <c r="U889" i="11" l="1"/>
  <c r="T889" i="11"/>
  <c r="X889" i="11"/>
  <c r="W889" i="11"/>
  <c r="V889" i="11"/>
  <c r="P890" i="11"/>
  <c r="O890" i="11"/>
  <c r="S890" i="11"/>
  <c r="R890" i="11"/>
  <c r="Q890" i="11"/>
  <c r="AA891" i="11"/>
  <c r="M892" i="11"/>
  <c r="Z891" i="11"/>
  <c r="Y891" i="11"/>
  <c r="AD891" i="11" s="1"/>
  <c r="N891" i="11"/>
  <c r="AC891" i="11"/>
  <c r="AB891" i="11"/>
  <c r="AE890" i="11"/>
  <c r="AG889" i="11"/>
  <c r="AF890" i="11"/>
  <c r="AG890" i="11"/>
  <c r="S891" i="11" l="1"/>
  <c r="R891" i="11"/>
  <c r="Q891" i="11"/>
  <c r="O891" i="11"/>
  <c r="P891" i="11"/>
  <c r="AF891" i="11"/>
  <c r="N892" i="11"/>
  <c r="AC892" i="11"/>
  <c r="AB892" i="11"/>
  <c r="AA892" i="11"/>
  <c r="AE892" i="11" s="1"/>
  <c r="Y892" i="11"/>
  <c r="M893" i="11"/>
  <c r="Z892" i="11"/>
  <c r="AE891" i="11"/>
  <c r="AG891" i="11" s="1"/>
  <c r="X890" i="11"/>
  <c r="W890" i="11"/>
  <c r="V890" i="11"/>
  <c r="T890" i="11"/>
  <c r="U890" i="11"/>
  <c r="AD892" i="11" l="1"/>
  <c r="AG892" i="11"/>
  <c r="AF892" i="11"/>
  <c r="Y893" i="11"/>
  <c r="N893" i="11"/>
  <c r="AB893" i="11"/>
  <c r="M894" i="11"/>
  <c r="AC893" i="11"/>
  <c r="AA893" i="11"/>
  <c r="Z893" i="11"/>
  <c r="X891" i="11"/>
  <c r="V891" i="11"/>
  <c r="U891" i="11"/>
  <c r="W891" i="11"/>
  <c r="T891" i="11"/>
  <c r="V892" i="11"/>
  <c r="U892" i="11"/>
  <c r="T892" i="11"/>
  <c r="W892" i="11"/>
  <c r="X892" i="11"/>
  <c r="AD893" i="11" l="1"/>
  <c r="AB894" i="11"/>
  <c r="AA894" i="11"/>
  <c r="AE894" i="11" s="1"/>
  <c r="M895" i="11"/>
  <c r="Z894" i="11"/>
  <c r="Y894" i="11"/>
  <c r="AD894" i="11" s="1"/>
  <c r="N894" i="11"/>
  <c r="AC894" i="11"/>
  <c r="AE893" i="11"/>
  <c r="S892" i="11"/>
  <c r="Q892" i="11"/>
  <c r="O892" i="11"/>
  <c r="R892" i="11"/>
  <c r="P892" i="11"/>
  <c r="S894" i="11" l="1"/>
  <c r="R894" i="11"/>
  <c r="Q894" i="11"/>
  <c r="O894" i="11"/>
  <c r="P894" i="11"/>
  <c r="N895" i="11"/>
  <c r="AC895" i="11"/>
  <c r="AB895" i="11"/>
  <c r="M896" i="11"/>
  <c r="Z895" i="11"/>
  <c r="AA895" i="11"/>
  <c r="Y895" i="11"/>
  <c r="AD895" i="11" s="1"/>
  <c r="T894" i="11"/>
  <c r="W894" i="11"/>
  <c r="V894" i="11"/>
  <c r="X894" i="11"/>
  <c r="U894" i="11"/>
  <c r="Q893" i="11"/>
  <c r="P893" i="11"/>
  <c r="O893" i="11"/>
  <c r="S893" i="11"/>
  <c r="R893" i="11"/>
  <c r="AF893" i="11"/>
  <c r="X893" i="11"/>
  <c r="W893" i="11"/>
  <c r="V893" i="11"/>
  <c r="T893" i="11"/>
  <c r="U893" i="11"/>
  <c r="AG894" i="11"/>
  <c r="AF894" i="11"/>
  <c r="AG893" i="11"/>
  <c r="AF895" i="11" l="1"/>
  <c r="AE895" i="11"/>
  <c r="O895" i="11"/>
  <c r="R895" i="11"/>
  <c r="P895" i="11"/>
  <c r="S895" i="11"/>
  <c r="Q895" i="11"/>
  <c r="M897" i="11"/>
  <c r="Z896" i="11"/>
  <c r="Y896" i="11"/>
  <c r="AC896" i="11"/>
  <c r="N896" i="11"/>
  <c r="AA896" i="11"/>
  <c r="AB896" i="11"/>
  <c r="AD896" i="11" l="1"/>
  <c r="W895" i="11"/>
  <c r="V895" i="11"/>
  <c r="U895" i="11"/>
  <c r="T895" i="11"/>
  <c r="X895" i="11"/>
  <c r="AE896" i="11"/>
  <c r="AC897" i="11"/>
  <c r="AB897" i="11"/>
  <c r="AA897" i="11"/>
  <c r="AE897" i="11" s="1"/>
  <c r="M898" i="11"/>
  <c r="Z897" i="11"/>
  <c r="N897" i="11"/>
  <c r="Y897" i="11"/>
  <c r="AD897" i="11" s="1"/>
  <c r="AG895" i="11"/>
  <c r="AF897" i="11" l="1"/>
  <c r="AG897" i="11"/>
  <c r="N898" i="11"/>
  <c r="AC898" i="11"/>
  <c r="AA898" i="11"/>
  <c r="AE898" i="11" s="1"/>
  <c r="M899" i="11"/>
  <c r="Y898" i="11"/>
  <c r="Z898" i="11"/>
  <c r="AB898" i="11"/>
  <c r="R896" i="11"/>
  <c r="Q896" i="11"/>
  <c r="P896" i="11"/>
  <c r="O896" i="11"/>
  <c r="S896" i="11"/>
  <c r="S897" i="11"/>
  <c r="R897" i="11"/>
  <c r="P897" i="11"/>
  <c r="O897" i="11"/>
  <c r="Q897" i="11"/>
  <c r="AF896" i="11"/>
  <c r="U897" i="11"/>
  <c r="T897" i="11"/>
  <c r="X897" i="11"/>
  <c r="W897" i="11"/>
  <c r="V897" i="11"/>
  <c r="X896" i="11"/>
  <c r="W896" i="11"/>
  <c r="U896" i="11"/>
  <c r="V896" i="11"/>
  <c r="T896" i="11"/>
  <c r="AG896" i="11"/>
  <c r="AD898" i="11" l="1"/>
  <c r="AA899" i="11"/>
  <c r="M900" i="11"/>
  <c r="Z899" i="11"/>
  <c r="Y899" i="11"/>
  <c r="AD899" i="11" s="1"/>
  <c r="N899" i="11"/>
  <c r="AC899" i="11"/>
  <c r="AB899" i="11"/>
  <c r="X898" i="11"/>
  <c r="W898" i="11"/>
  <c r="V898" i="11"/>
  <c r="U898" i="11"/>
  <c r="T898" i="11"/>
  <c r="AF898" i="11"/>
  <c r="AG898" i="11"/>
  <c r="S899" i="11" l="1"/>
  <c r="R899" i="11"/>
  <c r="Q899" i="11"/>
  <c r="P899" i="11"/>
  <c r="O899" i="11"/>
  <c r="N900" i="11"/>
  <c r="AC900" i="11"/>
  <c r="AB900" i="11"/>
  <c r="AA900" i="11"/>
  <c r="Y900" i="11"/>
  <c r="M901" i="11"/>
  <c r="Z900" i="11"/>
  <c r="AF899" i="11"/>
  <c r="AE899" i="11"/>
  <c r="P898" i="11"/>
  <c r="O898" i="11"/>
  <c r="S898" i="11"/>
  <c r="Q898" i="11"/>
  <c r="R898" i="11"/>
  <c r="X899" i="11" l="1"/>
  <c r="V899" i="11"/>
  <c r="W899" i="11"/>
  <c r="U899" i="11"/>
  <c r="T899" i="11"/>
  <c r="Y901" i="11"/>
  <c r="AD901" i="11" s="1"/>
  <c r="N901" i="11"/>
  <c r="AB901" i="11"/>
  <c r="M902" i="11"/>
  <c r="Z901" i="11"/>
  <c r="AC901" i="11"/>
  <c r="AA901" i="11"/>
  <c r="AG900" i="11"/>
  <c r="AG899" i="11"/>
  <c r="AD900" i="11"/>
  <c r="AE900" i="11"/>
  <c r="Q901" i="11" l="1"/>
  <c r="P901" i="11"/>
  <c r="O901" i="11"/>
  <c r="R901" i="11"/>
  <c r="S901" i="11"/>
  <c r="AE901" i="11"/>
  <c r="AG901" i="11" s="1"/>
  <c r="S900" i="11"/>
  <c r="Q900" i="11"/>
  <c r="P900" i="11"/>
  <c r="O900" i="11"/>
  <c r="R900" i="11"/>
  <c r="AF901" i="11"/>
  <c r="AF900" i="11"/>
  <c r="V900" i="11"/>
  <c r="U900" i="11"/>
  <c r="T900" i="11"/>
  <c r="X900" i="11"/>
  <c r="W900" i="11"/>
  <c r="AB902" i="11"/>
  <c r="AA902" i="11"/>
  <c r="AE902" i="11" s="1"/>
  <c r="M903" i="11"/>
  <c r="Z902" i="11"/>
  <c r="Y902" i="11"/>
  <c r="AD902" i="11" s="1"/>
  <c r="N902" i="11"/>
  <c r="AC902" i="11"/>
  <c r="T902" i="11" l="1"/>
  <c r="W902" i="11"/>
  <c r="X902" i="11"/>
  <c r="V902" i="11"/>
  <c r="U902" i="11"/>
  <c r="S902" i="11"/>
  <c r="R902" i="11"/>
  <c r="Q902" i="11"/>
  <c r="O902" i="11"/>
  <c r="P902" i="11"/>
  <c r="N903" i="11"/>
  <c r="AC903" i="11"/>
  <c r="AB903" i="11"/>
  <c r="M904" i="11"/>
  <c r="Z903" i="11"/>
  <c r="Y903" i="11"/>
  <c r="AD903" i="11" s="1"/>
  <c r="AA903" i="11"/>
  <c r="X901" i="11"/>
  <c r="W901" i="11"/>
  <c r="V901" i="11"/>
  <c r="T901" i="11"/>
  <c r="U901" i="11"/>
  <c r="AG902" i="11"/>
  <c r="AF902" i="11"/>
  <c r="O903" i="11" l="1"/>
  <c r="R903" i="11"/>
  <c r="Q903" i="11"/>
  <c r="P903" i="11"/>
  <c r="S903" i="11"/>
  <c r="M905" i="11"/>
  <c r="Z904" i="11"/>
  <c r="Y904" i="11"/>
  <c r="AD904" i="11" s="1"/>
  <c r="AC904" i="11"/>
  <c r="N904" i="11"/>
  <c r="AA904" i="11"/>
  <c r="AB904" i="11"/>
  <c r="AF903" i="11"/>
  <c r="AE903" i="11"/>
  <c r="W903" i="11" l="1"/>
  <c r="V903" i="11"/>
  <c r="U903" i="11"/>
  <c r="T903" i="11"/>
  <c r="X903" i="11"/>
  <c r="AC905" i="11"/>
  <c r="AB905" i="11"/>
  <c r="AA905" i="11"/>
  <c r="AE905" i="11" s="1"/>
  <c r="M906" i="11"/>
  <c r="Z905" i="11"/>
  <c r="N905" i="11"/>
  <c r="Y905" i="11"/>
  <c r="AD905" i="11" s="1"/>
  <c r="AG903" i="11"/>
  <c r="AF904" i="11"/>
  <c r="R904" i="11"/>
  <c r="Q904" i="11"/>
  <c r="P904" i="11"/>
  <c r="O904" i="11"/>
  <c r="S904" i="11"/>
  <c r="AE904" i="11"/>
  <c r="X904" i="11" l="1"/>
  <c r="W904" i="11"/>
  <c r="U904" i="11"/>
  <c r="V904" i="11"/>
  <c r="T904" i="11"/>
  <c r="S905" i="11"/>
  <c r="R905" i="11"/>
  <c r="P905" i="11"/>
  <c r="Q905" i="11"/>
  <c r="O905" i="11"/>
  <c r="AF905" i="11"/>
  <c r="AG905" i="11"/>
  <c r="U905" i="11"/>
  <c r="T905" i="11"/>
  <c r="X905" i="11"/>
  <c r="W905" i="11"/>
  <c r="V905" i="11"/>
  <c r="AG904" i="11"/>
  <c r="N906" i="11"/>
  <c r="AC906" i="11"/>
  <c r="AA906" i="11"/>
  <c r="M907" i="11"/>
  <c r="Z906" i="11"/>
  <c r="AB906" i="11"/>
  <c r="Y906" i="11"/>
  <c r="AA907" i="11" l="1"/>
  <c r="M908" i="11"/>
  <c r="Z907" i="11"/>
  <c r="Y907" i="11"/>
  <c r="AD907" i="11" s="1"/>
  <c r="N907" i="11"/>
  <c r="AB907" i="11"/>
  <c r="AC907" i="11"/>
  <c r="AF906" i="11"/>
  <c r="AG906" i="11"/>
  <c r="AE906" i="11"/>
  <c r="AD906" i="11"/>
  <c r="AF907" i="11" l="1"/>
  <c r="P906" i="11"/>
  <c r="O906" i="11"/>
  <c r="S906" i="11"/>
  <c r="R906" i="11"/>
  <c r="Q906" i="11"/>
  <c r="X906" i="11"/>
  <c r="W906" i="11"/>
  <c r="V906" i="11"/>
  <c r="U906" i="11"/>
  <c r="T906" i="11"/>
  <c r="N908" i="11"/>
  <c r="AC908" i="11"/>
  <c r="AB908" i="11"/>
  <c r="AA908" i="11"/>
  <c r="AE908" i="11" s="1"/>
  <c r="Y908" i="11"/>
  <c r="M909" i="11"/>
  <c r="Z908" i="11"/>
  <c r="S907" i="11"/>
  <c r="R907" i="11"/>
  <c r="Q907" i="11"/>
  <c r="P907" i="11"/>
  <c r="O907" i="11"/>
  <c r="AE907" i="11"/>
  <c r="AG908" i="11" l="1"/>
  <c r="Y909" i="11"/>
  <c r="N909" i="11"/>
  <c r="AB909" i="11"/>
  <c r="AA909" i="11"/>
  <c r="AE909" i="11" s="1"/>
  <c r="M910" i="11"/>
  <c r="AC909" i="11"/>
  <c r="Z909" i="11"/>
  <c r="V908" i="11"/>
  <c r="U908" i="11"/>
  <c r="T908" i="11"/>
  <c r="X908" i="11"/>
  <c r="W908" i="11"/>
  <c r="X907" i="11"/>
  <c r="V907" i="11"/>
  <c r="T907" i="11"/>
  <c r="W907" i="11"/>
  <c r="U907" i="11"/>
  <c r="AD908" i="11"/>
  <c r="AF908" i="11" s="1"/>
  <c r="AG907" i="11"/>
  <c r="AD909" i="11" l="1"/>
  <c r="AB910" i="11"/>
  <c r="AA910" i="11"/>
  <c r="M911" i="11"/>
  <c r="Z910" i="11"/>
  <c r="Y910" i="11"/>
  <c r="AD910" i="11" s="1"/>
  <c r="N910" i="11"/>
  <c r="AC910" i="11"/>
  <c r="AG909" i="11"/>
  <c r="AF909" i="11"/>
  <c r="X909" i="11"/>
  <c r="W909" i="11"/>
  <c r="V909" i="11"/>
  <c r="T909" i="11"/>
  <c r="U909" i="11"/>
  <c r="S908" i="11"/>
  <c r="Q908" i="11"/>
  <c r="R908" i="11"/>
  <c r="P908" i="11"/>
  <c r="O908" i="11"/>
  <c r="AF910" i="11" l="1"/>
  <c r="N911" i="11"/>
  <c r="AC911" i="11"/>
  <c r="AB911" i="11"/>
  <c r="M912" i="11"/>
  <c r="Z911" i="11"/>
  <c r="AA911" i="11"/>
  <c r="AE911" i="11" s="1"/>
  <c r="Y911" i="11"/>
  <c r="AE910" i="11"/>
  <c r="S910" i="11"/>
  <c r="R910" i="11"/>
  <c r="Q910" i="11"/>
  <c r="O910" i="11"/>
  <c r="P910" i="11"/>
  <c r="Q909" i="11"/>
  <c r="P909" i="11"/>
  <c r="O909" i="11"/>
  <c r="S909" i="11"/>
  <c r="R909" i="11"/>
  <c r="W911" i="11" l="1"/>
  <c r="V911" i="11"/>
  <c r="U911" i="11"/>
  <c r="T911" i="11"/>
  <c r="X911" i="11"/>
  <c r="M913" i="11"/>
  <c r="Z912" i="11"/>
  <c r="Y912" i="11"/>
  <c r="AD912" i="11" s="1"/>
  <c r="AC912" i="11"/>
  <c r="N912" i="11"/>
  <c r="AB912" i="11"/>
  <c r="AA912" i="11"/>
  <c r="AG911" i="11"/>
  <c r="AF911" i="11"/>
  <c r="T910" i="11"/>
  <c r="W910" i="11"/>
  <c r="U910" i="11"/>
  <c r="X910" i="11"/>
  <c r="V910" i="11"/>
  <c r="AD911" i="11"/>
  <c r="AG910" i="11"/>
  <c r="R912" i="11" l="1"/>
  <c r="Q912" i="11"/>
  <c r="P912" i="11"/>
  <c r="O912" i="11"/>
  <c r="S912" i="11"/>
  <c r="AC913" i="11"/>
  <c r="AB913" i="11"/>
  <c r="AA913" i="11"/>
  <c r="AE913" i="11" s="1"/>
  <c r="M914" i="11"/>
  <c r="Z913" i="11"/>
  <c r="Y913" i="11"/>
  <c r="AD913" i="11" s="1"/>
  <c r="N913" i="11"/>
  <c r="O911" i="11"/>
  <c r="R911" i="11"/>
  <c r="S911" i="11"/>
  <c r="Q911" i="11"/>
  <c r="P911" i="11"/>
  <c r="AF912" i="11"/>
  <c r="AE912" i="11"/>
  <c r="X912" i="11" l="1"/>
  <c r="W912" i="11"/>
  <c r="U912" i="11"/>
  <c r="T912" i="11"/>
  <c r="V912" i="11"/>
  <c r="U913" i="11"/>
  <c r="T913" i="11"/>
  <c r="X913" i="11"/>
  <c r="V913" i="11"/>
  <c r="W913" i="11"/>
  <c r="AF913" i="11"/>
  <c r="AG913" i="11"/>
  <c r="S913" i="11"/>
  <c r="R913" i="11"/>
  <c r="P913" i="11"/>
  <c r="Q913" i="11"/>
  <c r="O913" i="11"/>
  <c r="AG912" i="11"/>
  <c r="N914" i="11"/>
  <c r="AC914" i="11"/>
  <c r="AA914" i="11"/>
  <c r="AB914" i="11"/>
  <c r="Z914" i="11"/>
  <c r="Y914" i="11"/>
  <c r="AD914" i="11" s="1"/>
  <c r="M915" i="11"/>
  <c r="P914" i="11" l="1"/>
  <c r="O914" i="11"/>
  <c r="S914" i="11"/>
  <c r="R914" i="11"/>
  <c r="Q914" i="11"/>
  <c r="AE914" i="11"/>
  <c r="AF914" i="11"/>
  <c r="AG914" i="11"/>
  <c r="AA915" i="11"/>
  <c r="M916" i="11"/>
  <c r="Z915" i="11"/>
  <c r="Y915" i="11"/>
  <c r="N915" i="11"/>
  <c r="AC915" i="11"/>
  <c r="AB915" i="11"/>
  <c r="X914" i="11" l="1"/>
  <c r="W914" i="11"/>
  <c r="V914" i="11"/>
  <c r="U914" i="11"/>
  <c r="T914" i="11"/>
  <c r="AD915" i="11"/>
  <c r="N916" i="11"/>
  <c r="AC916" i="11"/>
  <c r="AB916" i="11"/>
  <c r="AA916" i="11"/>
  <c r="AE916" i="11" s="1"/>
  <c r="Y916" i="11"/>
  <c r="Z916" i="11"/>
  <c r="M917" i="11"/>
  <c r="AE915" i="11"/>
  <c r="S915" i="11" l="1"/>
  <c r="R915" i="11"/>
  <c r="Q915" i="11"/>
  <c r="P915" i="11"/>
  <c r="O915" i="11"/>
  <c r="Y917" i="11"/>
  <c r="AD917" i="11" s="1"/>
  <c r="N917" i="11"/>
  <c r="AB917" i="11"/>
  <c r="AC917" i="11"/>
  <c r="M918" i="11"/>
  <c r="AA917" i="11"/>
  <c r="Z917" i="11"/>
  <c r="V916" i="11"/>
  <c r="U916" i="11"/>
  <c r="T916" i="11"/>
  <c r="W916" i="11"/>
  <c r="X916" i="11"/>
  <c r="AD916" i="11"/>
  <c r="AF915" i="11"/>
  <c r="X915" i="11"/>
  <c r="V915" i="11"/>
  <c r="U915" i="11"/>
  <c r="T915" i="11"/>
  <c r="W915" i="11"/>
  <c r="AG916" i="11"/>
  <c r="AF916" i="11"/>
  <c r="AG915" i="11"/>
  <c r="AF917" i="11" l="1"/>
  <c r="AE917" i="11"/>
  <c r="S916" i="11"/>
  <c r="Q916" i="11"/>
  <c r="R916" i="11"/>
  <c r="P916" i="11"/>
  <c r="O916" i="11"/>
  <c r="AB918" i="11"/>
  <c r="AA918" i="11"/>
  <c r="M919" i="11"/>
  <c r="Z918" i="11"/>
  <c r="Y918" i="11"/>
  <c r="AD918" i="11" s="1"/>
  <c r="AC918" i="11"/>
  <c r="N918" i="11"/>
  <c r="Q917" i="11"/>
  <c r="P917" i="11"/>
  <c r="O917" i="11"/>
  <c r="S917" i="11"/>
  <c r="R917" i="11"/>
  <c r="S918" i="11" l="1"/>
  <c r="R918" i="11"/>
  <c r="Q918" i="11"/>
  <c r="O918" i="11"/>
  <c r="P918" i="11"/>
  <c r="N919" i="11"/>
  <c r="AC919" i="11"/>
  <c r="AB919" i="11"/>
  <c r="M920" i="11"/>
  <c r="Z919" i="11"/>
  <c r="AA919" i="11"/>
  <c r="Y919" i="11"/>
  <c r="AD919" i="11" s="1"/>
  <c r="X917" i="11"/>
  <c r="W917" i="11"/>
  <c r="V917" i="11"/>
  <c r="T917" i="11"/>
  <c r="U917" i="11"/>
  <c r="AE918" i="11"/>
  <c r="AG918" i="11"/>
  <c r="AF918" i="11"/>
  <c r="AG917" i="11"/>
  <c r="O919" i="11" l="1"/>
  <c r="R919" i="11"/>
  <c r="S919" i="11"/>
  <c r="Q919" i="11"/>
  <c r="P919" i="11"/>
  <c r="AE919" i="11"/>
  <c r="T918" i="11"/>
  <c r="W918" i="11"/>
  <c r="V918" i="11"/>
  <c r="U918" i="11"/>
  <c r="X918" i="11"/>
  <c r="AF919" i="11"/>
  <c r="M921" i="11"/>
  <c r="Z920" i="11"/>
  <c r="Y920" i="11"/>
  <c r="AD920" i="11" s="1"/>
  <c r="AC920" i="11"/>
  <c r="AB920" i="11"/>
  <c r="AA920" i="11"/>
  <c r="AE920" i="11" s="1"/>
  <c r="N920" i="11"/>
  <c r="AC921" i="11" l="1"/>
  <c r="AB921" i="11"/>
  <c r="AA921" i="11"/>
  <c r="AE921" i="11" s="1"/>
  <c r="M922" i="11"/>
  <c r="Z921" i="11"/>
  <c r="N921" i="11"/>
  <c r="Y921" i="11"/>
  <c r="AD921" i="11" s="1"/>
  <c r="AG920" i="11"/>
  <c r="AF920" i="11"/>
  <c r="X920" i="11"/>
  <c r="W920" i="11"/>
  <c r="U920" i="11"/>
  <c r="V920" i="11"/>
  <c r="T920" i="11"/>
  <c r="R920" i="11"/>
  <c r="Q920" i="11"/>
  <c r="P920" i="11"/>
  <c r="O920" i="11"/>
  <c r="S920" i="11"/>
  <c r="W919" i="11"/>
  <c r="V919" i="11"/>
  <c r="U919" i="11"/>
  <c r="T919" i="11"/>
  <c r="X919" i="11"/>
  <c r="AG919" i="11"/>
  <c r="AF921" i="11" l="1"/>
  <c r="AG921" i="11"/>
  <c r="N922" i="11"/>
  <c r="AC922" i="11"/>
  <c r="AA922" i="11"/>
  <c r="Y922" i="11"/>
  <c r="AD922" i="11" s="1"/>
  <c r="M923" i="11"/>
  <c r="AB922" i="11"/>
  <c r="Z922" i="11"/>
  <c r="U921" i="11"/>
  <c r="T921" i="11"/>
  <c r="X921" i="11"/>
  <c r="W921" i="11"/>
  <c r="V921" i="11"/>
  <c r="S921" i="11"/>
  <c r="R921" i="11"/>
  <c r="P921" i="11"/>
  <c r="Q921" i="11"/>
  <c r="O921" i="11"/>
  <c r="AE922" i="11" l="1"/>
  <c r="P922" i="11"/>
  <c r="O922" i="11"/>
  <c r="S922" i="11"/>
  <c r="R922" i="11"/>
  <c r="Q922" i="11"/>
  <c r="AA923" i="11"/>
  <c r="AE923" i="11" s="1"/>
  <c r="M924" i="11"/>
  <c r="Z923" i="11"/>
  <c r="Y923" i="11"/>
  <c r="N923" i="11"/>
  <c r="AC923" i="11"/>
  <c r="AB923" i="11"/>
  <c r="AF922" i="11"/>
  <c r="X922" i="11" l="1"/>
  <c r="W922" i="11"/>
  <c r="V922" i="11"/>
  <c r="U922" i="11"/>
  <c r="T922" i="11"/>
  <c r="N924" i="11"/>
  <c r="AC924" i="11"/>
  <c r="AB924" i="11"/>
  <c r="AA924" i="11"/>
  <c r="Y924" i="11"/>
  <c r="M925" i="11"/>
  <c r="Z924" i="11"/>
  <c r="AG922" i="11"/>
  <c r="X923" i="11"/>
  <c r="V923" i="11"/>
  <c r="W923" i="11"/>
  <c r="U923" i="11"/>
  <c r="T923" i="11"/>
  <c r="AG923" i="11"/>
  <c r="AD923" i="11"/>
  <c r="AF923" i="11" s="1"/>
  <c r="Y925" i="11" l="1"/>
  <c r="N925" i="11"/>
  <c r="AB925" i="11"/>
  <c r="Z925" i="11"/>
  <c r="M926" i="11"/>
  <c r="AC925" i="11"/>
  <c r="AA925" i="11"/>
  <c r="AE925" i="11" s="1"/>
  <c r="AF924" i="11"/>
  <c r="AD924" i="11"/>
  <c r="S923" i="11"/>
  <c r="R923" i="11"/>
  <c r="Q923" i="11"/>
  <c r="P923" i="11"/>
  <c r="O923" i="11"/>
  <c r="AE924" i="11"/>
  <c r="V924" i="11" l="1"/>
  <c r="U924" i="11"/>
  <c r="T924" i="11"/>
  <c r="X924" i="11"/>
  <c r="W924" i="11"/>
  <c r="X925" i="11"/>
  <c r="W925" i="11"/>
  <c r="V925" i="11"/>
  <c r="T925" i="11"/>
  <c r="U925" i="11"/>
  <c r="AB926" i="11"/>
  <c r="AA926" i="11"/>
  <c r="M927" i="11"/>
  <c r="Z926" i="11"/>
  <c r="Y926" i="11"/>
  <c r="AD926" i="11" s="1"/>
  <c r="AC926" i="11"/>
  <c r="N926" i="11"/>
  <c r="S924" i="11"/>
  <c r="Q924" i="11"/>
  <c r="R924" i="11"/>
  <c r="P924" i="11"/>
  <c r="O924" i="11"/>
  <c r="AG925" i="11"/>
  <c r="AF925" i="11"/>
  <c r="AG924" i="11"/>
  <c r="AD925" i="11"/>
  <c r="N927" i="11" l="1"/>
  <c r="AC927" i="11"/>
  <c r="AB927" i="11"/>
  <c r="M928" i="11"/>
  <c r="Z927" i="11"/>
  <c r="Y927" i="11"/>
  <c r="AD927" i="11" s="1"/>
  <c r="AA927" i="11"/>
  <c r="AE927" i="11" s="1"/>
  <c r="AE926" i="11"/>
  <c r="Q925" i="11"/>
  <c r="P925" i="11"/>
  <c r="O925" i="11"/>
  <c r="S925" i="11"/>
  <c r="R925" i="11"/>
  <c r="S926" i="11"/>
  <c r="R926" i="11"/>
  <c r="Q926" i="11"/>
  <c r="O926" i="11"/>
  <c r="P926" i="11"/>
  <c r="AF926" i="11"/>
  <c r="M929" i="11" l="1"/>
  <c r="Z928" i="11"/>
  <c r="Y928" i="11"/>
  <c r="AD928" i="11" s="1"/>
  <c r="AC928" i="11"/>
  <c r="AA928" i="11"/>
  <c r="AB928" i="11"/>
  <c r="N928" i="11"/>
  <c r="T926" i="11"/>
  <c r="W926" i="11"/>
  <c r="X926" i="11"/>
  <c r="V926" i="11"/>
  <c r="U926" i="11"/>
  <c r="O927" i="11"/>
  <c r="R927" i="11"/>
  <c r="S927" i="11"/>
  <c r="P927" i="11"/>
  <c r="Q927" i="11"/>
  <c r="AG926" i="11"/>
  <c r="W927" i="11"/>
  <c r="V927" i="11"/>
  <c r="U927" i="11"/>
  <c r="T927" i="11"/>
  <c r="X927" i="11"/>
  <c r="AG927" i="11"/>
  <c r="AF927" i="11"/>
  <c r="AE928" i="11" l="1"/>
  <c r="AG928" i="11"/>
  <c r="AF928" i="11"/>
  <c r="R928" i="11"/>
  <c r="Q928" i="11"/>
  <c r="P928" i="11"/>
  <c r="O928" i="11"/>
  <c r="S928" i="11"/>
  <c r="AC929" i="11"/>
  <c r="AB929" i="11"/>
  <c r="AA929" i="11"/>
  <c r="AE929" i="11" s="1"/>
  <c r="M930" i="11"/>
  <c r="Z929" i="11"/>
  <c r="Y929" i="11"/>
  <c r="AD929" i="11" s="1"/>
  <c r="N929" i="11"/>
  <c r="U929" i="11" l="1"/>
  <c r="T929" i="11"/>
  <c r="X929" i="11"/>
  <c r="W929" i="11"/>
  <c r="V929" i="11"/>
  <c r="S929" i="11"/>
  <c r="R929" i="11"/>
  <c r="P929" i="11"/>
  <c r="O929" i="11"/>
  <c r="Q929" i="11"/>
  <c r="N930" i="11"/>
  <c r="AC930" i="11"/>
  <c r="AA930" i="11"/>
  <c r="AE930" i="11" s="1"/>
  <c r="Z930" i="11"/>
  <c r="Y930" i="11"/>
  <c r="AD930" i="11" s="1"/>
  <c r="M931" i="11"/>
  <c r="AB930" i="11"/>
  <c r="AF929" i="11"/>
  <c r="AG929" i="11"/>
  <c r="X928" i="11"/>
  <c r="W928" i="11"/>
  <c r="U928" i="11"/>
  <c r="V928" i="11"/>
  <c r="T928" i="11"/>
  <c r="AA931" i="11" l="1"/>
  <c r="M932" i="11"/>
  <c r="Z931" i="11"/>
  <c r="Y931" i="11"/>
  <c r="AD931" i="11" s="1"/>
  <c r="N931" i="11"/>
  <c r="AB931" i="11"/>
  <c r="AC931" i="11"/>
  <c r="P930" i="11"/>
  <c r="O930" i="11"/>
  <c r="S930" i="11"/>
  <c r="R930" i="11"/>
  <c r="Q930" i="11"/>
  <c r="X930" i="11"/>
  <c r="W930" i="11"/>
  <c r="V930" i="11"/>
  <c r="U930" i="11"/>
  <c r="T930" i="11"/>
  <c r="AF930" i="11"/>
  <c r="AG930" i="11"/>
  <c r="S931" i="11" l="1"/>
  <c r="R931" i="11"/>
  <c r="Q931" i="11"/>
  <c r="P931" i="11"/>
  <c r="O931" i="11"/>
  <c r="AF931" i="11"/>
  <c r="N932" i="11"/>
  <c r="AC932" i="11"/>
  <c r="AB932" i="11"/>
  <c r="AA932" i="11"/>
  <c r="AE932" i="11" s="1"/>
  <c r="Y932" i="11"/>
  <c r="Z932" i="11"/>
  <c r="M933" i="11"/>
  <c r="AE931" i="11"/>
  <c r="X931" i="11" l="1"/>
  <c r="V931" i="11"/>
  <c r="W931" i="11"/>
  <c r="U931" i="11"/>
  <c r="T931" i="11"/>
  <c r="AG931" i="11"/>
  <c r="AD932" i="11"/>
  <c r="V932" i="11"/>
  <c r="U932" i="11"/>
  <c r="T932" i="11"/>
  <c r="X932" i="11"/>
  <c r="W932" i="11"/>
  <c r="AG932" i="11"/>
  <c r="Y933" i="11"/>
  <c r="AD933" i="11" s="1"/>
  <c r="N933" i="11"/>
  <c r="AB933" i="11"/>
  <c r="AA933" i="11"/>
  <c r="Z933" i="11"/>
  <c r="M934" i="11"/>
  <c r="AC933" i="11"/>
  <c r="AF933" i="11" l="1"/>
  <c r="S932" i="11"/>
  <c r="Q932" i="11"/>
  <c r="O932" i="11"/>
  <c r="R932" i="11"/>
  <c r="P932" i="11"/>
  <c r="AE933" i="11"/>
  <c r="Q933" i="11"/>
  <c r="P933" i="11"/>
  <c r="O933" i="11"/>
  <c r="R933" i="11"/>
  <c r="S933" i="11"/>
  <c r="AF932" i="11"/>
  <c r="AB934" i="11"/>
  <c r="AA934" i="11"/>
  <c r="AE934" i="11" s="1"/>
  <c r="M935" i="11"/>
  <c r="Z934" i="11"/>
  <c r="Y934" i="11"/>
  <c r="AD934" i="11" s="1"/>
  <c r="AC934" i="11"/>
  <c r="N934" i="11"/>
  <c r="T934" i="11" l="1"/>
  <c r="W934" i="11"/>
  <c r="X934" i="11"/>
  <c r="V934" i="11"/>
  <c r="U934" i="11"/>
  <c r="X933" i="11"/>
  <c r="W933" i="11"/>
  <c r="V933" i="11"/>
  <c r="T933" i="11"/>
  <c r="U933" i="11"/>
  <c r="S934" i="11"/>
  <c r="R934" i="11"/>
  <c r="Q934" i="11"/>
  <c r="O934" i="11"/>
  <c r="P934" i="11"/>
  <c r="AG934" i="11"/>
  <c r="AF934" i="11"/>
  <c r="N935" i="11"/>
  <c r="AC935" i="11"/>
  <c r="AB935" i="11"/>
  <c r="M936" i="11"/>
  <c r="Z935" i="11"/>
  <c r="AA935" i="11"/>
  <c r="AE935" i="11" s="1"/>
  <c r="Y935" i="11"/>
  <c r="AD935" i="11" s="1"/>
  <c r="AG933" i="11"/>
  <c r="O935" i="11" l="1"/>
  <c r="R935" i="11"/>
  <c r="P935" i="11"/>
  <c r="Q935" i="11"/>
  <c r="S935" i="11"/>
  <c r="W935" i="11"/>
  <c r="V935" i="11"/>
  <c r="U935" i="11"/>
  <c r="T935" i="11"/>
  <c r="X935" i="11"/>
  <c r="M937" i="11"/>
  <c r="Z936" i="11"/>
  <c r="Y936" i="11"/>
  <c r="AD936" i="11" s="1"/>
  <c r="AC936" i="11"/>
  <c r="AB936" i="11"/>
  <c r="AA936" i="11"/>
  <c r="AE936" i="11" s="1"/>
  <c r="N936" i="11"/>
  <c r="AG935" i="11"/>
  <c r="AF935" i="11"/>
  <c r="R936" i="11" l="1"/>
  <c r="Q936" i="11"/>
  <c r="P936" i="11"/>
  <c r="O936" i="11"/>
  <c r="S936" i="11"/>
  <c r="AC937" i="11"/>
  <c r="AB937" i="11"/>
  <c r="AA937" i="11"/>
  <c r="AE937" i="11" s="1"/>
  <c r="M938" i="11"/>
  <c r="Z937" i="11"/>
  <c r="Y937" i="11"/>
  <c r="AD937" i="11" s="1"/>
  <c r="N937" i="11"/>
  <c r="X936" i="11"/>
  <c r="W936" i="11"/>
  <c r="U936" i="11"/>
  <c r="V936" i="11"/>
  <c r="T936" i="11"/>
  <c r="AG936" i="11"/>
  <c r="AF936" i="11"/>
  <c r="U937" i="11" l="1"/>
  <c r="T937" i="11"/>
  <c r="X937" i="11"/>
  <c r="W937" i="11"/>
  <c r="V937" i="11"/>
  <c r="AF937" i="11"/>
  <c r="AG937" i="11"/>
  <c r="S937" i="11"/>
  <c r="R937" i="11"/>
  <c r="P937" i="11"/>
  <c r="O937" i="11"/>
  <c r="Q937" i="11"/>
  <c r="N938" i="11"/>
  <c r="AC938" i="11"/>
  <c r="AA938" i="11"/>
  <c r="AE938" i="11" s="1"/>
  <c r="M939" i="11"/>
  <c r="Z938" i="11"/>
  <c r="AB938" i="11"/>
  <c r="Y938" i="11"/>
  <c r="AD938" i="11" s="1"/>
  <c r="AA939" i="11" l="1"/>
  <c r="M940" i="11"/>
  <c r="Z939" i="11"/>
  <c r="Y939" i="11"/>
  <c r="AD939" i="11" s="1"/>
  <c r="N939" i="11"/>
  <c r="AC939" i="11"/>
  <c r="AB939" i="11"/>
  <c r="AF938" i="11"/>
  <c r="AG938" i="11"/>
  <c r="P938" i="11"/>
  <c r="O938" i="11"/>
  <c r="S938" i="11"/>
  <c r="R938" i="11"/>
  <c r="Q938" i="11"/>
  <c r="X938" i="11"/>
  <c r="W938" i="11"/>
  <c r="V938" i="11"/>
  <c r="U938" i="11"/>
  <c r="T938" i="11"/>
  <c r="AF939" i="11" l="1"/>
  <c r="S939" i="11"/>
  <c r="R939" i="11"/>
  <c r="Q939" i="11"/>
  <c r="P939" i="11"/>
  <c r="O939" i="11"/>
  <c r="N940" i="11"/>
  <c r="AC940" i="11"/>
  <c r="AB940" i="11"/>
  <c r="AA940" i="11"/>
  <c r="AE940" i="11" s="1"/>
  <c r="Y940" i="11"/>
  <c r="Z940" i="11"/>
  <c r="M941" i="11"/>
  <c r="AE939" i="11"/>
  <c r="X939" i="11" l="1"/>
  <c r="V939" i="11"/>
  <c r="U939" i="11"/>
  <c r="W939" i="11"/>
  <c r="T939" i="11"/>
  <c r="Y941" i="11"/>
  <c r="AD941" i="11" s="1"/>
  <c r="N941" i="11"/>
  <c r="AB941" i="11"/>
  <c r="AA941" i="11"/>
  <c r="M942" i="11"/>
  <c r="AC941" i="11"/>
  <c r="Z941" i="11"/>
  <c r="AD940" i="11"/>
  <c r="AG940" i="11"/>
  <c r="AF940" i="11"/>
  <c r="V940" i="11"/>
  <c r="U940" i="11"/>
  <c r="T940" i="11"/>
  <c r="X940" i="11"/>
  <c r="W940" i="11"/>
  <c r="AG939" i="11"/>
  <c r="Q941" i="11" l="1"/>
  <c r="P941" i="11"/>
  <c r="O941" i="11"/>
  <c r="S941" i="11"/>
  <c r="R941" i="11"/>
  <c r="AG941" i="11"/>
  <c r="AF941" i="11"/>
  <c r="S940" i="11"/>
  <c r="Q940" i="11"/>
  <c r="P940" i="11"/>
  <c r="R940" i="11"/>
  <c r="O940" i="11"/>
  <c r="AB942" i="11"/>
  <c r="AA942" i="11"/>
  <c r="AE942" i="11" s="1"/>
  <c r="M943" i="11"/>
  <c r="Z942" i="11"/>
  <c r="Y942" i="11"/>
  <c r="N942" i="11"/>
  <c r="AC942" i="11"/>
  <c r="AE941" i="11"/>
  <c r="T942" i="11" l="1"/>
  <c r="W942" i="11"/>
  <c r="V942" i="11"/>
  <c r="X942" i="11"/>
  <c r="U942" i="11"/>
  <c r="X941" i="11"/>
  <c r="W941" i="11"/>
  <c r="V941" i="11"/>
  <c r="T941" i="11"/>
  <c r="U941" i="11"/>
  <c r="AG942" i="11"/>
  <c r="N943" i="11"/>
  <c r="AC943" i="11"/>
  <c r="AB943" i="11"/>
  <c r="M944" i="11"/>
  <c r="Z943" i="11"/>
  <c r="Y943" i="11"/>
  <c r="AA943" i="11"/>
  <c r="AE943" i="11" s="1"/>
  <c r="AD942" i="11"/>
  <c r="M945" i="11" l="1"/>
  <c r="Z944" i="11"/>
  <c r="Y944" i="11"/>
  <c r="AD944" i="11" s="1"/>
  <c r="AC944" i="11"/>
  <c r="AB944" i="11"/>
  <c r="AA944" i="11"/>
  <c r="N944" i="11"/>
  <c r="AG943" i="11"/>
  <c r="S942" i="11"/>
  <c r="R942" i="11"/>
  <c r="Q942" i="11"/>
  <c r="O942" i="11"/>
  <c r="P942" i="11"/>
  <c r="AF942" i="11"/>
  <c r="W943" i="11"/>
  <c r="V943" i="11"/>
  <c r="U943" i="11"/>
  <c r="T943" i="11"/>
  <c r="X943" i="11"/>
  <c r="AD943" i="11"/>
  <c r="AF944" i="11" l="1"/>
  <c r="O943" i="11"/>
  <c r="R943" i="11"/>
  <c r="Q943" i="11"/>
  <c r="S943" i="11"/>
  <c r="P943" i="11"/>
  <c r="AE944" i="11"/>
  <c r="R944" i="11"/>
  <c r="Q944" i="11"/>
  <c r="P944" i="11"/>
  <c r="O944" i="11"/>
  <c r="S944" i="11"/>
  <c r="AF943" i="11"/>
  <c r="AC945" i="11"/>
  <c r="AB945" i="11"/>
  <c r="AA945" i="11"/>
  <c r="M946" i="11"/>
  <c r="Z945" i="11"/>
  <c r="N945" i="11"/>
  <c r="Y945" i="11"/>
  <c r="AD945" i="11" s="1"/>
  <c r="X944" i="11" l="1"/>
  <c r="W944" i="11"/>
  <c r="U944" i="11"/>
  <c r="T944" i="11"/>
  <c r="V944" i="11"/>
  <c r="S945" i="11"/>
  <c r="R945" i="11"/>
  <c r="P945" i="11"/>
  <c r="O945" i="11"/>
  <c r="Q945" i="11"/>
  <c r="AF945" i="11"/>
  <c r="N946" i="11"/>
  <c r="AC946" i="11"/>
  <c r="AA946" i="11"/>
  <c r="AE946" i="11" s="1"/>
  <c r="M947" i="11"/>
  <c r="Z946" i="11"/>
  <c r="AB946" i="11"/>
  <c r="Y946" i="11"/>
  <c r="AD946" i="11" s="1"/>
  <c r="AE945" i="11"/>
  <c r="AG944" i="11"/>
  <c r="X946" i="11" l="1"/>
  <c r="W946" i="11"/>
  <c r="V946" i="11"/>
  <c r="U946" i="11"/>
  <c r="T946" i="11"/>
  <c r="U945" i="11"/>
  <c r="T945" i="11"/>
  <c r="X945" i="11"/>
  <c r="W945" i="11"/>
  <c r="V945" i="11"/>
  <c r="AG945" i="11"/>
  <c r="P946" i="11"/>
  <c r="O946" i="11"/>
  <c r="S946" i="11"/>
  <c r="R946" i="11"/>
  <c r="Q946" i="11"/>
  <c r="AA947" i="11"/>
  <c r="M948" i="11"/>
  <c r="Z947" i="11"/>
  <c r="Y947" i="11"/>
  <c r="AD947" i="11" s="1"/>
  <c r="N947" i="11"/>
  <c r="AC947" i="11"/>
  <c r="AB947" i="11"/>
  <c r="AF946" i="11"/>
  <c r="AG946" i="11"/>
  <c r="S947" i="11" l="1"/>
  <c r="R947" i="11"/>
  <c r="Q947" i="11"/>
  <c r="P947" i="11"/>
  <c r="O947" i="11"/>
  <c r="AF947" i="11"/>
  <c r="N948" i="11"/>
  <c r="AC948" i="11"/>
  <c r="AB948" i="11"/>
  <c r="AA948" i="11"/>
  <c r="AE948" i="11" s="1"/>
  <c r="Y948" i="11"/>
  <c r="M949" i="11"/>
  <c r="Z948" i="11"/>
  <c r="AE947" i="11"/>
  <c r="X947" i="11" l="1"/>
  <c r="V947" i="11"/>
  <c r="U947" i="11"/>
  <c r="T947" i="11"/>
  <c r="W947" i="11"/>
  <c r="AG948" i="11"/>
  <c r="AG947" i="11"/>
  <c r="Y949" i="11"/>
  <c r="N949" i="11"/>
  <c r="AB949" i="11"/>
  <c r="AA949" i="11"/>
  <c r="AE949" i="11" s="1"/>
  <c r="AC949" i="11"/>
  <c r="Z949" i="11"/>
  <c r="M950" i="11"/>
  <c r="AD948" i="11"/>
  <c r="V948" i="11"/>
  <c r="U948" i="11"/>
  <c r="T948" i="11"/>
  <c r="X948" i="11"/>
  <c r="W948" i="11"/>
  <c r="X949" i="11" l="1"/>
  <c r="W949" i="11"/>
  <c r="V949" i="11"/>
  <c r="T949" i="11"/>
  <c r="U949" i="11"/>
  <c r="S948" i="11"/>
  <c r="Q948" i="11"/>
  <c r="P948" i="11"/>
  <c r="R948" i="11"/>
  <c r="O948" i="11"/>
  <c r="AB950" i="11"/>
  <c r="AA950" i="11"/>
  <c r="AE950" i="11" s="1"/>
  <c r="M951" i="11"/>
  <c r="Z950" i="11"/>
  <c r="Y950" i="11"/>
  <c r="AD950" i="11" s="1"/>
  <c r="N950" i="11"/>
  <c r="AC950" i="11"/>
  <c r="AG949" i="11"/>
  <c r="AF948" i="11"/>
  <c r="AD949" i="11"/>
  <c r="AG950" i="11" l="1"/>
  <c r="AF950" i="11"/>
  <c r="S950" i="11"/>
  <c r="R950" i="11"/>
  <c r="Q950" i="11"/>
  <c r="O950" i="11"/>
  <c r="P950" i="11"/>
  <c r="T950" i="11"/>
  <c r="W950" i="11"/>
  <c r="V950" i="11"/>
  <c r="U950" i="11"/>
  <c r="X950" i="11"/>
  <c r="Q949" i="11"/>
  <c r="P949" i="11"/>
  <c r="O949" i="11"/>
  <c r="S949" i="11"/>
  <c r="R949" i="11"/>
  <c r="N951" i="11"/>
  <c r="AC951" i="11"/>
  <c r="AB951" i="11"/>
  <c r="M952" i="11"/>
  <c r="Z951" i="11"/>
  <c r="Y951" i="11"/>
  <c r="AD951" i="11" s="1"/>
  <c r="AA951" i="11"/>
  <c r="AE951" i="11" s="1"/>
  <c r="AF949" i="11"/>
  <c r="W951" i="11" l="1"/>
  <c r="V951" i="11"/>
  <c r="U951" i="11"/>
  <c r="T951" i="11"/>
  <c r="X951" i="11"/>
  <c r="M953" i="11"/>
  <c r="Z952" i="11"/>
  <c r="Y952" i="11"/>
  <c r="AD952" i="11" s="1"/>
  <c r="AC952" i="11"/>
  <c r="AB952" i="11"/>
  <c r="AA952" i="11"/>
  <c r="AE952" i="11" s="1"/>
  <c r="N952" i="11"/>
  <c r="O951" i="11"/>
  <c r="R951" i="11"/>
  <c r="Q951" i="11"/>
  <c r="S951" i="11"/>
  <c r="P951" i="11"/>
  <c r="AG951" i="11"/>
  <c r="AF951" i="11"/>
  <c r="AG952" i="11" l="1"/>
  <c r="AF952" i="11"/>
  <c r="R952" i="11"/>
  <c r="Q952" i="11"/>
  <c r="P952" i="11"/>
  <c r="O952" i="11"/>
  <c r="S952" i="11"/>
  <c r="AC953" i="11"/>
  <c r="AB953" i="11"/>
  <c r="AA953" i="11"/>
  <c r="M954" i="11"/>
  <c r="Z953" i="11"/>
  <c r="Y953" i="11"/>
  <c r="AD953" i="11" s="1"/>
  <c r="N953" i="11"/>
  <c r="X952" i="11"/>
  <c r="W952" i="11"/>
  <c r="U952" i="11"/>
  <c r="T952" i="11"/>
  <c r="V952" i="11"/>
  <c r="S953" i="11" l="1"/>
  <c r="R953" i="11"/>
  <c r="P953" i="11"/>
  <c r="O953" i="11"/>
  <c r="Q953" i="11"/>
  <c r="AF953" i="11"/>
  <c r="N954" i="11"/>
  <c r="AC954" i="11"/>
  <c r="AA954" i="11"/>
  <c r="M955" i="11"/>
  <c r="Z954" i="11"/>
  <c r="AB954" i="11"/>
  <c r="Y954" i="11"/>
  <c r="AD954" i="11" s="1"/>
  <c r="AE953" i="11"/>
  <c r="P954" i="11" l="1"/>
  <c r="O954" i="11"/>
  <c r="S954" i="11"/>
  <c r="R954" i="11"/>
  <c r="Q954" i="11"/>
  <c r="AF954" i="11"/>
  <c r="AG954" i="11"/>
  <c r="U953" i="11"/>
  <c r="T953" i="11"/>
  <c r="X953" i="11"/>
  <c r="W953" i="11"/>
  <c r="V953" i="11"/>
  <c r="AG953" i="11"/>
  <c r="AA955" i="11"/>
  <c r="AE955" i="11" s="1"/>
  <c r="M956" i="11"/>
  <c r="Z955" i="11"/>
  <c r="Y955" i="11"/>
  <c r="N955" i="11"/>
  <c r="AC955" i="11"/>
  <c r="AB955" i="11"/>
  <c r="AE954" i="11"/>
  <c r="N956" i="11" l="1"/>
  <c r="AC956" i="11"/>
  <c r="AB956" i="11"/>
  <c r="AA956" i="11"/>
  <c r="AE956" i="11" s="1"/>
  <c r="Y956" i="11"/>
  <c r="M957" i="11"/>
  <c r="Z956" i="11"/>
  <c r="X954" i="11"/>
  <c r="W954" i="11"/>
  <c r="V954" i="11"/>
  <c r="U954" i="11"/>
  <c r="T954" i="11"/>
  <c r="AG955" i="11"/>
  <c r="AF955" i="11"/>
  <c r="X955" i="11"/>
  <c r="V955" i="11"/>
  <c r="U955" i="11"/>
  <c r="W955" i="11"/>
  <c r="T955" i="11"/>
  <c r="AD955" i="11"/>
  <c r="Y957" i="11" l="1"/>
  <c r="N957" i="11"/>
  <c r="AB957" i="11"/>
  <c r="AA957" i="11"/>
  <c r="M958" i="11"/>
  <c r="AC957" i="11"/>
  <c r="Z957" i="11"/>
  <c r="AD956" i="11"/>
  <c r="S955" i="11"/>
  <c r="R955" i="11"/>
  <c r="Q955" i="11"/>
  <c r="P955" i="11"/>
  <c r="O955" i="11"/>
  <c r="V956" i="11"/>
  <c r="U956" i="11"/>
  <c r="T956" i="11"/>
  <c r="X956" i="11"/>
  <c r="W956" i="11"/>
  <c r="AG956" i="11"/>
  <c r="S956" i="11" l="1"/>
  <c r="Q956" i="11"/>
  <c r="P956" i="11"/>
  <c r="R956" i="11"/>
  <c r="O956" i="11"/>
  <c r="AE957" i="11"/>
  <c r="AG957" i="11"/>
  <c r="AF957" i="11"/>
  <c r="AB958" i="11"/>
  <c r="AA958" i="11"/>
  <c r="M959" i="11"/>
  <c r="Z958" i="11"/>
  <c r="Y958" i="11"/>
  <c r="N958" i="11"/>
  <c r="AC958" i="11"/>
  <c r="AF956" i="11"/>
  <c r="AD957" i="11"/>
  <c r="X957" i="11" l="1"/>
  <c r="W957" i="11"/>
  <c r="V957" i="11"/>
  <c r="T957" i="11"/>
  <c r="U957" i="11"/>
  <c r="N959" i="11"/>
  <c r="AC959" i="11"/>
  <c r="AB959" i="11"/>
  <c r="M960" i="11"/>
  <c r="Z959" i="11"/>
  <c r="Y959" i="11"/>
  <c r="AA959" i="11"/>
  <c r="AE958" i="11"/>
  <c r="AD958" i="11"/>
  <c r="Q957" i="11"/>
  <c r="P957" i="11"/>
  <c r="O957" i="11"/>
  <c r="S957" i="11"/>
  <c r="R957" i="11"/>
  <c r="T958" i="11" l="1"/>
  <c r="W958" i="11"/>
  <c r="V958" i="11"/>
  <c r="X958" i="11"/>
  <c r="U958" i="11"/>
  <c r="AE959" i="11"/>
  <c r="S958" i="11"/>
  <c r="R958" i="11"/>
  <c r="Q958" i="11"/>
  <c r="O958" i="11"/>
  <c r="P958" i="11"/>
  <c r="AD959" i="11"/>
  <c r="AF958" i="11"/>
  <c r="AG958" i="11"/>
  <c r="M961" i="11"/>
  <c r="Z960" i="11"/>
  <c r="Y960" i="11"/>
  <c r="AD960" i="11" s="1"/>
  <c r="AC960" i="11"/>
  <c r="AB960" i="11"/>
  <c r="N960" i="11"/>
  <c r="AA960" i="11"/>
  <c r="AE960" i="11" s="1"/>
  <c r="AG960" i="11" l="1"/>
  <c r="AF960" i="11"/>
  <c r="O959" i="11"/>
  <c r="R959" i="11"/>
  <c r="Q959" i="11"/>
  <c r="S959" i="11"/>
  <c r="P959" i="11"/>
  <c r="W959" i="11"/>
  <c r="V959" i="11"/>
  <c r="U959" i="11"/>
  <c r="T959" i="11"/>
  <c r="X959" i="11"/>
  <c r="AG959" i="11"/>
  <c r="X960" i="11"/>
  <c r="W960" i="11"/>
  <c r="U960" i="11"/>
  <c r="T960" i="11"/>
  <c r="V960" i="11"/>
  <c r="R960" i="11"/>
  <c r="Q960" i="11"/>
  <c r="P960" i="11"/>
  <c r="O960" i="11"/>
  <c r="S960" i="11"/>
  <c r="AF959" i="11"/>
  <c r="AC961" i="11"/>
  <c r="AB961" i="11"/>
  <c r="AA961" i="11"/>
  <c r="AE961" i="11" s="1"/>
  <c r="M962" i="11"/>
  <c r="Z961" i="11"/>
  <c r="Y961" i="11"/>
  <c r="AD961" i="11" s="1"/>
  <c r="N961" i="11"/>
  <c r="N962" i="11" l="1"/>
  <c r="AC962" i="11"/>
  <c r="AA962" i="11"/>
  <c r="M963" i="11"/>
  <c r="Z962" i="11"/>
  <c r="Y962" i="11"/>
  <c r="AD962" i="11" s="1"/>
  <c r="AB962" i="11"/>
  <c r="AF961" i="11"/>
  <c r="AG961" i="11"/>
  <c r="U961" i="11"/>
  <c r="T961" i="11"/>
  <c r="X961" i="11"/>
  <c r="W961" i="11"/>
  <c r="V961" i="11"/>
  <c r="S961" i="11"/>
  <c r="R961" i="11"/>
  <c r="P961" i="11"/>
  <c r="O961" i="11"/>
  <c r="Q961" i="11"/>
  <c r="AE962" i="11" l="1"/>
  <c r="P962" i="11"/>
  <c r="O962" i="11"/>
  <c r="S962" i="11"/>
  <c r="R962" i="11"/>
  <c r="Q962" i="11"/>
  <c r="AA963" i="11"/>
  <c r="AE963" i="11" s="1"/>
  <c r="M964" i="11"/>
  <c r="Z963" i="11"/>
  <c r="Y963" i="11"/>
  <c r="N963" i="11"/>
  <c r="AC963" i="11"/>
  <c r="AB963" i="11"/>
  <c r="AF962" i="11"/>
  <c r="AG962" i="11"/>
  <c r="N964" i="11" l="1"/>
  <c r="AC964" i="11"/>
  <c r="AB964" i="11"/>
  <c r="AA964" i="11"/>
  <c r="Y964" i="11"/>
  <c r="M965" i="11"/>
  <c r="Z964" i="11"/>
  <c r="AD963" i="11"/>
  <c r="X963" i="11"/>
  <c r="V963" i="11"/>
  <c r="U963" i="11"/>
  <c r="W963" i="11"/>
  <c r="T963" i="11"/>
  <c r="AG963" i="11"/>
  <c r="X962" i="11"/>
  <c r="W962" i="11"/>
  <c r="V962" i="11"/>
  <c r="U962" i="11"/>
  <c r="T962" i="11"/>
  <c r="Y965" i="11" l="1"/>
  <c r="N965" i="11"/>
  <c r="AB965" i="11"/>
  <c r="AA965" i="11"/>
  <c r="AE965" i="11" s="1"/>
  <c r="Z965" i="11"/>
  <c r="M966" i="11"/>
  <c r="AC965" i="11"/>
  <c r="S963" i="11"/>
  <c r="R963" i="11"/>
  <c r="Q963" i="11"/>
  <c r="P963" i="11"/>
  <c r="O963" i="11"/>
  <c r="AE964" i="11"/>
  <c r="AF963" i="11"/>
  <c r="AD964" i="11"/>
  <c r="AG964" i="11"/>
  <c r="X965" i="11" l="1"/>
  <c r="W965" i="11"/>
  <c r="V965" i="11"/>
  <c r="T965" i="11"/>
  <c r="U965" i="11"/>
  <c r="S964" i="11"/>
  <c r="Q964" i="11"/>
  <c r="P964" i="11"/>
  <c r="O964" i="11"/>
  <c r="R964" i="11"/>
  <c r="AG965" i="11"/>
  <c r="AF965" i="11"/>
  <c r="AB966" i="11"/>
  <c r="AA966" i="11"/>
  <c r="AE966" i="11" s="1"/>
  <c r="M967" i="11"/>
  <c r="Z966" i="11"/>
  <c r="Y966" i="11"/>
  <c r="N966" i="11"/>
  <c r="AC966" i="11"/>
  <c r="V964" i="11"/>
  <c r="U964" i="11"/>
  <c r="T964" i="11"/>
  <c r="X964" i="11"/>
  <c r="W964" i="11"/>
  <c r="AF964" i="11"/>
  <c r="AD965" i="11"/>
  <c r="T966" i="11" l="1"/>
  <c r="W966" i="11"/>
  <c r="V966" i="11"/>
  <c r="X966" i="11"/>
  <c r="U966" i="11"/>
  <c r="N967" i="11"/>
  <c r="AC967" i="11"/>
  <c r="AB967" i="11"/>
  <c r="M968" i="11"/>
  <c r="Z967" i="11"/>
  <c r="Y967" i="11"/>
  <c r="AD967" i="11" s="1"/>
  <c r="AA967" i="11"/>
  <c r="Q965" i="11"/>
  <c r="P965" i="11"/>
  <c r="O965" i="11"/>
  <c r="S965" i="11"/>
  <c r="R965" i="11"/>
  <c r="AG966" i="11"/>
  <c r="AD966" i="11"/>
  <c r="AE967" i="11" l="1"/>
  <c r="AG967" i="11"/>
  <c r="AF967" i="11"/>
  <c r="S966" i="11"/>
  <c r="R966" i="11"/>
  <c r="Q966" i="11"/>
  <c r="O966" i="11"/>
  <c r="P966" i="11"/>
  <c r="AF966" i="11"/>
  <c r="O967" i="11"/>
  <c r="R967" i="11"/>
  <c r="Q967" i="11"/>
  <c r="P967" i="11"/>
  <c r="S967" i="11"/>
  <c r="M969" i="11"/>
  <c r="Z968" i="11"/>
  <c r="Y968" i="11"/>
  <c r="AC968" i="11"/>
  <c r="AB968" i="11"/>
  <c r="N968" i="11"/>
  <c r="AA968" i="11"/>
  <c r="AE968" i="11" s="1"/>
  <c r="X968" i="11" l="1"/>
  <c r="W968" i="11"/>
  <c r="U968" i="11"/>
  <c r="T968" i="11"/>
  <c r="V968" i="11"/>
  <c r="AC969" i="11"/>
  <c r="AB969" i="11"/>
  <c r="AA969" i="11"/>
  <c r="AE969" i="11" s="1"/>
  <c r="M970" i="11"/>
  <c r="Z969" i="11"/>
  <c r="Y969" i="11"/>
  <c r="N969" i="11"/>
  <c r="AG968" i="11"/>
  <c r="AD968" i="11"/>
  <c r="W967" i="11"/>
  <c r="V967" i="11"/>
  <c r="U967" i="11"/>
  <c r="T967" i="11"/>
  <c r="X967" i="11"/>
  <c r="AG969" i="11" l="1"/>
  <c r="U969" i="11"/>
  <c r="T969" i="11"/>
  <c r="X969" i="11"/>
  <c r="W969" i="11"/>
  <c r="V969" i="11"/>
  <c r="AD969" i="11"/>
  <c r="R968" i="11"/>
  <c r="Q968" i="11"/>
  <c r="P968" i="11"/>
  <c r="O968" i="11"/>
  <c r="S968" i="11"/>
  <c r="AF968" i="11"/>
  <c r="N970" i="11"/>
  <c r="AC970" i="11"/>
  <c r="AA970" i="11"/>
  <c r="M971" i="11"/>
  <c r="Z970" i="11"/>
  <c r="AB970" i="11"/>
  <c r="Y970" i="11"/>
  <c r="AD970" i="11" l="1"/>
  <c r="AF970" i="11"/>
  <c r="AA971" i="11"/>
  <c r="AE971" i="11" s="1"/>
  <c r="M972" i="11"/>
  <c r="Z971" i="11"/>
  <c r="Y971" i="11"/>
  <c r="AD971" i="11" s="1"/>
  <c r="N971" i="11"/>
  <c r="AC971" i="11"/>
  <c r="AB971" i="11"/>
  <c r="S969" i="11"/>
  <c r="R969" i="11"/>
  <c r="P969" i="11"/>
  <c r="O969" i="11"/>
  <c r="Q969" i="11"/>
  <c r="AE970" i="11"/>
  <c r="AG970" i="11" s="1"/>
  <c r="AF969" i="11"/>
  <c r="X971" i="11" l="1"/>
  <c r="V971" i="11"/>
  <c r="U971" i="11"/>
  <c r="W971" i="11"/>
  <c r="T971" i="11"/>
  <c r="S971" i="11"/>
  <c r="R971" i="11"/>
  <c r="Q971" i="11"/>
  <c r="P971" i="11"/>
  <c r="O971" i="11"/>
  <c r="X970" i="11"/>
  <c r="W970" i="11"/>
  <c r="V970" i="11"/>
  <c r="U970" i="11"/>
  <c r="T970" i="11"/>
  <c r="AG971" i="11"/>
  <c r="AF971" i="11"/>
  <c r="N972" i="11"/>
  <c r="AC972" i="11"/>
  <c r="AB972" i="11"/>
  <c r="AA972" i="11"/>
  <c r="AE972" i="11" s="1"/>
  <c r="Y972" i="11"/>
  <c r="AD972" i="11" s="1"/>
  <c r="Z972" i="11"/>
  <c r="M973" i="11"/>
  <c r="P970" i="11"/>
  <c r="O970" i="11"/>
  <c r="S970" i="11"/>
  <c r="R970" i="11"/>
  <c r="Q970" i="11"/>
  <c r="S972" i="11" l="1"/>
  <c r="Q972" i="11"/>
  <c r="P972" i="11"/>
  <c r="R972" i="11"/>
  <c r="O972" i="11"/>
  <c r="AG972" i="11"/>
  <c r="AF972" i="11"/>
  <c r="Y973" i="11"/>
  <c r="AD973" i="11" s="1"/>
  <c r="N973" i="11"/>
  <c r="AB973" i="11"/>
  <c r="AA973" i="11"/>
  <c r="AE973" i="11" s="1"/>
  <c r="M974" i="11"/>
  <c r="AC973" i="11"/>
  <c r="Z973" i="11"/>
  <c r="V972" i="11"/>
  <c r="U972" i="11"/>
  <c r="T972" i="11"/>
  <c r="X972" i="11"/>
  <c r="W972" i="11"/>
  <c r="X973" i="11" l="1"/>
  <c r="W973" i="11"/>
  <c r="V973" i="11"/>
  <c r="T973" i="11"/>
  <c r="U973" i="11"/>
  <c r="Q973" i="11"/>
  <c r="P973" i="11"/>
  <c r="O973" i="11"/>
  <c r="S973" i="11"/>
  <c r="R973" i="11"/>
  <c r="AB974" i="11"/>
  <c r="AA974" i="11"/>
  <c r="AE974" i="11" s="1"/>
  <c r="M975" i="11"/>
  <c r="Z974" i="11"/>
  <c r="Y974" i="11"/>
  <c r="AD974" i="11" s="1"/>
  <c r="N974" i="11"/>
  <c r="AC974" i="11"/>
  <c r="AG973" i="11"/>
  <c r="AF973" i="11"/>
  <c r="AG974" i="11" l="1"/>
  <c r="AF974" i="11"/>
  <c r="N975" i="11"/>
  <c r="AC975" i="11"/>
  <c r="AB975" i="11"/>
  <c r="M976" i="11"/>
  <c r="Z975" i="11"/>
  <c r="Y975" i="11"/>
  <c r="AA975" i="11"/>
  <c r="T974" i="11"/>
  <c r="W974" i="11"/>
  <c r="V974" i="11"/>
  <c r="X974" i="11"/>
  <c r="U974" i="11"/>
  <c r="S974" i="11"/>
  <c r="R974" i="11"/>
  <c r="Q974" i="11"/>
  <c r="O974" i="11"/>
  <c r="P974" i="11"/>
  <c r="AD975" i="11" l="1"/>
  <c r="M977" i="11"/>
  <c r="Z976" i="11"/>
  <c r="Y976" i="11"/>
  <c r="AD976" i="11" s="1"/>
  <c r="AC976" i="11"/>
  <c r="AB976" i="11"/>
  <c r="N976" i="11"/>
  <c r="AA976" i="11"/>
  <c r="AE975" i="11"/>
  <c r="AC977" i="11" l="1"/>
  <c r="AB977" i="11"/>
  <c r="AA977" i="11"/>
  <c r="AE977" i="11" s="1"/>
  <c r="M978" i="11"/>
  <c r="Z977" i="11"/>
  <c r="N977" i="11"/>
  <c r="Y977" i="11"/>
  <c r="AD977" i="11" s="1"/>
  <c r="O975" i="11"/>
  <c r="R975" i="11"/>
  <c r="Q975" i="11"/>
  <c r="S975" i="11"/>
  <c r="P975" i="11"/>
  <c r="R976" i="11"/>
  <c r="Q976" i="11"/>
  <c r="P976" i="11"/>
  <c r="O976" i="11"/>
  <c r="S976" i="11"/>
  <c r="W975" i="11"/>
  <c r="V975" i="11"/>
  <c r="U975" i="11"/>
  <c r="T975" i="11"/>
  <c r="X975" i="11"/>
  <c r="AF975" i="11"/>
  <c r="AE976" i="11"/>
  <c r="AF976" i="11"/>
  <c r="AG975" i="11"/>
  <c r="AF977" i="11" l="1"/>
  <c r="AG977" i="11"/>
  <c r="U977" i="11"/>
  <c r="T977" i="11"/>
  <c r="X977" i="11"/>
  <c r="W977" i="11"/>
  <c r="V977" i="11"/>
  <c r="S977" i="11"/>
  <c r="R977" i="11"/>
  <c r="P977" i="11"/>
  <c r="O977" i="11"/>
  <c r="Q977" i="11"/>
  <c r="X976" i="11"/>
  <c r="W976" i="11"/>
  <c r="U976" i="11"/>
  <c r="T976" i="11"/>
  <c r="V976" i="11"/>
  <c r="N978" i="11"/>
  <c r="AC978" i="11"/>
  <c r="AA978" i="11"/>
  <c r="M979" i="11"/>
  <c r="Z978" i="11"/>
  <c r="AB978" i="11"/>
  <c r="Y978" i="11"/>
  <c r="AD978" i="11" s="1"/>
  <c r="AG976" i="11"/>
  <c r="P978" i="11" l="1"/>
  <c r="O978" i="11"/>
  <c r="S978" i="11"/>
  <c r="R978" i="11"/>
  <c r="Q978" i="11"/>
  <c r="AE978" i="11"/>
  <c r="AF978" i="11"/>
  <c r="AG978" i="11"/>
  <c r="AA979" i="11"/>
  <c r="M980" i="11"/>
  <c r="Z979" i="11"/>
  <c r="Y979" i="11"/>
  <c r="N979" i="11"/>
  <c r="AC979" i="11"/>
  <c r="AB979" i="11"/>
  <c r="AD979" i="11" l="1"/>
  <c r="AF979" i="11" s="1"/>
  <c r="N980" i="11"/>
  <c r="AC980" i="11"/>
  <c r="AB980" i="11"/>
  <c r="AA980" i="11"/>
  <c r="Y980" i="11"/>
  <c r="AD980" i="11" s="1"/>
  <c r="M981" i="11"/>
  <c r="Z980" i="11"/>
  <c r="X978" i="11"/>
  <c r="W978" i="11"/>
  <c r="V978" i="11"/>
  <c r="U978" i="11"/>
  <c r="T978" i="11"/>
  <c r="AE979" i="11"/>
  <c r="X979" i="11" l="1"/>
  <c r="V979" i="11"/>
  <c r="U979" i="11"/>
  <c r="T979" i="11"/>
  <c r="W979" i="11"/>
  <c r="S980" i="11"/>
  <c r="Q980" i="11"/>
  <c r="P980" i="11"/>
  <c r="R980" i="11"/>
  <c r="O980" i="11"/>
  <c r="AE980" i="11"/>
  <c r="AG980" i="11"/>
  <c r="AF980" i="11"/>
  <c r="S979" i="11"/>
  <c r="R979" i="11"/>
  <c r="Q979" i="11"/>
  <c r="P979" i="11"/>
  <c r="O979" i="11"/>
  <c r="Y981" i="11"/>
  <c r="N981" i="11"/>
  <c r="AB981" i="11"/>
  <c r="AA981" i="11"/>
  <c r="AE981" i="11" s="1"/>
  <c r="AC981" i="11"/>
  <c r="Z981" i="11"/>
  <c r="M982" i="11"/>
  <c r="AG979" i="11"/>
  <c r="AD981" i="11" l="1"/>
  <c r="X981" i="11"/>
  <c r="W981" i="11"/>
  <c r="V981" i="11"/>
  <c r="T981" i="11"/>
  <c r="U981" i="11"/>
  <c r="AG981" i="11"/>
  <c r="AF981" i="11"/>
  <c r="V980" i="11"/>
  <c r="U980" i="11"/>
  <c r="T980" i="11"/>
  <c r="X980" i="11"/>
  <c r="W980" i="11"/>
  <c r="AB982" i="11"/>
  <c r="AA982" i="11"/>
  <c r="AE982" i="11" s="1"/>
  <c r="M983" i="11"/>
  <c r="Z982" i="11"/>
  <c r="Y982" i="11"/>
  <c r="N982" i="11"/>
  <c r="AC982" i="11"/>
  <c r="N983" i="11" l="1"/>
  <c r="AC983" i="11"/>
  <c r="AB983" i="11"/>
  <c r="M984" i="11"/>
  <c r="Z983" i="11"/>
  <c r="Y983" i="11"/>
  <c r="AA983" i="11"/>
  <c r="AE983" i="11" s="1"/>
  <c r="AG982" i="11"/>
  <c r="AD982" i="11"/>
  <c r="T982" i="11"/>
  <c r="W982" i="11"/>
  <c r="V982" i="11"/>
  <c r="U982" i="11"/>
  <c r="X982" i="11"/>
  <c r="Q981" i="11"/>
  <c r="P981" i="11"/>
  <c r="O981" i="11"/>
  <c r="S981" i="11"/>
  <c r="R981" i="11"/>
  <c r="M985" i="11" l="1"/>
  <c r="Z984" i="11"/>
  <c r="Y984" i="11"/>
  <c r="AD984" i="11" s="1"/>
  <c r="AC984" i="11"/>
  <c r="AB984" i="11"/>
  <c r="AA984" i="11"/>
  <c r="AE984" i="11" s="1"/>
  <c r="N984" i="11"/>
  <c r="W983" i="11"/>
  <c r="V983" i="11"/>
  <c r="U983" i="11"/>
  <c r="T983" i="11"/>
  <c r="X983" i="11"/>
  <c r="AD983" i="11"/>
  <c r="S982" i="11"/>
  <c r="R982" i="11"/>
  <c r="Q982" i="11"/>
  <c r="O982" i="11"/>
  <c r="P982" i="11"/>
  <c r="AF982" i="11"/>
  <c r="AG983" i="11"/>
  <c r="O983" i="11" l="1"/>
  <c r="R983" i="11"/>
  <c r="Q983" i="11"/>
  <c r="S983" i="11"/>
  <c r="P983" i="11"/>
  <c r="X984" i="11"/>
  <c r="W984" i="11"/>
  <c r="U984" i="11"/>
  <c r="T984" i="11"/>
  <c r="V984" i="11"/>
  <c r="R984" i="11"/>
  <c r="Q984" i="11"/>
  <c r="P984" i="11"/>
  <c r="O984" i="11"/>
  <c r="S984" i="11"/>
  <c r="AG984" i="11"/>
  <c r="AF984" i="11"/>
  <c r="AF983" i="11"/>
  <c r="AC985" i="11"/>
  <c r="AB985" i="11"/>
  <c r="AA985" i="11"/>
  <c r="M986" i="11"/>
  <c r="Z985" i="11"/>
  <c r="Y985" i="11"/>
  <c r="AD985" i="11" s="1"/>
  <c r="N985" i="11"/>
  <c r="S985" i="11" l="1"/>
  <c r="R985" i="11"/>
  <c r="P985" i="11"/>
  <c r="O985" i="11"/>
  <c r="Q985" i="11"/>
  <c r="AE985" i="11"/>
  <c r="N986" i="11"/>
  <c r="AC986" i="11"/>
  <c r="AA986" i="11"/>
  <c r="M987" i="11"/>
  <c r="Z986" i="11"/>
  <c r="AB986" i="11"/>
  <c r="Y986" i="11"/>
  <c r="AD986" i="11" s="1"/>
  <c r="AF985" i="11"/>
  <c r="AG985" i="11"/>
  <c r="AF986" i="11" l="1"/>
  <c r="U985" i="11"/>
  <c r="T985" i="11"/>
  <c r="X985" i="11"/>
  <c r="W985" i="11"/>
  <c r="V985" i="11"/>
  <c r="AA987" i="11"/>
  <c r="AE987" i="11" s="1"/>
  <c r="M988" i="11"/>
  <c r="Z987" i="11"/>
  <c r="Y987" i="11"/>
  <c r="AD987" i="11" s="1"/>
  <c r="N987" i="11"/>
  <c r="AC987" i="11"/>
  <c r="AB987" i="11"/>
  <c r="P986" i="11"/>
  <c r="O986" i="11"/>
  <c r="S986" i="11"/>
  <c r="R986" i="11"/>
  <c r="Q986" i="11"/>
  <c r="AE986" i="11"/>
  <c r="AG987" i="11" l="1"/>
  <c r="AF987" i="11"/>
  <c r="S987" i="11"/>
  <c r="R987" i="11"/>
  <c r="Q987" i="11"/>
  <c r="P987" i="11"/>
  <c r="O987" i="11"/>
  <c r="X987" i="11"/>
  <c r="V987" i="11"/>
  <c r="U987" i="11"/>
  <c r="W987" i="11"/>
  <c r="T987" i="11"/>
  <c r="X986" i="11"/>
  <c r="W986" i="11"/>
  <c r="V986" i="11"/>
  <c r="U986" i="11"/>
  <c r="T986" i="11"/>
  <c r="AG986" i="11"/>
  <c r="N988" i="11"/>
  <c r="AC988" i="11"/>
  <c r="AB988" i="11"/>
  <c r="AA988" i="11"/>
  <c r="AE988" i="11" s="1"/>
  <c r="Y988" i="11"/>
  <c r="AD988" i="11" s="1"/>
  <c r="M989" i="11"/>
  <c r="Z988" i="11"/>
  <c r="V988" i="11" l="1"/>
  <c r="U988" i="11"/>
  <c r="T988" i="11"/>
  <c r="X988" i="11"/>
  <c r="W988" i="11"/>
  <c r="S988" i="11"/>
  <c r="Q988" i="11"/>
  <c r="P988" i="11"/>
  <c r="R988" i="11"/>
  <c r="O988" i="11"/>
  <c r="Y989" i="11"/>
  <c r="N989" i="11"/>
  <c r="AB989" i="11"/>
  <c r="AA989" i="11"/>
  <c r="AE989" i="11" s="1"/>
  <c r="M990" i="11"/>
  <c r="AC989" i="11"/>
  <c r="Z989" i="11"/>
  <c r="AG988" i="11"/>
  <c r="AF988" i="11"/>
  <c r="AG989" i="11" l="1"/>
  <c r="AB990" i="11"/>
  <c r="AA990" i="11"/>
  <c r="AE990" i="11" s="1"/>
  <c r="M991" i="11"/>
  <c r="Z990" i="11"/>
  <c r="Y990" i="11"/>
  <c r="AD990" i="11" s="1"/>
  <c r="N990" i="11"/>
  <c r="AC990" i="11"/>
  <c r="AD989" i="11"/>
  <c r="X989" i="11"/>
  <c r="W989" i="11"/>
  <c r="V989" i="11"/>
  <c r="T989" i="11"/>
  <c r="U989" i="11"/>
  <c r="N991" i="11" l="1"/>
  <c r="AC991" i="11"/>
  <c r="AB991" i="11"/>
  <c r="M992" i="11"/>
  <c r="Z991" i="11"/>
  <c r="Y991" i="11"/>
  <c r="AD991" i="11" s="1"/>
  <c r="AA991" i="11"/>
  <c r="AE991" i="11" s="1"/>
  <c r="T990" i="11"/>
  <c r="W990" i="11"/>
  <c r="V990" i="11"/>
  <c r="X990" i="11"/>
  <c r="U990" i="11"/>
  <c r="AG990" i="11"/>
  <c r="AF990" i="11"/>
  <c r="S990" i="11"/>
  <c r="R990" i="11"/>
  <c r="Q990" i="11"/>
  <c r="O990" i="11"/>
  <c r="P990" i="11"/>
  <c r="Q989" i="11"/>
  <c r="P989" i="11"/>
  <c r="O989" i="11"/>
  <c r="S989" i="11"/>
  <c r="R989" i="11"/>
  <c r="AF989" i="11"/>
  <c r="O991" i="11" l="1"/>
  <c r="R991" i="11"/>
  <c r="Q991" i="11"/>
  <c r="S991" i="11"/>
  <c r="P991" i="11"/>
  <c r="M993" i="11"/>
  <c r="Z992" i="11"/>
  <c r="Y992" i="11"/>
  <c r="AD992" i="11" s="1"/>
  <c r="AC992" i="11"/>
  <c r="AB992" i="11"/>
  <c r="N992" i="11"/>
  <c r="AA992" i="11"/>
  <c r="AE992" i="11" s="1"/>
  <c r="W991" i="11"/>
  <c r="V991" i="11"/>
  <c r="U991" i="11"/>
  <c r="T991" i="11"/>
  <c r="X991" i="11"/>
  <c r="AG991" i="11"/>
  <c r="AF991" i="11"/>
  <c r="R992" i="11" l="1"/>
  <c r="Q992" i="11"/>
  <c r="P992" i="11"/>
  <c r="O992" i="11"/>
  <c r="S992" i="11"/>
  <c r="X992" i="11"/>
  <c r="W992" i="11"/>
  <c r="U992" i="11"/>
  <c r="T992" i="11"/>
  <c r="V992" i="11"/>
  <c r="AC993" i="11"/>
  <c r="AB993" i="11"/>
  <c r="AA993" i="11"/>
  <c r="AE993" i="11" s="1"/>
  <c r="M994" i="11"/>
  <c r="Z993" i="11"/>
  <c r="Y993" i="11"/>
  <c r="AD993" i="11" s="1"/>
  <c r="N993" i="11"/>
  <c r="AG992" i="11"/>
  <c r="AF992" i="11"/>
  <c r="S993" i="11" l="1"/>
  <c r="R993" i="11"/>
  <c r="P993" i="11"/>
  <c r="O993" i="11"/>
  <c r="Q993" i="11"/>
  <c r="U993" i="11"/>
  <c r="T993" i="11"/>
  <c r="X993" i="11"/>
  <c r="W993" i="11"/>
  <c r="V993" i="11"/>
  <c r="N994" i="11"/>
  <c r="AC994" i="11"/>
  <c r="AA994" i="11"/>
  <c r="AE994" i="11" s="1"/>
  <c r="M995" i="11"/>
  <c r="Z994" i="11"/>
  <c r="Y994" i="11"/>
  <c r="AD994" i="11" s="1"/>
  <c r="AB994" i="11"/>
  <c r="AF993" i="11"/>
  <c r="AG993" i="11"/>
  <c r="X994" i="11" l="1"/>
  <c r="W994" i="11"/>
  <c r="V994" i="11"/>
  <c r="U994" i="11"/>
  <c r="T994" i="11"/>
  <c r="AA995" i="11"/>
  <c r="AE995" i="11" s="1"/>
  <c r="M996" i="11"/>
  <c r="Z995" i="11"/>
  <c r="Y995" i="11"/>
  <c r="AD995" i="11" s="1"/>
  <c r="N995" i="11"/>
  <c r="AC995" i="11"/>
  <c r="AB995" i="11"/>
  <c r="P994" i="11"/>
  <c r="O994" i="11"/>
  <c r="S994" i="11"/>
  <c r="R994" i="11"/>
  <c r="Q994" i="11"/>
  <c r="AF994" i="11"/>
  <c r="AG994" i="11"/>
  <c r="X995" i="11" l="1"/>
  <c r="V995" i="11"/>
  <c r="U995" i="11"/>
  <c r="W995" i="11"/>
  <c r="T995" i="11"/>
  <c r="N996" i="11"/>
  <c r="AC996" i="11"/>
  <c r="AB996" i="11"/>
  <c r="AA996" i="11"/>
  <c r="Y996" i="11"/>
  <c r="M997" i="11"/>
  <c r="Z996" i="11"/>
  <c r="AG995" i="11"/>
  <c r="AF995" i="11"/>
  <c r="S995" i="11"/>
  <c r="R995" i="11"/>
  <c r="Q995" i="11"/>
  <c r="P995" i="11"/>
  <c r="O995" i="11"/>
  <c r="Y997" i="11" l="1"/>
  <c r="N997" i="11"/>
  <c r="AB997" i="11"/>
  <c r="AA997" i="11"/>
  <c r="AE997" i="11" s="1"/>
  <c r="Z997" i="11"/>
  <c r="AC997" i="11"/>
  <c r="M998" i="11"/>
  <c r="AD996" i="11"/>
  <c r="AF996" i="11" s="1"/>
  <c r="AE996" i="11"/>
  <c r="X997" i="11" l="1"/>
  <c r="W997" i="11"/>
  <c r="V997" i="11"/>
  <c r="T997" i="11"/>
  <c r="U997" i="11"/>
  <c r="AD997" i="11"/>
  <c r="AG997" i="11"/>
  <c r="AF997" i="11"/>
  <c r="V996" i="11"/>
  <c r="U996" i="11"/>
  <c r="T996" i="11"/>
  <c r="X996" i="11"/>
  <c r="W996" i="11"/>
  <c r="S996" i="11"/>
  <c r="Q996" i="11"/>
  <c r="P996" i="11"/>
  <c r="O996" i="11"/>
  <c r="R996" i="11"/>
  <c r="AB998" i="11"/>
  <c r="AA998" i="11"/>
  <c r="AE998" i="11" s="1"/>
  <c r="M999" i="11"/>
  <c r="Z998" i="11"/>
  <c r="Y998" i="11"/>
  <c r="AD998" i="11" s="1"/>
  <c r="N998" i="11"/>
  <c r="AC998" i="11"/>
  <c r="AG996" i="11"/>
  <c r="T998" i="11" l="1"/>
  <c r="W998" i="11"/>
  <c r="V998" i="11"/>
  <c r="X998" i="11"/>
  <c r="U998" i="11"/>
  <c r="AG998" i="11"/>
  <c r="AF998" i="11"/>
  <c r="N999" i="11"/>
  <c r="AC999" i="11"/>
  <c r="AB999" i="11"/>
  <c r="M1000" i="11"/>
  <c r="Z999" i="11"/>
  <c r="Y999" i="11"/>
  <c r="AA999" i="11"/>
  <c r="AE999" i="11" s="1"/>
  <c r="S998" i="11"/>
  <c r="R998" i="11"/>
  <c r="Q998" i="11"/>
  <c r="O998" i="11"/>
  <c r="P998" i="11"/>
  <c r="Q997" i="11"/>
  <c r="P997" i="11"/>
  <c r="O997" i="11"/>
  <c r="S997" i="11"/>
  <c r="R997" i="11"/>
  <c r="W999" i="11" l="1"/>
  <c r="V999" i="11"/>
  <c r="U999" i="11"/>
  <c r="T999" i="11"/>
  <c r="X999" i="11"/>
  <c r="AD999" i="11"/>
  <c r="M1001" i="11"/>
  <c r="Z1000" i="11"/>
  <c r="Y1000" i="11"/>
  <c r="AC1000" i="11"/>
  <c r="AB1000" i="11"/>
  <c r="N1000" i="11"/>
  <c r="AA1000" i="11"/>
  <c r="AE1000" i="11" s="1"/>
  <c r="AG999" i="11"/>
  <c r="AF999" i="11"/>
  <c r="AC1001" i="11" l="1"/>
  <c r="AB1001" i="11"/>
  <c r="AA1001" i="11"/>
  <c r="AE1001" i="11" s="1"/>
  <c r="M1002" i="11"/>
  <c r="Z1001" i="11"/>
  <c r="Y1001" i="11"/>
  <c r="AD1001" i="11" s="1"/>
  <c r="N1001" i="11"/>
  <c r="O999" i="11"/>
  <c r="R999" i="11"/>
  <c r="Q999" i="11"/>
  <c r="P999" i="11"/>
  <c r="S999" i="11"/>
  <c r="AG1000" i="11"/>
  <c r="AF1000" i="11"/>
  <c r="X1000" i="11"/>
  <c r="W1000" i="11"/>
  <c r="U1000" i="11"/>
  <c r="T1000" i="11"/>
  <c r="V1000" i="11"/>
  <c r="AD1000" i="11"/>
  <c r="S1001" i="11" l="1"/>
  <c r="R1001" i="11"/>
  <c r="P1001" i="11"/>
  <c r="O1001" i="11"/>
  <c r="Q1001" i="11"/>
  <c r="AF1001" i="11"/>
  <c r="AG1001" i="11"/>
  <c r="R1000" i="11"/>
  <c r="Q1000" i="11"/>
  <c r="P1000" i="11"/>
  <c r="O1000" i="11"/>
  <c r="S1000" i="11"/>
  <c r="N1002" i="11"/>
  <c r="AC1002" i="11"/>
  <c r="AA1002" i="11"/>
  <c r="AE1002" i="11" s="1"/>
  <c r="M1003" i="11"/>
  <c r="Z1002" i="11"/>
  <c r="AB1002" i="11"/>
  <c r="Y1002" i="11"/>
  <c r="AD1002" i="11" s="1"/>
  <c r="U1001" i="11"/>
  <c r="T1001" i="11"/>
  <c r="X1001" i="11"/>
  <c r="W1001" i="11"/>
  <c r="V1001" i="11"/>
  <c r="AA1003" i="11" l="1"/>
  <c r="M1004" i="11"/>
  <c r="Z1003" i="11"/>
  <c r="Y1003" i="11"/>
  <c r="AD1003" i="11" s="1"/>
  <c r="N1003" i="11"/>
  <c r="AC1003" i="11"/>
  <c r="AB1003" i="11"/>
  <c r="AF1002" i="11"/>
  <c r="AG1002" i="11"/>
  <c r="P1002" i="11"/>
  <c r="O1002" i="11"/>
  <c r="S1002" i="11"/>
  <c r="R1002" i="11"/>
  <c r="Q1002" i="11"/>
  <c r="X1002" i="11"/>
  <c r="W1002" i="11"/>
  <c r="V1002" i="11"/>
  <c r="U1002" i="11"/>
  <c r="T1002" i="11"/>
  <c r="AF1003" i="11" l="1"/>
  <c r="S1003" i="11"/>
  <c r="R1003" i="11"/>
  <c r="Q1003" i="11"/>
  <c r="P1003" i="11"/>
  <c r="O1003" i="11"/>
  <c r="N1004" i="11"/>
  <c r="AC1004" i="11"/>
  <c r="AB1004" i="11"/>
  <c r="AA1004" i="11"/>
  <c r="AE1004" i="11" s="1"/>
  <c r="Y1004" i="11"/>
  <c r="Z1004" i="11"/>
  <c r="M1005" i="11"/>
  <c r="AE1003" i="11"/>
  <c r="AG1004" i="11" l="1"/>
  <c r="X1003" i="11"/>
  <c r="V1003" i="11"/>
  <c r="U1003" i="11"/>
  <c r="W1003" i="11"/>
  <c r="T1003" i="11"/>
  <c r="Y1005" i="11"/>
  <c r="AD1005" i="11" s="1"/>
  <c r="N1005" i="11"/>
  <c r="AB1005" i="11"/>
  <c r="AA1005" i="11"/>
  <c r="AE1005" i="11" s="1"/>
  <c r="M1006" i="11"/>
  <c r="AC1005" i="11"/>
  <c r="Z1005" i="11"/>
  <c r="AD1004" i="11"/>
  <c r="V1004" i="11"/>
  <c r="U1004" i="11"/>
  <c r="T1004" i="11"/>
  <c r="X1004" i="11"/>
  <c r="W1004" i="11"/>
  <c r="AG1003" i="11"/>
  <c r="S1004" i="11" l="1"/>
  <c r="Q1004" i="11"/>
  <c r="P1004" i="11"/>
  <c r="R1004" i="11"/>
  <c r="O1004" i="11"/>
  <c r="Q1005" i="11"/>
  <c r="P1005" i="11"/>
  <c r="O1005" i="11"/>
  <c r="S1005" i="11"/>
  <c r="R1005" i="11"/>
  <c r="AB1006" i="11"/>
  <c r="AA1006" i="11"/>
  <c r="AE1006" i="11" s="1"/>
  <c r="M1007" i="11"/>
  <c r="Z1006" i="11"/>
  <c r="Y1006" i="11"/>
  <c r="AD1006" i="11" s="1"/>
  <c r="N1006" i="11"/>
  <c r="AC1006" i="11"/>
  <c r="X1005" i="11"/>
  <c r="W1005" i="11"/>
  <c r="V1005" i="11"/>
  <c r="T1005" i="11"/>
  <c r="U1005" i="11"/>
  <c r="AF1004" i="11"/>
  <c r="AG1005" i="11"/>
  <c r="AF1005" i="11"/>
  <c r="T1006" i="11" l="1"/>
  <c r="W1006" i="11"/>
  <c r="V1006" i="11"/>
  <c r="X1006" i="11"/>
  <c r="U1006" i="11"/>
  <c r="AG1006" i="11"/>
  <c r="AF1006" i="11"/>
  <c r="S1006" i="11"/>
  <c r="R1006" i="11"/>
  <c r="Q1006" i="11"/>
  <c r="O1006" i="11"/>
  <c r="P1006" i="11"/>
  <c r="N1007" i="11"/>
  <c r="AC1007" i="11"/>
  <c r="AB1007" i="11"/>
  <c r="M1008" i="11"/>
  <c r="Z1007" i="11"/>
  <c r="Y1007" i="11"/>
  <c r="AA1007" i="11"/>
  <c r="AE1007" i="11" l="1"/>
  <c r="M1009" i="11"/>
  <c r="Z1008" i="11"/>
  <c r="Y1008" i="11"/>
  <c r="AD1008" i="11" s="1"/>
  <c r="AC1008" i="11"/>
  <c r="AB1008" i="11"/>
  <c r="AA1008" i="11"/>
  <c r="N1008" i="11"/>
  <c r="AD1007" i="11"/>
  <c r="R1008" i="11" l="1"/>
  <c r="Q1008" i="11"/>
  <c r="P1008" i="11"/>
  <c r="O1008" i="11"/>
  <c r="S1008" i="11"/>
  <c r="AC1009" i="11"/>
  <c r="AB1009" i="11"/>
  <c r="AA1009" i="11"/>
  <c r="M1010" i="11"/>
  <c r="Z1009" i="11"/>
  <c r="N1009" i="11"/>
  <c r="Y1009" i="11"/>
  <c r="O1007" i="11"/>
  <c r="R1007" i="11"/>
  <c r="Q1007" i="11"/>
  <c r="S1007" i="11"/>
  <c r="P1007" i="11"/>
  <c r="W1007" i="11"/>
  <c r="V1007" i="11"/>
  <c r="U1007" i="11"/>
  <c r="T1007" i="11"/>
  <c r="X1007" i="11"/>
  <c r="AG1008" i="11"/>
  <c r="AF1008" i="11"/>
  <c r="AF1007" i="11"/>
  <c r="AE1008" i="11"/>
  <c r="AG1007" i="11"/>
  <c r="AD1009" i="11" l="1"/>
  <c r="AF1009" i="11" s="1"/>
  <c r="AE1009" i="11"/>
  <c r="X1008" i="11"/>
  <c r="W1008" i="11"/>
  <c r="U1008" i="11"/>
  <c r="T1008" i="11"/>
  <c r="V1008" i="11"/>
  <c r="N1010" i="11"/>
  <c r="AC1010" i="11"/>
  <c r="AA1010" i="11"/>
  <c r="AE1010" i="11" s="1"/>
  <c r="M1011" i="11"/>
  <c r="Z1010" i="11"/>
  <c r="AB1010" i="11"/>
  <c r="Y1010" i="11"/>
  <c r="AD1010" i="11" s="1"/>
  <c r="AA1011" i="11" l="1"/>
  <c r="M1012" i="11"/>
  <c r="Z1011" i="11"/>
  <c r="Y1011" i="11"/>
  <c r="AD1011" i="11" s="1"/>
  <c r="N1011" i="11"/>
  <c r="AC1011" i="11"/>
  <c r="AB1011" i="11"/>
  <c r="X1010" i="11"/>
  <c r="W1010" i="11"/>
  <c r="V1010" i="11"/>
  <c r="U1010" i="11"/>
  <c r="T1010" i="11"/>
  <c r="U1009" i="11"/>
  <c r="T1009" i="11"/>
  <c r="X1009" i="11"/>
  <c r="W1009" i="11"/>
  <c r="V1009" i="11"/>
  <c r="AF1010" i="11"/>
  <c r="AG1010" i="11"/>
  <c r="P1010" i="11"/>
  <c r="O1010" i="11"/>
  <c r="S1010" i="11"/>
  <c r="R1010" i="11"/>
  <c r="Q1010" i="11"/>
  <c r="AG1009" i="11"/>
  <c r="S1009" i="11"/>
  <c r="R1009" i="11"/>
  <c r="P1009" i="11"/>
  <c r="O1009" i="11"/>
  <c r="Q1009" i="11"/>
  <c r="S1011" i="11" l="1"/>
  <c r="R1011" i="11"/>
  <c r="Q1011" i="11"/>
  <c r="P1011" i="11"/>
  <c r="O1011" i="11"/>
  <c r="AF1011" i="11"/>
  <c r="N1012" i="11"/>
  <c r="AC1012" i="11"/>
  <c r="AB1012" i="11"/>
  <c r="AA1012" i="11"/>
  <c r="AE1012" i="11" s="1"/>
  <c r="Y1012" i="11"/>
  <c r="M1013" i="11"/>
  <c r="Z1012" i="11"/>
  <c r="AE1011" i="11"/>
  <c r="AG1011" i="11" s="1"/>
  <c r="AD1012" i="11" l="1"/>
  <c r="Y1013" i="11"/>
  <c r="N1013" i="11"/>
  <c r="AB1013" i="11"/>
  <c r="AA1013" i="11"/>
  <c r="AE1013" i="11" s="1"/>
  <c r="AC1013" i="11"/>
  <c r="Z1013" i="11"/>
  <c r="M1014" i="11"/>
  <c r="AG1012" i="11"/>
  <c r="AF1012" i="11"/>
  <c r="X1011" i="11"/>
  <c r="V1011" i="11"/>
  <c r="U1011" i="11"/>
  <c r="T1011" i="11"/>
  <c r="W1011" i="11"/>
  <c r="V1012" i="11"/>
  <c r="U1012" i="11"/>
  <c r="T1012" i="11"/>
  <c r="X1012" i="11"/>
  <c r="W1012" i="11"/>
  <c r="AB1014" i="11" l="1"/>
  <c r="AA1014" i="11"/>
  <c r="M1015" i="11"/>
  <c r="Z1014" i="11"/>
  <c r="Y1014" i="11"/>
  <c r="N1014" i="11"/>
  <c r="AC1014" i="11"/>
  <c r="AG1013" i="11"/>
  <c r="AD1013" i="11"/>
  <c r="X1013" i="11"/>
  <c r="W1013" i="11"/>
  <c r="V1013" i="11"/>
  <c r="T1013" i="11"/>
  <c r="U1013" i="11"/>
  <c r="S1012" i="11"/>
  <c r="Q1012" i="11"/>
  <c r="P1012" i="11"/>
  <c r="R1012" i="11"/>
  <c r="O1012" i="11"/>
  <c r="AD1014" i="11" l="1"/>
  <c r="AF1014" i="11"/>
  <c r="N1015" i="11"/>
  <c r="AC1015" i="11"/>
  <c r="AB1015" i="11"/>
  <c r="M1016" i="11"/>
  <c r="Z1015" i="11"/>
  <c r="Y1015" i="11"/>
  <c r="AA1015" i="11"/>
  <c r="Q1013" i="11"/>
  <c r="P1013" i="11"/>
  <c r="O1013" i="11"/>
  <c r="S1013" i="11"/>
  <c r="R1013" i="11"/>
  <c r="AE1014" i="11"/>
  <c r="AF1013" i="11"/>
  <c r="T1014" i="11" l="1"/>
  <c r="W1014" i="11"/>
  <c r="V1014" i="11"/>
  <c r="U1014" i="11"/>
  <c r="X1014" i="11"/>
  <c r="AF1015" i="11"/>
  <c r="AE1015" i="11"/>
  <c r="AG1015" i="11" s="1"/>
  <c r="AG1014" i="11"/>
  <c r="M1017" i="11"/>
  <c r="Z1016" i="11"/>
  <c r="Y1016" i="11"/>
  <c r="AD1016" i="11" s="1"/>
  <c r="AC1016" i="11"/>
  <c r="AB1016" i="11"/>
  <c r="AA1016" i="11"/>
  <c r="AE1016" i="11" s="1"/>
  <c r="N1016" i="11"/>
  <c r="AD1015" i="11"/>
  <c r="S1014" i="11"/>
  <c r="R1014" i="11"/>
  <c r="Q1014" i="11"/>
  <c r="O1014" i="11"/>
  <c r="P1014" i="11"/>
  <c r="X1016" i="11" l="1"/>
  <c r="W1016" i="11"/>
  <c r="U1016" i="11"/>
  <c r="T1016" i="11"/>
  <c r="V1016" i="11"/>
  <c r="R1016" i="11"/>
  <c r="Q1016" i="11"/>
  <c r="P1016" i="11"/>
  <c r="O1016" i="11"/>
  <c r="S1016" i="11"/>
  <c r="W1015" i="11"/>
  <c r="V1015" i="11"/>
  <c r="U1015" i="11"/>
  <c r="T1015" i="11"/>
  <c r="X1015" i="11"/>
  <c r="AA1017" i="11"/>
  <c r="AE1017" i="11" s="1"/>
  <c r="AC1017" i="11"/>
  <c r="AB1017" i="11"/>
  <c r="Z1017" i="11"/>
  <c r="M1018" i="11"/>
  <c r="Y1017" i="11"/>
  <c r="AD1017" i="11" s="1"/>
  <c r="N1017" i="11"/>
  <c r="AG1016" i="11"/>
  <c r="AF1016" i="11"/>
  <c r="O1015" i="11"/>
  <c r="R1015" i="11"/>
  <c r="Q1015" i="11"/>
  <c r="S1015" i="11"/>
  <c r="P1015" i="11"/>
  <c r="AG1017" i="11" l="1"/>
  <c r="AF1017" i="11"/>
  <c r="U1017" i="11"/>
  <c r="T1017" i="11"/>
  <c r="X1017" i="11"/>
  <c r="W1017" i="11"/>
  <c r="V1017" i="11"/>
  <c r="S1017" i="11"/>
  <c r="R1017" i="11"/>
  <c r="P1017" i="11"/>
  <c r="O1017" i="11"/>
  <c r="Q1017" i="11"/>
  <c r="N1018" i="11"/>
  <c r="AA1018" i="11"/>
  <c r="AE1018" i="11" s="1"/>
  <c r="Z1018" i="11"/>
  <c r="M1019" i="11"/>
  <c r="Y1018" i="11"/>
  <c r="AC1018" i="11"/>
  <c r="AB1018" i="11"/>
  <c r="AG1018" i="11" l="1"/>
  <c r="V1018" i="11"/>
  <c r="X1018" i="11"/>
  <c r="U1018" i="11"/>
  <c r="T1018" i="11"/>
  <c r="W1018" i="11"/>
  <c r="Y1019" i="11"/>
  <c r="AD1019" i="11" s="1"/>
  <c r="M1020" i="11"/>
  <c r="N1019" i="11"/>
  <c r="AB1019" i="11"/>
  <c r="AA1019" i="11"/>
  <c r="AE1019" i="11" s="1"/>
  <c r="AC1019" i="11"/>
  <c r="Z1019" i="11"/>
  <c r="AD1018" i="11"/>
  <c r="Q1019" i="11" l="1"/>
  <c r="O1019" i="11"/>
  <c r="S1019" i="11"/>
  <c r="R1019" i="11"/>
  <c r="P1019" i="11"/>
  <c r="R1018" i="11"/>
  <c r="Q1018" i="11"/>
  <c r="P1018" i="11"/>
  <c r="O1018" i="11"/>
  <c r="S1018" i="11"/>
  <c r="X1019" i="11"/>
  <c r="W1019" i="11"/>
  <c r="V1019" i="11"/>
  <c r="U1019" i="11"/>
  <c r="T1019" i="11"/>
  <c r="AG1019" i="11"/>
  <c r="AF1019" i="11"/>
  <c r="AF1018" i="11"/>
  <c r="AB1020" i="11"/>
  <c r="AC1020" i="11"/>
  <c r="Z1020" i="11"/>
  <c r="Y1020" i="11"/>
  <c r="AD1020" i="11" s="1"/>
  <c r="N1020" i="11"/>
  <c r="M1021" i="11"/>
  <c r="AA1020" i="11"/>
  <c r="AA1021" i="11" l="1"/>
  <c r="AC1021" i="11"/>
  <c r="Z1021" i="11"/>
  <c r="Y1021" i="11"/>
  <c r="AD1021" i="11" s="1"/>
  <c r="N1021" i="11"/>
  <c r="M1022" i="11"/>
  <c r="AB1021" i="11"/>
  <c r="S1020" i="11"/>
  <c r="R1020" i="11"/>
  <c r="P1020" i="11"/>
  <c r="O1020" i="11"/>
  <c r="Q1020" i="11"/>
  <c r="AF1020" i="11"/>
  <c r="AE1020" i="11"/>
  <c r="T1020" i="11" l="1"/>
  <c r="X1020" i="11"/>
  <c r="V1020" i="11"/>
  <c r="U1020" i="11"/>
  <c r="W1020" i="11"/>
  <c r="M1023" i="11"/>
  <c r="Z1022" i="11"/>
  <c r="N1022" i="11"/>
  <c r="AC1022" i="11"/>
  <c r="AA1022" i="11"/>
  <c r="Y1022" i="11"/>
  <c r="AB1022" i="11"/>
  <c r="O1021" i="11"/>
  <c r="S1021" i="11"/>
  <c r="R1021" i="11"/>
  <c r="P1021" i="11"/>
  <c r="Q1021" i="11"/>
  <c r="AG1020" i="11"/>
  <c r="AF1021" i="11"/>
  <c r="AE1021" i="11"/>
  <c r="AC1023" i="11" l="1"/>
  <c r="Y1023" i="11"/>
  <c r="M1024" i="11"/>
  <c r="AA1023" i="11"/>
  <c r="Z1023" i="11"/>
  <c r="AB1023" i="11"/>
  <c r="N1023" i="11"/>
  <c r="W1021" i="11"/>
  <c r="V1021" i="11"/>
  <c r="U1021" i="11"/>
  <c r="T1021" i="11"/>
  <c r="X1021" i="11"/>
  <c r="AG1021" i="11"/>
  <c r="AE1022" i="11"/>
  <c r="AD1022" i="11"/>
  <c r="AD1023" i="11" l="1"/>
  <c r="V1022" i="11"/>
  <c r="W1022" i="11"/>
  <c r="U1022" i="11"/>
  <c r="T1022" i="11"/>
  <c r="X1022" i="11"/>
  <c r="AG1022" i="11"/>
  <c r="AE1023" i="11"/>
  <c r="AB1024" i="11"/>
  <c r="M1025" i="11"/>
  <c r="AA1024" i="11"/>
  <c r="AE1024" i="11" s="1"/>
  <c r="Z1024" i="11"/>
  <c r="N1024" i="11"/>
  <c r="AC1024" i="11"/>
  <c r="Y1024" i="11"/>
  <c r="R1022" i="11"/>
  <c r="S1022" i="11"/>
  <c r="P1022" i="11"/>
  <c r="O1022" i="11"/>
  <c r="Q1022" i="11"/>
  <c r="AF1022" i="11"/>
  <c r="AA1025" i="11" l="1"/>
  <c r="M1026" i="11"/>
  <c r="AB1025" i="11"/>
  <c r="Z1025" i="11"/>
  <c r="AC1025" i="11"/>
  <c r="N1025" i="11"/>
  <c r="Y1025" i="11"/>
  <c r="AD1025" i="11" s="1"/>
  <c r="Q1023" i="11"/>
  <c r="S1023" i="11"/>
  <c r="P1023" i="11"/>
  <c r="O1023" i="11"/>
  <c r="R1023" i="11"/>
  <c r="AF1024" i="11"/>
  <c r="AG1024" i="11"/>
  <c r="U1023" i="11"/>
  <c r="W1023" i="11"/>
  <c r="V1023" i="11"/>
  <c r="T1023" i="11"/>
  <c r="X1023" i="11"/>
  <c r="AF1023" i="11"/>
  <c r="X1024" i="11"/>
  <c r="T1024" i="11"/>
  <c r="W1024" i="11"/>
  <c r="V1024" i="11"/>
  <c r="U1024" i="11"/>
  <c r="AD1024" i="11"/>
  <c r="AG1023" i="11"/>
  <c r="AF1025" i="11" l="1"/>
  <c r="P1024" i="11"/>
  <c r="S1024" i="11"/>
  <c r="Q1024" i="11"/>
  <c r="O1024" i="11"/>
  <c r="R1024" i="11"/>
  <c r="N1026" i="11"/>
  <c r="M1027" i="11"/>
  <c r="Z1026" i="11"/>
  <c r="AB1026" i="11"/>
  <c r="AA1026" i="11"/>
  <c r="AE1026" i="11" s="1"/>
  <c r="AC1026" i="11"/>
  <c r="Y1026" i="11"/>
  <c r="AD1026" i="11" s="1"/>
  <c r="S1025" i="11"/>
  <c r="O1025" i="11"/>
  <c r="Q1025" i="11"/>
  <c r="P1025" i="11"/>
  <c r="R1025" i="11"/>
  <c r="AE1025" i="11"/>
  <c r="R1026" i="11" l="1"/>
  <c r="Q1026" i="11"/>
  <c r="P1026" i="11"/>
  <c r="S1026" i="11"/>
  <c r="O1026" i="11"/>
  <c r="W1025" i="11"/>
  <c r="X1025" i="11"/>
  <c r="V1025" i="11"/>
  <c r="U1025" i="11"/>
  <c r="T1025" i="11"/>
  <c r="V1026" i="11"/>
  <c r="X1026" i="11"/>
  <c r="W1026" i="11"/>
  <c r="U1026" i="11"/>
  <c r="T1026" i="11"/>
  <c r="AG1026" i="11"/>
  <c r="AF1026" i="11"/>
  <c r="Y1027" i="11"/>
  <c r="AC1027" i="11"/>
  <c r="N1027" i="11"/>
  <c r="M1028" i="11"/>
  <c r="AB1027" i="11"/>
  <c r="AA1027" i="11"/>
  <c r="Z1027" i="11"/>
  <c r="AG1025" i="11"/>
  <c r="AB1028" i="11" l="1"/>
  <c r="Y1028" i="11"/>
  <c r="AD1028" i="11" s="1"/>
  <c r="N1028" i="11"/>
  <c r="M1029" i="11"/>
  <c r="AC1028" i="11"/>
  <c r="AA1028" i="11"/>
  <c r="AE1028" i="11" s="1"/>
  <c r="Z1028" i="11"/>
  <c r="AE1027" i="11"/>
  <c r="AD1027" i="11"/>
  <c r="T1028" i="11" l="1"/>
  <c r="X1028" i="11"/>
  <c r="W1028" i="11"/>
  <c r="V1028" i="11"/>
  <c r="U1028" i="11"/>
  <c r="AA1029" i="11"/>
  <c r="AE1029" i="11" s="1"/>
  <c r="Y1029" i="11"/>
  <c r="AD1029" i="11" s="1"/>
  <c r="N1029" i="11"/>
  <c r="M1030" i="11"/>
  <c r="AC1029" i="11"/>
  <c r="AB1029" i="11"/>
  <c r="Z1029" i="11"/>
  <c r="P1028" i="11"/>
  <c r="R1028" i="11"/>
  <c r="Q1028" i="11"/>
  <c r="S1028" i="11"/>
  <c r="O1028" i="11"/>
  <c r="AF1028" i="11"/>
  <c r="AG1028" i="11"/>
  <c r="Q1027" i="11"/>
  <c r="R1027" i="11"/>
  <c r="P1027" i="11"/>
  <c r="O1027" i="11"/>
  <c r="S1027" i="11"/>
  <c r="U1027" i="11"/>
  <c r="X1027" i="11"/>
  <c r="W1027" i="11"/>
  <c r="V1027" i="11"/>
  <c r="T1027" i="11"/>
  <c r="AF1027" i="11"/>
  <c r="AG1027" i="11"/>
  <c r="O1029" i="11" l="1"/>
  <c r="S1029" i="11"/>
  <c r="R1029" i="11"/>
  <c r="Q1029" i="11"/>
  <c r="P1029" i="11"/>
  <c r="AG1029" i="11"/>
  <c r="AF1029" i="11"/>
  <c r="W1029" i="11"/>
  <c r="X1029" i="11"/>
  <c r="V1029" i="11"/>
  <c r="U1029" i="11"/>
  <c r="T1029" i="11"/>
  <c r="M1031" i="11"/>
  <c r="Z1030" i="11"/>
  <c r="N1030" i="11"/>
  <c r="Y1030" i="11"/>
  <c r="AD1030" i="11" s="1"/>
  <c r="AC1030" i="11"/>
  <c r="AB1030" i="11"/>
  <c r="AA1030" i="11"/>
  <c r="AE1030" i="11" s="1"/>
  <c r="AG1030" i="11" l="1"/>
  <c r="AF1030" i="11"/>
  <c r="R1030" i="11"/>
  <c r="O1030" i="11"/>
  <c r="S1030" i="11"/>
  <c r="Q1030" i="11"/>
  <c r="P1030" i="11"/>
  <c r="AC1031" i="11"/>
  <c r="Y1031" i="11"/>
  <c r="Z1031" i="11"/>
  <c r="N1031" i="11"/>
  <c r="M1032" i="11"/>
  <c r="AB1031" i="11"/>
  <c r="AA1031" i="11"/>
  <c r="AE1031" i="11" s="1"/>
  <c r="V1030" i="11"/>
  <c r="X1030" i="11"/>
  <c r="W1030" i="11"/>
  <c r="U1030" i="11"/>
  <c r="T1030" i="11"/>
  <c r="AB1032" i="11" l="1"/>
  <c r="Z1032" i="11"/>
  <c r="Y1032" i="11"/>
  <c r="AD1032" i="11" s="1"/>
  <c r="N1032" i="11"/>
  <c r="M1033" i="11"/>
  <c r="AC1032" i="11"/>
  <c r="AA1032" i="11"/>
  <c r="AE1032" i="11" s="1"/>
  <c r="AG1031" i="11"/>
  <c r="U1031" i="11"/>
  <c r="X1031" i="11"/>
  <c r="W1031" i="11"/>
  <c r="V1031" i="11"/>
  <c r="T1031" i="11"/>
  <c r="AD1031" i="11"/>
  <c r="Q1031" i="11" l="1"/>
  <c r="O1031" i="11"/>
  <c r="S1031" i="11"/>
  <c r="R1031" i="11"/>
  <c r="P1031" i="11"/>
  <c r="AF1032" i="11"/>
  <c r="AG1032" i="11"/>
  <c r="P1032" i="11"/>
  <c r="O1032" i="11"/>
  <c r="S1032" i="11"/>
  <c r="R1032" i="11"/>
  <c r="Q1032" i="11"/>
  <c r="X1032" i="11"/>
  <c r="T1032" i="11"/>
  <c r="W1032" i="11"/>
  <c r="V1032" i="11"/>
  <c r="U1032" i="11"/>
  <c r="AA1033" i="11"/>
  <c r="Z1033" i="11"/>
  <c r="Y1033" i="11"/>
  <c r="N1033" i="11"/>
  <c r="M1034" i="11"/>
  <c r="AC1033" i="11"/>
  <c r="AB1033" i="11"/>
  <c r="AF1031" i="11"/>
  <c r="AD1033" i="11" l="1"/>
  <c r="AF1033" i="11"/>
  <c r="N1034" i="11"/>
  <c r="M1035" i="11"/>
  <c r="Z1034" i="11"/>
  <c r="AA1034" i="11"/>
  <c r="AE1034" i="11" s="1"/>
  <c r="Y1034" i="11"/>
  <c r="AD1034" i="11" s="1"/>
  <c r="AC1034" i="11"/>
  <c r="AB1034" i="11"/>
  <c r="AE1033" i="11"/>
  <c r="AG1033" i="11" s="1"/>
  <c r="R1034" i="11" l="1"/>
  <c r="P1034" i="11"/>
  <c r="O1034" i="11"/>
  <c r="S1034" i="11"/>
  <c r="Q1034" i="11"/>
  <c r="AG1034" i="11"/>
  <c r="AF1034" i="11"/>
  <c r="V1034" i="11"/>
  <c r="X1034" i="11"/>
  <c r="W1034" i="11"/>
  <c r="T1034" i="11"/>
  <c r="U1034" i="11"/>
  <c r="Y1035" i="11"/>
  <c r="AC1035" i="11"/>
  <c r="AA1035" i="11"/>
  <c r="AE1035" i="11" s="1"/>
  <c r="Z1035" i="11"/>
  <c r="N1035" i="11"/>
  <c r="M1036" i="11"/>
  <c r="AB1035" i="11"/>
  <c r="W1033" i="11"/>
  <c r="X1033" i="11"/>
  <c r="V1033" i="11"/>
  <c r="T1033" i="11"/>
  <c r="U1033" i="11"/>
  <c r="S1033" i="11"/>
  <c r="O1033" i="11"/>
  <c r="P1033" i="11"/>
  <c r="R1033" i="11"/>
  <c r="Q1033" i="11"/>
  <c r="U1035" i="11" l="1"/>
  <c r="X1035" i="11"/>
  <c r="W1035" i="11"/>
  <c r="T1035" i="11"/>
  <c r="V1035" i="11"/>
  <c r="AB1036" i="11"/>
  <c r="AA1036" i="11"/>
  <c r="AE1036" i="11" s="1"/>
  <c r="Z1036" i="11"/>
  <c r="Y1036" i="11"/>
  <c r="N1036" i="11"/>
  <c r="M1037" i="11"/>
  <c r="AC1036" i="11"/>
  <c r="AD1035" i="11"/>
  <c r="AG1035" i="11"/>
  <c r="AF1035" i="11"/>
  <c r="T1036" i="11" l="1"/>
  <c r="X1036" i="11"/>
  <c r="W1036" i="11"/>
  <c r="U1036" i="11"/>
  <c r="V1036" i="11"/>
  <c r="Q1035" i="11"/>
  <c r="P1035" i="11"/>
  <c r="O1035" i="11"/>
  <c r="S1035" i="11"/>
  <c r="R1035" i="11"/>
  <c r="AA1037" i="11"/>
  <c r="AB1037" i="11"/>
  <c r="Z1037" i="11"/>
  <c r="Y1037" i="11"/>
  <c r="AD1037" i="11" s="1"/>
  <c r="N1037" i="11"/>
  <c r="M1038" i="11"/>
  <c r="AC1037" i="11"/>
  <c r="AG1036" i="11"/>
  <c r="AD1036" i="11"/>
  <c r="O1037" i="11" l="1"/>
  <c r="S1037" i="11"/>
  <c r="Q1037" i="11"/>
  <c r="P1037" i="11"/>
  <c r="R1037" i="11"/>
  <c r="AF1037" i="11"/>
  <c r="AG1037" i="11"/>
  <c r="P1036" i="11"/>
  <c r="Q1036" i="11"/>
  <c r="O1036" i="11"/>
  <c r="S1036" i="11"/>
  <c r="R1036" i="11"/>
  <c r="M1039" i="11"/>
  <c r="Z1038" i="11"/>
  <c r="N1038" i="11"/>
  <c r="AB1038" i="11"/>
  <c r="AA1038" i="11"/>
  <c r="Y1038" i="11"/>
  <c r="AC1038" i="11"/>
  <c r="AE1037" i="11"/>
  <c r="AF1036" i="11"/>
  <c r="AC1039" i="11" l="1"/>
  <c r="Y1039" i="11"/>
  <c r="AB1039" i="11"/>
  <c r="AA1039" i="11"/>
  <c r="AE1039" i="11" s="1"/>
  <c r="Z1039" i="11"/>
  <c r="N1039" i="11"/>
  <c r="M1040" i="11"/>
  <c r="W1037" i="11"/>
  <c r="X1037" i="11"/>
  <c r="U1037" i="11"/>
  <c r="T1037" i="11"/>
  <c r="V1037" i="11"/>
  <c r="AD1038" i="11"/>
  <c r="AF1038" i="11"/>
  <c r="AE1038" i="11"/>
  <c r="AG1038" i="11" s="1"/>
  <c r="AG1039" i="11" l="1"/>
  <c r="R1038" i="11"/>
  <c r="Q1038" i="11"/>
  <c r="P1038" i="11"/>
  <c r="O1038" i="11"/>
  <c r="S1038" i="11"/>
  <c r="U1039" i="11"/>
  <c r="X1039" i="11"/>
  <c r="V1039" i="11"/>
  <c r="T1039" i="11"/>
  <c r="W1039" i="11"/>
  <c r="V1038" i="11"/>
  <c r="X1038" i="11"/>
  <c r="U1038" i="11"/>
  <c r="T1038" i="11"/>
  <c r="W1038" i="11"/>
  <c r="AB1040" i="11"/>
  <c r="AC1040" i="11"/>
  <c r="AA1040" i="11"/>
  <c r="AE1040" i="11" s="1"/>
  <c r="Z1040" i="11"/>
  <c r="Y1040" i="11"/>
  <c r="AD1040" i="11" s="1"/>
  <c r="N1040" i="11"/>
  <c r="M1041" i="11"/>
  <c r="AD1039" i="11"/>
  <c r="AF1039" i="11" s="1"/>
  <c r="AF1040" i="11" l="1"/>
  <c r="AG1040" i="11"/>
  <c r="X1040" i="11"/>
  <c r="T1040" i="11"/>
  <c r="V1040" i="11"/>
  <c r="U1040" i="11"/>
  <c r="W1040" i="11"/>
  <c r="AA1041" i="11"/>
  <c r="AE1041" i="11" s="1"/>
  <c r="AC1041" i="11"/>
  <c r="AB1041" i="11"/>
  <c r="Z1041" i="11"/>
  <c r="Y1041" i="11"/>
  <c r="AD1041" i="11" s="1"/>
  <c r="N1041" i="11"/>
  <c r="M1042" i="11"/>
  <c r="P1040" i="11"/>
  <c r="R1040" i="11"/>
  <c r="Q1040" i="11"/>
  <c r="O1040" i="11"/>
  <c r="S1040" i="11"/>
  <c r="Q1039" i="11"/>
  <c r="R1039" i="11"/>
  <c r="P1039" i="11"/>
  <c r="O1039" i="11"/>
  <c r="S1039" i="11"/>
  <c r="N1042" i="11" l="1"/>
  <c r="M1043" i="11"/>
  <c r="Z1042" i="11"/>
  <c r="AC1042" i="11"/>
  <c r="AB1042" i="11"/>
  <c r="AA1042" i="11"/>
  <c r="AE1042" i="11" s="1"/>
  <c r="Y1042" i="11"/>
  <c r="AD1042" i="11" s="1"/>
  <c r="S1041" i="11"/>
  <c r="O1041" i="11"/>
  <c r="R1041" i="11"/>
  <c r="Q1041" i="11"/>
  <c r="P1041" i="11"/>
  <c r="W1041" i="11"/>
  <c r="V1041" i="11"/>
  <c r="U1041" i="11"/>
  <c r="T1041" i="11"/>
  <c r="X1041" i="11"/>
  <c r="AG1041" i="11"/>
  <c r="AF1041" i="11"/>
  <c r="R1042" i="11" l="1"/>
  <c r="S1042" i="11"/>
  <c r="Q1042" i="11"/>
  <c r="P1042" i="11"/>
  <c r="O1042" i="11"/>
  <c r="V1042" i="11"/>
  <c r="W1042" i="11"/>
  <c r="U1042" i="11"/>
  <c r="X1042" i="11"/>
  <c r="T1042" i="11"/>
  <c r="Y1043" i="11"/>
  <c r="AC1043" i="11"/>
  <c r="AB1043" i="11"/>
  <c r="AA1043" i="11"/>
  <c r="AE1043" i="11" s="1"/>
  <c r="Z1043" i="11"/>
  <c r="M1044" i="11"/>
  <c r="N1043" i="11"/>
  <c r="AG1042" i="11"/>
  <c r="AF1042" i="11"/>
  <c r="AB1044" i="11" l="1"/>
  <c r="AC1044" i="11"/>
  <c r="AA1044" i="11"/>
  <c r="AE1044" i="11" s="1"/>
  <c r="Z1044" i="11"/>
  <c r="M1045" i="11"/>
  <c r="Y1044" i="11"/>
  <c r="AD1044" i="11" s="1"/>
  <c r="N1044" i="11"/>
  <c r="AD1043" i="11"/>
  <c r="U1043" i="11"/>
  <c r="W1043" i="11"/>
  <c r="V1043" i="11"/>
  <c r="T1043" i="11"/>
  <c r="X1043" i="11"/>
  <c r="AG1043" i="11"/>
  <c r="P1044" i="11" l="1"/>
  <c r="S1044" i="11"/>
  <c r="R1044" i="11"/>
  <c r="Q1044" i="11"/>
  <c r="O1044" i="11"/>
  <c r="AA1045" i="11"/>
  <c r="AE1045" i="11" s="1"/>
  <c r="AC1045" i="11"/>
  <c r="AB1045" i="11"/>
  <c r="Z1045" i="11"/>
  <c r="M1046" i="11"/>
  <c r="Y1045" i="11"/>
  <c r="N1045" i="11"/>
  <c r="Q1043" i="11"/>
  <c r="S1043" i="11"/>
  <c r="R1043" i="11"/>
  <c r="P1043" i="11"/>
  <c r="O1043" i="11"/>
  <c r="AF1043" i="11"/>
  <c r="T1044" i="11"/>
  <c r="X1044" i="11"/>
  <c r="W1044" i="11"/>
  <c r="V1044" i="11"/>
  <c r="U1044" i="11"/>
  <c r="AF1044" i="11"/>
  <c r="AG1044" i="11"/>
  <c r="AG1045" i="11" l="1"/>
  <c r="W1045" i="11"/>
  <c r="T1045" i="11"/>
  <c r="X1045" i="11"/>
  <c r="V1045" i="11"/>
  <c r="U1045" i="11"/>
  <c r="AD1045" i="11"/>
  <c r="M1047" i="11"/>
  <c r="Z1046" i="11"/>
  <c r="N1046" i="11"/>
  <c r="AC1046" i="11"/>
  <c r="AB1046" i="11"/>
  <c r="AA1046" i="11"/>
  <c r="AE1046" i="11" s="1"/>
  <c r="Y1046" i="11"/>
  <c r="AD1046" i="11" s="1"/>
  <c r="V1046" i="11" l="1"/>
  <c r="T1046" i="11"/>
  <c r="X1046" i="11"/>
  <c r="W1046" i="11"/>
  <c r="U1046" i="11"/>
  <c r="AG1046" i="11"/>
  <c r="AF1046" i="11"/>
  <c r="O1045" i="11"/>
  <c r="S1045" i="11"/>
  <c r="R1045" i="11"/>
  <c r="Q1045" i="11"/>
  <c r="P1045" i="11"/>
  <c r="AF1045" i="11"/>
  <c r="R1046" i="11"/>
  <c r="S1046" i="11"/>
  <c r="Q1046" i="11"/>
  <c r="P1046" i="11"/>
  <c r="O1046" i="11"/>
  <c r="AC1047" i="11"/>
  <c r="Y1047" i="11"/>
  <c r="AD1047" i="11" s="1"/>
  <c r="AB1047" i="11"/>
  <c r="AA1047" i="11"/>
  <c r="AE1047" i="11" s="1"/>
  <c r="N1047" i="11"/>
  <c r="M1048" i="11"/>
  <c r="Z1047" i="11"/>
  <c r="AB1048" i="11" l="1"/>
  <c r="AC1048" i="11"/>
  <c r="AA1048" i="11"/>
  <c r="AE1048" i="11" s="1"/>
  <c r="Y1048" i="11"/>
  <c r="N1048" i="11"/>
  <c r="M1049" i="11"/>
  <c r="Z1048" i="11"/>
  <c r="Q1047" i="11"/>
  <c r="S1047" i="11"/>
  <c r="R1047" i="11"/>
  <c r="P1047" i="11"/>
  <c r="O1047" i="11"/>
  <c r="AG1047" i="11"/>
  <c r="AF1047" i="11"/>
  <c r="U1047" i="11"/>
  <c r="T1047" i="11"/>
  <c r="X1047" i="11"/>
  <c r="W1047" i="11"/>
  <c r="V1047" i="11"/>
  <c r="AD1048" i="11" l="1"/>
  <c r="X1048" i="11"/>
  <c r="T1048" i="11"/>
  <c r="U1048" i="11"/>
  <c r="W1048" i="11"/>
  <c r="V1048" i="11"/>
  <c r="AF1048" i="11"/>
  <c r="AG1048" i="11"/>
  <c r="AA1049" i="11"/>
  <c r="AC1049" i="11"/>
  <c r="AB1049" i="11"/>
  <c r="Y1049" i="11"/>
  <c r="N1049" i="11"/>
  <c r="M1050" i="11"/>
  <c r="Z1049" i="11"/>
  <c r="AD1049" i="11" l="1"/>
  <c r="N1050" i="11"/>
  <c r="M1051" i="11"/>
  <c r="Z1050" i="11"/>
  <c r="AC1050" i="11"/>
  <c r="AB1050" i="11"/>
  <c r="Y1050" i="11"/>
  <c r="AD1050" i="11" s="1"/>
  <c r="AA1050" i="11"/>
  <c r="AE1050" i="11" s="1"/>
  <c r="AF1049" i="11"/>
  <c r="AE1049" i="11"/>
  <c r="P1048" i="11"/>
  <c r="S1048" i="11"/>
  <c r="R1048" i="11"/>
  <c r="Q1048" i="11"/>
  <c r="O1048" i="11"/>
  <c r="V1050" i="11" l="1"/>
  <c r="U1050" i="11"/>
  <c r="T1050" i="11"/>
  <c r="X1050" i="11"/>
  <c r="W1050" i="11"/>
  <c r="Y1051" i="11"/>
  <c r="AD1051" i="11" s="1"/>
  <c r="AC1051" i="11"/>
  <c r="AB1051" i="11"/>
  <c r="Z1051" i="11"/>
  <c r="N1051" i="11"/>
  <c r="M1052" i="11"/>
  <c r="AA1051" i="11"/>
  <c r="R1050" i="11"/>
  <c r="S1050" i="11"/>
  <c r="Q1050" i="11"/>
  <c r="O1050" i="11"/>
  <c r="P1050" i="11"/>
  <c r="W1049" i="11"/>
  <c r="U1049" i="11"/>
  <c r="T1049" i="11"/>
  <c r="X1049" i="11"/>
  <c r="V1049" i="11"/>
  <c r="AG1049" i="11"/>
  <c r="AF1050" i="11"/>
  <c r="AG1050" i="11"/>
  <c r="S1049" i="11"/>
  <c r="O1049" i="11"/>
  <c r="R1049" i="11"/>
  <c r="Q1049" i="11"/>
  <c r="P1049" i="11"/>
  <c r="Q1051" i="11" l="1"/>
  <c r="S1051" i="11"/>
  <c r="R1051" i="11"/>
  <c r="O1051" i="11"/>
  <c r="P1051" i="11"/>
  <c r="AE1051" i="11"/>
  <c r="AB1052" i="11"/>
  <c r="AC1052" i="11"/>
  <c r="Z1052" i="11"/>
  <c r="Y1052" i="11"/>
  <c r="N1052" i="11"/>
  <c r="AA1052" i="11"/>
  <c r="M1053" i="11"/>
  <c r="AF1051" i="11"/>
  <c r="U1051" i="11" l="1"/>
  <c r="V1051" i="11"/>
  <c r="T1051" i="11"/>
  <c r="X1051" i="11"/>
  <c r="W1051" i="11"/>
  <c r="AA1053" i="11"/>
  <c r="AE1053" i="11" s="1"/>
  <c r="AC1053" i="11"/>
  <c r="Z1053" i="11"/>
  <c r="Y1053" i="11"/>
  <c r="N1053" i="11"/>
  <c r="M1054" i="11"/>
  <c r="AB1053" i="11"/>
  <c r="AE1052" i="11"/>
  <c r="AG1052" i="11"/>
  <c r="AG1051" i="11"/>
  <c r="AD1052" i="11"/>
  <c r="AF1052" i="11" s="1"/>
  <c r="T1052" i="11" l="1"/>
  <c r="X1052" i="11"/>
  <c r="V1052" i="11"/>
  <c r="U1052" i="11"/>
  <c r="W1052" i="11"/>
  <c r="W1053" i="11"/>
  <c r="V1053" i="11"/>
  <c r="U1053" i="11"/>
  <c r="T1053" i="11"/>
  <c r="X1053" i="11"/>
  <c r="M1055" i="11"/>
  <c r="Z1054" i="11"/>
  <c r="N1054" i="11"/>
  <c r="AC1054" i="11"/>
  <c r="AA1054" i="11"/>
  <c r="AE1054" i="11" s="1"/>
  <c r="Y1054" i="11"/>
  <c r="AD1054" i="11" s="1"/>
  <c r="AB1054" i="11"/>
  <c r="AG1053" i="11"/>
  <c r="P1052" i="11"/>
  <c r="S1052" i="11"/>
  <c r="R1052" i="11"/>
  <c r="O1052" i="11"/>
  <c r="Q1052" i="11"/>
  <c r="AD1053" i="11"/>
  <c r="AF1053" i="11" s="1"/>
  <c r="AG1054" i="11" l="1"/>
  <c r="AF1054" i="11"/>
  <c r="AC1055" i="11"/>
  <c r="Y1055" i="11"/>
  <c r="M1056" i="11"/>
  <c r="AA1055" i="11"/>
  <c r="AE1055" i="11" s="1"/>
  <c r="Z1055" i="11"/>
  <c r="N1055" i="11"/>
  <c r="AB1055" i="11"/>
  <c r="R1054" i="11"/>
  <c r="S1054" i="11"/>
  <c r="P1054" i="11"/>
  <c r="O1054" i="11"/>
  <c r="Q1054" i="11"/>
  <c r="V1054" i="11"/>
  <c r="W1054" i="11"/>
  <c r="U1054" i="11"/>
  <c r="T1054" i="11"/>
  <c r="X1054" i="11"/>
  <c r="O1053" i="11"/>
  <c r="S1053" i="11"/>
  <c r="R1053" i="11"/>
  <c r="P1053" i="11"/>
  <c r="Q1053" i="11"/>
  <c r="AG1055" i="11" l="1"/>
  <c r="AB1056" i="11"/>
  <c r="M1057" i="11"/>
  <c r="AA1056" i="11"/>
  <c r="AE1056" i="11" s="1"/>
  <c r="Z1056" i="11"/>
  <c r="AC1056" i="11"/>
  <c r="Y1056" i="11"/>
  <c r="AD1056" i="11" s="1"/>
  <c r="N1056" i="11"/>
  <c r="U1055" i="11"/>
  <c r="W1055" i="11"/>
  <c r="V1055" i="11"/>
  <c r="T1055" i="11"/>
  <c r="X1055" i="11"/>
  <c r="AD1055" i="11"/>
  <c r="P1056" i="11" l="1"/>
  <c r="S1056" i="11"/>
  <c r="Q1056" i="11"/>
  <c r="O1056" i="11"/>
  <c r="R1056" i="11"/>
  <c r="Q1055" i="11"/>
  <c r="S1055" i="11"/>
  <c r="P1055" i="11"/>
  <c r="O1055" i="11"/>
  <c r="R1055" i="11"/>
  <c r="AA1057" i="11"/>
  <c r="M1058" i="11"/>
  <c r="AB1057" i="11"/>
  <c r="Z1057" i="11"/>
  <c r="Y1057" i="11"/>
  <c r="AD1057" i="11" s="1"/>
  <c r="AC1057" i="11"/>
  <c r="N1057" i="11"/>
  <c r="AF1055" i="11"/>
  <c r="X1056" i="11"/>
  <c r="T1056" i="11"/>
  <c r="W1056" i="11"/>
  <c r="V1056" i="11"/>
  <c r="U1056" i="11"/>
  <c r="AF1056" i="11"/>
  <c r="AG1056" i="11"/>
  <c r="S1057" i="11" l="1"/>
  <c r="O1057" i="11"/>
  <c r="Q1057" i="11"/>
  <c r="P1057" i="11"/>
  <c r="R1057" i="11"/>
  <c r="N1058" i="11"/>
  <c r="M1059" i="11"/>
  <c r="Z1058" i="11"/>
  <c r="AB1058" i="11"/>
  <c r="AA1058" i="11"/>
  <c r="AE1058" i="11" s="1"/>
  <c r="AC1058" i="11"/>
  <c r="Y1058" i="11"/>
  <c r="AE1057" i="11"/>
  <c r="AG1057" i="11"/>
  <c r="AF1057" i="11"/>
  <c r="AG1058" i="11" l="1"/>
  <c r="W1057" i="11"/>
  <c r="X1057" i="11"/>
  <c r="V1057" i="11"/>
  <c r="U1057" i="11"/>
  <c r="T1057" i="11"/>
  <c r="AD1058" i="11"/>
  <c r="V1058" i="11"/>
  <c r="X1058" i="11"/>
  <c r="W1058" i="11"/>
  <c r="U1058" i="11"/>
  <c r="T1058" i="11"/>
  <c r="Y1059" i="11"/>
  <c r="AD1059" i="11" s="1"/>
  <c r="AC1059" i="11"/>
  <c r="N1059" i="11"/>
  <c r="M1060" i="11"/>
  <c r="AB1059" i="11"/>
  <c r="AA1059" i="11"/>
  <c r="Z1059" i="11"/>
  <c r="AF1059" i="11" l="1"/>
  <c r="Q1059" i="11"/>
  <c r="R1059" i="11"/>
  <c r="P1059" i="11"/>
  <c r="S1059" i="11"/>
  <c r="O1059" i="11"/>
  <c r="R1058" i="11"/>
  <c r="Q1058" i="11"/>
  <c r="P1058" i="11"/>
  <c r="S1058" i="11"/>
  <c r="O1058" i="11"/>
  <c r="AF1058" i="11"/>
  <c r="AE1059" i="11"/>
  <c r="AB1060" i="11"/>
  <c r="Y1060" i="11"/>
  <c r="AD1060" i="11" s="1"/>
  <c r="N1060" i="11"/>
  <c r="M1061" i="11"/>
  <c r="AC1060" i="11"/>
  <c r="AA1060" i="11"/>
  <c r="Z1060" i="11"/>
  <c r="P1060" i="11" l="1"/>
  <c r="R1060" i="11"/>
  <c r="Q1060" i="11"/>
  <c r="S1060" i="11"/>
  <c r="O1060" i="11"/>
  <c r="U1059" i="11"/>
  <c r="X1059" i="11"/>
  <c r="W1059" i="11"/>
  <c r="V1059" i="11"/>
  <c r="T1059" i="11"/>
  <c r="AE1060" i="11"/>
  <c r="AA1061" i="11"/>
  <c r="Y1061" i="11"/>
  <c r="N1061" i="11"/>
  <c r="M1062" i="11"/>
  <c r="AC1061" i="11"/>
  <c r="AB1061" i="11"/>
  <c r="Z1061" i="11"/>
  <c r="AF1060" i="11"/>
  <c r="AG1060" i="11"/>
  <c r="AG1059" i="11"/>
  <c r="AE1061" i="11" l="1"/>
  <c r="AG1061" i="11"/>
  <c r="T1060" i="11"/>
  <c r="X1060" i="11"/>
  <c r="W1060" i="11"/>
  <c r="V1060" i="11"/>
  <c r="U1060" i="11"/>
  <c r="M1063" i="11"/>
  <c r="Z1062" i="11"/>
  <c r="N1062" i="11"/>
  <c r="Y1062" i="11"/>
  <c r="AC1062" i="11"/>
  <c r="AB1062" i="11"/>
  <c r="AA1062" i="11"/>
  <c r="AE1062" i="11" s="1"/>
  <c r="AD1061" i="11"/>
  <c r="V1062" i="11" l="1"/>
  <c r="X1062" i="11"/>
  <c r="W1062" i="11"/>
  <c r="U1062" i="11"/>
  <c r="T1062" i="11"/>
  <c r="AG1062" i="11"/>
  <c r="AF1062" i="11"/>
  <c r="O1061" i="11"/>
  <c r="S1061" i="11"/>
  <c r="R1061" i="11"/>
  <c r="Q1061" i="11"/>
  <c r="P1061" i="11"/>
  <c r="AD1062" i="11"/>
  <c r="AF1061" i="11"/>
  <c r="AC1063" i="11"/>
  <c r="Y1063" i="11"/>
  <c r="AD1063" i="11" s="1"/>
  <c r="Z1063" i="11"/>
  <c r="N1063" i="11"/>
  <c r="M1064" i="11"/>
  <c r="AB1063" i="11"/>
  <c r="AA1063" i="11"/>
  <c r="AE1063" i="11" s="1"/>
  <c r="W1061" i="11"/>
  <c r="X1061" i="11"/>
  <c r="V1061" i="11"/>
  <c r="U1061" i="11"/>
  <c r="T1061" i="11"/>
  <c r="Q1063" i="11" l="1"/>
  <c r="O1063" i="11"/>
  <c r="S1063" i="11"/>
  <c r="R1063" i="11"/>
  <c r="P1063" i="11"/>
  <c r="U1063" i="11"/>
  <c r="X1063" i="11"/>
  <c r="W1063" i="11"/>
  <c r="V1063" i="11"/>
  <c r="T1063" i="11"/>
  <c r="AB1064" i="11"/>
  <c r="Z1064" i="11"/>
  <c r="Y1064" i="11"/>
  <c r="AD1064" i="11" s="1"/>
  <c r="N1064" i="11"/>
  <c r="M1065" i="11"/>
  <c r="AC1064" i="11"/>
  <c r="AA1064" i="11"/>
  <c r="R1062" i="11"/>
  <c r="O1062" i="11"/>
  <c r="S1062" i="11"/>
  <c r="Q1062" i="11"/>
  <c r="P1062" i="11"/>
  <c r="AG1063" i="11"/>
  <c r="AF1063" i="11"/>
  <c r="AF1064" i="11" l="1"/>
  <c r="P1064" i="11"/>
  <c r="O1064" i="11"/>
  <c r="S1064" i="11"/>
  <c r="R1064" i="11"/>
  <c r="Q1064" i="11"/>
  <c r="AA1065" i="11"/>
  <c r="AE1065" i="11" s="1"/>
  <c r="Z1065" i="11"/>
  <c r="Y1065" i="11"/>
  <c r="AD1065" i="11" s="1"/>
  <c r="N1065" i="11"/>
  <c r="M1066" i="11"/>
  <c r="AC1065" i="11"/>
  <c r="AB1065" i="11"/>
  <c r="AE1064" i="11"/>
  <c r="W1065" i="11" l="1"/>
  <c r="X1065" i="11"/>
  <c r="V1065" i="11"/>
  <c r="T1065" i="11"/>
  <c r="U1065" i="11"/>
  <c r="X1064" i="11"/>
  <c r="T1064" i="11"/>
  <c r="W1064" i="11"/>
  <c r="V1064" i="11"/>
  <c r="U1064" i="11"/>
  <c r="N1066" i="11"/>
  <c r="M1067" i="11"/>
  <c r="Z1066" i="11"/>
  <c r="AA1066" i="11"/>
  <c r="AE1066" i="11" s="1"/>
  <c r="Y1066" i="11"/>
  <c r="AD1066" i="11" s="1"/>
  <c r="AC1066" i="11"/>
  <c r="AB1066" i="11"/>
  <c r="AG1065" i="11"/>
  <c r="AF1065" i="11"/>
  <c r="S1065" i="11"/>
  <c r="O1065" i="11"/>
  <c r="P1065" i="11"/>
  <c r="R1065" i="11"/>
  <c r="Q1065" i="11"/>
  <c r="AG1064" i="11"/>
  <c r="R1066" i="11" l="1"/>
  <c r="P1066" i="11"/>
  <c r="O1066" i="11"/>
  <c r="S1066" i="11"/>
  <c r="Q1066" i="11"/>
  <c r="V1066" i="11"/>
  <c r="X1066" i="11"/>
  <c r="W1066" i="11"/>
  <c r="T1066" i="11"/>
  <c r="U1066" i="11"/>
  <c r="AG1066" i="11"/>
  <c r="AF1066" i="11"/>
  <c r="Y1067" i="11"/>
  <c r="AC1067" i="11"/>
  <c r="AA1067" i="11"/>
  <c r="AE1067" i="11" s="1"/>
  <c r="Z1067" i="11"/>
  <c r="N1067" i="11"/>
  <c r="M1068" i="11"/>
  <c r="AB1067" i="11"/>
  <c r="U1067" i="11" l="1"/>
  <c r="X1067" i="11"/>
  <c r="W1067" i="11"/>
  <c r="T1067" i="11"/>
  <c r="V1067" i="11"/>
  <c r="AD1067" i="11"/>
  <c r="AF1067" i="11" s="1"/>
  <c r="AB1068" i="11"/>
  <c r="AA1068" i="11"/>
  <c r="AE1068" i="11" s="1"/>
  <c r="Z1068" i="11"/>
  <c r="Y1068" i="11"/>
  <c r="N1068" i="11"/>
  <c r="M1069" i="11"/>
  <c r="AC1068" i="11"/>
  <c r="AG1067" i="11"/>
  <c r="T1068" i="11" l="1"/>
  <c r="X1068" i="11"/>
  <c r="W1068" i="11"/>
  <c r="U1068" i="11"/>
  <c r="V1068" i="11"/>
  <c r="AA1069" i="11"/>
  <c r="AB1069" i="11"/>
  <c r="Z1069" i="11"/>
  <c r="Y1069" i="11"/>
  <c r="N1069" i="11"/>
  <c r="M1070" i="11"/>
  <c r="AC1069" i="11"/>
  <c r="AG1068" i="11"/>
  <c r="AD1068" i="11"/>
  <c r="Q1067" i="11"/>
  <c r="P1067" i="11"/>
  <c r="O1067" i="11"/>
  <c r="S1067" i="11"/>
  <c r="R1067" i="11"/>
  <c r="P1068" i="11" l="1"/>
  <c r="Q1068" i="11"/>
  <c r="O1068" i="11"/>
  <c r="S1068" i="11"/>
  <c r="R1068" i="11"/>
  <c r="AF1068" i="11"/>
  <c r="M1071" i="11"/>
  <c r="Z1070" i="11"/>
  <c r="N1070" i="11"/>
  <c r="AB1070" i="11"/>
  <c r="AA1070" i="11"/>
  <c r="Y1070" i="11"/>
  <c r="AC1070" i="11"/>
  <c r="AF1069" i="11"/>
  <c r="AE1069" i="11"/>
  <c r="AG1069" i="11" s="1"/>
  <c r="AD1069" i="11"/>
  <c r="AC1071" i="11" l="1"/>
  <c r="Y1071" i="11"/>
  <c r="AB1071" i="11"/>
  <c r="AA1071" i="11"/>
  <c r="AE1071" i="11" s="1"/>
  <c r="Z1071" i="11"/>
  <c r="N1071" i="11"/>
  <c r="M1072" i="11"/>
  <c r="W1069" i="11"/>
  <c r="X1069" i="11"/>
  <c r="U1069" i="11"/>
  <c r="T1069" i="11"/>
  <c r="V1069" i="11"/>
  <c r="AE1070" i="11"/>
  <c r="AD1070" i="11"/>
  <c r="O1069" i="11"/>
  <c r="S1069" i="11"/>
  <c r="Q1069" i="11"/>
  <c r="P1069" i="11"/>
  <c r="R1069" i="11"/>
  <c r="R1070" i="11" l="1"/>
  <c r="Q1070" i="11"/>
  <c r="P1070" i="11"/>
  <c r="O1070" i="11"/>
  <c r="S1070" i="11"/>
  <c r="V1070" i="11"/>
  <c r="X1070" i="11"/>
  <c r="U1070" i="11"/>
  <c r="T1070" i="11"/>
  <c r="W1070" i="11"/>
  <c r="AG1071" i="11"/>
  <c r="AG1070" i="11"/>
  <c r="AF1070" i="11"/>
  <c r="U1071" i="11"/>
  <c r="X1071" i="11"/>
  <c r="V1071" i="11"/>
  <c r="T1071" i="11"/>
  <c r="W1071" i="11"/>
  <c r="AD1071" i="11"/>
  <c r="AB1072" i="11"/>
  <c r="AC1072" i="11"/>
  <c r="AA1072" i="11"/>
  <c r="AE1072" i="11" s="1"/>
  <c r="Z1072" i="11"/>
  <c r="Y1072" i="11"/>
  <c r="N1072" i="11"/>
  <c r="M1073" i="11"/>
  <c r="Q1071" i="11" l="1"/>
  <c r="R1071" i="11"/>
  <c r="P1071" i="11"/>
  <c r="O1071" i="11"/>
  <c r="S1071" i="11"/>
  <c r="X1072" i="11"/>
  <c r="T1072" i="11"/>
  <c r="V1072" i="11"/>
  <c r="U1072" i="11"/>
  <c r="W1072" i="11"/>
  <c r="AF1071" i="11"/>
  <c r="AA1073" i="11"/>
  <c r="AC1073" i="11"/>
  <c r="AB1073" i="11"/>
  <c r="Z1073" i="11"/>
  <c r="Y1073" i="11"/>
  <c r="AD1073" i="11" s="1"/>
  <c r="N1073" i="11"/>
  <c r="M1074" i="11"/>
  <c r="AG1072" i="11"/>
  <c r="AD1072" i="11"/>
  <c r="S1073" i="11" l="1"/>
  <c r="O1073" i="11"/>
  <c r="R1073" i="11"/>
  <c r="Q1073" i="11"/>
  <c r="P1073" i="11"/>
  <c r="P1072" i="11"/>
  <c r="R1072" i="11"/>
  <c r="Q1072" i="11"/>
  <c r="O1072" i="11"/>
  <c r="S1072" i="11"/>
  <c r="AF1072" i="11"/>
  <c r="AE1073" i="11"/>
  <c r="N1074" i="11"/>
  <c r="M1075" i="11"/>
  <c r="Z1074" i="11"/>
  <c r="AC1074" i="11"/>
  <c r="AB1074" i="11"/>
  <c r="AA1074" i="11"/>
  <c r="Y1074" i="11"/>
  <c r="AG1073" i="11"/>
  <c r="AF1073" i="11"/>
  <c r="W1073" i="11" l="1"/>
  <c r="V1073" i="11"/>
  <c r="U1073" i="11"/>
  <c r="X1073" i="11"/>
  <c r="T1073" i="11"/>
  <c r="AD1074" i="11"/>
  <c r="AE1074" i="11"/>
  <c r="Y1075" i="11"/>
  <c r="AC1075" i="11"/>
  <c r="AB1075" i="11"/>
  <c r="AA1075" i="11"/>
  <c r="AE1075" i="11" s="1"/>
  <c r="Z1075" i="11"/>
  <c r="M1076" i="11"/>
  <c r="N1075" i="11"/>
  <c r="AG1075" i="11" l="1"/>
  <c r="AB1076" i="11"/>
  <c r="AC1076" i="11"/>
  <c r="AA1076" i="11"/>
  <c r="AE1076" i="11" s="1"/>
  <c r="Z1076" i="11"/>
  <c r="M1077" i="11"/>
  <c r="Y1076" i="11"/>
  <c r="AD1076" i="11" s="1"/>
  <c r="N1076" i="11"/>
  <c r="R1074" i="11"/>
  <c r="S1074" i="11"/>
  <c r="Q1074" i="11"/>
  <c r="P1074" i="11"/>
  <c r="O1074" i="11"/>
  <c r="U1075" i="11"/>
  <c r="W1075" i="11"/>
  <c r="V1075" i="11"/>
  <c r="X1075" i="11"/>
  <c r="T1075" i="11"/>
  <c r="AD1075" i="11"/>
  <c r="AF1074" i="11"/>
  <c r="V1074" i="11"/>
  <c r="W1074" i="11"/>
  <c r="U1074" i="11"/>
  <c r="X1074" i="11"/>
  <c r="T1074" i="11"/>
  <c r="AG1074" i="11"/>
  <c r="T1076" i="11" l="1"/>
  <c r="X1076" i="11"/>
  <c r="W1076" i="11"/>
  <c r="V1076" i="11"/>
  <c r="U1076" i="11"/>
  <c r="P1076" i="11"/>
  <c r="S1076" i="11"/>
  <c r="R1076" i="11"/>
  <c r="Q1076" i="11"/>
  <c r="O1076" i="11"/>
  <c r="AA1077" i="11"/>
  <c r="AC1077" i="11"/>
  <c r="AB1077" i="11"/>
  <c r="Z1077" i="11"/>
  <c r="M1078" i="11"/>
  <c r="N1077" i="11"/>
  <c r="Y1077" i="11"/>
  <c r="Q1075" i="11"/>
  <c r="S1075" i="11"/>
  <c r="R1075" i="11"/>
  <c r="P1075" i="11"/>
  <c r="O1075" i="11"/>
  <c r="AF1075" i="11"/>
  <c r="AF1076" i="11"/>
  <c r="AG1076" i="11"/>
  <c r="AE1077" i="11" l="1"/>
  <c r="AG1077" i="11"/>
  <c r="M1079" i="11"/>
  <c r="Z1078" i="11"/>
  <c r="N1078" i="11"/>
  <c r="AC1078" i="11"/>
  <c r="AB1078" i="11"/>
  <c r="AA1078" i="11"/>
  <c r="Y1078" i="11"/>
  <c r="AD1077" i="11"/>
  <c r="AC1079" i="11" l="1"/>
  <c r="Y1079" i="11"/>
  <c r="AD1079" i="11" s="1"/>
  <c r="AB1079" i="11"/>
  <c r="AA1079" i="11"/>
  <c r="AE1079" i="11" s="1"/>
  <c r="N1079" i="11"/>
  <c r="M1080" i="11"/>
  <c r="Z1079" i="11"/>
  <c r="O1077" i="11"/>
  <c r="S1077" i="11"/>
  <c r="R1077" i="11"/>
  <c r="Q1077" i="11"/>
  <c r="P1077" i="11"/>
  <c r="AF1077" i="11"/>
  <c r="AD1078" i="11"/>
  <c r="AF1078" i="11" s="1"/>
  <c r="AE1078" i="11"/>
  <c r="W1077" i="11"/>
  <c r="T1077" i="11"/>
  <c r="X1077" i="11"/>
  <c r="V1077" i="11"/>
  <c r="U1077" i="11"/>
  <c r="AB1080" i="11" l="1"/>
  <c r="AC1080" i="11"/>
  <c r="AA1080" i="11"/>
  <c r="AE1080" i="11" s="1"/>
  <c r="Y1080" i="11"/>
  <c r="N1080" i="11"/>
  <c r="M1081" i="11"/>
  <c r="Z1080" i="11"/>
  <c r="U1079" i="11"/>
  <c r="T1079" i="11"/>
  <c r="X1079" i="11"/>
  <c r="W1079" i="11"/>
  <c r="V1079" i="11"/>
  <c r="Q1079" i="11"/>
  <c r="S1079" i="11"/>
  <c r="R1079" i="11"/>
  <c r="P1079" i="11"/>
  <c r="O1079" i="11"/>
  <c r="R1078" i="11"/>
  <c r="S1078" i="11"/>
  <c r="Q1078" i="11"/>
  <c r="P1078" i="11"/>
  <c r="O1078" i="11"/>
  <c r="AG1079" i="11"/>
  <c r="AF1079" i="11"/>
  <c r="V1078" i="11"/>
  <c r="T1078" i="11"/>
  <c r="X1078" i="11"/>
  <c r="W1078" i="11"/>
  <c r="U1078" i="11"/>
  <c r="AG1078" i="11"/>
  <c r="AG1080" i="11" l="1"/>
  <c r="X1080" i="11"/>
  <c r="T1080" i="11"/>
  <c r="U1080" i="11"/>
  <c r="W1080" i="11"/>
  <c r="V1080" i="11"/>
  <c r="AD1080" i="11"/>
  <c r="AA1081" i="11"/>
  <c r="AC1081" i="11"/>
  <c r="AB1081" i="11"/>
  <c r="Y1081" i="11"/>
  <c r="N1081" i="11"/>
  <c r="M1082" i="11"/>
  <c r="Z1081" i="11"/>
  <c r="N1082" i="11" l="1"/>
  <c r="M1083" i="11"/>
  <c r="Z1082" i="11"/>
  <c r="AC1082" i="11"/>
  <c r="AB1082" i="11"/>
  <c r="Y1082" i="11"/>
  <c r="AD1082" i="11" s="1"/>
  <c r="AA1082" i="11"/>
  <c r="AD1081" i="11"/>
  <c r="P1080" i="11"/>
  <c r="S1080" i="11"/>
  <c r="R1080" i="11"/>
  <c r="Q1080" i="11"/>
  <c r="O1080" i="11"/>
  <c r="AE1081" i="11"/>
  <c r="AF1080" i="11"/>
  <c r="W1081" i="11" l="1"/>
  <c r="U1081" i="11"/>
  <c r="T1081" i="11"/>
  <c r="X1081" i="11"/>
  <c r="V1081" i="11"/>
  <c r="AF1082" i="11"/>
  <c r="AG1082" i="11"/>
  <c r="Y1083" i="11"/>
  <c r="AD1083" i="11" s="1"/>
  <c r="AC1083" i="11"/>
  <c r="AB1083" i="11"/>
  <c r="Z1083" i="11"/>
  <c r="N1083" i="11"/>
  <c r="M1084" i="11"/>
  <c r="AA1083" i="11"/>
  <c r="AE1083" i="11" s="1"/>
  <c r="S1081" i="11"/>
  <c r="O1081" i="11"/>
  <c r="R1081" i="11"/>
  <c r="Q1081" i="11"/>
  <c r="P1081" i="11"/>
  <c r="AG1081" i="11"/>
  <c r="R1082" i="11"/>
  <c r="S1082" i="11"/>
  <c r="Q1082" i="11"/>
  <c r="O1082" i="11"/>
  <c r="P1082" i="11"/>
  <c r="AE1082" i="11"/>
  <c r="AF1081" i="11"/>
  <c r="Q1083" i="11" l="1"/>
  <c r="S1083" i="11"/>
  <c r="R1083" i="11"/>
  <c r="O1083" i="11"/>
  <c r="P1083" i="11"/>
  <c r="AG1083" i="11"/>
  <c r="AF1083" i="11"/>
  <c r="U1083" i="11"/>
  <c r="V1083" i="11"/>
  <c r="T1083" i="11"/>
  <c r="X1083" i="11"/>
  <c r="W1083" i="11"/>
  <c r="AB1084" i="11"/>
  <c r="AC1084" i="11"/>
  <c r="Z1084" i="11"/>
  <c r="Y1084" i="11"/>
  <c r="AD1084" i="11" s="1"/>
  <c r="N1084" i="11"/>
  <c r="M1085" i="11"/>
  <c r="AA1084" i="11"/>
  <c r="V1082" i="11"/>
  <c r="U1082" i="11"/>
  <c r="T1082" i="11"/>
  <c r="X1082" i="11"/>
  <c r="W1082" i="11"/>
  <c r="AE1084" i="11" l="1"/>
  <c r="AA1085" i="11"/>
  <c r="AC1085" i="11"/>
  <c r="Z1085" i="11"/>
  <c r="Y1085" i="11"/>
  <c r="AD1085" i="11" s="1"/>
  <c r="N1085" i="11"/>
  <c r="M1086" i="11"/>
  <c r="AB1085" i="11"/>
  <c r="P1084" i="11"/>
  <c r="S1084" i="11"/>
  <c r="R1084" i="11"/>
  <c r="O1084" i="11"/>
  <c r="Q1084" i="11"/>
  <c r="AF1084" i="11"/>
  <c r="AG1084" i="11"/>
  <c r="M1087" i="11" l="1"/>
  <c r="Z1086" i="11"/>
  <c r="N1086" i="11"/>
  <c r="AC1086" i="11"/>
  <c r="AA1086" i="11"/>
  <c r="AE1086" i="11" s="1"/>
  <c r="Y1086" i="11"/>
  <c r="AD1086" i="11" s="1"/>
  <c r="AB1086" i="11"/>
  <c r="AG1085" i="11"/>
  <c r="AF1085" i="11"/>
  <c r="O1085" i="11"/>
  <c r="S1085" i="11"/>
  <c r="R1085" i="11"/>
  <c r="P1085" i="11"/>
  <c r="Q1085" i="11"/>
  <c r="AE1085" i="11"/>
  <c r="T1084" i="11"/>
  <c r="X1084" i="11"/>
  <c r="V1084" i="11"/>
  <c r="U1084" i="11"/>
  <c r="W1084" i="11"/>
  <c r="V1086" i="11" l="1"/>
  <c r="W1086" i="11"/>
  <c r="U1086" i="11"/>
  <c r="T1086" i="11"/>
  <c r="X1086" i="11"/>
  <c r="W1085" i="11"/>
  <c r="V1085" i="11"/>
  <c r="U1085" i="11"/>
  <c r="T1085" i="11"/>
  <c r="X1085" i="11"/>
  <c r="R1086" i="11"/>
  <c r="S1086" i="11"/>
  <c r="P1086" i="11"/>
  <c r="O1086" i="11"/>
  <c r="Q1086" i="11"/>
  <c r="AG1086" i="11"/>
  <c r="AF1086" i="11"/>
  <c r="AC1087" i="11"/>
  <c r="Y1087" i="11"/>
  <c r="M1088" i="11"/>
  <c r="AA1087" i="11"/>
  <c r="Z1087" i="11"/>
  <c r="N1087" i="11"/>
  <c r="AB1087" i="11"/>
  <c r="AE1087" i="11" l="1"/>
  <c r="AG1087" i="11" s="1"/>
  <c r="AB1088" i="11"/>
  <c r="M1089" i="11"/>
  <c r="AA1088" i="11"/>
  <c r="AE1088" i="11" s="1"/>
  <c r="Z1088" i="11"/>
  <c r="AC1088" i="11"/>
  <c r="Y1088" i="11"/>
  <c r="N1088" i="11"/>
  <c r="AD1087" i="11"/>
  <c r="X1088" i="11" l="1"/>
  <c r="T1088" i="11"/>
  <c r="W1088" i="11"/>
  <c r="V1088" i="11"/>
  <c r="U1088" i="11"/>
  <c r="Q1087" i="11"/>
  <c r="S1087" i="11"/>
  <c r="P1087" i="11"/>
  <c r="O1087" i="11"/>
  <c r="R1087" i="11"/>
  <c r="AF1087" i="11"/>
  <c r="AA1089" i="11"/>
  <c r="M1090" i="11"/>
  <c r="AB1089" i="11"/>
  <c r="Z1089" i="11"/>
  <c r="N1089" i="11"/>
  <c r="AC1089" i="11"/>
  <c r="Y1089" i="11"/>
  <c r="AG1088" i="11"/>
  <c r="AD1088" i="11"/>
  <c r="U1087" i="11"/>
  <c r="W1087" i="11"/>
  <c r="V1087" i="11"/>
  <c r="T1087" i="11"/>
  <c r="X1087" i="11"/>
  <c r="N1090" i="11" l="1"/>
  <c r="M1091" i="11"/>
  <c r="Z1090" i="11"/>
  <c r="AB1090" i="11"/>
  <c r="AA1090" i="11"/>
  <c r="AE1090" i="11" s="1"/>
  <c r="AC1090" i="11"/>
  <c r="Y1090" i="11"/>
  <c r="P1088" i="11"/>
  <c r="S1088" i="11"/>
  <c r="Q1088" i="11"/>
  <c r="O1088" i="11"/>
  <c r="R1088" i="11"/>
  <c r="AD1089" i="11"/>
  <c r="AE1089" i="11"/>
  <c r="AF1088" i="11"/>
  <c r="W1089" i="11" l="1"/>
  <c r="X1089" i="11"/>
  <c r="V1089" i="11"/>
  <c r="U1089" i="11"/>
  <c r="T1089" i="11"/>
  <c r="S1089" i="11"/>
  <c r="O1089" i="11"/>
  <c r="Q1089" i="11"/>
  <c r="P1089" i="11"/>
  <c r="R1089" i="11"/>
  <c r="V1090" i="11"/>
  <c r="X1090" i="11"/>
  <c r="W1090" i="11"/>
  <c r="U1090" i="11"/>
  <c r="T1090" i="11"/>
  <c r="AG1090" i="11"/>
  <c r="Y1091" i="11"/>
  <c r="AC1091" i="11"/>
  <c r="N1091" i="11"/>
  <c r="M1092" i="11"/>
  <c r="AB1091" i="11"/>
  <c r="AA1091" i="11"/>
  <c r="AE1091" i="11" s="1"/>
  <c r="Z1091" i="11"/>
  <c r="AF1089" i="11"/>
  <c r="AD1090" i="11"/>
  <c r="AG1089" i="11"/>
  <c r="U1091" i="11" l="1"/>
  <c r="X1091" i="11"/>
  <c r="W1091" i="11"/>
  <c r="V1091" i="11"/>
  <c r="T1091" i="11"/>
  <c r="AG1091" i="11"/>
  <c r="AD1091" i="11"/>
  <c r="AB1092" i="11"/>
  <c r="Y1092" i="11"/>
  <c r="N1092" i="11"/>
  <c r="M1093" i="11"/>
  <c r="AC1092" i="11"/>
  <c r="AA1092" i="11"/>
  <c r="AE1092" i="11" s="1"/>
  <c r="Z1092" i="11"/>
  <c r="R1090" i="11"/>
  <c r="Q1090" i="11"/>
  <c r="P1090" i="11"/>
  <c r="O1090" i="11"/>
  <c r="S1090" i="11"/>
  <c r="AF1090" i="11"/>
  <c r="T1092" i="11" l="1"/>
  <c r="X1092" i="11"/>
  <c r="W1092" i="11"/>
  <c r="V1092" i="11"/>
  <c r="U1092" i="11"/>
  <c r="Q1091" i="11"/>
  <c r="R1091" i="11"/>
  <c r="P1091" i="11"/>
  <c r="S1091" i="11"/>
  <c r="O1091" i="11"/>
  <c r="AG1092" i="11"/>
  <c r="AF1091" i="11"/>
  <c r="AA1093" i="11"/>
  <c r="AE1093" i="11" s="1"/>
  <c r="Y1093" i="11"/>
  <c r="AD1093" i="11" s="1"/>
  <c r="N1093" i="11"/>
  <c r="M1094" i="11"/>
  <c r="AC1093" i="11"/>
  <c r="AB1093" i="11"/>
  <c r="Z1093" i="11"/>
  <c r="AD1092" i="11"/>
  <c r="AG1093" i="11" l="1"/>
  <c r="AF1093" i="11"/>
  <c r="O1093" i="11"/>
  <c r="S1093" i="11"/>
  <c r="R1093" i="11"/>
  <c r="Q1093" i="11"/>
  <c r="P1093" i="11"/>
  <c r="P1092" i="11"/>
  <c r="R1092" i="11"/>
  <c r="Q1092" i="11"/>
  <c r="O1092" i="11"/>
  <c r="S1092" i="11"/>
  <c r="W1093" i="11"/>
  <c r="X1093" i="11"/>
  <c r="V1093" i="11"/>
  <c r="U1093" i="11"/>
  <c r="T1093" i="11"/>
  <c r="AF1092" i="11"/>
  <c r="M1095" i="11"/>
  <c r="Z1094" i="11"/>
  <c r="N1094" i="11"/>
  <c r="Y1094" i="11"/>
  <c r="AD1094" i="11" s="1"/>
  <c r="AC1094" i="11"/>
  <c r="AB1094" i="11"/>
  <c r="AA1094" i="11"/>
  <c r="R1094" i="11" l="1"/>
  <c r="O1094" i="11"/>
  <c r="S1094" i="11"/>
  <c r="Q1094" i="11"/>
  <c r="P1094" i="11"/>
  <c r="AC1095" i="11"/>
  <c r="Y1095" i="11"/>
  <c r="Z1095" i="11"/>
  <c r="N1095" i="11"/>
  <c r="M1096" i="11"/>
  <c r="AB1095" i="11"/>
  <c r="AA1095" i="11"/>
  <c r="AE1095" i="11" s="1"/>
  <c r="AF1094" i="11"/>
  <c r="AE1094" i="11"/>
  <c r="AG1094" i="11" s="1"/>
  <c r="U1095" i="11" l="1"/>
  <c r="X1095" i="11"/>
  <c r="W1095" i="11"/>
  <c r="V1095" i="11"/>
  <c r="T1095" i="11"/>
  <c r="V1094" i="11"/>
  <c r="X1094" i="11"/>
  <c r="W1094" i="11"/>
  <c r="U1094" i="11"/>
  <c r="T1094" i="11"/>
  <c r="AB1096" i="11"/>
  <c r="Z1096" i="11"/>
  <c r="Y1096" i="11"/>
  <c r="AD1096" i="11" s="1"/>
  <c r="N1096" i="11"/>
  <c r="M1097" i="11"/>
  <c r="AC1096" i="11"/>
  <c r="AA1096" i="11"/>
  <c r="AD1095" i="11"/>
  <c r="AG1095" i="11"/>
  <c r="AF1095" i="11"/>
  <c r="P1096" i="11" l="1"/>
  <c r="O1096" i="11"/>
  <c r="S1096" i="11"/>
  <c r="R1096" i="11"/>
  <c r="Q1096" i="11"/>
  <c r="AF1096" i="11"/>
  <c r="AG1096" i="11"/>
  <c r="AA1097" i="11"/>
  <c r="AE1097" i="11" s="1"/>
  <c r="Z1097" i="11"/>
  <c r="Y1097" i="11"/>
  <c r="N1097" i="11"/>
  <c r="M1098" i="11"/>
  <c r="AC1097" i="11"/>
  <c r="AB1097" i="11"/>
  <c r="Q1095" i="11"/>
  <c r="O1095" i="11"/>
  <c r="S1095" i="11"/>
  <c r="R1095" i="11"/>
  <c r="P1095" i="11"/>
  <c r="AE1096" i="11"/>
  <c r="W1097" i="11" l="1"/>
  <c r="X1097" i="11"/>
  <c r="V1097" i="11"/>
  <c r="T1097" i="11"/>
  <c r="U1097" i="11"/>
  <c r="N1098" i="11"/>
  <c r="AB1098" i="11"/>
  <c r="M1099" i="11"/>
  <c r="Z1098" i="11"/>
  <c r="AA1098" i="11"/>
  <c r="Y1098" i="11"/>
  <c r="AD1098" i="11" s="1"/>
  <c r="AC1098" i="11"/>
  <c r="AG1097" i="11"/>
  <c r="AD1097" i="11"/>
  <c r="AF1097" i="11" s="1"/>
  <c r="X1096" i="11"/>
  <c r="T1096" i="11"/>
  <c r="W1096" i="11"/>
  <c r="V1096" i="11"/>
  <c r="U1096" i="11"/>
  <c r="Y1099" i="11" l="1"/>
  <c r="AC1099" i="11"/>
  <c r="AB1099" i="11"/>
  <c r="AA1099" i="11"/>
  <c r="AE1099" i="11" s="1"/>
  <c r="N1099" i="11"/>
  <c r="Z1099" i="11"/>
  <c r="M1100" i="11"/>
  <c r="R1098" i="11"/>
  <c r="P1098" i="11"/>
  <c r="O1098" i="11"/>
  <c r="S1098" i="11"/>
  <c r="Q1098" i="11"/>
  <c r="S1097" i="11"/>
  <c r="O1097" i="11"/>
  <c r="P1097" i="11"/>
  <c r="R1097" i="11"/>
  <c r="Q1097" i="11"/>
  <c r="AE1098" i="11"/>
  <c r="AF1098" i="11"/>
  <c r="AG1098" i="11"/>
  <c r="AG1099" i="11" l="1"/>
  <c r="AB1100" i="11"/>
  <c r="M1101" i="11"/>
  <c r="Z1100" i="11"/>
  <c r="AC1100" i="11"/>
  <c r="AA1100" i="11"/>
  <c r="AE1100" i="11" s="1"/>
  <c r="N1100" i="11"/>
  <c r="Y1100" i="11"/>
  <c r="W1099" i="11"/>
  <c r="U1099" i="11"/>
  <c r="X1099" i="11"/>
  <c r="V1099" i="11"/>
  <c r="T1099" i="11"/>
  <c r="V1098" i="11"/>
  <c r="X1098" i="11"/>
  <c r="W1098" i="11"/>
  <c r="T1098" i="11"/>
  <c r="U1098" i="11"/>
  <c r="AD1099" i="11"/>
  <c r="T1100" i="11" l="1"/>
  <c r="X1100" i="11"/>
  <c r="W1100" i="11"/>
  <c r="V1100" i="11"/>
  <c r="U1100" i="11"/>
  <c r="Q1099" i="11"/>
  <c r="O1099" i="11"/>
  <c r="S1099" i="11"/>
  <c r="R1099" i="11"/>
  <c r="P1099" i="11"/>
  <c r="AC1101" i="11"/>
  <c r="AA1101" i="11"/>
  <c r="AB1101" i="11"/>
  <c r="Z1101" i="11"/>
  <c r="N1101" i="11"/>
  <c r="Y1101" i="11"/>
  <c r="AD1101" i="11" s="1"/>
  <c r="M1102" i="11"/>
  <c r="AF1099" i="11"/>
  <c r="AG1100" i="11"/>
  <c r="AD1100" i="11"/>
  <c r="AF1101" i="11" l="1"/>
  <c r="O1101" i="11"/>
  <c r="S1101" i="11"/>
  <c r="P1101" i="11"/>
  <c r="R1101" i="11"/>
  <c r="Q1101" i="11"/>
  <c r="R1100" i="11"/>
  <c r="P1100" i="11"/>
  <c r="S1100" i="11"/>
  <c r="O1100" i="11"/>
  <c r="Q1100" i="11"/>
  <c r="AF1100" i="11"/>
  <c r="AE1101" i="11"/>
  <c r="M1103" i="11"/>
  <c r="Z1102" i="11"/>
  <c r="N1102" i="11"/>
  <c r="AC1102" i="11"/>
  <c r="AB1102" i="11"/>
  <c r="Y1102" i="11"/>
  <c r="AA1102" i="11"/>
  <c r="AE1102" i="11" s="1"/>
  <c r="W1101" i="11" l="1"/>
  <c r="U1101" i="11"/>
  <c r="X1101" i="11"/>
  <c r="T1101" i="11"/>
  <c r="V1101" i="11"/>
  <c r="AC1103" i="11"/>
  <c r="AA1103" i="11"/>
  <c r="AE1103" i="11" s="1"/>
  <c r="Y1103" i="11"/>
  <c r="AD1103" i="11" s="1"/>
  <c r="M1104" i="11"/>
  <c r="AB1103" i="11"/>
  <c r="Z1103" i="11"/>
  <c r="N1103" i="11"/>
  <c r="X1102" i="11"/>
  <c r="V1102" i="11"/>
  <c r="T1102" i="11"/>
  <c r="W1102" i="11"/>
  <c r="U1102" i="11"/>
  <c r="AD1102" i="11"/>
  <c r="AF1102" i="11"/>
  <c r="AG1102" i="11"/>
  <c r="AG1101" i="11"/>
  <c r="S1103" i="11" l="1"/>
  <c r="Q1103" i="11"/>
  <c r="P1103" i="11"/>
  <c r="O1103" i="11"/>
  <c r="R1103" i="11"/>
  <c r="U1103" i="11"/>
  <c r="X1103" i="11"/>
  <c r="W1103" i="11"/>
  <c r="V1103" i="11"/>
  <c r="T1103" i="11"/>
  <c r="AG1103" i="11"/>
  <c r="AF1103" i="11"/>
  <c r="R1102" i="11"/>
  <c r="P1102" i="11"/>
  <c r="S1102" i="11"/>
  <c r="Q1102" i="11"/>
  <c r="O1102" i="11"/>
  <c r="N1104" i="11"/>
  <c r="AB1104" i="11"/>
  <c r="AC1104" i="11"/>
  <c r="AA1104" i="11"/>
  <c r="AE1104" i="11" s="1"/>
  <c r="Z1104" i="11"/>
  <c r="Y1104" i="11"/>
  <c r="AD1104" i="11" s="1"/>
  <c r="M1105" i="11"/>
  <c r="AA1105" i="11" l="1"/>
  <c r="Y1105" i="11"/>
  <c r="M1106" i="11"/>
  <c r="AC1105" i="11"/>
  <c r="Z1105" i="11"/>
  <c r="AB1105" i="11"/>
  <c r="N1105" i="11"/>
  <c r="X1104" i="11"/>
  <c r="V1104" i="11"/>
  <c r="T1104" i="11"/>
  <c r="U1104" i="11"/>
  <c r="W1104" i="11"/>
  <c r="P1104" i="11"/>
  <c r="Q1104" i="11"/>
  <c r="O1104" i="11"/>
  <c r="S1104" i="11"/>
  <c r="R1104" i="11"/>
  <c r="AF1104" i="11"/>
  <c r="AG1104" i="11"/>
  <c r="N1106" i="11" l="1"/>
  <c r="AB1106" i="11"/>
  <c r="M1107" i="11"/>
  <c r="Z1106" i="11"/>
  <c r="Y1106" i="11"/>
  <c r="AD1106" i="11" s="1"/>
  <c r="AC1106" i="11"/>
  <c r="AA1106" i="11"/>
  <c r="AD1105" i="11"/>
  <c r="AE1105" i="11"/>
  <c r="R1106" i="11" l="1"/>
  <c r="Q1106" i="11"/>
  <c r="P1106" i="11"/>
  <c r="S1106" i="11"/>
  <c r="O1106" i="11"/>
  <c r="Y1107" i="11"/>
  <c r="AD1107" i="11" s="1"/>
  <c r="AC1107" i="11"/>
  <c r="AB1107" i="11"/>
  <c r="AA1107" i="11"/>
  <c r="N1107" i="11"/>
  <c r="Z1107" i="11"/>
  <c r="M1108" i="11"/>
  <c r="AF1106" i="11"/>
  <c r="W1105" i="11"/>
  <c r="U1105" i="11"/>
  <c r="T1105" i="11"/>
  <c r="X1105" i="11"/>
  <c r="V1105" i="11"/>
  <c r="S1105" i="11"/>
  <c r="Q1105" i="11"/>
  <c r="O1105" i="11"/>
  <c r="R1105" i="11"/>
  <c r="P1105" i="11"/>
  <c r="AF1105" i="11"/>
  <c r="AE1106" i="11"/>
  <c r="AG1106" i="11" s="1"/>
  <c r="AG1105" i="11"/>
  <c r="AB1108" i="11" l="1"/>
  <c r="M1109" i="11"/>
  <c r="Z1108" i="11"/>
  <c r="AA1108" i="11"/>
  <c r="AE1108" i="11" s="1"/>
  <c r="N1108" i="11"/>
  <c r="Y1108" i="11"/>
  <c r="AC1108" i="11"/>
  <c r="V1106" i="11"/>
  <c r="T1106" i="11"/>
  <c r="X1106" i="11"/>
  <c r="W1106" i="11"/>
  <c r="U1106" i="11"/>
  <c r="AG1107" i="11"/>
  <c r="AF1107" i="11"/>
  <c r="Q1107" i="11"/>
  <c r="O1107" i="11"/>
  <c r="R1107" i="11"/>
  <c r="P1107" i="11"/>
  <c r="S1107" i="11"/>
  <c r="AE1107" i="11"/>
  <c r="AG1108" i="11" l="1"/>
  <c r="T1108" i="11"/>
  <c r="X1108" i="11"/>
  <c r="V1108" i="11"/>
  <c r="U1108" i="11"/>
  <c r="W1108" i="11"/>
  <c r="AD1108" i="11"/>
  <c r="W1107" i="11"/>
  <c r="U1107" i="11"/>
  <c r="V1107" i="11"/>
  <c r="T1107" i="11"/>
  <c r="X1107" i="11"/>
  <c r="AC1109" i="11"/>
  <c r="AA1109" i="11"/>
  <c r="AE1109" i="11" s="1"/>
  <c r="Z1109" i="11"/>
  <c r="N1109" i="11"/>
  <c r="Y1109" i="11"/>
  <c r="M1110" i="11"/>
  <c r="AB1109" i="11"/>
  <c r="R1108" i="11" l="1"/>
  <c r="P1108" i="11"/>
  <c r="S1108" i="11"/>
  <c r="Q1108" i="11"/>
  <c r="O1108" i="11"/>
  <c r="W1109" i="11"/>
  <c r="U1109" i="11"/>
  <c r="X1109" i="11"/>
  <c r="V1109" i="11"/>
  <c r="T1109" i="11"/>
  <c r="M1111" i="11"/>
  <c r="Z1110" i="11"/>
  <c r="N1110" i="11"/>
  <c r="AC1110" i="11"/>
  <c r="AB1110" i="11"/>
  <c r="AA1110" i="11"/>
  <c r="AE1110" i="11" s="1"/>
  <c r="Y1110" i="11"/>
  <c r="AD1109" i="11"/>
  <c r="AF1109" i="11"/>
  <c r="AG1109" i="11"/>
  <c r="AF1108" i="11"/>
  <c r="X1110" i="11" l="1"/>
  <c r="V1110" i="11"/>
  <c r="W1110" i="11"/>
  <c r="U1110" i="11"/>
  <c r="T1110" i="11"/>
  <c r="AF1110" i="11"/>
  <c r="AG1110" i="11"/>
  <c r="AC1111" i="11"/>
  <c r="AA1111" i="11"/>
  <c r="Y1111" i="11"/>
  <c r="M1112" i="11"/>
  <c r="AB1111" i="11"/>
  <c r="Z1111" i="11"/>
  <c r="N1111" i="11"/>
  <c r="O1109" i="11"/>
  <c r="S1109" i="11"/>
  <c r="R1109" i="11"/>
  <c r="Q1109" i="11"/>
  <c r="P1109" i="11"/>
  <c r="AD1110" i="11"/>
  <c r="R1110" i="11" l="1"/>
  <c r="P1110" i="11"/>
  <c r="S1110" i="11"/>
  <c r="Q1110" i="11"/>
  <c r="O1110" i="11"/>
  <c r="N1112" i="11"/>
  <c r="AB1112" i="11"/>
  <c r="AA1112" i="11"/>
  <c r="AE1112" i="11" s="1"/>
  <c r="Z1112" i="11"/>
  <c r="Y1112" i="11"/>
  <c r="AD1112" i="11" s="1"/>
  <c r="AC1112" i="11"/>
  <c r="M1113" i="11"/>
  <c r="AD1111" i="11"/>
  <c r="AF1111" i="11"/>
  <c r="AE1111" i="11"/>
  <c r="AG1111" i="11" s="1"/>
  <c r="X1112" i="11" l="1"/>
  <c r="V1112" i="11"/>
  <c r="T1112" i="11"/>
  <c r="W1112" i="11"/>
  <c r="U1112" i="11"/>
  <c r="AA1113" i="11"/>
  <c r="AE1113" i="11" s="1"/>
  <c r="Y1113" i="11"/>
  <c r="AD1113" i="11" s="1"/>
  <c r="AC1113" i="11"/>
  <c r="AB1113" i="11"/>
  <c r="N1113" i="11"/>
  <c r="M1114" i="11"/>
  <c r="Z1113" i="11"/>
  <c r="AF1112" i="11"/>
  <c r="AG1112" i="11"/>
  <c r="P1112" i="11"/>
  <c r="O1112" i="11"/>
  <c r="S1112" i="11"/>
  <c r="R1112" i="11"/>
  <c r="Q1112" i="11"/>
  <c r="U1111" i="11"/>
  <c r="W1111" i="11"/>
  <c r="V1111" i="11"/>
  <c r="T1111" i="11"/>
  <c r="X1111" i="11"/>
  <c r="S1111" i="11"/>
  <c r="Q1111" i="11"/>
  <c r="R1111" i="11"/>
  <c r="O1111" i="11"/>
  <c r="P1111" i="11"/>
  <c r="S1113" i="11" l="1"/>
  <c r="Q1113" i="11"/>
  <c r="O1113" i="11"/>
  <c r="R1113" i="11"/>
  <c r="P1113" i="11"/>
  <c r="N1114" i="11"/>
  <c r="AB1114" i="11"/>
  <c r="M1115" i="11"/>
  <c r="Z1114" i="11"/>
  <c r="AC1114" i="11"/>
  <c r="AA1114" i="11"/>
  <c r="Y1114" i="11"/>
  <c r="AD1114" i="11" s="1"/>
  <c r="AG1113" i="11"/>
  <c r="AF1113" i="11"/>
  <c r="W1113" i="11"/>
  <c r="T1113" i="11"/>
  <c r="X1113" i="11"/>
  <c r="V1113" i="11"/>
  <c r="U1113" i="11"/>
  <c r="AF1114" i="11" l="1"/>
  <c r="R1114" i="11"/>
  <c r="S1114" i="11"/>
  <c r="P1114" i="11"/>
  <c r="O1114" i="11"/>
  <c r="Q1114" i="11"/>
  <c r="AE1114" i="11"/>
  <c r="Y1115" i="11"/>
  <c r="AD1115" i="11" s="1"/>
  <c r="AC1115" i="11"/>
  <c r="AB1115" i="11"/>
  <c r="AA1115" i="11"/>
  <c r="N1115" i="11"/>
  <c r="Z1115" i="11"/>
  <c r="M1116" i="11"/>
  <c r="V1114" i="11" l="1"/>
  <c r="T1114" i="11"/>
  <c r="X1114" i="11"/>
  <c r="W1114" i="11"/>
  <c r="U1114" i="11"/>
  <c r="AF1115" i="11"/>
  <c r="AB1116" i="11"/>
  <c r="M1117" i="11"/>
  <c r="Z1116" i="11"/>
  <c r="AC1116" i="11"/>
  <c r="Y1116" i="11"/>
  <c r="AD1116" i="11" s="1"/>
  <c r="AA1116" i="11"/>
  <c r="N1116" i="11"/>
  <c r="AE1115" i="11"/>
  <c r="Q1115" i="11"/>
  <c r="O1115" i="11"/>
  <c r="P1115" i="11"/>
  <c r="S1115" i="11"/>
  <c r="R1115" i="11"/>
  <c r="AG1114" i="11"/>
  <c r="W1115" i="11" l="1"/>
  <c r="U1115" i="11"/>
  <c r="X1115" i="11"/>
  <c r="T1115" i="11"/>
  <c r="V1115" i="11"/>
  <c r="AG1115" i="11"/>
  <c r="AF1116" i="11"/>
  <c r="AG1116" i="11"/>
  <c r="AE1116" i="11"/>
  <c r="R1116" i="11"/>
  <c r="P1116" i="11"/>
  <c r="S1116" i="11"/>
  <c r="Q1116" i="11"/>
  <c r="O1116" i="11"/>
  <c r="AC1117" i="11"/>
  <c r="AA1117" i="11"/>
  <c r="AE1117" i="11" s="1"/>
  <c r="Y1117" i="11"/>
  <c r="M1118" i="11"/>
  <c r="AB1117" i="11"/>
  <c r="Z1117" i="11"/>
  <c r="N1117" i="11"/>
  <c r="AG1117" i="11" l="1"/>
  <c r="W1117" i="11"/>
  <c r="U1117" i="11"/>
  <c r="X1117" i="11"/>
  <c r="V1117" i="11"/>
  <c r="T1117" i="11"/>
  <c r="M1119" i="11"/>
  <c r="Z1118" i="11"/>
  <c r="N1118" i="11"/>
  <c r="AC1118" i="11"/>
  <c r="AB1118" i="11"/>
  <c r="AA1118" i="11"/>
  <c r="AE1118" i="11" s="1"/>
  <c r="Y1118" i="11"/>
  <c r="AD1118" i="11" s="1"/>
  <c r="AD1117" i="11"/>
  <c r="T1116" i="11"/>
  <c r="X1116" i="11"/>
  <c r="U1116" i="11"/>
  <c r="W1116" i="11"/>
  <c r="V1116" i="11"/>
  <c r="O1117" i="11" l="1"/>
  <c r="S1117" i="11"/>
  <c r="Q1117" i="11"/>
  <c r="P1117" i="11"/>
  <c r="R1117" i="11"/>
  <c r="X1118" i="11"/>
  <c r="V1118" i="11"/>
  <c r="U1118" i="11"/>
  <c r="T1118" i="11"/>
  <c r="W1118" i="11"/>
  <c r="R1118" i="11"/>
  <c r="P1118" i="11"/>
  <c r="Q1118" i="11"/>
  <c r="O1118" i="11"/>
  <c r="S1118" i="11"/>
  <c r="AF1118" i="11"/>
  <c r="AG1118" i="11"/>
  <c r="AF1117" i="11"/>
  <c r="AC1119" i="11"/>
  <c r="AA1119" i="11"/>
  <c r="AE1119" i="11" s="1"/>
  <c r="Y1119" i="11"/>
  <c r="AD1119" i="11" s="1"/>
  <c r="M1120" i="11"/>
  <c r="Z1119" i="11"/>
  <c r="N1119" i="11"/>
  <c r="AB1119" i="11"/>
  <c r="S1119" i="11" l="1"/>
  <c r="Q1119" i="11"/>
  <c r="R1119" i="11"/>
  <c r="P1119" i="11"/>
  <c r="O1119" i="11"/>
  <c r="AG1119" i="11"/>
  <c r="AF1119" i="11"/>
  <c r="N1120" i="11"/>
  <c r="AB1120" i="11"/>
  <c r="Z1120" i="11"/>
  <c r="Y1120" i="11"/>
  <c r="AD1120" i="11" s="1"/>
  <c r="M1121" i="11"/>
  <c r="AC1120" i="11"/>
  <c r="AA1120" i="11"/>
  <c r="AE1120" i="11" s="1"/>
  <c r="U1119" i="11"/>
  <c r="V1119" i="11"/>
  <c r="T1119" i="11"/>
  <c r="X1119" i="11"/>
  <c r="W1119" i="11"/>
  <c r="AF1120" i="11" l="1"/>
  <c r="AG1120" i="11"/>
  <c r="AA1121" i="11"/>
  <c r="Y1121" i="11"/>
  <c r="AC1121" i="11"/>
  <c r="AB1121" i="11"/>
  <c r="N1121" i="11"/>
  <c r="Z1121" i="11"/>
  <c r="M1122" i="11"/>
  <c r="P1120" i="11"/>
  <c r="R1120" i="11"/>
  <c r="Q1120" i="11"/>
  <c r="O1120" i="11"/>
  <c r="S1120" i="11"/>
  <c r="X1120" i="11"/>
  <c r="V1120" i="11"/>
  <c r="T1120" i="11"/>
  <c r="W1120" i="11"/>
  <c r="U1120" i="11"/>
  <c r="AE1121" i="11" l="1"/>
  <c r="AG1121" i="11" s="1"/>
  <c r="AD1121" i="11"/>
  <c r="N1122" i="11"/>
  <c r="AB1122" i="11"/>
  <c r="M1123" i="11"/>
  <c r="Z1122" i="11"/>
  <c r="AA1122" i="11"/>
  <c r="Y1122" i="11"/>
  <c r="AC1122" i="11"/>
  <c r="Y1123" i="11" l="1"/>
  <c r="AC1123" i="11"/>
  <c r="AA1123" i="11"/>
  <c r="N1123" i="11"/>
  <c r="Z1123" i="11"/>
  <c r="M1124" i="11"/>
  <c r="AB1123" i="11"/>
  <c r="AG1122" i="11"/>
  <c r="S1121" i="11"/>
  <c r="Q1121" i="11"/>
  <c r="O1121" i="11"/>
  <c r="R1121" i="11"/>
  <c r="P1121" i="11"/>
  <c r="AF1121" i="11"/>
  <c r="AD1122" i="11"/>
  <c r="AE1122" i="11"/>
  <c r="W1121" i="11"/>
  <c r="V1121" i="11"/>
  <c r="U1121" i="11"/>
  <c r="X1121" i="11"/>
  <c r="T1121" i="11"/>
  <c r="R1122" i="11" l="1"/>
  <c r="S1122" i="11"/>
  <c r="Q1122" i="11"/>
  <c r="O1122" i="11"/>
  <c r="P1122" i="11"/>
  <c r="AF1123" i="11"/>
  <c r="AE1123" i="11"/>
  <c r="AB1124" i="11"/>
  <c r="M1125" i="11"/>
  <c r="Z1124" i="11"/>
  <c r="AC1124" i="11"/>
  <c r="AA1124" i="11"/>
  <c r="AE1124" i="11" s="1"/>
  <c r="N1124" i="11"/>
  <c r="Y1124" i="11"/>
  <c r="AD1124" i="11" s="1"/>
  <c r="V1122" i="11"/>
  <c r="T1122" i="11"/>
  <c r="W1122" i="11"/>
  <c r="U1122" i="11"/>
  <c r="X1122" i="11"/>
  <c r="AF1122" i="11"/>
  <c r="AD1123" i="11"/>
  <c r="W1123" i="11" l="1"/>
  <c r="U1123" i="11"/>
  <c r="X1123" i="11"/>
  <c r="V1123" i="11"/>
  <c r="T1123" i="11"/>
  <c r="T1124" i="11"/>
  <c r="X1124" i="11"/>
  <c r="W1124" i="11"/>
  <c r="V1124" i="11"/>
  <c r="U1124" i="11"/>
  <c r="AF1124" i="11"/>
  <c r="AG1124" i="11"/>
  <c r="AC1125" i="11"/>
  <c r="AA1125" i="11"/>
  <c r="M1126" i="11"/>
  <c r="AB1125" i="11"/>
  <c r="Z1125" i="11"/>
  <c r="N1125" i="11"/>
  <c r="Y1125" i="11"/>
  <c r="AD1125" i="11" s="1"/>
  <c r="R1124" i="11"/>
  <c r="P1124" i="11"/>
  <c r="S1124" i="11"/>
  <c r="Q1124" i="11"/>
  <c r="O1124" i="11"/>
  <c r="Q1123" i="11"/>
  <c r="O1123" i="11"/>
  <c r="S1123" i="11"/>
  <c r="R1123" i="11"/>
  <c r="P1123" i="11"/>
  <c r="AG1123" i="11"/>
  <c r="AE1125" i="11" l="1"/>
  <c r="O1125" i="11"/>
  <c r="S1125" i="11"/>
  <c r="R1125" i="11"/>
  <c r="P1125" i="11"/>
  <c r="Q1125" i="11"/>
  <c r="M1127" i="11"/>
  <c r="Z1126" i="11"/>
  <c r="N1126" i="11"/>
  <c r="AB1126" i="11"/>
  <c r="AA1126" i="11"/>
  <c r="Y1126" i="11"/>
  <c r="AC1126" i="11"/>
  <c r="AG1125" i="11"/>
  <c r="AF1125" i="11"/>
  <c r="AD1126" i="11" l="1"/>
  <c r="AC1127" i="11"/>
  <c r="AA1127" i="11"/>
  <c r="Y1127" i="11"/>
  <c r="AB1127" i="11"/>
  <c r="M1128" i="11"/>
  <c r="Z1127" i="11"/>
  <c r="N1127" i="11"/>
  <c r="AE1126" i="11"/>
  <c r="AF1126" i="11"/>
  <c r="AG1126" i="11"/>
  <c r="W1125" i="11"/>
  <c r="U1125" i="11"/>
  <c r="X1125" i="11"/>
  <c r="V1125" i="11"/>
  <c r="T1125" i="11"/>
  <c r="AD1127" i="11" l="1"/>
  <c r="AF1127" i="11"/>
  <c r="AE1127" i="11"/>
  <c r="N1128" i="11"/>
  <c r="AB1128" i="11"/>
  <c r="Y1128" i="11"/>
  <c r="AD1128" i="11" s="1"/>
  <c r="M1129" i="11"/>
  <c r="AC1128" i="11"/>
  <c r="AA1128" i="11"/>
  <c r="Z1128" i="11"/>
  <c r="X1126" i="11"/>
  <c r="V1126" i="11"/>
  <c r="W1126" i="11"/>
  <c r="T1126" i="11"/>
  <c r="U1126" i="11"/>
  <c r="R1126" i="11"/>
  <c r="P1126" i="11"/>
  <c r="O1126" i="11"/>
  <c r="S1126" i="11"/>
  <c r="Q1126" i="11"/>
  <c r="P1128" i="11" l="1"/>
  <c r="S1128" i="11"/>
  <c r="Q1128" i="11"/>
  <c r="O1128" i="11"/>
  <c r="R1128" i="11"/>
  <c r="U1127" i="11"/>
  <c r="T1127" i="11"/>
  <c r="X1127" i="11"/>
  <c r="W1127" i="11"/>
  <c r="V1127" i="11"/>
  <c r="AF1128" i="11"/>
  <c r="AE1128" i="11"/>
  <c r="AG1128" i="11" s="1"/>
  <c r="AG1127" i="11"/>
  <c r="AA1129" i="11"/>
  <c r="AE1129" i="11" s="1"/>
  <c r="Y1129" i="11"/>
  <c r="AD1129" i="11" s="1"/>
  <c r="AC1129" i="11"/>
  <c r="AB1129" i="11"/>
  <c r="N1129" i="11"/>
  <c r="Z1129" i="11"/>
  <c r="M1130" i="11"/>
  <c r="S1127" i="11"/>
  <c r="Q1127" i="11"/>
  <c r="R1127" i="11"/>
  <c r="P1127" i="11"/>
  <c r="O1127" i="11"/>
  <c r="N1130" i="11" l="1"/>
  <c r="AB1130" i="11"/>
  <c r="M1131" i="11"/>
  <c r="Z1130" i="11"/>
  <c r="AC1130" i="11"/>
  <c r="Y1130" i="11"/>
  <c r="AD1130" i="11" s="1"/>
  <c r="AA1130" i="11"/>
  <c r="AE1130" i="11" s="1"/>
  <c r="W1129" i="11"/>
  <c r="X1129" i="11"/>
  <c r="U1129" i="11"/>
  <c r="T1129" i="11"/>
  <c r="V1129" i="11"/>
  <c r="X1128" i="11"/>
  <c r="V1128" i="11"/>
  <c r="T1128" i="11"/>
  <c r="W1128" i="11"/>
  <c r="U1128" i="11"/>
  <c r="S1129" i="11"/>
  <c r="Q1129" i="11"/>
  <c r="O1129" i="11"/>
  <c r="P1129" i="11"/>
  <c r="R1129" i="11"/>
  <c r="AG1129" i="11"/>
  <c r="AF1129" i="11"/>
  <c r="R1130" i="11" l="1"/>
  <c r="S1130" i="11"/>
  <c r="Q1130" i="11"/>
  <c r="P1130" i="11"/>
  <c r="O1130" i="11"/>
  <c r="Y1131" i="11"/>
  <c r="AC1131" i="11"/>
  <c r="Z1131" i="11"/>
  <c r="M1132" i="11"/>
  <c r="AB1131" i="11"/>
  <c r="N1131" i="11"/>
  <c r="AA1131" i="11"/>
  <c r="AE1131" i="11" s="1"/>
  <c r="V1130" i="11"/>
  <c r="T1130" i="11"/>
  <c r="U1130" i="11"/>
  <c r="X1130" i="11"/>
  <c r="W1130" i="11"/>
  <c r="AG1130" i="11"/>
  <c r="AF1130" i="11"/>
  <c r="W1131" i="11" l="1"/>
  <c r="U1131" i="11"/>
  <c r="X1131" i="11"/>
  <c r="V1131" i="11"/>
  <c r="T1131" i="11"/>
  <c r="AD1131" i="11"/>
  <c r="AG1131" i="11"/>
  <c r="AF1131" i="11"/>
  <c r="AB1132" i="11"/>
  <c r="M1133" i="11"/>
  <c r="Z1132" i="11"/>
  <c r="AC1132" i="11"/>
  <c r="AA1132" i="11"/>
  <c r="AE1132" i="11" s="1"/>
  <c r="N1132" i="11"/>
  <c r="Y1132" i="11"/>
  <c r="AD1132" i="11" s="1"/>
  <c r="AF1132" i="11" l="1"/>
  <c r="AG1132" i="11"/>
  <c r="T1132" i="11"/>
  <c r="X1132" i="11"/>
  <c r="V1132" i="11"/>
  <c r="U1132" i="11"/>
  <c r="W1132" i="11"/>
  <c r="AC1133" i="11"/>
  <c r="AA1133" i="11"/>
  <c r="M1134" i="11"/>
  <c r="Z1133" i="11"/>
  <c r="N1133" i="11"/>
  <c r="Y1133" i="11"/>
  <c r="AD1133" i="11" s="1"/>
  <c r="AB1133" i="11"/>
  <c r="R1132" i="11"/>
  <c r="P1132" i="11"/>
  <c r="Q1132" i="11"/>
  <c r="O1132" i="11"/>
  <c r="S1132" i="11"/>
  <c r="Q1131" i="11"/>
  <c r="O1131" i="11"/>
  <c r="R1131" i="11"/>
  <c r="P1131" i="11"/>
  <c r="S1131" i="11"/>
  <c r="AF1133" i="11" l="1"/>
  <c r="O1133" i="11"/>
  <c r="S1133" i="11"/>
  <c r="R1133" i="11"/>
  <c r="Q1133" i="11"/>
  <c r="P1133" i="11"/>
  <c r="M1135" i="11"/>
  <c r="Z1134" i="11"/>
  <c r="N1134" i="11"/>
  <c r="AA1134" i="11"/>
  <c r="Y1134" i="11"/>
  <c r="AD1134" i="11" s="1"/>
  <c r="AC1134" i="11"/>
  <c r="AB1134" i="11"/>
  <c r="AE1133" i="11"/>
  <c r="R1134" i="11" l="1"/>
  <c r="P1134" i="11"/>
  <c r="S1134" i="11"/>
  <c r="Q1134" i="11"/>
  <c r="O1134" i="11"/>
  <c r="AE1134" i="11"/>
  <c r="AC1135" i="11"/>
  <c r="AA1135" i="11"/>
  <c r="AE1135" i="11" s="1"/>
  <c r="Y1135" i="11"/>
  <c r="AB1135" i="11"/>
  <c r="Z1135" i="11"/>
  <c r="N1135" i="11"/>
  <c r="M1136" i="11"/>
  <c r="AF1134" i="11"/>
  <c r="AG1134" i="11"/>
  <c r="W1133" i="11"/>
  <c r="U1133" i="11"/>
  <c r="V1133" i="11"/>
  <c r="T1133" i="11"/>
  <c r="X1133" i="11"/>
  <c r="AG1133" i="11"/>
  <c r="U1135" i="11" l="1"/>
  <c r="W1135" i="11"/>
  <c r="V1135" i="11"/>
  <c r="X1135" i="11"/>
  <c r="T1135" i="11"/>
  <c r="X1134" i="11"/>
  <c r="V1134" i="11"/>
  <c r="W1134" i="11"/>
  <c r="U1134" i="11"/>
  <c r="T1134" i="11"/>
  <c r="N1136" i="11"/>
  <c r="AB1136" i="11"/>
  <c r="M1137" i="11"/>
  <c r="AA1136" i="11"/>
  <c r="AE1136" i="11" s="1"/>
  <c r="Z1136" i="11"/>
  <c r="AC1136" i="11"/>
  <c r="Y1136" i="11"/>
  <c r="AG1135" i="11"/>
  <c r="AD1135" i="11"/>
  <c r="S1135" i="11" l="1"/>
  <c r="Q1135" i="11"/>
  <c r="R1135" i="11"/>
  <c r="P1135" i="11"/>
  <c r="O1135" i="11"/>
  <c r="AF1135" i="11"/>
  <c r="X1136" i="11"/>
  <c r="V1136" i="11"/>
  <c r="T1136" i="11"/>
  <c r="W1136" i="11"/>
  <c r="U1136" i="11"/>
  <c r="AA1137" i="11"/>
  <c r="Y1137" i="11"/>
  <c r="AB1137" i="11"/>
  <c r="N1137" i="11"/>
  <c r="Z1137" i="11"/>
  <c r="M1138" i="11"/>
  <c r="AC1137" i="11"/>
  <c r="AG1136" i="11"/>
  <c r="AD1136" i="11"/>
  <c r="AE1137" i="11" l="1"/>
  <c r="AG1137" i="11" s="1"/>
  <c r="AF1137" i="11"/>
  <c r="P1136" i="11"/>
  <c r="S1136" i="11"/>
  <c r="R1136" i="11"/>
  <c r="O1136" i="11"/>
  <c r="Q1136" i="11"/>
  <c r="AD1137" i="11"/>
  <c r="AF1136" i="11"/>
  <c r="N1138" i="11"/>
  <c r="AB1138" i="11"/>
  <c r="M1139" i="11"/>
  <c r="Z1138" i="11"/>
  <c r="AC1138" i="11"/>
  <c r="AA1138" i="11"/>
  <c r="AE1138" i="11" s="1"/>
  <c r="Y1138" i="11"/>
  <c r="V1138" i="11" l="1"/>
  <c r="T1138" i="11"/>
  <c r="X1138" i="11"/>
  <c r="W1138" i="11"/>
  <c r="U1138" i="11"/>
  <c r="Y1139" i="11"/>
  <c r="AD1139" i="11" s="1"/>
  <c r="AC1139" i="11"/>
  <c r="M1140" i="11"/>
  <c r="AB1139" i="11"/>
  <c r="AA1139" i="11"/>
  <c r="N1139" i="11"/>
  <c r="Z1139" i="11"/>
  <c r="AG1138" i="11"/>
  <c r="AD1138" i="11"/>
  <c r="AF1138" i="11" s="1"/>
  <c r="S1137" i="11"/>
  <c r="Q1137" i="11"/>
  <c r="O1137" i="11"/>
  <c r="R1137" i="11"/>
  <c r="P1137" i="11"/>
  <c r="W1137" i="11"/>
  <c r="X1137" i="11"/>
  <c r="V1137" i="11"/>
  <c r="T1137" i="11"/>
  <c r="U1137" i="11"/>
  <c r="AB1140" i="11" l="1"/>
  <c r="M1141" i="11"/>
  <c r="Z1140" i="11"/>
  <c r="AC1140" i="11"/>
  <c r="AA1140" i="11"/>
  <c r="AE1140" i="11" s="1"/>
  <c r="N1140" i="11"/>
  <c r="Y1140" i="11"/>
  <c r="AD1140" i="11" s="1"/>
  <c r="Q1139" i="11"/>
  <c r="O1139" i="11"/>
  <c r="S1139" i="11"/>
  <c r="P1139" i="11"/>
  <c r="R1139" i="11"/>
  <c r="R1138" i="11"/>
  <c r="S1138" i="11"/>
  <c r="Q1138" i="11"/>
  <c r="P1138" i="11"/>
  <c r="O1138" i="11"/>
  <c r="AF1139" i="11"/>
  <c r="AE1139" i="11"/>
  <c r="T1140" i="11" l="1"/>
  <c r="X1140" i="11"/>
  <c r="W1140" i="11"/>
  <c r="U1140" i="11"/>
  <c r="V1140" i="11"/>
  <c r="R1140" i="11"/>
  <c r="P1140" i="11"/>
  <c r="O1140" i="11"/>
  <c r="S1140" i="11"/>
  <c r="Q1140" i="11"/>
  <c r="AF1140" i="11"/>
  <c r="AG1140" i="11"/>
  <c r="W1139" i="11"/>
  <c r="U1139" i="11"/>
  <c r="X1139" i="11"/>
  <c r="V1139" i="11"/>
  <c r="T1139" i="11"/>
  <c r="AG1139" i="11"/>
  <c r="AC1141" i="11"/>
  <c r="AA1141" i="11"/>
  <c r="AB1141" i="11"/>
  <c r="Y1141" i="11"/>
  <c r="AD1141" i="11" s="1"/>
  <c r="N1141" i="11"/>
  <c r="M1142" i="11"/>
  <c r="Z1141" i="11"/>
  <c r="M1143" i="11" l="1"/>
  <c r="Z1142" i="11"/>
  <c r="N1142" i="11"/>
  <c r="Y1142" i="11"/>
  <c r="AD1142" i="11" s="1"/>
  <c r="AC1142" i="11"/>
  <c r="AB1142" i="11"/>
  <c r="AA1142" i="11"/>
  <c r="AE1142" i="11" s="1"/>
  <c r="O1141" i="11"/>
  <c r="S1141" i="11"/>
  <c r="R1141" i="11"/>
  <c r="Q1141" i="11"/>
  <c r="P1141" i="11"/>
  <c r="AF1141" i="11"/>
  <c r="AE1141" i="11"/>
  <c r="W1141" i="11" l="1"/>
  <c r="U1141" i="11"/>
  <c r="T1141" i="11"/>
  <c r="X1141" i="11"/>
  <c r="V1141" i="11"/>
  <c r="R1142" i="11"/>
  <c r="P1142" i="11"/>
  <c r="Q1142" i="11"/>
  <c r="O1142" i="11"/>
  <c r="S1142" i="11"/>
  <c r="AG1141" i="11"/>
  <c r="X1142" i="11"/>
  <c r="V1142" i="11"/>
  <c r="W1142" i="11"/>
  <c r="U1142" i="11"/>
  <c r="T1142" i="11"/>
  <c r="AF1142" i="11"/>
  <c r="AG1142" i="11"/>
  <c r="AC1143" i="11"/>
  <c r="AA1143" i="11"/>
  <c r="Y1143" i="11"/>
  <c r="AB1143" i="11"/>
  <c r="Z1143" i="11"/>
  <c r="N1143" i="11"/>
  <c r="M1144" i="11"/>
  <c r="AD1143" i="11" l="1"/>
  <c r="AF1143" i="11"/>
  <c r="AE1143" i="11"/>
  <c r="N1144" i="11"/>
  <c r="AB1144" i="11"/>
  <c r="M1145" i="11"/>
  <c r="AC1144" i="11"/>
  <c r="Z1144" i="11"/>
  <c r="Y1144" i="11"/>
  <c r="AA1144" i="11"/>
  <c r="AA1145" i="11" l="1"/>
  <c r="Y1145" i="11"/>
  <c r="Z1145" i="11"/>
  <c r="M1146" i="11"/>
  <c r="AC1145" i="11"/>
  <c r="AB1145" i="11"/>
  <c r="N1145" i="11"/>
  <c r="U1143" i="11"/>
  <c r="X1143" i="11"/>
  <c r="V1143" i="11"/>
  <c r="T1143" i="11"/>
  <c r="W1143" i="11"/>
  <c r="AD1144" i="11"/>
  <c r="AG1143" i="11"/>
  <c r="AF1144" i="11"/>
  <c r="AG1144" i="11"/>
  <c r="AE1144" i="11"/>
  <c r="S1143" i="11"/>
  <c r="Q1143" i="11"/>
  <c r="P1143" i="11"/>
  <c r="O1143" i="11"/>
  <c r="R1143" i="11"/>
  <c r="P1144" i="11" l="1"/>
  <c r="S1144" i="11"/>
  <c r="R1144" i="11"/>
  <c r="Q1144" i="11"/>
  <c r="O1144" i="11"/>
  <c r="N1146" i="11"/>
  <c r="AB1146" i="11"/>
  <c r="M1147" i="11"/>
  <c r="Z1146" i="11"/>
  <c r="AC1146" i="11"/>
  <c r="AA1146" i="11"/>
  <c r="Y1146" i="11"/>
  <c r="AD1146" i="11" s="1"/>
  <c r="AD1145" i="11"/>
  <c r="AG1145" i="11"/>
  <c r="AF1145" i="11"/>
  <c r="X1144" i="11"/>
  <c r="V1144" i="11"/>
  <c r="T1144" i="11"/>
  <c r="U1144" i="11"/>
  <c r="W1144" i="11"/>
  <c r="AE1145" i="11"/>
  <c r="R1146" i="11" l="1"/>
  <c r="Q1146" i="11"/>
  <c r="P1146" i="11"/>
  <c r="O1146" i="11"/>
  <c r="S1146" i="11"/>
  <c r="AE1146" i="11"/>
  <c r="AG1146" i="11" s="1"/>
  <c r="W1145" i="11"/>
  <c r="X1145" i="11"/>
  <c r="V1145" i="11"/>
  <c r="U1145" i="11"/>
  <c r="T1145" i="11"/>
  <c r="Y1147" i="11"/>
  <c r="AD1147" i="11" s="1"/>
  <c r="AC1147" i="11"/>
  <c r="M1148" i="11"/>
  <c r="AA1147" i="11"/>
  <c r="AE1147" i="11" s="1"/>
  <c r="N1147" i="11"/>
  <c r="Z1147" i="11"/>
  <c r="AB1147" i="11"/>
  <c r="AF1146" i="11"/>
  <c r="S1145" i="11"/>
  <c r="Q1145" i="11"/>
  <c r="O1145" i="11"/>
  <c r="R1145" i="11"/>
  <c r="P1145" i="11"/>
  <c r="AG1147" i="11" l="1"/>
  <c r="AF1147" i="11"/>
  <c r="AB1148" i="11"/>
  <c r="M1149" i="11"/>
  <c r="Z1148" i="11"/>
  <c r="AA1148" i="11"/>
  <c r="AE1148" i="11" s="1"/>
  <c r="N1148" i="11"/>
  <c r="Y1148" i="11"/>
  <c r="AD1148" i="11" s="1"/>
  <c r="AC1148" i="11"/>
  <c r="Q1147" i="11"/>
  <c r="O1147" i="11"/>
  <c r="S1147" i="11"/>
  <c r="R1147" i="11"/>
  <c r="P1147" i="11"/>
  <c r="W1147" i="11"/>
  <c r="U1147" i="11"/>
  <c r="V1147" i="11"/>
  <c r="T1147" i="11"/>
  <c r="X1147" i="11"/>
  <c r="V1146" i="11"/>
  <c r="T1146" i="11"/>
  <c r="W1146" i="11"/>
  <c r="U1146" i="11"/>
  <c r="X1146" i="11"/>
  <c r="AF1148" i="11" l="1"/>
  <c r="AG1148" i="11"/>
  <c r="T1148" i="11"/>
  <c r="X1148" i="11"/>
  <c r="W1148" i="11"/>
  <c r="V1148" i="11"/>
  <c r="U1148" i="11"/>
  <c r="AC1149" i="11"/>
  <c r="AA1149" i="11"/>
  <c r="AB1149" i="11"/>
  <c r="Z1149" i="11"/>
  <c r="N1149" i="11"/>
  <c r="M1150" i="11"/>
  <c r="Y1149" i="11"/>
  <c r="AD1149" i="11" s="1"/>
  <c r="R1148" i="11"/>
  <c r="P1148" i="11"/>
  <c r="S1148" i="11"/>
  <c r="Q1148" i="11"/>
  <c r="O1148" i="11"/>
  <c r="O1149" i="11" l="1"/>
  <c r="S1149" i="11"/>
  <c r="R1149" i="11"/>
  <c r="Q1149" i="11"/>
  <c r="P1149" i="11"/>
  <c r="M1151" i="11"/>
  <c r="Z1150" i="11"/>
  <c r="N1150" i="11"/>
  <c r="AB1150" i="11"/>
  <c r="AA1150" i="11"/>
  <c r="AE1150" i="11" s="1"/>
  <c r="AC1150" i="11"/>
  <c r="Y1150" i="11"/>
  <c r="AF1149" i="11"/>
  <c r="AE1149" i="11"/>
  <c r="AD1150" i="11" l="1"/>
  <c r="AF1150" i="11" s="1"/>
  <c r="AG1150" i="11"/>
  <c r="W1149" i="11"/>
  <c r="U1149" i="11"/>
  <c r="X1149" i="11"/>
  <c r="V1149" i="11"/>
  <c r="T1149" i="11"/>
  <c r="X1150" i="11"/>
  <c r="V1150" i="11"/>
  <c r="W1150" i="11"/>
  <c r="U1150" i="11"/>
  <c r="T1150" i="11"/>
  <c r="AG1149" i="11"/>
  <c r="AC1151" i="11"/>
  <c r="AA1151" i="11"/>
  <c r="AE1151" i="11" s="1"/>
  <c r="Y1151" i="11"/>
  <c r="AB1151" i="11"/>
  <c r="Z1151" i="11"/>
  <c r="N1151" i="11"/>
  <c r="M1152" i="11"/>
  <c r="AG1151" i="11" l="1"/>
  <c r="N1152" i="11"/>
  <c r="AB1152" i="11"/>
  <c r="AC1152" i="11"/>
  <c r="AA1152" i="11"/>
  <c r="AE1152" i="11" s="1"/>
  <c r="Y1152" i="11"/>
  <c r="AD1152" i="11" s="1"/>
  <c r="M1153" i="11"/>
  <c r="Z1152" i="11"/>
  <c r="U1151" i="11"/>
  <c r="X1151" i="11"/>
  <c r="W1151" i="11"/>
  <c r="T1151" i="11"/>
  <c r="V1151" i="11"/>
  <c r="AD1151" i="11"/>
  <c r="R1150" i="11"/>
  <c r="P1150" i="11"/>
  <c r="S1150" i="11"/>
  <c r="O1150" i="11"/>
  <c r="Q1150" i="11"/>
  <c r="X1152" i="11" l="1"/>
  <c r="V1152" i="11"/>
  <c r="T1152" i="11"/>
  <c r="W1152" i="11"/>
  <c r="U1152" i="11"/>
  <c r="AA1153" i="11"/>
  <c r="AE1153" i="11" s="1"/>
  <c r="Y1153" i="11"/>
  <c r="AD1153" i="11" s="1"/>
  <c r="M1154" i="11"/>
  <c r="AC1153" i="11"/>
  <c r="AB1153" i="11"/>
  <c r="N1153" i="11"/>
  <c r="Z1153" i="11"/>
  <c r="S1151" i="11"/>
  <c r="Q1151" i="11"/>
  <c r="O1151" i="11"/>
  <c r="R1151" i="11"/>
  <c r="P1151" i="11"/>
  <c r="AF1152" i="11"/>
  <c r="AG1152" i="11"/>
  <c r="AF1151" i="11"/>
  <c r="P1152" i="11"/>
  <c r="S1152" i="11"/>
  <c r="R1152" i="11"/>
  <c r="Q1152" i="11"/>
  <c r="O1152" i="11"/>
  <c r="N1154" i="11" l="1"/>
  <c r="AB1154" i="11"/>
  <c r="M1155" i="11"/>
  <c r="Z1154" i="11"/>
  <c r="AC1154" i="11"/>
  <c r="AA1154" i="11"/>
  <c r="AE1154" i="11" s="1"/>
  <c r="Y1154" i="11"/>
  <c r="AD1154" i="11" s="1"/>
  <c r="S1153" i="11"/>
  <c r="Q1153" i="11"/>
  <c r="O1153" i="11"/>
  <c r="P1153" i="11"/>
  <c r="R1153" i="11"/>
  <c r="AG1153" i="11"/>
  <c r="AF1153" i="11"/>
  <c r="W1153" i="11"/>
  <c r="X1153" i="11"/>
  <c r="V1153" i="11"/>
  <c r="U1153" i="11"/>
  <c r="T1153" i="11"/>
  <c r="V1154" i="11" l="1"/>
  <c r="T1154" i="11"/>
  <c r="X1154" i="11"/>
  <c r="U1154" i="11"/>
  <c r="W1154" i="11"/>
  <c r="Y1155" i="11"/>
  <c r="AD1155" i="11" s="1"/>
  <c r="AC1155" i="11"/>
  <c r="M1156" i="11"/>
  <c r="AB1155" i="11"/>
  <c r="Z1155" i="11"/>
  <c r="AA1155" i="11"/>
  <c r="AE1155" i="11" s="1"/>
  <c r="N1155" i="11"/>
  <c r="R1154" i="11"/>
  <c r="P1154" i="11"/>
  <c r="O1154" i="11"/>
  <c r="S1154" i="11"/>
  <c r="Q1154" i="11"/>
  <c r="AG1154" i="11"/>
  <c r="AF1154" i="11"/>
  <c r="AB1156" i="11" l="1"/>
  <c r="M1157" i="11"/>
  <c r="Z1156" i="11"/>
  <c r="Y1156" i="11"/>
  <c r="AD1156" i="11" s="1"/>
  <c r="AC1156" i="11"/>
  <c r="AA1156" i="11"/>
  <c r="AE1156" i="11" s="1"/>
  <c r="N1156" i="11"/>
  <c r="AG1155" i="11"/>
  <c r="AF1155" i="11"/>
  <c r="W1155" i="11"/>
  <c r="U1155" i="11"/>
  <c r="T1155" i="11"/>
  <c r="X1155" i="11"/>
  <c r="V1155" i="11"/>
  <c r="Q1155" i="11"/>
  <c r="O1155" i="11"/>
  <c r="S1155" i="11"/>
  <c r="R1155" i="11"/>
  <c r="P1155" i="11"/>
  <c r="T1156" i="11" l="1"/>
  <c r="X1156" i="11"/>
  <c r="W1156" i="11"/>
  <c r="V1156" i="11"/>
  <c r="U1156" i="11"/>
  <c r="R1156" i="11"/>
  <c r="P1156" i="11"/>
  <c r="Q1156" i="11"/>
  <c r="O1156" i="11"/>
  <c r="S1156" i="11"/>
  <c r="AC1157" i="11"/>
  <c r="AA1157" i="11"/>
  <c r="AB1157" i="11"/>
  <c r="Z1157" i="11"/>
  <c r="N1157" i="11"/>
  <c r="Y1157" i="11"/>
  <c r="AD1157" i="11" s="1"/>
  <c r="M1158" i="11"/>
  <c r="AF1156" i="11"/>
  <c r="AG1156" i="11"/>
  <c r="O1157" i="11" l="1"/>
  <c r="S1157" i="11"/>
  <c r="Q1157" i="11"/>
  <c r="P1157" i="11"/>
  <c r="R1157" i="11"/>
  <c r="AF1157" i="11"/>
  <c r="AE1157" i="11"/>
  <c r="M1159" i="11"/>
  <c r="Z1158" i="11"/>
  <c r="N1158" i="11"/>
  <c r="AC1158" i="11"/>
  <c r="AA1158" i="11"/>
  <c r="Y1158" i="11"/>
  <c r="AD1158" i="11" s="1"/>
  <c r="AB1158" i="11"/>
  <c r="AE1158" i="11" l="1"/>
  <c r="W1157" i="11"/>
  <c r="U1157" i="11"/>
  <c r="V1157" i="11"/>
  <c r="T1157" i="11"/>
  <c r="X1157" i="11"/>
  <c r="AG1157" i="11"/>
  <c r="AF1158" i="11"/>
  <c r="AG1158" i="11"/>
  <c r="R1158" i="11"/>
  <c r="P1158" i="11"/>
  <c r="S1158" i="11"/>
  <c r="Q1158" i="11"/>
  <c r="O1158" i="11"/>
  <c r="AC1159" i="11"/>
  <c r="AA1159" i="11"/>
  <c r="AE1159" i="11" s="1"/>
  <c r="Y1159" i="11"/>
  <c r="Z1159" i="11"/>
  <c r="N1159" i="11"/>
  <c r="M1160" i="11"/>
  <c r="AB1159" i="11"/>
  <c r="N1160" i="11" l="1"/>
  <c r="AB1160" i="11"/>
  <c r="AC1160" i="11"/>
  <c r="AA1160" i="11"/>
  <c r="AE1160" i="11" s="1"/>
  <c r="Z1160" i="11"/>
  <c r="M1161" i="11"/>
  <c r="Y1160" i="11"/>
  <c r="AD1160" i="11" s="1"/>
  <c r="U1159" i="11"/>
  <c r="X1159" i="11"/>
  <c r="W1159" i="11"/>
  <c r="V1159" i="11"/>
  <c r="T1159" i="11"/>
  <c r="AG1159" i="11"/>
  <c r="AD1159" i="11"/>
  <c r="X1158" i="11"/>
  <c r="V1158" i="11"/>
  <c r="U1158" i="11"/>
  <c r="T1158" i="11"/>
  <c r="W1158" i="11"/>
  <c r="P1160" i="11" l="1"/>
  <c r="R1160" i="11"/>
  <c r="Q1160" i="11"/>
  <c r="O1160" i="11"/>
  <c r="S1160" i="11"/>
  <c r="X1160" i="11"/>
  <c r="V1160" i="11"/>
  <c r="T1160" i="11"/>
  <c r="W1160" i="11"/>
  <c r="U1160" i="11"/>
  <c r="S1159" i="11"/>
  <c r="Q1159" i="11"/>
  <c r="R1159" i="11"/>
  <c r="P1159" i="11"/>
  <c r="O1159" i="11"/>
  <c r="AF1159" i="11"/>
  <c r="AA1161" i="11"/>
  <c r="Y1161" i="11"/>
  <c r="M1162" i="11"/>
  <c r="AB1161" i="11"/>
  <c r="N1161" i="11"/>
  <c r="Z1161" i="11"/>
  <c r="AC1161" i="11"/>
  <c r="AF1160" i="11"/>
  <c r="AG1160" i="11"/>
  <c r="N1162" i="11" l="1"/>
  <c r="AB1162" i="11"/>
  <c r="M1163" i="11"/>
  <c r="Z1162" i="11"/>
  <c r="AA1162" i="11"/>
  <c r="AE1162" i="11" s="1"/>
  <c r="Y1162" i="11"/>
  <c r="AD1162" i="11" s="1"/>
  <c r="AC1162" i="11"/>
  <c r="AD1161" i="11"/>
  <c r="AE1161" i="11"/>
  <c r="V1162" i="11" l="1"/>
  <c r="T1162" i="11"/>
  <c r="X1162" i="11"/>
  <c r="W1162" i="11"/>
  <c r="U1162" i="11"/>
  <c r="Y1163" i="11"/>
  <c r="AD1163" i="11" s="1"/>
  <c r="AC1163" i="11"/>
  <c r="AB1163" i="11"/>
  <c r="AA1163" i="11"/>
  <c r="N1163" i="11"/>
  <c r="M1164" i="11"/>
  <c r="Z1163" i="11"/>
  <c r="W1161" i="11"/>
  <c r="V1161" i="11"/>
  <c r="U1161" i="11"/>
  <c r="T1161" i="11"/>
  <c r="X1161" i="11"/>
  <c r="S1161" i="11"/>
  <c r="Q1161" i="11"/>
  <c r="O1161" i="11"/>
  <c r="R1161" i="11"/>
  <c r="P1161" i="11"/>
  <c r="AF1161" i="11"/>
  <c r="R1162" i="11"/>
  <c r="O1162" i="11"/>
  <c r="S1162" i="11"/>
  <c r="Q1162" i="11"/>
  <c r="P1162" i="11"/>
  <c r="AF1162" i="11"/>
  <c r="AG1162" i="11"/>
  <c r="AG1161" i="11"/>
  <c r="Q1163" i="11" l="1"/>
  <c r="O1163" i="11"/>
  <c r="S1163" i="11"/>
  <c r="R1163" i="11"/>
  <c r="P1163" i="11"/>
  <c r="AB1164" i="11"/>
  <c r="M1165" i="11"/>
  <c r="Z1164" i="11"/>
  <c r="AC1164" i="11"/>
  <c r="AA1164" i="11"/>
  <c r="N1164" i="11"/>
  <c r="Y1164" i="11"/>
  <c r="AF1163" i="11"/>
  <c r="AE1163" i="11"/>
  <c r="AD1164" i="11" l="1"/>
  <c r="AE1164" i="11"/>
  <c r="W1163" i="11"/>
  <c r="U1163" i="11"/>
  <c r="X1163" i="11"/>
  <c r="V1163" i="11"/>
  <c r="T1163" i="11"/>
  <c r="AC1165" i="11"/>
  <c r="AA1165" i="11"/>
  <c r="AB1165" i="11"/>
  <c r="Z1165" i="11"/>
  <c r="N1165" i="11"/>
  <c r="Y1165" i="11"/>
  <c r="AD1165" i="11" s="1"/>
  <c r="M1166" i="11"/>
  <c r="AG1163" i="11"/>
  <c r="AF1164" i="11"/>
  <c r="AG1164" i="11"/>
  <c r="O1165" i="11" l="1"/>
  <c r="S1165" i="11"/>
  <c r="P1165" i="11"/>
  <c r="R1165" i="11"/>
  <c r="Q1165" i="11"/>
  <c r="AG1165" i="11"/>
  <c r="AF1165" i="11"/>
  <c r="M1167" i="11"/>
  <c r="Z1166" i="11"/>
  <c r="N1166" i="11"/>
  <c r="AC1166" i="11"/>
  <c r="AB1166" i="11"/>
  <c r="Y1166" i="11"/>
  <c r="AD1166" i="11" s="1"/>
  <c r="AA1166" i="11"/>
  <c r="AE1166" i="11" s="1"/>
  <c r="T1164" i="11"/>
  <c r="X1164" i="11"/>
  <c r="W1164" i="11"/>
  <c r="V1164" i="11"/>
  <c r="U1164" i="11"/>
  <c r="AE1165" i="11"/>
  <c r="R1164" i="11"/>
  <c r="P1164" i="11"/>
  <c r="S1164" i="11"/>
  <c r="O1164" i="11"/>
  <c r="Q1164" i="11"/>
  <c r="AC1167" i="11" l="1"/>
  <c r="AA1167" i="11"/>
  <c r="Y1167" i="11"/>
  <c r="M1168" i="11"/>
  <c r="AB1167" i="11"/>
  <c r="Z1167" i="11"/>
  <c r="N1167" i="11"/>
  <c r="X1166" i="11"/>
  <c r="V1166" i="11"/>
  <c r="T1166" i="11"/>
  <c r="W1166" i="11"/>
  <c r="U1166" i="11"/>
  <c r="R1166" i="11"/>
  <c r="P1166" i="11"/>
  <c r="S1166" i="11"/>
  <c r="Q1166" i="11"/>
  <c r="O1166" i="11"/>
  <c r="W1165" i="11"/>
  <c r="U1165" i="11"/>
  <c r="X1165" i="11"/>
  <c r="T1165" i="11"/>
  <c r="V1165" i="11"/>
  <c r="AF1166" i="11"/>
  <c r="AG1166" i="11"/>
  <c r="N1168" i="11" l="1"/>
  <c r="AB1168" i="11"/>
  <c r="AC1168" i="11"/>
  <c r="AA1168" i="11"/>
  <c r="AE1168" i="11" s="1"/>
  <c r="Z1168" i="11"/>
  <c r="Y1168" i="11"/>
  <c r="AD1168" i="11" s="1"/>
  <c r="M1169" i="11"/>
  <c r="AD1167" i="11"/>
  <c r="AE1167" i="11"/>
  <c r="P1168" i="11" l="1"/>
  <c r="Q1168" i="11"/>
  <c r="O1168" i="11"/>
  <c r="S1168" i="11"/>
  <c r="R1168" i="11"/>
  <c r="X1168" i="11"/>
  <c r="V1168" i="11"/>
  <c r="T1168" i="11"/>
  <c r="U1168" i="11"/>
  <c r="W1168" i="11"/>
  <c r="U1167" i="11"/>
  <c r="X1167" i="11"/>
  <c r="W1167" i="11"/>
  <c r="V1167" i="11"/>
  <c r="T1167" i="11"/>
  <c r="S1167" i="11"/>
  <c r="Q1167" i="11"/>
  <c r="P1167" i="11"/>
  <c r="O1167" i="11"/>
  <c r="R1167" i="11"/>
  <c r="AA1169" i="11"/>
  <c r="AE1169" i="11" s="1"/>
  <c r="Y1169" i="11"/>
  <c r="AD1169" i="11" s="1"/>
  <c r="M1170" i="11"/>
  <c r="AC1169" i="11"/>
  <c r="Z1169" i="11"/>
  <c r="AB1169" i="11"/>
  <c r="N1169" i="11"/>
  <c r="AF1167" i="11"/>
  <c r="AG1167" i="11"/>
  <c r="AF1168" i="11"/>
  <c r="AG1168" i="11"/>
  <c r="N1170" i="11" l="1"/>
  <c r="AB1170" i="11"/>
  <c r="M1171" i="11"/>
  <c r="Z1170" i="11"/>
  <c r="Y1170" i="11"/>
  <c r="AD1170" i="11" s="1"/>
  <c r="AC1170" i="11"/>
  <c r="AA1170" i="11"/>
  <c r="AE1170" i="11" s="1"/>
  <c r="W1169" i="11"/>
  <c r="U1169" i="11"/>
  <c r="T1169" i="11"/>
  <c r="X1169" i="11"/>
  <c r="V1169" i="11"/>
  <c r="AG1169" i="11"/>
  <c r="AF1169" i="11"/>
  <c r="S1169" i="11"/>
  <c r="Q1169" i="11"/>
  <c r="O1169" i="11"/>
  <c r="R1169" i="11"/>
  <c r="P1169" i="11"/>
  <c r="R1170" i="11" l="1"/>
  <c r="Q1170" i="11"/>
  <c r="P1170" i="11"/>
  <c r="S1170" i="11"/>
  <c r="O1170" i="11"/>
  <c r="V1170" i="11"/>
  <c r="T1170" i="11"/>
  <c r="X1170" i="11"/>
  <c r="W1170" i="11"/>
  <c r="U1170" i="11"/>
  <c r="Y1171" i="11"/>
  <c r="AC1171" i="11"/>
  <c r="AB1171" i="11"/>
  <c r="AA1171" i="11"/>
  <c r="AE1171" i="11" s="1"/>
  <c r="N1171" i="11"/>
  <c r="Z1171" i="11"/>
  <c r="M1172" i="11"/>
  <c r="AG1170" i="11"/>
  <c r="AF1170" i="11"/>
  <c r="W1171" i="11" l="1"/>
  <c r="U1171" i="11"/>
  <c r="V1171" i="11"/>
  <c r="T1171" i="11"/>
  <c r="X1171" i="11"/>
  <c r="AG1171" i="11"/>
  <c r="AD1171" i="11"/>
  <c r="AB1172" i="11"/>
  <c r="M1173" i="11"/>
  <c r="Z1172" i="11"/>
  <c r="AA1172" i="11"/>
  <c r="N1172" i="11"/>
  <c r="Y1172" i="11"/>
  <c r="AC1172" i="11"/>
  <c r="Q1171" i="11" l="1"/>
  <c r="O1171" i="11"/>
  <c r="R1171" i="11"/>
  <c r="P1171" i="11"/>
  <c r="S1171" i="11"/>
  <c r="AF1171" i="11"/>
  <c r="AA1173" i="11"/>
  <c r="AB1173" i="11"/>
  <c r="Z1173" i="11"/>
  <c r="AC1173" i="11"/>
  <c r="N1173" i="11"/>
  <c r="Y1173" i="11"/>
  <c r="AD1173" i="11" s="1"/>
  <c r="M1174" i="11"/>
  <c r="AD1172" i="11"/>
  <c r="AE1172" i="11"/>
  <c r="AG1172" i="11" s="1"/>
  <c r="O1173" i="11" l="1"/>
  <c r="S1173" i="11"/>
  <c r="R1173" i="11"/>
  <c r="Q1173" i="11"/>
  <c r="P1173" i="11"/>
  <c r="R1172" i="11"/>
  <c r="P1172" i="11"/>
  <c r="S1172" i="11"/>
  <c r="Q1172" i="11"/>
  <c r="O1172" i="11"/>
  <c r="N1174" i="11"/>
  <c r="AC1174" i="11"/>
  <c r="AA1174" i="11"/>
  <c r="AE1174" i="11" s="1"/>
  <c r="M1175" i="11"/>
  <c r="Y1174" i="11"/>
  <c r="Z1174" i="11"/>
  <c r="AB1174" i="11"/>
  <c r="AF1173" i="11"/>
  <c r="T1172" i="11"/>
  <c r="X1172" i="11"/>
  <c r="V1172" i="11"/>
  <c r="U1172" i="11"/>
  <c r="W1172" i="11"/>
  <c r="AE1173" i="11"/>
  <c r="AG1173" i="11" s="1"/>
  <c r="AF1172" i="11"/>
  <c r="AD1174" i="11" l="1"/>
  <c r="Y1175" i="11"/>
  <c r="AA1175" i="11"/>
  <c r="M1176" i="11"/>
  <c r="AC1175" i="11"/>
  <c r="AB1175" i="11"/>
  <c r="Z1175" i="11"/>
  <c r="N1175" i="11"/>
  <c r="AG1174" i="11"/>
  <c r="AF1174" i="11"/>
  <c r="V1174" i="11"/>
  <c r="T1174" i="11"/>
  <c r="X1174" i="11"/>
  <c r="W1174" i="11"/>
  <c r="U1174" i="11"/>
  <c r="W1173" i="11"/>
  <c r="U1173" i="11"/>
  <c r="X1173" i="11"/>
  <c r="V1173" i="11"/>
  <c r="T1173" i="11"/>
  <c r="AE1175" i="11" l="1"/>
  <c r="AD1175" i="11"/>
  <c r="AB1176" i="11"/>
  <c r="AC1176" i="11"/>
  <c r="AA1176" i="11"/>
  <c r="AE1176" i="11" s="1"/>
  <c r="M1177" i="11"/>
  <c r="N1176" i="11"/>
  <c r="Z1176" i="11"/>
  <c r="Y1176" i="11"/>
  <c r="R1174" i="11"/>
  <c r="P1174" i="11"/>
  <c r="O1174" i="11"/>
  <c r="S1174" i="11"/>
  <c r="Q1174" i="11"/>
  <c r="Q1175" i="11" l="1"/>
  <c r="R1175" i="11"/>
  <c r="O1175" i="11"/>
  <c r="S1175" i="11"/>
  <c r="P1175" i="11"/>
  <c r="X1175" i="11"/>
  <c r="V1175" i="11"/>
  <c r="U1175" i="11"/>
  <c r="W1175" i="11"/>
  <c r="T1175" i="11"/>
  <c r="AB1177" i="11"/>
  <c r="Z1177" i="11"/>
  <c r="M1178" i="11"/>
  <c r="Y1177" i="11"/>
  <c r="AD1177" i="11" s="1"/>
  <c r="N1177" i="11"/>
  <c r="AC1177" i="11"/>
  <c r="AA1177" i="11"/>
  <c r="AF1175" i="11"/>
  <c r="T1176" i="11"/>
  <c r="X1176" i="11"/>
  <c r="V1176" i="11"/>
  <c r="U1176" i="11"/>
  <c r="W1176" i="11"/>
  <c r="AD1176" i="11"/>
  <c r="AG1176" i="11"/>
  <c r="AG1175" i="11"/>
  <c r="AF1177" i="11" l="1"/>
  <c r="O1176" i="11"/>
  <c r="S1176" i="11"/>
  <c r="R1176" i="11"/>
  <c r="Q1176" i="11"/>
  <c r="P1176" i="11"/>
  <c r="AF1176" i="11"/>
  <c r="O1177" i="11"/>
  <c r="S1177" i="11"/>
  <c r="Q1177" i="11"/>
  <c r="P1177" i="11"/>
  <c r="R1177" i="11"/>
  <c r="M1179" i="11"/>
  <c r="Z1178" i="11"/>
  <c r="AB1178" i="11"/>
  <c r="AA1178" i="11"/>
  <c r="Y1178" i="11"/>
  <c r="N1178" i="11"/>
  <c r="AC1178" i="11"/>
  <c r="AE1177" i="11"/>
  <c r="AC1179" i="11" l="1"/>
  <c r="M1180" i="11"/>
  <c r="Y1179" i="11"/>
  <c r="N1179" i="11"/>
  <c r="AB1179" i="11"/>
  <c r="AA1179" i="11"/>
  <c r="AE1179" i="11" s="1"/>
  <c r="Z1179" i="11"/>
  <c r="AD1178" i="11"/>
  <c r="AF1178" i="11" s="1"/>
  <c r="W1177" i="11"/>
  <c r="U1177" i="11"/>
  <c r="X1177" i="11"/>
  <c r="V1177" i="11"/>
  <c r="T1177" i="11"/>
  <c r="AE1178" i="11"/>
  <c r="AG1177" i="11"/>
  <c r="W1178" i="11" l="1"/>
  <c r="V1178" i="11"/>
  <c r="X1178" i="11"/>
  <c r="U1178" i="11"/>
  <c r="T1178" i="11"/>
  <c r="AD1179" i="11"/>
  <c r="U1179" i="11"/>
  <c r="X1179" i="11"/>
  <c r="W1179" i="11"/>
  <c r="T1179" i="11"/>
  <c r="V1179" i="11"/>
  <c r="AG1179" i="11"/>
  <c r="AC1180" i="11"/>
  <c r="AA1180" i="11"/>
  <c r="AE1180" i="11" s="1"/>
  <c r="Z1180" i="11"/>
  <c r="N1180" i="11"/>
  <c r="AB1180" i="11"/>
  <c r="M1181" i="11"/>
  <c r="Y1180" i="11"/>
  <c r="R1178" i="11"/>
  <c r="S1178" i="11"/>
  <c r="Q1178" i="11"/>
  <c r="P1178" i="11"/>
  <c r="O1178" i="11"/>
  <c r="AG1178" i="11"/>
  <c r="P1179" i="11" l="1"/>
  <c r="O1179" i="11"/>
  <c r="S1179" i="11"/>
  <c r="R1179" i="11"/>
  <c r="Q1179" i="11"/>
  <c r="AF1179" i="11"/>
  <c r="AA1181" i="11"/>
  <c r="AE1181" i="11" s="1"/>
  <c r="AC1181" i="11"/>
  <c r="AB1181" i="11"/>
  <c r="Z1181" i="11"/>
  <c r="N1181" i="11"/>
  <c r="Y1181" i="11"/>
  <c r="AD1181" i="11" s="1"/>
  <c r="M1182" i="11"/>
  <c r="X1180" i="11"/>
  <c r="V1180" i="11"/>
  <c r="U1180" i="11"/>
  <c r="T1180" i="11"/>
  <c r="W1180" i="11"/>
  <c r="AD1180" i="11"/>
  <c r="AF1180" i="11"/>
  <c r="AG1180" i="11"/>
  <c r="T1181" i="11" l="1"/>
  <c r="X1181" i="11"/>
  <c r="W1181" i="11"/>
  <c r="V1181" i="11"/>
  <c r="U1181" i="11"/>
  <c r="AG1181" i="11"/>
  <c r="AF1181" i="11"/>
  <c r="N1182" i="11"/>
  <c r="AA1182" i="11"/>
  <c r="Z1182" i="11"/>
  <c r="M1183" i="11"/>
  <c r="Y1182" i="11"/>
  <c r="AD1182" i="11" s="1"/>
  <c r="AC1182" i="11"/>
  <c r="AB1182" i="11"/>
  <c r="S1181" i="11"/>
  <c r="R1181" i="11"/>
  <c r="Q1181" i="11"/>
  <c r="O1181" i="11"/>
  <c r="P1181" i="11"/>
  <c r="P1180" i="11"/>
  <c r="R1180" i="11"/>
  <c r="Q1180" i="11"/>
  <c r="S1180" i="11"/>
  <c r="O1180" i="11"/>
  <c r="AF1182" i="11" l="1"/>
  <c r="R1182" i="11"/>
  <c r="Q1182" i="11"/>
  <c r="P1182" i="11"/>
  <c r="O1182" i="11"/>
  <c r="S1182" i="11"/>
  <c r="Y1183" i="11"/>
  <c r="AD1183" i="11" s="1"/>
  <c r="M1184" i="11"/>
  <c r="N1183" i="11"/>
  <c r="AB1183" i="11"/>
  <c r="AA1183" i="11"/>
  <c r="AE1183" i="11" s="1"/>
  <c r="AC1183" i="11"/>
  <c r="Z1183" i="11"/>
  <c r="AE1182" i="11"/>
  <c r="V1182" i="11" l="1"/>
  <c r="X1182" i="11"/>
  <c r="U1182" i="11"/>
  <c r="T1182" i="11"/>
  <c r="W1182" i="11"/>
  <c r="X1183" i="11"/>
  <c r="W1183" i="11"/>
  <c r="V1183" i="11"/>
  <c r="U1183" i="11"/>
  <c r="T1183" i="11"/>
  <c r="Q1183" i="11"/>
  <c r="O1183" i="11"/>
  <c r="S1183" i="11"/>
  <c r="R1183" i="11"/>
  <c r="P1183" i="11"/>
  <c r="AG1183" i="11"/>
  <c r="AF1183" i="11"/>
  <c r="AB1184" i="11"/>
  <c r="AC1184" i="11"/>
  <c r="AA1184" i="11"/>
  <c r="AE1184" i="11" s="1"/>
  <c r="M1185" i="11"/>
  <c r="Y1184" i="11"/>
  <c r="AD1184" i="11" s="1"/>
  <c r="Z1184" i="11"/>
  <c r="N1184" i="11"/>
  <c r="AG1182" i="11"/>
  <c r="AG1184" i="11" l="1"/>
  <c r="AF1184" i="11"/>
  <c r="T1184" i="11"/>
  <c r="V1184" i="11"/>
  <c r="U1184" i="11"/>
  <c r="X1184" i="11"/>
  <c r="W1184" i="11"/>
  <c r="S1184" i="11"/>
  <c r="R1184" i="11"/>
  <c r="P1184" i="11"/>
  <c r="O1184" i="11"/>
  <c r="Q1184" i="11"/>
  <c r="AB1185" i="11"/>
  <c r="AA1185" i="11"/>
  <c r="Z1185" i="11"/>
  <c r="M1186" i="11"/>
  <c r="Y1185" i="11"/>
  <c r="AD1185" i="11" s="1"/>
  <c r="N1185" i="11"/>
  <c r="AC1185" i="11"/>
  <c r="M1187" i="11" l="1"/>
  <c r="Z1186" i="11"/>
  <c r="Y1186" i="11"/>
  <c r="AD1186" i="11" s="1"/>
  <c r="N1186" i="11"/>
  <c r="AC1186" i="11"/>
  <c r="AB1186" i="11"/>
  <c r="AA1186" i="11"/>
  <c r="AE1185" i="11"/>
  <c r="AF1185" i="11"/>
  <c r="O1185" i="11"/>
  <c r="S1185" i="11"/>
  <c r="R1185" i="11"/>
  <c r="Q1185" i="11"/>
  <c r="P1185" i="11"/>
  <c r="AF1186" i="11" l="1"/>
  <c r="W1185" i="11"/>
  <c r="V1185" i="11"/>
  <c r="U1185" i="11"/>
  <c r="X1185" i="11"/>
  <c r="T1185" i="11"/>
  <c r="R1186" i="11"/>
  <c r="P1186" i="11"/>
  <c r="O1186" i="11"/>
  <c r="S1186" i="11"/>
  <c r="Q1186" i="11"/>
  <c r="AG1185" i="11"/>
  <c r="AE1186" i="11"/>
  <c r="AC1187" i="11"/>
  <c r="N1187" i="11"/>
  <c r="AB1187" i="11"/>
  <c r="Z1187" i="11"/>
  <c r="M1188" i="11"/>
  <c r="Y1187" i="11"/>
  <c r="AD1187" i="11" s="1"/>
  <c r="AA1187" i="11"/>
  <c r="AE1187" i="11" s="1"/>
  <c r="U1187" i="11" l="1"/>
  <c r="W1187" i="11"/>
  <c r="V1187" i="11"/>
  <c r="T1187" i="11"/>
  <c r="X1187" i="11"/>
  <c r="X1186" i="11"/>
  <c r="W1186" i="11"/>
  <c r="V1186" i="11"/>
  <c r="T1186" i="11"/>
  <c r="U1186" i="11"/>
  <c r="S1187" i="11"/>
  <c r="Q1187" i="11"/>
  <c r="P1187" i="11"/>
  <c r="R1187" i="11"/>
  <c r="O1187" i="11"/>
  <c r="AC1188" i="11"/>
  <c r="AB1188" i="11"/>
  <c r="AA1188" i="11"/>
  <c r="Z1188" i="11"/>
  <c r="N1188" i="11"/>
  <c r="Y1188" i="11"/>
  <c r="AD1188" i="11" s="1"/>
  <c r="M1189" i="11"/>
  <c r="AF1187" i="11"/>
  <c r="AG1187" i="11"/>
  <c r="AG1186" i="11"/>
  <c r="AF1188" i="11" l="1"/>
  <c r="AA1189" i="11"/>
  <c r="Z1189" i="11"/>
  <c r="M1190" i="11"/>
  <c r="Y1189" i="11"/>
  <c r="AD1189" i="11" s="1"/>
  <c r="N1189" i="11"/>
  <c r="AC1189" i="11"/>
  <c r="AB1189" i="11"/>
  <c r="AE1188" i="11"/>
  <c r="P1188" i="11"/>
  <c r="S1188" i="11"/>
  <c r="R1188" i="11"/>
  <c r="Q1188" i="11"/>
  <c r="O1188" i="11"/>
  <c r="AF1189" i="11" l="1"/>
  <c r="S1189" i="11"/>
  <c r="Q1189" i="11"/>
  <c r="P1189" i="11"/>
  <c r="O1189" i="11"/>
  <c r="R1189" i="11"/>
  <c r="N1190" i="11"/>
  <c r="AC1190" i="11"/>
  <c r="AA1190" i="11"/>
  <c r="Z1190" i="11"/>
  <c r="M1191" i="11"/>
  <c r="AB1190" i="11"/>
  <c r="Y1190" i="11"/>
  <c r="AD1190" i="11" s="1"/>
  <c r="AE1189" i="11"/>
  <c r="X1188" i="11"/>
  <c r="T1188" i="11"/>
  <c r="W1188" i="11"/>
  <c r="V1188" i="11"/>
  <c r="U1188" i="11"/>
  <c r="AG1188" i="11"/>
  <c r="X1189" i="11" l="1"/>
  <c r="W1189" i="11"/>
  <c r="U1189" i="11"/>
  <c r="T1189" i="11"/>
  <c r="V1189" i="11"/>
  <c r="AF1190" i="11"/>
  <c r="AE1190" i="11"/>
  <c r="O1190" i="11"/>
  <c r="R1190" i="11"/>
  <c r="Q1190" i="11"/>
  <c r="S1190" i="11"/>
  <c r="P1190" i="11"/>
  <c r="Y1191" i="11"/>
  <c r="AD1191" i="11" s="1"/>
  <c r="AC1191" i="11"/>
  <c r="AB1191" i="11"/>
  <c r="AA1191" i="11"/>
  <c r="M1192" i="11"/>
  <c r="N1191" i="11"/>
  <c r="Z1191" i="11"/>
  <c r="AG1189" i="11"/>
  <c r="Q1191" i="11" l="1"/>
  <c r="S1191" i="11"/>
  <c r="R1191" i="11"/>
  <c r="O1191" i="11"/>
  <c r="P1191" i="11"/>
  <c r="V1190" i="11"/>
  <c r="X1190" i="11"/>
  <c r="W1190" i="11"/>
  <c r="U1190" i="11"/>
  <c r="T1190" i="11"/>
  <c r="AG1190" i="11"/>
  <c r="AF1191" i="11"/>
  <c r="AB1192" i="11"/>
  <c r="AA1192" i="11"/>
  <c r="AE1192" i="11" s="1"/>
  <c r="Z1192" i="11"/>
  <c r="M1193" i="11"/>
  <c r="Y1192" i="11"/>
  <c r="N1192" i="11"/>
  <c r="AC1192" i="11"/>
  <c r="AE1191" i="11"/>
  <c r="AG1192" i="11" l="1"/>
  <c r="T1192" i="11"/>
  <c r="X1192" i="11"/>
  <c r="V1192" i="11"/>
  <c r="U1192" i="11"/>
  <c r="W1192" i="11"/>
  <c r="U1191" i="11"/>
  <c r="T1191" i="11"/>
  <c r="X1191" i="11"/>
  <c r="W1191" i="11"/>
  <c r="V1191" i="11"/>
  <c r="AG1191" i="11"/>
  <c r="AD1192" i="11"/>
  <c r="M1194" i="11"/>
  <c r="Y1193" i="11"/>
  <c r="AD1193" i="11" s="1"/>
  <c r="N1193" i="11"/>
  <c r="AB1193" i="11"/>
  <c r="AA1193" i="11"/>
  <c r="AE1193" i="11" s="1"/>
  <c r="AC1193" i="11"/>
  <c r="Z1193" i="11"/>
  <c r="R1192" i="11" l="1"/>
  <c r="Q1192" i="11"/>
  <c r="P1192" i="11"/>
  <c r="O1192" i="11"/>
  <c r="S1192" i="11"/>
  <c r="O1193" i="11"/>
  <c r="P1193" i="11"/>
  <c r="S1193" i="11"/>
  <c r="R1193" i="11"/>
  <c r="Q1193" i="11"/>
  <c r="M1195" i="11"/>
  <c r="Z1194" i="11"/>
  <c r="AC1194" i="11"/>
  <c r="AB1194" i="11"/>
  <c r="Y1194" i="11"/>
  <c r="AD1194" i="11" s="1"/>
  <c r="N1194" i="11"/>
  <c r="AA1194" i="11"/>
  <c r="AF1192" i="11"/>
  <c r="W1193" i="11"/>
  <c r="X1193" i="11"/>
  <c r="V1193" i="11"/>
  <c r="U1193" i="11"/>
  <c r="T1193" i="11"/>
  <c r="AG1193" i="11"/>
  <c r="AF1193" i="11"/>
  <c r="AF1194" i="11" l="1"/>
  <c r="R1194" i="11"/>
  <c r="S1194" i="11"/>
  <c r="P1194" i="11"/>
  <c r="O1194" i="11"/>
  <c r="Q1194" i="11"/>
  <c r="AC1195" i="11"/>
  <c r="AB1195" i="11"/>
  <c r="AA1195" i="11"/>
  <c r="Z1195" i="11"/>
  <c r="M1196" i="11"/>
  <c r="Y1195" i="11"/>
  <c r="AD1195" i="11" s="1"/>
  <c r="N1195" i="11"/>
  <c r="AE1194" i="11"/>
  <c r="V1194" i="11" l="1"/>
  <c r="U1194" i="11"/>
  <c r="T1194" i="11"/>
  <c r="X1194" i="11"/>
  <c r="W1194" i="11"/>
  <c r="S1195" i="11"/>
  <c r="R1195" i="11"/>
  <c r="Q1195" i="11"/>
  <c r="P1195" i="11"/>
  <c r="O1195" i="11"/>
  <c r="Z1196" i="11"/>
  <c r="M1197" i="11"/>
  <c r="Y1196" i="11"/>
  <c r="AD1196" i="11" s="1"/>
  <c r="N1196" i="11"/>
  <c r="AC1196" i="11"/>
  <c r="AB1196" i="11"/>
  <c r="AA1196" i="11"/>
  <c r="AE1195" i="11"/>
  <c r="AF1195" i="11"/>
  <c r="AG1195" i="11"/>
  <c r="AG1194" i="11"/>
  <c r="P1196" i="11" l="1"/>
  <c r="Q1196" i="11"/>
  <c r="O1196" i="11"/>
  <c r="S1196" i="11"/>
  <c r="R1196" i="11"/>
  <c r="AA1197" i="11"/>
  <c r="AE1197" i="11" s="1"/>
  <c r="N1197" i="11"/>
  <c r="AC1197" i="11"/>
  <c r="Z1197" i="11"/>
  <c r="M1198" i="11"/>
  <c r="Y1197" i="11"/>
  <c r="AB1197" i="11"/>
  <c r="AF1196" i="11"/>
  <c r="AG1196" i="11"/>
  <c r="U1195" i="11"/>
  <c r="W1195" i="11"/>
  <c r="V1195" i="11"/>
  <c r="X1195" i="11"/>
  <c r="T1195" i="11"/>
  <c r="AE1196" i="11"/>
  <c r="W1197" i="11" l="1"/>
  <c r="V1197" i="11"/>
  <c r="U1197" i="11"/>
  <c r="T1197" i="11"/>
  <c r="X1197" i="11"/>
  <c r="X1196" i="11"/>
  <c r="W1196" i="11"/>
  <c r="V1196" i="11"/>
  <c r="T1196" i="11"/>
  <c r="U1196" i="11"/>
  <c r="AD1197" i="11"/>
  <c r="N1198" i="11"/>
  <c r="AC1198" i="11"/>
  <c r="AB1198" i="11"/>
  <c r="AA1198" i="11"/>
  <c r="AE1198" i="11" s="1"/>
  <c r="Z1198" i="11"/>
  <c r="M1199" i="11"/>
  <c r="Y1198" i="11"/>
  <c r="AF1197" i="11"/>
  <c r="AG1197" i="11"/>
  <c r="V1198" i="11" l="1"/>
  <c r="T1198" i="11"/>
  <c r="X1198" i="11"/>
  <c r="W1198" i="11"/>
  <c r="U1198" i="11"/>
  <c r="AG1198" i="11"/>
  <c r="AF1198" i="11"/>
  <c r="S1197" i="11"/>
  <c r="Q1197" i="11"/>
  <c r="P1197" i="11"/>
  <c r="R1197" i="11"/>
  <c r="O1197" i="11"/>
  <c r="AD1198" i="11"/>
  <c r="Y1199" i="11"/>
  <c r="AA1199" i="11"/>
  <c r="AE1199" i="11" s="1"/>
  <c r="Z1199" i="11"/>
  <c r="M1200" i="11"/>
  <c r="N1199" i="11"/>
  <c r="AC1199" i="11"/>
  <c r="AB1199" i="11"/>
  <c r="AD1199" i="11" l="1"/>
  <c r="X1199" i="11"/>
  <c r="W1199" i="11"/>
  <c r="U1199" i="11"/>
  <c r="T1199" i="11"/>
  <c r="V1199" i="11"/>
  <c r="S1198" i="11"/>
  <c r="R1198" i="11"/>
  <c r="Q1198" i="11"/>
  <c r="O1198" i="11"/>
  <c r="P1198" i="11"/>
  <c r="AG1199" i="11"/>
  <c r="AF1199" i="11"/>
  <c r="AB1200" i="11"/>
  <c r="N1200" i="11"/>
  <c r="AA1200" i="11"/>
  <c r="AE1200" i="11" s="1"/>
  <c r="Z1200" i="11"/>
  <c r="AC1200" i="11"/>
  <c r="Y1200" i="11"/>
  <c r="AD1200" i="11" s="1"/>
  <c r="M1201" i="11"/>
  <c r="T1200" i="11" l="1"/>
  <c r="X1200" i="11"/>
  <c r="W1200" i="11"/>
  <c r="V1200" i="11"/>
  <c r="U1200" i="11"/>
  <c r="O1200" i="11"/>
  <c r="R1200" i="11"/>
  <c r="Q1200" i="11"/>
  <c r="S1200" i="11"/>
  <c r="P1200" i="11"/>
  <c r="AG1200" i="11"/>
  <c r="AF1200" i="11"/>
  <c r="AC1201" i="11"/>
  <c r="AB1201" i="11"/>
  <c r="AA1201" i="11"/>
  <c r="AE1201" i="11" s="1"/>
  <c r="M1202" i="11"/>
  <c r="Y1201" i="11"/>
  <c r="N1201" i="11"/>
  <c r="Z1201" i="11"/>
  <c r="Q1199" i="11"/>
  <c r="R1199" i="11"/>
  <c r="P1199" i="11"/>
  <c r="O1199" i="11"/>
  <c r="S1199" i="11"/>
  <c r="W1201" i="11" l="1"/>
  <c r="U1201" i="11"/>
  <c r="T1201" i="11"/>
  <c r="X1201" i="11"/>
  <c r="V1201" i="11"/>
  <c r="M1203" i="11"/>
  <c r="Z1202" i="11"/>
  <c r="AB1202" i="11"/>
  <c r="AA1202" i="11"/>
  <c r="Y1202" i="11"/>
  <c r="N1202" i="11"/>
  <c r="AC1202" i="11"/>
  <c r="AG1201" i="11"/>
  <c r="AD1201" i="11"/>
  <c r="AC1203" i="11" l="1"/>
  <c r="M1204" i="11"/>
  <c r="Y1203" i="11"/>
  <c r="N1203" i="11"/>
  <c r="AB1203" i="11"/>
  <c r="AA1203" i="11"/>
  <c r="AE1203" i="11" s="1"/>
  <c r="Z1203" i="11"/>
  <c r="O1201" i="11"/>
  <c r="S1201" i="11"/>
  <c r="R1201" i="11"/>
  <c r="P1201" i="11"/>
  <c r="Q1201" i="11"/>
  <c r="AG1202" i="11"/>
  <c r="AD1202" i="11"/>
  <c r="AF1201" i="11"/>
  <c r="AE1202" i="11"/>
  <c r="U1203" i="11" l="1"/>
  <c r="X1203" i="11"/>
  <c r="W1203" i="11"/>
  <c r="V1203" i="11"/>
  <c r="T1203" i="11"/>
  <c r="AD1203" i="11"/>
  <c r="AC1204" i="11"/>
  <c r="AB1204" i="11"/>
  <c r="Z1204" i="11"/>
  <c r="M1205" i="11"/>
  <c r="Y1204" i="11"/>
  <c r="N1204" i="11"/>
  <c r="AA1204" i="11"/>
  <c r="R1202" i="11"/>
  <c r="S1202" i="11"/>
  <c r="Q1202" i="11"/>
  <c r="P1202" i="11"/>
  <c r="O1202" i="11"/>
  <c r="AF1202" i="11"/>
  <c r="AG1203" i="11"/>
  <c r="X1202" i="11"/>
  <c r="V1202" i="11"/>
  <c r="U1202" i="11"/>
  <c r="W1202" i="11"/>
  <c r="T1202" i="11"/>
  <c r="P1203" i="11" l="1"/>
  <c r="O1203" i="11"/>
  <c r="S1203" i="11"/>
  <c r="R1203" i="11"/>
  <c r="Q1203" i="11"/>
  <c r="AG1204" i="11"/>
  <c r="AD1204" i="11"/>
  <c r="AE1204" i="11"/>
  <c r="AA1205" i="11"/>
  <c r="AC1205" i="11"/>
  <c r="AB1205" i="11"/>
  <c r="Z1205" i="11"/>
  <c r="M1206" i="11"/>
  <c r="Y1205" i="11"/>
  <c r="AD1205" i="11" s="1"/>
  <c r="N1205" i="11"/>
  <c r="AF1203" i="11"/>
  <c r="S1205" i="11" l="1"/>
  <c r="R1205" i="11"/>
  <c r="Q1205" i="11"/>
  <c r="P1205" i="11"/>
  <c r="O1205" i="11"/>
  <c r="AF1205" i="11"/>
  <c r="AG1205" i="11"/>
  <c r="P1204" i="11"/>
  <c r="S1204" i="11"/>
  <c r="Q1204" i="11"/>
  <c r="O1204" i="11"/>
  <c r="R1204" i="11"/>
  <c r="N1206" i="11"/>
  <c r="Z1206" i="11"/>
  <c r="M1207" i="11"/>
  <c r="Y1206" i="11"/>
  <c r="AD1206" i="11" s="1"/>
  <c r="AC1206" i="11"/>
  <c r="AB1206" i="11"/>
  <c r="AA1206" i="11"/>
  <c r="AE1206" i="11" s="1"/>
  <c r="AF1204" i="11"/>
  <c r="AE1205" i="11"/>
  <c r="X1204" i="11"/>
  <c r="V1204" i="11"/>
  <c r="U1204" i="11"/>
  <c r="T1204" i="11"/>
  <c r="W1204" i="11"/>
  <c r="Q1206" i="11" l="1"/>
  <c r="P1206" i="11"/>
  <c r="O1206" i="11"/>
  <c r="S1206" i="11"/>
  <c r="R1206" i="11"/>
  <c r="Y1207" i="11"/>
  <c r="AD1207" i="11" s="1"/>
  <c r="N1207" i="11"/>
  <c r="AC1207" i="11"/>
  <c r="AA1207" i="11"/>
  <c r="Z1207" i="11"/>
  <c r="AB1207" i="11"/>
  <c r="M1208" i="11"/>
  <c r="T1205" i="11"/>
  <c r="W1205" i="11"/>
  <c r="V1205" i="11"/>
  <c r="X1205" i="11"/>
  <c r="U1205" i="11"/>
  <c r="V1206" i="11"/>
  <c r="X1206" i="11"/>
  <c r="W1206" i="11"/>
  <c r="T1206" i="11"/>
  <c r="U1206" i="11"/>
  <c r="AG1206" i="11"/>
  <c r="AF1206" i="11"/>
  <c r="Q1207" i="11" l="1"/>
  <c r="R1207" i="11"/>
  <c r="P1207" i="11"/>
  <c r="S1207" i="11"/>
  <c r="O1207" i="11"/>
  <c r="AB1208" i="11"/>
  <c r="AC1208" i="11"/>
  <c r="AA1208" i="11"/>
  <c r="AE1208" i="11" s="1"/>
  <c r="Z1208" i="11"/>
  <c r="N1208" i="11"/>
  <c r="M1209" i="11"/>
  <c r="Y1208" i="11"/>
  <c r="AD1208" i="11" s="1"/>
  <c r="AF1207" i="11"/>
  <c r="AE1207" i="11"/>
  <c r="T1208" i="11" l="1"/>
  <c r="U1208" i="11"/>
  <c r="X1208" i="11"/>
  <c r="W1208" i="11"/>
  <c r="V1208" i="11"/>
  <c r="S1208" i="11"/>
  <c r="R1208" i="11"/>
  <c r="Q1208" i="11"/>
  <c r="O1208" i="11"/>
  <c r="P1208" i="11"/>
  <c r="Y1209" i="11"/>
  <c r="M1210" i="11"/>
  <c r="AC1209" i="11"/>
  <c r="AB1209" i="11"/>
  <c r="N1209" i="11"/>
  <c r="Z1209" i="11"/>
  <c r="AA1209" i="11"/>
  <c r="W1207" i="11"/>
  <c r="V1207" i="11"/>
  <c r="U1207" i="11"/>
  <c r="T1207" i="11"/>
  <c r="X1207" i="11"/>
  <c r="AG1207" i="11"/>
  <c r="AG1208" i="11"/>
  <c r="AF1208" i="11"/>
  <c r="AB1210" i="11" l="1"/>
  <c r="AA1210" i="11"/>
  <c r="AE1210" i="11" s="1"/>
  <c r="M1211" i="11"/>
  <c r="Z1210" i="11"/>
  <c r="AC1210" i="11"/>
  <c r="Y1210" i="11"/>
  <c r="AD1210" i="11" s="1"/>
  <c r="N1210" i="11"/>
  <c r="AD1209" i="11"/>
  <c r="AE1209" i="11"/>
  <c r="S1210" i="11" l="1"/>
  <c r="R1210" i="11"/>
  <c r="P1210" i="11"/>
  <c r="O1210" i="11"/>
  <c r="Q1210" i="11"/>
  <c r="N1211" i="11"/>
  <c r="AC1211" i="11"/>
  <c r="AB1211" i="11"/>
  <c r="AA1211" i="11"/>
  <c r="Z1211" i="11"/>
  <c r="Y1211" i="11"/>
  <c r="M1212" i="11"/>
  <c r="X1209" i="11"/>
  <c r="W1209" i="11"/>
  <c r="T1209" i="11"/>
  <c r="V1209" i="11"/>
  <c r="U1209" i="11"/>
  <c r="Q1209" i="11"/>
  <c r="P1209" i="11"/>
  <c r="O1209" i="11"/>
  <c r="S1209" i="11"/>
  <c r="R1209" i="11"/>
  <c r="AF1209" i="11"/>
  <c r="T1210" i="11"/>
  <c r="X1210" i="11"/>
  <c r="W1210" i="11"/>
  <c r="V1210" i="11"/>
  <c r="U1210" i="11"/>
  <c r="AG1210" i="11"/>
  <c r="AF1210" i="11"/>
  <c r="AG1209" i="11"/>
  <c r="M1213" i="11" l="1"/>
  <c r="Z1212" i="11"/>
  <c r="Y1212" i="11"/>
  <c r="AD1212" i="11" s="1"/>
  <c r="AC1212" i="11"/>
  <c r="AA1212" i="11"/>
  <c r="AE1212" i="11" s="1"/>
  <c r="N1212" i="11"/>
  <c r="AB1212" i="11"/>
  <c r="AD1211" i="11"/>
  <c r="AE1211" i="11"/>
  <c r="AG1212" i="11" l="1"/>
  <c r="AF1212" i="11"/>
  <c r="AC1213" i="11"/>
  <c r="AB1213" i="11"/>
  <c r="AA1213" i="11"/>
  <c r="AE1213" i="11" s="1"/>
  <c r="Y1213" i="11"/>
  <c r="AD1213" i="11" s="1"/>
  <c r="N1213" i="11"/>
  <c r="M1214" i="11"/>
  <c r="Z1213" i="11"/>
  <c r="R1212" i="11"/>
  <c r="Q1212" i="11"/>
  <c r="P1212" i="11"/>
  <c r="S1212" i="11"/>
  <c r="O1212" i="11"/>
  <c r="W1211" i="11"/>
  <c r="V1211" i="11"/>
  <c r="U1211" i="11"/>
  <c r="T1211" i="11"/>
  <c r="X1211" i="11"/>
  <c r="O1211" i="11"/>
  <c r="Q1211" i="11"/>
  <c r="P1211" i="11"/>
  <c r="S1211" i="11"/>
  <c r="R1211" i="11"/>
  <c r="AF1211" i="11"/>
  <c r="X1212" i="11"/>
  <c r="U1212" i="11"/>
  <c r="T1212" i="11"/>
  <c r="W1212" i="11"/>
  <c r="V1212" i="11"/>
  <c r="AG1211" i="11"/>
  <c r="N1214" i="11" l="1"/>
  <c r="AC1214" i="11"/>
  <c r="AB1214" i="11"/>
  <c r="AA1214" i="11"/>
  <c r="AE1214" i="11" s="1"/>
  <c r="Z1214" i="11"/>
  <c r="M1215" i="11"/>
  <c r="Y1214" i="11"/>
  <c r="AD1214" i="11" s="1"/>
  <c r="S1213" i="11"/>
  <c r="Q1213" i="11"/>
  <c r="P1213" i="11"/>
  <c r="O1213" i="11"/>
  <c r="R1213" i="11"/>
  <c r="U1213" i="11"/>
  <c r="T1213" i="11"/>
  <c r="X1213" i="11"/>
  <c r="W1213" i="11"/>
  <c r="V1213" i="11"/>
  <c r="AG1213" i="11"/>
  <c r="AF1213" i="11"/>
  <c r="X1214" i="11" l="1"/>
  <c r="W1214" i="11"/>
  <c r="V1214" i="11"/>
  <c r="U1214" i="11"/>
  <c r="T1214" i="11"/>
  <c r="P1214" i="11"/>
  <c r="O1214" i="11"/>
  <c r="R1214" i="11"/>
  <c r="Q1214" i="11"/>
  <c r="S1214" i="11"/>
  <c r="AA1215" i="11"/>
  <c r="M1216" i="11"/>
  <c r="Z1215" i="11"/>
  <c r="Y1215" i="11"/>
  <c r="AD1215" i="11" s="1"/>
  <c r="AB1215" i="11"/>
  <c r="N1215" i="11"/>
  <c r="AC1215" i="11"/>
  <c r="AF1214" i="11"/>
  <c r="AG1214" i="11"/>
  <c r="AF1215" i="11" l="1"/>
  <c r="S1215" i="11"/>
  <c r="R1215" i="11"/>
  <c r="Q1215" i="11"/>
  <c r="P1215" i="11"/>
  <c r="O1215" i="11"/>
  <c r="AE1215" i="11"/>
  <c r="N1216" i="11"/>
  <c r="AC1216" i="11"/>
  <c r="AB1216" i="11"/>
  <c r="Z1216" i="11"/>
  <c r="Y1216" i="11"/>
  <c r="AD1216" i="11" s="1"/>
  <c r="M1217" i="11"/>
  <c r="AA1216" i="11"/>
  <c r="AE1216" i="11" s="1"/>
  <c r="V1215" i="11" l="1"/>
  <c r="U1215" i="11"/>
  <c r="T1215" i="11"/>
  <c r="X1215" i="11"/>
  <c r="W1215" i="11"/>
  <c r="O1216" i="11"/>
  <c r="R1216" i="11"/>
  <c r="Q1216" i="11"/>
  <c r="S1216" i="11"/>
  <c r="P1216" i="11"/>
  <c r="V1216" i="11"/>
  <c r="U1216" i="11"/>
  <c r="T1216" i="11"/>
  <c r="X1216" i="11"/>
  <c r="W1216" i="11"/>
  <c r="Y1217" i="11"/>
  <c r="AD1217" i="11" s="1"/>
  <c r="AC1217" i="11"/>
  <c r="AB1217" i="11"/>
  <c r="N1217" i="11"/>
  <c r="AA1217" i="11"/>
  <c r="AE1217" i="11" s="1"/>
  <c r="M1218" i="11"/>
  <c r="Z1217" i="11"/>
  <c r="AF1216" i="11"/>
  <c r="AG1216" i="11"/>
  <c r="AG1215" i="11"/>
  <c r="Q1217" i="11" l="1"/>
  <c r="P1217" i="11"/>
  <c r="O1217" i="11"/>
  <c r="S1217" i="11"/>
  <c r="R1217" i="11"/>
  <c r="AB1218" i="11"/>
  <c r="AA1218" i="11"/>
  <c r="AE1218" i="11" s="1"/>
  <c r="M1219" i="11"/>
  <c r="Z1218" i="11"/>
  <c r="AC1218" i="11"/>
  <c r="Y1218" i="11"/>
  <c r="AD1218" i="11" s="1"/>
  <c r="N1218" i="11"/>
  <c r="AG1217" i="11"/>
  <c r="AF1217" i="11"/>
  <c r="X1217" i="11"/>
  <c r="W1217" i="11"/>
  <c r="V1217" i="11"/>
  <c r="U1217" i="11"/>
  <c r="T1217" i="11"/>
  <c r="AG1218" i="11" l="1"/>
  <c r="AF1218" i="11"/>
  <c r="S1218" i="11"/>
  <c r="R1218" i="11"/>
  <c r="Q1218" i="11"/>
  <c r="O1218" i="11"/>
  <c r="P1218" i="11"/>
  <c r="T1218" i="11"/>
  <c r="W1218" i="11"/>
  <c r="V1218" i="11"/>
  <c r="U1218" i="11"/>
  <c r="X1218" i="11"/>
  <c r="N1219" i="11"/>
  <c r="AC1219" i="11"/>
  <c r="AA1219" i="11"/>
  <c r="AE1219" i="11" s="1"/>
  <c r="Z1219" i="11"/>
  <c r="Y1219" i="11"/>
  <c r="M1220" i="11"/>
  <c r="AB1219" i="11"/>
  <c r="AG1219" i="11" l="1"/>
  <c r="M1221" i="11"/>
  <c r="Z1220" i="11"/>
  <c r="Y1220" i="11"/>
  <c r="AD1220" i="11" s="1"/>
  <c r="AC1220" i="11"/>
  <c r="AB1220" i="11"/>
  <c r="N1220" i="11"/>
  <c r="AA1220" i="11"/>
  <c r="W1219" i="11"/>
  <c r="V1219" i="11"/>
  <c r="U1219" i="11"/>
  <c r="X1219" i="11"/>
  <c r="T1219" i="11"/>
  <c r="AD1219" i="11"/>
  <c r="AF1220" i="11" l="1"/>
  <c r="O1219" i="11"/>
  <c r="P1219" i="11"/>
  <c r="S1219" i="11"/>
  <c r="R1219" i="11"/>
  <c r="Q1219" i="11"/>
  <c r="R1220" i="11"/>
  <c r="Q1220" i="11"/>
  <c r="P1220" i="11"/>
  <c r="S1220" i="11"/>
  <c r="O1220" i="11"/>
  <c r="AC1221" i="11"/>
  <c r="AB1221" i="11"/>
  <c r="AA1221" i="11"/>
  <c r="AE1221" i="11" s="1"/>
  <c r="M1222" i="11"/>
  <c r="Z1221" i="11"/>
  <c r="Y1221" i="11"/>
  <c r="AD1221" i="11" s="1"/>
  <c r="N1221" i="11"/>
  <c r="AF1219" i="11"/>
  <c r="AE1220" i="11"/>
  <c r="X1220" i="11" l="1"/>
  <c r="T1220" i="11"/>
  <c r="W1220" i="11"/>
  <c r="V1220" i="11"/>
  <c r="U1220" i="11"/>
  <c r="N1222" i="11"/>
  <c r="AB1222" i="11"/>
  <c r="AA1222" i="11"/>
  <c r="AE1222" i="11" s="1"/>
  <c r="Z1222" i="11"/>
  <c r="Y1222" i="11"/>
  <c r="M1223" i="11"/>
  <c r="AC1222" i="11"/>
  <c r="U1221" i="11"/>
  <c r="T1221" i="11"/>
  <c r="X1221" i="11"/>
  <c r="W1221" i="11"/>
  <c r="V1221" i="11"/>
  <c r="AG1221" i="11"/>
  <c r="AF1221" i="11"/>
  <c r="S1221" i="11"/>
  <c r="R1221" i="11"/>
  <c r="P1221" i="11"/>
  <c r="O1221" i="11"/>
  <c r="Q1221" i="11"/>
  <c r="AG1220" i="11"/>
  <c r="AG1222" i="11" l="1"/>
  <c r="X1222" i="11"/>
  <c r="W1222" i="11"/>
  <c r="V1222" i="11"/>
  <c r="T1222" i="11"/>
  <c r="U1222" i="11"/>
  <c r="AA1223" i="11"/>
  <c r="AE1223" i="11" s="1"/>
  <c r="M1224" i="11"/>
  <c r="Z1223" i="11"/>
  <c r="Y1223" i="11"/>
  <c r="AC1223" i="11"/>
  <c r="AB1223" i="11"/>
  <c r="N1223" i="11"/>
  <c r="AD1222" i="11"/>
  <c r="U1223" i="11" l="1"/>
  <c r="T1223" i="11"/>
  <c r="X1223" i="11"/>
  <c r="W1223" i="11"/>
  <c r="V1223" i="11"/>
  <c r="P1222" i="11"/>
  <c r="O1222" i="11"/>
  <c r="Q1222" i="11"/>
  <c r="S1222" i="11"/>
  <c r="R1222" i="11"/>
  <c r="AG1223" i="11"/>
  <c r="AD1223" i="11"/>
  <c r="N1224" i="11"/>
  <c r="AC1224" i="11"/>
  <c r="AB1224" i="11"/>
  <c r="Y1224" i="11"/>
  <c r="M1225" i="11"/>
  <c r="AA1224" i="11"/>
  <c r="Z1224" i="11"/>
  <c r="AF1222" i="11"/>
  <c r="S1223" i="11" l="1"/>
  <c r="R1223" i="11"/>
  <c r="Q1223" i="11"/>
  <c r="P1223" i="11"/>
  <c r="O1223" i="11"/>
  <c r="AF1223" i="11"/>
  <c r="AE1224" i="11"/>
  <c r="Y1225" i="11"/>
  <c r="AC1225" i="11"/>
  <c r="AB1225" i="11"/>
  <c r="N1225" i="11"/>
  <c r="AA1225" i="11"/>
  <c r="AE1225" i="11" s="1"/>
  <c r="Z1225" i="11"/>
  <c r="M1226" i="11"/>
  <c r="AD1224" i="11"/>
  <c r="AF1224" i="11" s="1"/>
  <c r="X1225" i="11" l="1"/>
  <c r="W1225" i="11"/>
  <c r="U1225" i="11"/>
  <c r="T1225" i="11"/>
  <c r="V1225" i="11"/>
  <c r="AG1225" i="11"/>
  <c r="AD1225" i="11"/>
  <c r="AB1226" i="11"/>
  <c r="AA1226" i="11"/>
  <c r="M1227" i="11"/>
  <c r="Z1226" i="11"/>
  <c r="Y1226" i="11"/>
  <c r="AD1226" i="11" s="1"/>
  <c r="N1226" i="11"/>
  <c r="AC1226" i="11"/>
  <c r="S1224" i="11"/>
  <c r="Q1224" i="11"/>
  <c r="P1224" i="11"/>
  <c r="R1224" i="11"/>
  <c r="O1224" i="11"/>
  <c r="V1224" i="11"/>
  <c r="U1224" i="11"/>
  <c r="T1224" i="11"/>
  <c r="X1224" i="11"/>
  <c r="W1224" i="11"/>
  <c r="AG1224" i="11"/>
  <c r="AF1226" i="11" l="1"/>
  <c r="S1226" i="11"/>
  <c r="R1226" i="11"/>
  <c r="Q1226" i="11"/>
  <c r="P1226" i="11"/>
  <c r="O1226" i="11"/>
  <c r="N1227" i="11"/>
  <c r="AC1227" i="11"/>
  <c r="Z1227" i="11"/>
  <c r="Y1227" i="11"/>
  <c r="AD1227" i="11" s="1"/>
  <c r="M1228" i="11"/>
  <c r="AB1227" i="11"/>
  <c r="AA1227" i="11"/>
  <c r="AE1227" i="11" s="1"/>
  <c r="AE1226" i="11"/>
  <c r="Q1225" i="11"/>
  <c r="P1225" i="11"/>
  <c r="O1225" i="11"/>
  <c r="R1225" i="11"/>
  <c r="S1225" i="11"/>
  <c r="AF1225" i="11"/>
  <c r="W1227" i="11" l="1"/>
  <c r="V1227" i="11"/>
  <c r="U1227" i="11"/>
  <c r="X1227" i="11"/>
  <c r="T1227" i="11"/>
  <c r="O1227" i="11"/>
  <c r="R1227" i="11"/>
  <c r="Q1227" i="11"/>
  <c r="S1227" i="11"/>
  <c r="P1227" i="11"/>
  <c r="T1226" i="11"/>
  <c r="V1226" i="11"/>
  <c r="U1226" i="11"/>
  <c r="X1226" i="11"/>
  <c r="W1226" i="11"/>
  <c r="M1229" i="11"/>
  <c r="Z1228" i="11"/>
  <c r="Y1228" i="11"/>
  <c r="AC1228" i="11"/>
  <c r="AB1228" i="11"/>
  <c r="N1228" i="11"/>
  <c r="AA1228" i="11"/>
  <c r="AE1228" i="11" s="1"/>
  <c r="AF1227" i="11"/>
  <c r="AG1227" i="11"/>
  <c r="AG1226" i="11"/>
  <c r="X1228" i="11" l="1"/>
  <c r="V1228" i="11"/>
  <c r="U1228" i="11"/>
  <c r="W1228" i="11"/>
  <c r="T1228" i="11"/>
  <c r="AG1228" i="11"/>
  <c r="AD1228" i="11"/>
  <c r="AC1229" i="11"/>
  <c r="AB1229" i="11"/>
  <c r="AA1229" i="11"/>
  <c r="AE1229" i="11" s="1"/>
  <c r="M1230" i="11"/>
  <c r="Z1229" i="11"/>
  <c r="Y1229" i="11"/>
  <c r="AD1229" i="11" s="1"/>
  <c r="N1229" i="11"/>
  <c r="S1229" i="11" l="1"/>
  <c r="R1229" i="11"/>
  <c r="Q1229" i="11"/>
  <c r="O1229" i="11"/>
  <c r="P1229" i="11"/>
  <c r="N1230" i="11"/>
  <c r="AA1230" i="11"/>
  <c r="AE1230" i="11" s="1"/>
  <c r="Z1230" i="11"/>
  <c r="Y1230" i="11"/>
  <c r="AD1230" i="11" s="1"/>
  <c r="AC1230" i="11"/>
  <c r="M1231" i="11"/>
  <c r="AB1230" i="11"/>
  <c r="R1228" i="11"/>
  <c r="Q1228" i="11"/>
  <c r="P1228" i="11"/>
  <c r="S1228" i="11"/>
  <c r="O1228" i="11"/>
  <c r="U1229" i="11"/>
  <c r="T1229" i="11"/>
  <c r="W1229" i="11"/>
  <c r="V1229" i="11"/>
  <c r="X1229" i="11"/>
  <c r="AG1229" i="11"/>
  <c r="AF1229" i="11"/>
  <c r="AF1228" i="11"/>
  <c r="AA1231" i="11" l="1"/>
  <c r="M1232" i="11"/>
  <c r="Z1231" i="11"/>
  <c r="Y1231" i="11"/>
  <c r="AC1231" i="11"/>
  <c r="AB1231" i="11"/>
  <c r="N1231" i="11"/>
  <c r="X1230" i="11"/>
  <c r="W1230" i="11"/>
  <c r="V1230" i="11"/>
  <c r="U1230" i="11"/>
  <c r="T1230" i="11"/>
  <c r="AF1230" i="11"/>
  <c r="AG1230" i="11"/>
  <c r="P1230" i="11"/>
  <c r="O1230" i="11"/>
  <c r="S1230" i="11"/>
  <c r="R1230" i="11"/>
  <c r="Q1230" i="11"/>
  <c r="AD1231" i="11" l="1"/>
  <c r="AF1231" i="11"/>
  <c r="N1232" i="11"/>
  <c r="AC1232" i="11"/>
  <c r="AB1232" i="11"/>
  <c r="M1233" i="11"/>
  <c r="AA1232" i="11"/>
  <c r="Z1232" i="11"/>
  <c r="Y1232" i="11"/>
  <c r="AE1231" i="11"/>
  <c r="AE1232" i="11" l="1"/>
  <c r="Y1233" i="11"/>
  <c r="AB1233" i="11"/>
  <c r="N1233" i="11"/>
  <c r="AA1233" i="11"/>
  <c r="AE1233" i="11" s="1"/>
  <c r="Z1233" i="11"/>
  <c r="M1234" i="11"/>
  <c r="AC1233" i="11"/>
  <c r="AG1232" i="11"/>
  <c r="T1231" i="11"/>
  <c r="W1231" i="11"/>
  <c r="V1231" i="11"/>
  <c r="X1231" i="11"/>
  <c r="U1231" i="11"/>
  <c r="AD1232" i="11"/>
  <c r="AG1231" i="11"/>
  <c r="S1231" i="11"/>
  <c r="R1231" i="11"/>
  <c r="Q1231" i="11"/>
  <c r="P1231" i="11"/>
  <c r="O1231" i="11"/>
  <c r="S1232" i="11" l="1"/>
  <c r="R1232" i="11"/>
  <c r="P1232" i="11"/>
  <c r="O1232" i="11"/>
  <c r="Q1232" i="11"/>
  <c r="AB1234" i="11"/>
  <c r="AA1234" i="11"/>
  <c r="AE1234" i="11" s="1"/>
  <c r="M1235" i="11"/>
  <c r="Z1234" i="11"/>
  <c r="AC1234" i="11"/>
  <c r="N1234" i="11"/>
  <c r="Y1234" i="11"/>
  <c r="AD1234" i="11" s="1"/>
  <c r="X1233" i="11"/>
  <c r="W1233" i="11"/>
  <c r="V1233" i="11"/>
  <c r="T1233" i="11"/>
  <c r="U1233" i="11"/>
  <c r="AD1233" i="11"/>
  <c r="AG1233" i="11"/>
  <c r="AF1233" i="11"/>
  <c r="AF1232" i="11"/>
  <c r="V1232" i="11"/>
  <c r="U1232" i="11"/>
  <c r="T1232" i="11"/>
  <c r="X1232" i="11"/>
  <c r="W1232" i="11"/>
  <c r="S1234" i="11" l="1"/>
  <c r="R1234" i="11"/>
  <c r="Q1234" i="11"/>
  <c r="P1234" i="11"/>
  <c r="O1234" i="11"/>
  <c r="T1234" i="11"/>
  <c r="U1234" i="11"/>
  <c r="X1234" i="11"/>
  <c r="W1234" i="11"/>
  <c r="V1234" i="11"/>
  <c r="AF1234" i="11"/>
  <c r="AG1234" i="11"/>
  <c r="Q1233" i="11"/>
  <c r="P1233" i="11"/>
  <c r="O1233" i="11"/>
  <c r="S1233" i="11"/>
  <c r="R1233" i="11"/>
  <c r="N1235" i="11"/>
  <c r="AC1235" i="11"/>
  <c r="Y1235" i="11"/>
  <c r="M1236" i="11"/>
  <c r="AB1235" i="11"/>
  <c r="AA1235" i="11"/>
  <c r="AE1235" i="11" s="1"/>
  <c r="Z1235" i="11"/>
  <c r="W1235" i="11" l="1"/>
  <c r="V1235" i="11"/>
  <c r="U1235" i="11"/>
  <c r="X1235" i="11"/>
  <c r="T1235" i="11"/>
  <c r="M1237" i="11"/>
  <c r="Z1236" i="11"/>
  <c r="Y1236" i="11"/>
  <c r="AD1236" i="11" s="1"/>
  <c r="AC1236" i="11"/>
  <c r="AB1236" i="11"/>
  <c r="N1236" i="11"/>
  <c r="AA1236" i="11"/>
  <c r="AE1236" i="11" s="1"/>
  <c r="AG1235" i="11"/>
  <c r="AD1235" i="11"/>
  <c r="R1236" i="11" l="1"/>
  <c r="Q1236" i="11"/>
  <c r="P1236" i="11"/>
  <c r="O1236" i="11"/>
  <c r="S1236" i="11"/>
  <c r="O1235" i="11"/>
  <c r="S1235" i="11"/>
  <c r="Q1235" i="11"/>
  <c r="P1235" i="11"/>
  <c r="R1235" i="11"/>
  <c r="AF1235" i="11"/>
  <c r="X1236" i="11"/>
  <c r="W1236" i="11"/>
  <c r="U1236" i="11"/>
  <c r="T1236" i="11"/>
  <c r="V1236" i="11"/>
  <c r="AG1236" i="11"/>
  <c r="AF1236" i="11"/>
  <c r="AC1237" i="11"/>
  <c r="AB1237" i="11"/>
  <c r="AA1237" i="11"/>
  <c r="AE1237" i="11" s="1"/>
  <c r="Y1237" i="11"/>
  <c r="AD1237" i="11" s="1"/>
  <c r="N1237" i="11"/>
  <c r="M1238" i="11"/>
  <c r="Z1237" i="11"/>
  <c r="AG1237" i="11" l="1"/>
  <c r="AF1237" i="11"/>
  <c r="N1238" i="11"/>
  <c r="Z1238" i="11"/>
  <c r="Y1238" i="11"/>
  <c r="AD1238" i="11" s="1"/>
  <c r="M1239" i="11"/>
  <c r="AC1238" i="11"/>
  <c r="AB1238" i="11"/>
  <c r="AA1238" i="11"/>
  <c r="AE1238" i="11" s="1"/>
  <c r="U1237" i="11"/>
  <c r="T1237" i="11"/>
  <c r="V1237" i="11"/>
  <c r="X1237" i="11"/>
  <c r="W1237" i="11"/>
  <c r="S1237" i="11"/>
  <c r="R1237" i="11"/>
  <c r="Q1237" i="11"/>
  <c r="P1237" i="11"/>
  <c r="O1237" i="11"/>
  <c r="AA1239" i="11" l="1"/>
  <c r="M1240" i="11"/>
  <c r="Z1239" i="11"/>
  <c r="Y1239" i="11"/>
  <c r="AD1239" i="11" s="1"/>
  <c r="AC1239" i="11"/>
  <c r="AB1239" i="11"/>
  <c r="N1239" i="11"/>
  <c r="P1238" i="11"/>
  <c r="O1238" i="11"/>
  <c r="R1238" i="11"/>
  <c r="Q1238" i="11"/>
  <c r="S1238" i="11"/>
  <c r="AF1238" i="11"/>
  <c r="AG1238" i="11"/>
  <c r="X1238" i="11"/>
  <c r="W1238" i="11"/>
  <c r="V1238" i="11"/>
  <c r="U1238" i="11"/>
  <c r="T1238" i="11"/>
  <c r="S1239" i="11" l="1"/>
  <c r="R1239" i="11"/>
  <c r="Q1239" i="11"/>
  <c r="P1239" i="11"/>
  <c r="O1239" i="11"/>
  <c r="N1240" i="11"/>
  <c r="AC1240" i="11"/>
  <c r="AB1240" i="11"/>
  <c r="M1241" i="11"/>
  <c r="Z1240" i="11"/>
  <c r="Y1240" i="11"/>
  <c r="AA1240" i="11"/>
  <c r="AF1239" i="11"/>
  <c r="AE1239" i="11"/>
  <c r="AG1239" i="11" s="1"/>
  <c r="AE1240" i="11" l="1"/>
  <c r="AD1240" i="11"/>
  <c r="X1239" i="11"/>
  <c r="V1239" i="11"/>
  <c r="U1239" i="11"/>
  <c r="W1239" i="11"/>
  <c r="T1239" i="11"/>
  <c r="AG1240" i="11"/>
  <c r="AF1240" i="11"/>
  <c r="Y1241" i="11"/>
  <c r="AA1241" i="11"/>
  <c r="Z1241" i="11"/>
  <c r="AC1241" i="11"/>
  <c r="N1241" i="11"/>
  <c r="M1242" i="11"/>
  <c r="AB1241" i="11"/>
  <c r="AB1242" i="11" l="1"/>
  <c r="AA1242" i="11"/>
  <c r="AE1242" i="11" s="1"/>
  <c r="M1243" i="11"/>
  <c r="Z1242" i="11"/>
  <c r="AC1242" i="11"/>
  <c r="Y1242" i="11"/>
  <c r="AD1242" i="11" s="1"/>
  <c r="N1242" i="11"/>
  <c r="AD1241" i="11"/>
  <c r="S1240" i="11"/>
  <c r="R1240" i="11"/>
  <c r="Q1240" i="11"/>
  <c r="O1240" i="11"/>
  <c r="P1240" i="11"/>
  <c r="AE1241" i="11"/>
  <c r="V1240" i="11"/>
  <c r="U1240" i="11"/>
  <c r="T1240" i="11"/>
  <c r="W1240" i="11"/>
  <c r="X1240" i="11"/>
  <c r="T1242" i="11" l="1"/>
  <c r="W1242" i="11"/>
  <c r="V1242" i="11"/>
  <c r="U1242" i="11"/>
  <c r="X1242" i="11"/>
  <c r="S1242" i="11"/>
  <c r="R1242" i="11"/>
  <c r="Q1242" i="11"/>
  <c r="P1242" i="11"/>
  <c r="O1242" i="11"/>
  <c r="Q1241" i="11"/>
  <c r="P1241" i="11"/>
  <c r="O1241" i="11"/>
  <c r="S1241" i="11"/>
  <c r="R1241" i="11"/>
  <c r="AF1241" i="11"/>
  <c r="X1241" i="11"/>
  <c r="W1241" i="11"/>
  <c r="V1241" i="11"/>
  <c r="U1241" i="11"/>
  <c r="T1241" i="11"/>
  <c r="N1243" i="11"/>
  <c r="AC1243" i="11"/>
  <c r="M1244" i="11"/>
  <c r="AA1243" i="11"/>
  <c r="Z1243" i="11"/>
  <c r="AB1243" i="11"/>
  <c r="Y1243" i="11"/>
  <c r="AD1243" i="11" s="1"/>
  <c r="AG1242" i="11"/>
  <c r="AF1242" i="11"/>
  <c r="AG1241" i="11"/>
  <c r="O1243" i="11" l="1"/>
  <c r="S1243" i="11"/>
  <c r="R1243" i="11"/>
  <c r="P1243" i="11"/>
  <c r="Q1243" i="11"/>
  <c r="M1245" i="11"/>
  <c r="Z1244" i="11"/>
  <c r="Y1244" i="11"/>
  <c r="AD1244" i="11" s="1"/>
  <c r="AB1244" i="11"/>
  <c r="N1244" i="11"/>
  <c r="AA1244" i="11"/>
  <c r="AE1244" i="11" s="1"/>
  <c r="AC1244" i="11"/>
  <c r="AF1243" i="11"/>
  <c r="AE1243" i="11"/>
  <c r="R1244" i="11" l="1"/>
  <c r="Q1244" i="11"/>
  <c r="P1244" i="11"/>
  <c r="S1244" i="11"/>
  <c r="O1244" i="11"/>
  <c r="W1243" i="11"/>
  <c r="V1243" i="11"/>
  <c r="U1243" i="11"/>
  <c r="X1243" i="11"/>
  <c r="T1243" i="11"/>
  <c r="AC1245" i="11"/>
  <c r="AB1245" i="11"/>
  <c r="AA1245" i="11"/>
  <c r="AE1245" i="11" s="1"/>
  <c r="Z1245" i="11"/>
  <c r="M1246" i="11"/>
  <c r="Y1245" i="11"/>
  <c r="AD1245" i="11" s="1"/>
  <c r="N1245" i="11"/>
  <c r="X1244" i="11"/>
  <c r="W1244" i="11"/>
  <c r="V1244" i="11"/>
  <c r="T1244" i="11"/>
  <c r="U1244" i="11"/>
  <c r="AG1243" i="11"/>
  <c r="AG1244" i="11"/>
  <c r="AF1244" i="11"/>
  <c r="S1245" i="11" l="1"/>
  <c r="R1245" i="11"/>
  <c r="Q1245" i="11"/>
  <c r="P1245" i="11"/>
  <c r="O1245" i="11"/>
  <c r="N1246" i="11"/>
  <c r="Y1246" i="11"/>
  <c r="AD1246" i="11" s="1"/>
  <c r="M1247" i="11"/>
  <c r="AB1246" i="11"/>
  <c r="AA1246" i="11"/>
  <c r="AC1246" i="11"/>
  <c r="Z1246" i="11"/>
  <c r="U1245" i="11"/>
  <c r="T1245" i="11"/>
  <c r="X1245" i="11"/>
  <c r="W1245" i="11"/>
  <c r="V1245" i="11"/>
  <c r="AF1245" i="11"/>
  <c r="AG1245" i="11"/>
  <c r="AF1246" i="11" l="1"/>
  <c r="AA1247" i="11"/>
  <c r="M1248" i="11"/>
  <c r="Z1247" i="11"/>
  <c r="Y1247" i="11"/>
  <c r="AC1247" i="11"/>
  <c r="AB1247" i="11"/>
  <c r="N1247" i="11"/>
  <c r="AE1246" i="11"/>
  <c r="P1246" i="11"/>
  <c r="O1246" i="11"/>
  <c r="S1246" i="11"/>
  <c r="Q1246" i="11"/>
  <c r="R1246" i="11"/>
  <c r="AE1247" i="11" l="1"/>
  <c r="X1246" i="11"/>
  <c r="W1246" i="11"/>
  <c r="V1246" i="11"/>
  <c r="U1246" i="11"/>
  <c r="T1246" i="11"/>
  <c r="AG1246" i="11"/>
  <c r="AD1247" i="11"/>
  <c r="N1248" i="11"/>
  <c r="AC1248" i="11"/>
  <c r="AB1248" i="11"/>
  <c r="AA1248" i="11"/>
  <c r="AE1248" i="11" s="1"/>
  <c r="Y1248" i="11"/>
  <c r="Z1248" i="11"/>
  <c r="M1249" i="11"/>
  <c r="AG1247" i="11"/>
  <c r="Y1249" i="11" l="1"/>
  <c r="Z1249" i="11"/>
  <c r="M1250" i="11"/>
  <c r="AC1249" i="11"/>
  <c r="AB1249" i="11"/>
  <c r="N1249" i="11"/>
  <c r="AA1249" i="11"/>
  <c r="AE1249" i="11" s="1"/>
  <c r="V1248" i="11"/>
  <c r="U1248" i="11"/>
  <c r="T1248" i="11"/>
  <c r="X1248" i="11"/>
  <c r="W1248" i="11"/>
  <c r="AD1248" i="11"/>
  <c r="AF1248" i="11" s="1"/>
  <c r="S1247" i="11"/>
  <c r="R1247" i="11"/>
  <c r="Q1247" i="11"/>
  <c r="O1247" i="11"/>
  <c r="P1247" i="11"/>
  <c r="AF1247" i="11"/>
  <c r="AG1248" i="11"/>
  <c r="X1247" i="11"/>
  <c r="W1247" i="11"/>
  <c r="U1247" i="11"/>
  <c r="T1247" i="11"/>
  <c r="V1247" i="11"/>
  <c r="AG1249" i="11" l="1"/>
  <c r="AB1250" i="11"/>
  <c r="AA1250" i="11"/>
  <c r="M1251" i="11"/>
  <c r="Z1250" i="11"/>
  <c r="AC1250" i="11"/>
  <c r="Y1250" i="11"/>
  <c r="AD1250" i="11" s="1"/>
  <c r="N1250" i="11"/>
  <c r="X1249" i="11"/>
  <c r="W1249" i="11"/>
  <c r="V1249" i="11"/>
  <c r="U1249" i="11"/>
  <c r="T1249" i="11"/>
  <c r="S1248" i="11"/>
  <c r="R1248" i="11"/>
  <c r="Q1248" i="11"/>
  <c r="P1248" i="11"/>
  <c r="O1248" i="11"/>
  <c r="AD1249" i="11"/>
  <c r="AF1249" i="11" s="1"/>
  <c r="AE1250" i="11" l="1"/>
  <c r="N1251" i="11"/>
  <c r="AC1251" i="11"/>
  <c r="M1252" i="11"/>
  <c r="AB1251" i="11"/>
  <c r="Z1251" i="11"/>
  <c r="Y1251" i="11"/>
  <c r="AD1251" i="11" s="1"/>
  <c r="AA1251" i="11"/>
  <c r="AE1251" i="11" s="1"/>
  <c r="S1250" i="11"/>
  <c r="R1250" i="11"/>
  <c r="P1250" i="11"/>
  <c r="O1250" i="11"/>
  <c r="Q1250" i="11"/>
  <c r="Q1249" i="11"/>
  <c r="P1249" i="11"/>
  <c r="O1249" i="11"/>
  <c r="R1249" i="11"/>
  <c r="S1249" i="11"/>
  <c r="AG1250" i="11"/>
  <c r="AF1250" i="11"/>
  <c r="M1253" i="11" l="1"/>
  <c r="Z1252" i="11"/>
  <c r="Y1252" i="11"/>
  <c r="AD1252" i="11" s="1"/>
  <c r="AA1252" i="11"/>
  <c r="AC1252" i="11"/>
  <c r="AB1252" i="11"/>
  <c r="N1252" i="11"/>
  <c r="W1251" i="11"/>
  <c r="V1251" i="11"/>
  <c r="U1251" i="11"/>
  <c r="T1251" i="11"/>
  <c r="X1251" i="11"/>
  <c r="AG1251" i="11"/>
  <c r="AF1251" i="11"/>
  <c r="O1251" i="11"/>
  <c r="S1251" i="11"/>
  <c r="R1251" i="11"/>
  <c r="Q1251" i="11"/>
  <c r="P1251" i="11"/>
  <c r="T1250" i="11"/>
  <c r="X1250" i="11"/>
  <c r="V1250" i="11"/>
  <c r="U1250" i="11"/>
  <c r="W1250" i="11"/>
  <c r="AE1252" i="11" l="1"/>
  <c r="AG1252" i="11"/>
  <c r="AF1252" i="11"/>
  <c r="R1252" i="11"/>
  <c r="Q1252" i="11"/>
  <c r="P1252" i="11"/>
  <c r="S1252" i="11"/>
  <c r="O1252" i="11"/>
  <c r="AC1253" i="11"/>
  <c r="AB1253" i="11"/>
  <c r="AA1253" i="11"/>
  <c r="AE1253" i="11" s="1"/>
  <c r="Z1253" i="11"/>
  <c r="Y1253" i="11"/>
  <c r="AD1253" i="11" s="1"/>
  <c r="N1253" i="11"/>
  <c r="M1254" i="11"/>
  <c r="N1254" i="11" l="1"/>
  <c r="M1255" i="11"/>
  <c r="AC1254" i="11"/>
  <c r="AA1254" i="11"/>
  <c r="Z1254" i="11"/>
  <c r="Y1254" i="11"/>
  <c r="AD1254" i="11" s="1"/>
  <c r="AB1254" i="11"/>
  <c r="S1253" i="11"/>
  <c r="Q1253" i="11"/>
  <c r="P1253" i="11"/>
  <c r="O1253" i="11"/>
  <c r="R1253" i="11"/>
  <c r="U1253" i="11"/>
  <c r="T1253" i="11"/>
  <c r="W1253" i="11"/>
  <c r="V1253" i="11"/>
  <c r="X1253" i="11"/>
  <c r="AG1253" i="11"/>
  <c r="AF1253" i="11"/>
  <c r="X1252" i="11"/>
  <c r="W1252" i="11"/>
  <c r="V1252" i="11"/>
  <c r="U1252" i="11"/>
  <c r="T1252" i="11"/>
  <c r="P1254" i="11" l="1"/>
  <c r="O1254" i="11"/>
  <c r="S1254" i="11"/>
  <c r="R1254" i="11"/>
  <c r="Q1254" i="11"/>
  <c r="AE1254" i="11"/>
  <c r="AA1255" i="11"/>
  <c r="AE1255" i="11" s="1"/>
  <c r="M1256" i="11"/>
  <c r="Z1255" i="11"/>
  <c r="Y1255" i="11"/>
  <c r="AB1255" i="11"/>
  <c r="N1255" i="11"/>
  <c r="AC1255" i="11"/>
  <c r="AF1254" i="11"/>
  <c r="AG1254" i="11"/>
  <c r="N1256" i="11" l="1"/>
  <c r="AC1256" i="11"/>
  <c r="AB1256" i="11"/>
  <c r="AA1256" i="11"/>
  <c r="Z1256" i="11"/>
  <c r="M1257" i="11"/>
  <c r="Y1256" i="11"/>
  <c r="AD1256" i="11" s="1"/>
  <c r="AD1255" i="11"/>
  <c r="X1255" i="11"/>
  <c r="W1255" i="11"/>
  <c r="V1255" i="11"/>
  <c r="T1255" i="11"/>
  <c r="U1255" i="11"/>
  <c r="X1254" i="11"/>
  <c r="W1254" i="11"/>
  <c r="V1254" i="11"/>
  <c r="U1254" i="11"/>
  <c r="T1254" i="11"/>
  <c r="AG1255" i="11"/>
  <c r="S1255" i="11" l="1"/>
  <c r="R1255" i="11"/>
  <c r="Q1255" i="11"/>
  <c r="P1255" i="11"/>
  <c r="O1255" i="11"/>
  <c r="R1256" i="11"/>
  <c r="Q1256" i="11"/>
  <c r="P1256" i="11"/>
  <c r="O1256" i="11"/>
  <c r="S1256" i="11"/>
  <c r="Y1257" i="11"/>
  <c r="M1258" i="11"/>
  <c r="AB1257" i="11"/>
  <c r="N1257" i="11"/>
  <c r="AA1257" i="11"/>
  <c r="AE1257" i="11" s="1"/>
  <c r="AC1257" i="11"/>
  <c r="Z1257" i="11"/>
  <c r="AF1255" i="11"/>
  <c r="AE1256" i="11"/>
  <c r="AF1256" i="11"/>
  <c r="AG1256" i="11"/>
  <c r="X1257" i="11" l="1"/>
  <c r="W1257" i="11"/>
  <c r="V1257" i="11"/>
  <c r="U1257" i="11"/>
  <c r="T1257" i="11"/>
  <c r="AB1258" i="11"/>
  <c r="AA1258" i="11"/>
  <c r="AE1258" i="11" s="1"/>
  <c r="M1259" i="11"/>
  <c r="Z1258" i="11"/>
  <c r="AC1258" i="11"/>
  <c r="Y1258" i="11"/>
  <c r="AD1258" i="11" s="1"/>
  <c r="N1258" i="11"/>
  <c r="AG1257" i="11"/>
  <c r="AD1257" i="11"/>
  <c r="AF1257" i="11" s="1"/>
  <c r="V1256" i="11"/>
  <c r="U1256" i="11"/>
  <c r="T1256" i="11"/>
  <c r="X1256" i="11"/>
  <c r="W1256" i="11"/>
  <c r="N1259" i="11" l="1"/>
  <c r="AC1259" i="11"/>
  <c r="AB1259" i="11"/>
  <c r="AA1259" i="11"/>
  <c r="AE1259" i="11" s="1"/>
  <c r="Y1259" i="11"/>
  <c r="M1260" i="11"/>
  <c r="Z1259" i="11"/>
  <c r="Q1257" i="11"/>
  <c r="P1257" i="11"/>
  <c r="O1257" i="11"/>
  <c r="S1257" i="11"/>
  <c r="R1257" i="11"/>
  <c r="AF1258" i="11"/>
  <c r="AG1258" i="11"/>
  <c r="S1258" i="11"/>
  <c r="R1258" i="11"/>
  <c r="O1258" i="11"/>
  <c r="Q1258" i="11"/>
  <c r="P1258" i="11"/>
  <c r="T1258" i="11"/>
  <c r="X1258" i="11"/>
  <c r="W1258" i="11"/>
  <c r="U1258" i="11"/>
  <c r="V1258" i="11"/>
  <c r="M1261" i="11" l="1"/>
  <c r="Z1260" i="11"/>
  <c r="Y1260" i="11"/>
  <c r="AD1260" i="11" s="1"/>
  <c r="AC1260" i="11"/>
  <c r="AB1260" i="11"/>
  <c r="N1260" i="11"/>
  <c r="AA1260" i="11"/>
  <c r="AE1260" i="11" s="1"/>
  <c r="AD1259" i="11"/>
  <c r="AF1259" i="11" s="1"/>
  <c r="W1259" i="11"/>
  <c r="V1259" i="11"/>
  <c r="U1259" i="11"/>
  <c r="X1259" i="11"/>
  <c r="T1259" i="11"/>
  <c r="AG1259" i="11"/>
  <c r="AG1260" i="11" l="1"/>
  <c r="AF1260" i="11"/>
  <c r="X1260" i="11"/>
  <c r="W1260" i="11"/>
  <c r="V1260" i="11"/>
  <c r="U1260" i="11"/>
  <c r="T1260" i="11"/>
  <c r="O1259" i="11"/>
  <c r="S1259" i="11"/>
  <c r="R1259" i="11"/>
  <c r="Q1259" i="11"/>
  <c r="P1259" i="11"/>
  <c r="R1260" i="11"/>
  <c r="Q1260" i="11"/>
  <c r="P1260" i="11"/>
  <c r="O1260" i="11"/>
  <c r="S1260" i="11"/>
  <c r="AC1261" i="11"/>
  <c r="AB1261" i="11"/>
  <c r="AA1261" i="11"/>
  <c r="AE1261" i="11" s="1"/>
  <c r="Z1261" i="11"/>
  <c r="Y1261" i="11"/>
  <c r="N1261" i="11"/>
  <c r="M1262" i="11"/>
  <c r="AG1261" i="11" l="1"/>
  <c r="U1261" i="11"/>
  <c r="T1261" i="11"/>
  <c r="X1261" i="11"/>
  <c r="V1261" i="11"/>
  <c r="W1261" i="11"/>
  <c r="AD1261" i="11"/>
  <c r="N1262" i="11"/>
  <c r="M1263" i="11"/>
  <c r="AC1262" i="11"/>
  <c r="AB1262" i="11"/>
  <c r="Z1262" i="11"/>
  <c r="Y1262" i="11"/>
  <c r="AD1262" i="11" s="1"/>
  <c r="AA1262" i="11"/>
  <c r="AE1262" i="11" s="1"/>
  <c r="X1262" i="11" l="1"/>
  <c r="W1262" i="11"/>
  <c r="V1262" i="11"/>
  <c r="T1262" i="11"/>
  <c r="U1262" i="11"/>
  <c r="S1261" i="11"/>
  <c r="P1261" i="11"/>
  <c r="O1261" i="11"/>
  <c r="R1261" i="11"/>
  <c r="Q1261" i="11"/>
  <c r="AA1263" i="11"/>
  <c r="M1264" i="11"/>
  <c r="Z1263" i="11"/>
  <c r="Y1263" i="11"/>
  <c r="AC1263" i="11"/>
  <c r="N1263" i="11"/>
  <c r="AB1263" i="11"/>
  <c r="AF1261" i="11"/>
  <c r="P1262" i="11"/>
  <c r="O1262" i="11"/>
  <c r="S1262" i="11"/>
  <c r="R1262" i="11"/>
  <c r="Q1262" i="11"/>
  <c r="AF1262" i="11"/>
  <c r="AG1262" i="11"/>
  <c r="N1264" i="11" l="1"/>
  <c r="AC1264" i="11"/>
  <c r="AB1264" i="11"/>
  <c r="AA1264" i="11"/>
  <c r="AE1264" i="11" s="1"/>
  <c r="Z1264" i="11"/>
  <c r="Y1264" i="11"/>
  <c r="AD1264" i="11" s="1"/>
  <c r="M1265" i="11"/>
  <c r="AE1263" i="11"/>
  <c r="AD1263" i="11"/>
  <c r="Q1264" i="11" l="1"/>
  <c r="P1264" i="11"/>
  <c r="O1264" i="11"/>
  <c r="S1264" i="11"/>
  <c r="R1264" i="11"/>
  <c r="V1264" i="11"/>
  <c r="U1264" i="11"/>
  <c r="T1264" i="11"/>
  <c r="W1264" i="11"/>
  <c r="X1264" i="11"/>
  <c r="S1263" i="11"/>
  <c r="R1263" i="11"/>
  <c r="Q1263" i="11"/>
  <c r="P1263" i="11"/>
  <c r="O1263" i="11"/>
  <c r="AG1264" i="11"/>
  <c r="AF1264" i="11"/>
  <c r="X1263" i="11"/>
  <c r="W1263" i="11"/>
  <c r="V1263" i="11"/>
  <c r="U1263" i="11"/>
  <c r="T1263" i="11"/>
  <c r="AF1263" i="11"/>
  <c r="Y1265" i="11"/>
  <c r="AD1265" i="11" s="1"/>
  <c r="M1266" i="11"/>
  <c r="AC1265" i="11"/>
  <c r="AA1265" i="11"/>
  <c r="Z1265" i="11"/>
  <c r="AB1265" i="11"/>
  <c r="N1265" i="11"/>
  <c r="AG1263" i="11"/>
  <c r="Q1265" i="11" l="1"/>
  <c r="P1265" i="11"/>
  <c r="O1265" i="11"/>
  <c r="S1265" i="11"/>
  <c r="R1265" i="11"/>
  <c r="AF1265" i="11"/>
  <c r="AE1265" i="11"/>
  <c r="AB1266" i="11"/>
  <c r="AA1266" i="11"/>
  <c r="M1267" i="11"/>
  <c r="Z1266" i="11"/>
  <c r="Y1266" i="11"/>
  <c r="N1266" i="11"/>
  <c r="AC1266" i="11"/>
  <c r="AD1266" i="11" l="1"/>
  <c r="N1267" i="11"/>
  <c r="AC1267" i="11"/>
  <c r="AB1267" i="11"/>
  <c r="AA1267" i="11"/>
  <c r="AE1267" i="11" s="1"/>
  <c r="Z1267" i="11"/>
  <c r="M1268" i="11"/>
  <c r="Y1267" i="11"/>
  <c r="AD1267" i="11" s="1"/>
  <c r="X1265" i="11"/>
  <c r="W1265" i="11"/>
  <c r="U1265" i="11"/>
  <c r="T1265" i="11"/>
  <c r="V1265" i="11"/>
  <c r="AG1265" i="11"/>
  <c r="AE1266" i="11"/>
  <c r="AG1266" i="11"/>
  <c r="AF1266" i="11"/>
  <c r="T1266" i="11" l="1"/>
  <c r="X1266" i="11"/>
  <c r="W1266" i="11"/>
  <c r="V1266" i="11"/>
  <c r="U1266" i="11"/>
  <c r="O1267" i="11"/>
  <c r="R1267" i="11"/>
  <c r="Q1267" i="11"/>
  <c r="P1267" i="11"/>
  <c r="S1267" i="11"/>
  <c r="M1269" i="11"/>
  <c r="Z1268" i="11"/>
  <c r="Y1268" i="11"/>
  <c r="AD1268" i="11" s="1"/>
  <c r="AB1268" i="11"/>
  <c r="N1268" i="11"/>
  <c r="AA1268" i="11"/>
  <c r="AE1268" i="11" s="1"/>
  <c r="AC1268" i="11"/>
  <c r="AF1267" i="11"/>
  <c r="AG1267" i="11"/>
  <c r="W1267" i="11"/>
  <c r="V1267" i="11"/>
  <c r="U1267" i="11"/>
  <c r="X1267" i="11"/>
  <c r="T1267" i="11"/>
  <c r="S1266" i="11"/>
  <c r="R1266" i="11"/>
  <c r="Q1266" i="11"/>
  <c r="P1266" i="11"/>
  <c r="O1266" i="11"/>
  <c r="R1268" i="11" l="1"/>
  <c r="Q1268" i="11"/>
  <c r="P1268" i="11"/>
  <c r="S1268" i="11"/>
  <c r="O1268" i="11"/>
  <c r="X1268" i="11"/>
  <c r="V1268" i="11"/>
  <c r="U1268" i="11"/>
  <c r="T1268" i="11"/>
  <c r="W1268" i="11"/>
  <c r="AG1268" i="11"/>
  <c r="AF1268" i="11"/>
  <c r="AC1269" i="11"/>
  <c r="AB1269" i="11"/>
  <c r="AA1269" i="11"/>
  <c r="AE1269" i="11" s="1"/>
  <c r="Z1269" i="11"/>
  <c r="Y1269" i="11"/>
  <c r="N1269" i="11"/>
  <c r="M1270" i="11"/>
  <c r="U1269" i="11" l="1"/>
  <c r="T1269" i="11"/>
  <c r="X1269" i="11"/>
  <c r="W1269" i="11"/>
  <c r="V1269" i="11"/>
  <c r="N1270" i="11"/>
  <c r="AC1270" i="11"/>
  <c r="AB1270" i="11"/>
  <c r="AA1270" i="11"/>
  <c r="Y1270" i="11"/>
  <c r="Z1270" i="11"/>
  <c r="M1271" i="11"/>
  <c r="AG1269" i="11"/>
  <c r="AD1269" i="11"/>
  <c r="S1269" i="11" l="1"/>
  <c r="O1269" i="11"/>
  <c r="R1269" i="11"/>
  <c r="Q1269" i="11"/>
  <c r="P1269" i="11"/>
  <c r="AF1269" i="11"/>
  <c r="AA1271" i="11"/>
  <c r="M1272" i="11"/>
  <c r="Z1271" i="11"/>
  <c r="Y1271" i="11"/>
  <c r="AD1271" i="11" s="1"/>
  <c r="AC1271" i="11"/>
  <c r="AB1271" i="11"/>
  <c r="N1271" i="11"/>
  <c r="AD1270" i="11"/>
  <c r="AF1270" i="11" s="1"/>
  <c r="AE1270" i="11"/>
  <c r="AG1270" i="11" s="1"/>
  <c r="S1271" i="11" l="1"/>
  <c r="R1271" i="11"/>
  <c r="Q1271" i="11"/>
  <c r="O1271" i="11"/>
  <c r="P1271" i="11"/>
  <c r="P1270" i="11"/>
  <c r="O1270" i="11"/>
  <c r="S1270" i="11"/>
  <c r="R1270" i="11"/>
  <c r="Q1270" i="11"/>
  <c r="AF1271" i="11"/>
  <c r="N1272" i="11"/>
  <c r="AC1272" i="11"/>
  <c r="AB1272" i="11"/>
  <c r="AA1272" i="11"/>
  <c r="AE1272" i="11" s="1"/>
  <c r="Z1272" i="11"/>
  <c r="Y1272" i="11"/>
  <c r="M1273" i="11"/>
  <c r="X1270" i="11"/>
  <c r="W1270" i="11"/>
  <c r="V1270" i="11"/>
  <c r="U1270" i="11"/>
  <c r="T1270" i="11"/>
  <c r="AE1271" i="11"/>
  <c r="AG1271" i="11" s="1"/>
  <c r="AG1272" i="11" l="1"/>
  <c r="V1272" i="11"/>
  <c r="U1272" i="11"/>
  <c r="T1272" i="11"/>
  <c r="X1272" i="11"/>
  <c r="W1272" i="11"/>
  <c r="Y1273" i="11"/>
  <c r="AD1273" i="11" s="1"/>
  <c r="M1274" i="11"/>
  <c r="AC1273" i="11"/>
  <c r="AB1273" i="11"/>
  <c r="N1273" i="11"/>
  <c r="Z1273" i="11"/>
  <c r="AA1273" i="11"/>
  <c r="AE1273" i="11" s="1"/>
  <c r="AD1272" i="11"/>
  <c r="W1271" i="11"/>
  <c r="V1271" i="11"/>
  <c r="U1271" i="11"/>
  <c r="T1271" i="11"/>
  <c r="X1271" i="11"/>
  <c r="P1272" i="11" l="1"/>
  <c r="O1272" i="11"/>
  <c r="S1272" i="11"/>
  <c r="R1272" i="11"/>
  <c r="Q1272" i="11"/>
  <c r="Q1273" i="11"/>
  <c r="P1273" i="11"/>
  <c r="O1273" i="11"/>
  <c r="S1273" i="11"/>
  <c r="R1273" i="11"/>
  <c r="AG1273" i="11"/>
  <c r="AF1273" i="11"/>
  <c r="X1273" i="11"/>
  <c r="W1273" i="11"/>
  <c r="T1273" i="11"/>
  <c r="V1273" i="11"/>
  <c r="U1273" i="11"/>
  <c r="AF1272" i="11"/>
  <c r="AB1274" i="11"/>
  <c r="AA1274" i="11"/>
  <c r="AE1274" i="11" s="1"/>
  <c r="M1275" i="11"/>
  <c r="Z1274" i="11"/>
  <c r="AC1274" i="11"/>
  <c r="Y1274" i="11"/>
  <c r="AD1274" i="11" s="1"/>
  <c r="N1274" i="11"/>
  <c r="T1274" i="11" l="1"/>
  <c r="X1274" i="11"/>
  <c r="W1274" i="11"/>
  <c r="V1274" i="11"/>
  <c r="U1274" i="11"/>
  <c r="S1274" i="11"/>
  <c r="R1274" i="11"/>
  <c r="P1274" i="11"/>
  <c r="O1274" i="11"/>
  <c r="Q1274" i="11"/>
  <c r="N1275" i="11"/>
  <c r="AC1275" i="11"/>
  <c r="AB1275" i="11"/>
  <c r="AA1275" i="11"/>
  <c r="AE1275" i="11" s="1"/>
  <c r="Z1275" i="11"/>
  <c r="Y1275" i="11"/>
  <c r="AD1275" i="11" s="1"/>
  <c r="M1276" i="11"/>
  <c r="AG1274" i="11"/>
  <c r="AF1274" i="11"/>
  <c r="W1275" i="11" l="1"/>
  <c r="V1275" i="11"/>
  <c r="U1275" i="11"/>
  <c r="T1275" i="11"/>
  <c r="X1275" i="11"/>
  <c r="O1275" i="11"/>
  <c r="Q1275" i="11"/>
  <c r="P1275" i="11"/>
  <c r="S1275" i="11"/>
  <c r="R1275" i="11"/>
  <c r="AG1275" i="11"/>
  <c r="AF1275" i="11"/>
  <c r="M1277" i="11"/>
  <c r="Z1276" i="11"/>
  <c r="Y1276" i="11"/>
  <c r="AD1276" i="11" s="1"/>
  <c r="AC1276" i="11"/>
  <c r="AA1276" i="11"/>
  <c r="N1276" i="11"/>
  <c r="AB1276" i="11"/>
  <c r="R1276" i="11" l="1"/>
  <c r="Q1276" i="11"/>
  <c r="P1276" i="11"/>
  <c r="S1276" i="11"/>
  <c r="O1276" i="11"/>
  <c r="AC1277" i="11"/>
  <c r="AB1277" i="11"/>
  <c r="AA1277" i="11"/>
  <c r="AE1277" i="11" s="1"/>
  <c r="Y1277" i="11"/>
  <c r="N1277" i="11"/>
  <c r="M1278" i="11"/>
  <c r="Z1277" i="11"/>
  <c r="AF1276" i="11"/>
  <c r="AE1276" i="11"/>
  <c r="AG1276" i="11" s="1"/>
  <c r="X1276" i="11" l="1"/>
  <c r="U1276" i="11"/>
  <c r="T1276" i="11"/>
  <c r="W1276" i="11"/>
  <c r="V1276" i="11"/>
  <c r="U1277" i="11"/>
  <c r="T1277" i="11"/>
  <c r="X1277" i="11"/>
  <c r="W1277" i="11"/>
  <c r="V1277" i="11"/>
  <c r="N1278" i="11"/>
  <c r="AC1278" i="11"/>
  <c r="AB1278" i="11"/>
  <c r="AA1278" i="11"/>
  <c r="Z1278" i="11"/>
  <c r="M1279" i="11"/>
  <c r="Y1278" i="11"/>
  <c r="AG1277" i="11"/>
  <c r="AD1277" i="11"/>
  <c r="AE1278" i="11" l="1"/>
  <c r="AA1279" i="11"/>
  <c r="M1280" i="11"/>
  <c r="Z1279" i="11"/>
  <c r="Y1279" i="11"/>
  <c r="AB1279" i="11"/>
  <c r="N1279" i="11"/>
  <c r="AC1279" i="11"/>
  <c r="S1277" i="11"/>
  <c r="Q1277" i="11"/>
  <c r="P1277" i="11"/>
  <c r="R1277" i="11"/>
  <c r="O1277" i="11"/>
  <c r="AF1277" i="11"/>
  <c r="AF1278" i="11"/>
  <c r="AG1278" i="11"/>
  <c r="AD1278" i="11"/>
  <c r="AD1279" i="11" l="1"/>
  <c r="AG1279" i="11"/>
  <c r="AF1279" i="11"/>
  <c r="AE1279" i="11"/>
  <c r="N1280" i="11"/>
  <c r="AC1280" i="11"/>
  <c r="AB1280" i="11"/>
  <c r="Z1280" i="11"/>
  <c r="Y1280" i="11"/>
  <c r="M1281" i="11"/>
  <c r="AA1280" i="11"/>
  <c r="P1278" i="11"/>
  <c r="O1278" i="11"/>
  <c r="R1278" i="11"/>
  <c r="Q1278" i="11"/>
  <c r="S1278" i="11"/>
  <c r="X1278" i="11"/>
  <c r="W1278" i="11"/>
  <c r="V1278" i="11"/>
  <c r="U1278" i="11"/>
  <c r="T1278" i="11"/>
  <c r="V1279" i="11" l="1"/>
  <c r="U1279" i="11"/>
  <c r="T1279" i="11"/>
  <c r="X1279" i="11"/>
  <c r="W1279" i="11"/>
  <c r="AE1280" i="11"/>
  <c r="Y1281" i="11"/>
  <c r="AC1281" i="11"/>
  <c r="AB1281" i="11"/>
  <c r="N1281" i="11"/>
  <c r="AA1281" i="11"/>
  <c r="M1282" i="11"/>
  <c r="Z1281" i="11"/>
  <c r="AD1280" i="11"/>
  <c r="S1279" i="11"/>
  <c r="R1279" i="11"/>
  <c r="Q1279" i="11"/>
  <c r="P1279" i="11"/>
  <c r="O1279" i="11"/>
  <c r="AB1282" i="11" l="1"/>
  <c r="AA1282" i="11"/>
  <c r="M1283" i="11"/>
  <c r="Z1282" i="11"/>
  <c r="AC1282" i="11"/>
  <c r="Y1282" i="11"/>
  <c r="AD1282" i="11" s="1"/>
  <c r="N1282" i="11"/>
  <c r="AG1281" i="11"/>
  <c r="O1280" i="11"/>
  <c r="R1280" i="11"/>
  <c r="Q1280" i="11"/>
  <c r="S1280" i="11"/>
  <c r="P1280" i="11"/>
  <c r="V1280" i="11"/>
  <c r="U1280" i="11"/>
  <c r="T1280" i="11"/>
  <c r="X1280" i="11"/>
  <c r="W1280" i="11"/>
  <c r="AG1280" i="11"/>
  <c r="AE1281" i="11"/>
  <c r="AD1281" i="11"/>
  <c r="AF1280" i="11"/>
  <c r="Q1281" i="11" l="1"/>
  <c r="P1281" i="11"/>
  <c r="O1281" i="11"/>
  <c r="S1281" i="11"/>
  <c r="R1281" i="11"/>
  <c r="X1281" i="11"/>
  <c r="W1281" i="11"/>
  <c r="V1281" i="11"/>
  <c r="U1281" i="11"/>
  <c r="T1281" i="11"/>
  <c r="N1283" i="11"/>
  <c r="AC1283" i="11"/>
  <c r="AA1283" i="11"/>
  <c r="Z1283" i="11"/>
  <c r="Y1283" i="11"/>
  <c r="AD1283" i="11" s="1"/>
  <c r="AB1283" i="11"/>
  <c r="M1284" i="11"/>
  <c r="AF1282" i="11"/>
  <c r="AE1282" i="11"/>
  <c r="AG1282" i="11" s="1"/>
  <c r="S1282" i="11"/>
  <c r="R1282" i="11"/>
  <c r="Q1282" i="11"/>
  <c r="O1282" i="11"/>
  <c r="P1282" i="11"/>
  <c r="AF1281" i="11"/>
  <c r="AF1283" i="11" l="1"/>
  <c r="AE1283" i="11"/>
  <c r="O1283" i="11"/>
  <c r="P1283" i="11"/>
  <c r="S1283" i="11"/>
  <c r="R1283" i="11"/>
  <c r="Q1283" i="11"/>
  <c r="T1282" i="11"/>
  <c r="W1282" i="11"/>
  <c r="V1282" i="11"/>
  <c r="U1282" i="11"/>
  <c r="X1282" i="11"/>
  <c r="M1285" i="11"/>
  <c r="Z1284" i="11"/>
  <c r="Y1284" i="11"/>
  <c r="AC1284" i="11"/>
  <c r="AB1284" i="11"/>
  <c r="N1284" i="11"/>
  <c r="AA1284" i="11"/>
  <c r="AE1284" i="11" s="1"/>
  <c r="AC1285" i="11" l="1"/>
  <c r="AB1285" i="11"/>
  <c r="AA1285" i="11"/>
  <c r="AE1285" i="11" s="1"/>
  <c r="M1286" i="11"/>
  <c r="Z1285" i="11"/>
  <c r="N1285" i="11"/>
  <c r="Y1285" i="11"/>
  <c r="AD1285" i="11" s="1"/>
  <c r="X1284" i="11"/>
  <c r="T1284" i="11"/>
  <c r="W1284" i="11"/>
  <c r="V1284" i="11"/>
  <c r="U1284" i="11"/>
  <c r="W1283" i="11"/>
  <c r="V1283" i="11"/>
  <c r="U1283" i="11"/>
  <c r="X1283" i="11"/>
  <c r="T1283" i="11"/>
  <c r="AD1284" i="11"/>
  <c r="AG1284" i="11"/>
  <c r="AF1284" i="11"/>
  <c r="AG1283" i="11"/>
  <c r="S1285" i="11" l="1"/>
  <c r="R1285" i="11"/>
  <c r="P1285" i="11"/>
  <c r="O1285" i="11"/>
  <c r="Q1285" i="11"/>
  <c r="N1286" i="11"/>
  <c r="AB1286" i="11"/>
  <c r="AA1286" i="11"/>
  <c r="AE1286" i="11" s="1"/>
  <c r="Z1286" i="11"/>
  <c r="Y1286" i="11"/>
  <c r="M1287" i="11"/>
  <c r="AC1286" i="11"/>
  <c r="U1285" i="11"/>
  <c r="T1285" i="11"/>
  <c r="X1285" i="11"/>
  <c r="W1285" i="11"/>
  <c r="V1285" i="11"/>
  <c r="AG1285" i="11"/>
  <c r="AF1285" i="11"/>
  <c r="R1284" i="11"/>
  <c r="Q1284" i="11"/>
  <c r="P1284" i="11"/>
  <c r="S1284" i="11"/>
  <c r="O1284" i="11"/>
  <c r="AG1286" i="11" l="1"/>
  <c r="X1286" i="11"/>
  <c r="W1286" i="11"/>
  <c r="V1286" i="11"/>
  <c r="T1286" i="11"/>
  <c r="U1286" i="11"/>
  <c r="AA1287" i="11"/>
  <c r="AE1287" i="11" s="1"/>
  <c r="M1288" i="11"/>
  <c r="Z1287" i="11"/>
  <c r="Y1287" i="11"/>
  <c r="AD1287" i="11" s="1"/>
  <c r="AC1287" i="11"/>
  <c r="AB1287" i="11"/>
  <c r="N1287" i="11"/>
  <c r="AD1286" i="11"/>
  <c r="AG1287" i="11" l="1"/>
  <c r="AF1287" i="11"/>
  <c r="P1286" i="11"/>
  <c r="O1286" i="11"/>
  <c r="Q1286" i="11"/>
  <c r="S1286" i="11"/>
  <c r="R1286" i="11"/>
  <c r="S1287" i="11"/>
  <c r="R1287" i="11"/>
  <c r="Q1287" i="11"/>
  <c r="P1287" i="11"/>
  <c r="O1287" i="11"/>
  <c r="U1287" i="11"/>
  <c r="T1287" i="11"/>
  <c r="X1287" i="11"/>
  <c r="W1287" i="11"/>
  <c r="V1287" i="11"/>
  <c r="N1288" i="11"/>
  <c r="AC1288" i="11"/>
  <c r="AB1288" i="11"/>
  <c r="Y1288" i="11"/>
  <c r="M1289" i="11"/>
  <c r="AA1288" i="11"/>
  <c r="AE1288" i="11" s="1"/>
  <c r="Z1288" i="11"/>
  <c r="AF1286" i="11"/>
  <c r="V1288" i="11" l="1"/>
  <c r="U1288" i="11"/>
  <c r="T1288" i="11"/>
  <c r="X1288" i="11"/>
  <c r="W1288" i="11"/>
  <c r="Y1289" i="11"/>
  <c r="AD1289" i="11" s="1"/>
  <c r="AC1289" i="11"/>
  <c r="AB1289" i="11"/>
  <c r="N1289" i="11"/>
  <c r="AA1289" i="11"/>
  <c r="Z1289" i="11"/>
  <c r="M1290" i="11"/>
  <c r="AD1288" i="11"/>
  <c r="AG1288" i="11"/>
  <c r="AF1288" i="11"/>
  <c r="AE1289" i="11" l="1"/>
  <c r="Q1289" i="11"/>
  <c r="P1289" i="11"/>
  <c r="O1289" i="11"/>
  <c r="R1289" i="11"/>
  <c r="S1289" i="11"/>
  <c r="S1288" i="11"/>
  <c r="Q1288" i="11"/>
  <c r="P1288" i="11"/>
  <c r="R1288" i="11"/>
  <c r="O1288" i="11"/>
  <c r="AB1290" i="11"/>
  <c r="AA1290" i="11"/>
  <c r="AE1290" i="11" s="1"/>
  <c r="M1291" i="11"/>
  <c r="Z1290" i="11"/>
  <c r="Y1290" i="11"/>
  <c r="AD1290" i="11" s="1"/>
  <c r="N1290" i="11"/>
  <c r="AC1290" i="11"/>
  <c r="AG1289" i="11"/>
  <c r="AF1289" i="11"/>
  <c r="T1290" i="11" l="1"/>
  <c r="V1290" i="11"/>
  <c r="U1290" i="11"/>
  <c r="X1290" i="11"/>
  <c r="W1290" i="11"/>
  <c r="N1291" i="11"/>
  <c r="AC1291" i="11"/>
  <c r="Z1291" i="11"/>
  <c r="Y1291" i="11"/>
  <c r="M1292" i="11"/>
  <c r="AB1291" i="11"/>
  <c r="AA1291" i="11"/>
  <c r="S1290" i="11"/>
  <c r="R1290" i="11"/>
  <c r="Q1290" i="11"/>
  <c r="P1290" i="11"/>
  <c r="O1290" i="11"/>
  <c r="AG1290" i="11"/>
  <c r="AF1290" i="11"/>
  <c r="X1289" i="11"/>
  <c r="W1289" i="11"/>
  <c r="U1289" i="11"/>
  <c r="T1289" i="11"/>
  <c r="V1289" i="11"/>
  <c r="AE1291" i="11" l="1"/>
  <c r="M1293" i="11"/>
  <c r="Z1292" i="11"/>
  <c r="Y1292" i="11"/>
  <c r="AD1292" i="11" s="1"/>
  <c r="AC1292" i="11"/>
  <c r="AB1292" i="11"/>
  <c r="N1292" i="11"/>
  <c r="AA1292" i="11"/>
  <c r="AD1291" i="11"/>
  <c r="R1292" i="11" l="1"/>
  <c r="Q1292" i="11"/>
  <c r="P1292" i="11"/>
  <c r="S1292" i="11"/>
  <c r="O1292" i="11"/>
  <c r="AC1293" i="11"/>
  <c r="AB1293" i="11"/>
  <c r="AA1293" i="11"/>
  <c r="AE1293" i="11" s="1"/>
  <c r="M1294" i="11"/>
  <c r="Z1293" i="11"/>
  <c r="Y1293" i="11"/>
  <c r="N1293" i="11"/>
  <c r="O1291" i="11"/>
  <c r="R1291" i="11"/>
  <c r="Q1291" i="11"/>
  <c r="P1291" i="11"/>
  <c r="S1291" i="11"/>
  <c r="W1291" i="11"/>
  <c r="V1291" i="11"/>
  <c r="U1291" i="11"/>
  <c r="X1291" i="11"/>
  <c r="T1291" i="11"/>
  <c r="AE1292" i="11"/>
  <c r="AG1291" i="11"/>
  <c r="AF1292" i="11"/>
  <c r="AF1291" i="11"/>
  <c r="AG1293" i="11" l="1"/>
  <c r="AD1293" i="11"/>
  <c r="U1293" i="11"/>
  <c r="T1293" i="11"/>
  <c r="W1293" i="11"/>
  <c r="V1293" i="11"/>
  <c r="X1293" i="11"/>
  <c r="X1292" i="11"/>
  <c r="V1292" i="11"/>
  <c r="U1292" i="11"/>
  <c r="W1292" i="11"/>
  <c r="T1292" i="11"/>
  <c r="AG1292" i="11"/>
  <c r="N1294" i="11"/>
  <c r="AA1294" i="11"/>
  <c r="AE1294" i="11" s="1"/>
  <c r="Z1294" i="11"/>
  <c r="Y1294" i="11"/>
  <c r="AD1294" i="11" s="1"/>
  <c r="AC1294" i="11"/>
  <c r="M1295" i="11"/>
  <c r="AB1294" i="11"/>
  <c r="AF1294" i="11" l="1"/>
  <c r="AG1294" i="11"/>
  <c r="AA1295" i="11"/>
  <c r="M1296" i="11"/>
  <c r="Z1295" i="11"/>
  <c r="Y1295" i="11"/>
  <c r="AD1295" i="11" s="1"/>
  <c r="AC1295" i="11"/>
  <c r="AB1295" i="11"/>
  <c r="N1295" i="11"/>
  <c r="X1294" i="11"/>
  <c r="W1294" i="11"/>
  <c r="V1294" i="11"/>
  <c r="U1294" i="11"/>
  <c r="T1294" i="11"/>
  <c r="S1293" i="11"/>
  <c r="R1293" i="11"/>
  <c r="Q1293" i="11"/>
  <c r="O1293" i="11"/>
  <c r="P1293" i="11"/>
  <c r="P1294" i="11"/>
  <c r="O1294" i="11"/>
  <c r="S1294" i="11"/>
  <c r="R1294" i="11"/>
  <c r="Q1294" i="11"/>
  <c r="AF1293" i="11"/>
  <c r="AE1295" i="11" l="1"/>
  <c r="N1296" i="11"/>
  <c r="AC1296" i="11"/>
  <c r="AB1296" i="11"/>
  <c r="M1297" i="11"/>
  <c r="AA1296" i="11"/>
  <c r="AE1296" i="11" s="1"/>
  <c r="Z1296" i="11"/>
  <c r="Y1296" i="11"/>
  <c r="AD1296" i="11" s="1"/>
  <c r="S1295" i="11"/>
  <c r="R1295" i="11"/>
  <c r="Q1295" i="11"/>
  <c r="P1295" i="11"/>
  <c r="O1295" i="11"/>
  <c r="AG1295" i="11"/>
  <c r="AF1295" i="11"/>
  <c r="V1296" i="11" l="1"/>
  <c r="U1296" i="11"/>
  <c r="T1296" i="11"/>
  <c r="X1296" i="11"/>
  <c r="W1296" i="11"/>
  <c r="Y1297" i="11"/>
  <c r="AD1297" i="11" s="1"/>
  <c r="AB1297" i="11"/>
  <c r="N1297" i="11"/>
  <c r="AA1297" i="11"/>
  <c r="Z1297" i="11"/>
  <c r="M1298" i="11"/>
  <c r="AC1297" i="11"/>
  <c r="S1296" i="11"/>
  <c r="R1296" i="11"/>
  <c r="P1296" i="11"/>
  <c r="O1296" i="11"/>
  <c r="Q1296" i="11"/>
  <c r="AG1296" i="11"/>
  <c r="AF1296" i="11"/>
  <c r="T1295" i="11"/>
  <c r="W1295" i="11"/>
  <c r="V1295" i="11"/>
  <c r="X1295" i="11"/>
  <c r="U1295" i="11"/>
  <c r="AF1297" i="11" l="1"/>
  <c r="Q1297" i="11"/>
  <c r="P1297" i="11"/>
  <c r="O1297" i="11"/>
  <c r="S1297" i="11"/>
  <c r="R1297" i="11"/>
  <c r="AB1298" i="11"/>
  <c r="AA1298" i="11"/>
  <c r="M1299" i="11"/>
  <c r="Z1298" i="11"/>
  <c r="AC1298" i="11"/>
  <c r="N1298" i="11"/>
  <c r="Y1298" i="11"/>
  <c r="AD1298" i="11" s="1"/>
  <c r="AE1297" i="11"/>
  <c r="X1297" i="11" l="1"/>
  <c r="W1297" i="11"/>
  <c r="V1297" i="11"/>
  <c r="T1297" i="11"/>
  <c r="U1297" i="11"/>
  <c r="AF1298" i="11"/>
  <c r="AG1298" i="11"/>
  <c r="S1298" i="11"/>
  <c r="R1298" i="11"/>
  <c r="Q1298" i="11"/>
  <c r="P1298" i="11"/>
  <c r="O1298" i="11"/>
  <c r="N1299" i="11"/>
  <c r="AC1299" i="11"/>
  <c r="Y1299" i="11"/>
  <c r="AD1299" i="11" s="1"/>
  <c r="M1300" i="11"/>
  <c r="AB1299" i="11"/>
  <c r="AA1299" i="11"/>
  <c r="Z1299" i="11"/>
  <c r="AE1298" i="11"/>
  <c r="AG1297" i="11"/>
  <c r="AF1299" i="11" l="1"/>
  <c r="T1298" i="11"/>
  <c r="U1298" i="11"/>
  <c r="X1298" i="11"/>
  <c r="W1298" i="11"/>
  <c r="V1298" i="11"/>
  <c r="M1301" i="11"/>
  <c r="Z1300" i="11"/>
  <c r="Y1300" i="11"/>
  <c r="AD1300" i="11" s="1"/>
  <c r="AC1300" i="11"/>
  <c r="AB1300" i="11"/>
  <c r="N1300" i="11"/>
  <c r="AA1300" i="11"/>
  <c r="AE1300" i="11" s="1"/>
  <c r="AE1299" i="11"/>
  <c r="O1299" i="11"/>
  <c r="S1299" i="11"/>
  <c r="Q1299" i="11"/>
  <c r="P1299" i="11"/>
  <c r="R1299" i="11"/>
  <c r="AC1301" i="11" l="1"/>
  <c r="AB1301" i="11"/>
  <c r="AA1301" i="11"/>
  <c r="AE1301" i="11" s="1"/>
  <c r="Y1301" i="11"/>
  <c r="N1301" i="11"/>
  <c r="M1302" i="11"/>
  <c r="Z1301" i="11"/>
  <c r="X1300" i="11"/>
  <c r="W1300" i="11"/>
  <c r="U1300" i="11"/>
  <c r="T1300" i="11"/>
  <c r="V1300" i="11"/>
  <c r="AG1300" i="11"/>
  <c r="AF1300" i="11"/>
  <c r="R1300" i="11"/>
  <c r="Q1300" i="11"/>
  <c r="P1300" i="11"/>
  <c r="O1300" i="11"/>
  <c r="S1300" i="11"/>
  <c r="W1299" i="11"/>
  <c r="V1299" i="11"/>
  <c r="U1299" i="11"/>
  <c r="X1299" i="11"/>
  <c r="T1299" i="11"/>
  <c r="AG1299" i="11"/>
  <c r="AD1301" i="11" l="1"/>
  <c r="U1301" i="11"/>
  <c r="T1301" i="11"/>
  <c r="V1301" i="11"/>
  <c r="X1301" i="11"/>
  <c r="W1301" i="11"/>
  <c r="N1302" i="11"/>
  <c r="Z1302" i="11"/>
  <c r="Y1302" i="11"/>
  <c r="M1303" i="11"/>
  <c r="AC1302" i="11"/>
  <c r="AB1302" i="11"/>
  <c r="AA1302" i="11"/>
  <c r="AE1302" i="11" s="1"/>
  <c r="AG1301" i="11"/>
  <c r="AF1301" i="11"/>
  <c r="AG1302" i="11" l="1"/>
  <c r="X1302" i="11"/>
  <c r="W1302" i="11"/>
  <c r="V1302" i="11"/>
  <c r="U1302" i="11"/>
  <c r="T1302" i="11"/>
  <c r="AA1303" i="11"/>
  <c r="AE1303" i="11" s="1"/>
  <c r="M1304" i="11"/>
  <c r="Z1303" i="11"/>
  <c r="Y1303" i="11"/>
  <c r="AD1303" i="11" s="1"/>
  <c r="AC1303" i="11"/>
  <c r="AB1303" i="11"/>
  <c r="N1303" i="11"/>
  <c r="AD1302" i="11"/>
  <c r="S1301" i="11"/>
  <c r="R1301" i="11"/>
  <c r="Q1301" i="11"/>
  <c r="P1301" i="11"/>
  <c r="O1301" i="11"/>
  <c r="X1303" i="11" l="1"/>
  <c r="V1303" i="11"/>
  <c r="U1303" i="11"/>
  <c r="T1303" i="11"/>
  <c r="W1303" i="11"/>
  <c r="AG1303" i="11"/>
  <c r="AF1303" i="11"/>
  <c r="S1303" i="11"/>
  <c r="R1303" i="11"/>
  <c r="Q1303" i="11"/>
  <c r="P1303" i="11"/>
  <c r="O1303" i="11"/>
  <c r="P1302" i="11"/>
  <c r="O1302" i="11"/>
  <c r="R1302" i="11"/>
  <c r="Q1302" i="11"/>
  <c r="S1302" i="11"/>
  <c r="N1304" i="11"/>
  <c r="AC1304" i="11"/>
  <c r="AB1304" i="11"/>
  <c r="M1305" i="11"/>
  <c r="Z1304" i="11"/>
  <c r="Y1304" i="11"/>
  <c r="AD1304" i="11" s="1"/>
  <c r="AA1304" i="11"/>
  <c r="AE1304" i="11" s="1"/>
  <c r="AF1302" i="11"/>
  <c r="S1304" i="11" l="1"/>
  <c r="R1304" i="11"/>
  <c r="Q1304" i="11"/>
  <c r="O1304" i="11"/>
  <c r="P1304" i="11"/>
  <c r="AG1304" i="11"/>
  <c r="AF1304" i="11"/>
  <c r="V1304" i="11"/>
  <c r="U1304" i="11"/>
  <c r="T1304" i="11"/>
  <c r="W1304" i="11"/>
  <c r="X1304" i="11"/>
  <c r="Y1305" i="11"/>
  <c r="AA1305" i="11"/>
  <c r="AE1305" i="11" s="1"/>
  <c r="Z1305" i="11"/>
  <c r="AC1305" i="11"/>
  <c r="AB1305" i="11"/>
  <c r="M1306" i="11"/>
  <c r="N1305" i="11"/>
  <c r="X1305" i="11" l="1"/>
  <c r="W1305" i="11"/>
  <c r="V1305" i="11"/>
  <c r="U1305" i="11"/>
  <c r="T1305" i="11"/>
  <c r="AD1305" i="11"/>
  <c r="AG1305" i="11"/>
  <c r="AF1305" i="11"/>
  <c r="AB1306" i="11"/>
  <c r="AA1306" i="11"/>
  <c r="M1307" i="11"/>
  <c r="Z1306" i="11"/>
  <c r="N1306" i="11"/>
  <c r="Y1306" i="11"/>
  <c r="AD1306" i="11" s="1"/>
  <c r="AC1306" i="11"/>
  <c r="AF1306" i="11" l="1"/>
  <c r="N1307" i="11"/>
  <c r="AC1307" i="11"/>
  <c r="M1308" i="11"/>
  <c r="Z1307" i="11"/>
  <c r="AB1307" i="11"/>
  <c r="AA1307" i="11"/>
  <c r="AE1307" i="11" s="1"/>
  <c r="Y1307" i="11"/>
  <c r="S1306" i="11"/>
  <c r="R1306" i="11"/>
  <c r="O1306" i="11"/>
  <c r="Q1306" i="11"/>
  <c r="P1306" i="11"/>
  <c r="AE1306" i="11"/>
  <c r="Q1305" i="11"/>
  <c r="P1305" i="11"/>
  <c r="O1305" i="11"/>
  <c r="S1305" i="11"/>
  <c r="R1305" i="11"/>
  <c r="W1307" i="11" l="1"/>
  <c r="V1307" i="11"/>
  <c r="U1307" i="11"/>
  <c r="T1307" i="11"/>
  <c r="X1307" i="11"/>
  <c r="AF1307" i="11"/>
  <c r="AG1307" i="11"/>
  <c r="T1306" i="11"/>
  <c r="W1306" i="11"/>
  <c r="U1306" i="11"/>
  <c r="X1306" i="11"/>
  <c r="V1306" i="11"/>
  <c r="M1309" i="11"/>
  <c r="Z1308" i="11"/>
  <c r="Y1308" i="11"/>
  <c r="AD1308" i="11" s="1"/>
  <c r="AC1308" i="11"/>
  <c r="AA1308" i="11"/>
  <c r="N1308" i="11"/>
  <c r="AB1308" i="11"/>
  <c r="AD1307" i="11"/>
  <c r="AG1306" i="11"/>
  <c r="O1307" i="11" l="1"/>
  <c r="R1307" i="11"/>
  <c r="P1307" i="11"/>
  <c r="S1307" i="11"/>
  <c r="Q1307" i="11"/>
  <c r="R1308" i="11"/>
  <c r="Q1308" i="11"/>
  <c r="P1308" i="11"/>
  <c r="O1308" i="11"/>
  <c r="S1308" i="11"/>
  <c r="AC1309" i="11"/>
  <c r="AB1309" i="11"/>
  <c r="AA1309" i="11"/>
  <c r="AE1309" i="11" s="1"/>
  <c r="Y1309" i="11"/>
  <c r="M1310" i="11"/>
  <c r="Z1309" i="11"/>
  <c r="N1309" i="11"/>
  <c r="AF1308" i="11"/>
  <c r="AE1308" i="11"/>
  <c r="U1309" i="11" l="1"/>
  <c r="T1309" i="11"/>
  <c r="X1309" i="11"/>
  <c r="W1309" i="11"/>
  <c r="V1309" i="11"/>
  <c r="N1310" i="11"/>
  <c r="AA1310" i="11"/>
  <c r="AE1310" i="11" s="1"/>
  <c r="M1311" i="11"/>
  <c r="Z1310" i="11"/>
  <c r="Y1310" i="11"/>
  <c r="AD1310" i="11" s="1"/>
  <c r="AC1310" i="11"/>
  <c r="AB1310" i="11"/>
  <c r="X1308" i="11"/>
  <c r="U1308" i="11"/>
  <c r="W1308" i="11"/>
  <c r="V1308" i="11"/>
  <c r="T1308" i="11"/>
  <c r="AG1308" i="11"/>
  <c r="AD1309" i="11"/>
  <c r="AF1309" i="11"/>
  <c r="AG1309" i="11"/>
  <c r="X1310" i="11" l="1"/>
  <c r="W1310" i="11"/>
  <c r="V1310" i="11"/>
  <c r="U1310" i="11"/>
  <c r="T1310" i="11"/>
  <c r="AF1310" i="11"/>
  <c r="AG1310" i="11"/>
  <c r="AA1311" i="11"/>
  <c r="AE1311" i="11" s="1"/>
  <c r="M1312" i="11"/>
  <c r="Z1311" i="11"/>
  <c r="Y1311" i="11"/>
  <c r="AD1311" i="11" s="1"/>
  <c r="N1311" i="11"/>
  <c r="AC1311" i="11"/>
  <c r="AB1311" i="11"/>
  <c r="P1310" i="11"/>
  <c r="O1310" i="11"/>
  <c r="S1310" i="11"/>
  <c r="R1310" i="11"/>
  <c r="Q1310" i="11"/>
  <c r="S1309" i="11"/>
  <c r="P1309" i="11"/>
  <c r="O1309" i="11"/>
  <c r="R1309" i="11"/>
  <c r="Q1309" i="11"/>
  <c r="AG1311" i="11" l="1"/>
  <c r="AF1311" i="11"/>
  <c r="V1311" i="11"/>
  <c r="U1311" i="11"/>
  <c r="X1311" i="11"/>
  <c r="W1311" i="11"/>
  <c r="T1311" i="11"/>
  <c r="S1311" i="11"/>
  <c r="R1311" i="11"/>
  <c r="Q1311" i="11"/>
  <c r="P1311" i="11"/>
  <c r="O1311" i="11"/>
  <c r="N1312" i="11"/>
  <c r="AC1312" i="11"/>
  <c r="AB1312" i="11"/>
  <c r="Y1312" i="11"/>
  <c r="AD1312" i="11" s="1"/>
  <c r="Z1312" i="11"/>
  <c r="M1313" i="11"/>
  <c r="AA1312" i="11"/>
  <c r="AF1312" i="11" l="1"/>
  <c r="Q1312" i="11"/>
  <c r="P1312" i="11"/>
  <c r="S1312" i="11"/>
  <c r="R1312" i="11"/>
  <c r="O1312" i="11"/>
  <c r="AE1312" i="11"/>
  <c r="Y1313" i="11"/>
  <c r="AB1313" i="11"/>
  <c r="AA1313" i="11"/>
  <c r="Z1313" i="11"/>
  <c r="M1314" i="11"/>
  <c r="AC1313" i="11"/>
  <c r="N1313" i="11"/>
  <c r="AE1313" i="11" l="1"/>
  <c r="AG1313" i="11"/>
  <c r="V1312" i="11"/>
  <c r="U1312" i="11"/>
  <c r="T1312" i="11"/>
  <c r="X1312" i="11"/>
  <c r="W1312" i="11"/>
  <c r="AB1314" i="11"/>
  <c r="AA1314" i="11"/>
  <c r="M1315" i="11"/>
  <c r="Z1314" i="11"/>
  <c r="N1314" i="11"/>
  <c r="Y1314" i="11"/>
  <c r="AD1314" i="11" s="1"/>
  <c r="AC1314" i="11"/>
  <c r="AD1313" i="11"/>
  <c r="AG1312" i="11"/>
  <c r="Q1313" i="11" l="1"/>
  <c r="P1313" i="11"/>
  <c r="O1313" i="11"/>
  <c r="S1313" i="11"/>
  <c r="R1313" i="11"/>
  <c r="AF1314" i="11"/>
  <c r="N1315" i="11"/>
  <c r="AC1315" i="11"/>
  <c r="M1316" i="11"/>
  <c r="Z1315" i="11"/>
  <c r="Y1315" i="11"/>
  <c r="AD1315" i="11" s="1"/>
  <c r="AA1315" i="11"/>
  <c r="AB1315" i="11"/>
  <c r="AF1313" i="11"/>
  <c r="AE1314" i="11"/>
  <c r="AG1314" i="11" s="1"/>
  <c r="S1314" i="11"/>
  <c r="R1314" i="11"/>
  <c r="O1314" i="11"/>
  <c r="Q1314" i="11"/>
  <c r="P1314" i="11"/>
  <c r="X1313" i="11"/>
  <c r="W1313" i="11"/>
  <c r="T1313" i="11"/>
  <c r="V1313" i="11"/>
  <c r="U1313" i="11"/>
  <c r="AF1315" i="11" l="1"/>
  <c r="T1314" i="11"/>
  <c r="W1314" i="11"/>
  <c r="V1314" i="11"/>
  <c r="X1314" i="11"/>
  <c r="U1314" i="11"/>
  <c r="AE1315" i="11"/>
  <c r="M1317" i="11"/>
  <c r="Z1316" i="11"/>
  <c r="Y1316" i="11"/>
  <c r="AD1316" i="11" s="1"/>
  <c r="AC1316" i="11"/>
  <c r="AB1316" i="11"/>
  <c r="AA1316" i="11"/>
  <c r="AE1316" i="11" s="1"/>
  <c r="N1316" i="11"/>
  <c r="O1315" i="11"/>
  <c r="R1315" i="11"/>
  <c r="Q1315" i="11"/>
  <c r="S1315" i="11"/>
  <c r="P1315" i="11"/>
  <c r="X1316" i="11" l="1"/>
  <c r="U1316" i="11"/>
  <c r="T1316" i="11"/>
  <c r="W1316" i="11"/>
  <c r="V1316" i="11"/>
  <c r="AG1316" i="11"/>
  <c r="AF1316" i="11"/>
  <c r="R1316" i="11"/>
  <c r="Q1316" i="11"/>
  <c r="P1316" i="11"/>
  <c r="S1316" i="11"/>
  <c r="O1316" i="11"/>
  <c r="W1315" i="11"/>
  <c r="V1315" i="11"/>
  <c r="U1315" i="11"/>
  <c r="X1315" i="11"/>
  <c r="T1315" i="11"/>
  <c r="AC1317" i="11"/>
  <c r="AB1317" i="11"/>
  <c r="AA1317" i="11"/>
  <c r="AE1317" i="11" s="1"/>
  <c r="Z1317" i="11"/>
  <c r="Y1317" i="11"/>
  <c r="M1318" i="11"/>
  <c r="N1317" i="11"/>
  <c r="AG1315" i="11"/>
  <c r="AG1317" i="11" l="1"/>
  <c r="AD1317" i="11"/>
  <c r="U1317" i="11"/>
  <c r="T1317" i="11"/>
  <c r="X1317" i="11"/>
  <c r="W1317" i="11"/>
  <c r="V1317" i="11"/>
  <c r="N1318" i="11"/>
  <c r="AA1318" i="11"/>
  <c r="M1319" i="11"/>
  <c r="Z1318" i="11"/>
  <c r="AB1318" i="11"/>
  <c r="Y1318" i="11"/>
  <c r="AD1318" i="11" s="1"/>
  <c r="AC1318" i="11"/>
  <c r="P1318" i="11" l="1"/>
  <c r="O1318" i="11"/>
  <c r="S1318" i="11"/>
  <c r="R1318" i="11"/>
  <c r="Q1318" i="11"/>
  <c r="S1317" i="11"/>
  <c r="P1317" i="11"/>
  <c r="O1317" i="11"/>
  <c r="R1317" i="11"/>
  <c r="Q1317" i="11"/>
  <c r="AE1318" i="11"/>
  <c r="AA1319" i="11"/>
  <c r="AE1319" i="11" s="1"/>
  <c r="M1320" i="11"/>
  <c r="Z1319" i="11"/>
  <c r="Y1319" i="11"/>
  <c r="AD1319" i="11" s="1"/>
  <c r="N1319" i="11"/>
  <c r="AC1319" i="11"/>
  <c r="AB1319" i="11"/>
  <c r="AF1318" i="11"/>
  <c r="AG1318" i="11"/>
  <c r="AF1317" i="11"/>
  <c r="S1319" i="11" l="1"/>
  <c r="R1319" i="11"/>
  <c r="Q1319" i="11"/>
  <c r="O1319" i="11"/>
  <c r="P1319" i="11"/>
  <c r="N1320" i="11"/>
  <c r="AC1320" i="11"/>
  <c r="AB1320" i="11"/>
  <c r="Y1320" i="11"/>
  <c r="AA1320" i="11"/>
  <c r="Z1320" i="11"/>
  <c r="M1321" i="11"/>
  <c r="AG1319" i="11"/>
  <c r="AF1319" i="11"/>
  <c r="V1319" i="11"/>
  <c r="U1319" i="11"/>
  <c r="X1319" i="11"/>
  <c r="W1319" i="11"/>
  <c r="T1319" i="11"/>
  <c r="X1318" i="11"/>
  <c r="W1318" i="11"/>
  <c r="V1318" i="11"/>
  <c r="U1318" i="11"/>
  <c r="T1318" i="11"/>
  <c r="Y1321" i="11" l="1"/>
  <c r="AB1321" i="11"/>
  <c r="AA1321" i="11"/>
  <c r="AE1321" i="11" s="1"/>
  <c r="AC1321" i="11"/>
  <c r="Z1321" i="11"/>
  <c r="N1321" i="11"/>
  <c r="M1322" i="11"/>
  <c r="AE1320" i="11"/>
  <c r="AD1320" i="11"/>
  <c r="AF1320" i="11" s="1"/>
  <c r="AG1321" i="11" l="1"/>
  <c r="X1321" i="11"/>
  <c r="W1321" i="11"/>
  <c r="T1321" i="11"/>
  <c r="V1321" i="11"/>
  <c r="U1321" i="11"/>
  <c r="V1320" i="11"/>
  <c r="U1320" i="11"/>
  <c r="T1320" i="11"/>
  <c r="X1320" i="11"/>
  <c r="W1320" i="11"/>
  <c r="AB1322" i="11"/>
  <c r="AA1322" i="11"/>
  <c r="AE1322" i="11" s="1"/>
  <c r="M1323" i="11"/>
  <c r="Z1322" i="11"/>
  <c r="N1322" i="11"/>
  <c r="AC1322" i="11"/>
  <c r="Y1322" i="11"/>
  <c r="Q1320" i="11"/>
  <c r="P1320" i="11"/>
  <c r="S1320" i="11"/>
  <c r="O1320" i="11"/>
  <c r="R1320" i="11"/>
  <c r="AG1320" i="11"/>
  <c r="AD1321" i="11"/>
  <c r="AD1322" i="11" l="1"/>
  <c r="N1323" i="11"/>
  <c r="AC1323" i="11"/>
  <c r="M1324" i="11"/>
  <c r="Z1323" i="11"/>
  <c r="Y1323" i="11"/>
  <c r="AD1323" i="11" s="1"/>
  <c r="AB1323" i="11"/>
  <c r="AA1323" i="11"/>
  <c r="AE1323" i="11" s="1"/>
  <c r="Q1321" i="11"/>
  <c r="P1321" i="11"/>
  <c r="O1321" i="11"/>
  <c r="S1321" i="11"/>
  <c r="R1321" i="11"/>
  <c r="AF1321" i="11"/>
  <c r="T1322" i="11"/>
  <c r="W1322" i="11"/>
  <c r="V1322" i="11"/>
  <c r="X1322" i="11"/>
  <c r="U1322" i="11"/>
  <c r="AG1322" i="11"/>
  <c r="AF1322" i="11"/>
  <c r="W1323" i="11" l="1"/>
  <c r="V1323" i="11"/>
  <c r="U1323" i="11"/>
  <c r="X1323" i="11"/>
  <c r="T1323" i="11"/>
  <c r="M1325" i="11"/>
  <c r="Z1324" i="11"/>
  <c r="Y1324" i="11"/>
  <c r="AD1324" i="11" s="1"/>
  <c r="AC1324" i="11"/>
  <c r="AB1324" i="11"/>
  <c r="AA1324" i="11"/>
  <c r="N1324" i="11"/>
  <c r="O1323" i="11"/>
  <c r="R1323" i="11"/>
  <c r="Q1323" i="11"/>
  <c r="P1323" i="11"/>
  <c r="S1323" i="11"/>
  <c r="AG1323" i="11"/>
  <c r="AF1323" i="11"/>
  <c r="S1322" i="11"/>
  <c r="R1322" i="11"/>
  <c r="O1322" i="11"/>
  <c r="P1322" i="11"/>
  <c r="Q1322" i="11"/>
  <c r="R1324" i="11" l="1"/>
  <c r="Q1324" i="11"/>
  <c r="P1324" i="11"/>
  <c r="O1324" i="11"/>
  <c r="S1324" i="11"/>
  <c r="AC1325" i="11"/>
  <c r="AB1325" i="11"/>
  <c r="AA1325" i="11"/>
  <c r="AE1325" i="11" s="1"/>
  <c r="Z1325" i="11"/>
  <c r="Y1325" i="11"/>
  <c r="AD1325" i="11" s="1"/>
  <c r="M1326" i="11"/>
  <c r="N1325" i="11"/>
  <c r="AF1324" i="11"/>
  <c r="AE1324" i="11"/>
  <c r="AG1324" i="11" s="1"/>
  <c r="X1324" i="11" l="1"/>
  <c r="U1324" i="11"/>
  <c r="T1324" i="11"/>
  <c r="W1324" i="11"/>
  <c r="V1324" i="11"/>
  <c r="AF1325" i="11"/>
  <c r="AG1325" i="11"/>
  <c r="N1326" i="11"/>
  <c r="AA1326" i="11"/>
  <c r="M1327" i="11"/>
  <c r="Z1326" i="11"/>
  <c r="AC1326" i="11"/>
  <c r="AB1326" i="11"/>
  <c r="Y1326" i="11"/>
  <c r="AD1326" i="11" s="1"/>
  <c r="U1325" i="11"/>
  <c r="T1325" i="11"/>
  <c r="X1325" i="11"/>
  <c r="W1325" i="11"/>
  <c r="V1325" i="11"/>
  <c r="S1325" i="11"/>
  <c r="P1325" i="11"/>
  <c r="O1325" i="11"/>
  <c r="Q1325" i="11"/>
  <c r="R1325" i="11"/>
  <c r="AF1326" i="11" l="1"/>
  <c r="P1326" i="11"/>
  <c r="O1326" i="11"/>
  <c r="S1326" i="11"/>
  <c r="R1326" i="11"/>
  <c r="Q1326" i="11"/>
  <c r="AA1327" i="11"/>
  <c r="AE1327" i="11" s="1"/>
  <c r="M1328" i="11"/>
  <c r="Z1327" i="11"/>
  <c r="Y1327" i="11"/>
  <c r="AD1327" i="11" s="1"/>
  <c r="N1327" i="11"/>
  <c r="AC1327" i="11"/>
  <c r="AB1327" i="11"/>
  <c r="AE1326" i="11"/>
  <c r="AG1326" i="11" s="1"/>
  <c r="V1327" i="11" l="1"/>
  <c r="U1327" i="11"/>
  <c r="X1327" i="11"/>
  <c r="W1327" i="11"/>
  <c r="T1327" i="11"/>
  <c r="S1327" i="11"/>
  <c r="R1327" i="11"/>
  <c r="Q1327" i="11"/>
  <c r="P1327" i="11"/>
  <c r="O1327" i="11"/>
  <c r="AG1327" i="11"/>
  <c r="AF1327" i="11"/>
  <c r="X1326" i="11"/>
  <c r="W1326" i="11"/>
  <c r="V1326" i="11"/>
  <c r="U1326" i="11"/>
  <c r="T1326" i="11"/>
  <c r="N1328" i="11"/>
  <c r="AC1328" i="11"/>
  <c r="AB1328" i="11"/>
  <c r="Y1328" i="11"/>
  <c r="AA1328" i="11"/>
  <c r="AE1328" i="11" s="1"/>
  <c r="Z1328" i="11"/>
  <c r="M1329" i="11"/>
  <c r="Y1329" i="11" l="1"/>
  <c r="AB1329" i="11"/>
  <c r="AA1329" i="11"/>
  <c r="AC1329" i="11"/>
  <c r="Z1329" i="11"/>
  <c r="N1329" i="11"/>
  <c r="M1330" i="11"/>
  <c r="AD1328" i="11"/>
  <c r="AF1328" i="11" s="1"/>
  <c r="V1328" i="11"/>
  <c r="U1328" i="11"/>
  <c r="T1328" i="11"/>
  <c r="X1328" i="11"/>
  <c r="W1328" i="11"/>
  <c r="AG1328" i="11"/>
  <c r="AB1330" i="11" l="1"/>
  <c r="AA1330" i="11"/>
  <c r="M1331" i="11"/>
  <c r="Z1330" i="11"/>
  <c r="N1330" i="11"/>
  <c r="AC1330" i="11"/>
  <c r="Y1330" i="11"/>
  <c r="AE1329" i="11"/>
  <c r="Q1328" i="11"/>
  <c r="P1328" i="11"/>
  <c r="R1328" i="11"/>
  <c r="O1328" i="11"/>
  <c r="S1328" i="11"/>
  <c r="AD1329" i="11"/>
  <c r="AE1330" i="11" l="1"/>
  <c r="Q1329" i="11"/>
  <c r="P1329" i="11"/>
  <c r="O1329" i="11"/>
  <c r="S1329" i="11"/>
  <c r="R1329" i="11"/>
  <c r="N1331" i="11"/>
  <c r="AC1331" i="11"/>
  <c r="M1332" i="11"/>
  <c r="Z1331" i="11"/>
  <c r="Y1331" i="11"/>
  <c r="AB1331" i="11"/>
  <c r="AA1331" i="11"/>
  <c r="AE1331" i="11" s="1"/>
  <c r="X1329" i="11"/>
  <c r="W1329" i="11"/>
  <c r="T1329" i="11"/>
  <c r="V1329" i="11"/>
  <c r="U1329" i="11"/>
  <c r="AF1329" i="11"/>
  <c r="AG1330" i="11"/>
  <c r="AD1330" i="11"/>
  <c r="AG1329" i="11"/>
  <c r="AG1331" i="11" l="1"/>
  <c r="S1330" i="11"/>
  <c r="R1330" i="11"/>
  <c r="O1330" i="11"/>
  <c r="Q1330" i="11"/>
  <c r="P1330" i="11"/>
  <c r="AD1331" i="11"/>
  <c r="W1331" i="11"/>
  <c r="V1331" i="11"/>
  <c r="U1331" i="11"/>
  <c r="X1331" i="11"/>
  <c r="T1331" i="11"/>
  <c r="AF1330" i="11"/>
  <c r="M1333" i="11"/>
  <c r="Z1332" i="11"/>
  <c r="Y1332" i="11"/>
  <c r="AC1332" i="11"/>
  <c r="AB1332" i="11"/>
  <c r="AA1332" i="11"/>
  <c r="AE1332" i="11" s="1"/>
  <c r="N1332" i="11"/>
  <c r="T1330" i="11"/>
  <c r="W1330" i="11"/>
  <c r="V1330" i="11"/>
  <c r="X1330" i="11"/>
  <c r="U1330" i="11"/>
  <c r="AC1333" i="11" l="1"/>
  <c r="AB1333" i="11"/>
  <c r="AA1333" i="11"/>
  <c r="Z1333" i="11"/>
  <c r="Y1333" i="11"/>
  <c r="M1334" i="11"/>
  <c r="N1333" i="11"/>
  <c r="AG1332" i="11"/>
  <c r="O1331" i="11"/>
  <c r="R1331" i="11"/>
  <c r="Q1331" i="11"/>
  <c r="S1331" i="11"/>
  <c r="P1331" i="11"/>
  <c r="AF1331" i="11"/>
  <c r="X1332" i="11"/>
  <c r="U1332" i="11"/>
  <c r="T1332" i="11"/>
  <c r="W1332" i="11"/>
  <c r="V1332" i="11"/>
  <c r="AD1332" i="11"/>
  <c r="N1334" i="11" l="1"/>
  <c r="AA1334" i="11"/>
  <c r="M1335" i="11"/>
  <c r="Z1334" i="11"/>
  <c r="AC1334" i="11"/>
  <c r="AB1334" i="11"/>
  <c r="Y1334" i="11"/>
  <c r="AD1333" i="11"/>
  <c r="AE1333" i="11"/>
  <c r="AG1333" i="11" s="1"/>
  <c r="R1332" i="11"/>
  <c r="Q1332" i="11"/>
  <c r="P1332" i="11"/>
  <c r="S1332" i="11"/>
  <c r="O1332" i="11"/>
  <c r="AF1332" i="11"/>
  <c r="AE1334" i="11" l="1"/>
  <c r="AG1334" i="11"/>
  <c r="AA1335" i="11"/>
  <c r="AE1335" i="11" s="1"/>
  <c r="M1336" i="11"/>
  <c r="Z1335" i="11"/>
  <c r="Y1335" i="11"/>
  <c r="AD1335" i="11" s="1"/>
  <c r="N1335" i="11"/>
  <c r="AC1335" i="11"/>
  <c r="AB1335" i="11"/>
  <c r="S1333" i="11"/>
  <c r="P1333" i="11"/>
  <c r="O1333" i="11"/>
  <c r="R1333" i="11"/>
  <c r="Q1333" i="11"/>
  <c r="U1333" i="11"/>
  <c r="T1333" i="11"/>
  <c r="X1333" i="11"/>
  <c r="W1333" i="11"/>
  <c r="V1333" i="11"/>
  <c r="AD1334" i="11"/>
  <c r="AF1333" i="11"/>
  <c r="AG1335" i="11" l="1"/>
  <c r="AF1335" i="11"/>
  <c r="V1335" i="11"/>
  <c r="U1335" i="11"/>
  <c r="X1335" i="11"/>
  <c r="T1335" i="11"/>
  <c r="W1335" i="11"/>
  <c r="P1334" i="11"/>
  <c r="O1334" i="11"/>
  <c r="S1334" i="11"/>
  <c r="R1334" i="11"/>
  <c r="Q1334" i="11"/>
  <c r="N1336" i="11"/>
  <c r="AC1336" i="11"/>
  <c r="AB1336" i="11"/>
  <c r="Y1336" i="11"/>
  <c r="AD1336" i="11" s="1"/>
  <c r="M1337" i="11"/>
  <c r="AA1336" i="11"/>
  <c r="Z1336" i="11"/>
  <c r="S1335" i="11"/>
  <c r="R1335" i="11"/>
  <c r="Q1335" i="11"/>
  <c r="P1335" i="11"/>
  <c r="O1335" i="11"/>
  <c r="AF1334" i="11"/>
  <c r="X1334" i="11"/>
  <c r="W1334" i="11"/>
  <c r="V1334" i="11"/>
  <c r="T1334" i="11"/>
  <c r="U1334" i="11"/>
  <c r="Q1336" i="11" l="1"/>
  <c r="P1336" i="11"/>
  <c r="S1336" i="11"/>
  <c r="R1336" i="11"/>
  <c r="O1336" i="11"/>
  <c r="AF1336" i="11"/>
  <c r="AE1336" i="11"/>
  <c r="AG1336" i="11" s="1"/>
  <c r="Y1337" i="11"/>
  <c r="AB1337" i="11"/>
  <c r="AA1337" i="11"/>
  <c r="M1338" i="11"/>
  <c r="AC1337" i="11"/>
  <c r="Z1337" i="11"/>
  <c r="N1337" i="11"/>
  <c r="V1336" i="11" l="1"/>
  <c r="U1336" i="11"/>
  <c r="T1336" i="11"/>
  <c r="X1336" i="11"/>
  <c r="W1336" i="11"/>
  <c r="AB1338" i="11"/>
  <c r="AA1338" i="11"/>
  <c r="M1339" i="11"/>
  <c r="Z1338" i="11"/>
  <c r="N1338" i="11"/>
  <c r="AC1338" i="11"/>
  <c r="Y1338" i="11"/>
  <c r="AE1337" i="11"/>
  <c r="AD1337" i="11"/>
  <c r="AD1338" i="11" l="1"/>
  <c r="AF1338" i="11"/>
  <c r="Q1337" i="11"/>
  <c r="P1337" i="11"/>
  <c r="O1337" i="11"/>
  <c r="S1337" i="11"/>
  <c r="R1337" i="11"/>
  <c r="X1337" i="11"/>
  <c r="W1337" i="11"/>
  <c r="T1337" i="11"/>
  <c r="U1337" i="11"/>
  <c r="V1337" i="11"/>
  <c r="AF1337" i="11"/>
  <c r="N1339" i="11"/>
  <c r="AC1339" i="11"/>
  <c r="M1340" i="11"/>
  <c r="Z1339" i="11"/>
  <c r="Y1339" i="11"/>
  <c r="AB1339" i="11"/>
  <c r="AA1339" i="11"/>
  <c r="AE1339" i="11" s="1"/>
  <c r="AE1338" i="11"/>
  <c r="AG1337" i="11"/>
  <c r="AG1339" i="11" l="1"/>
  <c r="AF1339" i="11"/>
  <c r="AD1339" i="11"/>
  <c r="W1339" i="11"/>
  <c r="V1339" i="11"/>
  <c r="U1339" i="11"/>
  <c r="T1339" i="11"/>
  <c r="X1339" i="11"/>
  <c r="T1338" i="11"/>
  <c r="W1338" i="11"/>
  <c r="V1338" i="11"/>
  <c r="U1338" i="11"/>
  <c r="X1338" i="11"/>
  <c r="AG1338" i="11"/>
  <c r="M1341" i="11"/>
  <c r="Z1340" i="11"/>
  <c r="Y1340" i="11"/>
  <c r="AC1340" i="11"/>
  <c r="AB1340" i="11"/>
  <c r="N1340" i="11"/>
  <c r="AA1340" i="11"/>
  <c r="AE1340" i="11" s="1"/>
  <c r="S1338" i="11"/>
  <c r="R1338" i="11"/>
  <c r="O1338" i="11"/>
  <c r="Q1338" i="11"/>
  <c r="P1338" i="11"/>
  <c r="X1340" i="11" l="1"/>
  <c r="U1340" i="11"/>
  <c r="T1340" i="11"/>
  <c r="V1340" i="11"/>
  <c r="W1340" i="11"/>
  <c r="AG1340" i="11"/>
  <c r="AF1340" i="11"/>
  <c r="O1339" i="11"/>
  <c r="R1339" i="11"/>
  <c r="Q1339" i="11"/>
  <c r="S1339" i="11"/>
  <c r="P1339" i="11"/>
  <c r="AC1341" i="11"/>
  <c r="AB1341" i="11"/>
  <c r="AA1341" i="11"/>
  <c r="AE1341" i="11" s="1"/>
  <c r="M1342" i="11"/>
  <c r="N1341" i="11"/>
  <c r="Z1341" i="11"/>
  <c r="Y1341" i="11"/>
  <c r="AD1341" i="11" s="1"/>
  <c r="AD1340" i="11"/>
  <c r="N1342" i="11" l="1"/>
  <c r="AA1342" i="11"/>
  <c r="M1343" i="11"/>
  <c r="Z1342" i="11"/>
  <c r="AC1342" i="11"/>
  <c r="AB1342" i="11"/>
  <c r="Y1342" i="11"/>
  <c r="AD1342" i="11" s="1"/>
  <c r="R1340" i="11"/>
  <c r="Q1340" i="11"/>
  <c r="P1340" i="11"/>
  <c r="S1340" i="11"/>
  <c r="O1340" i="11"/>
  <c r="U1341" i="11"/>
  <c r="T1341" i="11"/>
  <c r="X1341" i="11"/>
  <c r="W1341" i="11"/>
  <c r="V1341" i="11"/>
  <c r="S1341" i="11"/>
  <c r="P1341" i="11"/>
  <c r="O1341" i="11"/>
  <c r="R1341" i="11"/>
  <c r="Q1341" i="11"/>
  <c r="AF1341" i="11"/>
  <c r="AG1341" i="11"/>
  <c r="P1342" i="11" l="1"/>
  <c r="O1342" i="11"/>
  <c r="S1342" i="11"/>
  <c r="R1342" i="11"/>
  <c r="Q1342" i="11"/>
  <c r="AE1342" i="11"/>
  <c r="AA1343" i="11"/>
  <c r="AE1343" i="11" s="1"/>
  <c r="M1344" i="11"/>
  <c r="Z1343" i="11"/>
  <c r="Y1343" i="11"/>
  <c r="AD1343" i="11" s="1"/>
  <c r="N1343" i="11"/>
  <c r="AC1343" i="11"/>
  <c r="AB1343" i="11"/>
  <c r="AF1342" i="11"/>
  <c r="AG1342" i="11"/>
  <c r="N1344" i="11" l="1"/>
  <c r="AC1344" i="11"/>
  <c r="AB1344" i="11"/>
  <c r="Y1344" i="11"/>
  <c r="M1345" i="11"/>
  <c r="AA1344" i="11"/>
  <c r="AE1344" i="11" s="1"/>
  <c r="Z1344" i="11"/>
  <c r="X1342" i="11"/>
  <c r="W1342" i="11"/>
  <c r="V1342" i="11"/>
  <c r="U1342" i="11"/>
  <c r="T1342" i="11"/>
  <c r="V1343" i="11"/>
  <c r="U1343" i="11"/>
  <c r="W1343" i="11"/>
  <c r="T1343" i="11"/>
  <c r="X1343" i="11"/>
  <c r="AG1343" i="11"/>
  <c r="AF1343" i="11"/>
  <c r="S1343" i="11"/>
  <c r="R1343" i="11"/>
  <c r="Q1343" i="11"/>
  <c r="O1343" i="11"/>
  <c r="P1343" i="11"/>
  <c r="AD1344" i="11" l="1"/>
  <c r="V1344" i="11"/>
  <c r="U1344" i="11"/>
  <c r="T1344" i="11"/>
  <c r="X1344" i="11"/>
  <c r="W1344" i="11"/>
  <c r="Y1345" i="11"/>
  <c r="AD1345" i="11" s="1"/>
  <c r="AB1345" i="11"/>
  <c r="AA1345" i="11"/>
  <c r="N1345" i="11"/>
  <c r="M1346" i="11"/>
  <c r="AC1345" i="11"/>
  <c r="Z1345" i="11"/>
  <c r="AG1344" i="11"/>
  <c r="AF1344" i="11"/>
  <c r="AB1346" i="11" l="1"/>
  <c r="AA1346" i="11"/>
  <c r="M1347" i="11"/>
  <c r="Z1346" i="11"/>
  <c r="N1346" i="11"/>
  <c r="AC1346" i="11"/>
  <c r="Y1346" i="11"/>
  <c r="AD1346" i="11" s="1"/>
  <c r="Q1345" i="11"/>
  <c r="P1345" i="11"/>
  <c r="O1345" i="11"/>
  <c r="S1345" i="11"/>
  <c r="R1345" i="11"/>
  <c r="AF1345" i="11"/>
  <c r="AE1345" i="11"/>
  <c r="Q1344" i="11"/>
  <c r="P1344" i="11"/>
  <c r="O1344" i="11"/>
  <c r="S1344" i="11"/>
  <c r="R1344" i="11"/>
  <c r="X1345" i="11" l="1"/>
  <c r="W1345" i="11"/>
  <c r="T1345" i="11"/>
  <c r="V1345" i="11"/>
  <c r="U1345" i="11"/>
  <c r="AG1346" i="11"/>
  <c r="AF1346" i="11"/>
  <c r="N1347" i="11"/>
  <c r="AC1347" i="11"/>
  <c r="M1348" i="11"/>
  <c r="Z1347" i="11"/>
  <c r="Y1347" i="11"/>
  <c r="AD1347" i="11" s="1"/>
  <c r="AB1347" i="11"/>
  <c r="AA1347" i="11"/>
  <c r="AE1347" i="11" s="1"/>
  <c r="AG1345" i="11"/>
  <c r="S1346" i="11"/>
  <c r="R1346" i="11"/>
  <c r="O1346" i="11"/>
  <c r="P1346" i="11"/>
  <c r="Q1346" i="11"/>
  <c r="AE1346" i="11"/>
  <c r="O1347" i="11" l="1"/>
  <c r="R1347" i="11"/>
  <c r="Q1347" i="11"/>
  <c r="P1347" i="11"/>
  <c r="S1347" i="11"/>
  <c r="W1347" i="11"/>
  <c r="V1347" i="11"/>
  <c r="U1347" i="11"/>
  <c r="X1347" i="11"/>
  <c r="T1347" i="11"/>
  <c r="T1346" i="11"/>
  <c r="W1346" i="11"/>
  <c r="V1346" i="11"/>
  <c r="X1346" i="11"/>
  <c r="U1346" i="11"/>
  <c r="AG1347" i="11"/>
  <c r="AF1347" i="11"/>
  <c r="M1349" i="11"/>
  <c r="Z1348" i="11"/>
  <c r="Y1348" i="11"/>
  <c r="AD1348" i="11" s="1"/>
  <c r="AC1348" i="11"/>
  <c r="AB1348" i="11"/>
  <c r="N1348" i="11"/>
  <c r="AA1348" i="11"/>
  <c r="AE1348" i="11" s="1"/>
  <c r="R1348" i="11" l="1"/>
  <c r="Q1348" i="11"/>
  <c r="P1348" i="11"/>
  <c r="O1348" i="11"/>
  <c r="S1348" i="11"/>
  <c r="X1348" i="11"/>
  <c r="U1348" i="11"/>
  <c r="T1348" i="11"/>
  <c r="W1348" i="11"/>
  <c r="V1348" i="11"/>
  <c r="AG1348" i="11"/>
  <c r="AF1348" i="11"/>
  <c r="AC1349" i="11"/>
  <c r="AB1349" i="11"/>
  <c r="AA1349" i="11"/>
  <c r="AE1349" i="11" s="1"/>
  <c r="M1350" i="11"/>
  <c r="N1349" i="11"/>
  <c r="Y1349" i="11"/>
  <c r="Z1349" i="11"/>
  <c r="N1350" i="11" l="1"/>
  <c r="AA1350" i="11"/>
  <c r="M1351" i="11"/>
  <c r="Z1350" i="11"/>
  <c r="AC1350" i="11"/>
  <c r="Y1350" i="11"/>
  <c r="AD1350" i="11" s="1"/>
  <c r="AB1350" i="11"/>
  <c r="U1349" i="11"/>
  <c r="T1349" i="11"/>
  <c r="X1349" i="11"/>
  <c r="W1349" i="11"/>
  <c r="V1349" i="11"/>
  <c r="AD1349" i="11"/>
  <c r="AF1349" i="11"/>
  <c r="AG1349" i="11"/>
  <c r="AE1350" i="11" l="1"/>
  <c r="P1350" i="11"/>
  <c r="O1350" i="11"/>
  <c r="S1350" i="11"/>
  <c r="R1350" i="11"/>
  <c r="Q1350" i="11"/>
  <c r="S1349" i="11"/>
  <c r="P1349" i="11"/>
  <c r="O1349" i="11"/>
  <c r="Q1349" i="11"/>
  <c r="R1349" i="11"/>
  <c r="AA1351" i="11"/>
  <c r="AE1351" i="11" s="1"/>
  <c r="M1352" i="11"/>
  <c r="Z1351" i="11"/>
  <c r="Y1351" i="11"/>
  <c r="N1351" i="11"/>
  <c r="AC1351" i="11"/>
  <c r="AB1351" i="11"/>
  <c r="AF1350" i="11"/>
  <c r="AG1350" i="11"/>
  <c r="AG1351" i="11" l="1"/>
  <c r="N1352" i="11"/>
  <c r="AC1352" i="11"/>
  <c r="AB1352" i="11"/>
  <c r="Y1352" i="11"/>
  <c r="AD1352" i="11" s="1"/>
  <c r="M1353" i="11"/>
  <c r="Z1352" i="11"/>
  <c r="AA1352" i="11"/>
  <c r="V1351" i="11"/>
  <c r="U1351" i="11"/>
  <c r="X1351" i="11"/>
  <c r="W1351" i="11"/>
  <c r="T1351" i="11"/>
  <c r="AD1351" i="11"/>
  <c r="AF1351" i="11" s="1"/>
  <c r="X1350" i="11"/>
  <c r="W1350" i="11"/>
  <c r="V1350" i="11"/>
  <c r="U1350" i="11"/>
  <c r="T1350" i="11"/>
  <c r="Q1352" i="11" l="1"/>
  <c r="P1352" i="11"/>
  <c r="R1352" i="11"/>
  <c r="O1352" i="11"/>
  <c r="S1352" i="11"/>
  <c r="AG1352" i="11"/>
  <c r="AF1352" i="11"/>
  <c r="S1351" i="11"/>
  <c r="R1351" i="11"/>
  <c r="Q1351" i="11"/>
  <c r="P1351" i="11"/>
  <c r="O1351" i="11"/>
  <c r="Y1353" i="11"/>
  <c r="AD1353" i="11" s="1"/>
  <c r="AB1353" i="11"/>
  <c r="AA1353" i="11"/>
  <c r="AE1353" i="11" s="1"/>
  <c r="N1353" i="11"/>
  <c r="M1354" i="11"/>
  <c r="Z1353" i="11"/>
  <c r="AC1353" i="11"/>
  <c r="AE1352" i="11"/>
  <c r="X1353" i="11" l="1"/>
  <c r="W1353" i="11"/>
  <c r="T1353" i="11"/>
  <c r="V1353" i="11"/>
  <c r="U1353" i="11"/>
  <c r="Q1353" i="11"/>
  <c r="P1353" i="11"/>
  <c r="O1353" i="11"/>
  <c r="S1353" i="11"/>
  <c r="R1353" i="11"/>
  <c r="V1352" i="11"/>
  <c r="U1352" i="11"/>
  <c r="T1352" i="11"/>
  <c r="X1352" i="11"/>
  <c r="W1352" i="11"/>
  <c r="AG1353" i="11"/>
  <c r="AF1353" i="11"/>
  <c r="AB1354" i="11"/>
  <c r="AA1354" i="11"/>
  <c r="M1355" i="11"/>
  <c r="Z1354" i="11"/>
  <c r="N1354" i="11"/>
  <c r="Y1354" i="11"/>
  <c r="AC1354" i="11"/>
  <c r="AD1354" i="11" l="1"/>
  <c r="AF1354" i="11"/>
  <c r="AE1354" i="11"/>
  <c r="N1355" i="11"/>
  <c r="AC1355" i="11"/>
  <c r="M1356" i="11"/>
  <c r="Z1355" i="11"/>
  <c r="Y1355" i="11"/>
  <c r="AA1355" i="11"/>
  <c r="AE1355" i="11" s="1"/>
  <c r="AB1355" i="11"/>
  <c r="M1357" i="11" l="1"/>
  <c r="Z1356" i="11"/>
  <c r="Y1356" i="11"/>
  <c r="AD1356" i="11" s="1"/>
  <c r="AC1356" i="11"/>
  <c r="AB1356" i="11"/>
  <c r="N1356" i="11"/>
  <c r="AA1356" i="11"/>
  <c r="AE1356" i="11" s="1"/>
  <c r="AG1355" i="11"/>
  <c r="T1354" i="11"/>
  <c r="W1354" i="11"/>
  <c r="V1354" i="11"/>
  <c r="X1354" i="11"/>
  <c r="U1354" i="11"/>
  <c r="W1355" i="11"/>
  <c r="V1355" i="11"/>
  <c r="U1355" i="11"/>
  <c r="X1355" i="11"/>
  <c r="T1355" i="11"/>
  <c r="AG1354" i="11"/>
  <c r="AD1355" i="11"/>
  <c r="S1354" i="11"/>
  <c r="R1354" i="11"/>
  <c r="O1354" i="11"/>
  <c r="Q1354" i="11"/>
  <c r="P1354" i="11"/>
  <c r="X1356" i="11" l="1"/>
  <c r="U1356" i="11"/>
  <c r="T1356" i="11"/>
  <c r="W1356" i="11"/>
  <c r="V1356" i="11"/>
  <c r="O1355" i="11"/>
  <c r="R1355" i="11"/>
  <c r="Q1355" i="11"/>
  <c r="S1355" i="11"/>
  <c r="P1355" i="11"/>
  <c r="AG1356" i="11"/>
  <c r="AF1356" i="11"/>
  <c r="R1356" i="11"/>
  <c r="Q1356" i="11"/>
  <c r="P1356" i="11"/>
  <c r="S1356" i="11"/>
  <c r="O1356" i="11"/>
  <c r="AF1355" i="11"/>
  <c r="AC1357" i="11"/>
  <c r="AB1357" i="11"/>
  <c r="AA1357" i="11"/>
  <c r="AE1357" i="11" s="1"/>
  <c r="M1358" i="11"/>
  <c r="N1357" i="11"/>
  <c r="Z1357" i="11"/>
  <c r="Y1357" i="11"/>
  <c r="U1357" i="11" l="1"/>
  <c r="T1357" i="11"/>
  <c r="X1357" i="11"/>
  <c r="W1357" i="11"/>
  <c r="V1357" i="11"/>
  <c r="AG1357" i="11"/>
  <c r="N1358" i="11"/>
  <c r="AA1358" i="11"/>
  <c r="M1359" i="11"/>
  <c r="Z1358" i="11"/>
  <c r="AB1358" i="11"/>
  <c r="Y1358" i="11"/>
  <c r="AD1358" i="11" s="1"/>
  <c r="AC1358" i="11"/>
  <c r="AD1357" i="11"/>
  <c r="P1358" i="11" l="1"/>
  <c r="O1358" i="11"/>
  <c r="S1358" i="11"/>
  <c r="R1358" i="11"/>
  <c r="Q1358" i="11"/>
  <c r="AF1358" i="11"/>
  <c r="AG1358" i="11"/>
  <c r="S1357" i="11"/>
  <c r="P1357" i="11"/>
  <c r="O1357" i="11"/>
  <c r="R1357" i="11"/>
  <c r="Q1357" i="11"/>
  <c r="AA1359" i="11"/>
  <c r="AE1359" i="11" s="1"/>
  <c r="M1360" i="11"/>
  <c r="Z1359" i="11"/>
  <c r="Y1359" i="11"/>
  <c r="AD1359" i="11" s="1"/>
  <c r="N1359" i="11"/>
  <c r="AC1359" i="11"/>
  <c r="AB1359" i="11"/>
  <c r="AF1357" i="11"/>
  <c r="AE1358" i="11"/>
  <c r="V1359" i="11" l="1"/>
  <c r="U1359" i="11"/>
  <c r="T1359" i="11"/>
  <c r="X1359" i="11"/>
  <c r="W1359" i="11"/>
  <c r="S1359" i="11"/>
  <c r="R1359" i="11"/>
  <c r="Q1359" i="11"/>
  <c r="P1359" i="11"/>
  <c r="O1359" i="11"/>
  <c r="N1360" i="11"/>
  <c r="AC1360" i="11"/>
  <c r="AB1360" i="11"/>
  <c r="Y1360" i="11"/>
  <c r="AD1360" i="11" s="1"/>
  <c r="M1361" i="11"/>
  <c r="AA1360" i="11"/>
  <c r="AE1360" i="11" s="1"/>
  <c r="Z1360" i="11"/>
  <c r="X1358" i="11"/>
  <c r="W1358" i="11"/>
  <c r="V1358" i="11"/>
  <c r="T1358" i="11"/>
  <c r="U1358" i="11"/>
  <c r="AG1359" i="11"/>
  <c r="AF1359" i="11"/>
  <c r="V1360" i="11" l="1"/>
  <c r="U1360" i="11"/>
  <c r="T1360" i="11"/>
  <c r="X1360" i="11"/>
  <c r="W1360" i="11"/>
  <c r="Y1361" i="11"/>
  <c r="AD1361" i="11" s="1"/>
  <c r="AB1361" i="11"/>
  <c r="AA1361" i="11"/>
  <c r="AE1361" i="11" s="1"/>
  <c r="N1361" i="11"/>
  <c r="M1362" i="11"/>
  <c r="AC1361" i="11"/>
  <c r="Z1361" i="11"/>
  <c r="Q1360" i="11"/>
  <c r="P1360" i="11"/>
  <c r="S1360" i="11"/>
  <c r="R1360" i="11"/>
  <c r="O1360" i="11"/>
  <c r="AG1360" i="11"/>
  <c r="AF1360" i="11"/>
  <c r="X1361" i="11" l="1"/>
  <c r="W1361" i="11"/>
  <c r="T1361" i="11"/>
  <c r="U1361" i="11"/>
  <c r="V1361" i="11"/>
  <c r="Q1361" i="11"/>
  <c r="P1361" i="11"/>
  <c r="O1361" i="11"/>
  <c r="S1361" i="11"/>
  <c r="R1361" i="11"/>
  <c r="AB1362" i="11"/>
  <c r="AA1362" i="11"/>
  <c r="M1363" i="11"/>
  <c r="Z1362" i="11"/>
  <c r="N1362" i="11"/>
  <c r="AC1362" i="11"/>
  <c r="Y1362" i="11"/>
  <c r="AG1361" i="11"/>
  <c r="AF1361" i="11"/>
  <c r="AE1362" i="11" l="1"/>
  <c r="N1363" i="11"/>
  <c r="AC1363" i="11"/>
  <c r="M1364" i="11"/>
  <c r="Z1363" i="11"/>
  <c r="Y1363" i="11"/>
  <c r="AB1363" i="11"/>
  <c r="AA1363" i="11"/>
  <c r="AE1363" i="11" s="1"/>
  <c r="AG1362" i="11"/>
  <c r="AD1362" i="11"/>
  <c r="W1363" i="11" l="1"/>
  <c r="V1363" i="11"/>
  <c r="U1363" i="11"/>
  <c r="T1363" i="11"/>
  <c r="X1363" i="11"/>
  <c r="M1365" i="11"/>
  <c r="Z1364" i="11"/>
  <c r="Y1364" i="11"/>
  <c r="AC1364" i="11"/>
  <c r="AB1364" i="11"/>
  <c r="N1364" i="11"/>
  <c r="AA1364" i="11"/>
  <c r="AE1364" i="11" s="1"/>
  <c r="AG1363" i="11"/>
  <c r="AD1363" i="11"/>
  <c r="S1362" i="11"/>
  <c r="R1362" i="11"/>
  <c r="O1362" i="11"/>
  <c r="Q1362" i="11"/>
  <c r="P1362" i="11"/>
  <c r="AF1362" i="11"/>
  <c r="T1362" i="11"/>
  <c r="W1362" i="11"/>
  <c r="V1362" i="11"/>
  <c r="U1362" i="11"/>
  <c r="X1362" i="11"/>
  <c r="X1364" i="11" l="1"/>
  <c r="U1364" i="11"/>
  <c r="T1364" i="11"/>
  <c r="V1364" i="11"/>
  <c r="W1364" i="11"/>
  <c r="O1363" i="11"/>
  <c r="R1363" i="11"/>
  <c r="Q1363" i="11"/>
  <c r="S1363" i="11"/>
  <c r="P1363" i="11"/>
  <c r="AG1364" i="11"/>
  <c r="AD1364" i="11"/>
  <c r="AF1364" i="11" s="1"/>
  <c r="AF1363" i="11"/>
  <c r="AC1365" i="11"/>
  <c r="AB1365" i="11"/>
  <c r="AA1365" i="11"/>
  <c r="M1366" i="11"/>
  <c r="N1365" i="11"/>
  <c r="Z1365" i="11"/>
  <c r="Y1365" i="11"/>
  <c r="AD1365" i="11" s="1"/>
  <c r="R1364" i="11" l="1"/>
  <c r="Q1364" i="11"/>
  <c r="P1364" i="11"/>
  <c r="S1364" i="11"/>
  <c r="O1364" i="11"/>
  <c r="S1365" i="11"/>
  <c r="P1365" i="11"/>
  <c r="O1365" i="11"/>
  <c r="R1365" i="11"/>
  <c r="Q1365" i="11"/>
  <c r="AF1365" i="11"/>
  <c r="N1366" i="11"/>
  <c r="AA1366" i="11"/>
  <c r="AE1366" i="11" s="1"/>
  <c r="M1367" i="11"/>
  <c r="Z1366" i="11"/>
  <c r="AC1366" i="11"/>
  <c r="AB1366" i="11"/>
  <c r="Y1366" i="11"/>
  <c r="AD1366" i="11" s="1"/>
  <c r="AE1365" i="11"/>
  <c r="AA1367" i="11" l="1"/>
  <c r="M1368" i="11"/>
  <c r="Z1367" i="11"/>
  <c r="Y1367" i="11"/>
  <c r="N1367" i="11"/>
  <c r="AC1367" i="11"/>
  <c r="AB1367" i="11"/>
  <c r="AF1366" i="11"/>
  <c r="AG1366" i="11"/>
  <c r="X1366" i="11"/>
  <c r="W1366" i="11"/>
  <c r="V1366" i="11"/>
  <c r="U1366" i="11"/>
  <c r="T1366" i="11"/>
  <c r="U1365" i="11"/>
  <c r="T1365" i="11"/>
  <c r="X1365" i="11"/>
  <c r="W1365" i="11"/>
  <c r="V1365" i="11"/>
  <c r="AG1365" i="11"/>
  <c r="P1366" i="11"/>
  <c r="O1366" i="11"/>
  <c r="S1366" i="11"/>
  <c r="R1366" i="11"/>
  <c r="Q1366" i="11"/>
  <c r="AD1367" i="11" l="1"/>
  <c r="N1368" i="11"/>
  <c r="AC1368" i="11"/>
  <c r="AB1368" i="11"/>
  <c r="Y1368" i="11"/>
  <c r="AD1368" i="11" s="1"/>
  <c r="AA1368" i="11"/>
  <c r="M1369" i="11"/>
  <c r="Z1368" i="11"/>
  <c r="AE1367" i="11"/>
  <c r="Q1368" i="11" l="1"/>
  <c r="P1368" i="11"/>
  <c r="S1368" i="11"/>
  <c r="R1368" i="11"/>
  <c r="O1368" i="11"/>
  <c r="AF1368" i="11"/>
  <c r="AE1368" i="11"/>
  <c r="V1367" i="11"/>
  <c r="U1367" i="11"/>
  <c r="W1367" i="11"/>
  <c r="T1367" i="11"/>
  <c r="X1367" i="11"/>
  <c r="S1367" i="11"/>
  <c r="R1367" i="11"/>
  <c r="Q1367" i="11"/>
  <c r="P1367" i="11"/>
  <c r="O1367" i="11"/>
  <c r="AF1367" i="11"/>
  <c r="Y1369" i="11"/>
  <c r="AB1369" i="11"/>
  <c r="AA1369" i="11"/>
  <c r="N1369" i="11"/>
  <c r="AC1369" i="11"/>
  <c r="Z1369" i="11"/>
  <c r="M1370" i="11"/>
  <c r="AG1367" i="11"/>
  <c r="V1368" i="11" l="1"/>
  <c r="U1368" i="11"/>
  <c r="T1368" i="11"/>
  <c r="X1368" i="11"/>
  <c r="W1368" i="11"/>
  <c r="AF1369" i="11"/>
  <c r="AD1369" i="11"/>
  <c r="AB1370" i="11"/>
  <c r="AA1370" i="11"/>
  <c r="M1371" i="11"/>
  <c r="Z1370" i="11"/>
  <c r="N1370" i="11"/>
  <c r="AC1370" i="11"/>
  <c r="Y1370" i="11"/>
  <c r="AD1370" i="11" s="1"/>
  <c r="AE1369" i="11"/>
  <c r="AG1368" i="11"/>
  <c r="S1370" i="11" l="1"/>
  <c r="R1370" i="11"/>
  <c r="O1370" i="11"/>
  <c r="Q1370" i="11"/>
  <c r="P1370" i="11"/>
  <c r="X1369" i="11"/>
  <c r="W1369" i="11"/>
  <c r="T1369" i="11"/>
  <c r="V1369" i="11"/>
  <c r="U1369" i="11"/>
  <c r="Q1369" i="11"/>
  <c r="P1369" i="11"/>
  <c r="O1369" i="11"/>
  <c r="S1369" i="11"/>
  <c r="R1369" i="11"/>
  <c r="AG1369" i="11"/>
  <c r="AF1370" i="11"/>
  <c r="N1371" i="11"/>
  <c r="AC1371" i="11"/>
  <c r="M1372" i="11"/>
  <c r="Z1371" i="11"/>
  <c r="Y1371" i="11"/>
  <c r="AB1371" i="11"/>
  <c r="AA1371" i="11"/>
  <c r="AE1370" i="11"/>
  <c r="AD1371" i="11" l="1"/>
  <c r="M1373" i="11"/>
  <c r="Z1372" i="11"/>
  <c r="Y1372" i="11"/>
  <c r="AD1372" i="11" s="1"/>
  <c r="AC1372" i="11"/>
  <c r="AB1372" i="11"/>
  <c r="N1372" i="11"/>
  <c r="AA1372" i="11"/>
  <c r="AE1372" i="11" s="1"/>
  <c r="AF1371" i="11"/>
  <c r="T1370" i="11"/>
  <c r="W1370" i="11"/>
  <c r="V1370" i="11"/>
  <c r="X1370" i="11"/>
  <c r="U1370" i="11"/>
  <c r="AG1370" i="11"/>
  <c r="AE1371" i="11"/>
  <c r="X1372" i="11" l="1"/>
  <c r="U1372" i="11"/>
  <c r="T1372" i="11"/>
  <c r="W1372" i="11"/>
  <c r="V1372" i="11"/>
  <c r="R1372" i="11"/>
  <c r="Q1372" i="11"/>
  <c r="P1372" i="11"/>
  <c r="S1372" i="11"/>
  <c r="O1372" i="11"/>
  <c r="AG1372" i="11"/>
  <c r="AF1372" i="11"/>
  <c r="AC1373" i="11"/>
  <c r="AB1373" i="11"/>
  <c r="AA1373" i="11"/>
  <c r="AE1373" i="11" s="1"/>
  <c r="Y1373" i="11"/>
  <c r="AD1373" i="11" s="1"/>
  <c r="Z1373" i="11"/>
  <c r="N1373" i="11"/>
  <c r="M1374" i="11"/>
  <c r="W1371" i="11"/>
  <c r="V1371" i="11"/>
  <c r="U1371" i="11"/>
  <c r="X1371" i="11"/>
  <c r="T1371" i="11"/>
  <c r="AG1371" i="11"/>
  <c r="O1371" i="11"/>
  <c r="R1371" i="11"/>
  <c r="Q1371" i="11"/>
  <c r="S1371" i="11"/>
  <c r="P1371" i="11"/>
  <c r="S1373" i="11" l="1"/>
  <c r="P1373" i="11"/>
  <c r="O1373" i="11"/>
  <c r="R1373" i="11"/>
  <c r="Q1373" i="11"/>
  <c r="N1374" i="11"/>
  <c r="AA1374" i="11"/>
  <c r="M1375" i="11"/>
  <c r="Z1374" i="11"/>
  <c r="Y1374" i="11"/>
  <c r="AD1374" i="11" s="1"/>
  <c r="AC1374" i="11"/>
  <c r="AB1374" i="11"/>
  <c r="U1373" i="11"/>
  <c r="T1373" i="11"/>
  <c r="X1373" i="11"/>
  <c r="W1373" i="11"/>
  <c r="V1373" i="11"/>
  <c r="AF1373" i="11"/>
  <c r="AG1373" i="11"/>
  <c r="AF1374" i="11" l="1"/>
  <c r="AA1375" i="11"/>
  <c r="M1376" i="11"/>
  <c r="Z1375" i="11"/>
  <c r="Y1375" i="11"/>
  <c r="N1375" i="11"/>
  <c r="AC1375" i="11"/>
  <c r="AB1375" i="11"/>
  <c r="P1374" i="11"/>
  <c r="O1374" i="11"/>
  <c r="S1374" i="11"/>
  <c r="R1374" i="11"/>
  <c r="Q1374" i="11"/>
  <c r="AE1374" i="11"/>
  <c r="X1374" i="11" l="1"/>
  <c r="W1374" i="11"/>
  <c r="V1374" i="11"/>
  <c r="U1374" i="11"/>
  <c r="T1374" i="11"/>
  <c r="AE1375" i="11"/>
  <c r="N1376" i="11"/>
  <c r="AC1376" i="11"/>
  <c r="AB1376" i="11"/>
  <c r="Y1376" i="11"/>
  <c r="Z1376" i="11"/>
  <c r="M1377" i="11"/>
  <c r="AA1376" i="11"/>
  <c r="AE1376" i="11" s="1"/>
  <c r="AG1374" i="11"/>
  <c r="AD1375" i="11"/>
  <c r="AF1375" i="11" s="1"/>
  <c r="V1375" i="11" l="1"/>
  <c r="U1375" i="11"/>
  <c r="X1375" i="11"/>
  <c r="W1375" i="11"/>
  <c r="T1375" i="11"/>
  <c r="AD1376" i="11"/>
  <c r="V1376" i="11"/>
  <c r="U1376" i="11"/>
  <c r="T1376" i="11"/>
  <c r="X1376" i="11"/>
  <c r="W1376" i="11"/>
  <c r="Y1377" i="11"/>
  <c r="AB1377" i="11"/>
  <c r="AA1377" i="11"/>
  <c r="AE1377" i="11" s="1"/>
  <c r="Z1377" i="11"/>
  <c r="M1378" i="11"/>
  <c r="AC1377" i="11"/>
  <c r="N1377" i="11"/>
  <c r="AG1375" i="11"/>
  <c r="S1375" i="11"/>
  <c r="R1375" i="11"/>
  <c r="Q1375" i="11"/>
  <c r="P1375" i="11"/>
  <c r="O1375" i="11"/>
  <c r="AG1376" i="11"/>
  <c r="AD1377" i="11" l="1"/>
  <c r="X1377" i="11"/>
  <c r="W1377" i="11"/>
  <c r="T1377" i="11"/>
  <c r="V1377" i="11"/>
  <c r="U1377" i="11"/>
  <c r="Q1376" i="11"/>
  <c r="P1376" i="11"/>
  <c r="S1376" i="11"/>
  <c r="R1376" i="11"/>
  <c r="O1376" i="11"/>
  <c r="AB1378" i="11"/>
  <c r="AA1378" i="11"/>
  <c r="AE1378" i="11" s="1"/>
  <c r="M1379" i="11"/>
  <c r="Z1378" i="11"/>
  <c r="N1378" i="11"/>
  <c r="Y1378" i="11"/>
  <c r="AC1378" i="11"/>
  <c r="AF1376" i="11"/>
  <c r="AG1377" i="11"/>
  <c r="AF1377" i="11"/>
  <c r="N1379" i="11" l="1"/>
  <c r="AC1379" i="11"/>
  <c r="M1380" i="11"/>
  <c r="Z1379" i="11"/>
  <c r="Y1379" i="11"/>
  <c r="AD1379" i="11" s="1"/>
  <c r="AA1379" i="11"/>
  <c r="AB1379" i="11"/>
  <c r="AG1378" i="11"/>
  <c r="T1378" i="11"/>
  <c r="W1378" i="11"/>
  <c r="V1378" i="11"/>
  <c r="X1378" i="11"/>
  <c r="U1378" i="11"/>
  <c r="AD1378" i="11"/>
  <c r="Q1377" i="11"/>
  <c r="P1377" i="11"/>
  <c r="O1377" i="11"/>
  <c r="S1377" i="11"/>
  <c r="R1377" i="11"/>
  <c r="S1378" i="11" l="1"/>
  <c r="R1378" i="11"/>
  <c r="O1378" i="11"/>
  <c r="Q1378" i="11"/>
  <c r="P1378" i="11"/>
  <c r="AE1379" i="11"/>
  <c r="AG1379" i="11" s="1"/>
  <c r="O1379" i="11"/>
  <c r="R1379" i="11"/>
  <c r="Q1379" i="11"/>
  <c r="S1379" i="11"/>
  <c r="P1379" i="11"/>
  <c r="M1381" i="11"/>
  <c r="Z1380" i="11"/>
  <c r="Y1380" i="11"/>
  <c r="AD1380" i="11" s="1"/>
  <c r="AC1380" i="11"/>
  <c r="AB1380" i="11"/>
  <c r="AA1380" i="11"/>
  <c r="N1380" i="11"/>
  <c r="AF1378" i="11"/>
  <c r="AF1379" i="11"/>
  <c r="AC1381" i="11" l="1"/>
  <c r="AB1381" i="11"/>
  <c r="AA1381" i="11"/>
  <c r="Z1381" i="11"/>
  <c r="Y1381" i="11"/>
  <c r="AD1381" i="11" s="1"/>
  <c r="M1382" i="11"/>
  <c r="N1381" i="11"/>
  <c r="R1380" i="11"/>
  <c r="Q1380" i="11"/>
  <c r="P1380" i="11"/>
  <c r="S1380" i="11"/>
  <c r="O1380" i="11"/>
  <c r="W1379" i="11"/>
  <c r="V1379" i="11"/>
  <c r="U1379" i="11"/>
  <c r="X1379" i="11"/>
  <c r="T1379" i="11"/>
  <c r="AF1380" i="11"/>
  <c r="AE1380" i="11"/>
  <c r="S1381" i="11" l="1"/>
  <c r="P1381" i="11"/>
  <c r="O1381" i="11"/>
  <c r="R1381" i="11"/>
  <c r="Q1381" i="11"/>
  <c r="X1380" i="11"/>
  <c r="U1380" i="11"/>
  <c r="T1380" i="11"/>
  <c r="W1380" i="11"/>
  <c r="V1380" i="11"/>
  <c r="AF1381" i="11"/>
  <c r="N1382" i="11"/>
  <c r="AA1382" i="11"/>
  <c r="AE1382" i="11" s="1"/>
  <c r="M1383" i="11"/>
  <c r="Z1382" i="11"/>
  <c r="AB1382" i="11"/>
  <c r="Y1382" i="11"/>
  <c r="AC1382" i="11"/>
  <c r="AE1381" i="11"/>
  <c r="AG1380" i="11"/>
  <c r="AG1382" i="11" l="1"/>
  <c r="U1381" i="11"/>
  <c r="T1381" i="11"/>
  <c r="X1381" i="11"/>
  <c r="W1381" i="11"/>
  <c r="V1381" i="11"/>
  <c r="AG1381" i="11"/>
  <c r="X1382" i="11"/>
  <c r="W1382" i="11"/>
  <c r="V1382" i="11"/>
  <c r="U1382" i="11"/>
  <c r="T1382" i="11"/>
  <c r="AA1383" i="11"/>
  <c r="AE1383" i="11" s="1"/>
  <c r="M1384" i="11"/>
  <c r="Z1383" i="11"/>
  <c r="Y1383" i="11"/>
  <c r="N1383" i="11"/>
  <c r="AC1383" i="11"/>
  <c r="AB1383" i="11"/>
  <c r="AD1382" i="11"/>
  <c r="V1383" i="11" l="1"/>
  <c r="U1383" i="11"/>
  <c r="X1383" i="11"/>
  <c r="W1383" i="11"/>
  <c r="T1383" i="11"/>
  <c r="P1382" i="11"/>
  <c r="O1382" i="11"/>
  <c r="S1382" i="11"/>
  <c r="R1382" i="11"/>
  <c r="Q1382" i="11"/>
  <c r="AG1383" i="11"/>
  <c r="N1384" i="11"/>
  <c r="AC1384" i="11"/>
  <c r="AB1384" i="11"/>
  <c r="Y1384" i="11"/>
  <c r="AD1384" i="11" s="1"/>
  <c r="AA1384" i="11"/>
  <c r="Z1384" i="11"/>
  <c r="M1385" i="11"/>
  <c r="AD1383" i="11"/>
  <c r="AF1382" i="11"/>
  <c r="AF1384" i="11" l="1"/>
  <c r="S1383" i="11"/>
  <c r="R1383" i="11"/>
  <c r="Q1383" i="11"/>
  <c r="O1383" i="11"/>
  <c r="P1383" i="11"/>
  <c r="AF1383" i="11"/>
  <c r="Y1385" i="11"/>
  <c r="AB1385" i="11"/>
  <c r="AA1385" i="11"/>
  <c r="AE1385" i="11" s="1"/>
  <c r="AC1385" i="11"/>
  <c r="Z1385" i="11"/>
  <c r="N1385" i="11"/>
  <c r="M1386" i="11"/>
  <c r="Q1384" i="11"/>
  <c r="P1384" i="11"/>
  <c r="S1384" i="11"/>
  <c r="O1384" i="11"/>
  <c r="R1384" i="11"/>
  <c r="AE1384" i="11"/>
  <c r="AG1385" i="11" l="1"/>
  <c r="X1385" i="11"/>
  <c r="W1385" i="11"/>
  <c r="T1385" i="11"/>
  <c r="V1385" i="11"/>
  <c r="U1385" i="11"/>
  <c r="AB1386" i="11"/>
  <c r="AA1386" i="11"/>
  <c r="M1387" i="11"/>
  <c r="Z1386" i="11"/>
  <c r="N1386" i="11"/>
  <c r="AC1386" i="11"/>
  <c r="Y1386" i="11"/>
  <c r="AD1386" i="11" s="1"/>
  <c r="V1384" i="11"/>
  <c r="U1384" i="11"/>
  <c r="T1384" i="11"/>
  <c r="X1384" i="11"/>
  <c r="W1384" i="11"/>
  <c r="AD1385" i="11"/>
  <c r="AF1385" i="11" s="1"/>
  <c r="AG1384" i="11"/>
  <c r="AF1386" i="11" l="1"/>
  <c r="N1387" i="11"/>
  <c r="AC1387" i="11"/>
  <c r="M1388" i="11"/>
  <c r="Z1387" i="11"/>
  <c r="Y1387" i="11"/>
  <c r="AD1387" i="11" s="1"/>
  <c r="AB1387" i="11"/>
  <c r="AA1387" i="11"/>
  <c r="S1386" i="11"/>
  <c r="R1386" i="11"/>
  <c r="O1386" i="11"/>
  <c r="P1386" i="11"/>
  <c r="Q1386" i="11"/>
  <c r="Q1385" i="11"/>
  <c r="P1385" i="11"/>
  <c r="O1385" i="11"/>
  <c r="S1385" i="11"/>
  <c r="R1385" i="11"/>
  <c r="AE1386" i="11"/>
  <c r="M1389" i="11" l="1"/>
  <c r="Z1388" i="11"/>
  <c r="Y1388" i="11"/>
  <c r="AC1388" i="11"/>
  <c r="AB1388" i="11"/>
  <c r="AA1388" i="11"/>
  <c r="N1388" i="11"/>
  <c r="AG1387" i="11"/>
  <c r="AF1387" i="11"/>
  <c r="O1387" i="11"/>
  <c r="R1387" i="11"/>
  <c r="Q1387" i="11"/>
  <c r="P1387" i="11"/>
  <c r="S1387" i="11"/>
  <c r="T1386" i="11"/>
  <c r="W1386" i="11"/>
  <c r="V1386" i="11"/>
  <c r="X1386" i="11"/>
  <c r="U1386" i="11"/>
  <c r="AE1387" i="11"/>
  <c r="AG1386" i="11"/>
  <c r="AE1388" i="11" l="1"/>
  <c r="W1387" i="11"/>
  <c r="V1387" i="11"/>
  <c r="U1387" i="11"/>
  <c r="X1387" i="11"/>
  <c r="T1387" i="11"/>
  <c r="AG1388" i="11"/>
  <c r="AF1388" i="11"/>
  <c r="AD1388" i="11"/>
  <c r="AC1389" i="11"/>
  <c r="AB1389" i="11"/>
  <c r="AA1389" i="11"/>
  <c r="AE1389" i="11" s="1"/>
  <c r="Z1389" i="11"/>
  <c r="Y1389" i="11"/>
  <c r="AD1389" i="11" s="1"/>
  <c r="M1390" i="11"/>
  <c r="N1389" i="11"/>
  <c r="U1389" i="11" l="1"/>
  <c r="T1389" i="11"/>
  <c r="X1389" i="11"/>
  <c r="W1389" i="11"/>
  <c r="V1389" i="11"/>
  <c r="N1390" i="11"/>
  <c r="AA1390" i="11"/>
  <c r="AE1390" i="11" s="1"/>
  <c r="M1391" i="11"/>
  <c r="Z1390" i="11"/>
  <c r="AC1390" i="11"/>
  <c r="AB1390" i="11"/>
  <c r="Y1390" i="11"/>
  <c r="AD1390" i="11" s="1"/>
  <c r="AF1389" i="11"/>
  <c r="AG1389" i="11"/>
  <c r="S1389" i="11"/>
  <c r="P1389" i="11"/>
  <c r="O1389" i="11"/>
  <c r="Q1389" i="11"/>
  <c r="R1389" i="11"/>
  <c r="R1388" i="11"/>
  <c r="Q1388" i="11"/>
  <c r="P1388" i="11"/>
  <c r="O1388" i="11"/>
  <c r="S1388" i="11"/>
  <c r="X1388" i="11"/>
  <c r="U1388" i="11"/>
  <c r="T1388" i="11"/>
  <c r="W1388" i="11"/>
  <c r="V1388" i="11"/>
  <c r="AF1390" i="11" l="1"/>
  <c r="AG1390" i="11"/>
  <c r="P1390" i="11"/>
  <c r="O1390" i="11"/>
  <c r="S1390" i="11"/>
  <c r="R1390" i="11"/>
  <c r="Q1390" i="11"/>
  <c r="AA1391" i="11"/>
  <c r="M1392" i="11"/>
  <c r="Z1391" i="11"/>
  <c r="Y1391" i="11"/>
  <c r="N1391" i="11"/>
  <c r="AC1391" i="11"/>
  <c r="AB1391" i="11"/>
  <c r="X1390" i="11"/>
  <c r="W1390" i="11"/>
  <c r="V1390" i="11"/>
  <c r="U1390" i="11"/>
  <c r="T1390" i="11"/>
  <c r="AE1391" i="11" l="1"/>
  <c r="AG1391" i="11"/>
  <c r="AD1391" i="11"/>
  <c r="N1392" i="11"/>
  <c r="AC1392" i="11"/>
  <c r="AB1392" i="11"/>
  <c r="Y1392" i="11"/>
  <c r="AD1392" i="11" s="1"/>
  <c r="AA1392" i="11"/>
  <c r="Z1392" i="11"/>
  <c r="M1393" i="11"/>
  <c r="AF1392" i="11" l="1"/>
  <c r="S1391" i="11"/>
  <c r="R1391" i="11"/>
  <c r="Q1391" i="11"/>
  <c r="P1391" i="11"/>
  <c r="O1391" i="11"/>
  <c r="Y1393" i="11"/>
  <c r="AD1393" i="11" s="1"/>
  <c r="AB1393" i="11"/>
  <c r="AA1393" i="11"/>
  <c r="AE1393" i="11" s="1"/>
  <c r="AC1393" i="11"/>
  <c r="Z1393" i="11"/>
  <c r="N1393" i="11"/>
  <c r="M1394" i="11"/>
  <c r="AF1391" i="11"/>
  <c r="Q1392" i="11"/>
  <c r="P1392" i="11"/>
  <c r="R1392" i="11"/>
  <c r="O1392" i="11"/>
  <c r="S1392" i="11"/>
  <c r="AE1392" i="11"/>
  <c r="V1391" i="11"/>
  <c r="U1391" i="11"/>
  <c r="X1391" i="11"/>
  <c r="W1391" i="11"/>
  <c r="T1391" i="11"/>
  <c r="AB1394" i="11" l="1"/>
  <c r="AA1394" i="11"/>
  <c r="M1395" i="11"/>
  <c r="Z1394" i="11"/>
  <c r="N1394" i="11"/>
  <c r="AC1394" i="11"/>
  <c r="Y1394" i="11"/>
  <c r="AD1394" i="11" s="1"/>
  <c r="AG1393" i="11"/>
  <c r="AF1393" i="11"/>
  <c r="Q1393" i="11"/>
  <c r="P1393" i="11"/>
  <c r="O1393" i="11"/>
  <c r="S1393" i="11"/>
  <c r="R1393" i="11"/>
  <c r="V1392" i="11"/>
  <c r="U1392" i="11"/>
  <c r="T1392" i="11"/>
  <c r="X1392" i="11"/>
  <c r="W1392" i="11"/>
  <c r="X1393" i="11"/>
  <c r="W1393" i="11"/>
  <c r="T1393" i="11"/>
  <c r="V1393" i="11"/>
  <c r="U1393" i="11"/>
  <c r="AG1392" i="11"/>
  <c r="S1394" i="11" l="1"/>
  <c r="R1394" i="11"/>
  <c r="O1394" i="11"/>
  <c r="Q1394" i="11"/>
  <c r="P1394" i="11"/>
  <c r="N1395" i="11"/>
  <c r="AC1395" i="11"/>
  <c r="M1396" i="11"/>
  <c r="Z1395" i="11"/>
  <c r="Y1395" i="11"/>
  <c r="AB1395" i="11"/>
  <c r="AA1395" i="11"/>
  <c r="AE1394" i="11"/>
  <c r="AF1394" i="11"/>
  <c r="AG1394" i="11"/>
  <c r="M1397" i="11" l="1"/>
  <c r="Z1396" i="11"/>
  <c r="Y1396" i="11"/>
  <c r="AC1396" i="11"/>
  <c r="AB1396" i="11"/>
  <c r="AA1396" i="11"/>
  <c r="N1396" i="11"/>
  <c r="AE1395" i="11"/>
  <c r="AD1395" i="11"/>
  <c r="AF1395" i="11"/>
  <c r="T1394" i="11"/>
  <c r="W1394" i="11"/>
  <c r="V1394" i="11"/>
  <c r="X1394" i="11"/>
  <c r="U1394" i="11"/>
  <c r="AE1396" i="11" l="1"/>
  <c r="AD1396" i="11"/>
  <c r="W1395" i="11"/>
  <c r="V1395" i="11"/>
  <c r="U1395" i="11"/>
  <c r="X1395" i="11"/>
  <c r="T1395" i="11"/>
  <c r="AG1395" i="11"/>
  <c r="O1395" i="11"/>
  <c r="R1395" i="11"/>
  <c r="Q1395" i="11"/>
  <c r="S1395" i="11"/>
  <c r="P1395" i="11"/>
  <c r="AC1397" i="11"/>
  <c r="AB1397" i="11"/>
  <c r="AA1397" i="11"/>
  <c r="Z1397" i="11"/>
  <c r="Y1397" i="11"/>
  <c r="M1398" i="11"/>
  <c r="N1397" i="11"/>
  <c r="N1398" i="11" l="1"/>
  <c r="AA1398" i="11"/>
  <c r="M1399" i="11"/>
  <c r="Z1398" i="11"/>
  <c r="AC1398" i="11"/>
  <c r="AB1398" i="11"/>
  <c r="Y1398" i="11"/>
  <c r="AD1398" i="11" s="1"/>
  <c r="R1396" i="11"/>
  <c r="Q1396" i="11"/>
  <c r="P1396" i="11"/>
  <c r="S1396" i="11"/>
  <c r="O1396" i="11"/>
  <c r="X1396" i="11"/>
  <c r="U1396" i="11"/>
  <c r="T1396" i="11"/>
  <c r="W1396" i="11"/>
  <c r="V1396" i="11"/>
  <c r="AE1397" i="11"/>
  <c r="AF1396" i="11"/>
  <c r="AD1397" i="11"/>
  <c r="AG1396" i="11"/>
  <c r="P1398" i="11" l="1"/>
  <c r="O1398" i="11"/>
  <c r="S1398" i="11"/>
  <c r="R1398" i="11"/>
  <c r="Q1398" i="11"/>
  <c r="S1397" i="11"/>
  <c r="P1397" i="11"/>
  <c r="O1397" i="11"/>
  <c r="R1397" i="11"/>
  <c r="Q1397" i="11"/>
  <c r="U1397" i="11"/>
  <c r="T1397" i="11"/>
  <c r="X1397" i="11"/>
  <c r="W1397" i="11"/>
  <c r="V1397" i="11"/>
  <c r="AA1399" i="11"/>
  <c r="AE1399" i="11" s="1"/>
  <c r="M1400" i="11"/>
  <c r="Z1399" i="11"/>
  <c r="Y1399" i="11"/>
  <c r="AD1399" i="11" s="1"/>
  <c r="N1399" i="11"/>
  <c r="AC1399" i="11"/>
  <c r="AB1399" i="11"/>
  <c r="AE1398" i="11"/>
  <c r="AG1398" i="11" s="1"/>
  <c r="AG1397" i="11"/>
  <c r="AF1397" i="11"/>
  <c r="AF1398" i="11"/>
  <c r="V1399" i="11" l="1"/>
  <c r="U1399" i="11"/>
  <c r="X1399" i="11"/>
  <c r="T1399" i="11"/>
  <c r="W1399" i="11"/>
  <c r="AG1399" i="11"/>
  <c r="AF1399" i="11"/>
  <c r="S1399" i="11"/>
  <c r="R1399" i="11"/>
  <c r="Q1399" i="11"/>
  <c r="P1399" i="11"/>
  <c r="O1399" i="11"/>
  <c r="X1398" i="11"/>
  <c r="W1398" i="11"/>
  <c r="V1398" i="11"/>
  <c r="T1398" i="11"/>
  <c r="U1398" i="11"/>
  <c r="N1400" i="11"/>
  <c r="AC1400" i="11"/>
  <c r="AB1400" i="11"/>
  <c r="Y1400" i="11"/>
  <c r="M1401" i="11"/>
  <c r="AA1400" i="11"/>
  <c r="AE1400" i="11" s="1"/>
  <c r="Z1400" i="11"/>
  <c r="Y1401" i="11" l="1"/>
  <c r="AB1401" i="11"/>
  <c r="AA1401" i="11"/>
  <c r="M1402" i="11"/>
  <c r="AC1401" i="11"/>
  <c r="Z1401" i="11"/>
  <c r="N1401" i="11"/>
  <c r="AD1400" i="11"/>
  <c r="V1400" i="11"/>
  <c r="U1400" i="11"/>
  <c r="T1400" i="11"/>
  <c r="X1400" i="11"/>
  <c r="W1400" i="11"/>
  <c r="AG1400" i="11"/>
  <c r="Q1400" i="11" l="1"/>
  <c r="P1400" i="11"/>
  <c r="S1400" i="11"/>
  <c r="R1400" i="11"/>
  <c r="O1400" i="11"/>
  <c r="AF1400" i="11"/>
  <c r="AB1402" i="11"/>
  <c r="AA1402" i="11"/>
  <c r="M1403" i="11"/>
  <c r="Z1402" i="11"/>
  <c r="N1402" i="11"/>
  <c r="AC1402" i="11"/>
  <c r="Y1402" i="11"/>
  <c r="AD1402" i="11" s="1"/>
  <c r="AE1401" i="11"/>
  <c r="AD1401" i="11"/>
  <c r="AF1401" i="11" s="1"/>
  <c r="AF1402" i="11" l="1"/>
  <c r="N1403" i="11"/>
  <c r="AC1403" i="11"/>
  <c r="M1404" i="11"/>
  <c r="Z1403" i="11"/>
  <c r="Y1403" i="11"/>
  <c r="AD1403" i="11" s="1"/>
  <c r="AB1403" i="11"/>
  <c r="AA1403" i="11"/>
  <c r="X1401" i="11"/>
  <c r="W1401" i="11"/>
  <c r="T1401" i="11"/>
  <c r="U1401" i="11"/>
  <c r="V1401" i="11"/>
  <c r="AE1402" i="11"/>
  <c r="S1402" i="11"/>
  <c r="R1402" i="11"/>
  <c r="O1402" i="11"/>
  <c r="Q1402" i="11"/>
  <c r="P1402" i="11"/>
  <c r="Q1401" i="11"/>
  <c r="P1401" i="11"/>
  <c r="O1401" i="11"/>
  <c r="S1401" i="11"/>
  <c r="R1401" i="11"/>
  <c r="AG1401" i="11"/>
  <c r="O1403" i="11" l="1"/>
  <c r="R1403" i="11"/>
  <c r="Q1403" i="11"/>
  <c r="S1403" i="11"/>
  <c r="P1403" i="11"/>
  <c r="T1402" i="11"/>
  <c r="W1402" i="11"/>
  <c r="V1402" i="11"/>
  <c r="U1402" i="11"/>
  <c r="X1402" i="11"/>
  <c r="M1405" i="11"/>
  <c r="Z1404" i="11"/>
  <c r="Y1404" i="11"/>
  <c r="AD1404" i="11" s="1"/>
  <c r="AC1404" i="11"/>
  <c r="AB1404" i="11"/>
  <c r="N1404" i="11"/>
  <c r="AA1404" i="11"/>
  <c r="AF1403" i="11"/>
  <c r="AE1403" i="11"/>
  <c r="AG1403" i="11" s="1"/>
  <c r="AG1402" i="11"/>
  <c r="AF1404" i="11" l="1"/>
  <c r="R1404" i="11"/>
  <c r="Q1404" i="11"/>
  <c r="P1404" i="11"/>
  <c r="S1404" i="11"/>
  <c r="O1404" i="11"/>
  <c r="AC1405" i="11"/>
  <c r="AB1405" i="11"/>
  <c r="AA1405" i="11"/>
  <c r="M1406" i="11"/>
  <c r="N1405" i="11"/>
  <c r="Z1405" i="11"/>
  <c r="Y1405" i="11"/>
  <c r="AD1405" i="11" s="1"/>
  <c r="W1403" i="11"/>
  <c r="V1403" i="11"/>
  <c r="U1403" i="11"/>
  <c r="T1403" i="11"/>
  <c r="X1403" i="11"/>
  <c r="AE1404" i="11"/>
  <c r="S1405" i="11" l="1"/>
  <c r="P1405" i="11"/>
  <c r="O1405" i="11"/>
  <c r="R1405" i="11"/>
  <c r="Q1405" i="11"/>
  <c r="AF1405" i="11"/>
  <c r="N1406" i="11"/>
  <c r="AA1406" i="11"/>
  <c r="M1407" i="11"/>
  <c r="Z1406" i="11"/>
  <c r="AC1406" i="11"/>
  <c r="AB1406" i="11"/>
  <c r="Y1406" i="11"/>
  <c r="AD1406" i="11" s="1"/>
  <c r="AE1405" i="11"/>
  <c r="X1404" i="11"/>
  <c r="U1404" i="11"/>
  <c r="T1404" i="11"/>
  <c r="V1404" i="11"/>
  <c r="W1404" i="11"/>
  <c r="AG1404" i="11"/>
  <c r="U1405" i="11" l="1"/>
  <c r="T1405" i="11"/>
  <c r="X1405" i="11"/>
  <c r="W1405" i="11"/>
  <c r="V1405" i="11"/>
  <c r="AG1405" i="11"/>
  <c r="P1406" i="11"/>
  <c r="O1406" i="11"/>
  <c r="S1406" i="11"/>
  <c r="R1406" i="11"/>
  <c r="Q1406" i="11"/>
  <c r="AA1407" i="11"/>
  <c r="AE1407" i="11" s="1"/>
  <c r="M1408" i="11"/>
  <c r="Z1407" i="11"/>
  <c r="Y1407" i="11"/>
  <c r="AD1407" i="11" s="1"/>
  <c r="N1407" i="11"/>
  <c r="AC1407" i="11"/>
  <c r="AB1407" i="11"/>
  <c r="AF1406" i="11"/>
  <c r="AE1406" i="11"/>
  <c r="S1407" i="11" l="1"/>
  <c r="R1407" i="11"/>
  <c r="Q1407" i="11"/>
  <c r="O1407" i="11"/>
  <c r="P1407" i="11"/>
  <c r="X1406" i="11"/>
  <c r="W1406" i="11"/>
  <c r="V1406" i="11"/>
  <c r="U1406" i="11"/>
  <c r="T1406" i="11"/>
  <c r="N1408" i="11"/>
  <c r="AC1408" i="11"/>
  <c r="AB1408" i="11"/>
  <c r="Y1408" i="11"/>
  <c r="AD1408" i="11" s="1"/>
  <c r="M1409" i="11"/>
  <c r="AA1408" i="11"/>
  <c r="AE1408" i="11" s="1"/>
  <c r="Z1408" i="11"/>
  <c r="AG1406" i="11"/>
  <c r="AG1407" i="11"/>
  <c r="AF1407" i="11"/>
  <c r="V1407" i="11"/>
  <c r="U1407" i="11"/>
  <c r="W1407" i="11"/>
  <c r="T1407" i="11"/>
  <c r="X1407" i="11"/>
  <c r="Q1408" i="11" l="1"/>
  <c r="P1408" i="11"/>
  <c r="O1408" i="11"/>
  <c r="S1408" i="11"/>
  <c r="R1408" i="11"/>
  <c r="AG1408" i="11"/>
  <c r="AF1408" i="11"/>
  <c r="V1408" i="11"/>
  <c r="U1408" i="11"/>
  <c r="T1408" i="11"/>
  <c r="X1408" i="11"/>
  <c r="W1408" i="11"/>
  <c r="Y1409" i="11"/>
  <c r="AD1409" i="11" s="1"/>
  <c r="AB1409" i="11"/>
  <c r="AA1409" i="11"/>
  <c r="AE1409" i="11" s="1"/>
  <c r="N1409" i="11"/>
  <c r="M1410" i="11"/>
  <c r="AC1409" i="11"/>
  <c r="Z1409" i="11"/>
  <c r="AG1409" i="11" l="1"/>
  <c r="AF1409" i="11"/>
  <c r="Q1409" i="11"/>
  <c r="P1409" i="11"/>
  <c r="O1409" i="11"/>
  <c r="S1409" i="11"/>
  <c r="R1409" i="11"/>
  <c r="X1409" i="11"/>
  <c r="W1409" i="11"/>
  <c r="T1409" i="11"/>
  <c r="V1409" i="11"/>
  <c r="U1409" i="11"/>
  <c r="AB1410" i="11"/>
  <c r="AA1410" i="11"/>
  <c r="AE1410" i="11" s="1"/>
  <c r="M1411" i="11"/>
  <c r="Z1410" i="11"/>
  <c r="N1410" i="11"/>
  <c r="AC1410" i="11"/>
  <c r="Y1410" i="11"/>
  <c r="N1411" i="11" l="1"/>
  <c r="AC1411" i="11"/>
  <c r="M1412" i="11"/>
  <c r="Z1411" i="11"/>
  <c r="Y1411" i="11"/>
  <c r="AD1411" i="11" s="1"/>
  <c r="AB1411" i="11"/>
  <c r="AA1411" i="11"/>
  <c r="AE1411" i="11" s="1"/>
  <c r="AD1410" i="11"/>
  <c r="AF1410" i="11" s="1"/>
  <c r="T1410" i="11"/>
  <c r="W1410" i="11"/>
  <c r="V1410" i="11"/>
  <c r="X1410" i="11"/>
  <c r="U1410" i="11"/>
  <c r="AG1410" i="11"/>
  <c r="W1411" i="11" l="1"/>
  <c r="V1411" i="11"/>
  <c r="U1411" i="11"/>
  <c r="X1411" i="11"/>
  <c r="T1411" i="11"/>
  <c r="O1411" i="11"/>
  <c r="R1411" i="11"/>
  <c r="Q1411" i="11"/>
  <c r="P1411" i="11"/>
  <c r="S1411" i="11"/>
  <c r="M1413" i="11"/>
  <c r="Z1412" i="11"/>
  <c r="Y1412" i="11"/>
  <c r="AD1412" i="11" s="1"/>
  <c r="AC1412" i="11"/>
  <c r="AB1412" i="11"/>
  <c r="N1412" i="11"/>
  <c r="AA1412" i="11"/>
  <c r="S1410" i="11"/>
  <c r="R1410" i="11"/>
  <c r="O1410" i="11"/>
  <c r="P1410" i="11"/>
  <c r="Q1410" i="11"/>
  <c r="AG1411" i="11"/>
  <c r="AF1411" i="11"/>
  <c r="R1412" i="11" l="1"/>
  <c r="Q1412" i="11"/>
  <c r="P1412" i="11"/>
  <c r="O1412" i="11"/>
  <c r="S1412" i="11"/>
  <c r="AF1412" i="11"/>
  <c r="AC1413" i="11"/>
  <c r="AB1413" i="11"/>
  <c r="AA1413" i="11"/>
  <c r="M1414" i="11"/>
  <c r="N1413" i="11"/>
  <c r="Y1413" i="11"/>
  <c r="Z1413" i="11"/>
  <c r="AE1412" i="11"/>
  <c r="X1412" i="11" l="1"/>
  <c r="U1412" i="11"/>
  <c r="T1412" i="11"/>
  <c r="W1412" i="11"/>
  <c r="V1412" i="11"/>
  <c r="AG1412" i="11"/>
  <c r="AF1413" i="11"/>
  <c r="N1414" i="11"/>
  <c r="AA1414" i="11"/>
  <c r="M1415" i="11"/>
  <c r="Z1414" i="11"/>
  <c r="AC1414" i="11"/>
  <c r="Y1414" i="11"/>
  <c r="AD1414" i="11" s="1"/>
  <c r="AB1414" i="11"/>
  <c r="AE1413" i="11"/>
  <c r="AD1413" i="11"/>
  <c r="U1413" i="11" l="1"/>
  <c r="T1413" i="11"/>
  <c r="X1413" i="11"/>
  <c r="W1413" i="11"/>
  <c r="V1413" i="11"/>
  <c r="AG1413" i="11"/>
  <c r="AA1415" i="11"/>
  <c r="AE1415" i="11" s="1"/>
  <c r="M1416" i="11"/>
  <c r="Z1415" i="11"/>
  <c r="Y1415" i="11"/>
  <c r="AD1415" i="11" s="1"/>
  <c r="N1415" i="11"/>
  <c r="AC1415" i="11"/>
  <c r="AB1415" i="11"/>
  <c r="AE1414" i="11"/>
  <c r="P1414" i="11"/>
  <c r="O1414" i="11"/>
  <c r="S1414" i="11"/>
  <c r="R1414" i="11"/>
  <c r="Q1414" i="11"/>
  <c r="S1413" i="11"/>
  <c r="P1413" i="11"/>
  <c r="O1413" i="11"/>
  <c r="Q1413" i="11"/>
  <c r="R1413" i="11"/>
  <c r="AF1414" i="11"/>
  <c r="V1415" i="11" l="1"/>
  <c r="U1415" i="11"/>
  <c r="X1415" i="11"/>
  <c r="W1415" i="11"/>
  <c r="T1415" i="11"/>
  <c r="X1414" i="11"/>
  <c r="W1414" i="11"/>
  <c r="V1414" i="11"/>
  <c r="U1414" i="11"/>
  <c r="T1414" i="11"/>
  <c r="AG1415" i="11"/>
  <c r="AF1415" i="11"/>
  <c r="S1415" i="11"/>
  <c r="R1415" i="11"/>
  <c r="Q1415" i="11"/>
  <c r="P1415" i="11"/>
  <c r="O1415" i="11"/>
  <c r="N1416" i="11"/>
  <c r="AC1416" i="11"/>
  <c r="AB1416" i="11"/>
  <c r="Y1416" i="11"/>
  <c r="M1417" i="11"/>
  <c r="Z1416" i="11"/>
  <c r="AA1416" i="11"/>
  <c r="AE1416" i="11" s="1"/>
  <c r="AG1414" i="11"/>
  <c r="V1416" i="11" l="1"/>
  <c r="U1416" i="11"/>
  <c r="T1416" i="11"/>
  <c r="X1416" i="11"/>
  <c r="W1416" i="11"/>
  <c r="Y1417" i="11"/>
  <c r="AD1417" i="11" s="1"/>
  <c r="AB1417" i="11"/>
  <c r="AA1417" i="11"/>
  <c r="AE1417" i="11" s="1"/>
  <c r="N1417" i="11"/>
  <c r="M1418" i="11"/>
  <c r="Z1417" i="11"/>
  <c r="AC1417" i="11"/>
  <c r="AD1416" i="11"/>
  <c r="AG1416" i="11"/>
  <c r="AF1416" i="11"/>
  <c r="Q1417" i="11" l="1"/>
  <c r="P1417" i="11"/>
  <c r="O1417" i="11"/>
  <c r="S1417" i="11"/>
  <c r="R1417" i="11"/>
  <c r="Q1416" i="11"/>
  <c r="P1416" i="11"/>
  <c r="R1416" i="11"/>
  <c r="O1416" i="11"/>
  <c r="S1416" i="11"/>
  <c r="AB1418" i="11"/>
  <c r="AA1418" i="11"/>
  <c r="AE1418" i="11" s="1"/>
  <c r="M1419" i="11"/>
  <c r="Z1418" i="11"/>
  <c r="N1418" i="11"/>
  <c r="Y1418" i="11"/>
  <c r="AD1418" i="11" s="1"/>
  <c r="AC1418" i="11"/>
  <c r="X1417" i="11"/>
  <c r="W1417" i="11"/>
  <c r="T1417" i="11"/>
  <c r="V1417" i="11"/>
  <c r="U1417" i="11"/>
  <c r="AG1417" i="11"/>
  <c r="AF1417" i="11"/>
  <c r="AG1418" i="11" l="1"/>
  <c r="AF1418" i="11"/>
  <c r="S1418" i="11"/>
  <c r="R1418" i="11"/>
  <c r="O1418" i="11"/>
  <c r="Q1418" i="11"/>
  <c r="P1418" i="11"/>
  <c r="T1418" i="11"/>
  <c r="W1418" i="11"/>
  <c r="V1418" i="11"/>
  <c r="X1418" i="11"/>
  <c r="U1418" i="11"/>
  <c r="N1419" i="11"/>
  <c r="AC1419" i="11"/>
  <c r="M1420" i="11"/>
  <c r="Z1419" i="11"/>
  <c r="Y1419" i="11"/>
  <c r="AA1419" i="11"/>
  <c r="AB1419" i="11"/>
  <c r="M1421" i="11" l="1"/>
  <c r="Z1420" i="11"/>
  <c r="Y1420" i="11"/>
  <c r="AD1420" i="11" s="1"/>
  <c r="AC1420" i="11"/>
  <c r="AB1420" i="11"/>
  <c r="N1420" i="11"/>
  <c r="AA1420" i="11"/>
  <c r="AE1420" i="11" s="1"/>
  <c r="AE1419" i="11"/>
  <c r="AD1419" i="11"/>
  <c r="R1420" i="11" l="1"/>
  <c r="Q1420" i="11"/>
  <c r="P1420" i="11"/>
  <c r="S1420" i="11"/>
  <c r="O1420" i="11"/>
  <c r="X1420" i="11"/>
  <c r="U1420" i="11"/>
  <c r="T1420" i="11"/>
  <c r="W1420" i="11"/>
  <c r="V1420" i="11"/>
  <c r="W1419" i="11"/>
  <c r="V1419" i="11"/>
  <c r="U1419" i="11"/>
  <c r="X1419" i="11"/>
  <c r="T1419" i="11"/>
  <c r="AG1420" i="11"/>
  <c r="AF1420" i="11"/>
  <c r="O1419" i="11"/>
  <c r="R1419" i="11"/>
  <c r="Q1419" i="11"/>
  <c r="S1419" i="11"/>
  <c r="P1419" i="11"/>
  <c r="AF1419" i="11"/>
  <c r="AG1419" i="11"/>
  <c r="AC1421" i="11"/>
  <c r="AB1421" i="11"/>
  <c r="AA1421" i="11"/>
  <c r="AE1421" i="11" s="1"/>
  <c r="M1422" i="11"/>
  <c r="N1421" i="11"/>
  <c r="Z1421" i="11"/>
  <c r="Y1421" i="11"/>
  <c r="AD1421" i="11" s="1"/>
  <c r="U1421" i="11" l="1"/>
  <c r="T1421" i="11"/>
  <c r="X1421" i="11"/>
  <c r="W1421" i="11"/>
  <c r="V1421" i="11"/>
  <c r="S1421" i="11"/>
  <c r="P1421" i="11"/>
  <c r="O1421" i="11"/>
  <c r="R1421" i="11"/>
  <c r="Q1421" i="11"/>
  <c r="AF1421" i="11"/>
  <c r="AG1421" i="11"/>
  <c r="N1422" i="11"/>
  <c r="AA1422" i="11"/>
  <c r="AE1422" i="11" s="1"/>
  <c r="M1423" i="11"/>
  <c r="Z1422" i="11"/>
  <c r="AB1422" i="11"/>
  <c r="Y1422" i="11"/>
  <c r="AC1422" i="11"/>
  <c r="AA1423" i="11" l="1"/>
  <c r="M1424" i="11"/>
  <c r="Z1423" i="11"/>
  <c r="Y1423" i="11"/>
  <c r="N1423" i="11"/>
  <c r="AC1423" i="11"/>
  <c r="AB1423" i="11"/>
  <c r="AF1422" i="11"/>
  <c r="AG1422" i="11"/>
  <c r="AD1422" i="11"/>
  <c r="X1422" i="11"/>
  <c r="W1422" i="11"/>
  <c r="V1422" i="11"/>
  <c r="T1422" i="11"/>
  <c r="U1422" i="11"/>
  <c r="AD1423" i="11" l="1"/>
  <c r="P1422" i="11"/>
  <c r="O1422" i="11"/>
  <c r="S1422" i="11"/>
  <c r="R1422" i="11"/>
  <c r="Q1422" i="11"/>
  <c r="N1424" i="11"/>
  <c r="AC1424" i="11"/>
  <c r="AB1424" i="11"/>
  <c r="Y1424" i="11"/>
  <c r="M1425" i="11"/>
  <c r="AA1424" i="11"/>
  <c r="Z1424" i="11"/>
  <c r="AF1423" i="11"/>
  <c r="AE1423" i="11"/>
  <c r="V1423" i="11" l="1"/>
  <c r="U1423" i="11"/>
  <c r="T1423" i="11"/>
  <c r="X1423" i="11"/>
  <c r="W1423" i="11"/>
  <c r="AE1424" i="11"/>
  <c r="Y1425" i="11"/>
  <c r="AB1425" i="11"/>
  <c r="AA1425" i="11"/>
  <c r="N1425" i="11"/>
  <c r="M1426" i="11"/>
  <c r="AC1425" i="11"/>
  <c r="Z1425" i="11"/>
  <c r="AG1423" i="11"/>
  <c r="AD1424" i="11"/>
  <c r="AF1424" i="11" s="1"/>
  <c r="S1423" i="11"/>
  <c r="R1423" i="11"/>
  <c r="Q1423" i="11"/>
  <c r="P1423" i="11"/>
  <c r="O1423" i="11"/>
  <c r="V1424" i="11" l="1"/>
  <c r="U1424" i="11"/>
  <c r="T1424" i="11"/>
  <c r="X1424" i="11"/>
  <c r="W1424" i="11"/>
  <c r="AE1425" i="11"/>
  <c r="AG1425" i="11" s="1"/>
  <c r="AB1426" i="11"/>
  <c r="AA1426" i="11"/>
  <c r="AE1426" i="11" s="1"/>
  <c r="M1427" i="11"/>
  <c r="Z1426" i="11"/>
  <c r="N1426" i="11"/>
  <c r="AC1426" i="11"/>
  <c r="Y1426" i="11"/>
  <c r="AD1426" i="11" s="1"/>
  <c r="AF1425" i="11"/>
  <c r="Q1424" i="11"/>
  <c r="P1424" i="11"/>
  <c r="S1424" i="11"/>
  <c r="R1424" i="11"/>
  <c r="O1424" i="11"/>
  <c r="AD1425" i="11"/>
  <c r="AG1424" i="11"/>
  <c r="T1426" i="11" l="1"/>
  <c r="W1426" i="11"/>
  <c r="V1426" i="11"/>
  <c r="U1426" i="11"/>
  <c r="X1426" i="11"/>
  <c r="X1425" i="11"/>
  <c r="W1425" i="11"/>
  <c r="T1425" i="11"/>
  <c r="U1425" i="11"/>
  <c r="V1425" i="11"/>
  <c r="Q1425" i="11"/>
  <c r="P1425" i="11"/>
  <c r="O1425" i="11"/>
  <c r="S1425" i="11"/>
  <c r="R1425" i="11"/>
  <c r="AG1426" i="11"/>
  <c r="AF1426" i="11"/>
  <c r="S1426" i="11"/>
  <c r="R1426" i="11"/>
  <c r="O1426" i="11"/>
  <c r="Q1426" i="11"/>
  <c r="P1426" i="11"/>
  <c r="N1427" i="11"/>
  <c r="AC1427" i="11"/>
  <c r="M1428" i="11"/>
  <c r="Z1427" i="11"/>
  <c r="Y1427" i="11"/>
  <c r="AB1427" i="11"/>
  <c r="AA1427" i="11"/>
  <c r="AE1427" i="11" l="1"/>
  <c r="AG1427" i="11" s="1"/>
  <c r="AD1427" i="11"/>
  <c r="M1429" i="11"/>
  <c r="Z1428" i="11"/>
  <c r="Y1428" i="11"/>
  <c r="AD1428" i="11" s="1"/>
  <c r="AC1428" i="11"/>
  <c r="AB1428" i="11"/>
  <c r="N1428" i="11"/>
  <c r="AA1428" i="11"/>
  <c r="R1428" i="11" l="1"/>
  <c r="Q1428" i="11"/>
  <c r="P1428" i="11"/>
  <c r="S1428" i="11"/>
  <c r="O1428" i="11"/>
  <c r="AC1429" i="11"/>
  <c r="AB1429" i="11"/>
  <c r="AA1429" i="11"/>
  <c r="M1430" i="11"/>
  <c r="N1429" i="11"/>
  <c r="Z1429" i="11"/>
  <c r="Y1429" i="11"/>
  <c r="AD1429" i="11" s="1"/>
  <c r="O1427" i="11"/>
  <c r="R1427" i="11"/>
  <c r="Q1427" i="11"/>
  <c r="S1427" i="11"/>
  <c r="P1427" i="11"/>
  <c r="AE1428" i="11"/>
  <c r="AF1427" i="11"/>
  <c r="AG1428" i="11"/>
  <c r="AF1428" i="11"/>
  <c r="W1427" i="11"/>
  <c r="V1427" i="11"/>
  <c r="U1427" i="11"/>
  <c r="T1427" i="11"/>
  <c r="X1427" i="11"/>
  <c r="S1429" i="11" l="1"/>
  <c r="P1429" i="11"/>
  <c r="O1429" i="11"/>
  <c r="R1429" i="11"/>
  <c r="Q1429" i="11"/>
  <c r="AE1429" i="11"/>
  <c r="AF1429" i="11"/>
  <c r="AG1429" i="11"/>
  <c r="X1428" i="11"/>
  <c r="U1428" i="11"/>
  <c r="T1428" i="11"/>
  <c r="V1428" i="11"/>
  <c r="W1428" i="11"/>
  <c r="N1430" i="11"/>
  <c r="AA1430" i="11"/>
  <c r="AE1430" i="11" s="1"/>
  <c r="M1431" i="11"/>
  <c r="Z1430" i="11"/>
  <c r="AC1430" i="11"/>
  <c r="AB1430" i="11"/>
  <c r="Y1430" i="11"/>
  <c r="AD1430" i="11" s="1"/>
  <c r="P1430" i="11" l="1"/>
  <c r="O1430" i="11"/>
  <c r="S1430" i="11"/>
  <c r="R1430" i="11"/>
  <c r="Q1430" i="11"/>
  <c r="X1430" i="11"/>
  <c r="W1430" i="11"/>
  <c r="V1430" i="11"/>
  <c r="U1430" i="11"/>
  <c r="T1430" i="11"/>
  <c r="AA1431" i="11"/>
  <c r="M1432" i="11"/>
  <c r="Z1431" i="11"/>
  <c r="Y1431" i="11"/>
  <c r="N1431" i="11"/>
  <c r="AC1431" i="11"/>
  <c r="AB1431" i="11"/>
  <c r="AF1430" i="11"/>
  <c r="AG1430" i="11"/>
  <c r="U1429" i="11"/>
  <c r="T1429" i="11"/>
  <c r="X1429" i="11"/>
  <c r="W1429" i="11"/>
  <c r="V1429" i="11"/>
  <c r="AD1431" i="11" l="1"/>
  <c r="AF1431" i="11" s="1"/>
  <c r="N1432" i="11"/>
  <c r="AC1432" i="11"/>
  <c r="AB1432" i="11"/>
  <c r="Y1432" i="11"/>
  <c r="AA1432" i="11"/>
  <c r="AE1432" i="11" s="1"/>
  <c r="M1433" i="11"/>
  <c r="Z1432" i="11"/>
  <c r="AG1431" i="11"/>
  <c r="AE1431" i="11"/>
  <c r="Y1433" i="11" l="1"/>
  <c r="AB1433" i="11"/>
  <c r="AA1433" i="11"/>
  <c r="AE1433" i="11" s="1"/>
  <c r="N1433" i="11"/>
  <c r="AC1433" i="11"/>
  <c r="M1434" i="11"/>
  <c r="Z1433" i="11"/>
  <c r="V1432" i="11"/>
  <c r="U1432" i="11"/>
  <c r="T1432" i="11"/>
  <c r="X1432" i="11"/>
  <c r="W1432" i="11"/>
  <c r="V1431" i="11"/>
  <c r="U1431" i="11"/>
  <c r="W1431" i="11"/>
  <c r="T1431" i="11"/>
  <c r="X1431" i="11"/>
  <c r="AD1432" i="11"/>
  <c r="AG1432" i="11"/>
  <c r="AF1432" i="11"/>
  <c r="S1431" i="11"/>
  <c r="R1431" i="11"/>
  <c r="Q1431" i="11"/>
  <c r="P1431" i="11"/>
  <c r="O1431" i="11"/>
  <c r="AB1434" i="11" l="1"/>
  <c r="AA1434" i="11"/>
  <c r="M1435" i="11"/>
  <c r="Z1434" i="11"/>
  <c r="N1434" i="11"/>
  <c r="AC1434" i="11"/>
  <c r="Y1434" i="11"/>
  <c r="AD1434" i="11" s="1"/>
  <c r="AG1433" i="11"/>
  <c r="X1433" i="11"/>
  <c r="W1433" i="11"/>
  <c r="T1433" i="11"/>
  <c r="V1433" i="11"/>
  <c r="U1433" i="11"/>
  <c r="Q1432" i="11"/>
  <c r="P1432" i="11"/>
  <c r="S1432" i="11"/>
  <c r="R1432" i="11"/>
  <c r="O1432" i="11"/>
  <c r="AD1433" i="11"/>
  <c r="S1434" i="11" l="1"/>
  <c r="R1434" i="11"/>
  <c r="O1434" i="11"/>
  <c r="Q1434" i="11"/>
  <c r="P1434" i="11"/>
  <c r="AE1434" i="11"/>
  <c r="AG1434" i="11" s="1"/>
  <c r="AF1434" i="11"/>
  <c r="Q1433" i="11"/>
  <c r="P1433" i="11"/>
  <c r="O1433" i="11"/>
  <c r="S1433" i="11"/>
  <c r="R1433" i="11"/>
  <c r="N1435" i="11"/>
  <c r="AC1435" i="11"/>
  <c r="M1436" i="11"/>
  <c r="Z1435" i="11"/>
  <c r="Y1435" i="11"/>
  <c r="AD1435" i="11" s="1"/>
  <c r="AB1435" i="11"/>
  <c r="AA1435" i="11"/>
  <c r="AE1435" i="11" s="1"/>
  <c r="AF1433" i="11"/>
  <c r="M1437" i="11" l="1"/>
  <c r="Z1436" i="11"/>
  <c r="Y1436" i="11"/>
  <c r="AD1436" i="11" s="1"/>
  <c r="AC1436" i="11"/>
  <c r="AB1436" i="11"/>
  <c r="AA1436" i="11"/>
  <c r="AE1436" i="11" s="1"/>
  <c r="N1436" i="11"/>
  <c r="AG1435" i="11"/>
  <c r="AF1435" i="11"/>
  <c r="T1434" i="11"/>
  <c r="W1434" i="11"/>
  <c r="V1434" i="11"/>
  <c r="X1434" i="11"/>
  <c r="U1434" i="11"/>
  <c r="O1435" i="11"/>
  <c r="R1435" i="11"/>
  <c r="Q1435" i="11"/>
  <c r="S1435" i="11"/>
  <c r="P1435" i="11"/>
  <c r="W1435" i="11"/>
  <c r="V1435" i="11"/>
  <c r="U1435" i="11"/>
  <c r="X1435" i="11"/>
  <c r="T1435" i="11"/>
  <c r="AG1436" i="11" l="1"/>
  <c r="AF1436" i="11"/>
  <c r="R1436" i="11"/>
  <c r="Q1436" i="11"/>
  <c r="P1436" i="11"/>
  <c r="S1436" i="11"/>
  <c r="O1436" i="11"/>
  <c r="X1436" i="11"/>
  <c r="U1436" i="11"/>
  <c r="T1436" i="11"/>
  <c r="W1436" i="11"/>
  <c r="V1436" i="11"/>
  <c r="AC1437" i="11"/>
  <c r="AB1437" i="11"/>
  <c r="AA1437" i="11"/>
  <c r="AE1437" i="11" s="1"/>
  <c r="Y1437" i="11"/>
  <c r="AD1437" i="11" s="1"/>
  <c r="N1437" i="11"/>
  <c r="M1438" i="11"/>
  <c r="Z1437" i="11"/>
  <c r="U1437" i="11" l="1"/>
  <c r="T1437" i="11"/>
  <c r="X1437" i="11"/>
  <c r="W1437" i="11"/>
  <c r="V1437" i="11"/>
  <c r="S1437" i="11"/>
  <c r="P1437" i="11"/>
  <c r="O1437" i="11"/>
  <c r="R1437" i="11"/>
  <c r="Q1437" i="11"/>
  <c r="N1438" i="11"/>
  <c r="AA1438" i="11"/>
  <c r="M1439" i="11"/>
  <c r="Z1438" i="11"/>
  <c r="Y1438" i="11"/>
  <c r="AD1438" i="11" s="1"/>
  <c r="AC1438" i="11"/>
  <c r="AB1438" i="11"/>
  <c r="AF1437" i="11"/>
  <c r="AG1437" i="11"/>
  <c r="P1438" i="11" l="1"/>
  <c r="O1438" i="11"/>
  <c r="S1438" i="11"/>
  <c r="R1438" i="11"/>
  <c r="Q1438" i="11"/>
  <c r="AE1438" i="11"/>
  <c r="AF1438" i="11"/>
  <c r="AG1438" i="11"/>
  <c r="AA1439" i="11"/>
  <c r="M1440" i="11"/>
  <c r="Z1439" i="11"/>
  <c r="Y1439" i="11"/>
  <c r="N1439" i="11"/>
  <c r="AC1439" i="11"/>
  <c r="AB1439" i="11"/>
  <c r="AD1439" i="11" l="1"/>
  <c r="X1438" i="11"/>
  <c r="W1438" i="11"/>
  <c r="V1438" i="11"/>
  <c r="U1438" i="11"/>
  <c r="T1438" i="11"/>
  <c r="N1440" i="11"/>
  <c r="AC1440" i="11"/>
  <c r="AB1440" i="11"/>
  <c r="Y1440" i="11"/>
  <c r="AD1440" i="11" s="1"/>
  <c r="Z1440" i="11"/>
  <c r="M1441" i="11"/>
  <c r="AA1440" i="11"/>
  <c r="AE1440" i="11" s="1"/>
  <c r="AF1439" i="11"/>
  <c r="AE1439" i="11"/>
  <c r="AG1440" i="11" l="1"/>
  <c r="AF1440" i="11"/>
  <c r="V1439" i="11"/>
  <c r="U1439" i="11"/>
  <c r="X1439" i="11"/>
  <c r="W1439" i="11"/>
  <c r="T1439" i="11"/>
  <c r="Y1441" i="11"/>
  <c r="AD1441" i="11" s="1"/>
  <c r="AB1441" i="11"/>
  <c r="AA1441" i="11"/>
  <c r="Z1441" i="11"/>
  <c r="M1442" i="11"/>
  <c r="N1441" i="11"/>
  <c r="AC1441" i="11"/>
  <c r="AG1439" i="11"/>
  <c r="Q1440" i="11"/>
  <c r="P1440" i="11"/>
  <c r="S1440" i="11"/>
  <c r="R1440" i="11"/>
  <c r="O1440" i="11"/>
  <c r="V1440" i="11"/>
  <c r="U1440" i="11"/>
  <c r="T1440" i="11"/>
  <c r="X1440" i="11"/>
  <c r="W1440" i="11"/>
  <c r="S1439" i="11"/>
  <c r="R1439" i="11"/>
  <c r="Q1439" i="11"/>
  <c r="P1439" i="11"/>
  <c r="O1439" i="11"/>
  <c r="Q1441" i="11" l="1"/>
  <c r="P1441" i="11"/>
  <c r="O1441" i="11"/>
  <c r="S1441" i="11"/>
  <c r="R1441" i="11"/>
  <c r="AF1441" i="11"/>
  <c r="AB1442" i="11"/>
  <c r="AA1442" i="11"/>
  <c r="M1443" i="11"/>
  <c r="Z1442" i="11"/>
  <c r="N1442" i="11"/>
  <c r="Y1442" i="11"/>
  <c r="AD1442" i="11" s="1"/>
  <c r="AC1442" i="11"/>
  <c r="AE1441" i="11"/>
  <c r="AG1441" i="11" s="1"/>
  <c r="S1442" i="11" l="1"/>
  <c r="R1442" i="11"/>
  <c r="O1442" i="11"/>
  <c r="Q1442" i="11"/>
  <c r="P1442" i="11"/>
  <c r="X1441" i="11"/>
  <c r="W1441" i="11"/>
  <c r="T1441" i="11"/>
  <c r="V1441" i="11"/>
  <c r="U1441" i="11"/>
  <c r="AF1442" i="11"/>
  <c r="N1443" i="11"/>
  <c r="AC1443" i="11"/>
  <c r="Z1443" i="11"/>
  <c r="M1444" i="11"/>
  <c r="Y1443" i="11"/>
  <c r="AA1443" i="11"/>
  <c r="AB1443" i="11"/>
  <c r="AE1442" i="11"/>
  <c r="Y1444" i="11" l="1"/>
  <c r="AC1444" i="11"/>
  <c r="AB1444" i="11"/>
  <c r="AA1444" i="11"/>
  <c r="N1444" i="11"/>
  <c r="Z1444" i="11"/>
  <c r="M1445" i="11"/>
  <c r="T1442" i="11"/>
  <c r="W1442" i="11"/>
  <c r="V1442" i="11"/>
  <c r="X1442" i="11"/>
  <c r="U1442" i="11"/>
  <c r="AG1442" i="11"/>
  <c r="AF1443" i="11"/>
  <c r="AE1443" i="11"/>
  <c r="AD1443" i="11"/>
  <c r="W1443" i="11" l="1"/>
  <c r="V1443" i="11"/>
  <c r="U1443" i="11"/>
  <c r="X1443" i="11"/>
  <c r="T1443" i="11"/>
  <c r="AG1443" i="11"/>
  <c r="AB1445" i="11"/>
  <c r="AA1445" i="11"/>
  <c r="AE1445" i="11" s="1"/>
  <c r="AC1445" i="11"/>
  <c r="Z1445" i="11"/>
  <c r="Y1445" i="11"/>
  <c r="AD1445" i="11" s="1"/>
  <c r="M1446" i="11"/>
  <c r="N1445" i="11"/>
  <c r="AF1444" i="11"/>
  <c r="AE1444" i="11"/>
  <c r="O1443" i="11"/>
  <c r="R1443" i="11"/>
  <c r="Q1443" i="11"/>
  <c r="S1443" i="11"/>
  <c r="P1443" i="11"/>
  <c r="AD1444" i="11"/>
  <c r="T1444" i="11" l="1"/>
  <c r="W1444" i="11"/>
  <c r="V1444" i="11"/>
  <c r="X1444" i="11"/>
  <c r="U1444" i="11"/>
  <c r="T1445" i="11"/>
  <c r="V1445" i="11"/>
  <c r="U1445" i="11"/>
  <c r="X1445" i="11"/>
  <c r="W1445" i="11"/>
  <c r="S1445" i="11"/>
  <c r="Q1445" i="11"/>
  <c r="P1445" i="11"/>
  <c r="O1445" i="11"/>
  <c r="R1445" i="11"/>
  <c r="AF1445" i="11"/>
  <c r="AG1445" i="11"/>
  <c r="N1446" i="11"/>
  <c r="AB1446" i="11"/>
  <c r="AA1446" i="11"/>
  <c r="Z1446" i="11"/>
  <c r="M1447" i="11"/>
  <c r="Y1446" i="11"/>
  <c r="AD1446" i="11" s="1"/>
  <c r="AC1446" i="11"/>
  <c r="Q1444" i="11"/>
  <c r="S1444" i="11"/>
  <c r="R1444" i="11"/>
  <c r="O1444" i="11"/>
  <c r="P1444" i="11"/>
  <c r="AG1444" i="11"/>
  <c r="O1446" i="11" l="1"/>
  <c r="R1446" i="11"/>
  <c r="Q1446" i="11"/>
  <c r="P1446" i="11"/>
  <c r="S1446" i="11"/>
  <c r="M1448" i="11"/>
  <c r="Z1447" i="11"/>
  <c r="Y1447" i="11"/>
  <c r="AD1447" i="11" s="1"/>
  <c r="AC1447" i="11"/>
  <c r="AB1447" i="11"/>
  <c r="AA1447" i="11"/>
  <c r="AE1447" i="11" s="1"/>
  <c r="N1447" i="11"/>
  <c r="AF1446" i="11"/>
  <c r="AE1446" i="11"/>
  <c r="R1447" i="11" l="1"/>
  <c r="Q1447" i="11"/>
  <c r="S1447" i="11"/>
  <c r="P1447" i="11"/>
  <c r="O1447" i="11"/>
  <c r="W1446" i="11"/>
  <c r="V1446" i="11"/>
  <c r="U1446" i="11"/>
  <c r="T1446" i="11"/>
  <c r="X1446" i="11"/>
  <c r="AG1447" i="11"/>
  <c r="AF1447" i="11"/>
  <c r="V1447" i="11"/>
  <c r="U1447" i="11"/>
  <c r="W1447" i="11"/>
  <c r="T1447" i="11"/>
  <c r="X1447" i="11"/>
  <c r="AC1448" i="11"/>
  <c r="AB1448" i="11"/>
  <c r="AA1448" i="11"/>
  <c r="Z1448" i="11"/>
  <c r="Y1448" i="11"/>
  <c r="AD1448" i="11" s="1"/>
  <c r="N1448" i="11"/>
  <c r="M1449" i="11"/>
  <c r="AG1446" i="11"/>
  <c r="R1448" i="11" l="1"/>
  <c r="Q1448" i="11"/>
  <c r="P1448" i="11"/>
  <c r="S1448" i="11"/>
  <c r="O1448" i="11"/>
  <c r="AE1448" i="11"/>
  <c r="AC1449" i="11"/>
  <c r="AB1449" i="11"/>
  <c r="AA1449" i="11"/>
  <c r="M1450" i="11"/>
  <c r="Z1449" i="11"/>
  <c r="N1449" i="11"/>
  <c r="Y1449" i="11"/>
  <c r="AD1449" i="11" s="1"/>
  <c r="AG1448" i="11"/>
  <c r="AF1448" i="11"/>
  <c r="P1449" i="11" l="1"/>
  <c r="O1449" i="11"/>
  <c r="S1449" i="11"/>
  <c r="R1449" i="11"/>
  <c r="Q1449" i="11"/>
  <c r="U1448" i="11"/>
  <c r="T1448" i="11"/>
  <c r="W1448" i="11"/>
  <c r="V1448" i="11"/>
  <c r="X1448" i="11"/>
  <c r="AF1449" i="11"/>
  <c r="AA1450" i="11"/>
  <c r="AE1450" i="11" s="1"/>
  <c r="M1451" i="11"/>
  <c r="Z1450" i="11"/>
  <c r="AC1450" i="11"/>
  <c r="AB1450" i="11"/>
  <c r="N1450" i="11"/>
  <c r="Y1450" i="11"/>
  <c r="AE1449" i="11"/>
  <c r="T1450" i="11" l="1"/>
  <c r="W1450" i="11"/>
  <c r="V1450" i="11"/>
  <c r="X1450" i="11"/>
  <c r="U1450" i="11"/>
  <c r="N1451" i="11"/>
  <c r="AC1451" i="11"/>
  <c r="AB1451" i="11"/>
  <c r="AA1451" i="11"/>
  <c r="M1452" i="11"/>
  <c r="Y1451" i="11"/>
  <c r="Z1451" i="11"/>
  <c r="X1449" i="11"/>
  <c r="W1449" i="11"/>
  <c r="V1449" i="11"/>
  <c r="U1449" i="11"/>
  <c r="T1449" i="11"/>
  <c r="AG1449" i="11"/>
  <c r="AD1450" i="11"/>
  <c r="AF1450" i="11" s="1"/>
  <c r="AG1450" i="11"/>
  <c r="S1450" i="11" l="1"/>
  <c r="R1450" i="11"/>
  <c r="Q1450" i="11"/>
  <c r="P1450" i="11"/>
  <c r="O1450" i="11"/>
  <c r="AD1451" i="11"/>
  <c r="Y1452" i="11"/>
  <c r="AC1452" i="11"/>
  <c r="AB1452" i="11"/>
  <c r="M1453" i="11"/>
  <c r="AA1452" i="11"/>
  <c r="AE1452" i="11" s="1"/>
  <c r="Z1452" i="11"/>
  <c r="N1452" i="11"/>
  <c r="AE1451" i="11"/>
  <c r="AG1452" i="11" l="1"/>
  <c r="S1451" i="11"/>
  <c r="R1451" i="11"/>
  <c r="Q1451" i="11"/>
  <c r="P1451" i="11"/>
  <c r="O1451" i="11"/>
  <c r="X1452" i="11"/>
  <c r="T1452" i="11"/>
  <c r="W1452" i="11"/>
  <c r="V1452" i="11"/>
  <c r="U1452" i="11"/>
  <c r="AB1453" i="11"/>
  <c r="AA1453" i="11"/>
  <c r="AE1453" i="11" s="1"/>
  <c r="AC1453" i="11"/>
  <c r="M1454" i="11"/>
  <c r="N1453" i="11"/>
  <c r="Z1453" i="11"/>
  <c r="Y1453" i="11"/>
  <c r="V1451" i="11"/>
  <c r="U1451" i="11"/>
  <c r="X1451" i="11"/>
  <c r="W1451" i="11"/>
  <c r="T1451" i="11"/>
  <c r="AF1451" i="11"/>
  <c r="AD1452" i="11"/>
  <c r="AF1452" i="11" s="1"/>
  <c r="AG1451" i="11"/>
  <c r="T1453" i="11" l="1"/>
  <c r="U1453" i="11"/>
  <c r="X1453" i="11"/>
  <c r="W1453" i="11"/>
  <c r="V1453" i="11"/>
  <c r="AD1453" i="11"/>
  <c r="N1454" i="11"/>
  <c r="AC1454" i="11"/>
  <c r="AB1454" i="11"/>
  <c r="Y1454" i="11"/>
  <c r="M1455" i="11"/>
  <c r="AA1454" i="11"/>
  <c r="AE1454" i="11" s="1"/>
  <c r="Z1454" i="11"/>
  <c r="Q1452" i="11"/>
  <c r="P1452" i="11"/>
  <c r="S1452" i="11"/>
  <c r="R1452" i="11"/>
  <c r="O1452" i="11"/>
  <c r="AG1453" i="11"/>
  <c r="W1454" i="11" l="1"/>
  <c r="V1454" i="11"/>
  <c r="T1454" i="11"/>
  <c r="X1454" i="11"/>
  <c r="U1454" i="11"/>
  <c r="AG1454" i="11"/>
  <c r="S1453" i="11"/>
  <c r="R1453" i="11"/>
  <c r="Q1453" i="11"/>
  <c r="P1453" i="11"/>
  <c r="O1453" i="11"/>
  <c r="AF1453" i="11"/>
  <c r="M1456" i="11"/>
  <c r="Z1455" i="11"/>
  <c r="Y1455" i="11"/>
  <c r="AD1455" i="11" s="1"/>
  <c r="AC1455" i="11"/>
  <c r="N1455" i="11"/>
  <c r="AA1455" i="11"/>
  <c r="AB1455" i="11"/>
  <c r="AD1454" i="11"/>
  <c r="AF1454" i="11" s="1"/>
  <c r="AE1455" i="11" l="1"/>
  <c r="O1454" i="11"/>
  <c r="S1454" i="11"/>
  <c r="R1454" i="11"/>
  <c r="Q1454" i="11"/>
  <c r="P1454" i="11"/>
  <c r="R1455" i="11"/>
  <c r="Q1455" i="11"/>
  <c r="S1455" i="11"/>
  <c r="P1455" i="11"/>
  <c r="O1455" i="11"/>
  <c r="AC1456" i="11"/>
  <c r="AB1456" i="11"/>
  <c r="Y1456" i="11"/>
  <c r="AD1456" i="11" s="1"/>
  <c r="M1457" i="11"/>
  <c r="N1456" i="11"/>
  <c r="AA1456" i="11"/>
  <c r="Z1456" i="11"/>
  <c r="AG1455" i="11"/>
  <c r="AF1455" i="11"/>
  <c r="AF1456" i="11" l="1"/>
  <c r="S1456" i="11"/>
  <c r="R1456" i="11"/>
  <c r="O1456" i="11"/>
  <c r="P1456" i="11"/>
  <c r="Q1456" i="11"/>
  <c r="AC1457" i="11"/>
  <c r="Z1457" i="11"/>
  <c r="N1457" i="11"/>
  <c r="Y1457" i="11"/>
  <c r="M1458" i="11"/>
  <c r="AB1457" i="11"/>
  <c r="AA1457" i="11"/>
  <c r="AE1456" i="11"/>
  <c r="U1455" i="11"/>
  <c r="T1455" i="11"/>
  <c r="X1455" i="11"/>
  <c r="W1455" i="11"/>
  <c r="V1455" i="11"/>
  <c r="AE1457" i="11" l="1"/>
  <c r="AA1458" i="11"/>
  <c r="M1459" i="11"/>
  <c r="Z1458" i="11"/>
  <c r="Y1458" i="11"/>
  <c r="N1458" i="11"/>
  <c r="AC1458" i="11"/>
  <c r="AB1458" i="11"/>
  <c r="AD1457" i="11"/>
  <c r="U1456" i="11"/>
  <c r="T1456" i="11"/>
  <c r="V1456" i="11"/>
  <c r="X1456" i="11"/>
  <c r="W1456" i="11"/>
  <c r="AF1457" i="11"/>
  <c r="AG1457" i="11"/>
  <c r="AG1456" i="11"/>
  <c r="AD1458" i="11" l="1"/>
  <c r="N1459" i="11"/>
  <c r="AC1459" i="11"/>
  <c r="Z1459" i="11"/>
  <c r="Y1459" i="11"/>
  <c r="AD1459" i="11" s="1"/>
  <c r="AA1459" i="11"/>
  <c r="AE1459" i="11" s="1"/>
  <c r="M1460" i="11"/>
  <c r="AB1459" i="11"/>
  <c r="AE1458" i="11"/>
  <c r="P1457" i="11"/>
  <c r="O1457" i="11"/>
  <c r="S1457" i="11"/>
  <c r="R1457" i="11"/>
  <c r="Q1457" i="11"/>
  <c r="X1457" i="11"/>
  <c r="W1457" i="11"/>
  <c r="U1457" i="11"/>
  <c r="T1457" i="11"/>
  <c r="V1457" i="11"/>
  <c r="S1459" i="11" l="1"/>
  <c r="P1459" i="11"/>
  <c r="O1459" i="11"/>
  <c r="R1459" i="11"/>
  <c r="Q1459" i="11"/>
  <c r="V1459" i="11"/>
  <c r="U1459" i="11"/>
  <c r="W1459" i="11"/>
  <c r="T1459" i="11"/>
  <c r="X1459" i="11"/>
  <c r="AG1459" i="11"/>
  <c r="AF1459" i="11"/>
  <c r="V1458" i="11"/>
  <c r="U1458" i="11"/>
  <c r="T1458" i="11"/>
  <c r="X1458" i="11"/>
  <c r="W1458" i="11"/>
  <c r="S1458" i="11"/>
  <c r="R1458" i="11"/>
  <c r="O1458" i="11"/>
  <c r="Q1458" i="11"/>
  <c r="P1458" i="11"/>
  <c r="AG1458" i="11"/>
  <c r="Y1460" i="11"/>
  <c r="AD1460" i="11" s="1"/>
  <c r="M1461" i="11"/>
  <c r="AA1460" i="11"/>
  <c r="Z1460" i="11"/>
  <c r="N1460" i="11"/>
  <c r="AC1460" i="11"/>
  <c r="AB1460" i="11"/>
  <c r="AF1458" i="11"/>
  <c r="Q1460" i="11" l="1"/>
  <c r="P1460" i="11"/>
  <c r="O1460" i="11"/>
  <c r="R1460" i="11"/>
  <c r="S1460" i="11"/>
  <c r="AF1460" i="11"/>
  <c r="AE1460" i="11"/>
  <c r="AG1460" i="11" s="1"/>
  <c r="AB1461" i="11"/>
  <c r="AA1461" i="11"/>
  <c r="Z1461" i="11"/>
  <c r="Y1461" i="11"/>
  <c r="AD1461" i="11" s="1"/>
  <c r="N1461" i="11"/>
  <c r="M1462" i="11"/>
  <c r="AC1461" i="11"/>
  <c r="N1462" i="11" l="1"/>
  <c r="M1463" i="11"/>
  <c r="AA1462" i="11"/>
  <c r="Z1462" i="11"/>
  <c r="AC1462" i="11"/>
  <c r="AB1462" i="11"/>
  <c r="Y1462" i="11"/>
  <c r="AD1462" i="11" s="1"/>
  <c r="X1460" i="11"/>
  <c r="V1460" i="11"/>
  <c r="U1460" i="11"/>
  <c r="T1460" i="11"/>
  <c r="W1460" i="11"/>
  <c r="S1461" i="11"/>
  <c r="P1461" i="11"/>
  <c r="O1461" i="11"/>
  <c r="R1461" i="11"/>
  <c r="Q1461" i="11"/>
  <c r="AF1461" i="11"/>
  <c r="AE1461" i="11"/>
  <c r="T1461" i="11" l="1"/>
  <c r="W1461" i="11"/>
  <c r="V1461" i="11"/>
  <c r="U1461" i="11"/>
  <c r="X1461" i="11"/>
  <c r="O1462" i="11"/>
  <c r="Q1462" i="11"/>
  <c r="P1462" i="11"/>
  <c r="S1462" i="11"/>
  <c r="R1462" i="11"/>
  <c r="AE1462" i="11"/>
  <c r="AG1461" i="11"/>
  <c r="M1464" i="11"/>
  <c r="Z1463" i="11"/>
  <c r="Y1463" i="11"/>
  <c r="AB1463" i="11"/>
  <c r="AA1463" i="11"/>
  <c r="AC1463" i="11"/>
  <c r="N1463" i="11"/>
  <c r="AG1462" i="11"/>
  <c r="AF1462" i="11"/>
  <c r="AD1463" i="11" l="1"/>
  <c r="AF1463" i="11"/>
  <c r="W1462" i="11"/>
  <c r="V1462" i="11"/>
  <c r="X1462" i="11"/>
  <c r="U1462" i="11"/>
  <c r="T1462" i="11"/>
  <c r="AC1464" i="11"/>
  <c r="AB1464" i="11"/>
  <c r="M1465" i="11"/>
  <c r="N1464" i="11"/>
  <c r="AA1464" i="11"/>
  <c r="AE1464" i="11" s="1"/>
  <c r="Z1464" i="11"/>
  <c r="Y1464" i="11"/>
  <c r="AD1464" i="11" s="1"/>
  <c r="AE1463" i="11"/>
  <c r="W1463" i="11" l="1"/>
  <c r="V1463" i="11"/>
  <c r="U1463" i="11"/>
  <c r="X1463" i="11"/>
  <c r="T1463" i="11"/>
  <c r="Q1464" i="11"/>
  <c r="P1464" i="11"/>
  <c r="R1464" i="11"/>
  <c r="O1464" i="11"/>
  <c r="S1464" i="11"/>
  <c r="AG1464" i="11"/>
  <c r="AF1464" i="11"/>
  <c r="Y1465" i="11"/>
  <c r="M1466" i="11"/>
  <c r="AB1465" i="11"/>
  <c r="AA1465" i="11"/>
  <c r="N1465" i="11"/>
  <c r="Z1465" i="11"/>
  <c r="AC1465" i="11"/>
  <c r="U1464" i="11"/>
  <c r="T1464" i="11"/>
  <c r="X1464" i="11"/>
  <c r="W1464" i="11"/>
  <c r="V1464" i="11"/>
  <c r="AG1463" i="11"/>
  <c r="R1463" i="11"/>
  <c r="Q1463" i="11"/>
  <c r="P1463" i="11"/>
  <c r="O1463" i="11"/>
  <c r="S1463" i="11"/>
  <c r="AD1465" i="11" l="1"/>
  <c r="AE1465" i="11"/>
  <c r="AA1466" i="11"/>
  <c r="M1467" i="11"/>
  <c r="Z1466" i="11"/>
  <c r="N1466" i="11"/>
  <c r="AC1466" i="11"/>
  <c r="AB1466" i="11"/>
  <c r="Y1466" i="11"/>
  <c r="AF1465" i="11"/>
  <c r="AG1465" i="11"/>
  <c r="N1467" i="11" l="1"/>
  <c r="AC1467" i="11"/>
  <c r="Y1467" i="11"/>
  <c r="AD1467" i="11" s="1"/>
  <c r="M1468" i="11"/>
  <c r="AB1467" i="11"/>
  <c r="AA1467" i="11"/>
  <c r="Z1467" i="11"/>
  <c r="AE1466" i="11"/>
  <c r="X1465" i="11"/>
  <c r="W1465" i="11"/>
  <c r="V1465" i="11"/>
  <c r="U1465" i="11"/>
  <c r="T1465" i="11"/>
  <c r="AD1466" i="11"/>
  <c r="P1465" i="11"/>
  <c r="O1465" i="11"/>
  <c r="R1465" i="11"/>
  <c r="Q1465" i="11"/>
  <c r="S1465" i="11"/>
  <c r="Y1468" i="11" l="1"/>
  <c r="Z1468" i="11"/>
  <c r="N1468" i="11"/>
  <c r="M1469" i="11"/>
  <c r="AC1468" i="11"/>
  <c r="AB1468" i="11"/>
  <c r="AA1468" i="11"/>
  <c r="AE1468" i="11" s="1"/>
  <c r="AE1467" i="11"/>
  <c r="AF1467" i="11"/>
  <c r="O1467" i="11"/>
  <c r="R1467" i="11"/>
  <c r="Q1467" i="11"/>
  <c r="S1467" i="11"/>
  <c r="P1467" i="11"/>
  <c r="S1466" i="11"/>
  <c r="R1466" i="11"/>
  <c r="Q1466" i="11"/>
  <c r="P1466" i="11"/>
  <c r="O1466" i="11"/>
  <c r="X1466" i="11"/>
  <c r="W1466" i="11"/>
  <c r="V1466" i="11"/>
  <c r="U1466" i="11"/>
  <c r="T1466" i="11"/>
  <c r="AF1466" i="11"/>
  <c r="AG1466" i="11"/>
  <c r="X1468" i="11" l="1"/>
  <c r="W1468" i="11"/>
  <c r="V1468" i="11"/>
  <c r="T1468" i="11"/>
  <c r="U1468" i="11"/>
  <c r="V1467" i="11"/>
  <c r="U1467" i="11"/>
  <c r="X1467" i="11"/>
  <c r="W1467" i="11"/>
  <c r="T1467" i="11"/>
  <c r="AB1469" i="11"/>
  <c r="AA1469" i="11"/>
  <c r="Y1469" i="11"/>
  <c r="AD1469" i="11" s="1"/>
  <c r="M1470" i="11"/>
  <c r="N1469" i="11"/>
  <c r="AC1469" i="11"/>
  <c r="Z1469" i="11"/>
  <c r="AG1468" i="11"/>
  <c r="AG1467" i="11"/>
  <c r="AD1468" i="11"/>
  <c r="AF1469" i="11" l="1"/>
  <c r="N1470" i="11"/>
  <c r="Z1470" i="11"/>
  <c r="Y1470" i="11"/>
  <c r="AD1470" i="11" s="1"/>
  <c r="M1471" i="11"/>
  <c r="AC1470" i="11"/>
  <c r="AB1470" i="11"/>
  <c r="AA1470" i="11"/>
  <c r="AE1469" i="11"/>
  <c r="Q1468" i="11"/>
  <c r="P1468" i="11"/>
  <c r="S1468" i="11"/>
  <c r="R1468" i="11"/>
  <c r="O1468" i="11"/>
  <c r="S1469" i="11"/>
  <c r="O1469" i="11"/>
  <c r="R1469" i="11"/>
  <c r="Q1469" i="11"/>
  <c r="P1469" i="11"/>
  <c r="AF1468" i="11"/>
  <c r="M1472" i="11" l="1"/>
  <c r="Z1471" i="11"/>
  <c r="Y1471" i="11"/>
  <c r="AA1471" i="11"/>
  <c r="N1471" i="11"/>
  <c r="AC1471" i="11"/>
  <c r="AB1471" i="11"/>
  <c r="AG1470" i="11"/>
  <c r="AF1470" i="11"/>
  <c r="T1469" i="11"/>
  <c r="X1469" i="11"/>
  <c r="W1469" i="11"/>
  <c r="V1469" i="11"/>
  <c r="U1469" i="11"/>
  <c r="O1470" i="11"/>
  <c r="P1470" i="11"/>
  <c r="S1470" i="11"/>
  <c r="R1470" i="11"/>
  <c r="Q1470" i="11"/>
  <c r="AE1470" i="11"/>
  <c r="AG1469" i="11"/>
  <c r="AD1471" i="11" l="1"/>
  <c r="AE1471" i="11"/>
  <c r="AG1471" i="11"/>
  <c r="AF1471" i="11"/>
  <c r="W1470" i="11"/>
  <c r="V1470" i="11"/>
  <c r="X1470" i="11"/>
  <c r="U1470" i="11"/>
  <c r="T1470" i="11"/>
  <c r="AC1472" i="11"/>
  <c r="AB1472" i="11"/>
  <c r="Z1472" i="11"/>
  <c r="Y1472" i="11"/>
  <c r="AD1472" i="11" s="1"/>
  <c r="M1473" i="11"/>
  <c r="N1472" i="11"/>
  <c r="AA1472" i="11"/>
  <c r="AE1472" i="11" s="1"/>
  <c r="U1472" i="11" l="1"/>
  <c r="T1472" i="11"/>
  <c r="X1472" i="11"/>
  <c r="V1472" i="11"/>
  <c r="W1472" i="11"/>
  <c r="P1472" i="11"/>
  <c r="O1472" i="11"/>
  <c r="S1472" i="11"/>
  <c r="R1472" i="11"/>
  <c r="Q1472" i="11"/>
  <c r="AG1472" i="11"/>
  <c r="AF1472" i="11"/>
  <c r="AA1473" i="11"/>
  <c r="AE1473" i="11" s="1"/>
  <c r="Z1473" i="11"/>
  <c r="N1473" i="11"/>
  <c r="Y1473" i="11"/>
  <c r="AD1473" i="11" s="1"/>
  <c r="AC1473" i="11"/>
  <c r="M1474" i="11"/>
  <c r="AB1473" i="11"/>
  <c r="X1471" i="11"/>
  <c r="W1471" i="11"/>
  <c r="T1471" i="11"/>
  <c r="V1471" i="11"/>
  <c r="U1471" i="11"/>
  <c r="R1471" i="11"/>
  <c r="Q1471" i="11"/>
  <c r="O1471" i="11"/>
  <c r="S1471" i="11"/>
  <c r="P1471" i="11"/>
  <c r="X1473" i="11" l="1"/>
  <c r="W1473" i="11"/>
  <c r="T1473" i="11"/>
  <c r="V1473" i="11"/>
  <c r="U1473" i="11"/>
  <c r="P1473" i="11"/>
  <c r="O1473" i="11"/>
  <c r="Q1473" i="11"/>
  <c r="S1473" i="11"/>
  <c r="R1473" i="11"/>
  <c r="AF1473" i="11"/>
  <c r="AG1473" i="11"/>
  <c r="AA1474" i="11"/>
  <c r="M1475" i="11"/>
  <c r="Z1474" i="11"/>
  <c r="AB1474" i="11"/>
  <c r="Y1474" i="11"/>
  <c r="N1474" i="11"/>
  <c r="AC1474" i="11"/>
  <c r="AE1474" i="11" l="1"/>
  <c r="N1475" i="11"/>
  <c r="AC1475" i="11"/>
  <c r="AA1475" i="11"/>
  <c r="AE1475" i="11" s="1"/>
  <c r="Z1475" i="11"/>
  <c r="Y1475" i="11"/>
  <c r="AB1475" i="11"/>
  <c r="M1476" i="11"/>
  <c r="AG1474" i="11"/>
  <c r="AD1474" i="11"/>
  <c r="Y1476" i="11" l="1"/>
  <c r="AB1476" i="11"/>
  <c r="AA1476" i="11"/>
  <c r="Z1476" i="11"/>
  <c r="N1476" i="11"/>
  <c r="M1477" i="11"/>
  <c r="AC1476" i="11"/>
  <c r="V1475" i="11"/>
  <c r="U1475" i="11"/>
  <c r="T1475" i="11"/>
  <c r="X1475" i="11"/>
  <c r="W1475" i="11"/>
  <c r="S1474" i="11"/>
  <c r="R1474" i="11"/>
  <c r="P1474" i="11"/>
  <c r="O1474" i="11"/>
  <c r="Q1474" i="11"/>
  <c r="AF1474" i="11"/>
  <c r="AD1475" i="11"/>
  <c r="AF1475" i="11"/>
  <c r="AG1475" i="11"/>
  <c r="X1474" i="11"/>
  <c r="U1474" i="11"/>
  <c r="T1474" i="11"/>
  <c r="W1474" i="11"/>
  <c r="V1474" i="11"/>
  <c r="AB1477" i="11" l="1"/>
  <c r="AA1477" i="11"/>
  <c r="AE1477" i="11" s="1"/>
  <c r="AC1477" i="11"/>
  <c r="Z1477" i="11"/>
  <c r="Y1477" i="11"/>
  <c r="AD1477" i="11" s="1"/>
  <c r="N1477" i="11"/>
  <c r="M1478" i="11"/>
  <c r="Q1475" i="11"/>
  <c r="P1475" i="11"/>
  <c r="O1475" i="11"/>
  <c r="S1475" i="11"/>
  <c r="R1475" i="11"/>
  <c r="AE1476" i="11"/>
  <c r="AD1476" i="11"/>
  <c r="X1476" i="11" l="1"/>
  <c r="U1476" i="11"/>
  <c r="T1476" i="11"/>
  <c r="V1476" i="11"/>
  <c r="W1476" i="11"/>
  <c r="N1478" i="11"/>
  <c r="AB1478" i="11"/>
  <c r="AA1478" i="11"/>
  <c r="AE1478" i="11" s="1"/>
  <c r="Z1478" i="11"/>
  <c r="Y1478" i="11"/>
  <c r="AD1478" i="11" s="1"/>
  <c r="M1479" i="11"/>
  <c r="AC1478" i="11"/>
  <c r="AF1477" i="11"/>
  <c r="AG1477" i="11"/>
  <c r="AG1476" i="11"/>
  <c r="S1477" i="11"/>
  <c r="Q1477" i="11"/>
  <c r="P1477" i="11"/>
  <c r="O1477" i="11"/>
  <c r="R1477" i="11"/>
  <c r="Q1476" i="11"/>
  <c r="P1476" i="11"/>
  <c r="R1476" i="11"/>
  <c r="O1476" i="11"/>
  <c r="S1476" i="11"/>
  <c r="T1477" i="11"/>
  <c r="V1477" i="11"/>
  <c r="U1477" i="11"/>
  <c r="X1477" i="11"/>
  <c r="W1477" i="11"/>
  <c r="AF1476" i="11"/>
  <c r="AG1478" i="11" l="1"/>
  <c r="AF1478" i="11"/>
  <c r="M1480" i="11"/>
  <c r="Z1479" i="11"/>
  <c r="Y1479" i="11"/>
  <c r="AD1479" i="11" s="1"/>
  <c r="AC1479" i="11"/>
  <c r="AB1479" i="11"/>
  <c r="AA1479" i="11"/>
  <c r="AE1479" i="11" s="1"/>
  <c r="N1479" i="11"/>
  <c r="W1478" i="11"/>
  <c r="V1478" i="11"/>
  <c r="U1478" i="11"/>
  <c r="T1478" i="11"/>
  <c r="X1478" i="11"/>
  <c r="O1478" i="11"/>
  <c r="R1478" i="11"/>
  <c r="Q1478" i="11"/>
  <c r="P1478" i="11"/>
  <c r="S1478" i="11"/>
  <c r="V1479" i="11" l="1"/>
  <c r="U1479" i="11"/>
  <c r="X1479" i="11"/>
  <c r="W1479" i="11"/>
  <c r="T1479" i="11"/>
  <c r="R1479" i="11"/>
  <c r="Q1479" i="11"/>
  <c r="S1479" i="11"/>
  <c r="P1479" i="11"/>
  <c r="O1479" i="11"/>
  <c r="AC1480" i="11"/>
  <c r="AB1480" i="11"/>
  <c r="AA1480" i="11"/>
  <c r="AE1480" i="11" s="1"/>
  <c r="Z1480" i="11"/>
  <c r="N1480" i="11"/>
  <c r="M1481" i="11"/>
  <c r="Y1480" i="11"/>
  <c r="AG1479" i="11"/>
  <c r="AF1479" i="11"/>
  <c r="U1480" i="11" l="1"/>
  <c r="T1480" i="11"/>
  <c r="W1480" i="11"/>
  <c r="V1480" i="11"/>
  <c r="X1480" i="11"/>
  <c r="AC1481" i="11"/>
  <c r="AB1481" i="11"/>
  <c r="AA1481" i="11"/>
  <c r="AE1481" i="11" s="1"/>
  <c r="M1482" i="11"/>
  <c r="N1481" i="11"/>
  <c r="Z1481" i="11"/>
  <c r="Y1481" i="11"/>
  <c r="AD1481" i="11" s="1"/>
  <c r="AG1480" i="11"/>
  <c r="AD1480" i="11"/>
  <c r="AF1480" i="11" s="1"/>
  <c r="X1481" i="11" l="1"/>
  <c r="W1481" i="11"/>
  <c r="V1481" i="11"/>
  <c r="U1481" i="11"/>
  <c r="T1481" i="11"/>
  <c r="P1481" i="11"/>
  <c r="O1481" i="11"/>
  <c r="S1481" i="11"/>
  <c r="R1481" i="11"/>
  <c r="Q1481" i="11"/>
  <c r="R1480" i="11"/>
  <c r="Q1480" i="11"/>
  <c r="P1480" i="11"/>
  <c r="S1480" i="11"/>
  <c r="O1480" i="11"/>
  <c r="AF1481" i="11"/>
  <c r="AG1481" i="11"/>
  <c r="AA1482" i="11"/>
  <c r="M1483" i="11"/>
  <c r="Z1482" i="11"/>
  <c r="AC1482" i="11"/>
  <c r="AB1482" i="11"/>
  <c r="Y1482" i="11"/>
  <c r="AD1482" i="11" s="1"/>
  <c r="N1482" i="11"/>
  <c r="AF1482" i="11" l="1"/>
  <c r="AE1482" i="11"/>
  <c r="S1482" i="11"/>
  <c r="R1482" i="11"/>
  <c r="Q1482" i="11"/>
  <c r="P1482" i="11"/>
  <c r="O1482" i="11"/>
  <c r="N1483" i="11"/>
  <c r="AC1483" i="11"/>
  <c r="AB1483" i="11"/>
  <c r="AA1483" i="11"/>
  <c r="AE1483" i="11" s="1"/>
  <c r="M1484" i="11"/>
  <c r="Z1483" i="11"/>
  <c r="Y1483" i="11"/>
  <c r="AD1483" i="11" s="1"/>
  <c r="V1483" i="11" l="1"/>
  <c r="U1483" i="11"/>
  <c r="X1483" i="11"/>
  <c r="W1483" i="11"/>
  <c r="T1483" i="11"/>
  <c r="T1482" i="11"/>
  <c r="W1482" i="11"/>
  <c r="V1482" i="11"/>
  <c r="X1482" i="11"/>
  <c r="U1482" i="11"/>
  <c r="S1483" i="11"/>
  <c r="R1483" i="11"/>
  <c r="Q1483" i="11"/>
  <c r="P1483" i="11"/>
  <c r="O1483" i="11"/>
  <c r="Y1484" i="11"/>
  <c r="AD1484" i="11" s="1"/>
  <c r="AC1484" i="11"/>
  <c r="AB1484" i="11"/>
  <c r="M1485" i="11"/>
  <c r="N1484" i="11"/>
  <c r="Z1484" i="11"/>
  <c r="AA1484" i="11"/>
  <c r="AE1484" i="11" s="1"/>
  <c r="AG1483" i="11"/>
  <c r="AF1483" i="11"/>
  <c r="AG1482" i="11"/>
  <c r="X1484" i="11" l="1"/>
  <c r="T1484" i="11"/>
  <c r="W1484" i="11"/>
  <c r="V1484" i="11"/>
  <c r="U1484" i="11"/>
  <c r="Q1484" i="11"/>
  <c r="P1484" i="11"/>
  <c r="S1484" i="11"/>
  <c r="R1484" i="11"/>
  <c r="O1484" i="11"/>
  <c r="AG1484" i="11"/>
  <c r="AF1484" i="11"/>
  <c r="AB1485" i="11"/>
  <c r="AA1485" i="11"/>
  <c r="AC1485" i="11"/>
  <c r="M1486" i="11"/>
  <c r="N1485" i="11"/>
  <c r="Z1485" i="11"/>
  <c r="Y1485" i="11"/>
  <c r="AE1485" i="11" l="1"/>
  <c r="AD1485" i="11"/>
  <c r="N1486" i="11"/>
  <c r="AC1486" i="11"/>
  <c r="AB1486" i="11"/>
  <c r="Y1486" i="11"/>
  <c r="AD1486" i="11" s="1"/>
  <c r="M1487" i="11"/>
  <c r="AA1486" i="11"/>
  <c r="AE1486" i="11" s="1"/>
  <c r="Z1486" i="11"/>
  <c r="AG1485" i="11"/>
  <c r="AF1485" i="11"/>
  <c r="M1488" i="11" l="1"/>
  <c r="Z1487" i="11"/>
  <c r="Y1487" i="11"/>
  <c r="AD1487" i="11" s="1"/>
  <c r="AC1487" i="11"/>
  <c r="N1487" i="11"/>
  <c r="AB1487" i="11"/>
  <c r="AA1487" i="11"/>
  <c r="W1486" i="11"/>
  <c r="V1486" i="11"/>
  <c r="T1486" i="11"/>
  <c r="X1486" i="11"/>
  <c r="U1486" i="11"/>
  <c r="AF1486" i="11"/>
  <c r="AG1486" i="11"/>
  <c r="S1485" i="11"/>
  <c r="R1485" i="11"/>
  <c r="Q1485" i="11"/>
  <c r="P1485" i="11"/>
  <c r="O1485" i="11"/>
  <c r="O1486" i="11"/>
  <c r="S1486" i="11"/>
  <c r="R1486" i="11"/>
  <c r="Q1486" i="11"/>
  <c r="P1486" i="11"/>
  <c r="T1485" i="11"/>
  <c r="U1485" i="11"/>
  <c r="X1485" i="11"/>
  <c r="W1485" i="11"/>
  <c r="V1485" i="11"/>
  <c r="AF1487" i="11" l="1"/>
  <c r="R1487" i="11"/>
  <c r="Q1487" i="11"/>
  <c r="S1487" i="11"/>
  <c r="P1487" i="11"/>
  <c r="O1487" i="11"/>
  <c r="AE1487" i="11"/>
  <c r="AC1488" i="11"/>
  <c r="AB1488" i="11"/>
  <c r="Y1488" i="11"/>
  <c r="M1489" i="11"/>
  <c r="N1488" i="11"/>
  <c r="Z1488" i="11"/>
  <c r="AA1488" i="11"/>
  <c r="AE1488" i="11" s="1"/>
  <c r="AD1488" i="11" l="1"/>
  <c r="U1487" i="11"/>
  <c r="T1487" i="11"/>
  <c r="X1487" i="11"/>
  <c r="W1487" i="11"/>
  <c r="V1487" i="11"/>
  <c r="AF1488" i="11"/>
  <c r="AG1488" i="11"/>
  <c r="AC1489" i="11"/>
  <c r="Z1489" i="11"/>
  <c r="N1489" i="11"/>
  <c r="Y1489" i="11"/>
  <c r="AD1489" i="11" s="1"/>
  <c r="M1490" i="11"/>
  <c r="AB1489" i="11"/>
  <c r="AA1489" i="11"/>
  <c r="U1488" i="11"/>
  <c r="T1488" i="11"/>
  <c r="V1488" i="11"/>
  <c r="X1488" i="11"/>
  <c r="W1488" i="11"/>
  <c r="AG1487" i="11"/>
  <c r="AE1489" i="11" l="1"/>
  <c r="AA1490" i="11"/>
  <c r="M1491" i="11"/>
  <c r="Z1490" i="11"/>
  <c r="Y1490" i="11"/>
  <c r="N1490" i="11"/>
  <c r="AC1490" i="11"/>
  <c r="AB1490" i="11"/>
  <c r="AF1489" i="11"/>
  <c r="AG1489" i="11"/>
  <c r="P1489" i="11"/>
  <c r="O1489" i="11"/>
  <c r="S1489" i="11"/>
  <c r="R1489" i="11"/>
  <c r="Q1489" i="11"/>
  <c r="S1488" i="11"/>
  <c r="R1488" i="11"/>
  <c r="O1488" i="11"/>
  <c r="P1488" i="11"/>
  <c r="Q1488" i="11"/>
  <c r="AD1490" i="11" l="1"/>
  <c r="AF1490" i="11"/>
  <c r="AE1490" i="11"/>
  <c r="N1491" i="11"/>
  <c r="AC1491" i="11"/>
  <c r="Z1491" i="11"/>
  <c r="Y1491" i="11"/>
  <c r="AD1491" i="11" s="1"/>
  <c r="M1492" i="11"/>
  <c r="AB1491" i="11"/>
  <c r="AA1491" i="11"/>
  <c r="X1489" i="11"/>
  <c r="W1489" i="11"/>
  <c r="U1489" i="11"/>
  <c r="T1489" i="11"/>
  <c r="V1489" i="11"/>
  <c r="AF1491" i="11" l="1"/>
  <c r="V1490" i="11"/>
  <c r="U1490" i="11"/>
  <c r="T1490" i="11"/>
  <c r="X1490" i="11"/>
  <c r="W1490" i="11"/>
  <c r="S1491" i="11"/>
  <c r="P1491" i="11"/>
  <c r="O1491" i="11"/>
  <c r="R1491" i="11"/>
  <c r="Q1491" i="11"/>
  <c r="AE1491" i="11"/>
  <c r="AG1490" i="11"/>
  <c r="Y1492" i="11"/>
  <c r="AD1492" i="11" s="1"/>
  <c r="M1493" i="11"/>
  <c r="AA1492" i="11"/>
  <c r="Z1492" i="11"/>
  <c r="N1492" i="11"/>
  <c r="AB1492" i="11"/>
  <c r="AC1492" i="11"/>
  <c r="S1490" i="11"/>
  <c r="R1490" i="11"/>
  <c r="O1490" i="11"/>
  <c r="Q1490" i="11"/>
  <c r="P1490" i="11"/>
  <c r="Q1492" i="11" l="1"/>
  <c r="P1492" i="11"/>
  <c r="O1492" i="11"/>
  <c r="R1492" i="11"/>
  <c r="S1492" i="11"/>
  <c r="V1491" i="11"/>
  <c r="U1491" i="11"/>
  <c r="W1491" i="11"/>
  <c r="T1491" i="11"/>
  <c r="X1491" i="11"/>
  <c r="AB1493" i="11"/>
  <c r="AA1493" i="11"/>
  <c r="Z1493" i="11"/>
  <c r="Y1493" i="11"/>
  <c r="AD1493" i="11" s="1"/>
  <c r="N1493" i="11"/>
  <c r="M1494" i="11"/>
  <c r="AC1493" i="11"/>
  <c r="AF1492" i="11"/>
  <c r="AE1492" i="11"/>
  <c r="AG1491" i="11"/>
  <c r="N1494" i="11" l="1"/>
  <c r="M1495" i="11"/>
  <c r="AA1494" i="11"/>
  <c r="Z1494" i="11"/>
  <c r="AC1494" i="11"/>
  <c r="AB1494" i="11"/>
  <c r="Y1494" i="11"/>
  <c r="AD1494" i="11" s="1"/>
  <c r="AG1493" i="11"/>
  <c r="AF1493" i="11"/>
  <c r="S1493" i="11"/>
  <c r="P1493" i="11"/>
  <c r="O1493" i="11"/>
  <c r="R1493" i="11"/>
  <c r="Q1493" i="11"/>
  <c r="X1492" i="11"/>
  <c r="V1492" i="11"/>
  <c r="U1492" i="11"/>
  <c r="T1492" i="11"/>
  <c r="W1492" i="11"/>
  <c r="AE1493" i="11"/>
  <c r="AG1492" i="11"/>
  <c r="AE1494" i="11" l="1"/>
  <c r="O1494" i="11"/>
  <c r="Q1494" i="11"/>
  <c r="P1494" i="11"/>
  <c r="S1494" i="11"/>
  <c r="R1494" i="11"/>
  <c r="T1493" i="11"/>
  <c r="W1493" i="11"/>
  <c r="V1493" i="11"/>
  <c r="U1493" i="11"/>
  <c r="X1493" i="11"/>
  <c r="M1496" i="11"/>
  <c r="Z1495" i="11"/>
  <c r="Y1495" i="11"/>
  <c r="AD1495" i="11" s="1"/>
  <c r="AB1495" i="11"/>
  <c r="AA1495" i="11"/>
  <c r="AC1495" i="11"/>
  <c r="N1495" i="11"/>
  <c r="AG1494" i="11"/>
  <c r="AF1494" i="11"/>
  <c r="AC1496" i="11" l="1"/>
  <c r="AB1496" i="11"/>
  <c r="M1497" i="11"/>
  <c r="N1496" i="11"/>
  <c r="AA1496" i="11"/>
  <c r="AE1496" i="11" s="1"/>
  <c r="Z1496" i="11"/>
  <c r="Y1496" i="11"/>
  <c r="AD1496" i="11" s="1"/>
  <c r="AE1495" i="11"/>
  <c r="AF1495" i="11"/>
  <c r="R1495" i="11"/>
  <c r="Q1495" i="11"/>
  <c r="P1495" i="11"/>
  <c r="O1495" i="11"/>
  <c r="S1495" i="11"/>
  <c r="W1494" i="11"/>
  <c r="V1494" i="11"/>
  <c r="X1494" i="11"/>
  <c r="U1494" i="11"/>
  <c r="T1494" i="11"/>
  <c r="Q1496" i="11" l="1"/>
  <c r="P1496" i="11"/>
  <c r="R1496" i="11"/>
  <c r="O1496" i="11"/>
  <c r="S1496" i="11"/>
  <c r="W1495" i="11"/>
  <c r="V1495" i="11"/>
  <c r="U1495" i="11"/>
  <c r="T1495" i="11"/>
  <c r="X1495" i="11"/>
  <c r="AG1496" i="11"/>
  <c r="AF1496" i="11"/>
  <c r="Y1497" i="11"/>
  <c r="AD1497" i="11" s="1"/>
  <c r="M1498" i="11"/>
  <c r="AB1497" i="11"/>
  <c r="AA1497" i="11"/>
  <c r="Z1497" i="11"/>
  <c r="N1497" i="11"/>
  <c r="AC1497" i="11"/>
  <c r="U1496" i="11"/>
  <c r="T1496" i="11"/>
  <c r="X1496" i="11"/>
  <c r="W1496" i="11"/>
  <c r="V1496" i="11"/>
  <c r="AG1495" i="11"/>
  <c r="AE1497" i="11" l="1"/>
  <c r="AA1498" i="11"/>
  <c r="M1499" i="11"/>
  <c r="Z1498" i="11"/>
  <c r="N1498" i="11"/>
  <c r="AC1498" i="11"/>
  <c r="AB1498" i="11"/>
  <c r="Y1498" i="11"/>
  <c r="AD1498" i="11" s="1"/>
  <c r="AF1497" i="11"/>
  <c r="AG1497" i="11"/>
  <c r="P1497" i="11"/>
  <c r="O1497" i="11"/>
  <c r="R1497" i="11"/>
  <c r="Q1497" i="11"/>
  <c r="S1497" i="11"/>
  <c r="AF1498" i="11" l="1"/>
  <c r="N1499" i="11"/>
  <c r="AC1499" i="11"/>
  <c r="Y1499" i="11"/>
  <c r="AD1499" i="11" s="1"/>
  <c r="M1500" i="11"/>
  <c r="AB1499" i="11"/>
  <c r="AA1499" i="11"/>
  <c r="AE1499" i="11" s="1"/>
  <c r="Z1499" i="11"/>
  <c r="AE1498" i="11"/>
  <c r="S1498" i="11"/>
  <c r="R1498" i="11"/>
  <c r="Q1498" i="11"/>
  <c r="P1498" i="11"/>
  <c r="O1498" i="11"/>
  <c r="X1497" i="11"/>
  <c r="W1497" i="11"/>
  <c r="V1497" i="11"/>
  <c r="U1497" i="11"/>
  <c r="T1497" i="11"/>
  <c r="V1499" i="11" l="1"/>
  <c r="U1499" i="11"/>
  <c r="X1499" i="11"/>
  <c r="W1499" i="11"/>
  <c r="T1499" i="11"/>
  <c r="Y1500" i="11"/>
  <c r="Z1500" i="11"/>
  <c r="N1500" i="11"/>
  <c r="M1501" i="11"/>
  <c r="AC1500" i="11"/>
  <c r="AB1500" i="11"/>
  <c r="AA1500" i="11"/>
  <c r="AE1500" i="11" s="1"/>
  <c r="AG1499" i="11"/>
  <c r="AF1499" i="11"/>
  <c r="O1499" i="11"/>
  <c r="R1499" i="11"/>
  <c r="Q1499" i="11"/>
  <c r="S1499" i="11"/>
  <c r="P1499" i="11"/>
  <c r="X1498" i="11"/>
  <c r="W1498" i="11"/>
  <c r="V1498" i="11"/>
  <c r="U1498" i="11"/>
  <c r="T1498" i="11"/>
  <c r="AG1498" i="11"/>
  <c r="AG1500" i="11" l="1"/>
  <c r="AD1500" i="11"/>
  <c r="AF1500" i="11" s="1"/>
  <c r="X1500" i="11"/>
  <c r="W1500" i="11"/>
  <c r="V1500" i="11"/>
  <c r="T1500" i="11"/>
  <c r="U1500" i="11"/>
  <c r="AC1501" i="11"/>
  <c r="AB1501" i="11"/>
  <c r="AA1501" i="11"/>
  <c r="AE1501" i="11" s="1"/>
  <c r="Y1501" i="11"/>
  <c r="N1501" i="11"/>
  <c r="M1502" i="11"/>
  <c r="Z1501" i="11"/>
  <c r="AG1501" i="11" l="1"/>
  <c r="T1501" i="11"/>
  <c r="X1501" i="11"/>
  <c r="W1501" i="11"/>
  <c r="V1501" i="11"/>
  <c r="U1501" i="11"/>
  <c r="N1502" i="11"/>
  <c r="AC1502" i="11"/>
  <c r="AB1502" i="11"/>
  <c r="AA1502" i="11"/>
  <c r="AE1502" i="11" s="1"/>
  <c r="M1503" i="11"/>
  <c r="Z1502" i="11"/>
  <c r="Y1502" i="11"/>
  <c r="AD1502" i="11" s="1"/>
  <c r="AD1501" i="11"/>
  <c r="Q1500" i="11"/>
  <c r="P1500" i="11"/>
  <c r="S1500" i="11"/>
  <c r="R1500" i="11"/>
  <c r="O1500" i="11"/>
  <c r="S1501" i="11" l="1"/>
  <c r="O1501" i="11"/>
  <c r="R1501" i="11"/>
  <c r="Q1501" i="11"/>
  <c r="P1501" i="11"/>
  <c r="P1502" i="11"/>
  <c r="O1502" i="11"/>
  <c r="R1502" i="11"/>
  <c r="Q1502" i="11"/>
  <c r="S1502" i="11"/>
  <c r="AA1503" i="11"/>
  <c r="M1504" i="11"/>
  <c r="Z1503" i="11"/>
  <c r="Y1503" i="11"/>
  <c r="AD1503" i="11" s="1"/>
  <c r="AB1503" i="11"/>
  <c r="N1503" i="11"/>
  <c r="AC1503" i="11"/>
  <c r="X1502" i="11"/>
  <c r="W1502" i="11"/>
  <c r="V1502" i="11"/>
  <c r="U1502" i="11"/>
  <c r="T1502" i="11"/>
  <c r="AF1501" i="11"/>
  <c r="AF1502" i="11"/>
  <c r="AG1502" i="11"/>
  <c r="AF1503" i="11" l="1"/>
  <c r="S1503" i="11"/>
  <c r="R1503" i="11"/>
  <c r="Q1503" i="11"/>
  <c r="P1503" i="11"/>
  <c r="O1503" i="11"/>
  <c r="AE1503" i="11"/>
  <c r="N1504" i="11"/>
  <c r="AC1504" i="11"/>
  <c r="AB1504" i="11"/>
  <c r="Z1504" i="11"/>
  <c r="Y1504" i="11"/>
  <c r="AD1504" i="11" s="1"/>
  <c r="AA1504" i="11"/>
  <c r="AE1504" i="11" s="1"/>
  <c r="M1505" i="11"/>
  <c r="V1503" i="11" l="1"/>
  <c r="U1503" i="11"/>
  <c r="T1503" i="11"/>
  <c r="X1503" i="11"/>
  <c r="W1503" i="11"/>
  <c r="Y1505" i="11"/>
  <c r="AD1505" i="11" s="1"/>
  <c r="AC1505" i="11"/>
  <c r="AB1505" i="11"/>
  <c r="N1505" i="11"/>
  <c r="M1506" i="11"/>
  <c r="Z1505" i="11"/>
  <c r="AA1505" i="11"/>
  <c r="O1504" i="11"/>
  <c r="R1504" i="11"/>
  <c r="Q1504" i="11"/>
  <c r="S1504" i="11"/>
  <c r="P1504" i="11"/>
  <c r="V1504" i="11"/>
  <c r="U1504" i="11"/>
  <c r="T1504" i="11"/>
  <c r="X1504" i="11"/>
  <c r="W1504" i="11"/>
  <c r="AF1504" i="11"/>
  <c r="AG1504" i="11"/>
  <c r="AG1503" i="11"/>
  <c r="AE1505" i="11" l="1"/>
  <c r="AB1506" i="11"/>
  <c r="AA1506" i="11"/>
  <c r="M1507" i="11"/>
  <c r="Z1506" i="11"/>
  <c r="AC1506" i="11"/>
  <c r="Y1506" i="11"/>
  <c r="AD1506" i="11" s="1"/>
  <c r="N1506" i="11"/>
  <c r="Q1505" i="11"/>
  <c r="P1505" i="11"/>
  <c r="O1505" i="11"/>
  <c r="S1505" i="11"/>
  <c r="R1505" i="11"/>
  <c r="AG1505" i="11"/>
  <c r="AF1505" i="11"/>
  <c r="S1506" i="11" l="1"/>
  <c r="R1506" i="11"/>
  <c r="O1506" i="11"/>
  <c r="Q1506" i="11"/>
  <c r="P1506" i="11"/>
  <c r="AE1506" i="11"/>
  <c r="AG1506" i="11"/>
  <c r="AF1506" i="11"/>
  <c r="N1507" i="11"/>
  <c r="AC1507" i="11"/>
  <c r="AA1507" i="11"/>
  <c r="Z1507" i="11"/>
  <c r="Y1507" i="11"/>
  <c r="AD1507" i="11" s="1"/>
  <c r="M1508" i="11"/>
  <c r="AB1507" i="11"/>
  <c r="X1505" i="11"/>
  <c r="W1505" i="11"/>
  <c r="V1505" i="11"/>
  <c r="U1505" i="11"/>
  <c r="T1505" i="11"/>
  <c r="O1507" i="11" l="1"/>
  <c r="P1507" i="11"/>
  <c r="S1507" i="11"/>
  <c r="R1507" i="11"/>
  <c r="Q1507" i="11"/>
  <c r="M1509" i="11"/>
  <c r="Z1508" i="11"/>
  <c r="Y1508" i="11"/>
  <c r="AD1508" i="11" s="1"/>
  <c r="AC1508" i="11"/>
  <c r="N1508" i="11"/>
  <c r="AB1508" i="11"/>
  <c r="AA1508" i="11"/>
  <c r="AE1508" i="11" s="1"/>
  <c r="AE1507" i="11"/>
  <c r="T1506" i="11"/>
  <c r="W1506" i="11"/>
  <c r="V1506" i="11"/>
  <c r="U1506" i="11"/>
  <c r="X1506" i="11"/>
  <c r="AF1507" i="11"/>
  <c r="X1508" i="11" l="1"/>
  <c r="T1508" i="11"/>
  <c r="W1508" i="11"/>
  <c r="V1508" i="11"/>
  <c r="U1508" i="11"/>
  <c r="AC1509" i="11"/>
  <c r="AB1509" i="11"/>
  <c r="AA1509" i="11"/>
  <c r="AE1509" i="11" s="1"/>
  <c r="M1510" i="11"/>
  <c r="Z1509" i="11"/>
  <c r="Y1509" i="11"/>
  <c r="N1509" i="11"/>
  <c r="AG1508" i="11"/>
  <c r="AF1508" i="11"/>
  <c r="R1508" i="11"/>
  <c r="Q1508" i="11"/>
  <c r="P1508" i="11"/>
  <c r="S1508" i="11"/>
  <c r="O1508" i="11"/>
  <c r="W1507" i="11"/>
  <c r="V1507" i="11"/>
  <c r="U1507" i="11"/>
  <c r="X1507" i="11"/>
  <c r="T1507" i="11"/>
  <c r="AG1507" i="11"/>
  <c r="U1509" i="11" l="1"/>
  <c r="T1509" i="11"/>
  <c r="X1509" i="11"/>
  <c r="W1509" i="11"/>
  <c r="V1509" i="11"/>
  <c r="AG1509" i="11"/>
  <c r="AD1509" i="11"/>
  <c r="N1510" i="11"/>
  <c r="AC1510" i="11"/>
  <c r="M1511" i="11"/>
  <c r="AB1510" i="11"/>
  <c r="Y1510" i="11"/>
  <c r="Z1510" i="11"/>
  <c r="AA1510" i="11"/>
  <c r="AE1510" i="11" s="1"/>
  <c r="S1509" i="11" l="1"/>
  <c r="P1509" i="11"/>
  <c r="O1509" i="11"/>
  <c r="R1509" i="11"/>
  <c r="Q1509" i="11"/>
  <c r="X1510" i="11"/>
  <c r="W1510" i="11"/>
  <c r="V1510" i="11"/>
  <c r="U1510" i="11"/>
  <c r="T1510" i="11"/>
  <c r="AF1509" i="11"/>
  <c r="AA1511" i="11"/>
  <c r="AE1511" i="11" s="1"/>
  <c r="M1512" i="11"/>
  <c r="Z1511" i="11"/>
  <c r="Y1511" i="11"/>
  <c r="AD1511" i="11" s="1"/>
  <c r="AC1511" i="11"/>
  <c r="AB1511" i="11"/>
  <c r="N1511" i="11"/>
  <c r="AD1510" i="11"/>
  <c r="AG1510" i="11"/>
  <c r="S1511" i="11" l="1"/>
  <c r="R1511" i="11"/>
  <c r="Q1511" i="11"/>
  <c r="P1511" i="11"/>
  <c r="O1511" i="11"/>
  <c r="N1512" i="11"/>
  <c r="AC1512" i="11"/>
  <c r="AB1512" i="11"/>
  <c r="AA1512" i="11"/>
  <c r="Y1512" i="11"/>
  <c r="Z1512" i="11"/>
  <c r="M1513" i="11"/>
  <c r="X1511" i="11"/>
  <c r="W1511" i="11"/>
  <c r="T1511" i="11"/>
  <c r="V1511" i="11"/>
  <c r="U1511" i="11"/>
  <c r="P1510" i="11"/>
  <c r="O1510" i="11"/>
  <c r="R1510" i="11"/>
  <c r="Q1510" i="11"/>
  <c r="S1510" i="11"/>
  <c r="AF1510" i="11"/>
  <c r="AG1511" i="11"/>
  <c r="AF1511" i="11"/>
  <c r="Y1513" i="11" l="1"/>
  <c r="N1513" i="11"/>
  <c r="AB1513" i="11"/>
  <c r="AA1513" i="11"/>
  <c r="Z1513" i="11"/>
  <c r="M1514" i="11"/>
  <c r="AC1513" i="11"/>
  <c r="AD1512" i="11"/>
  <c r="AF1512" i="11" s="1"/>
  <c r="AE1512" i="11"/>
  <c r="AB1514" i="11" l="1"/>
  <c r="AA1514" i="11"/>
  <c r="M1515" i="11"/>
  <c r="Z1514" i="11"/>
  <c r="Y1514" i="11"/>
  <c r="AD1514" i="11" s="1"/>
  <c r="AC1514" i="11"/>
  <c r="N1514" i="11"/>
  <c r="AE1513" i="11"/>
  <c r="AG1513" i="11" s="1"/>
  <c r="AD1513" i="11"/>
  <c r="V1512" i="11"/>
  <c r="U1512" i="11"/>
  <c r="T1512" i="11"/>
  <c r="X1512" i="11"/>
  <c r="W1512" i="11"/>
  <c r="AF1513" i="11"/>
  <c r="S1512" i="11"/>
  <c r="Q1512" i="11"/>
  <c r="O1512" i="11"/>
  <c r="R1512" i="11"/>
  <c r="P1512" i="11"/>
  <c r="AG1512" i="11"/>
  <c r="AF1514" i="11" l="1"/>
  <c r="N1515" i="11"/>
  <c r="AC1515" i="11"/>
  <c r="AB1515" i="11"/>
  <c r="M1516" i="11"/>
  <c r="Z1515" i="11"/>
  <c r="AA1515" i="11"/>
  <c r="Y1515" i="11"/>
  <c r="X1513" i="11"/>
  <c r="W1513" i="11"/>
  <c r="V1513" i="11"/>
  <c r="T1513" i="11"/>
  <c r="U1513" i="11"/>
  <c r="AE1514" i="11"/>
  <c r="S1514" i="11"/>
  <c r="R1514" i="11"/>
  <c r="Q1514" i="11"/>
  <c r="O1514" i="11"/>
  <c r="P1514" i="11"/>
  <c r="Q1513" i="11"/>
  <c r="P1513" i="11"/>
  <c r="O1513" i="11"/>
  <c r="S1513" i="11"/>
  <c r="R1513" i="11"/>
  <c r="AE1515" i="11" l="1"/>
  <c r="T1514" i="11"/>
  <c r="W1514" i="11"/>
  <c r="X1514" i="11"/>
  <c r="V1514" i="11"/>
  <c r="U1514" i="11"/>
  <c r="M1517" i="11"/>
  <c r="Z1516" i="11"/>
  <c r="Y1516" i="11"/>
  <c r="AD1516" i="11" s="1"/>
  <c r="AC1516" i="11"/>
  <c r="AB1516" i="11"/>
  <c r="AA1516" i="11"/>
  <c r="N1516" i="11"/>
  <c r="AD1515" i="11"/>
  <c r="AG1514" i="11"/>
  <c r="AF1516" i="11" l="1"/>
  <c r="O1515" i="11"/>
  <c r="R1515" i="11"/>
  <c r="P1515" i="11"/>
  <c r="S1515" i="11"/>
  <c r="Q1515" i="11"/>
  <c r="AE1516" i="11"/>
  <c r="AF1515" i="11"/>
  <c r="R1516" i="11"/>
  <c r="Q1516" i="11"/>
  <c r="P1516" i="11"/>
  <c r="O1516" i="11"/>
  <c r="S1516" i="11"/>
  <c r="W1515" i="11"/>
  <c r="V1515" i="11"/>
  <c r="U1515" i="11"/>
  <c r="T1515" i="11"/>
  <c r="X1515" i="11"/>
  <c r="AC1517" i="11"/>
  <c r="AB1517" i="11"/>
  <c r="AA1517" i="11"/>
  <c r="AE1517" i="11" s="1"/>
  <c r="M1518" i="11"/>
  <c r="Z1517" i="11"/>
  <c r="Y1517" i="11"/>
  <c r="N1517" i="11"/>
  <c r="AG1515" i="11"/>
  <c r="X1516" i="11" l="1"/>
  <c r="W1516" i="11"/>
  <c r="U1516" i="11"/>
  <c r="V1516" i="11"/>
  <c r="T1516" i="11"/>
  <c r="N1518" i="11"/>
  <c r="AC1518" i="11"/>
  <c r="AA1518" i="11"/>
  <c r="AE1518" i="11" s="1"/>
  <c r="AB1518" i="11"/>
  <c r="Z1518" i="11"/>
  <c r="Y1518" i="11"/>
  <c r="M1519" i="11"/>
  <c r="U1517" i="11"/>
  <c r="T1517" i="11"/>
  <c r="X1517" i="11"/>
  <c r="W1517" i="11"/>
  <c r="V1517" i="11"/>
  <c r="AG1517" i="11"/>
  <c r="AD1517" i="11"/>
  <c r="AG1516" i="11"/>
  <c r="AG1518" i="11" l="1"/>
  <c r="AD1518" i="11"/>
  <c r="X1518" i="11"/>
  <c r="W1518" i="11"/>
  <c r="V1518" i="11"/>
  <c r="U1518" i="11"/>
  <c r="T1518" i="11"/>
  <c r="S1517" i="11"/>
  <c r="R1517" i="11"/>
  <c r="P1517" i="11"/>
  <c r="O1517" i="11"/>
  <c r="Q1517" i="11"/>
  <c r="AA1519" i="11"/>
  <c r="AE1519" i="11" s="1"/>
  <c r="M1520" i="11"/>
  <c r="Z1519" i="11"/>
  <c r="Y1519" i="11"/>
  <c r="N1519" i="11"/>
  <c r="AC1519" i="11"/>
  <c r="AB1519" i="11"/>
  <c r="AF1517" i="11"/>
  <c r="X1519" i="11" l="1"/>
  <c r="V1519" i="11"/>
  <c r="W1519" i="11"/>
  <c r="U1519" i="11"/>
  <c r="T1519" i="11"/>
  <c r="P1518" i="11"/>
  <c r="O1518" i="11"/>
  <c r="S1518" i="11"/>
  <c r="Q1518" i="11"/>
  <c r="R1518" i="11"/>
  <c r="AG1519" i="11"/>
  <c r="N1520" i="11"/>
  <c r="AC1520" i="11"/>
  <c r="AB1520" i="11"/>
  <c r="AA1520" i="11"/>
  <c r="AE1520" i="11" s="1"/>
  <c r="Y1520" i="11"/>
  <c r="Z1520" i="11"/>
  <c r="M1521" i="11"/>
  <c r="AD1519" i="11"/>
  <c r="AF1518" i="11"/>
  <c r="V1520" i="11" l="1"/>
  <c r="U1520" i="11"/>
  <c r="T1520" i="11"/>
  <c r="X1520" i="11"/>
  <c r="W1520" i="11"/>
  <c r="AG1520" i="11"/>
  <c r="AF1520" i="11"/>
  <c r="S1519" i="11"/>
  <c r="R1519" i="11"/>
  <c r="Q1519" i="11"/>
  <c r="P1519" i="11"/>
  <c r="O1519" i="11"/>
  <c r="AF1519" i="11"/>
  <c r="Y1521" i="11"/>
  <c r="AD1521" i="11" s="1"/>
  <c r="N1521" i="11"/>
  <c r="AB1521" i="11"/>
  <c r="AC1521" i="11"/>
  <c r="AA1521" i="11"/>
  <c r="Z1521" i="11"/>
  <c r="M1522" i="11"/>
  <c r="AD1520" i="11"/>
  <c r="AF1521" i="11" l="1"/>
  <c r="S1520" i="11"/>
  <c r="Q1520" i="11"/>
  <c r="P1520" i="11"/>
  <c r="O1520" i="11"/>
  <c r="R1520" i="11"/>
  <c r="Q1521" i="11"/>
  <c r="P1521" i="11"/>
  <c r="O1521" i="11"/>
  <c r="R1521" i="11"/>
  <c r="S1521" i="11"/>
  <c r="AB1522" i="11"/>
  <c r="AA1522" i="11"/>
  <c r="AE1522" i="11" s="1"/>
  <c r="M1523" i="11"/>
  <c r="Z1522" i="11"/>
  <c r="Y1522" i="11"/>
  <c r="AC1522" i="11"/>
  <c r="N1522" i="11"/>
  <c r="AE1521" i="11"/>
  <c r="T1522" i="11" l="1"/>
  <c r="W1522" i="11"/>
  <c r="X1522" i="11"/>
  <c r="V1522" i="11"/>
  <c r="U1522" i="11"/>
  <c r="X1521" i="11"/>
  <c r="W1521" i="11"/>
  <c r="V1521" i="11"/>
  <c r="T1521" i="11"/>
  <c r="U1521" i="11"/>
  <c r="N1523" i="11"/>
  <c r="AC1523" i="11"/>
  <c r="AB1523" i="11"/>
  <c r="M1524" i="11"/>
  <c r="Z1523" i="11"/>
  <c r="AA1523" i="11"/>
  <c r="AE1523" i="11" s="1"/>
  <c r="Y1523" i="11"/>
  <c r="AG1522" i="11"/>
  <c r="AD1522" i="11"/>
  <c r="AF1522" i="11" s="1"/>
  <c r="AG1521" i="11"/>
  <c r="W1523" i="11" l="1"/>
  <c r="V1523" i="11"/>
  <c r="U1523" i="11"/>
  <c r="T1523" i="11"/>
  <c r="X1523" i="11"/>
  <c r="M1525" i="11"/>
  <c r="Z1524" i="11"/>
  <c r="Y1524" i="11"/>
  <c r="AD1524" i="11" s="1"/>
  <c r="AC1524" i="11"/>
  <c r="AB1524" i="11"/>
  <c r="AA1524" i="11"/>
  <c r="AE1524" i="11" s="1"/>
  <c r="N1524" i="11"/>
  <c r="S1522" i="11"/>
  <c r="R1522" i="11"/>
  <c r="Q1522" i="11"/>
  <c r="O1522" i="11"/>
  <c r="P1522" i="11"/>
  <c r="AG1523" i="11"/>
  <c r="AD1523" i="11"/>
  <c r="R1524" i="11" l="1"/>
  <c r="Q1524" i="11"/>
  <c r="P1524" i="11"/>
  <c r="O1524" i="11"/>
  <c r="S1524" i="11"/>
  <c r="AC1525" i="11"/>
  <c r="AB1525" i="11"/>
  <c r="AA1525" i="11"/>
  <c r="AE1525" i="11" s="1"/>
  <c r="M1526" i="11"/>
  <c r="Z1525" i="11"/>
  <c r="Y1525" i="11"/>
  <c r="AD1525" i="11" s="1"/>
  <c r="N1525" i="11"/>
  <c r="AG1524" i="11"/>
  <c r="AF1524" i="11"/>
  <c r="X1524" i="11"/>
  <c r="W1524" i="11"/>
  <c r="U1524" i="11"/>
  <c r="V1524" i="11"/>
  <c r="T1524" i="11"/>
  <c r="O1523" i="11"/>
  <c r="R1523" i="11"/>
  <c r="Q1523" i="11"/>
  <c r="P1523" i="11"/>
  <c r="S1523" i="11"/>
  <c r="AF1523" i="11"/>
  <c r="S1525" i="11" l="1"/>
  <c r="R1525" i="11"/>
  <c r="P1525" i="11"/>
  <c r="Q1525" i="11"/>
  <c r="O1525" i="11"/>
  <c r="U1525" i="11"/>
  <c r="T1525" i="11"/>
  <c r="X1525" i="11"/>
  <c r="V1525" i="11"/>
  <c r="W1525" i="11"/>
  <c r="AF1525" i="11"/>
  <c r="AG1525" i="11"/>
  <c r="N1526" i="11"/>
  <c r="AC1526" i="11"/>
  <c r="AA1526" i="11"/>
  <c r="AB1526" i="11"/>
  <c r="Z1526" i="11"/>
  <c r="M1527" i="11"/>
  <c r="Y1526" i="11"/>
  <c r="AD1526" i="11" s="1"/>
  <c r="AE1526" i="11" l="1"/>
  <c r="AF1526" i="11"/>
  <c r="AG1526" i="11"/>
  <c r="P1526" i="11"/>
  <c r="O1526" i="11"/>
  <c r="S1526" i="11"/>
  <c r="R1526" i="11"/>
  <c r="Q1526" i="11"/>
  <c r="AA1527" i="11"/>
  <c r="M1528" i="11"/>
  <c r="Z1527" i="11"/>
  <c r="Y1527" i="11"/>
  <c r="AD1527" i="11" s="1"/>
  <c r="N1527" i="11"/>
  <c r="AC1527" i="11"/>
  <c r="AB1527" i="11"/>
  <c r="AF1527" i="11" l="1"/>
  <c r="S1527" i="11"/>
  <c r="R1527" i="11"/>
  <c r="Q1527" i="11"/>
  <c r="P1527" i="11"/>
  <c r="O1527" i="11"/>
  <c r="N1528" i="11"/>
  <c r="AC1528" i="11"/>
  <c r="AB1528" i="11"/>
  <c r="AA1528" i="11"/>
  <c r="AE1528" i="11" s="1"/>
  <c r="Y1528" i="11"/>
  <c r="Z1528" i="11"/>
  <c r="M1529" i="11"/>
  <c r="AE1527" i="11"/>
  <c r="X1526" i="11"/>
  <c r="W1526" i="11"/>
  <c r="V1526" i="11"/>
  <c r="U1526" i="11"/>
  <c r="T1526" i="11"/>
  <c r="X1527" i="11" l="1"/>
  <c r="V1527" i="11"/>
  <c r="T1527" i="11"/>
  <c r="W1527" i="11"/>
  <c r="U1527" i="11"/>
  <c r="AD1528" i="11"/>
  <c r="V1528" i="11"/>
  <c r="U1528" i="11"/>
  <c r="T1528" i="11"/>
  <c r="X1528" i="11"/>
  <c r="W1528" i="11"/>
  <c r="AG1528" i="11"/>
  <c r="Y1529" i="11"/>
  <c r="AD1529" i="11" s="1"/>
  <c r="N1529" i="11"/>
  <c r="AB1529" i="11"/>
  <c r="M1530" i="11"/>
  <c r="AC1529" i="11"/>
  <c r="AA1529" i="11"/>
  <c r="Z1529" i="11"/>
  <c r="AG1527" i="11"/>
  <c r="AE1529" i="11" l="1"/>
  <c r="Q1529" i="11"/>
  <c r="P1529" i="11"/>
  <c r="O1529" i="11"/>
  <c r="S1529" i="11"/>
  <c r="R1529" i="11"/>
  <c r="AG1529" i="11"/>
  <c r="AF1529" i="11"/>
  <c r="S1528" i="11"/>
  <c r="Q1528" i="11"/>
  <c r="R1528" i="11"/>
  <c r="P1528" i="11"/>
  <c r="O1528" i="11"/>
  <c r="AF1528" i="11"/>
  <c r="AB1530" i="11"/>
  <c r="AA1530" i="11"/>
  <c r="AE1530" i="11" s="1"/>
  <c r="M1531" i="11"/>
  <c r="Z1530" i="11"/>
  <c r="Y1530" i="11"/>
  <c r="AD1530" i="11" s="1"/>
  <c r="AC1530" i="11"/>
  <c r="N1530" i="11"/>
  <c r="AG1530" i="11" l="1"/>
  <c r="AF1530" i="11"/>
  <c r="S1530" i="11"/>
  <c r="R1530" i="11"/>
  <c r="Q1530" i="11"/>
  <c r="O1530" i="11"/>
  <c r="P1530" i="11"/>
  <c r="T1530" i="11"/>
  <c r="W1530" i="11"/>
  <c r="U1530" i="11"/>
  <c r="X1530" i="11"/>
  <c r="V1530" i="11"/>
  <c r="N1531" i="11"/>
  <c r="AC1531" i="11"/>
  <c r="AB1531" i="11"/>
  <c r="M1532" i="11"/>
  <c r="Z1531" i="11"/>
  <c r="AA1531" i="11"/>
  <c r="Y1531" i="11"/>
  <c r="X1529" i="11"/>
  <c r="W1529" i="11"/>
  <c r="V1529" i="11"/>
  <c r="T1529" i="11"/>
  <c r="U1529" i="11"/>
  <c r="M1533" i="11" l="1"/>
  <c r="Z1532" i="11"/>
  <c r="Y1532" i="11"/>
  <c r="AC1532" i="11"/>
  <c r="AB1532" i="11"/>
  <c r="AA1532" i="11"/>
  <c r="AE1532" i="11" s="1"/>
  <c r="N1532" i="11"/>
  <c r="AD1531" i="11"/>
  <c r="AE1531" i="11"/>
  <c r="AC1533" i="11" l="1"/>
  <c r="AB1533" i="11"/>
  <c r="AA1533" i="11"/>
  <c r="AE1533" i="11" s="1"/>
  <c r="M1534" i="11"/>
  <c r="Z1533" i="11"/>
  <c r="N1533" i="11"/>
  <c r="Y1533" i="11"/>
  <c r="AD1533" i="11" s="1"/>
  <c r="X1532" i="11"/>
  <c r="W1532" i="11"/>
  <c r="U1532" i="11"/>
  <c r="T1532" i="11"/>
  <c r="V1532" i="11"/>
  <c r="W1531" i="11"/>
  <c r="V1531" i="11"/>
  <c r="U1531" i="11"/>
  <c r="T1531" i="11"/>
  <c r="X1531" i="11"/>
  <c r="O1531" i="11"/>
  <c r="R1531" i="11"/>
  <c r="S1531" i="11"/>
  <c r="Q1531" i="11"/>
  <c r="P1531" i="11"/>
  <c r="AF1531" i="11"/>
  <c r="AD1532" i="11"/>
  <c r="AG1532" i="11"/>
  <c r="AG1531" i="11"/>
  <c r="AF1533" i="11" l="1"/>
  <c r="AG1533" i="11"/>
  <c r="N1534" i="11"/>
  <c r="AC1534" i="11"/>
  <c r="AA1534" i="11"/>
  <c r="M1535" i="11"/>
  <c r="AB1534" i="11"/>
  <c r="Y1534" i="11"/>
  <c r="AD1534" i="11" s="1"/>
  <c r="Z1534" i="11"/>
  <c r="R1532" i="11"/>
  <c r="Q1532" i="11"/>
  <c r="P1532" i="11"/>
  <c r="O1532" i="11"/>
  <c r="S1532" i="11"/>
  <c r="U1533" i="11"/>
  <c r="T1533" i="11"/>
  <c r="X1533" i="11"/>
  <c r="V1533" i="11"/>
  <c r="W1533" i="11"/>
  <c r="S1533" i="11"/>
  <c r="R1533" i="11"/>
  <c r="P1533" i="11"/>
  <c r="Q1533" i="11"/>
  <c r="O1533" i="11"/>
  <c r="AF1532" i="11"/>
  <c r="P1534" i="11" l="1"/>
  <c r="O1534" i="11"/>
  <c r="S1534" i="11"/>
  <c r="R1534" i="11"/>
  <c r="Q1534" i="11"/>
  <c r="AA1535" i="11"/>
  <c r="AE1535" i="11" s="1"/>
  <c r="M1536" i="11"/>
  <c r="Z1535" i="11"/>
  <c r="Y1535" i="11"/>
  <c r="N1535" i="11"/>
  <c r="AC1535" i="11"/>
  <c r="AB1535" i="11"/>
  <c r="AF1534" i="11"/>
  <c r="AE1534" i="11"/>
  <c r="X1534" i="11" l="1"/>
  <c r="W1534" i="11"/>
  <c r="V1534" i="11"/>
  <c r="U1534" i="11"/>
  <c r="T1534" i="11"/>
  <c r="AG1534" i="11"/>
  <c r="X1535" i="11"/>
  <c r="V1535" i="11"/>
  <c r="U1535" i="11"/>
  <c r="T1535" i="11"/>
  <c r="W1535" i="11"/>
  <c r="AG1535" i="11"/>
  <c r="N1536" i="11"/>
  <c r="AC1536" i="11"/>
  <c r="AB1536" i="11"/>
  <c r="AA1536" i="11"/>
  <c r="Y1536" i="11"/>
  <c r="M1537" i="11"/>
  <c r="Z1536" i="11"/>
  <c r="AD1535" i="11"/>
  <c r="S1535" i="11" l="1"/>
  <c r="R1535" i="11"/>
  <c r="Q1535" i="11"/>
  <c r="P1535" i="11"/>
  <c r="O1535" i="11"/>
  <c r="AF1535" i="11"/>
  <c r="Y1537" i="11"/>
  <c r="AD1537" i="11" s="1"/>
  <c r="N1537" i="11"/>
  <c r="AB1537" i="11"/>
  <c r="M1538" i="11"/>
  <c r="AC1537" i="11"/>
  <c r="AA1537" i="11"/>
  <c r="AE1537" i="11" s="1"/>
  <c r="Z1537" i="11"/>
  <c r="AD1536" i="11"/>
  <c r="AE1536" i="11"/>
  <c r="X1537" i="11" l="1"/>
  <c r="W1537" i="11"/>
  <c r="V1537" i="11"/>
  <c r="T1537" i="11"/>
  <c r="U1537" i="11"/>
  <c r="AB1538" i="11"/>
  <c r="AA1538" i="11"/>
  <c r="AE1538" i="11" s="1"/>
  <c r="M1539" i="11"/>
  <c r="Z1538" i="11"/>
  <c r="Y1538" i="11"/>
  <c r="N1538" i="11"/>
  <c r="AC1538" i="11"/>
  <c r="V1536" i="11"/>
  <c r="U1536" i="11"/>
  <c r="T1536" i="11"/>
  <c r="W1536" i="11"/>
  <c r="X1536" i="11"/>
  <c r="S1536" i="11"/>
  <c r="Q1536" i="11"/>
  <c r="O1536" i="11"/>
  <c r="R1536" i="11"/>
  <c r="P1536" i="11"/>
  <c r="AG1537" i="11"/>
  <c r="AF1537" i="11"/>
  <c r="AF1536" i="11"/>
  <c r="Q1537" i="11"/>
  <c r="P1537" i="11"/>
  <c r="O1537" i="11"/>
  <c r="S1537" i="11"/>
  <c r="R1537" i="11"/>
  <c r="AG1536" i="11"/>
  <c r="N1539" i="11" l="1"/>
  <c r="AC1539" i="11"/>
  <c r="AB1539" i="11"/>
  <c r="M1540" i="11"/>
  <c r="Z1539" i="11"/>
  <c r="AA1539" i="11"/>
  <c r="AE1539" i="11" s="1"/>
  <c r="Y1539" i="11"/>
  <c r="AD1539" i="11" s="1"/>
  <c r="T1538" i="11"/>
  <c r="W1538" i="11"/>
  <c r="V1538" i="11"/>
  <c r="U1538" i="11"/>
  <c r="X1538" i="11"/>
  <c r="AD1538" i="11"/>
  <c r="AG1538" i="11"/>
  <c r="AF1538" i="11"/>
  <c r="O1539" i="11" l="1"/>
  <c r="R1539" i="11"/>
  <c r="P1539" i="11"/>
  <c r="S1539" i="11"/>
  <c r="Q1539" i="11"/>
  <c r="M1541" i="11"/>
  <c r="Z1540" i="11"/>
  <c r="Y1540" i="11"/>
  <c r="AD1540" i="11" s="1"/>
  <c r="AC1540" i="11"/>
  <c r="N1540" i="11"/>
  <c r="AB1540" i="11"/>
  <c r="AA1540" i="11"/>
  <c r="AE1540" i="11" s="1"/>
  <c r="W1539" i="11"/>
  <c r="V1539" i="11"/>
  <c r="U1539" i="11"/>
  <c r="T1539" i="11"/>
  <c r="X1539" i="11"/>
  <c r="S1538" i="11"/>
  <c r="R1538" i="11"/>
  <c r="Q1538" i="11"/>
  <c r="O1538" i="11"/>
  <c r="P1538" i="11"/>
  <c r="AG1539" i="11"/>
  <c r="AF1539" i="11"/>
  <c r="R1540" i="11" l="1"/>
  <c r="Q1540" i="11"/>
  <c r="P1540" i="11"/>
  <c r="O1540" i="11"/>
  <c r="S1540" i="11"/>
  <c r="AC1541" i="11"/>
  <c r="AB1541" i="11"/>
  <c r="AA1541" i="11"/>
  <c r="M1542" i="11"/>
  <c r="Z1541" i="11"/>
  <c r="N1541" i="11"/>
  <c r="Y1541" i="11"/>
  <c r="AD1541" i="11" s="1"/>
  <c r="AG1540" i="11"/>
  <c r="AF1540" i="11"/>
  <c r="X1540" i="11"/>
  <c r="W1540" i="11"/>
  <c r="U1540" i="11"/>
  <c r="V1540" i="11"/>
  <c r="T1540" i="11"/>
  <c r="S1541" i="11" l="1"/>
  <c r="R1541" i="11"/>
  <c r="P1541" i="11"/>
  <c r="O1541" i="11"/>
  <c r="Q1541" i="11"/>
  <c r="AE1541" i="11"/>
  <c r="AF1541" i="11"/>
  <c r="AG1541" i="11"/>
  <c r="N1542" i="11"/>
  <c r="AC1542" i="11"/>
  <c r="AA1542" i="11"/>
  <c r="M1543" i="11"/>
  <c r="Y1542" i="11"/>
  <c r="Z1542" i="11"/>
  <c r="AB1542" i="11"/>
  <c r="U1541" i="11" l="1"/>
  <c r="T1541" i="11"/>
  <c r="X1541" i="11"/>
  <c r="W1541" i="11"/>
  <c r="V1541" i="11"/>
  <c r="AA1543" i="11"/>
  <c r="AE1543" i="11" s="1"/>
  <c r="M1544" i="11"/>
  <c r="Z1543" i="11"/>
  <c r="Y1543" i="11"/>
  <c r="N1543" i="11"/>
  <c r="AC1543" i="11"/>
  <c r="AB1543" i="11"/>
  <c r="AE1542" i="11"/>
  <c r="AD1542" i="11"/>
  <c r="AF1542" i="11"/>
  <c r="AG1542" i="11"/>
  <c r="N1544" i="11" l="1"/>
  <c r="AC1544" i="11"/>
  <c r="AB1544" i="11"/>
  <c r="AA1544" i="11"/>
  <c r="AE1544" i="11" s="1"/>
  <c r="Y1544" i="11"/>
  <c r="M1545" i="11"/>
  <c r="Z1544" i="11"/>
  <c r="X1543" i="11"/>
  <c r="V1543" i="11"/>
  <c r="W1543" i="11"/>
  <c r="U1543" i="11"/>
  <c r="T1543" i="11"/>
  <c r="X1542" i="11"/>
  <c r="W1542" i="11"/>
  <c r="V1542" i="11"/>
  <c r="U1542" i="11"/>
  <c r="T1542" i="11"/>
  <c r="AG1543" i="11"/>
  <c r="P1542" i="11"/>
  <c r="O1542" i="11"/>
  <c r="S1542" i="11"/>
  <c r="Q1542" i="11"/>
  <c r="R1542" i="11"/>
  <c r="AD1543" i="11"/>
  <c r="AF1543" i="11" s="1"/>
  <c r="Y1545" i="11" l="1"/>
  <c r="N1545" i="11"/>
  <c r="AB1545" i="11"/>
  <c r="M1546" i="11"/>
  <c r="Z1545" i="11"/>
  <c r="AC1545" i="11"/>
  <c r="AA1545" i="11"/>
  <c r="AE1545" i="11" s="1"/>
  <c r="AD1544" i="11"/>
  <c r="V1544" i="11"/>
  <c r="U1544" i="11"/>
  <c r="T1544" i="11"/>
  <c r="X1544" i="11"/>
  <c r="W1544" i="11"/>
  <c r="S1543" i="11"/>
  <c r="R1543" i="11"/>
  <c r="Q1543" i="11"/>
  <c r="P1543" i="11"/>
  <c r="O1543" i="11"/>
  <c r="AG1544" i="11"/>
  <c r="X1545" i="11" l="1"/>
  <c r="W1545" i="11"/>
  <c r="V1545" i="11"/>
  <c r="T1545" i="11"/>
  <c r="U1545" i="11"/>
  <c r="S1544" i="11"/>
  <c r="Q1544" i="11"/>
  <c r="P1544" i="11"/>
  <c r="O1544" i="11"/>
  <c r="R1544" i="11"/>
  <c r="AF1544" i="11"/>
  <c r="AB1546" i="11"/>
  <c r="AA1546" i="11"/>
  <c r="M1547" i="11"/>
  <c r="Z1546" i="11"/>
  <c r="Y1546" i="11"/>
  <c r="AD1546" i="11" s="1"/>
  <c r="N1546" i="11"/>
  <c r="AC1546" i="11"/>
  <c r="AG1545" i="11"/>
  <c r="AD1545" i="11"/>
  <c r="S1546" i="11" l="1"/>
  <c r="R1546" i="11"/>
  <c r="Q1546" i="11"/>
  <c r="O1546" i="11"/>
  <c r="P1546" i="11"/>
  <c r="N1547" i="11"/>
  <c r="AC1547" i="11"/>
  <c r="AB1547" i="11"/>
  <c r="M1548" i="11"/>
  <c r="Z1547" i="11"/>
  <c r="Y1547" i="11"/>
  <c r="AD1547" i="11" s="1"/>
  <c r="AA1547" i="11"/>
  <c r="Q1545" i="11"/>
  <c r="P1545" i="11"/>
  <c r="O1545" i="11"/>
  <c r="R1545" i="11"/>
  <c r="S1545" i="11"/>
  <c r="AE1546" i="11"/>
  <c r="AF1545" i="11"/>
  <c r="AG1546" i="11"/>
  <c r="AF1546" i="11"/>
  <c r="AF1547" i="11" l="1"/>
  <c r="AE1547" i="11"/>
  <c r="O1547" i="11"/>
  <c r="R1547" i="11"/>
  <c r="Q1547" i="11"/>
  <c r="P1547" i="11"/>
  <c r="S1547" i="11"/>
  <c r="T1546" i="11"/>
  <c r="W1546" i="11"/>
  <c r="X1546" i="11"/>
  <c r="V1546" i="11"/>
  <c r="U1546" i="11"/>
  <c r="M1549" i="11"/>
  <c r="Z1548" i="11"/>
  <c r="Y1548" i="11"/>
  <c r="AD1548" i="11" s="1"/>
  <c r="AC1548" i="11"/>
  <c r="N1548" i="11"/>
  <c r="AA1548" i="11"/>
  <c r="AB1548" i="11"/>
  <c r="R1548" i="11" l="1"/>
  <c r="Q1548" i="11"/>
  <c r="P1548" i="11"/>
  <c r="O1548" i="11"/>
  <c r="S1548" i="11"/>
  <c r="AC1549" i="11"/>
  <c r="AB1549" i="11"/>
  <c r="AA1549" i="11"/>
  <c r="AE1549" i="11" s="1"/>
  <c r="M1550" i="11"/>
  <c r="Z1549" i="11"/>
  <c r="N1549" i="11"/>
  <c r="Y1549" i="11"/>
  <c r="AD1549" i="11" s="1"/>
  <c r="AE1548" i="11"/>
  <c r="W1547" i="11"/>
  <c r="V1547" i="11"/>
  <c r="U1547" i="11"/>
  <c r="T1547" i="11"/>
  <c r="X1547" i="11"/>
  <c r="AF1548" i="11"/>
  <c r="AG1547" i="11"/>
  <c r="X1548" i="11" l="1"/>
  <c r="W1548" i="11"/>
  <c r="U1548" i="11"/>
  <c r="V1548" i="11"/>
  <c r="T1548" i="11"/>
  <c r="U1549" i="11"/>
  <c r="T1549" i="11"/>
  <c r="X1549" i="11"/>
  <c r="W1549" i="11"/>
  <c r="V1549" i="11"/>
  <c r="AF1549" i="11"/>
  <c r="AG1549" i="11"/>
  <c r="S1549" i="11"/>
  <c r="R1549" i="11"/>
  <c r="P1549" i="11"/>
  <c r="Q1549" i="11"/>
  <c r="O1549" i="11"/>
  <c r="AG1548" i="11"/>
  <c r="N1550" i="11"/>
  <c r="AC1550" i="11"/>
  <c r="AA1550" i="11"/>
  <c r="AE1550" i="11" s="1"/>
  <c r="M1551" i="11"/>
  <c r="Z1550" i="11"/>
  <c r="Y1550" i="11"/>
  <c r="AD1550" i="11" s="1"/>
  <c r="AB1550" i="11"/>
  <c r="P1550" i="11" l="1"/>
  <c r="O1550" i="11"/>
  <c r="S1550" i="11"/>
  <c r="R1550" i="11"/>
  <c r="Q1550" i="11"/>
  <c r="X1550" i="11"/>
  <c r="W1550" i="11"/>
  <c r="V1550" i="11"/>
  <c r="U1550" i="11"/>
  <c r="T1550" i="11"/>
  <c r="AF1550" i="11"/>
  <c r="AG1550" i="11"/>
  <c r="AA1551" i="11"/>
  <c r="AE1551" i="11" s="1"/>
  <c r="M1552" i="11"/>
  <c r="Z1551" i="11"/>
  <c r="Y1551" i="11"/>
  <c r="AD1551" i="11" s="1"/>
  <c r="N1551" i="11"/>
  <c r="AB1551" i="11"/>
  <c r="AC1551" i="11"/>
  <c r="X1551" i="11" l="1"/>
  <c r="V1551" i="11"/>
  <c r="T1551" i="11"/>
  <c r="W1551" i="11"/>
  <c r="U1551" i="11"/>
  <c r="S1551" i="11"/>
  <c r="R1551" i="11"/>
  <c r="Q1551" i="11"/>
  <c r="P1551" i="11"/>
  <c r="O1551" i="11"/>
  <c r="N1552" i="11"/>
  <c r="AC1552" i="11"/>
  <c r="AB1552" i="11"/>
  <c r="AA1552" i="11"/>
  <c r="AE1552" i="11" s="1"/>
  <c r="Y1552" i="11"/>
  <c r="AD1552" i="11" s="1"/>
  <c r="M1553" i="11"/>
  <c r="Z1552" i="11"/>
  <c r="AG1551" i="11"/>
  <c r="AF1551" i="11"/>
  <c r="S1552" i="11" l="1"/>
  <c r="Q1552" i="11"/>
  <c r="R1552" i="11"/>
  <c r="P1552" i="11"/>
  <c r="O1552" i="11"/>
  <c r="V1552" i="11"/>
  <c r="U1552" i="11"/>
  <c r="T1552" i="11"/>
  <c r="X1552" i="11"/>
  <c r="W1552" i="11"/>
  <c r="AG1552" i="11"/>
  <c r="AF1552" i="11"/>
  <c r="Y1553" i="11"/>
  <c r="AD1553" i="11" s="1"/>
  <c r="N1553" i="11"/>
  <c r="AB1553" i="11"/>
  <c r="AA1553" i="11"/>
  <c r="AE1553" i="11" s="1"/>
  <c r="Z1553" i="11"/>
  <c r="M1554" i="11"/>
  <c r="AC1553" i="11"/>
  <c r="X1553" i="11" l="1"/>
  <c r="W1553" i="11"/>
  <c r="V1553" i="11"/>
  <c r="T1553" i="11"/>
  <c r="U1553" i="11"/>
  <c r="AG1553" i="11"/>
  <c r="AF1553" i="11"/>
  <c r="Q1553" i="11"/>
  <c r="P1553" i="11"/>
  <c r="O1553" i="11"/>
  <c r="S1553" i="11"/>
  <c r="R1553" i="11"/>
  <c r="AB1554" i="11"/>
  <c r="AA1554" i="11"/>
  <c r="AE1554" i="11" s="1"/>
  <c r="M1555" i="11"/>
  <c r="Z1554" i="11"/>
  <c r="Y1554" i="11"/>
  <c r="N1554" i="11"/>
  <c r="AC1554" i="11"/>
  <c r="N1555" i="11" l="1"/>
  <c r="AC1555" i="11"/>
  <c r="AB1555" i="11"/>
  <c r="M1556" i="11"/>
  <c r="Z1555" i="11"/>
  <c r="AA1555" i="11"/>
  <c r="AE1555" i="11" s="1"/>
  <c r="Y1555" i="11"/>
  <c r="AD1555" i="11" s="1"/>
  <c r="T1554" i="11"/>
  <c r="W1554" i="11"/>
  <c r="U1554" i="11"/>
  <c r="X1554" i="11"/>
  <c r="V1554" i="11"/>
  <c r="AG1554" i="11"/>
  <c r="AD1554" i="11"/>
  <c r="S1554" i="11" l="1"/>
  <c r="R1554" i="11"/>
  <c r="Q1554" i="11"/>
  <c r="O1554" i="11"/>
  <c r="P1554" i="11"/>
  <c r="AF1554" i="11"/>
  <c r="W1555" i="11"/>
  <c r="V1555" i="11"/>
  <c r="U1555" i="11"/>
  <c r="T1555" i="11"/>
  <c r="X1555" i="11"/>
  <c r="M1557" i="11"/>
  <c r="Z1556" i="11"/>
  <c r="Y1556" i="11"/>
  <c r="AD1556" i="11" s="1"/>
  <c r="AC1556" i="11"/>
  <c r="N1556" i="11"/>
  <c r="AB1556" i="11"/>
  <c r="AA1556" i="11"/>
  <c r="O1555" i="11"/>
  <c r="R1555" i="11"/>
  <c r="S1555" i="11"/>
  <c r="Q1555" i="11"/>
  <c r="P1555" i="11"/>
  <c r="AG1555" i="11"/>
  <c r="AF1555" i="11"/>
  <c r="R1556" i="11" l="1"/>
  <c r="Q1556" i="11"/>
  <c r="P1556" i="11"/>
  <c r="O1556" i="11"/>
  <c r="S1556" i="11"/>
  <c r="AC1557" i="11"/>
  <c r="AB1557" i="11"/>
  <c r="AA1557" i="11"/>
  <c r="AE1557" i="11" s="1"/>
  <c r="M1558" i="11"/>
  <c r="Z1557" i="11"/>
  <c r="Y1557" i="11"/>
  <c r="AD1557" i="11" s="1"/>
  <c r="N1557" i="11"/>
  <c r="AF1556" i="11"/>
  <c r="AE1556" i="11"/>
  <c r="X1556" i="11" l="1"/>
  <c r="W1556" i="11"/>
  <c r="U1556" i="11"/>
  <c r="T1556" i="11"/>
  <c r="V1556" i="11"/>
  <c r="AG1556" i="11"/>
  <c r="U1557" i="11"/>
  <c r="T1557" i="11"/>
  <c r="X1557" i="11"/>
  <c r="V1557" i="11"/>
  <c r="W1557" i="11"/>
  <c r="AF1557" i="11"/>
  <c r="AG1557" i="11"/>
  <c r="S1557" i="11"/>
  <c r="R1557" i="11"/>
  <c r="P1557" i="11"/>
  <c r="Q1557" i="11"/>
  <c r="O1557" i="11"/>
  <c r="N1558" i="11"/>
  <c r="AC1558" i="11"/>
  <c r="AA1558" i="11"/>
  <c r="AB1558" i="11"/>
  <c r="Z1558" i="11"/>
  <c r="Y1558" i="11"/>
  <c r="AD1558" i="11" s="1"/>
  <c r="M1559" i="11"/>
  <c r="P1558" i="11" l="1"/>
  <c r="O1558" i="11"/>
  <c r="S1558" i="11"/>
  <c r="R1558" i="11"/>
  <c r="Q1558" i="11"/>
  <c r="AE1558" i="11"/>
  <c r="AF1558" i="11"/>
  <c r="AG1558" i="11"/>
  <c r="AA1559" i="11"/>
  <c r="M1560" i="11"/>
  <c r="Z1559" i="11"/>
  <c r="Y1559" i="11"/>
  <c r="AD1559" i="11" s="1"/>
  <c r="N1559" i="11"/>
  <c r="AC1559" i="11"/>
  <c r="AB1559" i="11"/>
  <c r="S1559" i="11" l="1"/>
  <c r="R1559" i="11"/>
  <c r="Q1559" i="11"/>
  <c r="P1559" i="11"/>
  <c r="O1559" i="11"/>
  <c r="N1560" i="11"/>
  <c r="AC1560" i="11"/>
  <c r="AB1560" i="11"/>
  <c r="AA1560" i="11"/>
  <c r="Y1560" i="11"/>
  <c r="Z1560" i="11"/>
  <c r="M1561" i="11"/>
  <c r="X1558" i="11"/>
  <c r="W1558" i="11"/>
  <c r="V1558" i="11"/>
  <c r="U1558" i="11"/>
  <c r="T1558" i="11"/>
  <c r="AG1559" i="11"/>
  <c r="AF1559" i="11"/>
  <c r="AE1559" i="11"/>
  <c r="X1559" i="11" l="1"/>
  <c r="V1559" i="11"/>
  <c r="U1559" i="11"/>
  <c r="T1559" i="11"/>
  <c r="W1559" i="11"/>
  <c r="Y1561" i="11"/>
  <c r="AD1561" i="11" s="1"/>
  <c r="N1561" i="11"/>
  <c r="AB1561" i="11"/>
  <c r="AC1561" i="11"/>
  <c r="AA1561" i="11"/>
  <c r="AE1561" i="11" s="1"/>
  <c r="Z1561" i="11"/>
  <c r="M1562" i="11"/>
  <c r="AD1560" i="11"/>
  <c r="AE1560" i="11"/>
  <c r="Q1561" i="11" l="1"/>
  <c r="P1561" i="11"/>
  <c r="O1561" i="11"/>
  <c r="S1561" i="11"/>
  <c r="R1561" i="11"/>
  <c r="AB1562" i="11"/>
  <c r="AA1562" i="11"/>
  <c r="AE1562" i="11" s="1"/>
  <c r="M1563" i="11"/>
  <c r="Z1562" i="11"/>
  <c r="Y1562" i="11"/>
  <c r="AD1562" i="11" s="1"/>
  <c r="AC1562" i="11"/>
  <c r="N1562" i="11"/>
  <c r="V1560" i="11"/>
  <c r="U1560" i="11"/>
  <c r="T1560" i="11"/>
  <c r="W1560" i="11"/>
  <c r="X1560" i="11"/>
  <c r="S1560" i="11"/>
  <c r="Q1560" i="11"/>
  <c r="R1560" i="11"/>
  <c r="P1560" i="11"/>
  <c r="O1560" i="11"/>
  <c r="AF1560" i="11"/>
  <c r="X1561" i="11"/>
  <c r="W1561" i="11"/>
  <c r="V1561" i="11"/>
  <c r="T1561" i="11"/>
  <c r="U1561" i="11"/>
  <c r="AG1561" i="11"/>
  <c r="AF1561" i="11"/>
  <c r="AG1560" i="11"/>
  <c r="N1563" i="11" l="1"/>
  <c r="AC1563" i="11"/>
  <c r="AB1563" i="11"/>
  <c r="M1564" i="11"/>
  <c r="Z1563" i="11"/>
  <c r="AA1563" i="11"/>
  <c r="Y1563" i="11"/>
  <c r="AD1563" i="11" s="1"/>
  <c r="T1562" i="11"/>
  <c r="W1562" i="11"/>
  <c r="V1562" i="11"/>
  <c r="U1562" i="11"/>
  <c r="X1562" i="11"/>
  <c r="S1562" i="11"/>
  <c r="R1562" i="11"/>
  <c r="Q1562" i="11"/>
  <c r="O1562" i="11"/>
  <c r="P1562" i="11"/>
  <c r="AG1562" i="11"/>
  <c r="AF1562" i="11"/>
  <c r="O1563" i="11" l="1"/>
  <c r="R1563" i="11"/>
  <c r="S1563" i="11"/>
  <c r="Q1563" i="11"/>
  <c r="P1563" i="11"/>
  <c r="AE1563" i="11"/>
  <c r="M1565" i="11"/>
  <c r="Z1564" i="11"/>
  <c r="Y1564" i="11"/>
  <c r="AC1564" i="11"/>
  <c r="AB1564" i="11"/>
  <c r="N1564" i="11"/>
  <c r="AA1564" i="11"/>
  <c r="AE1564" i="11" s="1"/>
  <c r="AF1563" i="11"/>
  <c r="W1563" i="11" l="1"/>
  <c r="V1563" i="11"/>
  <c r="U1563" i="11"/>
  <c r="T1563" i="11"/>
  <c r="X1563" i="11"/>
  <c r="AC1565" i="11"/>
  <c r="AB1565" i="11"/>
  <c r="AA1565" i="11"/>
  <c r="M1566" i="11"/>
  <c r="Z1565" i="11"/>
  <c r="Y1565" i="11"/>
  <c r="N1565" i="11"/>
  <c r="AG1563" i="11"/>
  <c r="X1564" i="11"/>
  <c r="W1564" i="11"/>
  <c r="U1564" i="11"/>
  <c r="V1564" i="11"/>
  <c r="T1564" i="11"/>
  <c r="AG1564" i="11"/>
  <c r="AD1564" i="11"/>
  <c r="AF1565" i="11" l="1"/>
  <c r="AE1565" i="11"/>
  <c r="AD1565" i="11"/>
  <c r="R1564" i="11"/>
  <c r="Q1564" i="11"/>
  <c r="P1564" i="11"/>
  <c r="O1564" i="11"/>
  <c r="S1564" i="11"/>
  <c r="AF1564" i="11"/>
  <c r="N1566" i="11"/>
  <c r="AC1566" i="11"/>
  <c r="AA1566" i="11"/>
  <c r="Y1566" i="11"/>
  <c r="AB1566" i="11"/>
  <c r="M1567" i="11"/>
  <c r="Z1566" i="11"/>
  <c r="AA1567" i="11" l="1"/>
  <c r="M1568" i="11"/>
  <c r="Z1567" i="11"/>
  <c r="Y1567" i="11"/>
  <c r="N1567" i="11"/>
  <c r="AC1567" i="11"/>
  <c r="AB1567" i="11"/>
  <c r="AE1566" i="11"/>
  <c r="S1565" i="11"/>
  <c r="R1565" i="11"/>
  <c r="P1565" i="11"/>
  <c r="Q1565" i="11"/>
  <c r="O1565" i="11"/>
  <c r="AD1566" i="11"/>
  <c r="AF1566" i="11" s="1"/>
  <c r="U1565" i="11"/>
  <c r="T1565" i="11"/>
  <c r="X1565" i="11"/>
  <c r="W1565" i="11"/>
  <c r="V1565" i="11"/>
  <c r="AG1565" i="11"/>
  <c r="P1566" i="11" l="1"/>
  <c r="O1566" i="11"/>
  <c r="S1566" i="11"/>
  <c r="R1566" i="11"/>
  <c r="Q1566" i="11"/>
  <c r="X1566" i="11"/>
  <c r="W1566" i="11"/>
  <c r="V1566" i="11"/>
  <c r="U1566" i="11"/>
  <c r="T1566" i="11"/>
  <c r="AD1567" i="11"/>
  <c r="N1568" i="11"/>
  <c r="AC1568" i="11"/>
  <c r="AB1568" i="11"/>
  <c r="AA1568" i="11"/>
  <c r="Y1568" i="11"/>
  <c r="AD1568" i="11" s="1"/>
  <c r="Z1568" i="11"/>
  <c r="M1569" i="11"/>
  <c r="AG1566" i="11"/>
  <c r="AE1567" i="11"/>
  <c r="AF1568" i="11" l="1"/>
  <c r="S1567" i="11"/>
  <c r="R1567" i="11"/>
  <c r="Q1567" i="11"/>
  <c r="P1567" i="11"/>
  <c r="O1567" i="11"/>
  <c r="Y1569" i="11"/>
  <c r="AD1569" i="11" s="1"/>
  <c r="N1569" i="11"/>
  <c r="AB1569" i="11"/>
  <c r="Z1569" i="11"/>
  <c r="M1570" i="11"/>
  <c r="AC1569" i="11"/>
  <c r="AA1569" i="11"/>
  <c r="AE1569" i="11" s="1"/>
  <c r="S1568" i="11"/>
  <c r="Q1568" i="11"/>
  <c r="R1568" i="11"/>
  <c r="P1568" i="11"/>
  <c r="O1568" i="11"/>
  <c r="AF1567" i="11"/>
  <c r="X1567" i="11"/>
  <c r="V1567" i="11"/>
  <c r="W1567" i="11"/>
  <c r="U1567" i="11"/>
  <c r="T1567" i="11"/>
  <c r="AE1568" i="11"/>
  <c r="AG1567" i="11"/>
  <c r="X1569" i="11" l="1"/>
  <c r="W1569" i="11"/>
  <c r="V1569" i="11"/>
  <c r="T1569" i="11"/>
  <c r="U1569" i="11"/>
  <c r="AB1570" i="11"/>
  <c r="AA1570" i="11"/>
  <c r="AE1570" i="11" s="1"/>
  <c r="M1571" i="11"/>
  <c r="Z1570" i="11"/>
  <c r="Y1570" i="11"/>
  <c r="AD1570" i="11" s="1"/>
  <c r="AC1570" i="11"/>
  <c r="N1570" i="11"/>
  <c r="Q1569" i="11"/>
  <c r="P1569" i="11"/>
  <c r="O1569" i="11"/>
  <c r="S1569" i="11"/>
  <c r="R1569" i="11"/>
  <c r="V1568" i="11"/>
  <c r="U1568" i="11"/>
  <c r="T1568" i="11"/>
  <c r="X1568" i="11"/>
  <c r="W1568" i="11"/>
  <c r="AG1569" i="11"/>
  <c r="AF1569" i="11"/>
  <c r="AG1568" i="11"/>
  <c r="T1570" i="11" l="1"/>
  <c r="W1570" i="11"/>
  <c r="X1570" i="11"/>
  <c r="V1570" i="11"/>
  <c r="U1570" i="11"/>
  <c r="AG1570" i="11"/>
  <c r="AF1570" i="11"/>
  <c r="N1571" i="11"/>
  <c r="AC1571" i="11"/>
  <c r="AB1571" i="11"/>
  <c r="M1572" i="11"/>
  <c r="Z1571" i="11"/>
  <c r="Y1571" i="11"/>
  <c r="AD1571" i="11" s="1"/>
  <c r="AA1571" i="11"/>
  <c r="AE1571" i="11" s="1"/>
  <c r="S1570" i="11"/>
  <c r="R1570" i="11"/>
  <c r="Q1570" i="11"/>
  <c r="O1570" i="11"/>
  <c r="P1570" i="11"/>
  <c r="O1571" i="11" l="1"/>
  <c r="R1571" i="11"/>
  <c r="S1571" i="11"/>
  <c r="Q1571" i="11"/>
  <c r="P1571" i="11"/>
  <c r="M1573" i="11"/>
  <c r="Z1572" i="11"/>
  <c r="Y1572" i="11"/>
  <c r="AC1572" i="11"/>
  <c r="AA1572" i="11"/>
  <c r="N1572" i="11"/>
  <c r="AB1572" i="11"/>
  <c r="W1571" i="11"/>
  <c r="V1571" i="11"/>
  <c r="U1571" i="11"/>
  <c r="T1571" i="11"/>
  <c r="X1571" i="11"/>
  <c r="AG1571" i="11"/>
  <c r="AF1571" i="11"/>
  <c r="AC1573" i="11" l="1"/>
  <c r="AB1573" i="11"/>
  <c r="AA1573" i="11"/>
  <c r="AE1573" i="11" s="1"/>
  <c r="M1574" i="11"/>
  <c r="Z1573" i="11"/>
  <c r="Y1573" i="11"/>
  <c r="N1573" i="11"/>
  <c r="AE1572" i="11"/>
  <c r="AD1572" i="11"/>
  <c r="AF1572" i="11"/>
  <c r="N1574" i="11" l="1"/>
  <c r="AC1574" i="11"/>
  <c r="AA1574" i="11"/>
  <c r="Z1574" i="11"/>
  <c r="Y1574" i="11"/>
  <c r="AD1574" i="11" s="1"/>
  <c r="M1575" i="11"/>
  <c r="AB1574" i="11"/>
  <c r="U1573" i="11"/>
  <c r="T1573" i="11"/>
  <c r="X1573" i="11"/>
  <c r="W1573" i="11"/>
  <c r="V1573" i="11"/>
  <c r="X1572" i="11"/>
  <c r="W1572" i="11"/>
  <c r="U1572" i="11"/>
  <c r="V1572" i="11"/>
  <c r="T1572" i="11"/>
  <c r="AG1573" i="11"/>
  <c r="AD1573" i="11"/>
  <c r="AG1572" i="11"/>
  <c r="R1572" i="11"/>
  <c r="Q1572" i="11"/>
  <c r="P1572" i="11"/>
  <c r="O1572" i="11"/>
  <c r="S1572" i="11"/>
  <c r="AA1575" i="11" l="1"/>
  <c r="M1576" i="11"/>
  <c r="Z1575" i="11"/>
  <c r="Y1575" i="11"/>
  <c r="N1575" i="11"/>
  <c r="AB1575" i="11"/>
  <c r="AC1575" i="11"/>
  <c r="AE1574" i="11"/>
  <c r="P1574" i="11"/>
  <c r="O1574" i="11"/>
  <c r="S1574" i="11"/>
  <c r="Q1574" i="11"/>
  <c r="R1574" i="11"/>
  <c r="S1573" i="11"/>
  <c r="R1573" i="11"/>
  <c r="P1573" i="11"/>
  <c r="Q1573" i="11"/>
  <c r="O1573" i="11"/>
  <c r="AF1573" i="11"/>
  <c r="AF1574" i="11"/>
  <c r="X1574" i="11" l="1"/>
  <c r="W1574" i="11"/>
  <c r="V1574" i="11"/>
  <c r="U1574" i="11"/>
  <c r="T1574" i="11"/>
  <c r="AD1575" i="11"/>
  <c r="N1576" i="11"/>
  <c r="AC1576" i="11"/>
  <c r="AB1576" i="11"/>
  <c r="AA1576" i="11"/>
  <c r="Y1576" i="11"/>
  <c r="Z1576" i="11"/>
  <c r="M1577" i="11"/>
  <c r="AG1574" i="11"/>
  <c r="AG1575" i="11"/>
  <c r="AF1575" i="11"/>
  <c r="AE1575" i="11"/>
  <c r="AD1576" i="11" l="1"/>
  <c r="AF1576" i="11"/>
  <c r="Y1577" i="11"/>
  <c r="N1577" i="11"/>
  <c r="AB1577" i="11"/>
  <c r="AA1577" i="11"/>
  <c r="Z1577" i="11"/>
  <c r="M1578" i="11"/>
  <c r="AC1577" i="11"/>
  <c r="AE1576" i="11"/>
  <c r="AG1576" i="11" s="1"/>
  <c r="S1575" i="11"/>
  <c r="R1575" i="11"/>
  <c r="Q1575" i="11"/>
  <c r="P1575" i="11"/>
  <c r="O1575" i="11"/>
  <c r="X1575" i="11"/>
  <c r="V1575" i="11"/>
  <c r="W1575" i="11"/>
  <c r="U1575" i="11"/>
  <c r="T1575" i="11"/>
  <c r="AD1577" i="11" l="1"/>
  <c r="AE1577" i="11"/>
  <c r="AG1577" i="11"/>
  <c r="AF1577" i="11"/>
  <c r="V1576" i="11"/>
  <c r="U1576" i="11"/>
  <c r="T1576" i="11"/>
  <c r="X1576" i="11"/>
  <c r="W1576" i="11"/>
  <c r="AB1578" i="11"/>
  <c r="AA1578" i="11"/>
  <c r="AE1578" i="11" s="1"/>
  <c r="M1579" i="11"/>
  <c r="Z1578" i="11"/>
  <c r="Y1578" i="11"/>
  <c r="AD1578" i="11" s="1"/>
  <c r="AC1578" i="11"/>
  <c r="N1578" i="11"/>
  <c r="S1576" i="11"/>
  <c r="Q1576" i="11"/>
  <c r="O1576" i="11"/>
  <c r="R1576" i="11"/>
  <c r="P1576" i="11"/>
  <c r="S1578" i="11" l="1"/>
  <c r="R1578" i="11"/>
  <c r="Q1578" i="11"/>
  <c r="O1578" i="11"/>
  <c r="P1578" i="11"/>
  <c r="AG1578" i="11"/>
  <c r="AF1578" i="11"/>
  <c r="N1579" i="11"/>
  <c r="AC1579" i="11"/>
  <c r="AB1579" i="11"/>
  <c r="M1580" i="11"/>
  <c r="Z1579" i="11"/>
  <c r="AA1579" i="11"/>
  <c r="AE1579" i="11" s="1"/>
  <c r="Y1579" i="11"/>
  <c r="AD1579" i="11" s="1"/>
  <c r="X1577" i="11"/>
  <c r="W1577" i="11"/>
  <c r="V1577" i="11"/>
  <c r="T1577" i="11"/>
  <c r="U1577" i="11"/>
  <c r="T1578" i="11"/>
  <c r="W1578" i="11"/>
  <c r="X1578" i="11"/>
  <c r="V1578" i="11"/>
  <c r="U1578" i="11"/>
  <c r="Q1577" i="11"/>
  <c r="P1577" i="11"/>
  <c r="O1577" i="11"/>
  <c r="S1577" i="11"/>
  <c r="R1577" i="11"/>
  <c r="O1579" i="11" l="1"/>
  <c r="R1579" i="11"/>
  <c r="P1579" i="11"/>
  <c r="S1579" i="11"/>
  <c r="Q1579" i="11"/>
  <c r="AG1579" i="11"/>
  <c r="AF1579" i="11"/>
  <c r="M1581" i="11"/>
  <c r="Z1580" i="11"/>
  <c r="Y1580" i="11"/>
  <c r="AC1580" i="11"/>
  <c r="AB1580" i="11"/>
  <c r="AA1580" i="11"/>
  <c r="AE1580" i="11" s="1"/>
  <c r="N1580" i="11"/>
  <c r="W1579" i="11"/>
  <c r="V1579" i="11"/>
  <c r="U1579" i="11"/>
  <c r="T1579" i="11"/>
  <c r="X1579" i="11"/>
  <c r="AG1580" i="11" l="1"/>
  <c r="X1580" i="11"/>
  <c r="W1580" i="11"/>
  <c r="U1580" i="11"/>
  <c r="V1580" i="11"/>
  <c r="T1580" i="11"/>
  <c r="AC1581" i="11"/>
  <c r="AB1581" i="11"/>
  <c r="AA1581" i="11"/>
  <c r="M1582" i="11"/>
  <c r="Z1581" i="11"/>
  <c r="Y1581" i="11"/>
  <c r="AD1581" i="11" s="1"/>
  <c r="N1581" i="11"/>
  <c r="AD1580" i="11"/>
  <c r="R1580" i="11" l="1"/>
  <c r="Q1580" i="11"/>
  <c r="P1580" i="11"/>
  <c r="O1580" i="11"/>
  <c r="S1580" i="11"/>
  <c r="S1581" i="11"/>
  <c r="R1581" i="11"/>
  <c r="P1581" i="11"/>
  <c r="O1581" i="11"/>
  <c r="Q1581" i="11"/>
  <c r="N1582" i="11"/>
  <c r="AC1582" i="11"/>
  <c r="AA1582" i="11"/>
  <c r="AB1582" i="11"/>
  <c r="Z1582" i="11"/>
  <c r="Y1582" i="11"/>
  <c r="AD1582" i="11" s="1"/>
  <c r="M1583" i="11"/>
  <c r="AE1581" i="11"/>
  <c r="AF1580" i="11"/>
  <c r="AF1581" i="11"/>
  <c r="AG1581" i="11"/>
  <c r="P1582" i="11" l="1"/>
  <c r="O1582" i="11"/>
  <c r="S1582" i="11"/>
  <c r="Q1582" i="11"/>
  <c r="R1582" i="11"/>
  <c r="AE1582" i="11"/>
  <c r="AF1582" i="11"/>
  <c r="AG1582" i="11"/>
  <c r="U1581" i="11"/>
  <c r="T1581" i="11"/>
  <c r="X1581" i="11"/>
  <c r="W1581" i="11"/>
  <c r="V1581" i="11"/>
  <c r="AA1583" i="11"/>
  <c r="AE1583" i="11" s="1"/>
  <c r="M1584" i="11"/>
  <c r="Z1583" i="11"/>
  <c r="Y1583" i="11"/>
  <c r="N1583" i="11"/>
  <c r="AC1583" i="11"/>
  <c r="AB1583" i="11"/>
  <c r="N1584" i="11" l="1"/>
  <c r="AC1584" i="11"/>
  <c r="AB1584" i="11"/>
  <c r="AA1584" i="11"/>
  <c r="AE1584" i="11" s="1"/>
  <c r="Y1584" i="11"/>
  <c r="Z1584" i="11"/>
  <c r="M1585" i="11"/>
  <c r="X1582" i="11"/>
  <c r="W1582" i="11"/>
  <c r="V1582" i="11"/>
  <c r="U1582" i="11"/>
  <c r="T1582" i="11"/>
  <c r="X1583" i="11"/>
  <c r="V1583" i="11"/>
  <c r="W1583" i="11"/>
  <c r="T1583" i="11"/>
  <c r="U1583" i="11"/>
  <c r="AG1583" i="11"/>
  <c r="AD1583" i="11"/>
  <c r="Y1585" i="11" l="1"/>
  <c r="N1585" i="11"/>
  <c r="AB1585" i="11"/>
  <c r="AC1585" i="11"/>
  <c r="AA1585" i="11"/>
  <c r="AE1585" i="11" s="1"/>
  <c r="Z1585" i="11"/>
  <c r="M1586" i="11"/>
  <c r="V1584" i="11"/>
  <c r="U1584" i="11"/>
  <c r="T1584" i="11"/>
  <c r="X1584" i="11"/>
  <c r="W1584" i="11"/>
  <c r="S1583" i="11"/>
  <c r="R1583" i="11"/>
  <c r="Q1583" i="11"/>
  <c r="P1583" i="11"/>
  <c r="O1583" i="11"/>
  <c r="AD1584" i="11"/>
  <c r="AF1583" i="11"/>
  <c r="AG1584" i="11"/>
  <c r="AF1584" i="11"/>
  <c r="X1585" i="11" l="1"/>
  <c r="W1585" i="11"/>
  <c r="V1585" i="11"/>
  <c r="T1585" i="11"/>
  <c r="U1585" i="11"/>
  <c r="AB1586" i="11"/>
  <c r="AA1586" i="11"/>
  <c r="AE1586" i="11" s="1"/>
  <c r="M1587" i="11"/>
  <c r="Z1586" i="11"/>
  <c r="Y1586" i="11"/>
  <c r="AD1586" i="11" s="1"/>
  <c r="AC1586" i="11"/>
  <c r="N1586" i="11"/>
  <c r="S1584" i="11"/>
  <c r="Q1584" i="11"/>
  <c r="P1584" i="11"/>
  <c r="O1584" i="11"/>
  <c r="R1584" i="11"/>
  <c r="AG1585" i="11"/>
  <c r="AD1585" i="11"/>
  <c r="AG1586" i="11" l="1"/>
  <c r="AF1586" i="11"/>
  <c r="T1586" i="11"/>
  <c r="W1586" i="11"/>
  <c r="X1586" i="11"/>
  <c r="V1586" i="11"/>
  <c r="U1586" i="11"/>
  <c r="Q1585" i="11"/>
  <c r="P1585" i="11"/>
  <c r="O1585" i="11"/>
  <c r="R1585" i="11"/>
  <c r="S1585" i="11"/>
  <c r="AF1585" i="11"/>
  <c r="S1586" i="11"/>
  <c r="R1586" i="11"/>
  <c r="Q1586" i="11"/>
  <c r="O1586" i="11"/>
  <c r="P1586" i="11"/>
  <c r="N1587" i="11"/>
  <c r="AC1587" i="11"/>
  <c r="AB1587" i="11"/>
  <c r="M1588" i="11"/>
  <c r="Z1587" i="11"/>
  <c r="AA1587" i="11"/>
  <c r="AE1587" i="11" s="1"/>
  <c r="Y1587" i="11"/>
  <c r="W1587" i="11" l="1"/>
  <c r="V1587" i="11"/>
  <c r="U1587" i="11"/>
  <c r="T1587" i="11"/>
  <c r="X1587" i="11"/>
  <c r="M1589" i="11"/>
  <c r="Z1588" i="11"/>
  <c r="Y1588" i="11"/>
  <c r="AD1588" i="11" s="1"/>
  <c r="AC1588" i="11"/>
  <c r="AB1588" i="11"/>
  <c r="AA1588" i="11"/>
  <c r="AE1588" i="11" s="1"/>
  <c r="N1588" i="11"/>
  <c r="AG1587" i="11"/>
  <c r="AD1587" i="11"/>
  <c r="AF1587" i="11" s="1"/>
  <c r="R1588" i="11" l="1"/>
  <c r="Q1588" i="11"/>
  <c r="P1588" i="11"/>
  <c r="O1588" i="11"/>
  <c r="S1588" i="11"/>
  <c r="X1588" i="11"/>
  <c r="W1588" i="11"/>
  <c r="U1588" i="11"/>
  <c r="V1588" i="11"/>
  <c r="T1588" i="11"/>
  <c r="O1587" i="11"/>
  <c r="R1587" i="11"/>
  <c r="Q1587" i="11"/>
  <c r="P1587" i="11"/>
  <c r="S1587" i="11"/>
  <c r="AC1589" i="11"/>
  <c r="AB1589" i="11"/>
  <c r="AA1589" i="11"/>
  <c r="M1590" i="11"/>
  <c r="Z1589" i="11"/>
  <c r="Y1589" i="11"/>
  <c r="AD1589" i="11" s="1"/>
  <c r="N1589" i="11"/>
  <c r="AG1588" i="11"/>
  <c r="AF1588" i="11"/>
  <c r="S1589" i="11" l="1"/>
  <c r="R1589" i="11"/>
  <c r="P1589" i="11"/>
  <c r="Q1589" i="11"/>
  <c r="O1589" i="11"/>
  <c r="N1590" i="11"/>
  <c r="AC1590" i="11"/>
  <c r="AA1590" i="11"/>
  <c r="AE1590" i="11" s="1"/>
  <c r="AB1590" i="11"/>
  <c r="Z1590" i="11"/>
  <c r="M1591" i="11"/>
  <c r="Y1590" i="11"/>
  <c r="AE1589" i="11"/>
  <c r="AF1589" i="11"/>
  <c r="AG1589" i="11"/>
  <c r="X1590" i="11" l="1"/>
  <c r="W1590" i="11"/>
  <c r="V1590" i="11"/>
  <c r="U1590" i="11"/>
  <c r="T1590" i="11"/>
  <c r="U1589" i="11"/>
  <c r="T1589" i="11"/>
  <c r="X1589" i="11"/>
  <c r="W1589" i="11"/>
  <c r="V1589" i="11"/>
  <c r="AD1590" i="11"/>
  <c r="AA1591" i="11"/>
  <c r="AE1591" i="11" s="1"/>
  <c r="M1592" i="11"/>
  <c r="Z1591" i="11"/>
  <c r="Y1591" i="11"/>
  <c r="AD1591" i="11" s="1"/>
  <c r="N1591" i="11"/>
  <c r="AC1591" i="11"/>
  <c r="AB1591" i="11"/>
  <c r="AG1590" i="11"/>
  <c r="S1591" i="11" l="1"/>
  <c r="R1591" i="11"/>
  <c r="Q1591" i="11"/>
  <c r="P1591" i="11"/>
  <c r="O1591" i="11"/>
  <c r="N1592" i="11"/>
  <c r="AC1592" i="11"/>
  <c r="AB1592" i="11"/>
  <c r="AA1592" i="11"/>
  <c r="Y1592" i="11"/>
  <c r="Z1592" i="11"/>
  <c r="M1593" i="11"/>
  <c r="P1590" i="11"/>
  <c r="O1590" i="11"/>
  <c r="S1590" i="11"/>
  <c r="R1590" i="11"/>
  <c r="Q1590" i="11"/>
  <c r="AG1591" i="11"/>
  <c r="AF1591" i="11"/>
  <c r="X1591" i="11"/>
  <c r="V1591" i="11"/>
  <c r="T1591" i="11"/>
  <c r="U1591" i="11"/>
  <c r="W1591" i="11"/>
  <c r="AF1590" i="11"/>
  <c r="Y1593" i="11" l="1"/>
  <c r="N1593" i="11"/>
  <c r="AB1593" i="11"/>
  <c r="M1594" i="11"/>
  <c r="AC1593" i="11"/>
  <c r="AA1593" i="11"/>
  <c r="AE1593" i="11" s="1"/>
  <c r="Z1593" i="11"/>
  <c r="AD1592" i="11"/>
  <c r="AE1592" i="11"/>
  <c r="X1593" i="11" l="1"/>
  <c r="W1593" i="11"/>
  <c r="V1593" i="11"/>
  <c r="T1593" i="11"/>
  <c r="U1593" i="11"/>
  <c r="AB1594" i="11"/>
  <c r="AA1594" i="11"/>
  <c r="M1595" i="11"/>
  <c r="Z1594" i="11"/>
  <c r="Y1594" i="11"/>
  <c r="AD1594" i="11" s="1"/>
  <c r="AC1594" i="11"/>
  <c r="N1594" i="11"/>
  <c r="AD1593" i="11"/>
  <c r="AG1593" i="11"/>
  <c r="AF1593" i="11"/>
  <c r="V1592" i="11"/>
  <c r="U1592" i="11"/>
  <c r="T1592" i="11"/>
  <c r="X1592" i="11"/>
  <c r="W1592" i="11"/>
  <c r="S1592" i="11"/>
  <c r="Q1592" i="11"/>
  <c r="R1592" i="11"/>
  <c r="P1592" i="11"/>
  <c r="O1592" i="11"/>
  <c r="AF1592" i="11"/>
  <c r="AG1592" i="11"/>
  <c r="Q1593" i="11" l="1"/>
  <c r="P1593" i="11"/>
  <c r="O1593" i="11"/>
  <c r="S1593" i="11"/>
  <c r="R1593" i="11"/>
  <c r="N1595" i="11"/>
  <c r="AC1595" i="11"/>
  <c r="AB1595" i="11"/>
  <c r="M1596" i="11"/>
  <c r="Z1595" i="11"/>
  <c r="AA1595" i="11"/>
  <c r="Y1595" i="11"/>
  <c r="AD1595" i="11" s="1"/>
  <c r="AF1594" i="11"/>
  <c r="AE1594" i="11"/>
  <c r="S1594" i="11"/>
  <c r="R1594" i="11"/>
  <c r="Q1594" i="11"/>
  <c r="O1594" i="11"/>
  <c r="P1594" i="11"/>
  <c r="T1594" i="11" l="1"/>
  <c r="W1594" i="11"/>
  <c r="U1594" i="11"/>
  <c r="X1594" i="11"/>
  <c r="V1594" i="11"/>
  <c r="AF1595" i="11"/>
  <c r="O1595" i="11"/>
  <c r="R1595" i="11"/>
  <c r="S1595" i="11"/>
  <c r="Q1595" i="11"/>
  <c r="P1595" i="11"/>
  <c r="AG1594" i="11"/>
  <c r="AE1595" i="11"/>
  <c r="AG1595" i="11" s="1"/>
  <c r="M1597" i="11"/>
  <c r="Z1596" i="11"/>
  <c r="Y1596" i="11"/>
  <c r="AC1596" i="11"/>
  <c r="AB1596" i="11"/>
  <c r="AA1596" i="11"/>
  <c r="N1596" i="11"/>
  <c r="AC1597" i="11" l="1"/>
  <c r="AB1597" i="11"/>
  <c r="AA1597" i="11"/>
  <c r="AE1597" i="11" s="1"/>
  <c r="M1598" i="11"/>
  <c r="Z1597" i="11"/>
  <c r="N1597" i="11"/>
  <c r="Y1597" i="11"/>
  <c r="AD1597" i="11" s="1"/>
  <c r="W1595" i="11"/>
  <c r="V1595" i="11"/>
  <c r="U1595" i="11"/>
  <c r="T1595" i="11"/>
  <c r="X1595" i="11"/>
  <c r="AE1596" i="11"/>
  <c r="AG1596" i="11"/>
  <c r="AD1596" i="11"/>
  <c r="AF1597" i="11" l="1"/>
  <c r="AG1597" i="11"/>
  <c r="X1596" i="11"/>
  <c r="W1596" i="11"/>
  <c r="U1596" i="11"/>
  <c r="T1596" i="11"/>
  <c r="V1596" i="11"/>
  <c r="N1598" i="11"/>
  <c r="AC1598" i="11"/>
  <c r="AA1598" i="11"/>
  <c r="M1599" i="11"/>
  <c r="AB1598" i="11"/>
  <c r="Y1598" i="11"/>
  <c r="Z1598" i="11"/>
  <c r="S1597" i="11"/>
  <c r="R1597" i="11"/>
  <c r="P1597" i="11"/>
  <c r="Q1597" i="11"/>
  <c r="O1597" i="11"/>
  <c r="R1596" i="11"/>
  <c r="Q1596" i="11"/>
  <c r="P1596" i="11"/>
  <c r="O1596" i="11"/>
  <c r="S1596" i="11"/>
  <c r="AF1596" i="11"/>
  <c r="U1597" i="11"/>
  <c r="T1597" i="11"/>
  <c r="X1597" i="11"/>
  <c r="V1597" i="11"/>
  <c r="W1597" i="11"/>
  <c r="AD1598" i="11" l="1"/>
  <c r="AA1599" i="11"/>
  <c r="AE1599" i="11" s="1"/>
  <c r="M1600" i="11"/>
  <c r="Z1599" i="11"/>
  <c r="Y1599" i="11"/>
  <c r="AD1599" i="11" s="1"/>
  <c r="N1599" i="11"/>
  <c r="AC1599" i="11"/>
  <c r="AB1599" i="11"/>
  <c r="AE1598" i="11"/>
  <c r="AG1598" i="11" s="1"/>
  <c r="S1599" i="11" l="1"/>
  <c r="R1599" i="11"/>
  <c r="Q1599" i="11"/>
  <c r="P1599" i="11"/>
  <c r="O1599" i="11"/>
  <c r="N1600" i="11"/>
  <c r="AC1600" i="11"/>
  <c r="AB1600" i="11"/>
  <c r="AA1600" i="11"/>
  <c r="Y1600" i="11"/>
  <c r="M1601" i="11"/>
  <c r="Z1600" i="11"/>
  <c r="P1598" i="11"/>
  <c r="O1598" i="11"/>
  <c r="S1598" i="11"/>
  <c r="R1598" i="11"/>
  <c r="Q1598" i="11"/>
  <c r="AG1599" i="11"/>
  <c r="AF1599" i="11"/>
  <c r="X1599" i="11"/>
  <c r="V1599" i="11"/>
  <c r="U1599" i="11"/>
  <c r="T1599" i="11"/>
  <c r="W1599" i="11"/>
  <c r="X1598" i="11"/>
  <c r="W1598" i="11"/>
  <c r="V1598" i="11"/>
  <c r="U1598" i="11"/>
  <c r="T1598" i="11"/>
  <c r="AF1598" i="11"/>
  <c r="Y1601" i="11" l="1"/>
  <c r="N1601" i="11"/>
  <c r="AB1601" i="11"/>
  <c r="M1602" i="11"/>
  <c r="AC1601" i="11"/>
  <c r="AA1601" i="11"/>
  <c r="AE1601" i="11" s="1"/>
  <c r="Z1601" i="11"/>
  <c r="AD1600" i="11"/>
  <c r="AE1600" i="11"/>
  <c r="X1601" i="11" l="1"/>
  <c r="W1601" i="11"/>
  <c r="V1601" i="11"/>
  <c r="T1601" i="11"/>
  <c r="U1601" i="11"/>
  <c r="AB1602" i="11"/>
  <c r="AA1602" i="11"/>
  <c r="AE1602" i="11" s="1"/>
  <c r="M1603" i="11"/>
  <c r="Z1602" i="11"/>
  <c r="Y1602" i="11"/>
  <c r="N1602" i="11"/>
  <c r="AC1602" i="11"/>
  <c r="AD1601" i="11"/>
  <c r="AG1601" i="11"/>
  <c r="AF1601" i="11"/>
  <c r="V1600" i="11"/>
  <c r="U1600" i="11"/>
  <c r="T1600" i="11"/>
  <c r="W1600" i="11"/>
  <c r="X1600" i="11"/>
  <c r="S1600" i="11"/>
  <c r="Q1600" i="11"/>
  <c r="O1600" i="11"/>
  <c r="R1600" i="11"/>
  <c r="P1600" i="11"/>
  <c r="AF1600" i="11"/>
  <c r="AG1600" i="11"/>
  <c r="N1603" i="11" l="1"/>
  <c r="AC1603" i="11"/>
  <c r="AB1603" i="11"/>
  <c r="M1604" i="11"/>
  <c r="Z1603" i="11"/>
  <c r="AA1603" i="11"/>
  <c r="AE1603" i="11" s="1"/>
  <c r="Y1603" i="11"/>
  <c r="AD1603" i="11" s="1"/>
  <c r="T1602" i="11"/>
  <c r="W1602" i="11"/>
  <c r="V1602" i="11"/>
  <c r="U1602" i="11"/>
  <c r="X1602" i="11"/>
  <c r="AG1602" i="11"/>
  <c r="AD1602" i="11"/>
  <c r="AF1602" i="11" s="1"/>
  <c r="Q1601" i="11"/>
  <c r="P1601" i="11"/>
  <c r="O1601" i="11"/>
  <c r="S1601" i="11"/>
  <c r="R1601" i="11"/>
  <c r="O1603" i="11" l="1"/>
  <c r="R1603" i="11"/>
  <c r="P1603" i="11"/>
  <c r="S1603" i="11"/>
  <c r="Q1603" i="11"/>
  <c r="S1602" i="11"/>
  <c r="R1602" i="11"/>
  <c r="Q1602" i="11"/>
  <c r="O1602" i="11"/>
  <c r="P1602" i="11"/>
  <c r="M1605" i="11"/>
  <c r="Z1604" i="11"/>
  <c r="Y1604" i="11"/>
  <c r="AD1604" i="11" s="1"/>
  <c r="AC1604" i="11"/>
  <c r="N1604" i="11"/>
  <c r="AB1604" i="11"/>
  <c r="AA1604" i="11"/>
  <c r="W1603" i="11"/>
  <c r="V1603" i="11"/>
  <c r="U1603" i="11"/>
  <c r="T1603" i="11"/>
  <c r="X1603" i="11"/>
  <c r="AG1603" i="11"/>
  <c r="AF1603" i="11"/>
  <c r="R1604" i="11" l="1"/>
  <c r="Q1604" i="11"/>
  <c r="P1604" i="11"/>
  <c r="O1604" i="11"/>
  <c r="S1604" i="11"/>
  <c r="AC1605" i="11"/>
  <c r="AB1605" i="11"/>
  <c r="AA1605" i="11"/>
  <c r="AE1605" i="11" s="1"/>
  <c r="M1606" i="11"/>
  <c r="Z1605" i="11"/>
  <c r="N1605" i="11"/>
  <c r="Y1605" i="11"/>
  <c r="AD1605" i="11" s="1"/>
  <c r="AF1604" i="11"/>
  <c r="AE1604" i="11"/>
  <c r="AG1604" i="11" s="1"/>
  <c r="S1605" i="11" l="1"/>
  <c r="R1605" i="11"/>
  <c r="P1605" i="11"/>
  <c r="O1605" i="11"/>
  <c r="Q1605" i="11"/>
  <c r="U1605" i="11"/>
  <c r="T1605" i="11"/>
  <c r="X1605" i="11"/>
  <c r="W1605" i="11"/>
  <c r="V1605" i="11"/>
  <c r="X1604" i="11"/>
  <c r="W1604" i="11"/>
  <c r="U1604" i="11"/>
  <c r="V1604" i="11"/>
  <c r="T1604" i="11"/>
  <c r="AF1605" i="11"/>
  <c r="AG1605" i="11"/>
  <c r="N1606" i="11"/>
  <c r="AC1606" i="11"/>
  <c r="AA1606" i="11"/>
  <c r="AE1606" i="11" s="1"/>
  <c r="M1607" i="11"/>
  <c r="AB1606" i="11"/>
  <c r="Y1606" i="11"/>
  <c r="AD1606" i="11" s="1"/>
  <c r="Z1606" i="11"/>
  <c r="P1606" i="11" l="1"/>
  <c r="O1606" i="11"/>
  <c r="S1606" i="11"/>
  <c r="Q1606" i="11"/>
  <c r="R1606" i="11"/>
  <c r="X1606" i="11"/>
  <c r="W1606" i="11"/>
  <c r="V1606" i="11"/>
  <c r="U1606" i="11"/>
  <c r="T1606" i="11"/>
  <c r="AA1607" i="11"/>
  <c r="M1608" i="11"/>
  <c r="Z1607" i="11"/>
  <c r="Y1607" i="11"/>
  <c r="AD1607" i="11" s="1"/>
  <c r="N1607" i="11"/>
  <c r="AC1607" i="11"/>
  <c r="AB1607" i="11"/>
  <c r="AF1606" i="11"/>
  <c r="AG1606" i="11"/>
  <c r="AF1607" i="11" l="1"/>
  <c r="S1607" i="11"/>
  <c r="R1607" i="11"/>
  <c r="Q1607" i="11"/>
  <c r="P1607" i="11"/>
  <c r="O1607" i="11"/>
  <c r="N1608" i="11"/>
  <c r="AC1608" i="11"/>
  <c r="AB1608" i="11"/>
  <c r="AA1608" i="11"/>
  <c r="AE1608" i="11" s="1"/>
  <c r="Y1608" i="11"/>
  <c r="M1609" i="11"/>
  <c r="Z1608" i="11"/>
  <c r="AE1607" i="11"/>
  <c r="Y1609" i="11" l="1"/>
  <c r="N1609" i="11"/>
  <c r="AB1609" i="11"/>
  <c r="M1610" i="11"/>
  <c r="AC1609" i="11"/>
  <c r="Z1609" i="11"/>
  <c r="AA1609" i="11"/>
  <c r="AE1609" i="11" s="1"/>
  <c r="AD1608" i="11"/>
  <c r="V1608" i="11"/>
  <c r="U1608" i="11"/>
  <c r="T1608" i="11"/>
  <c r="X1608" i="11"/>
  <c r="W1608" i="11"/>
  <c r="AG1608" i="11"/>
  <c r="X1607" i="11"/>
  <c r="V1607" i="11"/>
  <c r="W1607" i="11"/>
  <c r="U1607" i="11"/>
  <c r="T1607" i="11"/>
  <c r="AG1607" i="11"/>
  <c r="X1609" i="11" l="1"/>
  <c r="W1609" i="11"/>
  <c r="V1609" i="11"/>
  <c r="T1609" i="11"/>
  <c r="U1609" i="11"/>
  <c r="AB1610" i="11"/>
  <c r="AA1610" i="11"/>
  <c r="AE1610" i="11" s="1"/>
  <c r="M1611" i="11"/>
  <c r="Z1610" i="11"/>
  <c r="Y1610" i="11"/>
  <c r="N1610" i="11"/>
  <c r="AC1610" i="11"/>
  <c r="S1608" i="11"/>
  <c r="Q1608" i="11"/>
  <c r="P1608" i="11"/>
  <c r="O1608" i="11"/>
  <c r="R1608" i="11"/>
  <c r="AG1609" i="11"/>
  <c r="AF1608" i="11"/>
  <c r="AD1609" i="11"/>
  <c r="Q1609" i="11" l="1"/>
  <c r="P1609" i="11"/>
  <c r="O1609" i="11"/>
  <c r="R1609" i="11"/>
  <c r="S1609" i="11"/>
  <c r="AF1609" i="11"/>
  <c r="AG1610" i="11"/>
  <c r="N1611" i="11"/>
  <c r="AC1611" i="11"/>
  <c r="AB1611" i="11"/>
  <c r="M1612" i="11"/>
  <c r="Z1611" i="11"/>
  <c r="Y1611" i="11"/>
  <c r="AD1611" i="11" s="1"/>
  <c r="AA1611" i="11"/>
  <c r="AE1611" i="11" s="1"/>
  <c r="AD1610" i="11"/>
  <c r="AF1610" i="11" s="1"/>
  <c r="T1610" i="11"/>
  <c r="W1610" i="11"/>
  <c r="X1610" i="11"/>
  <c r="V1610" i="11"/>
  <c r="U1610" i="11"/>
  <c r="W1611" i="11" l="1"/>
  <c r="V1611" i="11"/>
  <c r="U1611" i="11"/>
  <c r="T1611" i="11"/>
  <c r="X1611" i="11"/>
  <c r="M1613" i="11"/>
  <c r="Z1612" i="11"/>
  <c r="Y1612" i="11"/>
  <c r="AD1612" i="11" s="1"/>
  <c r="AC1612" i="11"/>
  <c r="N1612" i="11"/>
  <c r="AA1612" i="11"/>
  <c r="AB1612" i="11"/>
  <c r="O1611" i="11"/>
  <c r="R1611" i="11"/>
  <c r="Q1611" i="11"/>
  <c r="P1611" i="11"/>
  <c r="S1611" i="11"/>
  <c r="S1610" i="11"/>
  <c r="R1610" i="11"/>
  <c r="Q1610" i="11"/>
  <c r="O1610" i="11"/>
  <c r="P1610" i="11"/>
  <c r="AG1611" i="11"/>
  <c r="AF1611" i="11"/>
  <c r="R1612" i="11" l="1"/>
  <c r="Q1612" i="11"/>
  <c r="P1612" i="11"/>
  <c r="O1612" i="11"/>
  <c r="S1612" i="11"/>
  <c r="AC1613" i="11"/>
  <c r="AB1613" i="11"/>
  <c r="AA1613" i="11"/>
  <c r="M1614" i="11"/>
  <c r="Z1613" i="11"/>
  <c r="N1613" i="11"/>
  <c r="Y1613" i="11"/>
  <c r="AE1612" i="11"/>
  <c r="AG1612" i="11"/>
  <c r="AF1612" i="11"/>
  <c r="X1612" i="11" l="1"/>
  <c r="W1612" i="11"/>
  <c r="U1612" i="11"/>
  <c r="V1612" i="11"/>
  <c r="T1612" i="11"/>
  <c r="AD1613" i="11"/>
  <c r="AF1613" i="11"/>
  <c r="AG1613" i="11"/>
  <c r="AE1613" i="11"/>
  <c r="N1614" i="11"/>
  <c r="AC1614" i="11"/>
  <c r="AA1614" i="11"/>
  <c r="M1615" i="11"/>
  <c r="Z1614" i="11"/>
  <c r="Y1614" i="11"/>
  <c r="AB1614" i="11"/>
  <c r="AD1614" i="11" l="1"/>
  <c r="S1613" i="11"/>
  <c r="R1613" i="11"/>
  <c r="P1613" i="11"/>
  <c r="Q1613" i="11"/>
  <c r="O1613" i="11"/>
  <c r="AE1614" i="11"/>
  <c r="AF1614" i="11"/>
  <c r="AA1615" i="11"/>
  <c r="M1616" i="11"/>
  <c r="Z1615" i="11"/>
  <c r="Y1615" i="11"/>
  <c r="N1615" i="11"/>
  <c r="AB1615" i="11"/>
  <c r="AC1615" i="11"/>
  <c r="U1613" i="11"/>
  <c r="T1613" i="11"/>
  <c r="X1613" i="11"/>
  <c r="W1613" i="11"/>
  <c r="V1613" i="11"/>
  <c r="AD1615" i="11" l="1"/>
  <c r="X1614" i="11"/>
  <c r="W1614" i="11"/>
  <c r="V1614" i="11"/>
  <c r="U1614" i="11"/>
  <c r="T1614" i="11"/>
  <c r="AE1615" i="11"/>
  <c r="N1616" i="11"/>
  <c r="AC1616" i="11"/>
  <c r="AB1616" i="11"/>
  <c r="AA1616" i="11"/>
  <c r="Y1616" i="11"/>
  <c r="M1617" i="11"/>
  <c r="Z1616" i="11"/>
  <c r="AG1614" i="11"/>
  <c r="P1614" i="11"/>
  <c r="O1614" i="11"/>
  <c r="S1614" i="11"/>
  <c r="R1614" i="11"/>
  <c r="Q1614" i="11"/>
  <c r="AD1616" i="11" l="1"/>
  <c r="S1615" i="11"/>
  <c r="R1615" i="11"/>
  <c r="Q1615" i="11"/>
  <c r="P1615" i="11"/>
  <c r="O1615" i="11"/>
  <c r="AE1616" i="11"/>
  <c r="AG1616" i="11"/>
  <c r="AF1616" i="11"/>
  <c r="AF1615" i="11"/>
  <c r="Y1617" i="11"/>
  <c r="N1617" i="11"/>
  <c r="AB1617" i="11"/>
  <c r="M1618" i="11"/>
  <c r="AA1617" i="11"/>
  <c r="AE1617" i="11" s="1"/>
  <c r="Z1617" i="11"/>
  <c r="AC1617" i="11"/>
  <c r="X1615" i="11"/>
  <c r="V1615" i="11"/>
  <c r="T1615" i="11"/>
  <c r="W1615" i="11"/>
  <c r="U1615" i="11"/>
  <c r="AG1615" i="11"/>
  <c r="V1616" i="11" l="1"/>
  <c r="U1616" i="11"/>
  <c r="T1616" i="11"/>
  <c r="X1616" i="11"/>
  <c r="W1616" i="11"/>
  <c r="AB1618" i="11"/>
  <c r="AA1618" i="11"/>
  <c r="AE1618" i="11" s="1"/>
  <c r="M1619" i="11"/>
  <c r="Z1618" i="11"/>
  <c r="Y1618" i="11"/>
  <c r="N1618" i="11"/>
  <c r="AC1618" i="11"/>
  <c r="AD1617" i="11"/>
  <c r="X1617" i="11"/>
  <c r="W1617" i="11"/>
  <c r="V1617" i="11"/>
  <c r="T1617" i="11"/>
  <c r="U1617" i="11"/>
  <c r="AG1617" i="11"/>
  <c r="S1616" i="11"/>
  <c r="Q1616" i="11"/>
  <c r="R1616" i="11"/>
  <c r="P1616" i="11"/>
  <c r="O1616" i="11"/>
  <c r="T1618" i="11" l="1"/>
  <c r="W1618" i="11"/>
  <c r="U1618" i="11"/>
  <c r="X1618" i="11"/>
  <c r="V1618" i="11"/>
  <c r="Q1617" i="11"/>
  <c r="P1617" i="11"/>
  <c r="O1617" i="11"/>
  <c r="S1617" i="11"/>
  <c r="R1617" i="11"/>
  <c r="AF1617" i="11"/>
  <c r="AG1618" i="11"/>
  <c r="AD1618" i="11"/>
  <c r="N1619" i="11"/>
  <c r="AC1619" i="11"/>
  <c r="AB1619" i="11"/>
  <c r="M1620" i="11"/>
  <c r="Z1619" i="11"/>
  <c r="AA1619" i="11"/>
  <c r="Y1619" i="11"/>
  <c r="AD1619" i="11" s="1"/>
  <c r="O1619" i="11" l="1"/>
  <c r="R1619" i="11"/>
  <c r="S1619" i="11"/>
  <c r="Q1619" i="11"/>
  <c r="P1619" i="11"/>
  <c r="AF1619" i="11"/>
  <c r="AE1619" i="11"/>
  <c r="M1621" i="11"/>
  <c r="Z1620" i="11"/>
  <c r="Y1620" i="11"/>
  <c r="AD1620" i="11" s="1"/>
  <c r="AC1620" i="11"/>
  <c r="N1620" i="11"/>
  <c r="AB1620" i="11"/>
  <c r="AA1620" i="11"/>
  <c r="AE1620" i="11" s="1"/>
  <c r="S1618" i="11"/>
  <c r="R1618" i="11"/>
  <c r="Q1618" i="11"/>
  <c r="O1618" i="11"/>
  <c r="P1618" i="11"/>
  <c r="AF1618" i="11"/>
  <c r="W1619" i="11" l="1"/>
  <c r="V1619" i="11"/>
  <c r="U1619" i="11"/>
  <c r="T1619" i="11"/>
  <c r="X1619" i="11"/>
  <c r="AG1619" i="11"/>
  <c r="R1620" i="11"/>
  <c r="Q1620" i="11"/>
  <c r="P1620" i="11"/>
  <c r="O1620" i="11"/>
  <c r="S1620" i="11"/>
  <c r="X1620" i="11"/>
  <c r="W1620" i="11"/>
  <c r="U1620" i="11"/>
  <c r="T1620" i="11"/>
  <c r="V1620" i="11"/>
  <c r="AG1620" i="11"/>
  <c r="AF1620" i="11"/>
  <c r="AC1621" i="11"/>
  <c r="AB1621" i="11"/>
  <c r="AA1621" i="11"/>
  <c r="AE1621" i="11" s="1"/>
  <c r="M1622" i="11"/>
  <c r="Z1621" i="11"/>
  <c r="N1621" i="11"/>
  <c r="Y1621" i="11"/>
  <c r="N1622" i="11" l="1"/>
  <c r="AC1622" i="11"/>
  <c r="AA1622" i="11"/>
  <c r="M1623" i="11"/>
  <c r="AB1622" i="11"/>
  <c r="Z1622" i="11"/>
  <c r="Y1622" i="11"/>
  <c r="AG1621" i="11"/>
  <c r="U1621" i="11"/>
  <c r="T1621" i="11"/>
  <c r="X1621" i="11"/>
  <c r="V1621" i="11"/>
  <c r="W1621" i="11"/>
  <c r="AD1621" i="11"/>
  <c r="S1621" i="11" l="1"/>
  <c r="R1621" i="11"/>
  <c r="P1621" i="11"/>
  <c r="Q1621" i="11"/>
  <c r="O1621" i="11"/>
  <c r="AA1623" i="11"/>
  <c r="AE1623" i="11" s="1"/>
  <c r="M1624" i="11"/>
  <c r="Z1623" i="11"/>
  <c r="Y1623" i="11"/>
  <c r="N1623" i="11"/>
  <c r="AC1623" i="11"/>
  <c r="AB1623" i="11"/>
  <c r="AF1621" i="11"/>
  <c r="AE1622" i="11"/>
  <c r="AD1622" i="11"/>
  <c r="AF1622" i="11"/>
  <c r="AG1622" i="11"/>
  <c r="X1623" i="11" l="1"/>
  <c r="V1623" i="11"/>
  <c r="U1623" i="11"/>
  <c r="T1623" i="11"/>
  <c r="W1623" i="11"/>
  <c r="P1622" i="11"/>
  <c r="O1622" i="11"/>
  <c r="S1622" i="11"/>
  <c r="R1622" i="11"/>
  <c r="Q1622" i="11"/>
  <c r="N1624" i="11"/>
  <c r="AC1624" i="11"/>
  <c r="AB1624" i="11"/>
  <c r="AA1624" i="11"/>
  <c r="AE1624" i="11" s="1"/>
  <c r="Y1624" i="11"/>
  <c r="AD1624" i="11" s="1"/>
  <c r="M1625" i="11"/>
  <c r="Z1624" i="11"/>
  <c r="X1622" i="11"/>
  <c r="W1622" i="11"/>
  <c r="V1622" i="11"/>
  <c r="U1622" i="11"/>
  <c r="T1622" i="11"/>
  <c r="AG1623" i="11"/>
  <c r="AF1623" i="11"/>
  <c r="AD1623" i="11"/>
  <c r="V1624" i="11" l="1"/>
  <c r="U1624" i="11"/>
  <c r="T1624" i="11"/>
  <c r="W1624" i="11"/>
  <c r="X1624" i="11"/>
  <c r="S1624" i="11"/>
  <c r="Q1624" i="11"/>
  <c r="R1624" i="11"/>
  <c r="P1624" i="11"/>
  <c r="O1624" i="11"/>
  <c r="AG1624" i="11"/>
  <c r="AF1624" i="11"/>
  <c r="Y1625" i="11"/>
  <c r="N1625" i="11"/>
  <c r="AB1625" i="11"/>
  <c r="AC1625" i="11"/>
  <c r="AA1625" i="11"/>
  <c r="M1626" i="11"/>
  <c r="Z1625" i="11"/>
  <c r="S1623" i="11"/>
  <c r="R1623" i="11"/>
  <c r="Q1623" i="11"/>
  <c r="P1623" i="11"/>
  <c r="O1623" i="11"/>
  <c r="AD1625" i="11" l="1"/>
  <c r="AB1626" i="11"/>
  <c r="AA1626" i="11"/>
  <c r="AE1626" i="11" s="1"/>
  <c r="M1627" i="11"/>
  <c r="Z1626" i="11"/>
  <c r="Y1626" i="11"/>
  <c r="AD1626" i="11" s="1"/>
  <c r="N1626" i="11"/>
  <c r="AC1626" i="11"/>
  <c r="AE1625" i="11"/>
  <c r="N1627" i="11" l="1"/>
  <c r="AC1627" i="11"/>
  <c r="AB1627" i="11"/>
  <c r="M1628" i="11"/>
  <c r="Z1627" i="11"/>
  <c r="AA1627" i="11"/>
  <c r="AE1627" i="11" s="1"/>
  <c r="Y1627" i="11"/>
  <c r="AD1627" i="11" s="1"/>
  <c r="T1626" i="11"/>
  <c r="W1626" i="11"/>
  <c r="V1626" i="11"/>
  <c r="U1626" i="11"/>
  <c r="X1626" i="11"/>
  <c r="X1625" i="11"/>
  <c r="W1625" i="11"/>
  <c r="V1625" i="11"/>
  <c r="T1625" i="11"/>
  <c r="U1625" i="11"/>
  <c r="Q1625" i="11"/>
  <c r="P1625" i="11"/>
  <c r="O1625" i="11"/>
  <c r="S1625" i="11"/>
  <c r="R1625" i="11"/>
  <c r="AF1625" i="11"/>
  <c r="S1626" i="11"/>
  <c r="R1626" i="11"/>
  <c r="Q1626" i="11"/>
  <c r="O1626" i="11"/>
  <c r="P1626" i="11"/>
  <c r="AG1626" i="11"/>
  <c r="AF1626" i="11"/>
  <c r="AG1625" i="11"/>
  <c r="O1627" i="11" l="1"/>
  <c r="R1627" i="11"/>
  <c r="S1627" i="11"/>
  <c r="Q1627" i="11"/>
  <c r="P1627" i="11"/>
  <c r="M1629" i="11"/>
  <c r="Z1628" i="11"/>
  <c r="Y1628" i="11"/>
  <c r="AC1628" i="11"/>
  <c r="N1628" i="11"/>
  <c r="AB1628" i="11"/>
  <c r="AA1628" i="11"/>
  <c r="AE1628" i="11" s="1"/>
  <c r="W1627" i="11"/>
  <c r="V1627" i="11"/>
  <c r="U1627" i="11"/>
  <c r="T1627" i="11"/>
  <c r="X1627" i="11"/>
  <c r="AF1627" i="11"/>
  <c r="AG1627" i="11"/>
  <c r="X1628" i="11" l="1"/>
  <c r="W1628" i="11"/>
  <c r="U1628" i="11"/>
  <c r="V1628" i="11"/>
  <c r="T1628" i="11"/>
  <c r="AC1629" i="11"/>
  <c r="AB1629" i="11"/>
  <c r="AA1629" i="11"/>
  <c r="AE1629" i="11" s="1"/>
  <c r="M1630" i="11"/>
  <c r="Z1629" i="11"/>
  <c r="Y1629" i="11"/>
  <c r="N1629" i="11"/>
  <c r="AD1628" i="11"/>
  <c r="AG1628" i="11"/>
  <c r="AF1628" i="11"/>
  <c r="U1629" i="11" l="1"/>
  <c r="T1629" i="11"/>
  <c r="X1629" i="11"/>
  <c r="W1629" i="11"/>
  <c r="V1629" i="11"/>
  <c r="AG1629" i="11"/>
  <c r="R1628" i="11"/>
  <c r="Q1628" i="11"/>
  <c r="P1628" i="11"/>
  <c r="O1628" i="11"/>
  <c r="S1628" i="11"/>
  <c r="AD1629" i="11"/>
  <c r="AF1629" i="11" s="1"/>
  <c r="N1630" i="11"/>
  <c r="AC1630" i="11"/>
  <c r="AA1630" i="11"/>
  <c r="AE1630" i="11" s="1"/>
  <c r="Y1630" i="11"/>
  <c r="AB1630" i="11"/>
  <c r="M1631" i="11"/>
  <c r="Z1630" i="11"/>
  <c r="X1630" i="11" l="1"/>
  <c r="W1630" i="11"/>
  <c r="V1630" i="11"/>
  <c r="U1630" i="11"/>
  <c r="T1630" i="11"/>
  <c r="AA1631" i="11"/>
  <c r="AE1631" i="11" s="1"/>
  <c r="M1632" i="11"/>
  <c r="Z1631" i="11"/>
  <c r="Y1631" i="11"/>
  <c r="N1631" i="11"/>
  <c r="AC1631" i="11"/>
  <c r="AB1631" i="11"/>
  <c r="AG1630" i="11"/>
  <c r="S1629" i="11"/>
  <c r="R1629" i="11"/>
  <c r="P1629" i="11"/>
  <c r="Q1629" i="11"/>
  <c r="O1629" i="11"/>
  <c r="AD1630" i="11"/>
  <c r="AF1630" i="11" s="1"/>
  <c r="X1631" i="11" l="1"/>
  <c r="V1631" i="11"/>
  <c r="W1631" i="11"/>
  <c r="U1631" i="11"/>
  <c r="T1631" i="11"/>
  <c r="N1632" i="11"/>
  <c r="AC1632" i="11"/>
  <c r="AB1632" i="11"/>
  <c r="AA1632" i="11"/>
  <c r="Y1632" i="11"/>
  <c r="Z1632" i="11"/>
  <c r="M1633" i="11"/>
  <c r="P1630" i="11"/>
  <c r="O1630" i="11"/>
  <c r="S1630" i="11"/>
  <c r="R1630" i="11"/>
  <c r="Q1630" i="11"/>
  <c r="AG1631" i="11"/>
  <c r="AF1631" i="11"/>
  <c r="AD1631" i="11"/>
  <c r="S1631" i="11" l="1"/>
  <c r="R1631" i="11"/>
  <c r="Q1631" i="11"/>
  <c r="P1631" i="11"/>
  <c r="O1631" i="11"/>
  <c r="Y1633" i="11"/>
  <c r="AD1633" i="11" s="1"/>
  <c r="N1633" i="11"/>
  <c r="AB1633" i="11"/>
  <c r="Z1633" i="11"/>
  <c r="M1634" i="11"/>
  <c r="AC1633" i="11"/>
  <c r="AA1633" i="11"/>
  <c r="AE1633" i="11" s="1"/>
  <c r="AD1632" i="11"/>
  <c r="AE1632" i="11"/>
  <c r="V1632" i="11" l="1"/>
  <c r="U1632" i="11"/>
  <c r="T1632" i="11"/>
  <c r="X1632" i="11"/>
  <c r="W1632" i="11"/>
  <c r="X1633" i="11"/>
  <c r="W1633" i="11"/>
  <c r="V1633" i="11"/>
  <c r="T1633" i="11"/>
  <c r="U1633" i="11"/>
  <c r="AB1634" i="11"/>
  <c r="AA1634" i="11"/>
  <c r="M1635" i="11"/>
  <c r="Z1634" i="11"/>
  <c r="Y1634" i="11"/>
  <c r="AD1634" i="11" s="1"/>
  <c r="AC1634" i="11"/>
  <c r="N1634" i="11"/>
  <c r="S1632" i="11"/>
  <c r="Q1632" i="11"/>
  <c r="R1632" i="11"/>
  <c r="P1632" i="11"/>
  <c r="O1632" i="11"/>
  <c r="AF1632" i="11"/>
  <c r="Q1633" i="11"/>
  <c r="P1633" i="11"/>
  <c r="O1633" i="11"/>
  <c r="S1633" i="11"/>
  <c r="R1633" i="11"/>
  <c r="AG1633" i="11"/>
  <c r="AF1633" i="11"/>
  <c r="AG1632" i="11"/>
  <c r="S1634" i="11" l="1"/>
  <c r="R1634" i="11"/>
  <c r="Q1634" i="11"/>
  <c r="O1634" i="11"/>
  <c r="P1634" i="11"/>
  <c r="AE1634" i="11"/>
  <c r="N1635" i="11"/>
  <c r="AC1635" i="11"/>
  <c r="AB1635" i="11"/>
  <c r="M1636" i="11"/>
  <c r="Z1635" i="11"/>
  <c r="Y1635" i="11"/>
  <c r="AA1635" i="11"/>
  <c r="AE1635" i="11" s="1"/>
  <c r="AF1634" i="11"/>
  <c r="T1634" i="11" l="1"/>
  <c r="W1634" i="11"/>
  <c r="X1634" i="11"/>
  <c r="V1634" i="11"/>
  <c r="U1634" i="11"/>
  <c r="W1635" i="11"/>
  <c r="V1635" i="11"/>
  <c r="U1635" i="11"/>
  <c r="T1635" i="11"/>
  <c r="X1635" i="11"/>
  <c r="AD1635" i="11"/>
  <c r="M1637" i="11"/>
  <c r="Z1636" i="11"/>
  <c r="Y1636" i="11"/>
  <c r="AC1636" i="11"/>
  <c r="AA1636" i="11"/>
  <c r="AE1636" i="11" s="1"/>
  <c r="AB1636" i="11"/>
  <c r="N1636" i="11"/>
  <c r="AG1635" i="11"/>
  <c r="AF1635" i="11"/>
  <c r="AG1634" i="11"/>
  <c r="X1636" i="11" l="1"/>
  <c r="W1636" i="11"/>
  <c r="U1636" i="11"/>
  <c r="V1636" i="11"/>
  <c r="T1636" i="11"/>
  <c r="AC1637" i="11"/>
  <c r="AB1637" i="11"/>
  <c r="AA1637" i="11"/>
  <c r="AE1637" i="11" s="1"/>
  <c r="Z1637" i="11"/>
  <c r="Y1637" i="11"/>
  <c r="M1638" i="11"/>
  <c r="N1637" i="11"/>
  <c r="O1635" i="11"/>
  <c r="R1635" i="11"/>
  <c r="S1635" i="11"/>
  <c r="Q1635" i="11"/>
  <c r="P1635" i="11"/>
  <c r="AD1636" i="11"/>
  <c r="AF1636" i="11" s="1"/>
  <c r="AG1636" i="11"/>
  <c r="U1637" i="11" l="1"/>
  <c r="T1637" i="11"/>
  <c r="X1637" i="11"/>
  <c r="W1637" i="11"/>
  <c r="V1637" i="11"/>
  <c r="AG1637" i="11"/>
  <c r="Y1638" i="11"/>
  <c r="AD1638" i="11" s="1"/>
  <c r="AA1638" i="11"/>
  <c r="Z1638" i="11"/>
  <c r="M1639" i="11"/>
  <c r="N1638" i="11"/>
  <c r="AC1638" i="11"/>
  <c r="AB1638" i="11"/>
  <c r="AD1637" i="11"/>
  <c r="AF1637" i="11" s="1"/>
  <c r="R1636" i="11"/>
  <c r="Q1636" i="11"/>
  <c r="P1636" i="11"/>
  <c r="O1636" i="11"/>
  <c r="S1636" i="11"/>
  <c r="AF1638" i="11" l="1"/>
  <c r="AB1639" i="11"/>
  <c r="N1639" i="11"/>
  <c r="AA1639" i="11"/>
  <c r="AE1639" i="11" s="1"/>
  <c r="M1640" i="11"/>
  <c r="AC1639" i="11"/>
  <c r="Z1639" i="11"/>
  <c r="Y1639" i="11"/>
  <c r="AD1639" i="11" s="1"/>
  <c r="Q1638" i="11"/>
  <c r="R1638" i="11"/>
  <c r="P1638" i="11"/>
  <c r="O1638" i="11"/>
  <c r="S1638" i="11"/>
  <c r="S1637" i="11"/>
  <c r="R1637" i="11"/>
  <c r="P1637" i="11"/>
  <c r="Q1637" i="11"/>
  <c r="O1637" i="11"/>
  <c r="AE1638" i="11"/>
  <c r="T1639" i="11" l="1"/>
  <c r="X1639" i="11"/>
  <c r="W1639" i="11"/>
  <c r="V1639" i="11"/>
  <c r="U1639" i="11"/>
  <c r="AC1640" i="11"/>
  <c r="AB1640" i="11"/>
  <c r="AA1640" i="11"/>
  <c r="AE1640" i="11" s="1"/>
  <c r="M1641" i="11"/>
  <c r="Y1640" i="11"/>
  <c r="Z1640" i="11"/>
  <c r="N1640" i="11"/>
  <c r="X1638" i="11"/>
  <c r="W1638" i="11"/>
  <c r="U1638" i="11"/>
  <c r="V1638" i="11"/>
  <c r="T1638" i="11"/>
  <c r="AG1639" i="11"/>
  <c r="AF1639" i="11"/>
  <c r="O1639" i="11"/>
  <c r="R1639" i="11"/>
  <c r="Q1639" i="11"/>
  <c r="P1639" i="11"/>
  <c r="S1639" i="11"/>
  <c r="AG1638" i="11"/>
  <c r="AG1640" i="11" l="1"/>
  <c r="W1640" i="11"/>
  <c r="U1640" i="11"/>
  <c r="T1640" i="11"/>
  <c r="V1640" i="11"/>
  <c r="X1640" i="11"/>
  <c r="AD1640" i="11"/>
  <c r="M1642" i="11"/>
  <c r="Z1641" i="11"/>
  <c r="AB1641" i="11"/>
  <c r="AA1641" i="11"/>
  <c r="Y1641" i="11"/>
  <c r="N1641" i="11"/>
  <c r="AC1641" i="11"/>
  <c r="O1640" i="11" l="1"/>
  <c r="S1640" i="11"/>
  <c r="R1640" i="11"/>
  <c r="P1640" i="11"/>
  <c r="Q1640" i="11"/>
  <c r="AF1641" i="11"/>
  <c r="AE1641" i="11"/>
  <c r="AD1641" i="11"/>
  <c r="AF1640" i="11"/>
  <c r="AC1642" i="11"/>
  <c r="M1643" i="11"/>
  <c r="Y1642" i="11"/>
  <c r="AD1642" i="11" s="1"/>
  <c r="N1642" i="11"/>
  <c r="AB1642" i="11"/>
  <c r="AA1642" i="11"/>
  <c r="Z1642" i="11"/>
  <c r="X1641" i="11" l="1"/>
  <c r="V1641" i="11"/>
  <c r="W1641" i="11"/>
  <c r="U1641" i="11"/>
  <c r="T1641" i="11"/>
  <c r="AG1641" i="11"/>
  <c r="M1644" i="11"/>
  <c r="AC1643" i="11"/>
  <c r="AA1643" i="11"/>
  <c r="Y1643" i="11"/>
  <c r="N1643" i="11"/>
  <c r="AB1643" i="11"/>
  <c r="Z1643" i="11"/>
  <c r="P1642" i="11"/>
  <c r="O1642" i="11"/>
  <c r="S1642" i="11"/>
  <c r="R1642" i="11"/>
  <c r="Q1642" i="11"/>
  <c r="AF1642" i="11"/>
  <c r="AE1642" i="11"/>
  <c r="AG1642" i="11" s="1"/>
  <c r="R1641" i="11"/>
  <c r="S1641" i="11"/>
  <c r="Q1641" i="11"/>
  <c r="P1641" i="11"/>
  <c r="O1641" i="11"/>
  <c r="AD1643" i="11" l="1"/>
  <c r="AA1644" i="11"/>
  <c r="M1645" i="11"/>
  <c r="Z1644" i="11"/>
  <c r="AB1644" i="11"/>
  <c r="AC1644" i="11"/>
  <c r="Y1644" i="11"/>
  <c r="N1644" i="11"/>
  <c r="U1642" i="11"/>
  <c r="X1642" i="11"/>
  <c r="W1642" i="11"/>
  <c r="V1642" i="11"/>
  <c r="T1642" i="11"/>
  <c r="AE1643" i="11"/>
  <c r="X1643" i="11" l="1"/>
  <c r="W1643" i="11"/>
  <c r="V1643" i="11"/>
  <c r="U1643" i="11"/>
  <c r="T1643" i="11"/>
  <c r="N1645" i="11"/>
  <c r="AC1645" i="11"/>
  <c r="M1646" i="11"/>
  <c r="AA1645" i="11"/>
  <c r="AB1645" i="11"/>
  <c r="Z1645" i="11"/>
  <c r="Y1645" i="11"/>
  <c r="P1643" i="11"/>
  <c r="S1643" i="11"/>
  <c r="Q1643" i="11"/>
  <c r="R1643" i="11"/>
  <c r="O1643" i="11"/>
  <c r="AE1644" i="11"/>
  <c r="AG1643" i="11"/>
  <c r="AD1644" i="11"/>
  <c r="AF1643" i="11"/>
  <c r="AD1645" i="11" l="1"/>
  <c r="Y1646" i="11"/>
  <c r="M1647" i="11"/>
  <c r="AB1646" i="11"/>
  <c r="N1646" i="11"/>
  <c r="AA1646" i="11"/>
  <c r="AE1646" i="11" s="1"/>
  <c r="Z1646" i="11"/>
  <c r="AC1646" i="11"/>
  <c r="S1644" i="11"/>
  <c r="R1644" i="11"/>
  <c r="P1644" i="11"/>
  <c r="Q1644" i="11"/>
  <c r="O1644" i="11"/>
  <c r="W1644" i="11"/>
  <c r="V1644" i="11"/>
  <c r="U1644" i="11"/>
  <c r="T1644" i="11"/>
  <c r="X1644" i="11"/>
  <c r="AF1645" i="11"/>
  <c r="AF1644" i="11"/>
  <c r="AG1644" i="11"/>
  <c r="AE1645" i="11"/>
  <c r="X1646" i="11" l="1"/>
  <c r="W1646" i="11"/>
  <c r="V1646" i="11"/>
  <c r="U1646" i="11"/>
  <c r="T1646" i="11"/>
  <c r="V1645" i="11"/>
  <c r="U1645" i="11"/>
  <c r="X1645" i="11"/>
  <c r="W1645" i="11"/>
  <c r="T1645" i="11"/>
  <c r="AG1646" i="11"/>
  <c r="AG1645" i="11"/>
  <c r="AB1647" i="11"/>
  <c r="AA1647" i="11"/>
  <c r="AE1647" i="11" s="1"/>
  <c r="M1648" i="11"/>
  <c r="N1647" i="11"/>
  <c r="AC1647" i="11"/>
  <c r="Y1647" i="11"/>
  <c r="Z1647" i="11"/>
  <c r="AD1646" i="11"/>
  <c r="S1645" i="11"/>
  <c r="Q1645" i="11"/>
  <c r="R1645" i="11"/>
  <c r="P1645" i="11"/>
  <c r="O1645" i="11"/>
  <c r="Q1646" i="11" l="1"/>
  <c r="P1646" i="11"/>
  <c r="R1646" i="11"/>
  <c r="O1646" i="11"/>
  <c r="S1646" i="11"/>
  <c r="N1648" i="11"/>
  <c r="Y1648" i="11"/>
  <c r="AD1648" i="11" s="1"/>
  <c r="M1649" i="11"/>
  <c r="AB1648" i="11"/>
  <c r="AC1648" i="11"/>
  <c r="AA1648" i="11"/>
  <c r="AE1648" i="11" s="1"/>
  <c r="Z1648" i="11"/>
  <c r="AF1646" i="11"/>
  <c r="T1647" i="11"/>
  <c r="X1647" i="11"/>
  <c r="W1647" i="11"/>
  <c r="V1647" i="11"/>
  <c r="U1647" i="11"/>
  <c r="AD1647" i="11"/>
  <c r="AG1647" i="11"/>
  <c r="AF1647" i="11"/>
  <c r="O1648" i="11" l="1"/>
  <c r="R1648" i="11"/>
  <c r="S1648" i="11"/>
  <c r="P1648" i="11"/>
  <c r="Q1648" i="11"/>
  <c r="AG1648" i="11"/>
  <c r="AF1648" i="11"/>
  <c r="W1648" i="11"/>
  <c r="V1648" i="11"/>
  <c r="X1648" i="11"/>
  <c r="U1648" i="11"/>
  <c r="T1648" i="11"/>
  <c r="M1650" i="11"/>
  <c r="Z1649" i="11"/>
  <c r="Y1649" i="11"/>
  <c r="N1649" i="11"/>
  <c r="AC1649" i="11"/>
  <c r="AB1649" i="11"/>
  <c r="AA1649" i="11"/>
  <c r="AE1649" i="11" s="1"/>
  <c r="S1647" i="11"/>
  <c r="Q1647" i="11"/>
  <c r="R1647" i="11"/>
  <c r="P1647" i="11"/>
  <c r="O1647" i="11"/>
  <c r="AG1649" i="11" l="1"/>
  <c r="AC1650" i="11"/>
  <c r="AB1650" i="11"/>
  <c r="AA1650" i="11"/>
  <c r="AE1650" i="11" s="1"/>
  <c r="Z1650" i="11"/>
  <c r="N1650" i="11"/>
  <c r="Y1650" i="11"/>
  <c r="AD1650" i="11" s="1"/>
  <c r="M1651" i="11"/>
  <c r="X1649" i="11"/>
  <c r="W1649" i="11"/>
  <c r="V1649" i="11"/>
  <c r="U1649" i="11"/>
  <c r="T1649" i="11"/>
  <c r="AD1649" i="11"/>
  <c r="P1650" i="11" l="1"/>
  <c r="O1650" i="11"/>
  <c r="S1650" i="11"/>
  <c r="R1650" i="11"/>
  <c r="Q1650" i="11"/>
  <c r="R1649" i="11"/>
  <c r="Q1649" i="11"/>
  <c r="S1649" i="11"/>
  <c r="P1649" i="11"/>
  <c r="O1649" i="11"/>
  <c r="AF1650" i="11"/>
  <c r="AG1650" i="11"/>
  <c r="AF1649" i="11"/>
  <c r="U1650" i="11"/>
  <c r="T1650" i="11"/>
  <c r="X1650" i="11"/>
  <c r="W1650" i="11"/>
  <c r="V1650" i="11"/>
  <c r="AA1651" i="11"/>
  <c r="AC1651" i="11"/>
  <c r="AB1651" i="11"/>
  <c r="N1651" i="11"/>
  <c r="Y1651" i="11"/>
  <c r="AD1651" i="11" s="1"/>
  <c r="M1652" i="11"/>
  <c r="Z1651" i="11"/>
  <c r="AF1651" i="11" l="1"/>
  <c r="AA1652" i="11"/>
  <c r="M1653" i="11"/>
  <c r="Z1652" i="11"/>
  <c r="N1652" i="11"/>
  <c r="AC1652" i="11"/>
  <c r="Y1652" i="11"/>
  <c r="AD1652" i="11" s="1"/>
  <c r="AB1652" i="11"/>
  <c r="AE1651" i="11"/>
  <c r="P1651" i="11"/>
  <c r="O1651" i="11"/>
  <c r="S1651" i="11"/>
  <c r="R1651" i="11"/>
  <c r="Q1651" i="11"/>
  <c r="N1653" i="11" l="1"/>
  <c r="AC1653" i="11"/>
  <c r="Y1653" i="11"/>
  <c r="AB1653" i="11"/>
  <c r="AA1653" i="11"/>
  <c r="AE1653" i="11" s="1"/>
  <c r="Z1653" i="11"/>
  <c r="M1654" i="11"/>
  <c r="AG1652" i="11"/>
  <c r="AF1652" i="11"/>
  <c r="AE1652" i="11"/>
  <c r="X1651" i="11"/>
  <c r="W1651" i="11"/>
  <c r="T1651" i="11"/>
  <c r="V1651" i="11"/>
  <c r="U1651" i="11"/>
  <c r="AG1651" i="11"/>
  <c r="S1652" i="11"/>
  <c r="R1652" i="11"/>
  <c r="P1652" i="11"/>
  <c r="Q1652" i="11"/>
  <c r="O1652" i="11"/>
  <c r="V1653" i="11" l="1"/>
  <c r="U1653" i="11"/>
  <c r="X1653" i="11"/>
  <c r="T1653" i="11"/>
  <c r="W1653" i="11"/>
  <c r="AD1653" i="11"/>
  <c r="Y1654" i="11"/>
  <c r="AD1654" i="11" s="1"/>
  <c r="AB1654" i="11"/>
  <c r="M1655" i="11"/>
  <c r="AC1654" i="11"/>
  <c r="Z1654" i="11"/>
  <c r="AA1654" i="11"/>
  <c r="N1654" i="11"/>
  <c r="V1652" i="11"/>
  <c r="X1652" i="11"/>
  <c r="W1652" i="11"/>
  <c r="U1652" i="11"/>
  <c r="T1652" i="11"/>
  <c r="AG1653" i="11"/>
  <c r="Q1654" i="11" l="1"/>
  <c r="P1654" i="11"/>
  <c r="S1654" i="11"/>
  <c r="R1654" i="11"/>
  <c r="O1654" i="11"/>
  <c r="Q1653" i="11"/>
  <c r="P1653" i="11"/>
  <c r="O1653" i="11"/>
  <c r="S1653" i="11"/>
  <c r="R1653" i="11"/>
  <c r="AF1654" i="11"/>
  <c r="AF1653" i="11"/>
  <c r="AE1654" i="11"/>
  <c r="AB1655" i="11"/>
  <c r="AA1655" i="11"/>
  <c r="Y1655" i="11"/>
  <c r="AD1655" i="11" s="1"/>
  <c r="M1656" i="11"/>
  <c r="N1655" i="11"/>
  <c r="AC1655" i="11"/>
  <c r="Z1655" i="11"/>
  <c r="AE1655" i="11" l="1"/>
  <c r="AG1655" i="11" s="1"/>
  <c r="X1654" i="11"/>
  <c r="T1654" i="11"/>
  <c r="U1654" i="11"/>
  <c r="W1654" i="11"/>
  <c r="V1654" i="11"/>
  <c r="AF1655" i="11"/>
  <c r="AG1654" i="11"/>
  <c r="N1656" i="11"/>
  <c r="M1657" i="11"/>
  <c r="Z1656" i="11"/>
  <c r="AC1656" i="11"/>
  <c r="AB1656" i="11"/>
  <c r="AA1656" i="11"/>
  <c r="AE1656" i="11" s="1"/>
  <c r="Y1656" i="11"/>
  <c r="AD1656" i="11" s="1"/>
  <c r="S1655" i="11"/>
  <c r="O1655" i="11"/>
  <c r="Q1655" i="11"/>
  <c r="P1655" i="11"/>
  <c r="R1655" i="11"/>
  <c r="W1656" i="11" l="1"/>
  <c r="V1656" i="11"/>
  <c r="X1656" i="11"/>
  <c r="U1656" i="11"/>
  <c r="T1656" i="11"/>
  <c r="M1658" i="11"/>
  <c r="Z1657" i="11"/>
  <c r="Y1657" i="11"/>
  <c r="AC1657" i="11"/>
  <c r="AA1657" i="11"/>
  <c r="N1657" i="11"/>
  <c r="AB1657" i="11"/>
  <c r="O1656" i="11"/>
  <c r="R1656" i="11"/>
  <c r="S1656" i="11"/>
  <c r="Q1656" i="11"/>
  <c r="P1656" i="11"/>
  <c r="AF1656" i="11"/>
  <c r="AG1656" i="11"/>
  <c r="T1655" i="11"/>
  <c r="W1655" i="11"/>
  <c r="X1655" i="11"/>
  <c r="V1655" i="11"/>
  <c r="U1655" i="11"/>
  <c r="AD1657" i="11" l="1"/>
  <c r="AC1658" i="11"/>
  <c r="AB1658" i="11"/>
  <c r="AA1658" i="11"/>
  <c r="AE1658" i="11" s="1"/>
  <c r="M1659" i="11"/>
  <c r="N1658" i="11"/>
  <c r="Y1658" i="11"/>
  <c r="AD1658" i="11" s="1"/>
  <c r="Z1658" i="11"/>
  <c r="AF1657" i="11"/>
  <c r="AE1657" i="11"/>
  <c r="P1658" i="11" l="1"/>
  <c r="O1658" i="11"/>
  <c r="S1658" i="11"/>
  <c r="R1658" i="11"/>
  <c r="Q1658" i="11"/>
  <c r="AF1658" i="11"/>
  <c r="AG1658" i="11"/>
  <c r="AA1659" i="11"/>
  <c r="AE1659" i="11" s="1"/>
  <c r="AB1659" i="11"/>
  <c r="Z1659" i="11"/>
  <c r="Y1659" i="11"/>
  <c r="M1660" i="11"/>
  <c r="N1659" i="11"/>
  <c r="AC1659" i="11"/>
  <c r="U1657" i="11"/>
  <c r="W1657" i="11"/>
  <c r="X1657" i="11"/>
  <c r="V1657" i="11"/>
  <c r="T1657" i="11"/>
  <c r="U1658" i="11"/>
  <c r="T1658" i="11"/>
  <c r="X1658" i="11"/>
  <c r="W1658" i="11"/>
  <c r="V1658" i="11"/>
  <c r="AG1657" i="11"/>
  <c r="R1657" i="11"/>
  <c r="Q1657" i="11"/>
  <c r="P1657" i="11"/>
  <c r="S1657" i="11"/>
  <c r="O1657" i="11"/>
  <c r="AG1659" i="11" l="1"/>
  <c r="AA1660" i="11"/>
  <c r="M1661" i="11"/>
  <c r="Z1660" i="11"/>
  <c r="N1660" i="11"/>
  <c r="AB1660" i="11"/>
  <c r="Y1660" i="11"/>
  <c r="AD1660" i="11" s="1"/>
  <c r="AC1660" i="11"/>
  <c r="X1659" i="11"/>
  <c r="W1659" i="11"/>
  <c r="T1659" i="11"/>
  <c r="V1659" i="11"/>
  <c r="U1659" i="11"/>
  <c r="AD1659" i="11"/>
  <c r="S1660" i="11" l="1"/>
  <c r="R1660" i="11"/>
  <c r="Q1660" i="11"/>
  <c r="P1660" i="11"/>
  <c r="O1660" i="11"/>
  <c r="AG1660" i="11"/>
  <c r="AF1660" i="11"/>
  <c r="N1661" i="11"/>
  <c r="AC1661" i="11"/>
  <c r="Y1661" i="11"/>
  <c r="AB1661" i="11"/>
  <c r="AA1661" i="11"/>
  <c r="AE1661" i="11" s="1"/>
  <c r="Z1661" i="11"/>
  <c r="M1662" i="11"/>
  <c r="P1659" i="11"/>
  <c r="O1659" i="11"/>
  <c r="S1659" i="11"/>
  <c r="R1659" i="11"/>
  <c r="Q1659" i="11"/>
  <c r="AE1660" i="11"/>
  <c r="AF1659" i="11"/>
  <c r="AG1661" i="11" l="1"/>
  <c r="V1661" i="11"/>
  <c r="U1661" i="11"/>
  <c r="X1661" i="11"/>
  <c r="T1661" i="11"/>
  <c r="W1661" i="11"/>
  <c r="AD1661" i="11"/>
  <c r="AF1661" i="11" s="1"/>
  <c r="Y1662" i="11"/>
  <c r="AB1662" i="11"/>
  <c r="M1663" i="11"/>
  <c r="AC1662" i="11"/>
  <c r="N1662" i="11"/>
  <c r="Z1662" i="11"/>
  <c r="AA1662" i="11"/>
  <c r="AE1662" i="11" s="1"/>
  <c r="V1660" i="11"/>
  <c r="X1660" i="11"/>
  <c r="U1660" i="11"/>
  <c r="T1660" i="11"/>
  <c r="W1660" i="11"/>
  <c r="X1662" i="11" l="1"/>
  <c r="T1662" i="11"/>
  <c r="U1662" i="11"/>
  <c r="W1662" i="11"/>
  <c r="V1662" i="11"/>
  <c r="AG1662" i="11"/>
  <c r="AF1662" i="11"/>
  <c r="AB1663" i="11"/>
  <c r="AA1663" i="11"/>
  <c r="Y1663" i="11"/>
  <c r="AC1663" i="11"/>
  <c r="N1663" i="11"/>
  <c r="Z1663" i="11"/>
  <c r="M1664" i="11"/>
  <c r="Q1661" i="11"/>
  <c r="P1661" i="11"/>
  <c r="O1661" i="11"/>
  <c r="S1661" i="11"/>
  <c r="R1661" i="11"/>
  <c r="AD1662" i="11"/>
  <c r="Q1662" i="11" l="1"/>
  <c r="P1662" i="11"/>
  <c r="S1662" i="11"/>
  <c r="R1662" i="11"/>
  <c r="O1662" i="11"/>
  <c r="AD1663" i="11"/>
  <c r="AF1663" i="11" s="1"/>
  <c r="N1664" i="11"/>
  <c r="M1665" i="11"/>
  <c r="Z1664" i="11"/>
  <c r="AC1664" i="11"/>
  <c r="Y1664" i="11"/>
  <c r="AD1664" i="11" s="1"/>
  <c r="AB1664" i="11"/>
  <c r="AA1664" i="11"/>
  <c r="AE1664" i="11" s="1"/>
  <c r="AE1663" i="11"/>
  <c r="T1663" i="11" l="1"/>
  <c r="W1663" i="11"/>
  <c r="V1663" i="11"/>
  <c r="X1663" i="11"/>
  <c r="U1663" i="11"/>
  <c r="W1664" i="11"/>
  <c r="V1664" i="11"/>
  <c r="X1664" i="11"/>
  <c r="U1664" i="11"/>
  <c r="T1664" i="11"/>
  <c r="AG1663" i="11"/>
  <c r="S1663" i="11"/>
  <c r="O1663" i="11"/>
  <c r="Q1663" i="11"/>
  <c r="P1663" i="11"/>
  <c r="R1663" i="11"/>
  <c r="M1666" i="11"/>
  <c r="Z1665" i="11"/>
  <c r="Y1665" i="11"/>
  <c r="AC1665" i="11"/>
  <c r="AB1665" i="11"/>
  <c r="N1665" i="11"/>
  <c r="AA1665" i="11"/>
  <c r="AE1665" i="11" s="1"/>
  <c r="O1664" i="11"/>
  <c r="R1664" i="11"/>
  <c r="Q1664" i="11"/>
  <c r="P1664" i="11"/>
  <c r="S1664" i="11"/>
  <c r="AF1664" i="11"/>
  <c r="AG1664" i="11"/>
  <c r="U1665" i="11" l="1"/>
  <c r="V1665" i="11"/>
  <c r="X1665" i="11"/>
  <c r="W1665" i="11"/>
  <c r="T1665" i="11"/>
  <c r="AG1665" i="11"/>
  <c r="AD1665" i="11"/>
  <c r="AC1666" i="11"/>
  <c r="AB1666" i="11"/>
  <c r="Z1666" i="11"/>
  <c r="N1666" i="11"/>
  <c r="AA1666" i="11"/>
  <c r="AE1666" i="11" s="1"/>
  <c r="Y1666" i="11"/>
  <c r="AD1666" i="11" s="1"/>
  <c r="M1667" i="11"/>
  <c r="AA1667" i="11" l="1"/>
  <c r="M1668" i="11"/>
  <c r="AC1667" i="11"/>
  <c r="N1667" i="11"/>
  <c r="Z1667" i="11"/>
  <c r="AB1667" i="11"/>
  <c r="Y1667" i="11"/>
  <c r="AD1667" i="11" s="1"/>
  <c r="P1666" i="11"/>
  <c r="R1666" i="11"/>
  <c r="Q1666" i="11"/>
  <c r="O1666" i="11"/>
  <c r="S1666" i="11"/>
  <c r="R1665" i="11"/>
  <c r="Q1665" i="11"/>
  <c r="S1665" i="11"/>
  <c r="P1665" i="11"/>
  <c r="O1665" i="11"/>
  <c r="AF1665" i="11"/>
  <c r="U1666" i="11"/>
  <c r="T1666" i="11"/>
  <c r="X1666" i="11"/>
  <c r="W1666" i="11"/>
  <c r="V1666" i="11"/>
  <c r="AF1666" i="11"/>
  <c r="AG1666" i="11"/>
  <c r="AF1667" i="11" l="1"/>
  <c r="AA1668" i="11"/>
  <c r="M1669" i="11"/>
  <c r="Z1668" i="11"/>
  <c r="N1668" i="11"/>
  <c r="AC1668" i="11"/>
  <c r="AB1668" i="11"/>
  <c r="Y1668" i="11"/>
  <c r="P1667" i="11"/>
  <c r="O1667" i="11"/>
  <c r="S1667" i="11"/>
  <c r="R1667" i="11"/>
  <c r="Q1667" i="11"/>
  <c r="AE1667" i="11"/>
  <c r="AE1668" i="11" l="1"/>
  <c r="X1667" i="11"/>
  <c r="W1667" i="11"/>
  <c r="U1667" i="11"/>
  <c r="T1667" i="11"/>
  <c r="V1667" i="11"/>
  <c r="N1669" i="11"/>
  <c r="AC1669" i="11"/>
  <c r="Y1669" i="11"/>
  <c r="AA1669" i="11"/>
  <c r="M1670" i="11"/>
  <c r="AB1669" i="11"/>
  <c r="Z1669" i="11"/>
  <c r="AG1667" i="11"/>
  <c r="AD1668" i="11"/>
  <c r="AF1668" i="11" s="1"/>
  <c r="AD1669" i="11" l="1"/>
  <c r="AE1669" i="11"/>
  <c r="V1668" i="11"/>
  <c r="W1668" i="11"/>
  <c r="X1668" i="11"/>
  <c r="T1668" i="11"/>
  <c r="U1668" i="11"/>
  <c r="Y1670" i="11"/>
  <c r="AD1670" i="11" s="1"/>
  <c r="AB1670" i="11"/>
  <c r="M1671" i="11"/>
  <c r="AC1670" i="11"/>
  <c r="N1670" i="11"/>
  <c r="AA1670" i="11"/>
  <c r="AE1670" i="11" s="1"/>
  <c r="Z1670" i="11"/>
  <c r="S1668" i="11"/>
  <c r="R1668" i="11"/>
  <c r="O1668" i="11"/>
  <c r="P1668" i="11"/>
  <c r="Q1668" i="11"/>
  <c r="AG1669" i="11"/>
  <c r="AF1669" i="11"/>
  <c r="AG1668" i="11"/>
  <c r="X1670" i="11" l="1"/>
  <c r="T1670" i="11"/>
  <c r="V1670" i="11"/>
  <c r="W1670" i="11"/>
  <c r="U1670" i="11"/>
  <c r="AG1670" i="11"/>
  <c r="AF1670" i="11"/>
  <c r="AB1671" i="11"/>
  <c r="AA1671" i="11"/>
  <c r="AC1671" i="11"/>
  <c r="Y1671" i="11"/>
  <c r="Z1671" i="11"/>
  <c r="M1672" i="11"/>
  <c r="N1671" i="11"/>
  <c r="V1669" i="11"/>
  <c r="U1669" i="11"/>
  <c r="W1669" i="11"/>
  <c r="T1669" i="11"/>
  <c r="X1669" i="11"/>
  <c r="Q1670" i="11"/>
  <c r="P1670" i="11"/>
  <c r="S1670" i="11"/>
  <c r="O1670" i="11"/>
  <c r="R1670" i="11"/>
  <c r="Q1669" i="11"/>
  <c r="O1669" i="11"/>
  <c r="S1669" i="11"/>
  <c r="R1669" i="11"/>
  <c r="P1669" i="11"/>
  <c r="AD1671" i="11" l="1"/>
  <c r="N1672" i="11"/>
  <c r="M1673" i="11"/>
  <c r="Z1672" i="11"/>
  <c r="AC1672" i="11"/>
  <c r="AB1672" i="11"/>
  <c r="Y1672" i="11"/>
  <c r="AA1672" i="11"/>
  <c r="AE1671" i="11"/>
  <c r="M1674" i="11" l="1"/>
  <c r="Z1673" i="11"/>
  <c r="Y1673" i="11"/>
  <c r="AD1673" i="11" s="1"/>
  <c r="AC1673" i="11"/>
  <c r="N1673" i="11"/>
  <c r="AB1673" i="11"/>
  <c r="AA1673" i="11"/>
  <c r="AE1673" i="11" s="1"/>
  <c r="T1671" i="11"/>
  <c r="W1671" i="11"/>
  <c r="X1671" i="11"/>
  <c r="V1671" i="11"/>
  <c r="U1671" i="11"/>
  <c r="S1671" i="11"/>
  <c r="O1671" i="11"/>
  <c r="P1671" i="11"/>
  <c r="R1671" i="11"/>
  <c r="Q1671" i="11"/>
  <c r="AE1672" i="11"/>
  <c r="AG1671" i="11"/>
  <c r="AD1672" i="11"/>
  <c r="AF1671" i="11"/>
  <c r="AG1673" i="11" l="1"/>
  <c r="AF1673" i="11"/>
  <c r="O1672" i="11"/>
  <c r="R1672" i="11"/>
  <c r="S1672" i="11"/>
  <c r="Q1672" i="11"/>
  <c r="P1672" i="11"/>
  <c r="W1672" i="11"/>
  <c r="V1672" i="11"/>
  <c r="T1672" i="11"/>
  <c r="U1672" i="11"/>
  <c r="X1672" i="11"/>
  <c r="AC1674" i="11"/>
  <c r="AB1674" i="11"/>
  <c r="AA1674" i="11"/>
  <c r="AE1674" i="11" s="1"/>
  <c r="Z1674" i="11"/>
  <c r="N1674" i="11"/>
  <c r="Y1674" i="11"/>
  <c r="M1675" i="11"/>
  <c r="R1673" i="11"/>
  <c r="Q1673" i="11"/>
  <c r="P1673" i="11"/>
  <c r="S1673" i="11"/>
  <c r="O1673" i="11"/>
  <c r="AF1672" i="11"/>
  <c r="U1673" i="11"/>
  <c r="X1673" i="11"/>
  <c r="W1673" i="11"/>
  <c r="V1673" i="11"/>
  <c r="T1673" i="11"/>
  <c r="AG1672" i="11"/>
  <c r="AA1675" i="11" l="1"/>
  <c r="M1676" i="11"/>
  <c r="AC1675" i="11"/>
  <c r="Z1675" i="11"/>
  <c r="Y1675" i="11"/>
  <c r="AD1675" i="11" s="1"/>
  <c r="AB1675" i="11"/>
  <c r="N1675" i="11"/>
  <c r="AD1674" i="11"/>
  <c r="AF1674" i="11" s="1"/>
  <c r="U1674" i="11"/>
  <c r="T1674" i="11"/>
  <c r="X1674" i="11"/>
  <c r="V1674" i="11"/>
  <c r="W1674" i="11"/>
  <c r="AG1674" i="11"/>
  <c r="P1675" i="11" l="1"/>
  <c r="O1675" i="11"/>
  <c r="S1675" i="11"/>
  <c r="R1675" i="11"/>
  <c r="Q1675" i="11"/>
  <c r="AF1675" i="11"/>
  <c r="AG1675" i="11"/>
  <c r="AA1676" i="11"/>
  <c r="AE1676" i="11" s="1"/>
  <c r="M1677" i="11"/>
  <c r="Z1676" i="11"/>
  <c r="N1676" i="11"/>
  <c r="Y1676" i="11"/>
  <c r="AB1676" i="11"/>
  <c r="AC1676" i="11"/>
  <c r="P1674" i="11"/>
  <c r="Q1674" i="11"/>
  <c r="O1674" i="11"/>
  <c r="S1674" i="11"/>
  <c r="R1674" i="11"/>
  <c r="AE1675" i="11"/>
  <c r="V1676" i="11" l="1"/>
  <c r="X1676" i="11"/>
  <c r="W1676" i="11"/>
  <c r="U1676" i="11"/>
  <c r="T1676" i="11"/>
  <c r="X1675" i="11"/>
  <c r="W1675" i="11"/>
  <c r="U1675" i="11"/>
  <c r="T1675" i="11"/>
  <c r="V1675" i="11"/>
  <c r="AG1676" i="11"/>
  <c r="AD1676" i="11"/>
  <c r="N1677" i="11"/>
  <c r="AC1677" i="11"/>
  <c r="Y1677" i="11"/>
  <c r="AD1677" i="11" s="1"/>
  <c r="AB1677" i="11"/>
  <c r="AA1677" i="11"/>
  <c r="Z1677" i="11"/>
  <c r="M1678" i="11"/>
  <c r="S1676" i="11" l="1"/>
  <c r="R1676" i="11"/>
  <c r="Q1676" i="11"/>
  <c r="P1676" i="11"/>
  <c r="O1676" i="11"/>
  <c r="Q1677" i="11"/>
  <c r="R1677" i="11"/>
  <c r="P1677" i="11"/>
  <c r="O1677" i="11"/>
  <c r="S1677" i="11"/>
  <c r="AF1676" i="11"/>
  <c r="AF1677" i="11"/>
  <c r="AE1677" i="11"/>
  <c r="Y1678" i="11"/>
  <c r="AD1678" i="11" s="1"/>
  <c r="AB1678" i="11"/>
  <c r="M1679" i="11"/>
  <c r="AA1678" i="11"/>
  <c r="N1678" i="11"/>
  <c r="AC1678" i="11"/>
  <c r="Z1678" i="11"/>
  <c r="Q1678" i="11" l="1"/>
  <c r="P1678" i="11"/>
  <c r="S1678" i="11"/>
  <c r="R1678" i="11"/>
  <c r="O1678" i="11"/>
  <c r="V1677" i="11"/>
  <c r="U1677" i="11"/>
  <c r="W1677" i="11"/>
  <c r="X1677" i="11"/>
  <c r="T1677" i="11"/>
  <c r="AG1677" i="11"/>
  <c r="AF1678" i="11"/>
  <c r="AE1678" i="11"/>
  <c r="AB1679" i="11"/>
  <c r="AA1679" i="11"/>
  <c r="Z1679" i="11"/>
  <c r="N1679" i="11"/>
  <c r="Y1679" i="11"/>
  <c r="AD1679" i="11" s="1"/>
  <c r="M1680" i="11"/>
  <c r="AC1679" i="11"/>
  <c r="X1678" i="11" l="1"/>
  <c r="T1678" i="11"/>
  <c r="V1678" i="11"/>
  <c r="U1678" i="11"/>
  <c r="W1678" i="11"/>
  <c r="AG1678" i="11"/>
  <c r="S1679" i="11"/>
  <c r="O1679" i="11"/>
  <c r="R1679" i="11"/>
  <c r="Q1679" i="11"/>
  <c r="P1679" i="11"/>
  <c r="AF1679" i="11"/>
  <c r="AE1679" i="11"/>
  <c r="AG1679" i="11" s="1"/>
  <c r="N1680" i="11"/>
  <c r="M1681" i="11"/>
  <c r="Z1680" i="11"/>
  <c r="AC1680" i="11"/>
  <c r="AB1680" i="11"/>
  <c r="AA1680" i="11"/>
  <c r="AE1680" i="11" s="1"/>
  <c r="Y1680" i="11"/>
  <c r="AD1680" i="11" s="1"/>
  <c r="AF1680" i="11" l="1"/>
  <c r="AG1680" i="11"/>
  <c r="W1680" i="11"/>
  <c r="V1680" i="11"/>
  <c r="X1680" i="11"/>
  <c r="U1680" i="11"/>
  <c r="T1680" i="11"/>
  <c r="O1680" i="11"/>
  <c r="R1680" i="11"/>
  <c r="S1680" i="11"/>
  <c r="Q1680" i="11"/>
  <c r="P1680" i="11"/>
  <c r="M1682" i="11"/>
  <c r="Z1681" i="11"/>
  <c r="Y1681" i="11"/>
  <c r="AD1681" i="11" s="1"/>
  <c r="AC1681" i="11"/>
  <c r="AB1681" i="11"/>
  <c r="N1681" i="11"/>
  <c r="AA1681" i="11"/>
  <c r="T1679" i="11"/>
  <c r="W1679" i="11"/>
  <c r="X1679" i="11"/>
  <c r="V1679" i="11"/>
  <c r="U1679" i="11"/>
  <c r="AC1682" i="11" l="1"/>
  <c r="AB1682" i="11"/>
  <c r="AA1682" i="11"/>
  <c r="AE1682" i="11" s="1"/>
  <c r="Z1682" i="11"/>
  <c r="N1682" i="11"/>
  <c r="Y1682" i="11"/>
  <c r="AD1682" i="11" s="1"/>
  <c r="M1683" i="11"/>
  <c r="AE1681" i="11"/>
  <c r="AF1681" i="11"/>
  <c r="R1681" i="11"/>
  <c r="Q1681" i="11"/>
  <c r="S1681" i="11"/>
  <c r="O1681" i="11"/>
  <c r="P1681" i="11"/>
  <c r="U1681" i="11" l="1"/>
  <c r="W1681" i="11"/>
  <c r="V1681" i="11"/>
  <c r="T1681" i="11"/>
  <c r="X1681" i="11"/>
  <c r="P1682" i="11"/>
  <c r="O1682" i="11"/>
  <c r="S1682" i="11"/>
  <c r="Q1682" i="11"/>
  <c r="R1682" i="11"/>
  <c r="U1682" i="11"/>
  <c r="T1682" i="11"/>
  <c r="X1682" i="11"/>
  <c r="W1682" i="11"/>
  <c r="V1682" i="11"/>
  <c r="AA1683" i="11"/>
  <c r="AE1683" i="11" s="1"/>
  <c r="AC1683" i="11"/>
  <c r="AB1683" i="11"/>
  <c r="N1683" i="11"/>
  <c r="Y1683" i="11"/>
  <c r="Z1683" i="11"/>
  <c r="M1684" i="11"/>
  <c r="AF1682" i="11"/>
  <c r="AG1682" i="11"/>
  <c r="AG1681" i="11"/>
  <c r="X1683" i="11" l="1"/>
  <c r="W1683" i="11"/>
  <c r="T1683" i="11"/>
  <c r="V1683" i="11"/>
  <c r="U1683" i="11"/>
  <c r="AA1684" i="11"/>
  <c r="AE1684" i="11" s="1"/>
  <c r="M1685" i="11"/>
  <c r="Z1684" i="11"/>
  <c r="N1684" i="11"/>
  <c r="AC1684" i="11"/>
  <c r="AB1684" i="11"/>
  <c r="Y1684" i="11"/>
  <c r="AG1683" i="11"/>
  <c r="AD1683" i="11"/>
  <c r="V1684" i="11" l="1"/>
  <c r="X1684" i="11"/>
  <c r="W1684" i="11"/>
  <c r="U1684" i="11"/>
  <c r="T1684" i="11"/>
  <c r="N1685" i="11"/>
  <c r="AC1685" i="11"/>
  <c r="Y1685" i="11"/>
  <c r="AD1685" i="11" s="1"/>
  <c r="AB1685" i="11"/>
  <c r="AA1685" i="11"/>
  <c r="Z1685" i="11"/>
  <c r="M1686" i="11"/>
  <c r="P1683" i="11"/>
  <c r="O1683" i="11"/>
  <c r="S1683" i="11"/>
  <c r="R1683" i="11"/>
  <c r="Q1683" i="11"/>
  <c r="AF1683" i="11"/>
  <c r="AD1684" i="11"/>
  <c r="AF1684" i="11" s="1"/>
  <c r="AG1684" i="11"/>
  <c r="Q1685" i="11" l="1"/>
  <c r="P1685" i="11"/>
  <c r="O1685" i="11"/>
  <c r="S1685" i="11"/>
  <c r="R1685" i="11"/>
  <c r="Y1686" i="11"/>
  <c r="AD1686" i="11" s="1"/>
  <c r="AB1686" i="11"/>
  <c r="M1687" i="11"/>
  <c r="AC1686" i="11"/>
  <c r="Z1686" i="11"/>
  <c r="N1686" i="11"/>
  <c r="AA1686" i="11"/>
  <c r="S1684" i="11"/>
  <c r="R1684" i="11"/>
  <c r="P1684" i="11"/>
  <c r="Q1684" i="11"/>
  <c r="O1684" i="11"/>
  <c r="AE1685" i="11"/>
  <c r="AG1685" i="11" s="1"/>
  <c r="AF1685" i="11"/>
  <c r="AE1686" i="11" l="1"/>
  <c r="Q1686" i="11"/>
  <c r="P1686" i="11"/>
  <c r="S1686" i="11"/>
  <c r="R1686" i="11"/>
  <c r="O1686" i="11"/>
  <c r="AG1686" i="11"/>
  <c r="AF1686" i="11"/>
  <c r="AB1687" i="11"/>
  <c r="AA1687" i="11"/>
  <c r="Y1687" i="11"/>
  <c r="M1688" i="11"/>
  <c r="AC1687" i="11"/>
  <c r="Z1687" i="11"/>
  <c r="N1687" i="11"/>
  <c r="V1685" i="11"/>
  <c r="U1685" i="11"/>
  <c r="X1685" i="11"/>
  <c r="T1685" i="11"/>
  <c r="W1685" i="11"/>
  <c r="N1688" i="11" l="1"/>
  <c r="M1689" i="11"/>
  <c r="Z1688" i="11"/>
  <c r="AC1688" i="11"/>
  <c r="AB1688" i="11"/>
  <c r="AA1688" i="11"/>
  <c r="AE1688" i="11" s="1"/>
  <c r="Y1688" i="11"/>
  <c r="AD1688" i="11" s="1"/>
  <c r="AD1687" i="11"/>
  <c r="AE1687" i="11"/>
  <c r="AG1687" i="11" s="1"/>
  <c r="X1686" i="11"/>
  <c r="T1686" i="11"/>
  <c r="U1686" i="11"/>
  <c r="V1686" i="11"/>
  <c r="W1686" i="11"/>
  <c r="W1688" i="11" l="1"/>
  <c r="V1688" i="11"/>
  <c r="U1688" i="11"/>
  <c r="X1688" i="11"/>
  <c r="T1688" i="11"/>
  <c r="S1687" i="11"/>
  <c r="O1687" i="11"/>
  <c r="Q1687" i="11"/>
  <c r="R1687" i="11"/>
  <c r="P1687" i="11"/>
  <c r="M1690" i="11"/>
  <c r="Z1689" i="11"/>
  <c r="Y1689" i="11"/>
  <c r="AD1689" i="11" s="1"/>
  <c r="AC1689" i="11"/>
  <c r="AA1689" i="11"/>
  <c r="AE1689" i="11" s="1"/>
  <c r="N1689" i="11"/>
  <c r="AB1689" i="11"/>
  <c r="O1688" i="11"/>
  <c r="R1688" i="11"/>
  <c r="Q1688" i="11"/>
  <c r="P1688" i="11"/>
  <c r="S1688" i="11"/>
  <c r="AF1687" i="11"/>
  <c r="T1687" i="11"/>
  <c r="W1687" i="11"/>
  <c r="X1687" i="11"/>
  <c r="V1687" i="11"/>
  <c r="U1687" i="11"/>
  <c r="AG1688" i="11"/>
  <c r="AF1688" i="11"/>
  <c r="R1689" i="11" l="1"/>
  <c r="Q1689" i="11"/>
  <c r="S1689" i="11"/>
  <c r="P1689" i="11"/>
  <c r="O1689" i="11"/>
  <c r="U1689" i="11"/>
  <c r="V1689" i="11"/>
  <c r="T1689" i="11"/>
  <c r="X1689" i="11"/>
  <c r="W1689" i="11"/>
  <c r="AG1689" i="11"/>
  <c r="AF1689" i="11"/>
  <c r="AC1690" i="11"/>
  <c r="AB1690" i="11"/>
  <c r="Z1690" i="11"/>
  <c r="N1690" i="11"/>
  <c r="Y1690" i="11"/>
  <c r="M1691" i="11"/>
  <c r="AA1690" i="11"/>
  <c r="AE1690" i="11" l="1"/>
  <c r="AA1691" i="11"/>
  <c r="AC1691" i="11"/>
  <c r="AB1691" i="11"/>
  <c r="N1691" i="11"/>
  <c r="Z1691" i="11"/>
  <c r="M1692" i="11"/>
  <c r="Y1691" i="11"/>
  <c r="AD1690" i="11"/>
  <c r="AE1691" i="11" l="1"/>
  <c r="U1690" i="11"/>
  <c r="T1690" i="11"/>
  <c r="X1690" i="11"/>
  <c r="W1690" i="11"/>
  <c r="V1690" i="11"/>
  <c r="P1690" i="11"/>
  <c r="R1690" i="11"/>
  <c r="Q1690" i="11"/>
  <c r="S1690" i="11"/>
  <c r="O1690" i="11"/>
  <c r="AD1691" i="11"/>
  <c r="AG1690" i="11"/>
  <c r="AA1692" i="11"/>
  <c r="AE1692" i="11" s="1"/>
  <c r="M1693" i="11"/>
  <c r="Z1692" i="11"/>
  <c r="N1692" i="11"/>
  <c r="AB1692" i="11"/>
  <c r="AC1692" i="11"/>
  <c r="Y1692" i="11"/>
  <c r="AD1692" i="11" s="1"/>
  <c r="AF1690" i="11"/>
  <c r="V1692" i="11" l="1"/>
  <c r="W1692" i="11"/>
  <c r="U1692" i="11"/>
  <c r="T1692" i="11"/>
  <c r="X1692" i="11"/>
  <c r="P1691" i="11"/>
  <c r="O1691" i="11"/>
  <c r="S1691" i="11"/>
  <c r="R1691" i="11"/>
  <c r="Q1691" i="11"/>
  <c r="AG1692" i="11"/>
  <c r="AF1692" i="11"/>
  <c r="X1691" i="11"/>
  <c r="W1691" i="11"/>
  <c r="V1691" i="11"/>
  <c r="T1691" i="11"/>
  <c r="U1691" i="11"/>
  <c r="S1692" i="11"/>
  <c r="R1692" i="11"/>
  <c r="Q1692" i="11"/>
  <c r="O1692" i="11"/>
  <c r="P1692" i="11"/>
  <c r="AG1691" i="11"/>
  <c r="N1693" i="11"/>
  <c r="AC1693" i="11"/>
  <c r="Y1693" i="11"/>
  <c r="AA1693" i="11"/>
  <c r="AE1693" i="11" s="1"/>
  <c r="Z1693" i="11"/>
  <c r="M1694" i="11"/>
  <c r="AB1693" i="11"/>
  <c r="AF1691" i="11"/>
  <c r="AG1693" i="11" l="1"/>
  <c r="V1693" i="11"/>
  <c r="U1693" i="11"/>
  <c r="X1693" i="11"/>
  <c r="W1693" i="11"/>
  <c r="T1693" i="11"/>
  <c r="Y1694" i="11"/>
  <c r="AD1694" i="11" s="1"/>
  <c r="AB1694" i="11"/>
  <c r="AC1694" i="11"/>
  <c r="AA1694" i="11"/>
  <c r="AE1694" i="11" s="1"/>
  <c r="N1694" i="11"/>
  <c r="M1695" i="11"/>
  <c r="Z1694" i="11"/>
  <c r="AD1693" i="11"/>
  <c r="Q1693" i="11" l="1"/>
  <c r="O1693" i="11"/>
  <c r="S1693" i="11"/>
  <c r="R1693" i="11"/>
  <c r="P1693" i="11"/>
  <c r="X1694" i="11"/>
  <c r="T1694" i="11"/>
  <c r="W1694" i="11"/>
  <c r="V1694" i="11"/>
  <c r="U1694" i="11"/>
  <c r="AB1695" i="11"/>
  <c r="AA1695" i="11"/>
  <c r="M1696" i="11"/>
  <c r="AC1695" i="11"/>
  <c r="Z1695" i="11"/>
  <c r="Y1695" i="11"/>
  <c r="AD1695" i="11" s="1"/>
  <c r="N1695" i="11"/>
  <c r="AG1694" i="11"/>
  <c r="AF1694" i="11"/>
  <c r="AF1693" i="11"/>
  <c r="Q1694" i="11"/>
  <c r="P1694" i="11"/>
  <c r="S1694" i="11"/>
  <c r="R1694" i="11"/>
  <c r="O1694" i="11"/>
  <c r="N1696" i="11" l="1"/>
  <c r="M1697" i="11"/>
  <c r="Z1696" i="11"/>
  <c r="AB1696" i="11"/>
  <c r="AA1696" i="11"/>
  <c r="AE1696" i="11" s="1"/>
  <c r="Y1696" i="11"/>
  <c r="AD1696" i="11" s="1"/>
  <c r="AC1696" i="11"/>
  <c r="AE1695" i="11"/>
  <c r="S1695" i="11"/>
  <c r="O1695" i="11"/>
  <c r="R1695" i="11"/>
  <c r="P1695" i="11"/>
  <c r="Q1695" i="11"/>
  <c r="AF1695" i="11"/>
  <c r="T1695" i="11" l="1"/>
  <c r="W1695" i="11"/>
  <c r="X1695" i="11"/>
  <c r="V1695" i="11"/>
  <c r="U1695" i="11"/>
  <c r="AG1695" i="11"/>
  <c r="O1696" i="11"/>
  <c r="R1696" i="11"/>
  <c r="P1696" i="11"/>
  <c r="Q1696" i="11"/>
  <c r="S1696" i="11"/>
  <c r="W1696" i="11"/>
  <c r="V1696" i="11"/>
  <c r="X1696" i="11"/>
  <c r="T1696" i="11"/>
  <c r="U1696" i="11"/>
  <c r="M1698" i="11"/>
  <c r="Z1697" i="11"/>
  <c r="Y1697" i="11"/>
  <c r="AD1697" i="11" s="1"/>
  <c r="AC1697" i="11"/>
  <c r="AB1697" i="11"/>
  <c r="AA1697" i="11"/>
  <c r="N1697" i="11"/>
  <c r="AG1696" i="11"/>
  <c r="AF1696" i="11"/>
  <c r="AE1697" i="11" l="1"/>
  <c r="R1697" i="11"/>
  <c r="Q1697" i="11"/>
  <c r="S1697" i="11"/>
  <c r="P1697" i="11"/>
  <c r="O1697" i="11"/>
  <c r="AG1697" i="11"/>
  <c r="AF1697" i="11"/>
  <c r="AC1698" i="11"/>
  <c r="AB1698" i="11"/>
  <c r="Y1698" i="11"/>
  <c r="M1699" i="11"/>
  <c r="AA1698" i="11"/>
  <c r="AE1698" i="11" s="1"/>
  <c r="N1698" i="11"/>
  <c r="Z1698" i="11"/>
  <c r="AG1698" i="11" l="1"/>
  <c r="AD1698" i="11"/>
  <c r="U1698" i="11"/>
  <c r="T1698" i="11"/>
  <c r="X1698" i="11"/>
  <c r="W1698" i="11"/>
  <c r="V1698" i="11"/>
  <c r="AA1699" i="11"/>
  <c r="AC1699" i="11"/>
  <c r="AB1699" i="11"/>
  <c r="N1699" i="11"/>
  <c r="Z1699" i="11"/>
  <c r="Y1699" i="11"/>
  <c r="M1700" i="11"/>
  <c r="U1697" i="11"/>
  <c r="T1697" i="11"/>
  <c r="X1697" i="11"/>
  <c r="W1697" i="11"/>
  <c r="V1697" i="11"/>
  <c r="AA1700" i="11" l="1"/>
  <c r="M1701" i="11"/>
  <c r="Z1700" i="11"/>
  <c r="N1700" i="11"/>
  <c r="AC1700" i="11"/>
  <c r="Y1700" i="11"/>
  <c r="AD1700" i="11" s="1"/>
  <c r="AB1700" i="11"/>
  <c r="AD1699" i="11"/>
  <c r="P1698" i="11"/>
  <c r="S1698" i="11"/>
  <c r="Q1698" i="11"/>
  <c r="R1698" i="11"/>
  <c r="O1698" i="11"/>
  <c r="AE1699" i="11"/>
  <c r="AF1698" i="11"/>
  <c r="X1699" i="11" l="1"/>
  <c r="W1699" i="11"/>
  <c r="U1699" i="11"/>
  <c r="T1699" i="11"/>
  <c r="V1699" i="11"/>
  <c r="S1700" i="11"/>
  <c r="R1700" i="11"/>
  <c r="Q1700" i="11"/>
  <c r="P1700" i="11"/>
  <c r="O1700" i="11"/>
  <c r="AF1700" i="11"/>
  <c r="AG1699" i="11"/>
  <c r="N1701" i="11"/>
  <c r="AC1701" i="11"/>
  <c r="Y1701" i="11"/>
  <c r="AD1701" i="11" s="1"/>
  <c r="Z1701" i="11"/>
  <c r="M1702" i="11"/>
  <c r="AA1701" i="11"/>
  <c r="AB1701" i="11"/>
  <c r="P1699" i="11"/>
  <c r="O1699" i="11"/>
  <c r="S1699" i="11"/>
  <c r="Q1699" i="11"/>
  <c r="R1699" i="11"/>
  <c r="AF1699" i="11"/>
  <c r="AE1700" i="11"/>
  <c r="AG1700" i="11" s="1"/>
  <c r="AF1701" i="11" l="1"/>
  <c r="Q1701" i="11"/>
  <c r="R1701" i="11"/>
  <c r="O1701" i="11"/>
  <c r="S1701" i="11"/>
  <c r="P1701" i="11"/>
  <c r="V1700" i="11"/>
  <c r="U1700" i="11"/>
  <c r="T1700" i="11"/>
  <c r="X1700" i="11"/>
  <c r="W1700" i="11"/>
  <c r="Y1702" i="11"/>
  <c r="AB1702" i="11"/>
  <c r="AC1702" i="11"/>
  <c r="AA1702" i="11"/>
  <c r="N1702" i="11"/>
  <c r="Z1702" i="11"/>
  <c r="M1703" i="11"/>
  <c r="AE1701" i="11"/>
  <c r="AD1702" i="11" l="1"/>
  <c r="V1701" i="11"/>
  <c r="U1701" i="11"/>
  <c r="X1701" i="11"/>
  <c r="W1701" i="11"/>
  <c r="T1701" i="11"/>
  <c r="AB1703" i="11"/>
  <c r="AA1703" i="11"/>
  <c r="AE1703" i="11" s="1"/>
  <c r="M1704" i="11"/>
  <c r="Z1703" i="11"/>
  <c r="N1703" i="11"/>
  <c r="AC1703" i="11"/>
  <c r="Y1703" i="11"/>
  <c r="AD1703" i="11" s="1"/>
  <c r="AE1702" i="11"/>
  <c r="AG1702" i="11"/>
  <c r="AF1702" i="11"/>
  <c r="AG1701" i="11"/>
  <c r="T1703" i="11" l="1"/>
  <c r="W1703" i="11"/>
  <c r="V1703" i="11"/>
  <c r="U1703" i="11"/>
  <c r="X1703" i="11"/>
  <c r="X1702" i="11"/>
  <c r="T1702" i="11"/>
  <c r="V1702" i="11"/>
  <c r="W1702" i="11"/>
  <c r="U1702" i="11"/>
  <c r="S1703" i="11"/>
  <c r="O1703" i="11"/>
  <c r="R1703" i="11"/>
  <c r="Q1703" i="11"/>
  <c r="P1703" i="11"/>
  <c r="AG1703" i="11"/>
  <c r="AF1703" i="11"/>
  <c r="N1704" i="11"/>
  <c r="M1705" i="11"/>
  <c r="Z1704" i="11"/>
  <c r="AA1704" i="11"/>
  <c r="Y1704" i="11"/>
  <c r="AD1704" i="11" s="1"/>
  <c r="AC1704" i="11"/>
  <c r="AB1704" i="11"/>
  <c r="Q1702" i="11"/>
  <c r="P1702" i="11"/>
  <c r="R1702" i="11"/>
  <c r="O1702" i="11"/>
  <c r="S1702" i="11"/>
  <c r="AE1704" i="11" l="1"/>
  <c r="O1704" i="11"/>
  <c r="R1704" i="11"/>
  <c r="S1704" i="11"/>
  <c r="Q1704" i="11"/>
  <c r="P1704" i="11"/>
  <c r="M1706" i="11"/>
  <c r="Z1705" i="11"/>
  <c r="Y1705" i="11"/>
  <c r="AC1705" i="11"/>
  <c r="AB1705" i="11"/>
  <c r="AA1705" i="11"/>
  <c r="AE1705" i="11" s="1"/>
  <c r="N1705" i="11"/>
  <c r="AF1704" i="11"/>
  <c r="AG1704" i="11"/>
  <c r="U1705" i="11" l="1"/>
  <c r="W1705" i="11"/>
  <c r="X1705" i="11"/>
  <c r="V1705" i="11"/>
  <c r="T1705" i="11"/>
  <c r="AC1706" i="11"/>
  <c r="AB1706" i="11"/>
  <c r="M1707" i="11"/>
  <c r="AA1706" i="11"/>
  <c r="Y1706" i="11"/>
  <c r="Z1706" i="11"/>
  <c r="N1706" i="11"/>
  <c r="AG1705" i="11"/>
  <c r="AD1705" i="11"/>
  <c r="AF1705" i="11" s="1"/>
  <c r="W1704" i="11"/>
  <c r="V1704" i="11"/>
  <c r="X1704" i="11"/>
  <c r="U1704" i="11"/>
  <c r="T1704" i="11"/>
  <c r="AA1707" i="11" l="1"/>
  <c r="AB1707" i="11"/>
  <c r="N1707" i="11"/>
  <c r="Z1707" i="11"/>
  <c r="Y1707" i="11"/>
  <c r="AD1707" i="11" s="1"/>
  <c r="M1708" i="11"/>
  <c r="AC1707" i="11"/>
  <c r="AF1706" i="11"/>
  <c r="R1705" i="11"/>
  <c r="Q1705" i="11"/>
  <c r="S1705" i="11"/>
  <c r="P1705" i="11"/>
  <c r="O1705" i="11"/>
  <c r="AD1706" i="11"/>
  <c r="AE1706" i="11"/>
  <c r="P1707" i="11" l="1"/>
  <c r="O1707" i="11"/>
  <c r="S1707" i="11"/>
  <c r="R1707" i="11"/>
  <c r="Q1707" i="11"/>
  <c r="AF1707" i="11"/>
  <c r="AG1707" i="11"/>
  <c r="U1706" i="11"/>
  <c r="T1706" i="11"/>
  <c r="X1706" i="11"/>
  <c r="W1706" i="11"/>
  <c r="V1706" i="11"/>
  <c r="P1706" i="11"/>
  <c r="S1706" i="11"/>
  <c r="R1706" i="11"/>
  <c r="O1706" i="11"/>
  <c r="Q1706" i="11"/>
  <c r="AA1708" i="11"/>
  <c r="M1709" i="11"/>
  <c r="Z1708" i="11"/>
  <c r="N1708" i="11"/>
  <c r="AC1708" i="11"/>
  <c r="AB1708" i="11"/>
  <c r="Y1708" i="11"/>
  <c r="AD1708" i="11" s="1"/>
  <c r="AG1706" i="11"/>
  <c r="AE1707" i="11"/>
  <c r="N1709" i="11" l="1"/>
  <c r="AC1709" i="11"/>
  <c r="Y1709" i="11"/>
  <c r="M1710" i="11"/>
  <c r="AB1709" i="11"/>
  <c r="AA1709" i="11"/>
  <c r="AE1709" i="11" s="1"/>
  <c r="Z1709" i="11"/>
  <c r="AE1708" i="11"/>
  <c r="S1708" i="11"/>
  <c r="R1708" i="11"/>
  <c r="Q1708" i="11"/>
  <c r="P1708" i="11"/>
  <c r="O1708" i="11"/>
  <c r="AF1708" i="11"/>
  <c r="X1707" i="11"/>
  <c r="W1707" i="11"/>
  <c r="V1707" i="11"/>
  <c r="T1707" i="11"/>
  <c r="U1707" i="11"/>
  <c r="V1708" i="11" l="1"/>
  <c r="T1708" i="11"/>
  <c r="X1708" i="11"/>
  <c r="W1708" i="11"/>
  <c r="U1708" i="11"/>
  <c r="AG1708" i="11"/>
  <c r="V1709" i="11"/>
  <c r="U1709" i="11"/>
  <c r="X1709" i="11"/>
  <c r="W1709" i="11"/>
  <c r="T1709" i="11"/>
  <c r="AD1709" i="11"/>
  <c r="Y1710" i="11"/>
  <c r="AD1710" i="11" s="1"/>
  <c r="AB1710" i="11"/>
  <c r="AC1710" i="11"/>
  <c r="AA1710" i="11"/>
  <c r="AE1710" i="11" s="1"/>
  <c r="N1710" i="11"/>
  <c r="Z1710" i="11"/>
  <c r="M1711" i="11"/>
  <c r="AG1709" i="11"/>
  <c r="AF1709" i="11"/>
  <c r="Q1709" i="11" l="1"/>
  <c r="S1709" i="11"/>
  <c r="P1709" i="11"/>
  <c r="O1709" i="11"/>
  <c r="R1709" i="11"/>
  <c r="Q1710" i="11"/>
  <c r="P1710" i="11"/>
  <c r="O1710" i="11"/>
  <c r="S1710" i="11"/>
  <c r="R1710" i="11"/>
  <c r="AB1711" i="11"/>
  <c r="AA1711" i="11"/>
  <c r="AE1711" i="11" s="1"/>
  <c r="AC1711" i="11"/>
  <c r="Y1711" i="11"/>
  <c r="M1712" i="11"/>
  <c r="Z1711" i="11"/>
  <c r="N1711" i="11"/>
  <c r="X1710" i="11"/>
  <c r="T1710" i="11"/>
  <c r="W1710" i="11"/>
  <c r="U1710" i="11"/>
  <c r="V1710" i="11"/>
  <c r="AG1710" i="11"/>
  <c r="AF1710" i="11"/>
  <c r="N1712" i="11" l="1"/>
  <c r="M1713" i="11"/>
  <c r="Z1712" i="11"/>
  <c r="Y1712" i="11"/>
  <c r="AD1712" i="11" s="1"/>
  <c r="AC1712" i="11"/>
  <c r="AB1712" i="11"/>
  <c r="AA1712" i="11"/>
  <c r="AE1712" i="11" s="1"/>
  <c r="AD1711" i="11"/>
  <c r="T1711" i="11"/>
  <c r="W1711" i="11"/>
  <c r="U1711" i="11"/>
  <c r="V1711" i="11"/>
  <c r="X1711" i="11"/>
  <c r="AG1711" i="11"/>
  <c r="S1711" i="11" l="1"/>
  <c r="O1711" i="11"/>
  <c r="R1711" i="11"/>
  <c r="Q1711" i="11"/>
  <c r="P1711" i="11"/>
  <c r="AF1711" i="11"/>
  <c r="W1712" i="11"/>
  <c r="V1712" i="11"/>
  <c r="X1712" i="11"/>
  <c r="U1712" i="11"/>
  <c r="T1712" i="11"/>
  <c r="M1714" i="11"/>
  <c r="Z1713" i="11"/>
  <c r="Y1713" i="11"/>
  <c r="AD1713" i="11" s="1"/>
  <c r="AC1713" i="11"/>
  <c r="AB1713" i="11"/>
  <c r="AA1713" i="11"/>
  <c r="N1713" i="11"/>
  <c r="O1712" i="11"/>
  <c r="R1712" i="11"/>
  <c r="Q1712" i="11"/>
  <c r="S1712" i="11"/>
  <c r="P1712" i="11"/>
  <c r="AG1712" i="11"/>
  <c r="AF1712" i="11"/>
  <c r="R1713" i="11" l="1"/>
  <c r="Q1713" i="11"/>
  <c r="P1713" i="11"/>
  <c r="O1713" i="11"/>
  <c r="S1713" i="11"/>
  <c r="AC1714" i="11"/>
  <c r="AB1714" i="11"/>
  <c r="M1715" i="11"/>
  <c r="Z1714" i="11"/>
  <c r="N1714" i="11"/>
  <c r="Y1714" i="11"/>
  <c r="AD1714" i="11" s="1"/>
  <c r="AA1714" i="11"/>
  <c r="AF1713" i="11"/>
  <c r="AE1713" i="11"/>
  <c r="U1713" i="11" l="1"/>
  <c r="X1713" i="11"/>
  <c r="V1713" i="11"/>
  <c r="W1713" i="11"/>
  <c r="T1713" i="11"/>
  <c r="AE1714" i="11"/>
  <c r="P1714" i="11"/>
  <c r="S1714" i="11"/>
  <c r="R1714" i="11"/>
  <c r="Q1714" i="11"/>
  <c r="O1714" i="11"/>
  <c r="AA1715" i="11"/>
  <c r="Z1715" i="11"/>
  <c r="Y1715" i="11"/>
  <c r="AD1715" i="11" s="1"/>
  <c r="M1716" i="11"/>
  <c r="AB1715" i="11"/>
  <c r="N1715" i="11"/>
  <c r="AC1715" i="11"/>
  <c r="AF1714" i="11"/>
  <c r="AG1713" i="11"/>
  <c r="AE1715" i="11" l="1"/>
  <c r="P1715" i="11"/>
  <c r="O1715" i="11"/>
  <c r="S1715" i="11"/>
  <c r="R1715" i="11"/>
  <c r="Q1715" i="11"/>
  <c r="U1714" i="11"/>
  <c r="T1714" i="11"/>
  <c r="X1714" i="11"/>
  <c r="V1714" i="11"/>
  <c r="W1714" i="11"/>
  <c r="AG1714" i="11"/>
  <c r="AA1716" i="11"/>
  <c r="AE1716" i="11" s="1"/>
  <c r="M1717" i="11"/>
  <c r="Z1716" i="11"/>
  <c r="N1716" i="11"/>
  <c r="AC1716" i="11"/>
  <c r="AB1716" i="11"/>
  <c r="Y1716" i="11"/>
  <c r="AF1715" i="11"/>
  <c r="AG1715" i="11"/>
  <c r="N1717" i="11" l="1"/>
  <c r="AC1717" i="11"/>
  <c r="Y1717" i="11"/>
  <c r="M1718" i="11"/>
  <c r="AA1717" i="11"/>
  <c r="AE1717" i="11" s="1"/>
  <c r="AB1717" i="11"/>
  <c r="Z1717" i="11"/>
  <c r="AD1716" i="11"/>
  <c r="AG1716" i="11"/>
  <c r="V1716" i="11"/>
  <c r="W1716" i="11"/>
  <c r="X1716" i="11"/>
  <c r="T1716" i="11"/>
  <c r="U1716" i="11"/>
  <c r="X1715" i="11"/>
  <c r="W1715" i="11"/>
  <c r="V1715" i="11"/>
  <c r="U1715" i="11"/>
  <c r="T1715" i="11"/>
  <c r="Y1718" i="11" l="1"/>
  <c r="AB1718" i="11"/>
  <c r="AA1718" i="11"/>
  <c r="N1718" i="11"/>
  <c r="Z1718" i="11"/>
  <c r="AC1718" i="11"/>
  <c r="M1719" i="11"/>
  <c r="S1716" i="11"/>
  <c r="R1716" i="11"/>
  <c r="Q1716" i="11"/>
  <c r="P1716" i="11"/>
  <c r="O1716" i="11"/>
  <c r="AD1717" i="11"/>
  <c r="AF1716" i="11"/>
  <c r="V1717" i="11"/>
  <c r="U1717" i="11"/>
  <c r="W1717" i="11"/>
  <c r="T1717" i="11"/>
  <c r="X1717" i="11"/>
  <c r="AG1717" i="11"/>
  <c r="AF1717" i="11"/>
  <c r="AE1718" i="11" l="1"/>
  <c r="AB1719" i="11"/>
  <c r="AA1719" i="11"/>
  <c r="AE1719" i="11" s="1"/>
  <c r="AC1719" i="11"/>
  <c r="Z1719" i="11"/>
  <c r="N1719" i="11"/>
  <c r="M1720" i="11"/>
  <c r="Y1719" i="11"/>
  <c r="Q1717" i="11"/>
  <c r="S1717" i="11"/>
  <c r="R1717" i="11"/>
  <c r="O1717" i="11"/>
  <c r="P1717" i="11"/>
  <c r="AD1718" i="11"/>
  <c r="AF1718" i="11" s="1"/>
  <c r="AG1719" i="11" l="1"/>
  <c r="T1719" i="11"/>
  <c r="W1719" i="11"/>
  <c r="X1719" i="11"/>
  <c r="V1719" i="11"/>
  <c r="U1719" i="11"/>
  <c r="AD1719" i="11"/>
  <c r="Q1718" i="11"/>
  <c r="P1718" i="11"/>
  <c r="S1718" i="11"/>
  <c r="R1718" i="11"/>
  <c r="O1718" i="11"/>
  <c r="X1718" i="11"/>
  <c r="T1718" i="11"/>
  <c r="W1718" i="11"/>
  <c r="V1718" i="11"/>
  <c r="U1718" i="11"/>
  <c r="N1720" i="11"/>
  <c r="M1721" i="11"/>
  <c r="Z1720" i="11"/>
  <c r="AB1720" i="11"/>
  <c r="Y1720" i="11"/>
  <c r="AD1720" i="11" s="1"/>
  <c r="AC1720" i="11"/>
  <c r="AA1720" i="11"/>
  <c r="AG1718" i="11"/>
  <c r="S1719" i="11" l="1"/>
  <c r="O1719" i="11"/>
  <c r="R1719" i="11"/>
  <c r="Q1719" i="11"/>
  <c r="P1719" i="11"/>
  <c r="AG1720" i="11"/>
  <c r="AF1720" i="11"/>
  <c r="O1720" i="11"/>
  <c r="R1720" i="11"/>
  <c r="S1720" i="11"/>
  <c r="P1720" i="11"/>
  <c r="Q1720" i="11"/>
  <c r="M1722" i="11"/>
  <c r="Z1721" i="11"/>
  <c r="Y1721" i="11"/>
  <c r="AD1721" i="11" s="1"/>
  <c r="AC1721" i="11"/>
  <c r="AB1721" i="11"/>
  <c r="AA1721" i="11"/>
  <c r="N1721" i="11"/>
  <c r="AE1720" i="11"/>
  <c r="AF1719" i="11"/>
  <c r="W1720" i="11" l="1"/>
  <c r="V1720" i="11"/>
  <c r="X1720" i="11"/>
  <c r="U1720" i="11"/>
  <c r="T1720" i="11"/>
  <c r="R1721" i="11"/>
  <c r="Q1721" i="11"/>
  <c r="O1721" i="11"/>
  <c r="P1721" i="11"/>
  <c r="S1721" i="11"/>
  <c r="AC1722" i="11"/>
  <c r="AB1722" i="11"/>
  <c r="AA1722" i="11"/>
  <c r="AE1722" i="11" s="1"/>
  <c r="Y1722" i="11"/>
  <c r="N1722" i="11"/>
  <c r="Z1722" i="11"/>
  <c r="M1723" i="11"/>
  <c r="AF1721" i="11"/>
  <c r="AE1721" i="11"/>
  <c r="AG1722" i="11" l="1"/>
  <c r="U1722" i="11"/>
  <c r="T1722" i="11"/>
  <c r="X1722" i="11"/>
  <c r="W1722" i="11"/>
  <c r="V1722" i="11"/>
  <c r="AD1722" i="11"/>
  <c r="U1721" i="11"/>
  <c r="X1721" i="11"/>
  <c r="W1721" i="11"/>
  <c r="T1721" i="11"/>
  <c r="V1721" i="11"/>
  <c r="AG1721" i="11"/>
  <c r="AA1723" i="11"/>
  <c r="AE1723" i="11" s="1"/>
  <c r="Y1723" i="11"/>
  <c r="AD1723" i="11" s="1"/>
  <c r="M1724" i="11"/>
  <c r="AC1723" i="11"/>
  <c r="AB1723" i="11"/>
  <c r="Z1723" i="11"/>
  <c r="N1723" i="11"/>
  <c r="P1723" i="11" l="1"/>
  <c r="O1723" i="11"/>
  <c r="S1723" i="11"/>
  <c r="Q1723" i="11"/>
  <c r="R1723" i="11"/>
  <c r="X1723" i="11"/>
  <c r="W1723" i="11"/>
  <c r="V1723" i="11"/>
  <c r="U1723" i="11"/>
  <c r="T1723" i="11"/>
  <c r="AF1723" i="11"/>
  <c r="AG1723" i="11"/>
  <c r="P1722" i="11"/>
  <c r="S1722" i="11"/>
  <c r="R1722" i="11"/>
  <c r="Q1722" i="11"/>
  <c r="O1722" i="11"/>
  <c r="AA1724" i="11"/>
  <c r="M1725" i="11"/>
  <c r="Z1724" i="11"/>
  <c r="N1724" i="11"/>
  <c r="AC1724" i="11"/>
  <c r="AB1724" i="11"/>
  <c r="Y1724" i="11"/>
  <c r="AD1724" i="11" s="1"/>
  <c r="AF1722" i="11"/>
  <c r="AF1724" i="11" l="1"/>
  <c r="N1725" i="11"/>
  <c r="AC1725" i="11"/>
  <c r="Y1725" i="11"/>
  <c r="M1726" i="11"/>
  <c r="AB1725" i="11"/>
  <c r="Z1725" i="11"/>
  <c r="AA1725" i="11"/>
  <c r="S1724" i="11"/>
  <c r="R1724" i="11"/>
  <c r="P1724" i="11"/>
  <c r="O1724" i="11"/>
  <c r="Q1724" i="11"/>
  <c r="AE1724" i="11"/>
  <c r="Y1726" i="11" l="1"/>
  <c r="AB1726" i="11"/>
  <c r="Z1726" i="11"/>
  <c r="M1727" i="11"/>
  <c r="AC1726" i="11"/>
  <c r="AA1726" i="11"/>
  <c r="AE1726" i="11" s="1"/>
  <c r="N1726" i="11"/>
  <c r="AD1725" i="11"/>
  <c r="V1724" i="11"/>
  <c r="X1724" i="11"/>
  <c r="U1724" i="11"/>
  <c r="T1724" i="11"/>
  <c r="W1724" i="11"/>
  <c r="AE1725" i="11"/>
  <c r="AG1725" i="11" s="1"/>
  <c r="AG1724" i="11"/>
  <c r="X1726" i="11" l="1"/>
  <c r="T1726" i="11"/>
  <c r="W1726" i="11"/>
  <c r="V1726" i="11"/>
  <c r="U1726" i="11"/>
  <c r="AB1727" i="11"/>
  <c r="AA1727" i="11"/>
  <c r="AE1727" i="11" s="1"/>
  <c r="AC1727" i="11"/>
  <c r="Z1727" i="11"/>
  <c r="N1727" i="11"/>
  <c r="Y1727" i="11"/>
  <c r="M1728" i="11"/>
  <c r="AG1726" i="11"/>
  <c r="AF1726" i="11"/>
  <c r="Q1725" i="11"/>
  <c r="S1725" i="11"/>
  <c r="R1725" i="11"/>
  <c r="P1725" i="11"/>
  <c r="O1725" i="11"/>
  <c r="V1725" i="11"/>
  <c r="U1725" i="11"/>
  <c r="T1725" i="11"/>
  <c r="W1725" i="11"/>
  <c r="X1725" i="11"/>
  <c r="AF1725" i="11"/>
  <c r="AD1726" i="11"/>
  <c r="T1727" i="11" l="1"/>
  <c r="W1727" i="11"/>
  <c r="V1727" i="11"/>
  <c r="X1727" i="11"/>
  <c r="U1727" i="11"/>
  <c r="N1728" i="11"/>
  <c r="M1729" i="11"/>
  <c r="Z1728" i="11"/>
  <c r="AC1728" i="11"/>
  <c r="AA1728" i="11"/>
  <c r="Y1728" i="11"/>
  <c r="AB1728" i="11"/>
  <c r="AD1727" i="11"/>
  <c r="Q1726" i="11"/>
  <c r="P1726" i="11"/>
  <c r="R1726" i="11"/>
  <c r="S1726" i="11"/>
  <c r="O1726" i="11"/>
  <c r="AG1727" i="11"/>
  <c r="AD1728" i="11" l="1"/>
  <c r="M1730" i="11"/>
  <c r="Z1729" i="11"/>
  <c r="Y1729" i="11"/>
  <c r="AD1729" i="11" s="1"/>
  <c r="AC1729" i="11"/>
  <c r="AA1729" i="11"/>
  <c r="N1729" i="11"/>
  <c r="AB1729" i="11"/>
  <c r="S1727" i="11"/>
  <c r="O1727" i="11"/>
  <c r="Q1727" i="11"/>
  <c r="P1727" i="11"/>
  <c r="R1727" i="11"/>
  <c r="AF1727" i="11"/>
  <c r="AG1728" i="11"/>
  <c r="AF1728" i="11"/>
  <c r="AE1728" i="11"/>
  <c r="AE1729" i="11" l="1"/>
  <c r="AG1729" i="11"/>
  <c r="AF1729" i="11"/>
  <c r="AC1730" i="11"/>
  <c r="AB1730" i="11"/>
  <c r="AA1730" i="11"/>
  <c r="AE1730" i="11" s="1"/>
  <c r="Z1730" i="11"/>
  <c r="N1730" i="11"/>
  <c r="M1731" i="11"/>
  <c r="Y1730" i="11"/>
  <c r="R1729" i="11"/>
  <c r="Q1729" i="11"/>
  <c r="S1729" i="11"/>
  <c r="P1729" i="11"/>
  <c r="O1729" i="11"/>
  <c r="W1728" i="11"/>
  <c r="V1728" i="11"/>
  <c r="U1728" i="11"/>
  <c r="T1728" i="11"/>
  <c r="X1728" i="11"/>
  <c r="O1728" i="11"/>
  <c r="R1728" i="11"/>
  <c r="S1728" i="11"/>
  <c r="Q1728" i="11"/>
  <c r="P1728" i="11"/>
  <c r="AG1730" i="11" l="1"/>
  <c r="U1730" i="11"/>
  <c r="T1730" i="11"/>
  <c r="X1730" i="11"/>
  <c r="W1730" i="11"/>
  <c r="V1730" i="11"/>
  <c r="AD1730" i="11"/>
  <c r="AA1731" i="11"/>
  <c r="AE1731" i="11" s="1"/>
  <c r="M1732" i="11"/>
  <c r="AB1731" i="11"/>
  <c r="N1731" i="11"/>
  <c r="AC1731" i="11"/>
  <c r="Z1731" i="11"/>
  <c r="Y1731" i="11"/>
  <c r="AD1731" i="11" s="1"/>
  <c r="U1729" i="11"/>
  <c r="X1729" i="11"/>
  <c r="W1729" i="11"/>
  <c r="V1729" i="11"/>
  <c r="T1729" i="11"/>
  <c r="P1730" i="11" l="1"/>
  <c r="R1730" i="11"/>
  <c r="Q1730" i="11"/>
  <c r="O1730" i="11"/>
  <c r="S1730" i="11"/>
  <c r="AF1731" i="11"/>
  <c r="AG1731" i="11"/>
  <c r="P1731" i="11"/>
  <c r="O1731" i="11"/>
  <c r="S1731" i="11"/>
  <c r="R1731" i="11"/>
  <c r="Q1731" i="11"/>
  <c r="AA1732" i="11"/>
  <c r="AE1732" i="11" s="1"/>
  <c r="M1733" i="11"/>
  <c r="Z1732" i="11"/>
  <c r="N1732" i="11"/>
  <c r="AB1732" i="11"/>
  <c r="Y1732" i="11"/>
  <c r="AC1732" i="11"/>
  <c r="X1731" i="11"/>
  <c r="W1731" i="11"/>
  <c r="V1731" i="11"/>
  <c r="U1731" i="11"/>
  <c r="T1731" i="11"/>
  <c r="AF1730" i="11"/>
  <c r="N1733" i="11" l="1"/>
  <c r="AC1733" i="11"/>
  <c r="Y1733" i="11"/>
  <c r="AB1733" i="11"/>
  <c r="AA1733" i="11"/>
  <c r="AE1733" i="11" s="1"/>
  <c r="M1734" i="11"/>
  <c r="Z1733" i="11"/>
  <c r="V1732" i="11"/>
  <c r="X1732" i="11"/>
  <c r="W1732" i="11"/>
  <c r="T1732" i="11"/>
  <c r="U1732" i="11"/>
  <c r="AG1732" i="11"/>
  <c r="AD1732" i="11"/>
  <c r="S1732" i="11" l="1"/>
  <c r="R1732" i="11"/>
  <c r="O1732" i="11"/>
  <c r="Q1732" i="11"/>
  <c r="P1732" i="11"/>
  <c r="Y1734" i="11"/>
  <c r="AD1734" i="11" s="1"/>
  <c r="AB1734" i="11"/>
  <c r="M1735" i="11"/>
  <c r="AC1734" i="11"/>
  <c r="AA1734" i="11"/>
  <c r="Z1734" i="11"/>
  <c r="N1734" i="11"/>
  <c r="AD1733" i="11"/>
  <c r="AF1732" i="11"/>
  <c r="V1733" i="11"/>
  <c r="U1733" i="11"/>
  <c r="X1733" i="11"/>
  <c r="W1733" i="11"/>
  <c r="T1733" i="11"/>
  <c r="AG1733" i="11"/>
  <c r="AF1733" i="11"/>
  <c r="AB1735" i="11" l="1"/>
  <c r="AA1735" i="11"/>
  <c r="AE1735" i="11" s="1"/>
  <c r="AC1735" i="11"/>
  <c r="Z1735" i="11"/>
  <c r="N1735" i="11"/>
  <c r="Y1735" i="11"/>
  <c r="AD1735" i="11" s="1"/>
  <c r="M1736" i="11"/>
  <c r="AG1734" i="11"/>
  <c r="AF1734" i="11"/>
  <c r="Q1734" i="11"/>
  <c r="P1734" i="11"/>
  <c r="S1734" i="11"/>
  <c r="O1734" i="11"/>
  <c r="R1734" i="11"/>
  <c r="Q1733" i="11"/>
  <c r="S1733" i="11"/>
  <c r="R1733" i="11"/>
  <c r="P1733" i="11"/>
  <c r="O1733" i="11"/>
  <c r="AE1734" i="11"/>
  <c r="S1735" i="11" l="1"/>
  <c r="O1735" i="11"/>
  <c r="P1735" i="11"/>
  <c r="Q1735" i="11"/>
  <c r="R1735" i="11"/>
  <c r="AG1735" i="11"/>
  <c r="AF1735" i="11"/>
  <c r="T1735" i="11"/>
  <c r="W1735" i="11"/>
  <c r="X1735" i="11"/>
  <c r="U1735" i="11"/>
  <c r="V1735" i="11"/>
  <c r="N1736" i="11"/>
  <c r="M1737" i="11"/>
  <c r="Z1736" i="11"/>
  <c r="AC1736" i="11"/>
  <c r="AB1736" i="11"/>
  <c r="Y1736" i="11"/>
  <c r="AA1736" i="11"/>
  <c r="X1734" i="11"/>
  <c r="T1734" i="11"/>
  <c r="W1734" i="11"/>
  <c r="V1734" i="11"/>
  <c r="U1734" i="11"/>
  <c r="M1738" i="11" l="1"/>
  <c r="Z1737" i="11"/>
  <c r="Y1737" i="11"/>
  <c r="AD1737" i="11" s="1"/>
  <c r="AC1737" i="11"/>
  <c r="AB1737" i="11"/>
  <c r="N1737" i="11"/>
  <c r="AA1737" i="11"/>
  <c r="AE1737" i="11" s="1"/>
  <c r="AE1736" i="11"/>
  <c r="AD1736" i="11"/>
  <c r="U1737" i="11" l="1"/>
  <c r="X1737" i="11"/>
  <c r="W1737" i="11"/>
  <c r="V1737" i="11"/>
  <c r="T1737" i="11"/>
  <c r="O1736" i="11"/>
  <c r="R1736" i="11"/>
  <c r="S1736" i="11"/>
  <c r="Q1736" i="11"/>
  <c r="P1736" i="11"/>
  <c r="AG1737" i="11"/>
  <c r="AF1737" i="11"/>
  <c r="W1736" i="11"/>
  <c r="V1736" i="11"/>
  <c r="T1736" i="11"/>
  <c r="X1736" i="11"/>
  <c r="U1736" i="11"/>
  <c r="R1737" i="11"/>
  <c r="Q1737" i="11"/>
  <c r="P1737" i="11"/>
  <c r="S1737" i="11"/>
  <c r="O1737" i="11"/>
  <c r="AF1736" i="11"/>
  <c r="AG1736" i="11"/>
  <c r="AC1738" i="11"/>
  <c r="AB1738" i="11"/>
  <c r="AA1738" i="11"/>
  <c r="AE1738" i="11" s="1"/>
  <c r="Z1738" i="11"/>
  <c r="N1738" i="11"/>
  <c r="Y1738" i="11"/>
  <c r="AD1738" i="11" s="1"/>
  <c r="M1739" i="11"/>
  <c r="P1738" i="11" l="1"/>
  <c r="Q1738" i="11"/>
  <c r="O1738" i="11"/>
  <c r="S1738" i="11"/>
  <c r="R1738" i="11"/>
  <c r="AF1738" i="11"/>
  <c r="AG1738" i="11"/>
  <c r="AA1739" i="11"/>
  <c r="AE1739" i="11" s="1"/>
  <c r="M1740" i="11"/>
  <c r="AC1739" i="11"/>
  <c r="Z1739" i="11"/>
  <c r="AB1739" i="11"/>
  <c r="Y1739" i="11"/>
  <c r="AD1739" i="11" s="1"/>
  <c r="N1739" i="11"/>
  <c r="U1738" i="11"/>
  <c r="T1738" i="11"/>
  <c r="X1738" i="11"/>
  <c r="V1738" i="11"/>
  <c r="W1738" i="11"/>
  <c r="P1739" i="11" l="1"/>
  <c r="O1739" i="11"/>
  <c r="S1739" i="11"/>
  <c r="R1739" i="11"/>
  <c r="Q1739" i="11"/>
  <c r="X1739" i="11"/>
  <c r="W1739" i="11"/>
  <c r="U1739" i="11"/>
  <c r="T1739" i="11"/>
  <c r="V1739" i="11"/>
  <c r="AF1739" i="11"/>
  <c r="AG1739" i="11"/>
  <c r="AA1740" i="11"/>
  <c r="AE1740" i="11" s="1"/>
  <c r="M1741" i="11"/>
  <c r="Z1740" i="11"/>
  <c r="N1740" i="11"/>
  <c r="Y1740" i="11"/>
  <c r="AB1740" i="11"/>
  <c r="AC1740" i="11"/>
  <c r="V1740" i="11" l="1"/>
  <c r="X1740" i="11"/>
  <c r="W1740" i="11"/>
  <c r="U1740" i="11"/>
  <c r="T1740" i="11"/>
  <c r="N1741" i="11"/>
  <c r="AC1741" i="11"/>
  <c r="Y1741" i="11"/>
  <c r="AD1741" i="11" s="1"/>
  <c r="AB1741" i="11"/>
  <c r="AA1741" i="11"/>
  <c r="Z1741" i="11"/>
  <c r="M1742" i="11"/>
  <c r="AG1740" i="11"/>
  <c r="AD1740" i="11"/>
  <c r="AF1740" i="11" s="1"/>
  <c r="AF1741" i="11" l="1"/>
  <c r="Y1742" i="11"/>
  <c r="AB1742" i="11"/>
  <c r="M1743" i="11"/>
  <c r="AA1742" i="11"/>
  <c r="N1742" i="11"/>
  <c r="AC1742" i="11"/>
  <c r="Z1742" i="11"/>
  <c r="Q1741" i="11"/>
  <c r="R1741" i="11"/>
  <c r="P1741" i="11"/>
  <c r="O1741" i="11"/>
  <c r="S1741" i="11"/>
  <c r="S1740" i="11"/>
  <c r="R1740" i="11"/>
  <c r="Q1740" i="11"/>
  <c r="O1740" i="11"/>
  <c r="P1740" i="11"/>
  <c r="AE1741" i="11"/>
  <c r="AE1742" i="11" l="1"/>
  <c r="AD1742" i="11"/>
  <c r="AG1742" i="11"/>
  <c r="AF1742" i="11"/>
  <c r="AB1743" i="11"/>
  <c r="AA1743" i="11"/>
  <c r="AE1743" i="11" s="1"/>
  <c r="Z1743" i="11"/>
  <c r="N1743" i="11"/>
  <c r="Y1743" i="11"/>
  <c r="M1744" i="11"/>
  <c r="AC1743" i="11"/>
  <c r="V1741" i="11"/>
  <c r="U1741" i="11"/>
  <c r="W1741" i="11"/>
  <c r="X1741" i="11"/>
  <c r="T1741" i="11"/>
  <c r="AG1741" i="11"/>
  <c r="AG1743" i="11" l="1"/>
  <c r="N1744" i="11"/>
  <c r="M1745" i="11"/>
  <c r="Z1744" i="11"/>
  <c r="AC1744" i="11"/>
  <c r="AB1744" i="11"/>
  <c r="AA1744" i="11"/>
  <c r="AE1744" i="11" s="1"/>
  <c r="Y1744" i="11"/>
  <c r="Q1742" i="11"/>
  <c r="P1742" i="11"/>
  <c r="S1742" i="11"/>
  <c r="R1742" i="11"/>
  <c r="O1742" i="11"/>
  <c r="T1743" i="11"/>
  <c r="W1743" i="11"/>
  <c r="X1743" i="11"/>
  <c r="V1743" i="11"/>
  <c r="U1743" i="11"/>
  <c r="AD1743" i="11"/>
  <c r="X1742" i="11"/>
  <c r="T1742" i="11"/>
  <c r="V1742" i="11"/>
  <c r="U1742" i="11"/>
  <c r="W1742" i="11"/>
  <c r="W1744" i="11" l="1"/>
  <c r="V1744" i="11"/>
  <c r="X1744" i="11"/>
  <c r="U1744" i="11"/>
  <c r="T1744" i="11"/>
  <c r="S1743" i="11"/>
  <c r="O1743" i="11"/>
  <c r="R1743" i="11"/>
  <c r="Q1743" i="11"/>
  <c r="P1743" i="11"/>
  <c r="M1746" i="11"/>
  <c r="Z1745" i="11"/>
  <c r="Y1745" i="11"/>
  <c r="AD1745" i="11" s="1"/>
  <c r="AC1745" i="11"/>
  <c r="AB1745" i="11"/>
  <c r="AA1745" i="11"/>
  <c r="AE1745" i="11" s="1"/>
  <c r="N1745" i="11"/>
  <c r="AG1744" i="11"/>
  <c r="AD1744" i="11"/>
  <c r="AF1744" i="11" s="1"/>
  <c r="AF1743" i="11"/>
  <c r="U1745" i="11" l="1"/>
  <c r="W1745" i="11"/>
  <c r="V1745" i="11"/>
  <c r="T1745" i="11"/>
  <c r="X1745" i="11"/>
  <c r="AC1746" i="11"/>
  <c r="AB1746" i="11"/>
  <c r="AA1746" i="11"/>
  <c r="AE1746" i="11" s="1"/>
  <c r="Z1746" i="11"/>
  <c r="N1746" i="11"/>
  <c r="Y1746" i="11"/>
  <c r="AD1746" i="11" s="1"/>
  <c r="M1747" i="11"/>
  <c r="R1745" i="11"/>
  <c r="Q1745" i="11"/>
  <c r="S1745" i="11"/>
  <c r="O1745" i="11"/>
  <c r="P1745" i="11"/>
  <c r="O1744" i="11"/>
  <c r="R1744" i="11"/>
  <c r="S1744" i="11"/>
  <c r="Q1744" i="11"/>
  <c r="P1744" i="11"/>
  <c r="AG1745" i="11"/>
  <c r="AF1745" i="11"/>
  <c r="AA1747" i="11" l="1"/>
  <c r="AC1747" i="11"/>
  <c r="AB1747" i="11"/>
  <c r="N1747" i="11"/>
  <c r="Y1747" i="11"/>
  <c r="AD1747" i="11" s="1"/>
  <c r="M1748" i="11"/>
  <c r="Z1747" i="11"/>
  <c r="P1746" i="11"/>
  <c r="O1746" i="11"/>
  <c r="S1746" i="11"/>
  <c r="R1746" i="11"/>
  <c r="Q1746" i="11"/>
  <c r="AF1746" i="11"/>
  <c r="AG1746" i="11"/>
  <c r="U1746" i="11"/>
  <c r="T1746" i="11"/>
  <c r="X1746" i="11"/>
  <c r="W1746" i="11"/>
  <c r="V1746" i="11"/>
  <c r="P1747" i="11" l="1"/>
  <c r="O1747" i="11"/>
  <c r="S1747" i="11"/>
  <c r="R1747" i="11"/>
  <c r="Q1747" i="11"/>
  <c r="AF1747" i="11"/>
  <c r="AA1748" i="11"/>
  <c r="AE1748" i="11" s="1"/>
  <c r="M1749" i="11"/>
  <c r="Z1748" i="11"/>
  <c r="N1748" i="11"/>
  <c r="AC1748" i="11"/>
  <c r="AB1748" i="11"/>
  <c r="Y1748" i="11"/>
  <c r="AD1748" i="11" s="1"/>
  <c r="AE1747" i="11"/>
  <c r="S1748" i="11" l="1"/>
  <c r="R1748" i="11"/>
  <c r="P1748" i="11"/>
  <c r="O1748" i="11"/>
  <c r="Q1748" i="11"/>
  <c r="X1747" i="11"/>
  <c r="W1747" i="11"/>
  <c r="T1747" i="11"/>
  <c r="V1747" i="11"/>
  <c r="U1747" i="11"/>
  <c r="V1748" i="11"/>
  <c r="X1748" i="11"/>
  <c r="W1748" i="11"/>
  <c r="U1748" i="11"/>
  <c r="T1748" i="11"/>
  <c r="AG1747" i="11"/>
  <c r="AG1748" i="11"/>
  <c r="AF1748" i="11"/>
  <c r="N1749" i="11"/>
  <c r="AC1749" i="11"/>
  <c r="Y1749" i="11"/>
  <c r="AB1749" i="11"/>
  <c r="AA1749" i="11"/>
  <c r="AE1749" i="11" s="1"/>
  <c r="Z1749" i="11"/>
  <c r="M1750" i="11"/>
  <c r="AD1749" i="11" l="1"/>
  <c r="V1749" i="11"/>
  <c r="U1749" i="11"/>
  <c r="X1749" i="11"/>
  <c r="T1749" i="11"/>
  <c r="W1749" i="11"/>
  <c r="AG1749" i="11"/>
  <c r="AF1749" i="11"/>
  <c r="Y1750" i="11"/>
  <c r="AB1750" i="11"/>
  <c r="M1751" i="11"/>
  <c r="AC1750" i="11"/>
  <c r="Z1750" i="11"/>
  <c r="AA1750" i="11"/>
  <c r="AE1750" i="11" s="1"/>
  <c r="N1750" i="11"/>
  <c r="AB1751" i="11" l="1"/>
  <c r="AA1751" i="11"/>
  <c r="Y1751" i="11"/>
  <c r="M1752" i="11"/>
  <c r="N1751" i="11"/>
  <c r="AC1751" i="11"/>
  <c r="Z1751" i="11"/>
  <c r="AG1750" i="11"/>
  <c r="X1750" i="11"/>
  <c r="T1750" i="11"/>
  <c r="U1750" i="11"/>
  <c r="V1750" i="11"/>
  <c r="W1750" i="11"/>
  <c r="AD1750" i="11"/>
  <c r="Q1749" i="11"/>
  <c r="P1749" i="11"/>
  <c r="O1749" i="11"/>
  <c r="S1749" i="11"/>
  <c r="R1749" i="11"/>
  <c r="AD1751" i="11" l="1"/>
  <c r="Q1750" i="11"/>
  <c r="P1750" i="11"/>
  <c r="S1750" i="11"/>
  <c r="R1750" i="11"/>
  <c r="O1750" i="11"/>
  <c r="N1752" i="11"/>
  <c r="M1753" i="11"/>
  <c r="Z1752" i="11"/>
  <c r="AC1752" i="11"/>
  <c r="AB1752" i="11"/>
  <c r="AA1752" i="11"/>
  <c r="AE1752" i="11" s="1"/>
  <c r="Y1752" i="11"/>
  <c r="AE1751" i="11"/>
  <c r="AG1751" i="11"/>
  <c r="AF1751" i="11"/>
  <c r="AF1750" i="11"/>
  <c r="T1751" i="11" l="1"/>
  <c r="W1751" i="11"/>
  <c r="X1751" i="11"/>
  <c r="V1751" i="11"/>
  <c r="U1751" i="11"/>
  <c r="M1754" i="11"/>
  <c r="Z1753" i="11"/>
  <c r="Y1753" i="11"/>
  <c r="AD1753" i="11" s="1"/>
  <c r="AC1753" i="11"/>
  <c r="AA1753" i="11"/>
  <c r="N1753" i="11"/>
  <c r="AB1753" i="11"/>
  <c r="W1752" i="11"/>
  <c r="V1752" i="11"/>
  <c r="U1752" i="11"/>
  <c r="X1752" i="11"/>
  <c r="T1752" i="11"/>
  <c r="AG1752" i="11"/>
  <c r="AD1752" i="11"/>
  <c r="S1751" i="11"/>
  <c r="O1751" i="11"/>
  <c r="Q1751" i="11"/>
  <c r="R1751" i="11"/>
  <c r="P1751" i="11"/>
  <c r="AC1754" i="11" l="1"/>
  <c r="AB1754" i="11"/>
  <c r="Z1754" i="11"/>
  <c r="N1754" i="11"/>
  <c r="Y1754" i="11"/>
  <c r="AD1754" i="11" s="1"/>
  <c r="M1755" i="11"/>
  <c r="AA1754" i="11"/>
  <c r="AE1754" i="11" s="1"/>
  <c r="AE1753" i="11"/>
  <c r="R1753" i="11"/>
  <c r="Q1753" i="11"/>
  <c r="S1753" i="11"/>
  <c r="P1753" i="11"/>
  <c r="O1753" i="11"/>
  <c r="O1752" i="11"/>
  <c r="R1752" i="11"/>
  <c r="Q1752" i="11"/>
  <c r="P1752" i="11"/>
  <c r="S1752" i="11"/>
  <c r="AF1752" i="11"/>
  <c r="AF1753" i="11"/>
  <c r="U1753" i="11" l="1"/>
  <c r="V1753" i="11"/>
  <c r="T1753" i="11"/>
  <c r="X1753" i="11"/>
  <c r="W1753" i="11"/>
  <c r="AF1754" i="11"/>
  <c r="AG1754" i="11"/>
  <c r="P1754" i="11"/>
  <c r="R1754" i="11"/>
  <c r="S1754" i="11"/>
  <c r="Q1754" i="11"/>
  <c r="O1754" i="11"/>
  <c r="U1754" i="11"/>
  <c r="T1754" i="11"/>
  <c r="X1754" i="11"/>
  <c r="W1754" i="11"/>
  <c r="V1754" i="11"/>
  <c r="AA1755" i="11"/>
  <c r="AC1755" i="11"/>
  <c r="AB1755" i="11"/>
  <c r="N1755" i="11"/>
  <c r="Z1755" i="11"/>
  <c r="M1756" i="11"/>
  <c r="Y1755" i="11"/>
  <c r="AD1755" i="11" s="1"/>
  <c r="AG1753" i="11"/>
  <c r="AA1756" i="11" l="1"/>
  <c r="M1757" i="11"/>
  <c r="Z1756" i="11"/>
  <c r="N1756" i="11"/>
  <c r="AB1756" i="11"/>
  <c r="AC1756" i="11"/>
  <c r="Y1756" i="11"/>
  <c r="AD1756" i="11" s="1"/>
  <c r="P1755" i="11"/>
  <c r="O1755" i="11"/>
  <c r="S1755" i="11"/>
  <c r="R1755" i="11"/>
  <c r="Q1755" i="11"/>
  <c r="AF1755" i="11"/>
  <c r="AE1755" i="11"/>
  <c r="X1755" i="11" l="1"/>
  <c r="W1755" i="11"/>
  <c r="V1755" i="11"/>
  <c r="T1755" i="11"/>
  <c r="U1755" i="11"/>
  <c r="AG1755" i="11"/>
  <c r="AG1756" i="11"/>
  <c r="AF1756" i="11"/>
  <c r="N1757" i="11"/>
  <c r="AC1757" i="11"/>
  <c r="Y1757" i="11"/>
  <c r="AD1757" i="11" s="1"/>
  <c r="AA1757" i="11"/>
  <c r="Z1757" i="11"/>
  <c r="AB1757" i="11"/>
  <c r="M1758" i="11"/>
  <c r="S1756" i="11"/>
  <c r="R1756" i="11"/>
  <c r="Q1756" i="11"/>
  <c r="O1756" i="11"/>
  <c r="P1756" i="11"/>
  <c r="AE1756" i="11"/>
  <c r="AB1758" i="11" l="1"/>
  <c r="Z1758" i="11"/>
  <c r="M1759" i="11"/>
  <c r="Y1758" i="11"/>
  <c r="AC1758" i="11"/>
  <c r="N1758" i="11"/>
  <c r="AA1758" i="11"/>
  <c r="AE1758" i="11" s="1"/>
  <c r="V1756" i="11"/>
  <c r="W1756" i="11"/>
  <c r="U1756" i="11"/>
  <c r="T1756" i="11"/>
  <c r="X1756" i="11"/>
  <c r="Q1757" i="11"/>
  <c r="O1757" i="11"/>
  <c r="S1757" i="11"/>
  <c r="R1757" i="11"/>
  <c r="P1757" i="11"/>
  <c r="AE1757" i="11"/>
  <c r="AG1757" i="11" s="1"/>
  <c r="AF1757" i="11"/>
  <c r="AD1758" i="11" l="1"/>
  <c r="N1759" i="11"/>
  <c r="AA1759" i="11"/>
  <c r="AB1759" i="11"/>
  <c r="Z1759" i="11"/>
  <c r="Y1759" i="11"/>
  <c r="M1760" i="11"/>
  <c r="AC1759" i="11"/>
  <c r="T1758" i="11"/>
  <c r="U1758" i="11"/>
  <c r="X1758" i="11"/>
  <c r="W1758" i="11"/>
  <c r="V1758" i="11"/>
  <c r="AG1758" i="11"/>
  <c r="AF1758" i="11"/>
  <c r="V1757" i="11"/>
  <c r="U1757" i="11"/>
  <c r="X1757" i="11"/>
  <c r="W1757" i="11"/>
  <c r="T1757" i="11"/>
  <c r="AD1759" i="11" l="1"/>
  <c r="AF1759" i="11"/>
  <c r="M1761" i="11"/>
  <c r="Z1760" i="11"/>
  <c r="AC1760" i="11"/>
  <c r="AA1760" i="11"/>
  <c r="AB1760" i="11"/>
  <c r="Y1760" i="11"/>
  <c r="N1760" i="11"/>
  <c r="AE1759" i="11"/>
  <c r="Q1758" i="11"/>
  <c r="P1758" i="11"/>
  <c r="S1758" i="11"/>
  <c r="R1758" i="11"/>
  <c r="O1758" i="11"/>
  <c r="W1759" i="11" l="1"/>
  <c r="X1759" i="11"/>
  <c r="V1759" i="11"/>
  <c r="U1759" i="11"/>
  <c r="T1759" i="11"/>
  <c r="AC1761" i="11"/>
  <c r="AA1761" i="11"/>
  <c r="AE1761" i="11" s="1"/>
  <c r="Z1761" i="11"/>
  <c r="AB1761" i="11"/>
  <c r="N1761" i="11"/>
  <c r="Y1761" i="11"/>
  <c r="M1762" i="11"/>
  <c r="AG1759" i="11"/>
  <c r="AE1760" i="11"/>
  <c r="AD1760" i="11"/>
  <c r="AF1760" i="11" s="1"/>
  <c r="O1759" i="11"/>
  <c r="R1759" i="11"/>
  <c r="S1759" i="11"/>
  <c r="Q1759" i="11"/>
  <c r="P1759" i="11"/>
  <c r="U1761" i="11" l="1"/>
  <c r="V1761" i="11"/>
  <c r="X1761" i="11"/>
  <c r="T1761" i="11"/>
  <c r="W1761" i="11"/>
  <c r="R1760" i="11"/>
  <c r="O1760" i="11"/>
  <c r="S1760" i="11"/>
  <c r="Q1760" i="11"/>
  <c r="P1760" i="11"/>
  <c r="AD1761" i="11"/>
  <c r="AF1761" i="11" s="1"/>
  <c r="U1760" i="11"/>
  <c r="T1760" i="11"/>
  <c r="X1760" i="11"/>
  <c r="V1760" i="11"/>
  <c r="W1760" i="11"/>
  <c r="AG1760" i="11"/>
  <c r="M1763" i="11"/>
  <c r="Y1762" i="11"/>
  <c r="N1762" i="11"/>
  <c r="AB1762" i="11"/>
  <c r="AC1762" i="11"/>
  <c r="AA1762" i="11"/>
  <c r="AE1762" i="11" s="1"/>
  <c r="Z1762" i="11"/>
  <c r="AG1761" i="11"/>
  <c r="X1762" i="11" l="1"/>
  <c r="W1762" i="11"/>
  <c r="V1762" i="11"/>
  <c r="U1762" i="11"/>
  <c r="T1762" i="11"/>
  <c r="AG1762" i="11"/>
  <c r="AD1762" i="11"/>
  <c r="R1761" i="11"/>
  <c r="Q1761" i="11"/>
  <c r="O1761" i="11"/>
  <c r="S1761" i="11"/>
  <c r="P1761" i="11"/>
  <c r="AA1763" i="11"/>
  <c r="AE1763" i="11" s="1"/>
  <c r="M1764" i="11"/>
  <c r="Y1763" i="11"/>
  <c r="AD1763" i="11" s="1"/>
  <c r="AC1763" i="11"/>
  <c r="AB1763" i="11"/>
  <c r="N1763" i="11"/>
  <c r="Z1763" i="11"/>
  <c r="N1764" i="11" l="1"/>
  <c r="AB1764" i="11"/>
  <c r="AA1764" i="11"/>
  <c r="AE1764" i="11" s="1"/>
  <c r="Y1764" i="11"/>
  <c r="M1765" i="11"/>
  <c r="AC1764" i="11"/>
  <c r="Z1764" i="11"/>
  <c r="P1762" i="11"/>
  <c r="O1762" i="11"/>
  <c r="S1762" i="11"/>
  <c r="R1762" i="11"/>
  <c r="Q1762" i="11"/>
  <c r="AF1762" i="11"/>
  <c r="V1763" i="11"/>
  <c r="U1763" i="11"/>
  <c r="W1763" i="11"/>
  <c r="T1763" i="11"/>
  <c r="X1763" i="11"/>
  <c r="AF1763" i="11"/>
  <c r="AG1763" i="11"/>
  <c r="S1763" i="11"/>
  <c r="P1763" i="11"/>
  <c r="Q1763" i="11"/>
  <c r="O1763" i="11"/>
  <c r="R1763" i="11"/>
  <c r="AD1764" i="11" l="1"/>
  <c r="Y1765" i="11"/>
  <c r="Z1765" i="11"/>
  <c r="M1766" i="11"/>
  <c r="AC1765" i="11"/>
  <c r="N1765" i="11"/>
  <c r="AB1765" i="11"/>
  <c r="AA1765" i="11"/>
  <c r="V1764" i="11"/>
  <c r="W1764" i="11"/>
  <c r="X1764" i="11"/>
  <c r="U1764" i="11"/>
  <c r="T1764" i="11"/>
  <c r="AF1764" i="11"/>
  <c r="AG1764" i="11"/>
  <c r="AB1766" i="11" l="1"/>
  <c r="N1766" i="11"/>
  <c r="Z1766" i="11"/>
  <c r="AA1766" i="11"/>
  <c r="AE1766" i="11" s="1"/>
  <c r="Y1766" i="11"/>
  <c r="AD1766" i="11" s="1"/>
  <c r="M1767" i="11"/>
  <c r="AC1766" i="11"/>
  <c r="AE1765" i="11"/>
  <c r="AD1765" i="11"/>
  <c r="S1764" i="11"/>
  <c r="R1764" i="11"/>
  <c r="P1764" i="11"/>
  <c r="O1764" i="11"/>
  <c r="Q1764" i="11"/>
  <c r="AC1767" i="11" l="1"/>
  <c r="AB1767" i="11"/>
  <c r="N1767" i="11"/>
  <c r="M1768" i="11"/>
  <c r="Z1767" i="11"/>
  <c r="AA1767" i="11"/>
  <c r="AE1767" i="11" s="1"/>
  <c r="Y1767" i="11"/>
  <c r="AD1767" i="11" s="1"/>
  <c r="Q1765" i="11"/>
  <c r="P1765" i="11"/>
  <c r="O1765" i="11"/>
  <c r="S1765" i="11"/>
  <c r="R1765" i="11"/>
  <c r="T1766" i="11"/>
  <c r="W1766" i="11"/>
  <c r="V1766" i="11"/>
  <c r="X1766" i="11"/>
  <c r="U1766" i="11"/>
  <c r="AF1766" i="11"/>
  <c r="AG1766" i="11"/>
  <c r="X1765" i="11"/>
  <c r="T1765" i="11"/>
  <c r="W1765" i="11"/>
  <c r="U1765" i="11"/>
  <c r="V1765" i="11"/>
  <c r="Q1766" i="11"/>
  <c r="R1766" i="11"/>
  <c r="S1766" i="11"/>
  <c r="O1766" i="11"/>
  <c r="P1766" i="11"/>
  <c r="AF1765" i="11"/>
  <c r="AG1765" i="11"/>
  <c r="O1767" i="11" l="1"/>
  <c r="S1767" i="11"/>
  <c r="R1767" i="11"/>
  <c r="Q1767" i="11"/>
  <c r="P1767" i="11"/>
  <c r="W1767" i="11"/>
  <c r="T1767" i="11"/>
  <c r="X1767" i="11"/>
  <c r="U1767" i="11"/>
  <c r="V1767" i="11"/>
  <c r="M1769" i="11"/>
  <c r="Z1768" i="11"/>
  <c r="AA1768" i="11"/>
  <c r="AE1768" i="11" s="1"/>
  <c r="Y1768" i="11"/>
  <c r="AD1768" i="11" s="1"/>
  <c r="AC1768" i="11"/>
  <c r="N1768" i="11"/>
  <c r="AB1768" i="11"/>
  <c r="AG1767" i="11"/>
  <c r="AF1767" i="11"/>
  <c r="U1768" i="11" l="1"/>
  <c r="X1768" i="11"/>
  <c r="W1768" i="11"/>
  <c r="T1768" i="11"/>
  <c r="V1768" i="11"/>
  <c r="R1768" i="11"/>
  <c r="Q1768" i="11"/>
  <c r="P1768" i="11"/>
  <c r="S1768" i="11"/>
  <c r="O1768" i="11"/>
  <c r="AC1769" i="11"/>
  <c r="N1769" i="11"/>
  <c r="AA1769" i="11"/>
  <c r="AE1769" i="11" s="1"/>
  <c r="M1770" i="11"/>
  <c r="AB1769" i="11"/>
  <c r="Z1769" i="11"/>
  <c r="Y1769" i="11"/>
  <c r="AG1768" i="11"/>
  <c r="AF1768" i="11"/>
  <c r="AC1770" i="11" l="1"/>
  <c r="M1771" i="11"/>
  <c r="Y1770" i="11"/>
  <c r="AB1770" i="11"/>
  <c r="N1770" i="11"/>
  <c r="AA1770" i="11"/>
  <c r="AE1770" i="11" s="1"/>
  <c r="Z1770" i="11"/>
  <c r="U1769" i="11"/>
  <c r="X1769" i="11"/>
  <c r="W1769" i="11"/>
  <c r="V1769" i="11"/>
  <c r="T1769" i="11"/>
  <c r="AG1769" i="11"/>
  <c r="AD1769" i="11"/>
  <c r="AF1769" i="11" s="1"/>
  <c r="X1770" i="11" l="1"/>
  <c r="U1770" i="11"/>
  <c r="T1770" i="11"/>
  <c r="V1770" i="11"/>
  <c r="W1770" i="11"/>
  <c r="O1769" i="11"/>
  <c r="R1769" i="11"/>
  <c r="S1769" i="11"/>
  <c r="Q1769" i="11"/>
  <c r="P1769" i="11"/>
  <c r="AG1770" i="11"/>
  <c r="AD1770" i="11"/>
  <c r="AA1771" i="11"/>
  <c r="AB1771" i="11"/>
  <c r="Z1771" i="11"/>
  <c r="M1772" i="11"/>
  <c r="Y1771" i="11"/>
  <c r="AC1771" i="11"/>
  <c r="N1771" i="11"/>
  <c r="AD1771" i="11" l="1"/>
  <c r="AE1771" i="11"/>
  <c r="P1770" i="11"/>
  <c r="O1770" i="11"/>
  <c r="Q1770" i="11"/>
  <c r="S1770" i="11"/>
  <c r="R1770" i="11"/>
  <c r="AF1770" i="11"/>
  <c r="N1772" i="11"/>
  <c r="M1773" i="11"/>
  <c r="Y1772" i="11"/>
  <c r="AD1772" i="11" s="1"/>
  <c r="AB1772" i="11"/>
  <c r="AC1772" i="11"/>
  <c r="AA1772" i="11"/>
  <c r="AE1772" i="11" s="1"/>
  <c r="Z1772" i="11"/>
  <c r="P1772" i="11" l="1"/>
  <c r="O1772" i="11"/>
  <c r="S1772" i="11"/>
  <c r="R1772" i="11"/>
  <c r="Q1772" i="11"/>
  <c r="V1771" i="11"/>
  <c r="X1771" i="11"/>
  <c r="W1771" i="11"/>
  <c r="U1771" i="11"/>
  <c r="T1771" i="11"/>
  <c r="V1772" i="11"/>
  <c r="X1772" i="11"/>
  <c r="W1772" i="11"/>
  <c r="U1772" i="11"/>
  <c r="T1772" i="11"/>
  <c r="AG1772" i="11"/>
  <c r="AF1772" i="11"/>
  <c r="S1771" i="11"/>
  <c r="R1771" i="11"/>
  <c r="Q1771" i="11"/>
  <c r="O1771" i="11"/>
  <c r="P1771" i="11"/>
  <c r="Y1773" i="11"/>
  <c r="Z1773" i="11"/>
  <c r="AA1773" i="11"/>
  <c r="AE1773" i="11" s="1"/>
  <c r="M1774" i="11"/>
  <c r="AC1773" i="11"/>
  <c r="AB1773" i="11"/>
  <c r="N1773" i="11"/>
  <c r="AF1771" i="11"/>
  <c r="AG1771" i="11"/>
  <c r="AD1773" i="11" l="1"/>
  <c r="V1773" i="11"/>
  <c r="U1773" i="11"/>
  <c r="X1773" i="11"/>
  <c r="W1773" i="11"/>
  <c r="T1773" i="11"/>
  <c r="AG1773" i="11"/>
  <c r="AF1773" i="11"/>
  <c r="AB1774" i="11"/>
  <c r="AC1774" i="11"/>
  <c r="AA1774" i="11"/>
  <c r="AE1774" i="11" s="1"/>
  <c r="N1774" i="11"/>
  <c r="M1775" i="11"/>
  <c r="Y1774" i="11"/>
  <c r="Z1774" i="11"/>
  <c r="Z1775" i="11" l="1"/>
  <c r="M1776" i="11"/>
  <c r="Y1775" i="11"/>
  <c r="AD1775" i="11" s="1"/>
  <c r="AC1775" i="11"/>
  <c r="AB1775" i="11"/>
  <c r="AA1775" i="11"/>
  <c r="AE1775" i="11" s="1"/>
  <c r="N1775" i="11"/>
  <c r="T1774" i="11"/>
  <c r="W1774" i="11"/>
  <c r="U1774" i="11"/>
  <c r="X1774" i="11"/>
  <c r="V1774" i="11"/>
  <c r="AG1774" i="11"/>
  <c r="AD1774" i="11"/>
  <c r="Q1773" i="11"/>
  <c r="P1773" i="11"/>
  <c r="R1773" i="11"/>
  <c r="S1773" i="11"/>
  <c r="O1773" i="11"/>
  <c r="W1775" i="11" l="1"/>
  <c r="T1775" i="11"/>
  <c r="X1775" i="11"/>
  <c r="V1775" i="11"/>
  <c r="U1775" i="11"/>
  <c r="O1775" i="11"/>
  <c r="Q1775" i="11"/>
  <c r="P1775" i="11"/>
  <c r="S1775" i="11"/>
  <c r="R1775" i="11"/>
  <c r="S1774" i="11"/>
  <c r="R1774" i="11"/>
  <c r="Q1774" i="11"/>
  <c r="P1774" i="11"/>
  <c r="O1774" i="11"/>
  <c r="M1777" i="11"/>
  <c r="Z1776" i="11"/>
  <c r="N1776" i="11"/>
  <c r="AA1776" i="11"/>
  <c r="AE1776" i="11" s="1"/>
  <c r="AB1776" i="11"/>
  <c r="AC1776" i="11"/>
  <c r="Y1776" i="11"/>
  <c r="AD1776" i="11" s="1"/>
  <c r="AG1775" i="11"/>
  <c r="AF1775" i="11"/>
  <c r="AF1774" i="11"/>
  <c r="R1776" i="11" l="1"/>
  <c r="Q1776" i="11"/>
  <c r="S1776" i="11"/>
  <c r="P1776" i="11"/>
  <c r="O1776" i="11"/>
  <c r="W1776" i="11"/>
  <c r="V1776" i="11"/>
  <c r="U1776" i="11"/>
  <c r="T1776" i="11"/>
  <c r="X1776" i="11"/>
  <c r="AC1777" i="11"/>
  <c r="AB1777" i="11"/>
  <c r="AA1777" i="11"/>
  <c r="AE1777" i="11" s="1"/>
  <c r="N1777" i="11"/>
  <c r="Z1777" i="11"/>
  <c r="Y1777" i="11"/>
  <c r="AD1777" i="11" s="1"/>
  <c r="M1778" i="11"/>
  <c r="AF1776" i="11"/>
  <c r="AG1776" i="11"/>
  <c r="S1777" i="11" l="1"/>
  <c r="O1777" i="11"/>
  <c r="P1777" i="11"/>
  <c r="Q1777" i="11"/>
  <c r="R1777" i="11"/>
  <c r="AG1777" i="11"/>
  <c r="AF1777" i="11"/>
  <c r="U1777" i="11"/>
  <c r="T1777" i="11"/>
  <c r="X1777" i="11"/>
  <c r="V1777" i="11"/>
  <c r="W1777" i="11"/>
  <c r="AA1778" i="11"/>
  <c r="Z1778" i="11"/>
  <c r="M1779" i="11"/>
  <c r="AC1778" i="11"/>
  <c r="N1778" i="11"/>
  <c r="AB1778" i="11"/>
  <c r="Y1778" i="11"/>
  <c r="AA1779" i="11" l="1"/>
  <c r="N1779" i="11"/>
  <c r="AB1779" i="11"/>
  <c r="AC1779" i="11"/>
  <c r="Z1779" i="11"/>
  <c r="M1780" i="11"/>
  <c r="Y1779" i="11"/>
  <c r="AD1778" i="11"/>
  <c r="AE1778" i="11"/>
  <c r="AG1778" i="11"/>
  <c r="P1778" i="11" l="1"/>
  <c r="R1778" i="11"/>
  <c r="Q1778" i="11"/>
  <c r="S1778" i="11"/>
  <c r="O1778" i="11"/>
  <c r="N1780" i="11"/>
  <c r="AC1780" i="11"/>
  <c r="M1781" i="11"/>
  <c r="Y1780" i="11"/>
  <c r="Z1780" i="11"/>
  <c r="AB1780" i="11"/>
  <c r="AA1780" i="11"/>
  <c r="AE1780" i="11" s="1"/>
  <c r="AD1779" i="11"/>
  <c r="AF1778" i="11"/>
  <c r="X1778" i="11"/>
  <c r="U1778" i="11"/>
  <c r="W1778" i="11"/>
  <c r="V1778" i="11"/>
  <c r="T1778" i="11"/>
  <c r="AE1779" i="11"/>
  <c r="Y1781" i="11" l="1"/>
  <c r="AB1781" i="11"/>
  <c r="AA1781" i="11"/>
  <c r="M1782" i="11"/>
  <c r="AC1781" i="11"/>
  <c r="N1781" i="11"/>
  <c r="Z1781" i="11"/>
  <c r="AF1780" i="11"/>
  <c r="AG1780" i="11"/>
  <c r="S1779" i="11"/>
  <c r="O1779" i="11"/>
  <c r="R1779" i="11"/>
  <c r="Q1779" i="11"/>
  <c r="P1779" i="11"/>
  <c r="AF1779" i="11"/>
  <c r="X1779" i="11"/>
  <c r="W1779" i="11"/>
  <c r="V1779" i="11"/>
  <c r="U1779" i="11"/>
  <c r="T1779" i="11"/>
  <c r="AG1779" i="11"/>
  <c r="V1780" i="11"/>
  <c r="U1780" i="11"/>
  <c r="T1780" i="11"/>
  <c r="X1780" i="11"/>
  <c r="W1780" i="11"/>
  <c r="AD1780" i="11"/>
  <c r="AE1781" i="11" l="1"/>
  <c r="AB1782" i="11"/>
  <c r="M1783" i="11"/>
  <c r="Y1782" i="11"/>
  <c r="AC1782" i="11"/>
  <c r="AA1782" i="11"/>
  <c r="AE1782" i="11" s="1"/>
  <c r="Z1782" i="11"/>
  <c r="N1782" i="11"/>
  <c r="P1780" i="11"/>
  <c r="S1780" i="11"/>
  <c r="Q1780" i="11"/>
  <c r="O1780" i="11"/>
  <c r="R1780" i="11"/>
  <c r="AD1781" i="11"/>
  <c r="Q1781" i="11" l="1"/>
  <c r="S1781" i="11"/>
  <c r="R1781" i="11"/>
  <c r="P1781" i="11"/>
  <c r="O1781" i="11"/>
  <c r="T1782" i="11"/>
  <c r="X1782" i="11"/>
  <c r="W1782" i="11"/>
  <c r="V1782" i="11"/>
  <c r="U1782" i="11"/>
  <c r="V1781" i="11"/>
  <c r="T1781" i="11"/>
  <c r="X1781" i="11"/>
  <c r="W1781" i="11"/>
  <c r="U1781" i="11"/>
  <c r="AG1782" i="11"/>
  <c r="AD1782" i="11"/>
  <c r="Z1783" i="11"/>
  <c r="M1784" i="11"/>
  <c r="AC1783" i="11"/>
  <c r="AA1783" i="11"/>
  <c r="AE1783" i="11" s="1"/>
  <c r="AB1783" i="11"/>
  <c r="Y1783" i="11"/>
  <c r="AD1783" i="11" s="1"/>
  <c r="N1783" i="11"/>
  <c r="AF1781" i="11"/>
  <c r="AG1781" i="11"/>
  <c r="O1783" i="11" l="1"/>
  <c r="Q1783" i="11"/>
  <c r="S1783" i="11"/>
  <c r="R1783" i="11"/>
  <c r="P1783" i="11"/>
  <c r="M1785" i="11"/>
  <c r="Z1784" i="11"/>
  <c r="AC1784" i="11"/>
  <c r="AB1784" i="11"/>
  <c r="N1784" i="11"/>
  <c r="AA1784" i="11"/>
  <c r="Y1784" i="11"/>
  <c r="W1783" i="11"/>
  <c r="V1783" i="11"/>
  <c r="U1783" i="11"/>
  <c r="T1783" i="11"/>
  <c r="X1783" i="11"/>
  <c r="P1782" i="11"/>
  <c r="O1782" i="11"/>
  <c r="S1782" i="11"/>
  <c r="R1782" i="11"/>
  <c r="Q1782" i="11"/>
  <c r="AF1783" i="11"/>
  <c r="AG1783" i="11"/>
  <c r="AF1782" i="11"/>
  <c r="AC1785" i="11" l="1"/>
  <c r="Z1785" i="11"/>
  <c r="M1786" i="11"/>
  <c r="Y1785" i="11"/>
  <c r="AB1785" i="11"/>
  <c r="N1785" i="11"/>
  <c r="AA1785" i="11"/>
  <c r="AE1785" i="11" s="1"/>
  <c r="AE1784" i="11"/>
  <c r="AD1784" i="11"/>
  <c r="AF1784" i="11"/>
  <c r="U1785" i="11" l="1"/>
  <c r="T1785" i="11"/>
  <c r="W1785" i="11"/>
  <c r="V1785" i="11"/>
  <c r="X1785" i="11"/>
  <c r="T1784" i="11"/>
  <c r="W1784" i="11"/>
  <c r="X1784" i="11"/>
  <c r="U1784" i="11"/>
  <c r="V1784" i="11"/>
  <c r="AG1785" i="11"/>
  <c r="AG1784" i="11"/>
  <c r="N1786" i="11"/>
  <c r="AA1786" i="11"/>
  <c r="AE1786" i="11" s="1"/>
  <c r="AC1786" i="11"/>
  <c r="AB1786" i="11"/>
  <c r="Z1786" i="11"/>
  <c r="M1787" i="11"/>
  <c r="Y1786" i="11"/>
  <c r="AD1785" i="11"/>
  <c r="AF1785" i="11" s="1"/>
  <c r="R1784" i="11"/>
  <c r="S1784" i="11"/>
  <c r="O1784" i="11"/>
  <c r="P1784" i="11"/>
  <c r="Q1784" i="11"/>
  <c r="X1786" i="11" l="1"/>
  <c r="W1786" i="11"/>
  <c r="V1786" i="11"/>
  <c r="U1786" i="11"/>
  <c r="T1786" i="11"/>
  <c r="AD1786" i="11"/>
  <c r="AF1786" i="11"/>
  <c r="AG1786" i="11"/>
  <c r="Q1785" i="11"/>
  <c r="P1785" i="11"/>
  <c r="S1785" i="11"/>
  <c r="R1785" i="11"/>
  <c r="O1785" i="11"/>
  <c r="AA1787" i="11"/>
  <c r="AE1787" i="11" s="1"/>
  <c r="AC1787" i="11"/>
  <c r="Y1787" i="11"/>
  <c r="AD1787" i="11" s="1"/>
  <c r="M1788" i="11"/>
  <c r="Z1787" i="11"/>
  <c r="N1787" i="11"/>
  <c r="AB1787" i="11"/>
  <c r="P1786" i="11" l="1"/>
  <c r="R1786" i="11"/>
  <c r="Q1786" i="11"/>
  <c r="O1786" i="11"/>
  <c r="S1786" i="11"/>
  <c r="S1787" i="11"/>
  <c r="O1787" i="11"/>
  <c r="R1787" i="11"/>
  <c r="P1787" i="11"/>
  <c r="Q1787" i="11"/>
  <c r="AG1787" i="11"/>
  <c r="AF1787" i="11"/>
  <c r="U1787" i="11"/>
  <c r="T1787" i="11"/>
  <c r="X1787" i="11"/>
  <c r="W1787" i="11"/>
  <c r="V1787" i="11"/>
  <c r="N1788" i="11"/>
  <c r="AA1788" i="11"/>
  <c r="Z1788" i="11"/>
  <c r="AC1788" i="11"/>
  <c r="AB1788" i="11"/>
  <c r="M1789" i="11"/>
  <c r="Y1788" i="11"/>
  <c r="AD1788" i="11" s="1"/>
  <c r="Y1789" i="11" l="1"/>
  <c r="M1790" i="11"/>
  <c r="N1789" i="11"/>
  <c r="AB1789" i="11"/>
  <c r="AA1789" i="11"/>
  <c r="AE1789" i="11" s="1"/>
  <c r="Z1789" i="11"/>
  <c r="AC1789" i="11"/>
  <c r="AE1788" i="11"/>
  <c r="R1788" i="11"/>
  <c r="Q1788" i="11"/>
  <c r="S1788" i="11"/>
  <c r="P1788" i="11"/>
  <c r="O1788" i="11"/>
  <c r="AF1788" i="11"/>
  <c r="V1788" i="11" l="1"/>
  <c r="U1788" i="11"/>
  <c r="X1788" i="11"/>
  <c r="T1788" i="11"/>
  <c r="W1788" i="11"/>
  <c r="AG1788" i="11"/>
  <c r="AG1789" i="11"/>
  <c r="AF1789" i="11"/>
  <c r="AB1790" i="11"/>
  <c r="M1791" i="11"/>
  <c r="Y1790" i="11"/>
  <c r="AD1790" i="11" s="1"/>
  <c r="AC1790" i="11"/>
  <c r="Z1790" i="11"/>
  <c r="AA1790" i="11"/>
  <c r="AE1790" i="11" s="1"/>
  <c r="N1790" i="11"/>
  <c r="X1789" i="11"/>
  <c r="W1789" i="11"/>
  <c r="V1789" i="11"/>
  <c r="U1789" i="11"/>
  <c r="T1789" i="11"/>
  <c r="AD1789" i="11"/>
  <c r="AG1790" i="11" l="1"/>
  <c r="AF1790" i="11"/>
  <c r="Q1789" i="11"/>
  <c r="O1789" i="11"/>
  <c r="S1789" i="11"/>
  <c r="R1789" i="11"/>
  <c r="P1789" i="11"/>
  <c r="T1790" i="11"/>
  <c r="V1790" i="11"/>
  <c r="U1790" i="11"/>
  <c r="X1790" i="11"/>
  <c r="W1790" i="11"/>
  <c r="P1790" i="11"/>
  <c r="S1790" i="11"/>
  <c r="R1790" i="11"/>
  <c r="Q1790" i="11"/>
  <c r="O1790" i="11"/>
  <c r="AB1791" i="11"/>
  <c r="AA1791" i="11"/>
  <c r="AE1791" i="11" s="1"/>
  <c r="AC1791" i="11"/>
  <c r="N1791" i="11"/>
  <c r="Z1791" i="11"/>
  <c r="Y1791" i="11"/>
  <c r="AD1791" i="11" s="1"/>
  <c r="M1792" i="11"/>
  <c r="AF1791" i="11" l="1"/>
  <c r="AG1791" i="11"/>
  <c r="O1791" i="11"/>
  <c r="S1791" i="11"/>
  <c r="R1791" i="11"/>
  <c r="Q1791" i="11"/>
  <c r="P1791" i="11"/>
  <c r="M1793" i="11"/>
  <c r="Z1792" i="11"/>
  <c r="Y1792" i="11"/>
  <c r="AC1792" i="11"/>
  <c r="AB1792" i="11"/>
  <c r="AA1792" i="11"/>
  <c r="N1792" i="11"/>
  <c r="W1791" i="11"/>
  <c r="V1791" i="11"/>
  <c r="X1791" i="11"/>
  <c r="T1791" i="11"/>
  <c r="U1791" i="11"/>
  <c r="AE1792" i="11" l="1"/>
  <c r="AD1792" i="11"/>
  <c r="AC1793" i="11"/>
  <c r="N1793" i="11"/>
  <c r="Z1793" i="11"/>
  <c r="M1794" i="11"/>
  <c r="Y1793" i="11"/>
  <c r="AD1793" i="11" s="1"/>
  <c r="AB1793" i="11"/>
  <c r="AA1793" i="11"/>
  <c r="AG1792" i="11"/>
  <c r="AF1792" i="11"/>
  <c r="Q1793" i="11" l="1"/>
  <c r="P1793" i="11"/>
  <c r="O1793" i="11"/>
  <c r="R1793" i="11"/>
  <c r="S1793" i="11"/>
  <c r="AC1794" i="11"/>
  <c r="AB1794" i="11"/>
  <c r="N1794" i="11"/>
  <c r="AA1794" i="11"/>
  <c r="Z1794" i="11"/>
  <c r="Y1794" i="11"/>
  <c r="AD1794" i="11" s="1"/>
  <c r="M1795" i="11"/>
  <c r="AF1793" i="11"/>
  <c r="AG1793" i="11"/>
  <c r="R1792" i="11"/>
  <c r="P1792" i="11"/>
  <c r="O1792" i="11"/>
  <c r="S1792" i="11"/>
  <c r="Q1792" i="11"/>
  <c r="AE1793" i="11"/>
  <c r="X1792" i="11"/>
  <c r="T1792" i="11"/>
  <c r="V1792" i="11"/>
  <c r="U1792" i="11"/>
  <c r="W1792" i="11"/>
  <c r="AF1794" i="11" l="1"/>
  <c r="U1793" i="11"/>
  <c r="W1793" i="11"/>
  <c r="V1793" i="11"/>
  <c r="T1793" i="11"/>
  <c r="X1793" i="11"/>
  <c r="AA1795" i="11"/>
  <c r="AE1795" i="11" s="1"/>
  <c r="Z1795" i="11"/>
  <c r="M1796" i="11"/>
  <c r="Y1795" i="11"/>
  <c r="AD1795" i="11" s="1"/>
  <c r="AC1795" i="11"/>
  <c r="AB1795" i="11"/>
  <c r="N1795" i="11"/>
  <c r="P1794" i="11"/>
  <c r="S1794" i="11"/>
  <c r="R1794" i="11"/>
  <c r="O1794" i="11"/>
  <c r="Q1794" i="11"/>
  <c r="AE1794" i="11"/>
  <c r="AG1795" i="11" l="1"/>
  <c r="AF1795" i="11"/>
  <c r="X1794" i="11"/>
  <c r="T1794" i="11"/>
  <c r="W1794" i="11"/>
  <c r="V1794" i="11"/>
  <c r="U1794" i="11"/>
  <c r="S1795" i="11"/>
  <c r="Q1795" i="11"/>
  <c r="P1795" i="11"/>
  <c r="O1795" i="11"/>
  <c r="R1795" i="11"/>
  <c r="N1796" i="11"/>
  <c r="AA1796" i="11"/>
  <c r="AE1796" i="11" s="1"/>
  <c r="Z1796" i="11"/>
  <c r="Y1796" i="11"/>
  <c r="AD1796" i="11" s="1"/>
  <c r="M1797" i="11"/>
  <c r="AC1796" i="11"/>
  <c r="AB1796" i="11"/>
  <c r="AG1794" i="11"/>
  <c r="U1795" i="11"/>
  <c r="T1795" i="11"/>
  <c r="X1795" i="11"/>
  <c r="W1795" i="11"/>
  <c r="V1795" i="11"/>
  <c r="AG1796" i="11" l="1"/>
  <c r="AF1796" i="11"/>
  <c r="V1796" i="11"/>
  <c r="X1796" i="11"/>
  <c r="W1796" i="11"/>
  <c r="U1796" i="11"/>
  <c r="T1796" i="11"/>
  <c r="O1796" i="11"/>
  <c r="R1796" i="11"/>
  <c r="Q1796" i="11"/>
  <c r="S1796" i="11"/>
  <c r="P1796" i="11"/>
  <c r="Y1797" i="11"/>
  <c r="AD1797" i="11" s="1"/>
  <c r="AC1797" i="11"/>
  <c r="M1798" i="11"/>
  <c r="N1797" i="11"/>
  <c r="AB1797" i="11"/>
  <c r="AA1797" i="11"/>
  <c r="Z1797" i="11"/>
  <c r="Q1797" i="11" l="1"/>
  <c r="O1797" i="11"/>
  <c r="S1797" i="11"/>
  <c r="R1797" i="11"/>
  <c r="P1797" i="11"/>
  <c r="AF1797" i="11"/>
  <c r="AC1798" i="11"/>
  <c r="AB1798" i="11"/>
  <c r="AA1798" i="11"/>
  <c r="Z1798" i="11"/>
  <c r="M1799" i="11"/>
  <c r="N1798" i="11"/>
  <c r="Y1798" i="11"/>
  <c r="AD1798" i="11" s="1"/>
  <c r="AE1797" i="11"/>
  <c r="R1798" i="11" l="1"/>
  <c r="Q1798" i="11"/>
  <c r="S1798" i="11"/>
  <c r="P1798" i="11"/>
  <c r="O1798" i="11"/>
  <c r="AF1798" i="11"/>
  <c r="AG1798" i="11"/>
  <c r="AB1799" i="11"/>
  <c r="AA1799" i="11"/>
  <c r="N1799" i="11"/>
  <c r="M1800" i="11"/>
  <c r="Z1799" i="11"/>
  <c r="AC1799" i="11"/>
  <c r="Y1799" i="11"/>
  <c r="AD1799" i="11" s="1"/>
  <c r="U1797" i="11"/>
  <c r="T1797" i="11"/>
  <c r="X1797" i="11"/>
  <c r="W1797" i="11"/>
  <c r="V1797" i="11"/>
  <c r="AE1798" i="11"/>
  <c r="AG1797" i="11"/>
  <c r="T1798" i="11" l="1"/>
  <c r="V1798" i="11"/>
  <c r="U1798" i="11"/>
  <c r="X1798" i="11"/>
  <c r="W1798" i="11"/>
  <c r="AA1800" i="11"/>
  <c r="AE1800" i="11" s="1"/>
  <c r="M1801" i="11"/>
  <c r="Z1800" i="11"/>
  <c r="AC1800" i="11"/>
  <c r="AB1800" i="11"/>
  <c r="N1800" i="11"/>
  <c r="Y1800" i="11"/>
  <c r="AF1799" i="11"/>
  <c r="AG1799" i="11"/>
  <c r="P1799" i="11"/>
  <c r="O1799" i="11"/>
  <c r="R1799" i="11"/>
  <c r="Q1799" i="11"/>
  <c r="S1799" i="11"/>
  <c r="AE1799" i="11"/>
  <c r="N1801" i="11" l="1"/>
  <c r="AC1801" i="11"/>
  <c r="AB1801" i="11"/>
  <c r="AA1801" i="11"/>
  <c r="AE1801" i="11" s="1"/>
  <c r="M1802" i="11"/>
  <c r="Z1801" i="11"/>
  <c r="Y1801" i="11"/>
  <c r="AD1801" i="11" s="1"/>
  <c r="X1799" i="11"/>
  <c r="W1799" i="11"/>
  <c r="U1799" i="11"/>
  <c r="T1799" i="11"/>
  <c r="V1799" i="11"/>
  <c r="V1800" i="11"/>
  <c r="U1800" i="11"/>
  <c r="T1800" i="11"/>
  <c r="W1800" i="11"/>
  <c r="X1800" i="11"/>
  <c r="AG1800" i="11"/>
  <c r="AD1800" i="11"/>
  <c r="Y1802" i="11" l="1"/>
  <c r="AC1802" i="11"/>
  <c r="AB1802" i="11"/>
  <c r="M1803" i="11"/>
  <c r="N1802" i="11"/>
  <c r="AA1802" i="11"/>
  <c r="AE1802" i="11" s="1"/>
  <c r="Z1802" i="11"/>
  <c r="R1801" i="11"/>
  <c r="Q1801" i="11"/>
  <c r="S1801" i="11"/>
  <c r="P1801" i="11"/>
  <c r="O1801" i="11"/>
  <c r="S1800" i="11"/>
  <c r="R1800" i="11"/>
  <c r="Q1800" i="11"/>
  <c r="P1800" i="11"/>
  <c r="O1800" i="11"/>
  <c r="V1801" i="11"/>
  <c r="U1801" i="11"/>
  <c r="W1801" i="11"/>
  <c r="T1801" i="11"/>
  <c r="X1801" i="11"/>
  <c r="AF1800" i="11"/>
  <c r="AG1801" i="11"/>
  <c r="AF1801" i="11"/>
  <c r="X1802" i="11" l="1"/>
  <c r="V1802" i="11"/>
  <c r="U1802" i="11"/>
  <c r="T1802" i="11"/>
  <c r="W1802" i="11"/>
  <c r="AB1803" i="11"/>
  <c r="AA1803" i="11"/>
  <c r="AE1803" i="11" s="1"/>
  <c r="AC1803" i="11"/>
  <c r="M1804" i="11"/>
  <c r="N1803" i="11"/>
  <c r="Z1803" i="11"/>
  <c r="Y1803" i="11"/>
  <c r="AD1803" i="11" s="1"/>
  <c r="AG1802" i="11"/>
  <c r="AD1802" i="11"/>
  <c r="Q1802" i="11" l="1"/>
  <c r="P1802" i="11"/>
  <c r="S1802" i="11"/>
  <c r="R1802" i="11"/>
  <c r="O1802" i="11"/>
  <c r="S1803" i="11"/>
  <c r="R1803" i="11"/>
  <c r="Q1803" i="11"/>
  <c r="P1803" i="11"/>
  <c r="O1803" i="11"/>
  <c r="T1803" i="11"/>
  <c r="W1803" i="11"/>
  <c r="V1803" i="11"/>
  <c r="U1803" i="11"/>
  <c r="X1803" i="11"/>
  <c r="AF1802" i="11"/>
  <c r="AG1803" i="11"/>
  <c r="AF1803" i="11"/>
  <c r="N1804" i="11"/>
  <c r="AC1804" i="11"/>
  <c r="AB1804" i="11"/>
  <c r="M1805" i="11"/>
  <c r="AA1804" i="11"/>
  <c r="AE1804" i="11" s="1"/>
  <c r="Z1804" i="11"/>
  <c r="Y1804" i="11"/>
  <c r="W1804" i="11" l="1"/>
  <c r="V1804" i="11"/>
  <c r="X1804" i="11"/>
  <c r="U1804" i="11"/>
  <c r="T1804" i="11"/>
  <c r="M1806" i="11"/>
  <c r="Z1805" i="11"/>
  <c r="Y1805" i="11"/>
  <c r="AD1805" i="11" s="1"/>
  <c r="AC1805" i="11"/>
  <c r="N1805" i="11"/>
  <c r="AB1805" i="11"/>
  <c r="AA1805" i="11"/>
  <c r="AE1805" i="11" s="1"/>
  <c r="AG1804" i="11"/>
  <c r="AD1804" i="11"/>
  <c r="AC1806" i="11" l="1"/>
  <c r="AB1806" i="11"/>
  <c r="M1807" i="11"/>
  <c r="N1806" i="11"/>
  <c r="AA1806" i="11"/>
  <c r="AE1806" i="11" s="1"/>
  <c r="Z1806" i="11"/>
  <c r="Y1806" i="11"/>
  <c r="AD1806" i="11" s="1"/>
  <c r="R1805" i="11"/>
  <c r="Q1805" i="11"/>
  <c r="S1805" i="11"/>
  <c r="P1805" i="11"/>
  <c r="O1805" i="11"/>
  <c r="O1804" i="11"/>
  <c r="S1804" i="11"/>
  <c r="R1804" i="11"/>
  <c r="Q1804" i="11"/>
  <c r="P1804" i="11"/>
  <c r="AF1804" i="11"/>
  <c r="AG1805" i="11"/>
  <c r="AF1805" i="11"/>
  <c r="T1805" i="11"/>
  <c r="W1805" i="11"/>
  <c r="V1805" i="11"/>
  <c r="U1805" i="11"/>
  <c r="X1805" i="11"/>
  <c r="U1806" i="11" l="1"/>
  <c r="T1806" i="11"/>
  <c r="X1806" i="11"/>
  <c r="W1806" i="11"/>
  <c r="V1806" i="11"/>
  <c r="AC1807" i="11"/>
  <c r="Y1807" i="11"/>
  <c r="AD1807" i="11" s="1"/>
  <c r="M1808" i="11"/>
  <c r="N1807" i="11"/>
  <c r="AB1807" i="11"/>
  <c r="AA1807" i="11"/>
  <c r="AE1807" i="11" s="1"/>
  <c r="Z1807" i="11"/>
  <c r="S1806" i="11"/>
  <c r="R1806" i="11"/>
  <c r="Q1806" i="11"/>
  <c r="P1806" i="11"/>
  <c r="O1806" i="11"/>
  <c r="AG1806" i="11"/>
  <c r="AF1806" i="11"/>
  <c r="X1807" i="11" l="1"/>
  <c r="W1807" i="11"/>
  <c r="T1807" i="11"/>
  <c r="V1807" i="11"/>
  <c r="U1807" i="11"/>
  <c r="P1807" i="11"/>
  <c r="O1807" i="11"/>
  <c r="S1807" i="11"/>
  <c r="R1807" i="11"/>
  <c r="Q1807" i="11"/>
  <c r="AA1808" i="11"/>
  <c r="AE1808" i="11" s="1"/>
  <c r="M1809" i="11"/>
  <c r="Z1808" i="11"/>
  <c r="N1808" i="11"/>
  <c r="AC1808" i="11"/>
  <c r="Y1808" i="11"/>
  <c r="AD1808" i="11" s="1"/>
  <c r="AB1808" i="11"/>
  <c r="AF1807" i="11"/>
  <c r="AG1807" i="11"/>
  <c r="AG1808" i="11" l="1"/>
  <c r="AF1808" i="11"/>
  <c r="N1809" i="11"/>
  <c r="AC1809" i="11"/>
  <c r="Y1809" i="11"/>
  <c r="M1810" i="11"/>
  <c r="AB1809" i="11"/>
  <c r="Z1809" i="11"/>
  <c r="AA1809" i="11"/>
  <c r="U1808" i="11"/>
  <c r="T1808" i="11"/>
  <c r="X1808" i="11"/>
  <c r="W1808" i="11"/>
  <c r="V1808" i="11"/>
  <c r="S1808" i="11"/>
  <c r="R1808" i="11"/>
  <c r="Q1808" i="11"/>
  <c r="P1808" i="11"/>
  <c r="O1808" i="11"/>
  <c r="Y1810" i="11" l="1"/>
  <c r="AD1810" i="11" s="1"/>
  <c r="Z1810" i="11"/>
  <c r="N1810" i="11"/>
  <c r="AC1810" i="11"/>
  <c r="M1811" i="11"/>
  <c r="AB1810" i="11"/>
  <c r="AA1810" i="11"/>
  <c r="AE1810" i="11" s="1"/>
  <c r="AG1809" i="11"/>
  <c r="AD1809" i="11"/>
  <c r="AF1809" i="11" s="1"/>
  <c r="AE1809" i="11"/>
  <c r="X1810" i="11" l="1"/>
  <c r="U1810" i="11"/>
  <c r="T1810" i="11"/>
  <c r="W1810" i="11"/>
  <c r="V1810" i="11"/>
  <c r="AB1811" i="11"/>
  <c r="AA1811" i="11"/>
  <c r="M1812" i="11"/>
  <c r="Y1811" i="11"/>
  <c r="N1811" i="11"/>
  <c r="AC1811" i="11"/>
  <c r="Z1811" i="11"/>
  <c r="V1809" i="11"/>
  <c r="U1809" i="11"/>
  <c r="T1809" i="11"/>
  <c r="X1809" i="11"/>
  <c r="W1809" i="11"/>
  <c r="AG1810" i="11"/>
  <c r="AF1810" i="11"/>
  <c r="S1809" i="11"/>
  <c r="O1809" i="11"/>
  <c r="R1809" i="11"/>
  <c r="Q1809" i="11"/>
  <c r="P1809" i="11"/>
  <c r="Q1810" i="11"/>
  <c r="P1810" i="11"/>
  <c r="S1810" i="11"/>
  <c r="R1810" i="11"/>
  <c r="O1810" i="11"/>
  <c r="AE1811" i="11" l="1"/>
  <c r="N1812" i="11"/>
  <c r="AC1812" i="11"/>
  <c r="Y1812" i="11"/>
  <c r="AB1812" i="11"/>
  <c r="AA1812" i="11"/>
  <c r="Z1812" i="11"/>
  <c r="M1813" i="11"/>
  <c r="AG1811" i="11"/>
  <c r="AD1811" i="11"/>
  <c r="M1814" i="11" l="1"/>
  <c r="Z1813" i="11"/>
  <c r="Y1813" i="11"/>
  <c r="AD1813" i="11" s="1"/>
  <c r="AC1813" i="11"/>
  <c r="AB1813" i="11"/>
  <c r="N1813" i="11"/>
  <c r="AA1813" i="11"/>
  <c r="AE1813" i="11" s="1"/>
  <c r="AD1812" i="11"/>
  <c r="AE1812" i="11"/>
  <c r="S1811" i="11"/>
  <c r="O1811" i="11"/>
  <c r="R1811" i="11"/>
  <c r="Q1811" i="11"/>
  <c r="P1811" i="11"/>
  <c r="AF1811" i="11"/>
  <c r="T1811" i="11"/>
  <c r="V1811" i="11"/>
  <c r="U1811" i="11"/>
  <c r="X1811" i="11"/>
  <c r="W1811" i="11"/>
  <c r="O1812" i="11" l="1"/>
  <c r="Q1812" i="11"/>
  <c r="P1812" i="11"/>
  <c r="S1812" i="11"/>
  <c r="R1812" i="11"/>
  <c r="X1813" i="11"/>
  <c r="U1813" i="11"/>
  <c r="T1813" i="11"/>
  <c r="W1813" i="11"/>
  <c r="V1813" i="11"/>
  <c r="R1813" i="11"/>
  <c r="Q1813" i="11"/>
  <c r="P1813" i="11"/>
  <c r="O1813" i="11"/>
  <c r="S1813" i="11"/>
  <c r="AG1813" i="11"/>
  <c r="AF1813" i="11"/>
  <c r="W1812" i="11"/>
  <c r="V1812" i="11"/>
  <c r="U1812" i="11"/>
  <c r="X1812" i="11"/>
  <c r="T1812" i="11"/>
  <c r="AF1812" i="11"/>
  <c r="AG1812" i="11"/>
  <c r="AC1814" i="11"/>
  <c r="AB1814" i="11"/>
  <c r="AA1814" i="11"/>
  <c r="AE1814" i="11" s="1"/>
  <c r="Y1814" i="11"/>
  <c r="N1814" i="11"/>
  <c r="M1815" i="11"/>
  <c r="Z1814" i="11"/>
  <c r="AD1814" i="11" l="1"/>
  <c r="U1814" i="11"/>
  <c r="T1814" i="11"/>
  <c r="V1814" i="11"/>
  <c r="X1814" i="11"/>
  <c r="W1814" i="11"/>
  <c r="N1815" i="11"/>
  <c r="Z1815" i="11"/>
  <c r="Y1815" i="11"/>
  <c r="AC1815" i="11"/>
  <c r="AB1815" i="11"/>
  <c r="M1816" i="11"/>
  <c r="AA1815" i="11"/>
  <c r="AE1815" i="11" s="1"/>
  <c r="AG1814" i="11"/>
  <c r="AF1814" i="11"/>
  <c r="AG1815" i="11" l="1"/>
  <c r="AA1816" i="11"/>
  <c r="M1817" i="11"/>
  <c r="Z1816" i="11"/>
  <c r="Y1816" i="11"/>
  <c r="AD1816" i="11" s="1"/>
  <c r="AC1816" i="11"/>
  <c r="N1816" i="11"/>
  <c r="AB1816" i="11"/>
  <c r="X1815" i="11"/>
  <c r="W1815" i="11"/>
  <c r="V1815" i="11"/>
  <c r="U1815" i="11"/>
  <c r="T1815" i="11"/>
  <c r="AD1815" i="11"/>
  <c r="S1814" i="11"/>
  <c r="R1814" i="11"/>
  <c r="Q1814" i="11"/>
  <c r="P1814" i="11"/>
  <c r="O1814" i="11"/>
  <c r="P1815" i="11" l="1"/>
  <c r="O1815" i="11"/>
  <c r="R1815" i="11"/>
  <c r="Q1815" i="11"/>
  <c r="S1815" i="11"/>
  <c r="S1816" i="11"/>
  <c r="R1816" i="11"/>
  <c r="Q1816" i="11"/>
  <c r="P1816" i="11"/>
  <c r="O1816" i="11"/>
  <c r="AF1816" i="11"/>
  <c r="AE1816" i="11"/>
  <c r="N1817" i="11"/>
  <c r="AC1817" i="11"/>
  <c r="AB1817" i="11"/>
  <c r="M1818" i="11"/>
  <c r="Z1817" i="11"/>
  <c r="Y1817" i="11"/>
  <c r="AA1817" i="11"/>
  <c r="AF1815" i="11"/>
  <c r="AE1817" i="11" l="1"/>
  <c r="V1816" i="11"/>
  <c r="U1816" i="11"/>
  <c r="T1816" i="11"/>
  <c r="X1816" i="11"/>
  <c r="W1816" i="11"/>
  <c r="AG1817" i="11"/>
  <c r="AF1817" i="11"/>
  <c r="AD1817" i="11"/>
  <c r="AG1816" i="11"/>
  <c r="Y1818" i="11"/>
  <c r="AA1818" i="11"/>
  <c r="Z1818" i="11"/>
  <c r="AC1818" i="11"/>
  <c r="AB1818" i="11"/>
  <c r="M1819" i="11"/>
  <c r="N1818" i="11"/>
  <c r="AB1819" i="11" l="1"/>
  <c r="AA1819" i="11"/>
  <c r="AE1819" i="11" s="1"/>
  <c r="M1820" i="11"/>
  <c r="Z1819" i="11"/>
  <c r="AC1819" i="11"/>
  <c r="Y1819" i="11"/>
  <c r="AD1819" i="11" s="1"/>
  <c r="N1819" i="11"/>
  <c r="AE1818" i="11"/>
  <c r="AD1818" i="11"/>
  <c r="AF1818" i="11" s="1"/>
  <c r="S1817" i="11"/>
  <c r="O1817" i="11"/>
  <c r="R1817" i="11"/>
  <c r="Q1817" i="11"/>
  <c r="P1817" i="11"/>
  <c r="V1817" i="11"/>
  <c r="U1817" i="11"/>
  <c r="T1817" i="11"/>
  <c r="W1817" i="11"/>
  <c r="X1817" i="11"/>
  <c r="S1819" i="11" l="1"/>
  <c r="R1819" i="11"/>
  <c r="Q1819" i="11"/>
  <c r="P1819" i="11"/>
  <c r="O1819" i="11"/>
  <c r="X1818" i="11"/>
  <c r="W1818" i="11"/>
  <c r="V1818" i="11"/>
  <c r="U1818" i="11"/>
  <c r="T1818" i="11"/>
  <c r="N1820" i="11"/>
  <c r="AC1820" i="11"/>
  <c r="M1821" i="11"/>
  <c r="AA1820" i="11"/>
  <c r="Z1820" i="11"/>
  <c r="AB1820" i="11"/>
  <c r="Y1820" i="11"/>
  <c r="AD1820" i="11" s="1"/>
  <c r="T1819" i="11"/>
  <c r="W1819" i="11"/>
  <c r="V1819" i="11"/>
  <c r="X1819" i="11"/>
  <c r="U1819" i="11"/>
  <c r="AG1819" i="11"/>
  <c r="AF1819" i="11"/>
  <c r="AG1818" i="11"/>
  <c r="Q1818" i="11"/>
  <c r="P1818" i="11"/>
  <c r="O1818" i="11"/>
  <c r="S1818" i="11"/>
  <c r="R1818" i="11"/>
  <c r="M1822" i="11" l="1"/>
  <c r="Z1821" i="11"/>
  <c r="Y1821" i="11"/>
  <c r="AB1821" i="11"/>
  <c r="N1821" i="11"/>
  <c r="AA1821" i="11"/>
  <c r="AE1821" i="11" s="1"/>
  <c r="AC1821" i="11"/>
  <c r="AG1820" i="11"/>
  <c r="AF1820" i="11"/>
  <c r="AE1820" i="11"/>
  <c r="O1820" i="11"/>
  <c r="P1820" i="11"/>
  <c r="S1820" i="11"/>
  <c r="R1820" i="11"/>
  <c r="Q1820" i="11"/>
  <c r="AD1821" i="11" l="1"/>
  <c r="X1821" i="11"/>
  <c r="T1821" i="11"/>
  <c r="W1821" i="11"/>
  <c r="V1821" i="11"/>
  <c r="U1821" i="11"/>
  <c r="AG1821" i="11"/>
  <c r="AF1821" i="11"/>
  <c r="W1820" i="11"/>
  <c r="V1820" i="11"/>
  <c r="U1820" i="11"/>
  <c r="X1820" i="11"/>
  <c r="T1820" i="11"/>
  <c r="AC1822" i="11"/>
  <c r="AB1822" i="11"/>
  <c r="AA1822" i="11"/>
  <c r="AE1822" i="11" s="1"/>
  <c r="M1823" i="11"/>
  <c r="N1822" i="11"/>
  <c r="Z1822" i="11"/>
  <c r="Y1822" i="11"/>
  <c r="U1822" i="11" l="1"/>
  <c r="T1822" i="11"/>
  <c r="X1822" i="11"/>
  <c r="W1822" i="11"/>
  <c r="V1822" i="11"/>
  <c r="AD1822" i="11"/>
  <c r="AF1822" i="11" s="1"/>
  <c r="AG1822" i="11"/>
  <c r="N1823" i="11"/>
  <c r="Y1823" i="11"/>
  <c r="AB1823" i="11"/>
  <c r="AA1823" i="11"/>
  <c r="AE1823" i="11" s="1"/>
  <c r="Z1823" i="11"/>
  <c r="M1824" i="11"/>
  <c r="AC1823" i="11"/>
  <c r="R1821" i="11"/>
  <c r="Q1821" i="11"/>
  <c r="P1821" i="11"/>
  <c r="S1821" i="11"/>
  <c r="O1821" i="11"/>
  <c r="AA1824" i="11" l="1"/>
  <c r="M1825" i="11"/>
  <c r="Z1824" i="11"/>
  <c r="Y1824" i="11"/>
  <c r="AC1824" i="11"/>
  <c r="AB1824" i="11"/>
  <c r="N1824" i="11"/>
  <c r="X1823" i="11"/>
  <c r="W1823" i="11"/>
  <c r="V1823" i="11"/>
  <c r="U1823" i="11"/>
  <c r="T1823" i="11"/>
  <c r="S1822" i="11"/>
  <c r="R1822" i="11"/>
  <c r="Q1822" i="11"/>
  <c r="P1822" i="11"/>
  <c r="O1822" i="11"/>
  <c r="AD1823" i="11"/>
  <c r="AF1823" i="11"/>
  <c r="AG1823" i="11"/>
  <c r="AD1824" i="11" l="1"/>
  <c r="P1823" i="11"/>
  <c r="O1823" i="11"/>
  <c r="Q1823" i="11"/>
  <c r="S1823" i="11"/>
  <c r="R1823" i="11"/>
  <c r="N1825" i="11"/>
  <c r="AC1825" i="11"/>
  <c r="AB1825" i="11"/>
  <c r="Y1825" i="11"/>
  <c r="M1826" i="11"/>
  <c r="AA1825" i="11"/>
  <c r="Z1825" i="11"/>
  <c r="AF1824" i="11"/>
  <c r="AE1824" i="11"/>
  <c r="AG1824" i="11" s="1"/>
  <c r="AE1825" i="11" l="1"/>
  <c r="Y1826" i="11"/>
  <c r="Z1826" i="11"/>
  <c r="AC1826" i="11"/>
  <c r="AB1826" i="11"/>
  <c r="N1826" i="11"/>
  <c r="M1827" i="11"/>
  <c r="AA1826" i="11"/>
  <c r="AE1826" i="11" s="1"/>
  <c r="AG1825" i="11"/>
  <c r="AD1825" i="11"/>
  <c r="U1824" i="11"/>
  <c r="T1824" i="11"/>
  <c r="X1824" i="11"/>
  <c r="W1824" i="11"/>
  <c r="V1824" i="11"/>
  <c r="S1824" i="11"/>
  <c r="R1824" i="11"/>
  <c r="Q1824" i="11"/>
  <c r="O1824" i="11"/>
  <c r="P1824" i="11"/>
  <c r="X1826" i="11" l="1"/>
  <c r="W1826" i="11"/>
  <c r="V1826" i="11"/>
  <c r="U1826" i="11"/>
  <c r="T1826" i="11"/>
  <c r="AB1827" i="11"/>
  <c r="AA1827" i="11"/>
  <c r="AE1827" i="11" s="1"/>
  <c r="M1828" i="11"/>
  <c r="Z1827" i="11"/>
  <c r="AC1827" i="11"/>
  <c r="N1827" i="11"/>
  <c r="Y1827" i="11"/>
  <c r="AD1827" i="11" s="1"/>
  <c r="AG1826" i="11"/>
  <c r="AD1826" i="11"/>
  <c r="S1825" i="11"/>
  <c r="R1825" i="11"/>
  <c r="Q1825" i="11"/>
  <c r="P1825" i="11"/>
  <c r="O1825" i="11"/>
  <c r="AF1825" i="11"/>
  <c r="V1825" i="11"/>
  <c r="U1825" i="11"/>
  <c r="T1825" i="11"/>
  <c r="X1825" i="11"/>
  <c r="W1825" i="11"/>
  <c r="Q1826" i="11" l="1"/>
  <c r="P1826" i="11"/>
  <c r="O1826" i="11"/>
  <c r="R1826" i="11"/>
  <c r="S1826" i="11"/>
  <c r="S1827" i="11"/>
  <c r="R1827" i="11"/>
  <c r="P1827" i="11"/>
  <c r="O1827" i="11"/>
  <c r="Q1827" i="11"/>
  <c r="T1827" i="11"/>
  <c r="V1827" i="11"/>
  <c r="U1827" i="11"/>
  <c r="W1827" i="11"/>
  <c r="X1827" i="11"/>
  <c r="AG1827" i="11"/>
  <c r="AF1827" i="11"/>
  <c r="N1828" i="11"/>
  <c r="AC1828" i="11"/>
  <c r="M1829" i="11"/>
  <c r="Z1828" i="11"/>
  <c r="Y1828" i="11"/>
  <c r="AD1828" i="11" s="1"/>
  <c r="AA1828" i="11"/>
  <c r="AB1828" i="11"/>
  <c r="AF1826" i="11"/>
  <c r="AE1828" i="11" l="1"/>
  <c r="AG1828" i="11"/>
  <c r="AF1828" i="11"/>
  <c r="O1828" i="11"/>
  <c r="S1828" i="11"/>
  <c r="R1828" i="11"/>
  <c r="Q1828" i="11"/>
  <c r="P1828" i="11"/>
  <c r="M1830" i="11"/>
  <c r="Z1829" i="11"/>
  <c r="Y1829" i="11"/>
  <c r="AD1829" i="11" s="1"/>
  <c r="AA1829" i="11"/>
  <c r="AC1829" i="11"/>
  <c r="AB1829" i="11"/>
  <c r="N1829" i="11"/>
  <c r="AF1829" i="11" l="1"/>
  <c r="AE1829" i="11"/>
  <c r="R1829" i="11"/>
  <c r="Q1829" i="11"/>
  <c r="P1829" i="11"/>
  <c r="S1829" i="11"/>
  <c r="O1829" i="11"/>
  <c r="AC1830" i="11"/>
  <c r="AB1830" i="11"/>
  <c r="AA1830" i="11"/>
  <c r="AE1830" i="11" s="1"/>
  <c r="M1831" i="11"/>
  <c r="Z1830" i="11"/>
  <c r="Y1830" i="11"/>
  <c r="N1830" i="11"/>
  <c r="W1828" i="11"/>
  <c r="V1828" i="11"/>
  <c r="U1828" i="11"/>
  <c r="T1828" i="11"/>
  <c r="X1828" i="11"/>
  <c r="U1830" i="11" l="1"/>
  <c r="T1830" i="11"/>
  <c r="W1830" i="11"/>
  <c r="V1830" i="11"/>
  <c r="X1830" i="11"/>
  <c r="X1829" i="11"/>
  <c r="W1829" i="11"/>
  <c r="V1829" i="11"/>
  <c r="U1829" i="11"/>
  <c r="T1829" i="11"/>
  <c r="AD1830" i="11"/>
  <c r="AG1830" i="11"/>
  <c r="AF1830" i="11"/>
  <c r="N1831" i="11"/>
  <c r="M1832" i="11"/>
  <c r="AA1831" i="11"/>
  <c r="AE1831" i="11" s="1"/>
  <c r="Z1831" i="11"/>
  <c r="AC1831" i="11"/>
  <c r="AB1831" i="11"/>
  <c r="Y1831" i="11"/>
  <c r="AD1831" i="11" s="1"/>
  <c r="AG1829" i="11"/>
  <c r="X1831" i="11" l="1"/>
  <c r="W1831" i="11"/>
  <c r="V1831" i="11"/>
  <c r="U1831" i="11"/>
  <c r="T1831" i="11"/>
  <c r="AF1831" i="11"/>
  <c r="AG1831" i="11"/>
  <c r="S1830" i="11"/>
  <c r="Q1830" i="11"/>
  <c r="P1830" i="11"/>
  <c r="O1830" i="11"/>
  <c r="R1830" i="11"/>
  <c r="P1831" i="11"/>
  <c r="O1831" i="11"/>
  <c r="S1831" i="11"/>
  <c r="R1831" i="11"/>
  <c r="Q1831" i="11"/>
  <c r="AA1832" i="11"/>
  <c r="M1833" i="11"/>
  <c r="Z1832" i="11"/>
  <c r="Y1832" i="11"/>
  <c r="AB1832" i="11"/>
  <c r="N1832" i="11"/>
  <c r="AC1832" i="11"/>
  <c r="AD1832" i="11" l="1"/>
  <c r="AF1832" i="11"/>
  <c r="AE1832" i="11"/>
  <c r="N1833" i="11"/>
  <c r="AC1833" i="11"/>
  <c r="AB1833" i="11"/>
  <c r="M1834" i="11"/>
  <c r="AA1833" i="11"/>
  <c r="Z1833" i="11"/>
  <c r="Y1833" i="11"/>
  <c r="AD1833" i="11" s="1"/>
  <c r="Y1834" i="11" l="1"/>
  <c r="AB1834" i="11"/>
  <c r="N1834" i="11"/>
  <c r="AA1834" i="11"/>
  <c r="AE1834" i="11" s="1"/>
  <c r="Z1834" i="11"/>
  <c r="M1835" i="11"/>
  <c r="AC1834" i="11"/>
  <c r="X1832" i="11"/>
  <c r="T1832" i="11"/>
  <c r="W1832" i="11"/>
  <c r="V1832" i="11"/>
  <c r="U1832" i="11"/>
  <c r="R1833" i="11"/>
  <c r="Q1833" i="11"/>
  <c r="S1833" i="11"/>
  <c r="P1833" i="11"/>
  <c r="O1833" i="11"/>
  <c r="AF1833" i="11"/>
  <c r="AG1832" i="11"/>
  <c r="AE1833" i="11"/>
  <c r="AG1833" i="11" s="1"/>
  <c r="S1832" i="11"/>
  <c r="R1832" i="11"/>
  <c r="Q1832" i="11"/>
  <c r="P1832" i="11"/>
  <c r="O1832" i="11"/>
  <c r="AB1835" i="11" l="1"/>
  <c r="AA1835" i="11"/>
  <c r="M1836" i="11"/>
  <c r="Z1835" i="11"/>
  <c r="AC1835" i="11"/>
  <c r="Y1835" i="11"/>
  <c r="AD1835" i="11" s="1"/>
  <c r="N1835" i="11"/>
  <c r="X1834" i="11"/>
  <c r="W1834" i="11"/>
  <c r="V1834" i="11"/>
  <c r="U1834" i="11"/>
  <c r="T1834" i="11"/>
  <c r="AG1834" i="11"/>
  <c r="AF1834" i="11"/>
  <c r="V1833" i="11"/>
  <c r="U1833" i="11"/>
  <c r="T1833" i="11"/>
  <c r="X1833" i="11"/>
  <c r="W1833" i="11"/>
  <c r="AD1834" i="11"/>
  <c r="AF1835" i="11" l="1"/>
  <c r="Q1834" i="11"/>
  <c r="P1834" i="11"/>
  <c r="O1834" i="11"/>
  <c r="S1834" i="11"/>
  <c r="R1834" i="11"/>
  <c r="N1836" i="11"/>
  <c r="AC1836" i="11"/>
  <c r="Y1836" i="11"/>
  <c r="M1837" i="11"/>
  <c r="AB1836" i="11"/>
  <c r="AA1836" i="11"/>
  <c r="Z1836" i="11"/>
  <c r="AE1835" i="11"/>
  <c r="S1835" i="11"/>
  <c r="R1835" i="11"/>
  <c r="O1835" i="11"/>
  <c r="Q1835" i="11"/>
  <c r="P1835" i="11"/>
  <c r="M1838" i="11" l="1"/>
  <c r="Z1837" i="11"/>
  <c r="Y1837" i="11"/>
  <c r="AD1837" i="11" s="1"/>
  <c r="AC1837" i="11"/>
  <c r="AB1837" i="11"/>
  <c r="N1837" i="11"/>
  <c r="AA1837" i="11"/>
  <c r="AE1837" i="11" s="1"/>
  <c r="AG1836" i="11"/>
  <c r="T1835" i="11"/>
  <c r="U1835" i="11"/>
  <c r="X1835" i="11"/>
  <c r="W1835" i="11"/>
  <c r="V1835" i="11"/>
  <c r="AD1836" i="11"/>
  <c r="AG1835" i="11"/>
  <c r="AE1836" i="11"/>
  <c r="R1837" i="11" l="1"/>
  <c r="Q1837" i="11"/>
  <c r="P1837" i="11"/>
  <c r="O1837" i="11"/>
  <c r="S1837" i="11"/>
  <c r="X1837" i="11"/>
  <c r="W1837" i="11"/>
  <c r="V1837" i="11"/>
  <c r="U1837" i="11"/>
  <c r="T1837" i="11"/>
  <c r="O1836" i="11"/>
  <c r="S1836" i="11"/>
  <c r="R1836" i="11"/>
  <c r="Q1836" i="11"/>
  <c r="P1836" i="11"/>
  <c r="AG1837" i="11"/>
  <c r="AF1837" i="11"/>
  <c r="W1836" i="11"/>
  <c r="V1836" i="11"/>
  <c r="U1836" i="11"/>
  <c r="X1836" i="11"/>
  <c r="T1836" i="11"/>
  <c r="AF1836" i="11"/>
  <c r="AC1838" i="11"/>
  <c r="AB1838" i="11"/>
  <c r="AA1838" i="11"/>
  <c r="Z1838" i="11"/>
  <c r="N1838" i="11"/>
  <c r="M1839" i="11"/>
  <c r="Y1838" i="11"/>
  <c r="AD1838" i="11" s="1"/>
  <c r="S1838" i="11" l="1"/>
  <c r="P1838" i="11"/>
  <c r="O1838" i="11"/>
  <c r="R1838" i="11"/>
  <c r="Q1838" i="11"/>
  <c r="AF1838" i="11"/>
  <c r="AE1838" i="11"/>
  <c r="N1839" i="11"/>
  <c r="M1840" i="11"/>
  <c r="Z1839" i="11"/>
  <c r="Y1839" i="11"/>
  <c r="AD1839" i="11" s="1"/>
  <c r="AC1839" i="11"/>
  <c r="AB1839" i="11"/>
  <c r="AA1839" i="11"/>
  <c r="AE1839" i="11" s="1"/>
  <c r="X1839" i="11" l="1"/>
  <c r="W1839" i="11"/>
  <c r="V1839" i="11"/>
  <c r="T1839" i="11"/>
  <c r="U1839" i="11"/>
  <c r="U1838" i="11"/>
  <c r="T1838" i="11"/>
  <c r="V1838" i="11"/>
  <c r="W1838" i="11"/>
  <c r="X1838" i="11"/>
  <c r="AG1838" i="11"/>
  <c r="P1839" i="11"/>
  <c r="O1839" i="11"/>
  <c r="S1839" i="11"/>
  <c r="R1839" i="11"/>
  <c r="Q1839" i="11"/>
  <c r="AA1840" i="11"/>
  <c r="M1841" i="11"/>
  <c r="Z1840" i="11"/>
  <c r="Y1840" i="11"/>
  <c r="AD1840" i="11" s="1"/>
  <c r="AC1840" i="11"/>
  <c r="AB1840" i="11"/>
  <c r="N1840" i="11"/>
  <c r="AF1839" i="11"/>
  <c r="AG1839" i="11"/>
  <c r="S1840" i="11" l="1"/>
  <c r="R1840" i="11"/>
  <c r="Q1840" i="11"/>
  <c r="P1840" i="11"/>
  <c r="O1840" i="11"/>
  <c r="N1841" i="11"/>
  <c r="AC1841" i="11"/>
  <c r="AB1841" i="11"/>
  <c r="AA1841" i="11"/>
  <c r="M1842" i="11"/>
  <c r="Z1841" i="11"/>
  <c r="Y1841" i="11"/>
  <c r="AD1841" i="11" s="1"/>
  <c r="AF1840" i="11"/>
  <c r="AE1840" i="11"/>
  <c r="X1840" i="11" l="1"/>
  <c r="W1840" i="11"/>
  <c r="V1840" i="11"/>
  <c r="U1840" i="11"/>
  <c r="T1840" i="11"/>
  <c r="Q1841" i="11"/>
  <c r="P1841" i="11"/>
  <c r="S1841" i="11"/>
  <c r="O1841" i="11"/>
  <c r="R1841" i="11"/>
  <c r="Y1842" i="11"/>
  <c r="M1843" i="11"/>
  <c r="AA1842" i="11"/>
  <c r="Z1842" i="11"/>
  <c r="AC1842" i="11"/>
  <c r="AB1842" i="11"/>
  <c r="N1842" i="11"/>
  <c r="AF1841" i="11"/>
  <c r="AG1840" i="11"/>
  <c r="AE1841" i="11"/>
  <c r="AD1842" i="11" l="1"/>
  <c r="AE1842" i="11"/>
  <c r="V1841" i="11"/>
  <c r="U1841" i="11"/>
  <c r="T1841" i="11"/>
  <c r="W1841" i="11"/>
  <c r="X1841" i="11"/>
  <c r="AB1843" i="11"/>
  <c r="AA1843" i="11"/>
  <c r="M1844" i="11"/>
  <c r="Z1843" i="11"/>
  <c r="Y1843" i="11"/>
  <c r="N1843" i="11"/>
  <c r="AC1843" i="11"/>
  <c r="AG1841" i="11"/>
  <c r="AG1842" i="11"/>
  <c r="AF1842" i="11"/>
  <c r="AD1843" i="11" l="1"/>
  <c r="N1844" i="11"/>
  <c r="AC1844" i="11"/>
  <c r="AB1844" i="11"/>
  <c r="M1845" i="11"/>
  <c r="AA1844" i="11"/>
  <c r="AE1844" i="11" s="1"/>
  <c r="Z1844" i="11"/>
  <c r="Y1844" i="11"/>
  <c r="AD1844" i="11" s="1"/>
  <c r="X1842" i="11"/>
  <c r="W1842" i="11"/>
  <c r="U1842" i="11"/>
  <c r="T1842" i="11"/>
  <c r="V1842" i="11"/>
  <c r="AF1843" i="11"/>
  <c r="AE1843" i="11"/>
  <c r="Q1842" i="11"/>
  <c r="P1842" i="11"/>
  <c r="O1842" i="11"/>
  <c r="S1842" i="11"/>
  <c r="R1842" i="11"/>
  <c r="W1844" i="11" l="1"/>
  <c r="V1844" i="11"/>
  <c r="U1844" i="11"/>
  <c r="X1844" i="11"/>
  <c r="T1844" i="11"/>
  <c r="T1843" i="11"/>
  <c r="X1843" i="11"/>
  <c r="W1843" i="11"/>
  <c r="V1843" i="11"/>
  <c r="U1843" i="11"/>
  <c r="AG1843" i="11"/>
  <c r="M1846" i="11"/>
  <c r="Z1845" i="11"/>
  <c r="Y1845" i="11"/>
  <c r="AD1845" i="11" s="1"/>
  <c r="AB1845" i="11"/>
  <c r="N1845" i="11"/>
  <c r="AA1845" i="11"/>
  <c r="AC1845" i="11"/>
  <c r="O1844" i="11"/>
  <c r="R1844" i="11"/>
  <c r="Q1844" i="11"/>
  <c r="S1844" i="11"/>
  <c r="P1844" i="11"/>
  <c r="AF1844" i="11"/>
  <c r="AG1844" i="11"/>
  <c r="S1843" i="11"/>
  <c r="R1843" i="11"/>
  <c r="Q1843" i="11"/>
  <c r="P1843" i="11"/>
  <c r="O1843" i="11"/>
  <c r="R1845" i="11" l="1"/>
  <c r="Q1845" i="11"/>
  <c r="P1845" i="11"/>
  <c r="S1845" i="11"/>
  <c r="O1845" i="11"/>
  <c r="AC1846" i="11"/>
  <c r="AB1846" i="11"/>
  <c r="AA1846" i="11"/>
  <c r="Z1846" i="11"/>
  <c r="Y1846" i="11"/>
  <c r="N1846" i="11"/>
  <c r="M1847" i="11"/>
  <c r="AF1845" i="11"/>
  <c r="AE1845" i="11"/>
  <c r="X1845" i="11" l="1"/>
  <c r="V1845" i="11"/>
  <c r="U1845" i="11"/>
  <c r="W1845" i="11"/>
  <c r="T1845" i="11"/>
  <c r="AG1845" i="11"/>
  <c r="N1847" i="11"/>
  <c r="AC1847" i="11"/>
  <c r="Y1847" i="11"/>
  <c r="M1848" i="11"/>
  <c r="AB1847" i="11"/>
  <c r="AA1847" i="11"/>
  <c r="AE1847" i="11" s="1"/>
  <c r="Z1847" i="11"/>
  <c r="AF1846" i="11"/>
  <c r="AE1846" i="11"/>
  <c r="AD1846" i="11"/>
  <c r="X1847" i="11" l="1"/>
  <c r="W1847" i="11"/>
  <c r="V1847" i="11"/>
  <c r="U1847" i="11"/>
  <c r="T1847" i="11"/>
  <c r="AF1847" i="11"/>
  <c r="AG1847" i="11"/>
  <c r="AA1848" i="11"/>
  <c r="AE1848" i="11" s="1"/>
  <c r="M1849" i="11"/>
  <c r="Z1848" i="11"/>
  <c r="Y1848" i="11"/>
  <c r="AD1848" i="11" s="1"/>
  <c r="AC1848" i="11"/>
  <c r="AB1848" i="11"/>
  <c r="N1848" i="11"/>
  <c r="U1846" i="11"/>
  <c r="T1846" i="11"/>
  <c r="X1846" i="11"/>
  <c r="W1846" i="11"/>
  <c r="V1846" i="11"/>
  <c r="AG1846" i="11"/>
  <c r="S1846" i="11"/>
  <c r="O1846" i="11"/>
  <c r="R1846" i="11"/>
  <c r="Q1846" i="11"/>
  <c r="P1846" i="11"/>
  <c r="AD1847" i="11"/>
  <c r="AG1848" i="11" l="1"/>
  <c r="AF1848" i="11"/>
  <c r="S1848" i="11"/>
  <c r="R1848" i="11"/>
  <c r="Q1848" i="11"/>
  <c r="O1848" i="11"/>
  <c r="P1848" i="11"/>
  <c r="W1848" i="11"/>
  <c r="V1848" i="11"/>
  <c r="U1848" i="11"/>
  <c r="X1848" i="11"/>
  <c r="T1848" i="11"/>
  <c r="P1847" i="11"/>
  <c r="O1847" i="11"/>
  <c r="S1847" i="11"/>
  <c r="R1847" i="11"/>
  <c r="Q1847" i="11"/>
  <c r="N1849" i="11"/>
  <c r="AC1849" i="11"/>
  <c r="AB1849" i="11"/>
  <c r="AA1849" i="11"/>
  <c r="AE1849" i="11" s="1"/>
  <c r="Z1849" i="11"/>
  <c r="M1850" i="11"/>
  <c r="Y1849" i="11"/>
  <c r="AD1849" i="11" s="1"/>
  <c r="V1849" i="11" l="1"/>
  <c r="U1849" i="11"/>
  <c r="T1849" i="11"/>
  <c r="X1849" i="11"/>
  <c r="W1849" i="11"/>
  <c r="P1849" i="11"/>
  <c r="O1849" i="11"/>
  <c r="S1849" i="11"/>
  <c r="R1849" i="11"/>
  <c r="Q1849" i="11"/>
  <c r="Y1850" i="11"/>
  <c r="AD1850" i="11" s="1"/>
  <c r="M1851" i="11"/>
  <c r="Z1850" i="11"/>
  <c r="N1850" i="11"/>
  <c r="AC1850" i="11"/>
  <c r="AA1850" i="11"/>
  <c r="AE1850" i="11" s="1"/>
  <c r="AB1850" i="11"/>
  <c r="AG1849" i="11"/>
  <c r="AF1849" i="11"/>
  <c r="X1850" i="11" l="1"/>
  <c r="W1850" i="11"/>
  <c r="T1850" i="11"/>
  <c r="V1850" i="11"/>
  <c r="U1850" i="11"/>
  <c r="AG1850" i="11"/>
  <c r="AF1850" i="11"/>
  <c r="Q1850" i="11"/>
  <c r="P1850" i="11"/>
  <c r="O1850" i="11"/>
  <c r="S1850" i="11"/>
  <c r="R1850" i="11"/>
  <c r="AB1851" i="11"/>
  <c r="AA1851" i="11"/>
  <c r="AE1851" i="11" s="1"/>
  <c r="M1852" i="11"/>
  <c r="Z1851" i="11"/>
  <c r="AC1851" i="11"/>
  <c r="Y1851" i="11"/>
  <c r="N1851" i="11"/>
  <c r="T1851" i="11" l="1"/>
  <c r="X1851" i="11"/>
  <c r="W1851" i="11"/>
  <c r="V1851" i="11"/>
  <c r="U1851" i="11"/>
  <c r="AG1851" i="11"/>
  <c r="N1852" i="11"/>
  <c r="AC1852" i="11"/>
  <c r="AB1852" i="11"/>
  <c r="AA1852" i="11"/>
  <c r="AE1852" i="11" s="1"/>
  <c r="M1853" i="11"/>
  <c r="Z1852" i="11"/>
  <c r="Y1852" i="11"/>
  <c r="AD1852" i="11" s="1"/>
  <c r="AD1851" i="11"/>
  <c r="S1851" i="11" l="1"/>
  <c r="R1851" i="11"/>
  <c r="P1851" i="11"/>
  <c r="O1851" i="11"/>
  <c r="Q1851" i="11"/>
  <c r="O1852" i="11"/>
  <c r="Q1852" i="11"/>
  <c r="P1852" i="11"/>
  <c r="S1852" i="11"/>
  <c r="R1852" i="11"/>
  <c r="M1854" i="11"/>
  <c r="Z1853" i="11"/>
  <c r="Y1853" i="11"/>
  <c r="AD1853" i="11" s="1"/>
  <c r="AA1853" i="11"/>
  <c r="AC1853" i="11"/>
  <c r="AB1853" i="11"/>
  <c r="N1853" i="11"/>
  <c r="AG1852" i="11"/>
  <c r="AF1852" i="11"/>
  <c r="AF1851" i="11"/>
  <c r="W1852" i="11"/>
  <c r="V1852" i="11"/>
  <c r="U1852" i="11"/>
  <c r="T1852" i="11"/>
  <c r="X1852" i="11"/>
  <c r="AE1853" i="11" l="1"/>
  <c r="AC1854" i="11"/>
  <c r="AB1854" i="11"/>
  <c r="AA1854" i="11"/>
  <c r="AE1854" i="11" s="1"/>
  <c r="Y1854" i="11"/>
  <c r="N1854" i="11"/>
  <c r="M1855" i="11"/>
  <c r="Z1854" i="11"/>
  <c r="R1853" i="11"/>
  <c r="Q1853" i="11"/>
  <c r="P1853" i="11"/>
  <c r="S1853" i="11"/>
  <c r="O1853" i="11"/>
  <c r="AG1853" i="11"/>
  <c r="AF1853" i="11"/>
  <c r="N1855" i="11" l="1"/>
  <c r="AC1855" i="11"/>
  <c r="AB1855" i="11"/>
  <c r="M1856" i="11"/>
  <c r="AA1855" i="11"/>
  <c r="AE1855" i="11" s="1"/>
  <c r="Z1855" i="11"/>
  <c r="Y1855" i="11"/>
  <c r="AD1855" i="11" s="1"/>
  <c r="AG1854" i="11"/>
  <c r="AD1854" i="11"/>
  <c r="U1854" i="11"/>
  <c r="T1854" i="11"/>
  <c r="X1854" i="11"/>
  <c r="W1854" i="11"/>
  <c r="V1854" i="11"/>
  <c r="X1853" i="11"/>
  <c r="U1853" i="11"/>
  <c r="T1853" i="11"/>
  <c r="W1853" i="11"/>
  <c r="V1853" i="11"/>
  <c r="AA1856" i="11" l="1"/>
  <c r="M1857" i="11"/>
  <c r="Z1856" i="11"/>
  <c r="Y1856" i="11"/>
  <c r="AB1856" i="11"/>
  <c r="N1856" i="11"/>
  <c r="AC1856" i="11"/>
  <c r="X1855" i="11"/>
  <c r="W1855" i="11"/>
  <c r="V1855" i="11"/>
  <c r="U1855" i="11"/>
  <c r="T1855" i="11"/>
  <c r="P1855" i="11"/>
  <c r="O1855" i="11"/>
  <c r="R1855" i="11"/>
  <c r="Q1855" i="11"/>
  <c r="S1855" i="11"/>
  <c r="S1854" i="11"/>
  <c r="Q1854" i="11"/>
  <c r="P1854" i="11"/>
  <c r="O1854" i="11"/>
  <c r="R1854" i="11"/>
  <c r="AF1854" i="11"/>
  <c r="AF1855" i="11"/>
  <c r="AG1855" i="11"/>
  <c r="AF1856" i="11" l="1"/>
  <c r="AD1856" i="11"/>
  <c r="N1857" i="11"/>
  <c r="AC1857" i="11"/>
  <c r="AB1857" i="11"/>
  <c r="Z1857" i="11"/>
  <c r="Y1857" i="11"/>
  <c r="AD1857" i="11" s="1"/>
  <c r="AA1857" i="11"/>
  <c r="M1858" i="11"/>
  <c r="AE1856" i="11"/>
  <c r="AF1857" i="11" l="1"/>
  <c r="V1856" i="11"/>
  <c r="U1856" i="11"/>
  <c r="X1856" i="11"/>
  <c r="W1856" i="11"/>
  <c r="T1856" i="11"/>
  <c r="S1856" i="11"/>
  <c r="R1856" i="11"/>
  <c r="Q1856" i="11"/>
  <c r="P1856" i="11"/>
  <c r="O1856" i="11"/>
  <c r="O1857" i="11"/>
  <c r="R1857" i="11"/>
  <c r="Q1857" i="11"/>
  <c r="S1857" i="11"/>
  <c r="P1857" i="11"/>
  <c r="Y1858" i="11"/>
  <c r="AC1858" i="11"/>
  <c r="M1859" i="11"/>
  <c r="AB1858" i="11"/>
  <c r="AA1858" i="11"/>
  <c r="AE1858" i="11" s="1"/>
  <c r="Z1858" i="11"/>
  <c r="N1858" i="11"/>
  <c r="AE1857" i="11"/>
  <c r="AG1857" i="11" s="1"/>
  <c r="AG1856" i="11"/>
  <c r="X1858" i="11" l="1"/>
  <c r="W1858" i="11"/>
  <c r="V1858" i="11"/>
  <c r="U1858" i="11"/>
  <c r="T1858" i="11"/>
  <c r="AB1859" i="11"/>
  <c r="AA1859" i="11"/>
  <c r="AE1859" i="11" s="1"/>
  <c r="M1860" i="11"/>
  <c r="Z1859" i="11"/>
  <c r="AC1859" i="11"/>
  <c r="Y1859" i="11"/>
  <c r="AD1859" i="11" s="1"/>
  <c r="N1859" i="11"/>
  <c r="AD1858" i="11"/>
  <c r="AG1858" i="11"/>
  <c r="AF1858" i="11"/>
  <c r="V1857" i="11"/>
  <c r="U1857" i="11"/>
  <c r="T1857" i="11"/>
  <c r="X1857" i="11"/>
  <c r="W1857" i="11"/>
  <c r="N1860" i="11" l="1"/>
  <c r="AC1860" i="11"/>
  <c r="AA1860" i="11"/>
  <c r="Z1860" i="11"/>
  <c r="M1861" i="11"/>
  <c r="Y1860" i="11"/>
  <c r="AD1860" i="11" s="1"/>
  <c r="AB1860" i="11"/>
  <c r="Q1858" i="11"/>
  <c r="P1858" i="11"/>
  <c r="O1858" i="11"/>
  <c r="S1858" i="11"/>
  <c r="R1858" i="11"/>
  <c r="S1859" i="11"/>
  <c r="R1859" i="11"/>
  <c r="O1859" i="11"/>
  <c r="Q1859" i="11"/>
  <c r="P1859" i="11"/>
  <c r="T1859" i="11"/>
  <c r="W1859" i="11"/>
  <c r="V1859" i="11"/>
  <c r="U1859" i="11"/>
  <c r="X1859" i="11"/>
  <c r="AG1859" i="11"/>
  <c r="AF1859" i="11"/>
  <c r="M1862" i="11" l="1"/>
  <c r="Z1861" i="11"/>
  <c r="Y1861" i="11"/>
  <c r="N1861" i="11"/>
  <c r="AC1861" i="11"/>
  <c r="AB1861" i="11"/>
  <c r="AA1861" i="11"/>
  <c r="AE1861" i="11" s="1"/>
  <c r="AE1860" i="11"/>
  <c r="AG1860" i="11" s="1"/>
  <c r="O1860" i="11"/>
  <c r="P1860" i="11"/>
  <c r="S1860" i="11"/>
  <c r="R1860" i="11"/>
  <c r="Q1860" i="11"/>
  <c r="AF1860" i="11"/>
  <c r="X1861" i="11" l="1"/>
  <c r="T1861" i="11"/>
  <c r="W1861" i="11"/>
  <c r="V1861" i="11"/>
  <c r="U1861" i="11"/>
  <c r="AG1861" i="11"/>
  <c r="AF1861" i="11"/>
  <c r="W1860" i="11"/>
  <c r="V1860" i="11"/>
  <c r="U1860" i="11"/>
  <c r="X1860" i="11"/>
  <c r="T1860" i="11"/>
  <c r="AD1861" i="11"/>
  <c r="AC1862" i="11"/>
  <c r="AB1862" i="11"/>
  <c r="AA1862" i="11"/>
  <c r="AE1862" i="11" s="1"/>
  <c r="M1863" i="11"/>
  <c r="Z1862" i="11"/>
  <c r="Y1862" i="11"/>
  <c r="N1862" i="11"/>
  <c r="U1862" i="11" l="1"/>
  <c r="T1862" i="11"/>
  <c r="X1862" i="11"/>
  <c r="W1862" i="11"/>
  <c r="V1862" i="11"/>
  <c r="R1861" i="11"/>
  <c r="Q1861" i="11"/>
  <c r="P1861" i="11"/>
  <c r="S1861" i="11"/>
  <c r="O1861" i="11"/>
  <c r="AG1862" i="11"/>
  <c r="AD1862" i="11"/>
  <c r="N1863" i="11"/>
  <c r="AB1863" i="11"/>
  <c r="AA1863" i="11"/>
  <c r="AE1863" i="11" s="1"/>
  <c r="M1864" i="11"/>
  <c r="AC1863" i="11"/>
  <c r="Z1863" i="11"/>
  <c r="Y1863" i="11"/>
  <c r="AD1863" i="11" s="1"/>
  <c r="AF1863" i="11" l="1"/>
  <c r="AG1863" i="11"/>
  <c r="X1863" i="11"/>
  <c r="W1863" i="11"/>
  <c r="V1863" i="11"/>
  <c r="T1863" i="11"/>
  <c r="U1863" i="11"/>
  <c r="P1863" i="11"/>
  <c r="O1863" i="11"/>
  <c r="Q1863" i="11"/>
  <c r="S1863" i="11"/>
  <c r="R1863" i="11"/>
  <c r="S1862" i="11"/>
  <c r="P1862" i="11"/>
  <c r="O1862" i="11"/>
  <c r="R1862" i="11"/>
  <c r="Q1862" i="11"/>
  <c r="AF1862" i="11"/>
  <c r="AA1864" i="11"/>
  <c r="M1865" i="11"/>
  <c r="Z1864" i="11"/>
  <c r="Y1864" i="11"/>
  <c r="AD1864" i="11" s="1"/>
  <c r="AC1864" i="11"/>
  <c r="AB1864" i="11"/>
  <c r="N1864" i="11"/>
  <c r="N1865" i="11" l="1"/>
  <c r="AC1865" i="11"/>
  <c r="AB1865" i="11"/>
  <c r="Y1865" i="11"/>
  <c r="AA1865" i="11"/>
  <c r="AE1865" i="11" s="1"/>
  <c r="M1866" i="11"/>
  <c r="Z1865" i="11"/>
  <c r="S1864" i="11"/>
  <c r="R1864" i="11"/>
  <c r="Q1864" i="11"/>
  <c r="P1864" i="11"/>
  <c r="O1864" i="11"/>
  <c r="AE1864" i="11"/>
  <c r="AG1864" i="11"/>
  <c r="AF1864" i="11"/>
  <c r="Y1866" i="11" l="1"/>
  <c r="AC1866" i="11"/>
  <c r="AB1866" i="11"/>
  <c r="N1866" i="11"/>
  <c r="M1867" i="11"/>
  <c r="AA1866" i="11"/>
  <c r="AE1866" i="11" s="1"/>
  <c r="Z1866" i="11"/>
  <c r="U1864" i="11"/>
  <c r="T1864" i="11"/>
  <c r="X1864" i="11"/>
  <c r="W1864" i="11"/>
  <c r="V1864" i="11"/>
  <c r="V1865" i="11"/>
  <c r="U1865" i="11"/>
  <c r="T1865" i="11"/>
  <c r="X1865" i="11"/>
  <c r="W1865" i="11"/>
  <c r="AD1865" i="11"/>
  <c r="AG1865" i="11"/>
  <c r="AF1865" i="11"/>
  <c r="X1866" i="11" l="1"/>
  <c r="W1866" i="11"/>
  <c r="U1866" i="11"/>
  <c r="T1866" i="11"/>
  <c r="V1866" i="11"/>
  <c r="AB1867" i="11"/>
  <c r="AA1867" i="11"/>
  <c r="AE1867" i="11" s="1"/>
  <c r="M1868" i="11"/>
  <c r="Z1867" i="11"/>
  <c r="Y1867" i="11"/>
  <c r="AD1867" i="11" s="1"/>
  <c r="N1867" i="11"/>
  <c r="AC1867" i="11"/>
  <c r="AG1866" i="11"/>
  <c r="Q1865" i="11"/>
  <c r="P1865" i="11"/>
  <c r="O1865" i="11"/>
  <c r="S1865" i="11"/>
  <c r="R1865" i="11"/>
  <c r="AD1866" i="11"/>
  <c r="N1868" i="11" l="1"/>
  <c r="AC1868" i="11"/>
  <c r="Z1868" i="11"/>
  <c r="Y1868" i="11"/>
  <c r="AD1868" i="11" s="1"/>
  <c r="AB1868" i="11"/>
  <c r="M1869" i="11"/>
  <c r="AA1868" i="11"/>
  <c r="AE1868" i="11" s="1"/>
  <c r="T1867" i="11"/>
  <c r="V1867" i="11"/>
  <c r="U1867" i="11"/>
  <c r="X1867" i="11"/>
  <c r="W1867" i="11"/>
  <c r="Q1866" i="11"/>
  <c r="P1866" i="11"/>
  <c r="O1866" i="11"/>
  <c r="R1866" i="11"/>
  <c r="S1866" i="11"/>
  <c r="AF1866" i="11"/>
  <c r="AG1867" i="11"/>
  <c r="AF1867" i="11"/>
  <c r="S1867" i="11"/>
  <c r="R1867" i="11"/>
  <c r="Q1867" i="11"/>
  <c r="P1867" i="11"/>
  <c r="O1867" i="11"/>
  <c r="O1868" i="11" l="1"/>
  <c r="R1868" i="11"/>
  <c r="Q1868" i="11"/>
  <c r="P1868" i="11"/>
  <c r="S1868" i="11"/>
  <c r="W1868" i="11"/>
  <c r="V1868" i="11"/>
  <c r="U1868" i="11"/>
  <c r="X1868" i="11"/>
  <c r="T1868" i="11"/>
  <c r="M1870" i="11"/>
  <c r="Z1869" i="11"/>
  <c r="Y1869" i="11"/>
  <c r="AD1869" i="11" s="1"/>
  <c r="AC1869" i="11"/>
  <c r="AB1869" i="11"/>
  <c r="N1869" i="11"/>
  <c r="AA1869" i="11"/>
  <c r="AF1868" i="11"/>
  <c r="AG1868" i="11"/>
  <c r="R1869" i="11" l="1"/>
  <c r="Q1869" i="11"/>
  <c r="P1869" i="11"/>
  <c r="S1869" i="11"/>
  <c r="O1869" i="11"/>
  <c r="AC1870" i="11"/>
  <c r="AB1870" i="11"/>
  <c r="AA1870" i="11"/>
  <c r="AE1870" i="11" s="1"/>
  <c r="M1871" i="11"/>
  <c r="Z1870" i="11"/>
  <c r="N1870" i="11"/>
  <c r="Y1870" i="11"/>
  <c r="AD1870" i="11" s="1"/>
  <c r="AF1869" i="11"/>
  <c r="AE1869" i="11"/>
  <c r="AG1869" i="11" s="1"/>
  <c r="U1870" i="11" l="1"/>
  <c r="T1870" i="11"/>
  <c r="V1870" i="11"/>
  <c r="X1870" i="11"/>
  <c r="W1870" i="11"/>
  <c r="S1870" i="11"/>
  <c r="R1870" i="11"/>
  <c r="O1870" i="11"/>
  <c r="Q1870" i="11"/>
  <c r="P1870" i="11"/>
  <c r="X1869" i="11"/>
  <c r="V1869" i="11"/>
  <c r="U1869" i="11"/>
  <c r="W1869" i="11"/>
  <c r="T1869" i="11"/>
  <c r="AG1870" i="11"/>
  <c r="AF1870" i="11"/>
  <c r="N1871" i="11"/>
  <c r="Z1871" i="11"/>
  <c r="AC1871" i="11"/>
  <c r="AB1871" i="11"/>
  <c r="M1872" i="11"/>
  <c r="Y1871" i="11"/>
  <c r="AD1871" i="11" s="1"/>
  <c r="AA1871" i="11"/>
  <c r="AE1871" i="11" s="1"/>
  <c r="P1871" i="11" l="1"/>
  <c r="O1871" i="11"/>
  <c r="R1871" i="11"/>
  <c r="Q1871" i="11"/>
  <c r="S1871" i="11"/>
  <c r="AA1872" i="11"/>
  <c r="AE1872" i="11" s="1"/>
  <c r="M1873" i="11"/>
  <c r="Z1872" i="11"/>
  <c r="Y1872" i="11"/>
  <c r="AC1872" i="11"/>
  <c r="N1872" i="11"/>
  <c r="AB1872" i="11"/>
  <c r="AF1871" i="11"/>
  <c r="AG1871" i="11"/>
  <c r="X1871" i="11"/>
  <c r="W1871" i="11"/>
  <c r="V1871" i="11"/>
  <c r="U1871" i="11"/>
  <c r="T1871" i="11"/>
  <c r="X1872" i="11" l="1"/>
  <c r="W1872" i="11"/>
  <c r="V1872" i="11"/>
  <c r="U1872" i="11"/>
  <c r="T1872" i="11"/>
  <c r="N1873" i="11"/>
  <c r="AC1873" i="11"/>
  <c r="AB1873" i="11"/>
  <c r="M1874" i="11"/>
  <c r="Y1873" i="11"/>
  <c r="AA1873" i="11"/>
  <c r="Z1873" i="11"/>
  <c r="AG1872" i="11"/>
  <c r="AD1872" i="11"/>
  <c r="AF1872" i="11" s="1"/>
  <c r="AE1873" i="11" l="1"/>
  <c r="S1872" i="11"/>
  <c r="R1872" i="11"/>
  <c r="Q1872" i="11"/>
  <c r="P1872" i="11"/>
  <c r="O1872" i="11"/>
  <c r="AD1873" i="11"/>
  <c r="AF1873" i="11" s="1"/>
  <c r="Y1874" i="11"/>
  <c r="AA1874" i="11"/>
  <c r="AB1874" i="11"/>
  <c r="Z1874" i="11"/>
  <c r="M1875" i="11"/>
  <c r="N1874" i="11"/>
  <c r="AC1874" i="11"/>
  <c r="AB1875" i="11" l="1"/>
  <c r="AA1875" i="11"/>
  <c r="AE1875" i="11" s="1"/>
  <c r="M1876" i="11"/>
  <c r="Z1875" i="11"/>
  <c r="Y1875" i="11"/>
  <c r="AC1875" i="11"/>
  <c r="N1875" i="11"/>
  <c r="AE1874" i="11"/>
  <c r="V1873" i="11"/>
  <c r="U1873" i="11"/>
  <c r="T1873" i="11"/>
  <c r="W1873" i="11"/>
  <c r="X1873" i="11"/>
  <c r="AD1874" i="11"/>
  <c r="R1873" i="11"/>
  <c r="Q1873" i="11"/>
  <c r="P1873" i="11"/>
  <c r="S1873" i="11"/>
  <c r="O1873" i="11"/>
  <c r="AG1873" i="11"/>
  <c r="Q1874" i="11" l="1"/>
  <c r="P1874" i="11"/>
  <c r="O1874" i="11"/>
  <c r="S1874" i="11"/>
  <c r="R1874" i="11"/>
  <c r="AD1875" i="11"/>
  <c r="T1875" i="11"/>
  <c r="V1875" i="11"/>
  <c r="U1875" i="11"/>
  <c r="X1875" i="11"/>
  <c r="W1875" i="11"/>
  <c r="X1874" i="11"/>
  <c r="W1874" i="11"/>
  <c r="V1874" i="11"/>
  <c r="U1874" i="11"/>
  <c r="T1874" i="11"/>
  <c r="AF1874" i="11"/>
  <c r="N1876" i="11"/>
  <c r="AC1876" i="11"/>
  <c r="AB1876" i="11"/>
  <c r="AA1876" i="11"/>
  <c r="AE1876" i="11" s="1"/>
  <c r="Z1876" i="11"/>
  <c r="M1877" i="11"/>
  <c r="Y1876" i="11"/>
  <c r="AD1876" i="11" s="1"/>
  <c r="AG1875" i="11"/>
  <c r="AG1874" i="11"/>
  <c r="O1876" i="11" l="1"/>
  <c r="P1876" i="11"/>
  <c r="S1876" i="11"/>
  <c r="R1876" i="11"/>
  <c r="Q1876" i="11"/>
  <c r="M1878" i="11"/>
  <c r="Z1877" i="11"/>
  <c r="Y1877" i="11"/>
  <c r="AD1877" i="11" s="1"/>
  <c r="AB1877" i="11"/>
  <c r="N1877" i="11"/>
  <c r="AC1877" i="11"/>
  <c r="AA1877" i="11"/>
  <c r="AE1877" i="11" s="1"/>
  <c r="S1875" i="11"/>
  <c r="R1875" i="11"/>
  <c r="Q1875" i="11"/>
  <c r="P1875" i="11"/>
  <c r="O1875" i="11"/>
  <c r="AG1876" i="11"/>
  <c r="AF1876" i="11"/>
  <c r="W1876" i="11"/>
  <c r="V1876" i="11"/>
  <c r="U1876" i="11"/>
  <c r="X1876" i="11"/>
  <c r="T1876" i="11"/>
  <c r="AF1875" i="11"/>
  <c r="R1877" i="11" l="1"/>
  <c r="Q1877" i="11"/>
  <c r="P1877" i="11"/>
  <c r="O1877" i="11"/>
  <c r="S1877" i="11"/>
  <c r="AC1878" i="11"/>
  <c r="AB1878" i="11"/>
  <c r="AA1878" i="11"/>
  <c r="AE1878" i="11" s="1"/>
  <c r="Z1878" i="11"/>
  <c r="N1878" i="11"/>
  <c r="M1879" i="11"/>
  <c r="Y1878" i="11"/>
  <c r="AD1878" i="11" s="1"/>
  <c r="X1877" i="11"/>
  <c r="V1877" i="11"/>
  <c r="U1877" i="11"/>
  <c r="T1877" i="11"/>
  <c r="W1877" i="11"/>
  <c r="AG1877" i="11"/>
  <c r="AF1877" i="11"/>
  <c r="U1878" i="11" l="1"/>
  <c r="T1878" i="11"/>
  <c r="W1878" i="11"/>
  <c r="V1878" i="11"/>
  <c r="X1878" i="11"/>
  <c r="N1879" i="11"/>
  <c r="Y1879" i="11"/>
  <c r="Z1879" i="11"/>
  <c r="AC1879" i="11"/>
  <c r="AB1879" i="11"/>
  <c r="M1880" i="11"/>
  <c r="AA1879" i="11"/>
  <c r="AE1879" i="11" s="1"/>
  <c r="S1878" i="11"/>
  <c r="R1878" i="11"/>
  <c r="P1878" i="11"/>
  <c r="O1878" i="11"/>
  <c r="Q1878" i="11"/>
  <c r="AF1878" i="11"/>
  <c r="AG1878" i="11"/>
  <c r="AG1879" i="11" l="1"/>
  <c r="AA1880" i="11"/>
  <c r="AE1880" i="11" s="1"/>
  <c r="M1881" i="11"/>
  <c r="Z1880" i="11"/>
  <c r="Y1880" i="11"/>
  <c r="AC1880" i="11"/>
  <c r="N1880" i="11"/>
  <c r="AB1880" i="11"/>
  <c r="AD1879" i="11"/>
  <c r="X1879" i="11"/>
  <c r="W1879" i="11"/>
  <c r="V1879" i="11"/>
  <c r="U1879" i="11"/>
  <c r="T1879" i="11"/>
  <c r="AG1880" i="11" l="1"/>
  <c r="T1880" i="11"/>
  <c r="W1880" i="11"/>
  <c r="V1880" i="11"/>
  <c r="U1880" i="11"/>
  <c r="X1880" i="11"/>
  <c r="AD1880" i="11"/>
  <c r="N1881" i="11"/>
  <c r="AC1881" i="11"/>
  <c r="AB1881" i="11"/>
  <c r="Z1881" i="11"/>
  <c r="Y1881" i="11"/>
  <c r="AD1881" i="11" s="1"/>
  <c r="M1882" i="11"/>
  <c r="AA1881" i="11"/>
  <c r="AE1881" i="11" s="1"/>
  <c r="P1879" i="11"/>
  <c r="O1879" i="11"/>
  <c r="Q1879" i="11"/>
  <c r="S1879" i="11"/>
  <c r="R1879" i="11"/>
  <c r="AF1879" i="11"/>
  <c r="V1881" i="11" l="1"/>
  <c r="U1881" i="11"/>
  <c r="T1881" i="11"/>
  <c r="X1881" i="11"/>
  <c r="W1881" i="11"/>
  <c r="Y1882" i="11"/>
  <c r="Z1882" i="11"/>
  <c r="M1883" i="11"/>
  <c r="AA1882" i="11"/>
  <c r="AE1882" i="11" s="1"/>
  <c r="AB1882" i="11"/>
  <c r="AC1882" i="11"/>
  <c r="N1882" i="11"/>
  <c r="S1880" i="11"/>
  <c r="R1880" i="11"/>
  <c r="Q1880" i="11"/>
  <c r="O1880" i="11"/>
  <c r="P1880" i="11"/>
  <c r="S1881" i="11"/>
  <c r="Q1881" i="11"/>
  <c r="P1881" i="11"/>
  <c r="R1881" i="11"/>
  <c r="O1881" i="11"/>
  <c r="AF1880" i="11"/>
  <c r="AG1881" i="11"/>
  <c r="AF1881" i="11"/>
  <c r="AD1882" i="11" l="1"/>
  <c r="AB1883" i="11"/>
  <c r="AA1883" i="11"/>
  <c r="AE1883" i="11" s="1"/>
  <c r="M1884" i="11"/>
  <c r="Z1883" i="11"/>
  <c r="AC1883" i="11"/>
  <c r="N1883" i="11"/>
  <c r="Y1883" i="11"/>
  <c r="AD1883" i="11" s="1"/>
  <c r="AG1882" i="11"/>
  <c r="AF1882" i="11"/>
  <c r="X1882" i="11"/>
  <c r="W1882" i="11"/>
  <c r="T1882" i="11"/>
  <c r="V1882" i="11"/>
  <c r="U1882" i="11"/>
  <c r="AG1883" i="11" l="1"/>
  <c r="AF1883" i="11"/>
  <c r="N1884" i="11"/>
  <c r="AC1884" i="11"/>
  <c r="M1885" i="11"/>
  <c r="AA1884" i="11"/>
  <c r="AE1884" i="11" s="1"/>
  <c r="Z1884" i="11"/>
  <c r="Y1884" i="11"/>
  <c r="AD1884" i="11" s="1"/>
  <c r="AB1884" i="11"/>
  <c r="S1883" i="11"/>
  <c r="R1883" i="11"/>
  <c r="P1883" i="11"/>
  <c r="Q1883" i="11"/>
  <c r="O1883" i="11"/>
  <c r="T1883" i="11"/>
  <c r="X1883" i="11"/>
  <c r="U1883" i="11"/>
  <c r="W1883" i="11"/>
  <c r="V1883" i="11"/>
  <c r="Q1882" i="11"/>
  <c r="P1882" i="11"/>
  <c r="O1882" i="11"/>
  <c r="S1882" i="11"/>
  <c r="R1882" i="11"/>
  <c r="O1884" i="11" l="1"/>
  <c r="S1884" i="11"/>
  <c r="R1884" i="11"/>
  <c r="Q1884" i="11"/>
  <c r="P1884" i="11"/>
  <c r="M1886" i="11"/>
  <c r="Z1885" i="11"/>
  <c r="Y1885" i="11"/>
  <c r="AD1885" i="11" s="1"/>
  <c r="AA1885" i="11"/>
  <c r="AC1885" i="11"/>
  <c r="N1885" i="11"/>
  <c r="AB1885" i="11"/>
  <c r="W1884" i="11"/>
  <c r="V1884" i="11"/>
  <c r="U1884" i="11"/>
  <c r="T1884" i="11"/>
  <c r="X1884" i="11"/>
  <c r="AG1884" i="11"/>
  <c r="AF1884" i="11"/>
  <c r="AC1886" i="11" l="1"/>
  <c r="AB1886" i="11"/>
  <c r="AA1886" i="11"/>
  <c r="AE1886" i="11" s="1"/>
  <c r="M1887" i="11"/>
  <c r="Z1886" i="11"/>
  <c r="N1886" i="11"/>
  <c r="Y1886" i="11"/>
  <c r="AD1886" i="11" s="1"/>
  <c r="R1885" i="11"/>
  <c r="Q1885" i="11"/>
  <c r="P1885" i="11"/>
  <c r="O1885" i="11"/>
  <c r="S1885" i="11"/>
  <c r="AF1885" i="11"/>
  <c r="AE1885" i="11"/>
  <c r="AG1886" i="11" l="1"/>
  <c r="AF1886" i="11"/>
  <c r="X1885" i="11"/>
  <c r="U1885" i="11"/>
  <c r="T1885" i="11"/>
  <c r="W1885" i="11"/>
  <c r="V1885" i="11"/>
  <c r="AG1885" i="11"/>
  <c r="N1887" i="11"/>
  <c r="AC1887" i="11"/>
  <c r="AB1887" i="11"/>
  <c r="Y1887" i="11"/>
  <c r="Z1887" i="11"/>
  <c r="M1888" i="11"/>
  <c r="AA1887" i="11"/>
  <c r="AE1887" i="11" s="1"/>
  <c r="S1886" i="11"/>
  <c r="Q1886" i="11"/>
  <c r="O1886" i="11"/>
  <c r="R1886" i="11"/>
  <c r="P1886" i="11"/>
  <c r="U1886" i="11"/>
  <c r="T1886" i="11"/>
  <c r="X1886" i="11"/>
  <c r="W1886" i="11"/>
  <c r="V1886" i="11"/>
  <c r="X1887" i="11" l="1"/>
  <c r="W1887" i="11"/>
  <c r="V1887" i="11"/>
  <c r="U1887" i="11"/>
  <c r="T1887" i="11"/>
  <c r="AA1888" i="11"/>
  <c r="AE1888" i="11" s="1"/>
  <c r="M1889" i="11"/>
  <c r="Z1888" i="11"/>
  <c r="Y1888" i="11"/>
  <c r="AB1888" i="11"/>
  <c r="N1888" i="11"/>
  <c r="AC1888" i="11"/>
  <c r="AD1887" i="11"/>
  <c r="AF1887" i="11"/>
  <c r="AG1887" i="11"/>
  <c r="X1888" i="11" l="1"/>
  <c r="W1888" i="11"/>
  <c r="V1888" i="11"/>
  <c r="T1888" i="11"/>
  <c r="U1888" i="11"/>
  <c r="P1887" i="11"/>
  <c r="O1887" i="11"/>
  <c r="R1887" i="11"/>
  <c r="Q1887" i="11"/>
  <c r="S1887" i="11"/>
  <c r="N1889" i="11"/>
  <c r="AC1889" i="11"/>
  <c r="AB1889" i="11"/>
  <c r="M1890" i="11"/>
  <c r="Y1889" i="11"/>
  <c r="AD1889" i="11" s="1"/>
  <c r="AA1889" i="11"/>
  <c r="AE1889" i="11" s="1"/>
  <c r="Z1889" i="11"/>
  <c r="AG1888" i="11"/>
  <c r="AD1888" i="11"/>
  <c r="R1889" i="11" l="1"/>
  <c r="S1889" i="11"/>
  <c r="Q1889" i="11"/>
  <c r="P1889" i="11"/>
  <c r="O1889" i="11"/>
  <c r="V1889" i="11"/>
  <c r="U1889" i="11"/>
  <c r="T1889" i="11"/>
  <c r="X1889" i="11"/>
  <c r="W1889" i="11"/>
  <c r="Y1890" i="11"/>
  <c r="AB1890" i="11"/>
  <c r="AA1890" i="11"/>
  <c r="AE1890" i="11" s="1"/>
  <c r="Z1890" i="11"/>
  <c r="M1891" i="11"/>
  <c r="AC1890" i="11"/>
  <c r="N1890" i="11"/>
  <c r="S1888" i="11"/>
  <c r="R1888" i="11"/>
  <c r="Q1888" i="11"/>
  <c r="P1888" i="11"/>
  <c r="O1888" i="11"/>
  <c r="AF1888" i="11"/>
  <c r="AF1889" i="11"/>
  <c r="AG1889" i="11"/>
  <c r="X1890" i="11" l="1"/>
  <c r="W1890" i="11"/>
  <c r="V1890" i="11"/>
  <c r="U1890" i="11"/>
  <c r="T1890" i="11"/>
  <c r="AD1890" i="11"/>
  <c r="AB1891" i="11"/>
  <c r="AA1891" i="11"/>
  <c r="AE1891" i="11" s="1"/>
  <c r="M1892" i="11"/>
  <c r="Z1891" i="11"/>
  <c r="AC1891" i="11"/>
  <c r="Y1891" i="11"/>
  <c r="AD1891" i="11" s="1"/>
  <c r="N1891" i="11"/>
  <c r="AG1890" i="11"/>
  <c r="AF1890" i="11"/>
  <c r="Q1890" i="11" l="1"/>
  <c r="P1890" i="11"/>
  <c r="O1890" i="11"/>
  <c r="S1890" i="11"/>
  <c r="R1890" i="11"/>
  <c r="T1891" i="11"/>
  <c r="V1891" i="11"/>
  <c r="U1891" i="11"/>
  <c r="X1891" i="11"/>
  <c r="W1891" i="11"/>
  <c r="AG1891" i="11"/>
  <c r="AF1891" i="11"/>
  <c r="S1891" i="11"/>
  <c r="R1891" i="11"/>
  <c r="O1891" i="11"/>
  <c r="Q1891" i="11"/>
  <c r="P1891" i="11"/>
  <c r="N1892" i="11"/>
  <c r="AC1892" i="11"/>
  <c r="AB1892" i="11"/>
  <c r="AA1892" i="11"/>
  <c r="AE1892" i="11" s="1"/>
  <c r="Z1892" i="11"/>
  <c r="M1893" i="11"/>
  <c r="Y1892" i="11"/>
  <c r="AD1892" i="11" s="1"/>
  <c r="O1892" i="11" l="1"/>
  <c r="S1892" i="11"/>
  <c r="P1892" i="11"/>
  <c r="R1892" i="11"/>
  <c r="Q1892" i="11"/>
  <c r="M1894" i="11"/>
  <c r="Z1893" i="11"/>
  <c r="Y1893" i="11"/>
  <c r="AD1893" i="11" s="1"/>
  <c r="AC1893" i="11"/>
  <c r="N1893" i="11"/>
  <c r="AB1893" i="11"/>
  <c r="AA1893" i="11"/>
  <c r="AE1893" i="11" s="1"/>
  <c r="W1892" i="11"/>
  <c r="V1892" i="11"/>
  <c r="U1892" i="11"/>
  <c r="T1892" i="11"/>
  <c r="X1892" i="11"/>
  <c r="AG1892" i="11"/>
  <c r="AF1892" i="11"/>
  <c r="R1893" i="11" l="1"/>
  <c r="Q1893" i="11"/>
  <c r="P1893" i="11"/>
  <c r="O1893" i="11"/>
  <c r="S1893" i="11"/>
  <c r="X1893" i="11"/>
  <c r="W1893" i="11"/>
  <c r="V1893" i="11"/>
  <c r="U1893" i="11"/>
  <c r="T1893" i="11"/>
  <c r="AG1893" i="11"/>
  <c r="AF1893" i="11"/>
  <c r="AC1894" i="11"/>
  <c r="AB1894" i="11"/>
  <c r="AA1894" i="11"/>
  <c r="AE1894" i="11" s="1"/>
  <c r="Z1894" i="11"/>
  <c r="N1894" i="11"/>
  <c r="M1895" i="11"/>
  <c r="Y1894" i="11"/>
  <c r="AD1894" i="11" l="1"/>
  <c r="N1895" i="11"/>
  <c r="M1896" i="11"/>
  <c r="Z1895" i="11"/>
  <c r="Y1895" i="11"/>
  <c r="AD1895" i="11" s="1"/>
  <c r="AC1895" i="11"/>
  <c r="AB1895" i="11"/>
  <c r="AA1895" i="11"/>
  <c r="AE1895" i="11" s="1"/>
  <c r="U1894" i="11"/>
  <c r="T1894" i="11"/>
  <c r="W1894" i="11"/>
  <c r="V1894" i="11"/>
  <c r="X1894" i="11"/>
  <c r="AF1894" i="11"/>
  <c r="AG1894" i="11"/>
  <c r="X1895" i="11" l="1"/>
  <c r="W1895" i="11"/>
  <c r="V1895" i="11"/>
  <c r="T1895" i="11"/>
  <c r="U1895" i="11"/>
  <c r="P1895" i="11"/>
  <c r="O1895" i="11"/>
  <c r="Q1895" i="11"/>
  <c r="R1895" i="11"/>
  <c r="S1895" i="11"/>
  <c r="AF1895" i="11"/>
  <c r="AG1895" i="11"/>
  <c r="AA1896" i="11"/>
  <c r="AE1896" i="11" s="1"/>
  <c r="M1897" i="11"/>
  <c r="Z1896" i="11"/>
  <c r="Y1896" i="11"/>
  <c r="AD1896" i="11" s="1"/>
  <c r="AC1896" i="11"/>
  <c r="AB1896" i="11"/>
  <c r="N1896" i="11"/>
  <c r="S1894" i="11"/>
  <c r="P1894" i="11"/>
  <c r="Q1894" i="11"/>
  <c r="O1894" i="11"/>
  <c r="R1894" i="11"/>
  <c r="S1896" i="11" l="1"/>
  <c r="R1896" i="11"/>
  <c r="Q1896" i="11"/>
  <c r="P1896" i="11"/>
  <c r="O1896" i="11"/>
  <c r="AG1896" i="11"/>
  <c r="AF1896" i="11"/>
  <c r="N1897" i="11"/>
  <c r="AC1897" i="11"/>
  <c r="AB1897" i="11"/>
  <c r="Z1897" i="11"/>
  <c r="Y1897" i="11"/>
  <c r="AD1897" i="11" s="1"/>
  <c r="M1898" i="11"/>
  <c r="AA1897" i="11"/>
  <c r="AE1897" i="11" s="1"/>
  <c r="X1896" i="11"/>
  <c r="T1896" i="11"/>
  <c r="W1896" i="11"/>
  <c r="V1896" i="11"/>
  <c r="U1896" i="11"/>
  <c r="AG1897" i="11" l="1"/>
  <c r="AF1897" i="11"/>
  <c r="Q1897" i="11"/>
  <c r="R1897" i="11"/>
  <c r="P1897" i="11"/>
  <c r="O1897" i="11"/>
  <c r="S1897" i="11"/>
  <c r="V1897" i="11"/>
  <c r="U1897" i="11"/>
  <c r="T1897" i="11"/>
  <c r="X1897" i="11"/>
  <c r="W1897" i="11"/>
  <c r="Y1898" i="11"/>
  <c r="M1899" i="11"/>
  <c r="AA1898" i="11"/>
  <c r="AE1898" i="11" s="1"/>
  <c r="Z1898" i="11"/>
  <c r="AB1898" i="11"/>
  <c r="N1898" i="11"/>
  <c r="AC1898" i="11"/>
  <c r="AD1898" i="11" l="1"/>
  <c r="AB1899" i="11"/>
  <c r="AA1899" i="11"/>
  <c r="M1900" i="11"/>
  <c r="Z1899" i="11"/>
  <c r="Y1899" i="11"/>
  <c r="AD1899" i="11" s="1"/>
  <c r="N1899" i="11"/>
  <c r="AC1899" i="11"/>
  <c r="AG1898" i="11"/>
  <c r="AF1898" i="11"/>
  <c r="X1898" i="11"/>
  <c r="W1898" i="11"/>
  <c r="U1898" i="11"/>
  <c r="T1898" i="11"/>
  <c r="V1898" i="11"/>
  <c r="AF1899" i="11" l="1"/>
  <c r="N1900" i="11"/>
  <c r="AC1900" i="11"/>
  <c r="M1901" i="11"/>
  <c r="AA1900" i="11"/>
  <c r="AE1900" i="11" s="1"/>
  <c r="Z1900" i="11"/>
  <c r="Y1900" i="11"/>
  <c r="AB1900" i="11"/>
  <c r="S1899" i="11"/>
  <c r="R1899" i="11"/>
  <c r="O1899" i="11"/>
  <c r="Q1899" i="11"/>
  <c r="P1899" i="11"/>
  <c r="AE1899" i="11"/>
  <c r="Q1898" i="11"/>
  <c r="P1898" i="11"/>
  <c r="O1898" i="11"/>
  <c r="S1898" i="11"/>
  <c r="R1898" i="11"/>
  <c r="W1900" i="11" l="1"/>
  <c r="V1900" i="11"/>
  <c r="U1900" i="11"/>
  <c r="X1900" i="11"/>
  <c r="T1900" i="11"/>
  <c r="AG1900" i="11"/>
  <c r="AD1900" i="11"/>
  <c r="M1902" i="11"/>
  <c r="Z1901" i="11"/>
  <c r="Y1901" i="11"/>
  <c r="AD1901" i="11" s="1"/>
  <c r="AC1901" i="11"/>
  <c r="N1901" i="11"/>
  <c r="AB1901" i="11"/>
  <c r="AA1901" i="11"/>
  <c r="AE1901" i="11" s="1"/>
  <c r="T1899" i="11"/>
  <c r="X1899" i="11"/>
  <c r="U1899" i="11"/>
  <c r="V1899" i="11"/>
  <c r="W1899" i="11"/>
  <c r="AG1899" i="11"/>
  <c r="X1901" i="11" l="1"/>
  <c r="V1901" i="11"/>
  <c r="U1901" i="11"/>
  <c r="T1901" i="11"/>
  <c r="W1901" i="11"/>
  <c r="AG1901" i="11"/>
  <c r="AF1901" i="11"/>
  <c r="O1900" i="11"/>
  <c r="R1900" i="11"/>
  <c r="S1900" i="11"/>
  <c r="Q1900" i="11"/>
  <c r="P1900" i="11"/>
  <c r="R1901" i="11"/>
  <c r="Q1901" i="11"/>
  <c r="P1901" i="11"/>
  <c r="O1901" i="11"/>
  <c r="S1901" i="11"/>
  <c r="AF1900" i="11"/>
  <c r="AC1902" i="11"/>
  <c r="AB1902" i="11"/>
  <c r="AA1902" i="11"/>
  <c r="AE1902" i="11" s="1"/>
  <c r="Z1902" i="11"/>
  <c r="M1903" i="11"/>
  <c r="N1902" i="11"/>
  <c r="Y1902" i="11"/>
  <c r="U1902" i="11" l="1"/>
  <c r="T1902" i="11"/>
  <c r="X1902" i="11"/>
  <c r="W1902" i="11"/>
  <c r="V1902" i="11"/>
  <c r="AG1902" i="11"/>
  <c r="N1903" i="11"/>
  <c r="M1904" i="11"/>
  <c r="AC1903" i="11"/>
  <c r="AB1903" i="11"/>
  <c r="Y1903" i="11"/>
  <c r="AA1903" i="11"/>
  <c r="AE1903" i="11" s="1"/>
  <c r="Z1903" i="11"/>
  <c r="AD1902" i="11"/>
  <c r="AG1903" i="11" l="1"/>
  <c r="S1902" i="11"/>
  <c r="O1902" i="11"/>
  <c r="P1902" i="11"/>
  <c r="R1902" i="11"/>
  <c r="Q1902" i="11"/>
  <c r="AF1902" i="11"/>
  <c r="X1903" i="11"/>
  <c r="W1903" i="11"/>
  <c r="V1903" i="11"/>
  <c r="U1903" i="11"/>
  <c r="T1903" i="11"/>
  <c r="AD1903" i="11"/>
  <c r="AA1904" i="11"/>
  <c r="AE1904" i="11" s="1"/>
  <c r="M1905" i="11"/>
  <c r="Z1904" i="11"/>
  <c r="Y1904" i="11"/>
  <c r="AD1904" i="11" s="1"/>
  <c r="AB1904" i="11"/>
  <c r="N1904" i="11"/>
  <c r="AC1904" i="11"/>
  <c r="P1903" i="11" l="1"/>
  <c r="O1903" i="11"/>
  <c r="S1903" i="11"/>
  <c r="R1903" i="11"/>
  <c r="Q1903" i="11"/>
  <c r="N1905" i="11"/>
  <c r="AC1905" i="11"/>
  <c r="AB1905" i="11"/>
  <c r="AA1905" i="11"/>
  <c r="M1906" i="11"/>
  <c r="Y1905" i="11"/>
  <c r="Z1905" i="11"/>
  <c r="AG1904" i="11"/>
  <c r="AF1904" i="11"/>
  <c r="W1904" i="11"/>
  <c r="X1904" i="11"/>
  <c r="V1904" i="11"/>
  <c r="T1904" i="11"/>
  <c r="U1904" i="11"/>
  <c r="S1904" i="11"/>
  <c r="R1904" i="11"/>
  <c r="Q1904" i="11"/>
  <c r="P1904" i="11"/>
  <c r="O1904" i="11"/>
  <c r="AF1903" i="11"/>
  <c r="AD1905" i="11" l="1"/>
  <c r="Y1906" i="11"/>
  <c r="M1907" i="11"/>
  <c r="AB1906" i="11"/>
  <c r="AA1906" i="11"/>
  <c r="AE1906" i="11" s="1"/>
  <c r="Z1906" i="11"/>
  <c r="N1906" i="11"/>
  <c r="AC1906" i="11"/>
  <c r="AE1905" i="11"/>
  <c r="AD1906" i="11" l="1"/>
  <c r="AB1907" i="11"/>
  <c r="AA1907" i="11"/>
  <c r="AE1907" i="11" s="1"/>
  <c r="M1908" i="11"/>
  <c r="Z1907" i="11"/>
  <c r="AC1907" i="11"/>
  <c r="N1907" i="11"/>
  <c r="Y1907" i="11"/>
  <c r="AD1907" i="11" s="1"/>
  <c r="P1905" i="11"/>
  <c r="S1905" i="11"/>
  <c r="R1905" i="11"/>
  <c r="Q1905" i="11"/>
  <c r="O1905" i="11"/>
  <c r="V1905" i="11"/>
  <c r="U1905" i="11"/>
  <c r="T1905" i="11"/>
  <c r="X1905" i="11"/>
  <c r="W1905" i="11"/>
  <c r="AF1905" i="11"/>
  <c r="X1906" i="11"/>
  <c r="W1906" i="11"/>
  <c r="T1906" i="11"/>
  <c r="V1906" i="11"/>
  <c r="U1906" i="11"/>
  <c r="AG1906" i="11"/>
  <c r="AF1906" i="11"/>
  <c r="AG1905" i="11"/>
  <c r="AG1907" i="11" l="1"/>
  <c r="AF1907" i="11"/>
  <c r="S1907" i="11"/>
  <c r="R1907" i="11"/>
  <c r="Q1907" i="11"/>
  <c r="P1907" i="11"/>
  <c r="O1907" i="11"/>
  <c r="N1908" i="11"/>
  <c r="AC1908" i="11"/>
  <c r="AB1908" i="11"/>
  <c r="AA1908" i="11"/>
  <c r="AE1908" i="11" s="1"/>
  <c r="Z1908" i="11"/>
  <c r="M1909" i="11"/>
  <c r="Y1908" i="11"/>
  <c r="AD1908" i="11" s="1"/>
  <c r="T1907" i="11"/>
  <c r="X1907" i="11"/>
  <c r="V1907" i="11"/>
  <c r="U1907" i="11"/>
  <c r="W1907" i="11"/>
  <c r="Q1906" i="11"/>
  <c r="P1906" i="11"/>
  <c r="O1906" i="11"/>
  <c r="S1906" i="11"/>
  <c r="R1906" i="11"/>
  <c r="O1908" i="11" l="1"/>
  <c r="Q1908" i="11"/>
  <c r="P1908" i="11"/>
  <c r="S1908" i="11"/>
  <c r="R1908" i="11"/>
  <c r="M1910" i="11"/>
  <c r="Z1909" i="11"/>
  <c r="Y1909" i="11"/>
  <c r="AD1909" i="11" s="1"/>
  <c r="AC1909" i="11"/>
  <c r="N1909" i="11"/>
  <c r="AB1909" i="11"/>
  <c r="AA1909" i="11"/>
  <c r="AE1909" i="11" s="1"/>
  <c r="W1908" i="11"/>
  <c r="V1908" i="11"/>
  <c r="U1908" i="11"/>
  <c r="T1908" i="11"/>
  <c r="X1908" i="11"/>
  <c r="AF1908" i="11"/>
  <c r="AG1908" i="11"/>
  <c r="R1909" i="11" l="1"/>
  <c r="Q1909" i="11"/>
  <c r="P1909" i="11"/>
  <c r="S1909" i="11"/>
  <c r="O1909" i="11"/>
  <c r="X1909" i="11"/>
  <c r="U1909" i="11"/>
  <c r="W1909" i="11"/>
  <c r="V1909" i="11"/>
  <c r="T1909" i="11"/>
  <c r="AC1910" i="11"/>
  <c r="AB1910" i="11"/>
  <c r="AA1910" i="11"/>
  <c r="AE1910" i="11" s="1"/>
  <c r="Y1910" i="11"/>
  <c r="AD1910" i="11" s="1"/>
  <c r="N1910" i="11"/>
  <c r="M1911" i="11"/>
  <c r="Z1910" i="11"/>
  <c r="AG1909" i="11"/>
  <c r="AF1909" i="11"/>
  <c r="AF1910" i="11" l="1"/>
  <c r="AG1910" i="11"/>
  <c r="N1911" i="11"/>
  <c r="AC1911" i="11"/>
  <c r="Z1911" i="11"/>
  <c r="Y1911" i="11"/>
  <c r="AD1911" i="11" s="1"/>
  <c r="AB1911" i="11"/>
  <c r="AA1911" i="11"/>
  <c r="AE1911" i="11" s="1"/>
  <c r="M1912" i="11"/>
  <c r="U1910" i="11"/>
  <c r="T1910" i="11"/>
  <c r="W1910" i="11"/>
  <c r="V1910" i="11"/>
  <c r="X1910" i="11"/>
  <c r="S1910" i="11"/>
  <c r="Q1910" i="11"/>
  <c r="P1910" i="11"/>
  <c r="O1910" i="11"/>
  <c r="R1910" i="11"/>
  <c r="P1911" i="11" l="1"/>
  <c r="O1911" i="11"/>
  <c r="R1911" i="11"/>
  <c r="Q1911" i="11"/>
  <c r="S1911" i="11"/>
  <c r="X1911" i="11"/>
  <c r="W1911" i="11"/>
  <c r="V1911" i="11"/>
  <c r="U1911" i="11"/>
  <c r="T1911" i="11"/>
  <c r="AF1911" i="11"/>
  <c r="AG1911" i="11"/>
  <c r="AA1912" i="11"/>
  <c r="AE1912" i="11" s="1"/>
  <c r="M1913" i="11"/>
  <c r="Z1912" i="11"/>
  <c r="Y1912" i="11"/>
  <c r="AD1912" i="11" s="1"/>
  <c r="AC1912" i="11"/>
  <c r="AB1912" i="11"/>
  <c r="N1912" i="11"/>
  <c r="S1912" i="11" l="1"/>
  <c r="R1912" i="11"/>
  <c r="Q1912" i="11"/>
  <c r="P1912" i="11"/>
  <c r="O1912" i="11"/>
  <c r="N1913" i="11"/>
  <c r="AC1913" i="11"/>
  <c r="AB1913" i="11"/>
  <c r="Z1913" i="11"/>
  <c r="AA1913" i="11"/>
  <c r="Y1913" i="11"/>
  <c r="AD1913" i="11" s="1"/>
  <c r="M1914" i="11"/>
  <c r="AG1912" i="11"/>
  <c r="AF1912" i="11"/>
  <c r="V1912" i="11"/>
  <c r="T1912" i="11"/>
  <c r="X1912" i="11"/>
  <c r="W1912" i="11"/>
  <c r="U1912" i="11"/>
  <c r="AF1913" i="11" l="1"/>
  <c r="Y1914" i="11"/>
  <c r="M1915" i="11"/>
  <c r="AA1914" i="11"/>
  <c r="Z1914" i="11"/>
  <c r="AC1914" i="11"/>
  <c r="AB1914" i="11"/>
  <c r="N1914" i="11"/>
  <c r="O1913" i="11"/>
  <c r="R1913" i="11"/>
  <c r="Q1913" i="11"/>
  <c r="S1913" i="11"/>
  <c r="P1913" i="11"/>
  <c r="AE1913" i="11"/>
  <c r="V1913" i="11" l="1"/>
  <c r="U1913" i="11"/>
  <c r="T1913" i="11"/>
  <c r="X1913" i="11"/>
  <c r="W1913" i="11"/>
  <c r="AE1914" i="11"/>
  <c r="AD1914" i="11"/>
  <c r="AB1915" i="11"/>
  <c r="AA1915" i="11"/>
  <c r="M1916" i="11"/>
  <c r="Z1915" i="11"/>
  <c r="AC1915" i="11"/>
  <c r="N1915" i="11"/>
  <c r="Y1915" i="11"/>
  <c r="AD1915" i="11" s="1"/>
  <c r="AG1914" i="11"/>
  <c r="AF1914" i="11"/>
  <c r="AG1913" i="11"/>
  <c r="AF1915" i="11" l="1"/>
  <c r="S1915" i="11"/>
  <c r="R1915" i="11"/>
  <c r="O1915" i="11"/>
  <c r="Q1915" i="11"/>
  <c r="P1915" i="11"/>
  <c r="X1914" i="11"/>
  <c r="W1914" i="11"/>
  <c r="U1914" i="11"/>
  <c r="T1914" i="11"/>
  <c r="V1914" i="11"/>
  <c r="Q1914" i="11"/>
  <c r="P1914" i="11"/>
  <c r="O1914" i="11"/>
  <c r="S1914" i="11"/>
  <c r="R1914" i="11"/>
  <c r="N1916" i="11"/>
  <c r="AC1916" i="11"/>
  <c r="AA1916" i="11"/>
  <c r="Z1916" i="11"/>
  <c r="AB1916" i="11"/>
  <c r="M1917" i="11"/>
  <c r="Y1916" i="11"/>
  <c r="AD1916" i="11" s="1"/>
  <c r="AE1915" i="11"/>
  <c r="O1916" i="11" l="1"/>
  <c r="P1916" i="11"/>
  <c r="S1916" i="11"/>
  <c r="Q1916" i="11"/>
  <c r="R1916" i="11"/>
  <c r="M1918" i="11"/>
  <c r="Z1917" i="11"/>
  <c r="Y1917" i="11"/>
  <c r="AD1917" i="11" s="1"/>
  <c r="N1917" i="11"/>
  <c r="AA1917" i="11"/>
  <c r="AC1917" i="11"/>
  <c r="AB1917" i="11"/>
  <c r="AE1916" i="11"/>
  <c r="AF1916" i="11"/>
  <c r="AG1916" i="11"/>
  <c r="T1915" i="11"/>
  <c r="W1915" i="11"/>
  <c r="U1915" i="11"/>
  <c r="V1915" i="11"/>
  <c r="X1915" i="11"/>
  <c r="AG1915" i="11"/>
  <c r="AC1918" i="11" l="1"/>
  <c r="AB1918" i="11"/>
  <c r="AA1918" i="11"/>
  <c r="AE1918" i="11" s="1"/>
  <c r="M1919" i="11"/>
  <c r="N1918" i="11"/>
  <c r="Z1918" i="11"/>
  <c r="Y1918" i="11"/>
  <c r="AD1918" i="11" s="1"/>
  <c r="W1916" i="11"/>
  <c r="V1916" i="11"/>
  <c r="U1916" i="11"/>
  <c r="X1916" i="11"/>
  <c r="T1916" i="11"/>
  <c r="R1917" i="11"/>
  <c r="Q1917" i="11"/>
  <c r="P1917" i="11"/>
  <c r="S1917" i="11"/>
  <c r="O1917" i="11"/>
  <c r="AE1917" i="11"/>
  <c r="AG1917" i="11"/>
  <c r="AF1917" i="11"/>
  <c r="AF1918" i="11" l="1"/>
  <c r="AG1918" i="11"/>
  <c r="U1918" i="11"/>
  <c r="T1918" i="11"/>
  <c r="X1918" i="11"/>
  <c r="W1918" i="11"/>
  <c r="V1918" i="11"/>
  <c r="S1918" i="11"/>
  <c r="P1918" i="11"/>
  <c r="O1918" i="11"/>
  <c r="R1918" i="11"/>
  <c r="Q1918" i="11"/>
  <c r="N1919" i="11"/>
  <c r="AB1919" i="11"/>
  <c r="AA1919" i="11"/>
  <c r="AE1919" i="11" s="1"/>
  <c r="AC1919" i="11"/>
  <c r="Z1919" i="11"/>
  <c r="Y1919" i="11"/>
  <c r="M1920" i="11"/>
  <c r="X1917" i="11"/>
  <c r="T1917" i="11"/>
  <c r="U1917" i="11"/>
  <c r="W1917" i="11"/>
  <c r="V1917" i="11"/>
  <c r="AG1919" i="11" l="1"/>
  <c r="X1919" i="11"/>
  <c r="W1919" i="11"/>
  <c r="V1919" i="11"/>
  <c r="U1919" i="11"/>
  <c r="T1919" i="11"/>
  <c r="AA1920" i="11"/>
  <c r="AE1920" i="11" s="1"/>
  <c r="M1921" i="11"/>
  <c r="Z1920" i="11"/>
  <c r="Y1920" i="11"/>
  <c r="AD1920" i="11" s="1"/>
  <c r="N1920" i="11"/>
  <c r="AC1920" i="11"/>
  <c r="AB1920" i="11"/>
  <c r="AD1919" i="11"/>
  <c r="U1920" i="11" l="1"/>
  <c r="T1920" i="11"/>
  <c r="X1920" i="11"/>
  <c r="W1920" i="11"/>
  <c r="V1920" i="11"/>
  <c r="P1919" i="11"/>
  <c r="O1919" i="11"/>
  <c r="Q1919" i="11"/>
  <c r="S1919" i="11"/>
  <c r="R1919" i="11"/>
  <c r="AG1920" i="11"/>
  <c r="AF1920" i="11"/>
  <c r="S1920" i="11"/>
  <c r="R1920" i="11"/>
  <c r="Q1920" i="11"/>
  <c r="P1920" i="11"/>
  <c r="O1920" i="11"/>
  <c r="N1921" i="11"/>
  <c r="AC1921" i="11"/>
  <c r="AB1921" i="11"/>
  <c r="Y1921" i="11"/>
  <c r="M1922" i="11"/>
  <c r="AA1921" i="11"/>
  <c r="AE1921" i="11" s="1"/>
  <c r="Z1921" i="11"/>
  <c r="AF1919" i="11"/>
  <c r="V1921" i="11" l="1"/>
  <c r="U1921" i="11"/>
  <c r="T1921" i="11"/>
  <c r="X1921" i="11"/>
  <c r="W1921" i="11"/>
  <c r="AD1921" i="11"/>
  <c r="Y1922" i="11"/>
  <c r="AD1922" i="11" s="1"/>
  <c r="AC1922" i="11"/>
  <c r="AB1922" i="11"/>
  <c r="N1922" i="11"/>
  <c r="M1923" i="11"/>
  <c r="Z1922" i="11"/>
  <c r="AA1922" i="11"/>
  <c r="AE1922" i="11" s="1"/>
  <c r="AG1921" i="11"/>
  <c r="AF1921" i="11"/>
  <c r="S1921" i="11" l="1"/>
  <c r="R1921" i="11"/>
  <c r="Q1921" i="11"/>
  <c r="P1921" i="11"/>
  <c r="O1921" i="11"/>
  <c r="X1922" i="11"/>
  <c r="W1922" i="11"/>
  <c r="V1922" i="11"/>
  <c r="U1922" i="11"/>
  <c r="T1922" i="11"/>
  <c r="AB1923" i="11"/>
  <c r="AA1923" i="11"/>
  <c r="M1924" i="11"/>
  <c r="Z1923" i="11"/>
  <c r="N1923" i="11"/>
  <c r="AC1923" i="11"/>
  <c r="Y1923" i="11"/>
  <c r="Q1922" i="11"/>
  <c r="P1922" i="11"/>
  <c r="O1922" i="11"/>
  <c r="R1922" i="11"/>
  <c r="S1922" i="11"/>
  <c r="AG1922" i="11"/>
  <c r="AF1922" i="11"/>
  <c r="AE1923" i="11" l="1"/>
  <c r="N1924" i="11"/>
  <c r="AC1924" i="11"/>
  <c r="Z1924" i="11"/>
  <c r="Y1924" i="11"/>
  <c r="AD1924" i="11" s="1"/>
  <c r="AA1924" i="11"/>
  <c r="AB1924" i="11"/>
  <c r="M1925" i="11"/>
  <c r="AG1923" i="11"/>
  <c r="AD1923" i="11"/>
  <c r="M1926" i="11" l="1"/>
  <c r="Z1925" i="11"/>
  <c r="Y1925" i="11"/>
  <c r="AD1925" i="11" s="1"/>
  <c r="AC1925" i="11"/>
  <c r="AB1925" i="11"/>
  <c r="AA1925" i="11"/>
  <c r="AE1925" i="11" s="1"/>
  <c r="N1925" i="11"/>
  <c r="AE1924" i="11"/>
  <c r="AG1924" i="11" s="1"/>
  <c r="S1923" i="11"/>
  <c r="R1923" i="11"/>
  <c r="Q1923" i="11"/>
  <c r="P1923" i="11"/>
  <c r="O1923" i="11"/>
  <c r="O1924" i="11"/>
  <c r="Q1924" i="11"/>
  <c r="P1924" i="11"/>
  <c r="S1924" i="11"/>
  <c r="R1924" i="11"/>
  <c r="AF1923" i="11"/>
  <c r="AF1924" i="11"/>
  <c r="T1923" i="11"/>
  <c r="V1923" i="11"/>
  <c r="U1923" i="11"/>
  <c r="X1923" i="11"/>
  <c r="W1923" i="11"/>
  <c r="X1925" i="11" l="1"/>
  <c r="V1925" i="11"/>
  <c r="U1925" i="11"/>
  <c r="T1925" i="11"/>
  <c r="W1925" i="11"/>
  <c r="AG1925" i="11"/>
  <c r="AF1925" i="11"/>
  <c r="W1924" i="11"/>
  <c r="V1924" i="11"/>
  <c r="U1924" i="11"/>
  <c r="X1924" i="11"/>
  <c r="T1924" i="11"/>
  <c r="R1925" i="11"/>
  <c r="Q1925" i="11"/>
  <c r="P1925" i="11"/>
  <c r="S1925" i="11"/>
  <c r="O1925" i="11"/>
  <c r="AC1926" i="11"/>
  <c r="AB1926" i="11"/>
  <c r="AA1926" i="11"/>
  <c r="AE1926" i="11" s="1"/>
  <c r="M1927" i="11"/>
  <c r="Y1926" i="11"/>
  <c r="N1926" i="11"/>
  <c r="Z1926" i="11"/>
  <c r="AD1926" i="11" l="1"/>
  <c r="N1927" i="11"/>
  <c r="AA1927" i="11"/>
  <c r="Z1927" i="11"/>
  <c r="AC1927" i="11"/>
  <c r="AB1927" i="11"/>
  <c r="M1928" i="11"/>
  <c r="Y1927" i="11"/>
  <c r="AD1927" i="11" s="1"/>
  <c r="AG1926" i="11"/>
  <c r="AF1926" i="11"/>
  <c r="U1926" i="11"/>
  <c r="T1926" i="11"/>
  <c r="W1926" i="11"/>
  <c r="V1926" i="11"/>
  <c r="X1926" i="11"/>
  <c r="P1927" i="11" l="1"/>
  <c r="O1927" i="11"/>
  <c r="Q1927" i="11"/>
  <c r="S1927" i="11"/>
  <c r="R1927" i="11"/>
  <c r="AA1928" i="11"/>
  <c r="AE1928" i="11" s="1"/>
  <c r="M1929" i="11"/>
  <c r="Z1928" i="11"/>
  <c r="Y1928" i="11"/>
  <c r="AB1928" i="11"/>
  <c r="N1928" i="11"/>
  <c r="AC1928" i="11"/>
  <c r="AE1927" i="11"/>
  <c r="AF1927" i="11"/>
  <c r="AG1927" i="11"/>
  <c r="S1926" i="11"/>
  <c r="Q1926" i="11"/>
  <c r="P1926" i="11"/>
  <c r="O1926" i="11"/>
  <c r="R1926" i="11"/>
  <c r="N1929" i="11" l="1"/>
  <c r="AC1929" i="11"/>
  <c r="AB1929" i="11"/>
  <c r="M1930" i="11"/>
  <c r="Y1929" i="11"/>
  <c r="AA1929" i="11"/>
  <c r="AE1929" i="11" s="1"/>
  <c r="Z1929" i="11"/>
  <c r="AG1928" i="11"/>
  <c r="T1928" i="11"/>
  <c r="X1928" i="11"/>
  <c r="W1928" i="11"/>
  <c r="U1928" i="11"/>
  <c r="V1928" i="11"/>
  <c r="X1927" i="11"/>
  <c r="W1927" i="11"/>
  <c r="V1927" i="11"/>
  <c r="T1927" i="11"/>
  <c r="U1927" i="11"/>
  <c r="AD1928" i="11"/>
  <c r="V1929" i="11" l="1"/>
  <c r="U1929" i="11"/>
  <c r="T1929" i="11"/>
  <c r="X1929" i="11"/>
  <c r="W1929" i="11"/>
  <c r="AD1929" i="11"/>
  <c r="AF1929" i="11" s="1"/>
  <c r="S1928" i="11"/>
  <c r="R1928" i="11"/>
  <c r="Q1928" i="11"/>
  <c r="P1928" i="11"/>
  <c r="O1928" i="11"/>
  <c r="Y1930" i="11"/>
  <c r="AD1930" i="11" s="1"/>
  <c r="AB1930" i="11"/>
  <c r="N1930" i="11"/>
  <c r="AA1930" i="11"/>
  <c r="AE1930" i="11" s="1"/>
  <c r="M1931" i="11"/>
  <c r="Z1930" i="11"/>
  <c r="AC1930" i="11"/>
  <c r="AF1928" i="11"/>
  <c r="AG1929" i="11"/>
  <c r="X1930" i="11" l="1"/>
  <c r="W1930" i="11"/>
  <c r="T1930" i="11"/>
  <c r="V1930" i="11"/>
  <c r="U1930" i="11"/>
  <c r="Q1930" i="11"/>
  <c r="P1930" i="11"/>
  <c r="O1930" i="11"/>
  <c r="S1930" i="11"/>
  <c r="R1930" i="11"/>
  <c r="AG1930" i="11"/>
  <c r="AF1930" i="11"/>
  <c r="AB1931" i="11"/>
  <c r="AA1931" i="11"/>
  <c r="AE1931" i="11" s="1"/>
  <c r="M1932" i="11"/>
  <c r="Z1931" i="11"/>
  <c r="N1931" i="11"/>
  <c r="AC1931" i="11"/>
  <c r="Y1931" i="11"/>
  <c r="S1929" i="11"/>
  <c r="R1929" i="11"/>
  <c r="O1929" i="11"/>
  <c r="P1929" i="11"/>
  <c r="Q1929" i="11"/>
  <c r="AD1931" i="11" l="1"/>
  <c r="T1931" i="11"/>
  <c r="U1931" i="11"/>
  <c r="W1931" i="11"/>
  <c r="V1931" i="11"/>
  <c r="X1931" i="11"/>
  <c r="N1932" i="11"/>
  <c r="AC1932" i="11"/>
  <c r="Y1932" i="11"/>
  <c r="AB1932" i="11"/>
  <c r="AA1932" i="11"/>
  <c r="Z1932" i="11"/>
  <c r="M1933" i="11"/>
  <c r="AF1931" i="11"/>
  <c r="AG1931" i="11"/>
  <c r="M1934" i="11" l="1"/>
  <c r="Z1933" i="11"/>
  <c r="Y1933" i="11"/>
  <c r="AD1933" i="11" s="1"/>
  <c r="AC1933" i="11"/>
  <c r="AB1933" i="11"/>
  <c r="N1933" i="11"/>
  <c r="AA1933" i="11"/>
  <c r="AE1932" i="11"/>
  <c r="AD1932" i="11"/>
  <c r="S1931" i="11"/>
  <c r="R1931" i="11"/>
  <c r="Q1931" i="11"/>
  <c r="O1931" i="11"/>
  <c r="P1931" i="11"/>
  <c r="AC1934" i="11" l="1"/>
  <c r="AB1934" i="11"/>
  <c r="AA1934" i="11"/>
  <c r="AE1934" i="11" s="1"/>
  <c r="M1935" i="11"/>
  <c r="Z1934" i="11"/>
  <c r="Y1934" i="11"/>
  <c r="AD1934" i="11" s="1"/>
  <c r="N1934" i="11"/>
  <c r="R1933" i="11"/>
  <c r="Q1933" i="11"/>
  <c r="P1933" i="11"/>
  <c r="O1933" i="11"/>
  <c r="S1933" i="11"/>
  <c r="O1932" i="11"/>
  <c r="R1932" i="11"/>
  <c r="Q1932" i="11"/>
  <c r="S1932" i="11"/>
  <c r="P1932" i="11"/>
  <c r="W1932" i="11"/>
  <c r="V1932" i="11"/>
  <c r="U1932" i="11"/>
  <c r="X1932" i="11"/>
  <c r="T1932" i="11"/>
  <c r="AF1932" i="11"/>
  <c r="AG1933" i="11"/>
  <c r="AF1933" i="11"/>
  <c r="AE1933" i="11"/>
  <c r="AG1932" i="11"/>
  <c r="AG1934" i="11" l="1"/>
  <c r="AF1934" i="11"/>
  <c r="N1935" i="11"/>
  <c r="Z1935" i="11"/>
  <c r="Y1935" i="11"/>
  <c r="AD1935" i="11" s="1"/>
  <c r="M1936" i="11"/>
  <c r="AC1935" i="11"/>
  <c r="AA1935" i="11"/>
  <c r="AE1935" i="11" s="1"/>
  <c r="AB1935" i="11"/>
  <c r="U1934" i="11"/>
  <c r="T1934" i="11"/>
  <c r="V1934" i="11"/>
  <c r="W1934" i="11"/>
  <c r="X1934" i="11"/>
  <c r="S1934" i="11"/>
  <c r="R1934" i="11"/>
  <c r="Q1934" i="11"/>
  <c r="P1934" i="11"/>
  <c r="O1934" i="11"/>
  <c r="X1933" i="11"/>
  <c r="W1933" i="11"/>
  <c r="V1933" i="11"/>
  <c r="U1933" i="11"/>
  <c r="T1933" i="11"/>
  <c r="P1935" i="11" l="1"/>
  <c r="O1935" i="11"/>
  <c r="R1935" i="11"/>
  <c r="Q1935" i="11"/>
  <c r="S1935" i="11"/>
  <c r="X1935" i="11"/>
  <c r="W1935" i="11"/>
  <c r="V1935" i="11"/>
  <c r="U1935" i="11"/>
  <c r="T1935" i="11"/>
  <c r="AA1936" i="11"/>
  <c r="M1937" i="11"/>
  <c r="Z1936" i="11"/>
  <c r="Y1936" i="11"/>
  <c r="AC1936" i="11"/>
  <c r="AB1936" i="11"/>
  <c r="N1936" i="11"/>
  <c r="AF1935" i="11"/>
  <c r="AG1935" i="11"/>
  <c r="AE1936" i="11" l="1"/>
  <c r="AD1936" i="11"/>
  <c r="N1937" i="11"/>
  <c r="AC1937" i="11"/>
  <c r="AB1937" i="11"/>
  <c r="M1938" i="11"/>
  <c r="Z1937" i="11"/>
  <c r="Y1937" i="11"/>
  <c r="AD1937" i="11" s="1"/>
  <c r="AA1937" i="11"/>
  <c r="AG1936" i="11"/>
  <c r="AF1936" i="11"/>
  <c r="S1937" i="11" l="1"/>
  <c r="P1937" i="11"/>
  <c r="O1937" i="11"/>
  <c r="R1937" i="11"/>
  <c r="Q1937" i="11"/>
  <c r="M1939" i="11"/>
  <c r="Y1938" i="11"/>
  <c r="AD1938" i="11" s="1"/>
  <c r="AA1938" i="11"/>
  <c r="AE1938" i="11" s="1"/>
  <c r="Z1938" i="11"/>
  <c r="AC1938" i="11"/>
  <c r="AB1938" i="11"/>
  <c r="N1938" i="11"/>
  <c r="AF1937" i="11"/>
  <c r="S1936" i="11"/>
  <c r="R1936" i="11"/>
  <c r="Q1936" i="11"/>
  <c r="P1936" i="11"/>
  <c r="O1936" i="11"/>
  <c r="AE1937" i="11"/>
  <c r="AG1937" i="11" s="1"/>
  <c r="X1936" i="11"/>
  <c r="U1936" i="11"/>
  <c r="T1936" i="11"/>
  <c r="W1936" i="11"/>
  <c r="V1936" i="11"/>
  <c r="X1938" i="11" l="1"/>
  <c r="W1938" i="11"/>
  <c r="U1938" i="11"/>
  <c r="T1938" i="11"/>
  <c r="V1938" i="11"/>
  <c r="Q1938" i="11"/>
  <c r="P1938" i="11"/>
  <c r="O1938" i="11"/>
  <c r="S1938" i="11"/>
  <c r="R1938" i="11"/>
  <c r="AB1939" i="11"/>
  <c r="M1940" i="11"/>
  <c r="Y1939" i="11"/>
  <c r="AD1939" i="11" s="1"/>
  <c r="AC1939" i="11"/>
  <c r="AA1939" i="11"/>
  <c r="AE1939" i="11" s="1"/>
  <c r="N1939" i="11"/>
  <c r="Z1939" i="11"/>
  <c r="V1937" i="11"/>
  <c r="U1937" i="11"/>
  <c r="T1937" i="11"/>
  <c r="W1937" i="11"/>
  <c r="X1937" i="11"/>
  <c r="AG1938" i="11"/>
  <c r="AF1938" i="11"/>
  <c r="W1939" i="11" l="1"/>
  <c r="T1939" i="11"/>
  <c r="X1939" i="11"/>
  <c r="V1939" i="11"/>
  <c r="U1939" i="11"/>
  <c r="M1941" i="11"/>
  <c r="Z1940" i="11"/>
  <c r="AB1940" i="11"/>
  <c r="AA1940" i="11"/>
  <c r="Y1940" i="11"/>
  <c r="N1940" i="11"/>
  <c r="AC1940" i="11"/>
  <c r="O1939" i="11"/>
  <c r="S1939" i="11"/>
  <c r="R1939" i="11"/>
  <c r="Q1939" i="11"/>
  <c r="P1939" i="11"/>
  <c r="AG1939" i="11"/>
  <c r="AF1939" i="11"/>
  <c r="AC1941" i="11" l="1"/>
  <c r="M1942" i="11"/>
  <c r="Z1941" i="11"/>
  <c r="N1941" i="11"/>
  <c r="AB1941" i="11"/>
  <c r="AA1941" i="11"/>
  <c r="AE1941" i="11" s="1"/>
  <c r="Y1941" i="11"/>
  <c r="AD1941" i="11" s="1"/>
  <c r="AG1940" i="11"/>
  <c r="AD1940" i="11"/>
  <c r="AE1940" i="11"/>
  <c r="R1941" i="11" l="1"/>
  <c r="S1941" i="11"/>
  <c r="Q1941" i="11"/>
  <c r="P1941" i="11"/>
  <c r="O1941" i="11"/>
  <c r="U1941" i="11"/>
  <c r="X1941" i="11"/>
  <c r="W1941" i="11"/>
  <c r="V1941" i="11"/>
  <c r="T1941" i="11"/>
  <c r="W1940" i="11"/>
  <c r="X1940" i="11"/>
  <c r="V1940" i="11"/>
  <c r="U1940" i="11"/>
  <c r="T1940" i="11"/>
  <c r="R1940" i="11"/>
  <c r="O1940" i="11"/>
  <c r="S1940" i="11"/>
  <c r="Q1940" i="11"/>
  <c r="P1940" i="11"/>
  <c r="AC1942" i="11"/>
  <c r="Y1942" i="11"/>
  <c r="AD1942" i="11" s="1"/>
  <c r="N1942" i="11"/>
  <c r="M1943" i="11"/>
  <c r="AA1942" i="11"/>
  <c r="Z1942" i="11"/>
  <c r="AB1942" i="11"/>
  <c r="AG1941" i="11"/>
  <c r="AF1941" i="11"/>
  <c r="AF1940" i="11"/>
  <c r="P1942" i="11" l="1"/>
  <c r="S1942" i="11"/>
  <c r="R1942" i="11"/>
  <c r="O1942" i="11"/>
  <c r="Q1942" i="11"/>
  <c r="AA1943" i="11"/>
  <c r="AE1943" i="11" s="1"/>
  <c r="Y1943" i="11"/>
  <c r="AD1943" i="11" s="1"/>
  <c r="N1943" i="11"/>
  <c r="M1944" i="11"/>
  <c r="Z1943" i="11"/>
  <c r="AC1943" i="11"/>
  <c r="AB1943" i="11"/>
  <c r="AF1942" i="11"/>
  <c r="AE1942" i="11"/>
  <c r="X1942" i="11" l="1"/>
  <c r="U1942" i="11"/>
  <c r="W1942" i="11"/>
  <c r="V1942" i="11"/>
  <c r="T1942" i="11"/>
  <c r="AG1942" i="11"/>
  <c r="X1943" i="11"/>
  <c r="W1943" i="11"/>
  <c r="V1943" i="11"/>
  <c r="U1943" i="11"/>
  <c r="T1943" i="11"/>
  <c r="S1943" i="11"/>
  <c r="P1943" i="11"/>
  <c r="R1943" i="11"/>
  <c r="Q1943" i="11"/>
  <c r="O1943" i="11"/>
  <c r="AF1943" i="11"/>
  <c r="AG1943" i="11"/>
  <c r="N1944" i="11"/>
  <c r="AA1944" i="11"/>
  <c r="Y1944" i="11"/>
  <c r="AD1944" i="11" s="1"/>
  <c r="M1945" i="11"/>
  <c r="AC1944" i="11"/>
  <c r="AB1944" i="11"/>
  <c r="Z1944" i="11"/>
  <c r="Y1945" i="11" l="1"/>
  <c r="N1945" i="11"/>
  <c r="Z1945" i="11"/>
  <c r="M1946" i="11"/>
  <c r="AC1945" i="11"/>
  <c r="AB1945" i="11"/>
  <c r="AA1945" i="11"/>
  <c r="AE1945" i="11" s="1"/>
  <c r="AE1944" i="11"/>
  <c r="AG1944" i="11" s="1"/>
  <c r="S1944" i="11"/>
  <c r="O1944" i="11"/>
  <c r="R1944" i="11"/>
  <c r="P1944" i="11"/>
  <c r="Q1944" i="11"/>
  <c r="AF1944" i="11"/>
  <c r="AB1946" i="11" l="1"/>
  <c r="Y1946" i="11"/>
  <c r="Z1946" i="11"/>
  <c r="N1946" i="11"/>
  <c r="M1947" i="11"/>
  <c r="AC1946" i="11"/>
  <c r="AA1946" i="11"/>
  <c r="AE1946" i="11" s="1"/>
  <c r="V1945" i="11"/>
  <c r="X1945" i="11"/>
  <c r="W1945" i="11"/>
  <c r="U1945" i="11"/>
  <c r="T1945" i="11"/>
  <c r="AG1945" i="11"/>
  <c r="V1944" i="11"/>
  <c r="X1944" i="11"/>
  <c r="W1944" i="11"/>
  <c r="U1944" i="11"/>
  <c r="T1944" i="11"/>
  <c r="AD1945" i="11"/>
  <c r="AB1947" i="11" l="1"/>
  <c r="Z1947" i="11"/>
  <c r="Y1947" i="11"/>
  <c r="N1947" i="11"/>
  <c r="M1948" i="11"/>
  <c r="AA1947" i="11"/>
  <c r="AE1947" i="11" s="1"/>
  <c r="AC1947" i="11"/>
  <c r="Q1945" i="11"/>
  <c r="O1945" i="11"/>
  <c r="S1945" i="11"/>
  <c r="R1945" i="11"/>
  <c r="P1945" i="11"/>
  <c r="AG1946" i="11"/>
  <c r="AF1945" i="11"/>
  <c r="AD1946" i="11"/>
  <c r="T1946" i="11"/>
  <c r="X1946" i="11"/>
  <c r="W1946" i="11"/>
  <c r="V1946" i="11"/>
  <c r="U1946" i="11"/>
  <c r="Q1946" i="11" l="1"/>
  <c r="O1946" i="11"/>
  <c r="S1946" i="11"/>
  <c r="P1946" i="11"/>
  <c r="R1946" i="11"/>
  <c r="AF1946" i="11"/>
  <c r="M1949" i="11"/>
  <c r="Z1948" i="11"/>
  <c r="AA1948" i="11"/>
  <c r="Y1948" i="11"/>
  <c r="N1948" i="11"/>
  <c r="AC1948" i="11"/>
  <c r="AB1948" i="11"/>
  <c r="AG1947" i="11"/>
  <c r="AD1947" i="11"/>
  <c r="AF1947" i="11" s="1"/>
  <c r="W1947" i="11"/>
  <c r="T1947" i="11"/>
  <c r="X1947" i="11"/>
  <c r="V1947" i="11"/>
  <c r="U1947" i="11"/>
  <c r="O1947" i="11" l="1"/>
  <c r="P1947" i="11"/>
  <c r="S1947" i="11"/>
  <c r="R1947" i="11"/>
  <c r="Q1947" i="11"/>
  <c r="AC1949" i="11"/>
  <c r="M1950" i="11"/>
  <c r="Z1949" i="11"/>
  <c r="AA1949" i="11"/>
  <c r="Y1949" i="11"/>
  <c r="N1949" i="11"/>
  <c r="AB1949" i="11"/>
  <c r="AD1948" i="11"/>
  <c r="AE1948" i="11"/>
  <c r="W1948" i="11" l="1"/>
  <c r="X1948" i="11"/>
  <c r="V1948" i="11"/>
  <c r="U1948" i="11"/>
  <c r="T1948" i="11"/>
  <c r="AD1949" i="11"/>
  <c r="R1948" i="11"/>
  <c r="O1948" i="11"/>
  <c r="P1948" i="11"/>
  <c r="S1948" i="11"/>
  <c r="Q1948" i="11"/>
  <c r="AF1948" i="11"/>
  <c r="AE1949" i="11"/>
  <c r="AG1949" i="11" s="1"/>
  <c r="AC1950" i="11"/>
  <c r="AA1950" i="11"/>
  <c r="Z1950" i="11"/>
  <c r="Y1950" i="11"/>
  <c r="N1950" i="11"/>
  <c r="M1951" i="11"/>
  <c r="AB1950" i="11"/>
  <c r="AG1948" i="11"/>
  <c r="U1949" i="11" l="1"/>
  <c r="X1949" i="11"/>
  <c r="W1949" i="11"/>
  <c r="V1949" i="11"/>
  <c r="T1949" i="11"/>
  <c r="AD1950" i="11"/>
  <c r="R1949" i="11"/>
  <c r="P1949" i="11"/>
  <c r="O1949" i="11"/>
  <c r="S1949" i="11"/>
  <c r="Q1949" i="11"/>
  <c r="AF1949" i="11"/>
  <c r="AA1951" i="11"/>
  <c r="AE1951" i="11" s="1"/>
  <c r="AB1951" i="11"/>
  <c r="Z1951" i="11"/>
  <c r="Y1951" i="11"/>
  <c r="AD1951" i="11" s="1"/>
  <c r="N1951" i="11"/>
  <c r="M1952" i="11"/>
  <c r="AC1951" i="11"/>
  <c r="AE1950" i="11"/>
  <c r="AG1950" i="11" s="1"/>
  <c r="X1951" i="11" l="1"/>
  <c r="W1951" i="11"/>
  <c r="V1951" i="11"/>
  <c r="U1951" i="11"/>
  <c r="T1951" i="11"/>
  <c r="N1952" i="11"/>
  <c r="AA1952" i="11"/>
  <c r="AB1952" i="11"/>
  <c r="Z1952" i="11"/>
  <c r="Y1952" i="11"/>
  <c r="AD1952" i="11" s="1"/>
  <c r="M1953" i="11"/>
  <c r="AC1952" i="11"/>
  <c r="AF1951" i="11"/>
  <c r="AG1951" i="11"/>
  <c r="S1951" i="11"/>
  <c r="P1951" i="11"/>
  <c r="Q1951" i="11"/>
  <c r="O1951" i="11"/>
  <c r="R1951" i="11"/>
  <c r="P1950" i="11"/>
  <c r="Q1950" i="11"/>
  <c r="O1950" i="11"/>
  <c r="R1950" i="11"/>
  <c r="S1950" i="11"/>
  <c r="X1950" i="11"/>
  <c r="U1950" i="11"/>
  <c r="W1950" i="11"/>
  <c r="V1950" i="11"/>
  <c r="T1950" i="11"/>
  <c r="AF1950" i="11"/>
  <c r="AF1952" i="11" l="1"/>
  <c r="Y1953" i="11"/>
  <c r="N1953" i="11"/>
  <c r="AB1953" i="11"/>
  <c r="AA1953" i="11"/>
  <c r="Z1953" i="11"/>
  <c r="M1954" i="11"/>
  <c r="AC1953" i="11"/>
  <c r="S1952" i="11"/>
  <c r="Q1952" i="11"/>
  <c r="P1952" i="11"/>
  <c r="O1952" i="11"/>
  <c r="R1952" i="11"/>
  <c r="AE1952" i="11"/>
  <c r="AB1954" i="11" l="1"/>
  <c r="Y1954" i="11"/>
  <c r="AC1954" i="11"/>
  <c r="AA1954" i="11"/>
  <c r="AE1954" i="11" s="1"/>
  <c r="Z1954" i="11"/>
  <c r="N1954" i="11"/>
  <c r="M1955" i="11"/>
  <c r="AD1953" i="11"/>
  <c r="V1952" i="11"/>
  <c r="X1952" i="11"/>
  <c r="W1952" i="11"/>
  <c r="U1952" i="11"/>
  <c r="T1952" i="11"/>
  <c r="AG1953" i="11"/>
  <c r="AG1952" i="11"/>
  <c r="AE1953" i="11"/>
  <c r="Q1953" i="11" l="1"/>
  <c r="R1953" i="11"/>
  <c r="P1953" i="11"/>
  <c r="O1953" i="11"/>
  <c r="S1953" i="11"/>
  <c r="T1954" i="11"/>
  <c r="X1954" i="11"/>
  <c r="W1954" i="11"/>
  <c r="V1954" i="11"/>
  <c r="U1954" i="11"/>
  <c r="AG1954" i="11"/>
  <c r="AD1954" i="11"/>
  <c r="AF1953" i="11"/>
  <c r="AB1955" i="11"/>
  <c r="AC1955" i="11"/>
  <c r="AA1955" i="11"/>
  <c r="Z1955" i="11"/>
  <c r="Y1955" i="11"/>
  <c r="N1955" i="11"/>
  <c r="M1956" i="11"/>
  <c r="V1953" i="11"/>
  <c r="X1953" i="11"/>
  <c r="W1953" i="11"/>
  <c r="U1953" i="11"/>
  <c r="T1953" i="11"/>
  <c r="Q1954" i="11" l="1"/>
  <c r="R1954" i="11"/>
  <c r="P1954" i="11"/>
  <c r="O1954" i="11"/>
  <c r="S1954" i="11"/>
  <c r="AG1955" i="11"/>
  <c r="AF1955" i="11"/>
  <c r="AF1954" i="11"/>
  <c r="AD1955" i="11"/>
  <c r="M1957" i="11"/>
  <c r="Z1956" i="11"/>
  <c r="AC1956" i="11"/>
  <c r="AB1956" i="11"/>
  <c r="AA1956" i="11"/>
  <c r="AE1956" i="11" s="1"/>
  <c r="Y1956" i="11"/>
  <c r="AD1956" i="11" s="1"/>
  <c r="N1956" i="11"/>
  <c r="AE1955" i="11"/>
  <c r="W1956" i="11" l="1"/>
  <c r="X1956" i="11"/>
  <c r="V1956" i="11"/>
  <c r="U1956" i="11"/>
  <c r="T1956" i="11"/>
  <c r="R1956" i="11"/>
  <c r="O1956" i="11"/>
  <c r="S1956" i="11"/>
  <c r="Q1956" i="11"/>
  <c r="P1956" i="11"/>
  <c r="AC1957" i="11"/>
  <c r="M1958" i="11"/>
  <c r="Z1957" i="11"/>
  <c r="AB1957" i="11"/>
  <c r="AA1957" i="11"/>
  <c r="AE1957" i="11" s="1"/>
  <c r="Y1957" i="11"/>
  <c r="AD1957" i="11" s="1"/>
  <c r="N1957" i="11"/>
  <c r="AG1956" i="11"/>
  <c r="AF1956" i="11"/>
  <c r="W1955" i="11"/>
  <c r="T1955" i="11"/>
  <c r="X1955" i="11"/>
  <c r="V1955" i="11"/>
  <c r="U1955" i="11"/>
  <c r="O1955" i="11"/>
  <c r="R1955" i="11"/>
  <c r="Q1955" i="11"/>
  <c r="P1955" i="11"/>
  <c r="S1955" i="11"/>
  <c r="AC1958" i="11" l="1"/>
  <c r="AB1958" i="11"/>
  <c r="AA1958" i="11"/>
  <c r="AE1958" i="11" s="1"/>
  <c r="Z1958" i="11"/>
  <c r="Y1958" i="11"/>
  <c r="AD1958" i="11" s="1"/>
  <c r="N1958" i="11"/>
  <c r="M1959" i="11"/>
  <c r="R1957" i="11"/>
  <c r="S1957" i="11"/>
  <c r="Q1957" i="11"/>
  <c r="P1957" i="11"/>
  <c r="O1957" i="11"/>
  <c r="U1957" i="11"/>
  <c r="X1957" i="11"/>
  <c r="W1957" i="11"/>
  <c r="V1957" i="11"/>
  <c r="T1957" i="11"/>
  <c r="AG1957" i="11"/>
  <c r="AF1957" i="11"/>
  <c r="AF1958" i="11" l="1"/>
  <c r="AG1958" i="11"/>
  <c r="P1958" i="11"/>
  <c r="S1958" i="11"/>
  <c r="R1958" i="11"/>
  <c r="Q1958" i="11"/>
  <c r="O1958" i="11"/>
  <c r="X1958" i="11"/>
  <c r="U1958" i="11"/>
  <c r="W1958" i="11"/>
  <c r="V1958" i="11"/>
  <c r="T1958" i="11"/>
  <c r="AA1959" i="11"/>
  <c r="AE1959" i="11" s="1"/>
  <c r="AC1959" i="11"/>
  <c r="AB1959" i="11"/>
  <c r="Z1959" i="11"/>
  <c r="Y1959" i="11"/>
  <c r="N1959" i="11"/>
  <c r="M1960" i="11"/>
  <c r="X1959" i="11" l="1"/>
  <c r="T1959" i="11"/>
  <c r="W1959" i="11"/>
  <c r="V1959" i="11"/>
  <c r="U1959" i="11"/>
  <c r="N1960" i="11"/>
  <c r="AA1960" i="11"/>
  <c r="AE1960" i="11" s="1"/>
  <c r="AC1960" i="11"/>
  <c r="AB1960" i="11"/>
  <c r="Z1960" i="11"/>
  <c r="Y1960" i="11"/>
  <c r="AD1960" i="11" s="1"/>
  <c r="M1961" i="11"/>
  <c r="AG1959" i="11"/>
  <c r="AD1959" i="11"/>
  <c r="AF1959" i="11" s="1"/>
  <c r="AG1960" i="11" l="1"/>
  <c r="AF1960" i="11"/>
  <c r="Y1961" i="11"/>
  <c r="N1961" i="11"/>
  <c r="AC1961" i="11"/>
  <c r="AB1961" i="11"/>
  <c r="AA1961" i="11"/>
  <c r="AE1961" i="11" s="1"/>
  <c r="Z1961" i="11"/>
  <c r="M1962" i="11"/>
  <c r="S1960" i="11"/>
  <c r="R1960" i="11"/>
  <c r="Q1960" i="11"/>
  <c r="P1960" i="11"/>
  <c r="O1960" i="11"/>
  <c r="V1960" i="11"/>
  <c r="T1960" i="11"/>
  <c r="X1960" i="11"/>
  <c r="W1960" i="11"/>
  <c r="U1960" i="11"/>
  <c r="S1959" i="11"/>
  <c r="P1959" i="11"/>
  <c r="R1959" i="11"/>
  <c r="Q1959" i="11"/>
  <c r="O1959" i="11"/>
  <c r="V1961" i="11" l="1"/>
  <c r="T1961" i="11"/>
  <c r="X1961" i="11"/>
  <c r="W1961" i="11"/>
  <c r="U1961" i="11"/>
  <c r="AD1961" i="11"/>
  <c r="AG1961" i="11"/>
  <c r="AF1961" i="11"/>
  <c r="AB1962" i="11"/>
  <c r="Y1962" i="11"/>
  <c r="AC1962" i="11"/>
  <c r="AA1962" i="11"/>
  <c r="AE1962" i="11" s="1"/>
  <c r="Z1962" i="11"/>
  <c r="N1962" i="11"/>
  <c r="M1963" i="11"/>
  <c r="T1962" i="11" l="1"/>
  <c r="U1962" i="11"/>
  <c r="X1962" i="11"/>
  <c r="W1962" i="11"/>
  <c r="V1962" i="11"/>
  <c r="AG1962" i="11"/>
  <c r="AF1962" i="11"/>
  <c r="Q1961" i="11"/>
  <c r="S1961" i="11"/>
  <c r="R1961" i="11"/>
  <c r="P1961" i="11"/>
  <c r="O1961" i="11"/>
  <c r="AB1963" i="11"/>
  <c r="AC1963" i="11"/>
  <c r="AA1963" i="11"/>
  <c r="AE1963" i="11" s="1"/>
  <c r="Z1963" i="11"/>
  <c r="Y1963" i="11"/>
  <c r="M1964" i="11"/>
  <c r="N1963" i="11"/>
  <c r="AD1962" i="11"/>
  <c r="AG1963" i="11" l="1"/>
  <c r="W1963" i="11"/>
  <c r="T1963" i="11"/>
  <c r="U1963" i="11"/>
  <c r="X1963" i="11"/>
  <c r="V1963" i="11"/>
  <c r="Q1962" i="11"/>
  <c r="S1962" i="11"/>
  <c r="R1962" i="11"/>
  <c r="P1962" i="11"/>
  <c r="O1962" i="11"/>
  <c r="M1965" i="11"/>
  <c r="Z1964" i="11"/>
  <c r="AC1964" i="11"/>
  <c r="AB1964" i="11"/>
  <c r="AA1964" i="11"/>
  <c r="Y1964" i="11"/>
  <c r="N1964" i="11"/>
  <c r="AD1963" i="11"/>
  <c r="AC1965" i="11" l="1"/>
  <c r="M1966" i="11"/>
  <c r="Z1965" i="11"/>
  <c r="AB1965" i="11"/>
  <c r="AA1965" i="11"/>
  <c r="AE1965" i="11" s="1"/>
  <c r="Y1965" i="11"/>
  <c r="AD1965" i="11" s="1"/>
  <c r="N1965" i="11"/>
  <c r="O1963" i="11"/>
  <c r="S1963" i="11"/>
  <c r="R1963" i="11"/>
  <c r="Q1963" i="11"/>
  <c r="P1963" i="11"/>
  <c r="AD1964" i="11"/>
  <c r="AF1964" i="11" s="1"/>
  <c r="AE1964" i="11"/>
  <c r="AG1964" i="11" s="1"/>
  <c r="AF1963" i="11"/>
  <c r="U1965" i="11" l="1"/>
  <c r="V1965" i="11"/>
  <c r="T1965" i="11"/>
  <c r="X1965" i="11"/>
  <c r="W1965" i="11"/>
  <c r="R1965" i="11"/>
  <c r="S1965" i="11"/>
  <c r="Q1965" i="11"/>
  <c r="P1965" i="11"/>
  <c r="O1965" i="11"/>
  <c r="AF1965" i="11"/>
  <c r="AG1965" i="11"/>
  <c r="W1964" i="11"/>
  <c r="U1964" i="11"/>
  <c r="T1964" i="11"/>
  <c r="X1964" i="11"/>
  <c r="V1964" i="11"/>
  <c r="R1964" i="11"/>
  <c r="O1964" i="11"/>
  <c r="S1964" i="11"/>
  <c r="Q1964" i="11"/>
  <c r="P1964" i="11"/>
  <c r="AC1966" i="11"/>
  <c r="AB1966" i="11"/>
  <c r="AA1966" i="11"/>
  <c r="Z1966" i="11"/>
  <c r="Y1966" i="11"/>
  <c r="AD1966" i="11" s="1"/>
  <c r="N1966" i="11"/>
  <c r="M1967" i="11"/>
  <c r="AA1967" i="11" l="1"/>
  <c r="AC1967" i="11"/>
  <c r="AB1967" i="11"/>
  <c r="Z1967" i="11"/>
  <c r="Y1967" i="11"/>
  <c r="AD1967" i="11" s="1"/>
  <c r="N1967" i="11"/>
  <c r="M1968" i="11"/>
  <c r="AF1966" i="11"/>
  <c r="P1966" i="11"/>
  <c r="S1966" i="11"/>
  <c r="R1966" i="11"/>
  <c r="Q1966" i="11"/>
  <c r="O1966" i="11"/>
  <c r="AE1966" i="11"/>
  <c r="S1967" i="11" l="1"/>
  <c r="P1967" i="11"/>
  <c r="R1967" i="11"/>
  <c r="Q1967" i="11"/>
  <c r="O1967" i="11"/>
  <c r="AF1967" i="11"/>
  <c r="AG1967" i="11"/>
  <c r="X1966" i="11"/>
  <c r="U1966" i="11"/>
  <c r="V1966" i="11"/>
  <c r="T1966" i="11"/>
  <c r="W1966" i="11"/>
  <c r="N1968" i="11"/>
  <c r="AA1968" i="11"/>
  <c r="AC1968" i="11"/>
  <c r="AB1968" i="11"/>
  <c r="Z1968" i="11"/>
  <c r="Y1968" i="11"/>
  <c r="M1969" i="11"/>
  <c r="AG1966" i="11"/>
  <c r="AE1967" i="11"/>
  <c r="AE1968" i="11" l="1"/>
  <c r="X1967" i="11"/>
  <c r="V1967" i="11"/>
  <c r="U1967" i="11"/>
  <c r="T1967" i="11"/>
  <c r="W1967" i="11"/>
  <c r="Y1969" i="11"/>
  <c r="N1969" i="11"/>
  <c r="M1970" i="11"/>
  <c r="AC1969" i="11"/>
  <c r="AB1969" i="11"/>
  <c r="AA1969" i="11"/>
  <c r="AE1969" i="11" s="1"/>
  <c r="Z1969" i="11"/>
  <c r="AD1968" i="11"/>
  <c r="S1968" i="11" l="1"/>
  <c r="R1968" i="11"/>
  <c r="Q1968" i="11"/>
  <c r="P1968" i="11"/>
  <c r="O1968" i="11"/>
  <c r="AB1970" i="11"/>
  <c r="Y1970" i="11"/>
  <c r="AD1970" i="11" s="1"/>
  <c r="M1971" i="11"/>
  <c r="AC1970" i="11"/>
  <c r="AA1970" i="11"/>
  <c r="Z1970" i="11"/>
  <c r="N1970" i="11"/>
  <c r="V1968" i="11"/>
  <c r="W1968" i="11"/>
  <c r="U1968" i="11"/>
  <c r="T1968" i="11"/>
  <c r="X1968" i="11"/>
  <c r="V1969" i="11"/>
  <c r="W1969" i="11"/>
  <c r="U1969" i="11"/>
  <c r="T1969" i="11"/>
  <c r="X1969" i="11"/>
  <c r="AG1969" i="11"/>
  <c r="AF1969" i="11"/>
  <c r="AF1968" i="11"/>
  <c r="AD1969" i="11"/>
  <c r="AG1968" i="11"/>
  <c r="Q1970" i="11" l="1"/>
  <c r="S1970" i="11"/>
  <c r="R1970" i="11"/>
  <c r="P1970" i="11"/>
  <c r="O1970" i="11"/>
  <c r="AF1970" i="11"/>
  <c r="AB1971" i="11"/>
  <c r="M1972" i="11"/>
  <c r="AC1971" i="11"/>
  <c r="AA1971" i="11"/>
  <c r="Z1971" i="11"/>
  <c r="Y1971" i="11"/>
  <c r="AD1971" i="11" s="1"/>
  <c r="N1971" i="11"/>
  <c r="AE1970" i="11"/>
  <c r="Q1969" i="11"/>
  <c r="S1969" i="11"/>
  <c r="R1969" i="11"/>
  <c r="P1969" i="11"/>
  <c r="O1969" i="11"/>
  <c r="AF1971" i="11" l="1"/>
  <c r="T1970" i="11"/>
  <c r="W1970" i="11"/>
  <c r="V1970" i="11"/>
  <c r="U1970" i="11"/>
  <c r="X1970" i="11"/>
  <c r="AG1970" i="11"/>
  <c r="AE1971" i="11"/>
  <c r="O1971" i="11"/>
  <c r="S1971" i="11"/>
  <c r="R1971" i="11"/>
  <c r="Q1971" i="11"/>
  <c r="P1971" i="11"/>
  <c r="M1973" i="11"/>
  <c r="Z1972" i="11"/>
  <c r="AC1972" i="11"/>
  <c r="AB1972" i="11"/>
  <c r="AA1972" i="11"/>
  <c r="AE1972" i="11" s="1"/>
  <c r="Y1972" i="11"/>
  <c r="N1972" i="11"/>
  <c r="AG1972" i="11" l="1"/>
  <c r="AD1972" i="11"/>
  <c r="AC1973" i="11"/>
  <c r="M1974" i="11"/>
  <c r="Z1973" i="11"/>
  <c r="N1973" i="11"/>
  <c r="AB1973" i="11"/>
  <c r="AA1973" i="11"/>
  <c r="Y1973" i="11"/>
  <c r="W1972" i="11"/>
  <c r="X1972" i="11"/>
  <c r="V1972" i="11"/>
  <c r="U1972" i="11"/>
  <c r="T1972" i="11"/>
  <c r="W1971" i="11"/>
  <c r="T1971" i="11"/>
  <c r="X1971" i="11"/>
  <c r="V1971" i="11"/>
  <c r="U1971" i="11"/>
  <c r="AG1971" i="11"/>
  <c r="AC1974" i="11" l="1"/>
  <c r="Y1974" i="11"/>
  <c r="N1974" i="11"/>
  <c r="M1975" i="11"/>
  <c r="AB1974" i="11"/>
  <c r="AA1974" i="11"/>
  <c r="Z1974" i="11"/>
  <c r="AG1973" i="11"/>
  <c r="R1972" i="11"/>
  <c r="O1972" i="11"/>
  <c r="S1972" i="11"/>
  <c r="Q1972" i="11"/>
  <c r="P1972" i="11"/>
  <c r="AD1973" i="11"/>
  <c r="AF1972" i="11"/>
  <c r="AE1973" i="11"/>
  <c r="R1973" i="11" l="1"/>
  <c r="S1973" i="11"/>
  <c r="Q1973" i="11"/>
  <c r="P1973" i="11"/>
  <c r="O1973" i="11"/>
  <c r="AA1975" i="11"/>
  <c r="AE1975" i="11" s="1"/>
  <c r="Y1975" i="11"/>
  <c r="AD1975" i="11" s="1"/>
  <c r="N1975" i="11"/>
  <c r="M1976" i="11"/>
  <c r="AC1975" i="11"/>
  <c r="AB1975" i="11"/>
  <c r="Z1975" i="11"/>
  <c r="AD1974" i="11"/>
  <c r="AE1974" i="11"/>
  <c r="U1973" i="11"/>
  <c r="X1973" i="11"/>
  <c r="W1973" i="11"/>
  <c r="V1973" i="11"/>
  <c r="T1973" i="11"/>
  <c r="AF1973" i="11"/>
  <c r="X1974" i="11" l="1"/>
  <c r="U1974" i="11"/>
  <c r="W1974" i="11"/>
  <c r="V1974" i="11"/>
  <c r="T1974" i="11"/>
  <c r="P1974" i="11"/>
  <c r="S1974" i="11"/>
  <c r="R1974" i="11"/>
  <c r="Q1974" i="11"/>
  <c r="O1974" i="11"/>
  <c r="AF1974" i="11"/>
  <c r="S1975" i="11"/>
  <c r="P1975" i="11"/>
  <c r="R1975" i="11"/>
  <c r="Q1975" i="11"/>
  <c r="O1975" i="11"/>
  <c r="AG1974" i="11"/>
  <c r="X1975" i="11"/>
  <c r="W1975" i="11"/>
  <c r="V1975" i="11"/>
  <c r="U1975" i="11"/>
  <c r="T1975" i="11"/>
  <c r="AF1975" i="11"/>
  <c r="AG1975" i="11"/>
  <c r="N1976" i="11"/>
  <c r="AA1976" i="11"/>
  <c r="Y1976" i="11"/>
  <c r="M1977" i="11"/>
  <c r="AC1976" i="11"/>
  <c r="AB1976" i="11"/>
  <c r="Z1976" i="11"/>
  <c r="AD1976" i="11" l="1"/>
  <c r="AE1976" i="11"/>
  <c r="Y1977" i="11"/>
  <c r="N1977" i="11"/>
  <c r="Z1977" i="11"/>
  <c r="M1978" i="11"/>
  <c r="AC1977" i="11"/>
  <c r="AB1977" i="11"/>
  <c r="AA1977" i="11"/>
  <c r="AG1976" i="11"/>
  <c r="AF1976" i="11"/>
  <c r="AB1978" i="11" l="1"/>
  <c r="Y1978" i="11"/>
  <c r="Z1978" i="11"/>
  <c r="N1978" i="11"/>
  <c r="M1979" i="11"/>
  <c r="AC1978" i="11"/>
  <c r="AA1978" i="11"/>
  <c r="AE1978" i="11" s="1"/>
  <c r="AD1977" i="11"/>
  <c r="V1976" i="11"/>
  <c r="X1976" i="11"/>
  <c r="W1976" i="11"/>
  <c r="U1976" i="11"/>
  <c r="T1976" i="11"/>
  <c r="AE1977" i="11"/>
  <c r="S1976" i="11"/>
  <c r="O1976" i="11"/>
  <c r="R1976" i="11"/>
  <c r="Q1976" i="11"/>
  <c r="P1976" i="11"/>
  <c r="V1977" i="11" l="1"/>
  <c r="X1977" i="11"/>
  <c r="W1977" i="11"/>
  <c r="U1977" i="11"/>
  <c r="T1977" i="11"/>
  <c r="AG1977" i="11"/>
  <c r="Y1979" i="11"/>
  <c r="AD1979" i="11" s="1"/>
  <c r="AB1979" i="11"/>
  <c r="AA1979" i="11"/>
  <c r="M1980" i="11"/>
  <c r="N1979" i="11"/>
  <c r="AC1979" i="11"/>
  <c r="Z1979" i="11"/>
  <c r="AG1978" i="11"/>
  <c r="AD1978" i="11"/>
  <c r="T1978" i="11"/>
  <c r="X1978" i="11"/>
  <c r="W1978" i="11"/>
  <c r="V1978" i="11"/>
  <c r="U1978" i="11"/>
  <c r="Q1977" i="11"/>
  <c r="O1977" i="11"/>
  <c r="S1977" i="11"/>
  <c r="R1977" i="11"/>
  <c r="P1977" i="11"/>
  <c r="AF1977" i="11"/>
  <c r="Q1979" i="11" l="1"/>
  <c r="O1979" i="11"/>
  <c r="S1979" i="11"/>
  <c r="P1979" i="11"/>
  <c r="R1979" i="11"/>
  <c r="Q1978" i="11"/>
  <c r="O1978" i="11"/>
  <c r="S1978" i="11"/>
  <c r="R1978" i="11"/>
  <c r="P1978" i="11"/>
  <c r="AF1978" i="11"/>
  <c r="AF1979" i="11"/>
  <c r="AB1980" i="11"/>
  <c r="AA1980" i="11"/>
  <c r="M1981" i="11"/>
  <c r="Z1980" i="11"/>
  <c r="N1980" i="11"/>
  <c r="AC1980" i="11"/>
  <c r="Y1980" i="11"/>
  <c r="AD1980" i="11" s="1"/>
  <c r="AE1979" i="11"/>
  <c r="S1980" i="11" l="1"/>
  <c r="R1980" i="11"/>
  <c r="O1980" i="11"/>
  <c r="Q1980" i="11"/>
  <c r="P1980" i="11"/>
  <c r="N1981" i="11"/>
  <c r="AC1981" i="11"/>
  <c r="M1982" i="11"/>
  <c r="Z1981" i="11"/>
  <c r="Y1981" i="11"/>
  <c r="AB1981" i="11"/>
  <c r="AA1981" i="11"/>
  <c r="AE1981" i="11" s="1"/>
  <c r="W1979" i="11"/>
  <c r="T1979" i="11"/>
  <c r="X1979" i="11"/>
  <c r="V1979" i="11"/>
  <c r="U1979" i="11"/>
  <c r="AG1979" i="11"/>
  <c r="AE1980" i="11"/>
  <c r="AG1980" i="11" s="1"/>
  <c r="AF1980" i="11"/>
  <c r="W1981" i="11" l="1"/>
  <c r="V1981" i="11"/>
  <c r="U1981" i="11"/>
  <c r="X1981" i="11"/>
  <c r="T1981" i="11"/>
  <c r="M1983" i="11"/>
  <c r="Z1982" i="11"/>
  <c r="Y1982" i="11"/>
  <c r="AD1982" i="11" s="1"/>
  <c r="AC1982" i="11"/>
  <c r="AB1982" i="11"/>
  <c r="N1982" i="11"/>
  <c r="AA1982" i="11"/>
  <c r="AE1982" i="11" s="1"/>
  <c r="AG1981" i="11"/>
  <c r="AD1981" i="11"/>
  <c r="T1980" i="11"/>
  <c r="W1980" i="11"/>
  <c r="V1980" i="11"/>
  <c r="X1980" i="11"/>
  <c r="U1980" i="11"/>
  <c r="AC1983" i="11" l="1"/>
  <c r="AB1983" i="11"/>
  <c r="AA1983" i="11"/>
  <c r="AE1983" i="11" s="1"/>
  <c r="M1984" i="11"/>
  <c r="N1983" i="11"/>
  <c r="Z1983" i="11"/>
  <c r="Y1983" i="11"/>
  <c r="AD1983" i="11" s="1"/>
  <c r="X1982" i="11"/>
  <c r="U1982" i="11"/>
  <c r="T1982" i="11"/>
  <c r="W1982" i="11"/>
  <c r="V1982" i="11"/>
  <c r="R1982" i="11"/>
  <c r="Q1982" i="11"/>
  <c r="P1982" i="11"/>
  <c r="S1982" i="11"/>
  <c r="O1982" i="11"/>
  <c r="O1981" i="11"/>
  <c r="R1981" i="11"/>
  <c r="Q1981" i="11"/>
  <c r="S1981" i="11"/>
  <c r="P1981" i="11"/>
  <c r="AF1981" i="11"/>
  <c r="AG1982" i="11"/>
  <c r="AF1982" i="11"/>
  <c r="AF1983" i="11" l="1"/>
  <c r="AG1983" i="11"/>
  <c r="N1984" i="11"/>
  <c r="AA1984" i="11"/>
  <c r="M1985" i="11"/>
  <c r="Z1984" i="11"/>
  <c r="AC1984" i="11"/>
  <c r="AB1984" i="11"/>
  <c r="Y1984" i="11"/>
  <c r="U1983" i="11"/>
  <c r="T1983" i="11"/>
  <c r="X1983" i="11"/>
  <c r="W1983" i="11"/>
  <c r="V1983" i="11"/>
  <c r="S1983" i="11"/>
  <c r="P1983" i="11"/>
  <c r="O1983" i="11"/>
  <c r="R1983" i="11"/>
  <c r="Q1983" i="11"/>
  <c r="AA1985" i="11" l="1"/>
  <c r="M1986" i="11"/>
  <c r="Z1985" i="11"/>
  <c r="Y1985" i="11"/>
  <c r="AD1985" i="11" s="1"/>
  <c r="N1985" i="11"/>
  <c r="AC1985" i="11"/>
  <c r="AB1985" i="11"/>
  <c r="AE1984" i="11"/>
  <c r="AF1984" i="11"/>
  <c r="AD1984" i="11"/>
  <c r="AF1985" i="11" l="1"/>
  <c r="S1985" i="11"/>
  <c r="R1985" i="11"/>
  <c r="Q1985" i="11"/>
  <c r="O1985" i="11"/>
  <c r="P1985" i="11"/>
  <c r="P1984" i="11"/>
  <c r="O1984" i="11"/>
  <c r="S1984" i="11"/>
  <c r="R1984" i="11"/>
  <c r="Q1984" i="11"/>
  <c r="X1984" i="11"/>
  <c r="W1984" i="11"/>
  <c r="V1984" i="11"/>
  <c r="U1984" i="11"/>
  <c r="T1984" i="11"/>
  <c r="AG1984" i="11"/>
  <c r="N1986" i="11"/>
  <c r="AC1986" i="11"/>
  <c r="AB1986" i="11"/>
  <c r="Y1986" i="11"/>
  <c r="AD1986" i="11" s="1"/>
  <c r="M1987" i="11"/>
  <c r="AA1986" i="11"/>
  <c r="AE1986" i="11" s="1"/>
  <c r="Z1986" i="11"/>
  <c r="AE1985" i="11"/>
  <c r="V1986" i="11" l="1"/>
  <c r="U1986" i="11"/>
  <c r="T1986" i="11"/>
  <c r="X1986" i="11"/>
  <c r="W1986" i="11"/>
  <c r="Y1987" i="11"/>
  <c r="AB1987" i="11"/>
  <c r="AA1987" i="11"/>
  <c r="AE1987" i="11" s="1"/>
  <c r="N1987" i="11"/>
  <c r="M1988" i="11"/>
  <c r="AC1987" i="11"/>
  <c r="Z1987" i="11"/>
  <c r="AG1986" i="11"/>
  <c r="AF1986" i="11"/>
  <c r="Q1986" i="11"/>
  <c r="P1986" i="11"/>
  <c r="O1986" i="11"/>
  <c r="S1986" i="11"/>
  <c r="R1986" i="11"/>
  <c r="V1985" i="11"/>
  <c r="U1985" i="11"/>
  <c r="X1985" i="11"/>
  <c r="W1985" i="11"/>
  <c r="T1985" i="11"/>
  <c r="AG1985" i="11"/>
  <c r="X1987" i="11" l="1"/>
  <c r="W1987" i="11"/>
  <c r="T1987" i="11"/>
  <c r="V1987" i="11"/>
  <c r="U1987" i="11"/>
  <c r="AB1988" i="11"/>
  <c r="AA1988" i="11"/>
  <c r="AE1988" i="11" s="1"/>
  <c r="M1989" i="11"/>
  <c r="Z1988" i="11"/>
  <c r="N1988" i="11"/>
  <c r="AC1988" i="11"/>
  <c r="Y1988" i="11"/>
  <c r="AD1988" i="11" s="1"/>
  <c r="AD1987" i="11"/>
  <c r="AG1987" i="11"/>
  <c r="AF1987" i="11"/>
  <c r="S1988" i="11" l="1"/>
  <c r="R1988" i="11"/>
  <c r="O1988" i="11"/>
  <c r="P1988" i="11"/>
  <c r="Q1988" i="11"/>
  <c r="T1988" i="11"/>
  <c r="W1988" i="11"/>
  <c r="V1988" i="11"/>
  <c r="X1988" i="11"/>
  <c r="U1988" i="11"/>
  <c r="Q1987" i="11"/>
  <c r="P1987" i="11"/>
  <c r="O1987" i="11"/>
  <c r="S1987" i="11"/>
  <c r="R1987" i="11"/>
  <c r="AG1988" i="11"/>
  <c r="AF1988" i="11"/>
  <c r="N1989" i="11"/>
  <c r="AC1989" i="11"/>
  <c r="M1990" i="11"/>
  <c r="Z1989" i="11"/>
  <c r="Y1989" i="11"/>
  <c r="AD1989" i="11" s="1"/>
  <c r="AB1989" i="11"/>
  <c r="AA1989" i="11"/>
  <c r="AE1989" i="11" s="1"/>
  <c r="O1989" i="11" l="1"/>
  <c r="R1989" i="11"/>
  <c r="Q1989" i="11"/>
  <c r="P1989" i="11"/>
  <c r="S1989" i="11"/>
  <c r="W1989" i="11"/>
  <c r="V1989" i="11"/>
  <c r="U1989" i="11"/>
  <c r="X1989" i="11"/>
  <c r="T1989" i="11"/>
  <c r="M1991" i="11"/>
  <c r="Z1990" i="11"/>
  <c r="Y1990" i="11"/>
  <c r="AD1990" i="11" s="1"/>
  <c r="AC1990" i="11"/>
  <c r="AB1990" i="11"/>
  <c r="N1990" i="11"/>
  <c r="AA1990" i="11"/>
  <c r="AG1989" i="11"/>
  <c r="AF1989" i="11"/>
  <c r="R1990" i="11" l="1"/>
  <c r="Q1990" i="11"/>
  <c r="P1990" i="11"/>
  <c r="O1990" i="11"/>
  <c r="S1990" i="11"/>
  <c r="AF1990" i="11"/>
  <c r="AC1991" i="11"/>
  <c r="AB1991" i="11"/>
  <c r="AA1991" i="11"/>
  <c r="M1992" i="11"/>
  <c r="N1991" i="11"/>
  <c r="Z1991" i="11"/>
  <c r="Y1991" i="11"/>
  <c r="AD1991" i="11" s="1"/>
  <c r="AE1990" i="11"/>
  <c r="AG1990" i="11" s="1"/>
  <c r="S1991" i="11" l="1"/>
  <c r="P1991" i="11"/>
  <c r="O1991" i="11"/>
  <c r="Q1991" i="11"/>
  <c r="R1991" i="11"/>
  <c r="AF1991" i="11"/>
  <c r="N1992" i="11"/>
  <c r="AA1992" i="11"/>
  <c r="M1993" i="11"/>
  <c r="Z1992" i="11"/>
  <c r="AC1992" i="11"/>
  <c r="AB1992" i="11"/>
  <c r="Y1992" i="11"/>
  <c r="AD1992" i="11" s="1"/>
  <c r="AE1991" i="11"/>
  <c r="AG1991" i="11" s="1"/>
  <c r="X1990" i="11"/>
  <c r="U1990" i="11"/>
  <c r="T1990" i="11"/>
  <c r="W1990" i="11"/>
  <c r="V1990" i="11"/>
  <c r="P1992" i="11" l="1"/>
  <c r="O1992" i="11"/>
  <c r="S1992" i="11"/>
  <c r="R1992" i="11"/>
  <c r="Q1992" i="11"/>
  <c r="U1991" i="11"/>
  <c r="T1991" i="11"/>
  <c r="X1991" i="11"/>
  <c r="W1991" i="11"/>
  <c r="V1991" i="11"/>
  <c r="AA1993" i="11"/>
  <c r="M1994" i="11"/>
  <c r="Z1993" i="11"/>
  <c r="Y1993" i="11"/>
  <c r="N1993" i="11"/>
  <c r="AC1993" i="11"/>
  <c r="AB1993" i="11"/>
  <c r="AF1992" i="11"/>
  <c r="AE1992" i="11"/>
  <c r="N1994" i="11" l="1"/>
  <c r="AC1994" i="11"/>
  <c r="AB1994" i="11"/>
  <c r="Y1994" i="11"/>
  <c r="M1995" i="11"/>
  <c r="AA1994" i="11"/>
  <c r="AE1994" i="11" s="1"/>
  <c r="Z1994" i="11"/>
  <c r="AE1993" i="11"/>
  <c r="AF1993" i="11"/>
  <c r="X1992" i="11"/>
  <c r="W1992" i="11"/>
  <c r="V1992" i="11"/>
  <c r="U1992" i="11"/>
  <c r="T1992" i="11"/>
  <c r="AG1992" i="11"/>
  <c r="AD1993" i="11"/>
  <c r="V1993" i="11" l="1"/>
  <c r="U1993" i="11"/>
  <c r="X1993" i="11"/>
  <c r="W1993" i="11"/>
  <c r="T1993" i="11"/>
  <c r="AD1994" i="11"/>
  <c r="V1994" i="11"/>
  <c r="U1994" i="11"/>
  <c r="T1994" i="11"/>
  <c r="X1994" i="11"/>
  <c r="W1994" i="11"/>
  <c r="Y1995" i="11"/>
  <c r="AD1995" i="11" s="1"/>
  <c r="AB1995" i="11"/>
  <c r="AA1995" i="11"/>
  <c r="AE1995" i="11" s="1"/>
  <c r="N1995" i="11"/>
  <c r="M1996" i="11"/>
  <c r="AC1995" i="11"/>
  <c r="Z1995" i="11"/>
  <c r="S1993" i="11"/>
  <c r="R1993" i="11"/>
  <c r="Q1993" i="11"/>
  <c r="P1993" i="11"/>
  <c r="O1993" i="11"/>
  <c r="AG1993" i="11"/>
  <c r="AG1994" i="11"/>
  <c r="AB1996" i="11" l="1"/>
  <c r="AA1996" i="11"/>
  <c r="M1997" i="11"/>
  <c r="Z1996" i="11"/>
  <c r="N1996" i="11"/>
  <c r="AC1996" i="11"/>
  <c r="Y1996" i="11"/>
  <c r="AD1996" i="11" s="1"/>
  <c r="AG1995" i="11"/>
  <c r="AF1995" i="11"/>
  <c r="Q1994" i="11"/>
  <c r="P1994" i="11"/>
  <c r="R1994" i="11"/>
  <c r="O1994" i="11"/>
  <c r="S1994" i="11"/>
  <c r="X1995" i="11"/>
  <c r="W1995" i="11"/>
  <c r="T1995" i="11"/>
  <c r="V1995" i="11"/>
  <c r="U1995" i="11"/>
  <c r="Q1995" i="11"/>
  <c r="P1995" i="11"/>
  <c r="O1995" i="11"/>
  <c r="S1995" i="11"/>
  <c r="R1995" i="11"/>
  <c r="AF1994" i="11"/>
  <c r="AF1996" i="11" l="1"/>
  <c r="N1997" i="11"/>
  <c r="AC1997" i="11"/>
  <c r="M1998" i="11"/>
  <c r="Z1997" i="11"/>
  <c r="Y1997" i="11"/>
  <c r="AB1997" i="11"/>
  <c r="AA1997" i="11"/>
  <c r="AE1996" i="11"/>
  <c r="S1996" i="11"/>
  <c r="R1996" i="11"/>
  <c r="O1996" i="11"/>
  <c r="Q1996" i="11"/>
  <c r="P1996" i="11"/>
  <c r="AD1997" i="11" l="1"/>
  <c r="M1999" i="11"/>
  <c r="Z1998" i="11"/>
  <c r="Y1998" i="11"/>
  <c r="AC1998" i="11"/>
  <c r="AB1998" i="11"/>
  <c r="N1998" i="11"/>
  <c r="AA1998" i="11"/>
  <c r="AF1997" i="11"/>
  <c r="T1996" i="11"/>
  <c r="W1996" i="11"/>
  <c r="V1996" i="11"/>
  <c r="X1996" i="11"/>
  <c r="U1996" i="11"/>
  <c r="AE1997" i="11"/>
  <c r="AG1996" i="11"/>
  <c r="W1997" i="11" l="1"/>
  <c r="V1997" i="11"/>
  <c r="U1997" i="11"/>
  <c r="X1997" i="11"/>
  <c r="T1997" i="11"/>
  <c r="AD1998" i="11"/>
  <c r="AC1999" i="11"/>
  <c r="AB1999" i="11"/>
  <c r="AA1999" i="11"/>
  <c r="M2000" i="11"/>
  <c r="N1999" i="11"/>
  <c r="Z1999" i="11"/>
  <c r="Y1999" i="11"/>
  <c r="AD1999" i="11" s="1"/>
  <c r="AE1998" i="11"/>
  <c r="AG1997" i="11"/>
  <c r="O1997" i="11"/>
  <c r="R1997" i="11"/>
  <c r="Q1997" i="11"/>
  <c r="S1997" i="11"/>
  <c r="P1997" i="11"/>
  <c r="R1998" i="11" l="1"/>
  <c r="Q1998" i="11"/>
  <c r="P1998" i="11"/>
  <c r="S1998" i="11"/>
  <c r="O1998" i="11"/>
  <c r="X1998" i="11"/>
  <c r="U1998" i="11"/>
  <c r="T1998" i="11"/>
  <c r="W1998" i="11"/>
  <c r="V1998" i="11"/>
  <c r="AF1998" i="11"/>
  <c r="AG1998" i="11"/>
  <c r="AF1999" i="11"/>
  <c r="AG1999" i="11"/>
  <c r="N2000" i="11"/>
  <c r="AA2000" i="11"/>
  <c r="AE2000" i="11" s="1"/>
  <c r="M2001" i="11"/>
  <c r="Z2000" i="11"/>
  <c r="AC2000" i="11"/>
  <c r="AB2000" i="11"/>
  <c r="Y2000" i="11"/>
  <c r="AD2000" i="11" s="1"/>
  <c r="S1999" i="11"/>
  <c r="P1999" i="11"/>
  <c r="O1999" i="11"/>
  <c r="R1999" i="11"/>
  <c r="Q1999" i="11"/>
  <c r="AE1999" i="11"/>
  <c r="X2000" i="11" l="1"/>
  <c r="W2000" i="11"/>
  <c r="V2000" i="11"/>
  <c r="T2000" i="11"/>
  <c r="U2000" i="11"/>
  <c r="AF2000" i="11"/>
  <c r="AG2000" i="11"/>
  <c r="U1999" i="11"/>
  <c r="T1999" i="11"/>
  <c r="X1999" i="11"/>
  <c r="W1999" i="11"/>
  <c r="V1999" i="11"/>
  <c r="P2000" i="11"/>
  <c r="O2000" i="11"/>
  <c r="S2000" i="11"/>
  <c r="R2000" i="11"/>
  <c r="Q2000" i="11"/>
  <c r="AA2001" i="11"/>
  <c r="M2002" i="11"/>
  <c r="Z2001" i="11"/>
  <c r="Y2001" i="11"/>
  <c r="AD2001" i="11" s="1"/>
  <c r="N2001" i="11"/>
  <c r="AC2001" i="11"/>
  <c r="AB2001" i="11"/>
  <c r="AF2001" i="11" l="1"/>
  <c r="S2001" i="11"/>
  <c r="R2001" i="11"/>
  <c r="Q2001" i="11"/>
  <c r="P2001" i="11"/>
  <c r="O2001" i="11"/>
  <c r="N2002" i="11"/>
  <c r="AC2002" i="11"/>
  <c r="AB2002" i="11"/>
  <c r="Y2002" i="11"/>
  <c r="M2003" i="11"/>
  <c r="AA2002" i="11"/>
  <c r="AE2002" i="11" s="1"/>
  <c r="Z2002" i="11"/>
  <c r="AE2001" i="11"/>
  <c r="AD2002" i="11" l="1"/>
  <c r="V2002" i="11"/>
  <c r="U2002" i="11"/>
  <c r="T2002" i="11"/>
  <c r="X2002" i="11"/>
  <c r="W2002" i="11"/>
  <c r="Y2003" i="11"/>
  <c r="AD2003" i="11" s="1"/>
  <c r="AB2003" i="11"/>
  <c r="AA2003" i="11"/>
  <c r="N2003" i="11"/>
  <c r="M2004" i="11"/>
  <c r="AC2003" i="11"/>
  <c r="Z2003" i="11"/>
  <c r="AG2002" i="11"/>
  <c r="AF2002" i="11"/>
  <c r="V2001" i="11"/>
  <c r="U2001" i="11"/>
  <c r="T2001" i="11"/>
  <c r="X2001" i="11"/>
  <c r="W2001" i="11"/>
  <c r="AG2001" i="11"/>
  <c r="AB2004" i="11" l="1"/>
  <c r="AA2004" i="11"/>
  <c r="M2005" i="11"/>
  <c r="Z2004" i="11"/>
  <c r="N2004" i="11"/>
  <c r="AC2004" i="11"/>
  <c r="Y2004" i="11"/>
  <c r="AD2004" i="11" s="1"/>
  <c r="Q2003" i="11"/>
  <c r="P2003" i="11"/>
  <c r="O2003" i="11"/>
  <c r="S2003" i="11"/>
  <c r="R2003" i="11"/>
  <c r="AF2003" i="11"/>
  <c r="AE2003" i="11"/>
  <c r="Q2002" i="11"/>
  <c r="P2002" i="11"/>
  <c r="S2002" i="11"/>
  <c r="R2002" i="11"/>
  <c r="O2002" i="11"/>
  <c r="S2004" i="11" l="1"/>
  <c r="R2004" i="11"/>
  <c r="O2004" i="11"/>
  <c r="Q2004" i="11"/>
  <c r="P2004" i="11"/>
  <c r="X2003" i="11"/>
  <c r="W2003" i="11"/>
  <c r="T2003" i="11"/>
  <c r="U2003" i="11"/>
  <c r="V2003" i="11"/>
  <c r="N2005" i="11"/>
  <c r="AC2005" i="11"/>
  <c r="M2006" i="11"/>
  <c r="Z2005" i="11"/>
  <c r="Y2005" i="11"/>
  <c r="AB2005" i="11"/>
  <c r="AA2005" i="11"/>
  <c r="AG2003" i="11"/>
  <c r="AE2004" i="11"/>
  <c r="AG2004" i="11"/>
  <c r="AF2004" i="11"/>
  <c r="T2004" i="11" l="1"/>
  <c r="W2004" i="11"/>
  <c r="V2004" i="11"/>
  <c r="U2004" i="11"/>
  <c r="X2004" i="11"/>
  <c r="AD2005" i="11"/>
  <c r="AF2005" i="11"/>
  <c r="M2007" i="11"/>
  <c r="Z2006" i="11"/>
  <c r="Y2006" i="11"/>
  <c r="AC2006" i="11"/>
  <c r="AB2006" i="11"/>
  <c r="N2006" i="11"/>
  <c r="AA2006" i="11"/>
  <c r="AE2006" i="11" s="1"/>
  <c r="AE2005" i="11"/>
  <c r="AG2005" i="11" s="1"/>
  <c r="X2006" i="11" l="1"/>
  <c r="U2006" i="11"/>
  <c r="T2006" i="11"/>
  <c r="V2006" i="11"/>
  <c r="W2006" i="11"/>
  <c r="O2005" i="11"/>
  <c r="R2005" i="11"/>
  <c r="Q2005" i="11"/>
  <c r="S2005" i="11"/>
  <c r="P2005" i="11"/>
  <c r="W2005" i="11"/>
  <c r="V2005" i="11"/>
  <c r="U2005" i="11"/>
  <c r="T2005" i="11"/>
  <c r="X2005" i="11"/>
  <c r="AG2006" i="11"/>
  <c r="AD2006" i="11"/>
  <c r="AC2007" i="11"/>
  <c r="AB2007" i="11"/>
  <c r="AA2007" i="11"/>
  <c r="AE2007" i="11" s="1"/>
  <c r="M2008" i="11"/>
  <c r="N2007" i="11"/>
  <c r="Z2007" i="11"/>
  <c r="Y2007" i="11"/>
  <c r="N2008" i="11" l="1"/>
  <c r="AA2008" i="11"/>
  <c r="Z2008" i="11"/>
  <c r="M2009" i="11"/>
  <c r="AC2008" i="11"/>
  <c r="AB2008" i="11"/>
  <c r="Y2008" i="11"/>
  <c r="AD2008" i="11" s="1"/>
  <c r="AF2007" i="11"/>
  <c r="AG2007" i="11"/>
  <c r="R2006" i="11"/>
  <c r="Q2006" i="11"/>
  <c r="P2006" i="11"/>
  <c r="S2006" i="11"/>
  <c r="O2006" i="11"/>
  <c r="U2007" i="11"/>
  <c r="T2007" i="11"/>
  <c r="X2007" i="11"/>
  <c r="W2007" i="11"/>
  <c r="V2007" i="11"/>
  <c r="AD2007" i="11"/>
  <c r="AF2006" i="11"/>
  <c r="P2008" i="11" l="1"/>
  <c r="O2008" i="11"/>
  <c r="S2008" i="11"/>
  <c r="R2008" i="11"/>
  <c r="Q2008" i="11"/>
  <c r="AE2008" i="11"/>
  <c r="S2007" i="11"/>
  <c r="P2007" i="11"/>
  <c r="O2007" i="11"/>
  <c r="R2007" i="11"/>
  <c r="Q2007" i="11"/>
  <c r="AA2009" i="11"/>
  <c r="Z2009" i="11"/>
  <c r="Y2009" i="11"/>
  <c r="AD2009" i="11" s="1"/>
  <c r="N2009" i="11"/>
  <c r="AB2009" i="11"/>
  <c r="M2010" i="11"/>
  <c r="AC2009" i="11"/>
  <c r="AF2008" i="11"/>
  <c r="S2009" i="11" l="1"/>
  <c r="P2009" i="11"/>
  <c r="O2009" i="11"/>
  <c r="R2009" i="11"/>
  <c r="Q2009" i="11"/>
  <c r="AF2009" i="11"/>
  <c r="AG2009" i="11"/>
  <c r="X2008" i="11"/>
  <c r="W2008" i="11"/>
  <c r="V2008" i="11"/>
  <c r="U2008" i="11"/>
  <c r="T2008" i="11"/>
  <c r="AE2009" i="11"/>
  <c r="AG2008" i="11"/>
  <c r="N2010" i="11"/>
  <c r="AA2010" i="11"/>
  <c r="AE2010" i="11" s="1"/>
  <c r="Z2010" i="11"/>
  <c r="Y2010" i="11"/>
  <c r="AD2010" i="11" s="1"/>
  <c r="M2011" i="11"/>
  <c r="AC2010" i="11"/>
  <c r="AB2010" i="11"/>
  <c r="V2010" i="11" l="1"/>
  <c r="W2010" i="11"/>
  <c r="U2010" i="11"/>
  <c r="T2010" i="11"/>
  <c r="X2010" i="11"/>
  <c r="X2009" i="11"/>
  <c r="V2009" i="11"/>
  <c r="U2009" i="11"/>
  <c r="T2009" i="11"/>
  <c r="W2009" i="11"/>
  <c r="AG2010" i="11"/>
  <c r="AF2010" i="11"/>
  <c r="Y2011" i="11"/>
  <c r="AD2011" i="11" s="1"/>
  <c r="N2011" i="11"/>
  <c r="M2012" i="11"/>
  <c r="AA2011" i="11"/>
  <c r="AE2011" i="11" s="1"/>
  <c r="Z2011" i="11"/>
  <c r="AC2011" i="11"/>
  <c r="AB2011" i="11"/>
  <c r="S2010" i="11"/>
  <c r="P2010" i="11"/>
  <c r="O2010" i="11"/>
  <c r="R2010" i="11"/>
  <c r="Q2010" i="11"/>
  <c r="AG2011" i="11" l="1"/>
  <c r="AF2011" i="11"/>
  <c r="Q2011" i="11"/>
  <c r="P2011" i="11"/>
  <c r="O2011" i="11"/>
  <c r="S2011" i="11"/>
  <c r="R2011" i="11"/>
  <c r="V2011" i="11"/>
  <c r="W2011" i="11"/>
  <c r="U2011" i="11"/>
  <c r="T2011" i="11"/>
  <c r="X2011" i="11"/>
  <c r="AB2012" i="11"/>
  <c r="Y2012" i="11"/>
  <c r="AD2012" i="11" s="1"/>
  <c r="M2013" i="11"/>
  <c r="AA2012" i="11"/>
  <c r="AE2012" i="11" s="1"/>
  <c r="Z2012" i="11"/>
  <c r="N2012" i="11"/>
  <c r="AC2012" i="11"/>
  <c r="Q2012" i="11" l="1"/>
  <c r="P2012" i="11"/>
  <c r="O2012" i="11"/>
  <c r="S2012" i="11"/>
  <c r="R2012" i="11"/>
  <c r="AG2012" i="11"/>
  <c r="AF2012" i="11"/>
  <c r="T2012" i="11"/>
  <c r="W2012" i="11"/>
  <c r="V2012" i="11"/>
  <c r="U2012" i="11"/>
  <c r="X2012" i="11"/>
  <c r="AB2013" i="11"/>
  <c r="M2014" i="11"/>
  <c r="AA2013" i="11"/>
  <c r="AE2013" i="11" s="1"/>
  <c r="Z2013" i="11"/>
  <c r="AC2013" i="11"/>
  <c r="Y2013" i="11"/>
  <c r="N2013" i="11"/>
  <c r="W2013" i="11" l="1"/>
  <c r="T2013" i="11"/>
  <c r="X2013" i="11"/>
  <c r="V2013" i="11"/>
  <c r="U2013" i="11"/>
  <c r="AG2013" i="11"/>
  <c r="M2015" i="11"/>
  <c r="Z2014" i="11"/>
  <c r="AB2014" i="11"/>
  <c r="AA2014" i="11"/>
  <c r="AE2014" i="11" s="1"/>
  <c r="AC2014" i="11"/>
  <c r="Y2014" i="11"/>
  <c r="AD2014" i="11" s="1"/>
  <c r="N2014" i="11"/>
  <c r="AD2013" i="11"/>
  <c r="AC2015" i="11" l="1"/>
  <c r="M2016" i="11"/>
  <c r="Z2015" i="11"/>
  <c r="N2015" i="11"/>
  <c r="AB2015" i="11"/>
  <c r="AA2015" i="11"/>
  <c r="AE2015" i="11" s="1"/>
  <c r="Y2015" i="11"/>
  <c r="AD2015" i="11" s="1"/>
  <c r="AG2014" i="11"/>
  <c r="AF2014" i="11"/>
  <c r="R2014" i="11"/>
  <c r="O2014" i="11"/>
  <c r="Q2014" i="11"/>
  <c r="P2014" i="11"/>
  <c r="S2014" i="11"/>
  <c r="O2013" i="11"/>
  <c r="Q2013" i="11"/>
  <c r="P2013" i="11"/>
  <c r="S2013" i="11"/>
  <c r="R2013" i="11"/>
  <c r="AF2013" i="11"/>
  <c r="W2014" i="11"/>
  <c r="X2014" i="11"/>
  <c r="V2014" i="11"/>
  <c r="U2014" i="11"/>
  <c r="T2014" i="11"/>
  <c r="R2015" i="11" l="1"/>
  <c r="Q2015" i="11"/>
  <c r="P2015" i="11"/>
  <c r="O2015" i="11"/>
  <c r="S2015" i="11"/>
  <c r="U2015" i="11"/>
  <c r="X2015" i="11"/>
  <c r="W2015" i="11"/>
  <c r="V2015" i="11"/>
  <c r="T2015" i="11"/>
  <c r="AG2015" i="11"/>
  <c r="AF2015" i="11"/>
  <c r="AC2016" i="11"/>
  <c r="Y2016" i="11"/>
  <c r="AD2016" i="11" s="1"/>
  <c r="N2016" i="11"/>
  <c r="M2017" i="11"/>
  <c r="AB2016" i="11"/>
  <c r="AA2016" i="11"/>
  <c r="Z2016" i="11"/>
  <c r="AF2016" i="11" l="1"/>
  <c r="P2016" i="11"/>
  <c r="R2016" i="11"/>
  <c r="Q2016" i="11"/>
  <c r="S2016" i="11"/>
  <c r="O2016" i="11"/>
  <c r="AE2016" i="11"/>
  <c r="AA2017" i="11"/>
  <c r="Y2017" i="11"/>
  <c r="N2017" i="11"/>
  <c r="M2018" i="11"/>
  <c r="AC2017" i="11"/>
  <c r="AB2017" i="11"/>
  <c r="Z2017" i="11"/>
  <c r="X2016" i="11" l="1"/>
  <c r="U2016" i="11"/>
  <c r="W2016" i="11"/>
  <c r="V2016" i="11"/>
  <c r="T2016" i="11"/>
  <c r="N2018" i="11"/>
  <c r="AA2018" i="11"/>
  <c r="AE2018" i="11" s="1"/>
  <c r="Y2018" i="11"/>
  <c r="AD2018" i="11" s="1"/>
  <c r="M2019" i="11"/>
  <c r="AC2018" i="11"/>
  <c r="AB2018" i="11"/>
  <c r="Z2018" i="11"/>
  <c r="AG2017" i="11"/>
  <c r="AD2017" i="11"/>
  <c r="AF2017" i="11" s="1"/>
  <c r="AG2016" i="11"/>
  <c r="AE2017" i="11"/>
  <c r="V2018" i="11" l="1"/>
  <c r="X2018" i="11"/>
  <c r="W2018" i="11"/>
  <c r="U2018" i="11"/>
  <c r="T2018" i="11"/>
  <c r="AG2018" i="11"/>
  <c r="AF2018" i="11"/>
  <c r="S2018" i="11"/>
  <c r="O2018" i="11"/>
  <c r="R2018" i="11"/>
  <c r="Q2018" i="11"/>
  <c r="P2018" i="11"/>
  <c r="S2017" i="11"/>
  <c r="P2017" i="11"/>
  <c r="R2017" i="11"/>
  <c r="Q2017" i="11"/>
  <c r="O2017" i="11"/>
  <c r="X2017" i="11"/>
  <c r="W2017" i="11"/>
  <c r="V2017" i="11"/>
  <c r="U2017" i="11"/>
  <c r="T2017" i="11"/>
  <c r="Y2019" i="11"/>
  <c r="AD2019" i="11" s="1"/>
  <c r="N2019" i="11"/>
  <c r="Z2019" i="11"/>
  <c r="M2020" i="11"/>
  <c r="AC2019" i="11"/>
  <c r="AB2019" i="11"/>
  <c r="AA2019" i="11"/>
  <c r="AE2019" i="11" s="1"/>
  <c r="Q2019" i="11" l="1"/>
  <c r="O2019" i="11"/>
  <c r="S2019" i="11"/>
  <c r="R2019" i="11"/>
  <c r="P2019" i="11"/>
  <c r="V2019" i="11"/>
  <c r="X2019" i="11"/>
  <c r="W2019" i="11"/>
  <c r="U2019" i="11"/>
  <c r="T2019" i="11"/>
  <c r="AB2020" i="11"/>
  <c r="Y2020" i="11"/>
  <c r="Z2020" i="11"/>
  <c r="N2020" i="11"/>
  <c r="M2021" i="11"/>
  <c r="AC2020" i="11"/>
  <c r="AA2020" i="11"/>
  <c r="AG2019" i="11"/>
  <c r="AF2019" i="11"/>
  <c r="AD2020" i="11" l="1"/>
  <c r="AB2021" i="11"/>
  <c r="Z2021" i="11"/>
  <c r="Y2021" i="11"/>
  <c r="AD2021" i="11" s="1"/>
  <c r="N2021" i="11"/>
  <c r="M2022" i="11"/>
  <c r="AC2021" i="11"/>
  <c r="AA2021" i="11"/>
  <c r="AE2021" i="11" s="1"/>
  <c r="AF2020" i="11"/>
  <c r="AE2020" i="11"/>
  <c r="O2021" i="11" l="1"/>
  <c r="P2021" i="11"/>
  <c r="S2021" i="11"/>
  <c r="R2021" i="11"/>
  <c r="Q2021" i="11"/>
  <c r="AF2021" i="11"/>
  <c r="AG2021" i="11"/>
  <c r="T2020" i="11"/>
  <c r="X2020" i="11"/>
  <c r="W2020" i="11"/>
  <c r="V2020" i="11"/>
  <c r="U2020" i="11"/>
  <c r="W2021" i="11"/>
  <c r="T2021" i="11"/>
  <c r="X2021" i="11"/>
  <c r="V2021" i="11"/>
  <c r="U2021" i="11"/>
  <c r="M2023" i="11"/>
  <c r="Z2022" i="11"/>
  <c r="AA2022" i="11"/>
  <c r="AE2022" i="11" s="1"/>
  <c r="Y2022" i="11"/>
  <c r="N2022" i="11"/>
  <c r="AC2022" i="11"/>
  <c r="AB2022" i="11"/>
  <c r="AG2020" i="11"/>
  <c r="Q2020" i="11"/>
  <c r="O2020" i="11"/>
  <c r="S2020" i="11"/>
  <c r="R2020" i="11"/>
  <c r="P2020" i="11"/>
  <c r="AG2022" i="11" l="1"/>
  <c r="W2022" i="11"/>
  <c r="X2022" i="11"/>
  <c r="T2022" i="11"/>
  <c r="V2022" i="11"/>
  <c r="U2022" i="11"/>
  <c r="AD2022" i="11"/>
  <c r="AC2023" i="11"/>
  <c r="M2024" i="11"/>
  <c r="Z2023" i="11"/>
  <c r="AA2023" i="11"/>
  <c r="Y2023" i="11"/>
  <c r="AD2023" i="11" s="1"/>
  <c r="N2023" i="11"/>
  <c r="AB2023" i="11"/>
  <c r="AF2023" i="11" l="1"/>
  <c r="R2023" i="11"/>
  <c r="P2023" i="11"/>
  <c r="O2023" i="11"/>
  <c r="S2023" i="11"/>
  <c r="Q2023" i="11"/>
  <c r="R2022" i="11"/>
  <c r="O2022" i="11"/>
  <c r="P2022" i="11"/>
  <c r="S2022" i="11"/>
  <c r="Q2022" i="11"/>
  <c r="AE2023" i="11"/>
  <c r="AF2022" i="11"/>
  <c r="AC2024" i="11"/>
  <c r="AA2024" i="11"/>
  <c r="AE2024" i="11" s="1"/>
  <c r="Z2024" i="11"/>
  <c r="Y2024" i="11"/>
  <c r="N2024" i="11"/>
  <c r="M2025" i="11"/>
  <c r="AB2024" i="11"/>
  <c r="X2024" i="11" l="1"/>
  <c r="U2024" i="11"/>
  <c r="T2024" i="11"/>
  <c r="W2024" i="11"/>
  <c r="V2024" i="11"/>
  <c r="AG2024" i="11"/>
  <c r="AD2024" i="11"/>
  <c r="AF2024" i="11" s="1"/>
  <c r="U2023" i="11"/>
  <c r="X2023" i="11"/>
  <c r="T2023" i="11"/>
  <c r="W2023" i="11"/>
  <c r="V2023" i="11"/>
  <c r="AA2025" i="11"/>
  <c r="AB2025" i="11"/>
  <c r="Z2025" i="11"/>
  <c r="Y2025" i="11"/>
  <c r="N2025" i="11"/>
  <c r="AC2025" i="11"/>
  <c r="M2026" i="11"/>
  <c r="AG2023" i="11"/>
  <c r="N2026" i="11" l="1"/>
  <c r="AA2026" i="11"/>
  <c r="AE2026" i="11" s="1"/>
  <c r="AB2026" i="11"/>
  <c r="Z2026" i="11"/>
  <c r="Y2026" i="11"/>
  <c r="AD2026" i="11" s="1"/>
  <c r="M2027" i="11"/>
  <c r="AC2026" i="11"/>
  <c r="AE2025" i="11"/>
  <c r="P2024" i="11"/>
  <c r="Q2024" i="11"/>
  <c r="O2024" i="11"/>
  <c r="S2024" i="11"/>
  <c r="R2024" i="11"/>
  <c r="AD2025" i="11"/>
  <c r="X2025" i="11" l="1"/>
  <c r="U2025" i="11"/>
  <c r="T2025" i="11"/>
  <c r="W2025" i="11"/>
  <c r="V2025" i="11"/>
  <c r="Y2027" i="11"/>
  <c r="AD2027" i="11" s="1"/>
  <c r="N2027" i="11"/>
  <c r="AB2027" i="11"/>
  <c r="AA2027" i="11"/>
  <c r="Z2027" i="11"/>
  <c r="M2028" i="11"/>
  <c r="AC2027" i="11"/>
  <c r="S2026" i="11"/>
  <c r="Q2026" i="11"/>
  <c r="P2026" i="11"/>
  <c r="O2026" i="11"/>
  <c r="R2026" i="11"/>
  <c r="V2026" i="11"/>
  <c r="U2026" i="11"/>
  <c r="T2026" i="11"/>
  <c r="X2026" i="11"/>
  <c r="W2026" i="11"/>
  <c r="S2025" i="11"/>
  <c r="P2025" i="11"/>
  <c r="Q2025" i="11"/>
  <c r="O2025" i="11"/>
  <c r="R2025" i="11"/>
  <c r="AG2025" i="11"/>
  <c r="AF2025" i="11"/>
  <c r="AF2026" i="11"/>
  <c r="AG2026" i="11"/>
  <c r="AF2027" i="11" l="1"/>
  <c r="Q2027" i="11"/>
  <c r="R2027" i="11"/>
  <c r="P2027" i="11"/>
  <c r="O2027" i="11"/>
  <c r="S2027" i="11"/>
  <c r="AB2028" i="11"/>
  <c r="Y2028" i="11"/>
  <c r="AC2028" i="11"/>
  <c r="AA2028" i="11"/>
  <c r="Z2028" i="11"/>
  <c r="N2028" i="11"/>
  <c r="M2029" i="11"/>
  <c r="AE2027" i="11"/>
  <c r="AE2028" i="11" l="1"/>
  <c r="V2027" i="11"/>
  <c r="U2027" i="11"/>
  <c r="T2027" i="11"/>
  <c r="X2027" i="11"/>
  <c r="W2027" i="11"/>
  <c r="AG2028" i="11"/>
  <c r="AB2029" i="11"/>
  <c r="AC2029" i="11"/>
  <c r="AA2029" i="11"/>
  <c r="AE2029" i="11" s="1"/>
  <c r="Z2029" i="11"/>
  <c r="M2030" i="11"/>
  <c r="Y2029" i="11"/>
  <c r="AD2029" i="11" s="1"/>
  <c r="N2029" i="11"/>
  <c r="AD2028" i="11"/>
  <c r="AF2028" i="11" s="1"/>
  <c r="AG2027" i="11"/>
  <c r="O2029" i="11" l="1"/>
  <c r="R2029" i="11"/>
  <c r="Q2029" i="11"/>
  <c r="P2029" i="11"/>
  <c r="S2029" i="11"/>
  <c r="W2029" i="11"/>
  <c r="T2029" i="11"/>
  <c r="V2029" i="11"/>
  <c r="U2029" i="11"/>
  <c r="X2029" i="11"/>
  <c r="Q2028" i="11"/>
  <c r="R2028" i="11"/>
  <c r="P2028" i="11"/>
  <c r="O2028" i="11"/>
  <c r="S2028" i="11"/>
  <c r="M2031" i="11"/>
  <c r="Z2030" i="11"/>
  <c r="AC2030" i="11"/>
  <c r="AB2030" i="11"/>
  <c r="AA2030" i="11"/>
  <c r="AE2030" i="11" s="1"/>
  <c r="Y2030" i="11"/>
  <c r="AD2030" i="11" s="1"/>
  <c r="N2030" i="11"/>
  <c r="AG2029" i="11"/>
  <c r="AF2029" i="11"/>
  <c r="T2028" i="11"/>
  <c r="V2028" i="11"/>
  <c r="U2028" i="11"/>
  <c r="X2028" i="11"/>
  <c r="W2028" i="11"/>
  <c r="AC2031" i="11" l="1"/>
  <c r="M2032" i="11"/>
  <c r="Z2031" i="11"/>
  <c r="AB2031" i="11"/>
  <c r="AA2031" i="11"/>
  <c r="AE2031" i="11" s="1"/>
  <c r="N2031" i="11"/>
  <c r="Y2031" i="11"/>
  <c r="AD2031" i="11" s="1"/>
  <c r="R2030" i="11"/>
  <c r="O2030" i="11"/>
  <c r="S2030" i="11"/>
  <c r="Q2030" i="11"/>
  <c r="P2030" i="11"/>
  <c r="W2030" i="11"/>
  <c r="V2030" i="11"/>
  <c r="U2030" i="11"/>
  <c r="X2030" i="11"/>
  <c r="T2030" i="11"/>
  <c r="AG2030" i="11"/>
  <c r="AF2030" i="11"/>
  <c r="R2031" i="11" l="1"/>
  <c r="S2031" i="11"/>
  <c r="Q2031" i="11"/>
  <c r="P2031" i="11"/>
  <c r="O2031" i="11"/>
  <c r="AG2031" i="11"/>
  <c r="AF2031" i="11"/>
  <c r="U2031" i="11"/>
  <c r="W2031" i="11"/>
  <c r="V2031" i="11"/>
  <c r="T2031" i="11"/>
  <c r="X2031" i="11"/>
  <c r="AC2032" i="11"/>
  <c r="AB2032" i="11"/>
  <c r="AA2032" i="11"/>
  <c r="AE2032" i="11" s="1"/>
  <c r="M2033" i="11"/>
  <c r="Z2032" i="11"/>
  <c r="Y2032" i="11"/>
  <c r="AD2032" i="11" s="1"/>
  <c r="N2032" i="11"/>
  <c r="AA2033" i="11" l="1"/>
  <c r="AC2033" i="11"/>
  <c r="AB2033" i="11"/>
  <c r="M2034" i="11"/>
  <c r="Z2033" i="11"/>
  <c r="Y2033" i="11"/>
  <c r="AD2033" i="11" s="1"/>
  <c r="N2033" i="11"/>
  <c r="X2032" i="11"/>
  <c r="U2032" i="11"/>
  <c r="W2032" i="11"/>
  <c r="V2032" i="11"/>
  <c r="T2032" i="11"/>
  <c r="AF2032" i="11"/>
  <c r="AG2032" i="11"/>
  <c r="P2032" i="11"/>
  <c r="S2032" i="11"/>
  <c r="R2032" i="11"/>
  <c r="Q2032" i="11"/>
  <c r="O2032" i="11"/>
  <c r="S2033" i="11" l="1"/>
  <c r="P2033" i="11"/>
  <c r="R2033" i="11"/>
  <c r="Q2033" i="11"/>
  <c r="O2033" i="11"/>
  <c r="AF2033" i="11"/>
  <c r="N2034" i="11"/>
  <c r="AA2034" i="11"/>
  <c r="AC2034" i="11"/>
  <c r="AB2034" i="11"/>
  <c r="M2035" i="11"/>
  <c r="Z2034" i="11"/>
  <c r="Y2034" i="11"/>
  <c r="AE2033" i="11"/>
  <c r="X2033" i="11" l="1"/>
  <c r="T2033" i="11"/>
  <c r="W2033" i="11"/>
  <c r="V2033" i="11"/>
  <c r="U2033" i="11"/>
  <c r="AG2033" i="11"/>
  <c r="Y2035" i="11"/>
  <c r="N2035" i="11"/>
  <c r="AC2035" i="11"/>
  <c r="AB2035" i="11"/>
  <c r="M2036" i="11"/>
  <c r="AA2035" i="11"/>
  <c r="AE2035" i="11" s="1"/>
  <c r="Z2035" i="11"/>
  <c r="AD2034" i="11"/>
  <c r="AF2034" i="11" s="1"/>
  <c r="AE2034" i="11"/>
  <c r="V2035" i="11" l="1"/>
  <c r="T2035" i="11"/>
  <c r="X2035" i="11"/>
  <c r="W2035" i="11"/>
  <c r="U2035" i="11"/>
  <c r="AB2036" i="11"/>
  <c r="Y2036" i="11"/>
  <c r="AD2036" i="11" s="1"/>
  <c r="AC2036" i="11"/>
  <c r="N2036" i="11"/>
  <c r="M2037" i="11"/>
  <c r="AA2036" i="11"/>
  <c r="AE2036" i="11" s="1"/>
  <c r="Z2036" i="11"/>
  <c r="AG2035" i="11"/>
  <c r="S2034" i="11"/>
  <c r="R2034" i="11"/>
  <c r="Q2034" i="11"/>
  <c r="O2034" i="11"/>
  <c r="P2034" i="11"/>
  <c r="V2034" i="11"/>
  <c r="T2034" i="11"/>
  <c r="X2034" i="11"/>
  <c r="W2034" i="11"/>
  <c r="U2034" i="11"/>
  <c r="AD2035" i="11"/>
  <c r="AF2035" i="11" s="1"/>
  <c r="AG2034" i="11"/>
  <c r="Q2036" i="11" l="1"/>
  <c r="S2036" i="11"/>
  <c r="R2036" i="11"/>
  <c r="P2036" i="11"/>
  <c r="O2036" i="11"/>
  <c r="T2036" i="11"/>
  <c r="U2036" i="11"/>
  <c r="X2036" i="11"/>
  <c r="W2036" i="11"/>
  <c r="V2036" i="11"/>
  <c r="AB2037" i="11"/>
  <c r="AC2037" i="11"/>
  <c r="Y2037" i="11"/>
  <c r="AD2037" i="11" s="1"/>
  <c r="N2037" i="11"/>
  <c r="M2038" i="11"/>
  <c r="AA2037" i="11"/>
  <c r="AE2037" i="11" s="1"/>
  <c r="Z2037" i="11"/>
  <c r="Q2035" i="11"/>
  <c r="S2035" i="11"/>
  <c r="R2035" i="11"/>
  <c r="P2035" i="11"/>
  <c r="O2035" i="11"/>
  <c r="AG2036" i="11"/>
  <c r="AF2036" i="11"/>
  <c r="W2037" i="11" l="1"/>
  <c r="T2037" i="11"/>
  <c r="U2037" i="11"/>
  <c r="X2037" i="11"/>
  <c r="V2037" i="11"/>
  <c r="M2039" i="11"/>
  <c r="Z2038" i="11"/>
  <c r="AC2038" i="11"/>
  <c r="Y2038" i="11"/>
  <c r="N2038" i="11"/>
  <c r="AB2038" i="11"/>
  <c r="AA2038" i="11"/>
  <c r="AF2037" i="11"/>
  <c r="AG2037" i="11"/>
  <c r="O2037" i="11"/>
  <c r="S2037" i="11"/>
  <c r="R2037" i="11"/>
  <c r="Q2037" i="11"/>
  <c r="P2037" i="11"/>
  <c r="AC2039" i="11" l="1"/>
  <c r="M2040" i="11"/>
  <c r="Z2039" i="11"/>
  <c r="Y2039" i="11"/>
  <c r="AD2039" i="11" s="1"/>
  <c r="N2039" i="11"/>
  <c r="AB2039" i="11"/>
  <c r="AA2039" i="11"/>
  <c r="AE2039" i="11" s="1"/>
  <c r="AE2038" i="11"/>
  <c r="AD2038" i="11"/>
  <c r="W2038" i="11" l="1"/>
  <c r="U2038" i="11"/>
  <c r="T2038" i="11"/>
  <c r="X2038" i="11"/>
  <c r="V2038" i="11"/>
  <c r="U2039" i="11"/>
  <c r="V2039" i="11"/>
  <c r="T2039" i="11"/>
  <c r="X2039" i="11"/>
  <c r="W2039" i="11"/>
  <c r="R2039" i="11"/>
  <c r="S2039" i="11"/>
  <c r="O2039" i="11"/>
  <c r="Q2039" i="11"/>
  <c r="P2039" i="11"/>
  <c r="R2038" i="11"/>
  <c r="O2038" i="11"/>
  <c r="S2038" i="11"/>
  <c r="P2038" i="11"/>
  <c r="Q2038" i="11"/>
  <c r="AG2038" i="11"/>
  <c r="AC2040" i="11"/>
  <c r="Z2040" i="11"/>
  <c r="Y2040" i="11"/>
  <c r="AD2040" i="11" s="1"/>
  <c r="N2040" i="11"/>
  <c r="AB2040" i="11"/>
  <c r="AA2040" i="11"/>
  <c r="M2041" i="11"/>
  <c r="AF2039" i="11"/>
  <c r="AG2039" i="11"/>
  <c r="AF2038" i="11"/>
  <c r="P2040" i="11" l="1"/>
  <c r="S2040" i="11"/>
  <c r="O2040" i="11"/>
  <c r="R2040" i="11"/>
  <c r="Q2040" i="11"/>
  <c r="AA2041" i="11"/>
  <c r="AE2041" i="11" s="1"/>
  <c r="Z2041" i="11"/>
  <c r="Y2041" i="11"/>
  <c r="N2041" i="11"/>
  <c r="M2042" i="11"/>
  <c r="AC2041" i="11"/>
  <c r="AB2041" i="11"/>
  <c r="AE2040" i="11"/>
  <c r="AF2040" i="11"/>
  <c r="AG2040" i="11"/>
  <c r="X2041" i="11" l="1"/>
  <c r="V2041" i="11"/>
  <c r="U2041" i="11"/>
  <c r="T2041" i="11"/>
  <c r="W2041" i="11"/>
  <c r="AD2041" i="11"/>
  <c r="X2040" i="11"/>
  <c r="U2040" i="11"/>
  <c r="V2040" i="11"/>
  <c r="T2040" i="11"/>
  <c r="W2040" i="11"/>
  <c r="N2042" i="11"/>
  <c r="AA2042" i="11"/>
  <c r="AE2042" i="11" s="1"/>
  <c r="Z2042" i="11"/>
  <c r="Y2042" i="11"/>
  <c r="AD2042" i="11" s="1"/>
  <c r="M2043" i="11"/>
  <c r="AC2042" i="11"/>
  <c r="AB2042" i="11"/>
  <c r="AG2041" i="11"/>
  <c r="S2042" i="11" l="1"/>
  <c r="P2042" i="11"/>
  <c r="O2042" i="11"/>
  <c r="Q2042" i="11"/>
  <c r="R2042" i="11"/>
  <c r="S2041" i="11"/>
  <c r="P2041" i="11"/>
  <c r="O2041" i="11"/>
  <c r="R2041" i="11"/>
  <c r="Q2041" i="11"/>
  <c r="V2042" i="11"/>
  <c r="W2042" i="11"/>
  <c r="U2042" i="11"/>
  <c r="T2042" i="11"/>
  <c r="X2042" i="11"/>
  <c r="AF2041" i="11"/>
  <c r="Y2043" i="11"/>
  <c r="N2043" i="11"/>
  <c r="M2044" i="11"/>
  <c r="AA2043" i="11"/>
  <c r="Z2043" i="11"/>
  <c r="AC2043" i="11"/>
  <c r="AB2043" i="11"/>
  <c r="AG2042" i="11"/>
  <c r="AF2042" i="11"/>
  <c r="AE2043" i="11" l="1"/>
  <c r="AB2044" i="11"/>
  <c r="Y2044" i="11"/>
  <c r="M2045" i="11"/>
  <c r="AA2044" i="11"/>
  <c r="AE2044" i="11" s="1"/>
  <c r="Z2044" i="11"/>
  <c r="AC2044" i="11"/>
  <c r="N2044" i="11"/>
  <c r="AG2043" i="11"/>
  <c r="AD2043" i="11"/>
  <c r="T2044" i="11" l="1"/>
  <c r="W2044" i="11"/>
  <c r="V2044" i="11"/>
  <c r="U2044" i="11"/>
  <c r="X2044" i="11"/>
  <c r="AD2044" i="11"/>
  <c r="AG2044" i="11"/>
  <c r="AF2044" i="11"/>
  <c r="AB2045" i="11"/>
  <c r="M2046" i="11"/>
  <c r="AA2045" i="11"/>
  <c r="AE2045" i="11" s="1"/>
  <c r="Z2045" i="11"/>
  <c r="AC2045" i="11"/>
  <c r="Y2045" i="11"/>
  <c r="AD2045" i="11" s="1"/>
  <c r="N2045" i="11"/>
  <c r="Q2043" i="11"/>
  <c r="P2043" i="11"/>
  <c r="O2043" i="11"/>
  <c r="S2043" i="11"/>
  <c r="R2043" i="11"/>
  <c r="AF2043" i="11"/>
  <c r="V2043" i="11"/>
  <c r="W2043" i="11"/>
  <c r="U2043" i="11"/>
  <c r="T2043" i="11"/>
  <c r="X2043" i="11"/>
  <c r="O2045" i="11" l="1"/>
  <c r="Q2045" i="11"/>
  <c r="P2045" i="11"/>
  <c r="S2045" i="11"/>
  <c r="R2045" i="11"/>
  <c r="AG2045" i="11"/>
  <c r="AF2045" i="11"/>
  <c r="Q2044" i="11"/>
  <c r="P2044" i="11"/>
  <c r="O2044" i="11"/>
  <c r="S2044" i="11"/>
  <c r="R2044" i="11"/>
  <c r="W2045" i="11"/>
  <c r="T2045" i="11"/>
  <c r="X2045" i="11"/>
  <c r="V2045" i="11"/>
  <c r="U2045" i="11"/>
  <c r="M2047" i="11"/>
  <c r="Z2046" i="11"/>
  <c r="AB2046" i="11"/>
  <c r="AA2046" i="11"/>
  <c r="AE2046" i="11" s="1"/>
  <c r="N2046" i="11"/>
  <c r="AC2046" i="11"/>
  <c r="Y2046" i="11"/>
  <c r="AD2046" i="11" s="1"/>
  <c r="R2046" i="11" l="1"/>
  <c r="O2046" i="11"/>
  <c r="Q2046" i="11"/>
  <c r="P2046" i="11"/>
  <c r="S2046" i="11"/>
  <c r="AG2046" i="11"/>
  <c r="AF2046" i="11"/>
  <c r="W2046" i="11"/>
  <c r="X2046" i="11"/>
  <c r="V2046" i="11"/>
  <c r="U2046" i="11"/>
  <c r="T2046" i="11"/>
  <c r="AC2047" i="11"/>
  <c r="M2048" i="11"/>
  <c r="Z2047" i="11"/>
  <c r="N2047" i="11"/>
  <c r="AB2047" i="11"/>
  <c r="AA2047" i="11"/>
  <c r="Y2047" i="11"/>
  <c r="AC2048" i="11" l="1"/>
  <c r="Y2048" i="11"/>
  <c r="N2048" i="11"/>
  <c r="M2049" i="11"/>
  <c r="AB2048" i="11"/>
  <c r="AA2048" i="11"/>
  <c r="AE2048" i="11" s="1"/>
  <c r="Z2048" i="11"/>
  <c r="AD2047" i="11"/>
  <c r="AE2047" i="11"/>
  <c r="X2048" i="11" l="1"/>
  <c r="U2048" i="11"/>
  <c r="W2048" i="11"/>
  <c r="V2048" i="11"/>
  <c r="T2048" i="11"/>
  <c r="AA2049" i="11"/>
  <c r="AE2049" i="11" s="1"/>
  <c r="Y2049" i="11"/>
  <c r="AD2049" i="11" s="1"/>
  <c r="N2049" i="11"/>
  <c r="M2050" i="11"/>
  <c r="AC2049" i="11"/>
  <c r="AB2049" i="11"/>
  <c r="Z2049" i="11"/>
  <c r="R2047" i="11"/>
  <c r="Q2047" i="11"/>
  <c r="P2047" i="11"/>
  <c r="S2047" i="11"/>
  <c r="O2047" i="11"/>
  <c r="AG2048" i="11"/>
  <c r="AD2048" i="11"/>
  <c r="U2047" i="11"/>
  <c r="X2047" i="11"/>
  <c r="W2047" i="11"/>
  <c r="V2047" i="11"/>
  <c r="T2047" i="11"/>
  <c r="AF2047" i="11"/>
  <c r="AG2047" i="11"/>
  <c r="S2049" i="11" l="1"/>
  <c r="P2049" i="11"/>
  <c r="R2049" i="11"/>
  <c r="Q2049" i="11"/>
  <c r="O2049" i="11"/>
  <c r="AF2049" i="11"/>
  <c r="AG2049" i="11"/>
  <c r="P2048" i="11"/>
  <c r="R2048" i="11"/>
  <c r="Q2048" i="11"/>
  <c r="S2048" i="11"/>
  <c r="O2048" i="11"/>
  <c r="X2049" i="11"/>
  <c r="W2049" i="11"/>
  <c r="V2049" i="11"/>
  <c r="U2049" i="11"/>
  <c r="T2049" i="11"/>
  <c r="AF2048" i="11"/>
  <c r="N2050" i="11"/>
  <c r="AA2050" i="11"/>
  <c r="Y2050" i="11"/>
  <c r="AD2050" i="11" s="1"/>
  <c r="M2051" i="11"/>
  <c r="AC2050" i="11"/>
  <c r="AB2050" i="11"/>
  <c r="Z2050" i="11"/>
  <c r="S2050" i="11" l="1"/>
  <c r="O2050" i="11"/>
  <c r="R2050" i="11"/>
  <c r="Q2050" i="11"/>
  <c r="P2050" i="11"/>
  <c r="Y2051" i="11"/>
  <c r="N2051" i="11"/>
  <c r="Z2051" i="11"/>
  <c r="M2052" i="11"/>
  <c r="AC2051" i="11"/>
  <c r="AB2051" i="11"/>
  <c r="AA2051" i="11"/>
  <c r="AE2051" i="11" s="1"/>
  <c r="AF2050" i="11"/>
  <c r="AE2050" i="11"/>
  <c r="AG2050" i="11" s="1"/>
  <c r="AD2051" i="11" l="1"/>
  <c r="AG2051" i="11"/>
  <c r="AF2051" i="11"/>
  <c r="V2051" i="11"/>
  <c r="X2051" i="11"/>
  <c r="W2051" i="11"/>
  <c r="U2051" i="11"/>
  <c r="T2051" i="11"/>
  <c r="V2050" i="11"/>
  <c r="X2050" i="11"/>
  <c r="W2050" i="11"/>
  <c r="T2050" i="11"/>
  <c r="U2050" i="11"/>
  <c r="AB2052" i="11"/>
  <c r="Y2052" i="11"/>
  <c r="Z2052" i="11"/>
  <c r="N2052" i="11"/>
  <c r="M2053" i="11"/>
  <c r="AC2052" i="11"/>
  <c r="AA2052" i="11"/>
  <c r="AE2052" i="11" s="1"/>
  <c r="T2052" i="11" l="1"/>
  <c r="X2052" i="11"/>
  <c r="W2052" i="11"/>
  <c r="V2052" i="11"/>
  <c r="U2052" i="11"/>
  <c r="AB2053" i="11"/>
  <c r="Z2053" i="11"/>
  <c r="Y2053" i="11"/>
  <c r="AD2053" i="11" s="1"/>
  <c r="N2053" i="11"/>
  <c r="M2054" i="11"/>
  <c r="AC2053" i="11"/>
  <c r="AA2053" i="11"/>
  <c r="AD2052" i="11"/>
  <c r="AG2052" i="11"/>
  <c r="AF2052" i="11"/>
  <c r="Q2051" i="11"/>
  <c r="O2051" i="11"/>
  <c r="S2051" i="11"/>
  <c r="R2051" i="11"/>
  <c r="P2051" i="11"/>
  <c r="O2053" i="11" l="1"/>
  <c r="P2053" i="11"/>
  <c r="S2053" i="11"/>
  <c r="R2053" i="11"/>
  <c r="Q2053" i="11"/>
  <c r="AE2053" i="11"/>
  <c r="M2055" i="11"/>
  <c r="Z2054" i="11"/>
  <c r="AA2054" i="11"/>
  <c r="Y2054" i="11"/>
  <c r="N2054" i="11"/>
  <c r="AC2054" i="11"/>
  <c r="AB2054" i="11"/>
  <c r="Q2052" i="11"/>
  <c r="O2052" i="11"/>
  <c r="S2052" i="11"/>
  <c r="R2052" i="11"/>
  <c r="P2052" i="11"/>
  <c r="AF2053" i="11"/>
  <c r="AC2055" i="11" l="1"/>
  <c r="M2056" i="11"/>
  <c r="Z2055" i="11"/>
  <c r="AA2055" i="11"/>
  <c r="Y2055" i="11"/>
  <c r="AD2055" i="11" s="1"/>
  <c r="N2055" i="11"/>
  <c r="AB2055" i="11"/>
  <c r="W2053" i="11"/>
  <c r="T2053" i="11"/>
  <c r="X2053" i="11"/>
  <c r="V2053" i="11"/>
  <c r="U2053" i="11"/>
  <c r="AG2053" i="11"/>
  <c r="AG2054" i="11"/>
  <c r="AD2054" i="11"/>
  <c r="AE2054" i="11"/>
  <c r="R2054" i="11" l="1"/>
  <c r="O2054" i="11"/>
  <c r="P2054" i="11"/>
  <c r="S2054" i="11"/>
  <c r="Q2054" i="11"/>
  <c r="AF2054" i="11"/>
  <c r="AG2055" i="11"/>
  <c r="AF2055" i="11"/>
  <c r="R2055" i="11"/>
  <c r="P2055" i="11"/>
  <c r="O2055" i="11"/>
  <c r="S2055" i="11"/>
  <c r="Q2055" i="11"/>
  <c r="AC2056" i="11"/>
  <c r="AA2056" i="11"/>
  <c r="AE2056" i="11" s="1"/>
  <c r="Z2056" i="11"/>
  <c r="Y2056" i="11"/>
  <c r="N2056" i="11"/>
  <c r="M2057" i="11"/>
  <c r="AB2056" i="11"/>
  <c r="AE2055" i="11"/>
  <c r="W2054" i="11"/>
  <c r="X2054" i="11"/>
  <c r="T2054" i="11"/>
  <c r="U2054" i="11"/>
  <c r="V2054" i="11"/>
  <c r="X2056" i="11" l="1"/>
  <c r="U2056" i="11"/>
  <c r="T2056" i="11"/>
  <c r="W2056" i="11"/>
  <c r="V2056" i="11"/>
  <c r="AA2057" i="11"/>
  <c r="AB2057" i="11"/>
  <c r="Z2057" i="11"/>
  <c r="Y2057" i="11"/>
  <c r="N2057" i="11"/>
  <c r="M2058" i="11"/>
  <c r="AC2057" i="11"/>
  <c r="U2055" i="11"/>
  <c r="X2055" i="11"/>
  <c r="T2055" i="11"/>
  <c r="W2055" i="11"/>
  <c r="V2055" i="11"/>
  <c r="AG2056" i="11"/>
  <c r="AD2056" i="11"/>
  <c r="P2056" i="11" l="1"/>
  <c r="Q2056" i="11"/>
  <c r="O2056" i="11"/>
  <c r="S2056" i="11"/>
  <c r="R2056" i="11"/>
  <c r="AE2057" i="11"/>
  <c r="N2058" i="11"/>
  <c r="AA2058" i="11"/>
  <c r="AE2058" i="11" s="1"/>
  <c r="AB2058" i="11"/>
  <c r="Z2058" i="11"/>
  <c r="Y2058" i="11"/>
  <c r="AD2058" i="11" s="1"/>
  <c r="M2059" i="11"/>
  <c r="AC2058" i="11"/>
  <c r="AF2056" i="11"/>
  <c r="AF2057" i="11"/>
  <c r="AG2057" i="11"/>
  <c r="AD2057" i="11"/>
  <c r="V2058" i="11" l="1"/>
  <c r="U2058" i="11"/>
  <c r="T2058" i="11"/>
  <c r="W2058" i="11"/>
  <c r="X2058" i="11"/>
  <c r="AF2058" i="11"/>
  <c r="AG2058" i="11"/>
  <c r="Y2059" i="11"/>
  <c r="AD2059" i="11" s="1"/>
  <c r="N2059" i="11"/>
  <c r="AB2059" i="11"/>
  <c r="AA2059" i="11"/>
  <c r="AE2059" i="11" s="1"/>
  <c r="Z2059" i="11"/>
  <c r="AC2059" i="11"/>
  <c r="M2060" i="11"/>
  <c r="S2058" i="11"/>
  <c r="Q2058" i="11"/>
  <c r="P2058" i="11"/>
  <c r="O2058" i="11"/>
  <c r="R2058" i="11"/>
  <c r="X2057" i="11"/>
  <c r="U2057" i="11"/>
  <c r="T2057" i="11"/>
  <c r="W2057" i="11"/>
  <c r="V2057" i="11"/>
  <c r="S2057" i="11"/>
  <c r="P2057" i="11"/>
  <c r="Q2057" i="11"/>
  <c r="O2057" i="11"/>
  <c r="R2057" i="11"/>
  <c r="Q2059" i="11" l="1"/>
  <c r="R2059" i="11"/>
  <c r="P2059" i="11"/>
  <c r="O2059" i="11"/>
  <c r="S2059" i="11"/>
  <c r="AB2060" i="11"/>
  <c r="Y2060" i="11"/>
  <c r="AD2060" i="11" s="1"/>
  <c r="AC2060" i="11"/>
  <c r="AA2060" i="11"/>
  <c r="Z2060" i="11"/>
  <c r="M2061" i="11"/>
  <c r="N2060" i="11"/>
  <c r="V2059" i="11"/>
  <c r="U2059" i="11"/>
  <c r="T2059" i="11"/>
  <c r="X2059" i="11"/>
  <c r="W2059" i="11"/>
  <c r="AG2059" i="11"/>
  <c r="AF2059" i="11"/>
  <c r="AF2060" i="11" l="1"/>
  <c r="Q2060" i="11"/>
  <c r="R2060" i="11"/>
  <c r="P2060" i="11"/>
  <c r="O2060" i="11"/>
  <c r="S2060" i="11"/>
  <c r="AB2061" i="11"/>
  <c r="AC2061" i="11"/>
  <c r="AA2061" i="11"/>
  <c r="Z2061" i="11"/>
  <c r="N2061" i="11"/>
  <c r="M2062" i="11"/>
  <c r="Y2061" i="11"/>
  <c r="AD2061" i="11" s="1"/>
  <c r="AE2060" i="11"/>
  <c r="T2060" i="11" l="1"/>
  <c r="V2060" i="11"/>
  <c r="U2060" i="11"/>
  <c r="X2060" i="11"/>
  <c r="W2060" i="11"/>
  <c r="O2061" i="11"/>
  <c r="R2061" i="11"/>
  <c r="Q2061" i="11"/>
  <c r="P2061" i="11"/>
  <c r="S2061" i="11"/>
  <c r="M2063" i="11"/>
  <c r="Z2062" i="11"/>
  <c r="AC2062" i="11"/>
  <c r="AB2062" i="11"/>
  <c r="AA2062" i="11"/>
  <c r="AE2062" i="11" s="1"/>
  <c r="N2062" i="11"/>
  <c r="Y2062" i="11"/>
  <c r="AF2061" i="11"/>
  <c r="AE2061" i="11"/>
  <c r="AG2060" i="11"/>
  <c r="AG2062" i="11" l="1"/>
  <c r="W2062" i="11"/>
  <c r="V2062" i="11"/>
  <c r="U2062" i="11"/>
  <c r="X2062" i="11"/>
  <c r="T2062" i="11"/>
  <c r="W2061" i="11"/>
  <c r="T2061" i="11"/>
  <c r="V2061" i="11"/>
  <c r="U2061" i="11"/>
  <c r="X2061" i="11"/>
  <c r="AC2063" i="11"/>
  <c r="M2064" i="11"/>
  <c r="Z2063" i="11"/>
  <c r="AB2063" i="11"/>
  <c r="AA2063" i="11"/>
  <c r="Y2063" i="11"/>
  <c r="N2063" i="11"/>
  <c r="AG2061" i="11"/>
  <c r="AD2062" i="11"/>
  <c r="Y2064" i="11" l="1"/>
  <c r="AD2064" i="11" s="1"/>
  <c r="AC2064" i="11"/>
  <c r="M2065" i="11"/>
  <c r="Z2064" i="11"/>
  <c r="AB2064" i="11"/>
  <c r="AA2064" i="11"/>
  <c r="AE2064" i="11" s="1"/>
  <c r="N2064" i="11"/>
  <c r="R2062" i="11"/>
  <c r="O2062" i="11"/>
  <c r="S2062" i="11"/>
  <c r="Q2062" i="11"/>
  <c r="P2062" i="11"/>
  <c r="AD2063" i="11"/>
  <c r="AF2062" i="11"/>
  <c r="AE2063" i="11"/>
  <c r="AG2063" i="11" s="1"/>
  <c r="X2064" i="11" l="1"/>
  <c r="U2064" i="11"/>
  <c r="T2064" i="11"/>
  <c r="W2064" i="11"/>
  <c r="V2064" i="11"/>
  <c r="R2063" i="11"/>
  <c r="S2063" i="11"/>
  <c r="Q2063" i="11"/>
  <c r="P2063" i="11"/>
  <c r="O2063" i="11"/>
  <c r="AG2064" i="11"/>
  <c r="AF2064" i="11"/>
  <c r="AF2063" i="11"/>
  <c r="AB2065" i="11"/>
  <c r="AA2065" i="11"/>
  <c r="AE2065" i="11" s="1"/>
  <c r="Y2065" i="11"/>
  <c r="AD2065" i="11" s="1"/>
  <c r="M2066" i="11"/>
  <c r="AC2065" i="11"/>
  <c r="N2065" i="11"/>
  <c r="Z2065" i="11"/>
  <c r="U2063" i="11"/>
  <c r="W2063" i="11"/>
  <c r="V2063" i="11"/>
  <c r="X2063" i="11"/>
  <c r="T2063" i="11"/>
  <c r="Q2064" i="11"/>
  <c r="P2064" i="11"/>
  <c r="S2064" i="11"/>
  <c r="R2064" i="11"/>
  <c r="O2064" i="11"/>
  <c r="S2065" i="11" l="1"/>
  <c r="P2065" i="11"/>
  <c r="Q2065" i="11"/>
  <c r="O2065" i="11"/>
  <c r="R2065" i="11"/>
  <c r="T2065" i="11"/>
  <c r="X2065" i="11"/>
  <c r="W2065" i="11"/>
  <c r="V2065" i="11"/>
  <c r="U2065" i="11"/>
  <c r="AF2065" i="11"/>
  <c r="AG2065" i="11"/>
  <c r="N2066" i="11"/>
  <c r="AA2066" i="11"/>
  <c r="AC2066" i="11"/>
  <c r="AB2066" i="11"/>
  <c r="Z2066" i="11"/>
  <c r="M2067" i="11"/>
  <c r="Y2066" i="11"/>
  <c r="AD2066" i="11" s="1"/>
  <c r="O2066" i="11" l="1"/>
  <c r="S2066" i="11"/>
  <c r="Q2066" i="11"/>
  <c r="P2066" i="11"/>
  <c r="R2066" i="11"/>
  <c r="AF2066" i="11"/>
  <c r="AA2067" i="11"/>
  <c r="AE2067" i="11" s="1"/>
  <c r="M2068" i="11"/>
  <c r="Z2067" i="11"/>
  <c r="Y2067" i="11"/>
  <c r="N2067" i="11"/>
  <c r="AC2067" i="11"/>
  <c r="AB2067" i="11"/>
  <c r="AE2066" i="11"/>
  <c r="AG2066" i="11" s="1"/>
  <c r="W2066" i="11" l="1"/>
  <c r="V2066" i="11"/>
  <c r="U2066" i="11"/>
  <c r="T2066" i="11"/>
  <c r="X2066" i="11"/>
  <c r="AG2067" i="11"/>
  <c r="AF2067" i="11"/>
  <c r="V2067" i="11"/>
  <c r="W2067" i="11"/>
  <c r="U2067" i="11"/>
  <c r="T2067" i="11"/>
  <c r="X2067" i="11"/>
  <c r="AD2067" i="11"/>
  <c r="N2068" i="11"/>
  <c r="AC2068" i="11"/>
  <c r="AB2068" i="11"/>
  <c r="Y2068" i="11"/>
  <c r="M2069" i="11"/>
  <c r="AA2068" i="11"/>
  <c r="Z2068" i="11"/>
  <c r="S2067" i="11" l="1"/>
  <c r="R2067" i="11"/>
  <c r="Q2067" i="11"/>
  <c r="O2067" i="11"/>
  <c r="P2067" i="11"/>
  <c r="AE2068" i="11"/>
  <c r="Y2069" i="11"/>
  <c r="AB2069" i="11"/>
  <c r="AC2069" i="11"/>
  <c r="AA2069" i="11"/>
  <c r="AE2069" i="11" s="1"/>
  <c r="Z2069" i="11"/>
  <c r="M2070" i="11"/>
  <c r="N2069" i="11"/>
  <c r="AD2068" i="11"/>
  <c r="X2069" i="11" l="1"/>
  <c r="W2069" i="11"/>
  <c r="T2069" i="11"/>
  <c r="V2069" i="11"/>
  <c r="U2069" i="11"/>
  <c r="Q2068" i="11"/>
  <c r="R2068" i="11"/>
  <c r="P2068" i="11"/>
  <c r="O2068" i="11"/>
  <c r="S2068" i="11"/>
  <c r="V2068" i="11"/>
  <c r="U2068" i="11"/>
  <c r="T2068" i="11"/>
  <c r="X2068" i="11"/>
  <c r="W2068" i="11"/>
  <c r="AG2068" i="11"/>
  <c r="AG2069" i="11"/>
  <c r="AF2068" i="11"/>
  <c r="AB2070" i="11"/>
  <c r="AA2070" i="11"/>
  <c r="M2071" i="11"/>
  <c r="Z2070" i="11"/>
  <c r="N2070" i="11"/>
  <c r="AC2070" i="11"/>
  <c r="Y2070" i="11"/>
  <c r="AD2069" i="11"/>
  <c r="AF2069" i="11" s="1"/>
  <c r="AE2070" i="11" l="1"/>
  <c r="AD2070" i="11"/>
  <c r="N2071" i="11"/>
  <c r="AC2071" i="11"/>
  <c r="M2072" i="11"/>
  <c r="Z2071" i="11"/>
  <c r="Y2071" i="11"/>
  <c r="AB2071" i="11"/>
  <c r="AA2071" i="11"/>
  <c r="AE2071" i="11" s="1"/>
  <c r="Q2069" i="11"/>
  <c r="P2069" i="11"/>
  <c r="O2069" i="11"/>
  <c r="S2069" i="11"/>
  <c r="R2069" i="11"/>
  <c r="AG2071" i="11" l="1"/>
  <c r="S2070" i="11"/>
  <c r="R2070" i="11"/>
  <c r="O2070" i="11"/>
  <c r="Q2070" i="11"/>
  <c r="P2070" i="11"/>
  <c r="W2071" i="11"/>
  <c r="V2071" i="11"/>
  <c r="U2071" i="11"/>
  <c r="X2071" i="11"/>
  <c r="T2071" i="11"/>
  <c r="T2070" i="11"/>
  <c r="W2070" i="11"/>
  <c r="X2070" i="11"/>
  <c r="V2070" i="11"/>
  <c r="U2070" i="11"/>
  <c r="AF2070" i="11"/>
  <c r="M2073" i="11"/>
  <c r="Z2072" i="11"/>
  <c r="Y2072" i="11"/>
  <c r="AD2072" i="11" s="1"/>
  <c r="AC2072" i="11"/>
  <c r="N2072" i="11"/>
  <c r="AB2072" i="11"/>
  <c r="AA2072" i="11"/>
  <c r="AD2071" i="11"/>
  <c r="AG2070" i="11"/>
  <c r="AC2073" i="11" l="1"/>
  <c r="AB2073" i="11"/>
  <c r="AA2073" i="11"/>
  <c r="AE2073" i="11" s="1"/>
  <c r="Y2073" i="11"/>
  <c r="N2073" i="11"/>
  <c r="M2074" i="11"/>
  <c r="Z2073" i="11"/>
  <c r="R2072" i="11"/>
  <c r="Q2072" i="11"/>
  <c r="P2072" i="11"/>
  <c r="S2072" i="11"/>
  <c r="O2072" i="11"/>
  <c r="O2071" i="11"/>
  <c r="R2071" i="11"/>
  <c r="S2071" i="11"/>
  <c r="Q2071" i="11"/>
  <c r="P2071" i="11"/>
  <c r="AF2071" i="11"/>
  <c r="AF2072" i="11"/>
  <c r="AE2072" i="11"/>
  <c r="AG2073" i="11" l="1"/>
  <c r="AD2073" i="11"/>
  <c r="X2072" i="11"/>
  <c r="U2072" i="11"/>
  <c r="T2072" i="11"/>
  <c r="W2072" i="11"/>
  <c r="V2072" i="11"/>
  <c r="AG2072" i="11"/>
  <c r="N2074" i="11"/>
  <c r="AA2074" i="11"/>
  <c r="M2075" i="11"/>
  <c r="Z2074" i="11"/>
  <c r="Y2074" i="11"/>
  <c r="AD2074" i="11" s="1"/>
  <c r="AC2074" i="11"/>
  <c r="AB2074" i="11"/>
  <c r="U2073" i="11"/>
  <c r="T2073" i="11"/>
  <c r="X2073" i="11"/>
  <c r="W2073" i="11"/>
  <c r="V2073" i="11"/>
  <c r="P2074" i="11" l="1"/>
  <c r="O2074" i="11"/>
  <c r="S2074" i="11"/>
  <c r="R2074" i="11"/>
  <c r="Q2074" i="11"/>
  <c r="AA2075" i="11"/>
  <c r="AE2075" i="11" s="1"/>
  <c r="M2076" i="11"/>
  <c r="Z2075" i="11"/>
  <c r="Y2075" i="11"/>
  <c r="N2075" i="11"/>
  <c r="AC2075" i="11"/>
  <c r="AB2075" i="11"/>
  <c r="S2073" i="11"/>
  <c r="P2073" i="11"/>
  <c r="O2073" i="11"/>
  <c r="Q2073" i="11"/>
  <c r="R2073" i="11"/>
  <c r="AF2074" i="11"/>
  <c r="AE2074" i="11"/>
  <c r="AF2073" i="11"/>
  <c r="V2075" i="11" l="1"/>
  <c r="U2075" i="11"/>
  <c r="T2075" i="11"/>
  <c r="X2075" i="11"/>
  <c r="W2075" i="11"/>
  <c r="N2076" i="11"/>
  <c r="AC2076" i="11"/>
  <c r="AB2076" i="11"/>
  <c r="Y2076" i="11"/>
  <c r="Z2076" i="11"/>
  <c r="M2077" i="11"/>
  <c r="AA2076" i="11"/>
  <c r="X2074" i="11"/>
  <c r="W2074" i="11"/>
  <c r="V2074" i="11"/>
  <c r="T2074" i="11"/>
  <c r="U2074" i="11"/>
  <c r="AG2074" i="11"/>
  <c r="AG2075" i="11"/>
  <c r="AD2075" i="11"/>
  <c r="S2075" i="11" l="1"/>
  <c r="R2075" i="11"/>
  <c r="Q2075" i="11"/>
  <c r="O2075" i="11"/>
  <c r="P2075" i="11"/>
  <c r="AE2076" i="11"/>
  <c r="AF2075" i="11"/>
  <c r="Y2077" i="11"/>
  <c r="AD2077" i="11" s="1"/>
  <c r="AB2077" i="11"/>
  <c r="M2078" i="11"/>
  <c r="AA2077" i="11"/>
  <c r="Z2077" i="11"/>
  <c r="N2077" i="11"/>
  <c r="AC2077" i="11"/>
  <c r="AG2076" i="11"/>
  <c r="AF2076" i="11"/>
  <c r="AD2076" i="11"/>
  <c r="V2076" i="11" l="1"/>
  <c r="U2076" i="11"/>
  <c r="T2076" i="11"/>
  <c r="X2076" i="11"/>
  <c r="W2076" i="11"/>
  <c r="Q2077" i="11"/>
  <c r="P2077" i="11"/>
  <c r="O2077" i="11"/>
  <c r="S2077" i="11"/>
  <c r="R2077" i="11"/>
  <c r="AE2077" i="11"/>
  <c r="AB2078" i="11"/>
  <c r="AA2078" i="11"/>
  <c r="AE2078" i="11" s="1"/>
  <c r="M2079" i="11"/>
  <c r="Z2078" i="11"/>
  <c r="N2078" i="11"/>
  <c r="AC2078" i="11"/>
  <c r="Y2078" i="11"/>
  <c r="AF2077" i="11"/>
  <c r="Q2076" i="11"/>
  <c r="P2076" i="11"/>
  <c r="O2076" i="11"/>
  <c r="S2076" i="11"/>
  <c r="R2076" i="11"/>
  <c r="AG2078" i="11" l="1"/>
  <c r="N2079" i="11"/>
  <c r="AC2079" i="11"/>
  <c r="M2080" i="11"/>
  <c r="Z2079" i="11"/>
  <c r="AA2079" i="11"/>
  <c r="AE2079" i="11" s="1"/>
  <c r="Y2079" i="11"/>
  <c r="AD2079" i="11" s="1"/>
  <c r="AB2079" i="11"/>
  <c r="T2078" i="11"/>
  <c r="W2078" i="11"/>
  <c r="V2078" i="11"/>
  <c r="U2078" i="11"/>
  <c r="X2078" i="11"/>
  <c r="X2077" i="11"/>
  <c r="W2077" i="11"/>
  <c r="T2077" i="11"/>
  <c r="U2077" i="11"/>
  <c r="V2077" i="11"/>
  <c r="AD2078" i="11"/>
  <c r="AG2077" i="11"/>
  <c r="M2081" i="11" l="1"/>
  <c r="Z2080" i="11"/>
  <c r="Y2080" i="11"/>
  <c r="AD2080" i="11" s="1"/>
  <c r="AC2080" i="11"/>
  <c r="AB2080" i="11"/>
  <c r="AA2080" i="11"/>
  <c r="AE2080" i="11" s="1"/>
  <c r="N2080" i="11"/>
  <c r="O2079" i="11"/>
  <c r="R2079" i="11"/>
  <c r="Q2079" i="11"/>
  <c r="P2079" i="11"/>
  <c r="S2079" i="11"/>
  <c r="S2078" i="11"/>
  <c r="R2078" i="11"/>
  <c r="O2078" i="11"/>
  <c r="P2078" i="11"/>
  <c r="Q2078" i="11"/>
  <c r="AG2079" i="11"/>
  <c r="AF2079" i="11"/>
  <c r="W2079" i="11"/>
  <c r="V2079" i="11"/>
  <c r="U2079" i="11"/>
  <c r="X2079" i="11"/>
  <c r="T2079" i="11"/>
  <c r="AF2078" i="11"/>
  <c r="AG2080" i="11" l="1"/>
  <c r="AF2080" i="11"/>
  <c r="X2080" i="11"/>
  <c r="U2080" i="11"/>
  <c r="V2080" i="11"/>
  <c r="T2080" i="11"/>
  <c r="W2080" i="11"/>
  <c r="R2080" i="11"/>
  <c r="Q2080" i="11"/>
  <c r="P2080" i="11"/>
  <c r="S2080" i="11"/>
  <c r="O2080" i="11"/>
  <c r="AC2081" i="11"/>
  <c r="AB2081" i="11"/>
  <c r="AA2081" i="11"/>
  <c r="AE2081" i="11" s="1"/>
  <c r="N2081" i="11"/>
  <c r="M2082" i="11"/>
  <c r="Z2081" i="11"/>
  <c r="Y2081" i="11"/>
  <c r="AD2081" i="11" s="1"/>
  <c r="AF2081" i="11" l="1"/>
  <c r="AG2081" i="11"/>
  <c r="U2081" i="11"/>
  <c r="T2081" i="11"/>
  <c r="X2081" i="11"/>
  <c r="W2081" i="11"/>
  <c r="V2081" i="11"/>
  <c r="S2081" i="11"/>
  <c r="P2081" i="11"/>
  <c r="Q2081" i="11"/>
  <c r="O2081" i="11"/>
  <c r="R2081" i="11"/>
  <c r="N2082" i="11"/>
  <c r="AA2082" i="11"/>
  <c r="AB2082" i="11"/>
  <c r="Z2082" i="11"/>
  <c r="Y2082" i="11"/>
  <c r="M2083" i="11"/>
  <c r="AC2082" i="11"/>
  <c r="AE2082" i="11" l="1"/>
  <c r="AG2082" i="11"/>
  <c r="AA2083" i="11"/>
  <c r="AE2083" i="11" s="1"/>
  <c r="M2084" i="11"/>
  <c r="Z2083" i="11"/>
  <c r="Y2083" i="11"/>
  <c r="N2083" i="11"/>
  <c r="AC2083" i="11"/>
  <c r="AB2083" i="11"/>
  <c r="AD2082" i="11"/>
  <c r="AG2083" i="11" l="1"/>
  <c r="N2084" i="11"/>
  <c r="AC2084" i="11"/>
  <c r="AB2084" i="11"/>
  <c r="Y2084" i="11"/>
  <c r="AD2084" i="11" s="1"/>
  <c r="M2085" i="11"/>
  <c r="AA2084" i="11"/>
  <c r="AE2084" i="11" s="1"/>
  <c r="Z2084" i="11"/>
  <c r="P2082" i="11"/>
  <c r="O2082" i="11"/>
  <c r="S2082" i="11"/>
  <c r="R2082" i="11"/>
  <c r="Q2082" i="11"/>
  <c r="AD2083" i="11"/>
  <c r="AF2082" i="11"/>
  <c r="V2083" i="11"/>
  <c r="W2083" i="11"/>
  <c r="U2083" i="11"/>
  <c r="T2083" i="11"/>
  <c r="X2083" i="11"/>
  <c r="X2082" i="11"/>
  <c r="W2082" i="11"/>
  <c r="V2082" i="11"/>
  <c r="U2082" i="11"/>
  <c r="T2082" i="11"/>
  <c r="V2084" i="11" l="1"/>
  <c r="U2084" i="11"/>
  <c r="T2084" i="11"/>
  <c r="X2084" i="11"/>
  <c r="W2084" i="11"/>
  <c r="Y2085" i="11"/>
  <c r="AD2085" i="11" s="1"/>
  <c r="AB2085" i="11"/>
  <c r="AC2085" i="11"/>
  <c r="AA2085" i="11"/>
  <c r="Z2085" i="11"/>
  <c r="M2086" i="11"/>
  <c r="N2085" i="11"/>
  <c r="Q2084" i="11"/>
  <c r="R2084" i="11"/>
  <c r="P2084" i="11"/>
  <c r="O2084" i="11"/>
  <c r="S2084" i="11"/>
  <c r="S2083" i="11"/>
  <c r="R2083" i="11"/>
  <c r="Q2083" i="11"/>
  <c r="P2083" i="11"/>
  <c r="O2083" i="11"/>
  <c r="AG2084" i="11"/>
  <c r="AF2084" i="11"/>
  <c r="AF2083" i="11"/>
  <c r="Q2085" i="11" l="1"/>
  <c r="P2085" i="11"/>
  <c r="O2085" i="11"/>
  <c r="S2085" i="11"/>
  <c r="R2085" i="11"/>
  <c r="AF2085" i="11"/>
  <c r="AB2086" i="11"/>
  <c r="AA2086" i="11"/>
  <c r="M2087" i="11"/>
  <c r="Z2086" i="11"/>
  <c r="N2086" i="11"/>
  <c r="AC2086" i="11"/>
  <c r="Y2086" i="11"/>
  <c r="AD2086" i="11" s="1"/>
  <c r="AE2085" i="11"/>
  <c r="AF2086" i="11" l="1"/>
  <c r="X2085" i="11"/>
  <c r="W2085" i="11"/>
  <c r="T2085" i="11"/>
  <c r="U2085" i="11"/>
  <c r="V2085" i="11"/>
  <c r="AG2085" i="11"/>
  <c r="AC2087" i="11"/>
  <c r="M2088" i="11"/>
  <c r="Z2087" i="11"/>
  <c r="Y2087" i="11"/>
  <c r="N2087" i="11"/>
  <c r="AB2087" i="11"/>
  <c r="AA2087" i="11"/>
  <c r="AE2087" i="11" s="1"/>
  <c r="S2086" i="11"/>
  <c r="R2086" i="11"/>
  <c r="O2086" i="11"/>
  <c r="Q2086" i="11"/>
  <c r="P2086" i="11"/>
  <c r="AE2086" i="11"/>
  <c r="U2087" i="11" l="1"/>
  <c r="X2087" i="11"/>
  <c r="W2087" i="11"/>
  <c r="T2087" i="11"/>
  <c r="V2087" i="11"/>
  <c r="AG2087" i="11"/>
  <c r="AF2087" i="11"/>
  <c r="T2086" i="11"/>
  <c r="W2086" i="11"/>
  <c r="X2086" i="11"/>
  <c r="V2086" i="11"/>
  <c r="U2086" i="11"/>
  <c r="AD2087" i="11"/>
  <c r="AC2088" i="11"/>
  <c r="Z2088" i="11"/>
  <c r="Y2088" i="11"/>
  <c r="AD2088" i="11" s="1"/>
  <c r="N2088" i="11"/>
  <c r="M2089" i="11"/>
  <c r="AB2088" i="11"/>
  <c r="AA2088" i="11"/>
  <c r="AE2088" i="11" s="1"/>
  <c r="AG2086" i="11"/>
  <c r="X2088" i="11" l="1"/>
  <c r="U2088" i="11"/>
  <c r="W2088" i="11"/>
  <c r="T2088" i="11"/>
  <c r="V2088" i="11"/>
  <c r="AA2089" i="11"/>
  <c r="AE2089" i="11" s="1"/>
  <c r="Z2089" i="11"/>
  <c r="Y2089" i="11"/>
  <c r="AD2089" i="11" s="1"/>
  <c r="N2089" i="11"/>
  <c r="M2090" i="11"/>
  <c r="AC2089" i="11"/>
  <c r="AB2089" i="11"/>
  <c r="P2088" i="11"/>
  <c r="O2088" i="11"/>
  <c r="S2088" i="11"/>
  <c r="R2088" i="11"/>
  <c r="Q2088" i="11"/>
  <c r="R2087" i="11"/>
  <c r="O2087" i="11"/>
  <c r="S2087" i="11"/>
  <c r="Q2087" i="11"/>
  <c r="P2087" i="11"/>
  <c r="AF2088" i="11"/>
  <c r="AG2088" i="11"/>
  <c r="X2089" i="11" l="1"/>
  <c r="W2089" i="11"/>
  <c r="T2089" i="11"/>
  <c r="U2089" i="11"/>
  <c r="V2089" i="11"/>
  <c r="N2090" i="11"/>
  <c r="AA2090" i="11"/>
  <c r="AE2090" i="11" s="1"/>
  <c r="Z2090" i="11"/>
  <c r="Y2090" i="11"/>
  <c r="M2091" i="11"/>
  <c r="AC2090" i="11"/>
  <c r="AB2090" i="11"/>
  <c r="S2089" i="11"/>
  <c r="P2089" i="11"/>
  <c r="O2089" i="11"/>
  <c r="R2089" i="11"/>
  <c r="Q2089" i="11"/>
  <c r="AF2089" i="11"/>
  <c r="AG2089" i="11"/>
  <c r="V2090" i="11" l="1"/>
  <c r="X2090" i="11"/>
  <c r="T2090" i="11"/>
  <c r="U2090" i="11"/>
  <c r="W2090" i="11"/>
  <c r="AG2090" i="11"/>
  <c r="Y2091" i="11"/>
  <c r="AD2091" i="11" s="1"/>
  <c r="N2091" i="11"/>
  <c r="AA2091" i="11"/>
  <c r="Z2091" i="11"/>
  <c r="AC2091" i="11"/>
  <c r="AB2091" i="11"/>
  <c r="M2092" i="11"/>
  <c r="AD2090" i="11"/>
  <c r="S2090" i="11" l="1"/>
  <c r="P2090" i="11"/>
  <c r="O2090" i="11"/>
  <c r="R2090" i="11"/>
  <c r="Q2090" i="11"/>
  <c r="Q2091" i="11"/>
  <c r="P2091" i="11"/>
  <c r="O2091" i="11"/>
  <c r="S2091" i="11"/>
  <c r="R2091" i="11"/>
  <c r="AE2091" i="11"/>
  <c r="AF2090" i="11"/>
  <c r="AB2092" i="11"/>
  <c r="Y2092" i="11"/>
  <c r="AA2092" i="11"/>
  <c r="AE2092" i="11" s="1"/>
  <c r="Z2092" i="11"/>
  <c r="N2092" i="11"/>
  <c r="AC2092" i="11"/>
  <c r="M2093" i="11"/>
  <c r="AF2091" i="11"/>
  <c r="AD2092" i="11" l="1"/>
  <c r="V2091" i="11"/>
  <c r="X2091" i="11"/>
  <c r="T2091" i="11"/>
  <c r="U2091" i="11"/>
  <c r="W2091" i="11"/>
  <c r="AG2091" i="11"/>
  <c r="T2092" i="11"/>
  <c r="X2092" i="11"/>
  <c r="U2092" i="11"/>
  <c r="V2092" i="11"/>
  <c r="W2092" i="11"/>
  <c r="AB2093" i="11"/>
  <c r="AA2093" i="11"/>
  <c r="AE2093" i="11" s="1"/>
  <c r="Z2093" i="11"/>
  <c r="Y2093" i="11"/>
  <c r="AD2093" i="11" s="1"/>
  <c r="N2093" i="11"/>
  <c r="AC2093" i="11"/>
  <c r="M2094" i="11"/>
  <c r="AG2092" i="11"/>
  <c r="AF2092" i="11"/>
  <c r="W2093" i="11" l="1"/>
  <c r="T2093" i="11"/>
  <c r="U2093" i="11"/>
  <c r="V2093" i="11"/>
  <c r="X2093" i="11"/>
  <c r="M2095" i="11"/>
  <c r="Z2094" i="11"/>
  <c r="AB2094" i="11"/>
  <c r="AA2094" i="11"/>
  <c r="Y2094" i="11"/>
  <c r="N2094" i="11"/>
  <c r="AC2094" i="11"/>
  <c r="O2093" i="11"/>
  <c r="Q2093" i="11"/>
  <c r="P2093" i="11"/>
  <c r="S2093" i="11"/>
  <c r="R2093" i="11"/>
  <c r="AF2093" i="11"/>
  <c r="AG2093" i="11"/>
  <c r="Q2092" i="11"/>
  <c r="P2092" i="11"/>
  <c r="O2092" i="11"/>
  <c r="S2092" i="11"/>
  <c r="R2092" i="11"/>
  <c r="AC2095" i="11" l="1"/>
  <c r="M2096" i="11"/>
  <c r="Z2095" i="11"/>
  <c r="AB2095" i="11"/>
  <c r="AA2095" i="11"/>
  <c r="AE2095" i="11" s="1"/>
  <c r="Y2095" i="11"/>
  <c r="AD2095" i="11" s="1"/>
  <c r="N2095" i="11"/>
  <c r="AD2094" i="11"/>
  <c r="AE2094" i="11"/>
  <c r="U2095" i="11" l="1"/>
  <c r="V2095" i="11"/>
  <c r="W2095" i="11"/>
  <c r="T2095" i="11"/>
  <c r="X2095" i="11"/>
  <c r="W2094" i="11"/>
  <c r="U2094" i="11"/>
  <c r="V2094" i="11"/>
  <c r="T2094" i="11"/>
  <c r="X2094" i="11"/>
  <c r="AC2096" i="11"/>
  <c r="AB2096" i="11"/>
  <c r="AA2096" i="11"/>
  <c r="AE2096" i="11" s="1"/>
  <c r="Z2096" i="11"/>
  <c r="M2097" i="11"/>
  <c r="Y2096" i="11"/>
  <c r="AD2096" i="11" s="1"/>
  <c r="N2096" i="11"/>
  <c r="R2094" i="11"/>
  <c r="O2094" i="11"/>
  <c r="Q2094" i="11"/>
  <c r="P2094" i="11"/>
  <c r="S2094" i="11"/>
  <c r="AG2094" i="11"/>
  <c r="R2095" i="11"/>
  <c r="Q2095" i="11"/>
  <c r="P2095" i="11"/>
  <c r="O2095" i="11"/>
  <c r="S2095" i="11"/>
  <c r="AF2095" i="11"/>
  <c r="AG2095" i="11"/>
  <c r="AF2094" i="11"/>
  <c r="AA2097" i="11" l="1"/>
  <c r="AC2097" i="11"/>
  <c r="AB2097" i="11"/>
  <c r="Z2097" i="11"/>
  <c r="M2098" i="11"/>
  <c r="Y2097" i="11"/>
  <c r="AD2097" i="11" s="1"/>
  <c r="N2097" i="11"/>
  <c r="X2096" i="11"/>
  <c r="U2096" i="11"/>
  <c r="V2096" i="11"/>
  <c r="W2096" i="11"/>
  <c r="T2096" i="11"/>
  <c r="P2096" i="11"/>
  <c r="R2096" i="11"/>
  <c r="Q2096" i="11"/>
  <c r="O2096" i="11"/>
  <c r="S2096" i="11"/>
  <c r="AF2096" i="11"/>
  <c r="AG2096" i="11"/>
  <c r="AF2097" i="11" l="1"/>
  <c r="S2097" i="11"/>
  <c r="P2097" i="11"/>
  <c r="R2097" i="11"/>
  <c r="Q2097" i="11"/>
  <c r="O2097" i="11"/>
  <c r="N2098" i="11"/>
  <c r="AA2098" i="11"/>
  <c r="AC2098" i="11"/>
  <c r="AB2098" i="11"/>
  <c r="Z2098" i="11"/>
  <c r="M2099" i="11"/>
  <c r="Y2098" i="11"/>
  <c r="AD2098" i="11" s="1"/>
  <c r="AE2097" i="11"/>
  <c r="X2097" i="11" l="1"/>
  <c r="V2097" i="11"/>
  <c r="W2097" i="11"/>
  <c r="U2097" i="11"/>
  <c r="T2097" i="11"/>
  <c r="AF2098" i="11"/>
  <c r="AG2097" i="11"/>
  <c r="S2098" i="11"/>
  <c r="R2098" i="11"/>
  <c r="Q2098" i="11"/>
  <c r="P2098" i="11"/>
  <c r="O2098" i="11"/>
  <c r="Y2099" i="11"/>
  <c r="N2099" i="11"/>
  <c r="AC2099" i="11"/>
  <c r="AB2099" i="11"/>
  <c r="AA2099" i="11"/>
  <c r="M2100" i="11"/>
  <c r="Z2099" i="11"/>
  <c r="AE2098" i="11"/>
  <c r="V2098" i="11" l="1"/>
  <c r="W2098" i="11"/>
  <c r="X2098" i="11"/>
  <c r="U2098" i="11"/>
  <c r="T2098" i="11"/>
  <c r="AE2099" i="11"/>
  <c r="AD2099" i="11"/>
  <c r="AF2099" i="11" s="1"/>
  <c r="AG2098" i="11"/>
  <c r="AB2100" i="11"/>
  <c r="Y2100" i="11"/>
  <c r="AC2100" i="11"/>
  <c r="AA2100" i="11"/>
  <c r="AE2100" i="11" s="1"/>
  <c r="M2101" i="11"/>
  <c r="Z2100" i="11"/>
  <c r="N2100" i="11"/>
  <c r="T2100" i="11" l="1"/>
  <c r="W2100" i="11"/>
  <c r="X2100" i="11"/>
  <c r="V2100" i="11"/>
  <c r="U2100" i="11"/>
  <c r="V2099" i="11"/>
  <c r="W2099" i="11"/>
  <c r="X2099" i="11"/>
  <c r="U2099" i="11"/>
  <c r="T2099" i="11"/>
  <c r="AB2101" i="11"/>
  <c r="AC2101" i="11"/>
  <c r="AA2101" i="11"/>
  <c r="AE2101" i="11" s="1"/>
  <c r="M2102" i="11"/>
  <c r="Y2101" i="11"/>
  <c r="AD2101" i="11" s="1"/>
  <c r="N2101" i="11"/>
  <c r="Z2101" i="11"/>
  <c r="AD2100" i="11"/>
  <c r="AG2100" i="11"/>
  <c r="AF2100" i="11"/>
  <c r="Q2099" i="11"/>
  <c r="S2099" i="11"/>
  <c r="R2099" i="11"/>
  <c r="P2099" i="11"/>
  <c r="O2099" i="11"/>
  <c r="AG2099" i="11"/>
  <c r="O2101" i="11" l="1"/>
  <c r="S2101" i="11"/>
  <c r="R2101" i="11"/>
  <c r="Q2101" i="11"/>
  <c r="P2101" i="11"/>
  <c r="M2103" i="11"/>
  <c r="Z2102" i="11"/>
  <c r="AC2102" i="11"/>
  <c r="AB2102" i="11"/>
  <c r="Y2102" i="11"/>
  <c r="AA2102" i="11"/>
  <c r="AE2102" i="11" s="1"/>
  <c r="N2102" i="11"/>
  <c r="AG2101" i="11"/>
  <c r="AF2101" i="11"/>
  <c r="Q2100" i="11"/>
  <c r="S2100" i="11"/>
  <c r="R2100" i="11"/>
  <c r="P2100" i="11"/>
  <c r="O2100" i="11"/>
  <c r="W2101" i="11"/>
  <c r="T2101" i="11"/>
  <c r="X2101" i="11"/>
  <c r="V2101" i="11"/>
  <c r="U2101" i="11"/>
  <c r="W2102" i="11" l="1"/>
  <c r="T2102" i="11"/>
  <c r="X2102" i="11"/>
  <c r="V2102" i="11"/>
  <c r="U2102" i="11"/>
  <c r="AD2102" i="11"/>
  <c r="AC2103" i="11"/>
  <c r="M2104" i="11"/>
  <c r="Z2103" i="11"/>
  <c r="AB2103" i="11"/>
  <c r="N2103" i="11"/>
  <c r="Y2103" i="11"/>
  <c r="AD2103" i="11" s="1"/>
  <c r="AA2103" i="11"/>
  <c r="AE2103" i="11" s="1"/>
  <c r="AG2102" i="11"/>
  <c r="AF2102" i="11"/>
  <c r="AC2104" i="11" l="1"/>
  <c r="AB2104" i="11"/>
  <c r="Y2104" i="11"/>
  <c r="N2104" i="11"/>
  <c r="Z2104" i="11"/>
  <c r="M2105" i="11"/>
  <c r="AA2104" i="11"/>
  <c r="AE2104" i="11" s="1"/>
  <c r="R2103" i="11"/>
  <c r="S2103" i="11"/>
  <c r="Q2103" i="11"/>
  <c r="P2103" i="11"/>
  <c r="O2103" i="11"/>
  <c r="U2103" i="11"/>
  <c r="T2103" i="11"/>
  <c r="X2103" i="11"/>
  <c r="W2103" i="11"/>
  <c r="V2103" i="11"/>
  <c r="AG2103" i="11"/>
  <c r="AF2103" i="11"/>
  <c r="R2102" i="11"/>
  <c r="O2102" i="11"/>
  <c r="S2102" i="11"/>
  <c r="Q2102" i="11"/>
  <c r="P2102" i="11"/>
  <c r="AA2105" i="11" l="1"/>
  <c r="AC2105" i="11"/>
  <c r="Y2105" i="11"/>
  <c r="N2105" i="11"/>
  <c r="Z2105" i="11"/>
  <c r="M2106" i="11"/>
  <c r="AB2105" i="11"/>
  <c r="AD2104" i="11"/>
  <c r="X2104" i="11"/>
  <c r="U2104" i="11"/>
  <c r="T2104" i="11"/>
  <c r="W2104" i="11"/>
  <c r="V2104" i="11"/>
  <c r="AG2104" i="11"/>
  <c r="P2104" i="11" l="1"/>
  <c r="S2104" i="11"/>
  <c r="R2104" i="11"/>
  <c r="Q2104" i="11"/>
  <c r="O2104" i="11"/>
  <c r="N2106" i="11"/>
  <c r="AA2106" i="11"/>
  <c r="AE2106" i="11" s="1"/>
  <c r="AC2106" i="11"/>
  <c r="Y2106" i="11"/>
  <c r="Z2106" i="11"/>
  <c r="M2107" i="11"/>
  <c r="AB2106" i="11"/>
  <c r="AF2104" i="11"/>
  <c r="AD2105" i="11"/>
  <c r="AF2105" i="11"/>
  <c r="AG2105" i="11"/>
  <c r="AE2105" i="11"/>
  <c r="S2105" i="11" l="1"/>
  <c r="P2105" i="11"/>
  <c r="R2105" i="11"/>
  <c r="Q2105" i="11"/>
  <c r="O2105" i="11"/>
  <c r="AG2106" i="11"/>
  <c r="V2106" i="11"/>
  <c r="U2106" i="11"/>
  <c r="T2106" i="11"/>
  <c r="X2106" i="11"/>
  <c r="W2106" i="11"/>
  <c r="Y2107" i="11"/>
  <c r="N2107" i="11"/>
  <c r="AC2107" i="11"/>
  <c r="Z2107" i="11"/>
  <c r="AA2107" i="11"/>
  <c r="M2108" i="11"/>
  <c r="AB2107" i="11"/>
  <c r="X2105" i="11"/>
  <c r="U2105" i="11"/>
  <c r="T2105" i="11"/>
  <c r="W2105" i="11"/>
  <c r="V2105" i="11"/>
  <c r="AD2106" i="11"/>
  <c r="AF2106" i="11" s="1"/>
  <c r="AD2107" i="11" l="1"/>
  <c r="AF2107" i="11"/>
  <c r="AB2108" i="11"/>
  <c r="Y2108" i="11"/>
  <c r="Z2108" i="11"/>
  <c r="AA2108" i="11"/>
  <c r="AE2108" i="11" s="1"/>
  <c r="N2108" i="11"/>
  <c r="M2109" i="11"/>
  <c r="AC2108" i="11"/>
  <c r="S2106" i="11"/>
  <c r="R2106" i="11"/>
  <c r="O2106" i="11"/>
  <c r="Q2106" i="11"/>
  <c r="P2106" i="11"/>
  <c r="AE2107" i="11"/>
  <c r="T2108" i="11" l="1"/>
  <c r="V2108" i="11"/>
  <c r="U2108" i="11"/>
  <c r="X2108" i="11"/>
  <c r="W2108" i="11"/>
  <c r="AG2108" i="11"/>
  <c r="V2107" i="11"/>
  <c r="U2107" i="11"/>
  <c r="T2107" i="11"/>
  <c r="X2107" i="11"/>
  <c r="W2107" i="11"/>
  <c r="AD2108" i="11"/>
  <c r="AF2108" i="11" s="1"/>
  <c r="AG2107" i="11"/>
  <c r="AB2109" i="11"/>
  <c r="Z2109" i="11"/>
  <c r="AA2109" i="11"/>
  <c r="Y2109" i="11"/>
  <c r="N2109" i="11"/>
  <c r="M2110" i="11"/>
  <c r="AC2109" i="11"/>
  <c r="Q2107" i="11"/>
  <c r="S2107" i="11"/>
  <c r="O2107" i="11"/>
  <c r="R2107" i="11"/>
  <c r="P2107" i="11"/>
  <c r="Q2108" i="11" l="1"/>
  <c r="S2108" i="11"/>
  <c r="O2108" i="11"/>
  <c r="R2108" i="11"/>
  <c r="P2108" i="11"/>
  <c r="M2111" i="11"/>
  <c r="Z2110" i="11"/>
  <c r="AA2110" i="11"/>
  <c r="AE2110" i="11" s="1"/>
  <c r="AB2110" i="11"/>
  <c r="Y2110" i="11"/>
  <c r="N2110" i="11"/>
  <c r="AC2110" i="11"/>
  <c r="AD2109" i="11"/>
  <c r="AE2109" i="11"/>
  <c r="O2109" i="11" l="1"/>
  <c r="S2109" i="11"/>
  <c r="P2109" i="11"/>
  <c r="Q2109" i="11"/>
  <c r="R2109" i="11"/>
  <c r="W2109" i="11"/>
  <c r="T2109" i="11"/>
  <c r="V2109" i="11"/>
  <c r="U2109" i="11"/>
  <c r="X2109" i="11"/>
  <c r="AF2109" i="11"/>
  <c r="AG2110" i="11"/>
  <c r="AF2110" i="11"/>
  <c r="W2110" i="11"/>
  <c r="V2110" i="11"/>
  <c r="U2110" i="11"/>
  <c r="T2110" i="11"/>
  <c r="X2110" i="11"/>
  <c r="AD2110" i="11"/>
  <c r="AC2111" i="11"/>
  <c r="M2112" i="11"/>
  <c r="Z2111" i="11"/>
  <c r="AA2111" i="11"/>
  <c r="AE2111" i="11" s="1"/>
  <c r="AB2111" i="11"/>
  <c r="Y2111" i="11"/>
  <c r="N2111" i="11"/>
  <c r="AG2109" i="11"/>
  <c r="R2110" i="11" l="1"/>
  <c r="O2110" i="11"/>
  <c r="P2110" i="11"/>
  <c r="S2110" i="11"/>
  <c r="Q2110" i="11"/>
  <c r="U2111" i="11"/>
  <c r="W2111" i="11"/>
  <c r="V2111" i="11"/>
  <c r="T2111" i="11"/>
  <c r="X2111" i="11"/>
  <c r="AC2112" i="11"/>
  <c r="M2113" i="11"/>
  <c r="AA2112" i="11"/>
  <c r="AE2112" i="11" s="1"/>
  <c r="AB2112" i="11"/>
  <c r="Z2112" i="11"/>
  <c r="Y2112" i="11"/>
  <c r="AD2112" i="11" s="1"/>
  <c r="N2112" i="11"/>
  <c r="AG2111" i="11"/>
  <c r="AD2111" i="11"/>
  <c r="AF2111" i="11" s="1"/>
  <c r="P2112" i="11" l="1"/>
  <c r="Q2112" i="11"/>
  <c r="O2112" i="11"/>
  <c r="S2112" i="11"/>
  <c r="R2112" i="11"/>
  <c r="X2112" i="11"/>
  <c r="U2112" i="11"/>
  <c r="W2112" i="11"/>
  <c r="V2112" i="11"/>
  <c r="T2112" i="11"/>
  <c r="AA2113" i="11"/>
  <c r="M2114" i="11"/>
  <c r="AB2113" i="11"/>
  <c r="AC2113" i="11"/>
  <c r="Z2113" i="11"/>
  <c r="Y2113" i="11"/>
  <c r="N2113" i="11"/>
  <c r="R2111" i="11"/>
  <c r="P2111" i="11"/>
  <c r="O2111" i="11"/>
  <c r="S2111" i="11"/>
  <c r="Q2111" i="11"/>
  <c r="AF2112" i="11"/>
  <c r="AG2112" i="11"/>
  <c r="N2114" i="11" l="1"/>
  <c r="AA2114" i="11"/>
  <c r="AE2114" i="11" s="1"/>
  <c r="M2115" i="11"/>
  <c r="AB2114" i="11"/>
  <c r="AC2114" i="11"/>
  <c r="Z2114" i="11"/>
  <c r="Y2114" i="11"/>
  <c r="AD2114" i="11" s="1"/>
  <c r="AD2113" i="11"/>
  <c r="AE2113" i="11"/>
  <c r="AG2113" i="11"/>
  <c r="S2114" i="11" l="1"/>
  <c r="Q2114" i="11"/>
  <c r="P2114" i="11"/>
  <c r="O2114" i="11"/>
  <c r="R2114" i="11"/>
  <c r="V2114" i="11"/>
  <c r="X2114" i="11"/>
  <c r="W2114" i="11"/>
  <c r="U2114" i="11"/>
  <c r="T2114" i="11"/>
  <c r="S2113" i="11"/>
  <c r="P2113" i="11"/>
  <c r="Q2113" i="11"/>
  <c r="O2113" i="11"/>
  <c r="R2113" i="11"/>
  <c r="Y2115" i="11"/>
  <c r="AD2115" i="11" s="1"/>
  <c r="N2115" i="11"/>
  <c r="M2116" i="11"/>
  <c r="AB2115" i="11"/>
  <c r="AC2115" i="11"/>
  <c r="AA2115" i="11"/>
  <c r="AE2115" i="11" s="1"/>
  <c r="Z2115" i="11"/>
  <c r="AF2113" i="11"/>
  <c r="X2113" i="11"/>
  <c r="W2113" i="11"/>
  <c r="V2113" i="11"/>
  <c r="U2113" i="11"/>
  <c r="T2113" i="11"/>
  <c r="AG2114" i="11"/>
  <c r="AF2114" i="11"/>
  <c r="Q2115" i="11" l="1"/>
  <c r="R2115" i="11"/>
  <c r="P2115" i="11"/>
  <c r="O2115" i="11"/>
  <c r="S2115" i="11"/>
  <c r="V2115" i="11"/>
  <c r="X2115" i="11"/>
  <c r="W2115" i="11"/>
  <c r="U2115" i="11"/>
  <c r="T2115" i="11"/>
  <c r="AB2116" i="11"/>
  <c r="Y2116" i="11"/>
  <c r="N2116" i="11"/>
  <c r="M2117" i="11"/>
  <c r="AC2116" i="11"/>
  <c r="AA2116" i="11"/>
  <c r="AE2116" i="11" s="1"/>
  <c r="Z2116" i="11"/>
  <c r="AG2115" i="11"/>
  <c r="AF2115" i="11"/>
  <c r="AG2116" i="11" l="1"/>
  <c r="T2116" i="11"/>
  <c r="X2116" i="11"/>
  <c r="W2116" i="11"/>
  <c r="V2116" i="11"/>
  <c r="U2116" i="11"/>
  <c r="AB2117" i="11"/>
  <c r="Y2117" i="11"/>
  <c r="N2117" i="11"/>
  <c r="M2118" i="11"/>
  <c r="AC2117" i="11"/>
  <c r="AA2117" i="11"/>
  <c r="Z2117" i="11"/>
  <c r="AD2116" i="11"/>
  <c r="Q2116" i="11" l="1"/>
  <c r="R2116" i="11"/>
  <c r="P2116" i="11"/>
  <c r="O2116" i="11"/>
  <c r="S2116" i="11"/>
  <c r="AG2117" i="11"/>
  <c r="AF2117" i="11"/>
  <c r="AF2116" i="11"/>
  <c r="AE2117" i="11"/>
  <c r="M2119" i="11"/>
  <c r="Z2118" i="11"/>
  <c r="Y2118" i="11"/>
  <c r="N2118" i="11"/>
  <c r="AC2118" i="11"/>
  <c r="AB2118" i="11"/>
  <c r="AA2118" i="11"/>
  <c r="AD2117" i="11"/>
  <c r="AE2118" i="11" l="1"/>
  <c r="AD2118" i="11"/>
  <c r="AG2118" i="11"/>
  <c r="AF2118" i="11"/>
  <c r="AC2119" i="11"/>
  <c r="M2120" i="11"/>
  <c r="Z2119" i="11"/>
  <c r="Y2119" i="11"/>
  <c r="AD2119" i="11" s="1"/>
  <c r="N2119" i="11"/>
  <c r="AB2119" i="11"/>
  <c r="AA2119" i="11"/>
  <c r="AE2119" i="11" s="1"/>
  <c r="O2117" i="11"/>
  <c r="R2117" i="11"/>
  <c r="Q2117" i="11"/>
  <c r="P2117" i="11"/>
  <c r="S2117" i="11"/>
  <c r="W2117" i="11"/>
  <c r="T2117" i="11"/>
  <c r="X2117" i="11"/>
  <c r="V2117" i="11"/>
  <c r="U2117" i="11"/>
  <c r="AC2120" i="11" l="1"/>
  <c r="Z2120" i="11"/>
  <c r="Y2120" i="11"/>
  <c r="N2120" i="11"/>
  <c r="M2121" i="11"/>
  <c r="AB2120" i="11"/>
  <c r="AA2120" i="11"/>
  <c r="AE2120" i="11" s="1"/>
  <c r="R2119" i="11"/>
  <c r="O2119" i="11"/>
  <c r="S2119" i="11"/>
  <c r="Q2119" i="11"/>
  <c r="P2119" i="11"/>
  <c r="R2118" i="11"/>
  <c r="O2118" i="11"/>
  <c r="S2118" i="11"/>
  <c r="Q2118" i="11"/>
  <c r="P2118" i="11"/>
  <c r="U2119" i="11"/>
  <c r="X2119" i="11"/>
  <c r="W2119" i="11"/>
  <c r="V2119" i="11"/>
  <c r="T2119" i="11"/>
  <c r="AG2119" i="11"/>
  <c r="AF2119" i="11"/>
  <c r="W2118" i="11"/>
  <c r="X2118" i="11"/>
  <c r="V2118" i="11"/>
  <c r="U2118" i="11"/>
  <c r="T2118" i="11"/>
  <c r="AG2120" i="11" l="1"/>
  <c r="X2120" i="11"/>
  <c r="U2120" i="11"/>
  <c r="W2120" i="11"/>
  <c r="V2120" i="11"/>
  <c r="T2120" i="11"/>
  <c r="AD2120" i="11"/>
  <c r="AA2121" i="11"/>
  <c r="Z2121" i="11"/>
  <c r="Y2121" i="11"/>
  <c r="N2121" i="11"/>
  <c r="M2122" i="11"/>
  <c r="AC2121" i="11"/>
  <c r="AB2121" i="11"/>
  <c r="P2120" i="11" l="1"/>
  <c r="O2120" i="11"/>
  <c r="S2120" i="11"/>
  <c r="R2120" i="11"/>
  <c r="Q2120" i="11"/>
  <c r="N2122" i="11"/>
  <c r="AA2122" i="11"/>
  <c r="AE2122" i="11" s="1"/>
  <c r="Z2122" i="11"/>
  <c r="Y2122" i="11"/>
  <c r="M2123" i="11"/>
  <c r="AC2122" i="11"/>
  <c r="AB2122" i="11"/>
  <c r="AD2121" i="11"/>
  <c r="AF2121" i="11" s="1"/>
  <c r="AE2121" i="11"/>
  <c r="AG2121" i="11" s="1"/>
  <c r="AF2120" i="11"/>
  <c r="V2122" i="11" l="1"/>
  <c r="X2122" i="11"/>
  <c r="T2122" i="11"/>
  <c r="W2122" i="11"/>
  <c r="U2122" i="11"/>
  <c r="AF2122" i="11"/>
  <c r="AG2122" i="11"/>
  <c r="Y2123" i="11"/>
  <c r="AD2123" i="11" s="1"/>
  <c r="N2123" i="11"/>
  <c r="AA2123" i="11"/>
  <c r="Z2123" i="11"/>
  <c r="AC2123" i="11"/>
  <c r="AB2123" i="11"/>
  <c r="M2124" i="11"/>
  <c r="X2121" i="11"/>
  <c r="W2121" i="11"/>
  <c r="T2121" i="11"/>
  <c r="V2121" i="11"/>
  <c r="U2121" i="11"/>
  <c r="S2121" i="11"/>
  <c r="P2121" i="11"/>
  <c r="O2121" i="11"/>
  <c r="R2121" i="11"/>
  <c r="Q2121" i="11"/>
  <c r="AD2122" i="11"/>
  <c r="Q2123" i="11" l="1"/>
  <c r="P2123" i="11"/>
  <c r="O2123" i="11"/>
  <c r="S2123" i="11"/>
  <c r="R2123" i="11"/>
  <c r="AB2124" i="11"/>
  <c r="Y2124" i="11"/>
  <c r="AD2124" i="11" s="1"/>
  <c r="AA2124" i="11"/>
  <c r="AE2124" i="11" s="1"/>
  <c r="Z2124" i="11"/>
  <c r="N2124" i="11"/>
  <c r="AC2124" i="11"/>
  <c r="M2125" i="11"/>
  <c r="AE2123" i="11"/>
  <c r="S2122" i="11"/>
  <c r="P2122" i="11"/>
  <c r="O2122" i="11"/>
  <c r="R2122" i="11"/>
  <c r="Q2122" i="11"/>
  <c r="AF2123" i="11"/>
  <c r="AB2125" i="11" l="1"/>
  <c r="AA2125" i="11"/>
  <c r="Z2125" i="11"/>
  <c r="Y2125" i="11"/>
  <c r="AD2125" i="11" s="1"/>
  <c r="N2125" i="11"/>
  <c r="AC2125" i="11"/>
  <c r="M2126" i="11"/>
  <c r="T2124" i="11"/>
  <c r="X2124" i="11"/>
  <c r="U2124" i="11"/>
  <c r="W2124" i="11"/>
  <c r="V2124" i="11"/>
  <c r="Q2124" i="11"/>
  <c r="P2124" i="11"/>
  <c r="O2124" i="11"/>
  <c r="S2124" i="11"/>
  <c r="R2124" i="11"/>
  <c r="AG2124" i="11"/>
  <c r="AF2124" i="11"/>
  <c r="V2123" i="11"/>
  <c r="X2123" i="11"/>
  <c r="T2123" i="11"/>
  <c r="W2123" i="11"/>
  <c r="U2123" i="11"/>
  <c r="AG2123" i="11"/>
  <c r="M2127" i="11" l="1"/>
  <c r="Z2126" i="11"/>
  <c r="AB2126" i="11"/>
  <c r="AA2126" i="11"/>
  <c r="AE2126" i="11" s="1"/>
  <c r="Y2126" i="11"/>
  <c r="AD2126" i="11" s="1"/>
  <c r="N2126" i="11"/>
  <c r="AC2126" i="11"/>
  <c r="O2125" i="11"/>
  <c r="Q2125" i="11"/>
  <c r="P2125" i="11"/>
  <c r="S2125" i="11"/>
  <c r="R2125" i="11"/>
  <c r="AF2125" i="11"/>
  <c r="AE2125" i="11"/>
  <c r="W2125" i="11" l="1"/>
  <c r="T2125" i="11"/>
  <c r="U2125" i="11"/>
  <c r="V2125" i="11"/>
  <c r="X2125" i="11"/>
  <c r="AG2125" i="11"/>
  <c r="W2126" i="11"/>
  <c r="U2126" i="11"/>
  <c r="T2126" i="11"/>
  <c r="X2126" i="11"/>
  <c r="V2126" i="11"/>
  <c r="R2126" i="11"/>
  <c r="O2126" i="11"/>
  <c r="Q2126" i="11"/>
  <c r="P2126" i="11"/>
  <c r="S2126" i="11"/>
  <c r="AF2126" i="11"/>
  <c r="AG2126" i="11"/>
  <c r="AC2127" i="11"/>
  <c r="M2128" i="11"/>
  <c r="Z2127" i="11"/>
  <c r="AB2127" i="11"/>
  <c r="AA2127" i="11"/>
  <c r="Y2127" i="11"/>
  <c r="AD2127" i="11" s="1"/>
  <c r="N2127" i="11"/>
  <c r="R2127" i="11" l="1"/>
  <c r="Q2127" i="11"/>
  <c r="P2127" i="11"/>
  <c r="O2127" i="11"/>
  <c r="S2127" i="11"/>
  <c r="AC2128" i="11"/>
  <c r="AB2128" i="11"/>
  <c r="AA2128" i="11"/>
  <c r="AE2128" i="11" s="1"/>
  <c r="Z2128" i="11"/>
  <c r="M2129" i="11"/>
  <c r="N2128" i="11"/>
  <c r="Y2128" i="11"/>
  <c r="AD2128" i="11" s="1"/>
  <c r="AE2127" i="11"/>
  <c r="AF2127" i="11"/>
  <c r="AG2127" i="11"/>
  <c r="X2128" i="11" l="1"/>
  <c r="U2128" i="11"/>
  <c r="V2128" i="11"/>
  <c r="T2128" i="11"/>
  <c r="W2128" i="11"/>
  <c r="P2128" i="11"/>
  <c r="R2128" i="11"/>
  <c r="Q2128" i="11"/>
  <c r="O2128" i="11"/>
  <c r="S2128" i="11"/>
  <c r="AF2128" i="11"/>
  <c r="AG2128" i="11"/>
  <c r="AA2129" i="11"/>
  <c r="AC2129" i="11"/>
  <c r="AB2129" i="11"/>
  <c r="Z2129" i="11"/>
  <c r="M2130" i="11"/>
  <c r="Y2129" i="11"/>
  <c r="N2129" i="11"/>
  <c r="U2127" i="11"/>
  <c r="V2127" i="11"/>
  <c r="T2127" i="11"/>
  <c r="X2127" i="11"/>
  <c r="W2127" i="11"/>
  <c r="AE2129" i="11" l="1"/>
  <c r="AG2129" i="11"/>
  <c r="AD2129" i="11"/>
  <c r="N2130" i="11"/>
  <c r="AA2130" i="11"/>
  <c r="AC2130" i="11"/>
  <c r="AB2130" i="11"/>
  <c r="Z2130" i="11"/>
  <c r="M2131" i="11"/>
  <c r="Y2130" i="11"/>
  <c r="AD2130" i="11" s="1"/>
  <c r="S2130" i="11" l="1"/>
  <c r="R2130" i="11"/>
  <c r="Q2130" i="11"/>
  <c r="P2130" i="11"/>
  <c r="O2130" i="11"/>
  <c r="AG2130" i="11"/>
  <c r="AF2130" i="11"/>
  <c r="S2129" i="11"/>
  <c r="P2129" i="11"/>
  <c r="R2129" i="11"/>
  <c r="Q2129" i="11"/>
  <c r="O2129" i="11"/>
  <c r="Y2131" i="11"/>
  <c r="N2131" i="11"/>
  <c r="AC2131" i="11"/>
  <c r="AB2131" i="11"/>
  <c r="AA2131" i="11"/>
  <c r="M2132" i="11"/>
  <c r="Z2131" i="11"/>
  <c r="AF2129" i="11"/>
  <c r="AE2130" i="11"/>
  <c r="X2129" i="11"/>
  <c r="V2129" i="11"/>
  <c r="U2129" i="11"/>
  <c r="T2129" i="11"/>
  <c r="W2129" i="11"/>
  <c r="V2130" i="11" l="1"/>
  <c r="W2130" i="11"/>
  <c r="U2130" i="11"/>
  <c r="T2130" i="11"/>
  <c r="X2130" i="11"/>
  <c r="AB2132" i="11"/>
  <c r="Y2132" i="11"/>
  <c r="AC2132" i="11"/>
  <c r="AA2132" i="11"/>
  <c r="M2133" i="11"/>
  <c r="N2132" i="11"/>
  <c r="Z2132" i="11"/>
  <c r="AD2131" i="11"/>
  <c r="AE2131" i="11"/>
  <c r="V2131" i="11" l="1"/>
  <c r="W2131" i="11"/>
  <c r="U2131" i="11"/>
  <c r="T2131" i="11"/>
  <c r="X2131" i="11"/>
  <c r="Q2131" i="11"/>
  <c r="S2131" i="11"/>
  <c r="R2131" i="11"/>
  <c r="P2131" i="11"/>
  <c r="O2131" i="11"/>
  <c r="AE2132" i="11"/>
  <c r="AG2132" i="11"/>
  <c r="AB2133" i="11"/>
  <c r="AC2133" i="11"/>
  <c r="AA2133" i="11"/>
  <c r="M2134" i="11"/>
  <c r="N2133" i="11"/>
  <c r="Y2133" i="11"/>
  <c r="Z2133" i="11"/>
  <c r="AF2131" i="11"/>
  <c r="AD2132" i="11"/>
  <c r="AG2131" i="11"/>
  <c r="Q2132" i="11" l="1"/>
  <c r="S2132" i="11"/>
  <c r="R2132" i="11"/>
  <c r="P2132" i="11"/>
  <c r="O2132" i="11"/>
  <c r="AE2133" i="11"/>
  <c r="AD2133" i="11"/>
  <c r="AF2132" i="11"/>
  <c r="T2132" i="11"/>
  <c r="W2132" i="11"/>
  <c r="V2132" i="11"/>
  <c r="U2132" i="11"/>
  <c r="X2132" i="11"/>
  <c r="AF2133" i="11"/>
  <c r="M2135" i="11"/>
  <c r="Z2134" i="11"/>
  <c r="AC2134" i="11"/>
  <c r="AB2134" i="11"/>
  <c r="N2134" i="11"/>
  <c r="AA2134" i="11"/>
  <c r="Y2134" i="11"/>
  <c r="AD2134" i="11" s="1"/>
  <c r="AC2135" i="11" l="1"/>
  <c r="M2136" i="11"/>
  <c r="Z2135" i="11"/>
  <c r="AB2135" i="11"/>
  <c r="N2135" i="11"/>
  <c r="AA2135" i="11"/>
  <c r="AE2135" i="11" s="1"/>
  <c r="Y2135" i="11"/>
  <c r="AD2135" i="11" s="1"/>
  <c r="O2133" i="11"/>
  <c r="S2133" i="11"/>
  <c r="R2133" i="11"/>
  <c r="Q2133" i="11"/>
  <c r="P2133" i="11"/>
  <c r="W2133" i="11"/>
  <c r="T2133" i="11"/>
  <c r="X2133" i="11"/>
  <c r="V2133" i="11"/>
  <c r="U2133" i="11"/>
  <c r="AE2134" i="11"/>
  <c r="R2134" i="11"/>
  <c r="O2134" i="11"/>
  <c r="S2134" i="11"/>
  <c r="Q2134" i="11"/>
  <c r="P2134" i="11"/>
  <c r="AG2133" i="11"/>
  <c r="AF2134" i="11"/>
  <c r="U2135" i="11" l="1"/>
  <c r="T2135" i="11"/>
  <c r="X2135" i="11"/>
  <c r="W2135" i="11"/>
  <c r="V2135" i="11"/>
  <c r="R2135" i="11"/>
  <c r="S2135" i="11"/>
  <c r="Q2135" i="11"/>
  <c r="O2135" i="11"/>
  <c r="P2135" i="11"/>
  <c r="AG2135" i="11"/>
  <c r="AF2135" i="11"/>
  <c r="W2134" i="11"/>
  <c r="T2134" i="11"/>
  <c r="X2134" i="11"/>
  <c r="V2134" i="11"/>
  <c r="U2134" i="11"/>
  <c r="AC2136" i="11"/>
  <c r="AB2136" i="11"/>
  <c r="Y2136" i="11"/>
  <c r="N2136" i="11"/>
  <c r="M2137" i="11"/>
  <c r="AA2136" i="11"/>
  <c r="Z2136" i="11"/>
  <c r="AG2134" i="11"/>
  <c r="AA2137" i="11" l="1"/>
  <c r="AC2137" i="11"/>
  <c r="Y2137" i="11"/>
  <c r="AD2137" i="11" s="1"/>
  <c r="N2137" i="11"/>
  <c r="M2138" i="11"/>
  <c r="AB2137" i="11"/>
  <c r="Z2137" i="11"/>
  <c r="AE2136" i="11"/>
  <c r="AD2136" i="11"/>
  <c r="N2138" i="11" l="1"/>
  <c r="AA2138" i="11"/>
  <c r="AC2138" i="11"/>
  <c r="Y2138" i="11"/>
  <c r="M2139" i="11"/>
  <c r="AB2138" i="11"/>
  <c r="Z2138" i="11"/>
  <c r="AE2137" i="11"/>
  <c r="AG2137" i="11" s="1"/>
  <c r="S2137" i="11"/>
  <c r="P2137" i="11"/>
  <c r="R2137" i="11"/>
  <c r="O2137" i="11"/>
  <c r="Q2137" i="11"/>
  <c r="X2136" i="11"/>
  <c r="U2136" i="11"/>
  <c r="T2136" i="11"/>
  <c r="W2136" i="11"/>
  <c r="V2136" i="11"/>
  <c r="AG2136" i="11"/>
  <c r="AF2137" i="11"/>
  <c r="P2136" i="11"/>
  <c r="S2136" i="11"/>
  <c r="R2136" i="11"/>
  <c r="O2136" i="11"/>
  <c r="Q2136" i="11"/>
  <c r="AF2136" i="11"/>
  <c r="AD2138" i="11" l="1"/>
  <c r="Y2139" i="11"/>
  <c r="N2139" i="11"/>
  <c r="AC2139" i="11"/>
  <c r="Z2139" i="11"/>
  <c r="M2140" i="11"/>
  <c r="AB2139" i="11"/>
  <c r="AA2139" i="11"/>
  <c r="AE2139" i="11" s="1"/>
  <c r="X2137" i="11"/>
  <c r="U2137" i="11"/>
  <c r="T2137" i="11"/>
  <c r="W2137" i="11"/>
  <c r="V2137" i="11"/>
  <c r="AE2138" i="11"/>
  <c r="AF2138" i="11"/>
  <c r="AG2138" i="11"/>
  <c r="AB2140" i="11" l="1"/>
  <c r="Y2140" i="11"/>
  <c r="Z2140" i="11"/>
  <c r="N2140" i="11"/>
  <c r="M2141" i="11"/>
  <c r="AC2140" i="11"/>
  <c r="AA2140" i="11"/>
  <c r="AE2140" i="11" s="1"/>
  <c r="AD2139" i="11"/>
  <c r="V2139" i="11"/>
  <c r="U2139" i="11"/>
  <c r="T2139" i="11"/>
  <c r="X2139" i="11"/>
  <c r="W2139" i="11"/>
  <c r="V2138" i="11"/>
  <c r="U2138" i="11"/>
  <c r="T2138" i="11"/>
  <c r="X2138" i="11"/>
  <c r="W2138" i="11"/>
  <c r="AG2139" i="11"/>
  <c r="S2138" i="11"/>
  <c r="R2138" i="11"/>
  <c r="O2138" i="11"/>
  <c r="P2138" i="11"/>
  <c r="Q2138" i="11"/>
  <c r="AG2140" i="11" l="1"/>
  <c r="Q2139" i="11"/>
  <c r="S2139" i="11"/>
  <c r="O2139" i="11"/>
  <c r="P2139" i="11"/>
  <c r="R2139" i="11"/>
  <c r="AB2141" i="11"/>
  <c r="Z2141" i="11"/>
  <c r="N2141" i="11"/>
  <c r="M2142" i="11"/>
  <c r="Y2141" i="11"/>
  <c r="AD2141" i="11" s="1"/>
  <c r="AA2141" i="11"/>
  <c r="AC2141" i="11"/>
  <c r="AD2140" i="11"/>
  <c r="T2140" i="11"/>
  <c r="V2140" i="11"/>
  <c r="U2140" i="11"/>
  <c r="X2140" i="11"/>
  <c r="W2140" i="11"/>
  <c r="AF2139" i="11"/>
  <c r="Q2140" i="11" l="1"/>
  <c r="S2140" i="11"/>
  <c r="O2140" i="11"/>
  <c r="P2140" i="11"/>
  <c r="R2140" i="11"/>
  <c r="O2141" i="11"/>
  <c r="S2141" i="11"/>
  <c r="P2141" i="11"/>
  <c r="Q2141" i="11"/>
  <c r="R2141" i="11"/>
  <c r="M2143" i="11"/>
  <c r="Z2142" i="11"/>
  <c r="AA2142" i="11"/>
  <c r="AE2142" i="11" s="1"/>
  <c r="N2142" i="11"/>
  <c r="Y2142" i="11"/>
  <c r="AD2142" i="11" s="1"/>
  <c r="AC2142" i="11"/>
  <c r="AB2142" i="11"/>
  <c r="AE2141" i="11"/>
  <c r="AG2141" i="11"/>
  <c r="AF2141" i="11"/>
  <c r="AF2140" i="11"/>
  <c r="AG2142" i="11" l="1"/>
  <c r="AF2142" i="11"/>
  <c r="W2142" i="11"/>
  <c r="V2142" i="11"/>
  <c r="U2142" i="11"/>
  <c r="T2142" i="11"/>
  <c r="X2142" i="11"/>
  <c r="AC2143" i="11"/>
  <c r="M2144" i="11"/>
  <c r="Z2143" i="11"/>
  <c r="AA2143" i="11"/>
  <c r="N2143" i="11"/>
  <c r="Y2143" i="11"/>
  <c r="AB2143" i="11"/>
  <c r="W2141" i="11"/>
  <c r="T2141" i="11"/>
  <c r="V2141" i="11"/>
  <c r="U2141" i="11"/>
  <c r="X2141" i="11"/>
  <c r="R2142" i="11"/>
  <c r="O2142" i="11"/>
  <c r="P2142" i="11"/>
  <c r="Q2142" i="11"/>
  <c r="S2142" i="11"/>
  <c r="AE2143" i="11" l="1"/>
  <c r="AD2143" i="11"/>
  <c r="AF2143" i="11" s="1"/>
  <c r="AC2144" i="11"/>
  <c r="M2145" i="11"/>
  <c r="AA2144" i="11"/>
  <c r="AE2144" i="11" s="1"/>
  <c r="N2144" i="11"/>
  <c r="Z2144" i="11"/>
  <c r="Y2144" i="11"/>
  <c r="AD2144" i="11" s="1"/>
  <c r="AB2144" i="11"/>
  <c r="AF2144" i="11" l="1"/>
  <c r="AG2144" i="11"/>
  <c r="AA2145" i="11"/>
  <c r="M2146" i="11"/>
  <c r="AB2145" i="11"/>
  <c r="N2145" i="11"/>
  <c r="Z2145" i="11"/>
  <c r="Y2145" i="11"/>
  <c r="AD2145" i="11" s="1"/>
  <c r="AC2145" i="11"/>
  <c r="U2143" i="11"/>
  <c r="W2143" i="11"/>
  <c r="V2143" i="11"/>
  <c r="T2143" i="11"/>
  <c r="X2143" i="11"/>
  <c r="P2144" i="11"/>
  <c r="Q2144" i="11"/>
  <c r="R2144" i="11"/>
  <c r="O2144" i="11"/>
  <c r="S2144" i="11"/>
  <c r="X2144" i="11"/>
  <c r="U2144" i="11"/>
  <c r="W2144" i="11"/>
  <c r="V2144" i="11"/>
  <c r="T2144" i="11"/>
  <c r="R2143" i="11"/>
  <c r="P2143" i="11"/>
  <c r="Q2143" i="11"/>
  <c r="O2143" i="11"/>
  <c r="S2143" i="11"/>
  <c r="AG2143" i="11"/>
  <c r="S2145" i="11" l="1"/>
  <c r="P2145" i="11"/>
  <c r="Q2145" i="11"/>
  <c r="R2145" i="11"/>
  <c r="O2145" i="11"/>
  <c r="AE2145" i="11"/>
  <c r="AF2145" i="11"/>
  <c r="N2146" i="11"/>
  <c r="AA2146" i="11"/>
  <c r="M2147" i="11"/>
  <c r="AB2146" i="11"/>
  <c r="Z2146" i="11"/>
  <c r="Y2146" i="11"/>
  <c r="AD2146" i="11" s="1"/>
  <c r="AC2146" i="11"/>
  <c r="X2145" i="11" l="1"/>
  <c r="W2145" i="11"/>
  <c r="V2145" i="11"/>
  <c r="U2145" i="11"/>
  <c r="T2145" i="11"/>
  <c r="AG2145" i="11"/>
  <c r="S2146" i="11"/>
  <c r="Q2146" i="11"/>
  <c r="R2146" i="11"/>
  <c r="P2146" i="11"/>
  <c r="O2146" i="11"/>
  <c r="AE2146" i="11"/>
  <c r="Y2147" i="11"/>
  <c r="AD2147" i="11" s="1"/>
  <c r="N2147" i="11"/>
  <c r="M2148" i="11"/>
  <c r="AB2147" i="11"/>
  <c r="AA2147" i="11"/>
  <c r="Z2147" i="11"/>
  <c r="AC2147" i="11"/>
  <c r="AG2146" i="11"/>
  <c r="AF2146" i="11"/>
  <c r="AF2147" i="11" l="1"/>
  <c r="Q2147" i="11"/>
  <c r="R2147" i="11"/>
  <c r="S2147" i="11"/>
  <c r="P2147" i="11"/>
  <c r="O2147" i="11"/>
  <c r="V2146" i="11"/>
  <c r="X2146" i="11"/>
  <c r="W2146" i="11"/>
  <c r="U2146" i="11"/>
  <c r="T2146" i="11"/>
  <c r="AB2148" i="11"/>
  <c r="Y2148" i="11"/>
  <c r="AD2148" i="11" s="1"/>
  <c r="N2148" i="11"/>
  <c r="M2149" i="11"/>
  <c r="AC2148" i="11"/>
  <c r="AA2148" i="11"/>
  <c r="Z2148" i="11"/>
  <c r="AE2147" i="11"/>
  <c r="Q2148" i="11" l="1"/>
  <c r="R2148" i="11"/>
  <c r="S2148" i="11"/>
  <c r="P2148" i="11"/>
  <c r="O2148" i="11"/>
  <c r="V2147" i="11"/>
  <c r="X2147" i="11"/>
  <c r="W2147" i="11"/>
  <c r="U2147" i="11"/>
  <c r="T2147" i="11"/>
  <c r="AB2149" i="11"/>
  <c r="Y2149" i="11"/>
  <c r="N2149" i="11"/>
  <c r="M2150" i="11"/>
  <c r="AC2149" i="11"/>
  <c r="AA2149" i="11"/>
  <c r="AE2149" i="11" s="1"/>
  <c r="Z2149" i="11"/>
  <c r="AE2148" i="11"/>
  <c r="AG2148" i="11"/>
  <c r="AF2148" i="11"/>
  <c r="AG2147" i="11"/>
  <c r="M2151" i="11" l="1"/>
  <c r="Z2150" i="11"/>
  <c r="Y2150" i="11"/>
  <c r="N2150" i="11"/>
  <c r="AC2150" i="11"/>
  <c r="AB2150" i="11"/>
  <c r="AA2150" i="11"/>
  <c r="AE2150" i="11" s="1"/>
  <c r="AD2149" i="11"/>
  <c r="AF2149" i="11" s="1"/>
  <c r="T2148" i="11"/>
  <c r="X2148" i="11"/>
  <c r="W2148" i="11"/>
  <c r="V2148" i="11"/>
  <c r="U2148" i="11"/>
  <c r="W2149" i="11"/>
  <c r="T2149" i="11"/>
  <c r="X2149" i="11"/>
  <c r="V2149" i="11"/>
  <c r="U2149" i="11"/>
  <c r="AG2149" i="11"/>
  <c r="AG2150" i="11" l="1"/>
  <c r="O2149" i="11"/>
  <c r="R2149" i="11"/>
  <c r="S2149" i="11"/>
  <c r="Q2149" i="11"/>
  <c r="P2149" i="11"/>
  <c r="AD2150" i="11"/>
  <c r="W2150" i="11"/>
  <c r="X2150" i="11"/>
  <c r="V2150" i="11"/>
  <c r="T2150" i="11"/>
  <c r="U2150" i="11"/>
  <c r="AC2151" i="11"/>
  <c r="M2152" i="11"/>
  <c r="Z2151" i="11"/>
  <c r="Y2151" i="11"/>
  <c r="N2151" i="11"/>
  <c r="AB2151" i="11"/>
  <c r="AA2151" i="11"/>
  <c r="AC2152" i="11" l="1"/>
  <c r="Z2152" i="11"/>
  <c r="Y2152" i="11"/>
  <c r="AD2152" i="11" s="1"/>
  <c r="N2152" i="11"/>
  <c r="M2153" i="11"/>
  <c r="AB2152" i="11"/>
  <c r="AA2152" i="11"/>
  <c r="AE2152" i="11" s="1"/>
  <c r="R2150" i="11"/>
  <c r="O2150" i="11"/>
  <c r="S2150" i="11"/>
  <c r="Q2150" i="11"/>
  <c r="P2150" i="11"/>
  <c r="AE2151" i="11"/>
  <c r="AG2151" i="11"/>
  <c r="AF2151" i="11"/>
  <c r="AF2150" i="11"/>
  <c r="AD2151" i="11"/>
  <c r="AF2152" i="11" l="1"/>
  <c r="AG2152" i="11"/>
  <c r="P2152" i="11"/>
  <c r="O2152" i="11"/>
  <c r="S2152" i="11"/>
  <c r="R2152" i="11"/>
  <c r="Q2152" i="11"/>
  <c r="X2152" i="11"/>
  <c r="U2152" i="11"/>
  <c r="W2152" i="11"/>
  <c r="T2152" i="11"/>
  <c r="V2152" i="11"/>
  <c r="U2151" i="11"/>
  <c r="X2151" i="11"/>
  <c r="W2151" i="11"/>
  <c r="T2151" i="11"/>
  <c r="V2151" i="11"/>
  <c r="AA2153" i="11"/>
  <c r="Z2153" i="11"/>
  <c r="Y2153" i="11"/>
  <c r="N2153" i="11"/>
  <c r="M2154" i="11"/>
  <c r="AC2153" i="11"/>
  <c r="AB2153" i="11"/>
  <c r="R2151" i="11"/>
  <c r="O2151" i="11"/>
  <c r="S2151" i="11"/>
  <c r="Q2151" i="11"/>
  <c r="P2151" i="11"/>
  <c r="N2154" i="11" l="1"/>
  <c r="AA2154" i="11"/>
  <c r="Z2154" i="11"/>
  <c r="Y2154" i="11"/>
  <c r="AD2154" i="11" s="1"/>
  <c r="M2155" i="11"/>
  <c r="AC2154" i="11"/>
  <c r="AB2154" i="11"/>
  <c r="AD2153" i="11"/>
  <c r="AE2153" i="11"/>
  <c r="S2154" i="11" l="1"/>
  <c r="P2154" i="11"/>
  <c r="O2154" i="11"/>
  <c r="R2154" i="11"/>
  <c r="Q2154" i="11"/>
  <c r="Y2155" i="11"/>
  <c r="AD2155" i="11" s="1"/>
  <c r="N2155" i="11"/>
  <c r="AA2155" i="11"/>
  <c r="AE2155" i="11" s="1"/>
  <c r="Z2155" i="11"/>
  <c r="AC2155" i="11"/>
  <c r="AB2155" i="11"/>
  <c r="M2156" i="11"/>
  <c r="X2153" i="11"/>
  <c r="W2153" i="11"/>
  <c r="T2153" i="11"/>
  <c r="U2153" i="11"/>
  <c r="V2153" i="11"/>
  <c r="AE2154" i="11"/>
  <c r="S2153" i="11"/>
  <c r="P2153" i="11"/>
  <c r="O2153" i="11"/>
  <c r="R2153" i="11"/>
  <c r="Q2153" i="11"/>
  <c r="AG2153" i="11"/>
  <c r="AF2153" i="11"/>
  <c r="AF2154" i="11"/>
  <c r="V2155" i="11" l="1"/>
  <c r="X2155" i="11"/>
  <c r="T2155" i="11"/>
  <c r="U2155" i="11"/>
  <c r="W2155" i="11"/>
  <c r="Q2155" i="11"/>
  <c r="P2155" i="11"/>
  <c r="O2155" i="11"/>
  <c r="S2155" i="11"/>
  <c r="R2155" i="11"/>
  <c r="AB2156" i="11"/>
  <c r="Y2156" i="11"/>
  <c r="AA2156" i="11"/>
  <c r="Z2156" i="11"/>
  <c r="N2156" i="11"/>
  <c r="AC2156" i="11"/>
  <c r="M2157" i="11"/>
  <c r="AG2155" i="11"/>
  <c r="AF2155" i="11"/>
  <c r="V2154" i="11"/>
  <c r="X2154" i="11"/>
  <c r="T2154" i="11"/>
  <c r="U2154" i="11"/>
  <c r="W2154" i="11"/>
  <c r="AG2154" i="11"/>
  <c r="AE2156" i="11" l="1"/>
  <c r="AD2156" i="11"/>
  <c r="AG2156" i="11"/>
  <c r="AF2156" i="11"/>
  <c r="AB2157" i="11"/>
  <c r="AA2157" i="11"/>
  <c r="AE2157" i="11" s="1"/>
  <c r="Z2157" i="11"/>
  <c r="Y2157" i="11"/>
  <c r="AD2157" i="11" s="1"/>
  <c r="N2157" i="11"/>
  <c r="AC2157" i="11"/>
  <c r="M2158" i="11"/>
  <c r="O2157" i="11" l="1"/>
  <c r="Q2157" i="11"/>
  <c r="P2157" i="11"/>
  <c r="S2157" i="11"/>
  <c r="R2157" i="11"/>
  <c r="M2159" i="11"/>
  <c r="Z2158" i="11"/>
  <c r="AB2158" i="11"/>
  <c r="AA2158" i="11"/>
  <c r="Y2158" i="11"/>
  <c r="N2158" i="11"/>
  <c r="AC2158" i="11"/>
  <c r="W2157" i="11"/>
  <c r="T2157" i="11"/>
  <c r="U2157" i="11"/>
  <c r="V2157" i="11"/>
  <c r="X2157" i="11"/>
  <c r="Q2156" i="11"/>
  <c r="P2156" i="11"/>
  <c r="O2156" i="11"/>
  <c r="S2156" i="11"/>
  <c r="R2156" i="11"/>
  <c r="AF2157" i="11"/>
  <c r="AG2157" i="11"/>
  <c r="T2156" i="11"/>
  <c r="X2156" i="11"/>
  <c r="U2156" i="11"/>
  <c r="V2156" i="11"/>
  <c r="W2156" i="11"/>
  <c r="AC2159" i="11" l="1"/>
  <c r="M2160" i="11"/>
  <c r="Z2159" i="11"/>
  <c r="AB2159" i="11"/>
  <c r="AA2159" i="11"/>
  <c r="AE2159" i="11" s="1"/>
  <c r="Y2159" i="11"/>
  <c r="AD2159" i="11" s="1"/>
  <c r="N2159" i="11"/>
  <c r="AF2158" i="11"/>
  <c r="AD2158" i="11"/>
  <c r="AE2158" i="11"/>
  <c r="U2159" i="11" l="1"/>
  <c r="V2159" i="11"/>
  <c r="W2159" i="11"/>
  <c r="T2159" i="11"/>
  <c r="X2159" i="11"/>
  <c r="AF2159" i="11"/>
  <c r="AG2159" i="11"/>
  <c r="AC2160" i="11"/>
  <c r="AB2160" i="11"/>
  <c r="AA2160" i="11"/>
  <c r="Z2160" i="11"/>
  <c r="Y2160" i="11"/>
  <c r="AD2160" i="11" s="1"/>
  <c r="N2160" i="11"/>
  <c r="M2161" i="11"/>
  <c r="R2159" i="11"/>
  <c r="Q2159" i="11"/>
  <c r="P2159" i="11"/>
  <c r="O2159" i="11"/>
  <c r="S2159" i="11"/>
  <c r="W2158" i="11"/>
  <c r="U2158" i="11"/>
  <c r="V2158" i="11"/>
  <c r="T2158" i="11"/>
  <c r="X2158" i="11"/>
  <c r="R2158" i="11"/>
  <c r="O2158" i="11"/>
  <c r="Q2158" i="11"/>
  <c r="P2158" i="11"/>
  <c r="S2158" i="11"/>
  <c r="AG2158" i="11"/>
  <c r="AF2160" i="11" l="1"/>
  <c r="P2160" i="11"/>
  <c r="R2160" i="11"/>
  <c r="Q2160" i="11"/>
  <c r="O2160" i="11"/>
  <c r="S2160" i="11"/>
  <c r="AA2161" i="11"/>
  <c r="AE2161" i="11" s="1"/>
  <c r="AC2161" i="11"/>
  <c r="AB2161" i="11"/>
  <c r="Z2161" i="11"/>
  <c r="M2162" i="11"/>
  <c r="Y2161" i="11"/>
  <c r="AD2161" i="11" s="1"/>
  <c r="N2161" i="11"/>
  <c r="AE2160" i="11"/>
  <c r="X2160" i="11" l="1"/>
  <c r="U2160" i="11"/>
  <c r="V2160" i="11"/>
  <c r="W2160" i="11"/>
  <c r="T2160" i="11"/>
  <c r="S2161" i="11"/>
  <c r="P2161" i="11"/>
  <c r="R2161" i="11"/>
  <c r="Q2161" i="11"/>
  <c r="O2161" i="11"/>
  <c r="N2162" i="11"/>
  <c r="AA2162" i="11"/>
  <c r="AC2162" i="11"/>
  <c r="AB2162" i="11"/>
  <c r="Z2162" i="11"/>
  <c r="M2163" i="11"/>
  <c r="Y2162" i="11"/>
  <c r="AF2161" i="11"/>
  <c r="AG2161" i="11"/>
  <c r="AG2160" i="11"/>
  <c r="X2161" i="11"/>
  <c r="V2161" i="11"/>
  <c r="W2161" i="11"/>
  <c r="U2161" i="11"/>
  <c r="T2161" i="11"/>
  <c r="Y2163" i="11" l="1"/>
  <c r="N2163" i="11"/>
  <c r="AC2163" i="11"/>
  <c r="AB2163" i="11"/>
  <c r="AA2163" i="11"/>
  <c r="AE2163" i="11" s="1"/>
  <c r="M2164" i="11"/>
  <c r="Z2163" i="11"/>
  <c r="AG2162" i="11"/>
  <c r="AF2162" i="11"/>
  <c r="AE2162" i="11"/>
  <c r="AD2162" i="11"/>
  <c r="V2163" i="11" l="1"/>
  <c r="W2163" i="11"/>
  <c r="X2163" i="11"/>
  <c r="U2163" i="11"/>
  <c r="T2163" i="11"/>
  <c r="AB2164" i="11"/>
  <c r="Y2164" i="11"/>
  <c r="AD2164" i="11" s="1"/>
  <c r="AC2164" i="11"/>
  <c r="AA2164" i="11"/>
  <c r="M2165" i="11"/>
  <c r="Z2164" i="11"/>
  <c r="N2164" i="11"/>
  <c r="S2162" i="11"/>
  <c r="R2162" i="11"/>
  <c r="Q2162" i="11"/>
  <c r="P2162" i="11"/>
  <c r="O2162" i="11"/>
  <c r="V2162" i="11"/>
  <c r="W2162" i="11"/>
  <c r="X2162" i="11"/>
  <c r="U2162" i="11"/>
  <c r="T2162" i="11"/>
  <c r="AG2163" i="11"/>
  <c r="AF2163" i="11"/>
  <c r="AD2163" i="11"/>
  <c r="Q2164" i="11" l="1"/>
  <c r="S2164" i="11"/>
  <c r="R2164" i="11"/>
  <c r="P2164" i="11"/>
  <c r="O2164" i="11"/>
  <c r="AG2164" i="11"/>
  <c r="AF2164" i="11"/>
  <c r="AB2165" i="11"/>
  <c r="AC2165" i="11"/>
  <c r="AA2165" i="11"/>
  <c r="M2166" i="11"/>
  <c r="Y2165" i="11"/>
  <c r="Z2165" i="11"/>
  <c r="N2165" i="11"/>
  <c r="Q2163" i="11"/>
  <c r="S2163" i="11"/>
  <c r="R2163" i="11"/>
  <c r="P2163" i="11"/>
  <c r="O2163" i="11"/>
  <c r="AE2164" i="11"/>
  <c r="AD2165" i="11" l="1"/>
  <c r="M2167" i="11"/>
  <c r="Z2166" i="11"/>
  <c r="AC2166" i="11"/>
  <c r="AB2166" i="11"/>
  <c r="Y2166" i="11"/>
  <c r="AD2166" i="11" s="1"/>
  <c r="N2166" i="11"/>
  <c r="AA2166" i="11"/>
  <c r="AE2165" i="11"/>
  <c r="T2164" i="11"/>
  <c r="W2164" i="11"/>
  <c r="X2164" i="11"/>
  <c r="V2164" i="11"/>
  <c r="U2164" i="11"/>
  <c r="AC2167" i="11" l="1"/>
  <c r="M2168" i="11"/>
  <c r="Z2167" i="11"/>
  <c r="AB2167" i="11"/>
  <c r="N2167" i="11"/>
  <c r="Y2167" i="11"/>
  <c r="AD2167" i="11" s="1"/>
  <c r="AA2167" i="11"/>
  <c r="AE2167" i="11" s="1"/>
  <c r="O2165" i="11"/>
  <c r="S2165" i="11"/>
  <c r="R2165" i="11"/>
  <c r="Q2165" i="11"/>
  <c r="P2165" i="11"/>
  <c r="AE2166" i="11"/>
  <c r="AF2165" i="11"/>
  <c r="R2166" i="11"/>
  <c r="O2166" i="11"/>
  <c r="S2166" i="11"/>
  <c r="Q2166" i="11"/>
  <c r="P2166" i="11"/>
  <c r="W2165" i="11"/>
  <c r="T2165" i="11"/>
  <c r="X2165" i="11"/>
  <c r="V2165" i="11"/>
  <c r="U2165" i="11"/>
  <c r="AF2166" i="11"/>
  <c r="AG2165" i="11"/>
  <c r="U2167" i="11" l="1"/>
  <c r="T2167" i="11"/>
  <c r="X2167" i="11"/>
  <c r="W2167" i="11"/>
  <c r="V2167" i="11"/>
  <c r="W2166" i="11"/>
  <c r="T2166" i="11"/>
  <c r="X2166" i="11"/>
  <c r="V2166" i="11"/>
  <c r="U2166" i="11"/>
  <c r="AC2168" i="11"/>
  <c r="AB2168" i="11"/>
  <c r="Y2168" i="11"/>
  <c r="N2168" i="11"/>
  <c r="Z2168" i="11"/>
  <c r="M2169" i="11"/>
  <c r="AA2168" i="11"/>
  <c r="R2167" i="11"/>
  <c r="S2167" i="11"/>
  <c r="Q2167" i="11"/>
  <c r="P2167" i="11"/>
  <c r="O2167" i="11"/>
  <c r="AG2167" i="11"/>
  <c r="AF2167" i="11"/>
  <c r="AG2166" i="11"/>
  <c r="AA2169" i="11" l="1"/>
  <c r="AC2169" i="11"/>
  <c r="Y2169" i="11"/>
  <c r="N2169" i="11"/>
  <c r="Z2169" i="11"/>
  <c r="M2170" i="11"/>
  <c r="AB2169" i="11"/>
  <c r="AF2168" i="11"/>
  <c r="AG2168" i="11"/>
  <c r="AD2168" i="11"/>
  <c r="AE2168" i="11"/>
  <c r="AD2169" i="11" l="1"/>
  <c r="N2170" i="11"/>
  <c r="AA2170" i="11"/>
  <c r="AE2170" i="11" s="1"/>
  <c r="AC2170" i="11"/>
  <c r="Y2170" i="11"/>
  <c r="Z2170" i="11"/>
  <c r="M2171" i="11"/>
  <c r="AB2170" i="11"/>
  <c r="X2168" i="11"/>
  <c r="U2168" i="11"/>
  <c r="T2168" i="11"/>
  <c r="W2168" i="11"/>
  <c r="V2168" i="11"/>
  <c r="P2168" i="11"/>
  <c r="S2168" i="11"/>
  <c r="R2168" i="11"/>
  <c r="Q2168" i="11"/>
  <c r="O2168" i="11"/>
  <c r="AE2169" i="11"/>
  <c r="X2169" i="11" l="1"/>
  <c r="U2169" i="11"/>
  <c r="T2169" i="11"/>
  <c r="W2169" i="11"/>
  <c r="V2169" i="11"/>
  <c r="V2170" i="11"/>
  <c r="U2170" i="11"/>
  <c r="T2170" i="11"/>
  <c r="X2170" i="11"/>
  <c r="W2170" i="11"/>
  <c r="AG2169" i="11"/>
  <c r="AD2170" i="11"/>
  <c r="AF2170" i="11" s="1"/>
  <c r="AG2170" i="11"/>
  <c r="S2169" i="11"/>
  <c r="P2169" i="11"/>
  <c r="R2169" i="11"/>
  <c r="Q2169" i="11"/>
  <c r="O2169" i="11"/>
  <c r="Y2171" i="11"/>
  <c r="N2171" i="11"/>
  <c r="AC2171" i="11"/>
  <c r="Z2171" i="11"/>
  <c r="AA2171" i="11"/>
  <c r="AE2171" i="11" s="1"/>
  <c r="M2172" i="11"/>
  <c r="AB2171" i="11"/>
  <c r="AF2169" i="11"/>
  <c r="V2171" i="11" l="1"/>
  <c r="U2171" i="11"/>
  <c r="T2171" i="11"/>
  <c r="X2171" i="11"/>
  <c r="W2171" i="11"/>
  <c r="AG2171" i="11"/>
  <c r="AF2171" i="11"/>
  <c r="S2170" i="11"/>
  <c r="R2170" i="11"/>
  <c r="O2170" i="11"/>
  <c r="Q2170" i="11"/>
  <c r="P2170" i="11"/>
  <c r="AD2171" i="11"/>
  <c r="AB2172" i="11"/>
  <c r="Y2172" i="11"/>
  <c r="AD2172" i="11" s="1"/>
  <c r="Z2172" i="11"/>
  <c r="AA2172" i="11"/>
  <c r="N2172" i="11"/>
  <c r="M2173" i="11"/>
  <c r="AC2172" i="11"/>
  <c r="Q2171" i="11" l="1"/>
  <c r="S2171" i="11"/>
  <c r="O2171" i="11"/>
  <c r="R2171" i="11"/>
  <c r="P2171" i="11"/>
  <c r="Q2172" i="11"/>
  <c r="S2172" i="11"/>
  <c r="O2172" i="11"/>
  <c r="R2172" i="11"/>
  <c r="P2172" i="11"/>
  <c r="AB2173" i="11"/>
  <c r="AC2173" i="11"/>
  <c r="Z2173" i="11"/>
  <c r="AA2173" i="11"/>
  <c r="AE2173" i="11" s="1"/>
  <c r="Y2173" i="11"/>
  <c r="AD2173" i="11" s="1"/>
  <c r="N2173" i="11"/>
  <c r="M2174" i="11"/>
  <c r="AF2172" i="11"/>
  <c r="AE2172" i="11"/>
  <c r="W2173" i="11" l="1"/>
  <c r="T2173" i="11"/>
  <c r="V2173" i="11"/>
  <c r="U2173" i="11"/>
  <c r="X2173" i="11"/>
  <c r="O2173" i="11"/>
  <c r="S2173" i="11"/>
  <c r="P2173" i="11"/>
  <c r="R2173" i="11"/>
  <c r="Q2173" i="11"/>
  <c r="T2172" i="11"/>
  <c r="V2172" i="11"/>
  <c r="U2172" i="11"/>
  <c r="X2172" i="11"/>
  <c r="W2172" i="11"/>
  <c r="AG2172" i="11"/>
  <c r="AG2173" i="11"/>
  <c r="AF2173" i="11"/>
  <c r="M2175" i="11"/>
  <c r="Z2174" i="11"/>
  <c r="AC2174" i="11"/>
  <c r="AA2174" i="11"/>
  <c r="AB2174" i="11"/>
  <c r="N2174" i="11"/>
  <c r="Y2174" i="11"/>
  <c r="AE2174" i="11" l="1"/>
  <c r="AC2175" i="11"/>
  <c r="M2176" i="11"/>
  <c r="Z2175" i="11"/>
  <c r="AA2175" i="11"/>
  <c r="N2175" i="11"/>
  <c r="Y2175" i="11"/>
  <c r="AD2175" i="11" s="1"/>
  <c r="AB2175" i="11"/>
  <c r="AG2174" i="11"/>
  <c r="AD2174" i="11"/>
  <c r="R2175" i="11" l="1"/>
  <c r="S2175" i="11"/>
  <c r="P2175" i="11"/>
  <c r="O2175" i="11"/>
  <c r="Q2175" i="11"/>
  <c r="AE2175" i="11"/>
  <c r="AG2175" i="11" s="1"/>
  <c r="AC2176" i="11"/>
  <c r="M2177" i="11"/>
  <c r="AA2176" i="11"/>
  <c r="Y2176" i="11"/>
  <c r="AB2176" i="11"/>
  <c r="Z2176" i="11"/>
  <c r="N2176" i="11"/>
  <c r="AF2175" i="11"/>
  <c r="R2174" i="11"/>
  <c r="O2174" i="11"/>
  <c r="S2174" i="11"/>
  <c r="P2174" i="11"/>
  <c r="Q2174" i="11"/>
  <c r="AF2174" i="11"/>
  <c r="W2174" i="11"/>
  <c r="V2174" i="11"/>
  <c r="U2174" i="11"/>
  <c r="T2174" i="11"/>
  <c r="X2174" i="11"/>
  <c r="AA2177" i="11" l="1"/>
  <c r="M2178" i="11"/>
  <c r="AB2177" i="11"/>
  <c r="AC2177" i="11"/>
  <c r="Z2177" i="11"/>
  <c r="Y2177" i="11"/>
  <c r="AD2177" i="11" s="1"/>
  <c r="N2177" i="11"/>
  <c r="AF2176" i="11"/>
  <c r="AD2176" i="11"/>
  <c r="U2175" i="11"/>
  <c r="W2175" i="11"/>
  <c r="V2175" i="11"/>
  <c r="T2175" i="11"/>
  <c r="X2175" i="11"/>
  <c r="AE2176" i="11"/>
  <c r="X2176" i="11" l="1"/>
  <c r="U2176" i="11"/>
  <c r="W2176" i="11"/>
  <c r="V2176" i="11"/>
  <c r="T2176" i="11"/>
  <c r="S2177" i="11"/>
  <c r="P2177" i="11"/>
  <c r="Q2177" i="11"/>
  <c r="R2177" i="11"/>
  <c r="O2177" i="11"/>
  <c r="AF2177" i="11"/>
  <c r="AG2177" i="11"/>
  <c r="P2176" i="11"/>
  <c r="S2176" i="11"/>
  <c r="Q2176" i="11"/>
  <c r="R2176" i="11"/>
  <c r="O2176" i="11"/>
  <c r="N2178" i="11"/>
  <c r="AA2178" i="11"/>
  <c r="M2179" i="11"/>
  <c r="AB2178" i="11"/>
  <c r="AC2178" i="11"/>
  <c r="Z2178" i="11"/>
  <c r="Y2178" i="11"/>
  <c r="AD2178" i="11" s="1"/>
  <c r="AG2176" i="11"/>
  <c r="AE2177" i="11"/>
  <c r="S2178" i="11" l="1"/>
  <c r="Q2178" i="11"/>
  <c r="R2178" i="11"/>
  <c r="P2178" i="11"/>
  <c r="O2178" i="11"/>
  <c r="Y2179" i="11"/>
  <c r="AD2179" i="11" s="1"/>
  <c r="N2179" i="11"/>
  <c r="M2180" i="11"/>
  <c r="AB2179" i="11"/>
  <c r="AA2179" i="11"/>
  <c r="AE2179" i="11" s="1"/>
  <c r="Z2179" i="11"/>
  <c r="AC2179" i="11"/>
  <c r="AF2178" i="11"/>
  <c r="AE2178" i="11"/>
  <c r="AG2178" i="11" s="1"/>
  <c r="X2177" i="11"/>
  <c r="W2177" i="11"/>
  <c r="V2177" i="11"/>
  <c r="U2177" i="11"/>
  <c r="T2177" i="11"/>
  <c r="AB2180" i="11" l="1"/>
  <c r="Y2180" i="11"/>
  <c r="AD2180" i="11" s="1"/>
  <c r="N2180" i="11"/>
  <c r="M2181" i="11"/>
  <c r="AC2180" i="11"/>
  <c r="Z2180" i="11"/>
  <c r="AA2180" i="11"/>
  <c r="AE2180" i="11" s="1"/>
  <c r="Q2179" i="11"/>
  <c r="R2179" i="11"/>
  <c r="P2179" i="11"/>
  <c r="O2179" i="11"/>
  <c r="S2179" i="11"/>
  <c r="AG2179" i="11"/>
  <c r="AF2179" i="11"/>
  <c r="V2179" i="11"/>
  <c r="X2179" i="11"/>
  <c r="W2179" i="11"/>
  <c r="U2179" i="11"/>
  <c r="T2179" i="11"/>
  <c r="V2178" i="11"/>
  <c r="X2178" i="11"/>
  <c r="W2178" i="11"/>
  <c r="U2178" i="11"/>
  <c r="T2178" i="11"/>
  <c r="T2180" i="11" l="1"/>
  <c r="X2180" i="11"/>
  <c r="W2180" i="11"/>
  <c r="V2180" i="11"/>
  <c r="U2180" i="11"/>
  <c r="AB2181" i="11"/>
  <c r="Y2181" i="11"/>
  <c r="AD2181" i="11" s="1"/>
  <c r="N2181" i="11"/>
  <c r="M2182" i="11"/>
  <c r="AC2181" i="11"/>
  <c r="AA2181" i="11"/>
  <c r="Z2181" i="11"/>
  <c r="AG2180" i="11"/>
  <c r="AF2180" i="11"/>
  <c r="Q2180" i="11"/>
  <c r="R2180" i="11"/>
  <c r="S2180" i="11"/>
  <c r="P2180" i="11"/>
  <c r="O2180" i="11"/>
  <c r="AF2181" i="11" l="1"/>
  <c r="AE2181" i="11"/>
  <c r="O2181" i="11"/>
  <c r="R2181" i="11"/>
  <c r="P2181" i="11"/>
  <c r="S2181" i="11"/>
  <c r="Q2181" i="11"/>
  <c r="M2183" i="11"/>
  <c r="Z2182" i="11"/>
  <c r="AC2182" i="11"/>
  <c r="Y2182" i="11"/>
  <c r="AD2182" i="11" s="1"/>
  <c r="AB2182" i="11"/>
  <c r="AA2182" i="11"/>
  <c r="AE2182" i="11" s="1"/>
  <c r="N2182" i="11"/>
  <c r="T2182" i="11" l="1"/>
  <c r="X2182" i="11"/>
  <c r="W2182" i="11"/>
  <c r="U2182" i="11"/>
  <c r="V2182" i="11"/>
  <c r="R2182" i="11"/>
  <c r="P2182" i="11"/>
  <c r="O2182" i="11"/>
  <c r="S2182" i="11"/>
  <c r="Q2182" i="11"/>
  <c r="AF2182" i="11"/>
  <c r="AG2182" i="11"/>
  <c r="W2181" i="11"/>
  <c r="T2181" i="11"/>
  <c r="X2181" i="11"/>
  <c r="V2181" i="11"/>
  <c r="U2181" i="11"/>
  <c r="AG2181" i="11"/>
  <c r="AC2183" i="11"/>
  <c r="Z2183" i="11"/>
  <c r="N2183" i="11"/>
  <c r="AB2183" i="11"/>
  <c r="AA2183" i="11"/>
  <c r="AE2183" i="11" s="1"/>
  <c r="M2184" i="11"/>
  <c r="Y2183" i="11"/>
  <c r="U2183" i="11" l="1"/>
  <c r="W2183" i="11"/>
  <c r="X2183" i="11"/>
  <c r="V2183" i="11"/>
  <c r="T2183" i="11"/>
  <c r="AG2183" i="11"/>
  <c r="N2184" i="11"/>
  <c r="AC2184" i="11"/>
  <c r="M2185" i="11"/>
  <c r="AA2184" i="11"/>
  <c r="AB2184" i="11"/>
  <c r="Z2184" i="11"/>
  <c r="Y2184" i="11"/>
  <c r="AD2184" i="11" s="1"/>
  <c r="AD2183" i="11"/>
  <c r="Q2183" i="11" l="1"/>
  <c r="S2183" i="11"/>
  <c r="R2183" i="11"/>
  <c r="P2183" i="11"/>
  <c r="O2183" i="11"/>
  <c r="AF2184" i="11"/>
  <c r="AG2184" i="11"/>
  <c r="P2184" i="11"/>
  <c r="S2184" i="11"/>
  <c r="R2184" i="11"/>
  <c r="O2184" i="11"/>
  <c r="Q2184" i="11"/>
  <c r="AF2183" i="11"/>
  <c r="AA2185" i="11"/>
  <c r="AE2185" i="11" s="1"/>
  <c r="Z2185" i="11"/>
  <c r="Y2185" i="11"/>
  <c r="AD2185" i="11" s="1"/>
  <c r="N2185" i="11"/>
  <c r="M2186" i="11"/>
  <c r="AB2185" i="11"/>
  <c r="AC2185" i="11"/>
  <c r="AE2184" i="11"/>
  <c r="X2184" i="11" l="1"/>
  <c r="W2184" i="11"/>
  <c r="T2184" i="11"/>
  <c r="V2184" i="11"/>
  <c r="U2184" i="11"/>
  <c r="S2185" i="11"/>
  <c r="Q2185" i="11"/>
  <c r="R2185" i="11"/>
  <c r="O2185" i="11"/>
  <c r="P2185" i="11"/>
  <c r="N2186" i="11"/>
  <c r="AA2186" i="11"/>
  <c r="AC2186" i="11"/>
  <c r="AB2186" i="11"/>
  <c r="Z2186" i="11"/>
  <c r="Y2186" i="11"/>
  <c r="AD2186" i="11" s="1"/>
  <c r="M2187" i="11"/>
  <c r="U2185" i="11"/>
  <c r="X2185" i="11"/>
  <c r="W2185" i="11"/>
  <c r="V2185" i="11"/>
  <c r="T2185" i="11"/>
  <c r="AG2185" i="11"/>
  <c r="AF2185" i="11"/>
  <c r="R2186" i="11" l="1"/>
  <c r="O2186" i="11"/>
  <c r="Q2186" i="11"/>
  <c r="P2186" i="11"/>
  <c r="S2186" i="11"/>
  <c r="AE2186" i="11"/>
  <c r="AG2186" i="11"/>
  <c r="AF2186" i="11"/>
  <c r="Y2187" i="11"/>
  <c r="Z2187" i="11"/>
  <c r="M2188" i="11"/>
  <c r="AC2187" i="11"/>
  <c r="AA2187" i="11"/>
  <c r="AB2187" i="11"/>
  <c r="N2187" i="11"/>
  <c r="V2186" i="11" l="1"/>
  <c r="X2186" i="11"/>
  <c r="U2186" i="11"/>
  <c r="W2186" i="11"/>
  <c r="T2186" i="11"/>
  <c r="AE2187" i="11"/>
  <c r="AB2188" i="11"/>
  <c r="Y2188" i="11"/>
  <c r="AD2188" i="11" s="1"/>
  <c r="Z2188" i="11"/>
  <c r="AC2188" i="11"/>
  <c r="N2188" i="11"/>
  <c r="AA2188" i="11"/>
  <c r="M2189" i="11"/>
  <c r="AD2187" i="11"/>
  <c r="AF2187" i="11" s="1"/>
  <c r="Q2187" i="11" l="1"/>
  <c r="O2187" i="11"/>
  <c r="S2187" i="11"/>
  <c r="R2187" i="11"/>
  <c r="P2187" i="11"/>
  <c r="V2187" i="11"/>
  <c r="U2187" i="11"/>
  <c r="T2187" i="11"/>
  <c r="X2187" i="11"/>
  <c r="W2187" i="11"/>
  <c r="AE2188" i="11"/>
  <c r="Q2188" i="11"/>
  <c r="O2188" i="11"/>
  <c r="S2188" i="11"/>
  <c r="R2188" i="11"/>
  <c r="P2188" i="11"/>
  <c r="AG2187" i="11"/>
  <c r="AF2188" i="11"/>
  <c r="AB2189" i="11"/>
  <c r="Z2189" i="11"/>
  <c r="M2190" i="11"/>
  <c r="AA2189" i="11"/>
  <c r="AC2189" i="11"/>
  <c r="Y2189" i="11"/>
  <c r="N2189" i="11"/>
  <c r="M2191" i="11" l="1"/>
  <c r="Z2190" i="11"/>
  <c r="AA2190" i="11"/>
  <c r="AC2190" i="11"/>
  <c r="N2190" i="11"/>
  <c r="AB2190" i="11"/>
  <c r="Y2190" i="11"/>
  <c r="AD2190" i="11" s="1"/>
  <c r="T2188" i="11"/>
  <c r="V2188" i="11"/>
  <c r="X2188" i="11"/>
  <c r="W2188" i="11"/>
  <c r="U2188" i="11"/>
  <c r="AE2189" i="11"/>
  <c r="AG2189" i="11"/>
  <c r="AF2189" i="11"/>
  <c r="AG2188" i="11"/>
  <c r="AD2189" i="11"/>
  <c r="AF2190" i="11" l="1"/>
  <c r="R2190" i="11"/>
  <c r="O2190" i="11"/>
  <c r="P2190" i="11"/>
  <c r="Q2190" i="11"/>
  <c r="S2190" i="11"/>
  <c r="W2189" i="11"/>
  <c r="T2189" i="11"/>
  <c r="V2189" i="11"/>
  <c r="U2189" i="11"/>
  <c r="X2189" i="11"/>
  <c r="AE2190" i="11"/>
  <c r="O2189" i="11"/>
  <c r="P2189" i="11"/>
  <c r="S2189" i="11"/>
  <c r="R2189" i="11"/>
  <c r="Q2189" i="11"/>
  <c r="AC2191" i="11"/>
  <c r="M2192" i="11"/>
  <c r="Z2191" i="11"/>
  <c r="AA2191" i="11"/>
  <c r="AB2191" i="11"/>
  <c r="N2191" i="11"/>
  <c r="Y2191" i="11"/>
  <c r="AE2191" i="11" l="1"/>
  <c r="W2190" i="11"/>
  <c r="V2190" i="11"/>
  <c r="X2190" i="11"/>
  <c r="T2190" i="11"/>
  <c r="U2190" i="11"/>
  <c r="AC2192" i="11"/>
  <c r="AA2192" i="11"/>
  <c r="AE2192" i="11" s="1"/>
  <c r="Z2192" i="11"/>
  <c r="M2193" i="11"/>
  <c r="N2192" i="11"/>
  <c r="AB2192" i="11"/>
  <c r="Y2192" i="11"/>
  <c r="AD2192" i="11" s="1"/>
  <c r="AG2191" i="11"/>
  <c r="AD2191" i="11"/>
  <c r="AG2190" i="11"/>
  <c r="R2191" i="11" l="1"/>
  <c r="P2191" i="11"/>
  <c r="S2191" i="11"/>
  <c r="Q2191" i="11"/>
  <c r="O2191" i="11"/>
  <c r="X2192" i="11"/>
  <c r="U2192" i="11"/>
  <c r="W2192" i="11"/>
  <c r="V2192" i="11"/>
  <c r="T2192" i="11"/>
  <c r="AF2191" i="11"/>
  <c r="P2192" i="11"/>
  <c r="Q2192" i="11"/>
  <c r="O2192" i="11"/>
  <c r="R2192" i="11"/>
  <c r="S2192" i="11"/>
  <c r="AF2192" i="11"/>
  <c r="AG2192" i="11"/>
  <c r="AA2193" i="11"/>
  <c r="AB2193" i="11"/>
  <c r="Z2193" i="11"/>
  <c r="M2194" i="11"/>
  <c r="AC2193" i="11"/>
  <c r="Y2193" i="11"/>
  <c r="AD2193" i="11" s="1"/>
  <c r="N2193" i="11"/>
  <c r="U2191" i="11"/>
  <c r="W2191" i="11"/>
  <c r="V2191" i="11"/>
  <c r="T2191" i="11"/>
  <c r="X2191" i="11"/>
  <c r="N2194" i="11" l="1"/>
  <c r="AA2194" i="11"/>
  <c r="AB2194" i="11"/>
  <c r="Z2194" i="11"/>
  <c r="M2195" i="11"/>
  <c r="Y2194" i="11"/>
  <c r="AD2194" i="11" s="1"/>
  <c r="AC2194" i="11"/>
  <c r="AE2193" i="11"/>
  <c r="AG2193" i="11" s="1"/>
  <c r="S2193" i="11"/>
  <c r="P2193" i="11"/>
  <c r="Q2193" i="11"/>
  <c r="O2193" i="11"/>
  <c r="R2193" i="11"/>
  <c r="AF2193" i="11"/>
  <c r="S2194" i="11" l="1"/>
  <c r="Q2194" i="11"/>
  <c r="P2194" i="11"/>
  <c r="O2194" i="11"/>
  <c r="R2194" i="11"/>
  <c r="Y2195" i="11"/>
  <c r="AD2195" i="11" s="1"/>
  <c r="N2195" i="11"/>
  <c r="AB2195" i="11"/>
  <c r="AA2195" i="11"/>
  <c r="M2196" i="11"/>
  <c r="AC2195" i="11"/>
  <c r="Z2195" i="11"/>
  <c r="AE2194" i="11"/>
  <c r="X2193" i="11"/>
  <c r="W2193" i="11"/>
  <c r="V2193" i="11"/>
  <c r="T2193" i="11"/>
  <c r="U2193" i="11"/>
  <c r="AF2194" i="11"/>
  <c r="AF2195" i="11" l="1"/>
  <c r="V2194" i="11"/>
  <c r="X2194" i="11"/>
  <c r="W2194" i="11"/>
  <c r="U2194" i="11"/>
  <c r="T2194" i="11"/>
  <c r="AG2194" i="11"/>
  <c r="AB2196" i="11"/>
  <c r="Y2196" i="11"/>
  <c r="AC2196" i="11"/>
  <c r="AA2196" i="11"/>
  <c r="AE2196" i="11" s="1"/>
  <c r="N2196" i="11"/>
  <c r="M2197" i="11"/>
  <c r="Z2196" i="11"/>
  <c r="Q2195" i="11"/>
  <c r="R2195" i="11"/>
  <c r="P2195" i="11"/>
  <c r="S2195" i="11"/>
  <c r="O2195" i="11"/>
  <c r="AE2195" i="11"/>
  <c r="AG2196" i="11" l="1"/>
  <c r="T2196" i="11"/>
  <c r="X2196" i="11"/>
  <c r="W2196" i="11"/>
  <c r="U2196" i="11"/>
  <c r="V2196" i="11"/>
  <c r="AB2197" i="11"/>
  <c r="AC2197" i="11"/>
  <c r="AA2197" i="11"/>
  <c r="Y2197" i="11"/>
  <c r="N2197" i="11"/>
  <c r="Z2197" i="11"/>
  <c r="M2198" i="11"/>
  <c r="V2195" i="11"/>
  <c r="X2195" i="11"/>
  <c r="U2195" i="11"/>
  <c r="T2195" i="11"/>
  <c r="W2195" i="11"/>
  <c r="AD2196" i="11"/>
  <c r="AF2196" i="11" s="1"/>
  <c r="AG2195" i="11"/>
  <c r="M2199" i="11" l="1"/>
  <c r="Z2198" i="11"/>
  <c r="AC2198" i="11"/>
  <c r="AB2198" i="11"/>
  <c r="Y2198" i="11"/>
  <c r="AD2198" i="11" s="1"/>
  <c r="N2198" i="11"/>
  <c r="AA2198" i="11"/>
  <c r="AE2198" i="11" s="1"/>
  <c r="AF2197" i="11"/>
  <c r="AD2197" i="11"/>
  <c r="AE2197" i="11"/>
  <c r="Q2196" i="11"/>
  <c r="R2196" i="11"/>
  <c r="P2196" i="11"/>
  <c r="S2196" i="11"/>
  <c r="O2196" i="11"/>
  <c r="R2198" i="11" l="1"/>
  <c r="O2198" i="11"/>
  <c r="S2198" i="11"/>
  <c r="Q2198" i="11"/>
  <c r="P2198" i="11"/>
  <c r="W2198" i="11"/>
  <c r="X2198" i="11"/>
  <c r="V2198" i="11"/>
  <c r="U2198" i="11"/>
  <c r="T2198" i="11"/>
  <c r="AG2198" i="11"/>
  <c r="AF2198" i="11"/>
  <c r="W2197" i="11"/>
  <c r="T2197" i="11"/>
  <c r="X2197" i="11"/>
  <c r="U2197" i="11"/>
  <c r="V2197" i="11"/>
  <c r="O2197" i="11"/>
  <c r="R2197" i="11"/>
  <c r="Q2197" i="11"/>
  <c r="P2197" i="11"/>
  <c r="S2197" i="11"/>
  <c r="AG2197" i="11"/>
  <c r="AC2199" i="11"/>
  <c r="M2200" i="11"/>
  <c r="Z2199" i="11"/>
  <c r="AB2199" i="11"/>
  <c r="Y2199" i="11"/>
  <c r="AD2199" i="11" s="1"/>
  <c r="N2199" i="11"/>
  <c r="AA2199" i="11"/>
  <c r="AE2199" i="11" s="1"/>
  <c r="U2199" i="11" l="1"/>
  <c r="W2199" i="11"/>
  <c r="V2199" i="11"/>
  <c r="T2199" i="11"/>
  <c r="X2199" i="11"/>
  <c r="AG2199" i="11"/>
  <c r="AF2199" i="11"/>
  <c r="R2199" i="11"/>
  <c r="S2199" i="11"/>
  <c r="Q2199" i="11"/>
  <c r="O2199" i="11"/>
  <c r="P2199" i="11"/>
  <c r="AC2200" i="11"/>
  <c r="AB2200" i="11"/>
  <c r="Z2200" i="11"/>
  <c r="M2201" i="11"/>
  <c r="N2200" i="11"/>
  <c r="Y2200" i="11"/>
  <c r="AA2200" i="11"/>
  <c r="AE2200" i="11" l="1"/>
  <c r="AA2201" i="11"/>
  <c r="AC2201" i="11"/>
  <c r="Z2201" i="11"/>
  <c r="M2202" i="11"/>
  <c r="N2201" i="11"/>
  <c r="AB2201" i="11"/>
  <c r="Y2201" i="11"/>
  <c r="AD2201" i="11" s="1"/>
  <c r="AD2200" i="11"/>
  <c r="AF2200" i="11"/>
  <c r="AG2200" i="11"/>
  <c r="AF2201" i="11" l="1"/>
  <c r="N2202" i="11"/>
  <c r="AA2202" i="11"/>
  <c r="AC2202" i="11"/>
  <c r="Z2202" i="11"/>
  <c r="M2203" i="11"/>
  <c r="AB2202" i="11"/>
  <c r="Y2202" i="11"/>
  <c r="AE2201" i="11"/>
  <c r="S2201" i="11"/>
  <c r="P2201" i="11"/>
  <c r="R2201" i="11"/>
  <c r="O2201" i="11"/>
  <c r="Q2201" i="11"/>
  <c r="P2200" i="11"/>
  <c r="S2200" i="11"/>
  <c r="R2200" i="11"/>
  <c r="O2200" i="11"/>
  <c r="Q2200" i="11"/>
  <c r="X2200" i="11"/>
  <c r="U2200" i="11"/>
  <c r="T2200" i="11"/>
  <c r="W2200" i="11"/>
  <c r="V2200" i="11"/>
  <c r="Y2203" i="11" l="1"/>
  <c r="N2203" i="11"/>
  <c r="AC2203" i="11"/>
  <c r="AA2203" i="11"/>
  <c r="M2204" i="11"/>
  <c r="AB2203" i="11"/>
  <c r="Z2203" i="11"/>
  <c r="AE2202" i="11"/>
  <c r="AG2202" i="11" s="1"/>
  <c r="X2201" i="11"/>
  <c r="T2201" i="11"/>
  <c r="V2201" i="11"/>
  <c r="U2201" i="11"/>
  <c r="W2201" i="11"/>
  <c r="AG2201" i="11"/>
  <c r="AD2202" i="11"/>
  <c r="AB2204" i="11" l="1"/>
  <c r="Y2204" i="11"/>
  <c r="AA2204" i="11"/>
  <c r="N2204" i="11"/>
  <c r="M2205" i="11"/>
  <c r="AC2204" i="11"/>
  <c r="Z2204" i="11"/>
  <c r="AE2203" i="11"/>
  <c r="V2202" i="11"/>
  <c r="U2202" i="11"/>
  <c r="T2202" i="11"/>
  <c r="W2202" i="11"/>
  <c r="X2202" i="11"/>
  <c r="S2202" i="11"/>
  <c r="R2202" i="11"/>
  <c r="P2202" i="11"/>
  <c r="Q2202" i="11"/>
  <c r="O2202" i="11"/>
  <c r="AF2202" i="11"/>
  <c r="AD2203" i="11"/>
  <c r="V2203" i="11" l="1"/>
  <c r="U2203" i="11"/>
  <c r="T2203" i="11"/>
  <c r="W2203" i="11"/>
  <c r="X2203" i="11"/>
  <c r="AB2205" i="11"/>
  <c r="AA2205" i="11"/>
  <c r="AE2205" i="11" s="1"/>
  <c r="N2205" i="11"/>
  <c r="M2206" i="11"/>
  <c r="AC2205" i="11"/>
  <c r="Z2205" i="11"/>
  <c r="Y2205" i="11"/>
  <c r="AD2205" i="11" s="1"/>
  <c r="AE2204" i="11"/>
  <c r="Q2203" i="11"/>
  <c r="S2203" i="11"/>
  <c r="P2203" i="11"/>
  <c r="O2203" i="11"/>
  <c r="R2203" i="11"/>
  <c r="AD2204" i="11"/>
  <c r="AF2203" i="11"/>
  <c r="AG2203" i="11"/>
  <c r="AG2205" i="11" l="1"/>
  <c r="AF2205" i="11"/>
  <c r="W2205" i="11"/>
  <c r="T2205" i="11"/>
  <c r="V2205" i="11"/>
  <c r="U2205" i="11"/>
  <c r="X2205" i="11"/>
  <c r="Q2204" i="11"/>
  <c r="S2204" i="11"/>
  <c r="P2204" i="11"/>
  <c r="O2204" i="11"/>
  <c r="R2204" i="11"/>
  <c r="T2204" i="11"/>
  <c r="V2204" i="11"/>
  <c r="U2204" i="11"/>
  <c r="W2204" i="11"/>
  <c r="X2204" i="11"/>
  <c r="AF2204" i="11"/>
  <c r="AG2204" i="11"/>
  <c r="O2205" i="11"/>
  <c r="S2205" i="11"/>
  <c r="Q2205" i="11"/>
  <c r="R2205" i="11"/>
  <c r="P2205" i="11"/>
  <c r="M2207" i="11"/>
  <c r="Z2206" i="11"/>
  <c r="AB2206" i="11"/>
  <c r="N2206" i="11"/>
  <c r="AC2206" i="11"/>
  <c r="AA2206" i="11"/>
  <c r="AE2206" i="11" s="1"/>
  <c r="Y2206" i="11"/>
  <c r="AD2206" i="11" s="1"/>
  <c r="W2206" i="11" l="1"/>
  <c r="V2206" i="11"/>
  <c r="U2206" i="11"/>
  <c r="T2206" i="11"/>
  <c r="X2206" i="11"/>
  <c r="R2206" i="11"/>
  <c r="O2206" i="11"/>
  <c r="Q2206" i="11"/>
  <c r="S2206" i="11"/>
  <c r="P2206" i="11"/>
  <c r="AG2206" i="11"/>
  <c r="AF2206" i="11"/>
  <c r="AC2207" i="11"/>
  <c r="M2208" i="11"/>
  <c r="Z2207" i="11"/>
  <c r="AB2207" i="11"/>
  <c r="N2207" i="11"/>
  <c r="AA2207" i="11"/>
  <c r="AE2207" i="11" s="1"/>
  <c r="Y2207" i="11"/>
  <c r="AD2207" i="11" l="1"/>
  <c r="U2207" i="11"/>
  <c r="W2207" i="11"/>
  <c r="V2207" i="11"/>
  <c r="T2207" i="11"/>
  <c r="X2207" i="11"/>
  <c r="AC2208" i="11"/>
  <c r="M2209" i="11"/>
  <c r="AB2208" i="11"/>
  <c r="N2208" i="11"/>
  <c r="AA2208" i="11"/>
  <c r="AE2208" i="11" s="1"/>
  <c r="Y2208" i="11"/>
  <c r="AD2208" i="11" s="1"/>
  <c r="Z2208" i="11"/>
  <c r="AG2207" i="11"/>
  <c r="AF2207" i="11"/>
  <c r="P2208" i="11" l="1"/>
  <c r="R2208" i="11"/>
  <c r="O2208" i="11"/>
  <c r="S2208" i="11"/>
  <c r="Q2208" i="11"/>
  <c r="X2208" i="11"/>
  <c r="U2208" i="11"/>
  <c r="W2208" i="11"/>
  <c r="V2208" i="11"/>
  <c r="T2208" i="11"/>
  <c r="AF2208" i="11"/>
  <c r="AG2208" i="11"/>
  <c r="AA2209" i="11"/>
  <c r="AE2209" i="11" s="1"/>
  <c r="M2210" i="11"/>
  <c r="AC2209" i="11"/>
  <c r="N2209" i="11"/>
  <c r="AB2209" i="11"/>
  <c r="Y2209" i="11"/>
  <c r="Z2209" i="11"/>
  <c r="R2207" i="11"/>
  <c r="Q2207" i="11"/>
  <c r="O2207" i="11"/>
  <c r="S2207" i="11"/>
  <c r="P2207" i="11"/>
  <c r="X2209" i="11" l="1"/>
  <c r="W2209" i="11"/>
  <c r="V2209" i="11"/>
  <c r="U2209" i="11"/>
  <c r="T2209" i="11"/>
  <c r="N2210" i="11"/>
  <c r="AA2210" i="11"/>
  <c r="AE2210" i="11" s="1"/>
  <c r="M2211" i="11"/>
  <c r="AC2210" i="11"/>
  <c r="AB2210" i="11"/>
  <c r="Y2210" i="11"/>
  <c r="AD2210" i="11" s="1"/>
  <c r="Z2210" i="11"/>
  <c r="AD2209" i="11"/>
  <c r="AF2209" i="11"/>
  <c r="AG2209" i="11"/>
  <c r="Y2211" i="11" l="1"/>
  <c r="N2211" i="11"/>
  <c r="M2212" i="11"/>
  <c r="AC2211" i="11"/>
  <c r="AB2211" i="11"/>
  <c r="Z2211" i="11"/>
  <c r="AA2211" i="11"/>
  <c r="AE2211" i="11" s="1"/>
  <c r="AG2210" i="11"/>
  <c r="AF2210" i="11"/>
  <c r="S2209" i="11"/>
  <c r="P2209" i="11"/>
  <c r="R2209" i="11"/>
  <c r="O2209" i="11"/>
  <c r="Q2209" i="11"/>
  <c r="S2210" i="11"/>
  <c r="R2210" i="11"/>
  <c r="P2210" i="11"/>
  <c r="O2210" i="11"/>
  <c r="Q2210" i="11"/>
  <c r="V2210" i="11"/>
  <c r="X2210" i="11"/>
  <c r="W2210" i="11"/>
  <c r="U2210" i="11"/>
  <c r="T2210" i="11"/>
  <c r="AB2212" i="11" l="1"/>
  <c r="Y2212" i="11"/>
  <c r="N2212" i="11"/>
  <c r="M2213" i="11"/>
  <c r="AC2212" i="11"/>
  <c r="Z2212" i="11"/>
  <c r="AA2212" i="11"/>
  <c r="AE2212" i="11" s="1"/>
  <c r="V2211" i="11"/>
  <c r="X2211" i="11"/>
  <c r="W2211" i="11"/>
  <c r="U2211" i="11"/>
  <c r="T2211" i="11"/>
  <c r="AG2211" i="11"/>
  <c r="AD2211" i="11"/>
  <c r="AF2211" i="11" s="1"/>
  <c r="AB2213" i="11" l="1"/>
  <c r="Y2213" i="11"/>
  <c r="N2213" i="11"/>
  <c r="M2214" i="11"/>
  <c r="AC2213" i="11"/>
  <c r="Z2213" i="11"/>
  <c r="AA2213" i="11"/>
  <c r="AE2213" i="11" s="1"/>
  <c r="Q2211" i="11"/>
  <c r="S2211" i="11"/>
  <c r="P2211" i="11"/>
  <c r="O2211" i="11"/>
  <c r="R2211" i="11"/>
  <c r="AG2212" i="11"/>
  <c r="AD2212" i="11"/>
  <c r="AF2212" i="11" s="1"/>
  <c r="T2212" i="11"/>
  <c r="X2212" i="11"/>
  <c r="W2212" i="11"/>
  <c r="V2212" i="11"/>
  <c r="U2212" i="11"/>
  <c r="M2215" i="11" l="1"/>
  <c r="Z2214" i="11"/>
  <c r="Y2214" i="11"/>
  <c r="AD2214" i="11" s="1"/>
  <c r="N2214" i="11"/>
  <c r="AC2214" i="11"/>
  <c r="AA2214" i="11"/>
  <c r="AB2214" i="11"/>
  <c r="W2213" i="11"/>
  <c r="T2213" i="11"/>
  <c r="X2213" i="11"/>
  <c r="V2213" i="11"/>
  <c r="U2213" i="11"/>
  <c r="AG2213" i="11"/>
  <c r="AD2213" i="11"/>
  <c r="Q2212" i="11"/>
  <c r="S2212" i="11"/>
  <c r="P2212" i="11"/>
  <c r="O2212" i="11"/>
  <c r="R2212" i="11"/>
  <c r="O2213" i="11" l="1"/>
  <c r="S2213" i="11"/>
  <c r="Q2213" i="11"/>
  <c r="P2213" i="11"/>
  <c r="R2213" i="11"/>
  <c r="AE2214" i="11"/>
  <c r="AG2214" i="11" s="1"/>
  <c r="AF2214" i="11"/>
  <c r="R2214" i="11"/>
  <c r="O2214" i="11"/>
  <c r="Q2214" i="11"/>
  <c r="P2214" i="11"/>
  <c r="S2214" i="11"/>
  <c r="AF2213" i="11"/>
  <c r="AC2215" i="11"/>
  <c r="M2216" i="11"/>
  <c r="Z2215" i="11"/>
  <c r="Y2215" i="11"/>
  <c r="N2215" i="11"/>
  <c r="AA2215" i="11"/>
  <c r="AB2215" i="11"/>
  <c r="AE2215" i="11" l="1"/>
  <c r="AG2215" i="11"/>
  <c r="AD2215" i="11"/>
  <c r="M2217" i="11"/>
  <c r="AC2216" i="11"/>
  <c r="Z2216" i="11"/>
  <c r="Y2216" i="11"/>
  <c r="N2216" i="11"/>
  <c r="AA2216" i="11"/>
  <c r="AB2216" i="11"/>
  <c r="W2214" i="11"/>
  <c r="X2214" i="11"/>
  <c r="V2214" i="11"/>
  <c r="T2214" i="11"/>
  <c r="U2214" i="11"/>
  <c r="R2215" i="11" l="1"/>
  <c r="O2215" i="11"/>
  <c r="Q2215" i="11"/>
  <c r="P2215" i="11"/>
  <c r="S2215" i="11"/>
  <c r="AF2215" i="11"/>
  <c r="AE2216" i="11"/>
  <c r="AD2216" i="11"/>
  <c r="AC2217" i="11"/>
  <c r="AA2217" i="11"/>
  <c r="AB2217" i="11"/>
  <c r="Z2217" i="11"/>
  <c r="N2217" i="11"/>
  <c r="M2218" i="11"/>
  <c r="Y2217" i="11"/>
  <c r="AD2217" i="11" s="1"/>
  <c r="AF2216" i="11"/>
  <c r="U2215" i="11"/>
  <c r="X2215" i="11"/>
  <c r="W2215" i="11"/>
  <c r="T2215" i="11"/>
  <c r="V2215" i="11"/>
  <c r="P2216" i="11" l="1"/>
  <c r="O2216" i="11"/>
  <c r="R2216" i="11"/>
  <c r="Q2216" i="11"/>
  <c r="S2216" i="11"/>
  <c r="X2216" i="11"/>
  <c r="U2216" i="11"/>
  <c r="W2216" i="11"/>
  <c r="T2216" i="11"/>
  <c r="V2216" i="11"/>
  <c r="AE2217" i="11"/>
  <c r="S2217" i="11"/>
  <c r="P2217" i="11"/>
  <c r="Q2217" i="11"/>
  <c r="O2217" i="11"/>
  <c r="R2217" i="11"/>
  <c r="N2218" i="11"/>
  <c r="AA2218" i="11"/>
  <c r="M2219" i="11"/>
  <c r="AB2218" i="11"/>
  <c r="Y2218" i="11"/>
  <c r="AC2218" i="11"/>
  <c r="Z2218" i="11"/>
  <c r="AF2217" i="11"/>
  <c r="AG2217" i="11"/>
  <c r="AG2216" i="11"/>
  <c r="AA2219" i="11" l="1"/>
  <c r="Y2219" i="11"/>
  <c r="N2219" i="11"/>
  <c r="Z2219" i="11"/>
  <c r="AC2219" i="11"/>
  <c r="AB2219" i="11"/>
  <c r="M2220" i="11"/>
  <c r="U2217" i="11"/>
  <c r="X2217" i="11"/>
  <c r="W2217" i="11"/>
  <c r="T2217" i="11"/>
  <c r="V2217" i="11"/>
  <c r="AE2218" i="11"/>
  <c r="AD2218" i="11"/>
  <c r="AG2218" i="11"/>
  <c r="P2218" i="11" l="1"/>
  <c r="S2218" i="11"/>
  <c r="R2218" i="11"/>
  <c r="O2218" i="11"/>
  <c r="Q2218" i="11"/>
  <c r="X2218" i="11"/>
  <c r="V2218" i="11"/>
  <c r="U2218" i="11"/>
  <c r="T2218" i="11"/>
  <c r="W2218" i="11"/>
  <c r="N2220" i="11"/>
  <c r="AB2220" i="11"/>
  <c r="Y2220" i="11"/>
  <c r="AD2220" i="11" s="1"/>
  <c r="AC2220" i="11"/>
  <c r="AA2220" i="11"/>
  <c r="M2221" i="11"/>
  <c r="Z2220" i="11"/>
  <c r="AD2219" i="11"/>
  <c r="AF2218" i="11"/>
  <c r="AE2219" i="11"/>
  <c r="V2219" i="11" l="1"/>
  <c r="X2219" i="11"/>
  <c r="W2219" i="11"/>
  <c r="T2219" i="11"/>
  <c r="U2219" i="11"/>
  <c r="S2219" i="11"/>
  <c r="Q2219" i="11"/>
  <c r="R2219" i="11"/>
  <c r="O2219" i="11"/>
  <c r="P2219" i="11"/>
  <c r="AG2219" i="11"/>
  <c r="AF2220" i="11"/>
  <c r="AF2219" i="11"/>
  <c r="Y2221" i="11"/>
  <c r="AD2221" i="11" s="1"/>
  <c r="AB2221" i="11"/>
  <c r="Z2221" i="11"/>
  <c r="M2222" i="11"/>
  <c r="AA2221" i="11"/>
  <c r="N2221" i="11"/>
  <c r="AC2221" i="11"/>
  <c r="Q2220" i="11"/>
  <c r="R2220" i="11"/>
  <c r="P2220" i="11"/>
  <c r="O2220" i="11"/>
  <c r="S2220" i="11"/>
  <c r="AE2220" i="11"/>
  <c r="AG2220" i="11" s="1"/>
  <c r="Q2221" i="11" l="1"/>
  <c r="P2221" i="11"/>
  <c r="O2221" i="11"/>
  <c r="R2221" i="11"/>
  <c r="S2221" i="11"/>
  <c r="AF2221" i="11"/>
  <c r="AE2221" i="11"/>
  <c r="V2220" i="11"/>
  <c r="T2220" i="11"/>
  <c r="X2220" i="11"/>
  <c r="W2220" i="11"/>
  <c r="U2220" i="11"/>
  <c r="AB2222" i="11"/>
  <c r="AA2222" i="11"/>
  <c r="AE2222" i="11" s="1"/>
  <c r="M2223" i="11"/>
  <c r="Z2222" i="11"/>
  <c r="AC2222" i="11"/>
  <c r="N2222" i="11"/>
  <c r="Y2222" i="11"/>
  <c r="AD2222" i="11" s="1"/>
  <c r="N2223" i="11" l="1"/>
  <c r="AC2223" i="11"/>
  <c r="M2224" i="11"/>
  <c r="Z2223" i="11"/>
  <c r="AB2223" i="11"/>
  <c r="AA2223" i="11"/>
  <c r="AE2223" i="11" s="1"/>
  <c r="Y2223" i="11"/>
  <c r="AD2223" i="11" s="1"/>
  <c r="X2221" i="11"/>
  <c r="W2221" i="11"/>
  <c r="T2221" i="11"/>
  <c r="V2221" i="11"/>
  <c r="U2221" i="11"/>
  <c r="AG2221" i="11"/>
  <c r="AG2222" i="11"/>
  <c r="AF2222" i="11"/>
  <c r="S2222" i="11"/>
  <c r="R2222" i="11"/>
  <c r="O2222" i="11"/>
  <c r="Q2222" i="11"/>
  <c r="P2222" i="11"/>
  <c r="T2222" i="11"/>
  <c r="W2222" i="11"/>
  <c r="U2222" i="11"/>
  <c r="X2222" i="11"/>
  <c r="V2222" i="11"/>
  <c r="W2223" i="11" l="1"/>
  <c r="V2223" i="11"/>
  <c r="U2223" i="11"/>
  <c r="X2223" i="11"/>
  <c r="T2223" i="11"/>
  <c r="M2225" i="11"/>
  <c r="Z2224" i="11"/>
  <c r="Y2224" i="11"/>
  <c r="AC2224" i="11"/>
  <c r="AA2224" i="11"/>
  <c r="N2224" i="11"/>
  <c r="AB2224" i="11"/>
  <c r="O2223" i="11"/>
  <c r="R2223" i="11"/>
  <c r="P2223" i="11"/>
  <c r="Q2223" i="11"/>
  <c r="S2223" i="11"/>
  <c r="AF2223" i="11"/>
  <c r="AG2223" i="11"/>
  <c r="AC2225" i="11" l="1"/>
  <c r="AB2225" i="11"/>
  <c r="AA2225" i="11"/>
  <c r="AE2225" i="11" s="1"/>
  <c r="M2226" i="11"/>
  <c r="N2225" i="11"/>
  <c r="Y2225" i="11"/>
  <c r="Z2225" i="11"/>
  <c r="AG2224" i="11"/>
  <c r="AE2224" i="11"/>
  <c r="AD2224" i="11"/>
  <c r="AG2225" i="11" l="1"/>
  <c r="N2226" i="11"/>
  <c r="AA2226" i="11"/>
  <c r="AC2226" i="11"/>
  <c r="AB2226" i="11"/>
  <c r="Y2226" i="11"/>
  <c r="AD2226" i="11" s="1"/>
  <c r="M2227" i="11"/>
  <c r="Z2226" i="11"/>
  <c r="U2225" i="11"/>
  <c r="T2225" i="11"/>
  <c r="X2225" i="11"/>
  <c r="V2225" i="11"/>
  <c r="W2225" i="11"/>
  <c r="AD2225" i="11"/>
  <c r="R2224" i="11"/>
  <c r="Q2224" i="11"/>
  <c r="P2224" i="11"/>
  <c r="S2224" i="11"/>
  <c r="O2224" i="11"/>
  <c r="X2224" i="11"/>
  <c r="U2224" i="11"/>
  <c r="W2224" i="11"/>
  <c r="V2224" i="11"/>
  <c r="T2224" i="11"/>
  <c r="AF2224" i="11"/>
  <c r="P2226" i="11" l="1"/>
  <c r="O2226" i="11"/>
  <c r="S2226" i="11"/>
  <c r="Q2226" i="11"/>
  <c r="R2226" i="11"/>
  <c r="AE2226" i="11"/>
  <c r="AG2226" i="11" s="1"/>
  <c r="AA2227" i="11"/>
  <c r="AE2227" i="11" s="1"/>
  <c r="M2228" i="11"/>
  <c r="Z2227" i="11"/>
  <c r="Y2227" i="11"/>
  <c r="N2227" i="11"/>
  <c r="AB2227" i="11"/>
  <c r="AC2227" i="11"/>
  <c r="S2225" i="11"/>
  <c r="P2225" i="11"/>
  <c r="R2225" i="11"/>
  <c r="Q2225" i="11"/>
  <c r="O2225" i="11"/>
  <c r="AF2226" i="11"/>
  <c r="AF2225" i="11"/>
  <c r="N2228" i="11" l="1"/>
  <c r="AC2228" i="11"/>
  <c r="AB2228" i="11"/>
  <c r="Y2228" i="11"/>
  <c r="M2229" i="11"/>
  <c r="Z2228" i="11"/>
  <c r="AA2228" i="11"/>
  <c r="AE2228" i="11" s="1"/>
  <c r="V2227" i="11"/>
  <c r="X2227" i="11"/>
  <c r="W2227" i="11"/>
  <c r="T2227" i="11"/>
  <c r="U2227" i="11"/>
  <c r="AG2227" i="11"/>
  <c r="AD2227" i="11"/>
  <c r="X2226" i="11"/>
  <c r="W2226" i="11"/>
  <c r="V2226" i="11"/>
  <c r="U2226" i="11"/>
  <c r="T2226" i="11"/>
  <c r="S2227" i="11" l="1"/>
  <c r="R2227" i="11"/>
  <c r="Q2227" i="11"/>
  <c r="O2227" i="11"/>
  <c r="P2227" i="11"/>
  <c r="AD2228" i="11"/>
  <c r="AF2228" i="11" s="1"/>
  <c r="Y2229" i="11"/>
  <c r="AD2229" i="11" s="1"/>
  <c r="AB2229" i="11"/>
  <c r="M2230" i="11"/>
  <c r="N2229" i="11"/>
  <c r="AC2229" i="11"/>
  <c r="Z2229" i="11"/>
  <c r="AA2229" i="11"/>
  <c r="V2228" i="11"/>
  <c r="U2228" i="11"/>
  <c r="T2228" i="11"/>
  <c r="W2228" i="11"/>
  <c r="X2228" i="11"/>
  <c r="AF2227" i="11"/>
  <c r="AG2228" i="11"/>
  <c r="Q2229" i="11" l="1"/>
  <c r="P2229" i="11"/>
  <c r="O2229" i="11"/>
  <c r="R2229" i="11"/>
  <c r="S2229" i="11"/>
  <c r="AE2229" i="11"/>
  <c r="AG2229" i="11"/>
  <c r="AF2229" i="11"/>
  <c r="Q2228" i="11"/>
  <c r="S2228" i="11"/>
  <c r="R2228" i="11"/>
  <c r="O2228" i="11"/>
  <c r="P2228" i="11"/>
  <c r="AB2230" i="11"/>
  <c r="AA2230" i="11"/>
  <c r="M2231" i="11"/>
  <c r="Z2230" i="11"/>
  <c r="AC2230" i="11"/>
  <c r="Y2230" i="11"/>
  <c r="AD2230" i="11" s="1"/>
  <c r="N2230" i="11"/>
  <c r="N2231" i="11" l="1"/>
  <c r="AC2231" i="11"/>
  <c r="M2232" i="11"/>
  <c r="Z2231" i="11"/>
  <c r="AA2231" i="11"/>
  <c r="AE2231" i="11" s="1"/>
  <c r="Y2231" i="11"/>
  <c r="AD2231" i="11" s="1"/>
  <c r="AB2231" i="11"/>
  <c r="X2229" i="11"/>
  <c r="W2229" i="11"/>
  <c r="T2229" i="11"/>
  <c r="V2229" i="11"/>
  <c r="U2229" i="11"/>
  <c r="S2230" i="11"/>
  <c r="R2230" i="11"/>
  <c r="O2230" i="11"/>
  <c r="P2230" i="11"/>
  <c r="Q2230" i="11"/>
  <c r="AE2230" i="11"/>
  <c r="AG2230" i="11" s="1"/>
  <c r="AF2230" i="11"/>
  <c r="W2231" i="11" l="1"/>
  <c r="V2231" i="11"/>
  <c r="U2231" i="11"/>
  <c r="X2231" i="11"/>
  <c r="T2231" i="11"/>
  <c r="M2233" i="11"/>
  <c r="Z2232" i="11"/>
  <c r="Y2232" i="11"/>
  <c r="AD2232" i="11" s="1"/>
  <c r="AC2232" i="11"/>
  <c r="N2232" i="11"/>
  <c r="AA2232" i="11"/>
  <c r="AB2232" i="11"/>
  <c r="O2231" i="11"/>
  <c r="R2231" i="11"/>
  <c r="S2231" i="11"/>
  <c r="P2231" i="11"/>
  <c r="Q2231" i="11"/>
  <c r="T2230" i="11"/>
  <c r="W2230" i="11"/>
  <c r="X2230" i="11"/>
  <c r="U2230" i="11"/>
  <c r="V2230" i="11"/>
  <c r="AF2231" i="11"/>
  <c r="AG2231" i="11"/>
  <c r="R2232" i="11" l="1"/>
  <c r="Q2232" i="11"/>
  <c r="P2232" i="11"/>
  <c r="S2232" i="11"/>
  <c r="O2232" i="11"/>
  <c r="AE2232" i="11"/>
  <c r="AC2233" i="11"/>
  <c r="AB2233" i="11"/>
  <c r="AA2233" i="11"/>
  <c r="N2233" i="11"/>
  <c r="Z2233" i="11"/>
  <c r="Y2233" i="11"/>
  <c r="AD2233" i="11" s="1"/>
  <c r="M2234" i="11"/>
  <c r="AG2232" i="11"/>
  <c r="AF2232" i="11"/>
  <c r="X2232" i="11" l="1"/>
  <c r="U2232" i="11"/>
  <c r="W2232" i="11"/>
  <c r="T2232" i="11"/>
  <c r="V2232" i="11"/>
  <c r="N2234" i="11"/>
  <c r="AA2234" i="11"/>
  <c r="AE2234" i="11" s="1"/>
  <c r="Y2234" i="11"/>
  <c r="AD2234" i="11" s="1"/>
  <c r="AB2234" i="11"/>
  <c r="Z2234" i="11"/>
  <c r="M2235" i="11"/>
  <c r="AC2234" i="11"/>
  <c r="S2233" i="11"/>
  <c r="P2233" i="11"/>
  <c r="Q2233" i="11"/>
  <c r="O2233" i="11"/>
  <c r="R2233" i="11"/>
  <c r="AF2233" i="11"/>
  <c r="AE2233" i="11"/>
  <c r="P2234" i="11" l="1"/>
  <c r="O2234" i="11"/>
  <c r="S2234" i="11"/>
  <c r="Q2234" i="11"/>
  <c r="R2234" i="11"/>
  <c r="X2234" i="11"/>
  <c r="W2234" i="11"/>
  <c r="V2234" i="11"/>
  <c r="U2234" i="11"/>
  <c r="T2234" i="11"/>
  <c r="U2233" i="11"/>
  <c r="T2233" i="11"/>
  <c r="X2233" i="11"/>
  <c r="V2233" i="11"/>
  <c r="W2233" i="11"/>
  <c r="AF2234" i="11"/>
  <c r="AG2234" i="11"/>
  <c r="AG2233" i="11"/>
  <c r="AA2235" i="11"/>
  <c r="M2236" i="11"/>
  <c r="Z2235" i="11"/>
  <c r="Y2235" i="11"/>
  <c r="AD2235" i="11" s="1"/>
  <c r="N2235" i="11"/>
  <c r="AB2235" i="11"/>
  <c r="AC2235" i="11"/>
  <c r="AF2235" i="11" l="1"/>
  <c r="S2235" i="11"/>
  <c r="R2235" i="11"/>
  <c r="Q2235" i="11"/>
  <c r="P2235" i="11"/>
  <c r="O2235" i="11"/>
  <c r="N2236" i="11"/>
  <c r="AC2236" i="11"/>
  <c r="AB2236" i="11"/>
  <c r="Y2236" i="11"/>
  <c r="AA2236" i="11"/>
  <c r="AE2236" i="11" s="1"/>
  <c r="Z2236" i="11"/>
  <c r="M2237" i="11"/>
  <c r="AE2235" i="11"/>
  <c r="V2235" i="11" l="1"/>
  <c r="T2235" i="11"/>
  <c r="X2235" i="11"/>
  <c r="U2235" i="11"/>
  <c r="W2235" i="11"/>
  <c r="Y2237" i="11"/>
  <c r="AB2237" i="11"/>
  <c r="Z2237" i="11"/>
  <c r="M2238" i="11"/>
  <c r="AC2237" i="11"/>
  <c r="AA2237" i="11"/>
  <c r="N2237" i="11"/>
  <c r="AD2236" i="11"/>
  <c r="AG2236" i="11"/>
  <c r="AF2236" i="11"/>
  <c r="V2236" i="11"/>
  <c r="U2236" i="11"/>
  <c r="T2236" i="11"/>
  <c r="W2236" i="11"/>
  <c r="X2236" i="11"/>
  <c r="AG2235" i="11"/>
  <c r="AE2237" i="11" l="1"/>
  <c r="AD2237" i="11"/>
  <c r="Q2236" i="11"/>
  <c r="O2236" i="11"/>
  <c r="R2236" i="11"/>
  <c r="P2236" i="11"/>
  <c r="S2236" i="11"/>
  <c r="AG2237" i="11"/>
  <c r="AB2238" i="11"/>
  <c r="AA2238" i="11"/>
  <c r="M2239" i="11"/>
  <c r="Z2238" i="11"/>
  <c r="AC2238" i="11"/>
  <c r="Y2238" i="11"/>
  <c r="AD2238" i="11" s="1"/>
  <c r="N2238" i="11"/>
  <c r="S2238" i="11" l="1"/>
  <c r="R2238" i="11"/>
  <c r="O2238" i="11"/>
  <c r="Q2238" i="11"/>
  <c r="P2238" i="11"/>
  <c r="N2239" i="11"/>
  <c r="AC2239" i="11"/>
  <c r="M2240" i="11"/>
  <c r="Z2239" i="11"/>
  <c r="AB2239" i="11"/>
  <c r="AA2239" i="11"/>
  <c r="Y2239" i="11"/>
  <c r="AF2238" i="11"/>
  <c r="AE2238" i="11"/>
  <c r="AG2238" i="11" s="1"/>
  <c r="Q2237" i="11"/>
  <c r="P2237" i="11"/>
  <c r="O2237" i="11"/>
  <c r="R2237" i="11"/>
  <c r="S2237" i="11"/>
  <c r="AF2237" i="11"/>
  <c r="X2237" i="11"/>
  <c r="W2237" i="11"/>
  <c r="T2237" i="11"/>
  <c r="V2237" i="11"/>
  <c r="U2237" i="11"/>
  <c r="M2241" i="11" l="1"/>
  <c r="Z2240" i="11"/>
  <c r="Y2240" i="11"/>
  <c r="AD2240" i="11" s="1"/>
  <c r="AC2240" i="11"/>
  <c r="AA2240" i="11"/>
  <c r="AB2240" i="11"/>
  <c r="N2240" i="11"/>
  <c r="AD2239" i="11"/>
  <c r="T2238" i="11"/>
  <c r="W2238" i="11"/>
  <c r="U2238" i="11"/>
  <c r="V2238" i="11"/>
  <c r="X2238" i="11"/>
  <c r="AE2239" i="11"/>
  <c r="AG2239" i="11" s="1"/>
  <c r="AE2240" i="11" l="1"/>
  <c r="AC2241" i="11"/>
  <c r="AB2241" i="11"/>
  <c r="AA2241" i="11"/>
  <c r="AE2241" i="11" s="1"/>
  <c r="M2242" i="11"/>
  <c r="N2241" i="11"/>
  <c r="Z2241" i="11"/>
  <c r="Y2241" i="11"/>
  <c r="AD2241" i="11" s="1"/>
  <c r="R2240" i="11"/>
  <c r="Q2240" i="11"/>
  <c r="P2240" i="11"/>
  <c r="S2240" i="11"/>
  <c r="O2240" i="11"/>
  <c r="O2239" i="11"/>
  <c r="R2239" i="11"/>
  <c r="P2239" i="11"/>
  <c r="S2239" i="11"/>
  <c r="Q2239" i="11"/>
  <c r="W2239" i="11"/>
  <c r="V2239" i="11"/>
  <c r="U2239" i="11"/>
  <c r="X2239" i="11"/>
  <c r="T2239" i="11"/>
  <c r="AG2240" i="11"/>
  <c r="AF2240" i="11"/>
  <c r="AF2239" i="11"/>
  <c r="U2241" i="11" l="1"/>
  <c r="T2241" i="11"/>
  <c r="X2241" i="11"/>
  <c r="V2241" i="11"/>
  <c r="W2241" i="11"/>
  <c r="S2241" i="11"/>
  <c r="P2241" i="11"/>
  <c r="R2241" i="11"/>
  <c r="Q2241" i="11"/>
  <c r="O2241" i="11"/>
  <c r="AF2241" i="11"/>
  <c r="AG2241" i="11"/>
  <c r="N2242" i="11"/>
  <c r="AA2242" i="11"/>
  <c r="AC2242" i="11"/>
  <c r="AB2242" i="11"/>
  <c r="Y2242" i="11"/>
  <c r="M2243" i="11"/>
  <c r="Z2242" i="11"/>
  <c r="X2240" i="11"/>
  <c r="U2240" i="11"/>
  <c r="W2240" i="11"/>
  <c r="V2240" i="11"/>
  <c r="T2240" i="11"/>
  <c r="AE2242" i="11" l="1"/>
  <c r="AG2242" i="11"/>
  <c r="AA2243" i="11"/>
  <c r="AE2243" i="11" s="1"/>
  <c r="M2244" i="11"/>
  <c r="Z2243" i="11"/>
  <c r="Y2243" i="11"/>
  <c r="AD2243" i="11" s="1"/>
  <c r="N2243" i="11"/>
  <c r="AB2243" i="11"/>
  <c r="AC2243" i="11"/>
  <c r="AD2242" i="11"/>
  <c r="S2243" i="11" l="1"/>
  <c r="R2243" i="11"/>
  <c r="Q2243" i="11"/>
  <c r="P2243" i="11"/>
  <c r="O2243" i="11"/>
  <c r="V2243" i="11"/>
  <c r="X2243" i="11"/>
  <c r="W2243" i="11"/>
  <c r="T2243" i="11"/>
  <c r="U2243" i="11"/>
  <c r="P2242" i="11"/>
  <c r="O2242" i="11"/>
  <c r="S2242" i="11"/>
  <c r="Q2242" i="11"/>
  <c r="R2242" i="11"/>
  <c r="AF2242" i="11"/>
  <c r="AG2243" i="11"/>
  <c r="AF2243" i="11"/>
  <c r="N2244" i="11"/>
  <c r="AC2244" i="11"/>
  <c r="AB2244" i="11"/>
  <c r="Y2244" i="11"/>
  <c r="AD2244" i="11" s="1"/>
  <c r="M2245" i="11"/>
  <c r="AA2244" i="11"/>
  <c r="AE2244" i="11" s="1"/>
  <c r="Z2244" i="11"/>
  <c r="X2242" i="11"/>
  <c r="W2242" i="11"/>
  <c r="V2242" i="11"/>
  <c r="T2242" i="11"/>
  <c r="U2242" i="11"/>
  <c r="Y2245" i="11" l="1"/>
  <c r="AB2245" i="11"/>
  <c r="M2246" i="11"/>
  <c r="N2245" i="11"/>
  <c r="AC2245" i="11"/>
  <c r="Z2245" i="11"/>
  <c r="AA2245" i="11"/>
  <c r="AE2245" i="11" s="1"/>
  <c r="Q2244" i="11"/>
  <c r="S2244" i="11"/>
  <c r="R2244" i="11"/>
  <c r="O2244" i="11"/>
  <c r="P2244" i="11"/>
  <c r="AG2244" i="11"/>
  <c r="AF2244" i="11"/>
  <c r="V2244" i="11"/>
  <c r="U2244" i="11"/>
  <c r="T2244" i="11"/>
  <c r="W2244" i="11"/>
  <c r="X2244" i="11"/>
  <c r="X2245" i="11" l="1"/>
  <c r="W2245" i="11"/>
  <c r="T2245" i="11"/>
  <c r="U2245" i="11"/>
  <c r="V2245" i="11"/>
  <c r="AG2245" i="11"/>
  <c r="AB2246" i="11"/>
  <c r="AA2246" i="11"/>
  <c r="M2247" i="11"/>
  <c r="Z2246" i="11"/>
  <c r="AC2246" i="11"/>
  <c r="Y2246" i="11"/>
  <c r="AD2246" i="11" s="1"/>
  <c r="N2246" i="11"/>
  <c r="AD2245" i="11"/>
  <c r="Q2245" i="11" l="1"/>
  <c r="P2245" i="11"/>
  <c r="O2245" i="11"/>
  <c r="R2245" i="11"/>
  <c r="S2245" i="11"/>
  <c r="AF2245" i="11"/>
  <c r="S2246" i="11"/>
  <c r="R2246" i="11"/>
  <c r="O2246" i="11"/>
  <c r="Q2246" i="11"/>
  <c r="P2246" i="11"/>
  <c r="N2247" i="11"/>
  <c r="AC2247" i="11"/>
  <c r="M2248" i="11"/>
  <c r="Z2247" i="11"/>
  <c r="AB2247" i="11"/>
  <c r="Y2247" i="11"/>
  <c r="AA2247" i="11"/>
  <c r="AF2246" i="11"/>
  <c r="AE2246" i="11"/>
  <c r="AG2246" i="11" s="1"/>
  <c r="M2249" i="11" l="1"/>
  <c r="Z2248" i="11"/>
  <c r="Y2248" i="11"/>
  <c r="AD2248" i="11" s="1"/>
  <c r="AC2248" i="11"/>
  <c r="N2248" i="11"/>
  <c r="AA2248" i="11"/>
  <c r="AE2248" i="11" s="1"/>
  <c r="AB2248" i="11"/>
  <c r="T2246" i="11"/>
  <c r="W2246" i="11"/>
  <c r="X2246" i="11"/>
  <c r="U2246" i="11"/>
  <c r="V2246" i="11"/>
  <c r="AE2247" i="11"/>
  <c r="AG2247" i="11" s="1"/>
  <c r="AD2247" i="11"/>
  <c r="X2248" i="11" l="1"/>
  <c r="U2248" i="11"/>
  <c r="V2248" i="11"/>
  <c r="T2248" i="11"/>
  <c r="W2248" i="11"/>
  <c r="R2248" i="11"/>
  <c r="Q2248" i="11"/>
  <c r="P2248" i="11"/>
  <c r="S2248" i="11"/>
  <c r="O2248" i="11"/>
  <c r="AG2248" i="11"/>
  <c r="AF2248" i="11"/>
  <c r="AC2249" i="11"/>
  <c r="AB2249" i="11"/>
  <c r="AA2249" i="11"/>
  <c r="AE2249" i="11" s="1"/>
  <c r="N2249" i="11"/>
  <c r="Z2249" i="11"/>
  <c r="Y2249" i="11"/>
  <c r="M2250" i="11"/>
  <c r="O2247" i="11"/>
  <c r="R2247" i="11"/>
  <c r="S2247" i="11"/>
  <c r="P2247" i="11"/>
  <c r="Q2247" i="11"/>
  <c r="W2247" i="11"/>
  <c r="V2247" i="11"/>
  <c r="U2247" i="11"/>
  <c r="X2247" i="11"/>
  <c r="T2247" i="11"/>
  <c r="AF2247" i="11"/>
  <c r="U2249" i="11" l="1"/>
  <c r="T2249" i="11"/>
  <c r="X2249" i="11"/>
  <c r="V2249" i="11"/>
  <c r="W2249" i="11"/>
  <c r="AD2249" i="11"/>
  <c r="AF2249" i="11"/>
  <c r="AG2249" i="11"/>
  <c r="N2250" i="11"/>
  <c r="AA2250" i="11"/>
  <c r="Y2250" i="11"/>
  <c r="M2251" i="11"/>
  <c r="AC2250" i="11"/>
  <c r="Z2250" i="11"/>
  <c r="AB2250" i="11"/>
  <c r="S2249" i="11" l="1"/>
  <c r="P2249" i="11"/>
  <c r="R2249" i="11"/>
  <c r="O2249" i="11"/>
  <c r="Q2249" i="11"/>
  <c r="AD2250" i="11"/>
  <c r="AA2251" i="11"/>
  <c r="AE2251" i="11" s="1"/>
  <c r="M2252" i="11"/>
  <c r="Z2251" i="11"/>
  <c r="Y2251" i="11"/>
  <c r="N2251" i="11"/>
  <c r="AB2251" i="11"/>
  <c r="AC2251" i="11"/>
  <c r="AE2250" i="11"/>
  <c r="AF2250" i="11"/>
  <c r="AG2250" i="11"/>
  <c r="V2251" i="11" l="1"/>
  <c r="T2251" i="11"/>
  <c r="W2251" i="11"/>
  <c r="U2251" i="11"/>
  <c r="X2251" i="11"/>
  <c r="P2250" i="11"/>
  <c r="O2250" i="11"/>
  <c r="S2250" i="11"/>
  <c r="Q2250" i="11"/>
  <c r="R2250" i="11"/>
  <c r="AG2251" i="11"/>
  <c r="AF2251" i="11"/>
  <c r="M2253" i="11"/>
  <c r="Z2252" i="11"/>
  <c r="N2252" i="11"/>
  <c r="AB2252" i="11"/>
  <c r="AC2252" i="11"/>
  <c r="Y2252" i="11"/>
  <c r="AD2252" i="11" s="1"/>
  <c r="AA2252" i="11"/>
  <c r="X2250" i="11"/>
  <c r="W2250" i="11"/>
  <c r="V2250" i="11"/>
  <c r="U2250" i="11"/>
  <c r="T2250" i="11"/>
  <c r="AD2251" i="11"/>
  <c r="AF2252" i="11" l="1"/>
  <c r="AC2253" i="11"/>
  <c r="Y2253" i="11"/>
  <c r="AD2253" i="11" s="1"/>
  <c r="N2253" i="11"/>
  <c r="M2254" i="11"/>
  <c r="AB2253" i="11"/>
  <c r="Z2253" i="11"/>
  <c r="AA2253" i="11"/>
  <c r="R2252" i="11"/>
  <c r="Q2252" i="11"/>
  <c r="O2252" i="11"/>
  <c r="P2252" i="11"/>
  <c r="S2252" i="11"/>
  <c r="AE2252" i="11"/>
  <c r="S2251" i="11"/>
  <c r="R2251" i="11"/>
  <c r="Q2251" i="11"/>
  <c r="P2251" i="11"/>
  <c r="O2251" i="11"/>
  <c r="AB2254" i="11" l="1"/>
  <c r="Y2254" i="11"/>
  <c r="N2254" i="11"/>
  <c r="M2255" i="11"/>
  <c r="AC2254" i="11"/>
  <c r="Z2254" i="11"/>
  <c r="AA2254" i="11"/>
  <c r="AE2254" i="11" s="1"/>
  <c r="Q2253" i="11"/>
  <c r="R2253" i="11"/>
  <c r="O2253" i="11"/>
  <c r="S2253" i="11"/>
  <c r="P2253" i="11"/>
  <c r="V2252" i="11"/>
  <c r="X2252" i="11"/>
  <c r="W2252" i="11"/>
  <c r="U2252" i="11"/>
  <c r="T2252" i="11"/>
  <c r="AF2253" i="11"/>
  <c r="AE2253" i="11"/>
  <c r="AG2252" i="11"/>
  <c r="U2253" i="11" l="1"/>
  <c r="X2253" i="11"/>
  <c r="W2253" i="11"/>
  <c r="V2253" i="11"/>
  <c r="T2253" i="11"/>
  <c r="AA2255" i="11"/>
  <c r="AE2255" i="11" s="1"/>
  <c r="Y2255" i="11"/>
  <c r="AD2255" i="11" s="1"/>
  <c r="N2255" i="11"/>
  <c r="M2256" i="11"/>
  <c r="AC2255" i="11"/>
  <c r="Z2255" i="11"/>
  <c r="AB2255" i="11"/>
  <c r="AG2254" i="11"/>
  <c r="AD2254" i="11"/>
  <c r="X2254" i="11"/>
  <c r="T2254" i="11"/>
  <c r="W2254" i="11"/>
  <c r="V2254" i="11"/>
  <c r="U2254" i="11"/>
  <c r="AG2253" i="11"/>
  <c r="P2254" i="11" l="1"/>
  <c r="R2254" i="11"/>
  <c r="O2254" i="11"/>
  <c r="Q2254" i="11"/>
  <c r="S2254" i="11"/>
  <c r="W2255" i="11"/>
  <c r="X2255" i="11"/>
  <c r="V2255" i="11"/>
  <c r="T2255" i="11"/>
  <c r="U2255" i="11"/>
  <c r="S2255" i="11"/>
  <c r="O2255" i="11"/>
  <c r="R2255" i="11"/>
  <c r="P2255" i="11"/>
  <c r="Q2255" i="11"/>
  <c r="AF2254" i="11"/>
  <c r="AG2255" i="11"/>
  <c r="AF2255" i="11"/>
  <c r="N2256" i="11"/>
  <c r="M2257" i="11"/>
  <c r="Z2256" i="11"/>
  <c r="Y2256" i="11"/>
  <c r="AD2256" i="11" s="1"/>
  <c r="AC2256" i="11"/>
  <c r="AA2256" i="11"/>
  <c r="AE2256" i="11" s="1"/>
  <c r="AB2256" i="11"/>
  <c r="R2256" i="11" l="1"/>
  <c r="O2256" i="11"/>
  <c r="S2256" i="11"/>
  <c r="P2256" i="11"/>
  <c r="Q2256" i="11"/>
  <c r="Y2257" i="11"/>
  <c r="AC2257" i="11"/>
  <c r="Z2257" i="11"/>
  <c r="N2257" i="11"/>
  <c r="M2258" i="11"/>
  <c r="AA2257" i="11"/>
  <c r="AE2257" i="11" s="1"/>
  <c r="AB2257" i="11"/>
  <c r="V2256" i="11"/>
  <c r="X2256" i="11"/>
  <c r="W2256" i="11"/>
  <c r="U2256" i="11"/>
  <c r="T2256" i="11"/>
  <c r="AG2256" i="11"/>
  <c r="AF2256" i="11"/>
  <c r="AD2257" i="11" l="1"/>
  <c r="U2257" i="11"/>
  <c r="X2257" i="11"/>
  <c r="W2257" i="11"/>
  <c r="T2257" i="11"/>
  <c r="V2257" i="11"/>
  <c r="AB2258" i="11"/>
  <c r="Z2258" i="11"/>
  <c r="Y2258" i="11"/>
  <c r="N2258" i="11"/>
  <c r="M2259" i="11"/>
  <c r="AA2258" i="11"/>
  <c r="AC2258" i="11"/>
  <c r="AG2257" i="11"/>
  <c r="AF2257" i="11"/>
  <c r="AE2258" i="11" l="1"/>
  <c r="AA2259" i="11"/>
  <c r="Z2259" i="11"/>
  <c r="Y2259" i="11"/>
  <c r="N2259" i="11"/>
  <c r="M2260" i="11"/>
  <c r="AB2259" i="11"/>
  <c r="AC2259" i="11"/>
  <c r="AG2258" i="11"/>
  <c r="AD2258" i="11"/>
  <c r="Q2257" i="11"/>
  <c r="O2257" i="11"/>
  <c r="S2257" i="11"/>
  <c r="P2257" i="11"/>
  <c r="R2257" i="11"/>
  <c r="M2261" i="11" l="1"/>
  <c r="Z2260" i="11"/>
  <c r="N2260" i="11"/>
  <c r="AA2260" i="11"/>
  <c r="Y2260" i="11"/>
  <c r="AD2260" i="11" s="1"/>
  <c r="AB2260" i="11"/>
  <c r="AC2260" i="11"/>
  <c r="AE2259" i="11"/>
  <c r="AD2259" i="11"/>
  <c r="P2258" i="11"/>
  <c r="O2258" i="11"/>
  <c r="S2258" i="11"/>
  <c r="Q2258" i="11"/>
  <c r="R2258" i="11"/>
  <c r="AF2258" i="11"/>
  <c r="T2258" i="11"/>
  <c r="X2258" i="11"/>
  <c r="W2258" i="11"/>
  <c r="V2258" i="11"/>
  <c r="U2258" i="11"/>
  <c r="AF2260" i="11" l="1"/>
  <c r="AC2261" i="11"/>
  <c r="Y2261" i="11"/>
  <c r="AA2261" i="11"/>
  <c r="AE2261" i="11" s="1"/>
  <c r="Z2261" i="11"/>
  <c r="N2261" i="11"/>
  <c r="M2262" i="11"/>
  <c r="AB2261" i="11"/>
  <c r="R2260" i="11"/>
  <c r="P2260" i="11"/>
  <c r="O2260" i="11"/>
  <c r="Q2260" i="11"/>
  <c r="S2260" i="11"/>
  <c r="O2259" i="11"/>
  <c r="S2259" i="11"/>
  <c r="P2259" i="11"/>
  <c r="Q2259" i="11"/>
  <c r="R2259" i="11"/>
  <c r="W2259" i="11"/>
  <c r="X2259" i="11"/>
  <c r="T2259" i="11"/>
  <c r="U2259" i="11"/>
  <c r="V2259" i="11"/>
  <c r="AF2259" i="11"/>
  <c r="AE2260" i="11"/>
  <c r="AG2259" i="11"/>
  <c r="AB2262" i="11" l="1"/>
  <c r="AA2262" i="11"/>
  <c r="Z2262" i="11"/>
  <c r="Y2262" i="11"/>
  <c r="N2262" i="11"/>
  <c r="M2263" i="11"/>
  <c r="AC2262" i="11"/>
  <c r="AD2261" i="11"/>
  <c r="U2261" i="11"/>
  <c r="X2261" i="11"/>
  <c r="T2261" i="11"/>
  <c r="V2261" i="11"/>
  <c r="W2261" i="11"/>
  <c r="V2260" i="11"/>
  <c r="X2260" i="11"/>
  <c r="T2260" i="11"/>
  <c r="W2260" i="11"/>
  <c r="U2260" i="11"/>
  <c r="AG2261" i="11"/>
  <c r="AG2260" i="11"/>
  <c r="AA2263" i="11" l="1"/>
  <c r="AB2263" i="11"/>
  <c r="Z2263" i="11"/>
  <c r="Y2263" i="11"/>
  <c r="N2263" i="11"/>
  <c r="M2264" i="11"/>
  <c r="AC2263" i="11"/>
  <c r="AD2262" i="11"/>
  <c r="Q2261" i="11"/>
  <c r="P2261" i="11"/>
  <c r="O2261" i="11"/>
  <c r="R2261" i="11"/>
  <c r="S2261" i="11"/>
  <c r="AE2262" i="11"/>
  <c r="AG2262" i="11" s="1"/>
  <c r="AF2261" i="11"/>
  <c r="P2262" i="11" l="1"/>
  <c r="Q2262" i="11"/>
  <c r="O2262" i="11"/>
  <c r="R2262" i="11"/>
  <c r="S2262" i="11"/>
  <c r="AD2263" i="11"/>
  <c r="AF2262" i="11"/>
  <c r="X2262" i="11"/>
  <c r="T2262" i="11"/>
  <c r="U2262" i="11"/>
  <c r="W2262" i="11"/>
  <c r="V2262" i="11"/>
  <c r="N2264" i="11"/>
  <c r="M2265" i="11"/>
  <c r="Z2264" i="11"/>
  <c r="AB2264" i="11"/>
  <c r="AA2264" i="11"/>
  <c r="AE2264" i="11" s="1"/>
  <c r="Y2264" i="11"/>
  <c r="AD2264" i="11" s="1"/>
  <c r="AC2264" i="11"/>
  <c r="AE2263" i="11"/>
  <c r="V2264" i="11" l="1"/>
  <c r="U2264" i="11"/>
  <c r="X2264" i="11"/>
  <c r="T2264" i="11"/>
  <c r="W2264" i="11"/>
  <c r="Y2265" i="11"/>
  <c r="AD2265" i="11" s="1"/>
  <c r="AC2265" i="11"/>
  <c r="AB2265" i="11"/>
  <c r="AA2265" i="11"/>
  <c r="Z2265" i="11"/>
  <c r="N2265" i="11"/>
  <c r="M2266" i="11"/>
  <c r="W2263" i="11"/>
  <c r="U2263" i="11"/>
  <c r="V2263" i="11"/>
  <c r="T2263" i="11"/>
  <c r="X2263" i="11"/>
  <c r="AG2263" i="11"/>
  <c r="S2263" i="11"/>
  <c r="O2263" i="11"/>
  <c r="Q2263" i="11"/>
  <c r="P2263" i="11"/>
  <c r="R2263" i="11"/>
  <c r="AF2263" i="11"/>
  <c r="AF2264" i="11"/>
  <c r="AG2264" i="11"/>
  <c r="R2264" i="11"/>
  <c r="Q2264" i="11"/>
  <c r="P2264" i="11"/>
  <c r="O2264" i="11"/>
  <c r="S2264" i="11"/>
  <c r="Q2265" i="11" l="1"/>
  <c r="R2265" i="11"/>
  <c r="P2265" i="11"/>
  <c r="O2265" i="11"/>
  <c r="S2265" i="11"/>
  <c r="AB2266" i="11"/>
  <c r="AC2266" i="11"/>
  <c r="AA2266" i="11"/>
  <c r="AE2266" i="11" s="1"/>
  <c r="Z2266" i="11"/>
  <c r="N2266" i="11"/>
  <c r="M2267" i="11"/>
  <c r="Y2266" i="11"/>
  <c r="AF2265" i="11"/>
  <c r="AE2265" i="11"/>
  <c r="T2266" i="11" l="1"/>
  <c r="X2266" i="11"/>
  <c r="V2266" i="11"/>
  <c r="U2266" i="11"/>
  <c r="W2266" i="11"/>
  <c r="U2265" i="11"/>
  <c r="V2265" i="11"/>
  <c r="W2265" i="11"/>
  <c r="T2265" i="11"/>
  <c r="X2265" i="11"/>
  <c r="AG2265" i="11"/>
  <c r="AA2267" i="11"/>
  <c r="AC2267" i="11"/>
  <c r="AB2267" i="11"/>
  <c r="Z2267" i="11"/>
  <c r="N2267" i="11"/>
  <c r="M2268" i="11"/>
  <c r="Y2267" i="11"/>
  <c r="AG2266" i="11"/>
  <c r="AD2266" i="11"/>
  <c r="P2266" i="11" l="1"/>
  <c r="R2266" i="11"/>
  <c r="Q2266" i="11"/>
  <c r="O2266" i="11"/>
  <c r="S2266" i="11"/>
  <c r="AE2267" i="11"/>
  <c r="AF2266" i="11"/>
  <c r="AD2267" i="11"/>
  <c r="M2269" i="11"/>
  <c r="Z2268" i="11"/>
  <c r="N2268" i="11"/>
  <c r="AC2268" i="11"/>
  <c r="AB2268" i="11"/>
  <c r="AA2268" i="11"/>
  <c r="AE2268" i="11" s="1"/>
  <c r="Y2268" i="11"/>
  <c r="V2268" i="11" l="1"/>
  <c r="W2268" i="11"/>
  <c r="T2268" i="11"/>
  <c r="U2268" i="11"/>
  <c r="X2268" i="11"/>
  <c r="AG2268" i="11"/>
  <c r="AF2268" i="11"/>
  <c r="AC2269" i="11"/>
  <c r="Y2269" i="11"/>
  <c r="AB2269" i="11"/>
  <c r="AA2269" i="11"/>
  <c r="M2270" i="11"/>
  <c r="N2269" i="11"/>
  <c r="Z2269" i="11"/>
  <c r="O2267" i="11"/>
  <c r="S2267" i="11"/>
  <c r="R2267" i="11"/>
  <c r="Q2267" i="11"/>
  <c r="P2267" i="11"/>
  <c r="AF2267" i="11"/>
  <c r="W2267" i="11"/>
  <c r="V2267" i="11"/>
  <c r="T2267" i="11"/>
  <c r="X2267" i="11"/>
  <c r="U2267" i="11"/>
  <c r="AD2268" i="11"/>
  <c r="AG2267" i="11"/>
  <c r="AB2270" i="11" l="1"/>
  <c r="AC2270" i="11"/>
  <c r="AA2270" i="11"/>
  <c r="AE2270" i="11" s="1"/>
  <c r="M2271" i="11"/>
  <c r="N2270" i="11"/>
  <c r="Z2270" i="11"/>
  <c r="Y2270" i="11"/>
  <c r="AE2269" i="11"/>
  <c r="R2268" i="11"/>
  <c r="S2268" i="11"/>
  <c r="Q2268" i="11"/>
  <c r="P2268" i="11"/>
  <c r="O2268" i="11"/>
  <c r="AD2269" i="11"/>
  <c r="Q2269" i="11" l="1"/>
  <c r="S2269" i="11"/>
  <c r="R2269" i="11"/>
  <c r="P2269" i="11"/>
  <c r="O2269" i="11"/>
  <c r="X2270" i="11"/>
  <c r="T2270" i="11"/>
  <c r="W2270" i="11"/>
  <c r="U2270" i="11"/>
  <c r="V2270" i="11"/>
  <c r="U2269" i="11"/>
  <c r="W2269" i="11"/>
  <c r="T2269" i="11"/>
  <c r="X2269" i="11"/>
  <c r="V2269" i="11"/>
  <c r="AF2269" i="11"/>
  <c r="AG2270" i="11"/>
  <c r="AA2271" i="11"/>
  <c r="AC2271" i="11"/>
  <c r="AB2271" i="11"/>
  <c r="M2272" i="11"/>
  <c r="N2271" i="11"/>
  <c r="Z2271" i="11"/>
  <c r="Y2271" i="11"/>
  <c r="AD2270" i="11"/>
  <c r="AG2269" i="11"/>
  <c r="N2272" i="11" l="1"/>
  <c r="M2273" i="11"/>
  <c r="Z2272" i="11"/>
  <c r="AC2272" i="11"/>
  <c r="AB2272" i="11"/>
  <c r="AA2272" i="11"/>
  <c r="Y2272" i="11"/>
  <c r="AD2272" i="11" s="1"/>
  <c r="AE2271" i="11"/>
  <c r="P2270" i="11"/>
  <c r="S2270" i="11"/>
  <c r="R2270" i="11"/>
  <c r="Q2270" i="11"/>
  <c r="O2270" i="11"/>
  <c r="AD2271" i="11"/>
  <c r="AF2271" i="11" s="1"/>
  <c r="AF2270" i="11"/>
  <c r="W2271" i="11" l="1"/>
  <c r="T2271" i="11"/>
  <c r="X2271" i="11"/>
  <c r="V2271" i="11"/>
  <c r="U2271" i="11"/>
  <c r="AG2271" i="11"/>
  <c r="S2271" i="11"/>
  <c r="O2271" i="11"/>
  <c r="R2271" i="11"/>
  <c r="Q2271" i="11"/>
  <c r="P2271" i="11"/>
  <c r="R2272" i="11"/>
  <c r="S2272" i="11"/>
  <c r="Q2272" i="11"/>
  <c r="P2272" i="11"/>
  <c r="O2272" i="11"/>
  <c r="Y2273" i="11"/>
  <c r="AC2273" i="11"/>
  <c r="AB2273" i="11"/>
  <c r="N2273" i="11"/>
  <c r="M2274" i="11"/>
  <c r="AA2273" i="11"/>
  <c r="AE2273" i="11" s="1"/>
  <c r="Z2273" i="11"/>
  <c r="AE2272" i="11"/>
  <c r="AF2272" i="11"/>
  <c r="U2273" i="11" l="1"/>
  <c r="T2273" i="11"/>
  <c r="X2273" i="11"/>
  <c r="W2273" i="11"/>
  <c r="V2273" i="11"/>
  <c r="AB2274" i="11"/>
  <c r="AC2274" i="11"/>
  <c r="Y2274" i="11"/>
  <c r="AD2274" i="11" s="1"/>
  <c r="N2274" i="11"/>
  <c r="Z2274" i="11"/>
  <c r="M2275" i="11"/>
  <c r="AA2274" i="11"/>
  <c r="V2272" i="11"/>
  <c r="T2272" i="11"/>
  <c r="X2272" i="11"/>
  <c r="W2272" i="11"/>
  <c r="U2272" i="11"/>
  <c r="AG2273" i="11"/>
  <c r="AG2272" i="11"/>
  <c r="AD2273" i="11"/>
  <c r="AE2274" i="11" l="1"/>
  <c r="AA2275" i="11"/>
  <c r="AC2275" i="11"/>
  <c r="Y2275" i="11"/>
  <c r="N2275" i="11"/>
  <c r="M2276" i="11"/>
  <c r="Z2275" i="11"/>
  <c r="AB2275" i="11"/>
  <c r="Q2273" i="11"/>
  <c r="S2273" i="11"/>
  <c r="R2273" i="11"/>
  <c r="P2273" i="11"/>
  <c r="O2273" i="11"/>
  <c r="AF2273" i="11"/>
  <c r="P2274" i="11"/>
  <c r="S2274" i="11"/>
  <c r="R2274" i="11"/>
  <c r="Q2274" i="11"/>
  <c r="O2274" i="11"/>
  <c r="AF2274" i="11"/>
  <c r="AG2274" i="11"/>
  <c r="AD2275" i="11" l="1"/>
  <c r="AF2275" i="11"/>
  <c r="AE2275" i="11"/>
  <c r="M2277" i="11"/>
  <c r="Z2276" i="11"/>
  <c r="N2276" i="11"/>
  <c r="AC2276" i="11"/>
  <c r="Y2276" i="11"/>
  <c r="AB2276" i="11"/>
  <c r="AA2276" i="11"/>
  <c r="T2274" i="11"/>
  <c r="X2274" i="11"/>
  <c r="U2274" i="11"/>
  <c r="W2274" i="11"/>
  <c r="V2274" i="11"/>
  <c r="AC2277" i="11" l="1"/>
  <c r="Y2277" i="11"/>
  <c r="Z2277" i="11"/>
  <c r="M2278" i="11"/>
  <c r="N2277" i="11"/>
  <c r="AB2277" i="11"/>
  <c r="AA2277" i="11"/>
  <c r="W2275" i="11"/>
  <c r="U2275" i="11"/>
  <c r="T2275" i="11"/>
  <c r="X2275" i="11"/>
  <c r="V2275" i="11"/>
  <c r="AE2276" i="11"/>
  <c r="AG2275" i="11"/>
  <c r="AD2276" i="11"/>
  <c r="O2275" i="11"/>
  <c r="S2275" i="11"/>
  <c r="R2275" i="11"/>
  <c r="Q2275" i="11"/>
  <c r="P2275" i="11"/>
  <c r="V2276" i="11" l="1"/>
  <c r="U2276" i="11"/>
  <c r="T2276" i="11"/>
  <c r="X2276" i="11"/>
  <c r="W2276" i="11"/>
  <c r="AD2277" i="11"/>
  <c r="AF2277" i="11"/>
  <c r="AB2278" i="11"/>
  <c r="Z2278" i="11"/>
  <c r="Y2278" i="11"/>
  <c r="AD2278" i="11" s="1"/>
  <c r="M2279" i="11"/>
  <c r="AC2278" i="11"/>
  <c r="N2278" i="11"/>
  <c r="AA2278" i="11"/>
  <c r="AE2278" i="11" s="1"/>
  <c r="AG2276" i="11"/>
  <c r="R2276" i="11"/>
  <c r="S2276" i="11"/>
  <c r="O2276" i="11"/>
  <c r="Q2276" i="11"/>
  <c r="P2276" i="11"/>
  <c r="AE2277" i="11"/>
  <c r="AG2277" i="11" s="1"/>
  <c r="AF2276" i="11"/>
  <c r="Q2277" i="11" l="1"/>
  <c r="S2277" i="11"/>
  <c r="O2277" i="11"/>
  <c r="R2277" i="11"/>
  <c r="P2277" i="11"/>
  <c r="AF2278" i="11"/>
  <c r="AG2278" i="11"/>
  <c r="AA2279" i="11"/>
  <c r="AE2279" i="11" s="1"/>
  <c r="Z2279" i="11"/>
  <c r="Y2279" i="11"/>
  <c r="AD2279" i="11" s="1"/>
  <c r="M2280" i="11"/>
  <c r="AC2279" i="11"/>
  <c r="AB2279" i="11"/>
  <c r="N2279" i="11"/>
  <c r="P2278" i="11"/>
  <c r="S2278" i="11"/>
  <c r="O2278" i="11"/>
  <c r="R2278" i="11"/>
  <c r="Q2278" i="11"/>
  <c r="X2278" i="11"/>
  <c r="T2278" i="11"/>
  <c r="V2278" i="11"/>
  <c r="U2278" i="11"/>
  <c r="W2278" i="11"/>
  <c r="U2277" i="11"/>
  <c r="V2277" i="11"/>
  <c r="T2277" i="11"/>
  <c r="X2277" i="11"/>
  <c r="W2277" i="11"/>
  <c r="AG2279" i="11" l="1"/>
  <c r="AF2279" i="11"/>
  <c r="N2280" i="11"/>
  <c r="M2281" i="11"/>
  <c r="Z2280" i="11"/>
  <c r="AA2280" i="11"/>
  <c r="AE2280" i="11" s="1"/>
  <c r="Y2280" i="11"/>
  <c r="AD2280" i="11" s="1"/>
  <c r="AC2280" i="11"/>
  <c r="AB2280" i="11"/>
  <c r="S2279" i="11"/>
  <c r="O2279" i="11"/>
  <c r="P2279" i="11"/>
  <c r="R2279" i="11"/>
  <c r="Q2279" i="11"/>
  <c r="W2279" i="11"/>
  <c r="V2279" i="11"/>
  <c r="U2279" i="11"/>
  <c r="T2279" i="11"/>
  <c r="X2279" i="11"/>
  <c r="V2280" i="11" l="1"/>
  <c r="W2280" i="11"/>
  <c r="U2280" i="11"/>
  <c r="T2280" i="11"/>
  <c r="X2280" i="11"/>
  <c r="R2280" i="11"/>
  <c r="P2280" i="11"/>
  <c r="S2280" i="11"/>
  <c r="Q2280" i="11"/>
  <c r="O2280" i="11"/>
  <c r="AG2280" i="11"/>
  <c r="AF2280" i="11"/>
  <c r="Y2281" i="11"/>
  <c r="AD2281" i="11" s="1"/>
  <c r="AC2281" i="11"/>
  <c r="M2282" i="11"/>
  <c r="AB2281" i="11"/>
  <c r="AA2281" i="11"/>
  <c r="Z2281" i="11"/>
  <c r="N2281" i="11"/>
  <c r="Q2281" i="11" l="1"/>
  <c r="P2281" i="11"/>
  <c r="S2281" i="11"/>
  <c r="R2281" i="11"/>
  <c r="O2281" i="11"/>
  <c r="AF2281" i="11"/>
  <c r="AB2282" i="11"/>
  <c r="AA2282" i="11"/>
  <c r="AC2282" i="11"/>
  <c r="Z2282" i="11"/>
  <c r="N2282" i="11"/>
  <c r="Y2282" i="11"/>
  <c r="AD2282" i="11" s="1"/>
  <c r="M2283" i="11"/>
  <c r="AE2281" i="11"/>
  <c r="S2282" i="11" l="1"/>
  <c r="P2282" i="11"/>
  <c r="O2282" i="11"/>
  <c r="Q2282" i="11"/>
  <c r="R2282" i="11"/>
  <c r="X2281" i="11"/>
  <c r="U2281" i="11"/>
  <c r="W2281" i="11"/>
  <c r="V2281" i="11"/>
  <c r="T2281" i="11"/>
  <c r="AF2282" i="11"/>
  <c r="N2283" i="11"/>
  <c r="AA2283" i="11"/>
  <c r="AE2283" i="11" s="1"/>
  <c r="AC2283" i="11"/>
  <c r="Y2283" i="11"/>
  <c r="AD2283" i="11" s="1"/>
  <c r="M2284" i="11"/>
  <c r="AB2283" i="11"/>
  <c r="Z2283" i="11"/>
  <c r="AG2281" i="11"/>
  <c r="AE2282" i="11"/>
  <c r="AG2282" i="11" s="1"/>
  <c r="O2283" i="11" l="1"/>
  <c r="S2283" i="11"/>
  <c r="R2283" i="11"/>
  <c r="Q2283" i="11"/>
  <c r="P2283" i="11"/>
  <c r="AG2283" i="11"/>
  <c r="AF2283" i="11"/>
  <c r="W2283" i="11"/>
  <c r="V2283" i="11"/>
  <c r="T2283" i="11"/>
  <c r="U2283" i="11"/>
  <c r="X2283" i="11"/>
  <c r="T2282" i="11"/>
  <c r="X2282" i="11"/>
  <c r="U2282" i="11"/>
  <c r="W2282" i="11"/>
  <c r="V2282" i="11"/>
  <c r="M2285" i="11"/>
  <c r="Z2284" i="11"/>
  <c r="Y2284" i="11"/>
  <c r="N2284" i="11"/>
  <c r="AC2284" i="11"/>
  <c r="AA2284" i="11"/>
  <c r="AB2284" i="11"/>
  <c r="AE2284" i="11" l="1"/>
  <c r="AD2284" i="11"/>
  <c r="AC2285" i="11"/>
  <c r="AB2285" i="11"/>
  <c r="Y2285" i="11"/>
  <c r="AD2285" i="11" s="1"/>
  <c r="AA2285" i="11"/>
  <c r="AE2285" i="11" s="1"/>
  <c r="Z2285" i="11"/>
  <c r="N2285" i="11"/>
  <c r="M2286" i="11"/>
  <c r="Q2285" i="11" l="1"/>
  <c r="P2285" i="11"/>
  <c r="O2285" i="11"/>
  <c r="S2285" i="11"/>
  <c r="R2285" i="11"/>
  <c r="R2284" i="11"/>
  <c r="Q2284" i="11"/>
  <c r="P2284" i="11"/>
  <c r="O2284" i="11"/>
  <c r="S2284" i="11"/>
  <c r="V2284" i="11"/>
  <c r="X2284" i="11"/>
  <c r="W2284" i="11"/>
  <c r="U2284" i="11"/>
  <c r="T2284" i="11"/>
  <c r="M2287" i="11"/>
  <c r="Z2286" i="11"/>
  <c r="AB2286" i="11"/>
  <c r="AA2286" i="11"/>
  <c r="AE2286" i="11" s="1"/>
  <c r="AC2286" i="11"/>
  <c r="Y2286" i="11"/>
  <c r="AD2286" i="11" s="1"/>
  <c r="N2286" i="11"/>
  <c r="AG2285" i="11"/>
  <c r="AF2285" i="11"/>
  <c r="AF2284" i="11"/>
  <c r="U2285" i="11"/>
  <c r="T2285" i="11"/>
  <c r="V2285" i="11"/>
  <c r="X2285" i="11"/>
  <c r="W2285" i="11"/>
  <c r="AG2284" i="11"/>
  <c r="M2288" i="11" l="1"/>
  <c r="Z2287" i="11"/>
  <c r="AC2287" i="11"/>
  <c r="AB2287" i="11"/>
  <c r="AA2287" i="11"/>
  <c r="AE2287" i="11" s="1"/>
  <c r="Y2287" i="11"/>
  <c r="AD2287" i="11" s="1"/>
  <c r="N2287" i="11"/>
  <c r="O2286" i="11"/>
  <c r="R2286" i="11"/>
  <c r="Q2286" i="11"/>
  <c r="P2286" i="11"/>
  <c r="S2286" i="11"/>
  <c r="W2286" i="11"/>
  <c r="V2286" i="11"/>
  <c r="X2286" i="11"/>
  <c r="U2286" i="11"/>
  <c r="T2286" i="11"/>
  <c r="AG2286" i="11"/>
  <c r="AF2286" i="11"/>
  <c r="R2287" i="11" l="1"/>
  <c r="Q2287" i="11"/>
  <c r="P2287" i="11"/>
  <c r="S2287" i="11"/>
  <c r="O2287" i="11"/>
  <c r="AG2287" i="11"/>
  <c r="AF2287" i="11"/>
  <c r="U2287" i="11"/>
  <c r="W2287" i="11"/>
  <c r="T2287" i="11"/>
  <c r="V2287" i="11"/>
  <c r="X2287" i="11"/>
  <c r="AC2288" i="11"/>
  <c r="AB2288" i="11"/>
  <c r="AA2288" i="11"/>
  <c r="AE2288" i="11" s="1"/>
  <c r="M2289" i="11"/>
  <c r="N2288" i="11"/>
  <c r="Z2288" i="11"/>
  <c r="Y2288" i="11"/>
  <c r="AD2288" i="11" s="1"/>
  <c r="AA2289" i="11" l="1"/>
  <c r="AC2289" i="11"/>
  <c r="AB2289" i="11"/>
  <c r="M2290" i="11"/>
  <c r="Z2289" i="11"/>
  <c r="Y2289" i="11"/>
  <c r="AD2289" i="11" s="1"/>
  <c r="N2289" i="11"/>
  <c r="P2288" i="11"/>
  <c r="R2288" i="11"/>
  <c r="Q2288" i="11"/>
  <c r="O2288" i="11"/>
  <c r="S2288" i="11"/>
  <c r="U2288" i="11"/>
  <c r="X2288" i="11"/>
  <c r="W2288" i="11"/>
  <c r="V2288" i="11"/>
  <c r="T2288" i="11"/>
  <c r="AF2288" i="11"/>
  <c r="AG2288" i="11"/>
  <c r="AA2290" i="11" l="1"/>
  <c r="N2290" i="11"/>
  <c r="AC2290" i="11"/>
  <c r="AB2290" i="11"/>
  <c r="M2291" i="11"/>
  <c r="Y2290" i="11"/>
  <c r="Z2290" i="11"/>
  <c r="P2289" i="11"/>
  <c r="S2289" i="11"/>
  <c r="R2289" i="11"/>
  <c r="Q2289" i="11"/>
  <c r="O2289" i="11"/>
  <c r="AF2289" i="11"/>
  <c r="AE2289" i="11"/>
  <c r="AG2289" i="11" s="1"/>
  <c r="N2291" i="11" l="1"/>
  <c r="Y2291" i="11"/>
  <c r="AC2291" i="11"/>
  <c r="AB2291" i="11"/>
  <c r="M2292" i="11"/>
  <c r="AA2291" i="11"/>
  <c r="AE2291" i="11" s="1"/>
  <c r="Z2291" i="11"/>
  <c r="AD2290" i="11"/>
  <c r="X2289" i="11"/>
  <c r="W2289" i="11"/>
  <c r="T2289" i="11"/>
  <c r="V2289" i="11"/>
  <c r="U2289" i="11"/>
  <c r="AE2290" i="11"/>
  <c r="V2291" i="11" l="1"/>
  <c r="X2291" i="11"/>
  <c r="U2291" i="11"/>
  <c r="T2291" i="11"/>
  <c r="W2291" i="11"/>
  <c r="Y2292" i="11"/>
  <c r="AD2292" i="11" s="1"/>
  <c r="AB2292" i="11"/>
  <c r="AC2292" i="11"/>
  <c r="N2292" i="11"/>
  <c r="M2293" i="11"/>
  <c r="AA2292" i="11"/>
  <c r="Z2292" i="11"/>
  <c r="AD2291" i="11"/>
  <c r="V2290" i="11"/>
  <c r="X2290" i="11"/>
  <c r="W2290" i="11"/>
  <c r="U2290" i="11"/>
  <c r="T2290" i="11"/>
  <c r="S2290" i="11"/>
  <c r="R2290" i="11"/>
  <c r="Q2290" i="11"/>
  <c r="O2290" i="11"/>
  <c r="P2290" i="11"/>
  <c r="AG2290" i="11"/>
  <c r="AF2290" i="11"/>
  <c r="AG2291" i="11"/>
  <c r="AE2292" i="11" l="1"/>
  <c r="Q2292" i="11"/>
  <c r="S2292" i="11"/>
  <c r="R2292" i="11"/>
  <c r="P2292" i="11"/>
  <c r="O2292" i="11"/>
  <c r="AB2293" i="11"/>
  <c r="AC2293" i="11"/>
  <c r="Y2293" i="11"/>
  <c r="N2293" i="11"/>
  <c r="M2294" i="11"/>
  <c r="AA2293" i="11"/>
  <c r="Z2293" i="11"/>
  <c r="Q2291" i="11"/>
  <c r="S2291" i="11"/>
  <c r="R2291" i="11"/>
  <c r="P2291" i="11"/>
  <c r="O2291" i="11"/>
  <c r="AF2291" i="11"/>
  <c r="AG2292" i="11"/>
  <c r="AF2292" i="11"/>
  <c r="AE2293" i="11" l="1"/>
  <c r="M2295" i="11"/>
  <c r="Z2294" i="11"/>
  <c r="AC2294" i="11"/>
  <c r="Y2294" i="11"/>
  <c r="N2294" i="11"/>
  <c r="AB2294" i="11"/>
  <c r="AA2294" i="11"/>
  <c r="AE2294" i="11" s="1"/>
  <c r="AG2293" i="11"/>
  <c r="AD2293" i="11"/>
  <c r="T2292" i="11"/>
  <c r="X2292" i="11"/>
  <c r="W2292" i="11"/>
  <c r="U2292" i="11"/>
  <c r="V2292" i="11"/>
  <c r="AD2294" i="11" l="1"/>
  <c r="W2294" i="11"/>
  <c r="T2294" i="11"/>
  <c r="X2294" i="11"/>
  <c r="V2294" i="11"/>
  <c r="U2294" i="11"/>
  <c r="AG2294" i="11"/>
  <c r="AF2294" i="11"/>
  <c r="O2293" i="11"/>
  <c r="S2293" i="11"/>
  <c r="R2293" i="11"/>
  <c r="P2293" i="11"/>
  <c r="Q2293" i="11"/>
  <c r="AF2293" i="11"/>
  <c r="M2296" i="11"/>
  <c r="Z2295" i="11"/>
  <c r="AC2295" i="11"/>
  <c r="Y2295" i="11"/>
  <c r="N2295" i="11"/>
  <c r="AA2295" i="11"/>
  <c r="AB2295" i="11"/>
  <c r="T2293" i="11"/>
  <c r="W2293" i="11"/>
  <c r="X2293" i="11"/>
  <c r="V2293" i="11"/>
  <c r="U2293" i="11"/>
  <c r="AC2296" i="11" l="1"/>
  <c r="Z2296" i="11"/>
  <c r="Y2296" i="11"/>
  <c r="AD2296" i="11" s="1"/>
  <c r="N2296" i="11"/>
  <c r="M2297" i="11"/>
  <c r="AB2296" i="11"/>
  <c r="AA2296" i="11"/>
  <c r="AE2296" i="11" s="1"/>
  <c r="AE2295" i="11"/>
  <c r="AD2295" i="11"/>
  <c r="O2294" i="11"/>
  <c r="R2294" i="11"/>
  <c r="S2294" i="11"/>
  <c r="P2294" i="11"/>
  <c r="Q2294" i="11"/>
  <c r="U2295" i="11" l="1"/>
  <c r="T2295" i="11"/>
  <c r="X2295" i="11"/>
  <c r="W2295" i="11"/>
  <c r="V2295" i="11"/>
  <c r="AF2296" i="11"/>
  <c r="AG2296" i="11"/>
  <c r="P2296" i="11"/>
  <c r="S2296" i="11"/>
  <c r="O2296" i="11"/>
  <c r="Q2296" i="11"/>
  <c r="R2296" i="11"/>
  <c r="U2296" i="11"/>
  <c r="X2296" i="11"/>
  <c r="T2296" i="11"/>
  <c r="W2296" i="11"/>
  <c r="V2296" i="11"/>
  <c r="AA2297" i="11"/>
  <c r="Z2297" i="11"/>
  <c r="Y2297" i="11"/>
  <c r="AD2297" i="11" s="1"/>
  <c r="N2297" i="11"/>
  <c r="M2298" i="11"/>
  <c r="AB2297" i="11"/>
  <c r="AC2297" i="11"/>
  <c r="R2295" i="11"/>
  <c r="S2295" i="11"/>
  <c r="O2295" i="11"/>
  <c r="P2295" i="11"/>
  <c r="Q2295" i="11"/>
  <c r="AF2295" i="11"/>
  <c r="AG2295" i="11"/>
  <c r="AF2297" i="11" l="1"/>
  <c r="AA2298" i="11"/>
  <c r="N2298" i="11"/>
  <c r="Z2298" i="11"/>
  <c r="Y2298" i="11"/>
  <c r="AD2298" i="11" s="1"/>
  <c r="M2299" i="11"/>
  <c r="AC2298" i="11"/>
  <c r="AB2298" i="11"/>
  <c r="AE2297" i="11"/>
  <c r="P2297" i="11"/>
  <c r="S2297" i="11"/>
  <c r="O2297" i="11"/>
  <c r="Q2297" i="11"/>
  <c r="R2297" i="11"/>
  <c r="S2298" i="11" l="1"/>
  <c r="P2298" i="11"/>
  <c r="O2298" i="11"/>
  <c r="Q2298" i="11"/>
  <c r="R2298" i="11"/>
  <c r="AF2298" i="11"/>
  <c r="AG2298" i="11"/>
  <c r="AE2298" i="11"/>
  <c r="X2297" i="11"/>
  <c r="U2297" i="11"/>
  <c r="T2297" i="11"/>
  <c r="W2297" i="11"/>
  <c r="V2297" i="11"/>
  <c r="AG2297" i="11"/>
  <c r="N2299" i="11"/>
  <c r="Y2299" i="11"/>
  <c r="AD2299" i="11" s="1"/>
  <c r="AA2299" i="11"/>
  <c r="Z2299" i="11"/>
  <c r="M2300" i="11"/>
  <c r="AC2299" i="11"/>
  <c r="AB2299" i="11"/>
  <c r="AF2299" i="11" l="1"/>
  <c r="V2298" i="11"/>
  <c r="U2298" i="11"/>
  <c r="T2298" i="11"/>
  <c r="X2298" i="11"/>
  <c r="W2298" i="11"/>
  <c r="Y2300" i="11"/>
  <c r="AD2300" i="11" s="1"/>
  <c r="AB2300" i="11"/>
  <c r="AA2300" i="11"/>
  <c r="Z2300" i="11"/>
  <c r="N2300" i="11"/>
  <c r="M2301" i="11"/>
  <c r="AC2300" i="11"/>
  <c r="Q2299" i="11"/>
  <c r="P2299" i="11"/>
  <c r="O2299" i="11"/>
  <c r="R2299" i="11"/>
  <c r="S2299" i="11"/>
  <c r="AE2299" i="11"/>
  <c r="Q2300" i="11" l="1"/>
  <c r="P2300" i="11"/>
  <c r="O2300" i="11"/>
  <c r="R2300" i="11"/>
  <c r="S2300" i="11"/>
  <c r="AB2301" i="11"/>
  <c r="AA2301" i="11"/>
  <c r="AE2301" i="11" s="1"/>
  <c r="Z2301" i="11"/>
  <c r="N2301" i="11"/>
  <c r="M2302" i="11"/>
  <c r="Y2301" i="11"/>
  <c r="AC2301" i="11"/>
  <c r="V2299" i="11"/>
  <c r="U2299" i="11"/>
  <c r="T2299" i="11"/>
  <c r="X2299" i="11"/>
  <c r="W2299" i="11"/>
  <c r="AF2300" i="11"/>
  <c r="AE2300" i="11"/>
  <c r="AG2299" i="11"/>
  <c r="T2301" i="11" l="1"/>
  <c r="W2301" i="11"/>
  <c r="V2301" i="11"/>
  <c r="U2301" i="11"/>
  <c r="X2301" i="11"/>
  <c r="T2300" i="11"/>
  <c r="V2300" i="11"/>
  <c r="U2300" i="11"/>
  <c r="X2300" i="11"/>
  <c r="W2300" i="11"/>
  <c r="AD2301" i="11"/>
  <c r="AG2300" i="11"/>
  <c r="M2303" i="11"/>
  <c r="Z2302" i="11"/>
  <c r="AB2302" i="11"/>
  <c r="AA2302" i="11"/>
  <c r="AE2302" i="11" s="1"/>
  <c r="N2302" i="11"/>
  <c r="Y2302" i="11"/>
  <c r="AC2302" i="11"/>
  <c r="AG2301" i="11"/>
  <c r="AF2301" i="11"/>
  <c r="O2301" i="11" l="1"/>
  <c r="Q2301" i="11"/>
  <c r="P2301" i="11"/>
  <c r="R2301" i="11"/>
  <c r="S2301" i="11"/>
  <c r="AD2302" i="11"/>
  <c r="AF2302" i="11" s="1"/>
  <c r="W2302" i="11"/>
  <c r="V2302" i="11"/>
  <c r="U2302" i="11"/>
  <c r="T2302" i="11"/>
  <c r="X2302" i="11"/>
  <c r="M2304" i="11"/>
  <c r="Z2303" i="11"/>
  <c r="AC2303" i="11"/>
  <c r="AB2303" i="11"/>
  <c r="AA2303" i="11"/>
  <c r="AE2303" i="11" s="1"/>
  <c r="N2303" i="11"/>
  <c r="Y2303" i="11"/>
  <c r="AG2302" i="11"/>
  <c r="U2303" i="11" l="1"/>
  <c r="W2303" i="11"/>
  <c r="V2303" i="11"/>
  <c r="X2303" i="11"/>
  <c r="T2303" i="11"/>
  <c r="O2302" i="11"/>
  <c r="R2302" i="11"/>
  <c r="Q2302" i="11"/>
  <c r="P2302" i="11"/>
  <c r="S2302" i="11"/>
  <c r="AC2304" i="11"/>
  <c r="M2305" i="11"/>
  <c r="AB2304" i="11"/>
  <c r="AA2304" i="11"/>
  <c r="AE2304" i="11" s="1"/>
  <c r="N2304" i="11"/>
  <c r="Z2304" i="11"/>
  <c r="Y2304" i="11"/>
  <c r="AD2303" i="11"/>
  <c r="AG2303" i="11"/>
  <c r="AF2303" i="11"/>
  <c r="AG2304" i="11" l="1"/>
  <c r="AA2305" i="11"/>
  <c r="Z2305" i="11"/>
  <c r="Y2305" i="11"/>
  <c r="AD2305" i="11" s="1"/>
  <c r="N2305" i="11"/>
  <c r="AC2305" i="11"/>
  <c r="AB2305" i="11"/>
  <c r="M2306" i="11"/>
  <c r="U2304" i="11"/>
  <c r="X2304" i="11"/>
  <c r="W2304" i="11"/>
  <c r="V2304" i="11"/>
  <c r="T2304" i="11"/>
  <c r="R2303" i="11"/>
  <c r="Q2303" i="11"/>
  <c r="P2303" i="11"/>
  <c r="S2303" i="11"/>
  <c r="O2303" i="11"/>
  <c r="AD2304" i="11"/>
  <c r="AF2305" i="11" l="1"/>
  <c r="AE2305" i="11"/>
  <c r="P2305" i="11"/>
  <c r="O2305" i="11"/>
  <c r="S2305" i="11"/>
  <c r="R2305" i="11"/>
  <c r="Q2305" i="11"/>
  <c r="P2304" i="11"/>
  <c r="R2304" i="11"/>
  <c r="Q2304" i="11"/>
  <c r="S2304" i="11"/>
  <c r="O2304" i="11"/>
  <c r="AA2306" i="11"/>
  <c r="AE2306" i="11" s="1"/>
  <c r="M2307" i="11"/>
  <c r="Z2306" i="11"/>
  <c r="N2306" i="11"/>
  <c r="AC2306" i="11"/>
  <c r="Y2306" i="11"/>
  <c r="AB2306" i="11"/>
  <c r="AF2304" i="11"/>
  <c r="N2307" i="11" l="1"/>
  <c r="AC2307" i="11"/>
  <c r="Y2307" i="11"/>
  <c r="M2308" i="11"/>
  <c r="AB2307" i="11"/>
  <c r="AA2307" i="11"/>
  <c r="AE2307" i="11" s="1"/>
  <c r="Z2307" i="11"/>
  <c r="AD2306" i="11"/>
  <c r="X2305" i="11"/>
  <c r="W2305" i="11"/>
  <c r="T2305" i="11"/>
  <c r="U2305" i="11"/>
  <c r="V2305" i="11"/>
  <c r="V2306" i="11"/>
  <c r="X2306" i="11"/>
  <c r="W2306" i="11"/>
  <c r="U2306" i="11"/>
  <c r="T2306" i="11"/>
  <c r="AG2305" i="11"/>
  <c r="AG2306" i="11"/>
  <c r="V2307" i="11" l="1"/>
  <c r="U2307" i="11"/>
  <c r="W2307" i="11"/>
  <c r="T2307" i="11"/>
  <c r="X2307" i="11"/>
  <c r="Y2308" i="11"/>
  <c r="AD2308" i="11" s="1"/>
  <c r="AB2308" i="11"/>
  <c r="AA2308" i="11"/>
  <c r="AE2308" i="11" s="1"/>
  <c r="N2308" i="11"/>
  <c r="Z2308" i="11"/>
  <c r="M2309" i="11"/>
  <c r="AC2308" i="11"/>
  <c r="AD2307" i="11"/>
  <c r="AF2307" i="11" s="1"/>
  <c r="S2306" i="11"/>
  <c r="R2306" i="11"/>
  <c r="Q2306" i="11"/>
  <c r="P2306" i="11"/>
  <c r="O2306" i="11"/>
  <c r="AF2306" i="11"/>
  <c r="AG2307" i="11"/>
  <c r="Q2308" i="11" l="1"/>
  <c r="P2308" i="11"/>
  <c r="S2308" i="11"/>
  <c r="R2308" i="11"/>
  <c r="O2308" i="11"/>
  <c r="AB2309" i="11"/>
  <c r="AA2309" i="11"/>
  <c r="AE2309" i="11" s="1"/>
  <c r="M2310" i="11"/>
  <c r="Z2309" i="11"/>
  <c r="N2309" i="11"/>
  <c r="AC2309" i="11"/>
  <c r="Y2309" i="11"/>
  <c r="AD2309" i="11" s="1"/>
  <c r="X2308" i="11"/>
  <c r="T2308" i="11"/>
  <c r="U2308" i="11"/>
  <c r="W2308" i="11"/>
  <c r="V2308" i="11"/>
  <c r="Q2307" i="11"/>
  <c r="P2307" i="11"/>
  <c r="O2307" i="11"/>
  <c r="S2307" i="11"/>
  <c r="R2307" i="11"/>
  <c r="AG2308" i="11"/>
  <c r="AF2308" i="11"/>
  <c r="T2309" i="11" l="1"/>
  <c r="W2309" i="11"/>
  <c r="V2309" i="11"/>
  <c r="U2309" i="11"/>
  <c r="X2309" i="11"/>
  <c r="S2309" i="11"/>
  <c r="R2309" i="11"/>
  <c r="O2309" i="11"/>
  <c r="P2309" i="11"/>
  <c r="Q2309" i="11"/>
  <c r="N2310" i="11"/>
  <c r="AC2310" i="11"/>
  <c r="M2311" i="11"/>
  <c r="Z2310" i="11"/>
  <c r="Y2310" i="11"/>
  <c r="AD2310" i="11" s="1"/>
  <c r="AA2310" i="11"/>
  <c r="AE2310" i="11" s="1"/>
  <c r="AB2310" i="11"/>
  <c r="AG2309" i="11"/>
  <c r="AF2309" i="11"/>
  <c r="W2310" i="11" l="1"/>
  <c r="V2310" i="11"/>
  <c r="U2310" i="11"/>
  <c r="X2310" i="11"/>
  <c r="T2310" i="11"/>
  <c r="M2312" i="11"/>
  <c r="Z2311" i="11"/>
  <c r="Y2311" i="11"/>
  <c r="AC2311" i="11"/>
  <c r="AB2311" i="11"/>
  <c r="AA2311" i="11"/>
  <c r="AE2311" i="11" s="1"/>
  <c r="N2311" i="11"/>
  <c r="O2310" i="11"/>
  <c r="R2310" i="11"/>
  <c r="Q2310" i="11"/>
  <c r="P2310" i="11"/>
  <c r="S2310" i="11"/>
  <c r="AG2310" i="11"/>
  <c r="AF2310" i="11"/>
  <c r="AG2311" i="11" l="1"/>
  <c r="X2311" i="11"/>
  <c r="U2311" i="11"/>
  <c r="T2311" i="11"/>
  <c r="W2311" i="11"/>
  <c r="V2311" i="11"/>
  <c r="AD2311" i="11"/>
  <c r="AC2312" i="11"/>
  <c r="AB2312" i="11"/>
  <c r="AA2312" i="11"/>
  <c r="AE2312" i="11" s="1"/>
  <c r="N2312" i="11"/>
  <c r="Z2312" i="11"/>
  <c r="M2313" i="11"/>
  <c r="Y2312" i="11"/>
  <c r="AD2312" i="11" s="1"/>
  <c r="U2312" i="11" l="1"/>
  <c r="T2312" i="11"/>
  <c r="X2312" i="11"/>
  <c r="W2312" i="11"/>
  <c r="V2312" i="11"/>
  <c r="R2311" i="11"/>
  <c r="Q2311" i="11"/>
  <c r="P2311" i="11"/>
  <c r="S2311" i="11"/>
  <c r="O2311" i="11"/>
  <c r="AF2311" i="11"/>
  <c r="S2312" i="11"/>
  <c r="P2312" i="11"/>
  <c r="O2312" i="11"/>
  <c r="Q2312" i="11"/>
  <c r="R2312" i="11"/>
  <c r="N2313" i="11"/>
  <c r="AA2313" i="11"/>
  <c r="M2314" i="11"/>
  <c r="Z2313" i="11"/>
  <c r="Y2313" i="11"/>
  <c r="AD2313" i="11" s="1"/>
  <c r="AB2313" i="11"/>
  <c r="AC2313" i="11"/>
  <c r="AF2312" i="11"/>
  <c r="AG2312" i="11"/>
  <c r="AA2314" i="11" l="1"/>
  <c r="M2315" i="11"/>
  <c r="Z2314" i="11"/>
  <c r="Y2314" i="11"/>
  <c r="AD2314" i="11" s="1"/>
  <c r="N2314" i="11"/>
  <c r="AC2314" i="11"/>
  <c r="AB2314" i="11"/>
  <c r="AE2313" i="11"/>
  <c r="P2313" i="11"/>
  <c r="O2313" i="11"/>
  <c r="S2313" i="11"/>
  <c r="R2313" i="11"/>
  <c r="Q2313" i="11"/>
  <c r="AF2313" i="11"/>
  <c r="X2313" i="11" l="1"/>
  <c r="W2313" i="11"/>
  <c r="V2313" i="11"/>
  <c r="U2313" i="11"/>
  <c r="T2313" i="11"/>
  <c r="AG2313" i="11"/>
  <c r="AG2314" i="11"/>
  <c r="AF2314" i="11"/>
  <c r="S2314" i="11"/>
  <c r="R2314" i="11"/>
  <c r="Q2314" i="11"/>
  <c r="P2314" i="11"/>
  <c r="O2314" i="11"/>
  <c r="N2315" i="11"/>
  <c r="AC2315" i="11"/>
  <c r="AB2315" i="11"/>
  <c r="Y2315" i="11"/>
  <c r="AA2315" i="11"/>
  <c r="M2316" i="11"/>
  <c r="Z2315" i="11"/>
  <c r="AE2314" i="11"/>
  <c r="V2314" i="11" l="1"/>
  <c r="U2314" i="11"/>
  <c r="T2314" i="11"/>
  <c r="W2314" i="11"/>
  <c r="X2314" i="11"/>
  <c r="Y2316" i="11"/>
  <c r="AD2316" i="11" s="1"/>
  <c r="AB2316" i="11"/>
  <c r="M2317" i="11"/>
  <c r="AA2316" i="11"/>
  <c r="AE2316" i="11" s="1"/>
  <c r="Z2316" i="11"/>
  <c r="AC2316" i="11"/>
  <c r="N2316" i="11"/>
  <c r="AE2315" i="11"/>
  <c r="AD2315" i="11"/>
  <c r="Q2315" i="11" l="1"/>
  <c r="P2315" i="11"/>
  <c r="O2315" i="11"/>
  <c r="R2315" i="11"/>
  <c r="S2315" i="11"/>
  <c r="V2315" i="11"/>
  <c r="U2315" i="11"/>
  <c r="T2315" i="11"/>
  <c r="X2315" i="11"/>
  <c r="W2315" i="11"/>
  <c r="AG2316" i="11"/>
  <c r="AF2316" i="11"/>
  <c r="X2316" i="11"/>
  <c r="W2316" i="11"/>
  <c r="T2316" i="11"/>
  <c r="V2316" i="11"/>
  <c r="U2316" i="11"/>
  <c r="AB2317" i="11"/>
  <c r="AA2317" i="11"/>
  <c r="M2318" i="11"/>
  <c r="Z2317" i="11"/>
  <c r="N2317" i="11"/>
  <c r="AC2317" i="11"/>
  <c r="Y2317" i="11"/>
  <c r="AD2317" i="11" s="1"/>
  <c r="AF2315" i="11"/>
  <c r="Q2316" i="11"/>
  <c r="P2316" i="11"/>
  <c r="O2316" i="11"/>
  <c r="S2316" i="11"/>
  <c r="R2316" i="11"/>
  <c r="AG2315" i="11"/>
  <c r="N2318" i="11" l="1"/>
  <c r="AC2318" i="11"/>
  <c r="M2319" i="11"/>
  <c r="Z2318" i="11"/>
  <c r="Y2318" i="11"/>
  <c r="AB2318" i="11"/>
  <c r="AA2318" i="11"/>
  <c r="AE2318" i="11" s="1"/>
  <c r="S2317" i="11"/>
  <c r="R2317" i="11"/>
  <c r="O2317" i="11"/>
  <c r="Q2317" i="11"/>
  <c r="P2317" i="11"/>
  <c r="AF2317" i="11"/>
  <c r="AE2317" i="11"/>
  <c r="T2317" i="11" l="1"/>
  <c r="W2317" i="11"/>
  <c r="V2317" i="11"/>
  <c r="U2317" i="11"/>
  <c r="X2317" i="11"/>
  <c r="W2318" i="11"/>
  <c r="V2318" i="11"/>
  <c r="U2318" i="11"/>
  <c r="X2318" i="11"/>
  <c r="T2318" i="11"/>
  <c r="M2320" i="11"/>
  <c r="Z2319" i="11"/>
  <c r="Y2319" i="11"/>
  <c r="AD2319" i="11" s="1"/>
  <c r="AC2319" i="11"/>
  <c r="AB2319" i="11"/>
  <c r="AA2319" i="11"/>
  <c r="AE2319" i="11" s="1"/>
  <c r="N2319" i="11"/>
  <c r="AG2317" i="11"/>
  <c r="AD2318" i="11"/>
  <c r="AG2318" i="11"/>
  <c r="AF2318" i="11"/>
  <c r="R2319" i="11" l="1"/>
  <c r="Q2319" i="11"/>
  <c r="P2319" i="11"/>
  <c r="S2319" i="11"/>
  <c r="O2319" i="11"/>
  <c r="O2318" i="11"/>
  <c r="R2318" i="11"/>
  <c r="Q2318" i="11"/>
  <c r="P2318" i="11"/>
  <c r="S2318" i="11"/>
  <c r="X2319" i="11"/>
  <c r="U2319" i="11"/>
  <c r="T2319" i="11"/>
  <c r="W2319" i="11"/>
  <c r="V2319" i="11"/>
  <c r="AC2320" i="11"/>
  <c r="AB2320" i="11"/>
  <c r="AA2320" i="11"/>
  <c r="N2320" i="11"/>
  <c r="M2321" i="11"/>
  <c r="Z2320" i="11"/>
  <c r="Y2320" i="11"/>
  <c r="AD2320" i="11" s="1"/>
  <c r="AG2319" i="11"/>
  <c r="AF2319" i="11"/>
  <c r="S2320" i="11" l="1"/>
  <c r="P2320" i="11"/>
  <c r="O2320" i="11"/>
  <c r="R2320" i="11"/>
  <c r="Q2320" i="11"/>
  <c r="N2321" i="11"/>
  <c r="AA2321" i="11"/>
  <c r="AE2321" i="11" s="1"/>
  <c r="Z2321" i="11"/>
  <c r="Y2321" i="11"/>
  <c r="M2322" i="11"/>
  <c r="AC2321" i="11"/>
  <c r="AB2321" i="11"/>
  <c r="AF2320" i="11"/>
  <c r="AE2320" i="11"/>
  <c r="X2321" i="11" l="1"/>
  <c r="W2321" i="11"/>
  <c r="V2321" i="11"/>
  <c r="T2321" i="11"/>
  <c r="U2321" i="11"/>
  <c r="U2320" i="11"/>
  <c r="T2320" i="11"/>
  <c r="X2320" i="11"/>
  <c r="W2320" i="11"/>
  <c r="V2320" i="11"/>
  <c r="AG2320" i="11"/>
  <c r="AG2321" i="11"/>
  <c r="AA2322" i="11"/>
  <c r="AE2322" i="11" s="1"/>
  <c r="M2323" i="11"/>
  <c r="Z2322" i="11"/>
  <c r="Y2322" i="11"/>
  <c r="N2322" i="11"/>
  <c r="AC2322" i="11"/>
  <c r="AB2322" i="11"/>
  <c r="AD2321" i="11"/>
  <c r="V2322" i="11" l="1"/>
  <c r="U2322" i="11"/>
  <c r="T2322" i="11"/>
  <c r="X2322" i="11"/>
  <c r="W2322" i="11"/>
  <c r="N2323" i="11"/>
  <c r="AC2323" i="11"/>
  <c r="AB2323" i="11"/>
  <c r="Y2323" i="11"/>
  <c r="M2324" i="11"/>
  <c r="AA2323" i="11"/>
  <c r="Z2323" i="11"/>
  <c r="P2321" i="11"/>
  <c r="O2321" i="11"/>
  <c r="S2321" i="11"/>
  <c r="R2321" i="11"/>
  <c r="Q2321" i="11"/>
  <c r="AF2321" i="11"/>
  <c r="AG2322" i="11"/>
  <c r="AD2322" i="11"/>
  <c r="S2322" i="11" l="1"/>
  <c r="R2322" i="11"/>
  <c r="Q2322" i="11"/>
  <c r="P2322" i="11"/>
  <c r="O2322" i="11"/>
  <c r="AF2322" i="11"/>
  <c r="AE2323" i="11"/>
  <c r="Y2324" i="11"/>
  <c r="AB2324" i="11"/>
  <c r="AA2324" i="11"/>
  <c r="Z2324" i="11"/>
  <c r="M2325" i="11"/>
  <c r="N2324" i="11"/>
  <c r="AC2324" i="11"/>
  <c r="AD2323" i="11"/>
  <c r="AF2323" i="11" s="1"/>
  <c r="AB2325" i="11" l="1"/>
  <c r="AA2325" i="11"/>
  <c r="M2326" i="11"/>
  <c r="Z2325" i="11"/>
  <c r="N2325" i="11"/>
  <c r="AC2325" i="11"/>
  <c r="Y2325" i="11"/>
  <c r="AD2324" i="11"/>
  <c r="AE2324" i="11"/>
  <c r="Q2323" i="11"/>
  <c r="P2323" i="11"/>
  <c r="O2323" i="11"/>
  <c r="S2323" i="11"/>
  <c r="R2323" i="11"/>
  <c r="V2323" i="11"/>
  <c r="U2323" i="11"/>
  <c r="T2323" i="11"/>
  <c r="X2323" i="11"/>
  <c r="W2323" i="11"/>
  <c r="AG2323" i="11"/>
  <c r="AE2325" i="11" l="1"/>
  <c r="N2326" i="11"/>
  <c r="AC2326" i="11"/>
  <c r="M2327" i="11"/>
  <c r="Z2326" i="11"/>
  <c r="Y2326" i="11"/>
  <c r="AA2326" i="11"/>
  <c r="AB2326" i="11"/>
  <c r="X2324" i="11"/>
  <c r="W2324" i="11"/>
  <c r="T2324" i="11"/>
  <c r="U2324" i="11"/>
  <c r="V2324" i="11"/>
  <c r="AG2325" i="11"/>
  <c r="Q2324" i="11"/>
  <c r="P2324" i="11"/>
  <c r="O2324" i="11"/>
  <c r="S2324" i="11"/>
  <c r="R2324" i="11"/>
  <c r="AF2324" i="11"/>
  <c r="AD2325" i="11"/>
  <c r="AG2324" i="11"/>
  <c r="AD2326" i="11" l="1"/>
  <c r="M2328" i="11"/>
  <c r="Z2327" i="11"/>
  <c r="Y2327" i="11"/>
  <c r="AD2327" i="11" s="1"/>
  <c r="AC2327" i="11"/>
  <c r="AB2327" i="11"/>
  <c r="AA2327" i="11"/>
  <c r="AE2327" i="11" s="1"/>
  <c r="N2327" i="11"/>
  <c r="AE2326" i="11"/>
  <c r="S2325" i="11"/>
  <c r="R2325" i="11"/>
  <c r="O2325" i="11"/>
  <c r="Q2325" i="11"/>
  <c r="P2325" i="11"/>
  <c r="AF2325" i="11"/>
  <c r="AG2326" i="11"/>
  <c r="AF2326" i="11"/>
  <c r="T2325" i="11"/>
  <c r="W2325" i="11"/>
  <c r="V2325" i="11"/>
  <c r="U2325" i="11"/>
  <c r="X2325" i="11"/>
  <c r="AG2327" i="11" l="1"/>
  <c r="AF2327" i="11"/>
  <c r="R2327" i="11"/>
  <c r="Q2327" i="11"/>
  <c r="P2327" i="11"/>
  <c r="S2327" i="11"/>
  <c r="O2327" i="11"/>
  <c r="AC2328" i="11"/>
  <c r="AB2328" i="11"/>
  <c r="AA2328" i="11"/>
  <c r="N2328" i="11"/>
  <c r="Z2328" i="11"/>
  <c r="Y2328" i="11"/>
  <c r="AD2328" i="11" s="1"/>
  <c r="M2329" i="11"/>
  <c r="X2327" i="11"/>
  <c r="U2327" i="11"/>
  <c r="T2327" i="11"/>
  <c r="V2327" i="11"/>
  <c r="W2327" i="11"/>
  <c r="W2326" i="11"/>
  <c r="V2326" i="11"/>
  <c r="U2326" i="11"/>
  <c r="X2326" i="11"/>
  <c r="T2326" i="11"/>
  <c r="O2326" i="11"/>
  <c r="R2326" i="11"/>
  <c r="Q2326" i="11"/>
  <c r="P2326" i="11"/>
  <c r="S2326" i="11"/>
  <c r="S2328" i="11" l="1"/>
  <c r="P2328" i="11"/>
  <c r="O2328" i="11"/>
  <c r="R2328" i="11"/>
  <c r="Q2328" i="11"/>
  <c r="N2329" i="11"/>
  <c r="AA2329" i="11"/>
  <c r="AE2329" i="11" s="1"/>
  <c r="M2330" i="11"/>
  <c r="Z2329" i="11"/>
  <c r="Y2329" i="11"/>
  <c r="AD2329" i="11" s="1"/>
  <c r="AC2329" i="11"/>
  <c r="AB2329" i="11"/>
  <c r="AF2328" i="11"/>
  <c r="AE2328" i="11"/>
  <c r="X2329" i="11" l="1"/>
  <c r="W2329" i="11"/>
  <c r="V2329" i="11"/>
  <c r="U2329" i="11"/>
  <c r="T2329" i="11"/>
  <c r="AF2329" i="11"/>
  <c r="AG2329" i="11"/>
  <c r="U2328" i="11"/>
  <c r="T2328" i="11"/>
  <c r="X2328" i="11"/>
  <c r="W2328" i="11"/>
  <c r="V2328" i="11"/>
  <c r="P2329" i="11"/>
  <c r="O2329" i="11"/>
  <c r="S2329" i="11"/>
  <c r="R2329" i="11"/>
  <c r="Q2329" i="11"/>
  <c r="AA2330" i="11"/>
  <c r="M2331" i="11"/>
  <c r="Z2330" i="11"/>
  <c r="Y2330" i="11"/>
  <c r="AD2330" i="11" s="1"/>
  <c r="N2330" i="11"/>
  <c r="AC2330" i="11"/>
  <c r="AB2330" i="11"/>
  <c r="AG2328" i="11"/>
  <c r="AF2330" i="11" l="1"/>
  <c r="N2331" i="11"/>
  <c r="AC2331" i="11"/>
  <c r="AB2331" i="11"/>
  <c r="Y2331" i="11"/>
  <c r="AD2331" i="11" s="1"/>
  <c r="M2332" i="11"/>
  <c r="AA2331" i="11"/>
  <c r="AE2331" i="11" s="1"/>
  <c r="Z2331" i="11"/>
  <c r="AE2330" i="11"/>
  <c r="S2330" i="11"/>
  <c r="R2330" i="11"/>
  <c r="Q2330" i="11"/>
  <c r="P2330" i="11"/>
  <c r="O2330" i="11"/>
  <c r="Q2331" i="11" l="1"/>
  <c r="P2331" i="11"/>
  <c r="O2331" i="11"/>
  <c r="S2331" i="11"/>
  <c r="R2331" i="11"/>
  <c r="AG2331" i="11"/>
  <c r="AF2331" i="11"/>
  <c r="V2331" i="11"/>
  <c r="U2331" i="11"/>
  <c r="T2331" i="11"/>
  <c r="X2331" i="11"/>
  <c r="W2331" i="11"/>
  <c r="Y2332" i="11"/>
  <c r="AD2332" i="11" s="1"/>
  <c r="AB2332" i="11"/>
  <c r="M2333" i="11"/>
  <c r="AA2332" i="11"/>
  <c r="AE2332" i="11" s="1"/>
  <c r="Z2332" i="11"/>
  <c r="N2332" i="11"/>
  <c r="AC2332" i="11"/>
  <c r="V2330" i="11"/>
  <c r="U2330" i="11"/>
  <c r="T2330" i="11"/>
  <c r="W2330" i="11"/>
  <c r="X2330" i="11"/>
  <c r="AG2330" i="11"/>
  <c r="X2332" i="11" l="1"/>
  <c r="W2332" i="11"/>
  <c r="T2332" i="11"/>
  <c r="V2332" i="11"/>
  <c r="U2332" i="11"/>
  <c r="Q2332" i="11"/>
  <c r="P2332" i="11"/>
  <c r="O2332" i="11"/>
  <c r="S2332" i="11"/>
  <c r="R2332" i="11"/>
  <c r="AB2333" i="11"/>
  <c r="AA2333" i="11"/>
  <c r="M2334" i="11"/>
  <c r="Z2333" i="11"/>
  <c r="N2333" i="11"/>
  <c r="AC2333" i="11"/>
  <c r="Y2333" i="11"/>
  <c r="AG2332" i="11"/>
  <c r="AF2332" i="11"/>
  <c r="N2334" i="11" l="1"/>
  <c r="AC2334" i="11"/>
  <c r="M2335" i="11"/>
  <c r="Z2334" i="11"/>
  <c r="Y2334" i="11"/>
  <c r="AD2334" i="11" s="1"/>
  <c r="AB2334" i="11"/>
  <c r="AA2334" i="11"/>
  <c r="AE2334" i="11" s="1"/>
  <c r="AE2333" i="11"/>
  <c r="AD2333" i="11"/>
  <c r="T2333" i="11" l="1"/>
  <c r="W2333" i="11"/>
  <c r="V2333" i="11"/>
  <c r="U2333" i="11"/>
  <c r="X2333" i="11"/>
  <c r="W2334" i="11"/>
  <c r="V2334" i="11"/>
  <c r="U2334" i="11"/>
  <c r="X2334" i="11"/>
  <c r="T2334" i="11"/>
  <c r="O2334" i="11"/>
  <c r="R2334" i="11"/>
  <c r="Q2334" i="11"/>
  <c r="P2334" i="11"/>
  <c r="S2334" i="11"/>
  <c r="S2333" i="11"/>
  <c r="R2333" i="11"/>
  <c r="O2333" i="11"/>
  <c r="Q2333" i="11"/>
  <c r="P2333" i="11"/>
  <c r="M2336" i="11"/>
  <c r="Z2335" i="11"/>
  <c r="Y2335" i="11"/>
  <c r="AD2335" i="11" s="1"/>
  <c r="AC2335" i="11"/>
  <c r="AB2335" i="11"/>
  <c r="AA2335" i="11"/>
  <c r="N2335" i="11"/>
  <c r="AF2333" i="11"/>
  <c r="AG2333" i="11"/>
  <c r="AG2334" i="11"/>
  <c r="AF2334" i="11"/>
  <c r="AC2336" i="11" l="1"/>
  <c r="AB2336" i="11"/>
  <c r="AA2336" i="11"/>
  <c r="AE2336" i="11" s="1"/>
  <c r="N2336" i="11"/>
  <c r="Y2336" i="11"/>
  <c r="M2337" i="11"/>
  <c r="Z2336" i="11"/>
  <c r="AG2335" i="11"/>
  <c r="AF2335" i="11"/>
  <c r="AE2335" i="11"/>
  <c r="R2335" i="11"/>
  <c r="Q2335" i="11"/>
  <c r="P2335" i="11"/>
  <c r="S2335" i="11"/>
  <c r="O2335" i="11"/>
  <c r="AG2336" i="11" l="1"/>
  <c r="U2336" i="11"/>
  <c r="T2336" i="11"/>
  <c r="X2336" i="11"/>
  <c r="W2336" i="11"/>
  <c r="V2336" i="11"/>
  <c r="N2337" i="11"/>
  <c r="AA2337" i="11"/>
  <c r="Z2337" i="11"/>
  <c r="Y2337" i="11"/>
  <c r="AD2337" i="11" s="1"/>
  <c r="M2338" i="11"/>
  <c r="AC2337" i="11"/>
  <c r="AB2337" i="11"/>
  <c r="AD2336" i="11"/>
  <c r="X2335" i="11"/>
  <c r="U2335" i="11"/>
  <c r="T2335" i="11"/>
  <c r="W2335" i="11"/>
  <c r="V2335" i="11"/>
  <c r="AF2337" i="11" l="1"/>
  <c r="AA2338" i="11"/>
  <c r="M2339" i="11"/>
  <c r="Z2338" i="11"/>
  <c r="Y2338" i="11"/>
  <c r="N2338" i="11"/>
  <c r="AC2338" i="11"/>
  <c r="AB2338" i="11"/>
  <c r="P2337" i="11"/>
  <c r="O2337" i="11"/>
  <c r="S2337" i="11"/>
  <c r="R2337" i="11"/>
  <c r="Q2337" i="11"/>
  <c r="S2336" i="11"/>
  <c r="P2336" i="11"/>
  <c r="O2336" i="11"/>
  <c r="R2336" i="11"/>
  <c r="Q2336" i="11"/>
  <c r="AE2337" i="11"/>
  <c r="AF2336" i="11"/>
  <c r="AD2338" i="11" l="1"/>
  <c r="AF2338" i="11"/>
  <c r="X2337" i="11"/>
  <c r="W2337" i="11"/>
  <c r="V2337" i="11"/>
  <c r="U2337" i="11"/>
  <c r="T2337" i="11"/>
  <c r="N2339" i="11"/>
  <c r="AC2339" i="11"/>
  <c r="AB2339" i="11"/>
  <c r="Y2339" i="11"/>
  <c r="Z2339" i="11"/>
  <c r="M2340" i="11"/>
  <c r="AA2339" i="11"/>
  <c r="AE2339" i="11" s="1"/>
  <c r="AE2338" i="11"/>
  <c r="AG2337" i="11"/>
  <c r="V2338" i="11" l="1"/>
  <c r="U2338" i="11"/>
  <c r="T2338" i="11"/>
  <c r="X2338" i="11"/>
  <c r="W2338" i="11"/>
  <c r="AD2339" i="11"/>
  <c r="AG2338" i="11"/>
  <c r="V2339" i="11"/>
  <c r="U2339" i="11"/>
  <c r="T2339" i="11"/>
  <c r="X2339" i="11"/>
  <c r="W2339" i="11"/>
  <c r="Y2340" i="11"/>
  <c r="AB2340" i="11"/>
  <c r="AA2340" i="11"/>
  <c r="AE2340" i="11" s="1"/>
  <c r="Z2340" i="11"/>
  <c r="M2341" i="11"/>
  <c r="AC2340" i="11"/>
  <c r="N2340" i="11"/>
  <c r="AG2339" i="11"/>
  <c r="S2338" i="11"/>
  <c r="R2338" i="11"/>
  <c r="Q2338" i="11"/>
  <c r="O2338" i="11"/>
  <c r="P2338" i="11"/>
  <c r="X2340" i="11" l="1"/>
  <c r="W2340" i="11"/>
  <c r="T2340" i="11"/>
  <c r="V2340" i="11"/>
  <c r="U2340" i="11"/>
  <c r="Q2339" i="11"/>
  <c r="P2339" i="11"/>
  <c r="O2339" i="11"/>
  <c r="S2339" i="11"/>
  <c r="R2339" i="11"/>
  <c r="AD2340" i="11"/>
  <c r="AF2339" i="11"/>
  <c r="AG2340" i="11"/>
  <c r="AF2340" i="11"/>
  <c r="AB2341" i="11"/>
  <c r="AA2341" i="11"/>
  <c r="AE2341" i="11" s="1"/>
  <c r="M2342" i="11"/>
  <c r="Z2341" i="11"/>
  <c r="N2341" i="11"/>
  <c r="AC2341" i="11"/>
  <c r="Y2341" i="11"/>
  <c r="AD2341" i="11" s="1"/>
  <c r="AG2341" i="11" l="1"/>
  <c r="AF2341" i="11"/>
  <c r="T2341" i="11"/>
  <c r="W2341" i="11"/>
  <c r="V2341" i="11"/>
  <c r="U2341" i="11"/>
  <c r="X2341" i="11"/>
  <c r="S2341" i="11"/>
  <c r="R2341" i="11"/>
  <c r="O2341" i="11"/>
  <c r="P2341" i="11"/>
  <c r="Q2341" i="11"/>
  <c r="Q2340" i="11"/>
  <c r="P2340" i="11"/>
  <c r="O2340" i="11"/>
  <c r="S2340" i="11"/>
  <c r="R2340" i="11"/>
  <c r="N2342" i="11"/>
  <c r="AC2342" i="11"/>
  <c r="M2343" i="11"/>
  <c r="Z2342" i="11"/>
  <c r="Y2342" i="11"/>
  <c r="AD2342" i="11" s="1"/>
  <c r="AA2342" i="11"/>
  <c r="AE2342" i="11" s="1"/>
  <c r="AB2342" i="11"/>
  <c r="W2342" i="11" l="1"/>
  <c r="V2342" i="11"/>
  <c r="U2342" i="11"/>
  <c r="X2342" i="11"/>
  <c r="T2342" i="11"/>
  <c r="M2344" i="11"/>
  <c r="Z2343" i="11"/>
  <c r="Y2343" i="11"/>
  <c r="AD2343" i="11" s="1"/>
  <c r="AC2343" i="11"/>
  <c r="AB2343" i="11"/>
  <c r="AA2343" i="11"/>
  <c r="AE2343" i="11" s="1"/>
  <c r="N2343" i="11"/>
  <c r="O2342" i="11"/>
  <c r="R2342" i="11"/>
  <c r="Q2342" i="11"/>
  <c r="P2342" i="11"/>
  <c r="S2342" i="11"/>
  <c r="AG2342" i="11"/>
  <c r="AF2342" i="11"/>
  <c r="AG2343" i="11" l="1"/>
  <c r="AF2343" i="11"/>
  <c r="X2343" i="11"/>
  <c r="U2343" i="11"/>
  <c r="T2343" i="11"/>
  <c r="W2343" i="11"/>
  <c r="V2343" i="11"/>
  <c r="R2343" i="11"/>
  <c r="Q2343" i="11"/>
  <c r="P2343" i="11"/>
  <c r="S2343" i="11"/>
  <c r="O2343" i="11"/>
  <c r="AC2344" i="11"/>
  <c r="AB2344" i="11"/>
  <c r="AA2344" i="11"/>
  <c r="AE2344" i="11" s="1"/>
  <c r="N2344" i="11"/>
  <c r="Z2344" i="11"/>
  <c r="Y2344" i="11"/>
  <c r="AD2344" i="11" s="1"/>
  <c r="M2345" i="11"/>
  <c r="AF2344" i="11" l="1"/>
  <c r="AG2344" i="11"/>
  <c r="N2345" i="11"/>
  <c r="AA2345" i="11"/>
  <c r="M2346" i="11"/>
  <c r="Z2345" i="11"/>
  <c r="Y2345" i="11"/>
  <c r="AD2345" i="11" s="1"/>
  <c r="AB2345" i="11"/>
  <c r="AC2345" i="11"/>
  <c r="S2344" i="11"/>
  <c r="P2344" i="11"/>
  <c r="O2344" i="11"/>
  <c r="Q2344" i="11"/>
  <c r="R2344" i="11"/>
  <c r="U2344" i="11"/>
  <c r="T2344" i="11"/>
  <c r="X2344" i="11"/>
  <c r="W2344" i="11"/>
  <c r="V2344" i="11"/>
  <c r="AE2345" i="11" l="1"/>
  <c r="P2345" i="11"/>
  <c r="O2345" i="11"/>
  <c r="S2345" i="11"/>
  <c r="R2345" i="11"/>
  <c r="Q2345" i="11"/>
  <c r="AA2346" i="11"/>
  <c r="AE2346" i="11" s="1"/>
  <c r="M2347" i="11"/>
  <c r="Z2346" i="11"/>
  <c r="Y2346" i="11"/>
  <c r="AD2346" i="11" s="1"/>
  <c r="N2346" i="11"/>
  <c r="AC2346" i="11"/>
  <c r="AB2346" i="11"/>
  <c r="AF2345" i="11"/>
  <c r="AG2345" i="11"/>
  <c r="V2346" i="11" l="1"/>
  <c r="U2346" i="11"/>
  <c r="T2346" i="11"/>
  <c r="X2346" i="11"/>
  <c r="W2346" i="11"/>
  <c r="S2346" i="11"/>
  <c r="R2346" i="11"/>
  <c r="Q2346" i="11"/>
  <c r="P2346" i="11"/>
  <c r="O2346" i="11"/>
  <c r="N2347" i="11"/>
  <c r="AC2347" i="11"/>
  <c r="AB2347" i="11"/>
  <c r="Y2347" i="11"/>
  <c r="AA2347" i="11"/>
  <c r="Z2347" i="11"/>
  <c r="M2348" i="11"/>
  <c r="AG2346" i="11"/>
  <c r="AF2346" i="11"/>
  <c r="X2345" i="11"/>
  <c r="W2345" i="11"/>
  <c r="V2345" i="11"/>
  <c r="U2345" i="11"/>
  <c r="T2345" i="11"/>
  <c r="AD2347" i="11" l="1"/>
  <c r="AE2347" i="11"/>
  <c r="AG2347" i="11"/>
  <c r="AF2347" i="11"/>
  <c r="Y2348" i="11"/>
  <c r="AD2348" i="11" s="1"/>
  <c r="AB2348" i="11"/>
  <c r="M2349" i="11"/>
  <c r="AA2348" i="11"/>
  <c r="Z2348" i="11"/>
  <c r="AC2348" i="11"/>
  <c r="N2348" i="11"/>
  <c r="Q2348" i="11" l="1"/>
  <c r="P2348" i="11"/>
  <c r="O2348" i="11"/>
  <c r="S2348" i="11"/>
  <c r="R2348" i="11"/>
  <c r="AB2349" i="11"/>
  <c r="AA2349" i="11"/>
  <c r="AE2349" i="11" s="1"/>
  <c r="M2350" i="11"/>
  <c r="Z2349" i="11"/>
  <c r="N2349" i="11"/>
  <c r="AC2349" i="11"/>
  <c r="Y2349" i="11"/>
  <c r="AD2349" i="11" s="1"/>
  <c r="AF2348" i="11"/>
  <c r="V2347" i="11"/>
  <c r="U2347" i="11"/>
  <c r="T2347" i="11"/>
  <c r="X2347" i="11"/>
  <c r="W2347" i="11"/>
  <c r="AE2348" i="11"/>
  <c r="AG2348" i="11" s="1"/>
  <c r="Q2347" i="11"/>
  <c r="P2347" i="11"/>
  <c r="O2347" i="11"/>
  <c r="R2347" i="11"/>
  <c r="S2347" i="11"/>
  <c r="S2349" i="11" l="1"/>
  <c r="R2349" i="11"/>
  <c r="O2349" i="11"/>
  <c r="Q2349" i="11"/>
  <c r="P2349" i="11"/>
  <c r="T2349" i="11"/>
  <c r="W2349" i="11"/>
  <c r="V2349" i="11"/>
  <c r="U2349" i="11"/>
  <c r="X2349" i="11"/>
  <c r="AG2349" i="11"/>
  <c r="AF2349" i="11"/>
  <c r="N2350" i="11"/>
  <c r="AC2350" i="11"/>
  <c r="M2351" i="11"/>
  <c r="Z2350" i="11"/>
  <c r="Y2350" i="11"/>
  <c r="AB2350" i="11"/>
  <c r="AA2350" i="11"/>
  <c r="X2348" i="11"/>
  <c r="W2348" i="11"/>
  <c r="T2348" i="11"/>
  <c r="V2348" i="11"/>
  <c r="U2348" i="11"/>
  <c r="M2352" i="11" l="1"/>
  <c r="Z2351" i="11"/>
  <c r="Y2351" i="11"/>
  <c r="AD2351" i="11" s="1"/>
  <c r="AC2351" i="11"/>
  <c r="AB2351" i="11"/>
  <c r="AA2351" i="11"/>
  <c r="AE2351" i="11" s="1"/>
  <c r="N2351" i="11"/>
  <c r="AG2350" i="11"/>
  <c r="AE2350" i="11"/>
  <c r="AD2350" i="11"/>
  <c r="X2351" i="11" l="1"/>
  <c r="U2351" i="11"/>
  <c r="T2351" i="11"/>
  <c r="W2351" i="11"/>
  <c r="V2351" i="11"/>
  <c r="R2351" i="11"/>
  <c r="Q2351" i="11"/>
  <c r="P2351" i="11"/>
  <c r="S2351" i="11"/>
  <c r="O2351" i="11"/>
  <c r="AG2351" i="11"/>
  <c r="AF2351" i="11"/>
  <c r="O2350" i="11"/>
  <c r="R2350" i="11"/>
  <c r="Q2350" i="11"/>
  <c r="P2350" i="11"/>
  <c r="S2350" i="11"/>
  <c r="W2350" i="11"/>
  <c r="V2350" i="11"/>
  <c r="U2350" i="11"/>
  <c r="X2350" i="11"/>
  <c r="T2350" i="11"/>
  <c r="AF2350" i="11"/>
  <c r="AC2352" i="11"/>
  <c r="AB2352" i="11"/>
  <c r="AA2352" i="11"/>
  <c r="N2352" i="11"/>
  <c r="M2353" i="11"/>
  <c r="Z2352" i="11"/>
  <c r="Y2352" i="11"/>
  <c r="AD2352" i="11" s="1"/>
  <c r="S2352" i="11" l="1"/>
  <c r="P2352" i="11"/>
  <c r="O2352" i="11"/>
  <c r="R2352" i="11"/>
  <c r="Q2352" i="11"/>
  <c r="AF2352" i="11"/>
  <c r="AE2352" i="11"/>
  <c r="N2353" i="11"/>
  <c r="AA2353" i="11"/>
  <c r="Z2353" i="11"/>
  <c r="Y2353" i="11"/>
  <c r="M2354" i="11"/>
  <c r="AC2353" i="11"/>
  <c r="AB2353" i="11"/>
  <c r="U2352" i="11" l="1"/>
  <c r="T2352" i="11"/>
  <c r="X2352" i="11"/>
  <c r="W2352" i="11"/>
  <c r="V2352" i="11"/>
  <c r="AG2352" i="11"/>
  <c r="AA2354" i="11"/>
  <c r="M2355" i="11"/>
  <c r="Z2354" i="11"/>
  <c r="Y2354" i="11"/>
  <c r="N2354" i="11"/>
  <c r="AC2354" i="11"/>
  <c r="AB2354" i="11"/>
  <c r="AE2353" i="11"/>
  <c r="AD2353" i="11"/>
  <c r="N2355" i="11" l="1"/>
  <c r="AC2355" i="11"/>
  <c r="AB2355" i="11"/>
  <c r="Y2355" i="11"/>
  <c r="M2356" i="11"/>
  <c r="AA2355" i="11"/>
  <c r="AE2355" i="11" s="1"/>
  <c r="Z2355" i="11"/>
  <c r="AE2354" i="11"/>
  <c r="AG2354" i="11" s="1"/>
  <c r="P2353" i="11"/>
  <c r="O2353" i="11"/>
  <c r="S2353" i="11"/>
  <c r="R2353" i="11"/>
  <c r="Q2353" i="11"/>
  <c r="AF2354" i="11"/>
  <c r="AF2353" i="11"/>
  <c r="AD2354" i="11"/>
  <c r="X2353" i="11"/>
  <c r="W2353" i="11"/>
  <c r="V2353" i="11"/>
  <c r="T2353" i="11"/>
  <c r="U2353" i="11"/>
  <c r="AG2353" i="11"/>
  <c r="V2355" i="11" l="1"/>
  <c r="U2355" i="11"/>
  <c r="T2355" i="11"/>
  <c r="X2355" i="11"/>
  <c r="W2355" i="11"/>
  <c r="Y2356" i="11"/>
  <c r="AD2356" i="11" s="1"/>
  <c r="AB2356" i="11"/>
  <c r="AA2356" i="11"/>
  <c r="AE2356" i="11" s="1"/>
  <c r="Z2356" i="11"/>
  <c r="M2357" i="11"/>
  <c r="N2356" i="11"/>
  <c r="AC2356" i="11"/>
  <c r="V2354" i="11"/>
  <c r="U2354" i="11"/>
  <c r="T2354" i="11"/>
  <c r="X2354" i="11"/>
  <c r="W2354" i="11"/>
  <c r="AD2355" i="11"/>
  <c r="S2354" i="11"/>
  <c r="R2354" i="11"/>
  <c r="Q2354" i="11"/>
  <c r="P2354" i="11"/>
  <c r="O2354" i="11"/>
  <c r="AG2355" i="11"/>
  <c r="AF2355" i="11"/>
  <c r="X2356" i="11" l="1"/>
  <c r="W2356" i="11"/>
  <c r="T2356" i="11"/>
  <c r="U2356" i="11"/>
  <c r="V2356" i="11"/>
  <c r="Q2356" i="11"/>
  <c r="P2356" i="11"/>
  <c r="O2356" i="11"/>
  <c r="S2356" i="11"/>
  <c r="R2356" i="11"/>
  <c r="AG2356" i="11"/>
  <c r="AF2356" i="11"/>
  <c r="Q2355" i="11"/>
  <c r="P2355" i="11"/>
  <c r="O2355" i="11"/>
  <c r="S2355" i="11"/>
  <c r="R2355" i="11"/>
  <c r="AB2357" i="11"/>
  <c r="AA2357" i="11"/>
  <c r="AE2357" i="11" s="1"/>
  <c r="M2358" i="11"/>
  <c r="Z2357" i="11"/>
  <c r="N2357" i="11"/>
  <c r="AC2357" i="11"/>
  <c r="Y2357" i="11"/>
  <c r="AD2357" i="11" s="1"/>
  <c r="T2357" i="11" l="1"/>
  <c r="W2357" i="11"/>
  <c r="V2357" i="11"/>
  <c r="U2357" i="11"/>
  <c r="X2357" i="11"/>
  <c r="S2357" i="11"/>
  <c r="R2357" i="11"/>
  <c r="O2357" i="11"/>
  <c r="Q2357" i="11"/>
  <c r="P2357" i="11"/>
  <c r="AF2357" i="11"/>
  <c r="AG2357" i="11"/>
  <c r="N2358" i="11"/>
  <c r="AC2358" i="11"/>
  <c r="M2359" i="11"/>
  <c r="Z2358" i="11"/>
  <c r="Y2358" i="11"/>
  <c r="AB2358" i="11"/>
  <c r="AA2358" i="11"/>
  <c r="AE2358" i="11" s="1"/>
  <c r="M2360" i="11" l="1"/>
  <c r="Z2359" i="11"/>
  <c r="Y2359" i="11"/>
  <c r="AD2359" i="11" s="1"/>
  <c r="AC2359" i="11"/>
  <c r="AB2359" i="11"/>
  <c r="AA2359" i="11"/>
  <c r="AE2359" i="11" s="1"/>
  <c r="N2359" i="11"/>
  <c r="AG2358" i="11"/>
  <c r="W2358" i="11"/>
  <c r="V2358" i="11"/>
  <c r="U2358" i="11"/>
  <c r="X2358" i="11"/>
  <c r="T2358" i="11"/>
  <c r="AD2358" i="11"/>
  <c r="AG2359" i="11" l="1"/>
  <c r="AF2359" i="11"/>
  <c r="R2359" i="11"/>
  <c r="Q2359" i="11"/>
  <c r="P2359" i="11"/>
  <c r="S2359" i="11"/>
  <c r="O2359" i="11"/>
  <c r="O2358" i="11"/>
  <c r="R2358" i="11"/>
  <c r="Q2358" i="11"/>
  <c r="P2358" i="11"/>
  <c r="S2358" i="11"/>
  <c r="X2359" i="11"/>
  <c r="U2359" i="11"/>
  <c r="T2359" i="11"/>
  <c r="V2359" i="11"/>
  <c r="W2359" i="11"/>
  <c r="AF2358" i="11"/>
  <c r="AC2360" i="11"/>
  <c r="AB2360" i="11"/>
  <c r="AA2360" i="11"/>
  <c r="AE2360" i="11" s="1"/>
  <c r="N2360" i="11"/>
  <c r="Z2360" i="11"/>
  <c r="Y2360" i="11"/>
  <c r="AD2360" i="11" s="1"/>
  <c r="M2361" i="11"/>
  <c r="U2360" i="11" l="1"/>
  <c r="T2360" i="11"/>
  <c r="X2360" i="11"/>
  <c r="W2360" i="11"/>
  <c r="V2360" i="11"/>
  <c r="S2360" i="11"/>
  <c r="P2360" i="11"/>
  <c r="O2360" i="11"/>
  <c r="R2360" i="11"/>
  <c r="Q2360" i="11"/>
  <c r="AF2360" i="11"/>
  <c r="AG2360" i="11"/>
  <c r="N2361" i="11"/>
  <c r="AA2361" i="11"/>
  <c r="AE2361" i="11" s="1"/>
  <c r="M2362" i="11"/>
  <c r="Z2361" i="11"/>
  <c r="Y2361" i="11"/>
  <c r="AC2361" i="11"/>
  <c r="AB2361" i="11"/>
  <c r="AA2362" i="11" l="1"/>
  <c r="M2363" i="11"/>
  <c r="Z2362" i="11"/>
  <c r="Y2362" i="11"/>
  <c r="AD2362" i="11" s="1"/>
  <c r="N2362" i="11"/>
  <c r="AC2362" i="11"/>
  <c r="AB2362" i="11"/>
  <c r="AG2361" i="11"/>
  <c r="X2361" i="11"/>
  <c r="W2361" i="11"/>
  <c r="V2361" i="11"/>
  <c r="U2361" i="11"/>
  <c r="T2361" i="11"/>
  <c r="AD2361" i="11"/>
  <c r="P2361" i="11" l="1"/>
  <c r="O2361" i="11"/>
  <c r="S2361" i="11"/>
  <c r="R2361" i="11"/>
  <c r="Q2361" i="11"/>
  <c r="AG2362" i="11"/>
  <c r="AF2362" i="11"/>
  <c r="AF2361" i="11"/>
  <c r="S2362" i="11"/>
  <c r="R2362" i="11"/>
  <c r="Q2362" i="11"/>
  <c r="P2362" i="11"/>
  <c r="O2362" i="11"/>
  <c r="N2363" i="11"/>
  <c r="AC2363" i="11"/>
  <c r="AB2363" i="11"/>
  <c r="Y2363" i="11"/>
  <c r="M2364" i="11"/>
  <c r="AA2363" i="11"/>
  <c r="Z2363" i="11"/>
  <c r="AE2362" i="11"/>
  <c r="V2362" i="11" l="1"/>
  <c r="U2362" i="11"/>
  <c r="T2362" i="11"/>
  <c r="W2362" i="11"/>
  <c r="X2362" i="11"/>
  <c r="AE2363" i="11"/>
  <c r="Y2364" i="11"/>
  <c r="AB2364" i="11"/>
  <c r="M2365" i="11"/>
  <c r="AA2364" i="11"/>
  <c r="AE2364" i="11" s="1"/>
  <c r="Z2364" i="11"/>
  <c r="AC2364" i="11"/>
  <c r="N2364" i="11"/>
  <c r="AD2363" i="11"/>
  <c r="AF2363" i="11" s="1"/>
  <c r="AG2364" i="11" l="1"/>
  <c r="X2364" i="11"/>
  <c r="W2364" i="11"/>
  <c r="T2364" i="11"/>
  <c r="V2364" i="11"/>
  <c r="U2364" i="11"/>
  <c r="AB2365" i="11"/>
  <c r="AA2365" i="11"/>
  <c r="AE2365" i="11" s="1"/>
  <c r="M2366" i="11"/>
  <c r="Z2365" i="11"/>
  <c r="N2365" i="11"/>
  <c r="AC2365" i="11"/>
  <c r="Y2365" i="11"/>
  <c r="AD2365" i="11" s="1"/>
  <c r="V2363" i="11"/>
  <c r="U2363" i="11"/>
  <c r="T2363" i="11"/>
  <c r="X2363" i="11"/>
  <c r="W2363" i="11"/>
  <c r="Q2363" i="11"/>
  <c r="P2363" i="11"/>
  <c r="O2363" i="11"/>
  <c r="S2363" i="11"/>
  <c r="R2363" i="11"/>
  <c r="AD2364" i="11"/>
  <c r="AG2363" i="11"/>
  <c r="S2365" i="11" l="1"/>
  <c r="R2365" i="11"/>
  <c r="O2365" i="11"/>
  <c r="Q2365" i="11"/>
  <c r="P2365" i="11"/>
  <c r="Q2364" i="11"/>
  <c r="P2364" i="11"/>
  <c r="O2364" i="11"/>
  <c r="S2364" i="11"/>
  <c r="R2364" i="11"/>
  <c r="AG2365" i="11"/>
  <c r="AF2365" i="11"/>
  <c r="N2366" i="11"/>
  <c r="AC2366" i="11"/>
  <c r="M2367" i="11"/>
  <c r="Z2366" i="11"/>
  <c r="Y2366" i="11"/>
  <c r="AB2366" i="11"/>
  <c r="AA2366" i="11"/>
  <c r="AF2364" i="11"/>
  <c r="T2365" i="11"/>
  <c r="W2365" i="11"/>
  <c r="V2365" i="11"/>
  <c r="U2365" i="11"/>
  <c r="X2365" i="11"/>
  <c r="AA2367" i="11" l="1"/>
  <c r="M2368" i="11"/>
  <c r="Z2367" i="11"/>
  <c r="Y2367" i="11"/>
  <c r="AC2367" i="11"/>
  <c r="AB2367" i="11"/>
  <c r="AE2366" i="11"/>
  <c r="AD2366" i="11"/>
  <c r="AD2367" i="11" l="1"/>
  <c r="AC2368" i="11"/>
  <c r="M2369" i="11"/>
  <c r="Z2368" i="11"/>
  <c r="Y2368" i="11"/>
  <c r="AD2368" i="11" s="1"/>
  <c r="AA2368" i="11"/>
  <c r="AB2368" i="11"/>
  <c r="O2366" i="11"/>
  <c r="R2366" i="11"/>
  <c r="Q2366" i="11"/>
  <c r="P2366" i="11"/>
  <c r="S2366" i="11"/>
  <c r="AE2367" i="11"/>
  <c r="AF2366" i="11"/>
  <c r="W2366" i="11"/>
  <c r="V2366" i="11"/>
  <c r="U2366" i="11"/>
  <c r="X2366" i="11"/>
  <c r="T2366" i="11"/>
  <c r="AG2366" i="11"/>
  <c r="AG2367" i="11" l="1"/>
  <c r="V2367" i="11"/>
  <c r="U2367" i="11"/>
  <c r="T2367" i="11"/>
  <c r="X2367" i="11"/>
  <c r="W2367" i="11"/>
  <c r="AE2368" i="11"/>
  <c r="AA2369" i="11"/>
  <c r="AE2369" i="11" s="1"/>
  <c r="M2370" i="11"/>
  <c r="Z2369" i="11"/>
  <c r="Y2369" i="11"/>
  <c r="AD2369" i="11" s="1"/>
  <c r="AC2369" i="11"/>
  <c r="AB2369" i="11"/>
  <c r="O2368" i="11"/>
  <c r="R2368" i="11"/>
  <c r="Q2368" i="11"/>
  <c r="AF2368" i="11"/>
  <c r="P2368" i="11"/>
  <c r="S2368" i="11"/>
  <c r="S2367" i="11"/>
  <c r="R2367" i="11"/>
  <c r="Q2367" i="11"/>
  <c r="O2367" i="11"/>
  <c r="AF2367" i="11"/>
  <c r="P2367" i="11"/>
  <c r="W2368" i="11" l="1"/>
  <c r="V2368" i="11"/>
  <c r="U2368" i="11"/>
  <c r="AG2368" i="11"/>
  <c r="X2368" i="11"/>
  <c r="T2368" i="11"/>
  <c r="S2369" i="11"/>
  <c r="R2369" i="11"/>
  <c r="Q2369" i="11"/>
  <c r="AF2369" i="11"/>
  <c r="P2369" i="11"/>
  <c r="O2369" i="11"/>
  <c r="AG2369" i="11"/>
  <c r="V2369" i="11"/>
  <c r="U2369" i="11"/>
  <c r="T2369" i="11"/>
  <c r="X2369" i="11"/>
  <c r="W2369" i="11"/>
  <c r="AC2370" i="11"/>
  <c r="M2371" i="11"/>
  <c r="Z2370" i="11"/>
  <c r="Y2370" i="11"/>
  <c r="AD2370" i="11" s="1"/>
  <c r="AB2370" i="11"/>
  <c r="AA2370" i="11"/>
  <c r="AE2370" i="11" s="1"/>
  <c r="O2370" i="11" l="1"/>
  <c r="R2370" i="11"/>
  <c r="Q2370" i="11"/>
  <c r="AF2370" i="11"/>
  <c r="P2370" i="11"/>
  <c r="S2370" i="11"/>
  <c r="AA2371" i="11"/>
  <c r="AE2371" i="11" s="1"/>
  <c r="M2372" i="11"/>
  <c r="Z2371" i="11"/>
  <c r="Y2371" i="11"/>
  <c r="AD2371" i="11" s="1"/>
  <c r="AC2371" i="11"/>
  <c r="AB2371" i="11"/>
  <c r="W2370" i="11"/>
  <c r="V2370" i="11"/>
  <c r="U2370" i="11"/>
  <c r="X2370" i="11"/>
  <c r="AG2370" i="11"/>
  <c r="T2370" i="11"/>
  <c r="AG2371" i="11" l="1"/>
  <c r="V2371" i="11"/>
  <c r="U2371" i="11"/>
  <c r="T2371" i="11"/>
  <c r="X2371" i="11"/>
  <c r="W2371" i="11"/>
  <c r="S2371" i="11"/>
  <c r="R2371" i="11"/>
  <c r="Q2371" i="11"/>
  <c r="P2371" i="11"/>
  <c r="AF2371" i="11"/>
  <c r="O2371" i="11"/>
  <c r="AC2372" i="11"/>
  <c r="M2373" i="11"/>
  <c r="Z2372" i="11"/>
  <c r="Y2372" i="11"/>
  <c r="AB2372" i="11"/>
  <c r="AA2372" i="11"/>
  <c r="AE2372" i="11" s="1"/>
  <c r="AD2372" i="11" l="1"/>
  <c r="AA2373" i="11"/>
  <c r="M2374" i="11"/>
  <c r="Z2373" i="11"/>
  <c r="Y2373" i="11"/>
  <c r="AD2373" i="11" s="1"/>
  <c r="AC2373" i="11"/>
  <c r="AB2373" i="11"/>
  <c r="W2372" i="11"/>
  <c r="V2372" i="11"/>
  <c r="U2372" i="11"/>
  <c r="AG2372" i="11"/>
  <c r="X2372" i="11"/>
  <c r="T2372" i="11"/>
  <c r="S2373" i="11" l="1"/>
  <c r="R2373" i="11"/>
  <c r="Q2373" i="11"/>
  <c r="P2373" i="11"/>
  <c r="O2373" i="11"/>
  <c r="AF2373" i="11"/>
  <c r="AE2373" i="11"/>
  <c r="AC2374" i="11"/>
  <c r="M2375" i="11"/>
  <c r="Z2374" i="11"/>
  <c r="Y2374" i="11"/>
  <c r="AB2374" i="11"/>
  <c r="AA2374" i="11"/>
  <c r="O2372" i="11"/>
  <c r="R2372" i="11"/>
  <c r="Q2372" i="11"/>
  <c r="AF2372" i="11"/>
  <c r="P2372" i="11"/>
  <c r="S2372" i="11"/>
  <c r="AE2374" i="11" l="1"/>
  <c r="AG2373" i="11"/>
  <c r="V2373" i="11"/>
  <c r="U2373" i="11"/>
  <c r="T2373" i="11"/>
  <c r="W2373" i="11"/>
  <c r="X2373" i="11"/>
  <c r="AD2374" i="11"/>
  <c r="AA2375" i="11"/>
  <c r="M2376" i="11"/>
  <c r="Z2375" i="11"/>
  <c r="Y2375" i="11"/>
  <c r="AD2375" i="11" s="1"/>
  <c r="AC2375" i="11"/>
  <c r="AB2375" i="11"/>
  <c r="O2374" i="11" l="1"/>
  <c r="R2374" i="11"/>
  <c r="Q2374" i="11"/>
  <c r="AF2374" i="11"/>
  <c r="P2374" i="11"/>
  <c r="S2374" i="11"/>
  <c r="S2375" i="11"/>
  <c r="R2375" i="11"/>
  <c r="Q2375" i="11"/>
  <c r="O2375" i="11"/>
  <c r="AF2375" i="11"/>
  <c r="P2375" i="11"/>
  <c r="AC2376" i="11"/>
  <c r="M2377" i="11"/>
  <c r="Z2376" i="11"/>
  <c r="Y2376" i="11"/>
  <c r="AD2376" i="11" s="1"/>
  <c r="AA2376" i="11"/>
  <c r="AB2376" i="11"/>
  <c r="AE2375" i="11"/>
  <c r="W2374" i="11"/>
  <c r="V2374" i="11"/>
  <c r="U2374" i="11"/>
  <c r="X2374" i="11"/>
  <c r="AG2374" i="11"/>
  <c r="T2374" i="11"/>
  <c r="O2376" i="11" l="1"/>
  <c r="R2376" i="11"/>
  <c r="Q2376" i="11"/>
  <c r="AF2376" i="11"/>
  <c r="P2376" i="11"/>
  <c r="S2376" i="11"/>
  <c r="AA2377" i="11"/>
  <c r="AE2377" i="11" s="1"/>
  <c r="M2378" i="11"/>
  <c r="Z2377" i="11"/>
  <c r="Y2377" i="11"/>
  <c r="AD2377" i="11" s="1"/>
  <c r="AC2377" i="11"/>
  <c r="AB2377" i="11"/>
  <c r="AG2375" i="11"/>
  <c r="V2375" i="11"/>
  <c r="U2375" i="11"/>
  <c r="T2375" i="11"/>
  <c r="X2375" i="11"/>
  <c r="W2375" i="11"/>
  <c r="AE2376" i="11"/>
  <c r="AG2377" i="11" l="1"/>
  <c r="V2377" i="11"/>
  <c r="U2377" i="11"/>
  <c r="T2377" i="11"/>
  <c r="X2377" i="11"/>
  <c r="W2377" i="11"/>
  <c r="AC2378" i="11"/>
  <c r="M2379" i="11"/>
  <c r="Z2378" i="11"/>
  <c r="Y2378" i="11"/>
  <c r="AB2378" i="11"/>
  <c r="AA2378" i="11"/>
  <c r="W2376" i="11"/>
  <c r="V2376" i="11"/>
  <c r="U2376" i="11"/>
  <c r="AG2376" i="11"/>
  <c r="X2376" i="11"/>
  <c r="T2376" i="11"/>
  <c r="S2377" i="11"/>
  <c r="R2377" i="11"/>
  <c r="Q2377" i="11"/>
  <c r="AF2377" i="11"/>
  <c r="P2377" i="11"/>
  <c r="O2377" i="11"/>
  <c r="AA2379" i="11" l="1"/>
  <c r="M2380" i="11"/>
  <c r="Z2379" i="11"/>
  <c r="Y2379" i="11"/>
  <c r="AD2379" i="11" s="1"/>
  <c r="AC2379" i="11"/>
  <c r="AB2379" i="11"/>
  <c r="AE2378" i="11"/>
  <c r="AD2378" i="11"/>
  <c r="O2378" i="11" l="1"/>
  <c r="R2378" i="11"/>
  <c r="Q2378" i="11"/>
  <c r="AF2378" i="11"/>
  <c r="P2378" i="11"/>
  <c r="S2378" i="11"/>
  <c r="W2378" i="11"/>
  <c r="V2378" i="11"/>
  <c r="U2378" i="11"/>
  <c r="X2378" i="11"/>
  <c r="AG2378" i="11"/>
  <c r="T2378" i="11"/>
  <c r="S2379" i="11"/>
  <c r="R2379" i="11"/>
  <c r="Q2379" i="11"/>
  <c r="P2379" i="11"/>
  <c r="AF2379" i="11"/>
  <c r="O2379" i="11"/>
  <c r="AC2380" i="11"/>
  <c r="M2381" i="11"/>
  <c r="Z2380" i="11"/>
  <c r="Y2380" i="11"/>
  <c r="AD2380" i="11" s="1"/>
  <c r="AB2380" i="11"/>
  <c r="AA2380" i="11"/>
  <c r="AE2380" i="11" s="1"/>
  <c r="AE2379" i="11"/>
  <c r="O2380" i="11" l="1"/>
  <c r="R2380" i="11"/>
  <c r="Q2380" i="11"/>
  <c r="AF2380" i="11"/>
  <c r="P2380" i="11"/>
  <c r="S2380" i="11"/>
  <c r="AC2381" i="11"/>
  <c r="AB2381" i="11"/>
  <c r="AA2381" i="11"/>
  <c r="Y2381" i="11"/>
  <c r="M2382" i="11"/>
  <c r="Z2381" i="11"/>
  <c r="W2380" i="11"/>
  <c r="V2380" i="11"/>
  <c r="U2380" i="11"/>
  <c r="AG2380" i="11"/>
  <c r="X2380" i="11"/>
  <c r="T2380" i="11"/>
  <c r="AG2379" i="11"/>
  <c r="V2379" i="11"/>
  <c r="U2379" i="11"/>
  <c r="T2379" i="11"/>
  <c r="X2379" i="11"/>
  <c r="W2379" i="11"/>
  <c r="AA2382" i="11" l="1"/>
  <c r="AB2382" i="11"/>
  <c r="Z2382" i="11"/>
  <c r="M2383" i="11"/>
  <c r="Y2382" i="11"/>
  <c r="AD2382" i="11" s="1"/>
  <c r="AC2382" i="11"/>
  <c r="AD2381" i="11"/>
  <c r="AE2381" i="11"/>
  <c r="W2381" i="11" l="1"/>
  <c r="T2381" i="11"/>
  <c r="AG2381" i="11"/>
  <c r="X2381" i="11"/>
  <c r="V2381" i="11"/>
  <c r="U2381" i="11"/>
  <c r="S2382" i="11"/>
  <c r="R2382" i="11"/>
  <c r="Q2382" i="11"/>
  <c r="P2382" i="11"/>
  <c r="AF2382" i="11"/>
  <c r="O2382" i="11"/>
  <c r="O2381" i="11"/>
  <c r="S2381" i="11"/>
  <c r="R2381" i="11"/>
  <c r="AF2381" i="11"/>
  <c r="Q2381" i="11"/>
  <c r="P2381" i="11"/>
  <c r="Z2383" i="11"/>
  <c r="M2384" i="11"/>
  <c r="Y2383" i="11"/>
  <c r="AD2383" i="11" s="1"/>
  <c r="AC2383" i="11"/>
  <c r="AB2383" i="11"/>
  <c r="AA2383" i="11"/>
  <c r="AE2383" i="11" s="1"/>
  <c r="AE2382" i="11"/>
  <c r="W2383" i="11" l="1"/>
  <c r="AG2383" i="11"/>
  <c r="X2383" i="11"/>
  <c r="T2383" i="11"/>
  <c r="U2383" i="11"/>
  <c r="V2383" i="11"/>
  <c r="O2383" i="11"/>
  <c r="Q2383" i="11"/>
  <c r="P2383" i="11"/>
  <c r="S2383" i="11"/>
  <c r="R2383" i="11"/>
  <c r="AF2383" i="11"/>
  <c r="AA2384" i="11"/>
  <c r="AB2384" i="11"/>
  <c r="Z2384" i="11"/>
  <c r="Y2384" i="11"/>
  <c r="AD2384" i="11" s="1"/>
  <c r="M2385" i="11"/>
  <c r="AC2384" i="11"/>
  <c r="V2382" i="11"/>
  <c r="U2382" i="11"/>
  <c r="T2382" i="11"/>
  <c r="AG2382" i="11"/>
  <c r="X2382" i="11"/>
  <c r="W2382" i="11"/>
  <c r="S2384" i="11" l="1"/>
  <c r="O2384" i="11"/>
  <c r="AF2384" i="11"/>
  <c r="R2384" i="11"/>
  <c r="Q2384" i="11"/>
  <c r="P2384" i="11"/>
  <c r="AE2384" i="11"/>
  <c r="AC2385" i="11"/>
  <c r="Z2385" i="11"/>
  <c r="Y2385" i="11"/>
  <c r="M2386" i="11"/>
  <c r="AB2385" i="11"/>
  <c r="AA2385" i="11"/>
  <c r="AE2385" i="11" s="1"/>
  <c r="AG2384" i="11" l="1"/>
  <c r="X2384" i="11"/>
  <c r="W2384" i="11"/>
  <c r="V2384" i="11"/>
  <c r="U2384" i="11"/>
  <c r="T2384" i="11"/>
  <c r="W2385" i="11"/>
  <c r="V2385" i="11"/>
  <c r="U2385" i="11"/>
  <c r="T2385" i="11"/>
  <c r="X2385" i="11"/>
  <c r="AG2385" i="11"/>
  <c r="AA2386" i="11"/>
  <c r="AE2386" i="11" s="1"/>
  <c r="AC2386" i="11"/>
  <c r="Y2386" i="11"/>
  <c r="AD2386" i="11" s="1"/>
  <c r="M2387" i="11"/>
  <c r="AB2386" i="11"/>
  <c r="Z2386" i="11"/>
  <c r="AD2385" i="11"/>
  <c r="S2386" i="11" l="1"/>
  <c r="AF2386" i="11"/>
  <c r="R2386" i="11"/>
  <c r="O2386" i="11"/>
  <c r="Q2386" i="11"/>
  <c r="P2386" i="11"/>
  <c r="V2386" i="11"/>
  <c r="U2386" i="11"/>
  <c r="T2386" i="11"/>
  <c r="X2386" i="11"/>
  <c r="W2386" i="11"/>
  <c r="AG2386" i="11"/>
  <c r="O2385" i="11"/>
  <c r="AF2385" i="11"/>
  <c r="Q2385" i="11"/>
  <c r="P2385" i="11"/>
  <c r="R2385" i="11"/>
  <c r="S2385" i="11"/>
  <c r="M2388" i="11"/>
  <c r="Z2387" i="11"/>
  <c r="AA2387" i="11"/>
  <c r="Y2387" i="11"/>
  <c r="AD2387" i="11" s="1"/>
  <c r="AC2387" i="11"/>
  <c r="AB2387" i="11"/>
  <c r="R2387" i="11" l="1"/>
  <c r="O2387" i="11"/>
  <c r="AF2387" i="11"/>
  <c r="P2387" i="11"/>
  <c r="Q2387" i="11"/>
  <c r="S2387" i="11"/>
  <c r="AE2387" i="11"/>
  <c r="AA2388" i="11"/>
  <c r="AE2388" i="11" s="1"/>
  <c r="M2389" i="11"/>
  <c r="AB2388" i="11"/>
  <c r="Z2388" i="11"/>
  <c r="Y2388" i="11"/>
  <c r="AD2388" i="11" s="1"/>
  <c r="AC2388" i="11"/>
  <c r="V2388" i="11" l="1"/>
  <c r="X2388" i="11"/>
  <c r="AG2388" i="11"/>
  <c r="W2388" i="11"/>
  <c r="U2388" i="11"/>
  <c r="T2388" i="11"/>
  <c r="W2387" i="11"/>
  <c r="AG2387" i="11"/>
  <c r="V2387" i="11"/>
  <c r="U2387" i="11"/>
  <c r="T2387" i="11"/>
  <c r="X2387" i="11"/>
  <c r="S2388" i="11"/>
  <c r="AF2388" i="11"/>
  <c r="Q2388" i="11"/>
  <c r="P2388" i="11"/>
  <c r="O2388" i="11"/>
  <c r="R2388" i="11"/>
  <c r="M2390" i="11"/>
  <c r="Z2389" i="11"/>
  <c r="Y2389" i="11"/>
  <c r="AD2389" i="11" s="1"/>
  <c r="AC2389" i="11"/>
  <c r="AB2389" i="11"/>
  <c r="AA2389" i="11"/>
  <c r="AE2389" i="11" s="1"/>
  <c r="W2389" i="11" l="1"/>
  <c r="X2389" i="11"/>
  <c r="AG2389" i="11"/>
  <c r="V2389" i="11"/>
  <c r="T2389" i="11"/>
  <c r="U2389" i="11"/>
  <c r="R2389" i="11"/>
  <c r="O2389" i="11"/>
  <c r="S2389" i="11"/>
  <c r="Q2389" i="11"/>
  <c r="P2389" i="11"/>
  <c r="AF2389" i="11"/>
  <c r="AA2390" i="11"/>
  <c r="AE2390" i="11" s="1"/>
  <c r="Z2390" i="11"/>
  <c r="Y2390" i="11"/>
  <c r="AD2390" i="11" s="1"/>
  <c r="M2391" i="11"/>
  <c r="AC2390" i="11"/>
  <c r="AB2390" i="11"/>
  <c r="S2390" i="11" l="1"/>
  <c r="P2390" i="11"/>
  <c r="O2390" i="11"/>
  <c r="R2390" i="11"/>
  <c r="Q2390" i="11"/>
  <c r="AF2390" i="11"/>
  <c r="V2390" i="11"/>
  <c r="X2390" i="11"/>
  <c r="T2390" i="11"/>
  <c r="AG2390" i="11"/>
  <c r="W2390" i="11"/>
  <c r="U2390" i="11"/>
  <c r="M2392" i="11"/>
  <c r="Z2391" i="11"/>
  <c r="AB2391" i="11"/>
  <c r="AA2391" i="11"/>
  <c r="AE2391" i="11" s="1"/>
  <c r="Y2391" i="11"/>
  <c r="AD2391" i="11" s="1"/>
  <c r="AC2391" i="11"/>
  <c r="W2391" i="11" l="1"/>
  <c r="U2391" i="11"/>
  <c r="T2391" i="11"/>
  <c r="V2391" i="11"/>
  <c r="AG2391" i="11"/>
  <c r="X2391" i="11"/>
  <c r="AA2392" i="11"/>
  <c r="AE2392" i="11" s="1"/>
  <c r="AC2392" i="11"/>
  <c r="AB2392" i="11"/>
  <c r="Z2392" i="11"/>
  <c r="M2393" i="11"/>
  <c r="Y2392" i="11"/>
  <c r="AD2392" i="11" s="1"/>
  <c r="R2391" i="11"/>
  <c r="O2391" i="11"/>
  <c r="Q2391" i="11"/>
  <c r="P2391" i="11"/>
  <c r="AF2391" i="11"/>
  <c r="S2391" i="11"/>
  <c r="V2392" i="11" l="1"/>
  <c r="AG2392" i="11"/>
  <c r="W2392" i="11"/>
  <c r="U2392" i="11"/>
  <c r="T2392" i="11"/>
  <c r="X2392" i="11"/>
  <c r="S2392" i="11"/>
  <c r="R2392" i="11"/>
  <c r="Q2392" i="11"/>
  <c r="P2392" i="11"/>
  <c r="AF2392" i="11"/>
  <c r="O2392" i="11"/>
  <c r="M2394" i="11"/>
  <c r="Z2393" i="11"/>
  <c r="AC2393" i="11"/>
  <c r="AB2393" i="11"/>
  <c r="Y2393" i="11"/>
  <c r="AA2393" i="11"/>
  <c r="AA2394" i="11" l="1"/>
  <c r="AC2394" i="11"/>
  <c r="Y2394" i="11"/>
  <c r="M2395" i="11"/>
  <c r="AB2394" i="11"/>
  <c r="Z2394" i="11"/>
  <c r="AE2393" i="11"/>
  <c r="AD2393" i="11"/>
  <c r="R2393" i="11" l="1"/>
  <c r="O2393" i="11"/>
  <c r="S2393" i="11"/>
  <c r="Q2393" i="11"/>
  <c r="AF2393" i="11"/>
  <c r="P2393" i="11"/>
  <c r="W2393" i="11"/>
  <c r="T2393" i="11"/>
  <c r="X2393" i="11"/>
  <c r="AG2393" i="11"/>
  <c r="V2393" i="11"/>
  <c r="U2393" i="11"/>
  <c r="M2396" i="11"/>
  <c r="Z2395" i="11"/>
  <c r="AA2395" i="11"/>
  <c r="AE2395" i="11" s="1"/>
  <c r="Y2395" i="11"/>
  <c r="AD2395" i="11" s="1"/>
  <c r="AB2395" i="11"/>
  <c r="AC2395" i="11"/>
  <c r="AD2394" i="11"/>
  <c r="AE2394" i="11"/>
  <c r="R2395" i="11" l="1"/>
  <c r="O2395" i="11"/>
  <c r="AF2395" i="11"/>
  <c r="P2395" i="11"/>
  <c r="S2395" i="11"/>
  <c r="Q2395" i="11"/>
  <c r="W2395" i="11"/>
  <c r="AG2395" i="11"/>
  <c r="V2395" i="11"/>
  <c r="U2395" i="11"/>
  <c r="T2395" i="11"/>
  <c r="X2395" i="11"/>
  <c r="V2394" i="11"/>
  <c r="U2394" i="11"/>
  <c r="T2394" i="11"/>
  <c r="AG2394" i="11"/>
  <c r="X2394" i="11"/>
  <c r="W2394" i="11"/>
  <c r="AA2396" i="11"/>
  <c r="M2397" i="11"/>
  <c r="AB2396" i="11"/>
  <c r="Z2396" i="11"/>
  <c r="Y2396" i="11"/>
  <c r="AD2396" i="11" s="1"/>
  <c r="AC2396" i="11"/>
  <c r="S2394" i="11"/>
  <c r="AF2394" i="11"/>
  <c r="R2394" i="11"/>
  <c r="O2394" i="11"/>
  <c r="Q2394" i="11"/>
  <c r="P2394" i="11"/>
  <c r="M2398" i="11" l="1"/>
  <c r="Z2397" i="11"/>
  <c r="Y2397" i="11"/>
  <c r="AD2397" i="11" s="1"/>
  <c r="AC2397" i="11"/>
  <c r="AB2397" i="11"/>
  <c r="AA2397" i="11"/>
  <c r="AE2397" i="11" s="1"/>
  <c r="S2396" i="11"/>
  <c r="AF2396" i="11"/>
  <c r="Q2396" i="11"/>
  <c r="P2396" i="11"/>
  <c r="O2396" i="11"/>
  <c r="R2396" i="11"/>
  <c r="AE2396" i="11"/>
  <c r="V2396" i="11" l="1"/>
  <c r="X2396" i="11"/>
  <c r="AG2396" i="11"/>
  <c r="W2396" i="11"/>
  <c r="U2396" i="11"/>
  <c r="T2396" i="11"/>
  <c r="W2397" i="11"/>
  <c r="X2397" i="11"/>
  <c r="AG2397" i="11"/>
  <c r="V2397" i="11"/>
  <c r="U2397" i="11"/>
  <c r="T2397" i="11"/>
  <c r="R2397" i="11"/>
  <c r="O2397" i="11"/>
  <c r="S2397" i="11"/>
  <c r="Q2397" i="11"/>
  <c r="P2397" i="11"/>
  <c r="AF2397" i="11"/>
  <c r="AA2398" i="11"/>
  <c r="Z2398" i="11"/>
  <c r="Y2398" i="11"/>
  <c r="AD2398" i="11" s="1"/>
  <c r="M2399" i="11"/>
  <c r="AC2398" i="11"/>
  <c r="AB2398" i="11"/>
  <c r="AB2399" i="11" l="1"/>
  <c r="AA2399" i="11"/>
  <c r="M2400" i="11"/>
  <c r="Z2399" i="11"/>
  <c r="AC2399" i="11"/>
  <c r="Y2399" i="11"/>
  <c r="AD2399" i="11" s="1"/>
  <c r="S2398" i="11"/>
  <c r="P2398" i="11"/>
  <c r="O2398" i="11"/>
  <c r="R2398" i="11"/>
  <c r="Q2398" i="11"/>
  <c r="AF2398" i="11"/>
  <c r="AE2398" i="11"/>
  <c r="S2399" i="11" l="1"/>
  <c r="R2399" i="11"/>
  <c r="O2399" i="11"/>
  <c r="Q2399" i="11"/>
  <c r="AF2399" i="11"/>
  <c r="P2399" i="11"/>
  <c r="V2398" i="11"/>
  <c r="X2398" i="11"/>
  <c r="T2398" i="11"/>
  <c r="AG2398" i="11"/>
  <c r="W2398" i="11"/>
  <c r="U2398" i="11"/>
  <c r="AA2400" i="11"/>
  <c r="AC2400" i="11"/>
  <c r="AB2400" i="11"/>
  <c r="Z2400" i="11"/>
  <c r="M2401" i="11"/>
  <c r="Y2400" i="11"/>
  <c r="AE2399" i="11"/>
  <c r="AE2400" i="11" l="1"/>
  <c r="AD2400" i="11"/>
  <c r="T2399" i="11"/>
  <c r="W2399" i="11"/>
  <c r="AG2399" i="11"/>
  <c r="X2399" i="11"/>
  <c r="V2399" i="11"/>
  <c r="U2399" i="11"/>
  <c r="AB2401" i="11"/>
  <c r="AA2401" i="11"/>
  <c r="M2402" i="11"/>
  <c r="Z2401" i="11"/>
  <c r="Y2401" i="11"/>
  <c r="AD2401" i="11" s="1"/>
  <c r="AC2401" i="11"/>
  <c r="AA2402" i="11" l="1"/>
  <c r="M2403" i="11"/>
  <c r="AB2402" i="11"/>
  <c r="Z2402" i="11"/>
  <c r="Y2402" i="11"/>
  <c r="AD2402" i="11" s="1"/>
  <c r="AC2402" i="11"/>
  <c r="AE2401" i="11"/>
  <c r="AF2400" i="11"/>
  <c r="P2400" i="11"/>
  <c r="O2400" i="11"/>
  <c r="S2400" i="11"/>
  <c r="R2400" i="11"/>
  <c r="Q2400" i="11"/>
  <c r="S2401" i="11"/>
  <c r="R2401" i="11"/>
  <c r="O2401" i="11"/>
  <c r="AF2401" i="11"/>
  <c r="P2401" i="11"/>
  <c r="Q2401" i="11"/>
  <c r="X2400" i="11"/>
  <c r="W2400" i="11"/>
  <c r="V2400" i="11"/>
  <c r="T2400" i="11"/>
  <c r="AG2400" i="11"/>
  <c r="U2400" i="11"/>
  <c r="AF2402" i="11" l="1"/>
  <c r="P2402" i="11"/>
  <c r="O2402" i="11"/>
  <c r="S2402" i="11"/>
  <c r="R2402" i="11"/>
  <c r="Q2402" i="11"/>
  <c r="AB2403" i="11"/>
  <c r="AA2403" i="11"/>
  <c r="M2404" i="11"/>
  <c r="Z2403" i="11"/>
  <c r="Y2403" i="11"/>
  <c r="AD2403" i="11" s="1"/>
  <c r="AC2403" i="11"/>
  <c r="T2401" i="11"/>
  <c r="W2401" i="11"/>
  <c r="X2401" i="11"/>
  <c r="V2401" i="11"/>
  <c r="U2401" i="11"/>
  <c r="AG2401" i="11"/>
  <c r="AE2402" i="11"/>
  <c r="S2403" i="11" l="1"/>
  <c r="R2403" i="11"/>
  <c r="O2403" i="11"/>
  <c r="Q2403" i="11"/>
  <c r="AF2403" i="11"/>
  <c r="P2403" i="11"/>
  <c r="AE2403" i="11"/>
  <c r="X2402" i="11"/>
  <c r="W2402" i="11"/>
  <c r="V2402" i="11"/>
  <c r="U2402" i="11"/>
  <c r="T2402" i="11"/>
  <c r="AG2402" i="11"/>
  <c r="AA2404" i="11"/>
  <c r="AC2404" i="11"/>
  <c r="AB2404" i="11"/>
  <c r="Z2404" i="11"/>
  <c r="M2405" i="11"/>
  <c r="Y2404" i="11"/>
  <c r="AD2404" i="11" s="1"/>
  <c r="AE2404" i="11" l="1"/>
  <c r="AF2404" i="11"/>
  <c r="P2404" i="11"/>
  <c r="O2404" i="11"/>
  <c r="S2404" i="11"/>
  <c r="R2404" i="11"/>
  <c r="Q2404" i="11"/>
  <c r="AB2405" i="11"/>
  <c r="AA2405" i="11"/>
  <c r="M2406" i="11"/>
  <c r="Z2405" i="11"/>
  <c r="Y2405" i="11"/>
  <c r="AD2405" i="11" s="1"/>
  <c r="AC2405" i="11"/>
  <c r="T2403" i="11"/>
  <c r="W2403" i="11"/>
  <c r="AG2403" i="11"/>
  <c r="X2403" i="11"/>
  <c r="V2403" i="11"/>
  <c r="U2403" i="11"/>
  <c r="S2405" i="11" l="1"/>
  <c r="R2405" i="11"/>
  <c r="O2405" i="11"/>
  <c r="AF2405" i="11"/>
  <c r="P2405" i="11"/>
  <c r="Q2405" i="11"/>
  <c r="AA2406" i="11"/>
  <c r="AE2406" i="11" s="1"/>
  <c r="M2407" i="11"/>
  <c r="AB2406" i="11"/>
  <c r="Z2406" i="11"/>
  <c r="Y2406" i="11"/>
  <c r="AD2406" i="11" s="1"/>
  <c r="AC2406" i="11"/>
  <c r="AE2405" i="11"/>
  <c r="X2404" i="11"/>
  <c r="W2404" i="11"/>
  <c r="V2404" i="11"/>
  <c r="T2404" i="11"/>
  <c r="AG2404" i="11"/>
  <c r="U2404" i="11"/>
  <c r="AB2407" i="11" l="1"/>
  <c r="AA2407" i="11"/>
  <c r="M2408" i="11"/>
  <c r="Z2407" i="11"/>
  <c r="AC2407" i="11"/>
  <c r="Y2407" i="11"/>
  <c r="AD2407" i="11" s="1"/>
  <c r="AF2406" i="11"/>
  <c r="P2406" i="11"/>
  <c r="O2406" i="11"/>
  <c r="S2406" i="11"/>
  <c r="R2406" i="11"/>
  <c r="Q2406" i="11"/>
  <c r="T2405" i="11"/>
  <c r="W2405" i="11"/>
  <c r="X2405" i="11"/>
  <c r="V2405" i="11"/>
  <c r="AG2405" i="11"/>
  <c r="U2405" i="11"/>
  <c r="X2406" i="11"/>
  <c r="W2406" i="11"/>
  <c r="V2406" i="11"/>
  <c r="U2406" i="11"/>
  <c r="T2406" i="11"/>
  <c r="AG2406" i="11"/>
  <c r="AA2408" i="11" l="1"/>
  <c r="AC2408" i="11"/>
  <c r="AB2408" i="11"/>
  <c r="Z2408" i="11"/>
  <c r="M2409" i="11"/>
  <c r="Y2408" i="11"/>
  <c r="AD2408" i="11" s="1"/>
  <c r="AE2407" i="11"/>
  <c r="S2407" i="11"/>
  <c r="R2407" i="11"/>
  <c r="O2407" i="11"/>
  <c r="Q2407" i="11"/>
  <c r="AF2407" i="11"/>
  <c r="P2407" i="11"/>
  <c r="T2407" i="11" l="1"/>
  <c r="W2407" i="11"/>
  <c r="AG2407" i="11"/>
  <c r="X2407" i="11"/>
  <c r="V2407" i="11"/>
  <c r="U2407" i="11"/>
  <c r="AF2408" i="11"/>
  <c r="P2408" i="11"/>
  <c r="O2408" i="11"/>
  <c r="S2408" i="11"/>
  <c r="R2408" i="11"/>
  <c r="Q2408" i="11"/>
  <c r="AB2409" i="11"/>
  <c r="AA2409" i="11"/>
  <c r="AE2409" i="11" s="1"/>
  <c r="M2410" i="11"/>
  <c r="Z2409" i="11"/>
  <c r="Y2409" i="11"/>
  <c r="AC2409" i="11"/>
  <c r="AE2408" i="11"/>
  <c r="T2409" i="11" l="1"/>
  <c r="W2409" i="11"/>
  <c r="X2409" i="11"/>
  <c r="V2409" i="11"/>
  <c r="AG2409" i="11"/>
  <c r="U2409" i="11"/>
  <c r="AA2410" i="11"/>
  <c r="AE2410" i="11" s="1"/>
  <c r="M2411" i="11"/>
  <c r="AB2410" i="11"/>
  <c r="AC2410" i="11"/>
  <c r="Z2410" i="11"/>
  <c r="Y2410" i="11"/>
  <c r="AD2410" i="11" s="1"/>
  <c r="X2408" i="11"/>
  <c r="W2408" i="11"/>
  <c r="V2408" i="11"/>
  <c r="T2408" i="11"/>
  <c r="AG2408" i="11"/>
  <c r="U2408" i="11"/>
  <c r="AD2409" i="11"/>
  <c r="X2410" i="11" l="1"/>
  <c r="W2410" i="11"/>
  <c r="V2410" i="11"/>
  <c r="U2410" i="11"/>
  <c r="T2410" i="11"/>
  <c r="AG2410" i="11"/>
  <c r="AF2410" i="11"/>
  <c r="P2410" i="11"/>
  <c r="O2410" i="11"/>
  <c r="S2410" i="11"/>
  <c r="R2410" i="11"/>
  <c r="Q2410" i="11"/>
  <c r="S2409" i="11"/>
  <c r="R2409" i="11"/>
  <c r="O2409" i="11"/>
  <c r="AF2409" i="11"/>
  <c r="P2409" i="11"/>
  <c r="Q2409" i="11"/>
  <c r="AB2411" i="11"/>
  <c r="AA2411" i="11"/>
  <c r="M2412" i="11"/>
  <c r="Z2411" i="11"/>
  <c r="Y2411" i="11"/>
  <c r="AD2411" i="11" s="1"/>
  <c r="AC2411" i="11"/>
  <c r="S2411" i="11" l="1"/>
  <c r="R2411" i="11"/>
  <c r="O2411" i="11"/>
  <c r="Q2411" i="11"/>
  <c r="AF2411" i="11"/>
  <c r="P2411" i="11"/>
  <c r="AA2412" i="11"/>
  <c r="AE2412" i="11" s="1"/>
  <c r="AC2412" i="11"/>
  <c r="AB2412" i="11"/>
  <c r="Z2412" i="11"/>
  <c r="M2413" i="11"/>
  <c r="Y2412" i="11"/>
  <c r="AD2412" i="11" s="1"/>
  <c r="AE2411" i="11"/>
  <c r="AF2412" i="11" l="1"/>
  <c r="P2412" i="11"/>
  <c r="O2412" i="11"/>
  <c r="S2412" i="11"/>
  <c r="R2412" i="11"/>
  <c r="Q2412" i="11"/>
  <c r="AB2413" i="11"/>
  <c r="AA2413" i="11"/>
  <c r="AE2413" i="11" s="1"/>
  <c r="M2414" i="11"/>
  <c r="Z2413" i="11"/>
  <c r="Y2413" i="11"/>
  <c r="AD2413" i="11" s="1"/>
  <c r="AC2413" i="11"/>
  <c r="X2412" i="11"/>
  <c r="W2412" i="11"/>
  <c r="V2412" i="11"/>
  <c r="T2412" i="11"/>
  <c r="U2412" i="11"/>
  <c r="AG2412" i="11"/>
  <c r="T2411" i="11"/>
  <c r="W2411" i="11"/>
  <c r="AG2411" i="11"/>
  <c r="X2411" i="11"/>
  <c r="V2411" i="11"/>
  <c r="U2411" i="11"/>
  <c r="T2413" i="11" l="1"/>
  <c r="W2413" i="11"/>
  <c r="X2413" i="11"/>
  <c r="V2413" i="11"/>
  <c r="AG2413" i="11"/>
  <c r="U2413" i="11"/>
  <c r="S2413" i="11"/>
  <c r="R2413" i="11"/>
  <c r="O2413" i="11"/>
  <c r="AF2413" i="11"/>
  <c r="P2413" i="11"/>
  <c r="Q2413" i="11"/>
  <c r="AA2414" i="11"/>
  <c r="M2415" i="11"/>
  <c r="AB2414" i="11"/>
  <c r="Z2414" i="11"/>
  <c r="Y2414" i="11"/>
  <c r="AC2414" i="11"/>
  <c r="AB2415" i="11" l="1"/>
  <c r="AA2415" i="11"/>
  <c r="M2416" i="11"/>
  <c r="Z2415" i="11"/>
  <c r="Y2415" i="11"/>
  <c r="AD2415" i="11" s="1"/>
  <c r="AC2415" i="11"/>
  <c r="AE2414" i="11"/>
  <c r="AD2414" i="11"/>
  <c r="X2414" i="11" l="1"/>
  <c r="W2414" i="11"/>
  <c r="V2414" i="11"/>
  <c r="U2414" i="11"/>
  <c r="T2414" i="11"/>
  <c r="AG2414" i="11"/>
  <c r="AF2414" i="11"/>
  <c r="P2414" i="11"/>
  <c r="O2414" i="11"/>
  <c r="S2414" i="11"/>
  <c r="R2414" i="11"/>
  <c r="Q2414" i="11"/>
  <c r="AA2416" i="11"/>
  <c r="AC2416" i="11"/>
  <c r="AB2416" i="11"/>
  <c r="Z2416" i="11"/>
  <c r="M2417" i="11"/>
  <c r="Y2416" i="11"/>
  <c r="AE2415" i="11"/>
  <c r="S2415" i="11"/>
  <c r="R2415" i="11"/>
  <c r="O2415" i="11"/>
  <c r="Q2415" i="11"/>
  <c r="AF2415" i="11"/>
  <c r="P2415" i="11"/>
  <c r="AE2416" i="11" l="1"/>
  <c r="AD2416" i="11"/>
  <c r="T2415" i="11"/>
  <c r="W2415" i="11"/>
  <c r="AG2415" i="11"/>
  <c r="X2415" i="11"/>
  <c r="V2415" i="11"/>
  <c r="U2415" i="11"/>
  <c r="AB2417" i="11"/>
  <c r="AA2417" i="11"/>
  <c r="M2418" i="11"/>
  <c r="Z2417" i="11"/>
  <c r="Y2417" i="11"/>
  <c r="AD2417" i="11" s="1"/>
  <c r="AC2417" i="11"/>
  <c r="S2417" i="11" l="1"/>
  <c r="R2417" i="11"/>
  <c r="O2417" i="11"/>
  <c r="AF2417" i="11"/>
  <c r="P2417" i="11"/>
  <c r="Q2417" i="11"/>
  <c r="AA2418" i="11"/>
  <c r="AE2418" i="11" s="1"/>
  <c r="M2419" i="11"/>
  <c r="AB2418" i="11"/>
  <c r="AC2418" i="11"/>
  <c r="Z2418" i="11"/>
  <c r="Y2418" i="11"/>
  <c r="AD2418" i="11" s="1"/>
  <c r="AE2417" i="11"/>
  <c r="AF2416" i="11"/>
  <c r="P2416" i="11"/>
  <c r="O2416" i="11"/>
  <c r="S2416" i="11"/>
  <c r="R2416" i="11"/>
  <c r="Q2416" i="11"/>
  <c r="X2416" i="11"/>
  <c r="W2416" i="11"/>
  <c r="V2416" i="11"/>
  <c r="T2416" i="11"/>
  <c r="AG2416" i="11"/>
  <c r="U2416" i="11"/>
  <c r="X2418" i="11" l="1"/>
  <c r="W2418" i="11"/>
  <c r="V2418" i="11"/>
  <c r="U2418" i="11"/>
  <c r="T2418" i="11"/>
  <c r="AG2418" i="11"/>
  <c r="AF2418" i="11"/>
  <c r="P2418" i="11"/>
  <c r="O2418" i="11"/>
  <c r="S2418" i="11"/>
  <c r="R2418" i="11"/>
  <c r="Q2418" i="11"/>
  <c r="AB2419" i="11"/>
  <c r="AA2419" i="11"/>
  <c r="AE2419" i="11" s="1"/>
  <c r="M2420" i="11"/>
  <c r="Z2419" i="11"/>
  <c r="AC2419" i="11"/>
  <c r="Y2419" i="11"/>
  <c r="T2417" i="11"/>
  <c r="W2417" i="11"/>
  <c r="X2417" i="11"/>
  <c r="V2417" i="11"/>
  <c r="AG2417" i="11"/>
  <c r="U2417" i="11"/>
  <c r="T2419" i="11" l="1"/>
  <c r="W2419" i="11"/>
  <c r="AG2419" i="11"/>
  <c r="X2419" i="11"/>
  <c r="V2419" i="11"/>
  <c r="U2419" i="11"/>
  <c r="AD2419" i="11"/>
  <c r="AA2420" i="11"/>
  <c r="AE2420" i="11" s="1"/>
  <c r="AC2420" i="11"/>
  <c r="AB2420" i="11"/>
  <c r="Z2420" i="11"/>
  <c r="M2421" i="11"/>
  <c r="Y2420" i="11"/>
  <c r="AD2420" i="11" s="1"/>
  <c r="X2420" i="11" l="1"/>
  <c r="W2420" i="11"/>
  <c r="V2420" i="11"/>
  <c r="T2420" i="11"/>
  <c r="U2420" i="11"/>
  <c r="AG2420" i="11"/>
  <c r="S2419" i="11"/>
  <c r="R2419" i="11"/>
  <c r="O2419" i="11"/>
  <c r="Q2419" i="11"/>
  <c r="AF2419" i="11"/>
  <c r="P2419" i="11"/>
  <c r="AF2420" i="11"/>
  <c r="P2420" i="11"/>
  <c r="O2420" i="11"/>
  <c r="S2420" i="11"/>
  <c r="R2420" i="11"/>
  <c r="Q2420" i="11"/>
  <c r="AB2421" i="11"/>
  <c r="AA2421" i="11"/>
  <c r="M2422" i="11"/>
  <c r="Z2421" i="11"/>
  <c r="Y2421" i="11"/>
  <c r="AD2421" i="11" s="1"/>
  <c r="AC2421" i="11"/>
  <c r="S2421" i="11" l="1"/>
  <c r="R2421" i="11"/>
  <c r="O2421" i="11"/>
  <c r="AF2421" i="11"/>
  <c r="P2421" i="11"/>
  <c r="Q2421" i="11"/>
  <c r="AA2422" i="11"/>
  <c r="AE2422" i="11" s="1"/>
  <c r="M2423" i="11"/>
  <c r="AB2422" i="11"/>
  <c r="Z2422" i="11"/>
  <c r="Y2422" i="11"/>
  <c r="AD2422" i="11" s="1"/>
  <c r="AC2422" i="11"/>
  <c r="AE2421" i="11"/>
  <c r="X2422" i="11" l="1"/>
  <c r="W2422" i="11"/>
  <c r="V2422" i="11"/>
  <c r="U2422" i="11"/>
  <c r="T2422" i="11"/>
  <c r="AG2422" i="11"/>
  <c r="T2421" i="11"/>
  <c r="W2421" i="11"/>
  <c r="X2421" i="11"/>
  <c r="V2421" i="11"/>
  <c r="AG2421" i="11"/>
  <c r="U2421" i="11"/>
  <c r="AB2423" i="11"/>
  <c r="AA2423" i="11"/>
  <c r="AE2423" i="11" s="1"/>
  <c r="M2424" i="11"/>
  <c r="Z2423" i="11"/>
  <c r="Y2423" i="11"/>
  <c r="AC2423" i="11"/>
  <c r="AF2422" i="11"/>
  <c r="P2422" i="11"/>
  <c r="O2422" i="11"/>
  <c r="S2422" i="11"/>
  <c r="R2422" i="11"/>
  <c r="Q2422" i="11"/>
  <c r="T2423" i="11" l="1"/>
  <c r="W2423" i="11"/>
  <c r="AG2423" i="11"/>
  <c r="X2423" i="11"/>
  <c r="V2423" i="11"/>
  <c r="U2423" i="11"/>
  <c r="AA2424" i="11"/>
  <c r="AE2424" i="11" s="1"/>
  <c r="AC2424" i="11"/>
  <c r="AB2424" i="11"/>
  <c r="Z2424" i="11"/>
  <c r="M2425" i="11"/>
  <c r="Y2424" i="11"/>
  <c r="AD2424" i="11" s="1"/>
  <c r="AD2423" i="11"/>
  <c r="AF2424" i="11" l="1"/>
  <c r="P2424" i="11"/>
  <c r="O2424" i="11"/>
  <c r="S2424" i="11"/>
  <c r="R2424" i="11"/>
  <c r="Q2424" i="11"/>
  <c r="S2423" i="11"/>
  <c r="R2423" i="11"/>
  <c r="O2423" i="11"/>
  <c r="Q2423" i="11"/>
  <c r="AF2423" i="11"/>
  <c r="P2423" i="11"/>
  <c r="X2424" i="11"/>
  <c r="W2424" i="11"/>
  <c r="V2424" i="11"/>
  <c r="T2424" i="11"/>
  <c r="AG2424" i="11"/>
  <c r="U2424" i="11"/>
  <c r="AB2425" i="11"/>
  <c r="AA2425" i="11"/>
  <c r="M2426" i="11"/>
  <c r="Z2425" i="11"/>
  <c r="Y2425" i="11"/>
  <c r="AC2425" i="11"/>
  <c r="AE2425" i="11" l="1"/>
  <c r="AD2425" i="11"/>
  <c r="AA2426" i="11"/>
  <c r="AE2426" i="11" s="1"/>
  <c r="M2427" i="11"/>
  <c r="AB2426" i="11"/>
  <c r="AC2426" i="11"/>
  <c r="Z2426" i="11"/>
  <c r="Y2426" i="11"/>
  <c r="AD2426" i="11" s="1"/>
  <c r="AF2426" i="11" l="1"/>
  <c r="P2426" i="11"/>
  <c r="O2426" i="11"/>
  <c r="S2426" i="11"/>
  <c r="R2426" i="11"/>
  <c r="Q2426" i="11"/>
  <c r="AB2427" i="11"/>
  <c r="AA2427" i="11"/>
  <c r="M2428" i="11"/>
  <c r="Z2427" i="11"/>
  <c r="AC2427" i="11"/>
  <c r="Y2427" i="11"/>
  <c r="AD2427" i="11" s="1"/>
  <c r="S2425" i="11"/>
  <c r="R2425" i="11"/>
  <c r="O2425" i="11"/>
  <c r="AF2425" i="11"/>
  <c r="P2425" i="11"/>
  <c r="Q2425" i="11"/>
  <c r="X2426" i="11"/>
  <c r="W2426" i="11"/>
  <c r="V2426" i="11"/>
  <c r="U2426" i="11"/>
  <c r="T2426" i="11"/>
  <c r="AG2426" i="11"/>
  <c r="T2425" i="11"/>
  <c r="W2425" i="11"/>
  <c r="X2425" i="11"/>
  <c r="V2425" i="11"/>
  <c r="AG2425" i="11"/>
  <c r="U2425" i="11"/>
  <c r="AE2427" i="11" l="1"/>
  <c r="S2427" i="11"/>
  <c r="R2427" i="11"/>
  <c r="O2427" i="11"/>
  <c r="Q2427" i="11"/>
  <c r="AF2427" i="11"/>
  <c r="P2427" i="11"/>
  <c r="AA2428" i="11"/>
  <c r="AE2428" i="11" s="1"/>
  <c r="AC2428" i="11"/>
  <c r="AB2428" i="11"/>
  <c r="Z2428" i="11"/>
  <c r="M2429" i="11"/>
  <c r="Y2428" i="11"/>
  <c r="AD2428" i="11" s="1"/>
  <c r="AF2428" i="11" l="1"/>
  <c r="P2428" i="11"/>
  <c r="O2428" i="11"/>
  <c r="S2428" i="11"/>
  <c r="R2428" i="11"/>
  <c r="Q2428" i="11"/>
  <c r="X2428" i="11"/>
  <c r="W2428" i="11"/>
  <c r="V2428" i="11"/>
  <c r="T2428" i="11"/>
  <c r="U2428" i="11"/>
  <c r="AG2428" i="11"/>
  <c r="AA2429" i="11"/>
  <c r="AC2429" i="11"/>
  <c r="Y2429" i="11"/>
  <c r="AD2429" i="11" s="1"/>
  <c r="AB2429" i="11"/>
  <c r="Z2429" i="11"/>
  <c r="M2430" i="11"/>
  <c r="T2427" i="11"/>
  <c r="W2427" i="11"/>
  <c r="AG2427" i="11"/>
  <c r="X2427" i="11"/>
  <c r="V2427" i="11"/>
  <c r="U2427" i="11"/>
  <c r="AE2429" i="11" l="1"/>
  <c r="AA2430" i="11"/>
  <c r="Z2430" i="11"/>
  <c r="AC2430" i="11"/>
  <c r="AB2430" i="11"/>
  <c r="Y2430" i="11"/>
  <c r="AD2430" i="11" s="1"/>
  <c r="M2431" i="11"/>
  <c r="S2429" i="11"/>
  <c r="AF2429" i="11"/>
  <c r="R2429" i="11"/>
  <c r="O2429" i="11"/>
  <c r="P2429" i="11"/>
  <c r="Q2429" i="11"/>
  <c r="AA2431" i="11" l="1"/>
  <c r="M2432" i="11"/>
  <c r="AB2431" i="11"/>
  <c r="AC2431" i="11"/>
  <c r="Z2431" i="11"/>
  <c r="Y2431" i="11"/>
  <c r="AD2431" i="11" s="1"/>
  <c r="S2430" i="11"/>
  <c r="O2430" i="11"/>
  <c r="AF2430" i="11"/>
  <c r="P2430" i="11"/>
  <c r="Q2430" i="11"/>
  <c r="R2430" i="11"/>
  <c r="AE2430" i="11"/>
  <c r="W2429" i="11"/>
  <c r="U2429" i="11"/>
  <c r="T2429" i="11"/>
  <c r="X2429" i="11"/>
  <c r="AG2429" i="11"/>
  <c r="V2429" i="11"/>
  <c r="W2430" i="11" l="1"/>
  <c r="AG2430" i="11"/>
  <c r="V2430" i="11"/>
  <c r="U2430" i="11"/>
  <c r="T2430" i="11"/>
  <c r="X2430" i="11"/>
  <c r="O2431" i="11"/>
  <c r="S2431" i="11"/>
  <c r="AF2431" i="11"/>
  <c r="Q2431" i="11"/>
  <c r="R2431" i="11"/>
  <c r="P2431" i="11"/>
  <c r="AA2432" i="11"/>
  <c r="Y2432" i="11"/>
  <c r="M2433" i="11"/>
  <c r="AC2432" i="11"/>
  <c r="AB2432" i="11"/>
  <c r="Z2432" i="11"/>
  <c r="AE2431" i="11"/>
  <c r="AE2432" i="11" l="1"/>
  <c r="AD2432" i="11"/>
  <c r="W2431" i="11"/>
  <c r="X2431" i="11"/>
  <c r="AG2431" i="11"/>
  <c r="V2431" i="11"/>
  <c r="U2431" i="11"/>
  <c r="T2431" i="11"/>
  <c r="AA2433" i="11"/>
  <c r="Z2433" i="11"/>
  <c r="Y2433" i="11"/>
  <c r="M2434" i="11"/>
  <c r="AC2433" i="11"/>
  <c r="AB2433" i="11"/>
  <c r="AB2434" i="11" l="1"/>
  <c r="AA2434" i="11"/>
  <c r="M2435" i="11"/>
  <c r="Z2434" i="11"/>
  <c r="Y2434" i="11"/>
  <c r="AC2434" i="11"/>
  <c r="AD2433" i="11"/>
  <c r="S2432" i="11"/>
  <c r="O2432" i="11"/>
  <c r="R2432" i="11"/>
  <c r="AF2432" i="11"/>
  <c r="Q2432" i="11"/>
  <c r="P2432" i="11"/>
  <c r="AE2433" i="11"/>
  <c r="W2432" i="11"/>
  <c r="X2432" i="11"/>
  <c r="AG2432" i="11"/>
  <c r="V2432" i="11"/>
  <c r="T2432" i="11"/>
  <c r="U2432" i="11"/>
  <c r="AF2433" i="11" l="1"/>
  <c r="O2433" i="11"/>
  <c r="S2433" i="11"/>
  <c r="P2433" i="11"/>
  <c r="R2433" i="11"/>
  <c r="Q2433" i="11"/>
  <c r="W2433" i="11"/>
  <c r="X2433" i="11"/>
  <c r="T2433" i="11"/>
  <c r="AG2433" i="11"/>
  <c r="U2433" i="11"/>
  <c r="V2433" i="11"/>
  <c r="AD2434" i="11"/>
  <c r="AA2435" i="11"/>
  <c r="AC2435" i="11"/>
  <c r="AB2435" i="11"/>
  <c r="Z2435" i="11"/>
  <c r="Y2435" i="11"/>
  <c r="AD2435" i="11" s="1"/>
  <c r="M2436" i="11"/>
  <c r="AE2434" i="11"/>
  <c r="AE2435" i="11" l="1"/>
  <c r="S2434" i="11"/>
  <c r="R2434" i="11"/>
  <c r="O2434" i="11"/>
  <c r="Q2434" i="11"/>
  <c r="AF2434" i="11"/>
  <c r="P2434" i="11"/>
  <c r="T2434" i="11"/>
  <c r="W2434" i="11"/>
  <c r="U2434" i="11"/>
  <c r="AG2434" i="11"/>
  <c r="X2434" i="11"/>
  <c r="V2434" i="11"/>
  <c r="AB2436" i="11"/>
  <c r="AA2436" i="11"/>
  <c r="AE2436" i="11" s="1"/>
  <c r="M2437" i="11"/>
  <c r="Z2436" i="11"/>
  <c r="AC2436" i="11"/>
  <c r="Y2436" i="11"/>
  <c r="AF2435" i="11"/>
  <c r="P2435" i="11"/>
  <c r="O2435" i="11"/>
  <c r="S2435" i="11"/>
  <c r="Q2435" i="11"/>
  <c r="R2435" i="11"/>
  <c r="T2436" i="11" l="1"/>
  <c r="W2436" i="11"/>
  <c r="X2436" i="11"/>
  <c r="AG2436" i="11"/>
  <c r="U2436" i="11"/>
  <c r="V2436" i="11"/>
  <c r="AD2436" i="11"/>
  <c r="AA2437" i="11"/>
  <c r="AE2437" i="11" s="1"/>
  <c r="Y2437" i="11"/>
  <c r="AC2437" i="11"/>
  <c r="M2438" i="11"/>
  <c r="AB2437" i="11"/>
  <c r="Z2437" i="11"/>
  <c r="X2435" i="11"/>
  <c r="W2435" i="11"/>
  <c r="V2435" i="11"/>
  <c r="AG2435" i="11"/>
  <c r="U2435" i="11"/>
  <c r="T2435" i="11"/>
  <c r="X2437" i="11" l="1"/>
  <c r="W2437" i="11"/>
  <c r="V2437" i="11"/>
  <c r="U2437" i="11"/>
  <c r="T2437" i="11"/>
  <c r="AG2437" i="11"/>
  <c r="S2436" i="11"/>
  <c r="R2436" i="11"/>
  <c r="O2436" i="11"/>
  <c r="Q2436" i="11"/>
  <c r="AF2436" i="11"/>
  <c r="P2436" i="11"/>
  <c r="AB2438" i="11"/>
  <c r="AA2438" i="11"/>
  <c r="AE2438" i="11" s="1"/>
  <c r="M2439" i="11"/>
  <c r="Z2438" i="11"/>
  <c r="Y2438" i="11"/>
  <c r="AC2438" i="11"/>
  <c r="AD2437" i="11"/>
  <c r="T2438" i="11" l="1"/>
  <c r="W2438" i="11"/>
  <c r="U2438" i="11"/>
  <c r="AG2438" i="11"/>
  <c r="X2438" i="11"/>
  <c r="V2438" i="11"/>
  <c r="AF2437" i="11"/>
  <c r="P2437" i="11"/>
  <c r="O2437" i="11"/>
  <c r="S2437" i="11"/>
  <c r="R2437" i="11"/>
  <c r="Q2437" i="11"/>
  <c r="AA2439" i="11"/>
  <c r="AC2439" i="11"/>
  <c r="AB2439" i="11"/>
  <c r="Y2439" i="11"/>
  <c r="AD2439" i="11" s="1"/>
  <c r="Z2439" i="11"/>
  <c r="M2440" i="11"/>
  <c r="AD2438" i="11"/>
  <c r="AE2439" i="11" l="1"/>
  <c r="S2438" i="11"/>
  <c r="R2438" i="11"/>
  <c r="O2438" i="11"/>
  <c r="Q2438" i="11"/>
  <c r="AF2438" i="11"/>
  <c r="P2438" i="11"/>
  <c r="AF2439" i="11"/>
  <c r="P2439" i="11"/>
  <c r="O2439" i="11"/>
  <c r="S2439" i="11"/>
  <c r="Q2439" i="11"/>
  <c r="R2439" i="11"/>
  <c r="AB2440" i="11"/>
  <c r="AA2440" i="11"/>
  <c r="M2441" i="11"/>
  <c r="Z2440" i="11"/>
  <c r="AC2440" i="11"/>
  <c r="Y2440" i="11"/>
  <c r="AD2440" i="11" s="1"/>
  <c r="AA2441" i="11" l="1"/>
  <c r="M2442" i="11"/>
  <c r="Z2441" i="11"/>
  <c r="AC2441" i="11"/>
  <c r="AB2441" i="11"/>
  <c r="Y2441" i="11"/>
  <c r="AD2441" i="11" s="1"/>
  <c r="S2440" i="11"/>
  <c r="R2440" i="11"/>
  <c r="O2440" i="11"/>
  <c r="Q2440" i="11"/>
  <c r="AF2440" i="11"/>
  <c r="P2440" i="11"/>
  <c r="AE2440" i="11"/>
  <c r="X2439" i="11"/>
  <c r="W2439" i="11"/>
  <c r="V2439" i="11"/>
  <c r="AG2439" i="11"/>
  <c r="U2439" i="11"/>
  <c r="T2439" i="11"/>
  <c r="T2440" i="11" l="1"/>
  <c r="W2440" i="11"/>
  <c r="X2440" i="11"/>
  <c r="V2440" i="11"/>
  <c r="U2440" i="11"/>
  <c r="AG2440" i="11"/>
  <c r="AF2441" i="11"/>
  <c r="P2441" i="11"/>
  <c r="O2441" i="11"/>
  <c r="S2441" i="11"/>
  <c r="R2441" i="11"/>
  <c r="Q2441" i="11"/>
  <c r="AB2442" i="11"/>
  <c r="AA2442" i="11"/>
  <c r="AE2442" i="11" s="1"/>
  <c r="M2443" i="11"/>
  <c r="Z2442" i="11"/>
  <c r="AC2442" i="11"/>
  <c r="Y2442" i="11"/>
  <c r="AE2441" i="11"/>
  <c r="AA2443" i="11" l="1"/>
  <c r="M2444" i="11"/>
  <c r="Z2443" i="11"/>
  <c r="AC2443" i="11"/>
  <c r="AB2443" i="11"/>
  <c r="Y2443" i="11"/>
  <c r="AD2443" i="11" s="1"/>
  <c r="T2442" i="11"/>
  <c r="W2442" i="11"/>
  <c r="V2442" i="11"/>
  <c r="X2442" i="11"/>
  <c r="AG2442" i="11"/>
  <c r="U2442" i="11"/>
  <c r="X2441" i="11"/>
  <c r="W2441" i="11"/>
  <c r="V2441" i="11"/>
  <c r="U2441" i="11"/>
  <c r="AG2441" i="11"/>
  <c r="T2441" i="11"/>
  <c r="AD2442" i="11"/>
  <c r="S2442" i="11" l="1"/>
  <c r="R2442" i="11"/>
  <c r="O2442" i="11"/>
  <c r="AF2442" i="11"/>
  <c r="Q2442" i="11"/>
  <c r="P2442" i="11"/>
  <c r="AB2444" i="11"/>
  <c r="AA2444" i="11"/>
  <c r="AE2444" i="11" s="1"/>
  <c r="M2445" i="11"/>
  <c r="Z2444" i="11"/>
  <c r="AC2444" i="11"/>
  <c r="Y2444" i="11"/>
  <c r="AD2444" i="11" s="1"/>
  <c r="AF2443" i="11"/>
  <c r="P2443" i="11"/>
  <c r="O2443" i="11"/>
  <c r="S2443" i="11"/>
  <c r="R2443" i="11"/>
  <c r="Q2443" i="11"/>
  <c r="AE2443" i="11"/>
  <c r="T2444" i="11" l="1"/>
  <c r="W2444" i="11"/>
  <c r="V2444" i="11"/>
  <c r="AG2444" i="11"/>
  <c r="U2444" i="11"/>
  <c r="X2444" i="11"/>
  <c r="S2444" i="11"/>
  <c r="R2444" i="11"/>
  <c r="O2444" i="11"/>
  <c r="AF2444" i="11"/>
  <c r="Q2444" i="11"/>
  <c r="P2444" i="11"/>
  <c r="X2443" i="11"/>
  <c r="W2443" i="11"/>
  <c r="V2443" i="11"/>
  <c r="AG2443" i="11"/>
  <c r="T2443" i="11"/>
  <c r="U2443" i="11"/>
  <c r="AA2445" i="11"/>
  <c r="M2446" i="11"/>
  <c r="Z2445" i="11"/>
  <c r="AC2445" i="11"/>
  <c r="AB2445" i="11"/>
  <c r="Y2445" i="11"/>
  <c r="AD2445" i="11" s="1"/>
  <c r="AF2445" i="11" l="1"/>
  <c r="P2445" i="11"/>
  <c r="O2445" i="11"/>
  <c r="S2445" i="11"/>
  <c r="R2445" i="11"/>
  <c r="Q2445" i="11"/>
  <c r="AB2446" i="11"/>
  <c r="AA2446" i="11"/>
  <c r="M2447" i="11"/>
  <c r="Z2446" i="11"/>
  <c r="AC2446" i="11"/>
  <c r="Y2446" i="11"/>
  <c r="AD2446" i="11" s="1"/>
  <c r="AE2445" i="11"/>
  <c r="AE2446" i="11" l="1"/>
  <c r="X2445" i="11"/>
  <c r="W2445" i="11"/>
  <c r="V2445" i="11"/>
  <c r="AG2445" i="11"/>
  <c r="U2445" i="11"/>
  <c r="T2445" i="11"/>
  <c r="S2446" i="11"/>
  <c r="R2446" i="11"/>
  <c r="O2446" i="11"/>
  <c r="P2446" i="11"/>
  <c r="AF2446" i="11"/>
  <c r="Q2446" i="11"/>
  <c r="AA2447" i="11"/>
  <c r="AE2447" i="11" s="1"/>
  <c r="M2448" i="11"/>
  <c r="Z2447" i="11"/>
  <c r="AC2447" i="11"/>
  <c r="Y2447" i="11"/>
  <c r="AB2447" i="11"/>
  <c r="AB2448" i="11" l="1"/>
  <c r="AA2448" i="11"/>
  <c r="M2449" i="11"/>
  <c r="Z2448" i="11"/>
  <c r="Y2448" i="11"/>
  <c r="AD2448" i="11" s="1"/>
  <c r="AC2448" i="11"/>
  <c r="X2447" i="11"/>
  <c r="W2447" i="11"/>
  <c r="V2447" i="11"/>
  <c r="AG2447" i="11"/>
  <c r="U2447" i="11"/>
  <c r="T2447" i="11"/>
  <c r="AD2447" i="11"/>
  <c r="T2446" i="11"/>
  <c r="W2446" i="11"/>
  <c r="V2446" i="11"/>
  <c r="AG2446" i="11"/>
  <c r="X2446" i="11"/>
  <c r="U2446" i="11"/>
  <c r="S2448" i="11" l="1"/>
  <c r="R2448" i="11"/>
  <c r="O2448" i="11"/>
  <c r="Q2448" i="11"/>
  <c r="P2448" i="11"/>
  <c r="AF2448" i="11"/>
  <c r="AF2447" i="11"/>
  <c r="P2447" i="11"/>
  <c r="O2447" i="11"/>
  <c r="S2447" i="11"/>
  <c r="R2447" i="11"/>
  <c r="Q2447" i="11"/>
  <c r="AA2449" i="11"/>
  <c r="M2450" i="11"/>
  <c r="Z2449" i="11"/>
  <c r="AB2449" i="11"/>
  <c r="AC2449" i="11"/>
  <c r="Y2449" i="11"/>
  <c r="AE2448" i="11"/>
  <c r="AE2449" i="11" l="1"/>
  <c r="AD2449" i="11"/>
  <c r="AB2450" i="11"/>
  <c r="AA2450" i="11"/>
  <c r="M2451" i="11"/>
  <c r="Z2450" i="11"/>
  <c r="AC2450" i="11"/>
  <c r="Y2450" i="11"/>
  <c r="T2448" i="11"/>
  <c r="W2448" i="11"/>
  <c r="V2448" i="11"/>
  <c r="AG2448" i="11"/>
  <c r="X2448" i="11"/>
  <c r="U2448" i="11"/>
  <c r="AA2451" i="11" l="1"/>
  <c r="M2452" i="11"/>
  <c r="Z2451" i="11"/>
  <c r="AC2451" i="11"/>
  <c r="AB2451" i="11"/>
  <c r="Y2451" i="11"/>
  <c r="AD2451" i="11" s="1"/>
  <c r="AE2450" i="11"/>
  <c r="AD2450" i="11"/>
  <c r="AF2449" i="11"/>
  <c r="P2449" i="11"/>
  <c r="O2449" i="11"/>
  <c r="S2449" i="11"/>
  <c r="R2449" i="11"/>
  <c r="Q2449" i="11"/>
  <c r="X2449" i="11"/>
  <c r="W2449" i="11"/>
  <c r="V2449" i="11"/>
  <c r="T2449" i="11"/>
  <c r="AG2449" i="11"/>
  <c r="U2449" i="11"/>
  <c r="T2450" i="11" l="1"/>
  <c r="W2450" i="11"/>
  <c r="V2450" i="11"/>
  <c r="U2450" i="11"/>
  <c r="AG2450" i="11"/>
  <c r="X2450" i="11"/>
  <c r="AF2451" i="11"/>
  <c r="P2451" i="11"/>
  <c r="O2451" i="11"/>
  <c r="S2451" i="11"/>
  <c r="R2451" i="11"/>
  <c r="Q2451" i="11"/>
  <c r="S2450" i="11"/>
  <c r="R2450" i="11"/>
  <c r="O2450" i="11"/>
  <c r="Q2450" i="11"/>
  <c r="P2450" i="11"/>
  <c r="AF2450" i="11"/>
  <c r="AB2452" i="11"/>
  <c r="AA2452" i="11"/>
  <c r="M2453" i="11"/>
  <c r="Z2452" i="11"/>
  <c r="AC2452" i="11"/>
  <c r="Y2452" i="11"/>
  <c r="AD2452" i="11" s="1"/>
  <c r="AE2451" i="11"/>
  <c r="S2452" i="11" l="1"/>
  <c r="R2452" i="11"/>
  <c r="O2452" i="11"/>
  <c r="Q2452" i="11"/>
  <c r="P2452" i="11"/>
  <c r="AF2452" i="11"/>
  <c r="AA2453" i="11"/>
  <c r="AE2453" i="11" s="1"/>
  <c r="M2454" i="11"/>
  <c r="Z2453" i="11"/>
  <c r="Y2453" i="11"/>
  <c r="AB2453" i="11"/>
  <c r="AC2453" i="11"/>
  <c r="AE2452" i="11"/>
  <c r="X2451" i="11"/>
  <c r="W2451" i="11"/>
  <c r="V2451" i="11"/>
  <c r="U2451" i="11"/>
  <c r="T2451" i="11"/>
  <c r="AG2451" i="11"/>
  <c r="X2453" i="11" l="1"/>
  <c r="W2453" i="11"/>
  <c r="V2453" i="11"/>
  <c r="U2453" i="11"/>
  <c r="T2453" i="11"/>
  <c r="AG2453" i="11"/>
  <c r="AA2454" i="11"/>
  <c r="AE2454" i="11" s="1"/>
  <c r="M2455" i="11"/>
  <c r="Z2454" i="11"/>
  <c r="Y2454" i="11"/>
  <c r="AB2454" i="11"/>
  <c r="AC2454" i="11"/>
  <c r="T2452" i="11"/>
  <c r="W2452" i="11"/>
  <c r="V2452" i="11"/>
  <c r="X2452" i="11"/>
  <c r="U2452" i="11"/>
  <c r="AG2452" i="11"/>
  <c r="AD2453" i="11"/>
  <c r="AC2455" i="11" l="1"/>
  <c r="AB2455" i="11"/>
  <c r="M2456" i="11"/>
  <c r="AA2455" i="11"/>
  <c r="AE2455" i="11" s="1"/>
  <c r="Z2455" i="11"/>
  <c r="Y2455" i="11"/>
  <c r="AD2455" i="11" s="1"/>
  <c r="AD2454" i="11"/>
  <c r="AG2454" i="11"/>
  <c r="X2454" i="11"/>
  <c r="W2454" i="11"/>
  <c r="V2454" i="11"/>
  <c r="U2454" i="11"/>
  <c r="T2454" i="11"/>
  <c r="AF2453" i="11"/>
  <c r="P2453" i="11"/>
  <c r="O2453" i="11"/>
  <c r="S2453" i="11"/>
  <c r="R2453" i="11"/>
  <c r="Q2453" i="11"/>
  <c r="W2455" i="11" l="1"/>
  <c r="V2455" i="11"/>
  <c r="U2455" i="11"/>
  <c r="T2455" i="11"/>
  <c r="X2455" i="11"/>
  <c r="AG2455" i="11"/>
  <c r="AA2456" i="11"/>
  <c r="AE2456" i="11" s="1"/>
  <c r="M2457" i="11"/>
  <c r="Z2456" i="11"/>
  <c r="Y2456" i="11"/>
  <c r="AD2456" i="11" s="1"/>
  <c r="AC2456" i="11"/>
  <c r="AB2456" i="11"/>
  <c r="S2454" i="11"/>
  <c r="R2454" i="11"/>
  <c r="Q2454" i="11"/>
  <c r="AF2454" i="11"/>
  <c r="P2454" i="11"/>
  <c r="O2454" i="11"/>
  <c r="O2455" i="11"/>
  <c r="S2455" i="11"/>
  <c r="R2455" i="11"/>
  <c r="Q2455" i="11"/>
  <c r="P2455" i="11"/>
  <c r="AF2455" i="11"/>
  <c r="AC2457" i="11" l="1"/>
  <c r="AB2457" i="11"/>
  <c r="AA2457" i="11"/>
  <c r="AE2457" i="11" s="1"/>
  <c r="Z2457" i="11"/>
  <c r="M2458" i="11"/>
  <c r="Y2457" i="11"/>
  <c r="AD2457" i="11" s="1"/>
  <c r="S2456" i="11"/>
  <c r="R2456" i="11"/>
  <c r="Q2456" i="11"/>
  <c r="AF2456" i="11"/>
  <c r="P2456" i="11"/>
  <c r="O2456" i="11"/>
  <c r="AG2456" i="11"/>
  <c r="X2456" i="11"/>
  <c r="T2456" i="11"/>
  <c r="W2456" i="11"/>
  <c r="V2456" i="11"/>
  <c r="U2456" i="11"/>
  <c r="W2457" i="11" l="1"/>
  <c r="V2457" i="11"/>
  <c r="U2457" i="11"/>
  <c r="T2457" i="11"/>
  <c r="X2457" i="11"/>
  <c r="AG2457" i="11"/>
  <c r="O2457" i="11"/>
  <c r="AF2457" i="11"/>
  <c r="P2457" i="11"/>
  <c r="S2457" i="11"/>
  <c r="R2457" i="11"/>
  <c r="Q2457" i="11"/>
  <c r="AB2458" i="11"/>
  <c r="AA2458" i="11"/>
  <c r="AE2458" i="11" s="1"/>
  <c r="Z2458" i="11"/>
  <c r="M2459" i="11"/>
  <c r="Y2458" i="11"/>
  <c r="AC2458" i="11"/>
  <c r="AA2459" i="11" l="1"/>
  <c r="Z2459" i="11"/>
  <c r="M2460" i="11"/>
  <c r="Y2459" i="11"/>
  <c r="AD2459" i="11" s="1"/>
  <c r="AB2459" i="11"/>
  <c r="AC2459" i="11"/>
  <c r="W2458" i="11"/>
  <c r="X2458" i="11"/>
  <c r="V2458" i="11"/>
  <c r="AG2458" i="11"/>
  <c r="T2458" i="11"/>
  <c r="U2458" i="11"/>
  <c r="AD2458" i="11"/>
  <c r="S2459" i="11" l="1"/>
  <c r="Q2459" i="11"/>
  <c r="P2459" i="11"/>
  <c r="O2459" i="11"/>
  <c r="AF2459" i="11"/>
  <c r="R2459" i="11"/>
  <c r="S2458" i="11"/>
  <c r="R2458" i="11"/>
  <c r="Q2458" i="11"/>
  <c r="P2458" i="11"/>
  <c r="O2458" i="11"/>
  <c r="AF2458" i="11"/>
  <c r="M2461" i="11"/>
  <c r="Y2460" i="11"/>
  <c r="Z2460" i="11"/>
  <c r="AC2460" i="11"/>
  <c r="AB2460" i="11"/>
  <c r="AA2460" i="11"/>
  <c r="AE2459" i="11"/>
  <c r="AD2460" i="11" l="1"/>
  <c r="AA2461" i="11"/>
  <c r="AC2461" i="11"/>
  <c r="AB2461" i="11"/>
  <c r="Z2461" i="11"/>
  <c r="M2462" i="11"/>
  <c r="Y2461" i="11"/>
  <c r="AD2461" i="11" s="1"/>
  <c r="AG2459" i="11"/>
  <c r="X2459" i="11"/>
  <c r="W2459" i="11"/>
  <c r="V2459" i="11"/>
  <c r="U2459" i="11"/>
  <c r="T2459" i="11"/>
  <c r="AE2460" i="11"/>
  <c r="S2461" i="11" l="1"/>
  <c r="AF2461" i="11"/>
  <c r="R2461" i="11"/>
  <c r="Q2461" i="11"/>
  <c r="P2461" i="11"/>
  <c r="O2461" i="11"/>
  <c r="W2460" i="11"/>
  <c r="AG2460" i="11"/>
  <c r="X2460" i="11"/>
  <c r="V2460" i="11"/>
  <c r="U2460" i="11"/>
  <c r="T2460" i="11"/>
  <c r="AC2462" i="11"/>
  <c r="AB2462" i="11"/>
  <c r="AA2462" i="11"/>
  <c r="AE2462" i="11" s="1"/>
  <c r="M2463" i="11"/>
  <c r="Z2462" i="11"/>
  <c r="Y2462" i="11"/>
  <c r="AD2462" i="11" s="1"/>
  <c r="AE2461" i="11"/>
  <c r="O2460" i="11"/>
  <c r="P2460" i="11"/>
  <c r="AF2460" i="11"/>
  <c r="S2460" i="11"/>
  <c r="R2460" i="11"/>
  <c r="Q2460" i="11"/>
  <c r="W2462" i="11" l="1"/>
  <c r="U2462" i="11"/>
  <c r="T2462" i="11"/>
  <c r="V2462" i="11"/>
  <c r="AG2462" i="11"/>
  <c r="X2462" i="11"/>
  <c r="W2461" i="11"/>
  <c r="V2461" i="11"/>
  <c r="U2461" i="11"/>
  <c r="T2461" i="11"/>
  <c r="X2461" i="11"/>
  <c r="AG2461" i="11"/>
  <c r="O2462" i="11"/>
  <c r="S2462" i="11"/>
  <c r="R2462" i="11"/>
  <c r="Q2462" i="11"/>
  <c r="P2462" i="11"/>
  <c r="AF2462" i="11"/>
  <c r="AA2463" i="11"/>
  <c r="AC2463" i="11"/>
  <c r="AB2463" i="11"/>
  <c r="Z2463" i="11"/>
  <c r="M2464" i="11"/>
  <c r="Y2463" i="11"/>
  <c r="AD2463" i="11" s="1"/>
  <c r="S2463" i="11" l="1"/>
  <c r="R2463" i="11"/>
  <c r="Q2463" i="11"/>
  <c r="P2463" i="11"/>
  <c r="O2463" i="11"/>
  <c r="AF2463" i="11"/>
  <c r="AE2463" i="11"/>
  <c r="AA2464" i="11"/>
  <c r="AE2464" i="11" s="1"/>
  <c r="Z2464" i="11"/>
  <c r="M2465" i="11"/>
  <c r="Y2464" i="11"/>
  <c r="AD2464" i="11" s="1"/>
  <c r="AB2464" i="11"/>
  <c r="AC2464" i="11"/>
  <c r="W2464" i="11" l="1"/>
  <c r="AG2464" i="11"/>
  <c r="X2464" i="11"/>
  <c r="V2464" i="11"/>
  <c r="U2464" i="11"/>
  <c r="T2464" i="11"/>
  <c r="T2463" i="11"/>
  <c r="U2463" i="11"/>
  <c r="AG2463" i="11"/>
  <c r="X2463" i="11"/>
  <c r="W2463" i="11"/>
  <c r="V2463" i="11"/>
  <c r="O2464" i="11"/>
  <c r="R2464" i="11"/>
  <c r="Q2464" i="11"/>
  <c r="P2464" i="11"/>
  <c r="S2464" i="11"/>
  <c r="AF2464" i="11"/>
  <c r="AA2465" i="11"/>
  <c r="M2466" i="11"/>
  <c r="Y2465" i="11"/>
  <c r="AC2465" i="11"/>
  <c r="Z2465" i="11"/>
  <c r="AB2465" i="11"/>
  <c r="AD2465" i="11" l="1"/>
  <c r="AC2466" i="11"/>
  <c r="M2467" i="11"/>
  <c r="AB2466" i="11"/>
  <c r="AA2466" i="11"/>
  <c r="Z2466" i="11"/>
  <c r="Y2466" i="11"/>
  <c r="AD2466" i="11" s="1"/>
  <c r="AE2465" i="11"/>
  <c r="O2466" i="11" l="1"/>
  <c r="AF2466" i="11"/>
  <c r="P2466" i="11"/>
  <c r="S2466" i="11"/>
  <c r="R2466" i="11"/>
  <c r="Q2466" i="11"/>
  <c r="AA2467" i="11"/>
  <c r="AE2467" i="11" s="1"/>
  <c r="AC2467" i="11"/>
  <c r="AB2467" i="11"/>
  <c r="Z2467" i="11"/>
  <c r="Y2467" i="11"/>
  <c r="M2468" i="11"/>
  <c r="AG2465" i="11"/>
  <c r="X2465" i="11"/>
  <c r="W2465" i="11"/>
  <c r="V2465" i="11"/>
  <c r="U2465" i="11"/>
  <c r="T2465" i="11"/>
  <c r="AE2466" i="11"/>
  <c r="S2465" i="11"/>
  <c r="P2465" i="11"/>
  <c r="O2465" i="11"/>
  <c r="AF2465" i="11"/>
  <c r="Q2465" i="11"/>
  <c r="R2465" i="11"/>
  <c r="AC2468" i="11" l="1"/>
  <c r="AB2468" i="11"/>
  <c r="AA2468" i="11"/>
  <c r="AE2468" i="11" s="1"/>
  <c r="Z2468" i="11"/>
  <c r="Y2468" i="11"/>
  <c r="AD2468" i="11" s="1"/>
  <c r="M2469" i="11"/>
  <c r="AD2467" i="11"/>
  <c r="V2467" i="11"/>
  <c r="U2467" i="11"/>
  <c r="T2467" i="11"/>
  <c r="AG2467" i="11"/>
  <c r="X2467" i="11"/>
  <c r="W2467" i="11"/>
  <c r="W2466" i="11"/>
  <c r="AG2466" i="11"/>
  <c r="X2466" i="11"/>
  <c r="V2466" i="11"/>
  <c r="U2466" i="11"/>
  <c r="T2466" i="11"/>
  <c r="O2468" i="11" l="1"/>
  <c r="S2468" i="11"/>
  <c r="R2468" i="11"/>
  <c r="Q2468" i="11"/>
  <c r="P2468" i="11"/>
  <c r="AF2468" i="11"/>
  <c r="W2468" i="11"/>
  <c r="T2468" i="11"/>
  <c r="X2468" i="11"/>
  <c r="AG2468" i="11"/>
  <c r="V2468" i="11"/>
  <c r="U2468" i="11"/>
  <c r="S2467" i="11"/>
  <c r="R2467" i="11"/>
  <c r="AF2467" i="11"/>
  <c r="Q2467" i="11"/>
  <c r="P2467" i="11"/>
  <c r="O2467" i="11"/>
  <c r="AA2469" i="11"/>
  <c r="AB2469" i="11"/>
  <c r="Z2469" i="11"/>
  <c r="M2470" i="11"/>
  <c r="Y2469" i="11"/>
  <c r="AD2469" i="11" s="1"/>
  <c r="AC2469" i="11"/>
  <c r="Z2470" i="11" l="1"/>
  <c r="M2471" i="11"/>
  <c r="Y2470" i="11"/>
  <c r="AD2470" i="11" s="1"/>
  <c r="AA2470" i="11"/>
  <c r="AC2470" i="11"/>
  <c r="AB2470" i="11"/>
  <c r="S2469" i="11"/>
  <c r="R2469" i="11"/>
  <c r="Q2469" i="11"/>
  <c r="P2469" i="11"/>
  <c r="O2469" i="11"/>
  <c r="AF2469" i="11"/>
  <c r="AE2469" i="11"/>
  <c r="AE2470" i="11" l="1"/>
  <c r="AG2469" i="11"/>
  <c r="X2469" i="11"/>
  <c r="W2469" i="11"/>
  <c r="V2469" i="11"/>
  <c r="U2469" i="11"/>
  <c r="T2469" i="11"/>
  <c r="O2470" i="11"/>
  <c r="Q2470" i="11"/>
  <c r="P2470" i="11"/>
  <c r="AF2470" i="11"/>
  <c r="S2470" i="11"/>
  <c r="R2470" i="11"/>
  <c r="AA2471" i="11"/>
  <c r="AE2471" i="11" s="1"/>
  <c r="AB2471" i="11"/>
  <c r="Y2471" i="11"/>
  <c r="AD2471" i="11" s="1"/>
  <c r="M2472" i="11"/>
  <c r="AC2471" i="11"/>
  <c r="Z2471" i="11"/>
  <c r="AG2471" i="11" l="1"/>
  <c r="X2471" i="11"/>
  <c r="W2471" i="11"/>
  <c r="V2471" i="11"/>
  <c r="U2471" i="11"/>
  <c r="T2471" i="11"/>
  <c r="S2471" i="11"/>
  <c r="O2471" i="11"/>
  <c r="AF2471" i="11"/>
  <c r="R2471" i="11"/>
  <c r="Q2471" i="11"/>
  <c r="P2471" i="11"/>
  <c r="AC2472" i="11"/>
  <c r="AB2472" i="11"/>
  <c r="Z2472" i="11"/>
  <c r="AA2472" i="11"/>
  <c r="AE2472" i="11" s="1"/>
  <c r="Y2472" i="11"/>
  <c r="M2473" i="11"/>
  <c r="W2470" i="11"/>
  <c r="AG2470" i="11"/>
  <c r="X2470" i="11"/>
  <c r="V2470" i="11"/>
  <c r="U2470" i="11"/>
  <c r="T2470" i="11"/>
  <c r="AA2473" i="11" l="1"/>
  <c r="AC2473" i="11"/>
  <c r="AB2473" i="11"/>
  <c r="Z2473" i="11"/>
  <c r="Y2473" i="11"/>
  <c r="AD2473" i="11" s="1"/>
  <c r="M2474" i="11"/>
  <c r="W2472" i="11"/>
  <c r="V2472" i="11"/>
  <c r="U2472" i="11"/>
  <c r="T2472" i="11"/>
  <c r="X2472" i="11"/>
  <c r="AG2472" i="11"/>
  <c r="AD2472" i="11"/>
  <c r="S2473" i="11" l="1"/>
  <c r="R2473" i="11"/>
  <c r="Q2473" i="11"/>
  <c r="O2473" i="11"/>
  <c r="AF2473" i="11"/>
  <c r="P2473" i="11"/>
  <c r="AB2474" i="11"/>
  <c r="AA2474" i="11"/>
  <c r="AE2474" i="11" s="1"/>
  <c r="Z2474" i="11"/>
  <c r="M2475" i="11"/>
  <c r="Y2474" i="11"/>
  <c r="AD2474" i="11" s="1"/>
  <c r="AC2474" i="11"/>
  <c r="O2472" i="11"/>
  <c r="AF2472" i="11"/>
  <c r="S2472" i="11"/>
  <c r="Q2472" i="11"/>
  <c r="P2472" i="11"/>
  <c r="R2472" i="11"/>
  <c r="AE2473" i="11"/>
  <c r="W2474" i="11" l="1"/>
  <c r="V2474" i="11"/>
  <c r="AG2474" i="11"/>
  <c r="U2474" i="11"/>
  <c r="T2474" i="11"/>
  <c r="X2474" i="11"/>
  <c r="U2473" i="11"/>
  <c r="T2473" i="11"/>
  <c r="AG2473" i="11"/>
  <c r="X2473" i="11"/>
  <c r="V2473" i="11"/>
  <c r="W2473" i="11"/>
  <c r="O2474" i="11"/>
  <c r="S2474" i="11"/>
  <c r="R2474" i="11"/>
  <c r="Q2474" i="11"/>
  <c r="P2474" i="11"/>
  <c r="AF2474" i="11"/>
  <c r="AA2475" i="11"/>
  <c r="Z2475" i="11"/>
  <c r="M2476" i="11"/>
  <c r="Y2475" i="11"/>
  <c r="AD2475" i="11" s="1"/>
  <c r="AB2475" i="11"/>
  <c r="AC2475" i="11"/>
  <c r="AE2475" i="11" l="1"/>
  <c r="S2475" i="11"/>
  <c r="Q2475" i="11"/>
  <c r="P2475" i="11"/>
  <c r="O2475" i="11"/>
  <c r="AF2475" i="11"/>
  <c r="R2475" i="11"/>
  <c r="Y2476" i="11"/>
  <c r="AD2476" i="11" s="1"/>
  <c r="M2477" i="11"/>
  <c r="AB2476" i="11"/>
  <c r="AC2476" i="11"/>
  <c r="AA2476" i="11"/>
  <c r="AE2476" i="11" s="1"/>
  <c r="Z2476" i="11"/>
  <c r="O2476" i="11" l="1"/>
  <c r="P2476" i="11"/>
  <c r="AF2476" i="11"/>
  <c r="S2476" i="11"/>
  <c r="R2476" i="11"/>
  <c r="Q2476" i="11"/>
  <c r="W2476" i="11"/>
  <c r="X2476" i="11"/>
  <c r="AG2476" i="11"/>
  <c r="V2476" i="11"/>
  <c r="U2476" i="11"/>
  <c r="T2476" i="11"/>
  <c r="AA2477" i="11"/>
  <c r="AE2477" i="11" s="1"/>
  <c r="M2478" i="11"/>
  <c r="Z2477" i="11"/>
  <c r="Y2477" i="11"/>
  <c r="AD2477" i="11" s="1"/>
  <c r="AC2477" i="11"/>
  <c r="AB2477" i="11"/>
  <c r="AG2475" i="11"/>
  <c r="X2475" i="11"/>
  <c r="W2475" i="11"/>
  <c r="U2475" i="11"/>
  <c r="V2475" i="11"/>
  <c r="T2475" i="11"/>
  <c r="S2477" i="11" l="1"/>
  <c r="R2477" i="11"/>
  <c r="O2477" i="11"/>
  <c r="AF2477" i="11"/>
  <c r="Q2477" i="11"/>
  <c r="P2477" i="11"/>
  <c r="AA2478" i="11"/>
  <c r="AE2478" i="11" s="1"/>
  <c r="Z2478" i="11"/>
  <c r="Y2478" i="11"/>
  <c r="M2479" i="11"/>
  <c r="AC2478" i="11"/>
  <c r="AB2478" i="11"/>
  <c r="X2477" i="11"/>
  <c r="AG2477" i="11"/>
  <c r="W2477" i="11"/>
  <c r="V2477" i="11"/>
  <c r="T2477" i="11"/>
  <c r="U2477" i="11"/>
  <c r="W2478" i="11" l="1"/>
  <c r="V2478" i="11"/>
  <c r="X2478" i="11"/>
  <c r="T2478" i="11"/>
  <c r="AG2478" i="11"/>
  <c r="U2478" i="11"/>
  <c r="AA2479" i="11"/>
  <c r="AE2479" i="11" s="1"/>
  <c r="M2480" i="11"/>
  <c r="Z2479" i="11"/>
  <c r="AC2479" i="11"/>
  <c r="AB2479" i="11"/>
  <c r="Y2479" i="11"/>
  <c r="AD2479" i="11" s="1"/>
  <c r="AD2478" i="11"/>
  <c r="AC2480" i="11" l="1"/>
  <c r="AB2480" i="11"/>
  <c r="AA2480" i="11"/>
  <c r="AE2480" i="11" s="1"/>
  <c r="Z2480" i="11"/>
  <c r="M2481" i="11"/>
  <c r="Y2480" i="11"/>
  <c r="AD2480" i="11" s="1"/>
  <c r="O2478" i="11"/>
  <c r="Q2478" i="11"/>
  <c r="P2478" i="11"/>
  <c r="AF2478" i="11"/>
  <c r="S2478" i="11"/>
  <c r="R2478" i="11"/>
  <c r="S2479" i="11"/>
  <c r="R2479" i="11"/>
  <c r="Q2479" i="11"/>
  <c r="P2479" i="11"/>
  <c r="O2479" i="11"/>
  <c r="AF2479" i="11"/>
  <c r="X2479" i="11"/>
  <c r="V2479" i="11"/>
  <c r="T2479" i="11"/>
  <c r="W2479" i="11"/>
  <c r="AG2479" i="11"/>
  <c r="U2479" i="11"/>
  <c r="O2480" i="11" l="1"/>
  <c r="S2480" i="11"/>
  <c r="R2480" i="11"/>
  <c r="Q2480" i="11"/>
  <c r="P2480" i="11"/>
  <c r="AF2480" i="11"/>
  <c r="AA2481" i="11"/>
  <c r="AE2481" i="11" s="1"/>
  <c r="M2482" i="11"/>
  <c r="Z2481" i="11"/>
  <c r="AC2481" i="11"/>
  <c r="AB2481" i="11"/>
  <c r="Y2481" i="11"/>
  <c r="AD2481" i="11" s="1"/>
  <c r="W2480" i="11"/>
  <c r="V2480" i="11"/>
  <c r="X2480" i="11"/>
  <c r="U2480" i="11"/>
  <c r="T2480" i="11"/>
  <c r="AG2480" i="11"/>
  <c r="U2481" i="11" l="1"/>
  <c r="T2481" i="11"/>
  <c r="X2481" i="11"/>
  <c r="AG2481" i="11"/>
  <c r="W2481" i="11"/>
  <c r="V2481" i="11"/>
  <c r="AC2482" i="11"/>
  <c r="AB2482" i="11"/>
  <c r="Z2482" i="11"/>
  <c r="Y2482" i="11"/>
  <c r="AA2482" i="11"/>
  <c r="M2483" i="11"/>
  <c r="S2481" i="11"/>
  <c r="R2481" i="11"/>
  <c r="Q2481" i="11"/>
  <c r="P2481" i="11"/>
  <c r="AF2481" i="11"/>
  <c r="O2481" i="11"/>
  <c r="AA2483" i="11" l="1"/>
  <c r="M2484" i="11"/>
  <c r="Z2483" i="11"/>
  <c r="AB2483" i="11"/>
  <c r="AC2483" i="11"/>
  <c r="Y2483" i="11"/>
  <c r="AD2483" i="11" s="1"/>
  <c r="AE2482" i="11"/>
  <c r="AD2482" i="11"/>
  <c r="O2482" i="11" l="1"/>
  <c r="AF2482" i="11"/>
  <c r="S2482" i="11"/>
  <c r="R2482" i="11"/>
  <c r="P2482" i="11"/>
  <c r="Q2482" i="11"/>
  <c r="W2482" i="11"/>
  <c r="V2482" i="11"/>
  <c r="AG2482" i="11"/>
  <c r="U2482" i="11"/>
  <c r="T2482" i="11"/>
  <c r="X2482" i="11"/>
  <c r="Y2484" i="11"/>
  <c r="AD2484" i="11" s="1"/>
  <c r="M2485" i="11"/>
  <c r="AB2484" i="11"/>
  <c r="AC2484" i="11"/>
  <c r="AA2484" i="11"/>
  <c r="Z2484" i="11"/>
  <c r="S2483" i="11"/>
  <c r="R2483" i="11"/>
  <c r="AF2483" i="11"/>
  <c r="P2483" i="11"/>
  <c r="Q2483" i="11"/>
  <c r="O2483" i="11"/>
  <c r="AE2483" i="11"/>
  <c r="O2484" i="11" l="1"/>
  <c r="AF2484" i="11"/>
  <c r="R2484" i="11"/>
  <c r="P2484" i="11"/>
  <c r="Q2484" i="11"/>
  <c r="S2484" i="11"/>
  <c r="AA2485" i="11"/>
  <c r="M2486" i="11"/>
  <c r="Z2485" i="11"/>
  <c r="Y2485" i="11"/>
  <c r="AC2485" i="11"/>
  <c r="AB2485" i="11"/>
  <c r="AG2483" i="11"/>
  <c r="W2483" i="11"/>
  <c r="V2483" i="11"/>
  <c r="U2483" i="11"/>
  <c r="T2483" i="11"/>
  <c r="X2483" i="11"/>
  <c r="AE2484" i="11"/>
  <c r="AE2485" i="11" l="1"/>
  <c r="AD2485" i="11"/>
  <c r="AC2486" i="11"/>
  <c r="M2487" i="11"/>
  <c r="AB2486" i="11"/>
  <c r="AA2486" i="11"/>
  <c r="AE2486" i="11" s="1"/>
  <c r="Z2486" i="11"/>
  <c r="Y2486" i="11"/>
  <c r="AD2486" i="11" s="1"/>
  <c r="W2484" i="11"/>
  <c r="V2484" i="11"/>
  <c r="X2484" i="11"/>
  <c r="AG2484" i="11"/>
  <c r="U2484" i="11"/>
  <c r="T2484" i="11"/>
  <c r="O2486" i="11" l="1"/>
  <c r="AF2486" i="11"/>
  <c r="R2486" i="11"/>
  <c r="Q2486" i="11"/>
  <c r="P2486" i="11"/>
  <c r="S2486" i="11"/>
  <c r="AA2487" i="11"/>
  <c r="AE2487" i="11" s="1"/>
  <c r="M2488" i="11"/>
  <c r="Z2487" i="11"/>
  <c r="Y2487" i="11"/>
  <c r="AD2487" i="11" s="1"/>
  <c r="AB2487" i="11"/>
  <c r="AC2487" i="11"/>
  <c r="S2485" i="11"/>
  <c r="R2485" i="11"/>
  <c r="O2485" i="11"/>
  <c r="AF2485" i="11"/>
  <c r="Q2485" i="11"/>
  <c r="P2485" i="11"/>
  <c r="W2486" i="11"/>
  <c r="V2486" i="11"/>
  <c r="U2486" i="11"/>
  <c r="X2486" i="11"/>
  <c r="T2486" i="11"/>
  <c r="AG2486" i="11"/>
  <c r="AG2485" i="11"/>
  <c r="X2485" i="11"/>
  <c r="W2485" i="11"/>
  <c r="V2485" i="11"/>
  <c r="T2485" i="11"/>
  <c r="U2485" i="11"/>
  <c r="AC2488" i="11" l="1"/>
  <c r="Z2488" i="11"/>
  <c r="Y2488" i="11"/>
  <c r="AD2488" i="11" s="1"/>
  <c r="AA2488" i="11"/>
  <c r="M2489" i="11"/>
  <c r="AB2488" i="11"/>
  <c r="AG2487" i="11"/>
  <c r="X2487" i="11"/>
  <c r="W2487" i="11"/>
  <c r="V2487" i="11"/>
  <c r="T2487" i="11"/>
  <c r="U2487" i="11"/>
  <c r="S2487" i="11"/>
  <c r="R2487" i="11"/>
  <c r="Q2487" i="11"/>
  <c r="P2487" i="11"/>
  <c r="AF2487" i="11"/>
  <c r="O2487" i="11"/>
  <c r="AA2489" i="11" l="1"/>
  <c r="M2490" i="11"/>
  <c r="Z2489" i="11"/>
  <c r="Y2489" i="11"/>
  <c r="AD2489" i="11" s="1"/>
  <c r="AC2489" i="11"/>
  <c r="AB2489" i="11"/>
  <c r="O2488" i="11"/>
  <c r="S2488" i="11"/>
  <c r="R2488" i="11"/>
  <c r="AF2488" i="11"/>
  <c r="P2488" i="11"/>
  <c r="Q2488" i="11"/>
  <c r="AE2488" i="11"/>
  <c r="W2488" i="11" l="1"/>
  <c r="V2488" i="11"/>
  <c r="U2488" i="11"/>
  <c r="X2488" i="11"/>
  <c r="AG2488" i="11"/>
  <c r="T2488" i="11"/>
  <c r="S2489" i="11"/>
  <c r="R2489" i="11"/>
  <c r="Q2489" i="11"/>
  <c r="O2489" i="11"/>
  <c r="AF2489" i="11"/>
  <c r="P2489" i="11"/>
  <c r="AC2490" i="11"/>
  <c r="M2491" i="11"/>
  <c r="AB2490" i="11"/>
  <c r="Z2490" i="11"/>
  <c r="AA2490" i="11"/>
  <c r="Y2490" i="11"/>
  <c r="AE2489" i="11"/>
  <c r="AA2491" i="11" l="1"/>
  <c r="M2492" i="11"/>
  <c r="Z2491" i="11"/>
  <c r="Y2491" i="11"/>
  <c r="AD2491" i="11" s="1"/>
  <c r="AB2491" i="11"/>
  <c r="AC2491" i="11"/>
  <c r="AG2489" i="11"/>
  <c r="X2489" i="11"/>
  <c r="V2489" i="11"/>
  <c r="U2489" i="11"/>
  <c r="T2489" i="11"/>
  <c r="W2489" i="11"/>
  <c r="AD2490" i="11"/>
  <c r="AE2490" i="11"/>
  <c r="O2490" i="11" l="1"/>
  <c r="AF2490" i="11"/>
  <c r="R2490" i="11"/>
  <c r="S2490" i="11"/>
  <c r="Q2490" i="11"/>
  <c r="P2490" i="11"/>
  <c r="S2491" i="11"/>
  <c r="R2491" i="11"/>
  <c r="Q2491" i="11"/>
  <c r="AF2491" i="11"/>
  <c r="P2491" i="11"/>
  <c r="O2491" i="11"/>
  <c r="W2490" i="11"/>
  <c r="V2490" i="11"/>
  <c r="U2490" i="11"/>
  <c r="T2490" i="11"/>
  <c r="AG2490" i="11"/>
  <c r="X2490" i="11"/>
  <c r="AC2492" i="11"/>
  <c r="AB2492" i="11"/>
  <c r="AA2492" i="11"/>
  <c r="AE2492" i="11" s="1"/>
  <c r="M2493" i="11"/>
  <c r="Z2492" i="11"/>
  <c r="Y2492" i="11"/>
  <c r="AD2492" i="11" s="1"/>
  <c r="AE2491" i="11"/>
  <c r="O2492" i="11" l="1"/>
  <c r="S2492" i="11"/>
  <c r="Q2492" i="11"/>
  <c r="AF2492" i="11"/>
  <c r="R2492" i="11"/>
  <c r="P2492" i="11"/>
  <c r="AA2493" i="11"/>
  <c r="AE2493" i="11" s="1"/>
  <c r="M2494" i="11"/>
  <c r="Z2493" i="11"/>
  <c r="Y2493" i="11"/>
  <c r="AD2493" i="11" s="1"/>
  <c r="AC2493" i="11"/>
  <c r="AB2493" i="11"/>
  <c r="W2492" i="11"/>
  <c r="V2492" i="11"/>
  <c r="U2492" i="11"/>
  <c r="AG2492" i="11"/>
  <c r="T2492" i="11"/>
  <c r="X2492" i="11"/>
  <c r="AG2491" i="11"/>
  <c r="W2491" i="11"/>
  <c r="V2491" i="11"/>
  <c r="X2491" i="11"/>
  <c r="U2491" i="11"/>
  <c r="T2491" i="11"/>
  <c r="AG2493" i="11" l="1"/>
  <c r="X2493" i="11"/>
  <c r="V2493" i="11"/>
  <c r="U2493" i="11"/>
  <c r="T2493" i="11"/>
  <c r="W2493" i="11"/>
  <c r="AC2494" i="11"/>
  <c r="AA2494" i="11"/>
  <c r="AE2494" i="11" s="1"/>
  <c r="Z2494" i="11"/>
  <c r="M2495" i="11"/>
  <c r="AB2494" i="11"/>
  <c r="Y2494" i="11"/>
  <c r="AD2494" i="11" s="1"/>
  <c r="S2493" i="11"/>
  <c r="R2493" i="11"/>
  <c r="Q2493" i="11"/>
  <c r="AF2493" i="11"/>
  <c r="P2493" i="11"/>
  <c r="O2493" i="11"/>
  <c r="O2494" i="11" l="1"/>
  <c r="AF2494" i="11"/>
  <c r="R2494" i="11"/>
  <c r="P2494" i="11"/>
  <c r="S2494" i="11"/>
  <c r="Q2494" i="11"/>
  <c r="AA2495" i="11"/>
  <c r="AE2495" i="11" s="1"/>
  <c r="M2496" i="11"/>
  <c r="Z2495" i="11"/>
  <c r="Y2495" i="11"/>
  <c r="AC2495" i="11"/>
  <c r="AB2495" i="11"/>
  <c r="W2494" i="11"/>
  <c r="V2494" i="11"/>
  <c r="U2494" i="11"/>
  <c r="AG2494" i="11"/>
  <c r="T2494" i="11"/>
  <c r="X2494" i="11"/>
  <c r="AG2495" i="11" l="1"/>
  <c r="W2495" i="11"/>
  <c r="U2495" i="11"/>
  <c r="T2495" i="11"/>
  <c r="V2495" i="11"/>
  <c r="X2495" i="11"/>
  <c r="AC2496" i="11"/>
  <c r="AB2496" i="11"/>
  <c r="Z2496" i="11"/>
  <c r="Y2496" i="11"/>
  <c r="M2497" i="11"/>
  <c r="AA2496" i="11"/>
  <c r="AE2496" i="11" s="1"/>
  <c r="AD2495" i="11"/>
  <c r="W2496" i="11" l="1"/>
  <c r="V2496" i="11"/>
  <c r="U2496" i="11"/>
  <c r="AG2496" i="11"/>
  <c r="T2496" i="11"/>
  <c r="X2496" i="11"/>
  <c r="S2495" i="11"/>
  <c r="R2495" i="11"/>
  <c r="Q2495" i="11"/>
  <c r="AF2495" i="11"/>
  <c r="P2495" i="11"/>
  <c r="O2495" i="11"/>
  <c r="AA2497" i="11"/>
  <c r="AE2497" i="11" s="1"/>
  <c r="M2498" i="11"/>
  <c r="Z2497" i="11"/>
  <c r="Y2497" i="11"/>
  <c r="AC2497" i="11"/>
  <c r="AB2497" i="11"/>
  <c r="AD2496" i="11"/>
  <c r="AD2497" i="11" l="1"/>
  <c r="AC2498" i="11"/>
  <c r="AA2498" i="11"/>
  <c r="Y2498" i="11"/>
  <c r="M2499" i="11"/>
  <c r="AB2498" i="11"/>
  <c r="Z2498" i="11"/>
  <c r="AG2497" i="11"/>
  <c r="V2497" i="11"/>
  <c r="T2497" i="11"/>
  <c r="W2497" i="11"/>
  <c r="X2497" i="11"/>
  <c r="U2497" i="11"/>
  <c r="O2496" i="11"/>
  <c r="Q2496" i="11"/>
  <c r="P2496" i="11"/>
  <c r="AF2496" i="11"/>
  <c r="R2496" i="11"/>
  <c r="S2496" i="11"/>
  <c r="AE2498" i="11" l="1"/>
  <c r="AA2499" i="11"/>
  <c r="M2500" i="11"/>
  <c r="Z2499" i="11"/>
  <c r="Y2499" i="11"/>
  <c r="AD2499" i="11" s="1"/>
  <c r="AC2499" i="11"/>
  <c r="AB2499" i="11"/>
  <c r="AD2498" i="11"/>
  <c r="S2497" i="11"/>
  <c r="R2497" i="11"/>
  <c r="Q2497" i="11"/>
  <c r="P2497" i="11"/>
  <c r="AF2497" i="11"/>
  <c r="O2497" i="11"/>
  <c r="O2498" i="11" l="1"/>
  <c r="P2498" i="11"/>
  <c r="Q2498" i="11"/>
  <c r="AF2498" i="11"/>
  <c r="S2498" i="11"/>
  <c r="R2498" i="11"/>
  <c r="S2499" i="11"/>
  <c r="R2499" i="11"/>
  <c r="Q2499" i="11"/>
  <c r="AF2499" i="11"/>
  <c r="P2499" i="11"/>
  <c r="O2499" i="11"/>
  <c r="AE2499" i="11"/>
  <c r="AC2500" i="11"/>
  <c r="Z2500" i="11"/>
  <c r="M2501" i="11"/>
  <c r="AB2500" i="11"/>
  <c r="Y2500" i="11"/>
  <c r="AA2500" i="11"/>
  <c r="AE2500" i="11" s="1"/>
  <c r="W2498" i="11"/>
  <c r="V2498" i="11"/>
  <c r="U2498" i="11"/>
  <c r="X2498" i="11"/>
  <c r="AG2498" i="11"/>
  <c r="T2498" i="11"/>
  <c r="W2500" i="11" l="1"/>
  <c r="V2500" i="11"/>
  <c r="U2500" i="11"/>
  <c r="X2500" i="11"/>
  <c r="T2500" i="11"/>
  <c r="AG2500" i="11"/>
  <c r="AA2501" i="11"/>
  <c r="AE2501" i="11" s="1"/>
  <c r="M2502" i="11"/>
  <c r="Z2501" i="11"/>
  <c r="Y2501" i="11"/>
  <c r="AD2501" i="11" s="1"/>
  <c r="AC2501" i="11"/>
  <c r="AB2501" i="11"/>
  <c r="AD2500" i="11"/>
  <c r="AG2499" i="11"/>
  <c r="U2499" i="11"/>
  <c r="W2499" i="11"/>
  <c r="X2499" i="11"/>
  <c r="V2499" i="11"/>
  <c r="T2499" i="11"/>
  <c r="AG2501" i="11" l="1"/>
  <c r="T2501" i="11"/>
  <c r="W2501" i="11"/>
  <c r="V2501" i="11"/>
  <c r="U2501" i="11"/>
  <c r="X2501" i="11"/>
  <c r="O2500" i="11"/>
  <c r="Q2500" i="11"/>
  <c r="P2500" i="11"/>
  <c r="AF2500" i="11"/>
  <c r="R2500" i="11"/>
  <c r="S2500" i="11"/>
  <c r="AC2502" i="11"/>
  <c r="AA2502" i="11"/>
  <c r="AE2502" i="11" s="1"/>
  <c r="M2503" i="11"/>
  <c r="Z2502" i="11"/>
  <c r="AB2502" i="11"/>
  <c r="Y2502" i="11"/>
  <c r="S2501" i="11"/>
  <c r="R2501" i="11"/>
  <c r="Q2501" i="11"/>
  <c r="O2501" i="11"/>
  <c r="P2501" i="11"/>
  <c r="AF2501" i="11"/>
  <c r="X2502" i="11" l="1"/>
  <c r="AG2502" i="11"/>
  <c r="W2502" i="11"/>
  <c r="V2502" i="11"/>
  <c r="U2502" i="11"/>
  <c r="T2502" i="11"/>
  <c r="AD2502" i="11"/>
  <c r="Y2503" i="11"/>
  <c r="AD2503" i="11" s="1"/>
  <c r="Z2503" i="11"/>
  <c r="M2504" i="11"/>
  <c r="AA2503" i="11"/>
  <c r="AC2503" i="11"/>
  <c r="AB2503" i="11"/>
  <c r="S2502" i="11" l="1"/>
  <c r="O2502" i="11"/>
  <c r="AF2502" i="11"/>
  <c r="Q2502" i="11"/>
  <c r="P2502" i="11"/>
  <c r="R2502" i="11"/>
  <c r="AE2503" i="11"/>
  <c r="AC2504" i="11"/>
  <c r="AA2504" i="11"/>
  <c r="Z2504" i="11"/>
  <c r="Y2504" i="11"/>
  <c r="AD2504" i="11" s="1"/>
  <c r="M2505" i="11"/>
  <c r="AB2504" i="11"/>
  <c r="Q2503" i="11"/>
  <c r="O2503" i="11"/>
  <c r="S2503" i="11"/>
  <c r="AF2503" i="11"/>
  <c r="R2503" i="11"/>
  <c r="P2503" i="11"/>
  <c r="AG2503" i="11" l="1"/>
  <c r="W2503" i="11"/>
  <c r="X2503" i="11"/>
  <c r="V2503" i="11"/>
  <c r="U2503" i="11"/>
  <c r="T2503" i="11"/>
  <c r="Y2505" i="11"/>
  <c r="AD2505" i="11" s="1"/>
  <c r="AB2505" i="11"/>
  <c r="AA2505" i="11"/>
  <c r="Z2505" i="11"/>
  <c r="AC2505" i="11"/>
  <c r="M2506" i="11"/>
  <c r="S2504" i="11"/>
  <c r="P2504" i="11"/>
  <c r="O2504" i="11"/>
  <c r="AF2504" i="11"/>
  <c r="Q2504" i="11"/>
  <c r="R2504" i="11"/>
  <c r="AE2504" i="11"/>
  <c r="Q2505" i="11" l="1"/>
  <c r="AF2505" i="11"/>
  <c r="O2505" i="11"/>
  <c r="R2505" i="11"/>
  <c r="P2505" i="11"/>
  <c r="S2505" i="11"/>
  <c r="AC2506" i="11"/>
  <c r="AB2506" i="11"/>
  <c r="AA2506" i="11"/>
  <c r="Z2506" i="11"/>
  <c r="M2507" i="11"/>
  <c r="Y2506" i="11"/>
  <c r="AD2506" i="11" s="1"/>
  <c r="U2504" i="11"/>
  <c r="X2504" i="11"/>
  <c r="T2504" i="11"/>
  <c r="W2504" i="11"/>
  <c r="V2504" i="11"/>
  <c r="AG2504" i="11"/>
  <c r="AE2505" i="11"/>
  <c r="S2506" i="11" l="1"/>
  <c r="AF2506" i="11"/>
  <c r="R2506" i="11"/>
  <c r="Q2506" i="11"/>
  <c r="O2506" i="11"/>
  <c r="P2506" i="11"/>
  <c r="AG2505" i="11"/>
  <c r="W2505" i="11"/>
  <c r="X2505" i="11"/>
  <c r="U2505" i="11"/>
  <c r="V2505" i="11"/>
  <c r="T2505" i="11"/>
  <c r="Y2507" i="11"/>
  <c r="AA2507" i="11"/>
  <c r="AE2507" i="11" s="1"/>
  <c r="Z2507" i="11"/>
  <c r="AC2507" i="11"/>
  <c r="M2508" i="11"/>
  <c r="AB2507" i="11"/>
  <c r="AE2506" i="11"/>
  <c r="AG2507" i="11" l="1"/>
  <c r="X2507" i="11"/>
  <c r="W2507" i="11"/>
  <c r="V2507" i="11"/>
  <c r="U2507" i="11"/>
  <c r="T2507" i="11"/>
  <c r="AD2507" i="11"/>
  <c r="U2506" i="11"/>
  <c r="T2506" i="11"/>
  <c r="AG2506" i="11"/>
  <c r="V2506" i="11"/>
  <c r="W2506" i="11"/>
  <c r="X2506" i="11"/>
  <c r="AC2508" i="11"/>
  <c r="AB2508" i="11"/>
  <c r="AA2508" i="11"/>
  <c r="AE2508" i="11" s="1"/>
  <c r="Z2508" i="11"/>
  <c r="M2509" i="11"/>
  <c r="Y2508" i="11"/>
  <c r="AD2508" i="11" s="1"/>
  <c r="U2508" i="11" l="1"/>
  <c r="T2508" i="11"/>
  <c r="AG2508" i="11"/>
  <c r="X2508" i="11"/>
  <c r="W2508" i="11"/>
  <c r="V2508" i="11"/>
  <c r="Q2507" i="11"/>
  <c r="AF2507" i="11"/>
  <c r="P2507" i="11"/>
  <c r="O2507" i="11"/>
  <c r="R2507" i="11"/>
  <c r="S2507" i="11"/>
  <c r="S2508" i="11"/>
  <c r="AF2508" i="11"/>
  <c r="R2508" i="11"/>
  <c r="Q2508" i="11"/>
  <c r="P2508" i="11"/>
  <c r="O2508" i="11"/>
  <c r="Y2509" i="11"/>
  <c r="Z2509" i="11"/>
  <c r="AC2509" i="11"/>
  <c r="AA2509" i="11"/>
  <c r="M2510" i="11"/>
  <c r="AB2509" i="11"/>
  <c r="AC2510" i="11" l="1"/>
  <c r="AB2510" i="11"/>
  <c r="AA2510" i="11"/>
  <c r="AE2510" i="11" s="1"/>
  <c r="Z2510" i="11"/>
  <c r="M2511" i="11"/>
  <c r="Y2510" i="11"/>
  <c r="AD2510" i="11" s="1"/>
  <c r="AE2509" i="11"/>
  <c r="AD2509" i="11"/>
  <c r="S2510" i="11" l="1"/>
  <c r="Q2510" i="11"/>
  <c r="P2510" i="11"/>
  <c r="O2510" i="11"/>
  <c r="R2510" i="11"/>
  <c r="AF2510" i="11"/>
  <c r="Y2511" i="11"/>
  <c r="AD2511" i="11" s="1"/>
  <c r="M2512" i="11"/>
  <c r="AC2511" i="11"/>
  <c r="AB2511" i="11"/>
  <c r="Z2511" i="11"/>
  <c r="AA2511" i="11"/>
  <c r="AE2511" i="11" s="1"/>
  <c r="Q2509" i="11"/>
  <c r="AF2509" i="11"/>
  <c r="P2509" i="11"/>
  <c r="O2509" i="11"/>
  <c r="R2509" i="11"/>
  <c r="S2509" i="11"/>
  <c r="AG2509" i="11"/>
  <c r="X2509" i="11"/>
  <c r="W2509" i="11"/>
  <c r="V2509" i="11"/>
  <c r="U2509" i="11"/>
  <c r="T2509" i="11"/>
  <c r="U2510" i="11"/>
  <c r="T2510" i="11"/>
  <c r="AG2510" i="11"/>
  <c r="X2510" i="11"/>
  <c r="V2510" i="11"/>
  <c r="W2510" i="11"/>
  <c r="AG2511" i="11" l="1"/>
  <c r="X2511" i="11"/>
  <c r="W2511" i="11"/>
  <c r="V2511" i="11"/>
  <c r="U2511" i="11"/>
  <c r="T2511" i="11"/>
  <c r="Q2511" i="11"/>
  <c r="AF2511" i="11"/>
  <c r="P2511" i="11"/>
  <c r="O2511" i="11"/>
  <c r="R2511" i="11"/>
  <c r="S2511" i="11"/>
  <c r="AC2512" i="11"/>
  <c r="AB2512" i="11"/>
  <c r="AA2512" i="11"/>
  <c r="AE2512" i="11" s="1"/>
  <c r="Z2512" i="11"/>
  <c r="Y2512" i="11"/>
  <c r="M2513" i="11"/>
  <c r="U2512" i="11" l="1"/>
  <c r="T2512" i="11"/>
  <c r="AG2512" i="11"/>
  <c r="X2512" i="11"/>
  <c r="W2512" i="11"/>
  <c r="V2512" i="11"/>
  <c r="Y2513" i="11"/>
  <c r="AD2513" i="11" s="1"/>
  <c r="M2514" i="11"/>
  <c r="AC2513" i="11"/>
  <c r="AB2513" i="11"/>
  <c r="Z2513" i="11"/>
  <c r="AA2513" i="11"/>
  <c r="AE2513" i="11" s="1"/>
  <c r="AD2512" i="11"/>
  <c r="AC2514" i="11" l="1"/>
  <c r="AB2514" i="11"/>
  <c r="AA2514" i="11"/>
  <c r="AE2514" i="11" s="1"/>
  <c r="Z2514" i="11"/>
  <c r="Y2514" i="11"/>
  <c r="AD2514" i="11" s="1"/>
  <c r="M2515" i="11"/>
  <c r="S2512" i="11"/>
  <c r="P2512" i="11"/>
  <c r="O2512" i="11"/>
  <c r="R2512" i="11"/>
  <c r="AF2512" i="11"/>
  <c r="Q2512" i="11"/>
  <c r="Q2513" i="11"/>
  <c r="AF2513" i="11"/>
  <c r="P2513" i="11"/>
  <c r="O2513" i="11"/>
  <c r="S2513" i="11"/>
  <c r="R2513" i="11"/>
  <c r="AG2513" i="11"/>
  <c r="X2513" i="11"/>
  <c r="W2513" i="11"/>
  <c r="U2513" i="11"/>
  <c r="T2513" i="11"/>
  <c r="V2513" i="11"/>
  <c r="S2514" i="11" l="1"/>
  <c r="O2514" i="11"/>
  <c r="R2514" i="11"/>
  <c r="P2514" i="11"/>
  <c r="AF2514" i="11"/>
  <c r="Q2514" i="11"/>
  <c r="U2514" i="11"/>
  <c r="T2514" i="11"/>
  <c r="X2514" i="11"/>
  <c r="AG2514" i="11"/>
  <c r="W2514" i="11"/>
  <c r="V2514" i="11"/>
  <c r="Y2515" i="11"/>
  <c r="AD2515" i="11" s="1"/>
  <c r="M2516" i="11"/>
  <c r="AC2515" i="11"/>
  <c r="AB2515" i="11"/>
  <c r="AA2515" i="11"/>
  <c r="Z2515" i="11"/>
  <c r="Q2515" i="11" l="1"/>
  <c r="AF2515" i="11"/>
  <c r="P2515" i="11"/>
  <c r="O2515" i="11"/>
  <c r="S2515" i="11"/>
  <c r="R2515" i="11"/>
  <c r="AC2516" i="11"/>
  <c r="AB2516" i="11"/>
  <c r="AA2516" i="11"/>
  <c r="Y2516" i="11"/>
  <c r="M2517" i="11"/>
  <c r="Z2516" i="11"/>
  <c r="AE2515" i="11"/>
  <c r="AG2515" i="11" l="1"/>
  <c r="X2515" i="11"/>
  <c r="W2515" i="11"/>
  <c r="T2515" i="11"/>
  <c r="U2515" i="11"/>
  <c r="V2515" i="11"/>
  <c r="Y2517" i="11"/>
  <c r="AD2517" i="11" s="1"/>
  <c r="AC2517" i="11"/>
  <c r="AB2517" i="11"/>
  <c r="AA2517" i="11"/>
  <c r="Z2517" i="11"/>
  <c r="M2518" i="11"/>
  <c r="AD2516" i="11"/>
  <c r="AE2516" i="11"/>
  <c r="Q2517" i="11" l="1"/>
  <c r="AF2517" i="11"/>
  <c r="P2517" i="11"/>
  <c r="O2517" i="11"/>
  <c r="S2517" i="11"/>
  <c r="R2517" i="11"/>
  <c r="S2516" i="11"/>
  <c r="R2516" i="11"/>
  <c r="P2516" i="11"/>
  <c r="AF2516" i="11"/>
  <c r="O2516" i="11"/>
  <c r="Q2516" i="11"/>
  <c r="AC2518" i="11"/>
  <c r="AB2518" i="11"/>
  <c r="AA2518" i="11"/>
  <c r="AE2518" i="11" s="1"/>
  <c r="M2519" i="11"/>
  <c r="Y2518" i="11"/>
  <c r="AD2518" i="11" s="1"/>
  <c r="Z2518" i="11"/>
  <c r="AE2517" i="11"/>
  <c r="U2516" i="11"/>
  <c r="T2516" i="11"/>
  <c r="X2516" i="11"/>
  <c r="W2516" i="11"/>
  <c r="AG2516" i="11"/>
  <c r="V2516" i="11"/>
  <c r="Y2519" i="11" l="1"/>
  <c r="AC2519" i="11"/>
  <c r="AB2519" i="11"/>
  <c r="AA2519" i="11"/>
  <c r="AE2519" i="11" s="1"/>
  <c r="M2520" i="11"/>
  <c r="Z2519" i="11"/>
  <c r="AG2517" i="11"/>
  <c r="X2517" i="11"/>
  <c r="W2517" i="11"/>
  <c r="U2517" i="11"/>
  <c r="V2517" i="11"/>
  <c r="T2517" i="11"/>
  <c r="U2518" i="11"/>
  <c r="T2518" i="11"/>
  <c r="X2518" i="11"/>
  <c r="W2518" i="11"/>
  <c r="AG2518" i="11"/>
  <c r="V2518" i="11"/>
  <c r="S2518" i="11"/>
  <c r="R2518" i="11"/>
  <c r="P2518" i="11"/>
  <c r="AF2518" i="11"/>
  <c r="O2518" i="11"/>
  <c r="Q2518" i="11"/>
  <c r="AC2520" i="11" l="1"/>
  <c r="AB2520" i="11"/>
  <c r="AA2520" i="11"/>
  <c r="AE2520" i="11" s="1"/>
  <c r="M2521" i="11"/>
  <c r="Z2520" i="11"/>
  <c r="Y2520" i="11"/>
  <c r="AD2520" i="11" s="1"/>
  <c r="AG2519" i="11"/>
  <c r="X2519" i="11"/>
  <c r="W2519" i="11"/>
  <c r="U2519" i="11"/>
  <c r="V2519" i="11"/>
  <c r="T2519" i="11"/>
  <c r="AD2519" i="11"/>
  <c r="S2520" i="11" l="1"/>
  <c r="AF2520" i="11"/>
  <c r="R2520" i="11"/>
  <c r="P2520" i="11"/>
  <c r="O2520" i="11"/>
  <c r="Q2520" i="11"/>
  <c r="Y2521" i="11"/>
  <c r="AD2521" i="11" s="1"/>
  <c r="AB2521" i="11"/>
  <c r="AA2521" i="11"/>
  <c r="Z2521" i="11"/>
  <c r="M2522" i="11"/>
  <c r="AC2521" i="11"/>
  <c r="U2520" i="11"/>
  <c r="T2520" i="11"/>
  <c r="W2520" i="11"/>
  <c r="AG2520" i="11"/>
  <c r="V2520" i="11"/>
  <c r="X2520" i="11"/>
  <c r="Q2519" i="11"/>
  <c r="AF2519" i="11"/>
  <c r="P2519" i="11"/>
  <c r="O2519" i="11"/>
  <c r="R2519" i="11"/>
  <c r="S2519" i="11"/>
  <c r="Q2521" i="11" l="1"/>
  <c r="AF2521" i="11"/>
  <c r="P2521" i="11"/>
  <c r="O2521" i="11"/>
  <c r="S2521" i="11"/>
  <c r="R2521" i="11"/>
  <c r="AC2522" i="11"/>
  <c r="AB2522" i="11"/>
  <c r="AA2522" i="11"/>
  <c r="Z2522" i="11"/>
  <c r="Y2522" i="11"/>
  <c r="AD2522" i="11" s="1"/>
  <c r="M2523" i="11"/>
  <c r="AE2521" i="11"/>
  <c r="AG2521" i="11" l="1"/>
  <c r="X2521" i="11"/>
  <c r="W2521" i="11"/>
  <c r="U2521" i="11"/>
  <c r="V2521" i="11"/>
  <c r="T2521" i="11"/>
  <c r="Y2523" i="11"/>
  <c r="AD2523" i="11" s="1"/>
  <c r="AA2523" i="11"/>
  <c r="AE2523" i="11" s="1"/>
  <c r="Z2523" i="11"/>
  <c r="M2524" i="11"/>
  <c r="AC2523" i="11"/>
  <c r="AB2523" i="11"/>
  <c r="S2522" i="11"/>
  <c r="AF2522" i="11"/>
  <c r="R2522" i="11"/>
  <c r="Q2522" i="11"/>
  <c r="P2522" i="11"/>
  <c r="O2522" i="11"/>
  <c r="AE2522" i="11"/>
  <c r="Q2523" i="11" l="1"/>
  <c r="AF2523" i="11"/>
  <c r="P2523" i="11"/>
  <c r="O2523" i="11"/>
  <c r="S2523" i="11"/>
  <c r="R2523" i="11"/>
  <c r="AG2523" i="11"/>
  <c r="X2523" i="11"/>
  <c r="W2523" i="11"/>
  <c r="V2523" i="11"/>
  <c r="U2523" i="11"/>
  <c r="T2523" i="11"/>
  <c r="U2522" i="11"/>
  <c r="T2522" i="11"/>
  <c r="AG2522" i="11"/>
  <c r="V2522" i="11"/>
  <c r="X2522" i="11"/>
  <c r="W2522" i="11"/>
  <c r="AC2524" i="11"/>
  <c r="AB2524" i="11"/>
  <c r="AA2524" i="11"/>
  <c r="AE2524" i="11" s="1"/>
  <c r="M2525" i="11"/>
  <c r="Z2524" i="11"/>
  <c r="Y2524" i="11"/>
  <c r="AD2524" i="11" s="1"/>
  <c r="U2524" i="11" l="1"/>
  <c r="T2524" i="11"/>
  <c r="X2524" i="11"/>
  <c r="V2524" i="11"/>
  <c r="W2524" i="11"/>
  <c r="AG2524" i="11"/>
  <c r="S2524" i="11"/>
  <c r="AF2524" i="11"/>
  <c r="R2524" i="11"/>
  <c r="Q2524" i="11"/>
  <c r="P2524" i="11"/>
  <c r="O2524" i="11"/>
  <c r="Y2525" i="11"/>
  <c r="Z2525" i="11"/>
  <c r="AA2525" i="11"/>
  <c r="AE2525" i="11" s="1"/>
  <c r="AC2525" i="11"/>
  <c r="AB2525" i="11"/>
  <c r="M2526" i="11"/>
  <c r="AD2525" i="11" l="1"/>
  <c r="AG2525" i="11"/>
  <c r="X2525" i="11"/>
  <c r="W2525" i="11"/>
  <c r="V2525" i="11"/>
  <c r="U2525" i="11"/>
  <c r="T2525" i="11"/>
  <c r="AB2526" i="11"/>
  <c r="AC2526" i="11"/>
  <c r="AA2526" i="11"/>
  <c r="Z2526" i="11"/>
  <c r="M2527" i="11"/>
  <c r="Y2526" i="11"/>
  <c r="AD2526" i="11" s="1"/>
  <c r="S2526" i="11" l="1"/>
  <c r="AF2526" i="11"/>
  <c r="Q2526" i="11"/>
  <c r="P2526" i="11"/>
  <c r="O2526" i="11"/>
  <c r="R2526" i="11"/>
  <c r="AB2527" i="11"/>
  <c r="AA2527" i="11"/>
  <c r="AE2527" i="11" s="1"/>
  <c r="Z2527" i="11"/>
  <c r="Y2527" i="11"/>
  <c r="AD2527" i="11" s="1"/>
  <c r="AC2527" i="11"/>
  <c r="M2528" i="11"/>
  <c r="AE2526" i="11"/>
  <c r="Q2525" i="11"/>
  <c r="AF2525" i="11"/>
  <c r="P2525" i="11"/>
  <c r="O2525" i="11"/>
  <c r="S2525" i="11"/>
  <c r="R2525" i="11"/>
  <c r="U2526" i="11" l="1"/>
  <c r="T2526" i="11"/>
  <c r="X2526" i="11"/>
  <c r="V2526" i="11"/>
  <c r="W2526" i="11"/>
  <c r="AG2526" i="11"/>
  <c r="AB2528" i="11"/>
  <c r="Z2528" i="11"/>
  <c r="M2529" i="11"/>
  <c r="Y2528" i="11"/>
  <c r="AA2528" i="11"/>
  <c r="AC2528" i="11"/>
  <c r="X2527" i="11"/>
  <c r="W2527" i="11"/>
  <c r="V2527" i="11"/>
  <c r="U2527" i="11"/>
  <c r="T2527" i="11"/>
  <c r="AG2527" i="11"/>
  <c r="AF2527" i="11"/>
  <c r="P2527" i="11"/>
  <c r="S2527" i="11"/>
  <c r="R2527" i="11"/>
  <c r="Q2527" i="11"/>
  <c r="O2527" i="11"/>
  <c r="AD2528" i="11" l="1"/>
  <c r="AE2528" i="11"/>
  <c r="M2530" i="11"/>
  <c r="Y2529" i="11"/>
  <c r="AC2529" i="11"/>
  <c r="AB2529" i="11"/>
  <c r="AA2529" i="11"/>
  <c r="AE2529" i="11" s="1"/>
  <c r="Z2529" i="11"/>
  <c r="AD2529" i="11" l="1"/>
  <c r="AB2530" i="11"/>
  <c r="Y2530" i="11"/>
  <c r="AC2530" i="11"/>
  <c r="M2531" i="11"/>
  <c r="AA2530" i="11"/>
  <c r="AE2530" i="11" s="1"/>
  <c r="Z2530" i="11"/>
  <c r="T2528" i="11"/>
  <c r="AG2528" i="11"/>
  <c r="X2528" i="11"/>
  <c r="U2528" i="11"/>
  <c r="W2528" i="11"/>
  <c r="V2528" i="11"/>
  <c r="X2529" i="11"/>
  <c r="AG2529" i="11"/>
  <c r="W2529" i="11"/>
  <c r="V2529" i="11"/>
  <c r="U2529" i="11"/>
  <c r="T2529" i="11"/>
  <c r="Q2528" i="11"/>
  <c r="P2528" i="11"/>
  <c r="O2528" i="11"/>
  <c r="AF2528" i="11"/>
  <c r="S2528" i="11"/>
  <c r="R2528" i="11"/>
  <c r="AD2530" i="11" l="1"/>
  <c r="T2530" i="11"/>
  <c r="W2530" i="11"/>
  <c r="V2530" i="11"/>
  <c r="U2530" i="11"/>
  <c r="X2530" i="11"/>
  <c r="AG2530" i="11"/>
  <c r="AC2531" i="11"/>
  <c r="AB2531" i="11"/>
  <c r="M2532" i="11"/>
  <c r="Y2531" i="11"/>
  <c r="Z2531" i="11"/>
  <c r="AA2531" i="11"/>
  <c r="AF2529" i="11"/>
  <c r="P2529" i="11"/>
  <c r="O2529" i="11"/>
  <c r="Q2529" i="11"/>
  <c r="S2529" i="11"/>
  <c r="R2529" i="11"/>
  <c r="AE2531" i="11" l="1"/>
  <c r="AD2531" i="11"/>
  <c r="AB2532" i="11"/>
  <c r="AC2532" i="11"/>
  <c r="AA2532" i="11"/>
  <c r="AE2532" i="11" s="1"/>
  <c r="Z2532" i="11"/>
  <c r="Y2532" i="11"/>
  <c r="AD2532" i="11" s="1"/>
  <c r="M2533" i="11"/>
  <c r="AF2530" i="11"/>
  <c r="S2530" i="11"/>
  <c r="P2530" i="11"/>
  <c r="R2530" i="11"/>
  <c r="Q2530" i="11"/>
  <c r="O2530" i="11"/>
  <c r="AA2533" i="11" l="1"/>
  <c r="Z2533" i="11"/>
  <c r="M2534" i="11"/>
  <c r="Y2533" i="11"/>
  <c r="AB2533" i="11"/>
  <c r="AC2533" i="11"/>
  <c r="T2532" i="11"/>
  <c r="X2532" i="11"/>
  <c r="V2532" i="11"/>
  <c r="AG2532" i="11"/>
  <c r="U2532" i="11"/>
  <c r="W2532" i="11"/>
  <c r="AF2531" i="11"/>
  <c r="P2531" i="11"/>
  <c r="S2531" i="11"/>
  <c r="R2531" i="11"/>
  <c r="Q2531" i="11"/>
  <c r="O2531" i="11"/>
  <c r="S2532" i="11"/>
  <c r="R2532" i="11"/>
  <c r="Q2532" i="11"/>
  <c r="P2532" i="11"/>
  <c r="O2532" i="11"/>
  <c r="AF2532" i="11"/>
  <c r="X2531" i="11"/>
  <c r="U2531" i="11"/>
  <c r="T2531" i="11"/>
  <c r="AG2531" i="11"/>
  <c r="V2531" i="11"/>
  <c r="W2531" i="11"/>
  <c r="AD2533" i="11" l="1"/>
  <c r="AB2534" i="11"/>
  <c r="M2535" i="11"/>
  <c r="Y2534" i="11"/>
  <c r="AC2534" i="11"/>
  <c r="AA2534" i="11"/>
  <c r="AE2534" i="11" s="1"/>
  <c r="Z2534" i="11"/>
  <c r="AE2533" i="11"/>
  <c r="T2534" i="11" l="1"/>
  <c r="AG2534" i="11"/>
  <c r="X2534" i="11"/>
  <c r="W2534" i="11"/>
  <c r="V2534" i="11"/>
  <c r="U2534" i="11"/>
  <c r="X2533" i="11"/>
  <c r="V2533" i="11"/>
  <c r="U2533" i="11"/>
  <c r="AG2533" i="11"/>
  <c r="T2533" i="11"/>
  <c r="W2533" i="11"/>
  <c r="AD2534" i="11"/>
  <c r="AA2535" i="11"/>
  <c r="AE2535" i="11" s="1"/>
  <c r="Z2535" i="11"/>
  <c r="Y2535" i="11"/>
  <c r="AD2535" i="11" s="1"/>
  <c r="M2536" i="11"/>
  <c r="AB2535" i="11"/>
  <c r="AC2535" i="11"/>
  <c r="AF2533" i="11"/>
  <c r="P2533" i="11"/>
  <c r="R2533" i="11"/>
  <c r="Q2533" i="11"/>
  <c r="O2533" i="11"/>
  <c r="S2533" i="11"/>
  <c r="P2534" i="11" l="1"/>
  <c r="O2534" i="11"/>
  <c r="AF2534" i="11"/>
  <c r="R2534" i="11"/>
  <c r="Q2534" i="11"/>
  <c r="S2534" i="11"/>
  <c r="X2535" i="11"/>
  <c r="AG2535" i="11"/>
  <c r="W2535" i="11"/>
  <c r="V2535" i="11"/>
  <c r="U2535" i="11"/>
  <c r="T2535" i="11"/>
  <c r="AF2535" i="11"/>
  <c r="P2535" i="11"/>
  <c r="R2535" i="11"/>
  <c r="Q2535" i="11"/>
  <c r="O2535" i="11"/>
  <c r="S2535" i="11"/>
  <c r="AB2536" i="11"/>
  <c r="AC2536" i="11"/>
  <c r="M2537" i="11"/>
  <c r="AA2536" i="11"/>
  <c r="AE2536" i="11" s="1"/>
  <c r="Z2536" i="11"/>
  <c r="Y2536" i="11"/>
  <c r="AD2536" i="11" s="1"/>
  <c r="S2536" i="11" l="1"/>
  <c r="R2536" i="11"/>
  <c r="Q2536" i="11"/>
  <c r="AF2536" i="11"/>
  <c r="O2536" i="11"/>
  <c r="P2536" i="11"/>
  <c r="T2536" i="11"/>
  <c r="V2536" i="11"/>
  <c r="U2536" i="11"/>
  <c r="W2536" i="11"/>
  <c r="AG2536" i="11"/>
  <c r="X2536" i="11"/>
  <c r="AC2537" i="11"/>
  <c r="AB2537" i="11"/>
  <c r="AA2537" i="11"/>
  <c r="AE2537" i="11" s="1"/>
  <c r="Z2537" i="11"/>
  <c r="M2538" i="11"/>
  <c r="Y2537" i="11"/>
  <c r="X2537" i="11" l="1"/>
  <c r="T2537" i="11"/>
  <c r="AG2537" i="11"/>
  <c r="U2537" i="11"/>
  <c r="W2537" i="11"/>
  <c r="V2537" i="11"/>
  <c r="AD2537" i="11"/>
  <c r="AB2538" i="11"/>
  <c r="AA2538" i="11"/>
  <c r="Z2538" i="11"/>
  <c r="M2539" i="11"/>
  <c r="Y2538" i="11"/>
  <c r="AD2538" i="11" s="1"/>
  <c r="AC2538" i="11"/>
  <c r="R2538" i="11" l="1"/>
  <c r="Q2538" i="11"/>
  <c r="P2538" i="11"/>
  <c r="S2538" i="11"/>
  <c r="AF2538" i="11"/>
  <c r="O2538" i="11"/>
  <c r="Z2539" i="11"/>
  <c r="M2540" i="11"/>
  <c r="Y2539" i="11"/>
  <c r="AB2539" i="11"/>
  <c r="AC2539" i="11"/>
  <c r="AA2539" i="11"/>
  <c r="AE2539" i="11" s="1"/>
  <c r="AF2537" i="11"/>
  <c r="P2537" i="11"/>
  <c r="S2537" i="11"/>
  <c r="R2537" i="11"/>
  <c r="O2537" i="11"/>
  <c r="Q2537" i="11"/>
  <c r="AE2538" i="11"/>
  <c r="X2539" i="11" l="1"/>
  <c r="AG2539" i="11"/>
  <c r="W2539" i="11"/>
  <c r="T2539" i="11"/>
  <c r="V2539" i="11"/>
  <c r="U2539" i="11"/>
  <c r="T2538" i="11"/>
  <c r="X2538" i="11"/>
  <c r="W2538" i="11"/>
  <c r="V2538" i="11"/>
  <c r="AG2538" i="11"/>
  <c r="U2538" i="11"/>
  <c r="AB2540" i="11"/>
  <c r="AC2540" i="11"/>
  <c r="AA2540" i="11"/>
  <c r="AE2540" i="11" s="1"/>
  <c r="Z2540" i="11"/>
  <c r="Y2540" i="11"/>
  <c r="M2541" i="11"/>
  <c r="AD2539" i="11"/>
  <c r="T2540" i="11" l="1"/>
  <c r="AG2540" i="11"/>
  <c r="X2540" i="11"/>
  <c r="W2540" i="11"/>
  <c r="V2540" i="11"/>
  <c r="U2540" i="11"/>
  <c r="AF2539" i="11"/>
  <c r="P2539" i="11"/>
  <c r="Q2539" i="11"/>
  <c r="O2539" i="11"/>
  <c r="S2539" i="11"/>
  <c r="R2539" i="11"/>
  <c r="AC2541" i="11"/>
  <c r="Y2541" i="11"/>
  <c r="AB2541" i="11"/>
  <c r="Z2541" i="11"/>
  <c r="M2542" i="11"/>
  <c r="AA2541" i="11"/>
  <c r="AD2540" i="11"/>
  <c r="AD2541" i="11" l="1"/>
  <c r="O2540" i="11"/>
  <c r="AF2540" i="11"/>
  <c r="P2540" i="11"/>
  <c r="S2540" i="11"/>
  <c r="R2540" i="11"/>
  <c r="Q2540" i="11"/>
  <c r="AE2541" i="11"/>
  <c r="AB2542" i="11"/>
  <c r="AC2542" i="11"/>
  <c r="AA2542" i="11"/>
  <c r="AE2542" i="11" s="1"/>
  <c r="M2543" i="11"/>
  <c r="Y2542" i="11"/>
  <c r="Z2542" i="11"/>
  <c r="AD2542" i="11" l="1"/>
  <c r="AB2543" i="11"/>
  <c r="AA2543" i="11"/>
  <c r="Z2543" i="11"/>
  <c r="AC2543" i="11"/>
  <c r="Y2543" i="11"/>
  <c r="AD2543" i="11" s="1"/>
  <c r="M2544" i="11"/>
  <c r="T2542" i="11"/>
  <c r="U2542" i="11"/>
  <c r="AG2542" i="11"/>
  <c r="X2542" i="11"/>
  <c r="W2542" i="11"/>
  <c r="V2542" i="11"/>
  <c r="X2541" i="11"/>
  <c r="V2541" i="11"/>
  <c r="U2541" i="11"/>
  <c r="T2541" i="11"/>
  <c r="W2541" i="11"/>
  <c r="AG2541" i="11"/>
  <c r="AF2541" i="11"/>
  <c r="P2541" i="11"/>
  <c r="S2541" i="11"/>
  <c r="R2541" i="11"/>
  <c r="Q2541" i="11"/>
  <c r="O2541" i="11"/>
  <c r="AF2543" i="11" l="1"/>
  <c r="P2543" i="11"/>
  <c r="S2543" i="11"/>
  <c r="R2543" i="11"/>
  <c r="Q2543" i="11"/>
  <c r="O2543" i="11"/>
  <c r="AB2544" i="11"/>
  <c r="Z2544" i="11"/>
  <c r="M2545" i="11"/>
  <c r="Y2544" i="11"/>
  <c r="AA2544" i="11"/>
  <c r="AC2544" i="11"/>
  <c r="AE2543" i="11"/>
  <c r="S2542" i="11"/>
  <c r="R2542" i="11"/>
  <c r="Q2542" i="11"/>
  <c r="AF2542" i="11"/>
  <c r="P2542" i="11"/>
  <c r="O2542" i="11"/>
  <c r="X2543" i="11" l="1"/>
  <c r="W2543" i="11"/>
  <c r="AG2543" i="11"/>
  <c r="U2543" i="11"/>
  <c r="T2543" i="11"/>
  <c r="V2543" i="11"/>
  <c r="AD2544" i="11"/>
  <c r="AE2544" i="11"/>
  <c r="M2546" i="11"/>
  <c r="Y2545" i="11"/>
  <c r="AC2545" i="11"/>
  <c r="AB2545" i="11"/>
  <c r="AA2545" i="11"/>
  <c r="Z2545" i="11"/>
  <c r="T2544" i="11" l="1"/>
  <c r="AG2544" i="11"/>
  <c r="X2544" i="11"/>
  <c r="V2544" i="11"/>
  <c r="U2544" i="11"/>
  <c r="W2544" i="11"/>
  <c r="Q2544" i="11"/>
  <c r="P2544" i="11"/>
  <c r="O2544" i="11"/>
  <c r="AF2544" i="11"/>
  <c r="S2544" i="11"/>
  <c r="R2544" i="11"/>
  <c r="AD2545" i="11"/>
  <c r="AE2545" i="11"/>
  <c r="AB2546" i="11"/>
  <c r="Z2546" i="11"/>
  <c r="Y2546" i="11"/>
  <c r="AA2546" i="11"/>
  <c r="M2547" i="11"/>
  <c r="AC2546" i="11"/>
  <c r="AF2545" i="11" l="1"/>
  <c r="P2545" i="11"/>
  <c r="O2545" i="11"/>
  <c r="R2545" i="11"/>
  <c r="Q2545" i="11"/>
  <c r="S2545" i="11"/>
  <c r="AC2547" i="11"/>
  <c r="AB2547" i="11"/>
  <c r="M2548" i="11"/>
  <c r="Z2547" i="11"/>
  <c r="AA2547" i="11"/>
  <c r="Y2547" i="11"/>
  <c r="AE2546" i="11"/>
  <c r="X2545" i="11"/>
  <c r="AG2545" i="11"/>
  <c r="W2545" i="11"/>
  <c r="V2545" i="11"/>
  <c r="T2545" i="11"/>
  <c r="U2545" i="11"/>
  <c r="AD2546" i="11"/>
  <c r="AD2547" i="11" l="1"/>
  <c r="T2546" i="11"/>
  <c r="W2546" i="11"/>
  <c r="V2546" i="11"/>
  <c r="U2546" i="11"/>
  <c r="X2546" i="11"/>
  <c r="AG2546" i="11"/>
  <c r="AF2546" i="11"/>
  <c r="S2546" i="11"/>
  <c r="Q2546" i="11"/>
  <c r="P2546" i="11"/>
  <c r="R2546" i="11"/>
  <c r="O2546" i="11"/>
  <c r="AE2547" i="11"/>
  <c r="AB2548" i="11"/>
  <c r="AA2548" i="11"/>
  <c r="AE2548" i="11" s="1"/>
  <c r="AC2548" i="11"/>
  <c r="Z2548" i="11"/>
  <c r="M2549" i="11"/>
  <c r="Y2548" i="11"/>
  <c r="AD2548" i="11" s="1"/>
  <c r="X2547" i="11" l="1"/>
  <c r="U2547" i="11"/>
  <c r="T2547" i="11"/>
  <c r="V2547" i="11"/>
  <c r="AG2547" i="11"/>
  <c r="W2547" i="11"/>
  <c r="S2548" i="11"/>
  <c r="R2548" i="11"/>
  <c r="Q2548" i="11"/>
  <c r="O2548" i="11"/>
  <c r="AF2548" i="11"/>
  <c r="P2548" i="11"/>
  <c r="T2548" i="11"/>
  <c r="U2548" i="11"/>
  <c r="AG2548" i="11"/>
  <c r="X2548" i="11"/>
  <c r="W2548" i="11"/>
  <c r="V2548" i="11"/>
  <c r="AC2549" i="11"/>
  <c r="AB2549" i="11"/>
  <c r="AA2549" i="11"/>
  <c r="AE2549" i="11" s="1"/>
  <c r="Z2549" i="11"/>
  <c r="M2550" i="11"/>
  <c r="Y2549" i="11"/>
  <c r="AD2549" i="11" s="1"/>
  <c r="AF2547" i="11"/>
  <c r="P2547" i="11"/>
  <c r="S2547" i="11"/>
  <c r="R2547" i="11"/>
  <c r="Q2547" i="11"/>
  <c r="O2547" i="11"/>
  <c r="X2549" i="11" l="1"/>
  <c r="W2549" i="11"/>
  <c r="AG2549" i="11"/>
  <c r="U2549" i="11"/>
  <c r="T2549" i="11"/>
  <c r="V2549" i="11"/>
  <c r="AF2549" i="11"/>
  <c r="P2549" i="11"/>
  <c r="O2549" i="11"/>
  <c r="S2549" i="11"/>
  <c r="R2549" i="11"/>
  <c r="Q2549" i="11"/>
  <c r="AB2550" i="11"/>
  <c r="AA2550" i="11"/>
  <c r="AE2550" i="11" s="1"/>
  <c r="Z2550" i="11"/>
  <c r="Y2550" i="11"/>
  <c r="AD2550" i="11" s="1"/>
  <c r="AC2550" i="11"/>
  <c r="M2551" i="11"/>
  <c r="S2550" i="11" l="1"/>
  <c r="AF2550" i="11"/>
  <c r="Q2550" i="11"/>
  <c r="O2550" i="11"/>
  <c r="R2550" i="11"/>
  <c r="P2550" i="11"/>
  <c r="Y2551" i="11"/>
  <c r="M2552" i="11"/>
  <c r="Z2551" i="11"/>
  <c r="AB2551" i="11"/>
  <c r="AA2551" i="11"/>
  <c r="AC2551" i="11"/>
  <c r="T2550" i="11"/>
  <c r="AG2550" i="11"/>
  <c r="W2550" i="11"/>
  <c r="V2550" i="11"/>
  <c r="U2550" i="11"/>
  <c r="X2550" i="11"/>
  <c r="AD2551" i="11" l="1"/>
  <c r="AE2551" i="11"/>
  <c r="AB2552" i="11"/>
  <c r="AA2552" i="11"/>
  <c r="AE2552" i="11" s="1"/>
  <c r="Y2552" i="11"/>
  <c r="M2553" i="11"/>
  <c r="AC2552" i="11"/>
  <c r="Z2552" i="11"/>
  <c r="AA2553" i="11" l="1"/>
  <c r="Z2553" i="11"/>
  <c r="Y2553" i="11"/>
  <c r="AD2553" i="11" s="1"/>
  <c r="M2554" i="11"/>
  <c r="AC2553" i="11"/>
  <c r="AB2553" i="11"/>
  <c r="AD2552" i="11"/>
  <c r="X2551" i="11"/>
  <c r="W2551" i="11"/>
  <c r="V2551" i="11"/>
  <c r="AG2551" i="11"/>
  <c r="U2551" i="11"/>
  <c r="T2551" i="11"/>
  <c r="T2552" i="11"/>
  <c r="X2552" i="11"/>
  <c r="AG2552" i="11"/>
  <c r="W2552" i="11"/>
  <c r="U2552" i="11"/>
  <c r="V2552" i="11"/>
  <c r="AF2551" i="11"/>
  <c r="P2551" i="11"/>
  <c r="O2551" i="11"/>
  <c r="S2551" i="11"/>
  <c r="R2551" i="11"/>
  <c r="Q2551" i="11"/>
  <c r="AF2553" i="11" l="1"/>
  <c r="P2553" i="11"/>
  <c r="O2553" i="11"/>
  <c r="Q2553" i="11"/>
  <c r="S2553" i="11"/>
  <c r="R2553" i="11"/>
  <c r="S2552" i="11"/>
  <c r="O2552" i="11"/>
  <c r="R2552" i="11"/>
  <c r="AF2552" i="11"/>
  <c r="Q2552" i="11"/>
  <c r="P2552" i="11"/>
  <c r="AB2554" i="11"/>
  <c r="AA2554" i="11"/>
  <c r="AE2554" i="11" s="1"/>
  <c r="AC2554" i="11"/>
  <c r="Z2554" i="11"/>
  <c r="Y2554" i="11"/>
  <c r="AD2554" i="11" s="1"/>
  <c r="M2555" i="11"/>
  <c r="AE2553" i="11"/>
  <c r="T2554" i="11" l="1"/>
  <c r="V2554" i="11"/>
  <c r="AG2554" i="11"/>
  <c r="X2554" i="11"/>
  <c r="W2554" i="11"/>
  <c r="U2554" i="11"/>
  <c r="X2553" i="11"/>
  <c r="W2553" i="11"/>
  <c r="AG2553" i="11"/>
  <c r="V2553" i="11"/>
  <c r="U2553" i="11"/>
  <c r="T2553" i="11"/>
  <c r="AA2555" i="11"/>
  <c r="M2556" i="11"/>
  <c r="Y2555" i="11"/>
  <c r="AC2555" i="11"/>
  <c r="AB2555" i="11"/>
  <c r="Z2555" i="11"/>
  <c r="S2554" i="11"/>
  <c r="Q2554" i="11"/>
  <c r="P2554" i="11"/>
  <c r="O2554" i="11"/>
  <c r="AF2554" i="11"/>
  <c r="R2554" i="11"/>
  <c r="AD2555" i="11" l="1"/>
  <c r="Y2556" i="11"/>
  <c r="M2557" i="11"/>
  <c r="AC2556" i="11"/>
  <c r="AB2556" i="11"/>
  <c r="AA2556" i="11"/>
  <c r="AE2556" i="11" s="1"/>
  <c r="Z2556" i="11"/>
  <c r="AE2555" i="11"/>
  <c r="AG2555" i="11" l="1"/>
  <c r="X2555" i="11"/>
  <c r="T2555" i="11"/>
  <c r="V2555" i="11"/>
  <c r="U2555" i="11"/>
  <c r="W2555" i="11"/>
  <c r="W2556" i="11"/>
  <c r="AG2556" i="11"/>
  <c r="X2556" i="11"/>
  <c r="V2556" i="11"/>
  <c r="U2556" i="11"/>
  <c r="T2556" i="11"/>
  <c r="AA2557" i="11"/>
  <c r="AE2557" i="11" s="1"/>
  <c r="AB2557" i="11"/>
  <c r="Z2557" i="11"/>
  <c r="Y2557" i="11"/>
  <c r="AD2557" i="11" s="1"/>
  <c r="AC2557" i="11"/>
  <c r="M2558" i="11"/>
  <c r="AD2556" i="11"/>
  <c r="S2555" i="11"/>
  <c r="P2555" i="11"/>
  <c r="O2555" i="11"/>
  <c r="R2555" i="11"/>
  <c r="Q2555" i="11"/>
  <c r="AF2555" i="11"/>
  <c r="S2557" i="11" l="1"/>
  <c r="P2557" i="11"/>
  <c r="O2557" i="11"/>
  <c r="AF2557" i="11"/>
  <c r="Q2557" i="11"/>
  <c r="R2557" i="11"/>
  <c r="O2556" i="11"/>
  <c r="AF2556" i="11"/>
  <c r="P2556" i="11"/>
  <c r="S2556" i="11"/>
  <c r="Q2556" i="11"/>
  <c r="R2556" i="11"/>
  <c r="V2557" i="11"/>
  <c r="U2557" i="11"/>
  <c r="X2557" i="11"/>
  <c r="T2557" i="11"/>
  <c r="W2557" i="11"/>
  <c r="AG2557" i="11"/>
  <c r="AC2558" i="11"/>
  <c r="AB2558" i="11"/>
  <c r="AA2558" i="11"/>
  <c r="AE2558" i="11" s="1"/>
  <c r="Z2558" i="11"/>
  <c r="Y2558" i="11"/>
  <c r="AD2558" i="11" s="1"/>
  <c r="M2559" i="11"/>
  <c r="O2558" i="11" l="1"/>
  <c r="S2558" i="11"/>
  <c r="AF2558" i="11"/>
  <c r="R2558" i="11"/>
  <c r="Q2558" i="11"/>
  <c r="P2558" i="11"/>
  <c r="AA2559" i="11"/>
  <c r="AB2559" i="11"/>
  <c r="Z2559" i="11"/>
  <c r="M2560" i="11"/>
  <c r="AC2559" i="11"/>
  <c r="Y2559" i="11"/>
  <c r="AD2559" i="11" s="1"/>
  <c r="W2558" i="11"/>
  <c r="T2558" i="11"/>
  <c r="AG2558" i="11"/>
  <c r="U2558" i="11"/>
  <c r="X2558" i="11"/>
  <c r="V2558" i="11"/>
  <c r="S2559" i="11" l="1"/>
  <c r="R2559" i="11"/>
  <c r="Q2559" i="11"/>
  <c r="O2559" i="11"/>
  <c r="AF2559" i="11"/>
  <c r="P2559" i="11"/>
  <c r="Z2560" i="11"/>
  <c r="M2561" i="11"/>
  <c r="Y2560" i="11"/>
  <c r="AC2560" i="11"/>
  <c r="AB2560" i="11"/>
  <c r="AA2560" i="11"/>
  <c r="AE2560" i="11" s="1"/>
  <c r="AE2559" i="11"/>
  <c r="W2560" i="11" l="1"/>
  <c r="X2560" i="11"/>
  <c r="V2560" i="11"/>
  <c r="U2560" i="11"/>
  <c r="AG2560" i="11"/>
  <c r="T2560" i="11"/>
  <c r="AA2561" i="11"/>
  <c r="AE2561" i="11" s="1"/>
  <c r="M2562" i="11"/>
  <c r="AB2561" i="11"/>
  <c r="Z2561" i="11"/>
  <c r="Y2561" i="11"/>
  <c r="AD2561" i="11" s="1"/>
  <c r="AC2561" i="11"/>
  <c r="X2559" i="11"/>
  <c r="W2559" i="11"/>
  <c r="AG2559" i="11"/>
  <c r="V2559" i="11"/>
  <c r="U2559" i="11"/>
  <c r="T2559" i="11"/>
  <c r="AD2560" i="11"/>
  <c r="Z2562" i="11" l="1"/>
  <c r="Y2562" i="11"/>
  <c r="AB2562" i="11"/>
  <c r="AA2562" i="11"/>
  <c r="M2563" i="11"/>
  <c r="AC2562" i="11"/>
  <c r="S2561" i="11"/>
  <c r="O2561" i="11"/>
  <c r="AF2561" i="11"/>
  <c r="R2561" i="11"/>
  <c r="Q2561" i="11"/>
  <c r="P2561" i="11"/>
  <c r="AG2561" i="11"/>
  <c r="X2561" i="11"/>
  <c r="W2561" i="11"/>
  <c r="U2561" i="11"/>
  <c r="T2561" i="11"/>
  <c r="V2561" i="11"/>
  <c r="O2560" i="11"/>
  <c r="Q2560" i="11"/>
  <c r="P2560" i="11"/>
  <c r="R2560" i="11"/>
  <c r="S2560" i="11"/>
  <c r="AF2560" i="11"/>
  <c r="AA2563" i="11" l="1"/>
  <c r="AC2563" i="11"/>
  <c r="AB2563" i="11"/>
  <c r="Z2563" i="11"/>
  <c r="Y2563" i="11"/>
  <c r="AD2563" i="11" s="1"/>
  <c r="M2564" i="11"/>
  <c r="AE2562" i="11"/>
  <c r="AD2562" i="11"/>
  <c r="O2562" i="11" l="1"/>
  <c r="AF2562" i="11"/>
  <c r="Q2562" i="11"/>
  <c r="S2562" i="11"/>
  <c r="R2562" i="11"/>
  <c r="P2562" i="11"/>
  <c r="S2563" i="11"/>
  <c r="Q2563" i="11"/>
  <c r="P2563" i="11"/>
  <c r="O2563" i="11"/>
  <c r="AF2563" i="11"/>
  <c r="R2563" i="11"/>
  <c r="W2562" i="11"/>
  <c r="V2562" i="11"/>
  <c r="U2562" i="11"/>
  <c r="X2562" i="11"/>
  <c r="T2562" i="11"/>
  <c r="AG2562" i="11"/>
  <c r="AB2564" i="11"/>
  <c r="AA2564" i="11"/>
  <c r="AE2564" i="11" s="1"/>
  <c r="M2565" i="11"/>
  <c r="Z2564" i="11"/>
  <c r="Y2564" i="11"/>
  <c r="AD2564" i="11" s="1"/>
  <c r="AC2564" i="11"/>
  <c r="AE2563" i="11"/>
  <c r="W2564" i="11" l="1"/>
  <c r="V2564" i="11"/>
  <c r="AG2564" i="11"/>
  <c r="U2564" i="11"/>
  <c r="T2564" i="11"/>
  <c r="X2564" i="11"/>
  <c r="O2564" i="11"/>
  <c r="S2564" i="11"/>
  <c r="R2564" i="11"/>
  <c r="AF2564" i="11"/>
  <c r="Q2564" i="11"/>
  <c r="P2564" i="11"/>
  <c r="AA2565" i="11"/>
  <c r="AE2565" i="11" s="1"/>
  <c r="Z2565" i="11"/>
  <c r="M2566" i="11"/>
  <c r="Y2565" i="11"/>
  <c r="AD2565" i="11" s="1"/>
  <c r="AB2565" i="11"/>
  <c r="AC2565" i="11"/>
  <c r="U2563" i="11"/>
  <c r="T2563" i="11"/>
  <c r="X2563" i="11"/>
  <c r="W2563" i="11"/>
  <c r="V2563" i="11"/>
  <c r="AG2563" i="11"/>
  <c r="X2565" i="11" l="1"/>
  <c r="W2565" i="11"/>
  <c r="V2565" i="11"/>
  <c r="U2565" i="11"/>
  <c r="AG2565" i="11"/>
  <c r="T2565" i="11"/>
  <c r="S2565" i="11"/>
  <c r="Q2565" i="11"/>
  <c r="P2565" i="11"/>
  <c r="R2565" i="11"/>
  <c r="O2565" i="11"/>
  <c r="AF2565" i="11"/>
  <c r="M2567" i="11"/>
  <c r="Y2566" i="11"/>
  <c r="AD2566" i="11" s="1"/>
  <c r="AC2566" i="11"/>
  <c r="AB2566" i="11"/>
  <c r="Z2566" i="11"/>
  <c r="AA2566" i="11"/>
  <c r="O2566" i="11" l="1"/>
  <c r="P2566" i="11"/>
  <c r="S2566" i="11"/>
  <c r="R2566" i="11"/>
  <c r="Q2566" i="11"/>
  <c r="AF2566" i="11"/>
  <c r="AA2567" i="11"/>
  <c r="AE2567" i="11" s="1"/>
  <c r="M2568" i="11"/>
  <c r="Z2567" i="11"/>
  <c r="Y2567" i="11"/>
  <c r="AD2567" i="11" s="1"/>
  <c r="AC2567" i="11"/>
  <c r="AB2567" i="11"/>
  <c r="AE2566" i="11"/>
  <c r="W2567" i="11" l="1"/>
  <c r="V2567" i="11"/>
  <c r="X2567" i="11"/>
  <c r="U2567" i="11"/>
  <c r="AG2567" i="11"/>
  <c r="T2567" i="11"/>
  <c r="W2566" i="11"/>
  <c r="AG2566" i="11"/>
  <c r="X2566" i="11"/>
  <c r="V2566" i="11"/>
  <c r="U2566" i="11"/>
  <c r="T2566" i="11"/>
  <c r="S2567" i="11"/>
  <c r="AF2567" i="11"/>
  <c r="R2567" i="11"/>
  <c r="Q2567" i="11"/>
  <c r="P2567" i="11"/>
  <c r="O2567" i="11"/>
  <c r="AC2568" i="11"/>
  <c r="AA2568" i="11"/>
  <c r="AE2568" i="11" s="1"/>
  <c r="Z2568" i="11"/>
  <c r="Y2568" i="11"/>
  <c r="AD2568" i="11" s="1"/>
  <c r="M2569" i="11"/>
  <c r="AB2568" i="11"/>
  <c r="AA2569" i="11" l="1"/>
  <c r="AC2569" i="11"/>
  <c r="AB2569" i="11"/>
  <c r="Y2569" i="11"/>
  <c r="M2570" i="11"/>
  <c r="Z2569" i="11"/>
  <c r="O2568" i="11"/>
  <c r="P2568" i="11"/>
  <c r="S2568" i="11"/>
  <c r="R2568" i="11"/>
  <c r="AF2568" i="11"/>
  <c r="Q2568" i="11"/>
  <c r="W2568" i="11"/>
  <c r="U2568" i="11"/>
  <c r="T2568" i="11"/>
  <c r="X2568" i="11"/>
  <c r="V2568" i="11"/>
  <c r="AG2568" i="11"/>
  <c r="AA2570" i="11" l="1"/>
  <c r="Z2570" i="11"/>
  <c r="M2571" i="11"/>
  <c r="Y2570" i="11"/>
  <c r="AD2570" i="11" s="1"/>
  <c r="AC2570" i="11"/>
  <c r="AB2570" i="11"/>
  <c r="AD2569" i="11"/>
  <c r="AE2569" i="11"/>
  <c r="S2569" i="11" l="1"/>
  <c r="R2569" i="11"/>
  <c r="AF2569" i="11"/>
  <c r="Q2569" i="11"/>
  <c r="P2569" i="11"/>
  <c r="O2569" i="11"/>
  <c r="O2570" i="11"/>
  <c r="R2570" i="11"/>
  <c r="Q2570" i="11"/>
  <c r="S2570" i="11"/>
  <c r="AF2570" i="11"/>
  <c r="P2570" i="11"/>
  <c r="M2572" i="11"/>
  <c r="Z2571" i="11"/>
  <c r="AC2571" i="11"/>
  <c r="AB2571" i="11"/>
  <c r="AA2571" i="11"/>
  <c r="Y2571" i="11"/>
  <c r="T2569" i="11"/>
  <c r="U2569" i="11"/>
  <c r="X2569" i="11"/>
  <c r="W2569" i="11"/>
  <c r="V2569" i="11"/>
  <c r="AG2569" i="11"/>
  <c r="AE2570" i="11"/>
  <c r="AA2572" i="11" l="1"/>
  <c r="Z2572" i="11"/>
  <c r="AB2572" i="11"/>
  <c r="Y2572" i="11"/>
  <c r="AD2572" i="11" s="1"/>
  <c r="M2573" i="11"/>
  <c r="AC2572" i="11"/>
  <c r="AD2571" i="11"/>
  <c r="W2570" i="11"/>
  <c r="X2570" i="11"/>
  <c r="V2570" i="11"/>
  <c r="AG2570" i="11"/>
  <c r="U2570" i="11"/>
  <c r="T2570" i="11"/>
  <c r="AE2571" i="11"/>
  <c r="T2571" i="11" l="1"/>
  <c r="W2571" i="11"/>
  <c r="V2571" i="11"/>
  <c r="U2571" i="11"/>
  <c r="X2571" i="11"/>
  <c r="AG2571" i="11"/>
  <c r="Y2573" i="11"/>
  <c r="AD2573" i="11" s="1"/>
  <c r="AA2573" i="11"/>
  <c r="AE2573" i="11" s="1"/>
  <c r="M2574" i="11"/>
  <c r="Z2573" i="11"/>
  <c r="AC2573" i="11"/>
  <c r="AB2573" i="11"/>
  <c r="R2572" i="11"/>
  <c r="Q2572" i="11"/>
  <c r="AF2572" i="11"/>
  <c r="S2572" i="11"/>
  <c r="P2572" i="11"/>
  <c r="O2572" i="11"/>
  <c r="S2571" i="11"/>
  <c r="P2571" i="11"/>
  <c r="O2571" i="11"/>
  <c r="AF2571" i="11"/>
  <c r="Q2571" i="11"/>
  <c r="R2571" i="11"/>
  <c r="AE2572" i="11"/>
  <c r="S2573" i="11" l="1"/>
  <c r="R2573" i="11"/>
  <c r="Q2573" i="11"/>
  <c r="P2573" i="11"/>
  <c r="AF2573" i="11"/>
  <c r="O2573" i="11"/>
  <c r="AG2573" i="11"/>
  <c r="X2573" i="11"/>
  <c r="W2573" i="11"/>
  <c r="V2573" i="11"/>
  <c r="U2573" i="11"/>
  <c r="T2573" i="11"/>
  <c r="V2572" i="11"/>
  <c r="AG2572" i="11"/>
  <c r="T2572" i="11"/>
  <c r="X2572" i="11"/>
  <c r="W2572" i="11"/>
  <c r="U2572" i="11"/>
  <c r="AC2574" i="11"/>
  <c r="M2575" i="11"/>
  <c r="Z2574" i="11"/>
  <c r="Y2574" i="11"/>
  <c r="AD2574" i="11" s="1"/>
  <c r="AB2574" i="11"/>
  <c r="AA2574" i="11"/>
  <c r="AE2574" i="11" s="1"/>
  <c r="Y2575" i="11" l="1"/>
  <c r="AA2575" i="11"/>
  <c r="M2576" i="11"/>
  <c r="Z2575" i="11"/>
  <c r="AC2575" i="11"/>
  <c r="AB2575" i="11"/>
  <c r="U2574" i="11"/>
  <c r="W2574" i="11"/>
  <c r="V2574" i="11"/>
  <c r="X2574" i="11"/>
  <c r="T2574" i="11"/>
  <c r="AG2574" i="11"/>
  <c r="O2574" i="11"/>
  <c r="AF2574" i="11"/>
  <c r="S2574" i="11"/>
  <c r="R2574" i="11"/>
  <c r="Q2574" i="11"/>
  <c r="P2574" i="11"/>
  <c r="AC2576" i="11" l="1"/>
  <c r="M2577" i="11"/>
  <c r="AB2576" i="11"/>
  <c r="Y2576" i="11"/>
  <c r="AA2576" i="11"/>
  <c r="AE2576" i="11" s="1"/>
  <c r="Z2576" i="11"/>
  <c r="AE2575" i="11"/>
  <c r="AD2575" i="11"/>
  <c r="AG2575" i="11" l="1"/>
  <c r="V2575" i="11"/>
  <c r="U2575" i="11"/>
  <c r="X2575" i="11"/>
  <c r="W2575" i="11"/>
  <c r="T2575" i="11"/>
  <c r="U2576" i="11"/>
  <c r="W2576" i="11"/>
  <c r="V2576" i="11"/>
  <c r="T2576" i="11"/>
  <c r="AG2576" i="11"/>
  <c r="X2576" i="11"/>
  <c r="Q2575" i="11"/>
  <c r="S2575" i="11"/>
  <c r="R2575" i="11"/>
  <c r="O2575" i="11"/>
  <c r="AF2575" i="11"/>
  <c r="P2575" i="11"/>
  <c r="Y2577" i="11"/>
  <c r="AA2577" i="11"/>
  <c r="M2578" i="11"/>
  <c r="Z2577" i="11"/>
  <c r="AB2577" i="11"/>
  <c r="AC2577" i="11"/>
  <c r="AD2576" i="11"/>
  <c r="AC2578" i="11" l="1"/>
  <c r="AB2578" i="11"/>
  <c r="AA2578" i="11"/>
  <c r="M2579" i="11"/>
  <c r="Z2578" i="11"/>
  <c r="Y2578" i="11"/>
  <c r="AD2578" i="11" s="1"/>
  <c r="AE2577" i="11"/>
  <c r="AD2577" i="11"/>
  <c r="O2576" i="11"/>
  <c r="S2576" i="11"/>
  <c r="R2576" i="11"/>
  <c r="Q2576" i="11"/>
  <c r="AF2576" i="11"/>
  <c r="P2576" i="11"/>
  <c r="AG2577" i="11" l="1"/>
  <c r="X2577" i="11"/>
  <c r="T2577" i="11"/>
  <c r="W2577" i="11"/>
  <c r="V2577" i="11"/>
  <c r="U2577" i="11"/>
  <c r="O2578" i="11"/>
  <c r="S2578" i="11"/>
  <c r="AF2578" i="11"/>
  <c r="R2578" i="11"/>
  <c r="Q2578" i="11"/>
  <c r="P2578" i="11"/>
  <c r="Y2579" i="11"/>
  <c r="AA2579" i="11"/>
  <c r="AE2579" i="11" s="1"/>
  <c r="M2580" i="11"/>
  <c r="Z2579" i="11"/>
  <c r="AC2579" i="11"/>
  <c r="AB2579" i="11"/>
  <c r="Q2577" i="11"/>
  <c r="S2577" i="11"/>
  <c r="R2577" i="11"/>
  <c r="AF2577" i="11"/>
  <c r="P2577" i="11"/>
  <c r="O2577" i="11"/>
  <c r="AE2578" i="11"/>
  <c r="AG2579" i="11" l="1"/>
  <c r="X2579" i="11"/>
  <c r="W2579" i="11"/>
  <c r="U2579" i="11"/>
  <c r="T2579" i="11"/>
  <c r="V2579" i="11"/>
  <c r="AD2579" i="11"/>
  <c r="AC2580" i="11"/>
  <c r="AB2580" i="11"/>
  <c r="Y2580" i="11"/>
  <c r="Z2580" i="11"/>
  <c r="M2581" i="11"/>
  <c r="AA2580" i="11"/>
  <c r="AE2580" i="11" s="1"/>
  <c r="U2578" i="11"/>
  <c r="W2578" i="11"/>
  <c r="V2578" i="11"/>
  <c r="AG2578" i="11"/>
  <c r="T2578" i="11"/>
  <c r="X2578" i="11"/>
  <c r="U2580" i="11" l="1"/>
  <c r="W2580" i="11"/>
  <c r="V2580" i="11"/>
  <c r="X2580" i="11"/>
  <c r="T2580" i="11"/>
  <c r="AG2580" i="11"/>
  <c r="Q2579" i="11"/>
  <c r="S2579" i="11"/>
  <c r="R2579" i="11"/>
  <c r="P2579" i="11"/>
  <c r="AF2579" i="11"/>
  <c r="O2579" i="11"/>
  <c r="Y2581" i="11"/>
  <c r="AA2581" i="11"/>
  <c r="AE2581" i="11" s="1"/>
  <c r="M2582" i="11"/>
  <c r="Z2581" i="11"/>
  <c r="AC2581" i="11"/>
  <c r="AB2581" i="11"/>
  <c r="AD2580" i="11"/>
  <c r="AC2582" i="11" l="1"/>
  <c r="AB2582" i="11"/>
  <c r="AA2582" i="11"/>
  <c r="AE2582" i="11" s="1"/>
  <c r="M2583" i="11"/>
  <c r="Z2582" i="11"/>
  <c r="Y2582" i="11"/>
  <c r="AG2581" i="11"/>
  <c r="W2581" i="11"/>
  <c r="V2581" i="11"/>
  <c r="U2581" i="11"/>
  <c r="T2581" i="11"/>
  <c r="X2581" i="11"/>
  <c r="AD2581" i="11"/>
  <c r="O2580" i="11"/>
  <c r="AF2580" i="11"/>
  <c r="R2580" i="11"/>
  <c r="Q2580" i="11"/>
  <c r="S2580" i="11"/>
  <c r="P2580" i="11"/>
  <c r="Q2581" i="11" l="1"/>
  <c r="S2581" i="11"/>
  <c r="R2581" i="11"/>
  <c r="P2581" i="11"/>
  <c r="AF2581" i="11"/>
  <c r="O2581" i="11"/>
  <c r="U2582" i="11"/>
  <c r="W2582" i="11"/>
  <c r="V2582" i="11"/>
  <c r="X2582" i="11"/>
  <c r="T2582" i="11"/>
  <c r="AG2582" i="11"/>
  <c r="AD2582" i="11"/>
  <c r="Y2583" i="11"/>
  <c r="AD2583" i="11" s="1"/>
  <c r="AA2583" i="11"/>
  <c r="AE2583" i="11" s="1"/>
  <c r="M2584" i="11"/>
  <c r="Z2583" i="11"/>
  <c r="AC2583" i="11"/>
  <c r="AB2583" i="11"/>
  <c r="AC2584" i="11" l="1"/>
  <c r="AA2584" i="11"/>
  <c r="Z2584" i="11"/>
  <c r="AB2584" i="11"/>
  <c r="Y2584" i="11"/>
  <c r="AD2584" i="11" s="1"/>
  <c r="AG2583" i="11"/>
  <c r="V2583" i="11"/>
  <c r="U2583" i="11"/>
  <c r="X2583" i="11"/>
  <c r="W2583" i="11"/>
  <c r="T2583" i="11"/>
  <c r="Q2583" i="11"/>
  <c r="S2583" i="11"/>
  <c r="R2583" i="11"/>
  <c r="AF2583" i="11"/>
  <c r="O2583" i="11"/>
  <c r="P2583" i="11"/>
  <c r="O2582" i="11"/>
  <c r="Q2582" i="11"/>
  <c r="P2582" i="11"/>
  <c r="S2582" i="11"/>
  <c r="R2582" i="11"/>
  <c r="AF2582" i="11"/>
  <c r="AF2584" i="11" l="1"/>
  <c r="O2584" i="11"/>
  <c r="P2584" i="11"/>
  <c r="Q2584" i="11"/>
  <c r="S2584" i="11"/>
  <c r="R2584" i="11"/>
  <c r="AE2584" i="11"/>
  <c r="U2584" i="11" l="1"/>
  <c r="W2584" i="11"/>
  <c r="V2584" i="11"/>
  <c r="AG2584" i="11"/>
  <c r="X2584" i="11"/>
  <c r="T2584" i="11"/>
  <c r="O3" i="11" l="1"/>
  <c r="Q3" i="11" s="1"/>
  <c r="N3" i="11"/>
  <c r="P3" i="11"/>
  <c r="R3"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30" authorId="0" shapeId="0" xr:uid="{00000000-0006-0000-0000-00000D000000}">
      <text>
        <r>
          <rPr>
            <sz val="11"/>
            <color rgb="FF000000"/>
            <rFont val="Calibri"/>
            <family val="2"/>
            <scheme val="minor"/>
          </rPr>
          <t>======
ID#AAABjP11ctU
kkk1008a    (2025-05-11 09:20:55)
*추정방식
1:  % Growth
2:  Manual</t>
        </r>
      </text>
    </comment>
    <comment ref="E35" authorId="0" shapeId="0" xr:uid="{00000000-0006-0000-0000-00000F000000}">
      <text>
        <r>
          <rPr>
            <sz val="11"/>
            <color rgb="FF000000"/>
            <rFont val="Calibri"/>
            <family val="2"/>
            <scheme val="minor"/>
          </rPr>
          <t>======
ID#AAABjP11ctY
kkk1008a    (2025-05-11 09:20:55)
*추정방식
1:  % of Sales
2:  Manual</t>
        </r>
      </text>
    </comment>
    <comment ref="E59" authorId="0" shapeId="0" xr:uid="{00000000-0006-0000-0000-000009000000}">
      <text>
        <r>
          <rPr>
            <sz val="11"/>
            <color rgb="FF000000"/>
            <rFont val="Calibri"/>
            <family val="2"/>
            <scheme val="minor"/>
          </rPr>
          <t>======
ID#AAABjP11cts
kkk1008a    (2025-05-11 09:20:55)
*추정방식
1:  % of sales
2:  Manual</t>
        </r>
      </text>
    </comment>
    <comment ref="E63" authorId="0" shapeId="0" xr:uid="{00000000-0006-0000-0000-00000A000000}">
      <text>
        <r>
          <rPr>
            <sz val="11"/>
            <color rgb="FF000000"/>
            <rFont val="Calibri"/>
            <family val="2"/>
            <scheme val="minor"/>
          </rPr>
          <t>======
ID#AAABjP11ctg
kkk1008a    (2025-05-11 09:20:55)
*추정방식
1:  % of sales
2:  Manual</t>
        </r>
      </text>
    </comment>
    <comment ref="E67" authorId="0" shapeId="0" xr:uid="{00000000-0006-0000-0000-000008000000}">
      <text>
        <r>
          <rPr>
            <sz val="11"/>
            <color rgb="FF000000"/>
            <rFont val="Calibri"/>
            <family val="2"/>
            <scheme val="minor"/>
          </rPr>
          <t>======
ID#AAABjP11cto
kkk1008a    (2025-05-11 09:20:55)
*추정방식
1:  % of sales
2:  Manual</t>
        </r>
      </text>
    </comment>
    <comment ref="E71" authorId="0" shapeId="0" xr:uid="{00000000-0006-0000-0000-000001000000}">
      <text>
        <r>
          <rPr>
            <sz val="11"/>
            <color rgb="FF000000"/>
            <rFont val="Calibri"/>
            <family val="2"/>
            <scheme val="minor"/>
          </rPr>
          <t>======
ID#AAABjP11cuE
kkk1008a    (2025-05-11 09:20:55)
*추정방식
1:  % of sales
2:  Manual</t>
        </r>
      </text>
    </comment>
    <comment ref="E75" authorId="0" shapeId="0" xr:uid="{00000000-0006-0000-0000-000010000000}">
      <text>
        <r>
          <rPr>
            <sz val="11"/>
            <color rgb="FF000000"/>
            <rFont val="Calibri"/>
            <family val="2"/>
            <scheme val="minor"/>
          </rPr>
          <t>======
ID#AAABjP11ctM
kkk1008a    (2025-05-11 09:20:55)
*추정방식
1:  % of sales
2:  Manual</t>
        </r>
      </text>
    </comment>
    <comment ref="E255" authorId="0" shapeId="0" xr:uid="{00000000-0006-0000-0000-000003000000}">
      <text>
        <r>
          <rPr>
            <sz val="11"/>
            <color rgb="FF000000"/>
            <rFont val="Calibri"/>
            <family val="2"/>
            <scheme val="minor"/>
          </rPr>
          <t>======
ID#AAABjP11ct8
kkk1008a    (2025-05-11 09:20:55)
*추정방식
1:  상각률
2:  상각기간</t>
        </r>
      </text>
    </comment>
    <comment ref="E268" authorId="0" shapeId="0" xr:uid="{00000000-0006-0000-0000-000002000000}">
      <text>
        <r>
          <rPr>
            <sz val="11"/>
            <color rgb="FF000000"/>
            <rFont val="Calibri"/>
            <family val="2"/>
            <scheme val="minor"/>
          </rPr>
          <t>======
ID#AAABjP11cuI
kkk1008a    (2025-05-11 09:20:55)
*추정방식
1:  상각률
2:  상각기간</t>
        </r>
      </text>
    </comment>
    <comment ref="E352" authorId="0" shapeId="0" xr:uid="{00000000-0006-0000-0000-00000B000000}">
      <text>
        <r>
          <rPr>
            <sz val="11"/>
            <color rgb="FF000000"/>
            <rFont val="Calibri"/>
            <family val="2"/>
            <scheme val="minor"/>
          </rPr>
          <t>======
ID#AAABjP11ctk
kkk1008a    (2025-05-11 09:20:55)
*추정방식
1:  % of sales
2: Turnover
3:  Manual</t>
        </r>
      </text>
    </comment>
    <comment ref="E361" authorId="0" shapeId="0" xr:uid="{00000000-0006-0000-0000-00000C000000}">
      <text>
        <r>
          <rPr>
            <sz val="11"/>
            <color rgb="FF000000"/>
            <rFont val="Calibri"/>
            <family val="2"/>
            <scheme val="minor"/>
          </rPr>
          <t>======
ID#AAABjP11ctc
kkk1008a    (2025-05-11 09:20:55)
*추정방식
1:  % of sales
2: Turnover
3:  Manual</t>
        </r>
      </text>
    </comment>
    <comment ref="E433" authorId="0" shapeId="0" xr:uid="{00000000-0006-0000-0000-000004000000}">
      <text>
        <r>
          <rPr>
            <sz val="11"/>
            <color rgb="FF000000"/>
            <rFont val="Calibri"/>
            <family val="2"/>
            <scheme val="minor"/>
          </rPr>
          <t>======
ID#AAABjP11cuA
kkk1008a    (2025-05-11 09:20:55)
*추정방식
1:  % of sales
2: Turnover
3:  Manual</t>
        </r>
      </text>
    </comment>
    <comment ref="E666" authorId="0" shapeId="0" xr:uid="{00000000-0006-0000-0000-000006000000}">
      <text>
        <r>
          <rPr>
            <sz val="11"/>
            <color rgb="FF000000"/>
            <rFont val="Calibri"/>
            <family val="2"/>
            <scheme val="minor"/>
          </rPr>
          <t>======
ID#AAABjP11ct0
kkk1008a    (2025-05-11 09:20:55)
C:  Common
P:  Prefer</t>
        </r>
      </text>
    </comment>
    <comment ref="E676" authorId="0" shapeId="0" xr:uid="{00000000-0006-0000-0000-00000E000000}">
      <text>
        <r>
          <rPr>
            <sz val="11"/>
            <color rgb="FF000000"/>
            <rFont val="Calibri"/>
            <family val="2"/>
            <scheme val="minor"/>
          </rPr>
          <t>======
ID#AAABjP11ctQ
kkk1008a    (2025-05-11 09:20:55)
C:  Common
P:  Prefer</t>
        </r>
      </text>
    </comment>
    <comment ref="E680" authorId="0" shapeId="0" xr:uid="{00000000-0006-0000-0000-000005000000}">
      <text>
        <r>
          <rPr>
            <sz val="11"/>
            <color rgb="FF000000"/>
            <rFont val="Calibri"/>
            <family val="2"/>
            <scheme val="minor"/>
          </rPr>
          <t>======
ID#AAABjP11ct4
kkk1008a    (2025-05-11 09:20:55)
* 무상증자 재원
1:주식발행초과금
2:기타자본잉여금
3:재평가적립금
4:이익잉여금</t>
        </r>
      </text>
    </comment>
    <comment ref="E684" authorId="0" shapeId="0" xr:uid="{00000000-0006-0000-0000-000007000000}">
      <text>
        <r>
          <rPr>
            <sz val="11"/>
            <color rgb="FF000000"/>
            <rFont val="Calibri"/>
            <family val="2"/>
            <scheme val="minor"/>
          </rPr>
          <t>======
ID#AAABjP11ctw
kkk1008a    (2025-05-11 09:20:55)
C:  Common
P:  Prefer</t>
        </r>
      </text>
    </comment>
  </commentList>
  <extLst>
    <ext xmlns:r="http://schemas.openxmlformats.org/officeDocument/2006/relationships" uri="GoogleSheetsCustomDataVersion2">
      <go:sheetsCustomData xmlns:go="http://customooxmlschemas.google.com/" r:id="rId1" roundtripDataSignature="AMtx7mh8dfprgfOzXBL586nQ+53GyfCUF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400-000017000000}">
      <text>
        <r>
          <rPr>
            <sz val="11"/>
            <color rgb="FF000000"/>
            <rFont val="Calibri"/>
            <family val="2"/>
            <scheme val="minor"/>
          </rPr>
          <t>======
ID#AAABCUqW0-k
YOON_K    (2023-12-14 04:03:16)
현재 날짜</t>
        </r>
      </text>
    </comment>
    <comment ref="B18" authorId="0" shapeId="0" xr:uid="{00000000-0006-0000-0400-000013000000}">
      <text>
        <r>
          <rPr>
            <sz val="11"/>
            <color rgb="FF000000"/>
            <rFont val="Calibri"/>
            <family val="2"/>
            <scheme val="minor"/>
          </rPr>
          <t>======
ID#AAABCUqW1Bk
YOON_K    (2023-12-14 04:03:16)
매출원가에 어떤 항목이 가장 비중이 크고 영향력이 있는지 파악하는 것이 중요</t>
        </r>
      </text>
    </comment>
    <comment ref="B27" authorId="0" shapeId="0" xr:uid="{00000000-0006-0000-0400-000009000000}">
      <text>
        <r>
          <rPr>
            <sz val="11"/>
            <color rgb="FF000000"/>
            <rFont val="Calibri"/>
            <family val="2"/>
            <scheme val="minor"/>
          </rPr>
          <t>======
ID#AAABCUqW1Dw
YOON_K    (2023-12-14 04:03:16)
매출비중으로 추정</t>
        </r>
      </text>
    </comment>
    <comment ref="B29" authorId="0" shapeId="0" xr:uid="{00000000-0006-0000-0400-000019000000}">
      <text>
        <r>
          <rPr>
            <sz val="11"/>
            <color rgb="FF000000"/>
            <rFont val="Calibri"/>
            <family val="2"/>
            <scheme val="minor"/>
          </rPr>
          <t>======
ID#AAABCUqW0-E
YOON_K    (2023-12-14 04:03:16)
YOY평균, 혹은 근거에 따른 증감 추정</t>
        </r>
      </text>
    </comment>
    <comment ref="B38" authorId="0" shapeId="0" xr:uid="{00000000-0006-0000-0400-000006000000}">
      <text>
        <r>
          <rPr>
            <sz val="11"/>
            <color rgb="FF000000"/>
            <rFont val="Calibri"/>
            <family val="2"/>
            <scheme val="minor"/>
          </rPr>
          <t>======
ID#AAABCUqW1EU
YOON_K    (2023-12-14 04:03:16)
고정비,변동비 구분
고정비: YoY 추정
변동비: 매출액 대비 비중 추정</t>
        </r>
      </text>
    </comment>
    <comment ref="B41" authorId="0" shapeId="0" xr:uid="{00000000-0006-0000-0400-00000A000000}">
      <text>
        <r>
          <rPr>
            <sz val="11"/>
            <color rgb="FF000000"/>
            <rFont val="Calibri"/>
            <family val="2"/>
            <scheme val="minor"/>
          </rPr>
          <t>======
ID#AAABCUqW1Do
YOON_K    (2023-12-14 04:03:16)
판관비 추정에서 가장 중요한 항목</t>
        </r>
      </text>
    </comment>
    <comment ref="B59" authorId="0" shapeId="0" xr:uid="{00000000-0006-0000-0400-000007000000}">
      <text>
        <r>
          <rPr>
            <sz val="11"/>
            <color rgb="FF000000"/>
            <rFont val="Calibri"/>
            <family val="2"/>
            <scheme val="minor"/>
          </rPr>
          <t>======
ID#AAABCUqW1EI
YOON_K    (2023-12-14 04:03:16)
매출총이익-판관비</t>
        </r>
      </text>
    </comment>
    <comment ref="B62" authorId="0" shapeId="0" xr:uid="{00000000-0006-0000-0400-000015000000}">
      <text>
        <r>
          <rPr>
            <sz val="11"/>
            <color rgb="FF000000"/>
            <rFont val="Calibri"/>
            <family val="2"/>
            <scheme val="minor"/>
          </rPr>
          <t>======
ID#AAABCUqW0_0
YOON_K    (2023-12-14 04:03:16)
소수점 부분이 달라서 F나오는건 신경쓰지 않아도 됨</t>
        </r>
      </text>
    </comment>
    <comment ref="B81" authorId="0" shapeId="0" xr:uid="{00000000-0006-0000-0400-000001000000}">
      <text>
        <r>
          <rPr>
            <sz val="11"/>
            <color rgb="FF000000"/>
            <rFont val="Calibri"/>
            <family val="2"/>
            <scheme val="minor"/>
          </rPr>
          <t>미래 값은 사업  보고서에서 최근 차입 현황 참고해 직접 계산해서 추정. WACC 산출 시에 중요하게 작용하는 Factor이므로 유의하기. 2023년 값 추정 후 미래 5개년은 2023년 평균차입금리 쭉 적용해서 밸류에이션 하기.
======</t>
        </r>
      </text>
    </comment>
    <comment ref="B94" authorId="0" shapeId="0" xr:uid="{00000000-0006-0000-0400-00000E000000}">
      <text>
        <r>
          <rPr>
            <sz val="11"/>
            <color rgb="FF000000"/>
            <rFont val="Calibri"/>
            <family val="2"/>
            <scheme val="minor"/>
          </rPr>
          <t>======
ID#AAABCUqW1C0
YOON_K    (2023-12-14 04:03:16)
영업이익+영업외손익</t>
        </r>
      </text>
    </comment>
    <comment ref="B96" authorId="0" shapeId="0" xr:uid="{00000000-0006-0000-0400-000011000000}">
      <text>
        <r>
          <rPr>
            <sz val="11"/>
            <color rgb="FF000000"/>
            <rFont val="Calibri"/>
            <family val="2"/>
            <scheme val="minor"/>
          </rPr>
          <t>======
ID#AAABCUqW1CM
YOON_K    (2023-12-14 04:03:16)
세전이익*법인세율</t>
        </r>
      </text>
    </comment>
    <comment ref="B125" authorId="0" shapeId="0" xr:uid="{00000000-0006-0000-0400-000004000000}">
      <text>
        <r>
          <rPr>
            <sz val="11"/>
            <color rgb="FF000000"/>
            <rFont val="Calibri"/>
            <family val="2"/>
            <scheme val="minor"/>
          </rPr>
          <t>======
ID#AAABCUqW1Eg
YOON_K    (2023-12-14 04:03:16)
당기순이익/발행주식수</t>
        </r>
      </text>
    </comment>
    <comment ref="B127" authorId="0" shapeId="0" xr:uid="{00000000-0006-0000-0400-00001A000000}">
      <text>
        <r>
          <rPr>
            <sz val="11"/>
            <color rgb="FF000000"/>
            <rFont val="Calibri"/>
            <family val="2"/>
            <scheme val="minor"/>
          </rPr>
          <t>======
ID#AAABCUqW09w
YOON_K    (2023-12-14 04:03:16)
지배주주순이익/유통주식수</t>
        </r>
      </text>
    </comment>
    <comment ref="B129" authorId="0" shapeId="0" xr:uid="{00000000-0006-0000-0400-00000B000000}">
      <text>
        <r>
          <rPr>
            <sz val="11"/>
            <color rgb="FF000000"/>
            <rFont val="Calibri"/>
            <family val="2"/>
            <scheme val="minor"/>
          </rPr>
          <t>======
ID#AAABCUqW1Dg
YOON_K    (2023-12-14 04:03:16)
순자산(자본)/유통주식수</t>
        </r>
      </text>
    </comment>
    <comment ref="B131" authorId="0" shapeId="0" xr:uid="{00000000-0006-0000-0400-000016000000}">
      <text>
        <r>
          <rPr>
            <sz val="11"/>
            <color rgb="FF000000"/>
            <rFont val="Calibri"/>
            <family val="2"/>
            <scheme val="minor"/>
          </rPr>
          <t>======
ID#AAABCUqW0_A
YOON_K    (2023-12-14 04:03:16)
DPS(주당배당금)=배당금총액/유통주식수
DPS 추정: 유지 or 평균</t>
        </r>
      </text>
    </comment>
    <comment ref="B132" authorId="0" shapeId="0" xr:uid="{00000000-0006-0000-0400-00000D000000}">
      <text>
        <r>
          <rPr>
            <sz val="11"/>
            <color rgb="FF000000"/>
            <rFont val="Calibri"/>
            <family val="2"/>
            <scheme val="minor"/>
          </rPr>
          <t>======
ID#AAABCUqW1C8
YOON_K    (2023-12-14 04:03:16)
배당성향=배당금총액/당기순이익*100</t>
        </r>
      </text>
    </comment>
    <comment ref="B133" authorId="0" shapeId="0" xr:uid="{00000000-0006-0000-0400-000010000000}">
      <text>
        <r>
          <rPr>
            <sz val="11"/>
            <color rgb="FF000000"/>
            <rFont val="Calibri"/>
            <family val="2"/>
            <scheme val="minor"/>
          </rPr>
          <t>======
ID#AAABCUqW1Cs
YOON_K    (2023-12-14 04:03:16)
배당수익률=주당배당액/배당시점주가
배당수익률은 현재주가 기준으로 추정</t>
        </r>
      </text>
    </comment>
    <comment ref="B139" authorId="0" shapeId="0" xr:uid="{00000000-0006-0000-0400-000005000000}">
      <text>
        <r>
          <rPr>
            <sz val="11"/>
            <color rgb="FF000000"/>
            <rFont val="Calibri"/>
            <family val="2"/>
            <scheme val="minor"/>
          </rPr>
          <t>======
ID#AAABCUqW1Ek
YOON_K    (2023-12-14 04:03:16)
감가상각 시트에서 내용연수로 추정한 후 기말값을 식 걸어줌</t>
        </r>
      </text>
    </comment>
    <comment ref="B169" authorId="0" shapeId="0" xr:uid="{00000000-0006-0000-0400-000003000000}">
      <text>
        <r>
          <rPr>
            <sz val="11"/>
            <color rgb="FF000000"/>
            <rFont val="Calibri"/>
            <family val="2"/>
            <scheme val="minor"/>
          </rPr>
          <t>======
ID#AAABCUqW1FM
YOON_K    (2023-12-14 04:03:16)
회전율로 추정</t>
        </r>
      </text>
    </comment>
    <comment ref="B176" authorId="0" shapeId="0" xr:uid="{00000000-0006-0000-0400-000014000000}">
      <text>
        <r>
          <rPr>
            <sz val="11"/>
            <color rgb="FF000000"/>
            <rFont val="Calibri"/>
            <family val="2"/>
            <scheme val="minor"/>
          </rPr>
          <t>======
ID#AAABCUqW1AA
YOON_K    (2023-12-14 04:03:16)
회전율로 추정</t>
        </r>
      </text>
    </comment>
    <comment ref="B179" authorId="0" shapeId="0" xr:uid="{00000000-0006-0000-0400-000002000000}">
      <text>
        <r>
          <rPr>
            <sz val="11"/>
            <color rgb="FF000000"/>
            <rFont val="Calibri"/>
            <family val="2"/>
            <scheme val="minor"/>
          </rPr>
          <t>======
ID#AAABCUqW1FI
YOON_K    (2023-12-14 04:03:16)
회전율로 추정</t>
        </r>
      </text>
    </comment>
    <comment ref="B181" authorId="0" shapeId="0" xr:uid="{00000000-0006-0000-0400-000018000000}">
      <text>
        <r>
          <rPr>
            <sz val="11"/>
            <color rgb="FF000000"/>
            <rFont val="Calibri"/>
            <family val="2"/>
            <scheme val="minor"/>
          </rPr>
          <t>======
ID#AAABCUqW098
YOON_K    (2023-12-14 04:03:16)
매출채권이나 차입금 증가 시 감소
대차 조정 항목</t>
        </r>
      </text>
    </comment>
    <comment ref="B227" authorId="0" shapeId="0" xr:uid="{00000000-0006-0000-0400-00000C000000}">
      <text>
        <r>
          <rPr>
            <sz val="11"/>
            <color rgb="FF000000"/>
            <rFont val="Calibri"/>
            <family val="2"/>
            <scheme val="minor"/>
          </rPr>
          <t>======
ID#AAABCUqW1DE
YOON_K    (2023-12-14 04:03:16)
사업보고서에 명시되어 있음. 자기주식 처분 이슈 등이 있을 시 반영하여 추정.</t>
        </r>
      </text>
    </comment>
    <comment ref="B273" authorId="0" shapeId="0" xr:uid="{00000000-0006-0000-0400-000008000000}">
      <text>
        <r>
          <rPr>
            <sz val="11"/>
            <color rgb="FF000000"/>
            <rFont val="Calibri"/>
            <family val="2"/>
            <scheme val="minor"/>
          </rPr>
          <t>======
ID#AAABCUqW1D8
YOON_K    (2023-12-14 04:03:16)
-(감가상각 가능한 유형자산 취득의 합)</t>
        </r>
      </text>
    </comment>
    <comment ref="B274" authorId="0" shapeId="0" xr:uid="{00000000-0006-0000-0400-00000F000000}">
      <text>
        <r>
          <rPr>
            <sz val="11"/>
            <color rgb="FF000000"/>
            <rFont val="Calibri"/>
            <family val="2"/>
            <scheme val="minor"/>
          </rPr>
          <t>======
ID#AAABCUqW1C4
YOON_K    (2023-12-14 04:03:16)
감가상각 가능한 유형자산 처분의 합</t>
        </r>
      </text>
    </comment>
    <comment ref="B275" authorId="0" shapeId="0" xr:uid="{00000000-0006-0000-0400-00001B000000}">
      <text>
        <r>
          <rPr>
            <sz val="11"/>
            <color rgb="FF000000"/>
            <rFont val="Calibri"/>
            <family val="2"/>
            <scheme val="minor"/>
          </rPr>
          <t>======
ID#AAABCUU6cqE
YOON_K    (2023-12-14 04:03:16)
-(무형자산 취득의 합)</t>
        </r>
      </text>
    </comment>
    <comment ref="B276" authorId="0" shapeId="0" xr:uid="{00000000-0006-0000-0400-000012000000}">
      <text>
        <r>
          <rPr>
            <sz val="11"/>
            <color rgb="FF000000"/>
            <rFont val="Calibri"/>
            <family val="2"/>
            <scheme val="minor"/>
          </rPr>
          <t>======
ID#AAABCUqW1B0
YOON_K    (2023-12-14 04:03:16)
무형자산 처분의 합</t>
        </r>
      </text>
    </comment>
  </commentList>
  <extLst>
    <ext xmlns:r="http://schemas.openxmlformats.org/officeDocument/2006/relationships" uri="GoogleSheetsCustomDataVersion2">
      <go:sheetsCustomData xmlns:go="http://customooxmlschemas.google.com/" r:id="rId1" roundtripDataSignature="AMtx7mh1lJvjWVZJRm6dm+CtHJ+48Z/Hb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700-000001000000}">
      <text>
        <r>
          <rPr>
            <sz val="11"/>
            <color rgb="FF000000"/>
            <rFont val="Calibri"/>
            <family val="2"/>
            <scheme val="minor"/>
          </rPr>
          <t>======
ID#AAABCUqW1FQ
박규연    (2023-12-14 04:03:16)
옆으로 넘기시면 PER, PBR, PSR, EV/Ebitda 밸류에이션에 대한 설명이 있으니 읽어보시고, 다른 자료도 더 공부해보시고 선정 이유 적어주시면 됩니다.</t>
        </r>
      </text>
    </comment>
    <comment ref="B50" authorId="0" shapeId="0" xr:uid="{00000000-0006-0000-0700-000004000000}">
      <text>
        <r>
          <rPr>
            <sz val="11"/>
            <color rgb="FF000000"/>
            <rFont val="Calibri"/>
            <family val="2"/>
            <scheme val="minor"/>
          </rPr>
          <t>======
ID#AAABCUqW1CU
박규연    (2023-12-14 04:03:16)
총자산-총부채</t>
        </r>
      </text>
    </comment>
    <comment ref="B52" authorId="0" shapeId="0" xr:uid="{00000000-0006-0000-0700-000002000000}">
      <text>
        <r>
          <rPr>
            <sz val="11"/>
            <color rgb="FF000000"/>
            <rFont val="Calibri"/>
            <family val="2"/>
            <scheme val="minor"/>
          </rPr>
          <t>======
ID#AAABCUqW1EY
박규연    (2023-12-14 04:03:16)
주당순자산가치=순자산/발행주식수</t>
        </r>
      </text>
    </comment>
    <comment ref="B86" authorId="0" shapeId="0" xr:uid="{00000000-0006-0000-0700-000007000000}">
      <text>
        <r>
          <rPr>
            <sz val="11"/>
            <color rgb="FF000000"/>
            <rFont val="Calibri"/>
            <family val="2"/>
            <scheme val="minor"/>
          </rPr>
          <t>======
ID#AAABCUqW09s
박규연    (2023-12-14 04:03:16)
주당매출액=총매출액/총발행주식수</t>
        </r>
      </text>
    </comment>
    <comment ref="B116" authorId="0" shapeId="0" xr:uid="{00000000-0006-0000-0700-000006000000}">
      <text>
        <r>
          <rPr>
            <sz val="11"/>
            <color rgb="FF000000"/>
            <rFont val="Calibri"/>
            <family val="2"/>
            <scheme val="minor"/>
          </rPr>
          <t>======
ID#AAABCUqW0_c
박규연    (2023-12-14 04:03:16)
EV=시가총액+순부채
Ebitda=영업이익+유무형감가상각비 
이므로,
Multiple로 구한 Target EV/Ebitda에 Ebitda를 곱해줘서 EV를 구한 후, 순부채를 빼주면 Target 시가총액이 나옴.</t>
        </r>
      </text>
    </comment>
    <comment ref="B117" authorId="0" shapeId="0" xr:uid="{00000000-0006-0000-0700-000005000000}">
      <text>
        <r>
          <rPr>
            <sz val="11"/>
            <color rgb="FF000000"/>
            <rFont val="Calibri"/>
            <family val="2"/>
            <scheme val="minor"/>
          </rPr>
          <t>======
ID#AAABCUqW1Bs
박규연    (2023-12-14 04:03:16)
영업이익 + 유무형감가상각비</t>
        </r>
      </text>
    </comment>
    <comment ref="B118" authorId="0" shapeId="0" xr:uid="{00000000-0006-0000-0700-000003000000}">
      <text>
        <r>
          <rPr>
            <sz val="11"/>
            <color rgb="FF000000"/>
            <rFont val="Calibri"/>
            <family val="2"/>
            <scheme val="minor"/>
          </rPr>
          <t>======
ID#AAABCUqW1EM
박규연    (2023-12-14 04:03:16)
총이자발생부채-총현금및현금성자산</t>
        </r>
      </text>
    </comment>
  </commentList>
  <extLst>
    <ext xmlns:r="http://schemas.openxmlformats.org/officeDocument/2006/relationships" uri="GoogleSheetsCustomDataVersion2">
      <go:sheetsCustomData xmlns:go="http://customooxmlschemas.google.com/" r:id="rId1" roundtripDataSignature="AMtx7miGXwAmc1N+qmYJ2toQ1RKGlip+V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800-000022000000}">
      <text>
        <r>
          <rPr>
            <sz val="11"/>
            <color rgb="FF000000"/>
            <rFont val="Calibri"/>
            <family val="2"/>
            <scheme val="minor"/>
          </rPr>
          <t>======
ID#AAABCUqW0_E
박규연    (2023-12-14 04:03:16)
옆 셀에 추정연도 적어주세요. 밸류에이션 할 때 쓰입니다.</t>
        </r>
      </text>
    </comment>
    <comment ref="A3" authorId="0" shapeId="0" xr:uid="{00000000-0006-0000-0800-000016000000}">
      <text>
        <r>
          <rPr>
            <sz val="11"/>
            <color rgb="FF000000"/>
            <rFont val="Calibri"/>
            <family val="2"/>
            <scheme val="minor"/>
          </rPr>
          <t>======
ID#AAABCUqW1Bo
박규연    (2023-12-14 04:03:16)
옆으로 넘기시면 Rim과 DCF 밸류에이션에 대한 설명이 있으니 읽어보시고, 다른 자료도 더 공부해보시고 선정 이유 적어주시면 됩니다.</t>
        </r>
      </text>
    </comment>
    <comment ref="B14" authorId="0" shapeId="0" xr:uid="{00000000-0006-0000-0800-000005000000}">
      <text>
        <r>
          <rPr>
            <sz val="11"/>
            <color rgb="FF000000"/>
            <rFont val="Calibri"/>
            <family val="2"/>
            <scheme val="minor"/>
          </rPr>
          <t>======
ID#AAABCUqW1EA
박규연    (2023-12-14 04:03:16)
Wacc=부채의 자본비용(이자율)+ 자기자본 비용 (채권수익률 + 적절한 Premium)</t>
        </r>
      </text>
    </comment>
    <comment ref="B16" authorId="0" shapeId="0" xr:uid="{00000000-0006-0000-0800-000008000000}">
      <text>
        <r>
          <rPr>
            <sz val="11"/>
            <color rgb="FF000000"/>
            <rFont val="Calibri"/>
            <family val="2"/>
            <scheme val="minor"/>
          </rPr>
          <t>======
ID#AAABCUqW1Dk
박규연    (2023-12-14 04:03:16)
D=총차입금
E=보통주 시가총액(연말): 각 해 연말 종가*발행주식수, 미래 값은 현재 시점 종가 그대로
D/(D+E)=타인자본비중, 1-{D/(D+E)}=자기자본비중.</t>
        </r>
      </text>
    </comment>
    <comment ref="B18" authorId="0" shapeId="0" xr:uid="{00000000-0006-0000-0800-00000E000000}">
      <text>
        <r>
          <rPr>
            <sz val="11"/>
            <color rgb="FF000000"/>
            <rFont val="Calibri"/>
            <family val="2"/>
            <scheme val="minor"/>
          </rPr>
          <t>======
ID#AAABCUqW1Cw
박규연    (2023-12-14 04:03:16)
부채로 1원 조달받을때 드는 비용</t>
        </r>
      </text>
    </comment>
    <comment ref="B19" authorId="0" shapeId="0" xr:uid="{00000000-0006-0000-0800-000027000000}">
      <text>
        <r>
          <rPr>
            <sz val="11"/>
            <color rgb="FF000000"/>
            <rFont val="Calibri"/>
            <family val="2"/>
            <scheme val="minor"/>
          </rPr>
          <t>======
ID#AAABCUqW0-U
박규연    (2023-12-14 04:03:16)
이자비용/총차입금
------
ID#AAABE0xHIBQ
EIA이화투자분석회    (2024-01-23 07:38:37)
23F부터 잼제의 평균차입금리 행의 값을 가져옴</t>
        </r>
      </text>
    </comment>
    <comment ref="B20" authorId="0" shapeId="0" xr:uid="{00000000-0006-0000-0800-000006000000}">
      <text>
        <r>
          <rPr>
            <sz val="11"/>
            <color rgb="FF000000"/>
            <rFont val="Calibri"/>
            <family val="2"/>
            <scheme val="minor"/>
          </rPr>
          <t>======
ID#AAABCUqW1D0
박규연    (2023-12-14 04:03:16)
평균차입금리*법인세비율</t>
        </r>
      </text>
    </comment>
    <comment ref="B22" authorId="0" shapeId="0" xr:uid="{00000000-0006-0000-0800-00001F000000}">
      <text>
        <r>
          <rPr>
            <sz val="11"/>
            <color rgb="FF000000"/>
            <rFont val="Calibri"/>
            <family val="2"/>
            <scheme val="minor"/>
          </rPr>
          <t>======
ID#AAABCUqW0_k
박규연    (2023-12-14 04:03:16)
투자금으로 1원 조달받을 때 드는 비용</t>
        </r>
      </text>
    </comment>
    <comment ref="B23" authorId="0" shapeId="0" xr:uid="{00000000-0006-0000-0800-000018000000}">
      <text>
        <r>
          <rPr>
            <sz val="11"/>
            <color rgb="FF000000"/>
            <rFont val="Calibri"/>
            <family val="2"/>
            <scheme val="minor"/>
          </rPr>
          <t>======
ID#AAABCUqW1AI
박규연    (2023-12-14 04:03:16)
정기예금, 국채, 보증사채 등의 이자율
보통 만기 5개년 이상의 국고채 수익률을 주로 사용
:투자에 있어서 위험이 전혀 내포되지 않는 순수한 투자의 기대수익률을 의미</t>
        </r>
      </text>
    </comment>
    <comment ref="B25" authorId="0" shapeId="0" xr:uid="{00000000-0006-0000-0800-00001C000000}">
      <text>
        <r>
          <rPr>
            <sz val="11"/>
            <color rgb="FF000000"/>
            <rFont val="Calibri"/>
            <family val="2"/>
            <scheme val="minor"/>
          </rPr>
          <t>======
ID#AAABCUqW0_w
박규연    (2023-12-14 04:03:16)
시장포트폴리오 기대수익률과 무위험 이자율과의 차이=장기간에 대한 주식시장수익률과 국채수익률의 차이를 평균화하는 방법이 일반적으로 사용됨. 이때 주식시장수익률로 사용되는 지표에는 동일가중시장수익률, 코스피 수익률 등이 있음.
하지만 퀀티와이즈에서는 기업에 따라 자동으로 추정해주므로, 회장단께 물어봐주시면 알려드리겠습니다.</t>
        </r>
      </text>
    </comment>
    <comment ref="B26" authorId="0" shapeId="0" xr:uid="{00000000-0006-0000-0800-00000F000000}">
      <text>
        <r>
          <rPr>
            <sz val="11"/>
            <color rgb="FF000000"/>
            <rFont val="Calibri"/>
            <family val="2"/>
            <scheme val="minor"/>
          </rPr>
          <t>======
ID#AAABCUqW1Co
박규연    (2023-12-14 04:03:16)
52주 베타(1년)와 104주 베타(2년) 중 선택
ex)52주 베타: 1년동안 코스피/코스닥 지수가 1% 상승함에 따라 본 기업의 주식은 베타 만큼 상승함.
------
ID#AAABE0xHIBM
EIA이화투자분석회    (2024-01-23 07:38:02)
베타 값의 경우, 컴퍼니가이드에 업데이트 된 값이 가장 정확하기 때문에 컴퍼니가이드의 값을 사용하는 걸 권장함.</t>
        </r>
      </text>
    </comment>
    <comment ref="Q32" authorId="0" shapeId="0" xr:uid="{00000000-0006-0000-0800-000029000000}">
      <text>
        <r>
          <rPr>
            <sz val="11"/>
            <color rgb="FF000000"/>
            <rFont val="Calibri"/>
            <family val="2"/>
            <scheme val="minor"/>
          </rPr>
          <t>======
ID#AAABCUqW0-I
박규연    (2023-12-14 04:03:16)
올해 남은 개월 수  key in</t>
        </r>
      </text>
    </comment>
    <comment ref="R33" authorId="0" shapeId="0" xr:uid="{00000000-0006-0000-0800-000017000000}">
      <text>
        <r>
          <rPr>
            <sz val="11"/>
            <color rgb="FF000000"/>
            <rFont val="Calibri"/>
            <family val="2"/>
            <scheme val="minor"/>
          </rPr>
          <t>======
ID#AAABCUqW1Bg
박규연    (2023-12-14 04:03:16)
오늘 날짜 key-in</t>
        </r>
      </text>
    </comment>
    <comment ref="R34" authorId="0" shapeId="0" xr:uid="{00000000-0006-0000-0800-000001000000}">
      <text>
        <r>
          <rPr>
            <sz val="11"/>
            <color rgb="FF000000"/>
            <rFont val="Calibri"/>
            <family val="2"/>
            <scheme val="minor"/>
          </rPr>
          <t>======
ID#AAABCUqW1FA
박규연    (2023-12-14 04:03:16)
추정년도 첫 해의 마지막 날짜</t>
        </r>
      </text>
    </comment>
    <comment ref="A39" authorId="0" shapeId="0" xr:uid="{00000000-0006-0000-0800-000020000000}">
      <text>
        <r>
          <rPr>
            <sz val="11"/>
            <color rgb="FF000000"/>
            <rFont val="Calibri"/>
            <family val="2"/>
            <scheme val="minor"/>
          </rPr>
          <t>======
ID#AAABCUqW0_Y
박규연    (2023-12-14 04:03:16)
영업이익</t>
        </r>
      </text>
    </comment>
    <comment ref="A41" authorId="0" shapeId="0" xr:uid="{00000000-0006-0000-0800-000009000000}">
      <text>
        <r>
          <rPr>
            <sz val="11"/>
            <color rgb="FF000000"/>
            <rFont val="Calibri"/>
            <family val="2"/>
            <scheme val="minor"/>
          </rPr>
          <t>======
ID#AAABCUqW1DU
박규연    (2023-12-14 04:03:16)
(올해와 작년의 이연법인세부채 차액) - (올해와 작년의 이연법인세 자산 차액)</t>
        </r>
      </text>
    </comment>
    <comment ref="A42" authorId="0" shapeId="0" xr:uid="{00000000-0006-0000-0800-000019000000}">
      <text>
        <r>
          <rPr>
            <sz val="11"/>
            <color rgb="FF000000"/>
            <rFont val="Calibri"/>
            <family val="2"/>
            <scheme val="minor"/>
          </rPr>
          <t>======
ID#AAABCUqW1BY
박규연    (2023-12-14 04:03:16)
조정된 적정 법인세를 차감한 후 영업이익</t>
        </r>
      </text>
    </comment>
    <comment ref="A48" authorId="0" shapeId="0" xr:uid="{00000000-0006-0000-0800-00002D000000}">
      <text>
        <r>
          <rPr>
            <sz val="11"/>
            <color rgb="FF000000"/>
            <rFont val="Calibri"/>
            <family val="2"/>
            <scheme val="minor"/>
          </rPr>
          <t>======
ID#AAABCUU6cqM
박규연    (2023-12-14 04:03:16)
영업활동자산의증감+영업활동부채의증감
영업활동자산의증감: 매출채권및기타채권의증감 + 재고자산의증감 + 기타 증감
영업활동부채의증감: 매입채무및기타채무의증감 + 기타 증감
미래치는 직접 전년도대비 증감 계산하여 key in 해주시면 됩니다.</t>
        </r>
      </text>
    </comment>
    <comment ref="A49" authorId="0" shapeId="0" xr:uid="{00000000-0006-0000-0800-00001B000000}">
      <text>
        <r>
          <rPr>
            <sz val="11"/>
            <color rgb="FF000000"/>
            <rFont val="Calibri"/>
            <family val="2"/>
            <scheme val="minor"/>
          </rPr>
          <t>======
ID#AAABCUqW0_4
박규연    (2023-12-14 04:03:16)
capex: 유형자산의 취득을 모두 더해준 값</t>
        </r>
      </text>
    </comment>
    <comment ref="A51" authorId="0" shapeId="0" xr:uid="{00000000-0006-0000-0800-000015000000}">
      <text>
        <r>
          <rPr>
            <sz val="11"/>
            <color rgb="FF000000"/>
            <rFont val="Calibri"/>
            <family val="2"/>
            <scheme val="minor"/>
          </rPr>
          <t>======
ID#AAABCUqW1Bw
박규연    (2023-12-14 04:03:16)
무형자산의 순투자=무형자산 증가-무형자산 감소</t>
        </r>
      </text>
    </comment>
    <comment ref="A53" authorId="0" shapeId="0" xr:uid="{00000000-0006-0000-0800-000004000000}">
      <text>
        <r>
          <rPr>
            <sz val="11"/>
            <color rgb="FF000000"/>
            <rFont val="Calibri"/>
            <family val="2"/>
            <scheme val="minor"/>
          </rPr>
          <t>======
ID#AAABCUqW1EQ
박규연    (2023-12-14 04:03:16)
FCF=순이익+감가상각비-자본적지출-순운전자본의 증가분-부채의 원금상환액+신규부채 조달액</t>
        </r>
      </text>
    </comment>
    <comment ref="A57" authorId="0" shapeId="0" xr:uid="{00000000-0006-0000-0800-000012000000}">
      <text>
        <r>
          <rPr>
            <sz val="11"/>
            <color rgb="FF000000"/>
            <rFont val="Calibri"/>
            <family val="2"/>
            <scheme val="minor"/>
          </rPr>
          <t>======
ID#AAABCUqW1CQ
박규연    (2023-12-14 04:03:16)
추정 마지막 연도 FCFF/ 추정기간 평균 FCFF 중 선택</t>
        </r>
      </text>
    </comment>
    <comment ref="A58" authorId="0" shapeId="0" xr:uid="{00000000-0006-0000-0800-00001A000000}">
      <text>
        <r>
          <rPr>
            <sz val="11"/>
            <color rgb="FF000000"/>
            <rFont val="Calibri"/>
            <family val="2"/>
            <scheme val="minor"/>
          </rPr>
          <t>======
ID#AAABCUqW0_8
박규연    (2023-12-14 04:03:16)
제조업의 경우 1%로 가정</t>
        </r>
      </text>
    </comment>
    <comment ref="A60" authorId="0" shapeId="0" xr:uid="{00000000-0006-0000-0800-000021000000}">
      <text>
        <r>
          <rPr>
            <sz val="11"/>
            <color rgb="FF000000"/>
            <rFont val="Calibri"/>
            <family val="2"/>
            <scheme val="minor"/>
          </rPr>
          <t>======
ID#AAABCUqW0_M
박규연    (2023-12-14 04:03:16)
추정년도 이후의 미래현금흐름가치를 추정년도 마지막해(이 모델링에서는 2024년도)의 가치로 환산해 준 것</t>
        </r>
      </text>
    </comment>
    <comment ref="A61" authorId="0" shapeId="0" xr:uid="{00000000-0006-0000-0800-000024000000}">
      <text>
        <r>
          <rPr>
            <sz val="11"/>
            <color rgb="FF000000"/>
            <rFont val="Calibri"/>
            <family val="2"/>
            <scheme val="minor"/>
          </rPr>
          <t>======
ID#AAABCUqW0-o
박규연    (2023-12-14 04:03:16)
영구성장률: 영구적인 성장에 대한 전망치. 대부분 0% 사용. 그보다 높은 숫자일시 근거 필요</t>
        </r>
      </text>
    </comment>
    <comment ref="A72" authorId="0" shapeId="0" xr:uid="{00000000-0006-0000-0800-000011000000}">
      <text>
        <r>
          <rPr>
            <sz val="11"/>
            <color rgb="FF000000"/>
            <rFont val="Calibri"/>
            <family val="2"/>
            <scheme val="minor"/>
          </rPr>
          <t>======
ID#AAABCUqW1Cg
박규연    (2023-12-14 04:03:16)
추정 직전년도의 현금및현금성자산</t>
        </r>
      </text>
    </comment>
    <comment ref="A73" authorId="0" shapeId="0" xr:uid="{00000000-0006-0000-0800-00001D000000}">
      <text>
        <r>
          <rPr>
            <sz val="11"/>
            <color rgb="FF000000"/>
            <rFont val="Calibri"/>
            <family val="2"/>
            <scheme val="minor"/>
          </rPr>
          <t>======
ID#AAABCUqW0_o
박규연    (2023-12-14 04:03:16)
추정 마지막 년도의 단기금융자산</t>
        </r>
      </text>
    </comment>
    <comment ref="A74" authorId="0" shapeId="0" xr:uid="{00000000-0006-0000-0800-000010000000}">
      <text>
        <r>
          <rPr>
            <sz val="11"/>
            <color rgb="FF000000"/>
            <rFont val="Calibri"/>
            <family val="2"/>
            <scheme val="minor"/>
          </rPr>
          <t>======
ID#AAABCUqW1Cc
박규연    (2023-12-14 04:03:16)
기타유동자산</t>
        </r>
      </text>
    </comment>
    <comment ref="A76" authorId="0" shapeId="0" xr:uid="{00000000-0006-0000-0800-00000C000000}">
      <text>
        <r>
          <rPr>
            <sz val="11"/>
            <color rgb="FF000000"/>
            <rFont val="Calibri"/>
            <family val="2"/>
            <scheme val="minor"/>
          </rPr>
          <t>======
ID#AAABCUqW1DI
박규연    (2023-12-14 04:03:16)
미래현금가치에 포함되지 않는 항목들</t>
        </r>
      </text>
    </comment>
    <comment ref="A77" authorId="0" shapeId="0" xr:uid="{00000000-0006-0000-0800-00000B000000}">
      <text>
        <r>
          <rPr>
            <sz val="11"/>
            <color rgb="FF000000"/>
            <rFont val="Calibri"/>
            <family val="2"/>
            <scheme val="minor"/>
          </rPr>
          <t>======
ID#AAABCUqW1DQ
박규연    (2023-12-14 04:03:16)
추정 시작 전년도의 총부채
------
ID#AAABCUqW1FU
EIA이화투자분석회    (2023-12-14 04:45:58)
추정 시작 전년도의 이자발생부채</t>
        </r>
      </text>
    </comment>
    <comment ref="A78" authorId="0" shapeId="0" xr:uid="{00000000-0006-0000-0800-00002C000000}">
      <text>
        <r>
          <rPr>
            <sz val="11"/>
            <color rgb="FF000000"/>
            <rFont val="Calibri"/>
            <family val="2"/>
            <scheme val="minor"/>
          </rPr>
          <t>======
ID#AAABCUqW090
박규연    (2023-12-14 04:03:16)
자본의 비지배주주지분</t>
        </r>
      </text>
    </comment>
    <comment ref="A79" authorId="0" shapeId="0" xr:uid="{00000000-0006-0000-0800-00002B000000}">
      <text>
        <r>
          <rPr>
            <sz val="11"/>
            <color rgb="FF000000"/>
            <rFont val="Calibri"/>
            <family val="2"/>
            <scheme val="minor"/>
          </rPr>
          <t>======
ID#AAABCUqW094
박규연    (2023-12-14 04:03:16)
우선주 시가총액</t>
        </r>
      </text>
    </comment>
    <comment ref="A82" authorId="0" shapeId="0" xr:uid="{00000000-0006-0000-0800-000013000000}">
      <text>
        <r>
          <rPr>
            <sz val="11"/>
            <color rgb="FF000000"/>
            <rFont val="Calibri"/>
            <family val="2"/>
            <scheme val="minor"/>
          </rPr>
          <t>======
ID#AAABCUqW1CI
박규연    (2023-12-14 04:03:16)
기업의 미래 현금흐름을 현재의 가치로 바꾼 금액</t>
        </r>
      </text>
    </comment>
    <comment ref="A83" authorId="0" shapeId="0" xr:uid="{00000000-0006-0000-0800-00000A000000}">
      <text>
        <r>
          <rPr>
            <sz val="11"/>
            <color rgb="FF000000"/>
            <rFont val="Calibri"/>
            <family val="2"/>
            <scheme val="minor"/>
          </rPr>
          <t>======
ID#AAABCUqW1DY
박규연    (2023-12-14 04:03:16)
현시점 보통주 발행주식수
------
ID#AAABCUqW1Fc
EIA이화투자분석회    (2023-12-14 04:48:42)
기말유통주식수로 바꾸기</t>
        </r>
      </text>
    </comment>
    <comment ref="A95" authorId="0" shapeId="0" xr:uid="{00000000-0006-0000-0800-000028000000}">
      <text>
        <r>
          <rPr>
            <sz val="11"/>
            <color rgb="FF000000"/>
            <rFont val="Calibri"/>
            <family val="2"/>
            <scheme val="minor"/>
          </rPr>
          <t>======
ID#AAABCUqW0-M
박규연    (2023-12-14 04:03:16)
roe=당기순이익/자본총액 -&gt; 자본을 통해 얼마나 이익을 조달했는가
미래치 직접 key in</t>
        </r>
      </text>
    </comment>
    <comment ref="A96" authorId="0" shapeId="0" xr:uid="{00000000-0006-0000-0800-000007000000}">
      <text>
        <r>
          <rPr>
            <sz val="11"/>
            <color rgb="FF000000"/>
            <rFont val="Calibri"/>
            <family val="2"/>
            <scheme val="minor"/>
          </rPr>
          <t>======
ID#AAABCUqW1D4
박규연    (2023-12-14 04:03:16)
wacc에서 구해준 coe</t>
        </r>
      </text>
    </comment>
    <comment ref="A98" authorId="0" shapeId="0" xr:uid="{00000000-0006-0000-0800-00001E000000}">
      <text>
        <r>
          <rPr>
            <sz val="11"/>
            <color rgb="FF000000"/>
            <rFont val="Calibri"/>
            <family val="2"/>
            <scheme val="minor"/>
          </rPr>
          <t>======
ID#AAABCUqW0_s
박규연    (2023-12-14 04:03:16)
ROE와 COE와의 비교
COE는 자본의 조달 비용, ROE는 자본으로 창출한 수익. ROE&gt;COE여야지만 자본으로 가치가 창출되고 있는 것</t>
        </r>
      </text>
    </comment>
    <comment ref="A99" authorId="0" shapeId="0" xr:uid="{00000000-0006-0000-0800-000014000000}">
      <text>
        <r>
          <rPr>
            <sz val="11"/>
            <color rgb="FF000000"/>
            <rFont val="Calibri"/>
            <family val="2"/>
            <scheme val="minor"/>
          </rPr>
          <t>======
ID#AAABCUqW1B4
박규연    (2023-12-14 04:03:16)
잔여이익: 전년도 자기자본*(ROE-COE)</t>
        </r>
      </text>
    </comment>
    <comment ref="A101" authorId="0" shapeId="0" xr:uid="{00000000-0006-0000-0800-000023000000}">
      <text>
        <r>
          <rPr>
            <sz val="11"/>
            <color rgb="FF000000"/>
            <rFont val="Calibri"/>
            <family val="2"/>
            <scheme val="minor"/>
          </rPr>
          <t>======
ID#AAABCUqW0-4
박규연    (2023-12-14 04:03:16)
잔여이익의 현재가치</t>
        </r>
      </text>
    </comment>
    <comment ref="A106" authorId="0" shapeId="0" xr:uid="{00000000-0006-0000-0800-000025000000}">
      <text>
        <r>
          <rPr>
            <sz val="11"/>
            <color rgb="FF000000"/>
            <rFont val="Calibri"/>
            <family val="2"/>
            <scheme val="minor"/>
          </rPr>
          <t>======
ID#AAABCUqW0-g
박규연    (2023-12-14 04:03:16)
둘중 하나 선택</t>
        </r>
      </text>
    </comment>
    <comment ref="A110" authorId="0" shapeId="0" xr:uid="{00000000-0006-0000-0800-000002000000}">
      <text>
        <r>
          <rPr>
            <sz val="11"/>
            <color rgb="FF000000"/>
            <rFont val="Calibri"/>
            <family val="2"/>
            <scheme val="minor"/>
          </rPr>
          <t>======
ID#AAABCUqW1E4
박규연    (2023-12-14 04:03:16)
영구성장률: 영구적인 성장에 대한 전망치. 대부분 0% 사용. 그보다 높은 숫자일시 근거 필요</t>
        </r>
      </text>
    </comment>
    <comment ref="A113" authorId="0" shapeId="0" xr:uid="{00000000-0006-0000-0800-000003000000}">
      <text>
        <r>
          <rPr>
            <sz val="11"/>
            <color rgb="FF000000"/>
            <rFont val="Calibri"/>
            <family val="2"/>
            <scheme val="minor"/>
          </rPr>
          <t>======
ID#AAABCUqW1E0
박규연    (2023-12-14 04:03:16)
미래에 발생할 잔여이익의 현재가치들의 총 합</t>
        </r>
      </text>
    </comment>
    <comment ref="A114" authorId="0" shapeId="0" xr:uid="{00000000-0006-0000-0800-000026000000}">
      <text>
        <r>
          <rPr>
            <sz val="11"/>
            <color rgb="FF000000"/>
            <rFont val="Calibri"/>
            <family val="2"/>
            <scheme val="minor"/>
          </rPr>
          <t>======
ID#AAABCUqW0-Q
박규연    (2023-12-14 04:03:16)
5개년치 RI의 현재가치의 합을 더해준 다음, 6년 후 부터의 RI는 일일히 더해줄 수가 없으니, 6년후~먼 미래의 RI의 현재가치의 합은 영구가치로 표현한다.</t>
        </r>
      </text>
    </comment>
    <comment ref="A115" authorId="0" shapeId="0" xr:uid="{00000000-0006-0000-0800-00000D000000}">
      <text>
        <r>
          <rPr>
            <sz val="11"/>
            <color rgb="FF000000"/>
            <rFont val="Calibri"/>
            <family val="2"/>
            <scheme val="minor"/>
          </rPr>
          <t>======
ID#AAABCUqW1DA
박규연    (2023-12-14 04:03:16)
추정직년 연도의 자기자본</t>
        </r>
      </text>
    </comment>
    <comment ref="A116" authorId="0" shapeId="0" xr:uid="{00000000-0006-0000-0800-00002A000000}">
      <text>
        <r>
          <rPr>
            <sz val="11"/>
            <color rgb="FF000000"/>
            <rFont val="Calibri"/>
            <family val="2"/>
            <scheme val="minor"/>
          </rPr>
          <t>======
ID#AAABCUqW0-A
박규연    (2023-12-14 04:03:16)
기업가치</t>
        </r>
      </text>
    </comment>
  </commentList>
  <extLst>
    <ext xmlns:r="http://schemas.openxmlformats.org/officeDocument/2006/relationships" uri="GoogleSheetsCustomDataVersion2">
      <go:sheetsCustomData xmlns:go="http://customooxmlschemas.google.com/" r:id="rId1" roundtripDataSignature="AMtx7mhtRx/paAk0no5IkI+jSMTS3ASQN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32" authorId="0" shapeId="0" xr:uid="{00000000-0006-0000-0900-000001000000}">
      <text>
        <r>
          <rPr>
            <sz val="11"/>
            <color rgb="FF000000"/>
            <rFont val="Calibri"/>
            <family val="2"/>
            <scheme val="minor"/>
          </rPr>
          <t>======
ID#AAABCUqW1CY
박규연    (2023-12-14 04:03:16)
[스레드 댓글]
사용 중인 버전의 Excel에서 이 스레드 댓글을 읽을 수 있지만 파일을 이후 버전의 Excel에서 열면 편집 내용이 모두 제거됩니다. 자세한 정보: https://go.microsoft.com/fwlink/?linkid=870924.
댓글:
    기업 별도기준 순현금 가치 반영해줘야 함(연결기준이 아닌 별도)
-다만 학회는 연결재무제표 기준으로 추정하므로 가장 최근 발표된 별도 재무제표 값 키인.
: 순현금 = 현금 및 현금성자산-차입금
(혹은 -순차입금)</t>
        </r>
      </text>
    </comment>
  </commentList>
  <extLst>
    <ext xmlns:r="http://schemas.openxmlformats.org/officeDocument/2006/relationships" uri="GoogleSheetsCustomDataVersion2">
      <go:sheetsCustomData xmlns:go="http://customooxmlschemas.google.com/" r:id="rId1" roundtripDataSignature="AMtx7mixxYYnmL5rKlg1raJLJmsOJ3Koa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27" authorId="0" shapeId="0" xr:uid="{00000000-0006-0000-0A00-000001000000}">
      <text>
        <r>
          <rPr>
            <sz val="11"/>
            <color rgb="FF000000"/>
            <rFont val="Calibri"/>
            <family val="2"/>
            <scheme val="minor"/>
          </rPr>
          <t>======
ID#AAABCUqW0-8
박규연    (2023-12-14 04:03:16)
여기에 적힌 날짜는 모두 예시이므로, 본인이 만드려는 밴드차트 기간에 따라 날짜를 변경하면 됨.</t>
        </r>
      </text>
    </comment>
    <comment ref="E27" authorId="0" shapeId="0" xr:uid="{00000000-0006-0000-0A00-000002000000}">
      <text>
        <r>
          <rPr>
            <sz val="11"/>
            <color rgb="FF000000"/>
            <rFont val="Calibri"/>
            <family val="2"/>
            <scheme val="minor"/>
          </rPr>
          <t>======
ID#AAABCUqW0-w
박규연    (2023-12-14 04:03:16)
상장사 중에 증자나 감자를 하는 경우, 주당순이익이 변동되어 수정데이터를 사용하는 경우가 있음. 그러나 학부생 수준에서 고려하기 힘드므로 수정주가는 채우지 않아도 됨.</t>
        </r>
      </text>
    </comment>
  </commentList>
  <extLst>
    <ext xmlns:r="http://schemas.openxmlformats.org/officeDocument/2006/relationships" uri="GoogleSheetsCustomDataVersion2">
      <go:sheetsCustomData xmlns:go="http://customooxmlschemas.google.com/" r:id="rId1" roundtripDataSignature="AMtx7mhLjumSW0MscA6U2tzy5gowwY/eAg=="/>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L41" authorId="0" shapeId="0" xr:uid="{00000000-0006-0000-0B00-000006000000}">
      <text>
        <r>
          <rPr>
            <sz val="11"/>
            <color rgb="FF000000"/>
            <rFont val="Calibri"/>
            <family val="2"/>
            <scheme val="minor"/>
          </rPr>
          <t>======
ID#AAABCUqW1Bc
YOON_K    (2023-12-14 04:03:16)
주가/주당순이익
=시가총액/당기순이익</t>
        </r>
      </text>
    </comment>
    <comment ref="L42" authorId="0" shapeId="0" xr:uid="{00000000-0006-0000-0B00-000004000000}">
      <text>
        <r>
          <rPr>
            <sz val="11"/>
            <color rgb="FF000000"/>
            <rFont val="Calibri"/>
            <family val="2"/>
            <scheme val="minor"/>
          </rPr>
          <t>======
ID#AAABCUqW1Ck
YOON_K    (2023-12-14 04:03:16)
시가총액/지배순이익</t>
        </r>
      </text>
    </comment>
    <comment ref="L43" authorId="0" shapeId="0" xr:uid="{00000000-0006-0000-0B00-000002000000}">
      <text>
        <r>
          <rPr>
            <sz val="11"/>
            <color rgb="FF000000"/>
            <rFont val="Calibri"/>
            <family val="2"/>
            <scheme val="minor"/>
          </rPr>
          <t>======
ID#AAABCUqW1Dc
YOON_K    (2023-12-14 04:03:16)
주가/주당순자산
=시가총액/자본</t>
        </r>
      </text>
    </comment>
    <comment ref="L44" authorId="0" shapeId="0" xr:uid="{00000000-0006-0000-0B00-000009000000}">
      <text>
        <r>
          <rPr>
            <sz val="11"/>
            <color rgb="FF000000"/>
            <rFont val="Calibri"/>
            <family val="2"/>
            <scheme val="minor"/>
          </rPr>
          <t>======
ID#AAABCUU6cqI
YOON_K    (2023-12-14 04:03:16)
시가총액/지배지분자본</t>
        </r>
      </text>
    </comment>
    <comment ref="L45" authorId="0" shapeId="0" xr:uid="{00000000-0006-0000-0B00-000003000000}">
      <text>
        <r>
          <rPr>
            <sz val="11"/>
            <color rgb="FF000000"/>
            <rFont val="Calibri"/>
            <family val="2"/>
            <scheme val="minor"/>
          </rPr>
          <t>======
ID#AAABCUqW1DM
YOON_K    (2023-12-14 04:03:16)
EV=시가총액+부채-현금</t>
        </r>
      </text>
    </comment>
    <comment ref="C52" authorId="0" shapeId="0" xr:uid="{00000000-0006-0000-0B00-000007000000}">
      <text>
        <r>
          <rPr>
            <sz val="11"/>
            <color rgb="FF000000"/>
            <rFont val="Calibri"/>
            <family val="2"/>
            <scheme val="minor"/>
          </rPr>
          <t>======
ID#AAABCUqW0-Y
YOON_K    (2023-12-14 04:03:16)
EBIT-Tax-D&amp;A-순운전자본의변동-CAPEX</t>
        </r>
      </text>
    </comment>
    <comment ref="L52" authorId="0" shapeId="0" xr:uid="{00000000-0006-0000-0B00-000008000000}">
      <text>
        <r>
          <rPr>
            <sz val="11"/>
            <color rgb="FF000000"/>
            <rFont val="Calibri"/>
            <family val="2"/>
            <scheme val="minor"/>
          </rPr>
          <t>======
ID#AAABCUqW0-c
YOON_K    (2023-12-14 04:03:16)
당기순이익/자산</t>
        </r>
      </text>
    </comment>
    <comment ref="L53" authorId="0" shapeId="0" xr:uid="{00000000-0006-0000-0B00-000005000000}">
      <text>
        <r>
          <rPr>
            <sz val="11"/>
            <color rgb="FF000000"/>
            <rFont val="Calibri"/>
            <family val="2"/>
            <scheme val="minor"/>
          </rPr>
          <t>======
ID#AAABCUqW1B8
YOON_K    (2023-12-14 04:03:16)
당기순이익/자본</t>
        </r>
      </text>
    </comment>
    <comment ref="L54" authorId="0" shapeId="0" xr:uid="{00000000-0006-0000-0B00-000001000000}">
      <text>
        <r>
          <rPr>
            <sz val="11"/>
            <color rgb="FF000000"/>
            <rFont val="Calibri"/>
            <family val="2"/>
            <scheme val="minor"/>
          </rPr>
          <t>======
ID#AAABCUqW1Ds
YOON_K    (2023-12-14 04:03:16)
ROIC
=세후순영업이익(NOPAT)/투하자본(IC)*100
=(EBIT*(1-법인세율))/(유형자산+재고자산+매출채권-매입채무)*100
*투하자본은 기업이 영업활동을 영위하기 위해 투하한 자본을 의미. 제조업의 경우, 대체로 유형자산이 이에 해당됨. 하지만 무형자산이 주된 영업활동에 활용되는 기업이라면 무형자산 역시 투하자본에 포함될 수 있음.</t>
        </r>
      </text>
    </comment>
  </commentList>
  <extLst>
    <ext xmlns:r="http://schemas.openxmlformats.org/officeDocument/2006/relationships" uri="GoogleSheetsCustomDataVersion2">
      <go:sheetsCustomData xmlns:go="http://customooxmlschemas.google.com/" r:id="rId1" roundtripDataSignature="AMtx7miOdKL+Cf6ncjNlQ3QFLTqYi0U7vA=="/>
    </ext>
  </extLst>
</comments>
</file>

<file path=xl/sharedStrings.xml><?xml version="1.0" encoding="utf-8"?>
<sst xmlns="http://schemas.openxmlformats.org/spreadsheetml/2006/main" count="6535" uniqueCount="2368">
  <si>
    <t>Sales &amp;COGS</t>
  </si>
  <si>
    <t>Foreign Exchange I&amp;E</t>
  </si>
  <si>
    <t>Non-op. I&amp;E</t>
  </si>
  <si>
    <t>Events</t>
  </si>
  <si>
    <t>(*) 첫 추정연도 분기배분</t>
  </si>
  <si>
    <t>ForecastA</t>
  </si>
  <si>
    <t>SG&amp;A</t>
  </si>
  <si>
    <t>Non-current assets</t>
  </si>
  <si>
    <t>NI &amp;Compre. Income</t>
  </si>
  <si>
    <t>Dividend</t>
  </si>
  <si>
    <t>ForecastQ</t>
  </si>
  <si>
    <t>Other op. I&amp;E</t>
  </si>
  <si>
    <t>Current assets</t>
  </si>
  <si>
    <t>Shareholders' Equity</t>
  </si>
  <si>
    <t>History</t>
  </si>
  <si>
    <t>Interest I&amp;E</t>
  </si>
  <si>
    <t>Debt &amp; Liabilities</t>
  </si>
  <si>
    <t>Shares &amp;Prices</t>
  </si>
  <si>
    <t>Cash flow statement</t>
  </si>
  <si>
    <t>Quarter</t>
  </si>
  <si>
    <t>Annual</t>
  </si>
  <si>
    <t>Period_CY_</t>
  </si>
  <si>
    <t>2000.12</t>
  </si>
  <si>
    <t>2001.12</t>
  </si>
  <si>
    <t>2002.12</t>
  </si>
  <si>
    <t>2003.12</t>
  </si>
  <si>
    <t>2004.12</t>
  </si>
  <si>
    <t>2005.12</t>
  </si>
  <si>
    <t>2006.12</t>
  </si>
  <si>
    <t>2007.12</t>
  </si>
  <si>
    <t>2008.12</t>
  </si>
  <si>
    <t>2009.12</t>
  </si>
  <si>
    <t>2010.12</t>
  </si>
  <si>
    <t>2011.12</t>
  </si>
  <si>
    <t>2012.12</t>
  </si>
  <si>
    <t>2013.12</t>
  </si>
  <si>
    <t>2014.12</t>
  </si>
  <si>
    <t>2015.12</t>
  </si>
  <si>
    <t>2016.12</t>
  </si>
  <si>
    <t>2017.12</t>
  </si>
  <si>
    <t>2018.12</t>
  </si>
  <si>
    <t>2019.12</t>
  </si>
  <si>
    <t>2020.12</t>
  </si>
  <si>
    <t>2021.12</t>
  </si>
  <si>
    <t>2022.12</t>
  </si>
  <si>
    <t>2023.12</t>
  </si>
  <si>
    <t>2024.12</t>
  </si>
  <si>
    <t>2025.12</t>
  </si>
  <si>
    <t>2026.12</t>
  </si>
  <si>
    <t>2027.12</t>
  </si>
  <si>
    <t>2028.12</t>
  </si>
  <si>
    <t>2029.12</t>
  </si>
  <si>
    <t>2030.12</t>
  </si>
  <si>
    <t>2031.12</t>
  </si>
  <si>
    <t>2032.12</t>
  </si>
  <si>
    <t>2033.12</t>
  </si>
  <si>
    <t>2034.12</t>
  </si>
  <si>
    <t>2035.12</t>
  </si>
  <si>
    <t>2025.03</t>
  </si>
  <si>
    <t>2025.06</t>
  </si>
  <si>
    <t>2025.09</t>
  </si>
  <si>
    <t>Period_FY_</t>
  </si>
  <si>
    <t>2000A</t>
  </si>
  <si>
    <t>2001A</t>
  </si>
  <si>
    <t>2002A</t>
  </si>
  <si>
    <t>2003A</t>
  </si>
  <si>
    <t>2004A</t>
  </si>
  <si>
    <t>2005A</t>
  </si>
  <si>
    <t>2006A</t>
  </si>
  <si>
    <t>2007A</t>
  </si>
  <si>
    <t>2008A</t>
  </si>
  <si>
    <t>2009A</t>
  </si>
  <si>
    <t>2010A</t>
  </si>
  <si>
    <t>2011A</t>
  </si>
  <si>
    <t>2012A</t>
  </si>
  <si>
    <t>2013A</t>
  </si>
  <si>
    <t>2014A</t>
  </si>
  <si>
    <t>2015A</t>
  </si>
  <si>
    <t>2016A</t>
  </si>
  <si>
    <t>2017A</t>
  </si>
  <si>
    <t>2018A</t>
  </si>
  <si>
    <t>2019A</t>
  </si>
  <si>
    <t>2020A</t>
  </si>
  <si>
    <t>2021A</t>
  </si>
  <si>
    <t>2022A</t>
  </si>
  <si>
    <t>2023A</t>
  </si>
  <si>
    <t>2024A</t>
  </si>
  <si>
    <t>2025F</t>
  </si>
  <si>
    <t>2026F</t>
  </si>
  <si>
    <t>2027F</t>
  </si>
  <si>
    <t>2028F</t>
  </si>
  <si>
    <t>2029F</t>
  </si>
  <si>
    <t>2030F</t>
  </si>
  <si>
    <t>2031F</t>
  </si>
  <si>
    <t>2032F</t>
  </si>
  <si>
    <t>2033F</t>
  </si>
  <si>
    <t>2034F</t>
  </si>
  <si>
    <t>2035F</t>
  </si>
  <si>
    <t>2025_1F</t>
  </si>
  <si>
    <t>2025_2F</t>
  </si>
  <si>
    <t>2025_3F</t>
  </si>
  <si>
    <t>2025_4F</t>
  </si>
  <si>
    <t>Balance_BS : Asset - (Liability + Equity)</t>
  </si>
  <si>
    <t>BS: A-(L+E)</t>
  </si>
  <si>
    <t>FALSE</t>
  </si>
  <si>
    <r>
      <rPr>
        <b/>
        <sz val="8"/>
        <color theme="1"/>
        <rFont val="Malgun Gothic"/>
        <family val="3"/>
        <charset val="129"/>
      </rPr>
      <t>필수입력</t>
    </r>
  </si>
  <si>
    <t>Balance_CF : Cash(BS) - Cash(CF)</t>
  </si>
  <si>
    <t>CF: Cash(BS) - Cash(CF)</t>
  </si>
  <si>
    <r>
      <rPr>
        <b/>
        <sz val="8"/>
        <color theme="1"/>
        <rFont val="Malgun Gothic"/>
        <family val="3"/>
        <charset val="129"/>
      </rPr>
      <t>선택입력</t>
    </r>
  </si>
  <si>
    <t>Sales &amp; COGS</t>
  </si>
  <si>
    <t>매출액</t>
  </si>
  <si>
    <t>Sales</t>
  </si>
  <si>
    <r>
      <rPr>
        <sz val="8"/>
        <color theme="1"/>
        <rFont val="Calibri"/>
        <family val="2"/>
      </rPr>
      <t xml:space="preserve"> *</t>
    </r>
    <r>
      <rPr>
        <b/>
        <sz val="8"/>
        <color rgb="FF0070C0"/>
        <rFont val="Calibri"/>
        <family val="2"/>
      </rPr>
      <t>컨센서스</t>
    </r>
  </si>
  <si>
    <t xml:space="preserve">N/A </t>
  </si>
  <si>
    <r>
      <rPr>
        <sz val="8"/>
        <color theme="1"/>
        <rFont val="Malgun Gothic"/>
        <family val="3"/>
        <charset val="129"/>
      </rPr>
      <t>(</t>
    </r>
    <r>
      <rPr>
        <i/>
        <sz val="8"/>
        <color theme="1"/>
        <rFont val="맑은 고딕"/>
        <family val="3"/>
        <charset val="129"/>
      </rPr>
      <t>분기비중)</t>
    </r>
  </si>
  <si>
    <t>(manual)</t>
  </si>
  <si>
    <t>(% growth)</t>
  </si>
  <si>
    <t>매출원가</t>
  </si>
  <si>
    <t>Cost of Sales</t>
  </si>
  <si>
    <r>
      <rPr>
        <sz val="8"/>
        <color theme="1"/>
        <rFont val="Malgun Gothic"/>
        <family val="3"/>
        <charset val="129"/>
      </rPr>
      <t>(</t>
    </r>
    <r>
      <rPr>
        <i/>
        <sz val="8"/>
        <color theme="1"/>
        <rFont val="맑은 고딕"/>
        <family val="3"/>
        <charset val="129"/>
      </rPr>
      <t>분기비중)</t>
    </r>
  </si>
  <si>
    <t>(% of sales)</t>
  </si>
  <si>
    <r>
      <rPr>
        <sz val="8"/>
        <color theme="1"/>
        <rFont val="Malgun Gothic"/>
        <family val="3"/>
        <charset val="129"/>
      </rPr>
      <t>(</t>
    </r>
    <r>
      <rPr>
        <i/>
        <sz val="8"/>
        <color theme="1"/>
        <rFont val="맑은 고딕"/>
        <family val="3"/>
        <charset val="129"/>
      </rPr>
      <t>분기비중)</t>
    </r>
  </si>
  <si>
    <t>매출총이익</t>
  </si>
  <si>
    <t>Gross Profit</t>
  </si>
  <si>
    <r>
      <rPr>
        <sz val="8"/>
        <color theme="1"/>
        <rFont val="Malgun Gothic"/>
        <family val="3"/>
        <charset val="129"/>
      </rPr>
      <t>(</t>
    </r>
    <r>
      <rPr>
        <i/>
        <sz val="8"/>
        <color theme="1"/>
        <rFont val="맑은 고딕"/>
        <family val="3"/>
        <charset val="129"/>
      </rPr>
      <t>분기비중)</t>
    </r>
  </si>
  <si>
    <t>판매비와 관리비 등</t>
  </si>
  <si>
    <r>
      <rPr>
        <sz val="8"/>
        <color theme="1"/>
        <rFont val="Malgun Gothic"/>
        <family val="3"/>
        <charset val="129"/>
      </rPr>
      <t>(</t>
    </r>
    <r>
      <rPr>
        <i/>
        <sz val="8"/>
        <color theme="1"/>
        <rFont val="맑은 고딕"/>
        <family val="3"/>
        <charset val="129"/>
      </rPr>
      <t>분기비중)</t>
    </r>
  </si>
  <si>
    <t>인건비및복리후생비</t>
  </si>
  <si>
    <t>Salaries and Wages</t>
  </si>
  <si>
    <r>
      <rPr>
        <sz val="8"/>
        <color theme="1"/>
        <rFont val="Malgun Gothic"/>
        <family val="3"/>
        <charset val="129"/>
      </rPr>
      <t>(</t>
    </r>
    <r>
      <rPr>
        <i/>
        <sz val="8"/>
        <color theme="1"/>
        <rFont val="맑은 고딕"/>
        <family val="3"/>
        <charset val="129"/>
      </rPr>
      <t>분기비중)</t>
    </r>
  </si>
  <si>
    <r>
      <rPr>
        <sz val="8"/>
        <color theme="1"/>
        <rFont val="Malgun Gothic"/>
        <family val="3"/>
        <charset val="129"/>
      </rPr>
      <t>(</t>
    </r>
    <r>
      <rPr>
        <i/>
        <sz val="8"/>
        <color theme="1"/>
        <rFont val="맑은 고딕"/>
        <family val="3"/>
        <charset val="129"/>
      </rPr>
      <t>분기비중)</t>
    </r>
  </si>
  <si>
    <t>일반관리비</t>
  </si>
  <si>
    <t>General &amp; Administrative Expenses</t>
  </si>
  <si>
    <r>
      <rPr>
        <sz val="8"/>
        <color theme="1"/>
        <rFont val="Malgun Gothic"/>
        <family val="3"/>
        <charset val="129"/>
      </rPr>
      <t>(</t>
    </r>
    <r>
      <rPr>
        <i/>
        <sz val="8"/>
        <color theme="1"/>
        <rFont val="맑은 고딕"/>
        <family val="3"/>
        <charset val="129"/>
      </rPr>
      <t>분기비중)</t>
    </r>
  </si>
  <si>
    <r>
      <rPr>
        <sz val="8"/>
        <color theme="1"/>
        <rFont val="Malgun Gothic"/>
        <family val="3"/>
        <charset val="129"/>
      </rPr>
      <t>(</t>
    </r>
    <r>
      <rPr>
        <i/>
        <sz val="8"/>
        <color theme="1"/>
        <rFont val="맑은 고딕"/>
        <family val="3"/>
        <charset val="129"/>
      </rPr>
      <t>분기비중)</t>
    </r>
  </si>
  <si>
    <t>판매비</t>
  </si>
  <si>
    <t>Sales Expenses</t>
  </si>
  <si>
    <r>
      <rPr>
        <sz val="8"/>
        <color theme="1"/>
        <rFont val="Malgun Gothic"/>
        <family val="3"/>
        <charset val="129"/>
      </rPr>
      <t>(</t>
    </r>
    <r>
      <rPr>
        <i/>
        <sz val="8"/>
        <color theme="1"/>
        <rFont val="맑은 고딕"/>
        <family val="3"/>
        <charset val="129"/>
      </rPr>
      <t>분기비중)</t>
    </r>
  </si>
  <si>
    <r>
      <rPr>
        <sz val="8"/>
        <color theme="1"/>
        <rFont val="Malgun Gothic"/>
        <family val="3"/>
        <charset val="129"/>
      </rPr>
      <t>(</t>
    </r>
    <r>
      <rPr>
        <i/>
        <sz val="8"/>
        <color theme="1"/>
        <rFont val="맑은 고딕"/>
        <family val="3"/>
        <charset val="129"/>
      </rPr>
      <t>분기비중)</t>
    </r>
  </si>
  <si>
    <t>연구개발비</t>
  </si>
  <si>
    <t>Research &amp; Development</t>
  </si>
  <si>
    <r>
      <rPr>
        <sz val="8"/>
        <color theme="1"/>
        <rFont val="Malgun Gothic"/>
        <family val="3"/>
        <charset val="129"/>
      </rPr>
      <t>(</t>
    </r>
    <r>
      <rPr>
        <i/>
        <sz val="8"/>
        <color theme="1"/>
        <rFont val="맑은 고딕"/>
        <family val="3"/>
        <charset val="129"/>
      </rPr>
      <t>분기비중)</t>
    </r>
  </si>
  <si>
    <r>
      <rPr>
        <sz val="8"/>
        <color theme="1"/>
        <rFont val="Malgun Gothic"/>
        <family val="3"/>
        <charset val="129"/>
      </rPr>
      <t>(</t>
    </r>
    <r>
      <rPr>
        <i/>
        <sz val="8"/>
        <color theme="1"/>
        <rFont val="맑은 고딕"/>
        <family val="3"/>
        <charset val="129"/>
      </rPr>
      <t>분기비중)</t>
    </r>
  </si>
  <si>
    <t>광고선전비</t>
  </si>
  <si>
    <t>Advertising Expenses</t>
  </si>
  <si>
    <r>
      <rPr>
        <sz val="8"/>
        <color theme="1"/>
        <rFont val="Malgun Gothic"/>
        <family val="3"/>
        <charset val="129"/>
      </rPr>
      <t>(</t>
    </r>
    <r>
      <rPr>
        <i/>
        <sz val="8"/>
        <color theme="1"/>
        <rFont val="맑은 고딕"/>
        <family val="3"/>
        <charset val="129"/>
      </rPr>
      <t>분기비중)</t>
    </r>
  </si>
  <si>
    <t/>
  </si>
  <si>
    <r>
      <rPr>
        <sz val="8"/>
        <color theme="1"/>
        <rFont val="Malgun Gothic"/>
        <family val="3"/>
        <charset val="129"/>
      </rPr>
      <t>(</t>
    </r>
    <r>
      <rPr>
        <i/>
        <sz val="8"/>
        <color theme="1"/>
        <rFont val="맑은 고딕"/>
        <family val="3"/>
        <charset val="129"/>
      </rPr>
      <t>분기비중)</t>
    </r>
  </si>
  <si>
    <t>유형자산 감가상각비</t>
  </si>
  <si>
    <t>Depreciation (SG&amp;A)</t>
  </si>
  <si>
    <t>201090+201100</t>
  </si>
  <si>
    <t>무형자산상각비</t>
  </si>
  <si>
    <t>Amortization (SG&amp;A)</t>
  </si>
  <si>
    <t>Operating Income</t>
  </si>
  <si>
    <t>Other Operating Income &amp; Expenses</t>
  </si>
  <si>
    <t>기타영업수익</t>
  </si>
  <si>
    <t>Other Operating Income</t>
  </si>
  <si>
    <r>
      <rPr>
        <sz val="8"/>
        <color theme="1"/>
        <rFont val="Malgun Gothic"/>
        <family val="3"/>
        <charset val="129"/>
      </rPr>
      <t>(</t>
    </r>
    <r>
      <rPr>
        <i/>
        <sz val="8"/>
        <color theme="1"/>
        <rFont val="맑은 고딕"/>
        <family val="3"/>
        <charset val="129"/>
      </rPr>
      <t>분기비중)</t>
    </r>
  </si>
  <si>
    <t>이자수익</t>
  </si>
  <si>
    <t>Interest Income</t>
  </si>
  <si>
    <t>외환거래이익</t>
  </si>
  <si>
    <t>Gains on Foreign Exchange</t>
  </si>
  <si>
    <t>배당금수익</t>
  </si>
  <si>
    <t>Dividend Income</t>
  </si>
  <si>
    <t>투자자산평가이익</t>
  </si>
  <si>
    <t>Gains on Investment Assets</t>
  </si>
  <si>
    <t>기타 기타수익</t>
  </si>
  <si>
    <t>Others</t>
  </si>
  <si>
    <t>기타영업비용</t>
  </si>
  <si>
    <t>Other Operating Expenses</t>
  </si>
  <si>
    <r>
      <rPr>
        <sz val="8"/>
        <color theme="1"/>
        <rFont val="Malgun Gothic"/>
        <family val="3"/>
        <charset val="129"/>
      </rPr>
      <t>(</t>
    </r>
    <r>
      <rPr>
        <i/>
        <sz val="8"/>
        <color theme="1"/>
        <rFont val="맑은 고딕"/>
        <family val="3"/>
        <charset val="129"/>
      </rPr>
      <t>분기비중)</t>
    </r>
  </si>
  <si>
    <t>이자비용</t>
  </si>
  <si>
    <t>Interest Expenses</t>
  </si>
  <si>
    <t>외환거래손실</t>
  </si>
  <si>
    <t>Losses on Foreign Exchange</t>
  </si>
  <si>
    <t>투자자산평가손실</t>
  </si>
  <si>
    <t>Losses on Investment Assets</t>
  </si>
  <si>
    <t>기타 기타비용</t>
  </si>
  <si>
    <t>영업이익</t>
  </si>
  <si>
    <r>
      <rPr>
        <sz val="8"/>
        <color theme="1"/>
        <rFont val="Malgun Gothic"/>
        <family val="3"/>
        <charset val="129"/>
      </rPr>
      <t xml:space="preserve"> *</t>
    </r>
    <r>
      <rPr>
        <b/>
        <sz val="8"/>
        <color rgb="FF0070C0"/>
        <rFont val="Calibri"/>
        <family val="2"/>
      </rPr>
      <t>컨센서스</t>
    </r>
  </si>
  <si>
    <t>(분기비중)</t>
  </si>
  <si>
    <t>조정영업이익</t>
  </si>
  <si>
    <t>adj. Operating Income</t>
  </si>
  <si>
    <r>
      <rPr>
        <b/>
        <sz val="8"/>
        <color theme="1"/>
        <rFont val="Malgun Gothic"/>
        <family val="3"/>
        <charset val="129"/>
      </rPr>
      <t xml:space="preserve">EBITDA   </t>
    </r>
    <r>
      <rPr>
        <b/>
        <u/>
        <sz val="8"/>
        <color theme="1"/>
        <rFont val="맑은 고딕"/>
        <family val="3"/>
        <charset val="129"/>
      </rPr>
      <t>(*)조정영업이익 기준</t>
    </r>
  </si>
  <si>
    <t>adj. EBITDA (= adj. Operating Income + DA)</t>
  </si>
  <si>
    <t>EBITDA   (*)조정영업이익 기준</t>
  </si>
  <si>
    <t>203600+202220</t>
  </si>
  <si>
    <t>이자수익 (Total)</t>
  </si>
  <si>
    <t>Interest income (Total)</t>
  </si>
  <si>
    <t>평균 이자율(%)</t>
  </si>
  <si>
    <t>Interest rate(%, avg)</t>
  </si>
  <si>
    <r>
      <rPr>
        <b/>
        <sz val="8"/>
        <color theme="1"/>
        <rFont val="Malgun Gothic"/>
        <family val="3"/>
        <charset val="129"/>
      </rPr>
      <t xml:space="preserve">(*) </t>
    </r>
    <r>
      <rPr>
        <b/>
        <u/>
        <sz val="8"/>
        <color theme="1"/>
        <rFont val="맑은 고딕"/>
        <family val="3"/>
        <charset val="129"/>
      </rPr>
      <t>이자발생자산</t>
    </r>
  </si>
  <si>
    <r>
      <rPr>
        <b/>
        <sz val="8"/>
        <color theme="1"/>
        <rFont val="Malgun Gothic"/>
        <family val="3"/>
        <charset val="129"/>
      </rPr>
      <t xml:space="preserve">(*) </t>
    </r>
    <r>
      <rPr>
        <b/>
        <u/>
        <sz val="8"/>
        <color theme="1"/>
        <rFont val="맑은 고딕"/>
        <family val="3"/>
        <charset val="129"/>
      </rPr>
      <t>Interest bearing assets</t>
    </r>
  </si>
  <si>
    <t>&lt;이자수익 배분&gt;</t>
  </si>
  <si>
    <t>&lt;Allocation&gt;</t>
  </si>
  <si>
    <t>이자수익(기타영업수익내)</t>
  </si>
  <si>
    <t>Interest income (Other op. income)</t>
  </si>
  <si>
    <t>Portion(%)</t>
  </si>
  <si>
    <t>이자수익(금융수익내)</t>
  </si>
  <si>
    <t>Interest income (Financial Income)</t>
  </si>
  <si>
    <t>204040+202560</t>
  </si>
  <si>
    <t>이자비용 (Total)</t>
  </si>
  <si>
    <t>Interest expenses (Total)</t>
  </si>
  <si>
    <r>
      <rPr>
        <b/>
        <sz val="8"/>
        <color theme="1"/>
        <rFont val="Malgun Gothic"/>
        <family val="3"/>
        <charset val="129"/>
      </rPr>
      <t xml:space="preserve">(*) </t>
    </r>
    <r>
      <rPr>
        <b/>
        <u/>
        <sz val="8"/>
        <color theme="1"/>
        <rFont val="맑은 고딕"/>
        <family val="3"/>
        <charset val="129"/>
      </rPr>
      <t>이자발생부채</t>
    </r>
  </si>
  <si>
    <r>
      <rPr>
        <b/>
        <sz val="8"/>
        <color theme="1"/>
        <rFont val="Malgun Gothic"/>
        <family val="3"/>
        <charset val="129"/>
      </rPr>
      <t xml:space="preserve">(*) </t>
    </r>
    <r>
      <rPr>
        <b/>
        <u/>
        <sz val="8"/>
        <color theme="1"/>
        <rFont val="맑은 고딕"/>
        <family val="3"/>
        <charset val="129"/>
      </rPr>
      <t>Interest bearing debts</t>
    </r>
  </si>
  <si>
    <t>&lt;이자비용 배분&gt;</t>
  </si>
  <si>
    <t>이자비용(기타영업비용내)</t>
  </si>
  <si>
    <t>Interest expenses (Other op. income)</t>
  </si>
  <si>
    <t>이자비용(금융비용내)</t>
  </si>
  <si>
    <t>Interest expenses (Financial Income)</t>
  </si>
  <si>
    <t>203620+202240+201420</t>
  </si>
  <si>
    <t>외환거래이익 (Total)</t>
  </si>
  <si>
    <t>Income from Foreign exchange (Total)</t>
  </si>
  <si>
    <t>203630+202250+201430</t>
  </si>
  <si>
    <t>외환차익</t>
  </si>
  <si>
    <t>203640+202260+201440</t>
  </si>
  <si>
    <t>외화환산이익</t>
  </si>
  <si>
    <t>203650+202270+201450</t>
  </si>
  <si>
    <t>기타외환거래이익</t>
  </si>
  <si>
    <t>204050+202570+201850</t>
  </si>
  <si>
    <t>외환거래손실 (Total)</t>
  </si>
  <si>
    <t>Expenses from Foreign exchange (Total)</t>
  </si>
  <si>
    <t>204060+202580+201860</t>
  </si>
  <si>
    <t>외환차손</t>
  </si>
  <si>
    <t>204070+202590+201870</t>
  </si>
  <si>
    <t>외화환산손실</t>
  </si>
  <si>
    <t>204080+202600+201880</t>
  </si>
  <si>
    <t>기타외환거래손실</t>
  </si>
  <si>
    <t>환율 (Econ)</t>
  </si>
  <si>
    <t>KRW/US$ (Yr-end)</t>
  </si>
  <si>
    <t>변동률(%)</t>
  </si>
  <si>
    <t>Change Rate(%)</t>
  </si>
  <si>
    <t>KRW/US$ (Yr-average)</t>
  </si>
  <si>
    <t>KRW/100Yen (Yr-end)</t>
  </si>
  <si>
    <t>KRW/100Yen (Yr-average)</t>
  </si>
  <si>
    <t>(unit : 십억원 KRW)</t>
  </si>
  <si>
    <t>(unit : 십억원 USD)</t>
  </si>
  <si>
    <t>US$ 자산</t>
  </si>
  <si>
    <r>
      <rPr>
        <b/>
        <sz val="8"/>
        <color theme="1"/>
        <rFont val="Malgun Gothic"/>
        <family val="3"/>
        <charset val="129"/>
      </rPr>
      <t xml:space="preserve">US$ </t>
    </r>
    <r>
      <rPr>
        <b/>
        <sz val="8"/>
        <color theme="1"/>
        <rFont val="맑은 고딕"/>
        <family val="3"/>
        <charset val="129"/>
      </rPr>
      <t>Asset</t>
    </r>
  </si>
  <si>
    <t>US$ 부채</t>
  </si>
  <si>
    <r>
      <rPr>
        <b/>
        <sz val="8"/>
        <color theme="1"/>
        <rFont val="Malgun Gothic"/>
        <family val="3"/>
        <charset val="129"/>
      </rPr>
      <t xml:space="preserve">US$ </t>
    </r>
    <r>
      <rPr>
        <b/>
        <sz val="8"/>
        <color theme="1"/>
        <rFont val="맑은 고딕"/>
        <family val="3"/>
        <charset val="129"/>
      </rPr>
      <t>Debt</t>
    </r>
  </si>
  <si>
    <t>(unit : 십억원 JPY)</t>
  </si>
  <si>
    <t>JPYen 자산</t>
  </si>
  <si>
    <r>
      <rPr>
        <b/>
        <sz val="8"/>
        <color theme="1"/>
        <rFont val="Malgun Gothic"/>
        <family val="3"/>
        <charset val="129"/>
      </rPr>
      <t xml:space="preserve">JPYen </t>
    </r>
    <r>
      <rPr>
        <b/>
        <sz val="8"/>
        <color theme="1"/>
        <rFont val="맑은 고딕"/>
        <family val="3"/>
        <charset val="129"/>
      </rPr>
      <t>Asset</t>
    </r>
  </si>
  <si>
    <t>JPYen 부채</t>
  </si>
  <si>
    <r>
      <rPr>
        <b/>
        <sz val="8"/>
        <color theme="1"/>
        <rFont val="Malgun Gothic"/>
        <family val="3"/>
        <charset val="129"/>
      </rPr>
      <t xml:space="preserve">JPYen </t>
    </r>
    <r>
      <rPr>
        <b/>
        <sz val="8"/>
        <color theme="1"/>
        <rFont val="맑은 고딕"/>
        <family val="3"/>
        <charset val="129"/>
      </rPr>
      <t>Debt</t>
    </r>
  </si>
  <si>
    <t>&lt;외환거래이익 배분&gt;</t>
  </si>
  <si>
    <t>외환거래이익(기타영업수익 내)</t>
  </si>
  <si>
    <r>
      <rPr>
        <b/>
        <sz val="8"/>
        <color theme="1"/>
        <rFont val="Malgun Gothic"/>
        <family val="3"/>
        <charset val="129"/>
      </rPr>
      <t xml:space="preserve">    Revenues on Foreign Exchange(</t>
    </r>
    <r>
      <rPr>
        <b/>
        <sz val="8"/>
        <color theme="1"/>
        <rFont val="맑은 고딕"/>
        <family val="3"/>
        <charset val="129"/>
      </rPr>
      <t>in Other Operating Income</t>
    </r>
    <r>
      <rPr>
        <b/>
        <sz val="8"/>
        <color theme="1"/>
        <rFont val="맑은 고딕"/>
        <family val="3"/>
        <charset val="129"/>
      </rPr>
      <t>)</t>
    </r>
  </si>
  <si>
    <t>외환거래이익(금융수익 내)</t>
  </si>
  <si>
    <r>
      <rPr>
        <b/>
        <sz val="8"/>
        <color theme="1"/>
        <rFont val="Malgun Gothic"/>
        <family val="3"/>
        <charset val="129"/>
      </rPr>
      <t xml:space="preserve">    Revenues on Foreign Exchange(</t>
    </r>
    <r>
      <rPr>
        <b/>
        <sz val="8"/>
        <color theme="1"/>
        <rFont val="맑은 고딕"/>
        <family val="3"/>
        <charset val="129"/>
      </rPr>
      <t>in Financail Income</t>
    </r>
    <r>
      <rPr>
        <b/>
        <sz val="8"/>
        <color theme="1"/>
        <rFont val="맑은 고딕"/>
        <family val="3"/>
        <charset val="129"/>
      </rPr>
      <t>)</t>
    </r>
  </si>
  <si>
    <t>외환거래이익(기타영업외수익 내)</t>
  </si>
  <si>
    <r>
      <rPr>
        <b/>
        <sz val="8"/>
        <color theme="1"/>
        <rFont val="Malgun Gothic"/>
        <family val="3"/>
        <charset val="129"/>
      </rPr>
      <t xml:space="preserve">    Revenues on Foreign Exchange(</t>
    </r>
    <r>
      <rPr>
        <b/>
        <sz val="8"/>
        <color theme="1"/>
        <rFont val="맑은 고딕"/>
        <family val="3"/>
        <charset val="129"/>
      </rPr>
      <t>in Other Non-Operating Income</t>
    </r>
    <r>
      <rPr>
        <b/>
        <sz val="8"/>
        <color theme="1"/>
        <rFont val="맑은 고딕"/>
        <family val="3"/>
        <charset val="129"/>
      </rPr>
      <t>)</t>
    </r>
  </si>
  <si>
    <t>&lt;외환거래손실 배분&gt;</t>
  </si>
  <si>
    <t>외환거래손실(기타영업비용 내)</t>
  </si>
  <si>
    <r>
      <rPr>
        <b/>
        <sz val="8"/>
        <color theme="1"/>
        <rFont val="Malgun Gothic"/>
        <family val="3"/>
        <charset val="129"/>
      </rPr>
      <t xml:space="preserve">    </t>
    </r>
    <r>
      <rPr>
        <b/>
        <sz val="8"/>
        <color theme="1"/>
        <rFont val="맑은 고딕"/>
        <family val="3"/>
        <charset val="129"/>
      </rPr>
      <t>Expenses</t>
    </r>
    <r>
      <rPr>
        <b/>
        <sz val="8"/>
        <color theme="1"/>
        <rFont val="맑은 고딕"/>
        <family val="3"/>
        <charset val="129"/>
      </rPr>
      <t xml:space="preserve"> on Foreign Exchange(</t>
    </r>
    <r>
      <rPr>
        <b/>
        <sz val="8"/>
        <color theme="1"/>
        <rFont val="맑은 고딕"/>
        <family val="3"/>
        <charset val="129"/>
      </rPr>
      <t>in Other Operating Expenses</t>
    </r>
    <r>
      <rPr>
        <b/>
        <sz val="8"/>
        <color theme="1"/>
        <rFont val="맑은 고딕"/>
        <family val="3"/>
        <charset val="129"/>
      </rPr>
      <t>)</t>
    </r>
  </si>
  <si>
    <t>외환거래손실(금융비용 내)</t>
  </si>
  <si>
    <r>
      <rPr>
        <b/>
        <sz val="8"/>
        <color theme="1"/>
        <rFont val="Malgun Gothic"/>
        <family val="3"/>
        <charset val="129"/>
      </rPr>
      <t xml:space="preserve">    </t>
    </r>
    <r>
      <rPr>
        <b/>
        <sz val="8"/>
        <color theme="1"/>
        <rFont val="맑은 고딕"/>
        <family val="3"/>
        <charset val="129"/>
      </rPr>
      <t>Expense</t>
    </r>
    <r>
      <rPr>
        <b/>
        <sz val="8"/>
        <color theme="1"/>
        <rFont val="맑은 고딕"/>
        <family val="3"/>
        <charset val="129"/>
      </rPr>
      <t>s on Foreign Exchange(</t>
    </r>
    <r>
      <rPr>
        <b/>
        <sz val="8"/>
        <color theme="1"/>
        <rFont val="맑은 고딕"/>
        <family val="3"/>
        <charset val="129"/>
      </rPr>
      <t>in Financail Expense</t>
    </r>
    <r>
      <rPr>
        <b/>
        <sz val="8"/>
        <color theme="1"/>
        <rFont val="맑은 고딕"/>
        <family val="3"/>
        <charset val="129"/>
      </rPr>
      <t>)</t>
    </r>
  </si>
  <si>
    <t>외환거래손실(기타영업외비용 내)</t>
  </si>
  <si>
    <r>
      <rPr>
        <b/>
        <sz val="8"/>
        <color theme="1"/>
        <rFont val="Malgun Gothic"/>
        <family val="3"/>
        <charset val="129"/>
      </rPr>
      <t xml:space="preserve">    </t>
    </r>
    <r>
      <rPr>
        <b/>
        <sz val="8"/>
        <color theme="1"/>
        <rFont val="맑은 고딕"/>
        <family val="3"/>
        <charset val="129"/>
      </rPr>
      <t>Expens</t>
    </r>
    <r>
      <rPr>
        <b/>
        <sz val="8"/>
        <color theme="1"/>
        <rFont val="맑은 고딕"/>
        <family val="3"/>
        <charset val="129"/>
      </rPr>
      <t>es on Foreign Exchange(</t>
    </r>
    <r>
      <rPr>
        <b/>
        <sz val="8"/>
        <color theme="1"/>
        <rFont val="맑은 고딕"/>
        <family val="3"/>
        <charset val="129"/>
      </rPr>
      <t>in Other Non-Operating Expenses</t>
    </r>
    <r>
      <rPr>
        <b/>
        <sz val="8"/>
        <color theme="1"/>
        <rFont val="맑은 고딕"/>
        <family val="3"/>
        <charset val="129"/>
      </rPr>
      <t>)</t>
    </r>
  </si>
  <si>
    <r>
      <rPr>
        <b/>
        <i/>
        <sz val="12"/>
        <color rgb="FFFFFFFF"/>
        <rFont val="Malgun Gothic"/>
        <family val="3"/>
        <charset val="129"/>
      </rPr>
      <t>Non-current Assets (CAPEX</t>
    </r>
    <r>
      <rPr>
        <b/>
        <i/>
        <sz val="12"/>
        <color rgb="FFFFFFFF"/>
        <rFont val="맑은 고딕"/>
        <family val="3"/>
        <charset val="129"/>
      </rPr>
      <t xml:space="preserve"> </t>
    </r>
    <r>
      <rPr>
        <b/>
        <i/>
        <sz val="12"/>
        <color rgb="FFFFFFFF"/>
        <rFont val="맑은 고딕"/>
        <family val="3"/>
        <charset val="129"/>
      </rPr>
      <t>&amp; Depreciation)</t>
    </r>
  </si>
  <si>
    <t>Non-current Assets (CAPEX&amp; Depreciation)</t>
  </si>
  <si>
    <t>비유동자산</t>
  </si>
  <si>
    <t xml:space="preserve">Non-Current Assets </t>
  </si>
  <si>
    <t>(% of Total asset)</t>
  </si>
  <si>
    <t>유형자산</t>
  </si>
  <si>
    <t>Tangible Assets</t>
  </si>
  <si>
    <t>토지</t>
  </si>
  <si>
    <t>Land</t>
  </si>
  <si>
    <r>
      <rPr>
        <b/>
        <sz val="8"/>
        <color theme="1"/>
        <rFont val="Malgun Gothic"/>
        <family val="3"/>
        <charset val="129"/>
      </rPr>
      <t xml:space="preserve">취득(CF, </t>
    </r>
    <r>
      <rPr>
        <b/>
        <u/>
        <sz val="8"/>
        <color theme="1"/>
        <rFont val="맑은 고딕"/>
        <family val="3"/>
        <charset val="129"/>
      </rPr>
      <t>CAPEX</t>
    </r>
    <r>
      <rPr>
        <b/>
        <sz val="8"/>
        <color theme="1"/>
        <rFont val="맑은 고딕"/>
        <family val="3"/>
        <charset val="129"/>
      </rPr>
      <t>)</t>
    </r>
  </si>
  <si>
    <r>
      <rPr>
        <b/>
        <sz val="8"/>
        <color theme="1"/>
        <rFont val="Malgun Gothic"/>
        <family val="3"/>
        <charset val="129"/>
      </rPr>
      <t>increase</t>
    </r>
    <r>
      <rPr>
        <b/>
        <sz val="8"/>
        <color theme="1"/>
        <rFont val="맑은 고딕"/>
        <family val="3"/>
        <charset val="129"/>
      </rPr>
      <t>(CF)</t>
    </r>
  </si>
  <si>
    <t>처분(CF)</t>
  </si>
  <si>
    <t>disposal(CF)</t>
  </si>
  <si>
    <t>유형자산처분이익 (토지)</t>
  </si>
  <si>
    <t xml:space="preserve">    Gains on Disposal</t>
  </si>
  <si>
    <t>유형자산처분손실 (토지)</t>
  </si>
  <si>
    <t xml:space="preserve">    Losses on Disposal</t>
  </si>
  <si>
    <t>재평가이익</t>
  </si>
  <si>
    <t>revaluation surplus</t>
  </si>
  <si>
    <t>재평가손실</t>
  </si>
  <si>
    <t>revaluation loss</t>
  </si>
  <si>
    <t>설비자산</t>
  </si>
  <si>
    <t>Plant Assets</t>
  </si>
  <si>
    <r>
      <rPr>
        <b/>
        <sz val="8"/>
        <color theme="1"/>
        <rFont val="Malgun Gothic"/>
        <family val="3"/>
        <charset val="129"/>
      </rPr>
      <t xml:space="preserve">취득(CF, </t>
    </r>
    <r>
      <rPr>
        <b/>
        <u/>
        <sz val="8"/>
        <color theme="1"/>
        <rFont val="맑은 고딕"/>
        <family val="3"/>
        <charset val="129"/>
      </rPr>
      <t>CAPEX</t>
    </r>
    <r>
      <rPr>
        <b/>
        <sz val="8"/>
        <color theme="1"/>
        <rFont val="맑은 고딕"/>
        <family val="3"/>
        <charset val="129"/>
      </rPr>
      <t>)</t>
    </r>
  </si>
  <si>
    <r>
      <rPr>
        <b/>
        <sz val="8"/>
        <color theme="1"/>
        <rFont val="Malgun Gothic"/>
        <family val="3"/>
        <charset val="129"/>
      </rPr>
      <t>increase</t>
    </r>
    <r>
      <rPr>
        <b/>
        <sz val="8"/>
        <color theme="1"/>
        <rFont val="맑은 고딕"/>
        <family val="3"/>
        <charset val="129"/>
      </rPr>
      <t>(CF)</t>
    </r>
  </si>
  <si>
    <t>증가(건설중인자산에서 대체)</t>
  </si>
  <si>
    <t>disposal</t>
  </si>
  <si>
    <t>유형자산처분이익 (설비자산)</t>
  </si>
  <si>
    <t>유형자산처분손실 (설비자산)</t>
  </si>
  <si>
    <t>감가상각비</t>
  </si>
  <si>
    <t>Depreciation</t>
  </si>
  <si>
    <t>(상각률)</t>
  </si>
  <si>
    <t>(Depreciation Rate)</t>
  </si>
  <si>
    <t>(상각기간)</t>
  </si>
  <si>
    <t>(Life)</t>
  </si>
  <si>
    <t>건설중인자산</t>
  </si>
  <si>
    <t>Construction in Progress</t>
  </si>
  <si>
    <r>
      <rPr>
        <b/>
        <sz val="8"/>
        <color theme="1"/>
        <rFont val="Malgun Gothic"/>
        <family val="3"/>
        <charset val="129"/>
      </rPr>
      <t xml:space="preserve">취득(CF, </t>
    </r>
    <r>
      <rPr>
        <b/>
        <u/>
        <sz val="8"/>
        <color theme="1"/>
        <rFont val="맑은 고딕"/>
        <family val="3"/>
        <charset val="129"/>
      </rPr>
      <t>CAPEX</t>
    </r>
    <r>
      <rPr>
        <b/>
        <sz val="8"/>
        <color theme="1"/>
        <rFont val="맑은 고딕"/>
        <family val="3"/>
        <charset val="129"/>
      </rPr>
      <t>)</t>
    </r>
  </si>
  <si>
    <t>increase</t>
  </si>
  <si>
    <t>감소(설비자산으로 대체)</t>
  </si>
  <si>
    <t>기타유형자산(감가성)</t>
  </si>
  <si>
    <t>Other Property Plant Equipment</t>
  </si>
  <si>
    <r>
      <rPr>
        <b/>
        <sz val="8"/>
        <color theme="1"/>
        <rFont val="Malgun Gothic"/>
        <family val="3"/>
        <charset val="129"/>
      </rPr>
      <t xml:space="preserve">취득(CF, </t>
    </r>
    <r>
      <rPr>
        <b/>
        <u/>
        <sz val="8"/>
        <color theme="1"/>
        <rFont val="맑은 고딕"/>
        <family val="3"/>
        <charset val="129"/>
      </rPr>
      <t>CAPEX</t>
    </r>
    <r>
      <rPr>
        <b/>
        <sz val="8"/>
        <color theme="1"/>
        <rFont val="맑은 고딕"/>
        <family val="3"/>
        <charset val="129"/>
      </rPr>
      <t>)</t>
    </r>
  </si>
  <si>
    <r>
      <rPr>
        <b/>
        <sz val="8"/>
        <color theme="1"/>
        <rFont val="Malgun Gothic"/>
        <family val="3"/>
        <charset val="129"/>
      </rPr>
      <t xml:space="preserve">* </t>
    </r>
    <r>
      <rPr>
        <b/>
        <u/>
        <sz val="8"/>
        <color theme="1"/>
        <rFont val="맑은 고딕"/>
        <family val="3"/>
        <charset val="129"/>
      </rPr>
      <t>감가성유형자산</t>
    </r>
  </si>
  <si>
    <t>* Depreciating Assets</t>
  </si>
  <si>
    <t>총 감가상각비</t>
  </si>
  <si>
    <t>&lt;감가상각비 배분&gt;</t>
  </si>
  <si>
    <t>&lt;Allocation(Depreciation)&gt;</t>
  </si>
  <si>
    <t>판매관리 감가상각비</t>
  </si>
  <si>
    <r>
      <rPr>
        <b/>
        <sz val="8"/>
        <color theme="1"/>
        <rFont val="Malgun Gothic"/>
        <family val="3"/>
        <charset val="129"/>
      </rPr>
      <t xml:space="preserve"> </t>
    </r>
    <r>
      <rPr>
        <b/>
        <sz val="8"/>
        <color theme="1"/>
        <rFont val="맑은 고딕"/>
        <family val="3"/>
        <charset val="129"/>
      </rPr>
      <t>Depreciation(SG&amp;A)</t>
    </r>
  </si>
  <si>
    <t>판매관리 감가상각비율(%)</t>
  </si>
  <si>
    <r>
      <rPr>
        <i/>
        <sz val="8"/>
        <color theme="1"/>
        <rFont val="Malgun Gothic"/>
        <family val="3"/>
        <charset val="129"/>
      </rPr>
      <t>Portion of</t>
    </r>
    <r>
      <rPr>
        <i/>
        <sz val="8"/>
        <color theme="1"/>
        <rFont val="맑은 고딕"/>
        <family val="3"/>
        <charset val="129"/>
      </rPr>
      <t xml:space="preserve"> </t>
    </r>
    <r>
      <rPr>
        <i/>
        <sz val="8"/>
        <color theme="1"/>
        <rFont val="맑은 고딕"/>
        <family val="3"/>
        <charset val="129"/>
      </rPr>
      <t>Depreciation(SG&amp;A)</t>
    </r>
    <r>
      <rPr>
        <i/>
        <sz val="8"/>
        <color theme="1"/>
        <rFont val="맑은 고딕"/>
        <family val="3"/>
        <charset val="129"/>
      </rPr>
      <t>(%)</t>
    </r>
  </si>
  <si>
    <t>제조원가 감가상각비</t>
  </si>
  <si>
    <r>
      <rPr>
        <b/>
        <sz val="8"/>
        <color theme="1"/>
        <rFont val="Malgun Gothic"/>
        <family val="3"/>
        <charset val="129"/>
      </rPr>
      <t xml:space="preserve"> </t>
    </r>
    <r>
      <rPr>
        <b/>
        <sz val="8"/>
        <color theme="1"/>
        <rFont val="맑은 고딕"/>
        <family val="3"/>
        <charset val="129"/>
      </rPr>
      <t>Depreciation(</t>
    </r>
    <r>
      <rPr>
        <b/>
        <sz val="8"/>
        <color theme="1"/>
        <rFont val="맑은 고딕"/>
        <family val="3"/>
        <charset val="129"/>
      </rPr>
      <t>Cost of Goods Manufactured</t>
    </r>
    <r>
      <rPr>
        <b/>
        <sz val="8"/>
        <color theme="1"/>
        <rFont val="맑은 고딕"/>
        <family val="3"/>
        <charset val="129"/>
      </rPr>
      <t>)</t>
    </r>
  </si>
  <si>
    <t>제조원가 감가상각비율(%)</t>
  </si>
  <si>
    <r>
      <rPr>
        <i/>
        <sz val="8"/>
        <color theme="1"/>
        <rFont val="Malgun Gothic"/>
        <family val="3"/>
        <charset val="129"/>
      </rPr>
      <t>Portion of</t>
    </r>
    <r>
      <rPr>
        <i/>
        <sz val="8"/>
        <color theme="1"/>
        <rFont val="맑은 고딕"/>
        <family val="3"/>
        <charset val="129"/>
      </rPr>
      <t xml:space="preserve"> </t>
    </r>
    <r>
      <rPr>
        <i/>
        <sz val="8"/>
        <color theme="1"/>
        <rFont val="맑은 고딕"/>
        <family val="3"/>
        <charset val="129"/>
      </rPr>
      <t>Depreciation(</t>
    </r>
    <r>
      <rPr>
        <i/>
        <sz val="8"/>
        <color theme="1"/>
        <rFont val="맑은 고딕"/>
        <family val="3"/>
        <charset val="129"/>
      </rPr>
      <t>Cost of Goods Manufactured</t>
    </r>
    <r>
      <rPr>
        <i/>
        <sz val="8"/>
        <color theme="1"/>
        <rFont val="맑은 고딕"/>
        <family val="3"/>
        <charset val="129"/>
      </rPr>
      <t>)</t>
    </r>
    <r>
      <rPr>
        <i/>
        <sz val="8"/>
        <color theme="1"/>
        <rFont val="맑은 고딕"/>
        <family val="3"/>
        <charset val="129"/>
      </rPr>
      <t>(%)</t>
    </r>
  </si>
  <si>
    <r>
      <rPr>
        <b/>
        <sz val="8"/>
        <color theme="1"/>
        <rFont val="Malgun Gothic"/>
        <family val="3"/>
        <charset val="129"/>
      </rPr>
      <t xml:space="preserve">* </t>
    </r>
    <r>
      <rPr>
        <b/>
        <u/>
        <sz val="8"/>
        <color theme="1"/>
        <rFont val="맑은 고딕"/>
        <family val="3"/>
        <charset val="129"/>
      </rPr>
      <t>CAPEX (유형자산의 증가)</t>
    </r>
  </si>
  <si>
    <t>* CAPEX</t>
  </si>
  <si>
    <t>(% of EBITDA, 조정영업기준)</t>
  </si>
  <si>
    <r>
      <rPr>
        <i/>
        <sz val="8"/>
        <color theme="1"/>
        <rFont val="Malgun Gothic"/>
        <family val="3"/>
        <charset val="129"/>
      </rPr>
      <t xml:space="preserve">(% of EBITDA, </t>
    </r>
    <r>
      <rPr>
        <i/>
        <sz val="8"/>
        <color theme="1"/>
        <rFont val="맑은 고딕"/>
        <family val="3"/>
        <charset val="129"/>
      </rPr>
      <t>Adj. Operating Income</t>
    </r>
    <r>
      <rPr>
        <i/>
        <sz val="8"/>
        <color theme="1"/>
        <rFont val="맑은 고딕"/>
        <family val="3"/>
        <charset val="129"/>
      </rPr>
      <t>)</t>
    </r>
  </si>
  <si>
    <t>무형자산</t>
  </si>
  <si>
    <t>Intangible Assets</t>
  </si>
  <si>
    <t>영업권</t>
  </si>
  <si>
    <t>Goodwill</t>
  </si>
  <si>
    <t>증가</t>
  </si>
  <si>
    <t>손상차손</t>
  </si>
  <si>
    <t>impairment Losses</t>
  </si>
  <si>
    <t>기타무형자산</t>
  </si>
  <si>
    <t>Other Intangible Assets</t>
  </si>
  <si>
    <t>취득(CF)</t>
  </si>
  <si>
    <t>Amortization</t>
  </si>
  <si>
    <t>(Amortization Rate)</t>
  </si>
  <si>
    <t>&lt;무형자산상각비 배분&gt;</t>
  </si>
  <si>
    <t>&lt;Allocation(Amortization)&gt;</t>
  </si>
  <si>
    <t>판매관리 무형자산상각비</t>
  </si>
  <si>
    <t xml:space="preserve"> Amortization(SG&amp;A)</t>
  </si>
  <si>
    <t>판매관리 무형자산상각비율(%)</t>
  </si>
  <si>
    <t>Portion of Amortization(SG&amp;A)(%)</t>
  </si>
  <si>
    <t>제조원가 무형자산상각비</t>
  </si>
  <si>
    <t xml:space="preserve"> Amortization(Cost of Goods Manufactured)</t>
  </si>
  <si>
    <t>기타 무형자산상각비율(%)</t>
  </si>
  <si>
    <t>Portion of Amortization(Cost of Goods Manufactured)(%)</t>
  </si>
  <si>
    <r>
      <rPr>
        <b/>
        <sz val="8"/>
        <color theme="1"/>
        <rFont val="Malgun Gothic"/>
        <family val="3"/>
        <charset val="129"/>
      </rPr>
      <t xml:space="preserve">* </t>
    </r>
    <r>
      <rPr>
        <b/>
        <u/>
        <sz val="8"/>
        <color theme="1"/>
        <rFont val="맑은 고딕"/>
        <family val="3"/>
        <charset val="129"/>
      </rPr>
      <t>무형자산 순투자 (증가 - 감소)</t>
    </r>
  </si>
  <si>
    <t>투자자산</t>
  </si>
  <si>
    <t>Investment Assets</t>
  </si>
  <si>
    <t>장기매도가능금융자산</t>
  </si>
  <si>
    <t>LT Available-for-Sale Financial Assets</t>
  </si>
  <si>
    <t>장기만기보유금융자산</t>
  </si>
  <si>
    <t>LT Held to Maturity Investments</t>
  </si>
  <si>
    <t>관계기업등지분관련투자자산</t>
  </si>
  <si>
    <t>Investments in Associates, Subs and JVs</t>
  </si>
  <si>
    <t>관계기업등지분관련투자자산의 증가(CF)</t>
  </si>
  <si>
    <t xml:space="preserve">    Increase in Associates, ETC.</t>
  </si>
  <si>
    <t>관계기업등지분관련투자자산의 감소(CF)</t>
  </si>
  <si>
    <t xml:space="preserve">    Decrease in Associates, ETC.</t>
  </si>
  <si>
    <t xml:space="preserve">   관계기업등지분관련 처분이익</t>
  </si>
  <si>
    <t xml:space="preserve">       Gains on Disposal in Associates, ETC.</t>
  </si>
  <si>
    <t xml:space="preserve">   관계기업등지분관련 처분손실</t>
  </si>
  <si>
    <t xml:space="preserve">       Losses on Disposal in Associates, ETC.</t>
  </si>
  <si>
    <t>지분법이익(IS)</t>
  </si>
  <si>
    <t>Gains on Valuation of Equity Method Securities(IS)</t>
  </si>
  <si>
    <t>지분법손실(IS)</t>
  </si>
  <si>
    <t>Losses on Valuation of Equity Method Securities(IS)</t>
  </si>
  <si>
    <t>지분법자본변동 등 기타</t>
  </si>
  <si>
    <t>기타금융자산</t>
  </si>
  <si>
    <t>Other Financial Assets</t>
  </si>
  <si>
    <t>장기매출채권및기타채권</t>
  </si>
  <si>
    <t>Trade and Other Non-Current Receivables</t>
  </si>
  <si>
    <t>투자부동산</t>
  </si>
  <si>
    <t>Investment in Properties</t>
  </si>
  <si>
    <t>생물자산</t>
  </si>
  <si>
    <t>Biological Assets</t>
  </si>
  <si>
    <t>이연법인세자산</t>
  </si>
  <si>
    <t>Deferred Tax Assets</t>
  </si>
  <si>
    <t>장기당기법인세자산</t>
  </si>
  <si>
    <t>Long-Term Current Income Tax Assets</t>
  </si>
  <si>
    <t>기타비유동자산</t>
  </si>
  <si>
    <t>Other Non-Current Financial Assets</t>
  </si>
  <si>
    <t>Current Assets</t>
  </si>
  <si>
    <t>유동자산</t>
  </si>
  <si>
    <t>재고자산</t>
  </si>
  <si>
    <t>Inventories</t>
  </si>
  <si>
    <t>(Turnover)</t>
  </si>
  <si>
    <t>(Manual)</t>
  </si>
  <si>
    <t>단기금융자산</t>
  </si>
  <si>
    <t>Current Financial Assets</t>
  </si>
  <si>
    <t>(growth)</t>
  </si>
  <si>
    <t>매출채권 및 기타채권</t>
  </si>
  <si>
    <t>Trade and Other Current Receivables</t>
  </si>
  <si>
    <t>현금및현금성자산 (Balance)</t>
  </si>
  <si>
    <t>Cash and Cash Equivalents</t>
  </si>
  <si>
    <t>현금및현금성자산</t>
  </si>
  <si>
    <t>기타유동자산</t>
  </si>
  <si>
    <t>Other Current Assets</t>
  </si>
  <si>
    <t>기타금융업자산</t>
  </si>
  <si>
    <t>Other Financial Institutions Assets</t>
  </si>
  <si>
    <t>자산총계</t>
  </si>
  <si>
    <t>Assets</t>
  </si>
  <si>
    <t>(% Growth)</t>
  </si>
  <si>
    <t>Total Asset Turnover(x)</t>
  </si>
  <si>
    <r>
      <rPr>
        <b/>
        <sz val="8"/>
        <color theme="1"/>
        <rFont val="Malgun Gothic"/>
        <family val="3"/>
        <charset val="129"/>
      </rPr>
      <t xml:space="preserve">* </t>
    </r>
    <r>
      <rPr>
        <b/>
        <u/>
        <sz val="8"/>
        <color theme="1"/>
        <rFont val="맑은 고딕"/>
        <family val="3"/>
        <charset val="129"/>
      </rPr>
      <t>이자발생자산</t>
    </r>
  </si>
  <si>
    <t>* Interest-Earning Assets</t>
  </si>
  <si>
    <t>비유동부채</t>
  </si>
  <si>
    <t>Non-Current Liabilities</t>
  </si>
  <si>
    <t>(% of Total debt)</t>
  </si>
  <si>
    <t>사채</t>
  </si>
  <si>
    <t>Bonds</t>
  </si>
  <si>
    <t>증가, 조달</t>
  </si>
  <si>
    <t>감소, 상환 혹은 유동성 전환</t>
  </si>
  <si>
    <t>decrease</t>
  </si>
  <si>
    <t>장기차입금</t>
  </si>
  <si>
    <t>LT Borrowings</t>
  </si>
  <si>
    <t>장기금융부채</t>
  </si>
  <si>
    <t>LT Financial Liabilities</t>
  </si>
  <si>
    <t xml:space="preserve">비유동종업원급여충당부채                                                              </t>
  </si>
  <si>
    <t>Non-Current Provisions for Employee Benefits</t>
  </si>
  <si>
    <t>증가 (감소)</t>
  </si>
  <si>
    <t>increase (decrease)</t>
  </si>
  <si>
    <t>이연법인세부채</t>
  </si>
  <si>
    <t>Deferred Tax Liabilities</t>
  </si>
  <si>
    <t>기타비유동부채</t>
  </si>
  <si>
    <t>Other Non-Current Liabilities</t>
  </si>
  <si>
    <t>유동부채</t>
  </si>
  <si>
    <t>Current Liabilities</t>
  </si>
  <si>
    <t>단기차입금</t>
  </si>
  <si>
    <t>ST Borrowings</t>
  </si>
  <si>
    <t>감소, 상환</t>
  </si>
  <si>
    <t>단기사채</t>
  </si>
  <si>
    <t>ST Bonds</t>
  </si>
  <si>
    <t>유동성장기부채</t>
  </si>
  <si>
    <t>Current Portion of Long-Term Debt</t>
  </si>
  <si>
    <t>유동성사채</t>
  </si>
  <si>
    <t>유동성장기차입금</t>
  </si>
  <si>
    <t>기타</t>
  </si>
  <si>
    <t>단기금융부채</t>
  </si>
  <si>
    <t>Short-Term Financial Liabilities</t>
  </si>
  <si>
    <t>매입채무및기타채무</t>
  </si>
  <si>
    <t>Trade and Other Current Payables</t>
  </si>
  <si>
    <t>매입채무</t>
  </si>
  <si>
    <t xml:space="preserve">  Trade Payables</t>
  </si>
  <si>
    <t>기타단기채무</t>
  </si>
  <si>
    <t xml:space="preserve">  Other Short-Term Payables</t>
  </si>
  <si>
    <t>기타유동부채</t>
  </si>
  <si>
    <t>Other Current Liabilities</t>
  </si>
  <si>
    <t>기타금융업부채</t>
  </si>
  <si>
    <t>Other Financial Institutions Liabilities</t>
  </si>
  <si>
    <t>부채총계</t>
  </si>
  <si>
    <t>Liabilities</t>
  </si>
  <si>
    <r>
      <rPr>
        <i/>
        <sz val="8"/>
        <color theme="1"/>
        <rFont val="Malgun Gothic"/>
        <family val="3"/>
        <charset val="129"/>
      </rPr>
      <t xml:space="preserve">Total </t>
    </r>
    <r>
      <rPr>
        <i/>
        <sz val="8"/>
        <color theme="1"/>
        <rFont val="맑은 고딕"/>
        <family val="3"/>
        <charset val="129"/>
      </rPr>
      <t>Liability</t>
    </r>
    <r>
      <rPr>
        <i/>
        <sz val="8"/>
        <color theme="1"/>
        <rFont val="맑은 고딕"/>
        <family val="3"/>
        <charset val="129"/>
      </rPr>
      <t xml:space="preserve"> Turnover(x)</t>
    </r>
  </si>
  <si>
    <r>
      <rPr>
        <i/>
        <sz val="8"/>
        <color theme="1"/>
        <rFont val="Malgun Gothic"/>
        <family val="3"/>
        <charset val="129"/>
      </rPr>
      <t xml:space="preserve">Total </t>
    </r>
    <r>
      <rPr>
        <i/>
        <sz val="8"/>
        <color theme="1"/>
        <rFont val="맑은 고딕"/>
        <family val="3"/>
        <charset val="129"/>
      </rPr>
      <t>Liability</t>
    </r>
    <r>
      <rPr>
        <i/>
        <sz val="8"/>
        <color theme="1"/>
        <rFont val="맑은 고딕"/>
        <family val="3"/>
        <charset val="129"/>
      </rPr>
      <t xml:space="preserve"> Turnover(x)</t>
    </r>
  </si>
  <si>
    <r>
      <rPr>
        <b/>
        <sz val="8"/>
        <color theme="1"/>
        <rFont val="Malgun Gothic"/>
        <family val="3"/>
        <charset val="129"/>
      </rPr>
      <t xml:space="preserve">* </t>
    </r>
    <r>
      <rPr>
        <b/>
        <u/>
        <sz val="8"/>
        <color theme="1"/>
        <rFont val="맑은 고딕"/>
        <family val="3"/>
        <charset val="129"/>
      </rPr>
      <t>총차입금 (이자발생부채)</t>
    </r>
  </si>
  <si>
    <t>* Interest-Bearing Debts</t>
  </si>
  <si>
    <t>* 총차입금 (이자발생부채)</t>
  </si>
  <si>
    <r>
      <rPr>
        <b/>
        <sz val="8"/>
        <color theme="1"/>
        <rFont val="Malgun Gothic"/>
        <family val="3"/>
        <charset val="129"/>
      </rPr>
      <t>* 순</t>
    </r>
    <r>
      <rPr>
        <b/>
        <u/>
        <sz val="8"/>
        <color theme="1"/>
        <rFont val="맑은 고딕"/>
        <family val="3"/>
        <charset val="129"/>
      </rPr>
      <t>차입금 (총차입금 - 이자발생자산)</t>
    </r>
  </si>
  <si>
    <t>* Net Interest-Bearing Debts</t>
  </si>
  <si>
    <t>* 순차입금 (총차입금 - 이자발생자산)</t>
  </si>
  <si>
    <r>
      <rPr>
        <b/>
        <sz val="8"/>
        <color theme="1"/>
        <rFont val="Malgun Gothic"/>
        <family val="3"/>
        <charset val="129"/>
      </rPr>
      <t xml:space="preserve">* </t>
    </r>
    <r>
      <rPr>
        <b/>
        <u/>
        <sz val="8"/>
        <color theme="1"/>
        <rFont val="맑은 고딕"/>
        <family val="3"/>
        <charset val="129"/>
      </rPr>
      <t>CAPEX (유형자산의 증가)</t>
    </r>
  </si>
  <si>
    <t>* CAPEX (유형자산의 증가)</t>
  </si>
  <si>
    <r>
      <rPr>
        <b/>
        <sz val="8"/>
        <color theme="1"/>
        <rFont val="Malgun Gothic"/>
        <family val="3"/>
        <charset val="129"/>
      </rPr>
      <t xml:space="preserve">* </t>
    </r>
    <r>
      <rPr>
        <b/>
        <u/>
        <sz val="8"/>
        <color theme="1"/>
        <rFont val="맑은 고딕"/>
        <family val="3"/>
        <charset val="129"/>
      </rPr>
      <t>총차입금 증감액</t>
    </r>
  </si>
  <si>
    <t>* 총차입금 증감액</t>
  </si>
  <si>
    <r>
      <rPr>
        <b/>
        <sz val="8"/>
        <color theme="1"/>
        <rFont val="Malgun Gothic"/>
        <family val="3"/>
        <charset val="129"/>
      </rPr>
      <t xml:space="preserve">* </t>
    </r>
    <r>
      <rPr>
        <b/>
        <u/>
        <sz val="8"/>
        <color theme="1"/>
        <rFont val="맑은 고딕"/>
        <family val="3"/>
        <charset val="129"/>
      </rPr>
      <t>EBITDA (*)조정영업이익 기준</t>
    </r>
  </si>
  <si>
    <t>* EBITDA (*)조정영업이익 기준</t>
  </si>
  <si>
    <t>Non Operating Income &amp; Expenses</t>
  </si>
  <si>
    <t>금융수익</t>
  </si>
  <si>
    <t>Financial Income</t>
  </si>
  <si>
    <r>
      <rPr>
        <sz val="8"/>
        <color theme="1"/>
        <rFont val="Malgun Gothic"/>
        <family val="3"/>
        <charset val="129"/>
      </rPr>
      <t>(</t>
    </r>
    <r>
      <rPr>
        <i/>
        <sz val="8"/>
        <color theme="1"/>
        <rFont val="맑은 고딕"/>
        <family val="3"/>
        <charset val="129"/>
      </rPr>
      <t>분기비중)</t>
    </r>
  </si>
  <si>
    <t>기타금융수익</t>
  </si>
  <si>
    <t>금융비용</t>
  </si>
  <si>
    <t>Financial Costs</t>
  </si>
  <si>
    <r>
      <rPr>
        <sz val="8"/>
        <color theme="1"/>
        <rFont val="Malgun Gothic"/>
        <family val="3"/>
        <charset val="129"/>
      </rPr>
      <t>(</t>
    </r>
    <r>
      <rPr>
        <i/>
        <sz val="8"/>
        <color theme="1"/>
        <rFont val="맑은 고딕"/>
        <family val="3"/>
        <charset val="129"/>
      </rPr>
      <t>분기비중)</t>
    </r>
  </si>
  <si>
    <t>기타금융비용</t>
  </si>
  <si>
    <t>기타영업외손익</t>
  </si>
  <si>
    <t>Other Non-Operating Profits</t>
  </si>
  <si>
    <r>
      <rPr>
        <sz val="8"/>
        <color theme="1"/>
        <rFont val="Malgun Gothic"/>
        <family val="3"/>
        <charset val="129"/>
      </rPr>
      <t>(</t>
    </r>
    <r>
      <rPr>
        <i/>
        <sz val="8"/>
        <color theme="1"/>
        <rFont val="맑은 고딕"/>
        <family val="3"/>
        <charset val="129"/>
      </rPr>
      <t>분기비중)</t>
    </r>
  </si>
  <si>
    <t xml:space="preserve">기타영업외수익             </t>
  </si>
  <si>
    <t>Other Non-Operating Income</t>
  </si>
  <si>
    <r>
      <rPr>
        <b/>
        <sz val="8"/>
        <color theme="1"/>
        <rFont val="Malgun Gothic"/>
        <family val="3"/>
        <charset val="129"/>
      </rPr>
      <t>(</t>
    </r>
    <r>
      <rPr>
        <i/>
        <sz val="8"/>
        <color theme="1"/>
        <rFont val="맑은 고딕"/>
        <family val="3"/>
        <charset val="129"/>
      </rPr>
      <t>분기비중)</t>
    </r>
  </si>
  <si>
    <t xml:space="preserve">  Gains on Foreign Exchange</t>
  </si>
  <si>
    <t>자산처분이익</t>
  </si>
  <si>
    <t xml:space="preserve">  Gains on Disposition of Assets</t>
  </si>
  <si>
    <t>기타 기타영업외수익</t>
  </si>
  <si>
    <t xml:space="preserve">  Others</t>
  </si>
  <si>
    <t>기타영업외비용</t>
  </si>
  <si>
    <t>Other Non-Operating Expenses</t>
  </si>
  <si>
    <r>
      <rPr>
        <sz val="8"/>
        <color theme="1"/>
        <rFont val="Malgun Gothic"/>
        <family val="3"/>
        <charset val="129"/>
      </rPr>
      <t>(</t>
    </r>
    <r>
      <rPr>
        <i/>
        <sz val="8"/>
        <color theme="1"/>
        <rFont val="맑은 고딕"/>
        <family val="3"/>
        <charset val="129"/>
      </rPr>
      <t>분기비중)</t>
    </r>
  </si>
  <si>
    <t xml:space="preserve">  Expenses on Foreign Exchange</t>
  </si>
  <si>
    <t>자산처분손실</t>
  </si>
  <si>
    <t xml:space="preserve">  Losses on Disposition of Assets</t>
  </si>
  <si>
    <t>기타 기타영업외비용</t>
  </si>
  <si>
    <t>종속 및 관계기업관련손익</t>
  </si>
  <si>
    <t>Gains(Losses) in Associates, Subsidiaries and JVs</t>
  </si>
  <si>
    <r>
      <rPr>
        <sz val="8"/>
        <color theme="1"/>
        <rFont val="Malgun Gothic"/>
        <family val="3"/>
        <charset val="129"/>
      </rPr>
      <t>(</t>
    </r>
    <r>
      <rPr>
        <i/>
        <sz val="8"/>
        <color theme="1"/>
        <rFont val="맑은 고딕"/>
        <family val="3"/>
        <charset val="129"/>
      </rPr>
      <t>분기비중)</t>
    </r>
  </si>
  <si>
    <t>지분법관련손익</t>
  </si>
  <si>
    <t>Gains(Losses) in Equity Method</t>
  </si>
  <si>
    <t>지분법이익</t>
  </si>
  <si>
    <t>Gains</t>
  </si>
  <si>
    <r>
      <rPr>
        <sz val="8"/>
        <color theme="1"/>
        <rFont val="Malgun Gothic"/>
        <family val="3"/>
        <charset val="129"/>
      </rPr>
      <t>(</t>
    </r>
    <r>
      <rPr>
        <i/>
        <sz val="8"/>
        <color theme="1"/>
        <rFont val="맑은 고딕"/>
        <family val="3"/>
        <charset val="129"/>
      </rPr>
      <t>분기비중)</t>
    </r>
  </si>
  <si>
    <t>지분법손실</t>
  </si>
  <si>
    <t>Losses</t>
  </si>
  <si>
    <t>관계기업처분손익</t>
  </si>
  <si>
    <t>Gains(Losses) in Associates</t>
  </si>
  <si>
    <t>관계기업처분이익</t>
  </si>
  <si>
    <r>
      <rPr>
        <sz val="8"/>
        <color theme="1"/>
        <rFont val="Malgun Gothic"/>
        <family val="3"/>
        <charset val="129"/>
      </rPr>
      <t>(</t>
    </r>
    <r>
      <rPr>
        <i/>
        <sz val="8"/>
        <color theme="1"/>
        <rFont val="맑은 고딕"/>
        <family val="3"/>
        <charset val="129"/>
      </rPr>
      <t>분기비중)</t>
    </r>
  </si>
  <si>
    <t>관계기업처분손실</t>
  </si>
  <si>
    <t>종속기업관련손익</t>
  </si>
  <si>
    <t>Gains(Losses) in Subsidiaries</t>
  </si>
  <si>
    <t>종속기업관련이익</t>
  </si>
  <si>
    <r>
      <rPr>
        <sz val="8"/>
        <color theme="1"/>
        <rFont val="Malgun Gothic"/>
        <family val="3"/>
        <charset val="129"/>
      </rPr>
      <t>(</t>
    </r>
    <r>
      <rPr>
        <i/>
        <sz val="8"/>
        <color theme="1"/>
        <rFont val="맑은 고딕"/>
        <family val="3"/>
        <charset val="129"/>
      </rPr>
      <t>분기비중)</t>
    </r>
  </si>
  <si>
    <t>종속기업관련손실</t>
  </si>
  <si>
    <r>
      <rPr>
        <sz val="8"/>
        <color theme="1"/>
        <rFont val="Malgun Gothic"/>
        <family val="3"/>
        <charset val="129"/>
      </rPr>
      <t>(</t>
    </r>
    <r>
      <rPr>
        <i/>
        <sz val="8"/>
        <color theme="1"/>
        <rFont val="맑은 고딕"/>
        <family val="3"/>
        <charset val="129"/>
      </rPr>
      <t>분기비중)</t>
    </r>
  </si>
  <si>
    <t>Net income&amp;Comprehensive Income</t>
  </si>
  <si>
    <t>세전이익</t>
  </si>
  <si>
    <t>Pre-Tax Income</t>
  </si>
  <si>
    <r>
      <rPr>
        <sz val="8"/>
        <color theme="1"/>
        <rFont val="Malgun Gothic"/>
        <family val="3"/>
        <charset val="129"/>
      </rPr>
      <t>(</t>
    </r>
    <r>
      <rPr>
        <i/>
        <sz val="8"/>
        <color theme="1"/>
        <rFont val="맑은 고딕"/>
        <family val="3"/>
        <charset val="129"/>
      </rPr>
      <t>분기비중)</t>
    </r>
  </si>
  <si>
    <t>법인세비용</t>
  </si>
  <si>
    <t>Income Tax Expenses</t>
  </si>
  <si>
    <t>(법인세율)</t>
  </si>
  <si>
    <t>(Tax rate)</t>
  </si>
  <si>
    <r>
      <rPr>
        <sz val="8"/>
        <color theme="1"/>
        <rFont val="Malgun Gothic"/>
        <family val="3"/>
        <charset val="129"/>
      </rPr>
      <t>(</t>
    </r>
    <r>
      <rPr>
        <i/>
        <sz val="8"/>
        <color theme="1"/>
        <rFont val="맑은 고딕"/>
        <family val="3"/>
        <charset val="129"/>
      </rPr>
      <t>분기비중)</t>
    </r>
  </si>
  <si>
    <t>종속회사매수일전순손익</t>
  </si>
  <si>
    <t>처분된종속회사순손익</t>
  </si>
  <si>
    <t>Net Income(Net Loss) from Disposed Subsidies</t>
  </si>
  <si>
    <t>계속사업이익</t>
  </si>
  <si>
    <t>Income from Continuing Operations</t>
  </si>
  <si>
    <r>
      <rPr>
        <sz val="8"/>
        <color theme="1"/>
        <rFont val="Malgun Gothic"/>
        <family val="3"/>
        <charset val="129"/>
      </rPr>
      <t>(</t>
    </r>
    <r>
      <rPr>
        <i/>
        <sz val="8"/>
        <color theme="1"/>
        <rFont val="맑은 고딕"/>
        <family val="3"/>
        <charset val="129"/>
      </rPr>
      <t>분기비중)</t>
    </r>
  </si>
  <si>
    <t>중단사업이익</t>
  </si>
  <si>
    <t>Income from Discontinued Operations</t>
  </si>
  <si>
    <t>(중단사업 법인세효과)</t>
  </si>
  <si>
    <t>(Income Taxes Effects)</t>
  </si>
  <si>
    <t>당기순이익</t>
  </si>
  <si>
    <t>Net Income</t>
  </si>
  <si>
    <r>
      <rPr>
        <sz val="8"/>
        <color theme="1"/>
        <rFont val="Calibri"/>
        <family val="2"/>
      </rPr>
      <t xml:space="preserve"> *</t>
    </r>
    <r>
      <rPr>
        <b/>
        <sz val="8"/>
        <color rgb="FF0070C0"/>
        <rFont val="Calibri"/>
        <family val="2"/>
      </rPr>
      <t>컨센서스</t>
    </r>
  </si>
  <si>
    <t>(% of Sales)</t>
  </si>
  <si>
    <t>Temps_</t>
  </si>
  <si>
    <t>일회성 수익 (비용)</t>
  </si>
  <si>
    <t>Non-Recurring profit (expense)</t>
  </si>
  <si>
    <t xml:space="preserve">  (*) 조정당기순이익</t>
  </si>
  <si>
    <t>Adj. Net Income</t>
  </si>
  <si>
    <r>
      <rPr>
        <sz val="8"/>
        <color theme="1"/>
        <rFont val="Malgun Gothic"/>
        <family val="3"/>
        <charset val="129"/>
      </rPr>
      <t>(</t>
    </r>
    <r>
      <rPr>
        <i/>
        <sz val="8"/>
        <color theme="1"/>
        <rFont val="맑은 고딕"/>
        <family val="3"/>
        <charset val="129"/>
      </rPr>
      <t>분기비중)</t>
    </r>
  </si>
  <si>
    <t>지배주주지분 순이익</t>
  </si>
  <si>
    <t>Net Income Attri. to Parent Shareholders</t>
  </si>
  <si>
    <r>
      <rPr>
        <sz val="8"/>
        <color theme="1"/>
        <rFont val="Calibri"/>
        <family val="2"/>
      </rPr>
      <t xml:space="preserve"> *</t>
    </r>
    <r>
      <rPr>
        <b/>
        <sz val="8"/>
        <color rgb="FF0070C0"/>
        <rFont val="Calibri"/>
        <family val="2"/>
      </rPr>
      <t>컨센서스</t>
    </r>
  </si>
  <si>
    <r>
      <rPr>
        <sz val="8"/>
        <color theme="1"/>
        <rFont val="Malgun Gothic"/>
        <family val="3"/>
        <charset val="129"/>
      </rPr>
      <t>(</t>
    </r>
    <r>
      <rPr>
        <i/>
        <sz val="8"/>
        <color theme="1"/>
        <rFont val="맑은 고딕"/>
        <family val="3"/>
        <charset val="129"/>
      </rPr>
      <t>분기비중)</t>
    </r>
  </si>
  <si>
    <t>(지배주주 비중)</t>
  </si>
  <si>
    <t>(Distribution)</t>
  </si>
  <si>
    <t xml:space="preserve">  (*) 조정지배주주지분 순이익</t>
  </si>
  <si>
    <t>Adj. Net Income Attri. to Parent Shareholders</t>
  </si>
  <si>
    <r>
      <rPr>
        <sz val="8"/>
        <color theme="1"/>
        <rFont val="Malgun Gothic"/>
        <family val="3"/>
        <charset val="129"/>
      </rPr>
      <t>(</t>
    </r>
    <r>
      <rPr>
        <i/>
        <sz val="8"/>
        <color theme="1"/>
        <rFont val="맑은 고딕"/>
        <family val="3"/>
        <charset val="129"/>
      </rPr>
      <t>분기비중)</t>
    </r>
  </si>
  <si>
    <t>비지배주주지분 순이익</t>
  </si>
  <si>
    <t>Net Income Attri. to Non-Controlling Shareholders</t>
  </si>
  <si>
    <t>(비지배주주 비중)</t>
  </si>
  <si>
    <r>
      <rPr>
        <sz val="8"/>
        <color theme="1"/>
        <rFont val="Malgun Gothic"/>
        <family val="3"/>
        <charset val="129"/>
      </rPr>
      <t>(</t>
    </r>
    <r>
      <rPr>
        <i/>
        <sz val="8"/>
        <color theme="1"/>
        <rFont val="맑은 고딕"/>
        <family val="3"/>
        <charset val="129"/>
      </rPr>
      <t>분기비중)</t>
    </r>
  </si>
  <si>
    <t>기타포괄손익</t>
  </si>
  <si>
    <t>Other Comprehensive Income</t>
  </si>
  <si>
    <t>기타포괄이익</t>
  </si>
  <si>
    <t>금융자산평가손익(기타포괄손익)</t>
  </si>
  <si>
    <t>Unrec. Gain on Financial Assets</t>
  </si>
  <si>
    <r>
      <rPr>
        <sz val="8"/>
        <color theme="1"/>
        <rFont val="Malgun Gothic"/>
        <family val="3"/>
        <charset val="129"/>
      </rPr>
      <t>(</t>
    </r>
    <r>
      <rPr>
        <i/>
        <sz val="8"/>
        <color theme="1"/>
        <rFont val="맑은 고딕"/>
        <family val="3"/>
        <charset val="129"/>
      </rPr>
      <t>분기비중)</t>
    </r>
  </si>
  <si>
    <t>매도가능금융자산평가손익</t>
  </si>
  <si>
    <t>Unrec. Gain on Available-for-sale Securities</t>
  </si>
  <si>
    <t>관계기업등기타포괄이익</t>
  </si>
  <si>
    <t>Other Compre. Income of affiliated entities</t>
  </si>
  <si>
    <t>해외사업환산손익(환율변동)</t>
  </si>
  <si>
    <t>Translation Gains (Loss)</t>
  </si>
  <si>
    <t>현금흐름위험회피평가손익</t>
  </si>
  <si>
    <t>Unrec. Gains on Cash Flow Hedge</t>
  </si>
  <si>
    <t>재평가손익</t>
  </si>
  <si>
    <t>Revaluation Surplus</t>
  </si>
  <si>
    <t>Misc.</t>
  </si>
  <si>
    <t>총포괄이익</t>
  </si>
  <si>
    <t>Total Comprehensive Income</t>
  </si>
  <si>
    <t>자본총계</t>
  </si>
  <si>
    <t>Stockholders' Equity</t>
  </si>
  <si>
    <r>
      <rPr>
        <i/>
        <sz val="8"/>
        <color theme="1"/>
        <rFont val="Malgun Gothic"/>
        <family val="3"/>
        <charset val="129"/>
      </rPr>
      <t xml:space="preserve">Total </t>
    </r>
    <r>
      <rPr>
        <i/>
        <sz val="8"/>
        <color theme="1"/>
        <rFont val="맑은 고딕"/>
        <family val="3"/>
        <charset val="129"/>
      </rPr>
      <t>Equity</t>
    </r>
    <r>
      <rPr>
        <i/>
        <sz val="8"/>
        <color theme="1"/>
        <rFont val="맑은 고딕"/>
        <family val="3"/>
        <charset val="129"/>
      </rPr>
      <t xml:space="preserve"> Turnover(x)</t>
    </r>
  </si>
  <si>
    <r>
      <rPr>
        <i/>
        <sz val="8"/>
        <color theme="1"/>
        <rFont val="Malgun Gothic"/>
        <family val="3"/>
        <charset val="129"/>
      </rPr>
      <t xml:space="preserve">Total </t>
    </r>
    <r>
      <rPr>
        <i/>
        <sz val="8"/>
        <color theme="1"/>
        <rFont val="맑은 고딕"/>
        <family val="3"/>
        <charset val="129"/>
      </rPr>
      <t>Equity</t>
    </r>
    <r>
      <rPr>
        <i/>
        <sz val="8"/>
        <color theme="1"/>
        <rFont val="맑은 고딕"/>
        <family val="3"/>
        <charset val="129"/>
      </rPr>
      <t xml:space="preserve"> Turnover(x)</t>
    </r>
  </si>
  <si>
    <t>지배주주지분</t>
  </si>
  <si>
    <t xml:space="preserve">  Owners of Parent Equity</t>
  </si>
  <si>
    <t>(% of 자본총계)</t>
  </si>
  <si>
    <t>(% of stockholders' Equity)</t>
  </si>
  <si>
    <t>자본금</t>
  </si>
  <si>
    <t>Capital Stock</t>
  </si>
  <si>
    <t>보통주자본금</t>
  </si>
  <si>
    <t>Common Stock</t>
  </si>
  <si>
    <t>우선주자본금</t>
  </si>
  <si>
    <t>Preferred Stock</t>
  </si>
  <si>
    <t>신종자본증권</t>
  </si>
  <si>
    <t>Hybrid Bond</t>
  </si>
  <si>
    <t>자본잉여금</t>
  </si>
  <si>
    <t>Capital Surplus</t>
  </si>
  <si>
    <t>주식발행초과금</t>
  </si>
  <si>
    <t>Paid-In Capital in Excess of Par Value</t>
  </si>
  <si>
    <t>기타자본</t>
  </si>
  <si>
    <t>Other Reserves</t>
  </si>
  <si>
    <t>자기주식</t>
  </si>
  <si>
    <t>Treasury Stock</t>
  </si>
  <si>
    <t>기타포괄손익누계액</t>
  </si>
  <si>
    <t>Accum. Other Comprehensive Income</t>
  </si>
  <si>
    <t>기타포괄이익누계액</t>
  </si>
  <si>
    <t>금융자산평가손익</t>
  </si>
  <si>
    <t>Accum. Unrec. Gain on Financial Assets</t>
  </si>
  <si>
    <t>Accum. Unrec. Gain on AFS Securities</t>
  </si>
  <si>
    <t>Accum. Other Compre. Income of affiliated entities</t>
  </si>
  <si>
    <t>Cumulative Translation Account</t>
  </si>
  <si>
    <t>Accum. Unrec. Gain on Cash Flow Hedge</t>
  </si>
  <si>
    <t>Accum. Revalution surplus</t>
  </si>
  <si>
    <t>이익잉여금</t>
  </si>
  <si>
    <t>Retained Earnings</t>
  </si>
  <si>
    <t>비지배주주지분</t>
  </si>
  <si>
    <t>Non-Controlling Interests Equity</t>
  </si>
  <si>
    <t>Shares&amp; Prices</t>
  </si>
  <si>
    <t>액면가</t>
  </si>
  <si>
    <t>Face Value</t>
  </si>
  <si>
    <t>기말발행주식수</t>
  </si>
  <si>
    <t>Shares (FY-end)</t>
  </si>
  <si>
    <t>보통주기말발행주식수</t>
  </si>
  <si>
    <t>Common (FY-end)</t>
  </si>
  <si>
    <t>우선주기말발행주식수</t>
  </si>
  <si>
    <t>Preferred (FY-end)</t>
  </si>
  <si>
    <t>평균발행주식수</t>
  </si>
  <si>
    <t>Shares (Wgt. Shrs)</t>
  </si>
  <si>
    <t>보통주평균발행주식수</t>
  </si>
  <si>
    <t>Common (Wgt.)</t>
  </si>
  <si>
    <t>우선주평균발행주식수</t>
  </si>
  <si>
    <t>Preferred (Wgt.)</t>
  </si>
  <si>
    <t>수정기말발행주식수</t>
  </si>
  <si>
    <t>Shares (Adj. FY-end)</t>
  </si>
  <si>
    <t>보통주수정기말발행주식수</t>
  </si>
  <si>
    <t>Common (Adj. FY-end)</t>
  </si>
  <si>
    <t>우선주수정기말발행주식수</t>
  </si>
  <si>
    <t>Preferred (Adj. FY-end)</t>
  </si>
  <si>
    <t>수정평균발행주식수</t>
  </si>
  <si>
    <t>Shares (Adj.Wgt.)</t>
  </si>
  <si>
    <t>보통주수정평균발행주식수</t>
  </si>
  <si>
    <t>Common (Adj.Wgt.)</t>
  </si>
  <si>
    <t>우선주수정평균발행주식수</t>
  </si>
  <si>
    <t>Preferred Shares(Adj.Wgt.)</t>
  </si>
  <si>
    <t>기말자기주식수</t>
  </si>
  <si>
    <t>No. of Total TS</t>
  </si>
  <si>
    <t>보통주 기말자기주식수</t>
  </si>
  <si>
    <t>No. of Common TS</t>
  </si>
  <si>
    <t>우선주 기말자기주식수</t>
  </si>
  <si>
    <t>No. of Preferred TS</t>
  </si>
  <si>
    <t>First Date</t>
  </si>
  <si>
    <t>Last Date</t>
  </si>
  <si>
    <t>No. of Days</t>
  </si>
  <si>
    <r>
      <rPr>
        <b/>
        <i/>
        <sz val="12"/>
        <color rgb="FFFFFFFF"/>
        <rFont val="Malgun Gothic"/>
        <family val="3"/>
        <charset val="129"/>
      </rPr>
      <t xml:space="preserve">Events </t>
    </r>
    <r>
      <rPr>
        <b/>
        <i/>
        <u/>
        <sz val="11"/>
        <color rgb="FFFFFFFF"/>
        <rFont val="맑은 고딕"/>
        <family val="3"/>
        <charset val="129"/>
      </rPr>
      <t>(*)Stock date 이후에 발생한 Event</t>
    </r>
  </si>
  <si>
    <t>CAS</t>
  </si>
  <si>
    <t>유상증자액/(-)감자액</t>
  </si>
  <si>
    <t>Right Issue</t>
  </si>
  <si>
    <t>PAS</t>
  </si>
  <si>
    <t>변동일 (yyyy-mm-dd)</t>
  </si>
  <si>
    <t>Date(yyyy-mm-dd)</t>
  </si>
  <si>
    <t>C</t>
  </si>
  <si>
    <t>발행주식수 (천주)</t>
  </si>
  <si>
    <t>Number of Shares (thous)</t>
  </si>
  <si>
    <t>발행가격 (원)</t>
  </si>
  <si>
    <t>Issue Price (Won)</t>
  </si>
  <si>
    <t>액면가 (원)</t>
  </si>
  <si>
    <t>Par value (Won)</t>
  </si>
  <si>
    <t>CWAS</t>
  </si>
  <si>
    <t>평균주식수 (천주)</t>
  </si>
  <si>
    <t>Avg. Shares (thous.)</t>
  </si>
  <si>
    <t>PWAS</t>
  </si>
  <si>
    <t>RI</t>
  </si>
  <si>
    <t xml:space="preserve">Paid-in Capital Increase Prices(Decrease) </t>
  </si>
  <si>
    <t>CEPIC</t>
  </si>
  <si>
    <t>Excess in Paid-in Capital</t>
  </si>
  <si>
    <t>PEPIC</t>
  </si>
  <si>
    <t>발행가격 - 액면가</t>
  </si>
  <si>
    <t>Excess over par (Won)</t>
  </si>
  <si>
    <t>무상증자/ (-)감자</t>
  </si>
  <si>
    <t>Bonus Issue</t>
  </si>
  <si>
    <t>Weighted shares (thous)</t>
  </si>
  <si>
    <t>(CEPIC)</t>
  </si>
  <si>
    <t>Free Issue of New Shares/Free Reduction of Capitals</t>
  </si>
  <si>
    <t>CB Conversion</t>
  </si>
  <si>
    <t>CB 발행일 (yyyy-mm-dd)</t>
  </si>
  <si>
    <t>Dates(yyyy-mm-dd)-Date of Issue</t>
  </si>
  <si>
    <t>전환일자 (yyyy-mm-dd)</t>
  </si>
  <si>
    <t>Dates(yyyy-mm-dd)-Date of Conversion</t>
  </si>
  <si>
    <t>CBS</t>
  </si>
  <si>
    <t>전환주식수 (천주)</t>
  </si>
  <si>
    <t>Converted Stocks(thous)</t>
  </si>
  <si>
    <t>CBP</t>
  </si>
  <si>
    <t>전환가 (원)</t>
  </si>
  <si>
    <t>Converted Price(KRW)</t>
  </si>
  <si>
    <t>액면가(원)</t>
  </si>
  <si>
    <t>Face Value(KRW)</t>
  </si>
  <si>
    <t>전환가 - 액면가</t>
  </si>
  <si>
    <t>Excess over par (KRW)</t>
  </si>
  <si>
    <t>Dividends</t>
  </si>
  <si>
    <t>DPS(보통주, 중간현금)</t>
  </si>
  <si>
    <t>DPS(Comm., Interim Cash)</t>
  </si>
  <si>
    <t>DPS(우선주, 중간현금)</t>
  </si>
  <si>
    <t>DPS(Pref., Interim Cash)</t>
  </si>
  <si>
    <t>DPS(보통주, 기말현금)</t>
  </si>
  <si>
    <t>DPS(Comm., FY-End Cash)</t>
  </si>
  <si>
    <t>DPS(우선주, 기말현금)</t>
  </si>
  <si>
    <t>DPS(Pref., FY-End Cash)</t>
  </si>
  <si>
    <t>DPS(보통주, 현금)</t>
  </si>
  <si>
    <t>DPS(Comm., Cash)</t>
  </si>
  <si>
    <t>DPS(우선주, 현금)</t>
  </si>
  <si>
    <t>DPS(Pref., Cash)</t>
  </si>
  <si>
    <t>DPS(보통주, 주식)</t>
  </si>
  <si>
    <t>DPS(Comm., Stock)</t>
  </si>
  <si>
    <t>DPS(우선주, 주식)</t>
  </si>
  <si>
    <t>DPS(Pref., Stock)</t>
  </si>
  <si>
    <t>DPS(보통주)</t>
  </si>
  <si>
    <t>DPS(Comm.)</t>
  </si>
  <si>
    <t>DPS(우선주)</t>
  </si>
  <si>
    <t>DPS(Pref.)</t>
  </si>
  <si>
    <t>현금배당액(보통주, 중간)</t>
  </si>
  <si>
    <t>Cash Dividend(Comm., Interim )</t>
  </si>
  <si>
    <t>현금배당액(우선주, 중간)</t>
  </si>
  <si>
    <t>Cash Dividend(Pref., Interim )</t>
  </si>
  <si>
    <t>현금배당액(보통주, 기말)</t>
  </si>
  <si>
    <t>Cash Dividend(Comm., FY-End )</t>
  </si>
  <si>
    <t>현금배당액(우선주, 기말)</t>
  </si>
  <si>
    <t>Cash Dividend(Pref., FY-End )</t>
  </si>
  <si>
    <t>현금배당액(보통주, 연간)</t>
  </si>
  <si>
    <t>Cash Dividend(Comm.)</t>
  </si>
  <si>
    <t>현금배당액(우선주, 연간)</t>
  </si>
  <si>
    <t>Cash Dividend(Pref.)</t>
  </si>
  <si>
    <t>주식배당액(보통주)</t>
  </si>
  <si>
    <t>Stock Dividend(Comm.)</t>
  </si>
  <si>
    <t>주식배당액(우선주)</t>
  </si>
  <si>
    <t>Stock Dividend(Pref.)</t>
  </si>
  <si>
    <t>Cash Flow Statements</t>
  </si>
  <si>
    <t>영업활동현금흐름</t>
  </si>
  <si>
    <t>Cash Flows from Operating Activities</t>
  </si>
  <si>
    <r>
      <rPr>
        <sz val="8"/>
        <color theme="1"/>
        <rFont val="Malgun Gothic"/>
        <family val="3"/>
        <charset val="129"/>
      </rPr>
      <t>(</t>
    </r>
    <r>
      <rPr>
        <i/>
        <sz val="8"/>
        <color theme="1"/>
        <rFont val="맑은 고딕"/>
        <family val="3"/>
        <charset val="129"/>
      </rPr>
      <t>분기비중)</t>
    </r>
  </si>
  <si>
    <t>현금유출이없는비용</t>
  </si>
  <si>
    <t>Non-Cash Expenses</t>
  </si>
  <si>
    <t>유형자산감가상각비</t>
  </si>
  <si>
    <t>400150+400160</t>
  </si>
  <si>
    <t>외환환산손실</t>
  </si>
  <si>
    <t>지분법, 종속, 관계기업관련손실</t>
  </si>
  <si>
    <t>Losses in Associates, Subsidiaries and JVs</t>
  </si>
  <si>
    <t>현금유입이없는수익</t>
  </si>
  <si>
    <t>Non-Cash Revenues</t>
  </si>
  <si>
    <t>외환환산이익</t>
  </si>
  <si>
    <t>지분법, 종속, 관계기업관련이익</t>
  </si>
  <si>
    <t>Gains in Associates, Subsidiaries and JVs</t>
  </si>
  <si>
    <t>영업관련자산부채변동</t>
  </si>
  <si>
    <t>Changes in A/L from Operating Activities</t>
  </si>
  <si>
    <t>영업활동자산의감소</t>
  </si>
  <si>
    <t>Decr.(Incr.) in Operating Assets</t>
  </si>
  <si>
    <t>매출채권및기타채권의감소(증가)</t>
  </si>
  <si>
    <t>Decr.(Incr.) in Trade and Other Receivables</t>
  </si>
  <si>
    <t>매출채권및기타채권의감소</t>
  </si>
  <si>
    <t>재고자산의감소(증가)</t>
  </si>
  <si>
    <t>Decr.(Incr.) in Inventories</t>
  </si>
  <si>
    <t>재고자산의감소</t>
  </si>
  <si>
    <t>영업활동부채의증가</t>
  </si>
  <si>
    <t>Incr.(Decr.) in Operating Liabilities</t>
  </si>
  <si>
    <t>매입채무및기타채무의증가</t>
  </si>
  <si>
    <t>Incr.(Decr.) in Other Trade and Payables</t>
  </si>
  <si>
    <t>(*) 영업활동에서창출된현금흐름</t>
  </si>
  <si>
    <r>
      <rPr>
        <b/>
        <u/>
        <sz val="8"/>
        <color theme="1"/>
        <rFont val="Malgun Gothic"/>
        <family val="3"/>
        <charset val="129"/>
      </rPr>
      <t>(</t>
    </r>
    <r>
      <rPr>
        <b/>
        <u/>
        <sz val="8"/>
        <color theme="1"/>
        <rFont val="맑은 고딕"/>
        <family val="3"/>
        <charset val="129"/>
      </rPr>
      <t>*)</t>
    </r>
    <r>
      <rPr>
        <b/>
        <u/>
        <sz val="8"/>
        <color theme="1"/>
        <rFont val="맑은 고딕"/>
        <family val="3"/>
        <charset val="129"/>
      </rPr>
      <t>Cash Flows from</t>
    </r>
    <r>
      <rPr>
        <b/>
        <u/>
        <sz val="8"/>
        <color theme="1"/>
        <rFont val="맑은 고딕"/>
        <family val="3"/>
        <charset val="129"/>
      </rPr>
      <t xml:space="preserve"> operating</t>
    </r>
    <r>
      <rPr>
        <b/>
        <u/>
        <sz val="8"/>
        <color theme="1"/>
        <rFont val="맑은 고딕"/>
        <family val="3"/>
        <charset val="129"/>
      </rPr>
      <t xml:space="preserve"> Activities</t>
    </r>
  </si>
  <si>
    <t>이자수입</t>
  </si>
  <si>
    <t>Interest Received</t>
  </si>
  <si>
    <t>(이자지급)</t>
  </si>
  <si>
    <t>(Interest Paid)</t>
  </si>
  <si>
    <t>배당금수입</t>
  </si>
  <si>
    <t>Divideds Received</t>
  </si>
  <si>
    <t>(배당금지급)</t>
  </si>
  <si>
    <t>(Divideds Paid)</t>
  </si>
  <si>
    <t>법인세환입</t>
  </si>
  <si>
    <t>Refunds of Income Taxes</t>
  </si>
  <si>
    <t>(법인세납부)</t>
  </si>
  <si>
    <t>(Payments of Income Taxes)</t>
  </si>
  <si>
    <t>투자활동현금흐름</t>
  </si>
  <si>
    <t>Cash Flows from Investing Activities</t>
  </si>
  <si>
    <r>
      <rPr>
        <b/>
        <sz val="8"/>
        <color theme="1"/>
        <rFont val="Malgun Gothic"/>
        <family val="3"/>
        <charset val="129"/>
      </rPr>
      <t>(</t>
    </r>
    <r>
      <rPr>
        <i/>
        <sz val="8"/>
        <color theme="1"/>
        <rFont val="맑은 고딕"/>
        <family val="3"/>
        <charset val="129"/>
      </rPr>
      <t>분기비중)</t>
    </r>
  </si>
  <si>
    <t>(CAPEX)</t>
  </si>
  <si>
    <t>유형자산의감소</t>
  </si>
  <si>
    <t>Decr. in Tangible Assets</t>
  </si>
  <si>
    <t>무형자산의 증가</t>
  </si>
  <si>
    <t>Decr.(Incr.) in Intangible Assets</t>
  </si>
  <si>
    <t>무형자산의 감소</t>
  </si>
  <si>
    <t>투자자산의감소(증가)</t>
  </si>
  <si>
    <t>Decr.(Incr.) in Investment Assets</t>
  </si>
  <si>
    <t>단기금융자산의감소(증가)</t>
  </si>
  <si>
    <t>Decr.(Incr.) in Current Assets</t>
  </si>
  <si>
    <t>(*) 투자활동에서창출된현금흐름</t>
  </si>
  <si>
    <r>
      <rPr>
        <b/>
        <u/>
        <sz val="8"/>
        <color theme="1"/>
        <rFont val="Malgun Gothic"/>
        <family val="3"/>
        <charset val="129"/>
      </rPr>
      <t>(</t>
    </r>
    <r>
      <rPr>
        <b/>
        <u/>
        <sz val="8"/>
        <color theme="1"/>
        <rFont val="맑은 고딕"/>
        <family val="3"/>
        <charset val="129"/>
      </rPr>
      <t>*)</t>
    </r>
    <r>
      <rPr>
        <b/>
        <u/>
        <sz val="8"/>
        <color theme="1"/>
        <rFont val="맑은 고딕"/>
        <family val="3"/>
        <charset val="129"/>
      </rPr>
      <t>Cash Flows from</t>
    </r>
    <r>
      <rPr>
        <b/>
        <u/>
        <sz val="8"/>
        <color theme="1"/>
        <rFont val="맑은 고딕"/>
        <family val="3"/>
        <charset val="129"/>
      </rPr>
      <t xml:space="preserve"> Investinig</t>
    </r>
    <r>
      <rPr>
        <b/>
        <u/>
        <sz val="8"/>
        <color theme="1"/>
        <rFont val="맑은 고딕"/>
        <family val="3"/>
        <charset val="129"/>
      </rPr>
      <t xml:space="preserve"> Activities</t>
    </r>
  </si>
  <si>
    <t>재무활동현금흐름</t>
  </si>
  <si>
    <t>Cash Flows from Financing Activities</t>
  </si>
  <si>
    <r>
      <rPr>
        <sz val="8"/>
        <color theme="1"/>
        <rFont val="Malgun Gothic"/>
        <family val="3"/>
        <charset val="129"/>
      </rPr>
      <t>(</t>
    </r>
    <r>
      <rPr>
        <i/>
        <sz val="8"/>
        <color theme="1"/>
        <rFont val="맑은 고딕"/>
        <family val="3"/>
        <charset val="129"/>
      </rPr>
      <t>분기비중)</t>
    </r>
  </si>
  <si>
    <t>403650 - 403980</t>
  </si>
  <si>
    <t>단기사채의증가(감소)</t>
  </si>
  <si>
    <t>Incr.(Decr.) in Short-Term Bonds</t>
  </si>
  <si>
    <t>403660 - 403990</t>
  </si>
  <si>
    <t>단기차입금의증가(감소)</t>
  </si>
  <si>
    <t>Incr.(Decr.) in Short-Term Borrowings</t>
  </si>
  <si>
    <t>403680 - 404010</t>
  </si>
  <si>
    <t>유동성장기부채의증가(감소)</t>
  </si>
  <si>
    <t>Incr.(Decr.) in Current Portion of Lt. Debt</t>
  </si>
  <si>
    <t>403750 - 404080</t>
  </si>
  <si>
    <t>사채의증가(감소)</t>
  </si>
  <si>
    <t>Incr.(Decr.) in (Long-Term)Bonds</t>
  </si>
  <si>
    <t>403760 - 404090</t>
  </si>
  <si>
    <t>장기차입금의증가(감소)</t>
  </si>
  <si>
    <t>Incr.(Decr.) in (Long-Term)Borrowings</t>
  </si>
  <si>
    <t>403840 + 403860 - 404170 - 404190</t>
  </si>
  <si>
    <t>자본금, 자본잉여금의 증가(감소)</t>
  </si>
  <si>
    <t>Incr.(Decr.) in Capital Stock &amp; Capital Surplus</t>
  </si>
  <si>
    <t>403890 - 404220</t>
  </si>
  <si>
    <t>자기주식처분(취득)</t>
  </si>
  <si>
    <t>Gains(Losses) on Disposition of Treasury Stock</t>
  </si>
  <si>
    <t>(*) 재무활동에서창출된현금흐름</t>
  </si>
  <si>
    <r>
      <rPr>
        <b/>
        <u/>
        <sz val="8"/>
        <color theme="1"/>
        <rFont val="Malgun Gothic"/>
        <family val="3"/>
        <charset val="129"/>
      </rPr>
      <t>(</t>
    </r>
    <r>
      <rPr>
        <b/>
        <u/>
        <sz val="8"/>
        <color theme="1"/>
        <rFont val="맑은 고딕"/>
        <family val="3"/>
        <charset val="129"/>
      </rPr>
      <t>*)</t>
    </r>
    <r>
      <rPr>
        <b/>
        <u/>
        <sz val="8"/>
        <color theme="1"/>
        <rFont val="맑은 고딕"/>
        <family val="3"/>
        <charset val="129"/>
      </rPr>
      <t>Cash Flows from</t>
    </r>
    <r>
      <rPr>
        <b/>
        <u/>
        <sz val="8"/>
        <color theme="1"/>
        <rFont val="맑은 고딕"/>
        <family val="3"/>
        <charset val="129"/>
      </rPr>
      <t xml:space="preserve"> Financing</t>
    </r>
    <r>
      <rPr>
        <b/>
        <u/>
        <sz val="8"/>
        <color theme="1"/>
        <rFont val="맑은 고딕"/>
        <family val="3"/>
        <charset val="129"/>
      </rPr>
      <t xml:space="preserve"> Activities</t>
    </r>
  </si>
  <si>
    <t>기타현금흐름 (Balance)</t>
  </si>
  <si>
    <t>Other Cash Flows (Balance)</t>
  </si>
  <si>
    <t>기타현금흐름</t>
  </si>
  <si>
    <t>연결범위변동으로인한현금의증가</t>
  </si>
  <si>
    <t>Change of Consolidated Scope</t>
  </si>
  <si>
    <t>환율변동효과</t>
  </si>
  <si>
    <t>Difference by Changes in Foreign Exchange Rates</t>
  </si>
  <si>
    <t>현금및현금성자산의 증가</t>
  </si>
  <si>
    <t>Incr.(Decr.) in Cash and Cash Equivalents</t>
  </si>
  <si>
    <t>기초 현금및현금성자산</t>
  </si>
  <si>
    <t>Beginning Cash and Cash Equivalents</t>
  </si>
  <si>
    <t>기말 현금및현금성자산</t>
  </si>
  <si>
    <t>Ending Cash and Cash Equivalents</t>
  </si>
  <si>
    <t>B/S 기말현금</t>
  </si>
  <si>
    <r>
      <rPr>
        <b/>
        <sz val="8"/>
        <color theme="1"/>
        <rFont val="Malgun Gothic"/>
        <family val="3"/>
        <charset val="129"/>
      </rPr>
      <t xml:space="preserve">B/S </t>
    </r>
    <r>
      <rPr>
        <b/>
        <sz val="8"/>
        <color theme="1"/>
        <rFont val="맑은 고딕"/>
        <family val="3"/>
        <charset val="129"/>
      </rPr>
      <t>Cash (End of Year)</t>
    </r>
  </si>
  <si>
    <t>B/S 기말현금 - C/F 기말현금</t>
  </si>
  <si>
    <r>
      <rPr>
        <b/>
        <sz val="8"/>
        <color theme="1"/>
        <rFont val="Malgun Gothic"/>
        <family val="3"/>
        <charset val="129"/>
      </rPr>
      <t xml:space="preserve">B/S </t>
    </r>
    <r>
      <rPr>
        <b/>
        <sz val="8"/>
        <color theme="1"/>
        <rFont val="맑은 고딕"/>
        <family val="3"/>
        <charset val="129"/>
      </rPr>
      <t>Cash (End of Year)</t>
    </r>
    <r>
      <rPr>
        <b/>
        <sz val="8"/>
        <color theme="1"/>
        <rFont val="맑은 고딕"/>
        <family val="3"/>
        <charset val="129"/>
      </rPr>
      <t xml:space="preserve"> - C/F</t>
    </r>
    <r>
      <rPr>
        <b/>
        <sz val="8"/>
        <color theme="1"/>
        <rFont val="맑은 고딕"/>
        <family val="3"/>
        <charset val="129"/>
      </rPr>
      <t xml:space="preserve"> Cash (End of Year)</t>
    </r>
  </si>
  <si>
    <t>Prices</t>
  </si>
  <si>
    <t>보통주 주가(연말)</t>
  </si>
  <si>
    <t>Common Stock Price (FY-end)</t>
  </si>
  <si>
    <t>보통주 주가(최고)</t>
  </si>
  <si>
    <t>Common Stock Price (High)</t>
  </si>
  <si>
    <t>보통주 주가(최저)</t>
  </si>
  <si>
    <t>Common Stock Price (Low)</t>
  </si>
  <si>
    <t>보통주 주가(평균)</t>
  </si>
  <si>
    <t>Common Stock Price (Avg.)</t>
  </si>
  <si>
    <t>우선주 주가(연말)</t>
  </si>
  <si>
    <t>Preferred Stock Price (FY-end)</t>
  </si>
  <si>
    <t>우선주 주가(최고)</t>
  </si>
  <si>
    <t>Preferred Stock Price (High)</t>
  </si>
  <si>
    <t>우선주 주가(최저)</t>
  </si>
  <si>
    <t>Preferred Stock Price (Low)</t>
  </si>
  <si>
    <t>우선주 주가(평균)</t>
  </si>
  <si>
    <t>Preferred Stock Price (Avg.)</t>
  </si>
  <si>
    <t>보통주 수정주가(연말)</t>
  </si>
  <si>
    <t>Common Stock Adj. Price (FY-end)</t>
  </si>
  <si>
    <t>보통주 수정주가(최고)</t>
  </si>
  <si>
    <t>Common Stock Adj. Price (High)</t>
  </si>
  <si>
    <t>보통주 수정주가(최저)</t>
  </si>
  <si>
    <t>Common Stock Adj. Price (Low)</t>
  </si>
  <si>
    <t>보통주 수정주가(평균)</t>
  </si>
  <si>
    <t>Common Stock Adj. Price (Avg.)</t>
  </si>
  <si>
    <t>우선주 수정주가(연말)</t>
  </si>
  <si>
    <t>Preferred Stock Adj. Price (FY-end)</t>
  </si>
  <si>
    <t>우선주 수정주가(최고)</t>
  </si>
  <si>
    <t>Preferred Stock Adj. Price (High)</t>
  </si>
  <si>
    <t>우선주 수정주가(최저)</t>
  </si>
  <si>
    <t>Preferred Stock Adj. Price (Low)</t>
  </si>
  <si>
    <t>우선주 수정주가(평균)</t>
  </si>
  <si>
    <t>Preferred Stock Adj. Price (Avg.)</t>
  </si>
  <si>
    <t>보통주 시가총액(연말)</t>
  </si>
  <si>
    <t>Common Market Cap (FY-end)</t>
  </si>
  <si>
    <t>보통주 시가총액(최고)</t>
  </si>
  <si>
    <t>Common Market Cap (High)</t>
  </si>
  <si>
    <t>보통주 시가총액(최저)</t>
  </si>
  <si>
    <t>Common Market Cap (Low)</t>
  </si>
  <si>
    <t>보통주 시가총액(평균)</t>
  </si>
  <si>
    <t>Common Market Cap (Avg.)</t>
  </si>
  <si>
    <t>우선주 시가총액(연말)</t>
  </si>
  <si>
    <t>Preferred Market Cap (FY-end)</t>
  </si>
  <si>
    <t>우선주 시가총액(최고)</t>
  </si>
  <si>
    <t>Preferred Market Cap (High)</t>
  </si>
  <si>
    <t>우선주 시가총액(최저)</t>
  </si>
  <si>
    <t>Preferred Market Cap (Low)</t>
  </si>
  <si>
    <t>우선주 시가총액(평균)</t>
  </si>
  <si>
    <t>Preferred Market Cap (Avg.)</t>
  </si>
  <si>
    <t>전    체 시가총액(연말)</t>
  </si>
  <si>
    <t>Total Market Cap (FY-end)</t>
  </si>
  <si>
    <t>전    체 시가총액(최고)</t>
  </si>
  <si>
    <t>Total Market Cap (High)</t>
  </si>
  <si>
    <t>전    체 시가총액(최저)</t>
  </si>
  <si>
    <t>Total Market Cap (Low)</t>
  </si>
  <si>
    <t>전    체 시가총액(평균)</t>
  </si>
  <si>
    <t>Total Market Cap (Avg.)</t>
  </si>
  <si>
    <t>BaseA</t>
  </si>
  <si>
    <t>Income Statement</t>
  </si>
  <si>
    <t>순매출액 (직접 입력)</t>
  </si>
  <si>
    <t>Net sales (manual)</t>
  </si>
  <si>
    <t>판매비와 관리비</t>
  </si>
  <si>
    <r>
      <rPr>
        <b/>
        <sz val="8"/>
        <color theme="1"/>
        <rFont val="Malgun Gothic"/>
        <family val="3"/>
        <charset val="129"/>
      </rPr>
      <t>A</t>
    </r>
    <r>
      <rPr>
        <b/>
        <sz val="8"/>
        <color theme="1"/>
        <rFont val="맑은 고딕"/>
        <family val="3"/>
        <charset val="129"/>
      </rPr>
      <t>dj.</t>
    </r>
    <r>
      <rPr>
        <b/>
        <sz val="8"/>
        <color theme="1"/>
        <rFont val="맑은 고딕"/>
        <family val="3"/>
        <charset val="129"/>
      </rPr>
      <t>Operating Income</t>
    </r>
  </si>
  <si>
    <t xml:space="preserve">  Revenues on Foreign Exchange</t>
  </si>
  <si>
    <t>조정 당기순이익</t>
  </si>
  <si>
    <t>지배주주지분순이익</t>
  </si>
  <si>
    <t>조정 지배주주지분순이익</t>
  </si>
  <si>
    <t>Balance Sheet</t>
  </si>
  <si>
    <t>기타유형자산</t>
  </si>
  <si>
    <t>비유동종업원급여충당부채</t>
  </si>
  <si>
    <t>Owners of Parent Equity</t>
  </si>
  <si>
    <t>Accumulated Other Comprehensive Income</t>
  </si>
  <si>
    <r>
      <rPr>
        <b/>
        <sz val="8"/>
        <color theme="1"/>
        <rFont val="Malgun Gothic"/>
        <family val="3"/>
        <charset val="129"/>
      </rPr>
      <t>N</t>
    </r>
    <r>
      <rPr>
        <b/>
        <sz val="8"/>
        <color theme="1"/>
        <rFont val="맑은 고딕"/>
        <family val="3"/>
        <charset val="129"/>
      </rPr>
      <t>et Income</t>
    </r>
  </si>
  <si>
    <t>Taxes Expenses</t>
  </si>
  <si>
    <r>
      <rPr>
        <b/>
        <u/>
        <sz val="8"/>
        <color theme="1"/>
        <rFont val="Malgun Gothic"/>
        <family val="3"/>
        <charset val="129"/>
      </rPr>
      <t>(</t>
    </r>
    <r>
      <rPr>
        <b/>
        <u/>
        <sz val="8"/>
        <color theme="1"/>
        <rFont val="맑은 고딕"/>
        <family val="3"/>
        <charset val="129"/>
      </rPr>
      <t>*)</t>
    </r>
    <r>
      <rPr>
        <b/>
        <u/>
        <sz val="8"/>
        <color theme="1"/>
        <rFont val="맑은 고딕"/>
        <family val="3"/>
        <charset val="129"/>
      </rPr>
      <t>Cash Flows from Operating Activities</t>
    </r>
  </si>
  <si>
    <t>Incr. in Intangible Assets</t>
  </si>
  <si>
    <t>Decr. in Intangible Assets</t>
  </si>
  <si>
    <r>
      <rPr>
        <b/>
        <u/>
        <sz val="8"/>
        <color theme="1"/>
        <rFont val="Malgun Gothic"/>
        <family val="3"/>
        <charset val="129"/>
      </rPr>
      <t>(</t>
    </r>
    <r>
      <rPr>
        <b/>
        <u/>
        <sz val="8"/>
        <color theme="1"/>
        <rFont val="맑은 고딕"/>
        <family val="3"/>
        <charset val="129"/>
      </rPr>
      <t>*)</t>
    </r>
    <r>
      <rPr>
        <b/>
        <u/>
        <sz val="8"/>
        <color theme="1"/>
        <rFont val="맑은 고딕"/>
        <family val="3"/>
        <charset val="129"/>
      </rPr>
      <t>Cash Flows from</t>
    </r>
    <r>
      <rPr>
        <b/>
        <u/>
        <sz val="8"/>
        <color theme="1"/>
        <rFont val="맑은 고딕"/>
        <family val="3"/>
        <charset val="129"/>
      </rPr>
      <t xml:space="preserve"> Investing</t>
    </r>
    <r>
      <rPr>
        <b/>
        <u/>
        <sz val="8"/>
        <color theme="1"/>
        <rFont val="맑은 고딕"/>
        <family val="3"/>
        <charset val="129"/>
      </rPr>
      <t xml:space="preserve"> Activities</t>
    </r>
  </si>
  <si>
    <r>
      <rPr>
        <b/>
        <u/>
        <sz val="8"/>
        <color theme="1"/>
        <rFont val="Malgun Gothic"/>
        <family val="3"/>
        <charset val="129"/>
      </rPr>
      <t>(</t>
    </r>
    <r>
      <rPr>
        <b/>
        <u/>
        <sz val="8"/>
        <color theme="1"/>
        <rFont val="맑은 고딕"/>
        <family val="3"/>
        <charset val="129"/>
      </rPr>
      <t>*)</t>
    </r>
    <r>
      <rPr>
        <b/>
        <u/>
        <sz val="8"/>
        <color theme="1"/>
        <rFont val="맑은 고딕"/>
        <family val="3"/>
        <charset val="129"/>
      </rPr>
      <t>Cash Flows from</t>
    </r>
    <r>
      <rPr>
        <b/>
        <u/>
        <sz val="8"/>
        <color theme="1"/>
        <rFont val="맑은 고딕"/>
        <family val="3"/>
        <charset val="129"/>
      </rPr>
      <t xml:space="preserve"> Financing</t>
    </r>
    <r>
      <rPr>
        <b/>
        <u/>
        <sz val="8"/>
        <color theme="1"/>
        <rFont val="맑은 고딕"/>
        <family val="3"/>
        <charset val="129"/>
      </rPr>
      <t xml:space="preserve"> Activities</t>
    </r>
  </si>
  <si>
    <t>Other Cash Flows</t>
  </si>
  <si>
    <t>Shares, Prices, &amp; Dividends</t>
  </si>
  <si>
    <t>기타계정</t>
  </si>
  <si>
    <t>NOPLAT</t>
  </si>
  <si>
    <t>EBITDA (*)영업이익기준</t>
  </si>
  <si>
    <t>EBITDA (*) (Operationg Income)</t>
  </si>
  <si>
    <t>EBITDA (*)조정영업이익기준</t>
  </si>
  <si>
    <t>EBITDA (*) (Adj. Operationg Income)</t>
  </si>
  <si>
    <t>FCF</t>
  </si>
  <si>
    <t>지배주주순이익 (계산용)</t>
  </si>
  <si>
    <t>Net Income Attri. to Parent (Calc.)</t>
  </si>
  <si>
    <t>조정 지배주주순이익 (계산용)</t>
  </si>
  <si>
    <t>Adj. Net Income Attri. to Parent (Calc.)</t>
  </si>
  <si>
    <t xml:space="preserve">주당EBIT (원, 조정기준) </t>
  </si>
  <si>
    <t>EBIT Per Share(Won. Adj. Operating Income)</t>
  </si>
  <si>
    <t>주당EBITDA (원, 조정기준)</t>
  </si>
  <si>
    <t>EBITDA Per Share(Won. Adj. Operating Income)</t>
  </si>
  <si>
    <t>감가상각대상자산</t>
  </si>
  <si>
    <t>Depreciating Assets</t>
  </si>
  <si>
    <t>순자산</t>
  </si>
  <si>
    <t>Net Assets</t>
  </si>
  <si>
    <t>순운영자산</t>
  </si>
  <si>
    <t>Net Working Capital</t>
  </si>
  <si>
    <t>이자발생자산</t>
  </si>
  <si>
    <t>Financial Assets (Interest related)</t>
  </si>
  <si>
    <t>총차입금</t>
  </si>
  <si>
    <t>Interest-Bearing Debts</t>
  </si>
  <si>
    <t>순차입금</t>
  </si>
  <si>
    <t>Net Interest-Bearing Debts</t>
  </si>
  <si>
    <t>운영투하자본</t>
  </si>
  <si>
    <t>IC</t>
  </si>
  <si>
    <t>Enterprise Value</t>
  </si>
  <si>
    <t>NAV</t>
  </si>
  <si>
    <t>Multiple</t>
  </si>
  <si>
    <t>EPS_지배주주순이익 기준</t>
  </si>
  <si>
    <t>EPS_P (excl. Minority Interest)</t>
  </si>
  <si>
    <t>PER_지배주주순이익 기준 (End)</t>
  </si>
  <si>
    <t>PER_P (End)</t>
  </si>
  <si>
    <t>PER_지배주주순이익 기준 (High)</t>
  </si>
  <si>
    <t>PER_P (High)</t>
  </si>
  <si>
    <t>PER_지배주주순이익 기준 (Low)</t>
  </si>
  <si>
    <t>PER_P (Low)</t>
  </si>
  <si>
    <t>PER_지배주주순이익 기준 (Avg)</t>
  </si>
  <si>
    <t>PER_P (Avg)</t>
  </si>
  <si>
    <t>Adj EPS_지배주주순이익 기준</t>
  </si>
  <si>
    <t>Adj EPS_P (excl. Minority Interest)</t>
  </si>
  <si>
    <t>Adj PER_지배주주순이익 기준 (End)</t>
  </si>
  <si>
    <t>Adj PER_P (End)</t>
  </si>
  <si>
    <t>Adj PER_지배주주순이익 기준 (High)</t>
  </si>
  <si>
    <t>Adj PER_P (High)</t>
  </si>
  <si>
    <t>Adj PER_지배주주순이익 기준 (Low)</t>
  </si>
  <si>
    <t>Adj PER_P (Low)</t>
  </si>
  <si>
    <t>Adj PER_지배주주순이익 기준 (Avg)</t>
  </si>
  <si>
    <t>Adj PER_P (Avg)</t>
  </si>
  <si>
    <t>EPS_당기순이익 기준</t>
  </si>
  <si>
    <t>EPS_C (incl. Minority Interest)</t>
  </si>
  <si>
    <t>PER_당기순이익 기준 (End)</t>
  </si>
  <si>
    <t>PER_C (End)</t>
  </si>
  <si>
    <t>PER_당기순이익 기준 (High)</t>
  </si>
  <si>
    <t>PER_C (High)</t>
  </si>
  <si>
    <t>PER_당기순이익 기준 (Low)</t>
  </si>
  <si>
    <t>PER_C (Low)</t>
  </si>
  <si>
    <t>PER_당기순이익 기준 (Avg)</t>
  </si>
  <si>
    <t>PER_C (Avg)</t>
  </si>
  <si>
    <t>Adj EPS_당기순이익 기준</t>
  </si>
  <si>
    <t>Adj EPS_C (incl. Minority Interest)</t>
  </si>
  <si>
    <t>Adj PER_당기순이익 기준 (End)</t>
  </si>
  <si>
    <t>Adj PER_C (End)</t>
  </si>
  <si>
    <t>Adj PER_당기순이익 기준 (High)</t>
  </si>
  <si>
    <t>Adj PER_C (High)</t>
  </si>
  <si>
    <t>Adj PER_당기순이익 기준 (Low)</t>
  </si>
  <si>
    <t>Adj PER_C (Low)</t>
  </si>
  <si>
    <t>Adj PER_당기순이익 기준 (Avg)</t>
  </si>
  <si>
    <t>Adj PER_C (Avg)</t>
  </si>
  <si>
    <t>BPS_지배주주지분 기준</t>
  </si>
  <si>
    <t>BPS_P (excl. Minority Interest)</t>
  </si>
  <si>
    <t>PBR_지배주주지분 기준 (End)</t>
  </si>
  <si>
    <t>PBR_P (End)</t>
  </si>
  <si>
    <t>PBR_지배주주지분 기준 (High)</t>
  </si>
  <si>
    <t>PBR_P (High)</t>
  </si>
  <si>
    <t>PBR_지배주주지분 기준 (Low)</t>
  </si>
  <si>
    <t>PBR_P (Low)</t>
  </si>
  <si>
    <t>PBR_지배주주지분 기준 (Avg)</t>
  </si>
  <si>
    <t>PBR_P (Avg)</t>
  </si>
  <si>
    <t>Adj BPS_지배주주지분 기준</t>
  </si>
  <si>
    <t>Adj BPS_P (excl. Minority Interest)</t>
  </si>
  <si>
    <t>Adj PBR_지배주주지분 기준 (End)</t>
  </si>
  <si>
    <t>Adj PBR_P (End)</t>
  </si>
  <si>
    <t>Adj PBR_지배주주지분 기준 (High)</t>
  </si>
  <si>
    <t>Adj PBR_P (High)</t>
  </si>
  <si>
    <t>Adj PBR_지배주주지분 기준 (Low)</t>
  </si>
  <si>
    <t>Adj PBR_P (Low)</t>
  </si>
  <si>
    <t>Adj PBR_지배주주지분 기준 (Avg)</t>
  </si>
  <si>
    <t>Adj PBR_P (Avg)</t>
  </si>
  <si>
    <t>BPS_자본총계 기준</t>
  </si>
  <si>
    <t>BPS_C</t>
  </si>
  <si>
    <t>PBR_자본총계 기준 (End)</t>
  </si>
  <si>
    <t>PBR_C (End)</t>
  </si>
  <si>
    <t>PBR_자본총계 기준 (High)</t>
  </si>
  <si>
    <t>PBR_C (High)</t>
  </si>
  <si>
    <t>PBR_자본총계 기준 (Low)</t>
  </si>
  <si>
    <t>PBR_C (Low)</t>
  </si>
  <si>
    <t>PBR_자본총계 기준 (Avg)</t>
  </si>
  <si>
    <t>PBR_C (Avg)</t>
  </si>
  <si>
    <t>Adj BPS_자본총계 기준</t>
  </si>
  <si>
    <t>Adj BPS_C</t>
  </si>
  <si>
    <t>Adj PBR_자본총계 기준 (End)</t>
  </si>
  <si>
    <t>Adj PBR_C (End)</t>
  </si>
  <si>
    <t>Adj PBR_자본총계 기준 (High)</t>
  </si>
  <si>
    <t>Adj PBR_C (High)</t>
  </si>
  <si>
    <t>Adj PBR_자본총계 기준 (Low)</t>
  </si>
  <si>
    <t>Adj PBR_C (Low)</t>
  </si>
  <si>
    <t>Adj PBR_자본총계 기준 (Avg)</t>
  </si>
  <si>
    <t>Adj PBR_C (Avg)</t>
  </si>
  <si>
    <t>CPS</t>
  </si>
  <si>
    <t>PCR (End)</t>
  </si>
  <si>
    <t>PCR (High)</t>
  </si>
  <si>
    <t>PCR (Low)</t>
  </si>
  <si>
    <t>PCR (Avg)</t>
  </si>
  <si>
    <t>SPS</t>
  </si>
  <si>
    <t>PSR (End)</t>
  </si>
  <si>
    <t>PSR (High)</t>
  </si>
  <si>
    <t>PSR (Low)</t>
  </si>
  <si>
    <t>PSR (Avg)</t>
  </si>
  <si>
    <t>EV/EBITDA (End)</t>
  </si>
  <si>
    <t>EV/EBITDA (High)</t>
  </si>
  <si>
    <t>EV/EBITDA (Low)</t>
  </si>
  <si>
    <t>EV/EBITDA (Avg)</t>
  </si>
  <si>
    <t>EV/조정EBITDA (End)</t>
  </si>
  <si>
    <t>EV/조정EBITDA (High)</t>
  </si>
  <si>
    <t>EV/조정EBITDA (Low)</t>
  </si>
  <si>
    <t>EV/조정EBITDA (Avg)</t>
  </si>
  <si>
    <t>Ratios</t>
  </si>
  <si>
    <t>ROE_지배주주순이익 기준</t>
  </si>
  <si>
    <t>ROE (excl. Minority Interest)</t>
  </si>
  <si>
    <t>Adj ROE_지배주주순이익 기준</t>
  </si>
  <si>
    <t>Adj ROE (excl. Minority Interest)</t>
  </si>
  <si>
    <t>ROE_당기순이익 기준</t>
  </si>
  <si>
    <t>ROE_C (incl. Minority Interest)</t>
  </si>
  <si>
    <t>Adj ROE_당기순이익 기준</t>
  </si>
  <si>
    <t>Adj ROE_C (incl. Minority Interest)</t>
  </si>
  <si>
    <t>ROA</t>
  </si>
  <si>
    <t>Adj ROA</t>
  </si>
  <si>
    <t>ROIC</t>
  </si>
  <si>
    <t>매출액 증가율</t>
  </si>
  <si>
    <t>Sales Growth</t>
  </si>
  <si>
    <t>EBITDA 증가율</t>
  </si>
  <si>
    <t>EBITDA Growth</t>
  </si>
  <si>
    <t>조정EBITDA 증가율</t>
  </si>
  <si>
    <t>adj. EBITDA Growth</t>
  </si>
  <si>
    <t>영업이익 증가율</t>
  </si>
  <si>
    <t>Operating Income Growth</t>
  </si>
  <si>
    <t>조정영업이익 증가율</t>
  </si>
  <si>
    <t>adj. Operating Income Growth</t>
  </si>
  <si>
    <t>법인세차감전이익증가율</t>
  </si>
  <si>
    <t>Pre-tax Income Growth</t>
  </si>
  <si>
    <t>당기순이익 증가율</t>
  </si>
  <si>
    <t>NP Growth</t>
  </si>
  <si>
    <t>지배주주순이익 증가율</t>
  </si>
  <si>
    <t>NP Growth (excl. minority int)</t>
  </si>
  <si>
    <t>EPS_지배주주순이익 기준 증가율</t>
  </si>
  <si>
    <t>EPS_P Growth</t>
  </si>
  <si>
    <t>EPS_당기순이익 기준 증가율</t>
  </si>
  <si>
    <t>EPS_C Growth</t>
  </si>
  <si>
    <t>매출총이익 Margin</t>
  </si>
  <si>
    <t>Gross Profit Margin</t>
  </si>
  <si>
    <t>EBITDA Margin</t>
  </si>
  <si>
    <t>조정EBITDA Margin</t>
  </si>
  <si>
    <t>adj. EBITDA Margin</t>
  </si>
  <si>
    <t>영업이익 Margin</t>
  </si>
  <si>
    <t>Operating Income Margin</t>
  </si>
  <si>
    <t>조정영업이익 Margin</t>
  </si>
  <si>
    <t>adj. Operating Income Margin</t>
  </si>
  <si>
    <t>법인세차감전이익율</t>
  </si>
  <si>
    <t>Pre-tax Income Margin</t>
  </si>
  <si>
    <t>당기순이익 Margin</t>
  </si>
  <si>
    <t>NP Margin</t>
  </si>
  <si>
    <t>지배주주순이익 Margin</t>
  </si>
  <si>
    <t>NP Margin (exc. minority int)</t>
  </si>
  <si>
    <t>유동자산 증가율</t>
  </si>
  <si>
    <t>Current Assets Growth</t>
  </si>
  <si>
    <t>유형자산 증가율</t>
  </si>
  <si>
    <t>Tangible Assets Growth</t>
  </si>
  <si>
    <t>자기자본 증가율</t>
  </si>
  <si>
    <t>Shareholder's equity Growth</t>
  </si>
  <si>
    <t>총자산 증가율</t>
  </si>
  <si>
    <t>Gross Assets Growth</t>
  </si>
  <si>
    <t>보통주현금배당성향</t>
  </si>
  <si>
    <t>Payout Ratio (Common, Cash)</t>
  </si>
  <si>
    <t>보통주전체배당성향</t>
  </si>
  <si>
    <t>Payout Ratio (Common, Total)</t>
  </si>
  <si>
    <t>우선주현금배당성향</t>
  </si>
  <si>
    <t>Payout Ratio (Preferred, Cash)</t>
  </si>
  <si>
    <t>우선주전체배당성향</t>
  </si>
  <si>
    <t>Payout Ratio (Preferred, Total)</t>
  </si>
  <si>
    <t>보통주현금배당수익률</t>
  </si>
  <si>
    <t>Dividend Yield (Common, Cash)</t>
  </si>
  <si>
    <t>보통주전체배당수익률</t>
  </si>
  <si>
    <t>Dividend Yield (Common, Total)</t>
  </si>
  <si>
    <t>우선주현금배당수익률</t>
  </si>
  <si>
    <t>Dividend Yield (Preferred, Cash)</t>
  </si>
  <si>
    <t>우선주전체배당수익률</t>
  </si>
  <si>
    <t>Dividend Yield (Preferred, Total)</t>
  </si>
  <si>
    <t>유동비율</t>
  </si>
  <si>
    <t>Current Ratio</t>
  </si>
  <si>
    <t>부채비율</t>
  </si>
  <si>
    <t>D/E Ratio</t>
  </si>
  <si>
    <t>이자보상배율</t>
  </si>
  <si>
    <t>Interest Coverage</t>
  </si>
  <si>
    <t>총자산회전율</t>
  </si>
  <si>
    <t>Asset Turnover</t>
  </si>
  <si>
    <t>매출채권회전율</t>
  </si>
  <si>
    <t>Receivable Turnover</t>
  </si>
  <si>
    <t>재고자산회전율</t>
  </si>
  <si>
    <t>Inventory Turnover</t>
  </si>
  <si>
    <t>매입채무회전율</t>
  </si>
  <si>
    <t>Payables Turnover</t>
  </si>
  <si>
    <t>Valuation</t>
  </si>
  <si>
    <t>WACC</t>
  </si>
  <si>
    <t>자기자본비용(COE)</t>
  </si>
  <si>
    <t>Cost of Equity</t>
  </si>
  <si>
    <t>타인자본비용(COD)</t>
  </si>
  <si>
    <t>Cost of Debt</t>
  </si>
  <si>
    <t>DCF</t>
  </si>
  <si>
    <t>총현금흐름</t>
  </si>
  <si>
    <t>Gross Cash Flow</t>
  </si>
  <si>
    <t>총투자</t>
  </si>
  <si>
    <t>Gross investment</t>
  </si>
  <si>
    <t>Free Cash Flow</t>
  </si>
  <si>
    <t>PVIF(including Mid-year adj.Factor)</t>
  </si>
  <si>
    <t>PV of FCFF</t>
  </si>
  <si>
    <t>RIM</t>
  </si>
  <si>
    <t>Total Shareholder's Equity</t>
  </si>
  <si>
    <t>ROE Spread (FROE-COE)</t>
  </si>
  <si>
    <t>Residual Income</t>
  </si>
  <si>
    <t>PV of Residual Income</t>
  </si>
  <si>
    <t>EVA</t>
  </si>
  <si>
    <t>투하자본(IC)</t>
  </si>
  <si>
    <t>투하자본수익률(ROIC) (%)</t>
  </si>
  <si>
    <t>ROIC (%)</t>
  </si>
  <si>
    <t>ROIC Spread(ROIC-WACC)</t>
  </si>
  <si>
    <t>Economic Profit(Economic Value Added)</t>
  </si>
  <si>
    <t>PV of EVA</t>
  </si>
  <si>
    <t>BaseQ</t>
  </si>
  <si>
    <t>2022.03</t>
  </si>
  <si>
    <t>2022.06</t>
  </si>
  <si>
    <t>2022.09</t>
  </si>
  <si>
    <t>2023.03</t>
  </si>
  <si>
    <t>2023.06</t>
  </si>
  <si>
    <t>2023.09</t>
  </si>
  <si>
    <t>2024.03</t>
  </si>
  <si>
    <t>2024.06</t>
  </si>
  <si>
    <t>2024.09</t>
  </si>
  <si>
    <t>2026.03</t>
  </si>
  <si>
    <t>2026.06</t>
  </si>
  <si>
    <t>2026.09</t>
  </si>
  <si>
    <t>2027.03</t>
  </si>
  <si>
    <t>2027.06</t>
  </si>
  <si>
    <t>2027.09</t>
  </si>
  <si>
    <t>2022_1A</t>
  </si>
  <si>
    <t>2022_2A</t>
  </si>
  <si>
    <t>2022_3A</t>
  </si>
  <si>
    <t>2022_4A</t>
  </si>
  <si>
    <t>2023_1A</t>
  </si>
  <si>
    <t>2023_2A</t>
  </si>
  <si>
    <t>2023_3A</t>
  </si>
  <si>
    <t>2023_4A</t>
  </si>
  <si>
    <t>2024_1A</t>
  </si>
  <si>
    <t>2024_2A</t>
  </si>
  <si>
    <t>2024_3A</t>
  </si>
  <si>
    <t>2024_4A</t>
  </si>
  <si>
    <t>2026_1F</t>
  </si>
  <si>
    <t>2026_2F</t>
  </si>
  <si>
    <t>2026_3F</t>
  </si>
  <si>
    <t>2026_4F</t>
  </si>
  <si>
    <t>2027_1F</t>
  </si>
  <si>
    <t>2027_2F</t>
  </si>
  <si>
    <t>2027_3F</t>
  </si>
  <si>
    <t>2027_4F</t>
  </si>
  <si>
    <r>
      <rPr>
        <b/>
        <sz val="8"/>
        <color theme="1"/>
        <rFont val="Malgun Gothic"/>
        <family val="3"/>
        <charset val="129"/>
      </rPr>
      <t>A</t>
    </r>
    <r>
      <rPr>
        <b/>
        <sz val="8"/>
        <color theme="1"/>
        <rFont val="맑은 고딕"/>
        <family val="3"/>
        <charset val="129"/>
      </rPr>
      <t>dj.</t>
    </r>
    <r>
      <rPr>
        <b/>
        <sz val="8"/>
        <color theme="1"/>
        <rFont val="맑은 고딕"/>
        <family val="3"/>
        <charset val="129"/>
      </rPr>
      <t>Operating Income</t>
    </r>
  </si>
  <si>
    <t>매출채권</t>
  </si>
  <si>
    <t>기타단기채권</t>
  </si>
  <si>
    <t xml:space="preserve">  Other Short-Term Receivables</t>
  </si>
  <si>
    <r>
      <rPr>
        <b/>
        <sz val="8"/>
        <color theme="1"/>
        <rFont val="Malgun Gothic"/>
        <family val="3"/>
        <charset val="129"/>
      </rPr>
      <t>N</t>
    </r>
    <r>
      <rPr>
        <b/>
        <sz val="8"/>
        <color theme="1"/>
        <rFont val="맑은 고딕"/>
        <family val="3"/>
        <charset val="129"/>
      </rPr>
      <t>et Income</t>
    </r>
  </si>
  <si>
    <r>
      <rPr>
        <b/>
        <u/>
        <sz val="8"/>
        <color theme="1"/>
        <rFont val="Malgun Gothic"/>
        <family val="3"/>
        <charset val="129"/>
      </rPr>
      <t>(</t>
    </r>
    <r>
      <rPr>
        <b/>
        <u/>
        <sz val="8"/>
        <color theme="1"/>
        <rFont val="맑은 고딕"/>
        <family val="3"/>
        <charset val="129"/>
      </rPr>
      <t>*)</t>
    </r>
    <r>
      <rPr>
        <b/>
        <u/>
        <sz val="8"/>
        <color theme="1"/>
        <rFont val="맑은 고딕"/>
        <family val="3"/>
        <charset val="129"/>
      </rPr>
      <t>Cash Flows from</t>
    </r>
    <r>
      <rPr>
        <b/>
        <u/>
        <sz val="8"/>
        <color theme="1"/>
        <rFont val="맑은 고딕"/>
        <family val="3"/>
        <charset val="129"/>
      </rPr>
      <t xml:space="preserve"> Investing</t>
    </r>
    <r>
      <rPr>
        <b/>
        <u/>
        <sz val="8"/>
        <color theme="1"/>
        <rFont val="맑은 고딕"/>
        <family val="3"/>
        <charset val="129"/>
      </rPr>
      <t xml:space="preserve"> Activities</t>
    </r>
  </si>
  <si>
    <r>
      <rPr>
        <b/>
        <u/>
        <sz val="8"/>
        <color theme="1"/>
        <rFont val="Malgun Gothic"/>
        <family val="3"/>
        <charset val="129"/>
      </rPr>
      <t>(</t>
    </r>
    <r>
      <rPr>
        <b/>
        <u/>
        <sz val="8"/>
        <color theme="1"/>
        <rFont val="맑은 고딕"/>
        <family val="3"/>
        <charset val="129"/>
      </rPr>
      <t>*)</t>
    </r>
    <r>
      <rPr>
        <b/>
        <u/>
        <sz val="8"/>
        <color theme="1"/>
        <rFont val="맑은 고딕"/>
        <family val="3"/>
        <charset val="129"/>
      </rPr>
      <t>Cash Flows from</t>
    </r>
    <r>
      <rPr>
        <b/>
        <u/>
        <sz val="8"/>
        <color theme="1"/>
        <rFont val="맑은 고딕"/>
        <family val="3"/>
        <charset val="129"/>
      </rPr>
      <t xml:space="preserve"> Financing</t>
    </r>
    <r>
      <rPr>
        <b/>
        <u/>
        <sz val="8"/>
        <color theme="1"/>
        <rFont val="맑은 고딕"/>
        <family val="3"/>
        <charset val="129"/>
      </rPr>
      <t xml:space="preserve"> Activities</t>
    </r>
  </si>
  <si>
    <t>ROE</t>
  </si>
  <si>
    <t>Adj ROE</t>
  </si>
  <si>
    <t>ROE_C</t>
  </si>
  <si>
    <t>Adj ROE_C</t>
  </si>
  <si>
    <t>NP Growth (exc. minority int)</t>
  </si>
  <si>
    <t xml:space="preserve">  Annual</t>
  </si>
  <si>
    <t>(*) 우측(DF열)에서 연간금액 조회 가능</t>
  </si>
  <si>
    <t>2008.03</t>
  </si>
  <si>
    <t>2008.06</t>
  </si>
  <si>
    <t>2008.09</t>
  </si>
  <si>
    <t>2009.03</t>
  </si>
  <si>
    <t>2009.06</t>
  </si>
  <si>
    <t>2009.09</t>
  </si>
  <si>
    <t>2010.03</t>
  </si>
  <si>
    <t>2010.06</t>
  </si>
  <si>
    <t>2010.09</t>
  </si>
  <si>
    <t>2011.03</t>
  </si>
  <si>
    <t>2011.06</t>
  </si>
  <si>
    <t>2011.09</t>
  </si>
  <si>
    <t>2012.03</t>
  </si>
  <si>
    <t>2012.06</t>
  </si>
  <si>
    <t>2012.09</t>
  </si>
  <si>
    <t>2013.03</t>
  </si>
  <si>
    <t>2013.06</t>
  </si>
  <si>
    <t>2013.09</t>
  </si>
  <si>
    <t>2014.03</t>
  </si>
  <si>
    <t>2014.06</t>
  </si>
  <si>
    <t>2014.09</t>
  </si>
  <si>
    <t>2015.03</t>
  </si>
  <si>
    <t>2015.06</t>
  </si>
  <si>
    <t>2015.09</t>
  </si>
  <si>
    <t>2016.03</t>
  </si>
  <si>
    <t>2016.06</t>
  </si>
  <si>
    <t>2016.09</t>
  </si>
  <si>
    <t>2017.03</t>
  </si>
  <si>
    <t>2017.06</t>
  </si>
  <si>
    <t>2017.09</t>
  </si>
  <si>
    <t>2018.03</t>
  </si>
  <si>
    <t>2018.06</t>
  </si>
  <si>
    <t>2018.09</t>
  </si>
  <si>
    <t>2019.03</t>
  </si>
  <si>
    <t>2019.06</t>
  </si>
  <si>
    <t>2019.09</t>
  </si>
  <si>
    <t>2020.03</t>
  </si>
  <si>
    <t>2020.06</t>
  </si>
  <si>
    <t>2020.09</t>
  </si>
  <si>
    <t>2021.03</t>
  </si>
  <si>
    <t>2021.06</t>
  </si>
  <si>
    <t>2021.09</t>
  </si>
  <si>
    <t>2028.03</t>
  </si>
  <si>
    <t>2028.06</t>
  </si>
  <si>
    <t>2028.09</t>
  </si>
  <si>
    <t>2029.03</t>
  </si>
  <si>
    <t>2029.06</t>
  </si>
  <si>
    <t>2029.09</t>
  </si>
  <si>
    <t>2030.03</t>
  </si>
  <si>
    <t>2030.06</t>
  </si>
  <si>
    <t>2030.09</t>
  </si>
  <si>
    <t>2008_1A</t>
  </si>
  <si>
    <t>2008_2A</t>
  </si>
  <si>
    <t>2008_3A</t>
  </si>
  <si>
    <t>2008_4A</t>
  </si>
  <si>
    <t>2009_1A</t>
  </si>
  <si>
    <t>2009_2A</t>
  </si>
  <si>
    <t>2009_3A</t>
  </si>
  <si>
    <t>2009_4A</t>
  </si>
  <si>
    <t>2010_1A</t>
  </si>
  <si>
    <t>2010_2A</t>
  </si>
  <si>
    <t>2010_3A</t>
  </si>
  <si>
    <t>2010_4A</t>
  </si>
  <si>
    <t>2011_1A</t>
  </si>
  <si>
    <t>2011_2A</t>
  </si>
  <si>
    <t>2011_3A</t>
  </si>
  <si>
    <t>2011_4A</t>
  </si>
  <si>
    <t>2012_1A</t>
  </si>
  <si>
    <t>2012_2A</t>
  </si>
  <si>
    <t>2012_3A</t>
  </si>
  <si>
    <t>2012_4A</t>
  </si>
  <si>
    <t>2013_1A</t>
  </si>
  <si>
    <t>2013_2A</t>
  </si>
  <si>
    <t>2013_3A</t>
  </si>
  <si>
    <t>2013_4A</t>
  </si>
  <si>
    <t>2014_1A</t>
  </si>
  <si>
    <t>2014_2A</t>
  </si>
  <si>
    <t>2014_3A</t>
  </si>
  <si>
    <t>2014_4A</t>
  </si>
  <si>
    <t>2015_1A</t>
  </si>
  <si>
    <t>2015_2A</t>
  </si>
  <si>
    <t>2015_3A</t>
  </si>
  <si>
    <t>2015_4A</t>
  </si>
  <si>
    <t>2016_1A</t>
  </si>
  <si>
    <t>2016_2A</t>
  </si>
  <si>
    <t>2016_3A</t>
  </si>
  <si>
    <t>2016_4A</t>
  </si>
  <si>
    <t>2017_1A</t>
  </si>
  <si>
    <t>2017_2A</t>
  </si>
  <si>
    <t>2017_3A</t>
  </si>
  <si>
    <t>2017_4A</t>
  </si>
  <si>
    <t>2018_1A</t>
  </si>
  <si>
    <t>2018_2A</t>
  </si>
  <si>
    <t>2018_3A</t>
  </si>
  <si>
    <t>2018_4A</t>
  </si>
  <si>
    <t>2019_1A</t>
  </si>
  <si>
    <t>2019_2A</t>
  </si>
  <si>
    <t>2019_3A</t>
  </si>
  <si>
    <t>2019_4A</t>
  </si>
  <si>
    <t>2020_1A</t>
  </si>
  <si>
    <t>2020_2A</t>
  </si>
  <si>
    <t>2020_3A</t>
  </si>
  <si>
    <t>2020_4A</t>
  </si>
  <si>
    <t>2021_1A</t>
  </si>
  <si>
    <t>2021_2A</t>
  </si>
  <si>
    <t>2021_3A</t>
  </si>
  <si>
    <t>2021_4A</t>
  </si>
  <si>
    <t>2028_1F</t>
  </si>
  <si>
    <t>2028_2F</t>
  </si>
  <si>
    <t>2028_3F</t>
  </si>
  <si>
    <t>2028_4F</t>
  </si>
  <si>
    <t>2029_1F</t>
  </si>
  <si>
    <t>2029_2F</t>
  </si>
  <si>
    <t>2029_3F</t>
  </si>
  <si>
    <t>2029_4F</t>
  </si>
  <si>
    <t>2030_1F</t>
  </si>
  <si>
    <t>2030_2F</t>
  </si>
  <si>
    <t>2030_3F</t>
  </si>
  <si>
    <t>2030_4F</t>
  </si>
  <si>
    <t xml:space="preserve"> </t>
  </si>
  <si>
    <t>(분기배분, manual)</t>
  </si>
  <si>
    <t>(% of sales, manual)</t>
  </si>
  <si>
    <t>(Q Distribution)</t>
  </si>
  <si>
    <t>Gains on Disposal of Assets</t>
  </si>
  <si>
    <t>(Q Portion)</t>
  </si>
  <si>
    <t>(% growth, QoQ)</t>
  </si>
  <si>
    <t>(% growth, YoY)</t>
  </si>
  <si>
    <r>
      <rPr>
        <b/>
        <sz val="8"/>
        <color theme="1"/>
        <rFont val="Malgun Gothic"/>
        <family val="3"/>
        <charset val="129"/>
      </rPr>
      <t xml:space="preserve">EBITDA   </t>
    </r>
    <r>
      <rPr>
        <b/>
        <u/>
        <sz val="8"/>
        <color theme="1"/>
        <rFont val="맑은 고딕"/>
        <family val="3"/>
        <charset val="129"/>
      </rPr>
      <t>(*)조정영업이익 기준</t>
    </r>
  </si>
  <si>
    <t>(Tax Rate)</t>
  </si>
  <si>
    <t>세후중단사업이익</t>
  </si>
  <si>
    <t>(분기배분)</t>
  </si>
  <si>
    <t>Non-Recurring events</t>
  </si>
  <si>
    <r>
      <rPr>
        <b/>
        <sz val="8"/>
        <color theme="1"/>
        <rFont val="Malgun Gothic"/>
        <family val="3"/>
        <charset val="129"/>
      </rPr>
      <t>(</t>
    </r>
    <r>
      <rPr>
        <b/>
        <sz val="8"/>
        <color theme="1"/>
        <rFont val="맑은 고딕"/>
        <family val="3"/>
        <charset val="129"/>
      </rPr>
      <t>*)</t>
    </r>
    <r>
      <rPr>
        <b/>
        <sz val="8"/>
        <color theme="1"/>
        <rFont val="맑은 고딕"/>
        <family val="3"/>
        <charset val="129"/>
      </rPr>
      <t>Adj. Net Income</t>
    </r>
  </si>
  <si>
    <t>(지배주주 비중, %)</t>
  </si>
  <si>
    <t>Portion (Owners of Parent Equity) (%)</t>
  </si>
  <si>
    <r>
      <rPr>
        <b/>
        <sz val="8"/>
        <color theme="1"/>
        <rFont val="Malgun Gothic"/>
        <family val="3"/>
        <charset val="129"/>
      </rPr>
      <t>(</t>
    </r>
    <r>
      <rPr>
        <b/>
        <sz val="8"/>
        <color theme="1"/>
        <rFont val="맑은 고딕"/>
        <family val="3"/>
        <charset val="129"/>
      </rPr>
      <t>*)Adj. Net Income Attri. to Parent Shareholders</t>
    </r>
  </si>
  <si>
    <t>(% of Total assets)</t>
  </si>
  <si>
    <t>(% of Total liabilities)</t>
  </si>
  <si>
    <r>
      <rPr>
        <b/>
        <sz val="8"/>
        <color theme="1"/>
        <rFont val="Malgun Gothic"/>
        <family val="3"/>
        <charset val="129"/>
      </rPr>
      <t xml:space="preserve">(*) </t>
    </r>
    <r>
      <rPr>
        <b/>
        <u/>
        <sz val="8"/>
        <color theme="1"/>
        <rFont val="맑은 고딕"/>
        <family val="3"/>
        <charset val="129"/>
      </rPr>
      <t>이자발생자산</t>
    </r>
  </si>
  <si>
    <t>(*) Interest bearing assets</t>
  </si>
  <si>
    <t>(*) 이자발생자산</t>
  </si>
  <si>
    <r>
      <rPr>
        <b/>
        <sz val="8"/>
        <color theme="1"/>
        <rFont val="Malgun Gothic"/>
        <family val="3"/>
        <charset val="129"/>
      </rPr>
      <t xml:space="preserve">* </t>
    </r>
    <r>
      <rPr>
        <b/>
        <u/>
        <sz val="8"/>
        <color theme="1"/>
        <rFont val="맑은 고딕"/>
        <family val="3"/>
        <charset val="129"/>
      </rPr>
      <t>총차입금 (이자발생부채)</t>
    </r>
  </si>
  <si>
    <r>
      <rPr>
        <b/>
        <sz val="8"/>
        <color theme="1"/>
        <rFont val="Malgun Gothic"/>
        <family val="3"/>
        <charset val="129"/>
      </rPr>
      <t xml:space="preserve">* </t>
    </r>
    <r>
      <rPr>
        <b/>
        <u/>
        <sz val="8"/>
        <color theme="1"/>
        <rFont val="맑은 고딕"/>
        <family val="3"/>
        <charset val="129"/>
      </rPr>
      <t>순차입금 (총차입금 - 이자발생자산)</t>
    </r>
  </si>
  <si>
    <t>(% of Shareholders' Equity)</t>
  </si>
  <si>
    <r>
      <rPr>
        <b/>
        <sz val="8"/>
        <color theme="1"/>
        <rFont val="Malgun Gothic"/>
        <family val="3"/>
        <charset val="129"/>
      </rPr>
      <t>N</t>
    </r>
    <r>
      <rPr>
        <b/>
        <sz val="8"/>
        <color theme="1"/>
        <rFont val="맑은 고딕"/>
        <family val="3"/>
        <charset val="129"/>
      </rPr>
      <t>et Income</t>
    </r>
  </si>
  <si>
    <t>(Q Distribution, manual)</t>
  </si>
  <si>
    <t>Shares  (*)연간 기준</t>
  </si>
  <si>
    <t>보통주평균발행주식수(W)</t>
  </si>
  <si>
    <t>Common (Wgt.)(W)</t>
  </si>
  <si>
    <t>현대건설</t>
  </si>
  <si>
    <t>주가(05/14)</t>
  </si>
  <si>
    <t>F</t>
  </si>
  <si>
    <t>재무제표 분석</t>
  </si>
  <si>
    <t>재무제표 추정</t>
  </si>
  <si>
    <t>(단위: 십 억)</t>
  </si>
  <si>
    <t>21년: 1조 4,877억 원 규모의 사우디 마잔 가스처리 공장· 2조 1,111억 원 규모의 이라크 바스라 정유공장 고도화설비 공사와 같은 대형 해외 플랜트 현장 공정의 본격화 및 정부의 민간 주택 공급 활성화 정책에 따른 민간 주택사업 호조로  1조 148억 원 규모의 개포8단지 개발사업과 같은 대형주택 현장 공사 진행됨에 따라 동사 건축·주택 사업부 매출액 증가해 전사 매출액 증가
22년:  2조 2,976억 원 규모의 사우디 아미랄 부대시설· 1조9,098억 원 규모의 사우디 마잔 오일처리 시설 및 확장 공사와 같은 해외 대형현장 공정 본격화 및 힐스테이트 송도 더스카이 국내 민간 주택사업에서 분양 매출이 인식돼 동사 건축·주택 사업부 매출액 증가함에 따라 전사 매출액 증가 
23년: 2조 4,279억 원 규모의 피나마 메트로 3호선 공사 ·2조 3,258억 원 규모의 이라크 바스라 정유공장 고도화 설비 공사와 같은 해외 대형 현장의 공정 본격화 및 1조 7,922억 원 규모의 현대차그룹 글로벌비즈니스센터신축공사 국내 대형 현장공사 진행에 따른 동사 건축·주택 사업부 매출액 증가해 전사 매출액 증가
24년: 동사와 자회사 현대엔지니어링이 함께 수행하는 약 2조원 규모의 사우디 자푸르 프로젝트가 매출로 인식됨에 따라 동사 플랜트·뉴에너지 사업부 매출 증가 및 1조 2,229억 원 규모의 올림픽파크 포레온 주택 부문 실적이 반영돼 동사 건축·주택 사업부 매출액 증가해 전사 매출액 증가</t>
  </si>
  <si>
    <t>YoY</t>
  </si>
  <si>
    <t>건축 및 주택</t>
  </si>
  <si>
    <t>21년: 정부의 민간주택 공급 정책으로 국내 민간 주택사업 활성화돼 1조 148억 원 규모의 개포8단지 개발사업 등 대형 주택 현장 공사 진행됨에 동사 건축 및 주택 사업부 매출액 증가
22년: 1조 1,963억 원 규모의 힐스테이트 더 운정 등 국내 대형 주택 프로젝트 공정 본격화돼 동사 건축 및 주택 사업부 매출액 증가
23년: 개포주공 1단지·송도랜드마크시티 등 대형 주택사업의 공정이 진척돼 동사 건축 및 주택 사업부 매출액 증가
24년: 울산 에스오일 샤인 프로젝트의 건축 공사 매출 반영 및 송도랜드마크시티 현장 공정 진행됨에 따라 동사 건축 및 주택 사업부 매출액 증가</t>
  </si>
  <si>
    <t>플랜트 및 뉴에너지</t>
  </si>
  <si>
    <t>22년: 이라크 바스라 정유공장 및 사우디 마잔 프로젝트 등 중동 대형 플랜트 프로젝트 공정이 본격화됨에 따라 동사 플랜트 및 뉴에너지 사업부 매출액 증가
23년: 이라크 바스라 정유공장·사우디 마잔 가스처리시설 등 중동 해외 플랜트의 공정 진행이 반영돼 동사 플랜트 및 뉴에너지 사업부 매출액 증가
24년: 국내 울산 에스오일 샤힌 프로젝트의 건축 공정이 매출에 반영돼 동사 플랜트 및 뉴에너지 사업부 매출액 증가</t>
  </si>
  <si>
    <t>토목</t>
  </si>
  <si>
    <t>22년: 5,487억 원 규모의 싱가포르 남북도로 건설 공사·6,556억 원 규모의 카타르 알부스탄 도로 확장 및 신설 등 대형 해외 토목현장 공사 진행됨에 따라 각각 1,132억 원, 743억 원의 실적이 매출에 반영돼 동사 토목 사업부 매출액 증가
23년: 6,556억 원 규모의 카타르 알부스탄 도로 토목 현장공사 진행됨에 따라 2,135억 원의 공사 실적이 매출에 반영돼 동사 토목 사업부 매출액 증가</t>
  </si>
  <si>
    <t xml:space="preserve">24년: 부동산 임대 등 기타 사업 부문에서 수익성 높은 자산운용 사업 확대 및 종속회사인 현대스틸산업의 현대차 울산 전기차 신공장, 영종 청라 연륙교 등 철구사업에 대한 실적 개선으로 자회사 매출액 3,092억 원이  동사 매출 반영돼 동사 기타 사업부 매출액 증가  </t>
  </si>
  <si>
    <t>*매출비중</t>
  </si>
  <si>
    <t>% of Revenue</t>
  </si>
  <si>
    <t>22년: 대외 경기 침체로 인한 국내 부동산 시장 위축 및 미중 갈등에 따른 고물가·고금리 영향으로 봉강류,강판류,시멘트 등 원재료 매입액 상승해 동사 매출원가 % of revenue 전년 대비 증가
24년: 러시아 전쟁, 이스라엘 전쟁의 영향으로 국제정세 불안정해 레미콘, 시멘트 등 원자재 가격 인상 및 고물가·고금리 영향으로 높은 원가 적용된 21년-22년 착공현장 비중이 전체 착공현장의 70%임에 따라 동사 매출원가 % of revenue 전년 대비 증가</t>
  </si>
  <si>
    <t xml:space="preserve">21년: 사우디 마르잔 가스처리 공장·이라크 바스라 정유공장 고도화설비 공사 등 고마진 해외 대형 플랜트 사업의 매출액 증가해 매출총이익 증가
22년: 대외 경기 침체로 인한 국내 부동산 시장 위축 및 미중 갈등에따른 고물가·고금리 영향으로 봉강류,강판류,시멘트 등 원재료 매입액 상승해 매출원가율 증가로 매출총이익 감소
23년: 9,425억 원 규모의 사우디 자푸라 가스전 1단계·2조 3,258억 규모의 이라크 바스라 정유공장 등 해외 대형 현장의 공정 확대에 따라 건축 및 주택 부문의 고마진 매출 비중 상승 및 종속회사 현대엔지니어링의 1조 508억 원 규모 폴란드 PDH 플랜트 사업 등 고수익 해외 플랜트 프로젝트의 공정이 본격화됨에 따라 수익성 개선돼 매출총이익 증가
24년: 러시아 전쟁, 이스라엘 전쟁의 영향으로 국제정세 불안정해 레미콘, 시멘트 등 원자재 가격 인상 및 고물가·고금리 영향으로 높은 원가 적용된 21년-22년 착공현장 비중이 전체 착공현장의 70%임에 따라 저마진 사업 매출액 비중 증가했으며 향후 실적 개선을 위한 빅배스 전략의 일환으로, 저수익성 프로젝트에 대한 대규모 손실 충당금을 선제적으로 반영해 동사 매출원가율 상승됨에 따라 매출총이익 감소 </t>
  </si>
  <si>
    <t>GPM</t>
  </si>
  <si>
    <t>21년:  사우디 마르잔 가스처리 공장·이라크 바스라 정유공장 고도화설비 공사 등 고마진 해외 대형 플랜트 사업의 매출 비중 증가해 동사 GPM 증가
23년: 개포주공 1단지·송도랜드마크시티 등 대형 주택사업의 공정이 진척돼 동사 건축 및 주택 사업부 매출액 증가했으나 플랜트 사업부의 저마진 부문인 인도네시아 RDMP Balikpapan· Dongtan Add on CCPP-7 Expansion Project의 매출 비중도 함께 확대되어 동사 GPM 감소</t>
  </si>
  <si>
    <t>매출총이익, GPM 추정</t>
  </si>
  <si>
    <t>건축 및 주택 GPM</t>
  </si>
  <si>
    <t>21년: 개포8단지 등 민간 분양형 주택사업의 공정 진척으로 고마진인 국내 민간 주택 사업 매출 비중 증가해 동사 건축 및 주택 사업부 GPM 상승
22년: 고물가·고금리 영향으로 철근, 후판, 레미콘 등 원재료 및 운송비용 상승해 원가율 증가함에 따라 동사 건축 및 주택 사업부 GPM 상승
23년: 송도랜드마크시티 등 고마진 민간 분양사업 중심으로 공정 진행되었으나 미국 연준의 금리 인상에 따른 고환율로 원자재·인건비 상승으로 매출원가율 증가해 동사 건축 및 주택 사업부 GPM 감소</t>
  </si>
  <si>
    <t>플랜트 및 뉴에너지 GPM</t>
  </si>
  <si>
    <t xml:space="preserve">21년: 사우디 마르잔 가스처리 공장·이라크 바스라 정유공장 고도화설비 현장 공정의 본격화로 고마진인 대형 해외 플랜트의 매출 비중 증가해 동사 플랜트 및 뉴에너지 사업부 GPM 증가
22년: 사우디 마잔·샤힌 프로젝트 등 대형 공사의 착공 본격화되었으나 러·우 전쟁으로 인한 글로벌 인플레이션으로 제조원가에 포함되는 철근, 후판, 레미콘 등 원재료 및 운송비용 상승으로 단위당 원가율 증가해 동사 플랜트 및 뉴에너지 사업부 GPM 하락
23년: 2조 1,111억 원 규모의 이라크 바스라 정유공장·1조 4,877억 원 규모의 사우디 마잔 가스처리시설 등 고마진 사업 부문인 대규모 해외 플랜트 사업의 공정 진행되었으나 고환율로 인한 원자재·인건비 상승으로 단위당 매출원가율 증가해  동사 플랜트 및 뉴에너지 사업부 GPM 감소
24년: 2조 3,979억 원 규모의 울산 에스오일·샤힌 프로젝트의 건축 공정이 매출에 반영되었으나 높은 인플레이션 지속으로 인한 고물가·고금리 영향으로 높은 원가 적용된 21년-22년 착공현장 비중이 전체 착공현장의 70%임에 따라 저마진 사업 부문 비중 증가해 플랜트 및 뉴에너지 사업부 GPM 감소 </t>
  </si>
  <si>
    <t>토목 GPM</t>
  </si>
  <si>
    <t>22년: 러·우 전쟁에 따른 글로벌 인플레이션으로 제조원가에 포함되는 철근, 후판, 레미콘 등 원재료 및 운송비용 상승해 단위당 매출원가율 증가함에 따라 토목 사업부 GPM 감소
23년: 네옴시티 런닝터널 프로젝트 공정 본격화 되었으나 고환율로 인한 원자재·인건비 상승으로 단위당 매출원가율 증가해  동사 토목 사업부 GPM 감소
24년: 332억 원 규모의 파나마 메트로 3호선·158억 원 규모의 필리핀 남북철도 제4,5,6공구 프로젝트 등 동남아 지역 대형 인프라 사업의 공정이 지속되었으나 달러 강세 및 국내 정치적 불확실성에 따른 고환율로 원자재·인건비 상승해 단위당 매출원가율 증가함에 따라 동사 토목 사업부 GPM 감소</t>
  </si>
  <si>
    <t>기타 GPM</t>
  </si>
  <si>
    <t>21년: 코로나 19 이후 해외 프로젝트 지연되며 발주처 대금 회수 불확실성 확대에 따라 매출채권에 대한 대손충당금 설정해 대손상각비 증가로 판매비 증가함에 따라 판매관리비 증가
22년: 일시적으로 증가했던 해외 프로젝트 관련 미회수채권의 회수 안정화 및 대손충당금 해소에 따라 대손상각비가 감소로 판매비 감소해 판매관리비 감소
24년: 송도랜드마크 대형 주택 공정 본격화 및 사우디 아미랄 프로젝트 진행이 확대됨에 따라 건축 및 플랜트 사업 부문의 근로자 추가 고용으로 급여 및 복리후생 증가해 인건비 상승 및 파나마 메트로 3호선 등 해외 대형 프로젝트의 본격 진행과 초기 EPC 수주활동 확대에 따른 현장 인력 파견으로 인해 여비교통비 증가해 판매관리비 증가</t>
  </si>
  <si>
    <t>% of revenue</t>
  </si>
  <si>
    <t>1. 인건비</t>
  </si>
  <si>
    <t>고정비</t>
  </si>
  <si>
    <t>(급여, 퇴직급여, 복리후생비)
23년: 개포주공 1단지, 송도랜드마크 등 대형 주택사업 공정 본격화 및 해외 대형 EPC 프로젝트의 대규모 공정 진행돼 건축 및 플랜트 사업 부문의 근로자 추가 고용으로 급여 및 복리후생 증가해 인건비 상승
24년: 송도랜드마크 대형 주택 공정 본격화 및 사우디 아미랄 프로젝트 진행이 확대됨에 따라 건축 및 플랜트 사업 부문의 근로자 추가 고용으로 급여 및 복리후생 증가해 인건비 상승</t>
  </si>
  <si>
    <t>2. 판매비</t>
  </si>
  <si>
    <t>변동비</t>
  </si>
  <si>
    <t xml:space="preserve">(여비교통비, 대손상각비, 기타)
21년: 코로나 19 이후 해외 프로젝트 지연되며 발주처 대금 회수 불확실성 확대에 따라 매출채권에 대한 대손충당금 설정해 대손상각비 증가로 판매비 증가
22년: 코로나 19로 인해 사우디 마잔 오일처리 시설 및 가스처리 공장 프로젝트 지연됨에 따라 일시적으로 증가했던 해외 프로젝트 관련 미회수채권의 회수 안정화 및 대손충당금 해소에 따라 대손상각비가 감소해 판매비 감소
24년: 파나마 메트로 3호선 등 해외 대형 프로젝트의 본격 진행 및 파나마, 사우디, 인도네시아, 폴란드 등 해외 주요 프로젝트 대응력 강화를 위한 현장 인력 파견 확대돼 여비교통비 증가함에 따라 판매비 증가 </t>
  </si>
  <si>
    <t>21년: 코로나19로 지연된 해외 프로젝트의 회수 불확실성으로 미회수채권에 대한 대손충당금 증가해 지급수수료 증가 및 국내 대형 주택 현장 공사 진행으로 여비교통비 증가해 판매비 % of revenue 증가</t>
  </si>
  <si>
    <t>3. 일반관리비</t>
  </si>
  <si>
    <t>(수도광열비, 세금과공과, 지급수수료, 임차료)
22년: 사우디 네옴시티·S-Oil 샤힌 프로젝트 등 글로벌 대형 프로젝트 착공 진행됨에 따라 계약 및 자문 지급수수료 증가해 일반관리비 증가
24년: 필리핀 남북철도·파나마 메트로 3호선 등 대형프로젝트의 공정 본격화에 따른 계약 및 자문 지급수수료 증가해 일반관리비 증가</t>
  </si>
  <si>
    <t>4. 기타판관비</t>
  </si>
  <si>
    <t>(개발비)
23년: 선행개발비가 집중 투입되었던 이라크 바스라 정유공장·사우디 마잔 프로젝트 등 중동 대형 플랜트 프로젝트의 공정이 본격화됨에 따라 연구개발비 감소해 기타판관비 감소</t>
  </si>
  <si>
    <t>5. 감가상각비</t>
  </si>
  <si>
    <t>(감가상각비, 무형자산상각비, 사용권자산감가상각비)
24년: 필리핀 남북철도·파나마 메트로 3호선 등 해외 대형 프로젝트 공정 확대돼 장기 임차 설비 및 현장 사무소 사용권자산 감각상각비 증가함에 따라 유형자산 감가상각비 증가해 동사 감가상각비 증가</t>
  </si>
  <si>
    <t xml:space="preserve">  유형자산 감가상각비</t>
  </si>
  <si>
    <t>21년: 국내 민간 주택사업인 개포8단지 개발사업·대구도남 공동주택의 공정 본격화돼 현장 설비, 자재보관소 등 유형자산 취득 증가해 동사 유형자산 감가상각비 증가
24년: 필리핀 남북철도·파나마 메트로 3호선 등 해외 대형 토목 프로젝트 공정 본격화돼 관련 현장 설비 및 부대 시설 등 유형자산 취득 증가해 동사 유형자산 감가상각비 증가</t>
  </si>
  <si>
    <t xml:space="preserve">  무형자산 상각비</t>
  </si>
  <si>
    <t>21년: 국내 민간 주택사업 활성화로 개포8단지 개발사업·대구도남 공동주택 등 대형 주택 현장 공사 진행됨에 따라 동사 건축·주택 사업부 매출액 증가로 동사 매출총이익 증가해 영업이익 증가
22년: 사우디 네옴시티·S-Oil 샤힌 프로젝트 등 글로벌 대형 프로젝트 착공으로 동사 플랜트 사업부 매출액 증가했으나 고물가·고금리 영향으로 시멘트 등 원재료 매입액 상승해 매출원가율 증가함에 따라 동사 매출총이익 감소해 영업이익 감소
23년: 개포주공 1단지 재건축 사업 등 고마진인 국내 대형 주택현장 공사 진행 및 이라크 바스라 정유공장 및 사우디 마잔 프로젝트 등 중동 대형 플랜트 프로젝트 공정 본격화로 동사 매출액 증가해 동사 매출총이익 증가해 영업이익 증가
24년: 파나마 메트로 3호선·울산 에스오일 샤힌 에틸렌 생산시설 건설 프로젝트로 동사 매출액 증가했으나 러시아 전쟁으로 인한 고물가·고금리 영향에 따라 높은 원가 적용된 21년-22년 착공현장의 비중이 70%로 저마진 사업 매출 비중 증가해 향후 실적 개선을 위한 빅배스 전략의 일환으로 저수익성 프로젝트에 대한 대규모 손실 충당금을 선제적으로 반영함에 따라 동사 매출원가율 상승해 매출총이익 감소로 인한 영업이익 감소</t>
  </si>
  <si>
    <t>OPM</t>
  </si>
  <si>
    <t>21년 : 정부의 민간 주택 공급 정책 시행에 따른 동사 고마진 사업인 민간 주택사업 매출 비중 증가로 매출총이익률 상승해 OPM 상승
22년: 러우전쟁으로 원자재와 부품의 공급이 지연되며 원재료 운송비용 상승으로 매출원가 상승해 매출총이익률 하락함에 따라 OPM 하락
24년: 달러 강세 및 국내 정치적 불확실성에 따른 고환율로 원자재·인건비 상승 및 러시아 전쟁으로 인한 고물가·고금리 영향으로 높은 원가 적용된 21년-22년 착공현장 비중이 전체 착공현장의 70%임에 따라 저마진 사업 매출액 비중 증가했으며 향후 실적 개선을 위한 빅배스 전략의 일환으로, 저수익성 프로젝트에 대한 대규모 손실 충당금을 선제적으로 반영해 동사 매출원가 상승해 매출총이익률 하락함에 따라 OPM 하락</t>
  </si>
  <si>
    <t>영업이익(VM)</t>
  </si>
  <si>
    <t>EBITDA</t>
  </si>
  <si>
    <t>21년: 국내 민간 주택사업 활성화로 개포8단지 개발사업·대구도남 공동주택 대형 주택 현장 공사 진행됨에 따라 매출액 증가해 영업이익 증가함에 따라 EBITDA 증가
22년: 사우디 네옴시티·S-Oil 샤힌 프로젝트 등 글로벌 대형 프로젝트가 착공됨에 따라 영업이익 증가했으나 부동산 시장 위축 및 미중 갈등 등 지정학적 위기로 인한 고물가,고금리 영향으로 봉강류,강판류,시멘트 등 원재료 매입액 상승해 매출원가율 증가함에 따라 영업이익 감소해 EBITDA 감소
23년: 개포주공 1단지 재건축 사업 등 고마진인 국내 대형 주택현장 공사 진행 및 이라크 바스라 정유공장 및 사우디 마잔 프로젝트 등 중동 대형 플랜트 프로젝트 공정 본격화로 매출액 증가해 매출총이익 증가함에 따라 영업이익 증가해 EBITDA 증가
24년: 필리핀 남북철도·파나마 메트로 3호선 등 해외 대형 프로젝트의 공정 본격화 및 울산 에스오일 샤힌 에틸렌 생산시설 건설로 동사 매출액 증가했으나 21년-22년 러시아 전쟁으로 인한 고물가·고금리 영향으로 높은 원가 적용된 착공현장 비중이 전체 착공현장의 70%임에 따라 저마진 사업 매출액 비중 증가했으며 향후 실적 개선을 위한 빅배스 전략의 일환으로, 저수익성 프로젝트에 대한 대규모 손실 충당금을 선제적으로 반영함에 따라 매출총이익 감소에 따른 영업이익 감소로 EBITDA 감소</t>
  </si>
  <si>
    <t>영업외손익</t>
  </si>
  <si>
    <t xml:space="preserve">20년: 해외사업환산손실 증가함에 따라 기타영업외비용 증가해 영업외손익 감소
21년: 동사 공정가치측정금융자산 감소함에 따라 기타영업외손익 감소해 영업외손익 증가
22년: 외화표시 매출채권 및 금융자산의 평가이익 영향으로 외환거래이익이 증가함에 따라 금융손익 증가해 영업외손익 증가
24년: 동사 분양경기 부진 및 정부 정책으로 투자금 조기 회수가 가능해져 힐스테이트 호매실 지분을 매각함에 따라 900억 확보해 기타 영업외손익증가 증가해 영업외손익 증가 </t>
  </si>
  <si>
    <t>1. 금융손익</t>
  </si>
  <si>
    <t>20년: 한국은행 기준금리 인하로 이자수익 감소에 따라 금융수익 감소해 금융손익 감소
21년: 환율 상승 영향으로 외환차익 및 외화환산이익 증가해 외환거래이익 상승함에 따라 금융수익 증가해 금융손익 증가
22년: 외화표시 매출채권 및 금융자산의 평가이익 영향으로 외환거래이익이 증가함에 따라 금융수익 증가해 금융손익 증가
23년: 미국 연방준비제도 금리 인상함에 따라  환율 하락해 외환차익 및 외화환산이익 감소에 따른 금융수익 감소로 금융손익 감소
24년: 외화표시 매출채권 및 금융자산 환전 이익 발생해 외환거래이익 증가에 따른 금융수익 증가함에 따라 금융손익 증가</t>
  </si>
  <si>
    <t>1-2. 금융수익</t>
  </si>
  <si>
    <t>21년: 러우전쟁 및 미 연준 금리 인상에 따른 환율 상승 영향으로 외환차익 및 외화환산이익 증가함에 따라 외환거래이익 증가해 금융수익 증가
22년: 러우전쟁으로 에너지·식품 가격 상승함에 따라 발생한 인플레이션 및 미 연준의 인플레이션 장기화 우려에 따른 금리 인상으로 한국은행의 기준금리가 인상됨에 따라 동사의 평균이자율 상승해 이자수익 증가
23년: 미국 연준 금리 인상했으나 무역수지 개선, 글로벌 달러 약세로 원화 환율 하락해 외화표시 자산의 외환차익 및 외환환산이익이 감소해 이자수익 감소
24년: 달러 강세 및 국내 정치적 불확실성에 따라 원화 환율 상승하면서 외환표시 매출채권 및 금융자산의 환차익 발생해 이자수익 증가</t>
  </si>
  <si>
    <t xml:space="preserve">  이자수익</t>
  </si>
  <si>
    <t xml:space="preserve">     평균이자율</t>
  </si>
  <si>
    <t xml:space="preserve">     이자발생자산</t>
  </si>
  <si>
    <t>21년: 이자수익 및 매매차익 목적으로 당기손익-공정가치측정 금융자산 취득함에 따라 단기금융자산 증가해 이자발생자산 증가
22년: 안정적 현금흐름 확보를 위한 처분이익 실현 목적으로 당기손익-공정가치측정 금융자산 처분함에 따라 단기금융자산 감소해 이자발생자산 감소
23년: 처분이익 실현 및 유동성 확보 목적으로 당기손익-공정가치 측정 금융자산 처분함에 따라 단기금융상품 감소해 이자발생자산 감소
24년: 해외 플랜트/뉴에너지 사업 부문에서 5,570억 원 규모의 미청구공사대금 증가로 자금 회수 지연돼 유동성 확보 위해 장단기차입금 차입 및 보통예금 증가함에 따라 현금및현금성 자산 증가에 따른 이자발생자산 증가</t>
  </si>
  <si>
    <t xml:space="preserve">  배당금수익</t>
  </si>
  <si>
    <t xml:space="preserve">23년: 지분법적용 관계기업인 삼성물산의 배당 확대와 금융자산 포트폴리오 내 배당수익률이 높은 자산 비중 증가로 배당 수익 증가 </t>
  </si>
  <si>
    <t xml:space="preserve">  외환거래이익</t>
  </si>
  <si>
    <t>21년: 러우전쟁 및 인플레이션 압력 완화를 위한 미 연준 금리 인상에 따른 환율 상승으로 외환차익 및 외화환산이익 증가해 외환거래이익 증가
23년: 미중 경쟁 심화, 러시아 전쟁으로 인한 국제정세 불안정에 따른 환율 변동성 증가로 환율 하락해 외화환산이익 감소해 외환거래이익 감소</t>
  </si>
  <si>
    <t xml:space="preserve">  기타</t>
  </si>
  <si>
    <t>22년: 원자재 가격 및 환율 변동성 확대에 대응하기 위해 USD 선도환율계약과 원자재 선물계약 및 옵션계약 활용했으며 해외 프로젝트 관련 외화부채 환위험을 헤지하기 위한 선도환율계약 확대에 따라 파생상품평가이익 증가해 기타금융손익 증가
23년: 무역수지 개선의 영향으로 환율 하락 및 원자재 가격 안정화되며 기존 보유했던  USD 선도환율계약 및 원자재 선물계약과 같은 파생상품의 평가이익 축소돼 기타금융손익 감소
24년: 환위험 회피를 위한 선도거래계약 확대 및 공정가치 평가에 따른 파생상품평가이익 증가 기타금융수익 증가</t>
  </si>
  <si>
    <t>1-2. 금융비용</t>
  </si>
  <si>
    <t>20년: 코로나 19로 인한 불확실성 대응 및 대형 프로젝트 운전 자금 확보를 위해 차입금 규모 확대함에 따라 이자비용 증가해 금융비용 증가
21년: 차입금 일부 상환해 이자지급차입금 규모 축소됨에 따라 이자비용 감소해 금융비용 감소
22년: 글로벌 인플레이션 대응으로 기준금리 인상에 따른 차입금 이자율 상승함에 따라 이자비용 증가해 금융비용 증가
23년: 고금리 지속에 따른 차입금 이자율 상승 및 단기금융조달 비용 증가로 이자비용 증가했으나 외환환산손실 및 파생상품평가 등 기타 금융비용의 손실이 감소해 금융비용 감소 
24년: 고금리 지속에 따른 차입금 이자율 상승 및 대형 프로젝트를 위한 차입금 규모 확대에 따른 이자비용 증가해 금융비용 증가</t>
  </si>
  <si>
    <t xml:space="preserve">  이자비용</t>
  </si>
  <si>
    <t>21년: (주) 국민은행, 한국수출입은행, 한국산업은행 등에서 차입한 원화일반차입금 및 유동성장기부채를 일부 상환했으며 800억원 및 1,300억원 규모의 저금리 회사채 발행해 평균 차입금금리 축소됨에 따라 이자비용 감소
23년: 미국 연준과 한국은행이 인플레이션 억제를 위해 펼친 고금리 정책에 따른 차입금 이자율 상승 및 단기금융조달 비용 증가로 이자비용 증가
24년: 대형 프로젝트에 대한 자금 조달 및 부동산 경기 침체로 인한 자금 회수 지연에 대응하기 위해 차입금 규모 2조 3,006억 원에서 3조 2,466억 원으로 확대해 이자비용 증가</t>
  </si>
  <si>
    <t>평균차입금리</t>
  </si>
  <si>
    <t xml:space="preserve">      이자지급차입금</t>
  </si>
  <si>
    <t>21년: 코로나 19로 인한 불확실성 대응 및 대형 프로젝트 운전 자금 확보를 위한 무역금융, 일반자금대출, 운전자금대출 등 단기차입금 및 유동성장기부채 일부를 상환함에 따라 단기차입금 감소해 이자지급차입금 감소
22년: 이라크 바스라 정유공장 고도화설비 공사와 같은 대형 프로젝트 자금을 위해 조달했던 운전자금대출 일부를 상환해 단기차입금 감소함에 따라 이자지급차입금 감소
23년: 원자재 가격 하락 및 해외 프로젝트 공정 관리 강화로 외화매입채무 규모 감소했으나 대형 프로젝트 본격화 위한 자금 유동성 확보 위한 단기차입금 증가해 이자지급차입금 증가
24년: 사우디 자푸라 프로젝트·사우디 아미랄 프로젝트 등 해외 대형 플랜트 프로젝트 본격화 및 국내 주택사업 자금 수요 확대로 단기차입금 증가해 이자지급차입금 증가</t>
  </si>
  <si>
    <t xml:space="preserve">  외환거래손실</t>
  </si>
  <si>
    <t>21년: 코로나19 영향으로 해외 프로젝트 발주 및 자재 구매량이 축소돼 외화표시 매입채무 관련 외환차손 규모가 감소함에 따라 외환거래손실 감소
22년: 인플레이션 억제를 위한 미 연준의 금리 인상으로 환율 변동성 증가 및 달러/원 환율 상승으로 외화부채의 원화 환산 금액이 증가해 외화환산손실 및 외화거래손실 증가 
23년: 인플레이션 억제를 위한 미국 연준의 금리 인상 정책으로 환율 상승했으나 외화매입채무 감소해 외화거래손실 감소 
24년: 달러 강세 및 국내 정치적 불확실성으로 인해 원화 환율 상승하면서 외환시장 변동성 대응을 위한 선도환율계약 규모 확대함에 따라 외화부채 환산 손실을 헤지해 외환거래손실 감소</t>
  </si>
  <si>
    <t>24년: 메인스트림제이십오차 주식회사와의 주가수익스왑 계약 공정가치 평가에 따라 파생상품평가손실 1,799억 원이 금융비용으로 인식돼 기타금융비용 증가</t>
  </si>
  <si>
    <t>2. 기타 영업외 손익</t>
  </si>
  <si>
    <t>20년: 해외사업환산손실 증가해 기타 영업외 비용 증가함에 따라 기타 영업외 손익 감소
21년: 외환차손 및 해외사업환산손실 감소함에 따라 기타 영업외 비용 감소해 기타 영업외 손익 증가
22년: 환율하락으로 외환차손 증가함에 따라 기타 영업외 손익 감소
23년: 해외사업환산이익 증가함에 따라 기타 영업외 손익 증가
24년: 관계기업/공동기업투자처분이익 증가함에 따라 기타 영업외 손익 증가</t>
  </si>
  <si>
    <t>2-1. 기타 영업외 수익</t>
  </si>
  <si>
    <t xml:space="preserve">22년: 외환차익 증가로 기타 영업외 수익 증가
23년: 해외사업환산이익 증가함에 따라 기타 영업외 수익 증가
24년: 관계기업/공동기업투자처분이익 증가함에 따라 기타 영업외 수익 증가  </t>
  </si>
  <si>
    <t>2-2. 기타 영업외 비용</t>
  </si>
  <si>
    <t>20년: 해외사업환산손실 증가함에 따라 기타영업외비용 증가
21년: 외환차손 및 해외사업환산손실 감소함에 따라 기타영업외비용 감소
22년: 외환차손 증가함에 따라 기타영업외비용 증가 
24년: 지급수수료 및 순외환차손 증가함에 따라 기타영업외비용 증가</t>
  </si>
  <si>
    <t>3. 종속 및 관계기업 손익</t>
  </si>
  <si>
    <t>21년: 관계기업인 현대엔지니어링의 지분법손실 발생함에 따라 종속 및 관계기업 손실 증가
23년: 신규투자로 관계기업 5개가 당기손익-공정가치측정 지분법손익 증가
24년: 동사가 100% 지분 보유한 관계기업 현대도시개발에서의 당기순이익 증가함에 따라 종속 및 관계기업 손익 증가</t>
  </si>
  <si>
    <t>21년: 사우디 마잔 가스처리 공장 및 이라크 바스라 정유공장이 본격적으로 진행 시작했으며 디에이치 퍼스티어 아이파크의 매출이 3250억 원반영됨에 따라 주택/해외 플랜트 사업을 중심으로 매출 증가해 매출총이익 및 영업이익 증가함에 따라 세전이익 증가
22년: 파나마 메트로 3호선, 힐스테이트 송도 더 스카이, 개포 주공 1단지를 통해 매출액 성장했으나 종속회사 현대엔지니어링에서 지분법손실 발생함에 따라 세전이익 감소
23년: 사우디 자푸라 가스전 1단계, 사우디 네옴 러닝터널, 폴란드 올레핀 확장공사가 본격화됨에 따라 매출액 증가해 매출총이익 및 영업이익 증가해 세전이익 증가
24년: 파나마 메트로 3호선·울산 에스오일 샤힌 에틸렌 생산시설 건설 프로젝트로 동사 매출액 증가했으나 러시아 전쟁으로 인한 고물가·고금리 영향에 따라 높은 원가 적용된 21년-22년 착공현장의 비중이 70%로 저마진 사업 매출 비중 증가해 향후 실적 개선을 위한 빅배스 전략의 일환으로 저수익성 프로젝트에 대한 대규모 손실 충당금을 선제적으로 반영함에 따라 동사 매출원가율 상승해 매출총이익 감소로 영업이익 감소함에 따라 세전이익 감소</t>
  </si>
  <si>
    <t>(%)</t>
  </si>
  <si>
    <t>21년: 분양 시장 호황으로 주택 매출 증가함에 따라 영업이익 및 세전이익 증가해 과세표준 증가로 법인세비용 증가
24년: 전년 대비 매출 증가했으나 자회사 현대엔지니어링 해외 사업에서 대규모 원가 조정으로 영업이익 및 세전이익 감소함에 따라 과세표준 감소로 법인세비용 감소</t>
  </si>
  <si>
    <t>법인세율</t>
  </si>
  <si>
    <t>세전이익 (VM)</t>
  </si>
  <si>
    <t>21년: 사우디 마잔 가스처리 공장 및 이라크 바스라 정유공장이 본격적으로 진행되며 디에이치 퍼스티어 아이파크 매출이 반영됨에 따라 해외 플랜트 사업을 중심으로 매출액 증가로 법인세비용 증가했으나 영업이익 증가로 인한 세전이익 증가 폭이 더 커 당기순이익 증가
22년: 건축 원자재 가격 상승으로 영업이익 감소함에 따라 세전이익 감소해 당기순이익 감소
23년: 중동 대형 플랜트 프로젝트 공정 본격화로 연구개발비 감소해 기타판관비 감소로 영업이익 증가함에 따라 세전이익 증가해 당기순이익 증가
24년: 울산 에스오일 샤힌 에틸렌 생산시설 건설 프로젝트로 동사 매출액 증가했으나 러시아 전쟁으로 인한 고물가·고금리 영향에 따라 높은 원가 적용된 21년-22년 착공현장의 비중이 70%로 저마진 사업 매출 비중 증가해 향후 실적 개선을 위한 빅배스 전략의 일환으로 저수익성 프로젝트에 대한 대규모 손실 충당금을 선제적으로 반영함에 따라 동사 매출원가율 상승해 매출총이익 감소로 영업이익 감소함에 따라 세전이익 감소해 당기순이익 감소</t>
  </si>
  <si>
    <t>NPM</t>
  </si>
  <si>
    <t xml:space="preserve">   계속사업이익</t>
  </si>
  <si>
    <t>21년: 사우디 마잔 가스처리 공장 및 이라크 바스라 정유공장이 본격적으로 진행되며 재건축 사업인 디에이치 퍼스티어 아이파크 분양 시작해 매출이 반영됨에 따라 매출 증가해 매출총이익 증가함에 따라 세전이익 증가로 계속사업이익 증가
22년: 파나마 메트로 3호선, 힐스테이트 송도 더 스카이, 개포 주공 1단지가 본격적으로 매출에 반영됨에 따라 매출액 증가했으나 공사비 상승에 의한 매출원가 상승 및 매출총이익 감소로 세전이익 감소해 계속사업이익 감소
23년: 사우디 자푸라 가스전 1단계, 사우디 네옴 러닝터널, 폴란드 올레핀 확장공사가 본격화됨에 따라 매출액 증가해 매출총이익 증가로 세전이익 증가로 인해 계속사업이익 증가
24년: 해외 대형 프로젝트인 이라크 바스라 정유공장 및 샤힌 프로젝트를 기반으로 매출 증가했으나 종속회사 현대엔지니어링의 사우디 자푸라 가스플랜트 사업에서 대규모 원가 조정 및 1조원 손실에 의해 매출총이익 감소로 세전이익 감소함에 따라 계속사업이익 증가</t>
  </si>
  <si>
    <t xml:space="preserve">   중단사업이익</t>
  </si>
  <si>
    <t>지배주주순이익</t>
  </si>
  <si>
    <t>21년: 사우디 마잔 가스처리 공장 및 이라크 바스라 정유공장이 본격적으로 진행되며 재건축 사업인 디에이치 퍼스티어 아이파크 매출이 반영됨에 따라 매출총이익 증가해 세전이익 및 영업이익 증가해 지배주주순이익 증가
23년: 사우디 자푸라 가스전 1단계, 사우디 네옴 러닝터널, 폴란드 올레핀 확장공사가 본격화됨에 따라 매출액 증가해 매출총이익 증가로 세전이익 및 영업이익 증가해 지배주주순이익 증가
24년: 해외 대형 프로젝트인 이라크 바스라 정유공장 및 샤힌 프로젝트를 기반으로 매출 증가했으나 종속회사 현대엔지니어링의 사우디 자푸라 가스플랜트 사업에서 대규모 원가 조정 및 1조원 손실에 의해 매출총이익 감소함에 따라 세전이익 및 영업이익 감소로 지배주주순이익 감소</t>
  </si>
  <si>
    <t>당기순이익 (VM)</t>
  </si>
  <si>
    <t>20년: 해외사업환산손익 감소함에 따라 기타포괄손익 감소
21년: 사우디 마잔 가스처리 공장, 오일처리 시설 및 확장공사, 자프라 유틸리티 및 부대시설공사, 이라크 바스라 정유 공장의 매출 반영과 환율 상승으로 해외사업환산손익 증가함에 따라 기타포괄손익 증가
23년: 연준의 저금리 기대감 고조로 환율 하락해 해외사업장환산외환차이 감소함에 따라 기타포괄손익 감소
24년: 환율 상승으로 해외사업장환산외환차이 증가함에 따라 기타포괄손익 증가</t>
  </si>
  <si>
    <t>21년: 사우디 마잔 가스처리 공장 및 이라크 바스라 정유공장 착공, 디에이치 퍼스티어 아이파크 분양 매출이 반영됨에 따라 매출액 증가해 매출총이익 증가로 당기순이익 및 영업이익 증가함에 따라 총포괄이익 증가
22년: 이라크 바스라 정유공장 및 사우디 마르잔 공사와 함께 파나마 메트로 3호선, 힐스테이트 송도 더 스카이, 개포 주공 1단지가 매출에 반영됨에 따라 매출총이익 증가해 총포괄이익 증가
24년: 해외 대형 프로젝트인 이라크 바스라 정유공장 및 샤힌 프로젝트를 기반으로 매출 증가했으나 종속회사 현대엔지니어링의 사우디 자푸라 가스플랜트 사업에서 대규모 원가 조정으로 인한 1조원 손실에 의해 매출총이익 감소함에 따라 영업이익 및 당기순이익 감소로 총포괄이익 감소</t>
  </si>
  <si>
    <t xml:space="preserve">     지배주주지분 총포괄이익</t>
  </si>
  <si>
    <t>21년: 사우디 마잔 가스처리 공장 및 이라크 바스라 정유공장, 디에이치 퍼스티어 아이파크 매출이 반영됨에 따라 매출액 상승으로 법인세비용 증가했으나 매출총이익 증가로 세전이익 증가폭이 더 커 총포괄이익 증가해 지배주주지분 총포괄이익 증가
24년: 종속회사 현대엔지니어링의 사우디 자푸라 가스플랜트 사업에서 대규모 원가 조정으로 판관비 증가함에 따라 영업이익 및 세전이익 감소해 당기순이익 감소로 지배주주총포괄이익 감소</t>
  </si>
  <si>
    <t>발행주식수</t>
  </si>
  <si>
    <t xml:space="preserve">21년: 자금 조달 목적 우선주 유상증자로 인해 발행주식수 2,000,000주 증가 </t>
  </si>
  <si>
    <t>유통주식수</t>
  </si>
  <si>
    <t xml:space="preserve">21년: 자금 조달 목적 우선주 유상증자로 인해 유통주식수 2,000,000주 증가 </t>
  </si>
  <si>
    <t>주당 지표</t>
  </si>
  <si>
    <t>EPS</t>
  </si>
  <si>
    <t>(원)</t>
  </si>
  <si>
    <t>21년: 사우디 마잔 가스처리 공장 및 이라크 바스라 정유공장, 디에이치 퍼스티어 아이파크 분양으로 매출이 반영됨에 따라 매출총이익 증가 및 영업이익 증가로 당기순이익 증가해 EPS 증가
23년: 사우디 자푸라 가스전 1단계, 사우디 네옴 러닝터널, 폴란드 올레핀 확장공사가 본격화됨에 따라 매출액 증가해 매출총이익 증가로 세전이익 및 당기순이익 증가해 EPS 증가
24년: 아크라 정유공장, 샤힌 프로젝트, 올림픽파크포레온 위주의 주택부문 실적 반영으로 매출 증가했으나 현대엔지니어링의 해외 사업 원가 상승으로 인한 일시적 비용 증가로 영업이익 및 세전이익 감소해 당기순이익 감소함에 따라 EPS 감소</t>
  </si>
  <si>
    <t>EPS_지배</t>
  </si>
  <si>
    <t>21년: 자금 조달 목적 유상증자로 인해 유통주식수 2,000,000주 증가해 EPS_지배 증가
23년: 이라크 바스라 정유공장 및 사우디 마르잔 공사와 함께 파나마 메트로 3호선, 힐스테이트 송도 더 스카이, 개포 주공 1단지가 매출에 반영됨에 따라 매출액 증가해 매출총이익 증가로 지배주주순이익 증가해 EPS_지배 증가
24년: 종속회사 현대엔지니어링의 사우디 자푸라 가스플랜트 사업에서 대규모 원가 조정으로 영업이익 감소해 지배주주순이익 감소함에 따라 EPS_지배 감소</t>
  </si>
  <si>
    <t>BPS</t>
  </si>
  <si>
    <t>21년: 자금 조달 목적 유상증자로 인해 유통주식수 2,000,000주 증가해 BPS 증가
23년: 이라크 바스라 정유공장 및 사우디 마르잔 공사와 함께 파나마 메트로 3호선, 힐스테이트 송도 더 스카이, 개포 주공 1단지가 매출에 반영되며 매출액 증가해 당기순이익 증가로 인한 이익잉여금 및 자본총계 증가함에 따라 BPS 증가</t>
  </si>
  <si>
    <t>DPS_보통주</t>
  </si>
  <si>
    <t>배당성향</t>
  </si>
  <si>
    <t>배당수익률</t>
  </si>
  <si>
    <t>21년: 서산 간척지에 스마트 도시 및  자동차 직선 주행 시험로를 구축할 계획임에 따라 서산 간척지 토지 매입해 유형자산 증가로 인한 자산총계 증가
22년: 서산특구 부지에 바이오 연구 특구 조성 계획임에 따라 관련 생산 시설 증가해 건설중인자산 증가
23년: 해외 및 국내 기타 현장에서 사용되는 생산부분 기계장치 증가함에 따라 설비자산 및 비유동자산 증가로 자산총계 증가
24년: 현대엔지니어링의 국내 생산부문 증설 및 직선주행로 성북동 영빈관 규모 3배 확장함에 따라 비유동자산 증가해 자산총계 증가</t>
  </si>
  <si>
    <t>21년: 서산 간척지에 스마트 도시 및  자동차 직선 주행 시험로를 구축할 계획임에 따라 서산 간척지 토지 매입해 토지 증가
22년: 유동성 위기를 겪어 서산 간척지 일부를 매각함에 따라 토지 감소
23년: 생산부분 해외 및 국내 기타 현장에서 사용되는 기계장치 증가함에 따라 설비자산 증가
24년: 현대엔지니어링의 국내 생산부문 증설 및 직선주행로 성북동 영빈관 규모 3배 확장함에 따라 건설중인자산 증가</t>
  </si>
  <si>
    <t>1. 유형자산</t>
  </si>
  <si>
    <t>23년: 서산 간척지에 스마트 농업 인프라 조성함에 따라 설비자산 증가</t>
  </si>
  <si>
    <t xml:space="preserve">  토지</t>
  </si>
  <si>
    <t>21년: 서산 간척지에 스마트 도시 및 자동차 직선 주행 시험로를 구축할 계획임에 따라 서산 간척지 토지 매입해 토지 증가
22년: 서산 간척지 감소함에 따라 토지 감소</t>
  </si>
  <si>
    <t xml:space="preserve">  설비자산</t>
  </si>
  <si>
    <t>23년: 생산부분 해외 및 국내 기타 현장에서 사용되는 기계장치 증가함에 따라 설비자산 증가</t>
  </si>
  <si>
    <t xml:space="preserve">  건설중인자산</t>
  </si>
  <si>
    <t>22년: 서산특구 부지에 바이오 연구 특구 조성 계획임에 따라 관련 생산 시설 증가해 건설중인자산 증가
24년: 현대엔지니어링의 국내 생산부문 증설 및 직선주행로 성북동 영빈관 규모 3배 확장함에 따라 건설중인자산 증가</t>
  </si>
  <si>
    <t xml:space="preserve">  기타유형자산</t>
  </si>
  <si>
    <t xml:space="preserve">22년: 기타유형자산 취득 증가함에 따라 기타유형자산 증가
24년: 기타유형자산 처분함에 따라 기타유형자산 감소 </t>
  </si>
  <si>
    <t xml:space="preserve">  * 유형자산 감가상각비</t>
  </si>
  <si>
    <t>22년: 기계장치 취득 증가함에 따라 감가상각비 증가함에 따라 유형자산 감가상각비 증가
24년: 생산부문으로 기계장치 및 공기구비품 취득 증가함에 따라 감가상각비 증가해 판매관리 유형자산 감가상각비 증가</t>
  </si>
  <si>
    <t>판매관리 유형자산 감가상각비</t>
  </si>
  <si>
    <t>21년: 기계장치 증가함에 따라 감가상각비 증가해 판매관리 유형자산 감가상각비 증가
24년: 생산부문으로 기계장치 및 공기구비품 취득 증가함에 따라 감가상각비 증가해 판매관리 유형자산 감가상각비 증가</t>
  </si>
  <si>
    <t xml:space="preserve">    (% of total depreciation)</t>
  </si>
  <si>
    <t>제조원가 유형자산 감가상각비</t>
  </si>
  <si>
    <t>2. 무형자산</t>
  </si>
  <si>
    <t>21년: 무형자산상각비 전년대비 감소함에 따라 기타무형자산 증가
24년: OCISAN ANTONIO HILLSBORO SOLAR LLC 인수를 통한 영업권 증가 및 해당 회사가 보유하던 태양광 기술이 기타무형자산으로 인식돼 기타무형자산 증가함에 따라 무형자산 증가</t>
  </si>
  <si>
    <t xml:space="preserve">  영업권</t>
  </si>
  <si>
    <t xml:space="preserve">  기타무형자산</t>
  </si>
  <si>
    <t>21년: 무형자산상각비 전년대비 감소함에 따라 기타무형자산 증가
24년: OCISAN ANTONIO HILLSBORO SOLAR LLC를 인수함에 따라 해당 회사가 보유하던 태양광 기술이 기타무형자산으로 인식돼 기타무형자산 증가</t>
  </si>
  <si>
    <t xml:space="preserve">  * 무형자산 상각비</t>
  </si>
  <si>
    <t>판매관리 무형자산 상각비</t>
  </si>
  <si>
    <t>제조원가 무형자산 상각비</t>
  </si>
  <si>
    <t>3. 투자자산</t>
  </si>
  <si>
    <t>21년: 당기손익-공정가치 측정 금융자산 증가에 따라 기타금융자산 증가해 투자자산 증가
22년: 기타포괄손익-공정가치 측정 금융자산 증가에 따른 투자자산 증가
23년: 기타포괄손익-공정가치 측정 금융자산 감소에 따른 기타금융자산 감소로 인한 투자자산 감소
24년: 당기손익-공정가치 측정 금융자산 증가에 따라 투자자산 증가</t>
  </si>
  <si>
    <t xml:space="preserve">  관계기업등지분관련투자자산</t>
  </si>
  <si>
    <t>21년: 마스턴제116호강남프리미어프로젝트금융투자(주) 지분 30%외 4개 관계 기업 지분을 취득함에 따라 관계기업투자주식 증가해 관계기업등지분관련투자자산 증가
24년: 기타 관계기업 지분 취득 및 지분법손익 증가함에 따라 관계기업투자주식이 증가해 관계기업등지분관련투자자산 증가</t>
  </si>
  <si>
    <t xml:space="preserve">  장기매도가능금융자산</t>
  </si>
  <si>
    <t xml:space="preserve">  장기만기보유금융자산</t>
  </si>
  <si>
    <t xml:space="preserve">  기타금융자산</t>
  </si>
  <si>
    <t>21년: 당기손익-공정가치 측정 금융자산 증가에 따른 기타금융자산 증가
22년: 기타포괄손익-공정가치 측정 금융자산 증가에 따른 기타금융자산 증가
23년: 당기손익-공정가치 측정 금융자산 감소함에 따라 기타금융자산 감소
24년: 당기손익-공정가치 측정 금융자산 증가에 따른 기타금융자산 증가</t>
  </si>
  <si>
    <t>4. 장기매출채권및기타채권</t>
  </si>
  <si>
    <t>21년: 장기대여금 및 보증금 증가함에 따라 장기성기타채권 증가해 장기매출채권및기타채권 증가
22년: 보증금 감소로 장기성기타채권 감소에 따른 장기매출채권및기타채권 감소
24년: 장기보증금 감소에 따른 장기매출채권및기타채권 감소</t>
  </si>
  <si>
    <t>Turnover</t>
  </si>
  <si>
    <t>5. 투자부동산</t>
  </si>
  <si>
    <t>21년: 외환차이 감소함에 따라 투자부동산 감소 
22년: 토지 취득 및 대체가 증가함에 따라 투자부동산 증가
24년: 재고자산 중 일부를 투자부동산으로 대체함에 따라 투자부동산 증가</t>
  </si>
  <si>
    <t>6. 이연법인세자산</t>
  </si>
  <si>
    <t>24년: 매출채권 및 기타채권 증가함에 손실 반영했으나 세법상 인정 안됨에따라 이연 법인세 자산 증가</t>
  </si>
  <si>
    <t>7. 기타비유동자산</t>
  </si>
  <si>
    <t>21년: 장기선급비용 증가함에 따라 기타비유동자산 증가
24년: 비유동선급비용 증가함에 따라 기타비유동자산 증가</t>
  </si>
  <si>
    <t>21년: 디에이치자이개포, 하남감일포웰시티, 국우동 힐스테이트 데시앙 분양 시작함에 따른 매출액 증가로 기타채권 증가 및 미청구공사 증가함에 따라 매출채권및기타채권 증가해 유동자산 증가
22년: 사우디 마르잔 공사·이라크 바스라 정유공장·파나마 메트로 3호선 등 해외 대형현장 공정 본격화와 개포 주공 1단지·힐스테이트 송도 더 스카이 등 국내 민간 주택사업 분양 매출 인식으로 매출액 증가함에 따라 매출채권·기타채권 증가 및 미청구공사 증가함에 따라 매출채권및기타채권 증가해 유동자산 증가
23년: 개포주공 1단지 재건축 사업 등 국내 대형 주택현장 공사 진행과 중동 대형 플랜트 프로젝트 공정 본격화에 따른 매출액 증가로 매출채권및기타채권 증가해 유동자산 증가
24년: 동사와 자회사 현대엔지니어링이 함께 수행하는 약 2조원 규모의 사우디 자푸르 프로젝트 매출 인식 및 올림픽파크 포레온의 주택 부문 실적 반영에 따른 매출액 증가로 매출채권및기타채권 증가해 유동자산 증가</t>
  </si>
  <si>
    <t xml:space="preserve">  재고자산</t>
  </si>
  <si>
    <t>21년: 디에이치자이개포, 하남감일포웰시티, 국우동 힐스테이트 데시앙 분양 시작으로 건축 및 주택용 개발 용지인 서울 강남구 일원동 611-1 외, 경기 하남시 감이동 하남감일지구 26(B6) 외, 대구 북구 국우동 3-1(C1) 외의 용지 감소해 재고자산 감소
22년: 힐스테이트 동탄포레 용지 개발 위해 경기도 화성시 신동 용지 및 주택재개발사업으로 힐스테이트 기장 더퍼스트 수주 위해 대전광역시 서구 변동 52-9, 52-1, 52-10 매입함에 따라 재고자산 증가</t>
  </si>
  <si>
    <t>22년: 사우디 네옴시티, S-Oil 샤힌 프로젝트 등 글로벌 대형 프로젝트가 착공됨에 따른 동사 플랜트 사업부 매출액 증가 및 국내 민간 주택사업 분양 매출 증가에 따른 건축·주택 사업부 매출액 증가했으며, 21-22년 주택 분양 시작에 따른 평균 용지 감소로 재고자산 감소해 재고자산 Turnover 증가
24년: 필리핀남북철도, 파나마메트로3호선 등 대형프로젝트의 공정 본격화에 따른 동사 토목 사업부 해외 부문 매출액 증가 및 울산 에스오일 샤힌 에틸렌 생산시설 건설에 따른 건축·주택 사업부 매출액 증가와 용지 감소에 따른 재고자산 감소로 재고자산 Turnover 증가</t>
  </si>
  <si>
    <t xml:space="preserve">  단기금융자산</t>
  </si>
  <si>
    <t>21년: 이자수익 및 매매차익 목적으로 당기손익-공정가치측정 금융자산 취득함에 따라 단기금융자산 증가
22년: 안정적 현금흐름 확보를 위한 처분이익 실현 목적으로 당기손익-공정가치측정 금융자산 처분함에 따라 단기금융자산 감소
23년: 처분이익 실현 및 유동성 확보 목적으로 당기손익-공정가치 측정 금융자산 처분함에 따라 단기금융상품 감소</t>
  </si>
  <si>
    <t xml:space="preserve">  매출채권 및 기타채권</t>
  </si>
  <si>
    <t>21년: 디에이치자이개포, 하남감일포웰시티, 국우동 힐스테이트 데시앙 분양 시작함에 따른 매출액 증가로 기타채권 증가 및 미청구공사 증가해 매출채권및기타채권 증가
22년: 사우디 마르잔 공사·이라크 바스라 정유공장·파나마 메트로 3호선 등 해외 대형현장 공정 본격화와 개포 주공 1단지·힐스테이트 송도 더 스카이 등 국내 민간 주택사업 분양 매출 인식으로 매출액 증가함에 따라 기타채권 증가 및 미청구공사 증가해 매출채권및기타채권 증가
23년: 개포주공 1단지 재건축 사업 등 국내 대형 주택현장 공사 진행과 중동 대형 플랜트 프로젝트 공정 본격화에 따른 매출액 증가로 매출채권 증가 및 미청구공사 증가해 매출채권및기타채권 증가
24년: 동사와 자회사 현대엔지니어링이 함께 수행하는 약 2조원 규모의 사우디 자푸르 프로젝트 매출 인식 및 올림픽파크 포레온의 주택 부문 실적 반영에 따른 매출액 증가로 매출채권 증가 및 미청구공사 증가해 매출채권및기타채권 증가</t>
  </si>
  <si>
    <t xml:space="preserve">  현금및현금성자산</t>
  </si>
  <si>
    <t>(Balance)</t>
  </si>
  <si>
    <t>21년: 보통예금 약 1조 원 감소에 따라 현금및현금성자산 감소
22년: 사우디 마르잔 공사·이라크 바스라 정유공장·파나마 메트로 3호선 등 해외 대형 현장 공정 본격화 및 개포 주공 1단지·힐스테이트 송도 더 스카이 등 국내 민간 주택사업 분양 매출 인식으로 이익잉여금 증가해 현금및현금성자산 증가
23년: 자회사 렌드마크시티의 레이크송도 3차 입주 잔금 수령으로 이익잉여금 증가 및 유동성 확보를 위한 장단기차입금 차입으로 현금및현금성자산 증가
24년: 해외사업 및 플랜트 현장의 미청구공사대금 증가로 자금 회수 지연돼 유동성 확보 위해 장단기차입금 차입 및 보통예금 증가로 현금및현금성자산 증가</t>
  </si>
  <si>
    <t>21년: 수주규모 1조 4,877억원인 사우디 마르잔 가스처리 공장· 수주규모 2조 1,111억원인 이라크 바스라 정유공장 고도화설비 공사 등 대형 해외 플랜트 현장 공정의 본격화 및 국내 민간 주택사업 활성화로 개포8단지 개발사업·대구도남 공동주택 등 대형주택 현장 공사 진행됨에 따라 전사 매출액 증가해 현금및현금성자산 % of revenue 감소
23년: 자회사 렌드마크시티의 레이크송도 3차 입주 잔금 수령으로 이익잉여금 증가 및 유동성 확보를 위한 장단기차입금 차입으로 현금및현금성자산 증가했으나 해외 대형 현장 공정 본격화 및 개포주공 1단지 재건축 사업 등 국내 대형 주택현장 공사 진행으로 매출액 증가폭이 더 큼에 따라 현금및현금성자산 % of revenue 감소</t>
  </si>
  <si>
    <t xml:space="preserve">  기타유동자산</t>
  </si>
  <si>
    <t>22년: 도시정비 부문 수주 증가에 따른 유동선급금 및 단기선급공사원가 증가로 기타유동자산 증가
23년: 국내 최대 석유화학 설비인 샤힌 프로젝트 설비 본격 착공에 따라 유동선급금 및 단기선급공사원가 증가해 기타유동자산 증가
24년: 유동부가세미수금 증가 및 해외 대형 프로젝트 공정 본격화 및 도시정비 부문 수주 증가와 24년부터 발주기관이 건설사에 지급하는 선급금 비율이 80%에서 100%로 확대됨에 따라 유동선급금 증가해 기타유동자산 증가</t>
  </si>
  <si>
    <t>* 이자발생자산</t>
  </si>
  <si>
    <t xml:space="preserve">21년: 이자수익 및 매매차익 목적으로 당기손익-공정가치측정 금융자산 취득함에 따라 단기금융자산 증가해 이자발생자산 증가
22년: 안정적 현금흐름 확보를 위한 처분이익 실현 목적으로 당기손익-공정가치측정 금융자산 처분함에 따라 단기금융자산 감소해 이자발생자산 감소
23년: 처분이익 실현 및 유동성 확보 목적으로 당기손익-공정가치 측정 금융자산 처분함에 따라 단기금융상품 감소해 이자발생자산 감소
24년: 동사와 자회사 현대엔지니어링이 함께 수행하는 약 2조원 규모의 사우디 자푸르 프로젝트 매출 인식 및 올림픽파크 포레온의 주택 부문 실적 반영에 따른 매출액 증가로 매출채권및기타채권 증가해 이자발생자산 증가
</t>
  </si>
  <si>
    <t>23년: 건축 및 주택 부문 사우디 자푸라 가스전 1단계·사우디 네옴 러닝터널·이라크 바스라 정유공장·폴란드 올레핀 확장공사 등 해외 대형 현장의 공정 확대로 토목 및 건축자재 원재료 매입 증가함에 따라 매입채무및기타채무 증가로 유동부채 증가함에 따라 부채 총계 증가
24년: 파나마 메트로 3호선·필리핀 남북철도 등 동남아 지역 대형 인프라 프로젝트의 공정 지속에 따른 초과청구공사 증가 및 단기미지급금 및 단기예수금 증가로 매입채무및기타채무 증가함에 따라 유동부채 증가해 부채 총계 증가</t>
  </si>
  <si>
    <t>24년: 파나마 메트로 3호선·필리핀 남북철도 등 동남아 지역 대형 인프라 프로젝트의 공정 지속에 따른 초과청구공사 증가 및 단기미지급금 및 단기예수금 증가로 매입채무및기타채무 증가함에 따라 유동부채 증가로 부채총계 증가해 부채비율 증가</t>
  </si>
  <si>
    <t xml:space="preserve">  사채</t>
  </si>
  <si>
    <t>22년: 무보증 공모사채의 만기일 도래에 따른 유동성장기부채 대체로 사채 감소
23년: 3Q23 만기인 무보증 공모사채의 채무상환에 사용할 목적으로 무보증 공모사채 신규로 발행해 사채 증가
24년: 무보증 공모사채의 만기일 도래로 유동성장기부채 대체됨에 따라 사채 감소</t>
  </si>
  <si>
    <t xml:space="preserve">  장기차입금</t>
  </si>
  <si>
    <t>20년: 중소기업은행 장기차입금 만기일 도래에 따른 장기차입금 상환으로 장기차입금 감소
21년: DB손해보험 장기차입금 만기일 도래에 따른 장기차입금 상환으로 장기차입금 감소
23년: 경기민감도가 높은 건설 산업의 특성으로 유동성 확보 위해 국민은행 신용대출 및 한국수출입은행 수출이행자금대출 발생함에 따라 장기차입 증가해 장기차입금 증가</t>
  </si>
  <si>
    <t xml:space="preserve">  장기금융부채</t>
  </si>
  <si>
    <t>23년: 비유동파생상품부채 상환에 따라 장기금융부채 감소
24년: 비유동리스부채 차입에 따라 장기금융부채 증가</t>
  </si>
  <si>
    <t xml:space="preserve">  비유동종업원급여충당부채</t>
  </si>
  <si>
    <t>23년: 보험수리적 가정에 따른 미래 임금상승률 상승 및 할인율 하락으로 비유동종업원급여충당부채 증가
24년: 보험수리적 가정에 따른 할인율 하락으로 비유동종업원급여충당부채 증가</t>
  </si>
  <si>
    <t xml:space="preserve">  이연법인세부채</t>
  </si>
  <si>
    <t>20년: 일시적차이로 인한 이연법인세 발생해 이연법인세부채 증가
21년: 동사 회계이익 및 과세소득 사이의 일시적 차이의 발생과 소멸로 인한 이연법인세비용 감소로 이연법인세부채 감소
23년: 일시적차이로 인한 이연법인세 발생해 이연법인세부채 증가</t>
  </si>
  <si>
    <t xml:space="preserve">  기타비유동부채</t>
  </si>
  <si>
    <t>23년: 국내 최대 석유화학 설비인 샤힌 프로젝트 설비 본격 착공에 따라 장기선수수익 증가해 기타비유동부채 증가
24년: 영업활동으로 인한 비유동충당부채 감소로 기타비유동부채 감소</t>
  </si>
  <si>
    <t>22년: 토목 및 건축자재 원재료 매입 확대됨에 따라 외상매입금 증가로 매입채무및기타채무 증가해 유동부채 증가
23년: 건축 및 주택 부문 사우디 자푸라 가스전 1단계·사우디 네옴 러닝터널·이라크 바스라 정유공장·폴란드 올레핀 확장공사 등 해외 대형 현장의 공정 확대로 토목 및 건축자재 원재료 매입 증가함에 따라 매입채무및기타채무 증가로 유동부채 증가
24년: 파나마 메트로 3호선·필리핀 남북철도 등 동남아 지역 대형 인프라 프로젝트의 공정 지속에 따른 초과청구공사 증가 및 단기미지급금 및 단기예수금 증가로 매입채무및기타채무 증가함에 따라 유동부채 증가</t>
  </si>
  <si>
    <t xml:space="preserve">  단기차입금</t>
  </si>
  <si>
    <t>21년: 농협은행 일반자금대출 만기 도래에 따른 단기차입금 상환으로 단기차입금 감소
22년: 운전자금 확보를 위한 Banco de Chile 단기차입금 만기 도래에 따른 단기차입금 상환으로 단기차입금 감소
23년: 산업은행 신용대출 및 국민은행 당좌차월 신규 차입으로 단기차입금 증가
24년: 국민은행 무역금융 및 농협은행, 하나은행 일반자금대출 신규 차입으로 단기차입금 증가</t>
  </si>
  <si>
    <t xml:space="preserve">  단기사채</t>
  </si>
  <si>
    <t xml:space="preserve">  유동성장기부채</t>
  </si>
  <si>
    <t>22년: 건설공제조합 및 주택도시보증공사의 신용대출 장기차입금 만기일이 1년 이내로 도래함에 따라 유동성 대체돼 유동성장기부채 증가
23년: 한국산업은행 장기차입금 만기 도래에 따라 유동성장기부채 상환해 유동성장기부채 감소
24년: 국민은행 신용대출 장기차입금 만기일이 1년 이내에 도래함에 따라 유동성 대체돼 유동성장기부채 증가</t>
  </si>
  <si>
    <t xml:space="preserve">  단기금융부채</t>
  </si>
  <si>
    <t>22년: 금융보증부채 증가에 따른 기타금융부채 증가로 단기금융부채 증가
24년: 금융보증부채 증가에 따른 기타금융부채 증가로 단기금융부채 증가</t>
  </si>
  <si>
    <t xml:space="preserve">  매입채무및기타채무</t>
  </si>
  <si>
    <t>23년: 건축 및 주택 부문 사우디 자푸라 가스전 1단계·사우디 네옴 러닝터널·이라크 바스라 정유공장·폴란드 올레핀 확장공사 등 해외 대형 현장의 공정 확대로 토목 및 건축자재 원재료 매입 증가함에 따라 매입채무 증가해 매입채무및기타채무 증가
24년: 파나마 메트로 3호선·필리핀 남북철도 등 동남아 지역 대형 인프라 프로젝트의 공정 지속에 따른 초과청구공사 증가 및 단기미지급금 및 단기예수금 증가로 기타채무 증가해 매입채무및기타채무 증가</t>
  </si>
  <si>
    <t xml:space="preserve">  기타유동부채</t>
  </si>
  <si>
    <t>23년: 공사및분양선수금 및 부가가치세예수금 증가에 따라 기타유동부채 증가
24년: 부가가치세예수금 및 단기선수수익 증가에 따라 기타유동부채 증가</t>
  </si>
  <si>
    <t>22년: 무보증 공모사채의 만기일 도래에 따른 유동성장기부채 대체로 사채 감소해 총차입금 감소
23년: 국민은행 신용대출 및 한국수출입은행 수출이행자금대출로 장기차입금 증가해 총차입금 증가
24년: 국민은행 신용대출 장기차입금 만기일이 1년 이내로 도래함에 따라 유동성 대체돼 유동성장기부채 증가해 총차입금 증가</t>
  </si>
  <si>
    <t>22년: 안정적 현금흐름 확보를 위한 처분이익 실현 목적으로 당기손익-공정가치측정 금융자산 처분함에 따라 단기금융자산 감소해 이자발생자산 감소로 순차입금 증가
23년: 국민은행 신용대출 및 한국수출입은행 수출이행자금대출로 장기차입금 증가해 총차입금 증가함에 따라 순차입금 증가</t>
  </si>
  <si>
    <t>20년: 종속회사인 현대에너지 매각에 따른 비지배주주지분 증가로 자본총계 증가 
23년: 중동 대형 플랜트 프로젝트 공정 본격화에 따른 이익잉여금 증가로 지배주주지분 증가해 자본총계 증가
24년: 종속회사 현대엔지니어링의 해외 사업에서 대규모 원가 조정으로 매출총이익 감소해 당기순이익 적자전환했으며 당기순이익 감소분 중 비지배지분 귀속 순손실이 큼에 따라 비지배주주지분 감소해 자본총계 감소</t>
  </si>
  <si>
    <t>20년: 지분증권으로 구성된 기타포괄손익-공정가치 측정 금융자산이 취득가보다 하락함에 따라 기타포괄손익-공정가치 측정 금융자산 평가손실로 기타포괄손익누계액 감소해 지배주주지분 감소
22년: 건축 원자재 가격 상승으로 영업이익 감소해 당기순이익 감소했으나 기초 이익잉여금이 큼에 따라 이익잉여금 증가해 지배주주지분 증가
23년: 중동 대형 플랜트 프로젝트 공정 본격화에 따른 당기순이익 증가로 이익잉여금 증가해 지배주주지분 증가
24년: 종속회사 현대엔지니어링의 해외 사업에서 대규모 원가 조정으로 이익잉여금 감소해 지배주주지분 감소</t>
  </si>
  <si>
    <t xml:space="preserve">  자본금</t>
  </si>
  <si>
    <t>21년: 3Q21 금융위의 우선주 시장관리강화방안으로 우선주 퇴출요건을 피하기 위해 우선주 유상증자 실시함에 따라 자본잉여금 증가해 자본금 증가</t>
  </si>
  <si>
    <t xml:space="preserve">    보통주자본금</t>
  </si>
  <si>
    <t xml:space="preserve">    우선주자본금</t>
  </si>
  <si>
    <t>21년: 3Q21 금융위의 우선주 시장관리강화방안으로 우선주 퇴출요건을 피하기 위해 우선주 유상증자 실시함에 따라 우선주자본금 증가</t>
  </si>
  <si>
    <t xml:space="preserve">  자본잉여금</t>
  </si>
  <si>
    <t>21년: 3Q21 금융위의 우선주 시장관리강화방안으로 우선주 퇴출요건을 피하기 위해 우선주 유상증자 실시함에 따라 액면가 이상으로 주식 발행 시 발생하는 주식발행초과금 증가하며 자본잉여금 증가
22년: 기타자본잉여금 감소로 기타불입자본 감소함에 따라 자본잉여금 감소</t>
  </si>
  <si>
    <t xml:space="preserve">  기타자본</t>
  </si>
  <si>
    <t xml:space="preserve">    자기주식수</t>
  </si>
  <si>
    <t xml:space="preserve">    기타(신종자본증권 포함)</t>
  </si>
  <si>
    <t xml:space="preserve">  기타포괄손익누계액</t>
  </si>
  <si>
    <t>20년: 지분증권으로 구성된 기타포괄손익-공정가치 측정 금융자산이 취득가보다 하락함에 따라 기타포괄손익-공정가치 측정 금융자산 평가손실 발생 및 해외사업환산손익 감소로 기타자본구성요소 감소함에 따라 기타포괄손익누계액 감소
21년: 기타포괄손익-공정가치 측정 금융자산 평가이익 증가 및 해외사업환산손익 증가로 기타자본구성요소 증가함에 따라 기타포괄손익누계액 증가
22년: 해외사업환산손익 증가해 기타자본구성요소 증가함에 따라 기타포괄손익누계액 증가
24년: 해외사업환산손익 증가해 기타자본구성요소 증가함에 따라 기타포괄손익누계액 증가</t>
  </si>
  <si>
    <t xml:space="preserve">  이익잉여금</t>
  </si>
  <si>
    <t>22년: 확정급여제도의 재측정요소 증가 및 별도 기준 당기순이익 증가에 따라 미처분이익잉여금 증가해 이익잉여금 증가
24년: 종속회사 현대엔지니어링의 해외 사업에서 대규모 원가 조정으로 세전이익 감소함에 따라 당기순이익 감소해 이익잉여금 감소</t>
  </si>
  <si>
    <t>24년: 종속회사 현대엔지니어링의 해외 사업에서 대규모 원가 조정으로 매출총이익 감소해 당기순이익 적자 전환했으며 당기순이익 감소분 중 비지배지분 귀속 순손실이 큼에 따라 비지배주주지분 감소</t>
  </si>
  <si>
    <t>*자산총계</t>
  </si>
  <si>
    <t>*부채및자본총계</t>
  </si>
  <si>
    <t>Balance</t>
  </si>
  <si>
    <t>21년: 사우디 마잔 가스처리 공장 및 이라크 바스라 정유공장이 본격적으로 진행되며 디에이치 퍼스티어 아이파크 매출이 반영됨에 따라 해외 플랜트 사업을 중심으로 매출액 증가로 법인세비용 증가해 영업활동현금흐름 감소
22년: 건축 원자재 가격 상승으로 영업이익 감소함에 따라 세전이익 감소해 당기순이익 감소해 영업활동흐름 감소 
23년: 중동 대형 플랜트 프로젝트 공정 본격화로 연구개발비 감소해 기타판관비 감소로 영업이익 증가함에 따라 세전이익 증가해 당기순이익 증가해 영업활동흐름 감소
24년: 해외 대형 현장인 이라크 바스라 정유공장 및 샤힌 프로젝트 매출과 올림픽파크포레온 매출 반영으로 매출액 상승했으나 종속회사 현대엔지니어링의 해외 사업에서 대규모 원가 조정으로 매출총이익 감소해 세전이익 감소함에 따라 당기순이익 감소해 영업활동흐름 감소</t>
  </si>
  <si>
    <t>21년: 분양 시장 호황으로 주택 매출 증가함에 따라 영업이익 및 세전이익 증가해 과세표준 증가로 법인세비용 증가함에 따라 당기순이익 증가
24년: 전년 대비 매출 증가했으나 자회사 현대엔지니어링 해외 사업에서 대규모 원가 조정으로 영업이익 및 세전이익 감소함에 따라 과세표준 감소로 법인세비용 감소함에 따라 당기순이익 감소</t>
  </si>
  <si>
    <t xml:space="preserve">20년: 코로나19 장기화로 경영 불확실성 대응을 위해 유형자산 투자 규모 축소 및 손실충당금 및 대손충당금과 같은 비현금성 비용 계상 축소로 감가상각비 및 충당금 규모가 감소해 현금유출 없는 비용 감소 </t>
  </si>
  <si>
    <t>20년: 코로나 19로 인한 환율 변동성 확대에 따른 외화표시 채무 환산손실 증가해 외화거래 손실 증가</t>
  </si>
  <si>
    <t xml:space="preserve">22년: 현대건설의 지분법손실 및 부동산 개발 사업의 수익성 저하로 인해 화성도시고속도로(주), 힐스테이트호매실뉴스테이위탁관리부동산투자회사, 대상공원개발사업단 등에서 지분법손실 발생해 지분법,종속,관계기업관련손실 증가  </t>
  </si>
  <si>
    <t>20년: 개포8단지, 대구도남과 같은 국내 대형 주택사업의 착공과 홍콩 유나이티드 크리스찬 병원과 같은 해외 대형 건설 프로젝트 실적 반영돼 세전이익 증가함에 따라 법인세비용 증가
21년: 분양 시장 호황으로 주택 매출 증가함에 따라 영업이익 및 세전이익 증가해 과세표준 증가로 법인세비용 증가
24년: 전년 대비 매출 증가했으나 자회사 현대엔지니어링 해외 사업에서 대규모 원가 조정으로 영업이익 및 세전이익 감소함에 따라 과세표준 감소로 법인세비용 감소</t>
  </si>
  <si>
    <t>24년: 인플레이션 지속에 따른 고용시장 침체를 개선 위한 미국 연준의 고금리 정책 지속으로 차입금 이자율 상승 및 대형 프로젝트 자금 조달 위한 차입금 규모 확대에 따른 이자비용 증가</t>
  </si>
  <si>
    <t>20년: 관계기업 현대엔지니어링의 이익 확대에 따른 지분법손익 증가 및 금융자산 평가이익 반영돼 기타비용 증가로 현금유입이없는수익 증가 
24년: 메인스트림제이십오차 주식회사와의 주가수익스왑 계약 공정가치 평가에 따라 파생상품평가손실 1,799억 원이 금융비용으로 인식돼 기타금융비용 증가로 현금유입이없는수익 증가</t>
  </si>
  <si>
    <t>20년: 코로나 19로 인한 글로벌 금융시장 변동성 확대로 환율 상승해 원화 약세로 외화표시 자산 및 매출재권 환산이익 증가해 외환거래이익 증가
22년: 원자잭 가격 안정화와 글로벌 달러 강세 둔화로 외화표시 자산 평가이익 축소해 외환거래이익 감소 
24년: 미국 연준의 고금리 정책이 지속으로  선도환율계약 확대 등 외화부채 환산손실 방어함에 따라 외화표시 자산 평가이익 감소해 외환거래이익 감소</t>
  </si>
  <si>
    <t xml:space="preserve">24년: 부동산 개발 및 인프라 사업 수익성 악화로 힐스테이트호매실뉴스테이, 울산하버브릿지, Middle East Engineering 등 관계기업의 손실 발생에 따른 동사 대규모 손실 인식해 지분법,종속,관계기업관련이익 감소  </t>
  </si>
  <si>
    <t xml:space="preserve">20년: 코로나 19로 인한 변동성에 대응하기 위해 유동성 확보를 위한 외화예금 운용 확대로 이자수익 증가
24년: 인플레이션 지속에 따른 고용시장 침체를 개선 위한 미국 연준의 고금리 정책 지속에 따른 운용자산 수익률 상승했으며 대형 해외프로젝트 및 주택사업 수주 확대에 따라 미청구공사대·매출채권 증가해 이자수익 증가 </t>
  </si>
  <si>
    <t xml:space="preserve">22년: 원화 강세에 따라 외화표시 자산의 환산이익 축소 및 지분법적용 관계기업 실적 약화로 지분법이익 감소해 기타 감소 
24년: 외화부채 환산손실 리스크 헤지를 위한 선도환율계약 규모 확대 및 종속기업 현대엔지니어링의 영업손실이 반영돼 기타 감소 </t>
  </si>
  <si>
    <t>20년: 기타선수금 감소에 따른 기타유동부채 감소로 기타 감소해 영업관련자산부채변동 증가
21년: 디에이치자이개포, 하남감일포웰시티, 국우동 힐스테이트 데시앙 분양 시작함에 따른 매출액 증가로 기타채권 증가 및 미청구공사 증가해 매출채권및기타채권 증가해 영업관련자산부채 감소
23년: 개포주공 1단지 재건축 사업 등 국내 대형 주택현장 공사 진행과 중동 대형 플랜트 프로젝트 공정 본격화에 따른 매출액 증가로 매출채권 증가 및 미청구공사 증가해 매출채권및기타채권 증가해 영업관련자산부채변동 감소
24년: 동사와 자회사 현대엔지니어링이 함께 수행하는 약 2조원 규모의 사우디 자푸르 프로젝트 매출 인식 및 올림픽파크 포레온의 주택 부문 실적 반영에 따른 매출액 증가로 매출채권 증가 및 미청구공사 증가해 매출채권및기타채권 증가해 영업활동자산 증가해 영업관련자산부채변동 감소</t>
  </si>
  <si>
    <t>20년: 분양미수금 및 공사미수금 감소로 매출채권및기타채권 감소해 영업활동자산 감소
22년: 도시정비 부문 수주 증가에 따른 유동선급금 및 단기선급공사원가 증가로 기타유동자산 증가해 기타 증가해 영업활동자산 증가
23년: 개포주공 1단지 재건축 사업 등 국내 대형 주택현장 공사 진행과 중동 대형 플랜트 프로젝트 공정 본격화에 따른 매출액 증가로 매출채권 증가 및 미청구공사 증가함에 따라 매출채권및기타채권 증가해 영업활동자산 증가
24년: 동사와 자회사 현대엔지니어링이 함께 수행하는 약 2조원 규모의 사우디 자푸르 프로젝트 매출 인식 및 올림픽파크 포레온의 주택 부문 실적 반영에 따른 매출액 증가로 매출채권 증가 및 미청구공사 증가해 매출채권및기타채권 증가해 영업활동자산 증가</t>
  </si>
  <si>
    <t>20년: 분양미수금 및 공사미수금 감소로 매출채권및기타채권 감소
21년: 디에이치자이개포, 하남감일포웰시티, 국우동 힐스테이트 데시앙 분양 시작함에 따른 매출액 증가로 기타채권 증가 및 미청구공사 증가해 매출채권및기타채권 증가
23년: 개포주공 1단지 재건축 사업 등 국내 대형 주택현장 공사 진행과 중동 대형 플랜트 프로젝트 공정 본격화에 따른 매출액 증가로 매출채권 증가 및 미청구공사 증가해 매출채권및기타채권 증가</t>
  </si>
  <si>
    <t xml:space="preserve">22년: 힐스테이트 동탄포레 용지 개발 위해 경기도 화성시 신동 용지 및 주택재개발사업으로 힐스테이트 기장 더퍼스트 수주 위해 대전광역시 서구 변동 52-9, 52-1, 52-10 매입함에 따라 재고자산 증가
23년: 인천 연수구 송도동 397-5(A14) 용지 매각으로 재고자산 감소
</t>
  </si>
  <si>
    <t>기타감소</t>
  </si>
  <si>
    <t>21년: 선급금 증가로 기타유동자산 증가해 기타 증가
22년: 도시정비 부문 수주 증가에 따른 유동선급금 및 단기선급공사원가 증가로 기타유동자산 증가해 기타 증가
23년: 유동선급비용 및 비유동선급비용 감소로 기타 감소</t>
  </si>
  <si>
    <t>영업활동부채의증가(감소)</t>
  </si>
  <si>
    <t>20년: 외상매입금 증가로 매입채무 증가함에 따라 매입채무및기타채무 증가로 영업활동 부채 증가
21년: 법인세부채 증가에 따른 기타유동부채 증가로 기타 증가해 영업활동부채 증가
24년: 파나마 메트로 3호선·필리핀 남북철도 등 동남아 지역 대형 인프라 프로젝트의 공정 지속에 따른 초과청구공사 증가 및 단기미지급금 및 단기예수금 증가로 기타채무 증가해 매입채무및기타채무 증가해 영업활동부채 증가</t>
  </si>
  <si>
    <t>20년: 외상매입금 증가로 매입채무 증가함에 따라 매입채무및기타채무 증가
21년: 외상매입금 및 미지급금 증가로 기타채무 증가해 매입채무및기타채무 증가
23년: 중동 대형 플랜트 프로젝트 공정 본격화로 연구개발비 감소해 기타판관비 감소로 영업이익 증가함에 따라 당기순이익 증가해 원재료 매입 시 매입채무 비중 감축함에 따라 매입채무및기타채무 감소
24년: 파나마 메트로 3호선·필리핀 남북철도 등 동남아 지역 대형 인프라 프로젝트의 공정 지속에 따른 초과청구공사 증가 및 단기미지급금 및 단기예수금 증가로 기타채무 증가해 매입채무및기타채무 증가</t>
  </si>
  <si>
    <t>기타증가</t>
  </si>
  <si>
    <t>20년: 기타선수금 감소에 따른 기타유동부채 감소로 기타 감소
21년: 법인세부채 증가에 따른 기타유동부채 증가로 기타 증가
23년: 공사및분양선수금 및 부가가치세예수금 증가에 따라 기타유동부채 증가 및 국내 최대 석유화학 설비인 샤힌 프로젝트 설비 본격 착공에 따른 기타비유동부채 증가로 기타 증가</t>
  </si>
  <si>
    <t xml:space="preserve">     기타</t>
  </si>
  <si>
    <t>23년: 미국 연준 금리 인상했으나 무역수지 개선, 글로벌 달러 약세로 원화 환율 하락해 외화표시 자산의 외환차익 및 외환환산이익이 감소해 이자수입감소
24년: 해외사업 및 플랜트 현장의 미청구공사대금 증가로 자금 회수 지연돼 유동성 확보 위해 장단기차입금 차입 및 보통예금 증가로 현금및현금성자산 증가해 이자수입증가</t>
  </si>
  <si>
    <t>22년: 플랜트 및 건축 프로젝트 자금을 위해 조달했던 운전자금대출  일부를 상환해 단기차입금 및 평균차입금리 감소해 이자지급감소
24년: 인플레이션 지속에 따른 고용시장 침체를 개선 위한 미국 연준의 고금리 정책 지속으로 차입금 이자율 상승 및 대형 프로젝트 자금 조달 위한 차입금 규모 확대에 따른 이자지급 증가</t>
  </si>
  <si>
    <t>22년: 환율 상승에 따른 해외사업환산손실 증가로 이연법인세자산 증가해 법인세납부 증가
23년: 관계기업투자자산 감소에 따른 장부금액 차이 및 퇴직급여충당부채 감소로 이연법인세자산의 일시적 차이 감소해  법인세납부 감소</t>
  </si>
  <si>
    <t>22년: 국내 민간 주택사업인 개포8단지 개발사업·대구도남 공동주택의 공정 본격화돼 현장 설비, 자재보관소 등 유형자산 취득 증가해 CAPEX 증가
23년: 서산 간척지에 스마트 농업 인프라 조성함에 따라 설비자산 증가해 CAPEX 증가</t>
  </si>
  <si>
    <t>유형자산의 감소</t>
  </si>
  <si>
    <t>23년: 기계장치 처분으로 기계장치 감소함에 따라 유형자산 감소
24년: 기계장치 처분으로 기계장치 감소함에 따라 유형자산 감소</t>
  </si>
  <si>
    <t>주연</t>
  </si>
  <si>
    <t>현금순증</t>
  </si>
  <si>
    <t>기초현금</t>
  </si>
  <si>
    <t>기말현금</t>
  </si>
  <si>
    <t>(단위: 십억 원)</t>
  </si>
  <si>
    <t>매출액(Sales)</t>
  </si>
  <si>
    <t>비중</t>
  </si>
  <si>
    <t>매출액 추정 논리</t>
  </si>
  <si>
    <t>합계</t>
  </si>
  <si>
    <t>주택 및 건축</t>
  </si>
  <si>
    <t>사업부별 매출비중</t>
  </si>
  <si>
    <t xml:space="preserve">I. 주택/건축 사업부 </t>
  </si>
  <si>
    <t>2020-2024년</t>
  </si>
  <si>
    <t>주택/건축 사업부 매출액</t>
  </si>
  <si>
    <t>(자료: 현대건설)</t>
  </si>
  <si>
    <t>1) 20-24년 주택/건축 사업부 매출액은 다트에 공시된 값을 사용</t>
  </si>
  <si>
    <t>1. 투자개발사업</t>
  </si>
  <si>
    <t>투자개발사업 매출액 추정</t>
  </si>
  <si>
    <t xml:space="preserve"> 진행중인 국내 프로젝트</t>
  </si>
  <si>
    <t>2025F-2029F</t>
  </si>
  <si>
    <t>투자개발사업 매출액</t>
  </si>
  <si>
    <t>진행 중인 수주에 따른 국내향 매출액</t>
  </si>
  <si>
    <t>신규 수주에 따른 국내향 매출액</t>
  </si>
  <si>
    <t>1) 동사 20-24년 매출액은 사업보고서에 있음</t>
  </si>
  <si>
    <t xml:space="preserve">2) 동사는 21-22년부터 있었던 높은 원자재 가격 완화와 함께 이익률 낮은 도급사업 대비 이익률 높은 투자개발 사업 비중 증가함에 따라 동사 믹스개선 효과 기대 가능 </t>
  </si>
  <si>
    <t>3) 동사는 수주한 프로젝트의 수주총액에서 해당 연도 동사가 진행한 진행률만큼의 수익이 매출액으로 인식됨</t>
  </si>
  <si>
    <t>수주총액</t>
  </si>
  <si>
    <t>계약일</t>
  </si>
  <si>
    <t>계약 종료 시점</t>
  </si>
  <si>
    <t>가양동 CJ부지 업무복합시설 신축공사</t>
  </si>
  <si>
    <t>서울역 밀레니엄힐튼호텔 부지 개발사업 및 철거공사</t>
  </si>
  <si>
    <t>송도랜드마크시티</t>
  </si>
  <si>
    <t>힐스테이트 더 운정</t>
  </si>
  <si>
    <t>이태원동 유엔사부지 복합개발 사업</t>
  </si>
  <si>
    <t>현대자동차그룹글로벌비즈니스센터</t>
  </si>
  <si>
    <t>현대자동차그룹 글로벌비즈니스센터(GBC)</t>
  </si>
  <si>
    <t>청주고속터미널 복합건축물 신축공사(터미널)</t>
  </si>
  <si>
    <t>1) 다트에 공시되어있는 국내 투자개발사업은 위와 같음</t>
  </si>
  <si>
    <t>2) 가양동 CJ 부지 및 밀레니엄힐튼호텔  진행률이 공시되어있지 않아 이를 추정하고자 함</t>
  </si>
  <si>
    <t>3) 진행률이 공시되어있지 않은 동사 수주 3 건 을  건물형태에 맞고 가장 최근에 시공한 수주 건으로 비교해 진행률을 추정</t>
  </si>
  <si>
    <t xml:space="preserve"> ㄴ 가양동 CJ 와 이태원동은 모두 복합시설임에 따라 21년 9월 착공 및 25년 4월 준공 예정인 청주고속터미널 복합건축물 신축공사의 진행률로 추정</t>
  </si>
  <si>
    <t>ㄴ 5개 사업 중 4개가 대형 복합단지 사업이고 힐튼호텔은 복합단지는 아니나 트로피에셋으로 규모가 큰 단일 오피스임에 따라  청주고속터미널 복합건축물로 진행률 추정이 가능하다고 판단</t>
  </si>
  <si>
    <t>4) 이에 따라  진행률 없는 3개는 전부 청주고속터미널로 추정하고, 나머지 2개는 전망치만 청주고속터미널로 대체함</t>
  </si>
  <si>
    <t>1년</t>
  </si>
  <si>
    <t>2년</t>
  </si>
  <si>
    <t>3년</t>
  </si>
  <si>
    <t>4년</t>
  </si>
  <si>
    <t>청주고속터미널 복합건축물 신축공사 진행률</t>
  </si>
  <si>
    <t>4) 21년 착공 후 4년 뒤인 25F 공사 진행율은 100%로 추정함</t>
  </si>
  <si>
    <t>청주고속터미널 신축공사 연간 진행률</t>
  </si>
  <si>
    <t>0%-25%</t>
  </si>
  <si>
    <t>25%-50%</t>
  </si>
  <si>
    <t>50%-75%</t>
  </si>
  <si>
    <t>75%-100%</t>
  </si>
  <si>
    <t>청주고속터미널 신축공사 진행률</t>
  </si>
  <si>
    <t>5) 위 표는 진행률의 연간 증가분이며 S-CURVE 특징이 나타남</t>
  </si>
  <si>
    <t xml:space="preserve">ㄴ건설업 공정률은 처음 인허가 단계에는 원가 소요를 많이 하지 않아 공정률이 느리게 증가  </t>
  </si>
  <si>
    <t>ㄴ중기에는 구조물 공사로 원가가 많이 소요되기에  20%-80% 기간에는 공정률이 빠르게 증가함</t>
  </si>
  <si>
    <t>ㄴ전체 기간 중 80%-100%에 해당하는 기간에 설비테스트와 같은 행정절차가 많아져 공정률 증가속도가 느려짐</t>
  </si>
  <si>
    <t>식: 해당 연도 공사 진행률= 동일 시간 추이 내에서 청주고속터미널 복합건축물의 진행률</t>
  </si>
  <si>
    <t>(단위: 개월)</t>
  </si>
  <si>
    <t>전체 공사기간</t>
  </si>
  <si>
    <t>25F</t>
  </si>
  <si>
    <t>기간 소요 비율</t>
  </si>
  <si>
    <t>2025F 진행률</t>
  </si>
  <si>
    <t>2026F 진행률</t>
  </si>
  <si>
    <t>2027F 진행률</t>
  </si>
  <si>
    <t>2028F 진행률</t>
  </si>
  <si>
    <t>2029F 진행률</t>
  </si>
  <si>
    <t>식: 해당 수주 프로젝트 연간  매출액 = 해당 프로젝트 수주 금액 * 해당 연도 연간 진행률</t>
  </si>
  <si>
    <t>2025F 매출액</t>
  </si>
  <si>
    <t>2026F 매출액</t>
  </si>
  <si>
    <t>2027F 매출액</t>
  </si>
  <si>
    <t>2028F 매출액</t>
  </si>
  <si>
    <t>2029F 매출액</t>
  </si>
  <si>
    <t xml:space="preserve">1) 1Q25 동사 가양동 CJ 부지 착공함에따라 동사 브릿지론 규모 60%가 해소돼  동사가 더 많은 투자개발사업 참여할 수 있도록 안정적인 재정상태 형성 </t>
  </si>
  <si>
    <t>2) 동사는 지금까지 4년동안 목표치보다 높은 성과 보여줬으며 25F 동사 신규수주 목표치 상승 전환함에 따라 25F 동사 신규 수주 확대 추세  전망</t>
  </si>
  <si>
    <t>3) 동사는 최근 신규 수주 목표 달성 위해  대규모 시설인 힐튼호텔·가양동 CJ·복정역세권 수주 및 착공했으며  디벨로퍼의 업무 수행 중</t>
  </si>
  <si>
    <t>3) 이처럼  동사는 기존 단순 시공사의 역할을 넘어 디벨로퍼로서 도급사업 대비 수익률 높은 투자개발사업 비중 확대 하는 중</t>
  </si>
  <si>
    <t>연도별 신규 수주 금액 목표치</t>
  </si>
  <si>
    <t>연도별 실제 신규 수주 금액</t>
  </si>
  <si>
    <t>전망과 실제 수주총액 차이</t>
  </si>
  <si>
    <t xml:space="preserve">국내  신규 수주에 따른 매출액 </t>
  </si>
  <si>
    <t>1) 해외 투자개발 사업  활성화를  위해 정부의 해외 투자개발 사업 진출하는 기업을 위한 펀드 조성 및 ODA-EDCF 연계 수주 패키지를 통해 해외 투자개발 수주를 지원하기 시작함</t>
  </si>
  <si>
    <t xml:space="preserve">2)3Q24 동사는 KIND의 한국 기업의 해외 투자개발 지원을 통해 동남아 국가들로부터의 수주 증가 전망됨 </t>
  </si>
  <si>
    <t xml:space="preserve">3) 특히 베트남 정부는 24년 선진국 도약 목표로 대규모 도시 구축 추진하기 시작했으며 동사는 한국 정부의 지원하에  신도시 개발 수주 받을 것으로 예상됨 </t>
  </si>
  <si>
    <t xml:space="preserve">4) 베트남 도시 타이응웬성은 30F까지 16개 산업단지를 건설하겠다고 밝혀 동사가 타이응웬성에 투자개발할 사업은 30F 내 준공 가능할 것으로 판단됨  </t>
  </si>
  <si>
    <t>5) 동사는 진행률을 바탕으로 25F-26F에서 29F 까지 장기간에 걸쳐 매출액 인식될 것임에 따라 동사가 과거 투자한 청주고속터미널 신축공사의 연간 진행률 및 베트남 환율을 고려해 매출액 추정</t>
  </si>
  <si>
    <t>6) 19년 동사는 베트남에서 베가시티 복합개발 수주를 받은 적 있으며 19년 기준 2억 5000만 달러 규모였으며 이번 신도시 개발을 위한 수주액이 그와 유사할 것이라 판단해 25F 환율을 적용한 수주액에 연간 진행률 예상치를 곱해 연도별 신규 수주로 인한 매출액 추이를 추정</t>
  </si>
  <si>
    <t>식: 현재 수주 총액 가치=(2억 5000만 달러 *2025F 환율 )*2019-2025F까지의 인플레이션율</t>
  </si>
  <si>
    <t>(단위: 동)</t>
  </si>
  <si>
    <t>달러대비 베트남 동 환율</t>
  </si>
  <si>
    <t xml:space="preserve">누적 인플레이션율 </t>
  </si>
  <si>
    <t>현재 수주 총액 가치</t>
  </si>
  <si>
    <t>식: 현재 수주 총액 가치=6,490,250,000,000*1.21</t>
  </si>
  <si>
    <t>(단위: 십억 동)</t>
  </si>
  <si>
    <t xml:space="preserve">국내 수주에 따른 매출액 </t>
  </si>
  <si>
    <t>1.2 도시정비사업</t>
  </si>
  <si>
    <t>2019-2024년</t>
  </si>
  <si>
    <t>도시정비사업 부문 매출액</t>
  </si>
  <si>
    <t>수주액</t>
  </si>
  <si>
    <t>시작일</t>
  </si>
  <si>
    <t>화성 봉담 내리지구 2BL 공동주택 신축공사</t>
  </si>
  <si>
    <t>개포1동 주공아파트 주택재건축정비사업</t>
  </si>
  <si>
    <t>공공기여 대상사업 직접제공시설 공사</t>
  </si>
  <si>
    <t>방배5구역 주택재건축정비사업</t>
  </si>
  <si>
    <t>힐스테이트 시화호 라군 인테라스</t>
  </si>
  <si>
    <t>과천89단지 재건축정비사업</t>
  </si>
  <si>
    <t>광천동 주택재개발정비사업</t>
  </si>
  <si>
    <t>인천 용현·학익 1블록 도시개발사업 공사도급 및 PM용역 기본계약</t>
  </si>
  <si>
    <t>반포주공1단지(1,2,4주구) 주택재건축정비사업</t>
  </si>
  <si>
    <t>광명제11R구역 주택재개발정비사업</t>
  </si>
  <si>
    <t>대조제1구역 주택재개발정비사업</t>
  </si>
  <si>
    <t>디에이치 클래스트</t>
  </si>
  <si>
    <t>둔촌주공 재건축</t>
  </si>
  <si>
    <t>1) 동사 다트에 국내 도시정비사업 매출이 없어 다트에 공시된 수주를 바탕으로 매출액 추정</t>
  </si>
  <si>
    <t>2)  다트에 공시된 동사 수주 건 중 19년 -24년에 해당하는 수주의 매출액 계산</t>
  </si>
  <si>
    <t>3) 수주 건 중 공사 기간이 길어 구체적인 S-CURVE 변화율을 보일 수 있는 수주 건을 대표로 진행률을 추정해 매출액을 구할 수 있음.</t>
  </si>
  <si>
    <t>4) 힐스테이트 더 운정 21년 10 월 -25년-8월 공사 기간동안 진행률 계산</t>
  </si>
  <si>
    <t>식: 진행률=  완성공사액/기본도급액</t>
  </si>
  <si>
    <t>누적 진행률</t>
  </si>
  <si>
    <t>연간 진행률</t>
  </si>
  <si>
    <t>진행률</t>
  </si>
  <si>
    <t>성원토월그랜드타운 아파트 리모델링 사업 공사</t>
  </si>
  <si>
    <t>대장~홍대 광역철도 민간투자시설사업 건설공사</t>
  </si>
  <si>
    <t>환호근린공원 공동주택 신축공사</t>
  </si>
  <si>
    <t>대전 도안2-2지구 공동주택 신축공사</t>
  </si>
  <si>
    <t xml:space="preserve">1) 동사 건축/주택 사업부 매출은 공정률을 기준으로 매출 인식 </t>
  </si>
  <si>
    <t xml:space="preserve">2) 이 중 일부는 사업보고서에 진행률이 나와있지 않아 진행률을  추정해야 함 </t>
  </si>
  <si>
    <t>3) 건설업 원가 소모한 속도가 매출 인식 속도에 해당함</t>
  </si>
  <si>
    <t xml:space="preserve">ㄴ건설업 공정률은 S-CURVE 패턴을 보이며 처음 인허가 단계에는 원가 소요를 많이 하지 않아 공정률이 느리게 증가  </t>
  </si>
  <si>
    <t>ㄴ전체 기간 중 80%-100%에 해당하는 기간에 설비테스트와 같은 행정절차가 많아져 공정률 변화속도가 느려짐</t>
  </si>
  <si>
    <t>4) 이에 따라 25F 수주 진행하는 수주 공정률 추정을 위해 S-CURVE 추정하기 적합한 계약 기간이 길고 최근 계약인  힐스테이트 더 운정을 21년부터 25F 까지 계산</t>
  </si>
  <si>
    <t>5) 4년차에는 전체 계약기간 4년 중 3년이 채워져 75% 이상임에 따라 100%로 추정</t>
  </si>
  <si>
    <t>6) 수주 날짜가 11월 및 12월에  몰려있음에 따라 1년 단위로 단순화시켜  추정함</t>
  </si>
  <si>
    <t xml:space="preserve">식: </t>
  </si>
  <si>
    <t>도시정비사업 매출액</t>
  </si>
  <si>
    <t xml:space="preserve"> 향후 수주 예정 프로젝트</t>
  </si>
  <si>
    <t>1) 동사는 1Q25 부산 연산5구, 개포주공6·7단지, 압구정2구역 등 핵심 사업지 위주의 재건축 수주에 성공</t>
  </si>
  <si>
    <t>2) 그 중 대규모 부지인 부산 연산5구는 동사가 롯데건설과 함께 '힐스테이트 롯데캐슬 센텀스카이'라는 최고층 스카이 브릿지 건설을  제안함</t>
  </si>
  <si>
    <t xml:space="preserve">3) 동사는 75년 압구정 현대아파트 시공사로 25F 압구정 2구역 재건축을 위해  압구정재건축영업팀을 만들어 압구정 시공권 확보에 집중하는 중 </t>
  </si>
  <si>
    <t>4) 이처럼  동사는 디에이치 외의 고급화 전략도 펼치는 중으로 시정비사업 부문에서 수주 1위인 동시에 하이엔드 브랜드로서의 경쟁력 강화하는 중</t>
  </si>
  <si>
    <t>6) 동사는 1Q25 기준 다음 4개 수주에 성공했으며 수주후 착공까지 1-2년 걸릴 예정</t>
  </si>
  <si>
    <t>개포주공6·7단지</t>
  </si>
  <si>
    <t>압구정2구역</t>
  </si>
  <si>
    <t>성수1지구</t>
  </si>
  <si>
    <t>부산 연산5구</t>
  </si>
  <si>
    <t>수원 구운1구역</t>
  </si>
  <si>
    <t>7) 진행률은 힐스테이트 더 운정을 기준으로 함</t>
  </si>
  <si>
    <t>1.3 도급사업</t>
  </si>
  <si>
    <t xml:space="preserve"> 진행중인 해외 프로젝트</t>
  </si>
  <si>
    <t>대형원전 기수주 프로젝트 매출액</t>
  </si>
  <si>
    <t>대형원전 수주 예정 프로젝트 매출액</t>
  </si>
  <si>
    <t>홍콩 유나이티드 크리스천 병원공사</t>
  </si>
  <si>
    <t>싱가포르 Tuas Terminal Phase 2 매립공사</t>
  </si>
  <si>
    <t>미국 LG배터리공장 신축공사</t>
  </si>
  <si>
    <t>프로젝트 TIMBUKTU 데이터센터 신축공사</t>
  </si>
  <si>
    <t>미국 SK배터리공장 신축공사</t>
  </si>
  <si>
    <t>인도 푸네 현대차공장 신축공사</t>
  </si>
  <si>
    <t>SK넥실리스 폴란드 공장 신축공사</t>
  </si>
  <si>
    <t>카타르 루사일 플라자 타워</t>
  </si>
  <si>
    <t>1) 도급사업은 다른 수익 모델보다 변수가 적어 안정적으로 운영됨에 따라 기본적으로 S-CURVE 추정에 적합할 것으로 예상돼 건설 중인 건물 유형을 생각하지 않고  공사 기간이 긴 사업을 선정함</t>
  </si>
  <si>
    <t>2) 25F 수주 진행하는 수주 공정률 추정을 위해 S-CURVE 추정하기 적합한 계약 기간이 길고 최근 계약인  스리랑카 Keells City Project의 진행률을 기준으로 다른 사업 진행률 추정</t>
  </si>
  <si>
    <t>스리랑카 Keells City Project (Waterfront Integrated Resort)</t>
  </si>
  <si>
    <t>6년</t>
  </si>
  <si>
    <t>8년</t>
  </si>
  <si>
    <t>10년</t>
  </si>
  <si>
    <t>도급사업 매출액</t>
  </si>
  <si>
    <t>힐스테이트 레이크 송도 4차 신축공사</t>
  </si>
  <si>
    <t>현대자동차그룹 글로벌비즈니스센터(GBC) 신축공사</t>
  </si>
  <si>
    <t>AutoLand 화성 기아 LW 프로젝트</t>
  </si>
  <si>
    <t>광주 첨단3지구 A1BL 공동주택 신축공사</t>
  </si>
  <si>
    <t>광주 중외공원 공동주택 2BL,3BL 신축공사</t>
  </si>
  <si>
    <t>2) 25F 수주 진행하는 수주 진행률 추정을 위해 최근 계약인  힐스테이트 레이크 송도 4차 신축공사의 진행률  S-CURVE 기준으로 다른 사업 진행률 추정</t>
  </si>
  <si>
    <t xml:space="preserve"> 수주 예정인 프로젝트</t>
  </si>
  <si>
    <t>1) 1Q25 한국의 전체 해외건설 수주액 중 도급사업의 비중은 86.1%</t>
  </si>
  <si>
    <t>2) 24년  베트남에서 전국적인 인프라 관리를 크게 언급함에 따라 동사 베트남향 도시 인프라 수요 전망함</t>
  </si>
  <si>
    <t xml:space="preserve">3) 이에 따라 해외향 건설 수주액 증가가 26F도 예상돼 26F부터의 도급사업 수주로 인한 매출액 추정 </t>
  </si>
  <si>
    <t>II. 플랜트 및 뉴에너지 사업부</t>
  </si>
  <si>
    <t>대형원전</t>
  </si>
  <si>
    <t>SMR</t>
  </si>
  <si>
    <t>1) 20-24년 플랜트 및 뉴에너지 사업부 매출액은 다트에 공시된 값을 사용</t>
  </si>
  <si>
    <t>플랜트 및 뉴에너지 사업부 매출액</t>
  </si>
  <si>
    <t>A. 대형원전</t>
  </si>
  <si>
    <t>1) 대형원전 기수주 프로젝트</t>
  </si>
  <si>
    <t>1) 동사의 대형원전 사업부는 700MWe 이상의 전력 생산이 가능한 원전을 시공하는 사업을 영위함</t>
  </si>
  <si>
    <t>2) 동사는 23년 12월 수주한 국내의 신한울 3,4호기 주설비공사를 진행중임</t>
  </si>
  <si>
    <t>(단위: 기, 십억 원)</t>
  </si>
  <si>
    <t>기수</t>
  </si>
  <si>
    <t>공사기한</t>
  </si>
  <si>
    <t>계약상대</t>
  </si>
  <si>
    <t>신한울 3,4호기 주설비공사</t>
  </si>
  <si>
    <t>2023.12.11</t>
  </si>
  <si>
    <t>2024.04.01</t>
  </si>
  <si>
    <t>2033.10.31</t>
  </si>
  <si>
    <t>한국수력원자력 한울원자력본부</t>
  </si>
  <si>
    <t>3) 원전 건설은 설계, 기자재 구매, 시공, 시운전 및 정비 순으로 사업이 진행되며 시공사의 매출은 초반부 및 중반부에 집중되어 인식됨에 따라 초반부 및 중반부에 수주 진행률이 가파르게 증가</t>
  </si>
  <si>
    <t>4) 동사가 신한울 3,4호기 주설비공사 이전 가장 최근 시공한 프로젝트는 2Q24 완공한 신한울 1,2호기 주설비공사 프로젝트임</t>
  </si>
  <si>
    <t>5) 동사는 신한울 1,2호기와 1,400MW로 동일한 발전량 및 APR1400으로 동일한 노형인 신한울 3,4호기 주설비공사 연속수주했음에 따라 현재 진행중인 신한울 3,4호기 주설비공사 프로젝트에서도 동일한 속도로 공사가 진행될 것으로 추정</t>
  </si>
  <si>
    <t>6) 신한울 1,2호기 주설비공사 프로젝트 기준으로 연간 진행률을 구한 결과 아래와 같이 인식되는 경향을 보임</t>
  </si>
  <si>
    <t>신한울 1, 2호기 수주 진행률 추이</t>
  </si>
  <si>
    <t>7) 신한울 3,4호기 주설비공사의 연간 진행률은 신한울 1,2호기의 해당 년차 진행률에서 직전 년차 진행률을 차감해 구함</t>
  </si>
  <si>
    <t>식: 신한울 3,4호기 주설비공사 프로젝트 예상 연간 진행률 = 신한울 1,2호기 해당 년차 진행률 - 신한울 1,2호기 직전 년차 진행률</t>
  </si>
  <si>
    <t>계약 연차</t>
  </si>
  <si>
    <t>신한울 3,4호기 주설비공사 프로젝트 예상 연간 진행률</t>
  </si>
  <si>
    <t>8) 원전 건설 프로젝트마다 편차가 크나 약 4년- 43년으로 장기간 소요됨에 따라 하나의 프로젝트가 여러 회계연도에 걸쳐 매출로 인식됨</t>
  </si>
  <si>
    <t>9) 동사 사업보고서에 따르면 공사수익금액은 투입법을 이용하여 공사 진행률에 수주총액을 곱해 인식함</t>
  </si>
  <si>
    <t xml:space="preserve">10) 대형원전 건설은 설계에 오랜 시간이 소요됨에 따라 수주 계약과 동시에 건설에 착수함 </t>
  </si>
  <si>
    <t>11) 이에 따라, 25F-29F 진행 중인 신한울 3,4호기 주설비공사 프로젝트 매출액은 신한울 3,4호기 주설비공사 프로젝트 매출액에 신한울 3,4호기 예상 연간 진행률을 곱해 추정함</t>
  </si>
  <si>
    <t>식: 2025F-2029F 진행 중인 신한울 3,4호기 주설비공사 프로젝트 매출액 = 신한울 3,4호기 주설비공사 프로젝트 매출액 * 신한울 3,4호기 예상 연간 진행률</t>
  </si>
  <si>
    <t>신한울 3,4호기 주설비공사 프로젝트 매출액</t>
  </si>
  <si>
    <t>식: 2025F-2029F 대형원전 기수주 프로젝트 매출액 = 해당 연도 신한울 3,4호기 주설비공사 프로젝트 매출액 * 해당 연차 연간 진행률</t>
  </si>
  <si>
    <t>2) 대형원전 수주 예정 해외 프로젝트</t>
  </si>
  <si>
    <t>2026F-2029F</t>
  </si>
  <si>
    <t>1) 동사가 25F-39F 수주 계약 예정인 해외 대형원전 수주 프로젝트는 총 14개국의 프로젝트가 예정돼있음</t>
  </si>
  <si>
    <t>2) 동사 IR에 따르면 25F 계약 예정인 불가리아 원전 예상 수주총액은 65억 달러이며 국가 전력청과 수주가 체결되는 원전 프로젝트 특성상 사전에 수주 규모를 알 수 없음</t>
  </si>
  <si>
    <t>3) 동일한 발전소를 여러 기 설치 시 설계 및 건설 비용 절감이 가능하고, 동사 IR에 따르면 일반적으로 대형원전 건설 시 수주당 2기를 건설함에 따라 26F-30F 대형원전 수주도 2기로 동일할 것으로 전망</t>
  </si>
  <si>
    <t xml:space="preserve">4) 동사 IR에 따르면 26F-30F 16개국 대형원전 수주 프로젝트의 수주총액 규모와 불가리아 원전 수주총액이 유사할 것으로 예상됨에 따라 수주 예정 프로젝트의 수주총액을 65억 달러로 가정 </t>
  </si>
  <si>
    <t>(단위: 기, 억 달러)</t>
  </si>
  <si>
    <t>계약 연도</t>
  </si>
  <si>
    <t>불가리아</t>
  </si>
  <si>
    <t>사우디</t>
  </si>
  <si>
    <t>카자흐스탄</t>
  </si>
  <si>
    <t xml:space="preserve"> UAE</t>
  </si>
  <si>
    <t>루마니아</t>
  </si>
  <si>
    <t>슬로베니아</t>
  </si>
  <si>
    <t>남아공</t>
  </si>
  <si>
    <t>튀르키예</t>
  </si>
  <si>
    <t>핀란드</t>
  </si>
  <si>
    <t>미국</t>
  </si>
  <si>
    <t>캐나다</t>
  </si>
  <si>
    <t>스웨덴</t>
  </si>
  <si>
    <t>우크라이나</t>
  </si>
  <si>
    <t>5) 동사가 시공 완료한 유일한 해외 대형원전 프로젝트는 3Q24 완공한 UAE 바라카 원전 프로젝트임</t>
  </si>
  <si>
    <t>6) 동사가 수주했던 UAE 바라카 원전 기준으로 연간 진행률을 구한 결과 아래와 같이 인식되는 경향을 보여 25F-29F 수주 예정 해외 대형원전 프로젝트에서도 동일한 속도로 공사가 진행될 것으로 추정</t>
  </si>
  <si>
    <t>UAE 바라카 원전 진행률 추이</t>
  </si>
  <si>
    <t>7) 원전 건설 규모가 커 건설에 장기간이 소요됨에 따라 건설사들은 일반적으로 설계가 완료되기 전에 착공 단계에 착수하며 착공 단계 착수 이후 매출액 인식이 증가</t>
  </si>
  <si>
    <t>8) 건설 수주 계약 체결 이후 1-2년차는 설계 투입이 많은 시기이며 UAE 바라카 원전 건설 시에는 시공만 수행하였음에 따라 건설 초기 매출액이 적게 인식됨</t>
  </si>
  <si>
    <t xml:space="preserve">9) 동사는 UAE 바라카 원전 레퍼런스 기반으로 불가리아 원전 건설 수주부터는 설계·조달·시공을 모두 수행하는 EPC 계약 체결 예정임 </t>
  </si>
  <si>
    <t>10) 이에 따라, 수주 예정 해외 프로젝트 예상 연간 진행률은 UAE 바라카 원전 계약연차의 2년차부터 적용하였음</t>
  </si>
  <si>
    <t>11) 수주 예정 해외 프로젝트의 예상 연간 진행률은 UAE 바라카 원전의 해당 년차 진행률에서 UAE 바라카 원전 직전 년차 진행률을 차감해 구함</t>
  </si>
  <si>
    <t>식: 수주 예정 해외 프로젝트 예상 연간 진행률 = UAE 바라카 원전 해당 년차 진행률 - UAE 바라카 원전 직전 년차 진행률</t>
  </si>
  <si>
    <t>착공 연차</t>
  </si>
  <si>
    <t>수주 예정 해외 프로젝트 예상 연간 진행률</t>
  </si>
  <si>
    <t>12) 25-29F 매출액은 환율 예상치에 따라 반영될 것으로 가정함</t>
  </si>
  <si>
    <t>식: 2025F-2029F 원 기준 수주 예정 해외 대형원전 프로젝트 예상 매출액 = 달러 기준 대형원전 수주 예정 해외 프로젝트 매출액 * 해당 연도 달러-원 환율 전망치</t>
  </si>
  <si>
    <t>달러-원 환율 전망치</t>
  </si>
  <si>
    <t>(자료: longforecast)</t>
  </si>
  <si>
    <t>13) 25F-29F 수주 예정 해외 대형원전 프로젝트 매출액은 해당 년차 해외 대형원전 프로젝트 예상 매출액에 해당 년차 연간 진행률을 곱해 추정함</t>
  </si>
  <si>
    <t>식: 2025F-2029F 수주 예정 해외 대형원전 프로젝트 매출액 = 해외 대형원전 프로젝트 예상 매출액 * 해당 년차 연간 진행률</t>
  </si>
  <si>
    <t>(단위: 억 원)</t>
  </si>
  <si>
    <t>예상 매출액</t>
  </si>
  <si>
    <t>수주 예정 해외 대형원전 프로젝트 매출액</t>
  </si>
  <si>
    <t>3) 대형원전 수주 예정 국내 프로젝트</t>
  </si>
  <si>
    <t>2028F-2029F</t>
  </si>
  <si>
    <t xml:space="preserve">1) 제 11차 전력수급기본계획에서 38F까지 1,400MW 규모 APR1400 3기 설치 계획 발표 및 동사는 국내 대형원전 시공기업 중 APR1400 최다 시공 레퍼런스 보유함에 따라 28F 국내 대형원전 프로젝트 수주 예정 </t>
  </si>
  <si>
    <t xml:space="preserve">2) 대형원전 건설은 설계에 오랜 시간이 소요됨에 따라 수주 계약과 동시에 건설에 착수함 </t>
  </si>
  <si>
    <t>3) 28F 수주 예정 국내 대형원전 프로젝트의 총 수주 금액은 신한울 3,4호기와 동일한 발전량 및 노형임에 따라 신한울 3,4호기 주설비공사 매출액인 1조 5,600억 원으로 가정</t>
  </si>
  <si>
    <t>4) 동일 발전량 및 동일 노형인 신한울 1,2호기 주설비공사 프로젝트 기준으로 연간 진행률을 구한 결과 아래와 같이 인식되는 경향을 보이며 수주 예정 국내 대형원전 프로젝트에서도 동일한 속도로 공사가 진행될 것으로 추정</t>
  </si>
  <si>
    <t>프로젝트 연간 진행률</t>
  </si>
  <si>
    <t>식: 2028F-2029F 수주 예정 국내 대형원전 프로젝트 매출액 = 수주 예정 국내 대형원전 프로젝트 예상 매출액 * 해당 년차 연간 진행률</t>
  </si>
  <si>
    <t>예상 수주금액</t>
  </si>
  <si>
    <t>수주 예정 국내 대형원전 프로젝트</t>
  </si>
  <si>
    <t>식: 2025F-2029F 대형원전 수주 예정 프로젝트 매출액 = 대형원전 수주 예정 해외 프로젝트 + 대형원전 수주 예정 국내 프로젝트</t>
  </si>
  <si>
    <t>수주 예정 대형원전 프로젝트 매출액</t>
  </si>
  <si>
    <t>2) SMR</t>
  </si>
  <si>
    <t>SMR 수주 예정 프로젝트 매출액</t>
  </si>
  <si>
    <t xml:space="preserve">1) 동사는 25F 이후 SMR 수주 확보 예상됨에 따라  SMR 사업 부문의 매출액은 25F 이후부터 발생함 </t>
  </si>
  <si>
    <t>2)  따라서 20년-25F년은 실제 SMR 시공 수주 계약 체결되기 전으로 관련 매출액 발생하지 않음</t>
  </si>
  <si>
    <t>수주 예정 해외 프로젝트</t>
  </si>
  <si>
    <t>1) 예상되는 해외 신규 수주</t>
  </si>
  <si>
    <t>1) 동사 SMR 사업부가 수주할 것으로 예상되는 해외 신규 수주는 홀텍의 미국 펠리세이즈 부지에 설치될 SMR-300 2호기 시공 사업임</t>
  </si>
  <si>
    <t>1) SMR은 소형 모듈식 원자로로 차세대 전력 공급원으로서  30F 상용화를 위한 연구 및 실증사업이 경쟁적으로 진행되고 있음</t>
  </si>
  <si>
    <t>2) 21년 동사는 글로벌 SMR 개발사 홀텍과 SMR 공동 개발 및 사업 진출 협약 체결했으며  홀텍의 글로벌 SMR 모델에 대한 EPC 사업 독점권 보유해 향후 수주 증가에 따른 신규 수주 기대됨</t>
  </si>
  <si>
    <t>3) 21년 협약 체결 이후  동사는 4년간 홀텍과 SMR-160 모델을 기반으로 표준화 및 설계, 인허가 과정을 통해 SMR 기술 검증 및 실증 역량 확보함</t>
  </si>
  <si>
    <t>4)25년 3월  동사는 미국 에너지부가 SRM 상용화 가속화를 위해 자금을 지원하는 3.5세대 경수로 기반 SMR 배치 프로그램에 지원했으며, 4Q24 선발 유력함</t>
  </si>
  <si>
    <t>5) 동사 IR에 따르면 4Q25F 동사는 홀텍과 펠리세이즈 부지 내 SMR-300 최초호기 시공 수주 계약 체결 예정이며 1Q26F 펠리세이즈 원전 최초호기 착공 예정임</t>
  </si>
  <si>
    <t>6) 해당 사업의 총 규모는 2조원으로 전망되며  동사 IR에 따르면 구체적인 계약 규모 미정이나 SMR 사업은 기존 대형원전과 동일한 방식으로 계약체결 될 예정임</t>
  </si>
  <si>
    <t>7) UAE 바라카 대형 원전의 경우 총 사업비 약 47조원 중 건설부문 계약금액이 약 23.5조 원으로 순 공사비 비중이 약 50%로 추정됨</t>
  </si>
  <si>
    <t>8) 대형 원전 순공사비 비용 구성에 따르면 동사가 시공사로 참여하는 공정 항목인 1차계통건물, 부지조성 및 토목 기초 공사 , 2차계통건물, 설계·구매·건설·사업관리가 총합 60%를 차지함</t>
  </si>
  <si>
    <t>8) 이에 따라  미국 펠리세이즈 SMR-300 사업 추정 건설 비용에 해당 비율을 곱해 예상 수주금액을 추정함</t>
  </si>
  <si>
    <t>미국 펠리세이즈 SMR-300 시공 사업  수주금액  = 미국 펠리세이즈 SMR-300 추정 건설 비용 * 순공사비 대비 시공사 단가 비율</t>
  </si>
  <si>
    <t>미국 펠리세이즈 SMR-300  추정 건설 비용</t>
  </si>
  <si>
    <t>순공사비 대비 시공사 단가 비율</t>
  </si>
  <si>
    <t>(출처: World Nuclear Association)</t>
  </si>
  <si>
    <t>미국 펠리세이즈 SMR-300 예상 수주금액</t>
  </si>
  <si>
    <t>미국 펠리세이즈 SMR-300 시공 사업 예상 수주 규모</t>
  </si>
  <si>
    <t>수주 발생 예상 시작 시점</t>
  </si>
  <si>
    <t>4Q25F</t>
  </si>
  <si>
    <t>9) 동사의 설치 계획은 아직 발표되지 않음에 따라 원전 EPC와 유사한 동사의 플랜트 EPC  공사 진행률을 기준으로 동사의 예상 진행률을 추정함</t>
  </si>
  <si>
    <t>10) 동사는 4Q25에 본계약할 것으로 밝힘에 따라 본격적인 매출 인식은 26F부터 이루어 질 것으로 추정했으며, 통상적인 원전 산업 특성상 1년차에는 설계 과정을 거치기 때문에 5%로 예상</t>
  </si>
  <si>
    <t>11) 동사와 유사한 사업을 영위하는 원전 EPC는 공정에 따른 투입원가에 따라 중반부에 다다를수록 s커브를 그리고 있어 해당 진행률과 유사하게 추정</t>
  </si>
  <si>
    <t>1년차</t>
  </si>
  <si>
    <t>2년차</t>
  </si>
  <si>
    <t>3년차</t>
  </si>
  <si>
    <t>4년차</t>
  </si>
  <si>
    <t>5년차</t>
  </si>
  <si>
    <t>예상 연간 진행률</t>
  </si>
  <si>
    <t>식: 2026F-2029F SMR 사업부 매출액 = 미국 펠리세이즈 SMR-300 시공 예상 수주금액 * 해당 연도 연간 진행률</t>
  </si>
  <si>
    <t>미국 펠리세이즈 SMR-300 시공 사업  매출액</t>
  </si>
  <si>
    <t>2) 미국 펠리세이즈 SMR 시공 계약 체결 후 추가적으로 들어올 수주</t>
  </si>
  <si>
    <t>1) 동사 SMR 사업부가 미국 펠리세이즈 SMR -300 시공 계약 체결한 이후 예상되는 해외 신규 수주는 영국과 우크라이나 SMR 사업임</t>
  </si>
  <si>
    <t>2) 1Q24 동사는 미국 홀텍 인터내셔널의 영국 법인인 홀텍 브리튼과 협력하며  영국 원자력청 SMR 기술 경쟁 공동 참여에 관한 업무협약 체결함</t>
  </si>
  <si>
    <t>3) 영국 정부는SMR을 통해 50F까지 원전 발전 용량을 24GW로 확대한다는 정책 달성을 위해 우수한 SMR 기술력의 배치 가속화를 위한 기술 경쟁 입찰 프로그램을  운영중임</t>
  </si>
  <si>
    <t>4) 25년 4월 동사는 영국SMR사업 최종 입찰서를 제출했으며 25년 상반기 중으로 최종 선발 예정임</t>
  </si>
  <si>
    <t>5) 동사는 프로그램 선발 시 영국 내 SMR-300 건설권 확보하게 되며 29F 최종 투자 의사결정 이후 30F 중으로 영국 최초의 SMR 시공에 착수할 예정임</t>
  </si>
  <si>
    <t>6) 영국 SMR-300 사업의 규모는 미정이나  영국 정부는 22년, 24년 두차례에 걸쳐  사이즈 웰 C 원자력 발전소에 총 3조 7100억원을 투자했음</t>
  </si>
  <si>
    <t>7)  SMR은 대형 원전 대비 약 60% 비용 절감 가능함에 따라 영국 SMR-300 사업의 규모를 웰C 원자력 발전소에 투자한 3조 7100억원의 60%인 약 2조 2,260억 원으로 추정함</t>
  </si>
  <si>
    <t>8)  SRM은 대형원전 시공 구조 및 계약 구조와 유사할 전망이므로 대형원전의 총 사업비에서 순 공사비 비중이 약 50%임에 따라  영국 SMR-300 시공 사업업의 건설비용은  1조 1,130억 원으로 추정함</t>
  </si>
  <si>
    <t>9) 동사는 시공사로 참여하며 공사 항목 중 60%를 차지하는 1차통계건물, 2차통계건물, 설계·구매·건설·사업관리 등을 담당할 것이므로 동사의 수주 금액은 1조 1,130억 원의 60%인 6,678억 원으로 추정함</t>
  </si>
  <si>
    <t>영국 GBN SMR-300 시공 사업  수주금액  =  영국 GNS SMR-300 추정 건설 비용 * 순공사비 대비 시공사 단가 비율</t>
  </si>
  <si>
    <t>영국 GBN SMR-300 시공 사업 추정 건설 비용</t>
  </si>
  <si>
    <t>(출처: KOTRA)</t>
  </si>
  <si>
    <t>영국 GBN SMR-300 시공 사업 예상 수주금액</t>
  </si>
  <si>
    <t>식: 2026F-2029F SMR 사업부 매출액 = 영국 GBN SMR-300 시공 예상 수주금액 * 해당 연도 연간 진행률</t>
  </si>
  <si>
    <t>영국 GBN SMR-300 시공 사업 매출액</t>
  </si>
  <si>
    <t>1) 우크라이나 정부는 러시아 전쟁 이후 전력 시스템의 복원과 친환경 발전을 포함한 종합적인 에너지부문 개혁을 추진 중임</t>
  </si>
  <si>
    <t xml:space="preserve">2) 2Q23 동사와 홀텍은 우크라이나 원자력공사 에네르고아톰과 우크라이나 에너지 인프라 재건을 위해 SMR을 건설하는 협력계약을 체결
</t>
  </si>
  <si>
    <t xml:space="preserve">3) 동사는 홀텍과 사막, 극지 등 지역·환경적 제한 없이 배치할 수 있는 범용 원자로 SMR을 함께 개발중임 
</t>
  </si>
  <si>
    <t>4) 해당 SMR은 미국 펠리세이즈 원전 부지에 처음 배치된 전망이며, 미국에서의 SMR 레퍼런스를 통해 우크라이나에도 건설될 전망임</t>
  </si>
  <si>
    <t>5) 동사는2029F까지 우크라이나에 SMR-160 파일럿 프로젝트의 전력망을 연결하고, 추가 20기를 신속하게 배치할 계획임</t>
  </si>
  <si>
    <t xml:space="preserve">6) 우크라이나 SRM-160 파일럿 프로젝트의 규모는 미정이나, 21년 우크라이나 정부는 대형원전 배치를 위해  웨스팅하우스와 약 40조 원 규모의 AP1000 5기 건설 계약을 체결한 바 있음 </t>
  </si>
  <si>
    <t xml:space="preserve">7) 동사가 미국 정부의 지원으로 홀텍의 펠리사이즈 부지에 SMR-300 2호기 시공하는 사업의 규모가 약 2조원임에 따라  SMR-160 20호기를 시공하는 우크라이나 파일럿 프로젝트의 사업규모는 약 16조-20조 원으로 예상됨 </t>
  </si>
  <si>
    <t xml:space="preserve">8)  SMR-160은 SMR-300 대비 용량 당 단가가 1.5-2배 높게 형성됨에 따라 우크라이나 SMR-160 20호기 건설 파일럿 프로젝트의 총 사업 규모를 20조원으로 추정 </t>
  </si>
  <si>
    <t>8) SMR은 대형원전 시공 구조 및 계약 구조와 유사할 전망이므로 대형원전의 총 사업비에서 순 공사비 비중이 약 50%임에 따라  우크라이나 SMR-160 시공 사업의 건설비용을  약 10조 원으로 추정함</t>
  </si>
  <si>
    <t>9) 동사는 시공사로 참여하며 공사 항목 중 60%를 차지하는 1차통계건물, 2차통계건물, 설계·구매·건설·사업관리 등을 담당할 것이므로 동사의 수주 금액은 10조 원의 60%인 6조 원으로 추정함</t>
  </si>
  <si>
    <t>우크라이나  SMR-160 20호기 시공 사업  수주금액  =  우크라이나  SMR-160 20호기 시공 사업  추정 건설 비용 * 순공사비 대비 시공사 단가 비율</t>
  </si>
  <si>
    <t>우크라이나  SMR-160 20호기 시공 사업   추정 건설 비용</t>
  </si>
  <si>
    <t>우크라이나  SMR-160 20호기 시공 사업   예상 수주금액</t>
  </si>
  <si>
    <t>식: 2026F-2029F SMR 사업부 매출액 = 우크라이나  SMR-160  시공 사업 예상 수주금액 * 해당 연도 연간 진행률</t>
  </si>
  <si>
    <t>우크라이나  SMR-160  시공 사업 예상 수주금액</t>
  </si>
  <si>
    <t xml:space="preserve">식: 2026F-2029F SMR 사업부 매출액 = 미국, 영국, 우크라이나 시공 사업 예상 수주금액의 총 합 </t>
  </si>
  <si>
    <t xml:space="preserve">SMR 사업부 매출액 </t>
  </si>
  <si>
    <t>3) 기타 플랜트 및 뉴에너지</t>
  </si>
  <si>
    <t>해외</t>
  </si>
  <si>
    <t>국내</t>
  </si>
  <si>
    <t xml:space="preserve"> 해외 매출액 추정 </t>
  </si>
  <si>
    <t>1) 기수주 해외 프로젝트</t>
  </si>
  <si>
    <t>2025F-2029F 기타 플랜트 및 뉴에너지 기수주 프로젝트 리스트 (단위: 억 원)</t>
  </si>
  <si>
    <t>프로젝트명</t>
  </si>
  <si>
    <t>공사착공일</t>
  </si>
  <si>
    <t>완공예정일</t>
  </si>
  <si>
    <t>리비아 알칼리즈 화력발전소</t>
  </si>
  <si>
    <t>싱가폴 주롱 지하암반 유류비축기지 1단계</t>
  </si>
  <si>
    <t>리비아 트리폴리 웨스트 화력발전소</t>
  </si>
  <si>
    <t>이라크 카르발라 정유공장</t>
  </si>
  <si>
    <t>인도네시아 찔레본 석탄화력발전소</t>
  </si>
  <si>
    <t>방글라데시 마타바리 석탄화력발전소 항만</t>
  </si>
  <si>
    <t>사우디 마잔 가스처리 공장 부대시설</t>
  </si>
  <si>
    <t>사우디 마잔 오일처리 시설 신설 및 확장</t>
  </si>
  <si>
    <t>알제리 우마쉐 1,300MW 복합화력발전소</t>
  </si>
  <si>
    <t>이라크 바스라 정유공장 고도화설비 공사</t>
  </si>
  <si>
    <t>베트남 꽝짝1 1,400MW 화력발전소</t>
  </si>
  <si>
    <t>사우디 자푸라 유틸리티 및 부대시설 공사</t>
  </si>
  <si>
    <t xml:space="preserve">사우디 아미랄 에틸렌 생산시설 </t>
  </si>
  <si>
    <t xml:space="preserve">사우디 아미랄 유틸리티 및 부대시설 공사 </t>
  </si>
  <si>
    <t xml:space="preserve">사우디 자푸라 유틸리티 및 부대시설 공사 </t>
  </si>
  <si>
    <t>인도네시아 RDMP Balikpapan</t>
  </si>
  <si>
    <t>2019.02.27</t>
  </si>
  <si>
    <t>2025.09.23</t>
  </si>
  <si>
    <t>Dongtan Add on CCPP-7 Expansion Project</t>
  </si>
  <si>
    <t>2019.12.25</t>
  </si>
  <si>
    <t>2025.01.01</t>
  </si>
  <si>
    <t>폴란드 PKN 올레핀 확장공사</t>
  </si>
  <si>
    <t>2021.06.22</t>
  </si>
  <si>
    <t>2027.01.07</t>
  </si>
  <si>
    <t>사우디 자푸라 프로젝트 #패키지2</t>
  </si>
  <si>
    <t>2021.11.14</t>
  </si>
  <si>
    <t>2025.08.13</t>
  </si>
  <si>
    <t>LOTTE Indonesia New Ethylene Complex</t>
  </si>
  <si>
    <t>2022.01.01</t>
  </si>
  <si>
    <t>2025.08.31</t>
  </si>
  <si>
    <t>아미랄 프로젝트 패키지#1</t>
  </si>
  <si>
    <t>2023.06.24</t>
  </si>
  <si>
    <t>2027.06.24</t>
  </si>
  <si>
    <t>사우디 자푸라 프로젝트  패키지#2</t>
  </si>
  <si>
    <t>2024.01.03</t>
  </si>
  <si>
    <t>2027.06.03</t>
  </si>
  <si>
    <t xml:space="preserve">2) 동사는 사우디아라비아, 인도네시아 등에서 총 22개의 프로젝트를 수주 받아 수행중임  </t>
  </si>
  <si>
    <t>3) 플랜트 산업은 프로젝트 규모가 크고 수행 기간이 수년에 걸쳐 진행돼 단순히 수주 시점에 매출이 인식되는 것이 아니라 공사 진행률에 따라 매출이 점진적으로 인식됨</t>
  </si>
  <si>
    <t>3) 생산 시 S커브있어 초기에는 설계 단계로 속도가 느리고 본격적인 생산 단계에서 빠르게 진행률이 올라가며 매출 인식 속도가 빠름</t>
  </si>
  <si>
    <t>4) 동사의 과거 진행한 이라크 카르발라 정유공장 프로젝트 기준으로 연간 진행률을 구한 결과 프로젝트가 수행되는 8년간 1년차에 0%, 2년차에 4%, 3년차에 8%, 4년차 10%, 5년차에 14%, 6년차에 19%, 7년차에 21%, 8년차에 24% 가 인식되는 경향을 보여 현재 진행중인 프로젝트에서도 동일한 속도로 공사가 진행될 것으로 추정</t>
  </si>
  <si>
    <t>6년차</t>
  </si>
  <si>
    <t>7년차</t>
  </si>
  <si>
    <t>8년차</t>
  </si>
  <si>
    <t>5) 해당 년차에 해당하는 연간 진행률에 수주금액을 곱해 해당 연도 매출액을 추정함</t>
  </si>
  <si>
    <t>식: 2025F-2029F FLNG 기수주 프로젝트 매출액 = 해당 프로젝트 수주 금액 * 해당 연도 연간 진행률</t>
  </si>
  <si>
    <t>Datan Add on CCPP-7 Expansion Project</t>
  </si>
  <si>
    <t>플랜트 기수주 프로젝트 매출액</t>
  </si>
  <si>
    <t>2) 수주 예정 해외 프로젝트</t>
  </si>
  <si>
    <t>1) 글로벌 플랜트 수요는 중동 지역의 대규모 플랜트 및 인프라 프로젝트 수주 확대로 계속해서 증가할 것으로 전망</t>
  </si>
  <si>
    <t xml:space="preserve">5) 동사는 대형 원전·플랜트 일괄 수행 경험과 사우디 핵심 고객사 아람코, SABIC 와의 전략적 파트너십을 기반으로, 복합 플랜트 EPC 시장에서 경쟁사 대비 독보적 수주 경쟁력을 보유
</t>
  </si>
  <si>
    <t>3) 특히, 약 1500조원의 투자로 탈석유 및 경제 다각화를 추진하는 사우디아라비아의 비전2030에 따라  대규모 인프라 공사나 도시개발 프로젝트 추가 기대</t>
  </si>
  <si>
    <t xml:space="preserve">4) 네옴 프로젝트를 비롯해 총 8,545억 달러 규모의 기가 프로젝트 발주가 본격화될 전망 </t>
  </si>
  <si>
    <t xml:space="preserve">5) 한편,  동사는 사우디 시장 내에서 총 1,863건, 1,657억 달러에 이르는누적  수주를 확보해 점유율18% 1위  </t>
  </si>
  <si>
    <t>6) 동사는 대형 원전·플랜트 일괄 수행 경험과 사우디 핵심 고객사 아람코, SABIC 와의 전략적 파트너십을 기반으로, 복합 플랜트 EPC 시장에서 경쟁사 대비 독보적 수주 경쟁력을 보유</t>
  </si>
  <si>
    <t>7)  이에 따라 25-26F 진행되는 사우디 대형 플랜트 건설 프로젝트에서 향후 추가 수주가 가능할 것이라고 전망함</t>
  </si>
  <si>
    <t>8) 그 중에서도 사우디아라비아에서 주로 가스 및 석유화학 플랜트 사업 수요가 증가하고 있음에 따라 가스 및 석휴화학 대형 플랜트 레퍼런스를 다수 보유한 동사가 수주 가능할 것으로 전망</t>
  </si>
  <si>
    <t>9) 이에 따라 동사가 2023년 수주한 사우디 아미랄 프로젝트, 2024년 수주한 사우디 자푸라2 프로젝트와 유사한 프로젝트 수주 전망될 것으로 예상해 아미랄 프로젝트 및 지푸라2 프로젝트를 기반으로 매출액 추정함</t>
  </si>
  <si>
    <t>2025F-2029F 플랜트  수주 예정 프로젝트 리스트 (단위: 억 달러, 대)</t>
  </si>
  <si>
    <t>예상계약일</t>
  </si>
  <si>
    <t>예상 완공일</t>
  </si>
  <si>
    <t>아미랄 프로젝트 패키지#2</t>
  </si>
  <si>
    <t>2025년</t>
  </si>
  <si>
    <t>2029년</t>
  </si>
  <si>
    <t>사우디 자푸라 프로젝트  패키지#3</t>
  </si>
  <si>
    <t>10) 동사의 과거 진행한 이라크 카르발라 정유공장 프로젝트 기준으로 연간 진행률을 구한 결과 프로젝트가 수행되는 8년간 1년차에 0%, 2년차에 4%, 3년차에 8%, 4년차 10%, 5년차에 14%, 6년차에 19%, 7년차에 21%, 8년차에 24% 가 인식되는 경향을 보여 현재 진행중인 프로젝트에서도 동일한 속도로 공사가 진행될 것으로 추정</t>
  </si>
  <si>
    <t>12) 25F-29F 수주 예정 해외 대형원전 프로젝트 매출액은 해당 년차 해외 대형원전 프로젝트 예상 매출액에 해당 년차 연간 진행률을 곱해 추정함</t>
  </si>
  <si>
    <t>수주 예정 프로젝트 매출액</t>
  </si>
  <si>
    <t>식: 2025F-2029F 기타 플랜트 및 뉴에너지 해외 사업부  매출액 = 25F-29F  기수주 프로젝트의 매출액과 수주 예정 프로젝트 매출액의 합</t>
  </si>
  <si>
    <t xml:space="preserve">기타 플랜트 및 뉴에너지 해외 사업부 매출액 </t>
  </si>
  <si>
    <t xml:space="preserve"> 국내 매출액 추정 </t>
  </si>
  <si>
    <t xml:space="preserve">2025F-2029F </t>
  </si>
  <si>
    <t>울산 에스오일 샤힌 에틸렌 생산시설 건설 공사 PKG1</t>
  </si>
  <si>
    <t>에스오일 샤힌 프로젝트 PKG-1</t>
  </si>
  <si>
    <t>2023.01.02</t>
  </si>
  <si>
    <t>2026.12.31</t>
  </si>
  <si>
    <t>에스오일 샤힌 프로젝트 PKG-2</t>
  </si>
  <si>
    <t>1) 진행 중인 국내 프로젝트</t>
  </si>
  <si>
    <t>2025F-2026F</t>
  </si>
  <si>
    <t>2025F-2026F 기타 플랜트 및 뉴에너지 기수주 프로젝트 리스트 (단위: 억 원)</t>
  </si>
  <si>
    <t xml:space="preserve">2) 동사는 총 3 건의 프로젝트를 수주 받아 수행중임  </t>
  </si>
  <si>
    <t>국내 기수주 프로젝트 매출액</t>
  </si>
  <si>
    <t>식: 2025F-2029F 기타 플랜트 및 뉴에너지 국내 사업부  매출액 = 25F-29F  기수주 프로젝트의 매출액과 수주 예정 프로젝트 매출액의 합</t>
  </si>
  <si>
    <t xml:space="preserve">기타 플랜트 및 뉴에너지 국내 사업부 매출액 </t>
  </si>
  <si>
    <t>III. . 토목 사업부</t>
  </si>
  <si>
    <t>토목 사업부 매출액</t>
  </si>
  <si>
    <t>1) 20-24년 동사의 토목 사업부 매출액은 DART에 공시돼 있는 값을 사용</t>
  </si>
  <si>
    <t>1. 기수주 프로젝트</t>
  </si>
  <si>
    <t>2025F-2028F</t>
  </si>
  <si>
    <t>싱가폴 투아스 터미널 2단계</t>
  </si>
  <si>
    <t>싱가폴 남북도로 N113, N115 건설 공사</t>
  </si>
  <si>
    <t>파나마 메트로 3호선</t>
  </si>
  <si>
    <t>사우디 네옴 런닝 터널 공사</t>
  </si>
  <si>
    <t>영종~청라 연결도로 제3연육교 제작설치공사</t>
  </si>
  <si>
    <t>필리핀 남부철도 제4,5,6공구</t>
  </si>
  <si>
    <t>여수 화태~백야 1공구 제작설치공사</t>
  </si>
  <si>
    <t>사우디 쿠드미-리야드 HVDC송전공사</t>
  </si>
  <si>
    <t>2021.02.23</t>
  </si>
  <si>
    <t>2025.08.22</t>
  </si>
  <si>
    <t xml:space="preserve">1) 동사는 국내외 총 9건의 프로젝트를 수주 받아 수행중임  </t>
  </si>
  <si>
    <t>2) 토목 산업은 프로젝트 규모가 크고 수행 기간이 수년에 걸쳐 진행돼 단순히 수주 시점에 매출이 인식되는 것이 아니라 공사 진행률에 따라 매출이 점진적으로 인식됨</t>
  </si>
  <si>
    <t>식: 2025F-2029F 기수주 프로젝트 매출액 = 해당 프로젝트 수주 금액 * 해당 연도 연간 진행률</t>
  </si>
  <si>
    <t>계약 대상</t>
  </si>
  <si>
    <t>파나마 메트로 3호선 (Panama Metro Line3) 공사</t>
  </si>
  <si>
    <t>파나마 메트로청(METRO DE PANAMA, S.A)</t>
  </si>
  <si>
    <t>DOTr(Department of Transportation)</t>
  </si>
  <si>
    <t>2028. 3 12</t>
  </si>
  <si>
    <t>사우디 리야드-쿠드미 500kV HVDC 송전공사</t>
  </si>
  <si>
    <t>National Grid SA</t>
  </si>
  <si>
    <t>싱가폴 Tekong 매립공사 2단계</t>
  </si>
  <si>
    <t>싱가폴 Tekong Island</t>
  </si>
  <si>
    <t>5) 25F 내 계약 종료되는 기수주 프로젝트 매출액은 각 프로젝트별 수주액에 남은 진행률을 곱해서 추정함</t>
  </si>
  <si>
    <t>식: 25F 내 계약 종료되는 기수주 프로젝트 매출액 = 수주액 * (1 - 진행률)</t>
  </si>
  <si>
    <t xml:space="preserve">6) 타  프로젝트는 27F-28F까지 진행됨에 따라  1개월 당 p를 구해 반영함 </t>
  </si>
  <si>
    <t>7) 이에 따라, 진행 중인 수주 계약 건별 계약 기간과 금액을 고려해 1개월 당 p를 구한 후 계약 기간에 걸쳐 매출액에 반영하도록 추정</t>
  </si>
  <si>
    <t>계약 개월 수</t>
  </si>
  <si>
    <t>남은 개월 수(2025F)</t>
  </si>
  <si>
    <t>남은 개월 수(2026F)</t>
  </si>
  <si>
    <t>남은 개월 수(2027F)</t>
  </si>
  <si>
    <t>남은 개월 수(2028F)</t>
  </si>
  <si>
    <t>8) 연도별 매출액은 25F-28F 연도별 남은 계약 기간을 개월 수로 구한 후 1개월 당 p를 곱해 추정</t>
  </si>
  <si>
    <t>식: 1개월 당 p =  수주액 / 계약 개월 수</t>
  </si>
  <si>
    <t>1개월 당 P</t>
  </si>
  <si>
    <t>식: 2026F-2028F 토목 사업부 기수주 프로젝트 매출액 = 1개월 당 p * 연도별 남은 개월 수</t>
  </si>
  <si>
    <t>10) 25F-26F 기수주 프로젝트로 인한 매출액은 해당 연도에 진행되고 있는 수주액을 모두 합해서 추정</t>
  </si>
  <si>
    <t>식: 2025F-2026F 기수주 프로젝트 매출액 = 해당 연도 진행 중인 수주액의 합</t>
  </si>
  <si>
    <t>기수주 프로젝트 매출액</t>
  </si>
  <si>
    <t>식: 2025F-2029F 토목 사업부  매출액 = 25F-29F  기수주 프로젝트의 매출액과 수주 예정 프로젝트 매출액의 합</t>
  </si>
  <si>
    <t xml:space="preserve">토목 사업부 매출액 </t>
  </si>
  <si>
    <t>IV. 기타 사업부</t>
  </si>
  <si>
    <t>기타 사업부 매출액</t>
  </si>
  <si>
    <t>1) 2020-2024년 기타 매출액은 사업보고서에 공시된 값을 사용했으며 아래와 같음</t>
  </si>
  <si>
    <t>(출처: 현대건설)</t>
  </si>
  <si>
    <t>1) 동사의 기타 사업부는 부동산 임대업 중심으로 부동산 경기에 따른 변동성이 큼</t>
  </si>
  <si>
    <t>2) 2023년 기준금리 인상으로 부동산 시장이 침체됨에 따라 임대수요 및  임대료 수익 하락</t>
  </si>
  <si>
    <t>3) 이에 따라, 25F-29F 기타 사업부 매출액은 전체 사업부 대비 기타 사업부 매출액 YoY 크게 감소했던 23년 아웃라이어 처리 후 직전 3개년 평균으로 추정</t>
  </si>
  <si>
    <t>식: 2025-2029F 기타 사업부 매출액 = 전년도 매출액 * (1 + 2023년 아웃라이어 처리 후 직전 3개년 YoY 평균)</t>
  </si>
  <si>
    <t>* 사업보고서 (연결)재무제표 주석 참고</t>
  </si>
  <si>
    <t>**감가상각은 이전년도 평균을 기본으로 하되, 특이사항이 있는 경우 노란박스와 내용연수를 사용한 추정을 고려</t>
  </si>
  <si>
    <t>내용연수</t>
  </si>
  <si>
    <t>구분</t>
  </si>
  <si>
    <t>추정내용연수</t>
  </si>
  <si>
    <t>감가는 따로 분기별 구분 없이 2023F도 추정</t>
  </si>
  <si>
    <t>기초</t>
  </si>
  <si>
    <t>취득</t>
  </si>
  <si>
    <t>처분</t>
  </si>
  <si>
    <t>대체</t>
  </si>
  <si>
    <t>기타증감</t>
  </si>
  <si>
    <t>기말</t>
  </si>
  <si>
    <t>건물</t>
  </si>
  <si>
    <t>기계장치</t>
  </si>
  <si>
    <t>상대 가치 평가는 기본적으로 PER, PBR 중 한 개 선택</t>
  </si>
  <si>
    <t>PSR, EV/Ebitda는 주로 위 세가지 밸류에이션과 함께 쓰이지만, 상황에 따라 주밸류에이션 수단이 될 수는 있음.</t>
  </si>
  <si>
    <t>선정한 밸류에이션 방법 및 선정 이유:</t>
  </si>
  <si>
    <t>PER Valuation</t>
  </si>
  <si>
    <t>Peer그룹</t>
  </si>
  <si>
    <t>영위사업</t>
  </si>
  <si>
    <t>시총(원)</t>
  </si>
  <si>
    <t>12m Forward P/E</t>
  </si>
  <si>
    <t>average P/E</t>
  </si>
  <si>
    <t>1)</t>
  </si>
  <si>
    <t>2)</t>
  </si>
  <si>
    <t>3)</t>
  </si>
  <si>
    <t>4)</t>
  </si>
  <si>
    <t>5)</t>
  </si>
  <si>
    <t>동사</t>
  </si>
  <si>
    <t>2025F 당기순이익</t>
  </si>
  <si>
    <t>2025F EPS</t>
  </si>
  <si>
    <t>PER Multiple</t>
  </si>
  <si>
    <t>적정주가</t>
  </si>
  <si>
    <t>현재주가(/)</t>
  </si>
  <si>
    <t>상승여력</t>
  </si>
  <si>
    <t>&lt;Peer Group 선정 근거&gt;</t>
  </si>
  <si>
    <t>PBR Valuation</t>
  </si>
  <si>
    <t>12m Forward P/B</t>
  </si>
  <si>
    <t>average P/B</t>
  </si>
  <si>
    <t>2025F 순자산</t>
  </si>
  <si>
    <t>2025F BPS</t>
  </si>
  <si>
    <t>PBR Multiple</t>
  </si>
  <si>
    <t>PSR Valuation</t>
  </si>
  <si>
    <t>12m Forward P/S</t>
  </si>
  <si>
    <t>average P/S</t>
  </si>
  <si>
    <t>2025F SPS</t>
  </si>
  <si>
    <t>SPS Multiple</t>
  </si>
  <si>
    <t>EV/EBITDA Valuation</t>
  </si>
  <si>
    <t>2020F EV/EBITDA</t>
  </si>
  <si>
    <t>average EV/EBITDA</t>
  </si>
  <si>
    <t>2025F EV/EBITDA Multiple</t>
  </si>
  <si>
    <t>2025F EBITDA</t>
  </si>
  <si>
    <t>2025F 순부채</t>
  </si>
  <si>
    <t xml:space="preserve"> 2025F 시가총액</t>
  </si>
  <si>
    <t>절대 가치 평가는 기본적으로 DCF, RIM 중 한 개 선택</t>
  </si>
  <si>
    <t>추정연도</t>
  </si>
  <si>
    <t>Forecast</t>
  </si>
  <si>
    <t xml:space="preserve">Wacc (DCF에 필요, RIM에서도 COE 등은 부분적으로 사용됨) </t>
  </si>
  <si>
    <t>DCF 밸류에이션과 RIM 밸류에이션은 기본적으로 기업의 미래가치를 현재가치로 환산하는 방식이다.</t>
  </si>
  <si>
    <t>가중평균자본비용 (WACC) (%)</t>
  </si>
  <si>
    <t>&lt;DCF 밸류에이션&gt;</t>
  </si>
  <si>
    <t xml:space="preserve">DCF 밸류에이션은 다른 말로 '현금흐름할인법'이라고도 불리는데, 이는 '기업의 가치=그 기업이 일정기간 동안 창출하는 현금의 총합' 이라는 개념을 바탕으로 한다.  </t>
  </si>
  <si>
    <t>D/(D+E)</t>
  </si>
  <si>
    <t xml:space="preserve">다만, 미래의 100원의 가치는 현 시점에서 보면 100원보다 작고, 현재의 100원에 대한 가치는 미래시점에서 보면 100원보다 크다(이자율, 수익율, 위험불확실성 등등 때문). </t>
  </si>
  <si>
    <t xml:space="preserve">그 기업이 미래에 창출할 현금의 총 가치를 할인율 (Wacc)을 통해 할인해서 현재가치로 환산해주어야한다.   </t>
  </si>
  <si>
    <t>타인자본비용 (COD)</t>
  </si>
  <si>
    <t>따라서 우리가 dcf를 하기 위해 구해줘야 할 것은 1. 미래현금흐름과, 2. 미래현금흐름을 현재가치로 바꿔줄 할인율 Wacc 두가지임.</t>
  </si>
  <si>
    <t>Tax Effect</t>
  </si>
  <si>
    <t>1. Wacc: 가중평균자본비용'이 할인율로 쓰이는 이유-</t>
  </si>
  <si>
    <t>가중평균비용은 기업이 외부에서 자금을 조달하기 위한 이자 부담율</t>
  </si>
  <si>
    <t xml:space="preserve">가중평균자본비용은 주주가 투자한 비용(자본)과 타인자본비용(부채)의 가중평균으로 구성됨. 이렇게 만들어진 자산(자본+부채)으로 사업을 운영하였을 때 가중평균자본비용 이상의 수익률이 나야함. </t>
  </si>
  <si>
    <t>자기자본비용 (COE)</t>
  </si>
  <si>
    <t>기업이 영위하는 사업에서 WACC 이상의 수익을 올릴 수 있다면 부채비용과 주주자본비용을 충당할 수 있어 채권자와 주주 모두를 만족시킬 수 있기 때문</t>
  </si>
  <si>
    <t>무위험이자율</t>
  </si>
  <si>
    <t>따라서 사업이 운영되기 위한 최소한의 미래의 수익률을 가중평균자본비용으로 가정하는 것-&gt;미래가치에서 최소한으로 wacc만큼은 할인해줘야 현재 가치로 환산됨</t>
  </si>
  <si>
    <t>Equity Risk Premium</t>
  </si>
  <si>
    <t>(개념이 어려우시면 그냥 wacc을 미래현금흐름-&gt;현재기업가치로 바꿔주는 할인율로 사용한다. 정도만 알아두시면 될 것 같습니다.)</t>
  </si>
  <si>
    <t>시장위험프리미엄</t>
  </si>
  <si>
    <t xml:space="preserve">WACC=(자기자본비용*자기자본비중)+(타인자본비용*타인자본비중) </t>
  </si>
  <si>
    <t>Beta</t>
  </si>
  <si>
    <t>Selected Beta  &gt;&gt;</t>
  </si>
  <si>
    <t>갸중평균이기 때문에 공식은 위와 같고, 이 과정에서 자기자본비용인 COE와 타인자본비용인 COD가 나오게 되는 것.</t>
  </si>
  <si>
    <t>Beta (52 weekly)</t>
  </si>
  <si>
    <t>COE는 주주들에게 투자를 받는 방식으로 1원의 자본을 조달받으려면 몇 %의 비용이 드는가, COD는 부채로 1원의 자본을 조달받으려면 몇 %의 비용이 드는가를 나타냄.</t>
  </si>
  <si>
    <t>Beta (104 weekly)</t>
  </si>
  <si>
    <t xml:space="preserve">2. 미래현금흐름 구하기: </t>
  </si>
  <si>
    <t>기간 수</t>
  </si>
  <si>
    <t>기업 가치 기준에서 현금흐름이 어디서 발생하는지 알면 쉽게 이해할 수 있음.</t>
  </si>
  <si>
    <t>PVIF</t>
  </si>
  <si>
    <r>
      <rPr>
        <sz val="11"/>
        <color rgb="FF000000"/>
        <rFont val="Malgun Gothic"/>
        <family val="3"/>
        <charset val="129"/>
      </rPr>
      <t xml:space="preserve">먼저 </t>
    </r>
    <r>
      <rPr>
        <b/>
        <u/>
        <sz val="11"/>
        <color rgb="FF000000"/>
        <rFont val="맑은 고딕"/>
        <family val="3"/>
        <charset val="129"/>
      </rPr>
      <t>1) 추정년도까지의 현금흐름</t>
    </r>
    <r>
      <rPr>
        <sz val="11"/>
        <color rgb="FF000000"/>
        <rFont val="맑은 고딕"/>
        <family val="3"/>
        <charset val="129"/>
      </rPr>
      <t xml:space="preserve">을 구해준 후, </t>
    </r>
    <r>
      <rPr>
        <b/>
        <u/>
        <sz val="11"/>
        <color rgb="FF000000"/>
        <rFont val="맑은 고딕"/>
        <family val="3"/>
        <charset val="129"/>
      </rPr>
      <t>2)그 이후의 현금흐름은 일일히 계산해줄 수 없으므로 영구기업가치(Terminal Value)</t>
    </r>
    <r>
      <rPr>
        <sz val="11"/>
        <color rgb="FF000000"/>
        <rFont val="맑은 고딕"/>
        <family val="3"/>
        <charset val="129"/>
      </rPr>
      <t xml:space="preserve">를 계산해 줌. </t>
    </r>
  </si>
  <si>
    <t>WACC PVIF</t>
  </si>
  <si>
    <t>이 두 가지의 값을 합치면 미래현금흐름을 구할 수 있음.</t>
  </si>
  <si>
    <t>COE PVIF</t>
  </si>
  <si>
    <t>1) 추정년도까지의 현금흐름-여기서는 2020년 8월 기준 2024F까지 5개년치를 추정하였지만, 가치평가를 하는 사람 마음임.</t>
  </si>
  <si>
    <t>=세후영업이익</t>
  </si>
  <si>
    <t>-순운전자본변동(당기순이익에는 (+)영향을 미치지만 현금흐름에는 영향 없음, 그러나 영업이익을 구할 때 더해줬기 때문에 빼줘야함)</t>
  </si>
  <si>
    <t>+감가상각비(감가상각비도 마찬가지로 당기순이익에는 (-)의 영향을 끼쳐 영업이익에는 포함되어있지 않지만, 현금흐름에는 어떠한 영향을 끼치지 않기 때문에 다시 더해줘야함)</t>
  </si>
  <si>
    <t>Operating EBIT</t>
  </si>
  <si>
    <t>-자본적지출((-)의 현금흐름을 발생시킴)</t>
  </si>
  <si>
    <t>유효법인세율 (%)</t>
  </si>
  <si>
    <t>FCFF(Free Cash Flow to Firm)</t>
  </si>
  <si>
    <t>이연법인세증감</t>
  </si>
  <si>
    <t>2) Terminal Value (추정년도 이후의 미래현금흐름)</t>
  </si>
  <si>
    <t>미래 모든 연도의 현금흐름을 계산할 수는 없기 때문에, 추정년도 이후의 기업 가치는 Terminal Value로 구해줌.</t>
  </si>
  <si>
    <t>사업이 영원히 계속된다는 가정 하에 그 가치들을 다 더해 추정년도의 마지막 해(여기서는 2024년도) 시점으로 현재가치화 시켜주면 됨.</t>
  </si>
  <si>
    <t>CAPEX</t>
  </si>
  <si>
    <t>무형자산의순투자</t>
  </si>
  <si>
    <t>추정 마지막 연도 FCFF/추정기간 평균 FCFF</t>
  </si>
  <si>
    <t>FCF증가율 (Normalized FCF)</t>
  </si>
  <si>
    <t>Terminal Value(추정 마지막 연도 시점)</t>
  </si>
  <si>
    <t>Terminal Growth (영구성장률)</t>
  </si>
  <si>
    <t>Continuing Value Calculation</t>
  </si>
  <si>
    <t>PV of Forecasted FCFF</t>
  </si>
  <si>
    <t>ㅇ</t>
  </si>
  <si>
    <t>PV of Terminal Value</t>
  </si>
  <si>
    <t>Operating Value of FCFF</t>
  </si>
  <si>
    <t>(+) Non-operating assets / (-) Liabilities</t>
  </si>
  <si>
    <t>Cash &amp; Equivalents</t>
  </si>
  <si>
    <t>Other Investment</t>
  </si>
  <si>
    <t>(-) Non-equity claims</t>
  </si>
  <si>
    <t>Interest Bearing Debt</t>
  </si>
  <si>
    <t>Minority Interest</t>
  </si>
  <si>
    <t>Current Equity Value</t>
  </si>
  <si>
    <t>Shares Outstanding (보통주 기말유통주식수)</t>
  </si>
  <si>
    <t>추정주당가치 (Won)</t>
  </si>
  <si>
    <t>현재주가 (Won)</t>
  </si>
  <si>
    <t>Upside (%)</t>
  </si>
  <si>
    <t>&lt;RIM 밸류에이션&gt;</t>
  </si>
  <si>
    <t>RIM 밸류에이션은 다른 말로 잔여이익모델법이라고도 불린다.</t>
  </si>
  <si>
    <t xml:space="preserve">기업의 자기자본에 미래 잔여이익을 할인율을 통해 현재가치로 환산한 값을 더해주어 기업가치를 구한다. </t>
  </si>
  <si>
    <t>ROE spread</t>
  </si>
  <si>
    <t xml:space="preserve">DCF와 다른 점이 있다면, DCF는 기업가치 전체를 미래현금흐름을 현재로 환산한 값을 통해 기업가치를 구해준다는 것이고, </t>
  </si>
  <si>
    <t xml:space="preserve">RIM은 미래 잔여이익(순이익-자기자본의 기회비용)만을 현재가치로 전환해준다는 점이다. </t>
  </si>
  <si>
    <r>
      <rPr>
        <sz val="11"/>
        <color rgb="FF000000"/>
        <rFont val="Malgun Gothic"/>
        <family val="3"/>
        <charset val="129"/>
      </rPr>
      <t xml:space="preserve">RIM 밸류에이션을 하기 위해서는 </t>
    </r>
    <r>
      <rPr>
        <b/>
        <sz val="11"/>
        <color rgb="FF000000"/>
        <rFont val="맑은 고딕"/>
        <family val="3"/>
        <charset val="129"/>
      </rPr>
      <t>1. 미래 시점의 RI(잔여이익)과 2. 1에서 구한 미래시점의 RI(잔여이익)을 현재 가치로 환산해주기 위한 할인율</t>
    </r>
    <r>
      <rPr>
        <sz val="11"/>
        <color rgb="FF000000"/>
        <rFont val="맑은 고딕"/>
        <family val="3"/>
        <charset val="129"/>
      </rPr>
      <t xml:space="preserve">을 구해줘야한다. </t>
    </r>
  </si>
  <si>
    <r>
      <rPr>
        <sz val="11"/>
        <color rgb="FF000000"/>
        <rFont val="Malgun Gothic"/>
        <family val="3"/>
        <charset val="129"/>
      </rPr>
      <t xml:space="preserve">Rim 밸류에이션에서 </t>
    </r>
    <r>
      <rPr>
        <b/>
        <sz val="11"/>
        <color rgb="FF000000"/>
        <rFont val="맑은 고딕"/>
        <family val="3"/>
        <charset val="129"/>
      </rPr>
      <t>할인율은 COE</t>
    </r>
    <r>
      <rPr>
        <sz val="11"/>
        <color rgb="FF000000"/>
        <rFont val="맑은 고딕"/>
        <family val="3"/>
        <charset val="129"/>
      </rPr>
      <t>가 쓰인다. COE에 대한 자세한 설명은 DCF 밸류에이션 설명 부분 참조.</t>
    </r>
  </si>
  <si>
    <t>결국 잔여이익(RI)는 이론적으로 자기자본이 창출하는 부가이익을 의미함.</t>
  </si>
  <si>
    <t>추정 마지막 연도 RI/추정기간 평균 RI</t>
  </si>
  <si>
    <t xml:space="preserve">따라서 RIM 밸류에이션은 자본을 통해 얼마나 순이익을 창출했는가를 보여주는 지표인  ROE를 이용하는데, </t>
  </si>
  <si>
    <t>RI증가율 (Normalized RI)</t>
  </si>
  <si>
    <t xml:space="preserve">ROE가 매년 같은 값으로 유지된다고 가정하고 밸류에이션을 하기 때문에 무리한 추정이 될 수 있다.(ex. 만약에 roe가 10%로 유지된다는 말은 매년 자본대비 순이익이 10%씩 증가한다는 것. 복리의 개념) </t>
  </si>
  <si>
    <t>만약 미래에 ROE가 감소하게 될 경우, 기업가치가 확 낮아질 수 있다.</t>
  </si>
  <si>
    <t xml:space="preserve">잔여이익의 현재가치를 구할 때도 DCF 밸류에이션을 할 떄와 마찬가지로, 추정연도들의 잔여이익은 할인율을 각각 곱해서 현재 가치로 각각 환산해준 다음, </t>
  </si>
  <si>
    <t>Terminal Growth</t>
  </si>
  <si>
    <t>추정연도 이후의 잔여익은 Terminal Value로 구해준다.</t>
  </si>
  <si>
    <t>PV of Forecasted RI</t>
  </si>
  <si>
    <t>Current Book Value</t>
  </si>
  <si>
    <t>Equity Value</t>
  </si>
  <si>
    <t>추정주당가치 (원)</t>
  </si>
  <si>
    <t>현재주가 (원)</t>
  </si>
  <si>
    <t>사업가치(1)</t>
  </si>
  <si>
    <t>사업부1</t>
  </si>
  <si>
    <t>가치평가 방법</t>
  </si>
  <si>
    <t>&lt;SOTP 밸류에이션&gt;</t>
  </si>
  <si>
    <t xml:space="preserve">보통 기업 규모가 너무 크다는 이유 등으로 사업부 별로 특성이 너무 다른 경우 (네이버 카카오 등), </t>
  </si>
  <si>
    <t xml:space="preserve">다양한 회사의 지분을 가지고 있는 지주사 등등에 많이 쓰임. </t>
  </si>
  <si>
    <t>기업가치</t>
  </si>
  <si>
    <t xml:space="preserve">각 사업부 별로 적절한 밸류에이션 툴을 선택하신 후 절대가치평가, 상대가치평가 시트에서 복붙해서 </t>
  </si>
  <si>
    <t>사업부2</t>
  </si>
  <si>
    <t>각 사업부별 기업가치를 더하여 총 기업가치를 구해주고,</t>
  </si>
  <si>
    <t>이를 발행주식수로 나누어서 목표주가 도출하면 됨.</t>
  </si>
  <si>
    <t>사업부3</t>
  </si>
  <si>
    <t>적정가치(a)+(b)+(c)</t>
  </si>
  <si>
    <t>투자자산(2)</t>
  </si>
  <si>
    <t>자회사1</t>
  </si>
  <si>
    <t>자회사1 가치</t>
  </si>
  <si>
    <t>지분율</t>
  </si>
  <si>
    <t>할인율/프리미엄</t>
  </si>
  <si>
    <t>자회사1 지분가치(a)</t>
  </si>
  <si>
    <t>자회사2</t>
  </si>
  <si>
    <t>자회사2 가치</t>
  </si>
  <si>
    <t>자회사2 지분가치(b)</t>
  </si>
  <si>
    <t>적정가치(a)+(b)</t>
  </si>
  <si>
    <t>순현금(3)</t>
  </si>
  <si>
    <t>순현금</t>
  </si>
  <si>
    <t>총 기업가치(1)+(2)+(3)</t>
  </si>
  <si>
    <t>목표주가</t>
  </si>
  <si>
    <t>목표주가 환산</t>
  </si>
  <si>
    <t>현재주가</t>
  </si>
  <si>
    <t>B</t>
  </si>
  <si>
    <t>Q</t>
  </si>
  <si>
    <t>E</t>
  </si>
  <si>
    <t>종목이름</t>
  </si>
  <si>
    <t>표 2</t>
  </si>
  <si>
    <t>종목코드</t>
  </si>
  <si>
    <t>12m fwd per</t>
  </si>
  <si>
    <t>12m fwd pbr</t>
  </si>
  <si>
    <t>1/per</t>
  </si>
  <si>
    <t>1/pbr</t>
  </si>
  <si>
    <t>EPS (지배)</t>
  </si>
  <si>
    <t xml:space="preserve">PER=주가/EPS, PBR=주가/BPS이므로 주가=PER*EPS, PBR*BPS입니다. </t>
  </si>
  <si>
    <r>
      <rPr>
        <sz val="10"/>
        <color rgb="FF000000"/>
        <rFont val="Malgun Gothic"/>
        <family val="3"/>
        <charset val="129"/>
      </rPr>
      <t xml:space="preserve">따라서 도출된 EPS 값을 바탕으로 </t>
    </r>
    <r>
      <rPr>
        <b/>
        <sz val="10"/>
        <color rgb="FF000000"/>
        <rFont val="맑은 고딕"/>
        <family val="3"/>
        <charset val="129"/>
      </rPr>
      <t>PER</t>
    </r>
    <r>
      <rPr>
        <sz val="10"/>
        <color rgb="FF000000"/>
        <rFont val="맑은 고딕"/>
        <family val="3"/>
        <charset val="129"/>
      </rPr>
      <t xml:space="preserve"> 배수를 가정해보는 것입니다. (간단한 예로 말하자면, 이 시기의 EPS는 5000원인데, 이때 PER이 3배였다면 주가는 15000원 수준이었겠구나 하는 식의 논리)</t>
    </r>
  </si>
  <si>
    <t>PER, PBR 밴드 차트는 기업이 창출한 과거 실적과 기업이 보유했던 과거 순자산 대비 몇 배수의 범위 내에서 주가가 움직였는지 보여줌.</t>
  </si>
  <si>
    <t>일반적으로, 주가 그래프의 저점과 고점을 PER, PBR밴드의 추세선들이 감싸 안는 형태</t>
  </si>
  <si>
    <t>1. 오늘 날짜까지의 종가/수정주가 입력 (표1)</t>
  </si>
  <si>
    <t>krx에서 다운 가능&gt;최대 1년치까지만 다운되므로 기간 바꿔가며 2014년부터 보고서 제출 전날 종가까지 다운 받을 것.</t>
  </si>
  <si>
    <t>2. EPS/BPS 채워주기 (표2)</t>
  </si>
  <si>
    <t xml:space="preserve">과거치의 EPS/BPS는 실제 수치로, 미래치는 추정치로 입력 (EPS는 PER에, BPS는 PBR에 쓰임) </t>
  </si>
  <si>
    <t>px_last</t>
  </si>
  <si>
    <t>3. 자동으로 값이 인식되어, 차트가 만들어짐</t>
  </si>
  <si>
    <t>1) 회사에 맞게 기간 조정 (historical, 12m fwd 등)</t>
  </si>
  <si>
    <t xml:space="preserve">2) Multiple 조절 (y27 셀부터 노란색으로 칠해져있는 multiple 배수 값들을 조절) </t>
  </si>
  <si>
    <t>days=a</t>
  </si>
  <si>
    <t>자료: EIA 추정</t>
  </si>
  <si>
    <t>1)에서 잡은 기간 안에서 대략 per/pbr이 어느정도의 배수 안에서 움직였는지 생각하여 multiple 조절</t>
  </si>
  <si>
    <t>sort=a</t>
  </si>
  <si>
    <t>multiple 조절이 어려울 경우 네이버 금융&gt;종목 분석&gt;Band chart의 배수 활용</t>
  </si>
  <si>
    <t>fill=P</t>
  </si>
  <si>
    <t>3) 세로축 눈금 조절 (단위: 원)</t>
  </si>
  <si>
    <t>dts=h</t>
  </si>
  <si>
    <t>참고) 열 위에 있는 - 표시를 누르면 per multiple 표를 제외한 나머지가 숨겨집니다. 반대로 숨겨진 상태에서 +버튼을 누르면 전체 시트가 다 보입니다. 작업 단계에 따라 적절히 사용해주시면 됩니다.</t>
  </si>
  <si>
    <t>(단위: 원)</t>
  </si>
  <si>
    <t>표 1</t>
  </si>
  <si>
    <t>Date</t>
  </si>
  <si>
    <t>PX_LAST</t>
  </si>
  <si>
    <t>PER</t>
  </si>
  <si>
    <t>PBR</t>
  </si>
  <si>
    <t>Count</t>
  </si>
  <si>
    <t>DATE</t>
  </si>
  <si>
    <t>종가</t>
  </si>
  <si>
    <t>D A T E</t>
  </si>
  <si>
    <t>수정주가</t>
  </si>
  <si>
    <t>FY1</t>
  </si>
  <si>
    <t>FY2</t>
  </si>
  <si>
    <t>Forward</t>
  </si>
  <si>
    <t>재무상태표</t>
  </si>
  <si>
    <t>손익계산서</t>
  </si>
  <si>
    <t>12월 결산 (단위)</t>
  </si>
  <si>
    <t>증가율 (%)</t>
  </si>
  <si>
    <t>매출총이익률 (%)</t>
  </si>
  <si>
    <t>판매관리비</t>
  </si>
  <si>
    <t>영업이익률 (%)</t>
  </si>
  <si>
    <t>금융손익</t>
  </si>
  <si>
    <t>131650+190930</t>
  </si>
  <si>
    <t>세전계속사업이익</t>
  </si>
  <si>
    <t>190760+190770</t>
  </si>
  <si>
    <t>장기차입금(장기금융부채 포함)</t>
  </si>
  <si>
    <t>순이익률 (%)</t>
  </si>
  <si>
    <t>(지배주주)당기순이익</t>
  </si>
  <si>
    <t>(비지배주주)당기순이익</t>
  </si>
  <si>
    <t>(지배주주)총포괄이익</t>
  </si>
  <si>
    <t>(비지배주주)총포괄이익</t>
  </si>
  <si>
    <t>*총차입금</t>
  </si>
  <si>
    <t>EBITDA 이익률 (%)</t>
  </si>
  <si>
    <t>*순차입금(순현금)</t>
  </si>
  <si>
    <t>현금흐름표</t>
  </si>
  <si>
    <t>주요 투자지표</t>
  </si>
  <si>
    <t>12월 결산</t>
  </si>
  <si>
    <t>영업활동으로인한현금흐름</t>
  </si>
  <si>
    <t>EPS(당기순이익, 원)</t>
  </si>
  <si>
    <t>EPS(지배순이익, 원)</t>
  </si>
  <si>
    <t>BPS(자본총계, 원)</t>
  </si>
  <si>
    <t>DPS (원)</t>
  </si>
  <si>
    <t>외화환산손실(이익)</t>
  </si>
  <si>
    <t>PER(당기순이익, 배)</t>
  </si>
  <si>
    <t>지분법, 종속, 관계기업손실(이익)</t>
  </si>
  <si>
    <t>PER(지배순이익, 배)</t>
  </si>
  <si>
    <t>운전자본변동</t>
  </si>
  <si>
    <t>PBR(자본총계, 배)</t>
  </si>
  <si>
    <t>PBR(지배지분, 배)</t>
  </si>
  <si>
    <t>EV/EBITDA (배)</t>
  </si>
  <si>
    <t>투자활동으로인한현금흐름</t>
  </si>
  <si>
    <t>배당성향 (%)</t>
  </si>
  <si>
    <t>유형자산의증가(CAPEX)</t>
  </si>
  <si>
    <t>배당수익률 (%)</t>
  </si>
  <si>
    <t>수익성</t>
  </si>
  <si>
    <t>무형자산의감소(증가)</t>
  </si>
  <si>
    <t>EBITTDA 이익률 (%)</t>
  </si>
  <si>
    <t>ROA (%)</t>
  </si>
  <si>
    <t>재무활동으로인한현금흐름</t>
  </si>
  <si>
    <t>ROE (지배순이익, %)</t>
  </si>
  <si>
    <t>차입금의 증가(감소)</t>
  </si>
  <si>
    <t>자기주식의처분(취득)</t>
  </si>
  <si>
    <t>안정성</t>
  </si>
  <si>
    <t>유동성장기부채의증가</t>
  </si>
  <si>
    <t>부채비율 (%)</t>
  </si>
  <si>
    <t>순차입금비율 (%)</t>
  </si>
  <si>
    <t>현금비율 (%)</t>
  </si>
  <si>
    <t>이자보상배율 (배)</t>
  </si>
  <si>
    <t>활동성</t>
  </si>
  <si>
    <t>현금의증가(감소)</t>
  </si>
  <si>
    <t>순운전자본회전율 (회)</t>
  </si>
  <si>
    <t>재고자산회수기간 (일)</t>
  </si>
  <si>
    <t>매출채권회수기간 (일)</t>
  </si>
  <si>
    <t>* EPS, PER, ROE는 지배순이익 기준 /  BPS, PBR은 지배지분 기준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</si>
</sst>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176" formatCode="#,##0_ "/>
    <numFmt numFmtId="177" formatCode=";;"/>
    <numFmt numFmtId="178" formatCode="0.0%"/>
    <numFmt numFmtId="179" formatCode="0_ "/>
    <numFmt numFmtId="180" formatCode="#,##0.0_ "/>
    <numFmt numFmtId="181" formatCode="#,##0.0_);\(#,##0.0\)"/>
    <numFmt numFmtId="182" formatCode="0.0_ "/>
    <numFmt numFmtId="183" formatCode="yyyy\-mm\-dd"/>
    <numFmt numFmtId="184" formatCode="0.0_);\(0.0\)"/>
    <numFmt numFmtId="185" formatCode="#,##0.0000_ "/>
    <numFmt numFmtId="186" formatCode="0.0000_ "/>
    <numFmt numFmtId="187" formatCode="#,##0.000_);\(#,##0.000\)"/>
    <numFmt numFmtId="188" formatCode="#,##0.0_);[Red]\(#,##0.0\)"/>
    <numFmt numFmtId="189" formatCode="0_);[Red]\(0\)"/>
    <numFmt numFmtId="190" formatCode="0.0"/>
    <numFmt numFmtId="191" formatCode="0.00_);[Red]\(0.00\)"/>
    <numFmt numFmtId="192" formatCode="0.0000"/>
    <numFmt numFmtId="193" formatCode="0.0_);[Red]\(0.0\)"/>
    <numFmt numFmtId="194" formatCode="#,##0.000"/>
    <numFmt numFmtId="195" formatCode="#,##0.0000"/>
    <numFmt numFmtId="196" formatCode="#&quot;년&quot;&quot;차&quot;"/>
    <numFmt numFmtId="197" formatCode="yyyy\.\ m\.\ d"/>
    <numFmt numFmtId="198" formatCode="mm&quot;월&quot;\ dd&quot;일&quot;"/>
    <numFmt numFmtId="199" formatCode="0.000_ "/>
    <numFmt numFmtId="200" formatCode="yyyy"/>
    <numFmt numFmtId="201" formatCode="_-* #,##0_-;\-* #,##0_-;_-* &quot;-&quot;_-;_-@"/>
    <numFmt numFmtId="202" formatCode="_-* #,##0.0_-;\-* #,##0.0_-;_-* &quot;-&quot;_-;_-@"/>
    <numFmt numFmtId="203" formatCode="_-* #,##0.00_-;\-* #,##0.00_-;_-* &quot;-&quot;??_-;_-@"/>
    <numFmt numFmtId="204" formatCode="0.0&quot;x&quot;"/>
    <numFmt numFmtId="205" formatCode="0.0\ &quot;x&quot;"/>
    <numFmt numFmtId="206" formatCode=";;;"/>
  </numFmts>
  <fonts count="171">
    <font>
      <sz val="11"/>
      <color rgb="FF000000"/>
      <name val="Calibri"/>
      <scheme val="minor"/>
    </font>
    <font>
      <b/>
      <sz val="10"/>
      <color rgb="FFFF0000"/>
      <name val="Malgun Gothic"/>
      <family val="3"/>
      <charset val="129"/>
    </font>
    <font>
      <b/>
      <sz val="8"/>
      <color rgb="FFFF0000"/>
      <name val="Malgun Gothic"/>
      <family val="3"/>
      <charset val="129"/>
    </font>
    <font>
      <sz val="8"/>
      <color rgb="FF000000"/>
      <name val="Malgun Gothic"/>
      <family val="3"/>
      <charset val="129"/>
    </font>
    <font>
      <b/>
      <i/>
      <sz val="8"/>
      <color rgb="FF000000"/>
      <name val="Malgun Gothic"/>
      <family val="3"/>
      <charset val="129"/>
    </font>
    <font>
      <sz val="9"/>
      <color rgb="FF000000"/>
      <name val="Malgun Gothic"/>
      <family val="3"/>
      <charset val="129"/>
    </font>
    <font>
      <sz val="9"/>
      <color theme="1"/>
      <name val="Malgun Gothic"/>
      <family val="3"/>
      <charset val="129"/>
    </font>
    <font>
      <b/>
      <i/>
      <sz val="9"/>
      <color theme="1"/>
      <name val="Malgun Gothic"/>
      <family val="3"/>
      <charset val="129"/>
    </font>
    <font>
      <b/>
      <sz val="10"/>
      <color theme="1"/>
      <name val="Malgun Gothic"/>
      <family val="3"/>
      <charset val="129"/>
    </font>
    <font>
      <b/>
      <sz val="9"/>
      <color rgb="FF000000"/>
      <name val="Malgun Gothic"/>
      <family val="3"/>
      <charset val="129"/>
    </font>
    <font>
      <b/>
      <i/>
      <sz val="9"/>
      <color rgb="FF000000"/>
      <name val="Malgun Gothic"/>
      <family val="3"/>
      <charset val="129"/>
    </font>
    <font>
      <b/>
      <sz val="9"/>
      <color rgb="FFFF0000"/>
      <name val="Malgun Gothic"/>
      <family val="3"/>
      <charset val="129"/>
    </font>
    <font>
      <i/>
      <sz val="9"/>
      <color theme="1"/>
      <name val="Malgun Gothic"/>
      <family val="3"/>
      <charset val="129"/>
    </font>
    <font>
      <i/>
      <sz val="9"/>
      <color rgb="FF000000"/>
      <name val="Malgun Gothic"/>
      <family val="3"/>
      <charset val="129"/>
    </font>
    <font>
      <b/>
      <sz val="9"/>
      <color rgb="FF0000FF"/>
      <name val="Malgun Gothic"/>
      <family val="3"/>
      <charset val="129"/>
    </font>
    <font>
      <b/>
      <sz val="9"/>
      <color rgb="FF3366FF"/>
      <name val="Malgun Gothic"/>
      <family val="3"/>
      <charset val="129"/>
    </font>
    <font>
      <b/>
      <sz val="8"/>
      <color rgb="FF000000"/>
      <name val="Malgun Gothic"/>
      <family val="3"/>
      <charset val="129"/>
    </font>
    <font>
      <b/>
      <sz val="9"/>
      <color theme="1"/>
      <name val="Malgun Gothic"/>
      <family val="3"/>
      <charset val="129"/>
    </font>
    <font>
      <sz val="8"/>
      <color rgb="FFFF0000"/>
      <name val="Malgun Gothic"/>
      <family val="3"/>
      <charset val="129"/>
    </font>
    <font>
      <sz val="9"/>
      <color rgb="FFFF0000"/>
      <name val="Malgun Gothic"/>
      <family val="3"/>
      <charset val="129"/>
    </font>
    <font>
      <b/>
      <i/>
      <sz val="9"/>
      <color rgb="FFFFFFFF"/>
      <name val="Malgun Gothic"/>
      <family val="3"/>
      <charset val="129"/>
    </font>
    <font>
      <b/>
      <sz val="8"/>
      <color theme="1"/>
      <name val="Malgun Gothic"/>
      <family val="3"/>
      <charset val="129"/>
    </font>
    <font>
      <sz val="9"/>
      <color rgb="FFFFFFFF"/>
      <name val="Malgun Gothic"/>
      <family val="3"/>
      <charset val="129"/>
    </font>
    <font>
      <b/>
      <i/>
      <sz val="8"/>
      <color rgb="FFFFFFFF"/>
      <name val="Malgun Gothic"/>
      <family val="3"/>
      <charset val="129"/>
    </font>
    <font>
      <b/>
      <i/>
      <u/>
      <sz val="8"/>
      <color rgb="FFFFFFFF"/>
      <name val="Malgun Gothic"/>
      <family val="3"/>
      <charset val="129"/>
    </font>
    <font>
      <b/>
      <i/>
      <sz val="9"/>
      <color rgb="FFCCFFFF"/>
      <name val="Malgun Gothic"/>
      <family val="3"/>
      <charset val="129"/>
    </font>
    <font>
      <b/>
      <sz val="9"/>
      <color rgb="FFFFFFFF"/>
      <name val="Malgun Gothic"/>
      <family val="3"/>
      <charset val="129"/>
    </font>
    <font>
      <b/>
      <sz val="18"/>
      <color rgb="FFFFFFFF"/>
      <name val="Malgun Gothic"/>
      <family val="3"/>
      <charset val="129"/>
    </font>
    <font>
      <b/>
      <i/>
      <sz val="18"/>
      <color rgb="FFFFFFFF"/>
      <name val="Malgun Gothic"/>
      <family val="3"/>
      <charset val="129"/>
    </font>
    <font>
      <b/>
      <i/>
      <sz val="8"/>
      <color theme="1"/>
      <name val="Malgun Gothic"/>
      <family val="3"/>
      <charset val="129"/>
    </font>
    <font>
      <sz val="11"/>
      <name val="Calibri"/>
    </font>
    <font>
      <b/>
      <i/>
      <sz val="7"/>
      <color rgb="FFFFFFFF"/>
      <name val="Malgun Gothic"/>
      <family val="3"/>
      <charset val="129"/>
    </font>
    <font>
      <sz val="8"/>
      <color theme="1"/>
      <name val="Malgun Gothic"/>
      <family val="3"/>
      <charset val="129"/>
    </font>
    <font>
      <b/>
      <i/>
      <sz val="9"/>
      <color rgb="FF99CCFF"/>
      <name val="Malgun Gothic"/>
      <family val="3"/>
      <charset val="129"/>
    </font>
    <font>
      <b/>
      <i/>
      <sz val="12"/>
      <color rgb="FFFFFFFF"/>
      <name val="Malgun Gothic"/>
      <family val="3"/>
      <charset val="129"/>
    </font>
    <font>
      <b/>
      <i/>
      <u/>
      <sz val="8"/>
      <color rgb="FFFFFFFF"/>
      <name val="Malgun Gothic"/>
      <family val="3"/>
      <charset val="129"/>
    </font>
    <font>
      <b/>
      <i/>
      <u/>
      <sz val="8"/>
      <color rgb="FFFFFFFF"/>
      <name val="Malgun Gothic"/>
      <family val="3"/>
      <charset val="129"/>
    </font>
    <font>
      <i/>
      <sz val="8"/>
      <color rgb="FFFFFFFF"/>
      <name val="Malgun Gothic"/>
      <family val="3"/>
      <charset val="129"/>
    </font>
    <font>
      <sz val="8"/>
      <color theme="1"/>
      <name val="Calibri"/>
    </font>
    <font>
      <b/>
      <sz val="8"/>
      <color rgb="FF0070C0"/>
      <name val="Malgun Gothic"/>
      <family val="3"/>
      <charset val="129"/>
    </font>
    <font>
      <i/>
      <sz val="8"/>
      <color theme="1"/>
      <name val="Malgun Gothic"/>
      <family val="3"/>
      <charset val="129"/>
    </font>
    <font>
      <b/>
      <i/>
      <sz val="8"/>
      <color rgb="FFFF0000"/>
      <name val="Malgun Gothic"/>
      <family val="3"/>
      <charset val="129"/>
    </font>
    <font>
      <sz val="8"/>
      <color rgb="FFFFFFFF"/>
      <name val="Malgun Gothic"/>
      <family val="3"/>
      <charset val="129"/>
    </font>
    <font>
      <i/>
      <sz val="8"/>
      <color rgb="FFFF0000"/>
      <name val="Malgun Gothic"/>
      <family val="3"/>
      <charset val="129"/>
    </font>
    <font>
      <i/>
      <sz val="7"/>
      <color rgb="FF3366FF"/>
      <name val="Malgun Gothic"/>
      <family val="3"/>
      <charset val="129"/>
    </font>
    <font>
      <b/>
      <i/>
      <sz val="7"/>
      <color rgb="FF3366FF"/>
      <name val="Malgun Gothic"/>
      <family val="3"/>
      <charset val="129"/>
    </font>
    <font>
      <sz val="7"/>
      <color rgb="FF3366FF"/>
      <name val="Malgun Gothic"/>
      <family val="3"/>
      <charset val="129"/>
    </font>
    <font>
      <b/>
      <i/>
      <sz val="8"/>
      <color rgb="FF3366FF"/>
      <name val="Malgun Gothic"/>
      <family val="3"/>
      <charset val="129"/>
    </font>
    <font>
      <b/>
      <i/>
      <u/>
      <sz val="8"/>
      <color rgb="FFFF0000"/>
      <name val="Malgun Gothic"/>
      <family val="3"/>
      <charset val="129"/>
    </font>
    <font>
      <b/>
      <i/>
      <u/>
      <sz val="8"/>
      <color rgb="FF000000"/>
      <name val="Malgun Gothic"/>
      <family val="3"/>
      <charset val="129"/>
    </font>
    <font>
      <u/>
      <sz val="8"/>
      <color theme="1"/>
      <name val="Malgun Gothic"/>
      <family val="3"/>
      <charset val="129"/>
    </font>
    <font>
      <b/>
      <i/>
      <sz val="8"/>
      <color rgb="FFC0C0C0"/>
      <name val="Malgun Gothic"/>
      <family val="3"/>
      <charset val="129"/>
    </font>
    <font>
      <b/>
      <u/>
      <sz val="8"/>
      <color theme="1"/>
      <name val="Malgun Gothic"/>
      <family val="3"/>
      <charset val="129"/>
    </font>
    <font>
      <sz val="8"/>
      <color rgb="FF000080"/>
      <name val="Malgun Gothic"/>
      <family val="3"/>
      <charset val="129"/>
    </font>
    <font>
      <b/>
      <sz val="8"/>
      <color rgb="FF000080"/>
      <name val="Malgun Gothic"/>
      <family val="3"/>
      <charset val="129"/>
    </font>
    <font>
      <i/>
      <sz val="8"/>
      <color rgb="FF000080"/>
      <name val="Malgun Gothic"/>
      <family val="3"/>
      <charset val="129"/>
    </font>
    <font>
      <b/>
      <i/>
      <sz val="8"/>
      <color rgb="FF000080"/>
      <name val="Malgun Gothic"/>
      <family val="3"/>
      <charset val="129"/>
    </font>
    <font>
      <b/>
      <i/>
      <sz val="8"/>
      <color rgb="FF333399"/>
      <name val="Malgun Gothic"/>
      <family val="3"/>
      <charset val="129"/>
    </font>
    <font>
      <b/>
      <u/>
      <sz val="8"/>
      <color theme="1"/>
      <name val="Malgun Gothic"/>
      <family val="3"/>
      <charset val="129"/>
    </font>
    <font>
      <b/>
      <i/>
      <sz val="8"/>
      <color rgb="FFFF9900"/>
      <name val="Malgun Gothic"/>
      <family val="3"/>
      <charset val="129"/>
    </font>
    <font>
      <b/>
      <i/>
      <u/>
      <sz val="8"/>
      <color rgb="FFFFFFFF"/>
      <name val="Malgun Gothic"/>
      <family val="3"/>
      <charset val="129"/>
    </font>
    <font>
      <b/>
      <i/>
      <u/>
      <sz val="8"/>
      <color rgb="FFFFFFFF"/>
      <name val="Malgun Gothic"/>
      <family val="3"/>
      <charset val="129"/>
    </font>
    <font>
      <b/>
      <i/>
      <sz val="12"/>
      <color rgb="FF000000"/>
      <name val="Malgun Gothic"/>
      <family val="3"/>
      <charset val="129"/>
    </font>
    <font>
      <b/>
      <i/>
      <u/>
      <sz val="8"/>
      <color rgb="FFFF0000"/>
      <name val="Malgun Gothic"/>
      <family val="3"/>
      <charset val="129"/>
    </font>
    <font>
      <b/>
      <i/>
      <u/>
      <sz val="8"/>
      <color rgb="FF000000"/>
      <name val="Malgun Gothic"/>
      <family val="3"/>
      <charset val="129"/>
    </font>
    <font>
      <i/>
      <sz val="12"/>
      <color rgb="FF000000"/>
      <name val="Malgun Gothic"/>
      <family val="3"/>
      <charset val="129"/>
    </font>
    <font>
      <b/>
      <sz val="9"/>
      <color rgb="FF339966"/>
      <name val="Malgun Gothic"/>
      <family val="3"/>
      <charset val="129"/>
    </font>
    <font>
      <u/>
      <sz val="9"/>
      <color rgb="FF0000FF"/>
      <name val="Malgun Gothic"/>
      <family val="3"/>
      <charset val="129"/>
    </font>
    <font>
      <b/>
      <i/>
      <u/>
      <sz val="8"/>
      <color rgb="FFFFFFFF"/>
      <name val="Malgun Gothic"/>
      <family val="3"/>
      <charset val="129"/>
    </font>
    <font>
      <b/>
      <i/>
      <u/>
      <sz val="8"/>
      <color theme="1"/>
      <name val="Malgun Gothic"/>
      <family val="3"/>
      <charset val="129"/>
    </font>
    <font>
      <b/>
      <i/>
      <u/>
      <sz val="8"/>
      <color rgb="FFFF0000"/>
      <name val="Malgun Gothic"/>
      <family val="3"/>
      <charset val="129"/>
    </font>
    <font>
      <b/>
      <i/>
      <u/>
      <sz val="8"/>
      <color rgb="FFFF0000"/>
      <name val="Malgun Gothic"/>
      <family val="3"/>
      <charset val="129"/>
    </font>
    <font>
      <b/>
      <i/>
      <u/>
      <sz val="8"/>
      <color theme="1"/>
      <name val="Malgun Gothic"/>
      <family val="3"/>
      <charset val="129"/>
    </font>
    <font>
      <b/>
      <i/>
      <u/>
      <sz val="8"/>
      <color theme="1"/>
      <name val="Malgun Gothic"/>
      <family val="3"/>
      <charset val="129"/>
    </font>
    <font>
      <b/>
      <i/>
      <u/>
      <sz val="9"/>
      <color rgb="FFFFFFFF"/>
      <name val="Malgun Gothic"/>
      <family val="3"/>
      <charset val="129"/>
    </font>
    <font>
      <b/>
      <i/>
      <u/>
      <sz val="9"/>
      <color rgb="FFFFFFFF"/>
      <name val="Malgun Gothic"/>
      <family val="3"/>
      <charset val="129"/>
    </font>
    <font>
      <b/>
      <i/>
      <u/>
      <sz val="9"/>
      <color rgb="FFFFFFFF"/>
      <name val="Malgun Gothic"/>
      <family val="3"/>
      <charset val="129"/>
    </font>
    <font>
      <b/>
      <i/>
      <u/>
      <sz val="9"/>
      <color rgb="FFFFFFFF"/>
      <name val="Malgun Gothic"/>
      <family val="3"/>
      <charset val="129"/>
    </font>
    <font>
      <b/>
      <i/>
      <u/>
      <sz val="9"/>
      <color rgb="FFFFFFFF"/>
      <name val="Malgun Gothic"/>
      <family val="3"/>
      <charset val="129"/>
    </font>
    <font>
      <b/>
      <sz val="8"/>
      <color rgb="FF3366FF"/>
      <name val="Malgun Gothic"/>
      <family val="3"/>
      <charset val="129"/>
    </font>
    <font>
      <sz val="8"/>
      <color rgb="FFC0C0C0"/>
      <name val="Malgun Gothic"/>
      <family val="3"/>
      <charset val="129"/>
    </font>
    <font>
      <b/>
      <sz val="8"/>
      <color rgb="FFC0C0C0"/>
      <name val="Malgun Gothic"/>
      <family val="3"/>
      <charset val="129"/>
    </font>
    <font>
      <i/>
      <u/>
      <sz val="8"/>
      <color rgb="FFFFFFFF"/>
      <name val="Malgun Gothic"/>
      <family val="3"/>
      <charset val="129"/>
    </font>
    <font>
      <i/>
      <sz val="8"/>
      <color rgb="FF333399"/>
      <name val="Malgun Gothic"/>
      <family val="3"/>
      <charset val="129"/>
    </font>
    <font>
      <b/>
      <u/>
      <sz val="8"/>
      <color theme="1"/>
      <name val="Malgun Gothic"/>
      <family val="3"/>
      <charset val="129"/>
    </font>
    <font>
      <i/>
      <u/>
      <sz val="8"/>
      <color theme="1"/>
      <name val="Malgun Gothic"/>
      <family val="3"/>
      <charset val="129"/>
    </font>
    <font>
      <b/>
      <sz val="14"/>
      <color rgb="FF000000"/>
      <name val="Malgun Gothic"/>
      <family val="3"/>
      <charset val="129"/>
    </font>
    <font>
      <sz val="11"/>
      <color rgb="FF000000"/>
      <name val="Malgun Gothic"/>
      <family val="3"/>
      <charset val="129"/>
    </font>
    <font>
      <b/>
      <sz val="11"/>
      <color rgb="FF0000FF"/>
      <name val="Calibri"/>
      <scheme val="minor"/>
    </font>
    <font>
      <b/>
      <sz val="11"/>
      <color rgb="FF9900FF"/>
      <name val="Calibri"/>
      <scheme val="minor"/>
    </font>
    <font>
      <b/>
      <sz val="11"/>
      <color rgb="FFFF0000"/>
      <name val="Calibri"/>
      <scheme val="minor"/>
    </font>
    <font>
      <sz val="11"/>
      <color rgb="FFFF0000"/>
      <name val="Malgun Gothic"/>
      <family val="3"/>
      <charset val="129"/>
    </font>
    <font>
      <i/>
      <sz val="9"/>
      <color rgb="FF808080"/>
      <name val="Malgun Gothic"/>
      <family val="3"/>
      <charset val="129"/>
    </font>
    <font>
      <i/>
      <sz val="9"/>
      <color rgb="FF7F7F7F"/>
      <name val="Malgun Gothic"/>
      <family val="3"/>
      <charset val="129"/>
    </font>
    <font>
      <sz val="11"/>
      <color rgb="FF000000"/>
      <name val="Calibri"/>
      <scheme val="minor"/>
    </font>
    <font>
      <sz val="11"/>
      <color rgb="FF0000FF"/>
      <name val="Calibri"/>
      <scheme val="minor"/>
    </font>
    <font>
      <sz val="11"/>
      <color theme="1"/>
      <name val="Calibri"/>
    </font>
    <font>
      <sz val="9"/>
      <color rgb="FF808080"/>
      <name val="Malgun Gothic"/>
      <family val="3"/>
      <charset val="129"/>
    </font>
    <font>
      <sz val="9"/>
      <color rgb="FF7F7F7F"/>
      <name val="Malgun Gothic"/>
      <family val="3"/>
      <charset val="129"/>
    </font>
    <font>
      <b/>
      <sz val="14"/>
      <color rgb="FFFFFFFF"/>
      <name val="Malgun Gothic"/>
      <family val="3"/>
      <charset val="129"/>
    </font>
    <font>
      <b/>
      <sz val="9"/>
      <color rgb="FFFF0000"/>
      <name val="Arial"/>
    </font>
    <font>
      <b/>
      <sz val="11"/>
      <color rgb="FFFF0000"/>
      <name val="Malgun Gothic"/>
      <family val="3"/>
      <charset val="129"/>
    </font>
    <font>
      <sz val="10"/>
      <color rgb="FF000000"/>
      <name val="Malgun Gothic"/>
      <family val="3"/>
      <charset val="129"/>
    </font>
    <font>
      <b/>
      <sz val="10"/>
      <color rgb="FF000000"/>
      <name val="Malgun Gothic"/>
      <family val="3"/>
      <charset val="129"/>
    </font>
    <font>
      <b/>
      <sz val="11"/>
      <color rgb="FF000000"/>
      <name val="Malgun Gothic"/>
      <family val="3"/>
      <charset val="129"/>
    </font>
    <font>
      <sz val="10"/>
      <color rgb="FFFFFFFF"/>
      <name val="Malgun Gothic"/>
      <family val="3"/>
      <charset val="129"/>
    </font>
    <font>
      <sz val="10"/>
      <color rgb="FF7F7F7F"/>
      <name val="Malgun Gothic"/>
      <family val="3"/>
      <charset val="129"/>
    </font>
    <font>
      <b/>
      <sz val="11"/>
      <color rgb="FFFFFFFF"/>
      <name val="Malgun Gothic"/>
      <family val="3"/>
      <charset val="129"/>
    </font>
    <font>
      <sz val="11"/>
      <color theme="1"/>
      <name val="Calibri"/>
    </font>
    <font>
      <sz val="11"/>
      <color rgb="FFFFFFFF"/>
      <name val="Calibri"/>
    </font>
    <font>
      <b/>
      <sz val="11"/>
      <color rgb="FFFFFFFF"/>
      <name val="Calibri"/>
    </font>
    <font>
      <i/>
      <sz val="11"/>
      <color rgb="FFFFFFFF"/>
      <name val="Calibri"/>
    </font>
    <font>
      <i/>
      <sz val="11"/>
      <color theme="1"/>
      <name val="Calibri"/>
    </font>
    <font>
      <b/>
      <sz val="11"/>
      <color theme="1"/>
      <name val="Calibri"/>
    </font>
    <font>
      <b/>
      <sz val="11"/>
      <color rgb="FFFF0000"/>
      <name val="Calibri"/>
    </font>
    <font>
      <sz val="11"/>
      <color theme="1"/>
      <name val="Arial"/>
    </font>
    <font>
      <sz val="11"/>
      <color theme="1"/>
      <name val="Arial"/>
    </font>
    <font>
      <sz val="11"/>
      <color rgb="FF000000"/>
      <name val="Arial"/>
    </font>
    <font>
      <b/>
      <sz val="11"/>
      <color theme="1"/>
      <name val="Arial"/>
    </font>
    <font>
      <b/>
      <sz val="11"/>
      <color rgb="FFFF00FF"/>
      <name val="Calibri"/>
    </font>
    <font>
      <sz val="11"/>
      <color rgb="FF666666"/>
      <name val="Calibri"/>
    </font>
    <font>
      <b/>
      <sz val="11"/>
      <color rgb="FFFF0000"/>
      <name val="Arial"/>
    </font>
    <font>
      <sz val="10"/>
      <color theme="1"/>
      <name val="Calibri"/>
    </font>
    <font>
      <sz val="11"/>
      <color rgb="FF000000"/>
      <name val="Calibri"/>
    </font>
    <font>
      <sz val="11"/>
      <color theme="1"/>
      <name val="DartNBSP"/>
    </font>
    <font>
      <sz val="11"/>
      <color rgb="FF434343"/>
      <name val="Arial"/>
      <family val="2"/>
    </font>
    <font>
      <sz val="11"/>
      <color rgb="FF434343"/>
      <name val="Arial"/>
      <family val="2"/>
    </font>
    <font>
      <sz val="11"/>
      <color rgb="FF000000"/>
      <name val="Dotum"/>
    </font>
    <font>
      <b/>
      <sz val="11"/>
      <color rgb="FF000000"/>
      <name val="Dotum"/>
    </font>
    <font>
      <b/>
      <sz val="11"/>
      <color rgb="FFFFFFFF"/>
      <name val="Dotum"/>
    </font>
    <font>
      <i/>
      <sz val="11"/>
      <color rgb="FFFFFFFF"/>
      <name val="Malgun Gothic"/>
      <family val="3"/>
      <charset val="129"/>
    </font>
    <font>
      <sz val="11"/>
      <color rgb="FFFFFFFF"/>
      <name val="Malgun Gothic"/>
      <family val="3"/>
      <charset val="129"/>
    </font>
    <font>
      <b/>
      <sz val="10"/>
      <color rgb="FFFFFFFF"/>
      <name val="Malgun Gothic"/>
      <family val="3"/>
      <charset val="129"/>
    </font>
    <font>
      <b/>
      <i/>
      <u/>
      <sz val="8"/>
      <color rgb="FFFFFFFF"/>
      <name val="Malgun Gothic"/>
      <family val="3"/>
      <charset val="129"/>
    </font>
    <font>
      <b/>
      <sz val="9"/>
      <color rgb="FF004400"/>
      <name val="Malgun Gothic"/>
      <family val="3"/>
      <charset val="129"/>
    </font>
    <font>
      <b/>
      <u/>
      <sz val="8"/>
      <color rgb="FF000000"/>
      <name val="Malgun Gothic"/>
      <family val="3"/>
      <charset val="129"/>
    </font>
    <font>
      <b/>
      <sz val="8"/>
      <color rgb="FFFFFFFF"/>
      <name val="Malgun Gothic"/>
      <family val="3"/>
      <charset val="129"/>
    </font>
    <font>
      <sz val="7"/>
      <color rgb="FF404040"/>
      <name val="Dotum"/>
    </font>
    <font>
      <sz val="8"/>
      <color rgb="FF000000"/>
      <name val="나눔고딕"/>
      <family val="3"/>
      <charset val="129"/>
    </font>
    <font>
      <sz val="9"/>
      <color rgb="FF004400"/>
      <name val="Malgun Gothic"/>
      <family val="3"/>
      <charset val="129"/>
    </font>
    <font>
      <b/>
      <u/>
      <sz val="8"/>
      <color rgb="FF000000"/>
      <name val="Malgun Gothic"/>
      <family val="3"/>
      <charset val="129"/>
    </font>
    <font>
      <b/>
      <sz val="10"/>
      <color rgb="FF004400"/>
      <name val="Malgun Gothic"/>
      <family val="3"/>
      <charset val="129"/>
    </font>
    <font>
      <sz val="10"/>
      <color rgb="FF004400"/>
      <name val="Malgun Gothic"/>
      <family val="3"/>
      <charset val="129"/>
    </font>
    <font>
      <b/>
      <i/>
      <u/>
      <sz val="8"/>
      <color rgb="FFFFFFFF"/>
      <name val="Malgun Gothic"/>
      <family val="3"/>
      <charset val="129"/>
    </font>
    <font>
      <b/>
      <sz val="8"/>
      <color rgb="FF004400"/>
      <name val="Malgun Gothic"/>
      <family val="3"/>
      <charset val="129"/>
    </font>
    <font>
      <sz val="8"/>
      <color rgb="FF004400"/>
      <name val="Malgun Gothic"/>
      <family val="3"/>
      <charset val="129"/>
    </font>
    <font>
      <sz val="9"/>
      <color rgb="FF000000"/>
      <name val="Arial Narrow"/>
      <family val="2"/>
    </font>
    <font>
      <b/>
      <sz val="9"/>
      <color rgb="FF404040"/>
      <name val="Malgun Gothic"/>
      <family val="3"/>
      <charset val="129"/>
    </font>
    <font>
      <sz val="9"/>
      <color rgb="FF9B9B9B"/>
      <name val="Malgun Gothic"/>
      <family val="3"/>
      <charset val="129"/>
    </font>
    <font>
      <sz val="9"/>
      <color rgb="FFBFBFBF"/>
      <name val="Malgun Gothic"/>
      <family val="3"/>
      <charset val="129"/>
    </font>
    <font>
      <sz val="9"/>
      <color rgb="FF000000"/>
      <name val="Dotum"/>
    </font>
    <font>
      <b/>
      <sz val="10"/>
      <color rgb="FF000000"/>
      <name val="Itc officina sans book"/>
    </font>
    <font>
      <b/>
      <sz val="10"/>
      <color rgb="FF000000"/>
      <name val="Arial"/>
      <family val="2"/>
    </font>
    <font>
      <b/>
      <sz val="9"/>
      <color rgb="FFFFFFFF"/>
      <name val="Dotum"/>
    </font>
    <font>
      <b/>
      <sz val="9"/>
      <color rgb="FF000000"/>
      <name val="Dotum"/>
    </font>
    <font>
      <sz val="8"/>
      <color rgb="FF000000"/>
      <name val="Dotum"/>
    </font>
    <font>
      <i/>
      <sz val="8"/>
      <color rgb="FF000000"/>
      <name val="Malgun Gothic"/>
      <family val="3"/>
      <charset val="129"/>
    </font>
    <font>
      <sz val="8"/>
      <color theme="1"/>
      <name val="Calibri"/>
      <family val="2"/>
    </font>
    <font>
      <b/>
      <sz val="8"/>
      <color rgb="FF0070C0"/>
      <name val="Calibri"/>
      <family val="2"/>
    </font>
    <font>
      <i/>
      <sz val="8"/>
      <color theme="1"/>
      <name val="맑은 고딕"/>
      <family val="3"/>
      <charset val="129"/>
    </font>
    <font>
      <b/>
      <u/>
      <sz val="8"/>
      <color theme="1"/>
      <name val="맑은 고딕"/>
      <family val="3"/>
      <charset val="129"/>
    </font>
    <font>
      <b/>
      <sz val="8"/>
      <color theme="1"/>
      <name val="맑은 고딕"/>
      <family val="3"/>
      <charset val="129"/>
    </font>
    <font>
      <b/>
      <i/>
      <sz val="12"/>
      <color rgb="FFFFFFFF"/>
      <name val="맑은 고딕"/>
      <family val="3"/>
      <charset val="129"/>
    </font>
    <font>
      <b/>
      <i/>
      <u/>
      <sz val="11"/>
      <color rgb="FFFFFFFF"/>
      <name val="맑은 고딕"/>
      <family val="3"/>
      <charset val="129"/>
    </font>
    <font>
      <b/>
      <u/>
      <sz val="11"/>
      <color rgb="FF000000"/>
      <name val="맑은 고딕"/>
      <family val="3"/>
      <charset val="129"/>
    </font>
    <font>
      <sz val="11"/>
      <color rgb="FF000000"/>
      <name val="맑은 고딕"/>
      <family val="3"/>
      <charset val="129"/>
    </font>
    <font>
      <b/>
      <sz val="11"/>
      <color rgb="FF000000"/>
      <name val="맑은 고딕"/>
      <family val="3"/>
      <charset val="129"/>
    </font>
    <font>
      <b/>
      <sz val="10"/>
      <color rgb="FF000000"/>
      <name val="맑은 고딕"/>
      <family val="3"/>
      <charset val="129"/>
    </font>
    <font>
      <sz val="10"/>
      <color rgb="FF000000"/>
      <name val="맑은 고딕"/>
      <family val="3"/>
      <charset val="129"/>
    </font>
    <font>
      <sz val="8"/>
      <name val="Calibri"/>
      <family val="3"/>
      <charset val="129"/>
      <scheme val="minor"/>
    </font>
    <font>
      <sz val="11"/>
      <color rgb="FF000000"/>
      <name val="Calibri"/>
      <family val="2"/>
      <scheme val="minor"/>
    </font>
  </fonts>
  <fills count="39">
    <fill>
      <patternFill patternType="none"/>
    </fill>
    <fill>
      <patternFill patternType="gray125"/>
    </fill>
    <fill>
      <patternFill patternType="solid">
        <fgColor rgb="FFFFFF99"/>
        <bgColor rgb="FFFFFF99"/>
      </patternFill>
    </fill>
    <fill>
      <patternFill patternType="solid">
        <fgColor rgb="FF333399"/>
        <bgColor rgb="FF333399"/>
      </patternFill>
    </fill>
    <fill>
      <patternFill patternType="solid">
        <fgColor rgb="FFC0C0C0"/>
        <bgColor rgb="FFC0C0C0"/>
      </patternFill>
    </fill>
    <fill>
      <patternFill patternType="solid">
        <fgColor rgb="FFCCCCFF"/>
        <bgColor rgb="FFCCCCFF"/>
      </patternFill>
    </fill>
    <fill>
      <patternFill patternType="solid">
        <fgColor rgb="FF99CCFF"/>
        <bgColor rgb="FF99CCFF"/>
      </patternFill>
    </fill>
    <fill>
      <patternFill patternType="solid">
        <fgColor rgb="FF000080"/>
        <bgColor rgb="FF000080"/>
      </patternFill>
    </fill>
    <fill>
      <patternFill patternType="solid">
        <fgColor rgb="FFFF6600"/>
        <bgColor rgb="FFFF6600"/>
      </patternFill>
    </fill>
    <fill>
      <patternFill patternType="solid">
        <fgColor rgb="FFF2F2F2"/>
        <bgColor rgb="FFF2F2F2"/>
      </patternFill>
    </fill>
    <fill>
      <patternFill patternType="solid">
        <fgColor rgb="FFC7D1E3"/>
        <bgColor rgb="FFC7D1E3"/>
      </patternFill>
    </fill>
    <fill>
      <patternFill patternType="solid">
        <fgColor rgb="FFE2F0D9"/>
        <bgColor rgb="FFE2F0D9"/>
      </patternFill>
    </fill>
    <fill>
      <patternFill patternType="solid">
        <fgColor rgb="FFD9D2E9"/>
        <bgColor rgb="FFD9D2E9"/>
      </patternFill>
    </fill>
    <fill>
      <patternFill patternType="solid">
        <fgColor rgb="FFFFF2CC"/>
        <bgColor rgb="FFFFF2CC"/>
      </patternFill>
    </fill>
    <fill>
      <patternFill patternType="solid">
        <fgColor rgb="FF004400"/>
        <bgColor rgb="FF004400"/>
      </patternFill>
    </fill>
    <fill>
      <patternFill patternType="solid">
        <fgColor rgb="FFE7E6E6"/>
        <bgColor rgb="FFE7E6E6"/>
      </patternFill>
    </fill>
    <fill>
      <patternFill patternType="solid">
        <fgColor rgb="FFAAB3AA"/>
        <bgColor rgb="FFAAB3AA"/>
      </patternFill>
    </fill>
    <fill>
      <patternFill patternType="solid">
        <fgColor rgb="FFFFFFFF"/>
        <bgColor rgb="FFFFFFFF"/>
      </patternFill>
    </fill>
    <fill>
      <patternFill patternType="solid">
        <fgColor rgb="FF999999"/>
        <bgColor rgb="FF999999"/>
      </patternFill>
    </fill>
    <fill>
      <patternFill patternType="solid">
        <fgColor rgb="FFD9D9D9"/>
        <bgColor rgb="FFD9D9D9"/>
      </patternFill>
    </fill>
    <fill>
      <patternFill patternType="solid">
        <fgColor rgb="FF70AD47"/>
        <bgColor rgb="FF70AD47"/>
      </patternFill>
    </fill>
    <fill>
      <patternFill patternType="solid">
        <fgColor rgb="FFB7B7B7"/>
        <bgColor rgb="FFB7B7B7"/>
      </patternFill>
    </fill>
    <fill>
      <patternFill patternType="solid">
        <fgColor rgb="FFCCCCCC"/>
        <bgColor rgb="FFCCCCCC"/>
      </patternFill>
    </fill>
    <fill>
      <patternFill patternType="solid">
        <fgColor rgb="FF1A430D"/>
        <bgColor rgb="FF1A430D"/>
      </patternFill>
    </fill>
    <fill>
      <patternFill patternType="solid">
        <fgColor rgb="FFC5C3C3"/>
        <bgColor rgb="FFC5C3C3"/>
      </patternFill>
    </fill>
    <fill>
      <patternFill patternType="solid">
        <fgColor rgb="FFE5F0DB"/>
        <bgColor rgb="FFE5F0DB"/>
      </patternFill>
    </fill>
    <fill>
      <patternFill patternType="solid">
        <fgColor rgb="FF1F430E"/>
        <bgColor rgb="FF1F430E"/>
      </patternFill>
    </fill>
    <fill>
      <patternFill patternType="solid">
        <fgColor rgb="FF6AA84F"/>
        <bgColor rgb="FF6AA84F"/>
      </patternFill>
    </fill>
    <fill>
      <patternFill patternType="solid">
        <fgColor rgb="FFFFFF00"/>
        <bgColor rgb="FFFFFF00"/>
      </patternFill>
    </fill>
    <fill>
      <patternFill patternType="solid">
        <fgColor rgb="FFDCDCDC"/>
        <bgColor rgb="FFDCDCDC"/>
      </patternFill>
    </fill>
    <fill>
      <patternFill patternType="solid">
        <fgColor rgb="FFEDEDED"/>
        <bgColor rgb="FFEDEDED"/>
      </patternFill>
    </fill>
    <fill>
      <patternFill patternType="solid">
        <fgColor rgb="FFDDEBF7"/>
        <bgColor rgb="FFDDEBF7"/>
      </patternFill>
    </fill>
    <fill>
      <patternFill patternType="solid">
        <fgColor rgb="FFB4C6E7"/>
        <bgColor rgb="FFB4C6E7"/>
      </patternFill>
    </fill>
    <fill>
      <patternFill patternType="solid">
        <fgColor rgb="FFBFBFBF"/>
        <bgColor rgb="FFBFBFBF"/>
      </patternFill>
    </fill>
    <fill>
      <patternFill patternType="solid">
        <fgColor rgb="FFBED7EE"/>
        <bgColor rgb="FFBED7EE"/>
      </patternFill>
    </fill>
    <fill>
      <patternFill patternType="solid">
        <fgColor rgb="FFD7DDE4"/>
        <bgColor rgb="FFD7DDE4"/>
      </patternFill>
    </fill>
    <fill>
      <patternFill patternType="solid">
        <fgColor rgb="FFFBE5D7"/>
        <bgColor rgb="FFFBE5D7"/>
      </patternFill>
    </fill>
    <fill>
      <patternFill patternType="solid">
        <fgColor rgb="FFC6E0B3"/>
        <bgColor rgb="FFC6E0B3"/>
      </patternFill>
    </fill>
    <fill>
      <patternFill patternType="solid">
        <fgColor rgb="FFDAE3F3"/>
        <bgColor rgb="FFDAE3F3"/>
      </patternFill>
    </fill>
  </fills>
  <borders count="316">
    <border>
      <left/>
      <right/>
      <top/>
      <bottom/>
      <diagonal/>
    </border>
    <border>
      <left/>
      <right/>
      <top/>
      <bottom/>
      <diagonal/>
    </border>
    <border>
      <left style="thin">
        <color rgb="FF000000"/>
      </left>
      <right/>
      <top/>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right/>
      <top/>
      <bottom/>
      <diagonal/>
    </border>
    <border>
      <left/>
      <right style="thin">
        <color rgb="FF000000"/>
      </right>
      <top/>
      <bottom/>
      <diagonal/>
    </border>
    <border>
      <left style="thin">
        <color rgb="FF000000"/>
      </left>
      <right/>
      <top/>
      <bottom style="thin">
        <color rgb="FF99CCFF"/>
      </bottom>
      <diagonal/>
    </border>
    <border>
      <left/>
      <right/>
      <top/>
      <bottom style="thin">
        <color rgb="FF99CCFF"/>
      </bottom>
      <diagonal/>
    </border>
    <border>
      <left/>
      <right style="thin">
        <color rgb="FF000000"/>
      </right>
      <top/>
      <bottom style="thin">
        <color rgb="FF99CCFF"/>
      </bottom>
      <diagonal/>
    </border>
    <border>
      <left style="thin">
        <color rgb="FF000000"/>
      </left>
      <right/>
      <top style="thin">
        <color rgb="FF99CCFF"/>
      </top>
      <bottom style="thin">
        <color rgb="FF99CCFF"/>
      </bottom>
      <diagonal/>
    </border>
    <border>
      <left/>
      <right/>
      <top style="thin">
        <color rgb="FF99CCFF"/>
      </top>
      <bottom style="thin">
        <color rgb="FF99CCFF"/>
      </bottom>
      <diagonal/>
    </border>
    <border>
      <left/>
      <right style="thin">
        <color rgb="FF000000"/>
      </right>
      <top style="thin">
        <color rgb="FF99CCFF"/>
      </top>
      <bottom style="thin">
        <color rgb="FF99CCFF"/>
      </bottom>
      <diagonal/>
    </border>
    <border>
      <left/>
      <right/>
      <top style="thin">
        <color rgb="FF99CCFF"/>
      </top>
      <bottom style="thin">
        <color rgb="FF99CCFF"/>
      </bottom>
      <diagonal/>
    </border>
    <border>
      <left style="thin">
        <color rgb="FF000000"/>
      </left>
      <right/>
      <top style="thin">
        <color rgb="FF99CCFF"/>
      </top>
      <bottom style="thin">
        <color rgb="FF99CCFF"/>
      </bottom>
      <diagonal/>
    </border>
    <border>
      <left/>
      <right style="thin">
        <color rgb="FF000000"/>
      </right>
      <top style="thin">
        <color rgb="FF99CCFF"/>
      </top>
      <bottom style="thin">
        <color rgb="FF99CCFF"/>
      </bottom>
      <diagonal/>
    </border>
    <border>
      <left style="medium">
        <color rgb="FF003366"/>
      </left>
      <right style="medium">
        <color rgb="FF003366"/>
      </right>
      <top style="medium">
        <color rgb="FF003366"/>
      </top>
      <bottom style="medium">
        <color rgb="FF003366"/>
      </bottom>
      <diagonal/>
    </border>
    <border>
      <left style="medium">
        <color rgb="FF3366FF"/>
      </left>
      <right style="medium">
        <color rgb="FF3366FF"/>
      </right>
      <top style="medium">
        <color rgb="FF3366FF"/>
      </top>
      <bottom style="medium">
        <color rgb="FF3366FF"/>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3366FF"/>
      </left>
      <right style="thin">
        <color rgb="FF3366FF"/>
      </right>
      <top style="thin">
        <color rgb="FF3366FF"/>
      </top>
      <bottom style="thin">
        <color rgb="FF3366FF"/>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99CCFF"/>
      </top>
      <bottom/>
      <diagonal/>
    </border>
    <border>
      <left style="thin">
        <color rgb="FF3366FF"/>
      </left>
      <right/>
      <top/>
      <bottom/>
      <diagonal/>
    </border>
    <border>
      <left style="thin">
        <color rgb="FF000000"/>
      </left>
      <right/>
      <top style="thin">
        <color rgb="FF99CCFF"/>
      </top>
      <bottom/>
      <diagonal/>
    </border>
    <border>
      <left/>
      <right style="thin">
        <color rgb="FF000000"/>
      </right>
      <top style="thin">
        <color rgb="FF99CCFF"/>
      </top>
      <bottom/>
      <diagonal/>
    </border>
    <border>
      <left style="thin">
        <color rgb="FF3366FF"/>
      </left>
      <right/>
      <top style="thin">
        <color rgb="FF3366FF"/>
      </top>
      <bottom style="thin">
        <color rgb="FF3366FF"/>
      </bottom>
      <diagonal/>
    </border>
    <border>
      <left style="thin">
        <color rgb="FF3366FF"/>
      </left>
      <right style="thin">
        <color rgb="FF000000"/>
      </right>
      <top style="thin">
        <color rgb="FF3366FF"/>
      </top>
      <bottom style="thin">
        <color rgb="FF3366FF"/>
      </bottom>
      <diagonal/>
    </border>
    <border>
      <left style="thin">
        <color rgb="FF000000"/>
      </left>
      <right style="thin">
        <color rgb="FF3366FF"/>
      </right>
      <top style="thin">
        <color rgb="FF3366FF"/>
      </top>
      <bottom style="thin">
        <color rgb="FF3366FF"/>
      </bottom>
      <diagonal/>
    </border>
    <border>
      <left/>
      <right/>
      <top style="thin">
        <color rgb="FF333399"/>
      </top>
      <bottom style="thin">
        <color rgb="FF333399"/>
      </bottom>
      <diagonal/>
    </border>
    <border>
      <left style="thin">
        <color rgb="FF000000"/>
      </left>
      <right/>
      <top style="thin">
        <color rgb="FF333399"/>
      </top>
      <bottom style="thin">
        <color rgb="FF333399"/>
      </bottom>
      <diagonal/>
    </border>
    <border>
      <left/>
      <right style="thin">
        <color rgb="FF000000"/>
      </right>
      <top style="thin">
        <color rgb="FF333399"/>
      </top>
      <bottom style="thin">
        <color rgb="FF333399"/>
      </bottom>
      <diagonal/>
    </border>
    <border>
      <left/>
      <right/>
      <top style="thin">
        <color rgb="FF333399"/>
      </top>
      <bottom/>
      <diagonal/>
    </border>
    <border>
      <left style="thin">
        <color rgb="FF000000"/>
      </left>
      <right/>
      <top style="thin">
        <color rgb="FF333399"/>
      </top>
      <bottom/>
      <diagonal/>
    </border>
    <border>
      <left/>
      <right style="thin">
        <color rgb="FF000000"/>
      </right>
      <top style="thin">
        <color rgb="FF333399"/>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medium">
        <color rgb="FF003366"/>
      </right>
      <top style="medium">
        <color rgb="FF003366"/>
      </top>
      <bottom style="medium">
        <color rgb="FF003366"/>
      </bottom>
      <diagonal/>
    </border>
    <border>
      <left/>
      <right/>
      <top/>
      <bottom style="thin">
        <color rgb="FF333399"/>
      </bottom>
      <diagonal/>
    </border>
    <border>
      <left style="thin">
        <color rgb="FF000000"/>
      </left>
      <right/>
      <top/>
      <bottom style="thin">
        <color rgb="FF333399"/>
      </bottom>
      <diagonal/>
    </border>
    <border>
      <left/>
      <right style="thin">
        <color rgb="FF000000"/>
      </right>
      <top/>
      <bottom style="thin">
        <color rgb="FF333399"/>
      </bottom>
      <diagonal/>
    </border>
    <border>
      <left style="thin">
        <color rgb="FF000000"/>
      </left>
      <right/>
      <top style="thin">
        <color rgb="FF3366FF"/>
      </top>
      <bottom style="thin">
        <color rgb="FF3366FF"/>
      </bottom>
      <diagonal/>
    </border>
    <border>
      <left/>
      <right/>
      <top style="thin">
        <color rgb="FF3366FF"/>
      </top>
      <bottom style="thin">
        <color rgb="FF3366FF"/>
      </bottom>
      <diagonal/>
    </border>
    <border>
      <left style="hair">
        <color rgb="FF000000"/>
      </left>
      <right/>
      <top style="hair">
        <color rgb="FF000000"/>
      </top>
      <bottom/>
      <diagonal/>
    </border>
    <border>
      <left/>
      <right/>
      <top style="hair">
        <color rgb="FF000000"/>
      </top>
      <bottom/>
      <diagonal/>
    </border>
    <border>
      <left style="thin">
        <color rgb="FF000000"/>
      </left>
      <right/>
      <top style="hair">
        <color rgb="FF000000"/>
      </top>
      <bottom/>
      <diagonal/>
    </border>
    <border>
      <left/>
      <right style="thin">
        <color rgb="FF000000"/>
      </right>
      <top style="hair">
        <color rgb="FF000000"/>
      </top>
      <bottom/>
      <diagonal/>
    </border>
    <border>
      <left style="hair">
        <color rgb="FF000000"/>
      </left>
      <right/>
      <top/>
      <bottom/>
      <diagonal/>
    </border>
    <border>
      <left style="hair">
        <color rgb="FF000000"/>
      </left>
      <right/>
      <top/>
      <bottom style="hair">
        <color rgb="FF000000"/>
      </bottom>
      <diagonal/>
    </border>
    <border>
      <left/>
      <right/>
      <top/>
      <bottom style="hair">
        <color rgb="FF000000"/>
      </bottom>
      <diagonal/>
    </border>
    <border>
      <left style="thin">
        <color rgb="FF000000"/>
      </left>
      <right/>
      <top/>
      <bottom style="hair">
        <color rgb="FF000000"/>
      </bottom>
      <diagonal/>
    </border>
    <border>
      <left/>
      <right style="thin">
        <color rgb="FF000000"/>
      </right>
      <top/>
      <bottom style="hair">
        <color rgb="FF000000"/>
      </bottom>
      <diagonal/>
    </border>
    <border>
      <left style="double">
        <color rgb="FF000000"/>
      </left>
      <right/>
      <top/>
      <bottom/>
      <diagonal/>
    </border>
    <border>
      <left style="double">
        <color rgb="FF000000"/>
      </left>
      <right style="thin">
        <color rgb="FF000000"/>
      </right>
      <top/>
      <bottom/>
      <diagonal/>
    </border>
    <border>
      <left style="thin">
        <color rgb="FF000000"/>
      </left>
      <right style="double">
        <color rgb="FF000000"/>
      </right>
      <top/>
      <bottom/>
      <diagonal/>
    </border>
    <border>
      <left style="double">
        <color rgb="FF000000"/>
      </left>
      <right style="thin">
        <color rgb="FF000000"/>
      </right>
      <top/>
      <bottom/>
      <diagonal/>
    </border>
    <border>
      <left/>
      <right style="double">
        <color rgb="FF000000"/>
      </right>
      <top/>
      <bottom/>
      <diagonal/>
    </border>
    <border>
      <left/>
      <right/>
      <top/>
      <bottom style="medium">
        <color rgb="FF000000"/>
      </bottom>
      <diagonal/>
    </border>
    <border>
      <left style="double">
        <color rgb="FF000000"/>
      </left>
      <right/>
      <top/>
      <bottom style="medium">
        <color rgb="FF000000"/>
      </bottom>
      <diagonal/>
    </border>
    <border>
      <left/>
      <right style="thin">
        <color rgb="FF000000"/>
      </right>
      <top/>
      <bottom style="dotted">
        <color rgb="FF000000"/>
      </bottom>
      <diagonal/>
    </border>
    <border>
      <left/>
      <right/>
      <top/>
      <bottom style="dotted">
        <color rgb="FF000000"/>
      </bottom>
      <diagonal/>
    </border>
    <border>
      <left style="double">
        <color rgb="FF000000"/>
      </left>
      <right/>
      <top/>
      <bottom style="dotted">
        <color rgb="FF000000"/>
      </bottom>
      <diagonal/>
    </border>
    <border>
      <left/>
      <right/>
      <top/>
      <bottom style="dotted">
        <color rgb="FF000000"/>
      </bottom>
      <diagonal/>
    </border>
    <border>
      <left style="thin">
        <color rgb="FF000000"/>
      </left>
      <right style="double">
        <color rgb="FF000000"/>
      </right>
      <top/>
      <bottom/>
      <diagonal/>
    </border>
    <border>
      <left/>
      <right/>
      <top style="thin">
        <color rgb="FF000000"/>
      </top>
      <bottom/>
      <diagonal/>
    </border>
    <border>
      <left style="double">
        <color rgb="FF000000"/>
      </left>
      <right/>
      <top style="thin">
        <color rgb="FF000000"/>
      </top>
      <bottom/>
      <diagonal/>
    </border>
    <border>
      <left/>
      <right/>
      <top/>
      <bottom style="thin">
        <color rgb="FF000000"/>
      </bottom>
      <diagonal/>
    </border>
    <border>
      <left style="double">
        <color rgb="FF000000"/>
      </left>
      <right/>
      <top/>
      <bottom style="thin">
        <color rgb="FF000000"/>
      </bottom>
      <diagonal/>
    </border>
    <border>
      <left/>
      <right/>
      <top/>
      <bottom style="hair">
        <color rgb="FF000000"/>
      </bottom>
      <diagonal/>
    </border>
    <border>
      <left/>
      <right/>
      <top style="dotted">
        <color rgb="FF000000"/>
      </top>
      <bottom/>
      <diagonal/>
    </border>
    <border>
      <left/>
      <right style="thin">
        <color rgb="FF000000"/>
      </right>
      <top style="dotted">
        <color rgb="FF000000"/>
      </top>
      <bottom/>
      <diagonal/>
    </border>
    <border>
      <left style="double">
        <color rgb="FF000000"/>
      </left>
      <right/>
      <top/>
      <bottom/>
      <diagonal/>
    </border>
    <border>
      <left style="double">
        <color rgb="FF000000"/>
      </left>
      <right style="double">
        <color rgb="FFE2F0D9"/>
      </right>
      <top/>
      <bottom style="double">
        <color rgb="FFE2F0D9"/>
      </bottom>
      <diagonal/>
    </border>
    <border>
      <left style="double">
        <color rgb="FFE2F0D9"/>
      </left>
      <right style="double">
        <color rgb="FFE2F0D9"/>
      </right>
      <top/>
      <bottom style="double">
        <color rgb="FFE2F0D9"/>
      </bottom>
      <diagonal/>
    </border>
    <border>
      <left style="double">
        <color rgb="FFE2F0D9"/>
      </left>
      <right/>
      <top/>
      <bottom style="double">
        <color rgb="FFE2F0D9"/>
      </bottom>
      <diagonal/>
    </border>
    <border>
      <left style="double">
        <color rgb="FF000000"/>
      </left>
      <right style="double">
        <color rgb="FFE2F0D9"/>
      </right>
      <top style="double">
        <color rgb="FFE2F0D9"/>
      </top>
      <bottom style="double">
        <color rgb="FFE2F0D9"/>
      </bottom>
      <diagonal/>
    </border>
    <border>
      <left style="double">
        <color rgb="FFE2F0D9"/>
      </left>
      <right style="double">
        <color rgb="FFE2F0D9"/>
      </right>
      <top style="double">
        <color rgb="FFE2F0D9"/>
      </top>
      <bottom style="double">
        <color rgb="FFE2F0D9"/>
      </bottom>
      <diagonal/>
    </border>
    <border>
      <left style="double">
        <color rgb="FFE2F0D9"/>
      </left>
      <right/>
      <top style="double">
        <color rgb="FFE2F0D9"/>
      </top>
      <bottom style="double">
        <color rgb="FFE2F0D9"/>
      </bottom>
      <diagonal/>
    </border>
    <border>
      <left style="double">
        <color rgb="FF000000"/>
      </left>
      <right style="double">
        <color rgb="FFE2F0D9"/>
      </right>
      <top style="double">
        <color rgb="FFE2F0D9"/>
      </top>
      <bottom/>
      <diagonal/>
    </border>
    <border>
      <left style="double">
        <color rgb="FFE2F0D9"/>
      </left>
      <right style="double">
        <color rgb="FFE2F0D9"/>
      </right>
      <top style="double">
        <color rgb="FFE2F0D9"/>
      </top>
      <bottom/>
      <diagonal/>
    </border>
    <border>
      <left style="double">
        <color rgb="FFE2F0D9"/>
      </left>
      <right/>
      <top style="double">
        <color rgb="FFE2F0D9"/>
      </top>
      <bottom/>
      <diagonal/>
    </border>
    <border>
      <left style="double">
        <color rgb="FF000000"/>
      </left>
      <right/>
      <top/>
      <bottom style="dotted">
        <color rgb="FF000000"/>
      </bottom>
      <diagonal/>
    </border>
    <border>
      <left/>
      <right style="double">
        <color rgb="FF000000"/>
      </right>
      <top style="thin">
        <color rgb="FF000000"/>
      </top>
      <bottom/>
      <diagonal/>
    </border>
    <border>
      <left style="double">
        <color rgb="FF000000"/>
      </left>
      <right style="thin">
        <color rgb="FFE2F0D9"/>
      </right>
      <top/>
      <bottom style="thin">
        <color rgb="FFE2F0D9"/>
      </bottom>
      <diagonal/>
    </border>
    <border>
      <left style="thin">
        <color rgb="FFE2F0D9"/>
      </left>
      <right/>
      <top/>
      <bottom style="thin">
        <color rgb="FFE2F0D9"/>
      </bottom>
      <diagonal/>
    </border>
    <border>
      <left style="double">
        <color rgb="FF000000"/>
      </left>
      <right style="thin">
        <color rgb="FFE2F0D9"/>
      </right>
      <top style="thin">
        <color rgb="FFE2F0D9"/>
      </top>
      <bottom style="thin">
        <color rgb="FFE2F0D9"/>
      </bottom>
      <diagonal/>
    </border>
    <border>
      <left style="thin">
        <color rgb="FFE2F0D9"/>
      </left>
      <right/>
      <top style="thin">
        <color rgb="FFE2F0D9"/>
      </top>
      <bottom style="thin">
        <color rgb="FFE2F0D9"/>
      </bottom>
      <diagonal/>
    </border>
    <border>
      <left style="double">
        <color rgb="FF000000"/>
      </left>
      <right style="thin">
        <color rgb="FFE2F0D9"/>
      </right>
      <top style="thin">
        <color rgb="FFE2F0D9"/>
      </top>
      <bottom style="thin">
        <color rgb="FF000000"/>
      </bottom>
      <diagonal/>
    </border>
    <border>
      <left style="thin">
        <color rgb="FFE2F0D9"/>
      </left>
      <right/>
      <top style="thin">
        <color rgb="FFE2F0D9"/>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000000"/>
      </left>
      <right/>
      <top style="thin">
        <color rgb="FF000000"/>
      </top>
      <bottom style="thin">
        <color rgb="FF000000"/>
      </bottom>
      <diagonal/>
    </border>
    <border>
      <left style="thin">
        <color rgb="FF000000"/>
      </left>
      <right/>
      <top/>
      <bottom style="thin">
        <color rgb="FF000000"/>
      </bottom>
      <diagonal/>
    </border>
    <border>
      <left style="double">
        <color rgb="FF000000"/>
      </left>
      <right style="thin">
        <color rgb="FFE2F0D9"/>
      </right>
      <top style="thin">
        <color rgb="FF000000"/>
      </top>
      <bottom style="thin">
        <color rgb="FF000000"/>
      </bottom>
      <diagonal/>
    </border>
    <border>
      <left style="thin">
        <color rgb="FFE2F0D9"/>
      </left>
      <right/>
      <top style="thin">
        <color rgb="FF000000"/>
      </top>
      <bottom style="thin">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right/>
      <top style="medium">
        <color rgb="FF000000"/>
      </top>
      <bottom/>
      <diagonal/>
    </border>
    <border>
      <left style="double">
        <color rgb="FF000000"/>
      </left>
      <right/>
      <top style="medium">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double">
        <color rgb="FF000000"/>
      </left>
      <right/>
      <top/>
      <bottom style="thin">
        <color rgb="FFE2F0D9"/>
      </bottom>
      <diagonal/>
    </border>
    <border>
      <left style="double">
        <color rgb="FF000000"/>
      </left>
      <right/>
      <top style="thin">
        <color rgb="FFE2F0D9"/>
      </top>
      <bottom style="thin">
        <color rgb="FFE2F0D9"/>
      </bottom>
      <diagonal/>
    </border>
    <border>
      <left style="double">
        <color rgb="FF000000"/>
      </left>
      <right/>
      <top style="thin">
        <color rgb="FFE2F0D9"/>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style="thin">
        <color rgb="FFE2F0D9"/>
      </right>
      <top style="thin">
        <color rgb="FFE2F0D9"/>
      </top>
      <bottom style="thin">
        <color rgb="FFE2F0D9"/>
      </bottom>
      <diagonal/>
    </border>
    <border>
      <left style="thin">
        <color rgb="FFE2F0D9"/>
      </left>
      <right style="thin">
        <color rgb="FFE2F0D9"/>
      </right>
      <top style="thin">
        <color rgb="FFE2F0D9"/>
      </top>
      <bottom style="thin">
        <color rgb="FFE2F0D9"/>
      </bottom>
      <diagonal/>
    </border>
    <border>
      <left style="thin">
        <color rgb="FFE2F0D9"/>
      </left>
      <right style="thin">
        <color rgb="FFE2F0D9"/>
      </right>
      <top style="thin">
        <color rgb="FFE2F0D9"/>
      </top>
      <bottom style="thin">
        <color rgb="FF004400"/>
      </bottom>
      <diagonal/>
    </border>
    <border>
      <left/>
      <right style="thin">
        <color rgb="FF004400"/>
      </right>
      <top style="thin">
        <color rgb="FF004400"/>
      </top>
      <bottom style="thin">
        <color rgb="FFFFFFFF"/>
      </bottom>
      <diagonal/>
    </border>
    <border>
      <left style="thin">
        <color rgb="FF004400"/>
      </left>
      <right style="thin">
        <color rgb="FF004400"/>
      </right>
      <top/>
      <bottom style="thin">
        <color rgb="FF004400"/>
      </bottom>
      <diagonal/>
    </border>
    <border>
      <left/>
      <right style="thin">
        <color rgb="FFFFFFFF"/>
      </right>
      <top/>
      <bottom style="thin">
        <color rgb="FFFFFFFF"/>
      </bottom>
      <diagonal/>
    </border>
    <border>
      <left style="thin">
        <color rgb="FF999999"/>
      </left>
      <right style="thin">
        <color rgb="FF999999"/>
      </right>
      <top style="thin">
        <color rgb="FF999999"/>
      </top>
      <bottom style="thin">
        <color rgb="FF999999"/>
      </bottom>
      <diagonal/>
    </border>
    <border>
      <left/>
      <right style="thin">
        <color rgb="FFD9D9D9"/>
      </right>
      <top/>
      <bottom style="thin">
        <color rgb="FFFFFFFF"/>
      </bottom>
      <diagonal/>
    </border>
    <border>
      <left style="thin">
        <color rgb="FFE2F0D9"/>
      </left>
      <right/>
      <top style="thin">
        <color rgb="FFE2F0D9"/>
      </top>
      <bottom style="thin">
        <color rgb="FFE2F0D9"/>
      </bottom>
      <diagonal/>
    </border>
    <border>
      <left/>
      <right style="thin">
        <color rgb="FFE2F0D9"/>
      </right>
      <top style="thin">
        <color rgb="FFE2F0D9"/>
      </top>
      <bottom style="thin">
        <color rgb="FFE2F0D9"/>
      </bottom>
      <diagonal/>
    </border>
    <border>
      <left/>
      <right style="thin">
        <color rgb="FFE2F0D9"/>
      </right>
      <top/>
      <bottom style="thin">
        <color rgb="FF004400"/>
      </bottom>
      <diagonal/>
    </border>
    <border>
      <left/>
      <right/>
      <top style="thin">
        <color rgb="FF004400"/>
      </top>
      <bottom style="thin">
        <color rgb="FFFFFFFF"/>
      </bottom>
      <diagonal/>
    </border>
    <border>
      <left/>
      <right/>
      <top/>
      <bottom style="thin">
        <color rgb="FFFFFFFF"/>
      </bottom>
      <diagonal/>
    </border>
    <border>
      <left/>
      <right style="thin">
        <color rgb="FF004400"/>
      </right>
      <top style="thin">
        <color rgb="FF004400"/>
      </top>
      <bottom style="thin">
        <color rgb="FFFFFFFF"/>
      </bottom>
      <diagonal/>
    </border>
    <border>
      <left style="thin">
        <color rgb="FF004400"/>
      </left>
      <right/>
      <top/>
      <bottom style="thin">
        <color rgb="FF004400"/>
      </bottom>
      <diagonal/>
    </border>
    <border>
      <left/>
      <right style="thin">
        <color rgb="FF004400"/>
      </right>
      <top/>
      <bottom style="thin">
        <color rgb="FF004400"/>
      </bottom>
      <diagonal/>
    </border>
    <border>
      <left/>
      <right style="thin">
        <color rgb="FFFFFFFF"/>
      </right>
      <top/>
      <bottom style="thin">
        <color rgb="FFFFFFFF"/>
      </bottom>
      <diagonal/>
    </border>
    <border>
      <left style="thin">
        <color rgb="FF004400"/>
      </left>
      <right/>
      <top/>
      <bottom/>
      <diagonal/>
    </border>
    <border>
      <left/>
      <right style="thin">
        <color rgb="FF004400"/>
      </right>
      <top/>
      <bottom/>
      <diagonal/>
    </border>
    <border>
      <left/>
      <right style="thin">
        <color rgb="FF999999"/>
      </right>
      <top style="thin">
        <color rgb="FF999999"/>
      </top>
      <bottom style="thin">
        <color rgb="FF999999"/>
      </bottom>
      <diagonal/>
    </border>
    <border>
      <left/>
      <right/>
      <top style="thin">
        <color rgb="FFE2F0D9"/>
      </top>
      <bottom style="thin">
        <color rgb="FFE2F0D9"/>
      </bottom>
      <diagonal/>
    </border>
    <border>
      <left/>
      <right style="thin">
        <color rgb="FF004400"/>
      </right>
      <top style="thin">
        <color rgb="FF004401"/>
      </top>
      <bottom style="thin">
        <color rgb="FF004401"/>
      </bottom>
      <diagonal/>
    </border>
    <border>
      <left style="thin">
        <color rgb="FF004400"/>
      </left>
      <right/>
      <top/>
      <bottom style="thin">
        <color rgb="FF004400"/>
      </bottom>
      <diagonal/>
    </border>
    <border>
      <left/>
      <right/>
      <top/>
      <bottom style="thin">
        <color rgb="FF004400"/>
      </bottom>
      <diagonal/>
    </border>
    <border>
      <left/>
      <right style="thin">
        <color rgb="FF004400"/>
      </right>
      <top/>
      <bottom style="thin">
        <color rgb="FF004400"/>
      </bottom>
      <diagonal/>
    </border>
    <border>
      <left style="thin">
        <color rgb="FFE2F0D9"/>
      </left>
      <right/>
      <top style="thin">
        <color rgb="FFE2F0D9"/>
      </top>
      <bottom style="thin">
        <color rgb="FF004400"/>
      </bottom>
      <diagonal/>
    </border>
    <border>
      <left/>
      <right/>
      <top style="thin">
        <color rgb="FFE2F0D9"/>
      </top>
      <bottom style="thin">
        <color rgb="FF004400"/>
      </bottom>
      <diagonal/>
    </border>
    <border>
      <left/>
      <right style="thin">
        <color rgb="FFE2F0D9"/>
      </right>
      <top style="thin">
        <color rgb="FFE2F0D9"/>
      </top>
      <bottom style="thin">
        <color rgb="FF004400"/>
      </bottom>
      <diagonal/>
    </border>
    <border>
      <left/>
      <right style="thin">
        <color rgb="FF004400"/>
      </right>
      <top/>
      <bottom style="thin">
        <color rgb="FF1A430D"/>
      </bottom>
      <diagonal/>
    </border>
    <border>
      <left/>
      <right style="thin">
        <color rgb="FF1A430D"/>
      </right>
      <top/>
      <bottom style="thin">
        <color rgb="FF004400"/>
      </bottom>
      <diagonal/>
    </border>
    <border>
      <left/>
      <right style="thin">
        <color rgb="FFD9D9D9"/>
      </right>
      <top/>
      <bottom style="thin">
        <color rgb="FFD9D9D9"/>
      </bottom>
      <diagonal/>
    </border>
    <border>
      <left style="thin">
        <color rgb="FFE2F0D9"/>
      </left>
      <right style="thin">
        <color rgb="FFE2F0D9"/>
      </right>
      <top/>
      <bottom style="thin">
        <color rgb="FFE2F0D9"/>
      </bottom>
      <diagonal/>
    </border>
    <border>
      <left/>
      <right style="thin">
        <color rgb="FFE2F0D9"/>
      </right>
      <top/>
      <bottom style="thin">
        <color rgb="FFE2F0D9"/>
      </bottom>
      <diagonal/>
    </border>
    <border>
      <left style="thin">
        <color rgb="FFE2F0D9"/>
      </left>
      <right style="thin">
        <color rgb="FFE2F0D9"/>
      </right>
      <top style="thin">
        <color rgb="FFE2F0D9"/>
      </top>
      <bottom/>
      <diagonal/>
    </border>
    <border>
      <left style="thin">
        <color rgb="FFE2F0D9"/>
      </left>
      <right style="thin">
        <color rgb="FFE2F0D9"/>
      </right>
      <top style="thin">
        <color rgb="FFE2F0D9"/>
      </top>
      <bottom/>
      <diagonal/>
    </border>
    <border>
      <left/>
      <right style="thin">
        <color rgb="FFE2F0D9"/>
      </right>
      <top/>
      <bottom/>
      <diagonal/>
    </border>
    <border>
      <left/>
      <right style="thin">
        <color rgb="FFE2F0D9"/>
      </right>
      <top/>
      <bottom style="thin">
        <color rgb="FFE2F0D9"/>
      </bottom>
      <diagonal/>
    </border>
    <border>
      <left/>
      <right style="thin">
        <color rgb="FFE2F0D9"/>
      </right>
      <top style="thin">
        <color rgb="FF000000"/>
      </top>
      <bottom style="thin">
        <color rgb="FF000000"/>
      </bottom>
      <diagonal/>
    </border>
    <border>
      <left/>
      <right style="thin">
        <color rgb="FFE2F0D9"/>
      </right>
      <top/>
      <bottom/>
      <diagonal/>
    </border>
    <border>
      <left style="thin">
        <color rgb="FFE2F0D9"/>
      </left>
      <right/>
      <top style="thin">
        <color rgb="FFE2F0D9"/>
      </top>
      <bottom/>
      <diagonal/>
    </border>
    <border>
      <left style="thin">
        <color rgb="FFE2F0D9"/>
      </left>
      <right style="thin">
        <color rgb="FFE2F0D9"/>
      </right>
      <top/>
      <bottom style="thin">
        <color rgb="FFE2F0D9"/>
      </bottom>
      <diagonal/>
    </border>
    <border>
      <left style="thin">
        <color rgb="FFE2F0D9"/>
      </left>
      <right style="thin">
        <color rgb="FFE2F0D9"/>
      </right>
      <top/>
      <bottom/>
      <diagonal/>
    </border>
    <border>
      <left style="thin">
        <color rgb="FF004400"/>
      </left>
      <right/>
      <top/>
      <bottom/>
      <diagonal/>
    </border>
    <border>
      <left/>
      <right/>
      <top/>
      <bottom/>
      <diagonal/>
    </border>
    <border>
      <left/>
      <right style="thin">
        <color rgb="FF004400"/>
      </right>
      <top/>
      <bottom/>
      <diagonal/>
    </border>
    <border>
      <left style="thin">
        <color rgb="FF1A430D"/>
      </left>
      <right style="thin">
        <color rgb="FF1A430D"/>
      </right>
      <top style="thin">
        <color rgb="FF1A430D"/>
      </top>
      <bottom style="thin">
        <color rgb="FF1A430D"/>
      </bottom>
      <diagonal/>
    </border>
    <border>
      <left style="thin">
        <color rgb="FF004400"/>
      </left>
      <right/>
      <top style="thin">
        <color rgb="FF1A430D"/>
      </top>
      <bottom style="thin">
        <color rgb="FF004400"/>
      </bottom>
      <diagonal/>
    </border>
    <border>
      <left/>
      <right/>
      <top style="thin">
        <color rgb="FF1A430D"/>
      </top>
      <bottom style="thin">
        <color rgb="FF004400"/>
      </bottom>
      <diagonal/>
    </border>
    <border>
      <left/>
      <right style="thin">
        <color rgb="FF004400"/>
      </right>
      <top style="thin">
        <color rgb="FF1A430D"/>
      </top>
      <bottom style="thin">
        <color rgb="FF004400"/>
      </bottom>
      <diagonal/>
    </border>
    <border>
      <left/>
      <right style="thin">
        <color rgb="FFE2F0D9"/>
      </right>
      <top/>
      <bottom/>
      <diagonal/>
    </border>
    <border>
      <left/>
      <right/>
      <top/>
      <bottom style="thin">
        <color rgb="FF004400"/>
      </bottom>
      <diagonal/>
    </border>
    <border>
      <left/>
      <right style="thin">
        <color rgb="FF004400"/>
      </right>
      <top style="thin">
        <color rgb="FF004401"/>
      </top>
      <bottom style="thin">
        <color rgb="FF004401"/>
      </bottom>
      <diagonal/>
    </border>
    <border>
      <left style="thin">
        <color rgb="FF808080"/>
      </left>
      <right/>
      <top style="thin">
        <color rgb="FF808080"/>
      </top>
      <bottom style="thin">
        <color rgb="FF000000"/>
      </bottom>
      <diagonal/>
    </border>
    <border>
      <left/>
      <right/>
      <top style="thin">
        <color rgb="FF808080"/>
      </top>
      <bottom style="thin">
        <color rgb="FF000000"/>
      </bottom>
      <diagonal/>
    </border>
    <border>
      <left/>
      <right style="thin">
        <color rgb="FF000000"/>
      </right>
      <top style="thin">
        <color rgb="FF808080"/>
      </top>
      <bottom style="thin">
        <color rgb="FF000000"/>
      </bottom>
      <diagonal/>
    </border>
    <border>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000000"/>
      </top>
      <bottom/>
      <diagonal/>
    </border>
    <border>
      <left/>
      <right/>
      <top style="thin">
        <color rgb="FFE2F0D9"/>
      </top>
      <bottom style="thin">
        <color rgb="FFE2F0D9"/>
      </bottom>
      <diagonal/>
    </border>
    <border>
      <left/>
      <right style="thin">
        <color rgb="FFE2F0D9"/>
      </right>
      <top/>
      <bottom style="thin">
        <color rgb="FFE2F0D9"/>
      </bottom>
      <diagonal/>
    </border>
    <border>
      <left/>
      <right style="thin">
        <color rgb="FFE2F0D9"/>
      </right>
      <top style="thin">
        <color rgb="FFE2F0D9"/>
      </top>
      <bottom/>
      <diagonal/>
    </border>
    <border>
      <left/>
      <right style="thin">
        <color rgb="FF999999"/>
      </right>
      <top style="thin">
        <color rgb="FF999999"/>
      </top>
      <bottom style="thin">
        <color rgb="FF999999"/>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right style="thin">
        <color rgb="FF004400"/>
      </right>
      <top style="thin">
        <color rgb="FF004401"/>
      </top>
      <bottom/>
      <diagonal/>
    </border>
    <border>
      <left/>
      <right/>
      <top/>
      <bottom style="thin">
        <color rgb="FFFFFFFF"/>
      </bottom>
      <diagonal/>
    </border>
    <border>
      <left/>
      <right/>
      <top style="thin">
        <color rgb="FFE2F0D9"/>
      </top>
      <bottom/>
      <diagonal/>
    </border>
    <border>
      <left/>
      <right/>
      <top/>
      <bottom/>
      <diagonal/>
    </border>
    <border>
      <left/>
      <right style="thin">
        <color rgb="FFD9D9D9"/>
      </right>
      <top/>
      <bottom style="thin">
        <color rgb="FFFFFFFF"/>
      </bottom>
      <diagonal/>
    </border>
    <border>
      <left style="thin">
        <color rgb="FF004400"/>
      </left>
      <right/>
      <top style="thin">
        <color rgb="FF004400"/>
      </top>
      <bottom style="thin">
        <color rgb="FF004400"/>
      </bottom>
      <diagonal/>
    </border>
    <border>
      <left/>
      <right/>
      <top style="thin">
        <color rgb="FF004400"/>
      </top>
      <bottom style="thin">
        <color rgb="FF004400"/>
      </bottom>
      <diagonal/>
    </border>
    <border>
      <left/>
      <right style="thin">
        <color rgb="FFFFFFFF"/>
      </right>
      <top style="thin">
        <color rgb="FFFFFFFF"/>
      </top>
      <bottom style="thin">
        <color rgb="FFFFFFFF"/>
      </bottom>
      <diagonal/>
    </border>
    <border>
      <left/>
      <right style="thin">
        <color rgb="FF004400"/>
      </right>
      <top style="thin">
        <color rgb="FF004400"/>
      </top>
      <bottom style="thin">
        <color rgb="FF004400"/>
      </bottom>
      <diagonal/>
    </border>
    <border>
      <left/>
      <right style="thin">
        <color rgb="FFFFFFFF"/>
      </right>
      <top style="thin">
        <color rgb="FFFFFFFF"/>
      </top>
      <bottom style="thin">
        <color rgb="FFFFFFFF"/>
      </bottom>
      <diagonal/>
    </border>
    <border>
      <left style="thin">
        <color rgb="FFE2F0D9"/>
      </left>
      <right style="thin">
        <color rgb="FFE2F0D9"/>
      </right>
      <top/>
      <bottom/>
      <diagonal/>
    </border>
    <border>
      <left style="thin">
        <color rgb="FF1A430D"/>
      </left>
      <right/>
      <top style="thin">
        <color rgb="FF1A430D"/>
      </top>
      <bottom style="thin">
        <color rgb="FF1A430D"/>
      </bottom>
      <diagonal/>
    </border>
    <border>
      <left/>
      <right/>
      <top style="thin">
        <color rgb="FF1A430D"/>
      </top>
      <bottom style="thin">
        <color rgb="FF1A430D"/>
      </bottom>
      <diagonal/>
    </border>
    <border>
      <left/>
      <right style="thin">
        <color rgb="FF1A430D"/>
      </right>
      <top style="thin">
        <color rgb="FF1A430D"/>
      </top>
      <bottom style="thin">
        <color rgb="FF1A430D"/>
      </bottom>
      <diagonal/>
    </border>
    <border>
      <left style="thin">
        <color rgb="FF000000"/>
      </left>
      <right style="thin">
        <color rgb="FF000000"/>
      </right>
      <top/>
      <bottom style="thin">
        <color rgb="FF000000"/>
      </bottom>
      <diagonal/>
    </border>
    <border>
      <left/>
      <right/>
      <top style="thin">
        <color rgb="FFE2F0D9"/>
      </top>
      <bottom style="thin">
        <color rgb="FFE2F0D9"/>
      </bottom>
      <diagonal/>
    </border>
    <border>
      <left/>
      <right/>
      <top style="thin">
        <color rgb="FFE2F0D9"/>
      </top>
      <bottom style="thin">
        <color rgb="FFE2F0D9"/>
      </bottom>
      <diagonal/>
    </border>
    <border>
      <left/>
      <right/>
      <top/>
      <bottom style="thin">
        <color rgb="FFE2F0D9"/>
      </bottom>
      <diagonal/>
    </border>
    <border>
      <left/>
      <right/>
      <top/>
      <bottom style="thin">
        <color rgb="FFE2F0D9"/>
      </bottom>
      <diagonal/>
    </border>
    <border>
      <left/>
      <right/>
      <top/>
      <bottom style="thin">
        <color rgb="FFE2F0D9"/>
      </bottom>
      <diagonal/>
    </border>
    <border>
      <left/>
      <right/>
      <top/>
      <bottom style="thin">
        <color rgb="FFE2F0D9"/>
      </bottom>
      <diagonal/>
    </border>
    <border>
      <left/>
      <right style="thin">
        <color rgb="FFE2F0D9"/>
      </right>
      <top/>
      <bottom style="thin">
        <color rgb="FFE2F0D9"/>
      </bottom>
      <diagonal/>
    </border>
    <border>
      <left style="thin">
        <color rgb="FF000000"/>
      </left>
      <right/>
      <top style="thin">
        <color rgb="FF000000"/>
      </top>
      <bottom style="thin">
        <color rgb="FFE2F0D9"/>
      </bottom>
      <diagonal/>
    </border>
    <border>
      <left/>
      <right/>
      <top style="thin">
        <color rgb="FF000000"/>
      </top>
      <bottom style="thin">
        <color rgb="FFE2F0D9"/>
      </bottom>
      <diagonal/>
    </border>
    <border>
      <left/>
      <right style="thin">
        <color rgb="FFE2F0D9"/>
      </right>
      <top style="thin">
        <color rgb="FF000000"/>
      </top>
      <bottom style="thin">
        <color rgb="FFE2F0D9"/>
      </bottom>
      <diagonal/>
    </border>
    <border>
      <left/>
      <right style="thin">
        <color rgb="FF004400"/>
      </right>
      <top/>
      <bottom style="thin">
        <color rgb="FFE2F0D9"/>
      </bottom>
      <diagonal/>
    </border>
    <border>
      <left style="thin">
        <color rgb="FF004400"/>
      </left>
      <right/>
      <top style="thin">
        <color rgb="FF004400"/>
      </top>
      <bottom/>
      <diagonal/>
    </border>
    <border>
      <left/>
      <right style="thin">
        <color rgb="FF004400"/>
      </right>
      <top style="thin">
        <color rgb="FF004400"/>
      </top>
      <bottom/>
      <diagonal/>
    </border>
    <border>
      <left style="thin">
        <color rgb="FFE2F0D9"/>
      </left>
      <right/>
      <top style="thin">
        <color rgb="FFE2F0D9"/>
      </top>
      <bottom/>
      <diagonal/>
    </border>
    <border>
      <left/>
      <right style="thin">
        <color rgb="FFE2F0D9"/>
      </right>
      <top style="thin">
        <color rgb="FFE2F0D9"/>
      </top>
      <bottom/>
      <diagonal/>
    </border>
    <border>
      <left/>
      <right style="thin">
        <color rgb="FFE2F0D9"/>
      </right>
      <top style="thin">
        <color rgb="FFE2F0D9"/>
      </top>
      <bottom/>
      <diagonal/>
    </border>
    <border>
      <left/>
      <right/>
      <top/>
      <bottom style="thin">
        <color rgb="FFE2F0D9"/>
      </bottom>
      <diagonal/>
    </border>
    <border>
      <left/>
      <right/>
      <top/>
      <bottom style="thin">
        <color rgb="FFE2F0D9"/>
      </bottom>
      <diagonal/>
    </border>
    <border>
      <left style="thin">
        <color rgb="FFE2F0D9"/>
      </left>
      <right/>
      <top/>
      <bottom style="thin">
        <color rgb="FFE2F0D9"/>
      </bottom>
      <diagonal/>
    </border>
    <border>
      <left/>
      <right style="thin">
        <color rgb="FFFFFFFF"/>
      </right>
      <top/>
      <bottom/>
      <diagonal/>
    </border>
    <border>
      <left style="thin">
        <color rgb="FF004400"/>
      </left>
      <right/>
      <top/>
      <bottom/>
      <diagonal/>
    </border>
    <border>
      <left/>
      <right style="thin">
        <color rgb="FF004400"/>
      </right>
      <top/>
      <bottom/>
      <diagonal/>
    </border>
    <border>
      <left style="thin">
        <color rgb="FFE2F0D9"/>
      </left>
      <right style="thin">
        <color rgb="FFE2F0D9"/>
      </right>
      <top/>
      <bottom/>
      <diagonal/>
    </border>
    <border>
      <left style="thin">
        <color rgb="FFE2F0D9"/>
      </left>
      <right/>
      <top style="thin">
        <color rgb="FFE2F0D9"/>
      </top>
      <bottom/>
      <diagonal/>
    </border>
    <border>
      <left/>
      <right/>
      <top style="thin">
        <color rgb="FF000000"/>
      </top>
      <bottom style="thin">
        <color rgb="FF000000"/>
      </bottom>
      <diagonal/>
    </border>
    <border>
      <left style="thin">
        <color rgb="FFE2F0D9"/>
      </left>
      <right/>
      <top style="thin">
        <color rgb="FFE2F0D9"/>
      </top>
      <bottom/>
      <diagonal/>
    </border>
    <border>
      <left/>
      <right style="thin">
        <color rgb="FFE2F0D9"/>
      </right>
      <top/>
      <bottom/>
      <diagonal/>
    </border>
    <border>
      <left/>
      <right style="thin">
        <color rgb="FF004400"/>
      </right>
      <top style="thin">
        <color rgb="FF004400"/>
      </top>
      <bottom style="thin">
        <color rgb="FF004400"/>
      </bottom>
      <diagonal/>
    </border>
    <border>
      <left/>
      <right/>
      <top style="thin">
        <color rgb="FFE2F0D9"/>
      </top>
      <bottom/>
      <diagonal/>
    </border>
    <border>
      <left style="thin">
        <color rgb="FF004400"/>
      </left>
      <right style="thin">
        <color rgb="FF004400"/>
      </right>
      <top style="thin">
        <color rgb="FF004400"/>
      </top>
      <bottom style="thin">
        <color rgb="FF004400"/>
      </bottom>
      <diagonal/>
    </border>
    <border>
      <left style="thin">
        <color rgb="FFF2F2F2"/>
      </left>
      <right/>
      <top style="thin">
        <color rgb="FFF2F2F2"/>
      </top>
      <bottom style="thin">
        <color rgb="FFF2F2F2"/>
      </bottom>
      <diagonal/>
    </border>
    <border>
      <left style="thin">
        <color rgb="FFF2F2F2"/>
      </left>
      <right style="thin">
        <color rgb="FFF2F2F2"/>
      </right>
      <top style="thin">
        <color rgb="FFF2F2F2"/>
      </top>
      <bottom style="thin">
        <color rgb="FFF2F2F2"/>
      </bottom>
      <diagonal/>
    </border>
    <border>
      <left/>
      <right/>
      <top style="thin">
        <color rgb="FFF2F2F2"/>
      </top>
      <bottom style="thin">
        <color rgb="FFF2F2F2"/>
      </bottom>
      <diagonal/>
    </border>
    <border>
      <left style="thin">
        <color rgb="FFF2F2F2"/>
      </left>
      <right/>
      <top/>
      <bottom/>
      <diagonal/>
    </border>
    <border>
      <left style="thin">
        <color rgb="FFF2F2F2"/>
      </left>
      <right style="thin">
        <color rgb="FFF2F2F2"/>
      </right>
      <top/>
      <bottom/>
      <diagonal/>
    </border>
    <border>
      <left/>
      <right style="thin">
        <color rgb="FFF2F2F2"/>
      </right>
      <top style="thin">
        <color rgb="FFF2F2F2"/>
      </top>
      <bottom style="thin">
        <color rgb="FFF2F2F2"/>
      </bottom>
      <diagonal/>
    </border>
    <border>
      <left style="thin">
        <color rgb="FFF2F2F2"/>
      </left>
      <right/>
      <top style="thin">
        <color rgb="FFF2F2F2"/>
      </top>
      <bottom style="thin">
        <color rgb="FFF2F2F2"/>
      </bottom>
      <diagonal/>
    </border>
    <border>
      <left/>
      <right/>
      <top style="thin">
        <color rgb="FFF2F2F2"/>
      </top>
      <bottom style="thin">
        <color rgb="FFF2F2F2"/>
      </bottom>
      <diagonal/>
    </border>
    <border>
      <left style="thin">
        <color rgb="FFF2F2F2"/>
      </left>
      <right style="thin">
        <color rgb="FFF2F2F2"/>
      </right>
      <top/>
      <bottom style="thin">
        <color rgb="FFF2F2F2"/>
      </bottom>
      <diagonal/>
    </border>
    <border>
      <left/>
      <right/>
      <top/>
      <bottom style="thin">
        <color rgb="FFC5C3C3"/>
      </bottom>
      <diagonal/>
    </border>
    <border>
      <left style="thin">
        <color rgb="FFF2F2F2"/>
      </left>
      <right/>
      <top/>
      <bottom style="thin">
        <color rgb="FFF2F2F2"/>
      </bottom>
      <diagonal/>
    </border>
    <border>
      <left/>
      <right/>
      <top/>
      <bottom style="thin">
        <color rgb="FFF2F2F2"/>
      </bottom>
      <diagonal/>
    </border>
    <border>
      <left style="thin">
        <color rgb="FFF2F2F2"/>
      </left>
      <right/>
      <top style="thin">
        <color rgb="FFF2F2F2"/>
      </top>
      <bottom/>
      <diagonal/>
    </border>
    <border>
      <left style="thin">
        <color rgb="FFF2F2F2"/>
      </left>
      <right style="thin">
        <color rgb="FFF2F2F2"/>
      </right>
      <top style="thin">
        <color rgb="FFF2F2F2"/>
      </top>
      <bottom/>
      <diagonal/>
    </border>
    <border>
      <left/>
      <right/>
      <top style="thin">
        <color rgb="FFF2F2F2"/>
      </top>
      <bottom/>
      <diagonal/>
    </border>
    <border>
      <left/>
      <right style="thin">
        <color rgb="FFF2F2F2"/>
      </right>
      <top style="thin">
        <color rgb="FFF2F2F2"/>
      </top>
      <bottom/>
      <diagonal/>
    </border>
    <border>
      <left/>
      <right style="thin">
        <color rgb="FFF2F2F2"/>
      </right>
      <top/>
      <bottom style="thin">
        <color rgb="FFF2F2F2"/>
      </bottom>
      <diagonal/>
    </border>
    <border>
      <left style="thin">
        <color rgb="FFF2F2F2"/>
      </left>
      <right style="thin">
        <color rgb="FFC5C3C3"/>
      </right>
      <top/>
      <bottom style="thin">
        <color rgb="FFF2F2F2"/>
      </bottom>
      <diagonal/>
    </border>
    <border>
      <left style="thin">
        <color rgb="FFC5C3C3"/>
      </left>
      <right style="thin">
        <color rgb="FFF2F2F2"/>
      </right>
      <top/>
      <bottom style="thin">
        <color rgb="FFF2F2F2"/>
      </bottom>
      <diagonal/>
    </border>
    <border>
      <left/>
      <right style="thin">
        <color rgb="FFF2F2F2"/>
      </right>
      <top/>
      <bottom style="thin">
        <color rgb="FFF2F2F2"/>
      </bottom>
      <diagonal/>
    </border>
    <border>
      <left/>
      <right/>
      <top/>
      <bottom style="thin">
        <color rgb="FFF2F2F2"/>
      </bottom>
      <diagonal/>
    </border>
    <border>
      <left style="thin">
        <color rgb="FFF2F2F2"/>
      </left>
      <right style="thin">
        <color rgb="FFF2F2F2"/>
      </right>
      <top/>
      <bottom style="thin">
        <color rgb="FFF2F2F2"/>
      </bottom>
      <diagonal/>
    </border>
    <border>
      <left/>
      <right style="thin">
        <color rgb="FFC5C3C3"/>
      </right>
      <top/>
      <bottom style="thin">
        <color rgb="FFF2F2F2"/>
      </bottom>
      <diagonal/>
    </border>
    <border>
      <left style="thin">
        <color rgb="FFC5C3C3"/>
      </left>
      <right style="thin">
        <color rgb="FFC5C3C3"/>
      </right>
      <top style="thin">
        <color rgb="FFC5C3C3"/>
      </top>
      <bottom style="thin">
        <color rgb="FFC5C3C3"/>
      </bottom>
      <diagonal/>
    </border>
    <border>
      <left/>
      <right style="thin">
        <color rgb="FFAAB3AA"/>
      </right>
      <top/>
      <bottom style="thin">
        <color rgb="FFAAB3AA"/>
      </bottom>
      <diagonal/>
    </border>
    <border>
      <left style="thin">
        <color rgb="FFAAB3AA"/>
      </left>
      <right style="thin">
        <color rgb="FFAAB3AA"/>
      </right>
      <top/>
      <bottom style="thin">
        <color rgb="FFAAB3AA"/>
      </bottom>
      <diagonal/>
    </border>
    <border>
      <left style="thin">
        <color rgb="FFAAB3AA"/>
      </left>
      <right style="thin">
        <color rgb="FF000000"/>
      </right>
      <top/>
      <bottom style="thin">
        <color rgb="FFAAB3AA"/>
      </bottom>
      <diagonal/>
    </border>
    <border>
      <left/>
      <right/>
      <top/>
      <bottom style="medium">
        <color rgb="FFAAB3AA"/>
      </bottom>
      <diagonal/>
    </border>
    <border>
      <left/>
      <right style="thin">
        <color rgb="FFAAB3AA"/>
      </right>
      <top style="thin">
        <color rgb="FFAAB3AA"/>
      </top>
      <bottom style="thin">
        <color rgb="FFAAB3AA"/>
      </bottom>
      <diagonal/>
    </border>
    <border>
      <left style="thin">
        <color rgb="FFAAB3AA"/>
      </left>
      <right style="thin">
        <color rgb="FFAAB3AA"/>
      </right>
      <top style="thin">
        <color rgb="FFAAB3AA"/>
      </top>
      <bottom style="thin">
        <color rgb="FFAAB3AA"/>
      </bottom>
      <diagonal/>
    </border>
    <border>
      <left style="thin">
        <color rgb="FFAAB3AA"/>
      </left>
      <right style="thin">
        <color rgb="FF000000"/>
      </right>
      <top style="thin">
        <color rgb="FFAAB3AA"/>
      </top>
      <bottom style="thin">
        <color rgb="FFAAB3AA"/>
      </bottom>
      <diagonal/>
    </border>
    <border>
      <left/>
      <right/>
      <top style="medium">
        <color rgb="FFAAB3AA"/>
      </top>
      <bottom style="medium">
        <color rgb="FFAAB3AA"/>
      </bottom>
      <diagonal/>
    </border>
    <border>
      <left/>
      <right style="thin">
        <color rgb="FFAAB3AA"/>
      </right>
      <top style="thin">
        <color rgb="FFAAB3AA"/>
      </top>
      <bottom/>
      <diagonal/>
    </border>
    <border>
      <left style="thin">
        <color rgb="FFAAB3AA"/>
      </left>
      <right style="thin">
        <color rgb="FFAAB3AA"/>
      </right>
      <top style="thin">
        <color rgb="FFAAB3AA"/>
      </top>
      <bottom/>
      <diagonal/>
    </border>
    <border>
      <left style="thin">
        <color rgb="FFAAB3AA"/>
      </left>
      <right style="thin">
        <color rgb="FF000000"/>
      </right>
      <top style="thin">
        <color rgb="FFAAB3AA"/>
      </top>
      <bottom/>
      <diagonal/>
    </border>
    <border>
      <left/>
      <right/>
      <top style="medium">
        <color rgb="FFAAB3AA"/>
      </top>
      <bottom/>
      <diagonal/>
    </border>
    <border>
      <left style="thin">
        <color rgb="FF004400"/>
      </left>
      <right style="thin">
        <color rgb="FF000000"/>
      </right>
      <top style="thin">
        <color rgb="FF004400"/>
      </top>
      <bottom style="thin">
        <color rgb="FF004400"/>
      </bottom>
      <diagonal/>
    </border>
    <border>
      <left/>
      <right style="thin">
        <color rgb="FF004400"/>
      </right>
      <top style="thin">
        <color rgb="FF004400"/>
      </top>
      <bottom/>
      <diagonal/>
    </border>
    <border>
      <left style="thin">
        <color rgb="FF004400"/>
      </left>
      <right style="thin">
        <color rgb="FF004400"/>
      </right>
      <top style="thin">
        <color rgb="FF004400"/>
      </top>
      <bottom/>
      <diagonal/>
    </border>
    <border>
      <left style="thin">
        <color rgb="FF004400"/>
      </left>
      <right style="thin">
        <color rgb="FF000000"/>
      </right>
      <top style="thin">
        <color rgb="FF004400"/>
      </top>
      <bottom/>
      <diagonal/>
    </border>
    <border>
      <left/>
      <right style="thin">
        <color rgb="FFE2F0D9"/>
      </right>
      <top style="thin">
        <color rgb="FF333399"/>
      </top>
      <bottom style="thin">
        <color rgb="FF333399"/>
      </bottom>
      <diagonal/>
    </border>
    <border>
      <left style="thin">
        <color rgb="FFE2F0D9"/>
      </left>
      <right style="thin">
        <color rgb="FFE2F0D9"/>
      </right>
      <top style="thin">
        <color rgb="FF000000"/>
      </top>
      <bottom style="thin">
        <color rgb="FF000000"/>
      </bottom>
      <diagonal/>
    </border>
    <border>
      <left style="thin">
        <color rgb="FFE2F0D9"/>
      </left>
      <right style="thin">
        <color rgb="FF000000"/>
      </right>
      <top style="thin">
        <color rgb="FF333399"/>
      </top>
      <bottom style="thin">
        <color rgb="FF333399"/>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3366FF"/>
      </bottom>
      <diagonal/>
    </border>
    <border>
      <left/>
      <right style="thin">
        <color rgb="FF000000"/>
      </right>
      <top style="thin">
        <color rgb="FF3366FF"/>
      </top>
      <bottom style="thin">
        <color rgb="FF3366FF"/>
      </bottom>
      <diagonal/>
    </border>
    <border>
      <left/>
      <right style="thin">
        <color rgb="FF3366FF"/>
      </right>
      <top style="thin">
        <color rgb="FF3366FF"/>
      </top>
      <bottom style="thin">
        <color rgb="FF3366FF"/>
      </bottom>
      <diagonal/>
    </border>
    <border>
      <left style="thin">
        <color rgb="FF3366FF"/>
      </left>
      <right style="thin">
        <color rgb="FF3366FF"/>
      </right>
      <top/>
      <bottom style="thin">
        <color rgb="FF3366FF"/>
      </bottom>
      <diagonal/>
    </border>
    <border>
      <left/>
      <right style="thin">
        <color rgb="FFFFFF00"/>
      </right>
      <top style="thin">
        <color rgb="FF000000"/>
      </top>
      <bottom style="thin">
        <color rgb="FFFFFF00"/>
      </bottom>
      <diagonal/>
    </border>
    <border>
      <left style="thin">
        <color rgb="FFFFFF00"/>
      </left>
      <right style="thin">
        <color rgb="FF000000"/>
      </right>
      <top style="thin">
        <color rgb="FF000000"/>
      </top>
      <bottom style="thin">
        <color rgb="FFFFFF00"/>
      </bottom>
      <diagonal/>
    </border>
    <border>
      <left/>
      <right style="thin">
        <color rgb="FFFFFF00"/>
      </right>
      <top/>
      <bottom style="thin">
        <color rgb="FFFFFF00"/>
      </bottom>
      <diagonal/>
    </border>
    <border>
      <left style="thin">
        <color rgb="FFFFFF00"/>
      </left>
      <right/>
      <top/>
      <bottom style="thin">
        <color rgb="FFFFFF00"/>
      </bottom>
      <diagonal/>
    </border>
    <border>
      <left/>
      <right style="thin">
        <color rgb="FFFFFF00"/>
      </right>
      <top style="thin">
        <color rgb="FFFFFF00"/>
      </top>
      <bottom style="thin">
        <color rgb="FFFFFF00"/>
      </bottom>
      <diagonal/>
    </border>
    <border>
      <left style="thin">
        <color rgb="FFFFFF00"/>
      </left>
      <right style="thin">
        <color rgb="FF000000"/>
      </right>
      <top style="thin">
        <color rgb="FFFFFF00"/>
      </top>
      <bottom style="thin">
        <color rgb="FFFFFF00"/>
      </bottom>
      <diagonal/>
    </border>
    <border>
      <left style="thin">
        <color rgb="FFFFFF00"/>
      </left>
      <right/>
      <top style="thin">
        <color rgb="FFFFFF00"/>
      </top>
      <bottom style="thin">
        <color rgb="FFFFFF00"/>
      </bottom>
      <diagonal/>
    </border>
    <border>
      <left/>
      <right style="thin">
        <color rgb="FFFFFF00"/>
      </right>
      <top style="thin">
        <color rgb="FFFFFF00"/>
      </top>
      <bottom/>
      <diagonal/>
    </border>
    <border>
      <left style="thin">
        <color rgb="FFFFFF00"/>
      </left>
      <right style="thin">
        <color rgb="FF000000"/>
      </right>
      <top style="thin">
        <color rgb="FFFFFF00"/>
      </top>
      <bottom style="thin">
        <color rgb="FF000000"/>
      </bottom>
      <diagonal/>
    </border>
    <border>
      <left/>
      <right style="thin">
        <color rgb="FFFFFF00"/>
      </right>
      <top style="thin">
        <color rgb="FFFFFF00"/>
      </top>
      <bottom style="thin">
        <color rgb="FF000000"/>
      </bottom>
      <diagonal/>
    </border>
    <border>
      <left style="thin">
        <color rgb="FFFFFF00"/>
      </left>
      <right/>
      <top style="thin">
        <color rgb="FFFFFF00"/>
      </top>
      <bottom style="thin">
        <color rgb="FF000000"/>
      </bottom>
      <diagonal/>
    </border>
    <border>
      <left/>
      <right/>
      <top style="thin">
        <color rgb="FF000000"/>
      </top>
      <bottom style="double">
        <color rgb="FF000000"/>
      </bottom>
      <diagonal/>
    </border>
    <border>
      <left/>
      <right/>
      <top style="thin">
        <color rgb="FF000000"/>
      </top>
      <bottom style="double">
        <color rgb="FF000000"/>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right/>
      <top/>
      <bottom style="double">
        <color rgb="FF000000"/>
      </bottom>
      <diagonal/>
    </border>
    <border>
      <left/>
      <right/>
      <top style="double">
        <color rgb="FF000000"/>
      </top>
      <bottom/>
      <diagonal/>
    </border>
    <border>
      <left/>
      <right style="thin">
        <color rgb="FF3366FF"/>
      </right>
      <top style="thin">
        <color rgb="FF3366FF"/>
      </top>
      <bottom style="thin">
        <color rgb="FF0070C0"/>
      </bottom>
      <diagonal/>
    </border>
    <border>
      <left/>
      <right/>
      <top/>
      <bottom style="thin">
        <color rgb="FF333399"/>
      </bottom>
      <diagonal/>
    </border>
    <border>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3664FD"/>
      </bottom>
      <diagonal/>
    </border>
    <border>
      <left style="thin">
        <color rgb="FF3664FD"/>
      </left>
      <right/>
      <top/>
      <bottom style="thin">
        <color rgb="FF3664FD"/>
      </bottom>
      <diagonal/>
    </border>
    <border>
      <left/>
      <right/>
      <top style="thin">
        <color rgb="FF000000"/>
      </top>
      <bottom style="thin">
        <color rgb="FF808080"/>
      </bottom>
      <diagonal/>
    </border>
    <border>
      <left/>
      <right/>
      <top/>
      <bottom style="thin">
        <color rgb="FF808080"/>
      </bottom>
      <diagonal/>
    </border>
    <border>
      <left/>
      <right/>
      <top style="thin">
        <color rgb="FF808080"/>
      </top>
      <bottom/>
      <diagonal/>
    </border>
    <border>
      <left/>
      <right/>
      <top style="thin">
        <color rgb="FF808080"/>
      </top>
      <bottom style="thin">
        <color rgb="FF808080"/>
      </bottom>
      <diagonal/>
    </border>
  </borders>
  <cellStyleXfs count="1">
    <xf numFmtId="0" fontId="0" fillId="0" borderId="0"/>
  </cellStyleXfs>
  <cellXfs count="1542">
    <xf numFmtId="0" fontId="0" fillId="0" borderId="0" xfId="0" applyAlignment="1">
      <alignment vertical="center"/>
    </xf>
    <xf numFmtId="0" fontId="1" fillId="0" borderId="0" xfId="0" applyFont="1" applyAlignment="1">
      <alignment vertical="center"/>
    </xf>
    <xf numFmtId="0" fontId="2" fillId="0" borderId="0" xfId="0" applyFont="1" applyAlignment="1">
      <alignment horizontal="left" vertical="center"/>
    </xf>
    <xf numFmtId="0" fontId="3" fillId="0" borderId="0" xfId="0" applyFont="1" applyAlignment="1">
      <alignment vertical="center"/>
    </xf>
    <xf numFmtId="0" fontId="4" fillId="0" borderId="0" xfId="0" applyFont="1" applyAlignment="1">
      <alignment horizontal="center"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6" fillId="2" borderId="1" xfId="0" applyFont="1" applyFill="1" applyBorder="1" applyAlignment="1">
      <alignment vertical="center"/>
    </xf>
    <xf numFmtId="0" fontId="8" fillId="0" borderId="2" xfId="0" applyFont="1" applyBorder="1" applyAlignment="1">
      <alignment vertical="center"/>
    </xf>
    <xf numFmtId="0" fontId="8" fillId="0" borderId="0" xfId="0" applyFont="1" applyAlignment="1">
      <alignment vertical="center"/>
    </xf>
    <xf numFmtId="0" fontId="6" fillId="0" borderId="2" xfId="0" applyFont="1" applyBorder="1" applyAlignment="1">
      <alignment vertical="center"/>
    </xf>
    <xf numFmtId="0" fontId="6" fillId="0" borderId="3" xfId="0" applyFont="1" applyBorder="1" applyAlignment="1">
      <alignment vertical="center"/>
    </xf>
    <xf numFmtId="0" fontId="9" fillId="0" borderId="0" xfId="0" applyFont="1" applyAlignment="1">
      <alignment horizontal="right" vertical="center"/>
    </xf>
    <xf numFmtId="0" fontId="10" fillId="0" borderId="0" xfId="0" applyFont="1" applyAlignment="1">
      <alignment vertical="center"/>
    </xf>
    <xf numFmtId="0" fontId="11" fillId="0" borderId="0" xfId="0" applyFont="1" applyAlignment="1">
      <alignment horizontal="left" vertical="center"/>
    </xf>
    <xf numFmtId="0" fontId="5" fillId="0" borderId="0" xfId="0" applyFont="1" applyAlignment="1">
      <alignment horizontal="right" vertical="center"/>
    </xf>
    <xf numFmtId="0" fontId="6" fillId="0" borderId="0" xfId="0" applyFont="1" applyAlignment="1">
      <alignment horizontal="right" vertical="center"/>
    </xf>
    <xf numFmtId="0" fontId="12" fillId="0" borderId="0" xfId="0" applyFont="1" applyAlignment="1">
      <alignment horizontal="right" vertical="center"/>
    </xf>
    <xf numFmtId="0" fontId="7" fillId="0" borderId="0" xfId="0" applyFont="1" applyAlignment="1">
      <alignment horizontal="right" vertical="center"/>
    </xf>
    <xf numFmtId="0" fontId="6" fillId="0" borderId="2" xfId="0" applyFont="1" applyBorder="1" applyAlignment="1">
      <alignment horizontal="right" vertical="center"/>
    </xf>
    <xf numFmtId="0" fontId="6" fillId="0" borderId="3" xfId="0" applyFont="1" applyBorder="1" applyAlignment="1">
      <alignment horizontal="right" vertical="center"/>
    </xf>
    <xf numFmtId="0" fontId="13" fillId="0" borderId="0" xfId="0" applyFont="1" applyAlignment="1">
      <alignment horizontal="right" vertical="center"/>
    </xf>
    <xf numFmtId="0" fontId="14" fillId="0" borderId="0" xfId="0" applyFont="1" applyAlignment="1">
      <alignment horizontal="left" vertical="center"/>
    </xf>
    <xf numFmtId="0" fontId="15" fillId="0" borderId="0" xfId="0" applyFont="1" applyAlignment="1">
      <alignment horizontal="left" vertical="center"/>
    </xf>
    <xf numFmtId="0" fontId="16" fillId="0" borderId="0" xfId="0" applyFont="1" applyAlignment="1">
      <alignment vertical="center"/>
    </xf>
    <xf numFmtId="0" fontId="9" fillId="0" borderId="0" xfId="0" applyFont="1" applyAlignment="1">
      <alignment vertical="center"/>
    </xf>
    <xf numFmtId="0" fontId="17" fillId="0" borderId="0" xfId="0" applyFont="1" applyAlignment="1">
      <alignment horizontal="right" vertical="center"/>
    </xf>
    <xf numFmtId="0" fontId="17" fillId="0" borderId="0" xfId="0" applyFont="1" applyAlignment="1">
      <alignment vertical="center"/>
    </xf>
    <xf numFmtId="0" fontId="17" fillId="0" borderId="2" xfId="0" applyFont="1" applyBorder="1" applyAlignment="1">
      <alignment vertical="center"/>
    </xf>
    <xf numFmtId="0" fontId="17" fillId="0" borderId="3" xfId="0" applyFont="1" applyBorder="1" applyAlignment="1">
      <alignment vertical="center"/>
    </xf>
    <xf numFmtId="0" fontId="18" fillId="0" borderId="0" xfId="0" applyFont="1" applyAlignment="1">
      <alignment horizontal="left" vertical="center"/>
    </xf>
    <xf numFmtId="176" fontId="2" fillId="0" borderId="0" xfId="0" applyNumberFormat="1" applyFont="1" applyAlignment="1">
      <alignment horizontal="left" vertical="center"/>
    </xf>
    <xf numFmtId="0" fontId="19" fillId="0" borderId="0" xfId="0" applyFont="1" applyAlignment="1">
      <alignment vertical="center"/>
    </xf>
    <xf numFmtId="0" fontId="17" fillId="0" borderId="0" xfId="0" applyFont="1" applyAlignment="1">
      <alignment horizontal="left" vertical="center"/>
    </xf>
    <xf numFmtId="0" fontId="20" fillId="0" borderId="0" xfId="0" applyFont="1" applyAlignment="1">
      <alignment vertical="center"/>
    </xf>
    <xf numFmtId="0" fontId="5" fillId="0" borderId="2" xfId="0" applyFont="1" applyBorder="1" applyAlignment="1">
      <alignment vertical="center"/>
    </xf>
    <xf numFmtId="0" fontId="5" fillId="0" borderId="3" xfId="0" applyFont="1" applyBorder="1" applyAlignment="1">
      <alignment vertical="center"/>
    </xf>
    <xf numFmtId="0" fontId="16" fillId="0" borderId="0" xfId="0" applyFont="1" applyAlignment="1">
      <alignment horizontal="right" vertical="center"/>
    </xf>
    <xf numFmtId="0" fontId="21" fillId="0" borderId="4" xfId="0" applyFont="1" applyBorder="1" applyAlignment="1">
      <alignment horizontal="center" vertical="center"/>
    </xf>
    <xf numFmtId="0" fontId="22" fillId="0" borderId="0" xfId="0" applyFont="1" applyAlignment="1">
      <alignment vertical="center"/>
    </xf>
    <xf numFmtId="0" fontId="11" fillId="2" borderId="5" xfId="0" applyFont="1" applyFill="1" applyBorder="1" applyAlignment="1">
      <alignment horizontal="center" vertical="center"/>
    </xf>
    <xf numFmtId="0" fontId="5" fillId="3" borderId="1" xfId="0" applyFont="1" applyFill="1" applyBorder="1" applyAlignment="1">
      <alignment vertical="center"/>
    </xf>
    <xf numFmtId="0" fontId="2" fillId="3" borderId="1" xfId="0" applyFont="1" applyFill="1" applyBorder="1" applyAlignment="1">
      <alignment horizontal="left" vertical="center"/>
    </xf>
    <xf numFmtId="0" fontId="3" fillId="3" borderId="1" xfId="0" applyFont="1" applyFill="1" applyBorder="1" applyAlignment="1">
      <alignment vertical="center"/>
    </xf>
    <xf numFmtId="0" fontId="4" fillId="3" borderId="1" xfId="0" applyFont="1" applyFill="1" applyBorder="1" applyAlignment="1">
      <alignment horizontal="center" vertical="center"/>
    </xf>
    <xf numFmtId="0" fontId="10" fillId="3" borderId="1" xfId="0" applyFont="1" applyFill="1" applyBorder="1" applyAlignment="1">
      <alignment vertical="center"/>
    </xf>
    <xf numFmtId="0" fontId="20" fillId="3" borderId="1" xfId="0" applyFont="1" applyFill="1" applyBorder="1" applyAlignment="1">
      <alignment vertical="center"/>
    </xf>
    <xf numFmtId="0" fontId="20" fillId="3" borderId="1" xfId="0" applyFont="1" applyFill="1" applyBorder="1" applyAlignment="1">
      <alignment horizontal="left" vertical="center"/>
    </xf>
    <xf numFmtId="0" fontId="23" fillId="3" borderId="1" xfId="0" applyFont="1" applyFill="1" applyBorder="1" applyAlignment="1">
      <alignment horizontal="left" vertical="center"/>
    </xf>
    <xf numFmtId="0" fontId="22" fillId="3" borderId="1" xfId="0" applyFont="1" applyFill="1" applyBorder="1" applyAlignment="1">
      <alignment vertical="center"/>
    </xf>
    <xf numFmtId="0" fontId="24" fillId="3" borderId="1" xfId="0" applyFont="1" applyFill="1" applyBorder="1" applyAlignment="1">
      <alignment horizontal="left" vertical="center"/>
    </xf>
    <xf numFmtId="0" fontId="25" fillId="3" borderId="1" xfId="0" applyFont="1" applyFill="1" applyBorder="1" applyAlignment="1">
      <alignment horizontal="left" vertical="center"/>
    </xf>
    <xf numFmtId="0" fontId="26" fillId="3" borderId="6" xfId="0" applyFont="1" applyFill="1" applyBorder="1" applyAlignment="1">
      <alignment horizontal="left" vertical="center"/>
    </xf>
    <xf numFmtId="0" fontId="26" fillId="3" borderId="1" xfId="0" applyFont="1" applyFill="1" applyBorder="1" applyAlignment="1">
      <alignment horizontal="left" vertical="center"/>
    </xf>
    <xf numFmtId="0" fontId="10" fillId="3" borderId="6" xfId="0" applyFont="1" applyFill="1" applyBorder="1" applyAlignment="1">
      <alignment vertical="center"/>
    </xf>
    <xf numFmtId="0" fontId="10" fillId="3" borderId="5" xfId="0" applyFont="1" applyFill="1" applyBorder="1" applyAlignment="1">
      <alignment vertical="center"/>
    </xf>
    <xf numFmtId="0" fontId="6" fillId="3" borderId="1" xfId="0" applyFont="1" applyFill="1" applyBorder="1" applyAlignment="1">
      <alignment vertical="center"/>
    </xf>
    <xf numFmtId="0" fontId="29" fillId="3" borderId="1" xfId="0" applyFont="1" applyFill="1" applyBorder="1" applyAlignment="1">
      <alignment horizontal="center" vertical="center"/>
    </xf>
    <xf numFmtId="0" fontId="6" fillId="3" borderId="6" xfId="0" applyFont="1" applyFill="1" applyBorder="1" applyAlignment="1">
      <alignment vertical="center"/>
    </xf>
    <xf numFmtId="0" fontId="20" fillId="3" borderId="6" xfId="0" applyFont="1" applyFill="1" applyBorder="1" applyAlignment="1">
      <alignment horizontal="center" vertical="center"/>
    </xf>
    <xf numFmtId="0" fontId="20" fillId="3" borderId="1" xfId="0" applyFont="1" applyFill="1" applyBorder="1" applyAlignment="1">
      <alignment horizontal="center" vertical="center"/>
    </xf>
    <xf numFmtId="0" fontId="20" fillId="3" borderId="5" xfId="0" applyFont="1" applyFill="1" applyBorder="1" applyAlignment="1">
      <alignment horizontal="left" vertical="center"/>
    </xf>
    <xf numFmtId="0" fontId="31" fillId="3" borderId="1" xfId="0" applyFont="1" applyFill="1" applyBorder="1" applyAlignment="1">
      <alignment horizontal="left" vertical="center"/>
    </xf>
    <xf numFmtId="0" fontId="32" fillId="3" borderId="1" xfId="0" applyFont="1" applyFill="1" applyBorder="1" applyAlignment="1">
      <alignment vertical="center"/>
    </xf>
    <xf numFmtId="0" fontId="33" fillId="3" borderId="1" xfId="0" applyFont="1" applyFill="1" applyBorder="1" applyAlignment="1">
      <alignment horizontal="center" vertical="center"/>
    </xf>
    <xf numFmtId="0" fontId="33" fillId="3" borderId="1" xfId="0" applyFont="1" applyFill="1" applyBorder="1" applyAlignment="1">
      <alignment horizontal="left" vertical="center"/>
    </xf>
    <xf numFmtId="0" fontId="5" fillId="4" borderId="6" xfId="0" applyFont="1" applyFill="1" applyBorder="1" applyAlignment="1">
      <alignment vertical="center"/>
    </xf>
    <xf numFmtId="0" fontId="5" fillId="4" borderId="1" xfId="0" applyFont="1" applyFill="1" applyBorder="1" applyAlignment="1">
      <alignment vertical="center"/>
    </xf>
    <xf numFmtId="0" fontId="9" fillId="4" borderId="5" xfId="0" applyFont="1" applyFill="1" applyBorder="1" applyAlignment="1">
      <alignment vertical="center"/>
    </xf>
    <xf numFmtId="0" fontId="10" fillId="4" borderId="5" xfId="0" applyFont="1" applyFill="1" applyBorder="1" applyAlignment="1">
      <alignment horizontal="center" vertical="center"/>
    </xf>
    <xf numFmtId="0" fontId="32" fillId="0" borderId="0" xfId="0" applyFont="1" applyAlignment="1">
      <alignment vertical="center"/>
    </xf>
    <xf numFmtId="0" fontId="29" fillId="0" borderId="0" xfId="0" applyFont="1" applyAlignment="1">
      <alignment horizontal="center" vertical="center"/>
    </xf>
    <xf numFmtId="37" fontId="17" fillId="0" borderId="0" xfId="0" applyNumberFormat="1" applyFont="1" applyAlignment="1">
      <alignment horizontal="right" vertical="center"/>
    </xf>
    <xf numFmtId="0" fontId="6" fillId="0" borderId="14" xfId="0" applyFont="1" applyBorder="1" applyAlignment="1">
      <alignment vertical="center"/>
    </xf>
    <xf numFmtId="0" fontId="2" fillId="0" borderId="15" xfId="0" applyFont="1" applyBorder="1" applyAlignment="1">
      <alignment horizontal="left" vertical="center"/>
    </xf>
    <xf numFmtId="0" fontId="6" fillId="0" borderId="15" xfId="0" applyFont="1" applyBorder="1" applyAlignment="1">
      <alignment vertical="center"/>
    </xf>
    <xf numFmtId="37" fontId="17" fillId="0" borderId="14" xfId="0" applyNumberFormat="1" applyFont="1" applyBorder="1" applyAlignment="1">
      <alignment horizontal="right" vertical="center"/>
    </xf>
    <xf numFmtId="37" fontId="17" fillId="0" borderId="15" xfId="0" applyNumberFormat="1" applyFont="1" applyBorder="1" applyAlignment="1">
      <alignment horizontal="right" vertical="center"/>
    </xf>
    <xf numFmtId="37" fontId="17" fillId="0" borderId="16" xfId="0" applyNumberFormat="1" applyFont="1" applyBorder="1" applyAlignment="1">
      <alignment horizontal="right" vertical="center"/>
    </xf>
    <xf numFmtId="0" fontId="6" fillId="5" borderId="17" xfId="0" applyFont="1" applyFill="1" applyBorder="1" applyAlignment="1">
      <alignment vertical="center"/>
    </xf>
    <xf numFmtId="0" fontId="2" fillId="5" borderId="17" xfId="0" applyFont="1" applyFill="1" applyBorder="1" applyAlignment="1">
      <alignment horizontal="left" vertical="center"/>
    </xf>
    <xf numFmtId="0" fontId="32" fillId="5" borderId="17" xfId="0" applyFont="1" applyFill="1" applyBorder="1" applyAlignment="1">
      <alignment vertical="center"/>
    </xf>
    <xf numFmtId="0" fontId="29" fillId="5" borderId="17" xfId="0" applyFont="1" applyFill="1" applyBorder="1" applyAlignment="1">
      <alignment horizontal="center" vertical="center"/>
    </xf>
    <xf numFmtId="37" fontId="17" fillId="5" borderId="17" xfId="0" applyNumberFormat="1" applyFont="1" applyFill="1" applyBorder="1" applyAlignment="1">
      <alignment horizontal="right" vertical="center"/>
    </xf>
    <xf numFmtId="0" fontId="6" fillId="5" borderId="18" xfId="0" applyFont="1" applyFill="1" applyBorder="1" applyAlignment="1">
      <alignment vertical="center"/>
    </xf>
    <xf numFmtId="37" fontId="17" fillId="5" borderId="18" xfId="0" applyNumberFormat="1" applyFont="1" applyFill="1" applyBorder="1" applyAlignment="1">
      <alignment horizontal="right" vertical="center"/>
    </xf>
    <xf numFmtId="37" fontId="17" fillId="5" borderId="19" xfId="0" applyNumberFormat="1" applyFont="1" applyFill="1" applyBorder="1" applyAlignment="1">
      <alignment horizontal="right" vertical="center"/>
    </xf>
    <xf numFmtId="37" fontId="17" fillId="0" borderId="2" xfId="0" applyNumberFormat="1" applyFont="1" applyBorder="1" applyAlignment="1">
      <alignment horizontal="right" vertical="center"/>
    </xf>
    <xf numFmtId="0" fontId="21" fillId="0" borderId="0" xfId="0" applyFont="1" applyAlignment="1">
      <alignment vertical="center"/>
    </xf>
    <xf numFmtId="38" fontId="16" fillId="0" borderId="0" xfId="0" applyNumberFormat="1" applyFont="1" applyAlignment="1">
      <alignment vertical="center"/>
    </xf>
    <xf numFmtId="0" fontId="21" fillId="0" borderId="20" xfId="0" quotePrefix="1" applyFont="1" applyBorder="1" applyAlignment="1">
      <alignment horizontal="center" vertical="center"/>
    </xf>
    <xf numFmtId="176" fontId="17" fillId="2" borderId="21" xfId="0" applyNumberFormat="1" applyFont="1" applyFill="1" applyBorder="1" applyAlignment="1">
      <alignment vertical="center"/>
    </xf>
    <xf numFmtId="0" fontId="21" fillId="0" borderId="0" xfId="0" applyFont="1" applyAlignment="1">
      <alignment horizontal="left" vertical="center"/>
    </xf>
    <xf numFmtId="38" fontId="21" fillId="0" borderId="2" xfId="0" applyNumberFormat="1" applyFont="1" applyBorder="1" applyAlignment="1">
      <alignment vertical="center"/>
    </xf>
    <xf numFmtId="38" fontId="21" fillId="0" borderId="0" xfId="0" applyNumberFormat="1" applyFont="1" applyAlignment="1">
      <alignment vertical="center"/>
    </xf>
    <xf numFmtId="38" fontId="21" fillId="0" borderId="3" xfId="0" applyNumberFormat="1" applyFont="1" applyBorder="1" applyAlignment="1">
      <alignment vertical="center"/>
    </xf>
    <xf numFmtId="0" fontId="16" fillId="0" borderId="22" xfId="0" applyFont="1" applyBorder="1" applyAlignment="1">
      <alignment vertical="center"/>
    </xf>
    <xf numFmtId="176" fontId="17" fillId="6" borderId="21" xfId="0" applyNumberFormat="1" applyFont="1" applyFill="1" applyBorder="1" applyAlignment="1">
      <alignment vertical="center"/>
    </xf>
    <xf numFmtId="38" fontId="21" fillId="0" borderId="23" xfId="0" applyNumberFormat="1" applyFont="1" applyBorder="1" applyAlignment="1">
      <alignment vertical="center"/>
    </xf>
    <xf numFmtId="38" fontId="21" fillId="0" borderId="22" xfId="0" applyNumberFormat="1" applyFont="1" applyBorder="1" applyAlignment="1">
      <alignment vertical="center"/>
    </xf>
    <xf numFmtId="38" fontId="21" fillId="0" borderId="24" xfId="0" applyNumberFormat="1" applyFont="1" applyBorder="1" applyAlignment="1">
      <alignment vertical="center"/>
    </xf>
    <xf numFmtId="177" fontId="34" fillId="7" borderId="1" xfId="0" applyNumberFormat="1" applyFont="1" applyFill="1" applyBorder="1" applyAlignment="1">
      <alignment horizontal="left" vertical="center"/>
    </xf>
    <xf numFmtId="0" fontId="35" fillId="7" borderId="1" xfId="0" applyFont="1" applyFill="1" applyBorder="1" applyAlignment="1">
      <alignment horizontal="left" vertical="center"/>
    </xf>
    <xf numFmtId="0" fontId="36" fillId="7" borderId="1" xfId="0" applyFont="1" applyFill="1" applyBorder="1" applyAlignment="1">
      <alignment vertical="center"/>
    </xf>
    <xf numFmtId="0" fontId="23" fillId="7" borderId="1" xfId="0" applyFont="1" applyFill="1" applyBorder="1" applyAlignment="1">
      <alignment horizontal="center" vertical="center"/>
    </xf>
    <xf numFmtId="0" fontId="37" fillId="7" borderId="1" xfId="0" applyFont="1" applyFill="1" applyBorder="1" applyAlignment="1">
      <alignment vertical="center"/>
    </xf>
    <xf numFmtId="0" fontId="21" fillId="0" borderId="0" xfId="0" applyFont="1" applyAlignment="1">
      <alignment horizontal="right" vertical="center"/>
    </xf>
    <xf numFmtId="0" fontId="32" fillId="4" borderId="1" xfId="0" applyFont="1" applyFill="1" applyBorder="1" applyAlignment="1">
      <alignment vertical="center"/>
    </xf>
    <xf numFmtId="0" fontId="2" fillId="4" borderId="1" xfId="0" applyFont="1" applyFill="1" applyBorder="1" applyAlignment="1">
      <alignment horizontal="left" vertical="center"/>
    </xf>
    <xf numFmtId="0" fontId="29" fillId="4" borderId="1" xfId="0" applyFont="1" applyFill="1" applyBorder="1" applyAlignment="1">
      <alignment horizontal="center" vertical="center"/>
    </xf>
    <xf numFmtId="0" fontId="32" fillId="4" borderId="6" xfId="0" applyFont="1" applyFill="1" applyBorder="1" applyAlignment="1">
      <alignment vertical="center"/>
    </xf>
    <xf numFmtId="0" fontId="32" fillId="0" borderId="2" xfId="0" applyFont="1" applyBorder="1" applyAlignment="1">
      <alignment vertical="center"/>
    </xf>
    <xf numFmtId="0" fontId="32" fillId="0" borderId="3" xfId="0" applyFont="1" applyBorder="1" applyAlignment="1">
      <alignment vertical="center"/>
    </xf>
    <xf numFmtId="0" fontId="21" fillId="4" borderId="1" xfId="0" applyFont="1" applyFill="1" applyBorder="1" applyAlignment="1">
      <alignment vertical="center"/>
    </xf>
    <xf numFmtId="0" fontId="23" fillId="8" borderId="1" xfId="0" applyFont="1" applyFill="1" applyBorder="1" applyAlignment="1">
      <alignment horizontal="center" vertical="center"/>
    </xf>
    <xf numFmtId="176" fontId="21" fillId="0" borderId="0" xfId="0" applyNumberFormat="1" applyFont="1" applyAlignment="1">
      <alignment vertical="center"/>
    </xf>
    <xf numFmtId="176" fontId="21" fillId="0" borderId="0" xfId="0" applyNumberFormat="1" applyFont="1" applyAlignment="1">
      <alignment horizontal="right" vertical="center"/>
    </xf>
    <xf numFmtId="0" fontId="32" fillId="0" borderId="0" xfId="0" applyFont="1" applyAlignment="1">
      <alignment horizontal="right" vertical="center"/>
    </xf>
    <xf numFmtId="176" fontId="21" fillId="0" borderId="2" xfId="0" applyNumberFormat="1" applyFont="1" applyBorder="1" applyAlignment="1">
      <alignment vertical="center"/>
    </xf>
    <xf numFmtId="176" fontId="21" fillId="0" borderId="3" xfId="0" applyNumberFormat="1" applyFont="1" applyBorder="1" applyAlignment="1">
      <alignment vertical="center"/>
    </xf>
    <xf numFmtId="0" fontId="38" fillId="9" borderId="1" xfId="0" applyFont="1" applyFill="1" applyBorder="1" applyAlignment="1">
      <alignment vertical="center"/>
    </xf>
    <xf numFmtId="176" fontId="39" fillId="0" borderId="0" xfId="0" applyNumberFormat="1" applyFont="1" applyAlignment="1">
      <alignment horizontal="right" vertical="center"/>
    </xf>
    <xf numFmtId="0" fontId="32" fillId="4" borderId="1" xfId="0" applyFont="1" applyFill="1" applyBorder="1" applyAlignment="1">
      <alignment horizontal="left" vertical="center"/>
    </xf>
    <xf numFmtId="178" fontId="40" fillId="0" borderId="2" xfId="0" applyNumberFormat="1" applyFont="1" applyBorder="1" applyAlignment="1">
      <alignment vertical="center"/>
    </xf>
    <xf numFmtId="178" fontId="40" fillId="0" borderId="0" xfId="0" applyNumberFormat="1" applyFont="1" applyAlignment="1">
      <alignment vertical="center"/>
    </xf>
    <xf numFmtId="178" fontId="40" fillId="0" borderId="3" xfId="0" applyNumberFormat="1" applyFont="1" applyBorder="1" applyAlignment="1">
      <alignment vertical="center"/>
    </xf>
    <xf numFmtId="176" fontId="32" fillId="2" borderId="25" xfId="0" applyNumberFormat="1" applyFont="1" applyFill="1" applyBorder="1" applyAlignment="1">
      <alignment horizontal="right" vertical="center"/>
    </xf>
    <xf numFmtId="0" fontId="40" fillId="4" borderId="1" xfId="0" applyFont="1" applyFill="1" applyBorder="1" applyAlignment="1">
      <alignment vertical="center"/>
    </xf>
    <xf numFmtId="0" fontId="41" fillId="4" borderId="1" xfId="0" applyFont="1" applyFill="1" applyBorder="1" applyAlignment="1">
      <alignment horizontal="left" vertical="center"/>
    </xf>
    <xf numFmtId="0" fontId="40" fillId="4" borderId="1" xfId="0" applyFont="1" applyFill="1" applyBorder="1" applyAlignment="1">
      <alignment horizontal="left" vertical="center"/>
    </xf>
    <xf numFmtId="0" fontId="40" fillId="0" borderId="0" xfId="0" applyFont="1" applyAlignment="1">
      <alignment vertical="center"/>
    </xf>
    <xf numFmtId="178" fontId="40" fillId="0" borderId="0" xfId="0" applyNumberFormat="1" applyFont="1" applyAlignment="1">
      <alignment horizontal="right" vertical="center"/>
    </xf>
    <xf numFmtId="178" fontId="40" fillId="2" borderId="25" xfId="0" applyNumberFormat="1" applyFont="1" applyFill="1" applyBorder="1" applyAlignment="1">
      <alignment horizontal="right" vertical="center"/>
    </xf>
    <xf numFmtId="0" fontId="40" fillId="0" borderId="0" xfId="0" applyFont="1" applyAlignment="1">
      <alignment horizontal="right" vertical="center"/>
    </xf>
    <xf numFmtId="0" fontId="40" fillId="4" borderId="6" xfId="0" applyFont="1" applyFill="1" applyBorder="1" applyAlignment="1">
      <alignment vertical="center"/>
    </xf>
    <xf numFmtId="0" fontId="29" fillId="0" borderId="0" xfId="0" applyFont="1" applyAlignment="1">
      <alignment horizontal="right" vertical="center"/>
    </xf>
    <xf numFmtId="37" fontId="21" fillId="0" borderId="0" xfId="0" applyNumberFormat="1" applyFont="1" applyAlignment="1">
      <alignment vertical="center"/>
    </xf>
    <xf numFmtId="37" fontId="21" fillId="0" borderId="0" xfId="0" applyNumberFormat="1" applyFont="1" applyAlignment="1">
      <alignment horizontal="right" vertical="center"/>
    </xf>
    <xf numFmtId="0" fontId="42" fillId="7" borderId="1" xfId="0" applyFont="1" applyFill="1" applyBorder="1" applyAlignment="1">
      <alignment vertical="center"/>
    </xf>
    <xf numFmtId="0" fontId="42" fillId="7" borderId="1" xfId="0" applyFont="1" applyFill="1" applyBorder="1" applyAlignment="1">
      <alignment horizontal="right" vertical="center"/>
    </xf>
    <xf numFmtId="0" fontId="37" fillId="7" borderId="1" xfId="0" applyFont="1" applyFill="1" applyBorder="1" applyAlignment="1">
      <alignment horizontal="right" vertical="center"/>
    </xf>
    <xf numFmtId="176" fontId="32" fillId="0" borderId="0" xfId="0" applyNumberFormat="1" applyFont="1" applyAlignment="1">
      <alignment horizontal="right" vertical="center"/>
    </xf>
    <xf numFmtId="0" fontId="29" fillId="4" borderId="1" xfId="0" applyFont="1" applyFill="1" applyBorder="1" applyAlignment="1">
      <alignment vertical="center"/>
    </xf>
    <xf numFmtId="0" fontId="29" fillId="0" borderId="0" xfId="0" applyFont="1" applyAlignment="1">
      <alignment vertical="center"/>
    </xf>
    <xf numFmtId="179" fontId="18" fillId="4" borderId="1" xfId="0" applyNumberFormat="1" applyFont="1" applyFill="1" applyBorder="1" applyAlignment="1">
      <alignment horizontal="left" vertical="center"/>
    </xf>
    <xf numFmtId="176" fontId="32" fillId="0" borderId="0" xfId="0" applyNumberFormat="1" applyFont="1" applyAlignment="1">
      <alignment vertical="center"/>
    </xf>
    <xf numFmtId="176" fontId="32" fillId="0" borderId="2" xfId="0" applyNumberFormat="1" applyFont="1" applyBorder="1" applyAlignment="1">
      <alignment vertical="center"/>
    </xf>
    <xf numFmtId="176" fontId="32" fillId="0" borderId="3" xfId="0" applyNumberFormat="1" applyFont="1" applyBorder="1" applyAlignment="1">
      <alignment vertical="center"/>
    </xf>
    <xf numFmtId="0" fontId="18" fillId="4" borderId="1" xfId="0" applyFont="1" applyFill="1" applyBorder="1" applyAlignment="1">
      <alignment horizontal="left" vertical="center"/>
    </xf>
    <xf numFmtId="0" fontId="43" fillId="4" borderId="1" xfId="0" applyFont="1" applyFill="1" applyBorder="1" applyAlignment="1">
      <alignment horizontal="left" vertical="center"/>
    </xf>
    <xf numFmtId="0" fontId="44" fillId="4" borderId="1" xfId="0" applyFont="1" applyFill="1" applyBorder="1" applyAlignment="1">
      <alignment horizontal="center" vertical="center"/>
    </xf>
    <xf numFmtId="0" fontId="41" fillId="4" borderId="1" xfId="0" applyFont="1" applyFill="1" applyBorder="1" applyAlignment="1">
      <alignment horizontal="center" vertical="center"/>
    </xf>
    <xf numFmtId="0" fontId="44" fillId="4" borderId="6" xfId="0" applyFont="1" applyFill="1" applyBorder="1" applyAlignment="1">
      <alignment horizontal="center" vertical="center"/>
    </xf>
    <xf numFmtId="178" fontId="32" fillId="0" borderId="0" xfId="0" applyNumberFormat="1" applyFont="1" applyAlignment="1">
      <alignment horizontal="right" vertical="center"/>
    </xf>
    <xf numFmtId="0" fontId="32" fillId="0" borderId="0" xfId="0" applyFont="1" applyAlignment="1">
      <alignment horizontal="left" vertical="center"/>
    </xf>
    <xf numFmtId="37" fontId="32" fillId="0" borderId="0" xfId="0" applyNumberFormat="1" applyFont="1" applyAlignment="1">
      <alignment vertical="center"/>
    </xf>
    <xf numFmtId="37" fontId="32" fillId="0" borderId="0" xfId="0" applyNumberFormat="1" applyFont="1" applyAlignment="1">
      <alignment horizontal="right" vertical="center"/>
    </xf>
    <xf numFmtId="0" fontId="45" fillId="4" borderId="1" xfId="0" applyFont="1" applyFill="1" applyBorder="1" applyAlignment="1">
      <alignment horizontal="center" vertical="center"/>
    </xf>
    <xf numFmtId="0" fontId="45" fillId="4" borderId="6" xfId="0" applyFont="1" applyFill="1" applyBorder="1" applyAlignment="1">
      <alignment horizontal="center" vertical="center"/>
    </xf>
    <xf numFmtId="0" fontId="46" fillId="4" borderId="1" xfId="0" applyFont="1" applyFill="1" applyBorder="1" applyAlignment="1">
      <alignment vertical="center"/>
    </xf>
    <xf numFmtId="0" fontId="47" fillId="4" borderId="1" xfId="0" applyFont="1" applyFill="1" applyBorder="1" applyAlignment="1">
      <alignment horizontal="center" vertical="center"/>
    </xf>
    <xf numFmtId="0" fontId="46" fillId="4" borderId="6" xfId="0" applyFont="1" applyFill="1" applyBorder="1" applyAlignment="1">
      <alignment vertical="center"/>
    </xf>
    <xf numFmtId="0" fontId="47" fillId="4" borderId="6" xfId="0" applyFont="1" applyFill="1" applyBorder="1" applyAlignment="1">
      <alignment horizontal="center" vertical="center"/>
    </xf>
    <xf numFmtId="0" fontId="48" fillId="4" borderId="26" xfId="0" applyFont="1" applyFill="1" applyBorder="1" applyAlignment="1">
      <alignment horizontal="left" vertical="center"/>
    </xf>
    <xf numFmtId="0" fontId="49" fillId="4" borderId="1" xfId="0" applyFont="1" applyFill="1" applyBorder="1" applyAlignment="1">
      <alignment vertical="center"/>
    </xf>
    <xf numFmtId="0" fontId="21" fillId="4" borderId="6" xfId="0" applyFont="1" applyFill="1" applyBorder="1" applyAlignment="1">
      <alignment vertical="center"/>
    </xf>
    <xf numFmtId="0" fontId="40" fillId="0" borderId="2" xfId="0" applyFont="1" applyBorder="1" applyAlignment="1">
      <alignment vertical="center"/>
    </xf>
    <xf numFmtId="0" fontId="40" fillId="0" borderId="3" xfId="0" applyFont="1" applyBorder="1" applyAlignment="1">
      <alignment vertical="center"/>
    </xf>
    <xf numFmtId="0" fontId="21" fillId="4" borderId="1" xfId="0" applyFont="1" applyFill="1" applyBorder="1" applyAlignment="1">
      <alignment horizontal="left" vertical="center"/>
    </xf>
    <xf numFmtId="0" fontId="50" fillId="4" borderId="1" xfId="0" applyFont="1" applyFill="1" applyBorder="1" applyAlignment="1">
      <alignment horizontal="left" vertical="center"/>
    </xf>
    <xf numFmtId="0" fontId="51" fillId="4" borderId="1" xfId="0" applyFont="1" applyFill="1" applyBorder="1" applyAlignment="1">
      <alignment horizontal="center" vertical="center"/>
    </xf>
    <xf numFmtId="176" fontId="32" fillId="6" borderId="25" xfId="0" applyNumberFormat="1" applyFont="1" applyFill="1" applyBorder="1" applyAlignment="1">
      <alignment horizontal="right" vertical="center"/>
    </xf>
    <xf numFmtId="0" fontId="52" fillId="4" borderId="1" xfId="0" applyFont="1" applyFill="1" applyBorder="1" applyAlignment="1">
      <alignment vertical="center"/>
    </xf>
    <xf numFmtId="0" fontId="32" fillId="4" borderId="1" xfId="0" applyFont="1" applyFill="1" applyBorder="1" applyAlignment="1">
      <alignment horizontal="left"/>
    </xf>
    <xf numFmtId="180" fontId="32" fillId="0" borderId="0" xfId="0" applyNumberFormat="1" applyFont="1" applyAlignment="1">
      <alignment horizontal="right" vertical="center"/>
    </xf>
    <xf numFmtId="0" fontId="53" fillId="4" borderId="1" xfId="0" applyFont="1" applyFill="1" applyBorder="1" applyAlignment="1">
      <alignment vertical="center"/>
    </xf>
    <xf numFmtId="0" fontId="54" fillId="4" borderId="1" xfId="0" applyFont="1" applyFill="1" applyBorder="1" applyAlignment="1">
      <alignment horizontal="left" vertical="center"/>
    </xf>
    <xf numFmtId="0" fontId="53" fillId="4" borderId="1" xfId="0" applyFont="1" applyFill="1" applyBorder="1" applyAlignment="1">
      <alignment horizontal="left" vertical="center"/>
    </xf>
    <xf numFmtId="0" fontId="54" fillId="4" borderId="1" xfId="0" applyFont="1" applyFill="1" applyBorder="1" applyAlignment="1">
      <alignment horizontal="center" vertical="center"/>
    </xf>
    <xf numFmtId="0" fontId="53" fillId="0" borderId="0" xfId="0" applyFont="1" applyAlignment="1">
      <alignment vertical="center"/>
    </xf>
    <xf numFmtId="180" fontId="55" fillId="0" borderId="0" xfId="0" applyNumberFormat="1" applyFont="1" applyAlignment="1">
      <alignment horizontal="right" vertical="center"/>
    </xf>
    <xf numFmtId="0" fontId="53" fillId="0" borderId="0" xfId="0" applyFont="1" applyAlignment="1">
      <alignment horizontal="right" vertical="center"/>
    </xf>
    <xf numFmtId="0" fontId="53" fillId="4" borderId="6" xfId="0" applyFont="1" applyFill="1" applyBorder="1" applyAlignment="1">
      <alignment vertical="center"/>
    </xf>
    <xf numFmtId="0" fontId="53" fillId="0" borderId="2" xfId="0" applyFont="1" applyBorder="1" applyAlignment="1">
      <alignment vertical="center"/>
    </xf>
    <xf numFmtId="0" fontId="53" fillId="0" borderId="3" xfId="0" applyFont="1" applyBorder="1" applyAlignment="1">
      <alignment vertical="center"/>
    </xf>
    <xf numFmtId="0" fontId="54" fillId="0" borderId="0" xfId="0" applyFont="1" applyAlignment="1">
      <alignment horizontal="right" vertical="center"/>
    </xf>
    <xf numFmtId="0" fontId="56" fillId="4" borderId="1" xfId="0" applyFont="1" applyFill="1" applyBorder="1" applyAlignment="1">
      <alignment horizontal="center" vertical="center"/>
    </xf>
    <xf numFmtId="178" fontId="40" fillId="6" borderId="25" xfId="0" applyNumberFormat="1" applyFont="1" applyFill="1" applyBorder="1" applyAlignment="1">
      <alignment horizontal="right" vertical="center"/>
    </xf>
    <xf numFmtId="176" fontId="21" fillId="2" borderId="25" xfId="0" applyNumberFormat="1" applyFont="1" applyFill="1" applyBorder="1" applyAlignment="1">
      <alignment horizontal="right" vertical="center"/>
    </xf>
    <xf numFmtId="0" fontId="40" fillId="4" borderId="1" xfId="0" applyFont="1" applyFill="1" applyBorder="1" applyAlignment="1">
      <alignment horizontal="center" vertical="center"/>
    </xf>
    <xf numFmtId="176" fontId="32" fillId="0" borderId="25" xfId="0" applyNumberFormat="1" applyFont="1" applyBorder="1" applyAlignment="1">
      <alignment horizontal="right" vertical="center"/>
    </xf>
    <xf numFmtId="178" fontId="32" fillId="0" borderId="0" xfId="0" applyNumberFormat="1" applyFont="1" applyAlignment="1">
      <alignment vertical="center"/>
    </xf>
    <xf numFmtId="178" fontId="32" fillId="6" borderId="25" xfId="0" applyNumberFormat="1" applyFont="1" applyFill="1" applyBorder="1" applyAlignment="1">
      <alignment horizontal="right" vertical="center"/>
    </xf>
    <xf numFmtId="180" fontId="32" fillId="0" borderId="0" xfId="0" applyNumberFormat="1" applyFont="1" applyAlignment="1">
      <alignment vertical="center"/>
    </xf>
    <xf numFmtId="180" fontId="32" fillId="6" borderId="25" xfId="0" applyNumberFormat="1" applyFont="1" applyFill="1" applyBorder="1" applyAlignment="1">
      <alignment horizontal="right" vertical="center"/>
    </xf>
    <xf numFmtId="181" fontId="32" fillId="0" borderId="0" xfId="0" applyNumberFormat="1" applyFont="1" applyAlignment="1">
      <alignment vertical="center"/>
    </xf>
    <xf numFmtId="181" fontId="32" fillId="0" borderId="0" xfId="0" applyNumberFormat="1" applyFont="1" applyAlignment="1">
      <alignment horizontal="right" vertical="center"/>
    </xf>
    <xf numFmtId="176" fontId="40" fillId="0" borderId="0" xfId="0" applyNumberFormat="1" applyFont="1" applyAlignment="1">
      <alignment vertical="center"/>
    </xf>
    <xf numFmtId="3" fontId="21" fillId="4" borderId="1" xfId="0" applyNumberFormat="1" applyFont="1" applyFill="1" applyBorder="1" applyAlignment="1">
      <alignment horizontal="left" vertical="center"/>
    </xf>
    <xf numFmtId="3" fontId="40" fillId="4" borderId="1" xfId="0" applyNumberFormat="1" applyFont="1" applyFill="1" applyBorder="1" applyAlignment="1">
      <alignment horizontal="left" vertical="center"/>
    </xf>
    <xf numFmtId="180" fontId="40" fillId="0" borderId="0" xfId="0" applyNumberFormat="1" applyFont="1" applyAlignment="1">
      <alignment horizontal="right" vertical="center"/>
    </xf>
    <xf numFmtId="180" fontId="40" fillId="6" borderId="25" xfId="0" applyNumberFormat="1" applyFont="1" applyFill="1" applyBorder="1" applyAlignment="1">
      <alignment horizontal="right" vertical="center"/>
    </xf>
    <xf numFmtId="0" fontId="57" fillId="4" borderId="1" xfId="0" applyFont="1" applyFill="1" applyBorder="1" applyAlignment="1">
      <alignment horizontal="left" vertical="center"/>
    </xf>
    <xf numFmtId="176" fontId="56" fillId="4" borderId="1" xfId="0" applyNumberFormat="1" applyFont="1" applyFill="1" applyBorder="1" applyAlignment="1">
      <alignment horizontal="right" vertical="center"/>
    </xf>
    <xf numFmtId="0" fontId="56" fillId="4" borderId="6" xfId="0" applyFont="1" applyFill="1" applyBorder="1" applyAlignment="1">
      <alignment horizontal="center" vertical="center"/>
    </xf>
    <xf numFmtId="176" fontId="21" fillId="6" borderId="25" xfId="0" applyNumberFormat="1" applyFont="1" applyFill="1" applyBorder="1" applyAlignment="1">
      <alignment horizontal="right" vertical="center"/>
    </xf>
    <xf numFmtId="0" fontId="32" fillId="4" borderId="5" xfId="0" applyFont="1" applyFill="1" applyBorder="1" applyAlignment="1">
      <alignment horizontal="left" vertical="center"/>
    </xf>
    <xf numFmtId="0" fontId="32" fillId="0" borderId="27" xfId="0" applyFont="1" applyBorder="1" applyAlignment="1">
      <alignment vertical="center"/>
    </xf>
    <xf numFmtId="0" fontId="58" fillId="4" borderId="1" xfId="0" applyFont="1" applyFill="1" applyBorder="1" applyAlignment="1">
      <alignment horizontal="left" vertical="center"/>
    </xf>
    <xf numFmtId="0" fontId="21" fillId="4" borderId="1" xfId="0" applyFont="1" applyFill="1" applyBorder="1" applyAlignment="1">
      <alignment horizontal="center" vertical="center"/>
    </xf>
    <xf numFmtId="0" fontId="21" fillId="4" borderId="5" xfId="0" applyFont="1" applyFill="1" applyBorder="1" applyAlignment="1">
      <alignment horizontal="left" vertical="center"/>
    </xf>
    <xf numFmtId="0" fontId="59" fillId="4" borderId="1" xfId="0" applyFont="1" applyFill="1" applyBorder="1" applyAlignment="1">
      <alignment horizontal="center" vertical="center"/>
    </xf>
    <xf numFmtId="179" fontId="32" fillId="4" borderId="1" xfId="0" applyNumberFormat="1" applyFont="1" applyFill="1" applyBorder="1" applyAlignment="1">
      <alignment vertical="center"/>
    </xf>
    <xf numFmtId="0" fontId="41" fillId="4" borderId="6" xfId="0" applyFont="1" applyFill="1" applyBorder="1" applyAlignment="1">
      <alignment horizontal="center" vertical="center"/>
    </xf>
    <xf numFmtId="178" fontId="32" fillId="2" borderId="25" xfId="0" applyNumberFormat="1" applyFont="1" applyFill="1" applyBorder="1" applyAlignment="1">
      <alignment horizontal="right" vertical="center"/>
    </xf>
    <xf numFmtId="0" fontId="32" fillId="9" borderId="6" xfId="0" applyFont="1" applyFill="1" applyBorder="1" applyAlignment="1">
      <alignment vertical="center"/>
    </xf>
    <xf numFmtId="0" fontId="2" fillId="9" borderId="1" xfId="0" applyFont="1" applyFill="1" applyBorder="1" applyAlignment="1">
      <alignment horizontal="left" vertical="center"/>
    </xf>
    <xf numFmtId="0" fontId="32" fillId="9" borderId="1" xfId="0" applyFont="1" applyFill="1" applyBorder="1" applyAlignment="1">
      <alignment vertical="center"/>
    </xf>
    <xf numFmtId="176" fontId="32" fillId="6" borderId="25" xfId="0" applyNumberFormat="1" applyFont="1" applyFill="1" applyBorder="1" applyAlignment="1">
      <alignment vertical="center"/>
    </xf>
    <xf numFmtId="0" fontId="57" fillId="4" borderId="1" xfId="0" applyFont="1" applyFill="1" applyBorder="1" applyAlignment="1">
      <alignment vertical="center"/>
    </xf>
    <xf numFmtId="0" fontId="40" fillId="4" borderId="6" xfId="0" applyFont="1" applyFill="1" applyBorder="1" applyAlignment="1">
      <alignment horizontal="center" vertical="center"/>
    </xf>
    <xf numFmtId="0" fontId="6" fillId="4" borderId="1" xfId="0" applyFont="1" applyFill="1" applyBorder="1" applyAlignment="1">
      <alignment vertical="center"/>
    </xf>
    <xf numFmtId="0" fontId="17" fillId="4" borderId="1" xfId="0" applyFont="1" applyFill="1" applyBorder="1" applyAlignment="1">
      <alignment vertical="center"/>
    </xf>
    <xf numFmtId="0" fontId="6" fillId="4" borderId="6" xfId="0" applyFont="1" applyFill="1" applyBorder="1" applyAlignment="1">
      <alignment vertical="center"/>
    </xf>
    <xf numFmtId="177" fontId="34" fillId="7" borderId="26" xfId="0" applyNumberFormat="1" applyFont="1" applyFill="1" applyBorder="1" applyAlignment="1">
      <alignment horizontal="left" vertical="center"/>
    </xf>
    <xf numFmtId="0" fontId="60" fillId="7" borderId="26" xfId="0" applyFont="1" applyFill="1" applyBorder="1" applyAlignment="1">
      <alignment horizontal="left" vertical="center"/>
    </xf>
    <xf numFmtId="0" fontId="61" fillId="7" borderId="26" xfId="0" applyFont="1" applyFill="1" applyBorder="1" applyAlignment="1">
      <alignment vertical="center"/>
    </xf>
    <xf numFmtId="0" fontId="23" fillId="7" borderId="26" xfId="0" applyFont="1" applyFill="1" applyBorder="1" applyAlignment="1">
      <alignment horizontal="center" vertical="center"/>
    </xf>
    <xf numFmtId="0" fontId="42" fillId="7" borderId="26" xfId="0" applyFont="1" applyFill="1" applyBorder="1" applyAlignment="1">
      <alignment vertical="center"/>
    </xf>
    <xf numFmtId="0" fontId="42" fillId="7" borderId="26" xfId="0" applyFont="1" applyFill="1" applyBorder="1" applyAlignment="1">
      <alignment horizontal="right" vertical="center"/>
    </xf>
    <xf numFmtId="0" fontId="41" fillId="4" borderId="1" xfId="0" applyFont="1" applyFill="1" applyBorder="1" applyAlignment="1">
      <alignment vertical="center"/>
    </xf>
    <xf numFmtId="0" fontId="41" fillId="4" borderId="6" xfId="0" applyFont="1" applyFill="1" applyBorder="1" applyAlignment="1">
      <alignment vertical="center"/>
    </xf>
    <xf numFmtId="0" fontId="32" fillId="9" borderId="1" xfId="0" applyFont="1" applyFill="1" applyBorder="1" applyAlignment="1">
      <alignment horizontal="left" vertical="center"/>
    </xf>
    <xf numFmtId="176" fontId="21" fillId="0" borderId="25" xfId="0" applyNumberFormat="1" applyFont="1" applyBorder="1" applyAlignment="1">
      <alignment horizontal="right" vertical="center"/>
    </xf>
    <xf numFmtId="0" fontId="21" fillId="4" borderId="1" xfId="0" applyFont="1" applyFill="1" applyBorder="1"/>
    <xf numFmtId="182" fontId="21" fillId="0" borderId="0" xfId="0" applyNumberFormat="1" applyFont="1" applyAlignment="1">
      <alignment horizontal="right" vertical="center"/>
    </xf>
    <xf numFmtId="180" fontId="21" fillId="0" borderId="0" xfId="0" applyNumberFormat="1" applyFont="1" applyAlignment="1">
      <alignment horizontal="right" vertical="center"/>
    </xf>
    <xf numFmtId="182" fontId="32" fillId="0" borderId="0" xfId="0" applyNumberFormat="1" applyFont="1" applyAlignment="1">
      <alignment horizontal="right" vertical="center"/>
    </xf>
    <xf numFmtId="182" fontId="21" fillId="0" borderId="0" xfId="0" applyNumberFormat="1" applyFont="1" applyAlignment="1">
      <alignment vertical="center"/>
    </xf>
    <xf numFmtId="182" fontId="32" fillId="0" borderId="0" xfId="0" applyNumberFormat="1" applyFont="1" applyAlignment="1">
      <alignment vertical="center"/>
    </xf>
    <xf numFmtId="0" fontId="32" fillId="0" borderId="28" xfId="0" applyFont="1" applyBorder="1" applyAlignment="1">
      <alignment vertical="center"/>
    </xf>
    <xf numFmtId="0" fontId="32" fillId="0" borderId="29" xfId="0" applyFont="1" applyBorder="1" applyAlignment="1">
      <alignment vertical="center"/>
    </xf>
    <xf numFmtId="0" fontId="29" fillId="0" borderId="29" xfId="0" applyFont="1" applyBorder="1" applyAlignment="1">
      <alignment horizontal="center" vertical="center"/>
    </xf>
    <xf numFmtId="0" fontId="32" fillId="0" borderId="29" xfId="0" applyFont="1" applyBorder="1" applyAlignment="1">
      <alignment horizontal="right" vertical="center"/>
    </xf>
    <xf numFmtId="183" fontId="32" fillId="0" borderId="29" xfId="0" applyNumberFormat="1" applyFont="1" applyBorder="1" applyAlignment="1">
      <alignment horizontal="right" vertical="center"/>
    </xf>
    <xf numFmtId="183" fontId="32" fillId="0" borderId="0" xfId="0" applyNumberFormat="1" applyFont="1" applyAlignment="1">
      <alignment horizontal="right" vertical="center"/>
    </xf>
    <xf numFmtId="183" fontId="32" fillId="0" borderId="0" xfId="0" applyNumberFormat="1" applyFont="1" applyAlignment="1">
      <alignment horizontal="right"/>
    </xf>
    <xf numFmtId="0" fontId="32" fillId="0" borderId="23" xfId="0" applyFont="1" applyBorder="1" applyAlignment="1">
      <alignment vertical="center"/>
    </xf>
    <xf numFmtId="0" fontId="32" fillId="0" borderId="22" xfId="0" applyFont="1" applyBorder="1" applyAlignment="1">
      <alignment vertical="center"/>
    </xf>
    <xf numFmtId="0" fontId="29" fillId="0" borderId="22" xfId="0" applyFont="1" applyBorder="1" applyAlignment="1">
      <alignment horizontal="center" vertical="center"/>
    </xf>
    <xf numFmtId="179" fontId="32" fillId="0" borderId="22" xfId="0" applyNumberFormat="1" applyFont="1" applyBorder="1" applyAlignment="1">
      <alignment horizontal="right" vertical="center"/>
    </xf>
    <xf numFmtId="0" fontId="42" fillId="0" borderId="0" xfId="0" applyFont="1" applyAlignment="1">
      <alignment horizontal="right" vertical="center"/>
    </xf>
    <xf numFmtId="183" fontId="32" fillId="6" borderId="25" xfId="0" applyNumberFormat="1" applyFont="1" applyFill="1" applyBorder="1" applyAlignment="1">
      <alignment horizontal="right" vertical="center"/>
    </xf>
    <xf numFmtId="176" fontId="32" fillId="0" borderId="0" xfId="0" applyNumberFormat="1" applyFont="1" applyAlignment="1">
      <alignment horizontal="right"/>
    </xf>
    <xf numFmtId="0" fontId="21" fillId="0" borderId="2" xfId="0" applyFont="1" applyBorder="1" applyAlignment="1">
      <alignment vertical="center"/>
    </xf>
    <xf numFmtId="0" fontId="21" fillId="0" borderId="3" xfId="0" applyFont="1" applyBorder="1" applyAlignment="1">
      <alignment vertical="center"/>
    </xf>
    <xf numFmtId="37" fontId="32" fillId="0" borderId="2" xfId="0" applyNumberFormat="1" applyFont="1" applyBorder="1" applyAlignment="1">
      <alignment vertical="center"/>
    </xf>
    <xf numFmtId="37" fontId="32" fillId="0" borderId="3" xfId="0" applyNumberFormat="1" applyFont="1" applyBorder="1" applyAlignment="1">
      <alignment vertical="center"/>
    </xf>
    <xf numFmtId="37" fontId="21" fillId="0" borderId="2" xfId="0" applyNumberFormat="1" applyFont="1" applyBorder="1" applyAlignment="1">
      <alignment vertical="center"/>
    </xf>
    <xf numFmtId="37" fontId="21" fillId="0" borderId="3" xfId="0" applyNumberFormat="1" applyFont="1" applyBorder="1" applyAlignment="1">
      <alignment vertical="center"/>
    </xf>
    <xf numFmtId="176" fontId="55" fillId="4" borderId="1" xfId="0" applyNumberFormat="1" applyFont="1" applyFill="1" applyBorder="1" applyAlignment="1">
      <alignment horizontal="right" vertical="center"/>
    </xf>
    <xf numFmtId="176" fontId="32" fillId="0" borderId="27" xfId="0" applyNumberFormat="1" applyFont="1" applyBorder="1" applyAlignment="1">
      <alignment vertical="center"/>
    </xf>
    <xf numFmtId="177" fontId="62" fillId="0" borderId="0" xfId="0" applyNumberFormat="1" applyFont="1" applyAlignment="1">
      <alignment horizontal="left" vertical="center"/>
    </xf>
    <xf numFmtId="0" fontId="63" fillId="6" borderId="26" xfId="0" applyFont="1" applyFill="1" applyBorder="1" applyAlignment="1">
      <alignment horizontal="left" vertical="center"/>
    </xf>
    <xf numFmtId="0" fontId="64" fillId="0" borderId="0" xfId="0" applyFont="1" applyAlignment="1">
      <alignment vertical="center"/>
    </xf>
    <xf numFmtId="177" fontId="65" fillId="0" borderId="0" xfId="0" applyNumberFormat="1" applyFont="1" applyAlignment="1">
      <alignment horizontal="left" vertical="center"/>
    </xf>
    <xf numFmtId="0" fontId="6" fillId="9" borderId="1" xfId="0" applyFont="1" applyFill="1" applyBorder="1" applyAlignment="1">
      <alignment vertical="center"/>
    </xf>
    <xf numFmtId="0" fontId="18" fillId="9" borderId="1" xfId="0" applyFont="1" applyFill="1" applyBorder="1" applyAlignment="1">
      <alignment horizontal="left" vertical="center"/>
    </xf>
    <xf numFmtId="0" fontId="29" fillId="9" borderId="1" xfId="0" applyFont="1" applyFill="1" applyBorder="1" applyAlignment="1">
      <alignment horizontal="center" vertical="center"/>
    </xf>
    <xf numFmtId="0" fontId="2" fillId="0" borderId="0" xfId="0" applyFont="1" applyAlignment="1">
      <alignment horizontal="center" vertical="center"/>
    </xf>
    <xf numFmtId="0" fontId="6" fillId="6" borderId="30" xfId="0" applyFont="1" applyFill="1" applyBorder="1" applyAlignment="1">
      <alignment horizontal="right" vertical="center"/>
    </xf>
    <xf numFmtId="0" fontId="66" fillId="0" borderId="0" xfId="0" applyFont="1" applyAlignment="1">
      <alignment horizontal="left" vertical="center"/>
    </xf>
    <xf numFmtId="0" fontId="5" fillId="3" borderId="1" xfId="0" quotePrefix="1" applyFont="1" applyFill="1" applyBorder="1" applyAlignment="1">
      <alignment vertical="center"/>
    </xf>
    <xf numFmtId="0" fontId="2" fillId="3" borderId="1" xfId="0" applyFont="1" applyFill="1" applyBorder="1" applyAlignment="1">
      <alignment horizontal="center" vertical="center"/>
    </xf>
    <xf numFmtId="0" fontId="67" fillId="3" borderId="1" xfId="0" applyFont="1" applyFill="1" applyBorder="1" applyAlignment="1">
      <alignment vertical="center"/>
    </xf>
    <xf numFmtId="0" fontId="32" fillId="5" borderId="31" xfId="0" applyFont="1" applyFill="1" applyBorder="1" applyAlignment="1">
      <alignment vertical="center"/>
    </xf>
    <xf numFmtId="0" fontId="2" fillId="5" borderId="31" xfId="0" applyFont="1" applyFill="1" applyBorder="1" applyAlignment="1">
      <alignment horizontal="center" vertical="center"/>
    </xf>
    <xf numFmtId="0" fontId="21" fillId="5" borderId="31" xfId="0" applyFont="1" applyFill="1" applyBorder="1" applyAlignment="1">
      <alignment horizontal="right" vertical="center"/>
    </xf>
    <xf numFmtId="0" fontId="68" fillId="7" borderId="1" xfId="0" applyFont="1" applyFill="1" applyBorder="1" applyAlignment="1">
      <alignment horizontal="center" vertical="center"/>
    </xf>
    <xf numFmtId="0" fontId="2" fillId="4" borderId="1" xfId="0" applyFont="1" applyFill="1" applyBorder="1" applyAlignment="1">
      <alignment horizontal="center" vertical="center"/>
    </xf>
    <xf numFmtId="176" fontId="21" fillId="4" borderId="1" xfId="0" applyNumberFormat="1" applyFont="1" applyFill="1" applyBorder="1" applyAlignment="1">
      <alignment vertical="center"/>
    </xf>
    <xf numFmtId="176" fontId="21" fillId="0" borderId="32" xfId="0" applyNumberFormat="1" applyFont="1" applyBorder="1" applyAlignment="1">
      <alignment horizontal="right" vertical="center"/>
    </xf>
    <xf numFmtId="176" fontId="32" fillId="4" borderId="1" xfId="0" applyNumberFormat="1" applyFont="1" applyFill="1" applyBorder="1" applyAlignment="1">
      <alignment vertical="center"/>
    </xf>
    <xf numFmtId="179" fontId="2" fillId="4" borderId="1" xfId="0" applyNumberFormat="1" applyFont="1" applyFill="1" applyBorder="1" applyAlignment="1">
      <alignment horizontal="center" vertical="center"/>
    </xf>
    <xf numFmtId="176" fontId="2" fillId="4" borderId="1" xfId="0" applyNumberFormat="1" applyFont="1" applyFill="1" applyBorder="1" applyAlignment="1">
      <alignment horizontal="center" vertical="center"/>
    </xf>
    <xf numFmtId="177" fontId="69" fillId="4" borderId="1" xfId="0" applyNumberFormat="1" applyFont="1" applyFill="1" applyBorder="1" applyAlignment="1">
      <alignment vertical="center"/>
    </xf>
    <xf numFmtId="0" fontId="32" fillId="4" borderId="1" xfId="0" applyFont="1" applyFill="1" applyBorder="1"/>
    <xf numFmtId="0" fontId="70" fillId="7" borderId="26" xfId="0" applyFont="1" applyFill="1" applyBorder="1" applyAlignment="1">
      <alignment horizontal="center" vertical="center"/>
    </xf>
    <xf numFmtId="182" fontId="32" fillId="4" borderId="1" xfId="0" applyNumberFormat="1" applyFont="1" applyFill="1" applyBorder="1" applyAlignment="1">
      <alignment vertical="center"/>
    </xf>
    <xf numFmtId="37" fontId="32" fillId="4" borderId="1" xfId="0" applyNumberFormat="1" applyFont="1" applyFill="1" applyBorder="1" applyAlignment="1">
      <alignment vertical="center"/>
    </xf>
    <xf numFmtId="184" fontId="32" fillId="4" borderId="1" xfId="0" applyNumberFormat="1" applyFont="1" applyFill="1" applyBorder="1" applyAlignment="1">
      <alignment vertical="center"/>
    </xf>
    <xf numFmtId="184" fontId="32" fillId="0" borderId="0" xfId="0" applyNumberFormat="1" applyFont="1" applyAlignment="1">
      <alignment horizontal="right" vertical="center"/>
    </xf>
    <xf numFmtId="180" fontId="32" fillId="4" borderId="1" xfId="0" applyNumberFormat="1" applyFont="1" applyFill="1" applyBorder="1" applyAlignment="1">
      <alignment vertical="center"/>
    </xf>
    <xf numFmtId="181" fontId="32" fillId="4" borderId="1" xfId="0" applyNumberFormat="1" applyFont="1" applyFill="1" applyBorder="1" applyAlignment="1">
      <alignment vertical="center"/>
    </xf>
    <xf numFmtId="185" fontId="32" fillId="0" borderId="0" xfId="0" applyNumberFormat="1" applyFont="1" applyAlignment="1">
      <alignment horizontal="right" vertical="center"/>
    </xf>
    <xf numFmtId="186" fontId="32" fillId="0" borderId="0" xfId="0" applyNumberFormat="1" applyFont="1" applyAlignment="1">
      <alignment horizontal="right" vertical="center"/>
    </xf>
    <xf numFmtId="177" fontId="2" fillId="3" borderId="1" xfId="0" applyNumberFormat="1" applyFont="1" applyFill="1" applyBorder="1" applyAlignment="1">
      <alignment horizontal="center" vertical="center"/>
    </xf>
    <xf numFmtId="0" fontId="5" fillId="3" borderId="6" xfId="0" applyFont="1" applyFill="1" applyBorder="1" applyAlignment="1">
      <alignment vertical="center"/>
    </xf>
    <xf numFmtId="0" fontId="5" fillId="3" borderId="5" xfId="0" applyFont="1" applyFill="1" applyBorder="1" applyAlignment="1">
      <alignment vertical="center"/>
    </xf>
    <xf numFmtId="0" fontId="6" fillId="3" borderId="5" xfId="0" applyFont="1" applyFill="1" applyBorder="1" applyAlignment="1">
      <alignment vertical="center"/>
    </xf>
    <xf numFmtId="0" fontId="21" fillId="0" borderId="2" xfId="0" applyFont="1" applyBorder="1" applyAlignment="1">
      <alignment horizontal="right" vertical="center"/>
    </xf>
    <xf numFmtId="0" fontId="21" fillId="0" borderId="3" xfId="0" applyFont="1" applyBorder="1" applyAlignment="1">
      <alignment horizontal="right" vertical="center"/>
    </xf>
    <xf numFmtId="0" fontId="21" fillId="5" borderId="33" xfId="0" applyFont="1" applyFill="1" applyBorder="1" applyAlignment="1">
      <alignment horizontal="right" vertical="center"/>
    </xf>
    <xf numFmtId="0" fontId="21" fillId="5" borderId="34" xfId="0" applyFont="1" applyFill="1" applyBorder="1" applyAlignment="1">
      <alignment horizontal="right" vertical="center"/>
    </xf>
    <xf numFmtId="0" fontId="42" fillId="7" borderId="6" xfId="0" applyFont="1" applyFill="1" applyBorder="1" applyAlignment="1">
      <alignment vertical="center"/>
    </xf>
    <xf numFmtId="0" fontId="42" fillId="7" borderId="5" xfId="0" applyFont="1" applyFill="1" applyBorder="1" applyAlignment="1">
      <alignment vertical="center"/>
    </xf>
    <xf numFmtId="176" fontId="21" fillId="0" borderId="2" xfId="0" applyNumberFormat="1" applyFont="1" applyBorder="1" applyAlignment="1">
      <alignment horizontal="right" vertical="center"/>
    </xf>
    <xf numFmtId="176" fontId="21" fillId="0" borderId="3" xfId="0" applyNumberFormat="1" applyFont="1" applyBorder="1" applyAlignment="1">
      <alignment horizontal="right" vertical="center"/>
    </xf>
    <xf numFmtId="176" fontId="21" fillId="6" borderId="35" xfId="0" applyNumberFormat="1" applyFont="1" applyFill="1" applyBorder="1" applyAlignment="1">
      <alignment horizontal="right" vertical="center"/>
    </xf>
    <xf numFmtId="176" fontId="21" fillId="6" borderId="36" xfId="0" applyNumberFormat="1" applyFont="1" applyFill="1" applyBorder="1" applyAlignment="1">
      <alignment horizontal="right" vertical="center"/>
    </xf>
    <xf numFmtId="176" fontId="21" fillId="6" borderId="37" xfId="0" applyNumberFormat="1" applyFont="1" applyFill="1" applyBorder="1" applyAlignment="1">
      <alignment horizontal="right" vertical="center"/>
    </xf>
    <xf numFmtId="176" fontId="32" fillId="0" borderId="2" xfId="0" applyNumberFormat="1" applyFont="1" applyBorder="1" applyAlignment="1">
      <alignment horizontal="right" vertical="center"/>
    </xf>
    <xf numFmtId="176" fontId="32" fillId="0" borderId="3" xfId="0" applyNumberFormat="1" applyFont="1" applyBorder="1" applyAlignment="1">
      <alignment horizontal="right" vertical="center"/>
    </xf>
    <xf numFmtId="0" fontId="18" fillId="4" borderId="1" xfId="0" applyFont="1" applyFill="1" applyBorder="1" applyAlignment="1">
      <alignment horizontal="center" vertical="center"/>
    </xf>
    <xf numFmtId="0" fontId="42" fillId="4" borderId="1" xfId="0" applyFont="1" applyFill="1" applyBorder="1" applyAlignment="1">
      <alignment vertical="center"/>
    </xf>
    <xf numFmtId="0" fontId="42" fillId="4" borderId="1" xfId="0" applyFont="1" applyFill="1" applyBorder="1"/>
    <xf numFmtId="0" fontId="71" fillId="0" borderId="0" xfId="0" applyFont="1" applyAlignment="1">
      <alignment horizontal="center" vertical="center"/>
    </xf>
    <xf numFmtId="0" fontId="72" fillId="0" borderId="0" xfId="0" applyFont="1" applyAlignment="1">
      <alignment vertical="center"/>
    </xf>
    <xf numFmtId="176" fontId="40" fillId="0" borderId="2" xfId="0" applyNumberFormat="1" applyFont="1" applyBorder="1" applyAlignment="1">
      <alignment horizontal="right" vertical="center"/>
    </xf>
    <xf numFmtId="176" fontId="40" fillId="0" borderId="0" xfId="0" applyNumberFormat="1" applyFont="1" applyAlignment="1">
      <alignment horizontal="right" vertical="center"/>
    </xf>
    <xf numFmtId="176" fontId="40" fillId="0" borderId="3" xfId="0" applyNumberFormat="1" applyFont="1" applyBorder="1" applyAlignment="1">
      <alignment horizontal="right" vertical="center"/>
    </xf>
    <xf numFmtId="0" fontId="32" fillId="0" borderId="2" xfId="0" applyFont="1" applyBorder="1" applyAlignment="1">
      <alignment horizontal="right" vertical="center"/>
    </xf>
    <xf numFmtId="0" fontId="32" fillId="0" borderId="3" xfId="0" applyFont="1" applyBorder="1" applyAlignment="1">
      <alignment horizontal="right" vertical="center"/>
    </xf>
    <xf numFmtId="0" fontId="3" fillId="0" borderId="0" xfId="0" applyFont="1" applyAlignment="1">
      <alignment horizontal="right" vertical="center"/>
    </xf>
    <xf numFmtId="177" fontId="73" fillId="0" borderId="0" xfId="0" applyNumberFormat="1" applyFont="1" applyAlignment="1">
      <alignment vertical="center"/>
    </xf>
    <xf numFmtId="180" fontId="32" fillId="0" borderId="2" xfId="0" applyNumberFormat="1" applyFont="1" applyBorder="1" applyAlignment="1">
      <alignment horizontal="right" vertical="center"/>
    </xf>
    <xf numFmtId="180" fontId="32" fillId="0" borderId="3" xfId="0" applyNumberFormat="1" applyFont="1" applyBorder="1" applyAlignment="1">
      <alignment horizontal="right" vertical="center"/>
    </xf>
    <xf numFmtId="0" fontId="18" fillId="3" borderId="1" xfId="0" applyFont="1" applyFill="1" applyBorder="1" applyAlignment="1">
      <alignment horizontal="left" vertical="center"/>
    </xf>
    <xf numFmtId="0" fontId="5" fillId="3" borderId="1" xfId="0" applyFont="1" applyFill="1" applyBorder="1" applyAlignment="1">
      <alignment horizontal="center" vertical="center"/>
    </xf>
    <xf numFmtId="0" fontId="20" fillId="3" borderId="5" xfId="0" applyFont="1" applyFill="1" applyBorder="1" applyAlignment="1">
      <alignment vertical="center"/>
    </xf>
    <xf numFmtId="0" fontId="6" fillId="3" borderId="1" xfId="0" applyFont="1" applyFill="1" applyBorder="1" applyAlignment="1">
      <alignment horizontal="center" vertical="center"/>
    </xf>
    <xf numFmtId="0" fontId="74" fillId="3" borderId="6" xfId="0" applyFont="1" applyFill="1" applyBorder="1" applyAlignment="1">
      <alignment vertical="center"/>
    </xf>
    <xf numFmtId="0" fontId="75" fillId="3" borderId="1" xfId="0" applyFont="1" applyFill="1" applyBorder="1" applyAlignment="1">
      <alignment vertical="center"/>
    </xf>
    <xf numFmtId="0" fontId="76" fillId="3" borderId="5" xfId="0" applyFont="1" applyFill="1" applyBorder="1" applyAlignment="1">
      <alignment vertical="center"/>
    </xf>
    <xf numFmtId="0" fontId="20" fillId="3" borderId="6" xfId="0" applyFont="1" applyFill="1" applyBorder="1" applyAlignment="1">
      <alignment horizontal="left" vertical="center"/>
    </xf>
    <xf numFmtId="0" fontId="77" fillId="3" borderId="1" xfId="0" applyFont="1" applyFill="1" applyBorder="1" applyAlignment="1">
      <alignment horizontal="right" vertical="center"/>
    </xf>
    <xf numFmtId="0" fontId="20" fillId="3" borderId="1" xfId="0" applyFont="1" applyFill="1" applyBorder="1" applyAlignment="1">
      <alignment horizontal="right" vertical="center"/>
    </xf>
    <xf numFmtId="0" fontId="20" fillId="3" borderId="5" xfId="0" applyFont="1" applyFill="1" applyBorder="1" applyAlignment="1">
      <alignment horizontal="right" vertical="center"/>
    </xf>
    <xf numFmtId="0" fontId="78" fillId="3" borderId="5" xfId="0" applyFont="1" applyFill="1" applyBorder="1" applyAlignment="1">
      <alignment horizontal="right" vertical="center"/>
    </xf>
    <xf numFmtId="0" fontId="28" fillId="3" borderId="6" xfId="0" applyFont="1" applyFill="1" applyBorder="1" applyAlignment="1">
      <alignment horizontal="left" vertical="center"/>
    </xf>
    <xf numFmtId="0" fontId="79" fillId="0" borderId="0" xfId="0" applyFont="1" applyAlignment="1">
      <alignment vertical="center"/>
    </xf>
    <xf numFmtId="0" fontId="6" fillId="0" borderId="0" xfId="0" applyFont="1" applyAlignment="1">
      <alignment horizontal="center" vertical="center"/>
    </xf>
    <xf numFmtId="37" fontId="17" fillId="0" borderId="3" xfId="0" applyNumberFormat="1" applyFont="1" applyBorder="1" applyAlignment="1">
      <alignment horizontal="right" vertical="center"/>
    </xf>
    <xf numFmtId="0" fontId="16" fillId="0" borderId="0" xfId="0" applyFont="1" applyAlignment="1">
      <alignment horizontal="left" vertical="center"/>
    </xf>
    <xf numFmtId="0" fontId="6" fillId="5" borderId="38" xfId="0" applyFont="1" applyFill="1" applyBorder="1" applyAlignment="1">
      <alignment vertical="center"/>
    </xf>
    <xf numFmtId="0" fontId="2" fillId="5" borderId="38" xfId="0" applyFont="1" applyFill="1" applyBorder="1" applyAlignment="1">
      <alignment horizontal="left" vertical="center"/>
    </xf>
    <xf numFmtId="0" fontId="32" fillId="5" borderId="38" xfId="0" applyFont="1" applyFill="1" applyBorder="1" applyAlignment="1">
      <alignment vertical="center"/>
    </xf>
    <xf numFmtId="0" fontId="6" fillId="5" borderId="38" xfId="0" applyFont="1" applyFill="1" applyBorder="1" applyAlignment="1">
      <alignment horizontal="center" vertical="center"/>
    </xf>
    <xf numFmtId="37" fontId="17" fillId="5" borderId="39" xfId="0" applyNumberFormat="1" applyFont="1" applyFill="1" applyBorder="1" applyAlignment="1">
      <alignment horizontal="right" vertical="center"/>
    </xf>
    <xf numFmtId="37" fontId="17" fillId="5" borderId="38" xfId="0" applyNumberFormat="1" applyFont="1" applyFill="1" applyBorder="1" applyAlignment="1">
      <alignment horizontal="right" vertical="center"/>
    </xf>
    <xf numFmtId="37" fontId="17" fillId="5" borderId="40" xfId="0" applyNumberFormat="1" applyFont="1" applyFill="1" applyBorder="1" applyAlignment="1">
      <alignment horizontal="right" vertical="center"/>
    </xf>
    <xf numFmtId="0" fontId="16" fillId="5" borderId="38" xfId="0" applyFont="1" applyFill="1" applyBorder="1" applyAlignment="1">
      <alignment horizontal="left" vertical="center"/>
    </xf>
    <xf numFmtId="0" fontId="17" fillId="0" borderId="41" xfId="0" applyFont="1" applyBorder="1" applyAlignment="1">
      <alignment vertical="center"/>
    </xf>
    <xf numFmtId="0" fontId="2" fillId="0" borderId="41" xfId="0" applyFont="1" applyBorder="1" applyAlignment="1">
      <alignment horizontal="left" vertical="center"/>
    </xf>
    <xf numFmtId="0" fontId="16" fillId="0" borderId="41" xfId="0" applyFont="1" applyBorder="1" applyAlignment="1">
      <alignment vertical="center"/>
    </xf>
    <xf numFmtId="0" fontId="21" fillId="0" borderId="41" xfId="0" applyFont="1" applyBorder="1" applyAlignment="1">
      <alignment vertical="center"/>
    </xf>
    <xf numFmtId="0" fontId="17" fillId="0" borderId="41" xfId="0" applyFont="1" applyBorder="1" applyAlignment="1">
      <alignment horizontal="center" vertical="center"/>
    </xf>
    <xf numFmtId="176" fontId="17" fillId="0" borderId="42" xfId="0" applyNumberFormat="1" applyFont="1" applyBorder="1" applyAlignment="1">
      <alignment vertical="center"/>
    </xf>
    <xf numFmtId="176" fontId="17" fillId="0" borderId="41" xfId="0" applyNumberFormat="1" applyFont="1" applyBorder="1" applyAlignment="1">
      <alignment vertical="center"/>
    </xf>
    <xf numFmtId="176" fontId="17" fillId="0" borderId="43" xfId="0" applyNumberFormat="1" applyFont="1" applyBorder="1" applyAlignment="1">
      <alignment vertical="center"/>
    </xf>
    <xf numFmtId="38" fontId="21" fillId="0" borderId="42" xfId="0" applyNumberFormat="1" applyFont="1" applyBorder="1" applyAlignment="1">
      <alignment vertical="center"/>
    </xf>
    <xf numFmtId="38" fontId="21" fillId="0" borderId="41" xfId="0" applyNumberFormat="1" applyFont="1" applyBorder="1" applyAlignment="1">
      <alignment vertical="center"/>
    </xf>
    <xf numFmtId="38" fontId="21" fillId="0" borderId="43" xfId="0" applyNumberFormat="1" applyFont="1" applyBorder="1" applyAlignment="1">
      <alignment vertical="center"/>
    </xf>
    <xf numFmtId="38" fontId="21" fillId="0" borderId="44" xfId="0" applyNumberFormat="1" applyFont="1" applyBorder="1" applyAlignment="1">
      <alignment vertical="center"/>
    </xf>
    <xf numFmtId="38" fontId="21" fillId="0" borderId="45" xfId="0" applyNumberFormat="1" applyFont="1" applyBorder="1" applyAlignment="1">
      <alignment vertical="center"/>
    </xf>
    <xf numFmtId="38" fontId="21" fillId="0" borderId="46" xfId="0" applyNumberFormat="1" applyFont="1" applyBorder="1" applyAlignment="1">
      <alignment vertical="center"/>
    </xf>
    <xf numFmtId="0" fontId="21" fillId="0" borderId="47" xfId="0" quotePrefix="1" applyFont="1" applyBorder="1" applyAlignment="1">
      <alignment horizontal="center" vertical="center"/>
    </xf>
    <xf numFmtId="176" fontId="17" fillId="0" borderId="0" xfId="0" applyNumberFormat="1" applyFont="1" applyAlignment="1">
      <alignment vertical="center"/>
    </xf>
    <xf numFmtId="0" fontId="17" fillId="0" borderId="48" xfId="0" applyFont="1" applyBorder="1" applyAlignment="1">
      <alignment vertical="center"/>
    </xf>
    <xf numFmtId="0" fontId="2" fillId="0" borderId="48" xfId="0" applyFont="1" applyBorder="1" applyAlignment="1">
      <alignment horizontal="left" vertical="center"/>
    </xf>
    <xf numFmtId="0" fontId="16" fillId="0" borderId="48" xfId="0" applyFont="1" applyBorder="1" applyAlignment="1">
      <alignment vertical="center"/>
    </xf>
    <xf numFmtId="0" fontId="21" fillId="0" borderId="48" xfId="0" applyFont="1" applyBorder="1" applyAlignment="1">
      <alignment vertical="center"/>
    </xf>
    <xf numFmtId="0" fontId="17" fillId="0" borderId="48" xfId="0" applyFont="1" applyBorder="1" applyAlignment="1">
      <alignment horizontal="center" vertical="center"/>
    </xf>
    <xf numFmtId="176" fontId="17" fillId="0" borderId="49" xfId="0" applyNumberFormat="1" applyFont="1" applyBorder="1" applyAlignment="1">
      <alignment vertical="center"/>
    </xf>
    <xf numFmtId="176" fontId="17" fillId="0" borderId="48" xfId="0" applyNumberFormat="1" applyFont="1" applyBorder="1" applyAlignment="1">
      <alignment vertical="center"/>
    </xf>
    <xf numFmtId="176" fontId="17" fillId="0" borderId="50" xfId="0" applyNumberFormat="1" applyFont="1" applyBorder="1" applyAlignment="1">
      <alignment vertical="center"/>
    </xf>
    <xf numFmtId="38" fontId="21" fillId="0" borderId="49" xfId="0" applyNumberFormat="1" applyFont="1" applyBorder="1" applyAlignment="1">
      <alignment vertical="center"/>
    </xf>
    <xf numFmtId="38" fontId="21" fillId="0" borderId="48" xfId="0" applyNumberFormat="1" applyFont="1" applyBorder="1" applyAlignment="1">
      <alignment vertical="center"/>
    </xf>
    <xf numFmtId="38" fontId="21" fillId="0" borderId="50" xfId="0" applyNumberFormat="1" applyFont="1" applyBorder="1" applyAlignment="1">
      <alignment vertical="center"/>
    </xf>
    <xf numFmtId="0" fontId="17" fillId="0" borderId="49" xfId="0" applyFont="1" applyBorder="1" applyAlignment="1">
      <alignment vertical="center"/>
    </xf>
    <xf numFmtId="0" fontId="6" fillId="0" borderId="48" xfId="0" applyFont="1" applyBorder="1" applyAlignment="1">
      <alignment vertical="center"/>
    </xf>
    <xf numFmtId="0" fontId="6" fillId="0" borderId="49" xfId="0" applyFont="1" applyBorder="1" applyAlignment="1">
      <alignment vertical="center"/>
    </xf>
    <xf numFmtId="0" fontId="42" fillId="7" borderId="1" xfId="0" applyFont="1" applyFill="1" applyBorder="1" applyAlignment="1">
      <alignment horizontal="center" vertical="center"/>
    </xf>
    <xf numFmtId="0" fontId="32" fillId="0" borderId="0" xfId="0" applyFont="1" applyAlignment="1">
      <alignment horizontal="center" vertical="center"/>
    </xf>
    <xf numFmtId="37" fontId="32" fillId="4" borderId="6" xfId="0" applyNumberFormat="1" applyFont="1" applyFill="1" applyBorder="1" applyAlignment="1">
      <alignment vertical="center"/>
    </xf>
    <xf numFmtId="0" fontId="51" fillId="0" borderId="0" xfId="0" applyFont="1" applyAlignment="1">
      <alignment horizontal="center" vertical="center"/>
    </xf>
    <xf numFmtId="0" fontId="80" fillId="0" borderId="0" xfId="0" applyFont="1" applyAlignment="1">
      <alignment horizontal="center" vertical="center"/>
    </xf>
    <xf numFmtId="178" fontId="32" fillId="0" borderId="2" xfId="0" applyNumberFormat="1" applyFont="1" applyBorder="1" applyAlignment="1">
      <alignment horizontal="right" vertical="center"/>
    </xf>
    <xf numFmtId="178" fontId="32" fillId="0" borderId="3" xfId="0" applyNumberFormat="1" applyFont="1" applyBorder="1" applyAlignment="1">
      <alignment horizontal="right" vertical="center"/>
    </xf>
    <xf numFmtId="178" fontId="32" fillId="6" borderId="30" xfId="0" applyNumberFormat="1" applyFont="1" applyFill="1" applyBorder="1" applyAlignment="1">
      <alignment horizontal="right" vertical="center"/>
    </xf>
    <xf numFmtId="37" fontId="32" fillId="0" borderId="2" xfId="0" applyNumberFormat="1" applyFont="1" applyBorder="1" applyAlignment="1">
      <alignment horizontal="right" vertical="center"/>
    </xf>
    <xf numFmtId="37" fontId="32" fillId="0" borderId="3" xfId="0" applyNumberFormat="1" applyFont="1" applyBorder="1" applyAlignment="1">
      <alignment horizontal="right" vertical="center"/>
    </xf>
    <xf numFmtId="0" fontId="81" fillId="0" borderId="0" xfId="0" applyFont="1" applyAlignment="1">
      <alignment horizontal="center" vertical="center"/>
    </xf>
    <xf numFmtId="0" fontId="21" fillId="0" borderId="0" xfId="0" applyFont="1" applyAlignment="1">
      <alignment horizontal="center" vertical="center"/>
    </xf>
    <xf numFmtId="37" fontId="21" fillId="0" borderId="3" xfId="0" applyNumberFormat="1" applyFont="1" applyBorder="1" applyAlignment="1">
      <alignment horizontal="right" vertical="center"/>
    </xf>
    <xf numFmtId="176" fontId="32" fillId="10" borderId="30" xfId="0" applyNumberFormat="1" applyFont="1" applyFill="1" applyBorder="1" applyAlignment="1">
      <alignment horizontal="right" vertical="center"/>
    </xf>
    <xf numFmtId="0" fontId="16" fillId="4" borderId="1" xfId="0" applyFont="1" applyFill="1" applyBorder="1" applyAlignment="1">
      <alignment horizontal="left" vertical="center"/>
    </xf>
    <xf numFmtId="178" fontId="32" fillId="6" borderId="51" xfId="0" applyNumberFormat="1" applyFont="1" applyFill="1" applyBorder="1" applyAlignment="1">
      <alignment horizontal="right" vertical="center"/>
    </xf>
    <xf numFmtId="178" fontId="32" fillId="6" borderId="35" xfId="0" applyNumberFormat="1" applyFont="1" applyFill="1" applyBorder="1" applyAlignment="1">
      <alignment horizontal="right" vertical="center"/>
    </xf>
    <xf numFmtId="178" fontId="32" fillId="6" borderId="52" xfId="0" applyNumberFormat="1" applyFont="1" applyFill="1" applyBorder="1" applyAlignment="1">
      <alignment horizontal="right" vertical="center"/>
    </xf>
    <xf numFmtId="0" fontId="57" fillId="0" borderId="0" xfId="0" applyFont="1" applyAlignment="1">
      <alignment horizontal="center" vertical="center"/>
    </xf>
    <xf numFmtId="0" fontId="42" fillId="7" borderId="6" xfId="0" applyFont="1" applyFill="1" applyBorder="1" applyAlignment="1">
      <alignment horizontal="right" vertical="center"/>
    </xf>
    <xf numFmtId="0" fontId="42" fillId="7" borderId="5" xfId="0" applyFont="1" applyFill="1" applyBorder="1" applyAlignment="1">
      <alignment horizontal="right" vertical="center"/>
    </xf>
    <xf numFmtId="0" fontId="82" fillId="7" borderId="1" xfId="0" applyFont="1" applyFill="1" applyBorder="1" applyAlignment="1">
      <alignment vertical="center"/>
    </xf>
    <xf numFmtId="0" fontId="41" fillId="0" borderId="0" xfId="0" applyFont="1" applyAlignment="1">
      <alignment horizontal="center" vertical="center"/>
    </xf>
    <xf numFmtId="0" fontId="57" fillId="0" borderId="0" xfId="0" applyFont="1" applyAlignment="1">
      <alignment horizontal="left" vertical="center"/>
    </xf>
    <xf numFmtId="0" fontId="57" fillId="0" borderId="0" xfId="0" applyFont="1" applyAlignment="1">
      <alignment vertical="center"/>
    </xf>
    <xf numFmtId="176" fontId="83" fillId="0" borderId="2" xfId="0" applyNumberFormat="1" applyFont="1" applyBorder="1" applyAlignment="1">
      <alignment horizontal="right" vertical="center"/>
    </xf>
    <xf numFmtId="176" fontId="83" fillId="0" borderId="0" xfId="0" applyNumberFormat="1" applyFont="1" applyAlignment="1">
      <alignment horizontal="right" vertical="center"/>
    </xf>
    <xf numFmtId="176" fontId="83" fillId="0" borderId="3" xfId="0" applyNumberFormat="1" applyFont="1" applyBorder="1" applyAlignment="1">
      <alignment horizontal="right" vertical="center"/>
    </xf>
    <xf numFmtId="176" fontId="55" fillId="0" borderId="2" xfId="0" applyNumberFormat="1" applyFont="1" applyBorder="1" applyAlignment="1">
      <alignment horizontal="right" vertical="center"/>
    </xf>
    <xf numFmtId="176" fontId="55" fillId="0" borderId="0" xfId="0" applyNumberFormat="1" applyFont="1" applyAlignment="1">
      <alignment horizontal="right" vertical="center"/>
    </xf>
    <xf numFmtId="176" fontId="55" fillId="0" borderId="3" xfId="0" applyNumberFormat="1" applyFont="1" applyBorder="1" applyAlignment="1">
      <alignment horizontal="right" vertical="center"/>
    </xf>
    <xf numFmtId="0" fontId="83" fillId="0" borderId="2" xfId="0" applyFont="1" applyBorder="1" applyAlignment="1">
      <alignment horizontal="right" vertical="center"/>
    </xf>
    <xf numFmtId="0" fontId="83" fillId="0" borderId="0" xfId="0" applyFont="1" applyAlignment="1">
      <alignment vertical="center"/>
    </xf>
    <xf numFmtId="0" fontId="83" fillId="4" borderId="6" xfId="0" applyFont="1" applyFill="1" applyBorder="1" applyAlignment="1">
      <alignment vertical="center"/>
    </xf>
    <xf numFmtId="0" fontId="83" fillId="4" borderId="1" xfId="0" applyFont="1" applyFill="1" applyBorder="1" applyAlignment="1">
      <alignment vertical="center"/>
    </xf>
    <xf numFmtId="0" fontId="83" fillId="4" borderId="1" xfId="0" applyFont="1" applyFill="1" applyBorder="1" applyAlignment="1">
      <alignment horizontal="left" vertical="center"/>
    </xf>
    <xf numFmtId="37" fontId="83" fillId="0" borderId="0" xfId="0" applyNumberFormat="1" applyFont="1" applyAlignment="1">
      <alignment vertical="center"/>
    </xf>
    <xf numFmtId="0" fontId="84" fillId="0" borderId="0" xfId="0" applyFont="1" applyAlignment="1">
      <alignment horizontal="left" vertical="center"/>
    </xf>
    <xf numFmtId="176" fontId="21" fillId="10" borderId="30" xfId="0" applyNumberFormat="1" applyFont="1" applyFill="1" applyBorder="1" applyAlignment="1">
      <alignment horizontal="right" vertical="center"/>
    </xf>
    <xf numFmtId="0" fontId="3" fillId="4" borderId="1" xfId="0" applyFont="1" applyFill="1" applyBorder="1" applyAlignment="1">
      <alignment horizontal="right" vertical="center"/>
    </xf>
    <xf numFmtId="0" fontId="21" fillId="4" borderId="53" xfId="0" applyFont="1" applyFill="1" applyBorder="1" applyAlignment="1">
      <alignment horizontal="left" vertical="center"/>
    </xf>
    <xf numFmtId="0" fontId="21" fillId="0" borderId="54" xfId="0" applyFont="1" applyBorder="1" applyAlignment="1">
      <alignment horizontal="left" vertical="center"/>
    </xf>
    <xf numFmtId="0" fontId="21" fillId="0" borderId="54" xfId="0" applyFont="1" applyBorder="1" applyAlignment="1">
      <alignment horizontal="center" vertical="center"/>
    </xf>
    <xf numFmtId="0" fontId="21" fillId="0" borderId="54" xfId="0" applyFont="1" applyBorder="1" applyAlignment="1">
      <alignment vertical="center"/>
    </xf>
    <xf numFmtId="176" fontId="21" fillId="0" borderId="55" xfId="0" applyNumberFormat="1" applyFont="1" applyBorder="1" applyAlignment="1">
      <alignment horizontal="right" vertical="center"/>
    </xf>
    <xf numFmtId="176" fontId="21" fillId="0" borderId="54" xfId="0" applyNumberFormat="1" applyFont="1" applyBorder="1" applyAlignment="1">
      <alignment horizontal="right" vertical="center"/>
    </xf>
    <xf numFmtId="176" fontId="21" fillId="0" borderId="56" xfId="0" applyNumberFormat="1" applyFont="1" applyBorder="1" applyAlignment="1">
      <alignment horizontal="right" vertical="center"/>
    </xf>
    <xf numFmtId="37" fontId="21" fillId="0" borderId="54" xfId="0" applyNumberFormat="1" applyFont="1" applyBorder="1" applyAlignment="1">
      <alignment vertical="center"/>
    </xf>
    <xf numFmtId="0" fontId="32" fillId="4" borderId="57" xfId="0" applyFont="1" applyFill="1" applyBorder="1" applyAlignment="1">
      <alignment horizontal="left" vertical="center"/>
    </xf>
    <xf numFmtId="0" fontId="32" fillId="4" borderId="58" xfId="0" applyFont="1" applyFill="1" applyBorder="1" applyAlignment="1">
      <alignment horizontal="left" vertical="center"/>
    </xf>
    <xf numFmtId="0" fontId="32" fillId="0" borderId="59" xfId="0" applyFont="1" applyBorder="1" applyAlignment="1">
      <alignment horizontal="left" vertical="center"/>
    </xf>
    <xf numFmtId="0" fontId="32" fillId="0" borderId="59" xfId="0" applyFont="1" applyBorder="1" applyAlignment="1">
      <alignment horizontal="center" vertical="center"/>
    </xf>
    <xf numFmtId="0" fontId="32" fillId="0" borderId="59" xfId="0" applyFont="1" applyBorder="1" applyAlignment="1">
      <alignment vertical="center"/>
    </xf>
    <xf numFmtId="176" fontId="32" fillId="0" borderId="60" xfId="0" applyNumberFormat="1" applyFont="1" applyBorder="1" applyAlignment="1">
      <alignment horizontal="right" vertical="center"/>
    </xf>
    <xf numFmtId="176" fontId="32" fillId="0" borderId="59" xfId="0" applyNumberFormat="1" applyFont="1" applyBorder="1" applyAlignment="1">
      <alignment horizontal="right" vertical="center"/>
    </xf>
    <xf numFmtId="176" fontId="32" fillId="0" borderId="61" xfId="0" applyNumberFormat="1" applyFont="1" applyBorder="1" applyAlignment="1">
      <alignment horizontal="right" vertical="center"/>
    </xf>
    <xf numFmtId="37" fontId="32" fillId="0" borderId="59" xfId="0" applyNumberFormat="1" applyFont="1" applyBorder="1" applyAlignment="1">
      <alignment vertical="center"/>
    </xf>
    <xf numFmtId="0" fontId="21" fillId="0" borderId="0" xfId="0" applyFont="1"/>
    <xf numFmtId="0" fontId="85" fillId="4" borderId="1" xfId="0" applyFont="1" applyFill="1" applyBorder="1" applyAlignment="1">
      <alignment vertical="center"/>
    </xf>
    <xf numFmtId="0" fontId="86" fillId="0" borderId="0" xfId="0" applyFont="1" applyAlignment="1">
      <alignment vertical="center"/>
    </xf>
    <xf numFmtId="183" fontId="87" fillId="11" borderId="5" xfId="0" applyNumberFormat="1" applyFont="1" applyFill="1" applyBorder="1" applyAlignment="1">
      <alignment vertical="center"/>
    </xf>
    <xf numFmtId="0" fontId="5" fillId="12" borderId="1" xfId="0" applyFont="1" applyFill="1" applyBorder="1" applyAlignment="1">
      <alignment vertical="center"/>
    </xf>
    <xf numFmtId="0" fontId="5" fillId="0" borderId="62" xfId="0" applyFont="1" applyBorder="1" applyAlignment="1">
      <alignment vertical="center"/>
    </xf>
    <xf numFmtId="0" fontId="87" fillId="13" borderId="63" xfId="0" applyFont="1" applyFill="1" applyBorder="1" applyAlignment="1">
      <alignment vertical="center"/>
    </xf>
    <xf numFmtId="0" fontId="87" fillId="13" borderId="64" xfId="0" applyFont="1" applyFill="1" applyBorder="1" applyAlignment="1">
      <alignment vertical="center"/>
    </xf>
    <xf numFmtId="0" fontId="88" fillId="0" borderId="0" xfId="0" applyFont="1" applyAlignment="1">
      <alignment vertical="center"/>
    </xf>
    <xf numFmtId="0" fontId="89" fillId="0" borderId="0" xfId="0" applyFont="1" applyAlignment="1">
      <alignment vertical="center"/>
    </xf>
    <xf numFmtId="0" fontId="87" fillId="0" borderId="3" xfId="0" applyFont="1" applyBorder="1" applyAlignment="1">
      <alignment vertical="center"/>
    </xf>
    <xf numFmtId="0" fontId="87" fillId="0" borderId="65" xfId="0" applyFont="1" applyBorder="1" applyAlignment="1">
      <alignment vertical="center"/>
    </xf>
    <xf numFmtId="0" fontId="90" fillId="0" borderId="66" xfId="0" applyFont="1" applyBorder="1" applyAlignment="1">
      <alignment vertical="center"/>
    </xf>
    <xf numFmtId="0" fontId="9" fillId="0" borderId="3" xfId="0" applyFont="1" applyBorder="1" applyAlignment="1">
      <alignment horizontal="right" vertical="center"/>
    </xf>
    <xf numFmtId="0" fontId="9" fillId="0" borderId="67" xfId="0" applyFont="1" applyBorder="1" applyAlignment="1">
      <alignment vertical="center"/>
    </xf>
    <xf numFmtId="0" fontId="9" fillId="0" borderId="68" xfId="0" applyFont="1" applyBorder="1" applyAlignment="1">
      <alignment vertical="center"/>
    </xf>
    <xf numFmtId="187" fontId="26" fillId="14" borderId="1" xfId="0" applyNumberFormat="1" applyFont="1" applyFill="1" applyBorder="1" applyAlignment="1">
      <alignment vertical="center"/>
    </xf>
    <xf numFmtId="188" fontId="5" fillId="0" borderId="69" xfId="0" applyNumberFormat="1" applyFont="1" applyBorder="1" applyAlignment="1">
      <alignment vertical="center"/>
    </xf>
    <xf numFmtId="189" fontId="5" fillId="15" borderId="70" xfId="0" applyNumberFormat="1" applyFont="1" applyFill="1" applyBorder="1" applyAlignment="1">
      <alignment vertical="center"/>
    </xf>
    <xf numFmtId="189" fontId="5" fillId="13" borderId="70" xfId="0" applyNumberFormat="1" applyFont="1" applyFill="1" applyBorder="1" applyAlignment="1">
      <alignment vertical="center"/>
    </xf>
    <xf numFmtId="189" fontId="5" fillId="0" borderId="71" xfId="0" applyNumberFormat="1" applyFont="1" applyBorder="1" applyAlignment="1">
      <alignment vertical="center"/>
    </xf>
    <xf numFmtId="189" fontId="5" fillId="0" borderId="72" xfId="0" applyNumberFormat="1" applyFont="1" applyBorder="1" applyAlignment="1">
      <alignment vertical="center"/>
    </xf>
    <xf numFmtId="0" fontId="91" fillId="0" borderId="73" xfId="0" applyFont="1" applyBorder="1" applyAlignment="1">
      <alignment vertical="center"/>
    </xf>
    <xf numFmtId="187" fontId="92" fillId="0" borderId="0" xfId="0" applyNumberFormat="1" applyFont="1" applyAlignment="1">
      <alignment horizontal="right" vertical="center"/>
    </xf>
    <xf numFmtId="188" fontId="5" fillId="0" borderId="3" xfId="0" applyNumberFormat="1" applyFont="1" applyBorder="1" applyAlignment="1">
      <alignment vertical="center"/>
    </xf>
    <xf numFmtId="178" fontId="93" fillId="0" borderId="0" xfId="0" applyNumberFormat="1" applyFont="1" applyAlignment="1">
      <alignment vertical="center"/>
    </xf>
    <xf numFmtId="178" fontId="93" fillId="0" borderId="62" xfId="0" applyNumberFormat="1" applyFont="1" applyBorder="1" applyAlignment="1">
      <alignment vertical="center"/>
    </xf>
    <xf numFmtId="187" fontId="5" fillId="0" borderId="44" xfId="0" applyNumberFormat="1" applyFont="1" applyBorder="1" applyAlignment="1">
      <alignment vertical="center"/>
    </xf>
    <xf numFmtId="187" fontId="5" fillId="0" borderId="46" xfId="0" applyNumberFormat="1" applyFont="1" applyBorder="1" applyAlignment="1">
      <alignment vertical="center"/>
    </xf>
    <xf numFmtId="1" fontId="5" fillId="11" borderId="74" xfId="0" applyNumberFormat="1" applyFont="1" applyFill="1" applyBorder="1" applyAlignment="1">
      <alignment vertical="center"/>
    </xf>
    <xf numFmtId="1" fontId="5" fillId="13" borderId="74" xfId="0" applyNumberFormat="1" applyFont="1" applyFill="1" applyBorder="1" applyAlignment="1">
      <alignment vertical="center"/>
    </xf>
    <xf numFmtId="3" fontId="5" fillId="0" borderId="75" xfId="0" applyNumberFormat="1" applyFont="1" applyBorder="1" applyAlignment="1">
      <alignment vertical="center"/>
    </xf>
    <xf numFmtId="3" fontId="5" fillId="0" borderId="45" xfId="0" applyNumberFormat="1" applyFont="1" applyBorder="1" applyAlignment="1">
      <alignment vertical="center"/>
    </xf>
    <xf numFmtId="0" fontId="94" fillId="0" borderId="0" xfId="0" applyFont="1" applyAlignment="1">
      <alignment vertical="center"/>
    </xf>
    <xf numFmtId="187" fontId="5" fillId="0" borderId="2" xfId="0" applyNumberFormat="1" applyFont="1" applyBorder="1" applyAlignment="1">
      <alignment vertical="center"/>
    </xf>
    <xf numFmtId="187" fontId="5" fillId="0" borderId="3" xfId="0" applyNumberFormat="1" applyFont="1" applyBorder="1" applyAlignment="1">
      <alignment vertical="center"/>
    </xf>
    <xf numFmtId="1" fontId="5" fillId="11" borderId="1" xfId="0" applyNumberFormat="1" applyFont="1" applyFill="1" applyBorder="1" applyAlignment="1">
      <alignment vertical="center"/>
    </xf>
    <xf numFmtId="1" fontId="5" fillId="13" borderId="1" xfId="0" applyNumberFormat="1" applyFont="1" applyFill="1" applyBorder="1" applyAlignment="1">
      <alignment vertical="center"/>
    </xf>
    <xf numFmtId="3" fontId="5" fillId="0" borderId="62" xfId="0" applyNumberFormat="1" applyFont="1" applyBorder="1" applyAlignment="1">
      <alignment vertical="center"/>
    </xf>
    <xf numFmtId="3" fontId="5" fillId="0" borderId="0" xfId="0" applyNumberFormat="1" applyFont="1" applyAlignment="1">
      <alignment vertical="center"/>
    </xf>
    <xf numFmtId="1" fontId="5" fillId="11" borderId="7" xfId="0" applyNumberFormat="1" applyFont="1" applyFill="1" applyBorder="1" applyAlignment="1">
      <alignment vertical="center"/>
    </xf>
    <xf numFmtId="1" fontId="5" fillId="13" borderId="7" xfId="0" applyNumberFormat="1" applyFont="1" applyFill="1" applyBorder="1" applyAlignment="1">
      <alignment vertical="center"/>
    </xf>
    <xf numFmtId="187" fontId="5" fillId="0" borderId="23" xfId="0" applyNumberFormat="1" applyFont="1" applyBorder="1" applyAlignment="1">
      <alignment vertical="center"/>
    </xf>
    <xf numFmtId="187" fontId="5" fillId="0" borderId="24" xfId="0" applyNumberFormat="1" applyFont="1" applyBorder="1" applyAlignment="1">
      <alignment vertical="center"/>
    </xf>
    <xf numFmtId="1" fontId="5" fillId="11" borderId="76" xfId="0" applyNumberFormat="1" applyFont="1" applyFill="1" applyBorder="1" applyAlignment="1">
      <alignment vertical="center"/>
    </xf>
    <xf numFmtId="1" fontId="5" fillId="13" borderId="76" xfId="0" applyNumberFormat="1" applyFont="1" applyFill="1" applyBorder="1" applyAlignment="1">
      <alignment vertical="center"/>
    </xf>
    <xf numFmtId="3" fontId="5" fillId="0" borderId="77" xfId="0" applyNumberFormat="1" applyFont="1" applyBorder="1" applyAlignment="1">
      <alignment vertical="center"/>
    </xf>
    <xf numFmtId="3" fontId="5" fillId="0" borderId="22" xfId="0" applyNumberFormat="1" applyFont="1" applyBorder="1" applyAlignment="1">
      <alignment vertical="center"/>
    </xf>
    <xf numFmtId="0" fontId="95" fillId="0" borderId="0" xfId="0" applyFont="1" applyAlignment="1">
      <alignment vertical="center"/>
    </xf>
    <xf numFmtId="187" fontId="5" fillId="0" borderId="0" xfId="0" applyNumberFormat="1" applyFont="1" applyAlignment="1">
      <alignment vertical="center"/>
    </xf>
    <xf numFmtId="187" fontId="13" fillId="0" borderId="0" xfId="0" applyNumberFormat="1" applyFont="1" applyAlignment="1">
      <alignment vertical="center"/>
    </xf>
    <xf numFmtId="178" fontId="5" fillId="0" borderId="45" xfId="0" applyNumberFormat="1" applyFont="1" applyBorder="1" applyAlignment="1">
      <alignment vertical="center"/>
    </xf>
    <xf numFmtId="178" fontId="5" fillId="0" borderId="75" xfId="0" applyNumberFormat="1" applyFont="1" applyBorder="1" applyAlignment="1">
      <alignment vertical="center"/>
    </xf>
    <xf numFmtId="178" fontId="5" fillId="0" borderId="0" xfId="0" applyNumberFormat="1" applyFont="1" applyAlignment="1">
      <alignment vertical="center"/>
    </xf>
    <xf numFmtId="178" fontId="5" fillId="0" borderId="62" xfId="0" applyNumberFormat="1" applyFont="1" applyBorder="1" applyAlignment="1">
      <alignment vertical="center"/>
    </xf>
    <xf numFmtId="178" fontId="5" fillId="0" borderId="22" xfId="0" applyNumberFormat="1" applyFont="1" applyBorder="1" applyAlignment="1">
      <alignment vertical="center"/>
    </xf>
    <xf numFmtId="178" fontId="5" fillId="0" borderId="77" xfId="0" applyNumberFormat="1" applyFont="1" applyBorder="1" applyAlignment="1">
      <alignment vertical="center"/>
    </xf>
    <xf numFmtId="188" fontId="86" fillId="0" borderId="0" xfId="0" applyNumberFormat="1" applyFont="1" applyAlignment="1">
      <alignment horizontal="left" vertical="center"/>
    </xf>
    <xf numFmtId="188" fontId="26" fillId="14" borderId="78" xfId="0" applyNumberFormat="1" applyFont="1" applyFill="1" applyBorder="1" applyAlignment="1">
      <alignment vertical="center"/>
    </xf>
    <xf numFmtId="188" fontId="13" fillId="0" borderId="0" xfId="0" applyNumberFormat="1" applyFont="1" applyAlignment="1">
      <alignment vertical="center"/>
    </xf>
    <xf numFmtId="188" fontId="13" fillId="0" borderId="3" xfId="0" applyNumberFormat="1" applyFont="1" applyBorder="1" applyAlignment="1">
      <alignment vertical="center"/>
    </xf>
    <xf numFmtId="178" fontId="93" fillId="13" borderId="0" xfId="0" applyNumberFormat="1" applyFont="1" applyFill="1" applyAlignment="1">
      <alignment vertical="center"/>
    </xf>
    <xf numFmtId="178" fontId="93" fillId="0" borderId="79" xfId="0" applyNumberFormat="1" applyFont="1" applyBorder="1" applyAlignment="1">
      <alignment vertical="center"/>
    </xf>
    <xf numFmtId="178" fontId="93" fillId="13" borderId="79" xfId="0" applyNumberFormat="1" applyFont="1" applyFill="1" applyBorder="1" applyAlignment="1">
      <alignment vertical="center"/>
    </xf>
    <xf numFmtId="181" fontId="92" fillId="0" borderId="0" xfId="0" applyNumberFormat="1" applyFont="1" applyAlignment="1">
      <alignment horizontal="right" vertical="center"/>
    </xf>
    <xf numFmtId="181" fontId="92" fillId="0" borderId="3" xfId="0" applyNumberFormat="1" applyFont="1" applyBorder="1" applyAlignment="1">
      <alignment vertical="center"/>
    </xf>
    <xf numFmtId="187" fontId="26" fillId="14" borderId="78" xfId="0" applyNumberFormat="1" applyFont="1" applyFill="1" applyBorder="1" applyAlignment="1">
      <alignment vertical="center"/>
    </xf>
    <xf numFmtId="0" fontId="5" fillId="0" borderId="71" xfId="0" applyFont="1" applyBorder="1" applyAlignment="1">
      <alignment vertical="center"/>
    </xf>
    <xf numFmtId="0" fontId="5" fillId="0" borderId="72" xfId="0" applyFont="1" applyBorder="1" applyAlignment="1">
      <alignment vertical="center"/>
    </xf>
    <xf numFmtId="0" fontId="96" fillId="0" borderId="0" xfId="0" applyFont="1" applyAlignment="1">
      <alignment vertical="center"/>
    </xf>
    <xf numFmtId="181" fontId="92" fillId="0" borderId="0" xfId="0" applyNumberFormat="1" applyFont="1" applyAlignment="1">
      <alignment vertical="center"/>
    </xf>
    <xf numFmtId="188" fontId="9" fillId="9" borderId="78" xfId="0" applyNumberFormat="1" applyFont="1" applyFill="1" applyBorder="1" applyAlignment="1">
      <alignment horizontal="left" vertical="center"/>
    </xf>
    <xf numFmtId="0" fontId="87" fillId="0" borderId="72" xfId="0" applyFont="1" applyBorder="1" applyAlignment="1">
      <alignment vertical="center"/>
    </xf>
    <xf numFmtId="188" fontId="5" fillId="0" borderId="0" xfId="0" applyNumberFormat="1" applyFont="1" applyAlignment="1">
      <alignment horizontal="left" vertical="center"/>
    </xf>
    <xf numFmtId="188" fontId="5" fillId="0" borderId="80" xfId="0" applyNumberFormat="1" applyFont="1" applyBorder="1" applyAlignment="1">
      <alignment vertical="center"/>
    </xf>
    <xf numFmtId="1" fontId="5" fillId="0" borderId="0" xfId="0" applyNumberFormat="1" applyFont="1" applyAlignment="1">
      <alignment vertical="center"/>
    </xf>
    <xf numFmtId="1" fontId="5" fillId="0" borderId="79" xfId="0" applyNumberFormat="1" applyFont="1" applyBorder="1" applyAlignment="1">
      <alignment vertical="center"/>
    </xf>
    <xf numFmtId="188" fontId="13" fillId="0" borderId="0" xfId="0" applyNumberFormat="1" applyFont="1" applyAlignment="1">
      <alignment horizontal="right" vertical="center"/>
    </xf>
    <xf numFmtId="178" fontId="93" fillId="11" borderId="81" xfId="0" applyNumberFormat="1" applyFont="1" applyFill="1" applyBorder="1" applyAlignment="1">
      <alignment vertical="center"/>
    </xf>
    <xf numFmtId="178" fontId="93" fillId="11" borderId="1" xfId="0" applyNumberFormat="1" applyFont="1" applyFill="1" applyBorder="1" applyAlignment="1">
      <alignment vertical="center"/>
    </xf>
    <xf numFmtId="178" fontId="87" fillId="11" borderId="1" xfId="0" applyNumberFormat="1" applyFont="1" applyFill="1" applyBorder="1" applyAlignment="1">
      <alignment vertical="center"/>
    </xf>
    <xf numFmtId="178" fontId="93" fillId="0" borderId="3" xfId="0" applyNumberFormat="1" applyFont="1" applyBorder="1" applyAlignment="1">
      <alignment vertical="center"/>
    </xf>
    <xf numFmtId="178" fontId="93" fillId="0" borderId="0" xfId="0" applyNumberFormat="1" applyFont="1" applyAlignment="1">
      <alignment horizontal="left" vertical="center"/>
    </xf>
    <xf numFmtId="188" fontId="9" fillId="16" borderId="70" xfId="0" applyNumberFormat="1" applyFont="1" applyFill="1" applyBorder="1" applyAlignment="1">
      <alignment vertical="center"/>
    </xf>
    <xf numFmtId="188" fontId="93" fillId="0" borderId="0" xfId="0" applyNumberFormat="1" applyFont="1" applyAlignment="1">
      <alignment vertical="center"/>
    </xf>
    <xf numFmtId="188" fontId="93" fillId="0" borderId="3" xfId="0" applyNumberFormat="1" applyFont="1" applyBorder="1" applyAlignment="1">
      <alignment vertical="center"/>
    </xf>
    <xf numFmtId="188" fontId="5" fillId="0" borderId="0" xfId="0" applyNumberFormat="1" applyFont="1" applyAlignment="1">
      <alignment vertical="center"/>
    </xf>
    <xf numFmtId="189" fontId="5" fillId="15" borderId="1" xfId="0" applyNumberFormat="1" applyFont="1" applyFill="1" applyBorder="1" applyAlignment="1">
      <alignment vertical="center"/>
    </xf>
    <xf numFmtId="189" fontId="5" fillId="13" borderId="1" xfId="0" applyNumberFormat="1" applyFont="1" applyFill="1" applyBorder="1" applyAlignment="1">
      <alignment vertical="center"/>
    </xf>
    <xf numFmtId="0" fontId="5" fillId="11" borderId="82" xfId="0" applyFont="1" applyFill="1" applyBorder="1" applyAlignment="1">
      <alignment vertical="center"/>
    </xf>
    <xf numFmtId="0" fontId="87" fillId="11" borderId="83" xfId="0" applyFont="1" applyFill="1" applyBorder="1" applyAlignment="1">
      <alignment vertical="center"/>
    </xf>
    <xf numFmtId="0" fontId="87" fillId="11" borderId="84" xfId="0" applyFont="1" applyFill="1" applyBorder="1" applyAlignment="1">
      <alignment vertical="center"/>
    </xf>
    <xf numFmtId="190" fontId="93" fillId="11" borderId="85" xfId="0" applyNumberFormat="1" applyFont="1" applyFill="1" applyBorder="1" applyAlignment="1">
      <alignment vertical="center"/>
    </xf>
    <xf numFmtId="190" fontId="93" fillId="11" borderId="86" xfId="0" applyNumberFormat="1" applyFont="1" applyFill="1" applyBorder="1" applyAlignment="1">
      <alignment vertical="center"/>
    </xf>
    <xf numFmtId="190" fontId="93" fillId="11" borderId="87" xfId="0" applyNumberFormat="1" applyFont="1" applyFill="1" applyBorder="1" applyAlignment="1">
      <alignment vertical="center"/>
    </xf>
    <xf numFmtId="0" fontId="5" fillId="11" borderId="85" xfId="0" applyFont="1" applyFill="1" applyBorder="1" applyAlignment="1">
      <alignment vertical="center"/>
    </xf>
    <xf numFmtId="0" fontId="87" fillId="11" borderId="86" xfId="0" applyFont="1" applyFill="1" applyBorder="1" applyAlignment="1">
      <alignment vertical="center"/>
    </xf>
    <xf numFmtId="0" fontId="87" fillId="11" borderId="87" xfId="0" applyFont="1" applyFill="1" applyBorder="1" applyAlignment="1">
      <alignment vertical="center"/>
    </xf>
    <xf numFmtId="181" fontId="93" fillId="0" borderId="0" xfId="0" applyNumberFormat="1" applyFont="1" applyAlignment="1">
      <alignment vertical="center"/>
    </xf>
    <xf numFmtId="181" fontId="93" fillId="0" borderId="3" xfId="0" applyNumberFormat="1" applyFont="1" applyBorder="1" applyAlignment="1">
      <alignment vertical="center"/>
    </xf>
    <xf numFmtId="190" fontId="93" fillId="11" borderId="88" xfId="0" applyNumberFormat="1" applyFont="1" applyFill="1" applyBorder="1" applyAlignment="1">
      <alignment vertical="center"/>
    </xf>
    <xf numFmtId="0" fontId="87" fillId="11" borderId="89" xfId="0" applyFont="1" applyFill="1" applyBorder="1" applyAlignment="1">
      <alignment vertical="center"/>
    </xf>
    <xf numFmtId="0" fontId="87" fillId="11" borderId="90" xfId="0" applyFont="1" applyFill="1" applyBorder="1" applyAlignment="1">
      <alignment vertical="center"/>
    </xf>
    <xf numFmtId="189" fontId="5" fillId="0" borderId="0" xfId="0" applyNumberFormat="1" applyFont="1" applyAlignment="1">
      <alignment vertical="center"/>
    </xf>
    <xf numFmtId="189" fontId="5" fillId="13" borderId="0" xfId="0" applyNumberFormat="1" applyFont="1" applyFill="1" applyAlignment="1">
      <alignment vertical="center"/>
    </xf>
    <xf numFmtId="189" fontId="5" fillId="0" borderId="62" xfId="0" applyNumberFormat="1" applyFont="1" applyBorder="1" applyAlignment="1">
      <alignment vertical="center"/>
    </xf>
    <xf numFmtId="181" fontId="5" fillId="0" borderId="0" xfId="0" applyNumberFormat="1" applyFont="1" applyAlignment="1">
      <alignment vertical="center"/>
    </xf>
    <xf numFmtId="181" fontId="5" fillId="0" borderId="3" xfId="0" applyNumberFormat="1" applyFont="1" applyBorder="1" applyAlignment="1">
      <alignment vertical="center"/>
    </xf>
    <xf numFmtId="187" fontId="26" fillId="14" borderId="70" xfId="0" applyNumberFormat="1" applyFont="1" applyFill="1" applyBorder="1" applyAlignment="1">
      <alignment vertical="center"/>
    </xf>
    <xf numFmtId="189" fontId="5" fillId="11" borderId="70" xfId="0" applyNumberFormat="1" applyFont="1" applyFill="1" applyBorder="1" applyAlignment="1">
      <alignment vertical="center"/>
    </xf>
    <xf numFmtId="189" fontId="5" fillId="11" borderId="91" xfId="0" applyNumberFormat="1" applyFont="1" applyFill="1" applyBorder="1" applyAlignment="1">
      <alignment vertical="center"/>
    </xf>
    <xf numFmtId="181" fontId="13" fillId="0" borderId="0" xfId="0" applyNumberFormat="1" applyFont="1" applyAlignment="1">
      <alignment vertical="center"/>
    </xf>
    <xf numFmtId="181" fontId="13" fillId="0" borderId="3" xfId="0" applyNumberFormat="1" applyFont="1" applyBorder="1" applyAlignment="1">
      <alignment vertical="center"/>
    </xf>
    <xf numFmtId="181" fontId="97" fillId="9" borderId="1" xfId="0" applyNumberFormat="1" applyFont="1" applyFill="1" applyBorder="1" applyAlignment="1">
      <alignment vertical="center"/>
    </xf>
    <xf numFmtId="189" fontId="98" fillId="15" borderId="1" xfId="0" applyNumberFormat="1" applyFont="1" applyFill="1" applyBorder="1" applyAlignment="1">
      <alignment vertical="center"/>
    </xf>
    <xf numFmtId="191" fontId="5" fillId="0" borderId="62" xfId="0" applyNumberFormat="1" applyFont="1" applyBorder="1" applyAlignment="1">
      <alignment vertical="center"/>
    </xf>
    <xf numFmtId="191" fontId="98" fillId="0" borderId="0" xfId="0" applyNumberFormat="1" applyFont="1" applyAlignment="1">
      <alignment vertical="center"/>
    </xf>
    <xf numFmtId="0" fontId="9" fillId="0" borderId="44" xfId="0" applyFont="1" applyBorder="1" applyAlignment="1">
      <alignment horizontal="left" vertical="center"/>
    </xf>
    <xf numFmtId="0" fontId="87" fillId="0" borderId="46" xfId="0" applyFont="1" applyBorder="1" applyAlignment="1">
      <alignment vertical="center"/>
    </xf>
    <xf numFmtId="189" fontId="5" fillId="15" borderId="74" xfId="0" applyNumberFormat="1" applyFont="1" applyFill="1" applyBorder="1" applyAlignment="1">
      <alignment vertical="center"/>
    </xf>
    <xf numFmtId="189" fontId="5" fillId="13" borderId="74" xfId="0" applyNumberFormat="1" applyFont="1" applyFill="1" applyBorder="1" applyAlignment="1">
      <alignment vertical="center"/>
    </xf>
    <xf numFmtId="189" fontId="5" fillId="0" borderId="75" xfId="0" applyNumberFormat="1" applyFont="1" applyBorder="1" applyAlignment="1">
      <alignment vertical="center"/>
    </xf>
    <xf numFmtId="189" fontId="5" fillId="0" borderId="45" xfId="0" applyNumberFormat="1" applyFont="1" applyBorder="1" applyAlignment="1">
      <alignment vertical="center"/>
    </xf>
    <xf numFmtId="189" fontId="5" fillId="0" borderId="92" xfId="0" applyNumberFormat="1" applyFont="1" applyBorder="1" applyAlignment="1">
      <alignment vertical="center"/>
    </xf>
    <xf numFmtId="181" fontId="13" fillId="0" borderId="2" xfId="0" applyNumberFormat="1" applyFont="1" applyBorder="1" applyAlignment="1">
      <alignment vertical="center"/>
    </xf>
    <xf numFmtId="181" fontId="92" fillId="0" borderId="23" xfId="0" applyNumberFormat="1" applyFont="1" applyBorder="1" applyAlignment="1">
      <alignment vertical="center"/>
    </xf>
    <xf numFmtId="0" fontId="87" fillId="0" borderId="24" xfId="0" applyFont="1" applyBorder="1" applyAlignment="1">
      <alignment vertical="center"/>
    </xf>
    <xf numFmtId="178" fontId="93" fillId="0" borderId="22" xfId="0" applyNumberFormat="1" applyFont="1" applyBorder="1" applyAlignment="1">
      <alignment vertical="center"/>
    </xf>
    <xf numFmtId="178" fontId="93" fillId="0" borderId="77" xfId="0" applyNumberFormat="1" applyFont="1" applyBorder="1" applyAlignment="1">
      <alignment vertical="center"/>
    </xf>
    <xf numFmtId="188" fontId="26" fillId="14" borderId="1" xfId="0" applyNumberFormat="1" applyFont="1" applyFill="1" applyBorder="1" applyAlignment="1">
      <alignment vertical="center"/>
    </xf>
    <xf numFmtId="189" fontId="5" fillId="13" borderId="72" xfId="0" applyNumberFormat="1" applyFont="1" applyFill="1" applyBorder="1" applyAlignment="1">
      <alignment vertical="center"/>
    </xf>
    <xf numFmtId="188" fontId="9" fillId="0" borderId="0" xfId="0" applyNumberFormat="1" applyFont="1" applyAlignment="1">
      <alignment vertical="center"/>
    </xf>
    <xf numFmtId="188" fontId="9" fillId="0" borderId="3" xfId="0" applyNumberFormat="1" applyFont="1" applyBorder="1" applyAlignment="1">
      <alignment horizontal="left" vertical="center"/>
    </xf>
    <xf numFmtId="188" fontId="9" fillId="0" borderId="3" xfId="0" applyNumberFormat="1" applyFont="1" applyBorder="1" applyAlignment="1">
      <alignment vertical="center"/>
    </xf>
    <xf numFmtId="10" fontId="93" fillId="0" borderId="0" xfId="0" applyNumberFormat="1" applyFont="1" applyAlignment="1">
      <alignment vertical="center"/>
    </xf>
    <xf numFmtId="189" fontId="93" fillId="0" borderId="62" xfId="0" applyNumberFormat="1" applyFont="1" applyBorder="1" applyAlignment="1">
      <alignment vertical="center"/>
    </xf>
    <xf numFmtId="189" fontId="93" fillId="0" borderId="0" xfId="0" applyNumberFormat="1" applyFont="1" applyAlignment="1">
      <alignment vertical="center"/>
    </xf>
    <xf numFmtId="188" fontId="5" fillId="0" borderId="0" xfId="0" applyNumberFormat="1" applyFont="1" applyAlignment="1">
      <alignment horizontal="center" vertical="center"/>
    </xf>
    <xf numFmtId="10" fontId="5" fillId="0" borderId="0" xfId="0" applyNumberFormat="1" applyFont="1" applyAlignment="1">
      <alignment vertical="center"/>
    </xf>
    <xf numFmtId="10" fontId="5" fillId="0" borderId="62" xfId="0" applyNumberFormat="1" applyFont="1" applyBorder="1" applyAlignment="1">
      <alignment vertical="center"/>
    </xf>
    <xf numFmtId="189" fontId="87" fillId="0" borderId="0" xfId="0" applyNumberFormat="1" applyFont="1" applyAlignment="1">
      <alignment vertical="center"/>
    </xf>
    <xf numFmtId="188" fontId="9" fillId="16" borderId="1" xfId="0" applyNumberFormat="1" applyFont="1" applyFill="1" applyBorder="1" applyAlignment="1">
      <alignment vertical="center"/>
    </xf>
    <xf numFmtId="0" fontId="5" fillId="11" borderId="81" xfId="0" applyFont="1" applyFill="1" applyBorder="1" applyAlignment="1">
      <alignment vertical="center"/>
    </xf>
    <xf numFmtId="0" fontId="5" fillId="11" borderId="1" xfId="0" applyFont="1" applyFill="1" applyBorder="1" applyAlignment="1">
      <alignment vertical="center"/>
    </xf>
    <xf numFmtId="0" fontId="93" fillId="11" borderId="81" xfId="0" applyFont="1" applyFill="1" applyBorder="1" applyAlignment="1">
      <alignment vertical="center"/>
    </xf>
    <xf numFmtId="0" fontId="93" fillId="11" borderId="1" xfId="0" applyFont="1" applyFill="1" applyBorder="1" applyAlignment="1">
      <alignment vertical="center"/>
    </xf>
    <xf numFmtId="188" fontId="98" fillId="9" borderId="1" xfId="0" applyNumberFormat="1" applyFont="1" applyFill="1" applyBorder="1" applyAlignment="1">
      <alignment vertical="center"/>
    </xf>
    <xf numFmtId="188" fontId="98" fillId="0" borderId="3" xfId="0" applyNumberFormat="1" applyFont="1" applyBorder="1" applyAlignment="1">
      <alignment vertical="center"/>
    </xf>
    <xf numFmtId="188" fontId="98" fillId="0" borderId="0" xfId="0" applyNumberFormat="1" applyFont="1" applyAlignment="1">
      <alignment horizontal="right" vertical="center"/>
    </xf>
    <xf numFmtId="188" fontId="98" fillId="0" borderId="3" xfId="0" applyNumberFormat="1" applyFont="1" applyBorder="1" applyAlignment="1">
      <alignment horizontal="right" vertical="center"/>
    </xf>
    <xf numFmtId="0" fontId="98" fillId="0" borderId="0" xfId="0" applyFont="1" applyAlignment="1">
      <alignment vertical="center"/>
    </xf>
    <xf numFmtId="188" fontId="92" fillId="0" borderId="0" xfId="0" applyNumberFormat="1" applyFont="1" applyAlignment="1">
      <alignment horizontal="left" vertical="center"/>
    </xf>
    <xf numFmtId="188" fontId="92" fillId="0" borderId="3" xfId="0" applyNumberFormat="1" applyFont="1" applyBorder="1" applyAlignment="1">
      <alignment horizontal="left" vertical="center"/>
    </xf>
    <xf numFmtId="190" fontId="93" fillId="11" borderId="81" xfId="0" applyNumberFormat="1" applyFont="1" applyFill="1" applyBorder="1" applyAlignment="1">
      <alignment vertical="center"/>
    </xf>
    <xf numFmtId="190" fontId="93" fillId="11" borderId="1" xfId="0" applyNumberFormat="1" applyFont="1" applyFill="1" applyBorder="1" applyAlignment="1">
      <alignment vertical="center"/>
    </xf>
    <xf numFmtId="1" fontId="5" fillId="0" borderId="62" xfId="0" applyNumberFormat="1" applyFont="1" applyBorder="1" applyAlignment="1">
      <alignment vertical="center"/>
    </xf>
    <xf numFmtId="181" fontId="98" fillId="9" borderId="1" xfId="0" applyNumberFormat="1" applyFont="1" applyFill="1" applyBorder="1" applyAlignment="1">
      <alignment vertical="center"/>
    </xf>
    <xf numFmtId="181" fontId="98" fillId="0" borderId="3" xfId="0" applyNumberFormat="1" applyFont="1" applyBorder="1" applyAlignment="1">
      <alignment vertical="center"/>
    </xf>
    <xf numFmtId="0" fontId="26" fillId="14" borderId="1" xfId="0" applyFont="1" applyFill="1" applyBorder="1" applyAlignment="1">
      <alignment vertical="center"/>
    </xf>
    <xf numFmtId="0" fontId="87" fillId="0" borderId="69" xfId="0" applyFont="1" applyBorder="1" applyAlignment="1">
      <alignment vertical="center"/>
    </xf>
    <xf numFmtId="189" fontId="5" fillId="0" borderId="79" xfId="0" applyNumberFormat="1" applyFont="1" applyBorder="1" applyAlignment="1">
      <alignment vertical="center"/>
    </xf>
    <xf numFmtId="189" fontId="5" fillId="13" borderId="79" xfId="0" applyNumberFormat="1" applyFont="1" applyFill="1" applyBorder="1" applyAlignment="1">
      <alignment vertical="center"/>
    </xf>
    <xf numFmtId="9" fontId="93" fillId="0" borderId="0" xfId="0" applyNumberFormat="1" applyFont="1" applyAlignment="1">
      <alignment vertical="center"/>
    </xf>
    <xf numFmtId="9" fontId="93" fillId="0" borderId="62" xfId="0" applyNumberFormat="1" applyFont="1" applyBorder="1" applyAlignment="1">
      <alignment vertical="center"/>
    </xf>
    <xf numFmtId="188" fontId="5" fillId="9" borderId="1" xfId="0" applyNumberFormat="1" applyFont="1" applyFill="1" applyBorder="1" applyAlignment="1">
      <alignment vertical="center"/>
    </xf>
    <xf numFmtId="192" fontId="5" fillId="11" borderId="1" xfId="0" applyNumberFormat="1" applyFont="1" applyFill="1" applyBorder="1" applyAlignment="1">
      <alignment vertical="center"/>
    </xf>
    <xf numFmtId="192" fontId="5" fillId="13" borderId="1" xfId="0" applyNumberFormat="1" applyFont="1" applyFill="1" applyBorder="1" applyAlignment="1">
      <alignment vertical="center"/>
    </xf>
    <xf numFmtId="188" fontId="86" fillId="0" borderId="44" xfId="0" applyNumberFormat="1" applyFont="1" applyBorder="1" applyAlignment="1">
      <alignment horizontal="left" vertical="center"/>
    </xf>
    <xf numFmtId="0" fontId="5" fillId="0" borderId="45" xfId="0" applyFont="1" applyBorder="1" applyAlignment="1">
      <alignment vertical="center"/>
    </xf>
    <xf numFmtId="0" fontId="5" fillId="0" borderId="75" xfId="0" applyFont="1" applyBorder="1" applyAlignment="1">
      <alignment vertical="center"/>
    </xf>
    <xf numFmtId="188" fontId="5" fillId="9" borderId="6" xfId="0" applyNumberFormat="1" applyFont="1" applyFill="1" applyBorder="1" applyAlignment="1">
      <alignment vertical="center"/>
    </xf>
    <xf numFmtId="188" fontId="92" fillId="0" borderId="2" xfId="0" applyNumberFormat="1" applyFont="1" applyBorder="1" applyAlignment="1">
      <alignment horizontal="left" vertical="center"/>
    </xf>
    <xf numFmtId="184" fontId="98" fillId="0" borderId="3" xfId="0" applyNumberFormat="1" applyFont="1" applyBorder="1" applyAlignment="1">
      <alignment vertical="center"/>
    </xf>
    <xf numFmtId="184" fontId="5" fillId="9" borderId="6" xfId="0" applyNumberFormat="1" applyFont="1" applyFill="1" applyBorder="1" applyAlignment="1">
      <alignment vertical="center"/>
    </xf>
    <xf numFmtId="189" fontId="5" fillId="11" borderId="1" xfId="0" applyNumberFormat="1" applyFont="1" applyFill="1" applyBorder="1" applyAlignment="1">
      <alignment vertical="center"/>
    </xf>
    <xf numFmtId="193" fontId="5" fillId="11" borderId="81" xfId="0" applyNumberFormat="1" applyFont="1" applyFill="1" applyBorder="1" applyAlignment="1">
      <alignment vertical="center"/>
    </xf>
    <xf numFmtId="193" fontId="5" fillId="11" borderId="1" xfId="0" applyNumberFormat="1" applyFont="1" applyFill="1" applyBorder="1" applyAlignment="1">
      <alignment vertical="center"/>
    </xf>
    <xf numFmtId="193" fontId="5" fillId="9" borderId="6" xfId="0" applyNumberFormat="1" applyFont="1" applyFill="1" applyBorder="1" applyAlignment="1">
      <alignment vertical="center"/>
    </xf>
    <xf numFmtId="193" fontId="5" fillId="0" borderId="3" xfId="0" applyNumberFormat="1" applyFont="1" applyBorder="1" applyAlignment="1">
      <alignment vertical="center"/>
    </xf>
    <xf numFmtId="176" fontId="5" fillId="15" borderId="1" xfId="0" applyNumberFormat="1" applyFont="1" applyFill="1" applyBorder="1" applyAlignment="1">
      <alignment vertical="center"/>
    </xf>
    <xf numFmtId="0" fontId="5" fillId="11" borderId="93" xfId="0" applyFont="1" applyFill="1" applyBorder="1" applyAlignment="1">
      <alignment vertical="center"/>
    </xf>
    <xf numFmtId="0" fontId="5" fillId="11" borderId="94" xfId="0" applyFont="1" applyFill="1" applyBorder="1" applyAlignment="1">
      <alignment vertical="center"/>
    </xf>
    <xf numFmtId="184" fontId="98" fillId="0" borderId="2" xfId="0" applyNumberFormat="1" applyFont="1" applyBorder="1" applyAlignment="1">
      <alignment vertical="center"/>
    </xf>
    <xf numFmtId="190" fontId="98" fillId="11" borderId="1" xfId="0" applyNumberFormat="1" applyFont="1" applyFill="1" applyBorder="1" applyAlignment="1">
      <alignment vertical="center"/>
    </xf>
    <xf numFmtId="190" fontId="98" fillId="11" borderId="95" xfId="0" applyNumberFormat="1" applyFont="1" applyFill="1" applyBorder="1" applyAlignment="1">
      <alignment vertical="center"/>
    </xf>
    <xf numFmtId="190" fontId="98" fillId="11" borderId="96" xfId="0" applyNumberFormat="1" applyFont="1" applyFill="1" applyBorder="1" applyAlignment="1">
      <alignment vertical="center"/>
    </xf>
    <xf numFmtId="184" fontId="98" fillId="0" borderId="23" xfId="0" applyNumberFormat="1" applyFont="1" applyBorder="1" applyAlignment="1">
      <alignment vertical="center"/>
    </xf>
    <xf numFmtId="184" fontId="98" fillId="0" borderId="24" xfId="0" applyNumberFormat="1" applyFont="1" applyBorder="1" applyAlignment="1">
      <alignment vertical="center"/>
    </xf>
    <xf numFmtId="190" fontId="5" fillId="11" borderId="76" xfId="0" applyNumberFormat="1" applyFont="1" applyFill="1" applyBorder="1" applyAlignment="1">
      <alignment vertical="center"/>
    </xf>
    <xf numFmtId="190" fontId="5" fillId="11" borderId="97" xfId="0" applyNumberFormat="1" applyFont="1" applyFill="1" applyBorder="1" applyAlignment="1">
      <alignment vertical="center"/>
    </xf>
    <xf numFmtId="190" fontId="5" fillId="11" borderId="98" xfId="0" applyNumberFormat="1" applyFont="1" applyFill="1" applyBorder="1" applyAlignment="1">
      <alignment vertical="center"/>
    </xf>
    <xf numFmtId="188" fontId="99" fillId="14" borderId="1" xfId="0" applyNumberFormat="1" applyFont="1" applyFill="1" applyBorder="1" applyAlignment="1">
      <alignment horizontal="left" vertical="center"/>
    </xf>
    <xf numFmtId="188" fontId="26" fillId="16" borderId="70" xfId="0" applyNumberFormat="1" applyFont="1" applyFill="1" applyBorder="1" applyAlignment="1">
      <alignment vertical="center"/>
    </xf>
    <xf numFmtId="189" fontId="5" fillId="11" borderId="81" xfId="0" applyNumberFormat="1" applyFont="1" applyFill="1" applyBorder="1" applyAlignment="1">
      <alignment vertical="center"/>
    </xf>
    <xf numFmtId="188" fontId="5" fillId="9" borderId="99" xfId="0" applyNumberFormat="1" applyFont="1" applyFill="1" applyBorder="1" applyAlignment="1">
      <alignment vertical="center"/>
    </xf>
    <xf numFmtId="0" fontId="87" fillId="0" borderId="100" xfId="0" applyFont="1" applyBorder="1" applyAlignment="1">
      <alignment vertical="center"/>
    </xf>
    <xf numFmtId="1" fontId="5" fillId="15" borderId="26" xfId="0" applyNumberFormat="1" applyFont="1" applyFill="1" applyBorder="1" applyAlignment="1">
      <alignment vertical="center"/>
    </xf>
    <xf numFmtId="1" fontId="5" fillId="13" borderId="26" xfId="0" applyNumberFormat="1" applyFont="1" applyFill="1" applyBorder="1" applyAlignment="1">
      <alignment vertical="center"/>
    </xf>
    <xf numFmtId="1" fontId="5" fillId="11" borderId="101" xfId="0" applyNumberFormat="1" applyFont="1" applyFill="1" applyBorder="1" applyAlignment="1">
      <alignment vertical="center"/>
    </xf>
    <xf numFmtId="1" fontId="5" fillId="11" borderId="26" xfId="0" applyNumberFormat="1" applyFont="1" applyFill="1" applyBorder="1" applyAlignment="1">
      <alignment vertical="center"/>
    </xf>
    <xf numFmtId="1" fontId="5" fillId="15" borderId="1" xfId="0" applyNumberFormat="1" applyFont="1" applyFill="1" applyBorder="1" applyAlignment="1">
      <alignment vertical="center"/>
    </xf>
    <xf numFmtId="9" fontId="5" fillId="0" borderId="0" xfId="0" applyNumberFormat="1" applyFont="1" applyAlignment="1">
      <alignment vertical="center"/>
    </xf>
    <xf numFmtId="9" fontId="5" fillId="0" borderId="62" xfId="0" applyNumberFormat="1" applyFont="1" applyBorder="1" applyAlignment="1">
      <alignment vertical="center"/>
    </xf>
    <xf numFmtId="188" fontId="5" fillId="9" borderId="102" xfId="0" applyNumberFormat="1" applyFont="1" applyFill="1" applyBorder="1" applyAlignment="1">
      <alignment vertical="center"/>
    </xf>
    <xf numFmtId="9" fontId="5" fillId="0" borderId="22" xfId="0" applyNumberFormat="1" applyFont="1" applyBorder="1" applyAlignment="1">
      <alignment vertical="center"/>
    </xf>
    <xf numFmtId="9" fontId="5" fillId="0" borderId="77" xfId="0" applyNumberFormat="1" applyFont="1" applyBorder="1" applyAlignment="1">
      <alignment vertical="center"/>
    </xf>
    <xf numFmtId="1" fontId="5" fillId="13" borderId="0" xfId="0" applyNumberFormat="1" applyFont="1" applyFill="1" applyAlignment="1">
      <alignment vertical="center"/>
    </xf>
    <xf numFmtId="1" fontId="5" fillId="11" borderId="81" xfId="0" applyNumberFormat="1" applyFont="1" applyFill="1" applyBorder="1" applyAlignment="1">
      <alignment vertical="center"/>
    </xf>
    <xf numFmtId="1" fontId="5" fillId="11" borderId="103" xfId="0" applyNumberFormat="1" applyFont="1" applyFill="1" applyBorder="1" applyAlignment="1">
      <alignment vertical="center"/>
    </xf>
    <xf numFmtId="1" fontId="5" fillId="11" borderId="104" xfId="0" applyNumberFormat="1" applyFont="1" applyFill="1" applyBorder="1" applyAlignment="1">
      <alignment vertical="center"/>
    </xf>
    <xf numFmtId="188" fontId="11" fillId="0" borderId="0" xfId="0" applyNumberFormat="1" applyFont="1" applyAlignment="1">
      <alignment vertical="center"/>
    </xf>
    <xf numFmtId="188" fontId="93" fillId="0" borderId="0" xfId="0" applyNumberFormat="1" applyFont="1" applyAlignment="1">
      <alignment horizontal="right" vertical="center"/>
    </xf>
    <xf numFmtId="188" fontId="98" fillId="0" borderId="69" xfId="0" applyNumberFormat="1" applyFont="1" applyBorder="1" applyAlignment="1">
      <alignment horizontal="left" vertical="center"/>
    </xf>
    <xf numFmtId="9" fontId="93" fillId="13" borderId="0" xfId="0" applyNumberFormat="1" applyFont="1" applyFill="1" applyAlignment="1">
      <alignment vertical="center"/>
    </xf>
    <xf numFmtId="188" fontId="19" fillId="0" borderId="3" xfId="0" applyNumberFormat="1" applyFont="1" applyBorder="1" applyAlignment="1">
      <alignment horizontal="left" vertical="center"/>
    </xf>
    <xf numFmtId="10" fontId="93" fillId="13" borderId="0" xfId="0" applyNumberFormat="1" applyFont="1" applyFill="1" applyAlignment="1">
      <alignment vertical="center"/>
    </xf>
    <xf numFmtId="0" fontId="93" fillId="0" borderId="62" xfId="0" applyFont="1" applyBorder="1" applyAlignment="1">
      <alignment vertical="center"/>
    </xf>
    <xf numFmtId="0" fontId="93" fillId="0" borderId="0" xfId="0" applyFont="1" applyAlignment="1">
      <alignment vertical="center"/>
    </xf>
    <xf numFmtId="188" fontId="9" fillId="9" borderId="1" xfId="0" applyNumberFormat="1" applyFont="1" applyFill="1" applyBorder="1" applyAlignment="1">
      <alignment vertical="center"/>
    </xf>
    <xf numFmtId="188" fontId="98" fillId="0" borderId="3" xfId="0" applyNumberFormat="1" applyFont="1" applyBorder="1" applyAlignment="1">
      <alignment horizontal="left" vertical="center"/>
    </xf>
    <xf numFmtId="188" fontId="93" fillId="0" borderId="0" xfId="0" applyNumberFormat="1" applyFont="1" applyAlignment="1">
      <alignment horizontal="left" vertical="center"/>
    </xf>
    <xf numFmtId="10" fontId="93" fillId="0" borderId="62" xfId="0" applyNumberFormat="1" applyFont="1" applyBorder="1" applyAlignment="1">
      <alignment vertical="center"/>
    </xf>
    <xf numFmtId="188" fontId="98" fillId="0" borderId="69" xfId="0" applyNumberFormat="1" applyFont="1" applyBorder="1" applyAlignment="1">
      <alignment horizontal="right" vertical="center"/>
    </xf>
    <xf numFmtId="181" fontId="98" fillId="0" borderId="3" xfId="0" applyNumberFormat="1" applyFont="1" applyBorder="1" applyAlignment="1">
      <alignment horizontal="right" vertical="center"/>
    </xf>
    <xf numFmtId="188" fontId="92" fillId="0" borderId="0" xfId="0" applyNumberFormat="1" applyFont="1" applyAlignment="1">
      <alignment vertical="center"/>
    </xf>
    <xf numFmtId="188" fontId="92" fillId="0" borderId="3" xfId="0" applyNumberFormat="1" applyFont="1" applyBorder="1" applyAlignment="1">
      <alignment vertical="center"/>
    </xf>
    <xf numFmtId="0" fontId="26" fillId="16" borderId="1" xfId="0" applyFont="1" applyFill="1" applyBorder="1" applyAlignment="1">
      <alignment vertical="center"/>
    </xf>
    <xf numFmtId="0" fontId="26" fillId="0" borderId="0" xfId="0" applyFont="1" applyAlignment="1">
      <alignment vertical="center"/>
    </xf>
    <xf numFmtId="0" fontId="100" fillId="0" borderId="0" xfId="0" applyFont="1" applyAlignment="1">
      <alignment vertical="center"/>
    </xf>
    <xf numFmtId="0" fontId="9" fillId="9" borderId="1" xfId="0" applyFont="1" applyFill="1" applyBorder="1" applyAlignment="1">
      <alignment vertical="center"/>
    </xf>
    <xf numFmtId="0" fontId="87" fillId="9" borderId="5" xfId="0" applyFont="1" applyFill="1" applyBorder="1" applyAlignment="1">
      <alignment vertical="center"/>
    </xf>
    <xf numFmtId="189" fontId="5" fillId="0" borderId="66" xfId="0" applyNumberFormat="1" applyFont="1" applyBorder="1" applyAlignment="1">
      <alignment vertical="center"/>
    </xf>
    <xf numFmtId="188" fontId="87" fillId="0" borderId="3" xfId="0" applyNumberFormat="1" applyFont="1" applyBorder="1" applyAlignment="1">
      <alignment vertical="center"/>
    </xf>
    <xf numFmtId="188" fontId="99" fillId="0" borderId="0" xfId="0" applyNumberFormat="1" applyFont="1" applyAlignment="1">
      <alignment horizontal="left" vertical="center"/>
    </xf>
    <xf numFmtId="0" fontId="5" fillId="0" borderId="105" xfId="0" applyFont="1" applyBorder="1" applyAlignment="1">
      <alignment vertical="center"/>
    </xf>
    <xf numFmtId="0" fontId="87" fillId="0" borderId="106" xfId="0" applyFont="1" applyBorder="1" applyAlignment="1">
      <alignment vertical="center"/>
    </xf>
    <xf numFmtId="1" fontId="5" fillId="0" borderId="107" xfId="0" applyNumberFormat="1" applyFont="1" applyBorder="1" applyAlignment="1">
      <alignment vertical="center"/>
    </xf>
    <xf numFmtId="1" fontId="5" fillId="0" borderId="108" xfId="0" applyNumberFormat="1" applyFont="1" applyBorder="1" applyAlignment="1">
      <alignment vertical="center"/>
    </xf>
    <xf numFmtId="0" fontId="5" fillId="0" borderId="109" xfId="0" applyFont="1" applyBorder="1" applyAlignment="1">
      <alignment vertical="center"/>
    </xf>
    <xf numFmtId="0" fontId="87" fillId="0" borderId="110" xfId="0" applyFont="1" applyBorder="1" applyAlignment="1">
      <alignment vertical="center"/>
    </xf>
    <xf numFmtId="1" fontId="5" fillId="0" borderId="67" xfId="0" applyNumberFormat="1" applyFont="1" applyBorder="1" applyAlignment="1">
      <alignment vertical="center"/>
    </xf>
    <xf numFmtId="1" fontId="5" fillId="0" borderId="68" xfId="0" applyNumberFormat="1" applyFont="1" applyBorder="1" applyAlignment="1">
      <alignment vertical="center"/>
    </xf>
    <xf numFmtId="0" fontId="101" fillId="13" borderId="1" xfId="0" applyFont="1" applyFill="1" applyBorder="1" applyAlignment="1">
      <alignment vertical="center"/>
    </xf>
    <xf numFmtId="0" fontId="5" fillId="13" borderId="1" xfId="0" applyFont="1" applyFill="1" applyBorder="1" applyAlignment="1">
      <alignment vertical="center"/>
    </xf>
    <xf numFmtId="0" fontId="5" fillId="13" borderId="81" xfId="0" applyFont="1" applyFill="1" applyBorder="1" applyAlignment="1">
      <alignment vertical="center"/>
    </xf>
    <xf numFmtId="0" fontId="99" fillId="14" borderId="1" xfId="0" applyFont="1" applyFill="1" applyBorder="1" applyAlignment="1">
      <alignment vertical="center"/>
    </xf>
    <xf numFmtId="0" fontId="87" fillId="14" borderId="5" xfId="0" applyFont="1" applyFill="1" applyBorder="1" applyAlignment="1">
      <alignment vertical="center"/>
    </xf>
    <xf numFmtId="0" fontId="9" fillId="0" borderId="0" xfId="0" applyFont="1" applyAlignment="1">
      <alignment horizontal="left" vertical="center"/>
    </xf>
    <xf numFmtId="0" fontId="102" fillId="0" borderId="73" xfId="0" applyFont="1" applyBorder="1" applyAlignment="1">
      <alignment vertical="center"/>
    </xf>
    <xf numFmtId="0" fontId="5" fillId="0" borderId="0" xfId="0" applyFont="1" applyAlignment="1">
      <alignment horizontal="left" vertical="center"/>
    </xf>
    <xf numFmtId="0" fontId="103" fillId="0" borderId="73" xfId="0" applyFont="1" applyBorder="1" applyAlignment="1">
      <alignment vertical="center"/>
    </xf>
    <xf numFmtId="189" fontId="5" fillId="11" borderId="111" xfId="0" applyNumberFormat="1" applyFont="1" applyFill="1" applyBorder="1" applyAlignment="1">
      <alignment vertical="center"/>
    </xf>
    <xf numFmtId="189" fontId="5" fillId="11" borderId="112" xfId="0" applyNumberFormat="1" applyFont="1" applyFill="1" applyBorder="1" applyAlignment="1">
      <alignment vertical="center"/>
    </xf>
    <xf numFmtId="0" fontId="104" fillId="12" borderId="73" xfId="0" applyFont="1" applyFill="1" applyBorder="1" applyAlignment="1">
      <alignment vertical="center"/>
    </xf>
    <xf numFmtId="189" fontId="5" fillId="11" borderId="113" xfId="0" applyNumberFormat="1" applyFont="1" applyFill="1" applyBorder="1" applyAlignment="1">
      <alignment vertical="center"/>
    </xf>
    <xf numFmtId="0" fontId="87" fillId="11" borderId="1" xfId="0" applyFont="1" applyFill="1" applyBorder="1" applyAlignment="1">
      <alignment vertical="center"/>
    </xf>
    <xf numFmtId="0" fontId="3" fillId="0" borderId="0" xfId="0" applyFont="1" applyAlignment="1">
      <alignment horizontal="left" vertical="center"/>
    </xf>
    <xf numFmtId="0" fontId="105" fillId="14" borderId="30" xfId="0" applyFont="1" applyFill="1" applyBorder="1" applyAlignment="1">
      <alignment horizontal="center" vertical="center"/>
    </xf>
    <xf numFmtId="0" fontId="105" fillId="14" borderId="114" xfId="0" applyFont="1" applyFill="1" applyBorder="1" applyAlignment="1">
      <alignment horizontal="center" vertical="center"/>
    </xf>
    <xf numFmtId="0" fontId="105" fillId="14" borderId="115" xfId="0" applyFont="1" applyFill="1" applyBorder="1" applyAlignment="1">
      <alignment horizontal="center" vertical="center"/>
    </xf>
    <xf numFmtId="3" fontId="102" fillId="0" borderId="0" xfId="0" applyNumberFormat="1" applyFont="1" applyAlignment="1">
      <alignment horizontal="right" vertical="center"/>
    </xf>
    <xf numFmtId="0" fontId="106" fillId="9" borderId="115" xfId="0" applyFont="1" applyFill="1" applyBorder="1" applyAlignment="1">
      <alignment horizontal="center" vertical="center"/>
    </xf>
    <xf numFmtId="10" fontId="102" fillId="0" borderId="0" xfId="0" applyNumberFormat="1" applyFont="1" applyAlignment="1">
      <alignment vertical="center"/>
    </xf>
    <xf numFmtId="0" fontId="102" fillId="16" borderId="116" xfId="0" applyFont="1" applyFill="1" applyBorder="1" applyAlignment="1">
      <alignment horizontal="center" vertical="center"/>
    </xf>
    <xf numFmtId="3" fontId="102" fillId="0" borderId="45" xfId="0" applyNumberFormat="1" applyFont="1" applyBorder="1" applyAlignment="1">
      <alignment vertical="center"/>
    </xf>
    <xf numFmtId="3" fontId="102" fillId="11" borderId="74" xfId="0" applyNumberFormat="1" applyFont="1" applyFill="1" applyBorder="1" applyAlignment="1">
      <alignment vertical="center"/>
    </xf>
    <xf numFmtId="0" fontId="106" fillId="9" borderId="117" xfId="0" applyFont="1" applyFill="1" applyBorder="1" applyAlignment="1">
      <alignment horizontal="center" vertical="center"/>
    </xf>
    <xf numFmtId="10" fontId="102" fillId="0" borderId="22" xfId="0" applyNumberFormat="1" applyFont="1" applyBorder="1" applyAlignment="1">
      <alignment vertical="center"/>
    </xf>
    <xf numFmtId="0" fontId="108" fillId="11" borderId="120" xfId="0" applyFont="1" applyFill="1" applyBorder="1" applyAlignment="1">
      <alignment vertical="center"/>
    </xf>
    <xf numFmtId="0" fontId="108" fillId="11" borderId="121" xfId="0" applyFont="1" applyFill="1" applyBorder="1" applyAlignment="1">
      <alignment vertical="center"/>
    </xf>
    <xf numFmtId="0" fontId="108" fillId="11" borderId="96" xfId="0" applyFont="1" applyFill="1" applyBorder="1" applyAlignment="1">
      <alignment vertical="center"/>
    </xf>
    <xf numFmtId="0" fontId="108" fillId="11" borderId="122" xfId="0" applyFont="1" applyFill="1" applyBorder="1" applyAlignment="1">
      <alignment horizontal="right"/>
    </xf>
    <xf numFmtId="0" fontId="109" fillId="14" borderId="123" xfId="0" applyFont="1" applyFill="1" applyBorder="1" applyAlignment="1">
      <alignment horizontal="center"/>
    </xf>
    <xf numFmtId="0" fontId="110" fillId="14" borderId="124" xfId="0" applyFont="1" applyFill="1" applyBorder="1"/>
    <xf numFmtId="194" fontId="108" fillId="17" borderId="125" xfId="0" applyNumberFormat="1" applyFont="1" applyFill="1" applyBorder="1" applyAlignment="1">
      <alignment horizontal="right"/>
    </xf>
    <xf numFmtId="3" fontId="108" fillId="17" borderId="125" xfId="0" applyNumberFormat="1" applyFont="1" applyFill="1" applyBorder="1" applyAlignment="1">
      <alignment horizontal="right"/>
    </xf>
    <xf numFmtId="0" fontId="111" fillId="14" borderId="124" xfId="0" applyFont="1" applyFill="1" applyBorder="1" applyAlignment="1">
      <alignment horizontal="right"/>
    </xf>
    <xf numFmtId="10" fontId="108" fillId="18" borderId="126" xfId="0" applyNumberFormat="1" applyFont="1" applyFill="1" applyBorder="1"/>
    <xf numFmtId="10" fontId="112" fillId="19" borderId="127" xfId="0" applyNumberFormat="1" applyFont="1" applyFill="1" applyBorder="1" applyAlignment="1">
      <alignment horizontal="right"/>
    </xf>
    <xf numFmtId="195" fontId="108" fillId="17" borderId="125" xfId="0" applyNumberFormat="1" applyFont="1" applyFill="1" applyBorder="1" applyAlignment="1">
      <alignment horizontal="right"/>
    </xf>
    <xf numFmtId="0" fontId="113" fillId="11" borderId="120" xfId="0" applyFont="1" applyFill="1" applyBorder="1" applyAlignment="1">
      <alignment vertical="center"/>
    </xf>
    <xf numFmtId="0" fontId="108" fillId="11" borderId="130" xfId="0" applyFont="1" applyFill="1" applyBorder="1" applyAlignment="1">
      <alignment horizontal="right"/>
    </xf>
    <xf numFmtId="0" fontId="109" fillId="14" borderId="131" xfId="0" applyFont="1" applyFill="1" applyBorder="1" applyAlignment="1">
      <alignment horizontal="center"/>
    </xf>
    <xf numFmtId="3" fontId="108" fillId="17" borderId="132" xfId="0" applyNumberFormat="1" applyFont="1" applyFill="1" applyBorder="1" applyAlignment="1">
      <alignment horizontal="right"/>
    </xf>
    <xf numFmtId="10" fontId="112" fillId="19" borderId="132" xfId="0" applyNumberFormat="1" applyFont="1" applyFill="1" applyBorder="1" applyAlignment="1">
      <alignment horizontal="right"/>
    </xf>
    <xf numFmtId="0" fontId="114" fillId="11" borderId="121" xfId="0" applyFont="1" applyFill="1" applyBorder="1" applyAlignment="1">
      <alignment vertical="center"/>
    </xf>
    <xf numFmtId="0" fontId="108" fillId="11" borderId="128" xfId="0" applyFont="1" applyFill="1" applyBorder="1" applyAlignment="1">
      <alignment vertical="center"/>
    </xf>
    <xf numFmtId="0" fontId="109" fillId="14" borderId="133" xfId="0" applyFont="1" applyFill="1" applyBorder="1" applyAlignment="1">
      <alignment horizontal="center"/>
    </xf>
    <xf numFmtId="3" fontId="108" fillId="17" borderId="136" xfId="0" applyNumberFormat="1" applyFont="1" applyFill="1" applyBorder="1" applyAlignment="1">
      <alignment horizontal="right"/>
    </xf>
    <xf numFmtId="10" fontId="108" fillId="18" borderId="139" xfId="0" applyNumberFormat="1" applyFont="1" applyFill="1" applyBorder="1"/>
    <xf numFmtId="0" fontId="108" fillId="11" borderId="128" xfId="0" applyFont="1" applyFill="1" applyBorder="1" applyAlignment="1">
      <alignment horizontal="right" vertical="center"/>
    </xf>
    <xf numFmtId="0" fontId="109" fillId="14" borderId="141" xfId="0" applyFont="1" applyFill="1" applyBorder="1" applyAlignment="1">
      <alignment horizontal="center"/>
    </xf>
    <xf numFmtId="0" fontId="115" fillId="11" borderId="121" xfId="0" applyFont="1" applyFill="1" applyBorder="1" applyAlignment="1">
      <alignment vertical="center"/>
    </xf>
    <xf numFmtId="0" fontId="110" fillId="14" borderId="142" xfId="0" applyFont="1" applyFill="1" applyBorder="1"/>
    <xf numFmtId="0" fontId="111" fillId="14" borderId="142" xfId="0" applyFont="1" applyFill="1" applyBorder="1" applyAlignment="1">
      <alignment horizontal="right"/>
    </xf>
    <xf numFmtId="10" fontId="115" fillId="18" borderId="126" xfId="0" applyNumberFormat="1" applyFont="1" applyFill="1" applyBorder="1"/>
    <xf numFmtId="0" fontId="108" fillId="11" borderId="129" xfId="0" applyFont="1" applyFill="1" applyBorder="1" applyAlignment="1">
      <alignment vertical="center"/>
    </xf>
    <xf numFmtId="0" fontId="108" fillId="11" borderId="1" xfId="0" applyFont="1" applyFill="1" applyBorder="1" applyAlignment="1">
      <alignment vertical="center"/>
    </xf>
    <xf numFmtId="0" fontId="109" fillId="14" borderId="148" xfId="0" applyFont="1" applyFill="1" applyBorder="1" applyAlignment="1">
      <alignment horizontal="center"/>
    </xf>
    <xf numFmtId="1" fontId="109" fillId="14" borderId="148" xfId="0" applyNumberFormat="1" applyFont="1" applyFill="1" applyBorder="1" applyAlignment="1">
      <alignment horizontal="center"/>
    </xf>
    <xf numFmtId="0" fontId="113" fillId="11" borderId="129" xfId="0" applyFont="1" applyFill="1" applyBorder="1" applyAlignment="1">
      <alignment vertical="center"/>
    </xf>
    <xf numFmtId="10" fontId="108" fillId="21" borderId="150" xfId="0" applyNumberFormat="1" applyFont="1" applyFill="1" applyBorder="1"/>
    <xf numFmtId="10" fontId="112" fillId="19" borderId="150" xfId="0" applyNumberFormat="1" applyFont="1" applyFill="1" applyBorder="1" applyAlignment="1">
      <alignment horizontal="right"/>
    </xf>
    <xf numFmtId="0" fontId="108" fillId="11" borderId="151" xfId="0" applyFont="1" applyFill="1" applyBorder="1" applyAlignment="1">
      <alignment vertical="center"/>
    </xf>
    <xf numFmtId="0" fontId="108" fillId="11" borderId="152" xfId="0" applyFont="1" applyFill="1" applyBorder="1" applyAlignment="1">
      <alignment vertical="center"/>
    </xf>
    <xf numFmtId="0" fontId="108" fillId="11" borderId="153" xfId="0" applyFont="1" applyFill="1" applyBorder="1" applyAlignment="1">
      <alignment vertical="center"/>
    </xf>
    <xf numFmtId="0" fontId="113" fillId="11" borderId="121" xfId="0" applyFont="1" applyFill="1" applyBorder="1" applyAlignment="1">
      <alignment vertical="center"/>
    </xf>
    <xf numFmtId="0" fontId="108" fillId="11" borderId="154" xfId="0" applyFont="1" applyFill="1" applyBorder="1"/>
    <xf numFmtId="0" fontId="108" fillId="11" borderId="154" xfId="0" applyFont="1" applyFill="1" applyBorder="1" applyAlignment="1">
      <alignment horizontal="right"/>
    </xf>
    <xf numFmtId="4" fontId="108" fillId="11" borderId="30" xfId="0" applyNumberFormat="1" applyFont="1" applyFill="1" applyBorder="1" applyAlignment="1">
      <alignment horizontal="center"/>
    </xf>
    <xf numFmtId="0" fontId="108" fillId="11" borderId="30" xfId="0" applyFont="1" applyFill="1" applyBorder="1" applyAlignment="1">
      <alignment horizontal="center"/>
    </xf>
    <xf numFmtId="3" fontId="108" fillId="17" borderId="30" xfId="0" applyNumberFormat="1" applyFont="1" applyFill="1" applyBorder="1" applyAlignment="1">
      <alignment horizontal="right"/>
    </xf>
    <xf numFmtId="0" fontId="108" fillId="17" borderId="30" xfId="0" applyFont="1" applyFill="1" applyBorder="1" applyAlignment="1">
      <alignment horizontal="center"/>
    </xf>
    <xf numFmtId="0" fontId="114" fillId="11" borderId="120" xfId="0" applyFont="1" applyFill="1" applyBorder="1" applyAlignment="1">
      <alignment vertical="center"/>
    </xf>
    <xf numFmtId="0" fontId="108" fillId="11" borderId="140" xfId="0" applyFont="1" applyFill="1" applyBorder="1" applyAlignment="1">
      <alignment vertical="center"/>
    </xf>
    <xf numFmtId="0" fontId="108" fillId="11" borderId="155" xfId="0" applyFont="1" applyFill="1" applyBorder="1"/>
    <xf numFmtId="0" fontId="108" fillId="11" borderId="156" xfId="0" applyFont="1" applyFill="1" applyBorder="1" applyAlignment="1">
      <alignment vertical="center"/>
    </xf>
    <xf numFmtId="0" fontId="114" fillId="11" borderId="154" xfId="0" applyFont="1" applyFill="1" applyBorder="1"/>
    <xf numFmtId="0" fontId="113" fillId="11" borderId="154" xfId="0" applyFont="1" applyFill="1" applyBorder="1"/>
    <xf numFmtId="0" fontId="115" fillId="11" borderId="152" xfId="0" applyFont="1" applyFill="1" applyBorder="1" applyAlignment="1">
      <alignment vertical="center"/>
    </xf>
    <xf numFmtId="9" fontId="108" fillId="0" borderId="30" xfId="0" applyNumberFormat="1" applyFont="1" applyBorder="1" applyAlignment="1">
      <alignment horizontal="right" vertical="center"/>
    </xf>
    <xf numFmtId="0" fontId="115" fillId="11" borderId="158" xfId="0" applyFont="1" applyFill="1" applyBorder="1" applyAlignment="1">
      <alignment vertical="center"/>
    </xf>
    <xf numFmtId="0" fontId="108" fillId="11" borderId="159" xfId="0" applyFont="1" applyFill="1" applyBorder="1" applyAlignment="1">
      <alignment horizontal="right" vertical="center"/>
    </xf>
    <xf numFmtId="0" fontId="108" fillId="11" borderId="154" xfId="0" applyFont="1" applyFill="1" applyBorder="1" applyAlignment="1">
      <alignment vertical="center"/>
    </xf>
    <xf numFmtId="0" fontId="108" fillId="11" borderId="160" xfId="0" applyFont="1" applyFill="1" applyBorder="1" applyAlignment="1">
      <alignment vertical="center"/>
    </xf>
    <xf numFmtId="0" fontId="108" fillId="11" borderId="161" xfId="0" applyFont="1" applyFill="1" applyBorder="1"/>
    <xf numFmtId="0" fontId="108" fillId="11" borderId="153" xfId="0" applyFont="1" applyFill="1" applyBorder="1" applyAlignment="1">
      <alignment horizontal="right" vertical="center"/>
    </xf>
    <xf numFmtId="1" fontId="108" fillId="11" borderId="30" xfId="0" applyNumberFormat="1" applyFont="1" applyFill="1" applyBorder="1" applyAlignment="1">
      <alignment horizontal="center"/>
    </xf>
    <xf numFmtId="1" fontId="108" fillId="17" borderId="30" xfId="0" applyNumberFormat="1" applyFont="1" applyFill="1" applyBorder="1" applyAlignment="1">
      <alignment vertical="center"/>
    </xf>
    <xf numFmtId="9" fontId="108" fillId="17" borderId="30" xfId="0" applyNumberFormat="1" applyFont="1" applyFill="1" applyBorder="1" applyAlignment="1">
      <alignment vertical="center"/>
    </xf>
    <xf numFmtId="9" fontId="108" fillId="17" borderId="30" xfId="0" applyNumberFormat="1" applyFont="1" applyFill="1" applyBorder="1" applyAlignment="1">
      <alignment horizontal="right" vertical="center"/>
    </xf>
    <xf numFmtId="0" fontId="113" fillId="11" borderId="161" xfId="0" applyFont="1" applyFill="1" applyBorder="1"/>
    <xf numFmtId="0" fontId="111" fillId="14" borderId="143" xfId="0" applyFont="1" applyFill="1" applyBorder="1" applyAlignment="1">
      <alignment horizontal="right"/>
    </xf>
    <xf numFmtId="10" fontId="112" fillId="22" borderId="127" xfId="0" applyNumberFormat="1" applyFont="1" applyFill="1" applyBorder="1" applyAlignment="1">
      <alignment horizontal="right"/>
    </xf>
    <xf numFmtId="9" fontId="112" fillId="19" borderId="127" xfId="0" applyNumberFormat="1" applyFont="1" applyFill="1" applyBorder="1" applyAlignment="1">
      <alignment horizontal="right"/>
    </xf>
    <xf numFmtId="0" fontId="108" fillId="11" borderId="161" xfId="0" applyFont="1" applyFill="1" applyBorder="1" applyAlignment="1">
      <alignment vertical="center"/>
    </xf>
    <xf numFmtId="0" fontId="108" fillId="11" borderId="154" xfId="0" applyFont="1" applyFill="1" applyBorder="1" applyAlignment="1">
      <alignment horizontal="right" vertical="center"/>
    </xf>
    <xf numFmtId="1" fontId="108" fillId="11" borderId="0" xfId="0" applyNumberFormat="1" applyFont="1" applyFill="1" applyAlignment="1">
      <alignment horizontal="center"/>
    </xf>
    <xf numFmtId="1" fontId="108" fillId="17" borderId="30" xfId="0" applyNumberFormat="1" applyFont="1" applyFill="1" applyBorder="1" applyAlignment="1">
      <alignment horizontal="right" vertical="center"/>
    </xf>
    <xf numFmtId="0" fontId="108" fillId="17" borderId="30" xfId="0" applyFont="1" applyFill="1" applyBorder="1"/>
    <xf numFmtId="0" fontId="112" fillId="17" borderId="30" xfId="0" applyFont="1" applyFill="1" applyBorder="1" applyAlignment="1">
      <alignment horizontal="right"/>
    </xf>
    <xf numFmtId="1" fontId="112" fillId="17" borderId="30" xfId="0" applyNumberFormat="1" applyFont="1" applyFill="1" applyBorder="1" applyAlignment="1">
      <alignment horizontal="right"/>
    </xf>
    <xf numFmtId="1" fontId="108" fillId="19" borderId="30" xfId="0" applyNumberFormat="1" applyFont="1" applyFill="1" applyBorder="1"/>
    <xf numFmtId="1" fontId="112" fillId="19" borderId="30" xfId="0" applyNumberFormat="1" applyFont="1" applyFill="1" applyBorder="1" applyAlignment="1">
      <alignment horizontal="right"/>
    </xf>
    <xf numFmtId="0" fontId="112" fillId="19" borderId="30" xfId="0" applyFont="1" applyFill="1" applyBorder="1" applyAlignment="1">
      <alignment horizontal="right"/>
    </xf>
    <xf numFmtId="0" fontId="108" fillId="11" borderId="121" xfId="0" applyFont="1" applyFill="1" applyBorder="1" applyAlignment="1">
      <alignment horizontal="right" vertical="center"/>
    </xf>
    <xf numFmtId="0" fontId="109" fillId="23" borderId="165" xfId="0" applyFont="1" applyFill="1" applyBorder="1" applyAlignment="1">
      <alignment horizontal="center"/>
    </xf>
    <xf numFmtId="0" fontId="110" fillId="14" borderId="166" xfId="0" applyFont="1" applyFill="1" applyBorder="1"/>
    <xf numFmtId="0" fontId="114" fillId="11" borderId="160" xfId="0" applyFont="1" applyFill="1" applyBorder="1" applyAlignment="1">
      <alignment vertical="center"/>
    </xf>
    <xf numFmtId="0" fontId="114" fillId="11" borderId="154" xfId="0" applyFont="1" applyFill="1" applyBorder="1" applyAlignment="1">
      <alignment horizontal="right" vertical="center"/>
    </xf>
    <xf numFmtId="0" fontId="108" fillId="11" borderId="0" xfId="0" applyFont="1" applyFill="1" applyAlignment="1">
      <alignment vertical="center"/>
    </xf>
    <xf numFmtId="0" fontId="114" fillId="11" borderId="129" xfId="0" applyFont="1" applyFill="1" applyBorder="1" applyAlignment="1">
      <alignment vertical="center"/>
    </xf>
    <xf numFmtId="10" fontId="108" fillId="17" borderId="30" xfId="0" applyNumberFormat="1" applyFont="1" applyFill="1" applyBorder="1"/>
    <xf numFmtId="10" fontId="112" fillId="17" borderId="30" xfId="0" applyNumberFormat="1" applyFont="1" applyFill="1" applyBorder="1" applyAlignment="1">
      <alignment horizontal="right"/>
    </xf>
    <xf numFmtId="0" fontId="113" fillId="11" borderId="0" xfId="0" applyFont="1" applyFill="1" applyAlignment="1">
      <alignment vertical="center"/>
    </xf>
    <xf numFmtId="0" fontId="108" fillId="11" borderId="0" xfId="0" applyFont="1" applyFill="1" applyAlignment="1">
      <alignment horizontal="right" vertical="center"/>
    </xf>
    <xf numFmtId="0" fontId="114" fillId="11" borderId="0" xfId="0" applyFont="1" applyFill="1" applyAlignment="1">
      <alignment vertical="center"/>
    </xf>
    <xf numFmtId="0" fontId="108" fillId="11" borderId="158" xfId="0" applyFont="1" applyFill="1" applyBorder="1" applyAlignment="1">
      <alignment vertical="center"/>
    </xf>
    <xf numFmtId="0" fontId="108" fillId="11" borderId="30" xfId="0" applyFont="1" applyFill="1" applyBorder="1" applyAlignment="1">
      <alignment horizontal="right" vertical="center"/>
    </xf>
    <xf numFmtId="3" fontId="108" fillId="0" borderId="30" xfId="0" applyNumberFormat="1" applyFont="1" applyBorder="1" applyAlignment="1">
      <alignment horizontal="right" vertical="center"/>
    </xf>
    <xf numFmtId="4" fontId="108" fillId="0" borderId="30" xfId="0" applyNumberFormat="1" applyFont="1" applyBorder="1" applyAlignment="1">
      <alignment horizontal="right" vertical="center"/>
    </xf>
    <xf numFmtId="0" fontId="115" fillId="11" borderId="169" xfId="0" applyFont="1" applyFill="1" applyBorder="1" applyAlignment="1">
      <alignment vertical="center"/>
    </xf>
    <xf numFmtId="0" fontId="110" fillId="14" borderId="167" xfId="0" applyFont="1" applyFill="1" applyBorder="1"/>
    <xf numFmtId="0" fontId="110" fillId="14" borderId="168" xfId="0" applyFont="1" applyFill="1" applyBorder="1"/>
    <xf numFmtId="0" fontId="111" fillId="14" borderId="134" xfId="0" applyFont="1" applyFill="1" applyBorder="1" applyAlignment="1">
      <alignment horizontal="right"/>
    </xf>
    <xf numFmtId="0" fontId="109" fillId="14" borderId="171" xfId="0" applyFont="1" applyFill="1" applyBorder="1" applyAlignment="1">
      <alignment horizontal="center"/>
    </xf>
    <xf numFmtId="3" fontId="108" fillId="24" borderId="125" xfId="0" applyNumberFormat="1" applyFont="1" applyFill="1" applyBorder="1" applyAlignment="1">
      <alignment horizontal="right"/>
    </xf>
    <xf numFmtId="10" fontId="108" fillId="11" borderId="154" xfId="0" applyNumberFormat="1" applyFont="1" applyFill="1" applyBorder="1" applyAlignment="1">
      <alignment vertical="center"/>
    </xf>
    <xf numFmtId="0" fontId="116" fillId="0" borderId="175" xfId="0" applyFont="1" applyBorder="1" applyAlignment="1">
      <alignment horizontal="center"/>
    </xf>
    <xf numFmtId="0" fontId="116" fillId="17" borderId="176" xfId="0" applyFont="1" applyFill="1" applyBorder="1" applyAlignment="1">
      <alignment horizontal="center" vertical="center"/>
    </xf>
    <xf numFmtId="0" fontId="116" fillId="17" borderId="177" xfId="0" applyFont="1" applyFill="1" applyBorder="1" applyAlignment="1">
      <alignment horizontal="center" vertical="center"/>
    </xf>
    <xf numFmtId="0" fontId="117" fillId="0" borderId="176" xfId="0" applyFont="1" applyBorder="1" applyAlignment="1">
      <alignment horizontal="center" vertical="center"/>
    </xf>
    <xf numFmtId="0" fontId="117" fillId="17" borderId="176" xfId="0" applyFont="1" applyFill="1" applyBorder="1" applyAlignment="1">
      <alignment horizontal="center" vertical="center"/>
    </xf>
    <xf numFmtId="0" fontId="115" fillId="11" borderId="156" xfId="0" applyFont="1" applyFill="1" applyBorder="1" applyAlignment="1">
      <alignment vertical="center"/>
    </xf>
    <xf numFmtId="0" fontId="118" fillId="11" borderId="156" xfId="0" applyFont="1" applyFill="1" applyBorder="1" applyAlignment="1">
      <alignment vertical="center"/>
    </xf>
    <xf numFmtId="0" fontId="108" fillId="11" borderId="30" xfId="0" applyFont="1" applyFill="1" applyBorder="1"/>
    <xf numFmtId="0" fontId="108" fillId="11" borderId="29" xfId="0" applyFont="1" applyFill="1" applyBorder="1"/>
    <xf numFmtId="190" fontId="108" fillId="22" borderId="178" xfId="0" applyNumberFormat="1" applyFont="1" applyFill="1" applyBorder="1"/>
    <xf numFmtId="0" fontId="108" fillId="11" borderId="100" xfId="0" applyFont="1" applyFill="1" applyBorder="1"/>
    <xf numFmtId="9" fontId="108" fillId="17" borderId="30" xfId="0" applyNumberFormat="1" applyFont="1" applyFill="1" applyBorder="1" applyAlignment="1">
      <alignment horizontal="center" vertical="center"/>
    </xf>
    <xf numFmtId="0" fontId="108" fillId="11" borderId="179" xfId="0" applyFont="1" applyFill="1" applyBorder="1"/>
    <xf numFmtId="9" fontId="108" fillId="17" borderId="100" xfId="0" applyNumberFormat="1" applyFont="1" applyFill="1" applyBorder="1" applyAlignment="1">
      <alignment horizontal="right" vertical="center"/>
    </xf>
    <xf numFmtId="0" fontId="113" fillId="11" borderId="180" xfId="0" applyFont="1" applyFill="1" applyBorder="1" applyAlignment="1">
      <alignment vertical="center"/>
    </xf>
    <xf numFmtId="0" fontId="113" fillId="11" borderId="155" xfId="0" applyFont="1" applyFill="1" applyBorder="1"/>
    <xf numFmtId="0" fontId="113" fillId="11" borderId="181" xfId="0" applyFont="1" applyFill="1" applyBorder="1" applyAlignment="1">
      <alignment vertical="center"/>
    </xf>
    <xf numFmtId="0" fontId="113" fillId="11" borderId="182" xfId="0" applyFont="1" applyFill="1" applyBorder="1"/>
    <xf numFmtId="0" fontId="108" fillId="14" borderId="143" xfId="0" applyFont="1" applyFill="1" applyBorder="1"/>
    <xf numFmtId="10" fontId="108" fillId="22" borderId="127" xfId="0" applyNumberFormat="1" applyFont="1" applyFill="1" applyBorder="1"/>
    <xf numFmtId="0" fontId="108" fillId="11" borderId="182" xfId="0" applyFont="1" applyFill="1" applyBorder="1"/>
    <xf numFmtId="0" fontId="108" fillId="11" borderId="182" xfId="0" applyFont="1" applyFill="1" applyBorder="1" applyAlignment="1">
      <alignment horizontal="right"/>
    </xf>
    <xf numFmtId="3" fontId="108" fillId="17" borderId="28" xfId="0" applyNumberFormat="1" applyFont="1" applyFill="1" applyBorder="1" applyAlignment="1">
      <alignment horizontal="right"/>
    </xf>
    <xf numFmtId="0" fontId="108" fillId="25" borderId="182" xfId="0" applyFont="1" applyFill="1" applyBorder="1" applyAlignment="1">
      <alignment vertical="center"/>
    </xf>
    <xf numFmtId="0" fontId="108" fillId="11" borderId="155" xfId="0" applyFont="1" applyFill="1" applyBorder="1" applyAlignment="1">
      <alignment vertical="center"/>
    </xf>
    <xf numFmtId="0" fontId="108" fillId="11" borderId="182" xfId="0" applyFont="1" applyFill="1" applyBorder="1" applyAlignment="1">
      <alignment vertical="center"/>
    </xf>
    <xf numFmtId="0" fontId="108" fillId="25" borderId="154" xfId="0" applyFont="1" applyFill="1" applyBorder="1" applyAlignment="1">
      <alignment vertical="center"/>
    </xf>
    <xf numFmtId="0" fontId="114" fillId="11" borderId="154" xfId="0" applyFont="1" applyFill="1" applyBorder="1" applyAlignment="1">
      <alignment vertical="center"/>
    </xf>
    <xf numFmtId="10" fontId="108" fillId="18" borderId="183" xfId="0" applyNumberFormat="1" applyFont="1" applyFill="1" applyBorder="1"/>
    <xf numFmtId="3" fontId="108" fillId="17" borderId="125" xfId="0" applyNumberFormat="1" applyFont="1" applyFill="1" applyBorder="1"/>
    <xf numFmtId="0" fontId="116" fillId="0" borderId="176" xfId="0" applyFont="1" applyBorder="1" applyAlignment="1">
      <alignment horizontal="center" vertical="center"/>
    </xf>
    <xf numFmtId="0" fontId="114" fillId="11" borderId="154" xfId="0" applyFont="1" applyFill="1" applyBorder="1" applyAlignment="1">
      <alignment horizontal="right"/>
    </xf>
    <xf numFmtId="0" fontId="108" fillId="11" borderId="0" xfId="0" applyFont="1" applyFill="1"/>
    <xf numFmtId="0" fontId="108" fillId="11" borderId="0" xfId="0" applyFont="1" applyFill="1" applyAlignment="1">
      <alignment horizontal="right"/>
    </xf>
    <xf numFmtId="9" fontId="108" fillId="17" borderId="100" xfId="0" applyNumberFormat="1" applyFont="1" applyFill="1" applyBorder="1"/>
    <xf numFmtId="3" fontId="108" fillId="4" borderId="30" xfId="0" applyNumberFormat="1" applyFont="1" applyFill="1" applyBorder="1" applyAlignment="1">
      <alignment horizontal="right"/>
    </xf>
    <xf numFmtId="9" fontId="108" fillId="17" borderId="30" xfId="0" applyNumberFormat="1" applyFont="1" applyFill="1" applyBorder="1" applyAlignment="1">
      <alignment horizontal="right"/>
    </xf>
    <xf numFmtId="9" fontId="108" fillId="17" borderId="29" xfId="0" applyNumberFormat="1" applyFont="1" applyFill="1" applyBorder="1"/>
    <xf numFmtId="0" fontId="109" fillId="14" borderId="186" xfId="0" applyFont="1" applyFill="1" applyBorder="1" applyAlignment="1">
      <alignment horizontal="center"/>
    </xf>
    <xf numFmtId="3" fontId="108" fillId="17" borderId="187" xfId="0" applyNumberFormat="1" applyFont="1" applyFill="1" applyBorder="1" applyAlignment="1">
      <alignment horizontal="right"/>
    </xf>
    <xf numFmtId="3" fontId="108" fillId="17" borderId="0" xfId="0" applyNumberFormat="1" applyFont="1" applyFill="1" applyAlignment="1">
      <alignment horizontal="right"/>
    </xf>
    <xf numFmtId="9" fontId="112" fillId="19" borderId="187" xfId="0" applyNumberFormat="1" applyFont="1" applyFill="1" applyBorder="1" applyAlignment="1">
      <alignment horizontal="right"/>
    </xf>
    <xf numFmtId="0" fontId="108" fillId="11" borderId="161" xfId="0" applyFont="1" applyFill="1" applyBorder="1" applyAlignment="1">
      <alignment horizontal="right"/>
    </xf>
    <xf numFmtId="0" fontId="108" fillId="11" borderId="188" xfId="0" applyFont="1" applyFill="1" applyBorder="1" applyAlignment="1">
      <alignment vertical="center"/>
    </xf>
    <xf numFmtId="3" fontId="108" fillId="17" borderId="189" xfId="0" applyNumberFormat="1" applyFont="1" applyFill="1" applyBorder="1" applyAlignment="1">
      <alignment horizontal="right"/>
    </xf>
    <xf numFmtId="3" fontId="108" fillId="4" borderId="0" xfId="0" applyNumberFormat="1" applyFont="1" applyFill="1" applyAlignment="1">
      <alignment horizontal="right"/>
    </xf>
    <xf numFmtId="9" fontId="108" fillId="4" borderId="0" xfId="0" applyNumberFormat="1" applyFont="1" applyFill="1" applyAlignment="1">
      <alignment horizontal="right"/>
    </xf>
    <xf numFmtId="0" fontId="119" fillId="11" borderId="129" xfId="0" applyFont="1" applyFill="1" applyBorder="1" applyAlignment="1">
      <alignment vertical="center"/>
    </xf>
    <xf numFmtId="0" fontId="110" fillId="26" borderId="142" xfId="0" applyFont="1" applyFill="1" applyBorder="1"/>
    <xf numFmtId="0" fontId="110" fillId="26" borderId="143" xfId="0" applyFont="1" applyFill="1" applyBorder="1"/>
    <xf numFmtId="3" fontId="108" fillId="19" borderId="190" xfId="0" applyNumberFormat="1" applyFont="1" applyFill="1" applyBorder="1"/>
    <xf numFmtId="0" fontId="110" fillId="26" borderId="191" xfId="0" applyFont="1" applyFill="1" applyBorder="1"/>
    <xf numFmtId="0" fontId="110" fillId="26" borderId="192" xfId="0" applyFont="1" applyFill="1" applyBorder="1"/>
    <xf numFmtId="3" fontId="108" fillId="17" borderId="193" xfId="0" applyNumberFormat="1" applyFont="1" applyFill="1" applyBorder="1" applyAlignment="1">
      <alignment horizontal="right"/>
    </xf>
    <xf numFmtId="3" fontId="108" fillId="17" borderId="195" xfId="0" applyNumberFormat="1" applyFont="1" applyFill="1" applyBorder="1" applyAlignment="1">
      <alignment horizontal="right"/>
    </xf>
    <xf numFmtId="3" fontId="108" fillId="19" borderId="127" xfId="0" applyNumberFormat="1" applyFont="1" applyFill="1" applyBorder="1"/>
    <xf numFmtId="0" fontId="115" fillId="11" borderId="120" xfId="0" applyFont="1" applyFill="1" applyBorder="1" applyAlignment="1">
      <alignment vertical="center"/>
    </xf>
    <xf numFmtId="0" fontId="115" fillId="11" borderId="196" xfId="0" applyFont="1" applyFill="1" applyBorder="1" applyAlignment="1">
      <alignment vertical="center"/>
    </xf>
    <xf numFmtId="0" fontId="115" fillId="11" borderId="151" xfId="0" applyFont="1" applyFill="1" applyBorder="1" applyAlignment="1">
      <alignment vertical="center"/>
    </xf>
    <xf numFmtId="0" fontId="120" fillId="11" borderId="129" xfId="0" applyFont="1" applyFill="1" applyBorder="1" applyAlignment="1">
      <alignment vertical="center"/>
    </xf>
    <xf numFmtId="10" fontId="115" fillId="18" borderId="183" xfId="0" applyNumberFormat="1" applyFont="1" applyFill="1" applyBorder="1"/>
    <xf numFmtId="0" fontId="108" fillId="11" borderId="28" xfId="0" applyFont="1" applyFill="1" applyBorder="1" applyAlignment="1">
      <alignment horizontal="center" vertical="center"/>
    </xf>
    <xf numFmtId="0" fontId="108" fillId="11" borderId="30" xfId="0" applyFont="1" applyFill="1" applyBorder="1" applyAlignment="1">
      <alignment horizontal="center" vertical="center"/>
    </xf>
    <xf numFmtId="0" fontId="108" fillId="0" borderId="30" xfId="0" applyFont="1" applyBorder="1" applyAlignment="1">
      <alignment horizontal="center" vertical="center"/>
    </xf>
    <xf numFmtId="3" fontId="108" fillId="0" borderId="30" xfId="0" applyNumberFormat="1" applyFont="1" applyBorder="1" applyAlignment="1">
      <alignment horizontal="center" vertical="center"/>
    </xf>
    <xf numFmtId="0" fontId="115" fillId="11" borderId="159" xfId="0" applyFont="1" applyFill="1" applyBorder="1" applyAlignment="1">
      <alignment vertical="center"/>
    </xf>
    <xf numFmtId="196" fontId="108" fillId="11" borderId="179" xfId="0" applyNumberFormat="1" applyFont="1" applyFill="1" applyBorder="1" applyAlignment="1">
      <alignment horizontal="center" vertical="center"/>
    </xf>
    <xf numFmtId="0" fontId="113" fillId="11" borderId="156" xfId="0" applyFont="1" applyFill="1" applyBorder="1" applyAlignment="1">
      <alignment vertical="center"/>
    </xf>
    <xf numFmtId="0" fontId="113" fillId="11" borderId="152" xfId="0" applyFont="1" applyFill="1" applyBorder="1" applyAlignment="1">
      <alignment vertical="center"/>
    </xf>
    <xf numFmtId="196" fontId="108" fillId="11" borderId="46" xfId="0" applyNumberFormat="1" applyFont="1" applyFill="1" applyBorder="1" applyAlignment="1">
      <alignment horizontal="center" vertical="center"/>
    </xf>
    <xf numFmtId="0" fontId="114" fillId="11" borderId="152" xfId="0" applyFont="1" applyFill="1" applyBorder="1" applyAlignment="1">
      <alignment vertical="center"/>
    </xf>
    <xf numFmtId="1" fontId="108" fillId="17" borderId="1" xfId="0" applyNumberFormat="1" applyFont="1" applyFill="1" applyBorder="1" applyAlignment="1">
      <alignment horizontal="right" vertical="center"/>
    </xf>
    <xf numFmtId="0" fontId="111" fillId="23" borderId="197" xfId="0" applyFont="1" applyFill="1" applyBorder="1" applyAlignment="1">
      <alignment horizontal="right"/>
    </xf>
    <xf numFmtId="3" fontId="108" fillId="21" borderId="1" xfId="0" applyNumberFormat="1" applyFont="1" applyFill="1" applyBorder="1"/>
    <xf numFmtId="0" fontId="121" fillId="11" borderId="160" xfId="0" applyFont="1" applyFill="1" applyBorder="1" applyAlignment="1">
      <alignment vertical="center"/>
    </xf>
    <xf numFmtId="0" fontId="115" fillId="11" borderId="160" xfId="0" applyFont="1" applyFill="1" applyBorder="1" applyAlignment="1">
      <alignment vertical="center"/>
    </xf>
    <xf numFmtId="0" fontId="108" fillId="0" borderId="28" xfId="0" applyFont="1" applyBorder="1" applyAlignment="1">
      <alignment horizontal="center" vertical="center"/>
    </xf>
    <xf numFmtId="0" fontId="121" fillId="11" borderId="156" xfId="0" applyFont="1" applyFill="1" applyBorder="1" applyAlignment="1">
      <alignment vertical="center"/>
    </xf>
    <xf numFmtId="3" fontId="108" fillId="21" borderId="30" xfId="0" applyNumberFormat="1" applyFont="1" applyFill="1" applyBorder="1"/>
    <xf numFmtId="0" fontId="108" fillId="11" borderId="180" xfId="0" applyFont="1" applyFill="1" applyBorder="1" applyAlignment="1">
      <alignment vertical="center"/>
    </xf>
    <xf numFmtId="0" fontId="108" fillId="11" borderId="181" xfId="0" applyFont="1" applyFill="1" applyBorder="1" applyAlignment="1">
      <alignment vertical="center"/>
    </xf>
    <xf numFmtId="0" fontId="115" fillId="11" borderId="181" xfId="0" applyFont="1" applyFill="1" applyBorder="1" applyAlignment="1">
      <alignment vertical="center"/>
    </xf>
    <xf numFmtId="0" fontId="115" fillId="11" borderId="161" xfId="0" applyFont="1" applyFill="1" applyBorder="1" applyAlignment="1">
      <alignment vertical="center"/>
    </xf>
    <xf numFmtId="0" fontId="115" fillId="11" borderId="0" xfId="0" applyFont="1" applyFill="1" applyAlignment="1">
      <alignment vertical="center"/>
    </xf>
    <xf numFmtId="0" fontId="108" fillId="11" borderId="30" xfId="0" applyFont="1" applyFill="1" applyBorder="1" applyAlignment="1">
      <alignment horizontal="left"/>
    </xf>
    <xf numFmtId="3" fontId="108" fillId="17" borderId="29" xfId="0" applyNumberFormat="1" applyFont="1" applyFill="1" applyBorder="1" applyAlignment="1">
      <alignment horizontal="right" vertical="center"/>
    </xf>
    <xf numFmtId="3" fontId="108" fillId="17" borderId="100" xfId="0" applyNumberFormat="1" applyFont="1" applyFill="1" applyBorder="1" applyAlignment="1">
      <alignment horizontal="right" vertical="center"/>
    </xf>
    <xf numFmtId="3" fontId="108" fillId="21" borderId="28" xfId="0" applyNumberFormat="1" applyFont="1" applyFill="1" applyBorder="1"/>
    <xf numFmtId="0" fontId="108" fillId="11" borderId="129" xfId="0" applyFont="1" applyFill="1" applyBorder="1" applyAlignment="1">
      <alignment horizontal="right" vertical="center"/>
    </xf>
    <xf numFmtId="0" fontId="119" fillId="11" borderId="156" xfId="0" applyFont="1" applyFill="1" applyBorder="1" applyAlignment="1">
      <alignment vertical="center"/>
    </xf>
    <xf numFmtId="3" fontId="108" fillId="17" borderId="30" xfId="0" applyNumberFormat="1" applyFont="1" applyFill="1" applyBorder="1" applyAlignment="1">
      <alignment horizontal="right" vertical="center"/>
    </xf>
    <xf numFmtId="0" fontId="108" fillId="11" borderId="201" xfId="0" applyFont="1" applyFill="1" applyBorder="1" applyAlignment="1">
      <alignment vertical="center"/>
    </xf>
    <xf numFmtId="0" fontId="108" fillId="11" borderId="202" xfId="0" applyFont="1" applyFill="1" applyBorder="1" applyAlignment="1">
      <alignment vertical="center"/>
    </xf>
    <xf numFmtId="0" fontId="108" fillId="11" borderId="203" xfId="0" applyFont="1" applyFill="1" applyBorder="1" applyAlignment="1">
      <alignment vertical="center"/>
    </xf>
    <xf numFmtId="0" fontId="108" fillId="11" borderId="204" xfId="0" applyFont="1" applyFill="1" applyBorder="1" applyAlignment="1">
      <alignment vertical="center"/>
    </xf>
    <xf numFmtId="0" fontId="108" fillId="11" borderId="205" xfId="0" applyFont="1" applyFill="1" applyBorder="1" applyAlignment="1">
      <alignment vertical="center"/>
    </xf>
    <xf numFmtId="0" fontId="108" fillId="11" borderId="206" xfId="0" applyFont="1" applyFill="1" applyBorder="1" applyAlignment="1">
      <alignment vertical="center"/>
    </xf>
    <xf numFmtId="0" fontId="113" fillId="11" borderId="207" xfId="0" applyFont="1" applyFill="1" applyBorder="1" applyAlignment="1">
      <alignment vertical="center"/>
    </xf>
    <xf numFmtId="0" fontId="115" fillId="11" borderId="154" xfId="0" applyFont="1" applyFill="1" applyBorder="1" applyAlignment="1">
      <alignment vertical="center"/>
    </xf>
    <xf numFmtId="1" fontId="108" fillId="17" borderId="30" xfId="0" applyNumberFormat="1" applyFont="1" applyFill="1" applyBorder="1" applyAlignment="1">
      <alignment horizontal="right"/>
    </xf>
    <xf numFmtId="0" fontId="108" fillId="11" borderId="179" xfId="0" applyFont="1" applyFill="1" applyBorder="1" applyAlignment="1">
      <alignment horizontal="center" vertical="center"/>
    </xf>
    <xf numFmtId="0" fontId="122" fillId="11" borderId="129" xfId="0" applyFont="1" applyFill="1" applyBorder="1" applyAlignment="1">
      <alignment vertical="center"/>
    </xf>
    <xf numFmtId="0" fontId="108" fillId="11" borderId="207" xfId="0" applyFont="1" applyFill="1" applyBorder="1" applyAlignment="1">
      <alignment vertical="center"/>
    </xf>
    <xf numFmtId="0" fontId="123" fillId="11" borderId="156" xfId="0" applyFont="1" applyFill="1" applyBorder="1" applyAlignment="1">
      <alignment vertical="center"/>
    </xf>
    <xf numFmtId="0" fontId="123" fillId="11" borderId="129" xfId="0" applyFont="1" applyFill="1" applyBorder="1" applyAlignment="1">
      <alignment vertical="center"/>
    </xf>
    <xf numFmtId="0" fontId="114" fillId="11" borderId="156" xfId="0" applyFont="1" applyFill="1" applyBorder="1" applyAlignment="1">
      <alignment vertical="center"/>
    </xf>
    <xf numFmtId="9" fontId="115" fillId="11" borderId="121" xfId="0" applyNumberFormat="1" applyFont="1" applyFill="1" applyBorder="1" applyAlignment="1">
      <alignment vertical="center"/>
    </xf>
    <xf numFmtId="0" fontId="108" fillId="11" borderId="7" xfId="0" applyFont="1" applyFill="1" applyBorder="1" applyAlignment="1">
      <alignment vertical="center"/>
    </xf>
    <xf numFmtId="1" fontId="108" fillId="17" borderId="119" xfId="0" applyNumberFormat="1" applyFont="1" applyFill="1" applyBorder="1" applyAlignment="1">
      <alignment horizontal="right" vertical="center"/>
    </xf>
    <xf numFmtId="0" fontId="108" fillId="11" borderId="161" xfId="0" applyFont="1" applyFill="1" applyBorder="1" applyAlignment="1">
      <alignment horizontal="right" vertical="center"/>
    </xf>
    <xf numFmtId="0" fontId="108" fillId="11" borderId="130" xfId="0" applyFont="1" applyFill="1" applyBorder="1" applyAlignment="1">
      <alignment vertical="center"/>
    </xf>
    <xf numFmtId="0" fontId="108" fillId="11" borderId="211" xfId="0" applyFont="1" applyFill="1" applyBorder="1" applyAlignment="1">
      <alignment vertical="center"/>
    </xf>
    <xf numFmtId="0" fontId="110" fillId="14" borderId="143" xfId="0" applyFont="1" applyFill="1" applyBorder="1"/>
    <xf numFmtId="0" fontId="111" fillId="14" borderId="170" xfId="0" applyFont="1" applyFill="1" applyBorder="1" applyAlignment="1">
      <alignment horizontal="right"/>
    </xf>
    <xf numFmtId="0" fontId="110" fillId="14" borderId="191" xfId="0" applyFont="1" applyFill="1" applyBorder="1"/>
    <xf numFmtId="0" fontId="110" fillId="14" borderId="192" xfId="0" applyFont="1" applyFill="1" applyBorder="1"/>
    <xf numFmtId="0" fontId="111" fillId="14" borderId="142" xfId="0" applyFont="1" applyFill="1" applyBorder="1" applyAlignment="1">
      <alignment horizontal="center"/>
    </xf>
    <xf numFmtId="0" fontId="111" fillId="14" borderId="144" xfId="0" applyFont="1" applyFill="1" applyBorder="1" applyAlignment="1">
      <alignment horizontal="center"/>
    </xf>
    <xf numFmtId="0" fontId="108" fillId="11" borderId="153" xfId="0" applyFont="1" applyFill="1" applyBorder="1"/>
    <xf numFmtId="183" fontId="124" fillId="0" borderId="30" xfId="0" applyNumberFormat="1" applyFont="1" applyBorder="1" applyAlignment="1">
      <alignment horizontal="center" vertical="top"/>
    </xf>
    <xf numFmtId="3" fontId="115" fillId="0" borderId="30" xfId="0" applyNumberFormat="1" applyFont="1" applyBorder="1" applyAlignment="1">
      <alignment horizontal="right" vertical="top"/>
    </xf>
    <xf numFmtId="183" fontId="115" fillId="0" borderId="30" xfId="0" applyNumberFormat="1" applyFont="1" applyBorder="1" applyAlignment="1">
      <alignment horizontal="center" vertical="top"/>
    </xf>
    <xf numFmtId="0" fontId="124" fillId="0" borderId="30" xfId="0" applyFont="1" applyBorder="1" applyAlignment="1">
      <alignment horizontal="center"/>
    </xf>
    <xf numFmtId="0" fontId="115" fillId="0" borderId="30" xfId="0" applyFont="1" applyBorder="1" applyAlignment="1">
      <alignment horizontal="center"/>
    </xf>
    <xf numFmtId="3" fontId="115" fillId="0" borderId="30" xfId="0" applyNumberFormat="1" applyFont="1" applyBorder="1" applyAlignment="1">
      <alignment horizontal="right"/>
    </xf>
    <xf numFmtId="197" fontId="124" fillId="0" borderId="30" xfId="0" applyNumberFormat="1" applyFont="1" applyBorder="1" applyAlignment="1">
      <alignment horizontal="center"/>
    </xf>
    <xf numFmtId="4" fontId="115" fillId="11" borderId="121" xfId="0" applyNumberFormat="1" applyFont="1" applyFill="1" applyBorder="1" applyAlignment="1">
      <alignment vertical="center"/>
    </xf>
    <xf numFmtId="1" fontId="115" fillId="11" borderId="121" xfId="0" applyNumberFormat="1" applyFont="1" applyFill="1" applyBorder="1" applyAlignment="1">
      <alignment vertical="center"/>
    </xf>
    <xf numFmtId="1" fontId="115" fillId="11" borderId="160" xfId="0" applyNumberFormat="1" applyFont="1" applyFill="1" applyBorder="1" applyAlignment="1">
      <alignment vertical="center"/>
    </xf>
    <xf numFmtId="190" fontId="115" fillId="22" borderId="30" xfId="0" applyNumberFormat="1" applyFont="1" applyFill="1" applyBorder="1"/>
    <xf numFmtId="0" fontId="108" fillId="11" borderId="216" xfId="0" applyFont="1" applyFill="1" applyBorder="1" applyAlignment="1">
      <alignment vertical="center"/>
    </xf>
    <xf numFmtId="0" fontId="115" fillId="11" borderId="180" xfId="0" applyFont="1" applyFill="1" applyBorder="1" applyAlignment="1">
      <alignment vertical="center"/>
    </xf>
    <xf numFmtId="0" fontId="108" fillId="0" borderId="30" xfId="0" applyFont="1" applyBorder="1" applyAlignment="1">
      <alignment vertical="center"/>
    </xf>
    <xf numFmtId="190" fontId="115" fillId="11" borderId="160" xfId="0" applyNumberFormat="1" applyFont="1" applyFill="1" applyBorder="1" applyAlignment="1">
      <alignment vertical="center"/>
    </xf>
    <xf numFmtId="3" fontId="115" fillId="11" borderId="181" xfId="0" applyNumberFormat="1" applyFont="1" applyFill="1" applyBorder="1" applyAlignment="1">
      <alignment vertical="center"/>
    </xf>
    <xf numFmtId="3" fontId="115" fillId="11" borderId="160" xfId="0" applyNumberFormat="1" applyFont="1" applyFill="1" applyBorder="1" applyAlignment="1">
      <alignment vertical="center"/>
    </xf>
    <xf numFmtId="0" fontId="115" fillId="11" borderId="129" xfId="0" applyFont="1" applyFill="1" applyBorder="1" applyAlignment="1">
      <alignment vertical="center"/>
    </xf>
    <xf numFmtId="0" fontId="113" fillId="11" borderId="158" xfId="0" applyFont="1" applyFill="1" applyBorder="1" applyAlignment="1">
      <alignment vertical="center"/>
    </xf>
    <xf numFmtId="0" fontId="108" fillId="11" borderId="217" xfId="0" applyFont="1" applyFill="1" applyBorder="1" applyAlignment="1">
      <alignment vertical="center"/>
    </xf>
    <xf numFmtId="0" fontId="108" fillId="11" borderId="218" xfId="0" applyFont="1" applyFill="1" applyBorder="1" applyAlignment="1">
      <alignment vertical="center"/>
    </xf>
    <xf numFmtId="183" fontId="124" fillId="0" borderId="30" xfId="0" applyNumberFormat="1" applyFont="1" applyBorder="1" applyAlignment="1">
      <alignment horizontal="center"/>
    </xf>
    <xf numFmtId="0" fontId="108" fillId="11" borderId="216" xfId="0" applyFont="1" applyFill="1" applyBorder="1"/>
    <xf numFmtId="190" fontId="115" fillId="0" borderId="30" xfId="0" applyNumberFormat="1" applyFont="1" applyBorder="1"/>
    <xf numFmtId="0" fontId="109" fillId="23" borderId="199" xfId="0" applyFont="1" applyFill="1" applyBorder="1" applyAlignment="1">
      <alignment horizontal="center"/>
    </xf>
    <xf numFmtId="0" fontId="108" fillId="11" borderId="219" xfId="0" applyFont="1" applyFill="1" applyBorder="1" applyAlignment="1">
      <alignment vertical="center"/>
    </xf>
    <xf numFmtId="0" fontId="108" fillId="11" borderId="215" xfId="0" applyFont="1" applyFill="1" applyBorder="1"/>
    <xf numFmtId="0" fontId="111" fillId="23" borderId="198" xfId="0" applyFont="1" applyFill="1" applyBorder="1" applyAlignment="1">
      <alignment horizontal="right"/>
    </xf>
    <xf numFmtId="3" fontId="108" fillId="21" borderId="119" xfId="0" applyNumberFormat="1" applyFont="1" applyFill="1" applyBorder="1"/>
    <xf numFmtId="0" fontId="108" fillId="11" borderId="130" xfId="0" applyFont="1" applyFill="1" applyBorder="1"/>
    <xf numFmtId="1" fontId="108" fillId="17" borderId="220" xfId="0" applyNumberFormat="1" applyFont="1" applyFill="1" applyBorder="1" applyAlignment="1">
      <alignment horizontal="right"/>
    </xf>
    <xf numFmtId="1" fontId="108" fillId="17" borderId="125" xfId="0" applyNumberFormat="1" applyFont="1" applyFill="1" applyBorder="1" applyAlignment="1">
      <alignment horizontal="right"/>
    </xf>
    <xf numFmtId="10" fontId="108" fillId="19" borderId="127" xfId="0" applyNumberFormat="1" applyFont="1" applyFill="1" applyBorder="1" applyAlignment="1">
      <alignment horizontal="right"/>
    </xf>
    <xf numFmtId="0" fontId="108" fillId="11" borderId="129" xfId="0" applyFont="1" applyFill="1" applyBorder="1"/>
    <xf numFmtId="0" fontId="108" fillId="11" borderId="128" xfId="0" applyFont="1" applyFill="1" applyBorder="1"/>
    <xf numFmtId="0" fontId="113" fillId="11" borderId="204" xfId="0" applyFont="1" applyFill="1" applyBorder="1"/>
    <xf numFmtId="0" fontId="108" fillId="11" borderId="121" xfId="0" applyFont="1" applyFill="1" applyBorder="1"/>
    <xf numFmtId="0" fontId="108" fillId="11" borderId="223" xfId="0" applyFont="1" applyFill="1" applyBorder="1"/>
    <xf numFmtId="1" fontId="108" fillId="11" borderId="153" xfId="0" applyNumberFormat="1" applyFont="1" applyFill="1" applyBorder="1"/>
    <xf numFmtId="0" fontId="108" fillId="11" borderId="158" xfId="0" applyFont="1" applyFill="1" applyBorder="1"/>
    <xf numFmtId="0" fontId="108" fillId="11" borderId="158" xfId="0" applyFont="1" applyFill="1" applyBorder="1" applyAlignment="1">
      <alignment horizontal="right"/>
    </xf>
    <xf numFmtId="10" fontId="108" fillId="11" borderId="120" xfId="0" applyNumberFormat="1" applyFont="1" applyFill="1" applyBorder="1" applyAlignment="1">
      <alignment vertical="center"/>
    </xf>
    <xf numFmtId="10" fontId="108" fillId="11" borderId="121" xfId="0" applyNumberFormat="1" applyFont="1" applyFill="1" applyBorder="1" applyAlignment="1">
      <alignment vertical="center"/>
    </xf>
    <xf numFmtId="10" fontId="108" fillId="11" borderId="153" xfId="0" applyNumberFormat="1" applyFont="1" applyFill="1" applyBorder="1"/>
    <xf numFmtId="0" fontId="114" fillId="11" borderId="153" xfId="0" applyFont="1" applyFill="1" applyBorder="1"/>
    <xf numFmtId="0" fontId="108" fillId="11" borderId="121" xfId="0" applyFont="1" applyFill="1" applyBorder="1" applyAlignment="1">
      <alignment horizontal="right"/>
    </xf>
    <xf numFmtId="197" fontId="108" fillId="17" borderId="30" xfId="0" applyNumberFormat="1" applyFont="1" applyFill="1" applyBorder="1" applyAlignment="1">
      <alignment horizontal="center"/>
    </xf>
    <xf numFmtId="3" fontId="125" fillId="0" borderId="0" xfId="0" applyNumberFormat="1" applyFont="1" applyAlignment="1">
      <alignment horizontal="right"/>
    </xf>
    <xf numFmtId="3" fontId="126" fillId="0" borderId="22" xfId="0" applyNumberFormat="1" applyFont="1" applyBorder="1" applyAlignment="1">
      <alignment horizontal="right"/>
    </xf>
    <xf numFmtId="0" fontId="108" fillId="11" borderId="196" xfId="0" applyFont="1" applyFill="1" applyBorder="1"/>
    <xf numFmtId="0" fontId="113" fillId="11" borderId="153" xfId="0" applyFont="1" applyFill="1" applyBorder="1"/>
    <xf numFmtId="0" fontId="108" fillId="11" borderId="224" xfId="0" applyFont="1" applyFill="1" applyBorder="1" applyAlignment="1">
      <alignment horizontal="right"/>
    </xf>
    <xf numFmtId="0" fontId="108" fillId="11" borderId="96" xfId="0" applyFont="1" applyFill="1" applyBorder="1" applyAlignment="1">
      <alignment horizontal="right"/>
    </xf>
    <xf numFmtId="190" fontId="108" fillId="17" borderId="30" xfId="0" applyNumberFormat="1" applyFont="1" applyFill="1" applyBorder="1" applyAlignment="1">
      <alignment horizontal="right"/>
    </xf>
    <xf numFmtId="0" fontId="108" fillId="11" borderId="223" xfId="0" applyFont="1" applyFill="1" applyBorder="1" applyAlignment="1">
      <alignment vertical="center"/>
    </xf>
    <xf numFmtId="0" fontId="108" fillId="11" borderId="196" xfId="0" applyFont="1" applyFill="1" applyBorder="1" applyAlignment="1">
      <alignment vertical="center"/>
    </xf>
    <xf numFmtId="0" fontId="108" fillId="11" borderId="226" xfId="0" applyFont="1" applyFill="1" applyBorder="1" applyAlignment="1">
      <alignment vertical="center"/>
    </xf>
    <xf numFmtId="2" fontId="108" fillId="17" borderId="30" xfId="0" applyNumberFormat="1" applyFont="1" applyFill="1" applyBorder="1" applyAlignment="1">
      <alignment horizontal="right"/>
    </xf>
    <xf numFmtId="0" fontId="113" fillId="11" borderId="202" xfId="0" applyFont="1" applyFill="1" applyBorder="1" applyAlignment="1">
      <alignment vertical="center"/>
    </xf>
    <xf numFmtId="4" fontId="108" fillId="11" borderId="153" xfId="0" applyNumberFormat="1" applyFont="1" applyFill="1" applyBorder="1"/>
    <xf numFmtId="4" fontId="108" fillId="11" borderId="121" xfId="0" applyNumberFormat="1" applyFont="1" applyFill="1" applyBorder="1"/>
    <xf numFmtId="0" fontId="108" fillId="11" borderId="153" xfId="0" applyFont="1" applyFill="1" applyBorder="1" applyAlignment="1">
      <alignment horizontal="right"/>
    </xf>
    <xf numFmtId="4" fontId="109" fillId="23" borderId="165" xfId="0" applyNumberFormat="1" applyFont="1" applyFill="1" applyBorder="1" applyAlignment="1">
      <alignment horizontal="center"/>
    </xf>
    <xf numFmtId="0" fontId="109" fillId="14" borderId="228" xfId="0" applyFont="1" applyFill="1" applyBorder="1" applyAlignment="1">
      <alignment horizontal="center"/>
    </xf>
    <xf numFmtId="3" fontId="108" fillId="21" borderId="190" xfId="0" applyNumberFormat="1" applyFont="1" applyFill="1" applyBorder="1"/>
    <xf numFmtId="3" fontId="108" fillId="11" borderId="121" xfId="0" applyNumberFormat="1" applyFont="1" applyFill="1" applyBorder="1" applyAlignment="1">
      <alignment vertical="center"/>
    </xf>
    <xf numFmtId="0" fontId="108" fillId="11" borderId="229" xfId="0" applyFont="1" applyFill="1" applyBorder="1" applyAlignment="1">
      <alignment vertical="center"/>
    </xf>
    <xf numFmtId="0" fontId="108" fillId="11" borderId="224" xfId="0" applyFont="1" applyFill="1" applyBorder="1" applyAlignment="1">
      <alignment vertical="center"/>
    </xf>
    <xf numFmtId="10" fontId="108" fillId="11" borderId="224" xfId="0" applyNumberFormat="1" applyFont="1" applyFill="1" applyBorder="1" applyAlignment="1">
      <alignment vertical="center"/>
    </xf>
    <xf numFmtId="0" fontId="109" fillId="14" borderId="230" xfId="0" applyFont="1" applyFill="1" applyBorder="1" applyAlignment="1">
      <alignment horizontal="center"/>
    </xf>
    <xf numFmtId="0" fontId="108" fillId="21" borderId="127" xfId="0" applyFont="1" applyFill="1" applyBorder="1"/>
    <xf numFmtId="10" fontId="112" fillId="28" borderId="127" xfId="0" applyNumberFormat="1" applyFont="1" applyFill="1" applyBorder="1" applyAlignment="1">
      <alignment horizontal="right"/>
    </xf>
    <xf numFmtId="10" fontId="108" fillId="11" borderId="151" xfId="0" applyNumberFormat="1" applyFont="1" applyFill="1" applyBorder="1" applyAlignment="1">
      <alignment vertical="center"/>
    </xf>
    <xf numFmtId="3" fontId="108" fillId="17" borderId="220" xfId="0" applyNumberFormat="1" applyFont="1" applyFill="1" applyBorder="1" applyAlignment="1">
      <alignment horizontal="right"/>
    </xf>
    <xf numFmtId="10" fontId="112" fillId="19" borderId="1" xfId="0" applyNumberFormat="1" applyFont="1" applyFill="1" applyBorder="1" applyAlignment="1">
      <alignment horizontal="right"/>
    </xf>
    <xf numFmtId="0" fontId="127" fillId="0" borderId="0" xfId="0" applyFont="1" applyAlignment="1">
      <alignment vertical="center"/>
    </xf>
    <xf numFmtId="0" fontId="128" fillId="0" borderId="0" xfId="0" applyFont="1" applyAlignment="1">
      <alignment vertical="center"/>
    </xf>
    <xf numFmtId="0" fontId="127" fillId="29" borderId="176" xfId="0" applyFont="1" applyFill="1" applyBorder="1" applyAlignment="1">
      <alignment horizontal="center" vertical="center"/>
    </xf>
    <xf numFmtId="0" fontId="127" fillId="0" borderId="176" xfId="0" applyFont="1" applyBorder="1" applyAlignment="1">
      <alignment horizontal="center" vertical="center"/>
    </xf>
    <xf numFmtId="0" fontId="129" fillId="14" borderId="1" xfId="0" applyFont="1" applyFill="1" applyBorder="1" applyAlignment="1">
      <alignment horizontal="center" vertical="top"/>
    </xf>
    <xf numFmtId="0" fontId="129" fillId="16" borderId="1" xfId="0" applyFont="1" applyFill="1" applyBorder="1" applyAlignment="1">
      <alignment horizontal="center" vertical="center"/>
    </xf>
    <xf numFmtId="3" fontId="128" fillId="0" borderId="0" xfId="0" applyNumberFormat="1" applyFont="1" applyAlignment="1">
      <alignment horizontal="right" vertical="top"/>
    </xf>
    <xf numFmtId="0" fontId="128" fillId="0" borderId="231" xfId="0" applyFont="1" applyBorder="1" applyAlignment="1">
      <alignment horizontal="right" vertical="center"/>
    </xf>
    <xf numFmtId="3" fontId="128" fillId="0" borderId="231" xfId="0" applyNumberFormat="1" applyFont="1" applyBorder="1" applyAlignment="1">
      <alignment horizontal="right" vertical="center"/>
    </xf>
    <xf numFmtId="3" fontId="128" fillId="0" borderId="232" xfId="0" applyNumberFormat="1" applyFont="1" applyBorder="1" applyAlignment="1">
      <alignment horizontal="right" vertical="center"/>
    </xf>
    <xf numFmtId="3" fontId="128" fillId="0" borderId="233" xfId="0" applyNumberFormat="1" applyFont="1" applyBorder="1" applyAlignment="1">
      <alignment horizontal="right" vertical="center"/>
    </xf>
    <xf numFmtId="0" fontId="128" fillId="0" borderId="0" xfId="0" applyFont="1" applyAlignment="1">
      <alignment horizontal="right" vertical="center"/>
    </xf>
    <xf numFmtId="0" fontId="128" fillId="0" borderId="234" xfId="0" applyFont="1" applyBorder="1" applyAlignment="1">
      <alignment horizontal="right" vertical="center"/>
    </xf>
    <xf numFmtId="3" fontId="128" fillId="0" borderId="234" xfId="0" applyNumberFormat="1" applyFont="1" applyBorder="1" applyAlignment="1">
      <alignment horizontal="right" vertical="center"/>
    </xf>
    <xf numFmtId="3" fontId="128" fillId="0" borderId="235" xfId="0" applyNumberFormat="1" applyFont="1" applyBorder="1" applyAlignment="1">
      <alignment horizontal="right" vertical="center"/>
    </xf>
    <xf numFmtId="3" fontId="128" fillId="0" borderId="0" xfId="0" applyNumberFormat="1" applyFont="1" applyAlignment="1">
      <alignment horizontal="right" vertical="center"/>
    </xf>
    <xf numFmtId="0" fontId="127" fillId="0" borderId="236" xfId="0" applyFont="1" applyBorder="1" applyAlignment="1">
      <alignment vertical="center"/>
    </xf>
    <xf numFmtId="3" fontId="128" fillId="0" borderId="231" xfId="0" applyNumberFormat="1" applyFont="1" applyBorder="1" applyAlignment="1">
      <alignment horizontal="right" vertical="top"/>
    </xf>
    <xf numFmtId="3" fontId="128" fillId="17" borderId="237" xfId="0" applyNumberFormat="1" applyFont="1" applyFill="1" applyBorder="1" applyAlignment="1">
      <alignment horizontal="right" vertical="top"/>
    </xf>
    <xf numFmtId="3" fontId="128" fillId="17" borderId="232" xfId="0" applyNumberFormat="1" applyFont="1" applyFill="1" applyBorder="1" applyAlignment="1">
      <alignment horizontal="right" vertical="top"/>
    </xf>
    <xf numFmtId="3" fontId="128" fillId="17" borderId="238" xfId="0" applyNumberFormat="1" applyFont="1" applyFill="1" applyBorder="1" applyAlignment="1">
      <alignment horizontal="right" vertical="top"/>
    </xf>
    <xf numFmtId="0" fontId="127" fillId="0" borderId="233" xfId="0" applyFont="1" applyBorder="1" applyAlignment="1">
      <alignment vertical="center"/>
    </xf>
    <xf numFmtId="0" fontId="127" fillId="0" borderId="239" xfId="0" applyFont="1" applyBorder="1" applyAlignment="1">
      <alignment vertical="center"/>
    </xf>
    <xf numFmtId="0" fontId="127" fillId="0" borderId="240" xfId="0" applyFont="1" applyBorder="1" applyAlignment="1">
      <alignment vertical="center"/>
    </xf>
    <xf numFmtId="0" fontId="127" fillId="0" borderId="241" xfId="0" applyFont="1" applyBorder="1" applyAlignment="1">
      <alignment vertical="center"/>
    </xf>
    <xf numFmtId="0" fontId="127" fillId="0" borderId="242" xfId="0" applyFont="1" applyBorder="1" applyAlignment="1">
      <alignment vertical="center"/>
    </xf>
    <xf numFmtId="0" fontId="128" fillId="13" borderId="1" xfId="0" applyFont="1" applyFill="1" applyBorder="1" applyAlignment="1">
      <alignment horizontal="center" vertical="center"/>
    </xf>
    <xf numFmtId="3" fontId="128" fillId="13" borderId="1" xfId="0" applyNumberFormat="1" applyFont="1" applyFill="1" applyBorder="1" applyAlignment="1">
      <alignment vertical="center"/>
    </xf>
    <xf numFmtId="0" fontId="128" fillId="13" borderId="1" xfId="0" applyFont="1" applyFill="1" applyBorder="1" applyAlignment="1">
      <alignment vertical="center"/>
    </xf>
    <xf numFmtId="3" fontId="128" fillId="0" borderId="243" xfId="0" applyNumberFormat="1" applyFont="1" applyBorder="1" applyAlignment="1">
      <alignment horizontal="right" vertical="center"/>
    </xf>
    <xf numFmtId="3" fontId="128" fillId="0" borderId="244" xfId="0" applyNumberFormat="1" applyFont="1" applyBorder="1" applyAlignment="1">
      <alignment horizontal="right" vertical="center"/>
    </xf>
    <xf numFmtId="3" fontId="128" fillId="0" borderId="245" xfId="0" applyNumberFormat="1" applyFont="1" applyBorder="1" applyAlignment="1">
      <alignment horizontal="right" vertical="center"/>
    </xf>
    <xf numFmtId="3" fontId="128" fillId="0" borderId="236" xfId="0" applyNumberFormat="1" applyFont="1" applyBorder="1" applyAlignment="1">
      <alignment horizontal="right" vertical="center"/>
    </xf>
    <xf numFmtId="3" fontId="128" fillId="0" borderId="246" xfId="0" applyNumberFormat="1" applyFont="1" applyBorder="1" applyAlignment="1">
      <alignment horizontal="right" vertical="center"/>
    </xf>
    <xf numFmtId="3" fontId="128" fillId="0" borderId="247" xfId="0" applyNumberFormat="1" applyFont="1" applyBorder="1" applyAlignment="1">
      <alignment horizontal="right" vertical="center"/>
    </xf>
    <xf numFmtId="3" fontId="128" fillId="0" borderId="242" xfId="0" applyNumberFormat="1" applyFont="1" applyBorder="1" applyAlignment="1">
      <alignment horizontal="right" vertical="center"/>
    </xf>
    <xf numFmtId="3" fontId="128" fillId="0" borderId="241" xfId="0" applyNumberFormat="1" applyFont="1" applyBorder="1" applyAlignment="1">
      <alignment horizontal="right" vertical="top"/>
    </xf>
    <xf numFmtId="3" fontId="128" fillId="0" borderId="248" xfId="0" applyNumberFormat="1" applyFont="1" applyBorder="1" applyAlignment="1">
      <alignment horizontal="right" vertical="top"/>
    </xf>
    <xf numFmtId="3" fontId="128" fillId="17" borderId="249" xfId="0" applyNumberFormat="1" applyFont="1" applyFill="1" applyBorder="1" applyAlignment="1">
      <alignment horizontal="right" vertical="top"/>
    </xf>
    <xf numFmtId="3" fontId="128" fillId="17" borderId="250" xfId="0" applyNumberFormat="1" applyFont="1" applyFill="1" applyBorder="1" applyAlignment="1">
      <alignment horizontal="right" vertical="top"/>
    </xf>
    <xf numFmtId="3" fontId="128" fillId="17" borderId="251" xfId="0" applyNumberFormat="1" applyFont="1" applyFill="1" applyBorder="1" applyAlignment="1">
      <alignment horizontal="right" vertical="top"/>
    </xf>
    <xf numFmtId="3" fontId="128" fillId="17" borderId="252" xfId="0" applyNumberFormat="1" applyFont="1" applyFill="1" applyBorder="1" applyAlignment="1">
      <alignment horizontal="right" vertical="top"/>
    </xf>
    <xf numFmtId="3" fontId="128" fillId="0" borderId="0" xfId="0" applyNumberFormat="1" applyFont="1" applyAlignment="1">
      <alignment vertical="center"/>
    </xf>
    <xf numFmtId="3" fontId="128" fillId="17" borderId="253" xfId="0" applyNumberFormat="1" applyFont="1" applyFill="1" applyBorder="1" applyAlignment="1">
      <alignment horizontal="right" vertical="top"/>
    </xf>
    <xf numFmtId="3" fontId="128" fillId="0" borderId="239" xfId="0" applyNumberFormat="1" applyFont="1" applyBorder="1" applyAlignment="1">
      <alignment vertical="center"/>
    </xf>
    <xf numFmtId="3" fontId="128" fillId="0" borderId="254" xfId="0" applyNumberFormat="1" applyFont="1" applyBorder="1" applyAlignment="1">
      <alignment horizontal="right" vertical="center"/>
    </xf>
    <xf numFmtId="3" fontId="128" fillId="0" borderId="254" xfId="0" applyNumberFormat="1" applyFont="1" applyBorder="1" applyAlignment="1">
      <alignment horizontal="right" vertical="top"/>
    </xf>
    <xf numFmtId="0" fontId="128" fillId="0" borderId="0" xfId="0" applyFont="1" applyAlignment="1">
      <alignment horizontal="center" vertical="top"/>
    </xf>
    <xf numFmtId="0" fontId="129" fillId="0" borderId="0" xfId="0" applyFont="1" applyAlignment="1">
      <alignment horizontal="center" vertical="center"/>
    </xf>
    <xf numFmtId="0" fontId="128" fillId="0" borderId="0" xfId="0" applyFont="1" applyAlignment="1">
      <alignment horizontal="center" vertical="center"/>
    </xf>
    <xf numFmtId="38" fontId="128" fillId="0" borderId="0" xfId="0" applyNumberFormat="1" applyFont="1" applyAlignment="1">
      <alignment horizontal="right" vertical="center"/>
    </xf>
    <xf numFmtId="38" fontId="128" fillId="0" borderId="254" xfId="0" applyNumberFormat="1" applyFont="1" applyBorder="1" applyAlignment="1">
      <alignment horizontal="right" vertical="center"/>
    </xf>
    <xf numFmtId="0" fontId="130" fillId="16" borderId="1" xfId="0" applyFont="1" applyFill="1" applyBorder="1" applyAlignment="1">
      <alignment vertical="center"/>
    </xf>
    <xf numFmtId="0" fontId="87" fillId="16" borderId="1" xfId="0" applyFont="1" applyFill="1" applyBorder="1" applyAlignment="1">
      <alignment vertical="center"/>
    </xf>
    <xf numFmtId="0" fontId="87" fillId="14" borderId="1" xfId="0" applyFont="1" applyFill="1" applyBorder="1" applyAlignment="1">
      <alignment vertical="center"/>
    </xf>
    <xf numFmtId="0" fontId="131" fillId="14" borderId="1" xfId="0" applyFont="1" applyFill="1" applyBorder="1" applyAlignment="1">
      <alignment vertical="center"/>
    </xf>
    <xf numFmtId="0" fontId="102" fillId="0" borderId="0" xfId="0" applyFont="1" applyAlignment="1">
      <alignment vertical="center"/>
    </xf>
    <xf numFmtId="0" fontId="132" fillId="14" borderId="1" xfId="0" applyFont="1" applyFill="1" applyBorder="1" applyAlignment="1">
      <alignment horizontal="center" vertical="center"/>
    </xf>
    <xf numFmtId="0" fontId="102" fillId="0" borderId="0" xfId="0" applyFont="1" applyAlignment="1">
      <alignment horizontal="right" vertical="center"/>
    </xf>
    <xf numFmtId="0" fontId="102" fillId="0" borderId="0" xfId="0" applyFont="1" applyAlignment="1">
      <alignment horizontal="center" vertical="center"/>
    </xf>
    <xf numFmtId="0" fontId="102" fillId="0" borderId="0" xfId="0" applyFont="1" applyAlignment="1">
      <alignment horizontal="center" vertical="top"/>
    </xf>
    <xf numFmtId="3" fontId="102" fillId="0" borderId="0" xfId="0" applyNumberFormat="1" applyFont="1" applyAlignment="1">
      <alignment horizontal="center" vertical="center"/>
    </xf>
    <xf numFmtId="2" fontId="102" fillId="0" borderId="0" xfId="0" applyNumberFormat="1" applyFont="1" applyAlignment="1">
      <alignment horizontal="center" vertical="center"/>
    </xf>
    <xf numFmtId="9" fontId="102" fillId="0" borderId="0" xfId="0" applyNumberFormat="1" applyFont="1" applyAlignment="1">
      <alignment vertical="center"/>
    </xf>
    <xf numFmtId="0" fontId="102" fillId="19" borderId="1" xfId="0" applyFont="1" applyFill="1" applyBorder="1" applyAlignment="1">
      <alignment horizontal="center" vertical="center"/>
    </xf>
    <xf numFmtId="3" fontId="102" fillId="19" borderId="1" xfId="0" applyNumberFormat="1" applyFont="1" applyFill="1" applyBorder="1" applyAlignment="1">
      <alignment horizontal="center" vertical="center"/>
    </xf>
    <xf numFmtId="198" fontId="102" fillId="0" borderId="0" xfId="0" applyNumberFormat="1" applyFont="1" applyAlignment="1">
      <alignment vertical="center"/>
    </xf>
    <xf numFmtId="0" fontId="102" fillId="30" borderId="1" xfId="0" applyFont="1" applyFill="1" applyBorder="1" applyAlignment="1">
      <alignment horizontal="center" vertical="center"/>
    </xf>
    <xf numFmtId="1" fontId="102" fillId="0" borderId="0" xfId="0" applyNumberFormat="1" applyFont="1" applyAlignment="1">
      <alignment horizontal="right" vertical="center"/>
    </xf>
    <xf numFmtId="2" fontId="102" fillId="0" borderId="0" xfId="0" applyNumberFormat="1" applyFont="1" applyAlignment="1">
      <alignment vertical="center"/>
    </xf>
    <xf numFmtId="2" fontId="102" fillId="0" borderId="0" xfId="0" applyNumberFormat="1" applyFont="1" applyAlignment="1">
      <alignment horizontal="right" vertical="center"/>
    </xf>
    <xf numFmtId="10" fontId="102" fillId="31" borderId="1" xfId="0" applyNumberFormat="1" applyFont="1" applyFill="1" applyBorder="1" applyAlignment="1">
      <alignment horizontal="right" vertical="center"/>
    </xf>
    <xf numFmtId="0" fontId="103" fillId="11" borderId="1" xfId="0" applyFont="1" applyFill="1" applyBorder="1" applyAlignment="1">
      <alignment vertical="center"/>
    </xf>
    <xf numFmtId="0" fontId="102" fillId="11" borderId="1" xfId="0" applyFont="1" applyFill="1" applyBorder="1" applyAlignment="1">
      <alignment vertical="center"/>
    </xf>
    <xf numFmtId="0" fontId="103" fillId="0" borderId="0" xfId="0" applyFont="1" applyAlignment="1">
      <alignment horizontal="left" vertical="center"/>
    </xf>
    <xf numFmtId="0" fontId="87" fillId="16" borderId="6" xfId="0" applyFont="1" applyFill="1" applyBorder="1" applyAlignment="1">
      <alignment vertical="center"/>
    </xf>
    <xf numFmtId="0" fontId="87" fillId="16" borderId="255" xfId="0" applyFont="1" applyFill="1" applyBorder="1" applyAlignment="1">
      <alignment vertical="center"/>
    </xf>
    <xf numFmtId="0" fontId="87" fillId="16" borderId="256" xfId="0" applyFont="1" applyFill="1" applyBorder="1" applyAlignment="1">
      <alignment vertical="center"/>
    </xf>
    <xf numFmtId="0" fontId="87" fillId="16" borderId="257" xfId="0" applyFont="1" applyFill="1" applyBorder="1" applyAlignment="1">
      <alignment vertical="center"/>
    </xf>
    <xf numFmtId="0" fontId="108" fillId="16" borderId="258" xfId="0" applyFont="1" applyFill="1" applyBorder="1" applyAlignment="1">
      <alignment vertical="center"/>
    </xf>
    <xf numFmtId="178" fontId="3" fillId="6" borderId="25" xfId="0" applyNumberFormat="1" applyFont="1" applyFill="1" applyBorder="1" applyAlignment="1">
      <alignment vertical="center"/>
    </xf>
    <xf numFmtId="0" fontId="87" fillId="16" borderId="259" xfId="0" applyFont="1" applyFill="1" applyBorder="1" applyAlignment="1">
      <alignment vertical="center"/>
    </xf>
    <xf numFmtId="0" fontId="87" fillId="16" borderId="260" xfId="0" applyFont="1" applyFill="1" applyBorder="1" applyAlignment="1">
      <alignment vertical="center"/>
    </xf>
    <xf numFmtId="0" fontId="87" fillId="16" borderId="261" xfId="0" applyFont="1" applyFill="1" applyBorder="1" applyAlignment="1">
      <alignment vertical="center"/>
    </xf>
    <xf numFmtId="0" fontId="108" fillId="16" borderId="262" xfId="0" applyFont="1" applyFill="1" applyBorder="1" applyAlignment="1">
      <alignment vertical="center"/>
    </xf>
    <xf numFmtId="0" fontId="87" fillId="16" borderId="263" xfId="0" applyFont="1" applyFill="1" applyBorder="1" applyAlignment="1">
      <alignment vertical="center"/>
    </xf>
    <xf numFmtId="0" fontId="87" fillId="16" borderId="264" xfId="0" applyFont="1" applyFill="1" applyBorder="1" applyAlignment="1">
      <alignment vertical="center"/>
    </xf>
    <xf numFmtId="0" fontId="87" fillId="16" borderId="265" xfId="0" applyFont="1" applyFill="1" applyBorder="1" applyAlignment="1">
      <alignment vertical="center"/>
    </xf>
    <xf numFmtId="0" fontId="108" fillId="16" borderId="266" xfId="0" applyFont="1" applyFill="1" applyBorder="1" applyAlignment="1">
      <alignment vertical="center"/>
    </xf>
    <xf numFmtId="0" fontId="3" fillId="14" borderId="1" xfId="0" applyFont="1" applyFill="1" applyBorder="1" applyAlignment="1">
      <alignment vertical="center"/>
    </xf>
    <xf numFmtId="0" fontId="5" fillId="14" borderId="1" xfId="0" applyFont="1" applyFill="1" applyBorder="1" applyAlignment="1">
      <alignment vertical="center"/>
    </xf>
    <xf numFmtId="0" fontId="5" fillId="14" borderId="6" xfId="0" applyFont="1" applyFill="1" applyBorder="1" applyAlignment="1">
      <alignment vertical="center"/>
    </xf>
    <xf numFmtId="0" fontId="10" fillId="14" borderId="1" xfId="0" applyFont="1" applyFill="1" applyBorder="1" applyAlignment="1">
      <alignment vertical="center"/>
    </xf>
    <xf numFmtId="0" fontId="20" fillId="14" borderId="1" xfId="0" applyFont="1" applyFill="1" applyBorder="1" applyAlignment="1">
      <alignment vertical="center"/>
    </xf>
    <xf numFmtId="0" fontId="20" fillId="14" borderId="228" xfId="0" applyFont="1" applyFill="1" applyBorder="1" applyAlignment="1">
      <alignment vertical="center"/>
    </xf>
    <xf numFmtId="0" fontId="20" fillId="14" borderId="230" xfId="0" applyFont="1" applyFill="1" applyBorder="1" applyAlignment="1">
      <alignment vertical="center"/>
    </xf>
    <xf numFmtId="0" fontId="20" fillId="14" borderId="267" xfId="0" applyFont="1" applyFill="1" applyBorder="1" applyAlignment="1">
      <alignment vertical="center"/>
    </xf>
    <xf numFmtId="0" fontId="22" fillId="14" borderId="1" xfId="0" applyFont="1" applyFill="1" applyBorder="1" applyAlignment="1">
      <alignment vertical="center"/>
    </xf>
    <xf numFmtId="0" fontId="108" fillId="14" borderId="1" xfId="0" applyFont="1" applyFill="1" applyBorder="1" applyAlignment="1">
      <alignment vertical="center"/>
    </xf>
    <xf numFmtId="0" fontId="20" fillId="14" borderId="228" xfId="0" applyFont="1" applyFill="1" applyBorder="1" applyAlignment="1">
      <alignment horizontal="left" vertical="center"/>
    </xf>
    <xf numFmtId="0" fontId="20" fillId="14" borderId="230" xfId="0" applyFont="1" applyFill="1" applyBorder="1" applyAlignment="1">
      <alignment horizontal="left" vertical="center"/>
    </xf>
    <xf numFmtId="0" fontId="20" fillId="14" borderId="267" xfId="0" applyFont="1" applyFill="1" applyBorder="1" applyAlignment="1">
      <alignment horizontal="left" vertical="center"/>
    </xf>
    <xf numFmtId="0" fontId="20" fillId="14" borderId="1" xfId="0" applyFont="1" applyFill="1" applyBorder="1" applyAlignment="1">
      <alignment horizontal="center" vertical="center"/>
    </xf>
    <xf numFmtId="0" fontId="22" fillId="14" borderId="268" xfId="0" applyFont="1" applyFill="1" applyBorder="1" applyAlignment="1">
      <alignment vertical="center"/>
    </xf>
    <xf numFmtId="0" fontId="20" fillId="14" borderId="269" xfId="0" applyFont="1" applyFill="1" applyBorder="1" applyAlignment="1">
      <alignment horizontal="center" vertical="center"/>
    </xf>
    <xf numFmtId="0" fontId="20" fillId="14" borderId="270" xfId="0" applyFont="1" applyFill="1" applyBorder="1" applyAlignment="1">
      <alignment horizontal="center" vertical="center"/>
    </xf>
    <xf numFmtId="0" fontId="20" fillId="14" borderId="6" xfId="0" applyFont="1" applyFill="1" applyBorder="1" applyAlignment="1">
      <alignment horizontal="center" vertical="center"/>
    </xf>
    <xf numFmtId="0" fontId="9" fillId="0" borderId="2" xfId="0" applyFont="1" applyBorder="1" applyAlignment="1">
      <alignment horizontal="right" vertical="center"/>
    </xf>
    <xf numFmtId="0" fontId="17" fillId="0" borderId="48" xfId="0" applyFont="1" applyBorder="1" applyAlignment="1">
      <alignment horizontal="right" vertical="center"/>
    </xf>
    <xf numFmtId="0" fontId="5" fillId="11" borderId="38" xfId="0" applyFont="1" applyFill="1" applyBorder="1" applyAlignment="1">
      <alignment vertical="center"/>
    </xf>
    <xf numFmtId="0" fontId="9" fillId="11" borderId="38" xfId="0" applyFont="1" applyFill="1" applyBorder="1" applyAlignment="1">
      <alignment horizontal="right" vertical="center"/>
    </xf>
    <xf numFmtId="0" fontId="9" fillId="11" borderId="39" xfId="0" applyFont="1" applyFill="1" applyBorder="1" applyAlignment="1">
      <alignment horizontal="right" vertical="center"/>
    </xf>
    <xf numFmtId="0" fontId="9" fillId="11" borderId="271" xfId="0" applyFont="1" applyFill="1" applyBorder="1" applyAlignment="1">
      <alignment horizontal="right" vertical="center"/>
    </xf>
    <xf numFmtId="0" fontId="9" fillId="11" borderId="272" xfId="0" applyFont="1" applyFill="1" applyBorder="1" applyAlignment="1">
      <alignment horizontal="right" vertical="center"/>
    </xf>
    <xf numFmtId="0" fontId="9" fillId="11" borderId="273" xfId="0" applyFont="1" applyFill="1" applyBorder="1" applyAlignment="1">
      <alignment horizontal="right" vertical="center"/>
    </xf>
    <xf numFmtId="0" fontId="108" fillId="0" borderId="0" xfId="0" applyFont="1" applyAlignment="1">
      <alignment vertical="center"/>
    </xf>
    <xf numFmtId="0" fontId="133" fillId="14" borderId="1" xfId="0" applyFont="1" applyFill="1" applyBorder="1" applyAlignment="1">
      <alignment vertical="center"/>
    </xf>
    <xf numFmtId="0" fontId="3" fillId="14" borderId="6" xfId="0" applyFont="1" applyFill="1" applyBorder="1" applyAlignment="1">
      <alignment vertical="center"/>
    </xf>
    <xf numFmtId="0" fontId="3" fillId="14" borderId="5" xfId="0" applyFont="1" applyFill="1" applyBorder="1" applyAlignment="1">
      <alignment vertical="center"/>
    </xf>
    <xf numFmtId="0" fontId="5" fillId="11" borderId="76" xfId="0" applyFont="1" applyFill="1" applyBorder="1" applyAlignment="1">
      <alignment vertical="center"/>
    </xf>
    <xf numFmtId="0" fontId="104" fillId="0" borderId="0" xfId="0" applyFont="1" applyAlignment="1">
      <alignment vertical="center"/>
    </xf>
    <xf numFmtId="0" fontId="3" fillId="4" borderId="1" xfId="0" applyFont="1" applyFill="1" applyBorder="1" applyAlignment="1">
      <alignment vertical="center"/>
    </xf>
    <xf numFmtId="0" fontId="16" fillId="4" borderId="1" xfId="0" applyFont="1" applyFill="1" applyBorder="1" applyAlignment="1">
      <alignment horizontal="right" vertical="center"/>
    </xf>
    <xf numFmtId="0" fontId="16" fillId="0" borderId="2" xfId="0" applyFont="1" applyBorder="1" applyAlignment="1">
      <alignment horizontal="right" vertical="center"/>
    </xf>
    <xf numFmtId="0" fontId="16" fillId="0" borderId="3" xfId="0" applyFont="1" applyBorder="1" applyAlignment="1">
      <alignment horizontal="right" vertical="center"/>
    </xf>
    <xf numFmtId="0" fontId="16" fillId="0" borderId="45" xfId="0" applyFont="1" applyBorder="1" applyAlignment="1">
      <alignment horizontal="right" vertical="center"/>
    </xf>
    <xf numFmtId="0" fontId="16" fillId="4" borderId="1" xfId="0" applyFont="1" applyFill="1" applyBorder="1" applyAlignment="1">
      <alignment vertical="center"/>
    </xf>
    <xf numFmtId="0" fontId="135" fillId="4" borderId="1" xfId="0" applyFont="1" applyFill="1" applyBorder="1" applyAlignment="1">
      <alignment vertical="center"/>
    </xf>
    <xf numFmtId="178" fontId="16" fillId="4" borderId="1" xfId="0" applyNumberFormat="1" applyFont="1" applyFill="1" applyBorder="1" applyAlignment="1">
      <alignment vertical="center"/>
    </xf>
    <xf numFmtId="178" fontId="16" fillId="0" borderId="0" xfId="0" applyNumberFormat="1" applyFont="1" applyAlignment="1">
      <alignment vertical="center"/>
    </xf>
    <xf numFmtId="178" fontId="16" fillId="0" borderId="2" xfId="0" applyNumberFormat="1" applyFont="1" applyBorder="1" applyAlignment="1">
      <alignment vertical="center"/>
    </xf>
    <xf numFmtId="178" fontId="16" fillId="17" borderId="1" xfId="0" applyNumberFormat="1" applyFont="1" applyFill="1" applyBorder="1" applyAlignment="1">
      <alignment vertical="center"/>
    </xf>
    <xf numFmtId="178" fontId="21" fillId="0" borderId="0" xfId="0" applyNumberFormat="1" applyFont="1" applyAlignment="1">
      <alignment horizontal="right" vertical="center"/>
    </xf>
    <xf numFmtId="0" fontId="104" fillId="32" borderId="1" xfId="0" applyFont="1" applyFill="1" applyBorder="1" applyAlignment="1">
      <alignment vertical="center"/>
    </xf>
    <xf numFmtId="0" fontId="87" fillId="32" borderId="1" xfId="0" applyFont="1" applyFill="1" applyBorder="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0" fontId="108" fillId="0" borderId="279" xfId="0" applyFont="1" applyBorder="1" applyAlignment="1">
      <alignment vertical="center"/>
    </xf>
    <xf numFmtId="178" fontId="3" fillId="4" borderId="1" xfId="0" applyNumberFormat="1" applyFont="1" applyFill="1" applyBorder="1" applyAlignment="1">
      <alignment vertical="center"/>
    </xf>
    <xf numFmtId="178" fontId="3" fillId="0" borderId="0" xfId="0" applyNumberFormat="1" applyFont="1" applyAlignment="1">
      <alignment vertical="center"/>
    </xf>
    <xf numFmtId="178" fontId="3" fillId="6" borderId="37" xfId="0" applyNumberFormat="1" applyFont="1" applyFill="1" applyBorder="1" applyAlignment="1">
      <alignment vertical="center"/>
    </xf>
    <xf numFmtId="178" fontId="3" fillId="6" borderId="35" xfId="0" applyNumberFormat="1" applyFont="1" applyFill="1" applyBorder="1" applyAlignment="1">
      <alignment vertical="center"/>
    </xf>
    <xf numFmtId="178" fontId="3" fillId="6" borderId="280" xfId="0" applyNumberFormat="1" applyFont="1" applyFill="1" applyBorder="1" applyAlignment="1">
      <alignment vertical="center"/>
    </xf>
    <xf numFmtId="178" fontId="3" fillId="6" borderId="281" xfId="0" applyNumberFormat="1" applyFont="1" applyFill="1" applyBorder="1" applyAlignment="1">
      <alignment vertical="center"/>
    </xf>
    <xf numFmtId="178" fontId="108" fillId="6" borderId="282" xfId="0" applyNumberFormat="1" applyFont="1" applyFill="1" applyBorder="1" applyAlignment="1">
      <alignment vertical="center"/>
    </xf>
    <xf numFmtId="178" fontId="3" fillId="0" borderId="2" xfId="0" applyNumberFormat="1" applyFont="1" applyBorder="1" applyAlignment="1">
      <alignment vertical="center"/>
    </xf>
    <xf numFmtId="178" fontId="3" fillId="0" borderId="3" xfId="0" applyNumberFormat="1" applyFont="1" applyBorder="1" applyAlignment="1">
      <alignment vertical="center"/>
    </xf>
    <xf numFmtId="178" fontId="16" fillId="0" borderId="3" xfId="0" applyNumberFormat="1" applyFont="1" applyBorder="1" applyAlignment="1">
      <alignment vertical="center"/>
    </xf>
    <xf numFmtId="178" fontId="21" fillId="0" borderId="0" xfId="0" applyNumberFormat="1" applyFont="1" applyAlignment="1">
      <alignment horizontal="center" vertical="center"/>
    </xf>
    <xf numFmtId="0" fontId="3" fillId="4" borderId="1" xfId="0" applyFont="1" applyFill="1" applyBorder="1" applyAlignment="1">
      <alignment horizontal="left" vertical="center"/>
    </xf>
    <xf numFmtId="0" fontId="87" fillId="32" borderId="1" xfId="0" quotePrefix="1" applyFont="1" applyFill="1" applyBorder="1" applyAlignment="1">
      <alignment vertical="center"/>
    </xf>
    <xf numFmtId="178" fontId="16" fillId="6" borderId="1" xfId="0" applyNumberFormat="1" applyFont="1" applyFill="1" applyBorder="1" applyAlignment="1">
      <alignment vertical="center"/>
    </xf>
    <xf numFmtId="178" fontId="3" fillId="6" borderId="1" xfId="0" applyNumberFormat="1" applyFont="1" applyFill="1" applyBorder="1" applyAlignment="1">
      <alignment vertical="center"/>
    </xf>
    <xf numFmtId="178" fontId="108" fillId="0" borderId="0" xfId="0" applyNumberFormat="1" applyFont="1" applyAlignment="1">
      <alignment vertical="center"/>
    </xf>
    <xf numFmtId="181" fontId="3" fillId="4" borderId="1" xfId="0" applyNumberFormat="1" applyFont="1" applyFill="1" applyBorder="1" applyAlignment="1">
      <alignment vertical="center"/>
    </xf>
    <xf numFmtId="181" fontId="3" fillId="0" borderId="0" xfId="0" applyNumberFormat="1" applyFont="1" applyAlignment="1">
      <alignment vertical="center"/>
    </xf>
    <xf numFmtId="181" fontId="3" fillId="0" borderId="2" xfId="0" applyNumberFormat="1" applyFont="1" applyBorder="1" applyAlignment="1">
      <alignment vertical="center"/>
    </xf>
    <xf numFmtId="181" fontId="3" fillId="0" borderId="3" xfId="0" applyNumberFormat="1" applyFont="1" applyBorder="1" applyAlignment="1">
      <alignment vertical="center"/>
    </xf>
    <xf numFmtId="181" fontId="3" fillId="6" borderId="1" xfId="0" applyNumberFormat="1" applyFont="1" applyFill="1" applyBorder="1" applyAlignment="1">
      <alignment vertical="center"/>
    </xf>
    <xf numFmtId="0" fontId="136" fillId="33" borderId="1" xfId="0" applyFont="1" applyFill="1" applyBorder="1" applyAlignment="1">
      <alignment horizontal="center" vertical="center"/>
    </xf>
    <xf numFmtId="0" fontId="2" fillId="0" borderId="3" xfId="0" applyFont="1" applyBorder="1" applyAlignment="1">
      <alignment horizontal="right" vertical="center"/>
    </xf>
    <xf numFmtId="0" fontId="16" fillId="6" borderId="1" xfId="0" applyFont="1" applyFill="1" applyBorder="1" applyAlignment="1">
      <alignment horizontal="right" vertical="center"/>
    </xf>
    <xf numFmtId="199" fontId="16" fillId="0" borderId="0" xfId="0" applyNumberFormat="1" applyFont="1" applyAlignment="1">
      <alignment horizontal="right" vertical="center"/>
    </xf>
    <xf numFmtId="0" fontId="137" fillId="32" borderId="1" xfId="0" applyFont="1" applyFill="1" applyBorder="1" applyAlignment="1">
      <alignment vertical="center"/>
    </xf>
    <xf numFmtId="0" fontId="138" fillId="32" borderId="1" xfId="0" applyFont="1" applyFill="1" applyBorder="1" applyAlignment="1">
      <alignment vertical="center"/>
    </xf>
    <xf numFmtId="0" fontId="16" fillId="0" borderId="22" xfId="0" applyFont="1" applyBorder="1" applyAlignment="1">
      <alignment horizontal="right" vertical="center"/>
    </xf>
    <xf numFmtId="0" fontId="108" fillId="0" borderId="22" xfId="0" applyFont="1" applyBorder="1" applyAlignment="1">
      <alignment vertical="center"/>
    </xf>
    <xf numFmtId="0" fontId="3" fillId="0" borderId="44" xfId="0" applyFont="1" applyBorder="1" applyAlignment="1">
      <alignment vertical="center"/>
    </xf>
    <xf numFmtId="0" fontId="3" fillId="0" borderId="45" xfId="0" applyFont="1" applyBorder="1" applyAlignment="1">
      <alignment vertical="center"/>
    </xf>
    <xf numFmtId="0" fontId="3" fillId="28" borderId="283" xfId="0" applyFont="1" applyFill="1" applyBorder="1" applyAlignment="1">
      <alignment vertical="center"/>
    </xf>
    <xf numFmtId="0" fontId="3" fillId="28" borderId="284" xfId="0" applyFont="1" applyFill="1" applyBorder="1" applyAlignment="1">
      <alignment vertical="center"/>
    </xf>
    <xf numFmtId="0" fontId="3" fillId="28" borderId="74" xfId="0" applyFont="1" applyFill="1" applyBorder="1" applyAlignment="1">
      <alignment vertical="center"/>
    </xf>
    <xf numFmtId="0" fontId="3" fillId="28" borderId="1" xfId="0" applyFont="1" applyFill="1" applyBorder="1" applyAlignment="1">
      <alignment vertical="center"/>
    </xf>
    <xf numFmtId="0" fontId="3" fillId="28" borderId="285" xfId="0" applyFont="1" applyFill="1" applyBorder="1" applyAlignment="1">
      <alignment vertical="center"/>
    </xf>
    <xf numFmtId="0" fontId="32" fillId="28" borderId="286" xfId="0" applyFont="1" applyFill="1" applyBorder="1" applyAlignment="1">
      <alignment horizontal="right" vertical="center"/>
    </xf>
    <xf numFmtId="0" fontId="3" fillId="28" borderId="287" xfId="0" applyFont="1" applyFill="1" applyBorder="1" applyAlignment="1">
      <alignment vertical="center"/>
    </xf>
    <xf numFmtId="199" fontId="3" fillId="28" borderId="288" xfId="0" applyNumberFormat="1" applyFont="1" applyFill="1" applyBorder="1" applyAlignment="1">
      <alignment vertical="center"/>
    </xf>
    <xf numFmtId="199" fontId="3" fillId="28" borderId="1" xfId="0" applyNumberFormat="1" applyFont="1" applyFill="1" applyBorder="1" applyAlignment="1">
      <alignment vertical="center"/>
    </xf>
    <xf numFmtId="199" fontId="3" fillId="28" borderId="287" xfId="0" applyNumberFormat="1" applyFont="1" applyFill="1" applyBorder="1" applyAlignment="1">
      <alignment vertical="center"/>
    </xf>
    <xf numFmtId="199" fontId="32" fillId="28" borderId="289" xfId="0" applyNumberFormat="1" applyFont="1" applyFill="1" applyBorder="1" applyAlignment="1">
      <alignment horizontal="right" vertical="center"/>
    </xf>
    <xf numFmtId="0" fontId="16" fillId="0" borderId="2" xfId="0" applyFont="1" applyBorder="1" applyAlignment="1">
      <alignment vertical="center"/>
    </xf>
    <xf numFmtId="199" fontId="16" fillId="28" borderId="287" xfId="0" applyNumberFormat="1" applyFont="1" applyFill="1" applyBorder="1" applyAlignment="1">
      <alignment vertical="center"/>
    </xf>
    <xf numFmtId="183" fontId="16" fillId="28" borderId="288" xfId="0" applyNumberFormat="1" applyFont="1" applyFill="1" applyBorder="1" applyAlignment="1">
      <alignment vertical="center"/>
    </xf>
    <xf numFmtId="199" fontId="16" fillId="28" borderId="1" xfId="0" applyNumberFormat="1" applyFont="1" applyFill="1" applyBorder="1" applyAlignment="1">
      <alignment vertical="center"/>
    </xf>
    <xf numFmtId="199" fontId="21" fillId="28" borderId="289" xfId="0" applyNumberFormat="1" applyFont="1" applyFill="1" applyBorder="1" applyAlignment="1">
      <alignment horizontal="right" vertical="center"/>
    </xf>
    <xf numFmtId="199" fontId="3" fillId="28" borderId="289" xfId="0" applyNumberFormat="1" applyFont="1" applyFill="1" applyBorder="1" applyAlignment="1">
      <alignment vertical="center"/>
    </xf>
    <xf numFmtId="0" fontId="16" fillId="0" borderId="23" xfId="0" applyFont="1" applyBorder="1" applyAlignment="1">
      <alignment vertical="center"/>
    </xf>
    <xf numFmtId="199" fontId="16" fillId="28" borderId="290" xfId="0" applyNumberFormat="1" applyFont="1" applyFill="1" applyBorder="1" applyAlignment="1">
      <alignment vertical="center"/>
    </xf>
    <xf numFmtId="199" fontId="16" fillId="28" borderId="291" xfId="0" applyNumberFormat="1" applyFont="1" applyFill="1" applyBorder="1" applyAlignment="1">
      <alignment vertical="center"/>
    </xf>
    <xf numFmtId="199" fontId="16" fillId="28" borderId="76" xfId="0" applyNumberFormat="1" applyFont="1" applyFill="1" applyBorder="1" applyAlignment="1">
      <alignment vertical="center"/>
    </xf>
    <xf numFmtId="199" fontId="16" fillId="28" borderId="292" xfId="0" applyNumberFormat="1" applyFont="1" applyFill="1" applyBorder="1" applyAlignment="1">
      <alignment vertical="center"/>
    </xf>
    <xf numFmtId="199" fontId="21" fillId="28" borderId="293" xfId="0" applyNumberFormat="1" applyFont="1" applyFill="1" applyBorder="1" applyAlignment="1">
      <alignment horizontal="right" vertical="center"/>
    </xf>
    <xf numFmtId="0" fontId="139" fillId="11" borderId="102" xfId="0" applyFont="1" applyFill="1" applyBorder="1" applyAlignment="1">
      <alignment vertical="center"/>
    </xf>
    <xf numFmtId="0" fontId="139" fillId="11" borderId="76" xfId="0" applyFont="1" applyFill="1" applyBorder="1" applyAlignment="1">
      <alignment vertical="center"/>
    </xf>
    <xf numFmtId="0" fontId="3" fillId="0" borderId="2" xfId="0" applyFont="1" applyBorder="1" applyAlignment="1">
      <alignment horizontal="right" vertical="center"/>
    </xf>
    <xf numFmtId="176" fontId="3" fillId="0" borderId="0" xfId="0" applyNumberFormat="1" applyFont="1" applyAlignment="1">
      <alignment horizontal="right" vertical="center"/>
    </xf>
    <xf numFmtId="0" fontId="3" fillId="0" borderId="3" xfId="0" applyFont="1" applyBorder="1" applyAlignment="1">
      <alignment horizontal="right" vertical="center"/>
    </xf>
    <xf numFmtId="176" fontId="16" fillId="0" borderId="2" xfId="0" applyNumberFormat="1" applyFont="1" applyBorder="1" applyAlignment="1">
      <alignment horizontal="right" vertical="center"/>
    </xf>
    <xf numFmtId="176" fontId="16" fillId="0" borderId="0" xfId="0" applyNumberFormat="1" applyFont="1" applyAlignment="1">
      <alignment horizontal="right" vertical="center"/>
    </xf>
    <xf numFmtId="176" fontId="3" fillId="0" borderId="2" xfId="0" applyNumberFormat="1" applyFont="1" applyBorder="1" applyAlignment="1">
      <alignment horizontal="right" vertical="center"/>
    </xf>
    <xf numFmtId="178" fontId="3" fillId="0" borderId="2" xfId="0" applyNumberFormat="1" applyFont="1" applyBorder="1" applyAlignment="1">
      <alignment horizontal="right" vertical="center"/>
    </xf>
    <xf numFmtId="178" fontId="3" fillId="0" borderId="0" xfId="0" applyNumberFormat="1" applyFont="1" applyAlignment="1">
      <alignment horizontal="right" vertical="center"/>
    </xf>
    <xf numFmtId="0" fontId="87" fillId="32" borderId="74" xfId="0" applyFont="1" applyFill="1" applyBorder="1" applyAlignment="1">
      <alignment vertical="center"/>
    </xf>
    <xf numFmtId="0" fontId="3" fillId="4" borderId="76" xfId="0" applyFont="1" applyFill="1" applyBorder="1" applyAlignment="1">
      <alignment horizontal="left" vertical="center"/>
    </xf>
    <xf numFmtId="0" fontId="3" fillId="0" borderId="22" xfId="0" applyFont="1" applyBorder="1" applyAlignment="1">
      <alignment horizontal="left" vertical="center"/>
    </xf>
    <xf numFmtId="176" fontId="3" fillId="0" borderId="23" xfId="0" applyNumberFormat="1" applyFont="1" applyBorder="1" applyAlignment="1">
      <alignment horizontal="right" vertical="center"/>
    </xf>
    <xf numFmtId="176" fontId="3" fillId="0" borderId="22" xfId="0" applyNumberFormat="1" applyFont="1" applyBorder="1" applyAlignment="1">
      <alignment horizontal="right" vertical="center"/>
    </xf>
    <xf numFmtId="176" fontId="16" fillId="0" borderId="44" xfId="0" applyNumberFormat="1" applyFont="1" applyBorder="1" applyAlignment="1">
      <alignment horizontal="right" vertical="center"/>
    </xf>
    <xf numFmtId="176" fontId="16" fillId="0" borderId="45" xfId="0" applyNumberFormat="1" applyFont="1" applyBorder="1" applyAlignment="1">
      <alignment horizontal="right" vertical="center"/>
    </xf>
    <xf numFmtId="176" fontId="16" fillId="0" borderId="46" xfId="0" applyNumberFormat="1" applyFont="1" applyBorder="1" applyAlignment="1">
      <alignment horizontal="right" vertical="center"/>
    </xf>
    <xf numFmtId="0" fontId="16" fillId="4" borderId="294" xfId="0" applyFont="1" applyFill="1" applyBorder="1" applyAlignment="1">
      <alignment vertical="center"/>
    </xf>
    <xf numFmtId="0" fontId="16" fillId="0" borderId="295" xfId="0" applyFont="1" applyBorder="1" applyAlignment="1">
      <alignment vertical="center"/>
    </xf>
    <xf numFmtId="176" fontId="16" fillId="0" borderId="296" xfId="0" applyNumberFormat="1" applyFont="1" applyBorder="1" applyAlignment="1">
      <alignment horizontal="right" vertical="center"/>
    </xf>
    <xf numFmtId="176" fontId="16" fillId="0" borderId="295" xfId="0" applyNumberFormat="1" applyFont="1" applyBorder="1" applyAlignment="1">
      <alignment horizontal="right" vertical="center"/>
    </xf>
    <xf numFmtId="176" fontId="16" fillId="0" borderId="297" xfId="0" applyNumberFormat="1" applyFont="1" applyBorder="1" applyAlignment="1">
      <alignment horizontal="right" vertical="center"/>
    </xf>
    <xf numFmtId="176" fontId="21" fillId="0" borderId="298" xfId="0" applyNumberFormat="1" applyFont="1" applyBorder="1" applyAlignment="1">
      <alignment horizontal="right" vertical="center"/>
    </xf>
    <xf numFmtId="176" fontId="16" fillId="0" borderId="299" xfId="0" applyNumberFormat="1" applyFont="1" applyBorder="1" applyAlignment="1">
      <alignment horizontal="right" vertical="center"/>
    </xf>
    <xf numFmtId="176" fontId="16" fillId="0" borderId="3" xfId="0" applyNumberFormat="1" applyFont="1" applyBorder="1" applyAlignment="1">
      <alignment horizontal="right" vertical="center"/>
    </xf>
    <xf numFmtId="176" fontId="3" fillId="0" borderId="3" xfId="0" applyNumberFormat="1" applyFont="1" applyBorder="1" applyAlignment="1">
      <alignment horizontal="right" vertical="center"/>
    </xf>
    <xf numFmtId="176" fontId="3" fillId="0" borderId="24" xfId="0" applyNumberFormat="1" applyFont="1" applyBorder="1" applyAlignment="1">
      <alignment horizontal="right" vertical="center"/>
    </xf>
    <xf numFmtId="0" fontId="140" fillId="0" borderId="0" xfId="0" applyFont="1" applyAlignment="1">
      <alignment vertical="center"/>
    </xf>
    <xf numFmtId="185" fontId="3" fillId="0" borderId="0" xfId="0" applyNumberFormat="1" applyFont="1" applyAlignment="1">
      <alignment horizontal="right" vertical="center"/>
    </xf>
    <xf numFmtId="185" fontId="3" fillId="0" borderId="3" xfId="0" applyNumberFormat="1" applyFont="1" applyBorder="1" applyAlignment="1">
      <alignment horizontal="right" vertical="center"/>
    </xf>
    <xf numFmtId="0" fontId="108" fillId="0" borderId="3" xfId="0" applyFont="1" applyBorder="1" applyAlignment="1">
      <alignment vertical="center"/>
    </xf>
    <xf numFmtId="178" fontId="3" fillId="6" borderId="281" xfId="0" applyNumberFormat="1" applyFont="1" applyFill="1" applyBorder="1" applyAlignment="1">
      <alignment horizontal="right" vertical="center"/>
    </xf>
    <xf numFmtId="178" fontId="3" fillId="6" borderId="300" xfId="0" applyNumberFormat="1" applyFont="1" applyFill="1" applyBorder="1" applyAlignment="1">
      <alignment horizontal="right" vertical="center"/>
    </xf>
    <xf numFmtId="0" fontId="108" fillId="0" borderId="48" xfId="0" applyFont="1" applyBorder="1" applyAlignment="1">
      <alignment vertical="center"/>
    </xf>
    <xf numFmtId="0" fontId="141" fillId="11" borderId="38" xfId="0" applyFont="1" applyFill="1" applyBorder="1" applyAlignment="1">
      <alignment vertical="center"/>
    </xf>
    <xf numFmtId="0" fontId="142" fillId="11" borderId="38" xfId="0" applyFont="1" applyFill="1" applyBorder="1" applyAlignment="1">
      <alignment vertical="center"/>
    </xf>
    <xf numFmtId="0" fontId="142" fillId="11" borderId="38" xfId="0" applyFont="1" applyFill="1" applyBorder="1" applyAlignment="1">
      <alignment horizontal="center" vertical="center"/>
    </xf>
    <xf numFmtId="0" fontId="142" fillId="11" borderId="39" xfId="0" applyFont="1" applyFill="1" applyBorder="1" applyAlignment="1">
      <alignment horizontal="right" vertical="center"/>
    </xf>
    <xf numFmtId="0" fontId="142" fillId="11" borderId="38" xfId="0" applyFont="1" applyFill="1" applyBorder="1" applyAlignment="1">
      <alignment horizontal="right" vertical="center"/>
    </xf>
    <xf numFmtId="0" fontId="142" fillId="11" borderId="26" xfId="0" applyFont="1" applyFill="1" applyBorder="1" applyAlignment="1">
      <alignment horizontal="right" vertical="center"/>
    </xf>
    <xf numFmtId="0" fontId="142" fillId="11" borderId="40" xfId="0" applyFont="1" applyFill="1" applyBorder="1" applyAlignment="1">
      <alignment horizontal="right" vertical="center"/>
    </xf>
    <xf numFmtId="0" fontId="108" fillId="11" borderId="301" xfId="0" applyFont="1" applyFill="1" applyBorder="1" applyAlignment="1">
      <alignment vertical="center"/>
    </xf>
    <xf numFmtId="0" fontId="16" fillId="4" borderId="76" xfId="0" applyFont="1" applyFill="1" applyBorder="1" applyAlignment="1">
      <alignment vertical="center"/>
    </xf>
    <xf numFmtId="0" fontId="16" fillId="0" borderId="23" xfId="0" applyFont="1" applyBorder="1" applyAlignment="1">
      <alignment horizontal="right" vertical="center"/>
    </xf>
    <xf numFmtId="176" fontId="16" fillId="0" borderId="22" xfId="0" applyNumberFormat="1" applyFont="1" applyBorder="1" applyAlignment="1">
      <alignment horizontal="right" vertical="center"/>
    </xf>
    <xf numFmtId="0" fontId="108" fillId="0" borderId="24" xfId="0" applyFont="1" applyBorder="1" applyAlignment="1">
      <alignment vertical="center"/>
    </xf>
    <xf numFmtId="176" fontId="3" fillId="6" borderId="281" xfId="0" applyNumberFormat="1" applyFont="1" applyFill="1" applyBorder="1" applyAlignment="1">
      <alignment horizontal="right" vertical="center"/>
    </xf>
    <xf numFmtId="1" fontId="3" fillId="0" borderId="0" xfId="0" applyNumberFormat="1" applyFont="1" applyAlignment="1">
      <alignment horizontal="right" vertical="center"/>
    </xf>
    <xf numFmtId="189" fontId="3" fillId="0" borderId="0" xfId="0" applyNumberFormat="1" applyFont="1" applyAlignment="1">
      <alignment horizontal="right" vertical="center"/>
    </xf>
    <xf numFmtId="176" fontId="3" fillId="6" borderId="52" xfId="0" applyNumberFormat="1" applyFont="1" applyFill="1" applyBorder="1" applyAlignment="1">
      <alignment horizontal="right" vertical="center"/>
    </xf>
    <xf numFmtId="0" fontId="3" fillId="0" borderId="23" xfId="0" applyFont="1" applyBorder="1" applyAlignment="1">
      <alignment horizontal="right" vertical="center"/>
    </xf>
    <xf numFmtId="0" fontId="3" fillId="0" borderId="22" xfId="0" applyFont="1" applyBorder="1" applyAlignment="1">
      <alignment horizontal="right" vertical="center"/>
    </xf>
    <xf numFmtId="0" fontId="16" fillId="4" borderId="302" xfId="0" applyFont="1" applyFill="1" applyBorder="1" applyAlignment="1">
      <alignment vertical="center"/>
    </xf>
    <xf numFmtId="0" fontId="16" fillId="0" borderId="303" xfId="0" applyFont="1" applyBorder="1" applyAlignment="1">
      <alignment vertical="center"/>
    </xf>
    <xf numFmtId="0" fontId="16" fillId="0" borderId="304" xfId="0" applyFont="1" applyBorder="1" applyAlignment="1">
      <alignment horizontal="right" vertical="center"/>
    </xf>
    <xf numFmtId="0" fontId="16" fillId="0" borderId="303" xfId="0" applyFont="1" applyBorder="1" applyAlignment="1">
      <alignment horizontal="right" vertical="center"/>
    </xf>
    <xf numFmtId="176" fontId="16" fillId="0" borderId="303" xfId="0" applyNumberFormat="1" applyFont="1" applyBorder="1" applyAlignment="1">
      <alignment horizontal="right" vertical="center"/>
    </xf>
    <xf numFmtId="0" fontId="108" fillId="0" borderId="305" xfId="0" applyFont="1" applyBorder="1" applyAlignment="1">
      <alignment vertical="center"/>
    </xf>
    <xf numFmtId="0" fontId="143" fillId="14" borderId="26" xfId="0" applyFont="1" applyFill="1" applyBorder="1" applyAlignment="1">
      <alignment vertical="center"/>
    </xf>
    <xf numFmtId="0" fontId="3" fillId="14" borderId="26" xfId="0" applyFont="1" applyFill="1" applyBorder="1" applyAlignment="1">
      <alignment vertical="center"/>
    </xf>
    <xf numFmtId="0" fontId="3" fillId="14" borderId="99" xfId="0" applyFont="1" applyFill="1" applyBorder="1" applyAlignment="1">
      <alignment vertical="center"/>
    </xf>
    <xf numFmtId="0" fontId="3" fillId="14" borderId="114" xfId="0" applyFont="1" applyFill="1" applyBorder="1" applyAlignment="1">
      <alignment vertical="center"/>
    </xf>
    <xf numFmtId="0" fontId="108" fillId="14" borderId="76" xfId="0" applyFont="1" applyFill="1" applyBorder="1" applyAlignment="1">
      <alignment vertical="center"/>
    </xf>
    <xf numFmtId="0" fontId="139" fillId="11" borderId="26" xfId="0" applyFont="1" applyFill="1" applyBorder="1" applyAlignment="1">
      <alignment vertical="center"/>
    </xf>
    <xf numFmtId="1" fontId="16" fillId="0" borderId="2" xfId="0" applyNumberFormat="1" applyFont="1" applyBorder="1" applyAlignment="1">
      <alignment vertical="center"/>
    </xf>
    <xf numFmtId="1" fontId="16" fillId="0" borderId="0" xfId="0" applyNumberFormat="1" applyFont="1" applyAlignment="1">
      <alignment vertical="center"/>
    </xf>
    <xf numFmtId="1" fontId="16" fillId="0" borderId="3" xfId="0" applyNumberFormat="1" applyFont="1" applyBorder="1" applyAlignment="1">
      <alignment vertical="center"/>
    </xf>
    <xf numFmtId="178" fontId="3" fillId="0" borderId="3" xfId="0" applyNumberFormat="1" applyFont="1" applyBorder="1" applyAlignment="1">
      <alignment horizontal="right" vertical="center"/>
    </xf>
    <xf numFmtId="0" fontId="87" fillId="34" borderId="1" xfId="0" applyFont="1" applyFill="1" applyBorder="1" applyAlignment="1">
      <alignment vertical="center"/>
    </xf>
    <xf numFmtId="0" fontId="3" fillId="4" borderId="76" xfId="0" applyFont="1" applyFill="1" applyBorder="1" applyAlignment="1">
      <alignment vertical="center"/>
    </xf>
    <xf numFmtId="0" fontId="3" fillId="0" borderId="22" xfId="0" applyFont="1" applyBorder="1" applyAlignment="1">
      <alignment vertical="center"/>
    </xf>
    <xf numFmtId="178" fontId="3" fillId="0" borderId="23" xfId="0" applyNumberFormat="1" applyFont="1" applyBorder="1" applyAlignment="1">
      <alignment horizontal="right" vertical="center"/>
    </xf>
    <xf numFmtId="178" fontId="3" fillId="0" borderId="22" xfId="0" applyNumberFormat="1" applyFont="1" applyBorder="1" applyAlignment="1">
      <alignment horizontal="right" vertical="center"/>
    </xf>
    <xf numFmtId="178" fontId="3" fillId="0" borderId="24" xfId="0" applyNumberFormat="1" applyFont="1" applyBorder="1" applyAlignment="1">
      <alignment horizontal="right" vertical="center"/>
    </xf>
    <xf numFmtId="178" fontId="32" fillId="0" borderId="22" xfId="0" applyNumberFormat="1" applyFont="1" applyBorder="1" applyAlignment="1">
      <alignment horizontal="right" vertical="center"/>
    </xf>
    <xf numFmtId="0" fontId="144" fillId="11" borderId="38" xfId="0" applyFont="1" applyFill="1" applyBorder="1" applyAlignment="1">
      <alignment vertical="center"/>
    </xf>
    <xf numFmtId="0" fontId="145" fillId="11" borderId="38" xfId="0" applyFont="1" applyFill="1" applyBorder="1" applyAlignment="1">
      <alignment vertical="center"/>
    </xf>
    <xf numFmtId="0" fontId="145" fillId="11" borderId="38" xfId="0" applyFont="1" applyFill="1" applyBorder="1" applyAlignment="1">
      <alignment horizontal="center" vertical="center"/>
    </xf>
    <xf numFmtId="0" fontId="145" fillId="11" borderId="39" xfId="0" applyFont="1" applyFill="1" applyBorder="1" applyAlignment="1">
      <alignment horizontal="right" vertical="center"/>
    </xf>
    <xf numFmtId="0" fontId="145" fillId="11" borderId="38" xfId="0" applyFont="1" applyFill="1" applyBorder="1" applyAlignment="1">
      <alignment horizontal="right" vertical="center"/>
    </xf>
    <xf numFmtId="0" fontId="145" fillId="11" borderId="26" xfId="0" applyFont="1" applyFill="1" applyBorder="1" applyAlignment="1">
      <alignment horizontal="right" vertical="center"/>
    </xf>
    <xf numFmtId="0" fontId="145" fillId="11" borderId="40" xfId="0" applyFont="1" applyFill="1" applyBorder="1" applyAlignment="1">
      <alignment horizontal="right" vertical="center"/>
    </xf>
    <xf numFmtId="0" fontId="16" fillId="33" borderId="1" xfId="0" applyFont="1" applyFill="1" applyBorder="1" applyAlignment="1">
      <alignment horizontal="center" vertical="center"/>
    </xf>
    <xf numFmtId="0" fontId="16" fillId="4" borderId="1" xfId="0" applyFont="1" applyFill="1" applyBorder="1" applyAlignment="1">
      <alignment horizontal="left"/>
    </xf>
    <xf numFmtId="178" fontId="3" fillId="6" borderId="1" xfId="0" applyNumberFormat="1" applyFont="1" applyFill="1" applyBorder="1" applyAlignment="1">
      <alignment horizontal="right" vertical="center"/>
    </xf>
    <xf numFmtId="0" fontId="108" fillId="0" borderId="2" xfId="0" applyFont="1" applyBorder="1" applyAlignment="1">
      <alignment vertical="center"/>
    </xf>
    <xf numFmtId="0" fontId="102" fillId="16" borderId="6" xfId="0" applyFont="1" applyFill="1" applyBorder="1" applyAlignment="1">
      <alignment horizontal="center" vertical="center"/>
    </xf>
    <xf numFmtId="0" fontId="105" fillId="14" borderId="117" xfId="0" applyFont="1" applyFill="1" applyBorder="1" applyAlignment="1">
      <alignment horizontal="center" vertical="center"/>
    </xf>
    <xf numFmtId="0" fontId="104" fillId="34" borderId="1" xfId="0" applyFont="1" applyFill="1" applyBorder="1" applyAlignment="1">
      <alignment vertical="center"/>
    </xf>
    <xf numFmtId="0" fontId="87" fillId="0" borderId="2" xfId="0" applyFont="1" applyBorder="1" applyAlignment="1">
      <alignment vertical="center"/>
    </xf>
    <xf numFmtId="0" fontId="87" fillId="0" borderId="179" xfId="0" applyFont="1" applyBorder="1" applyAlignment="1">
      <alignment vertical="center"/>
    </xf>
    <xf numFmtId="0" fontId="87" fillId="0" borderId="27" xfId="0" applyFont="1" applyBorder="1" applyAlignment="1">
      <alignment vertical="center"/>
    </xf>
    <xf numFmtId="0" fontId="102" fillId="34" borderId="1" xfId="0" applyFont="1" applyFill="1" applyBorder="1" applyAlignment="1">
      <alignment vertical="center"/>
    </xf>
    <xf numFmtId="0" fontId="87" fillId="0" borderId="200" xfId="0" applyFont="1" applyBorder="1" applyAlignment="1">
      <alignment vertical="center"/>
    </xf>
    <xf numFmtId="0" fontId="102" fillId="16" borderId="307" xfId="0" applyFont="1" applyFill="1" applyBorder="1" applyAlignment="1">
      <alignment horizontal="center" vertical="center"/>
    </xf>
    <xf numFmtId="0" fontId="87" fillId="0" borderId="30" xfId="0" applyFont="1" applyBorder="1" applyAlignment="1">
      <alignment vertical="center"/>
    </xf>
    <xf numFmtId="0" fontId="102" fillId="16" borderId="99" xfId="0" applyFont="1" applyFill="1" applyBorder="1" applyAlignment="1">
      <alignment horizontal="center" vertical="center"/>
    </xf>
    <xf numFmtId="0" fontId="87" fillId="35" borderId="30" xfId="0" applyFont="1" applyFill="1" applyBorder="1" applyAlignment="1">
      <alignment vertical="center"/>
    </xf>
    <xf numFmtId="0" fontId="102" fillId="16" borderId="30" xfId="0" applyFont="1" applyFill="1" applyBorder="1" applyAlignment="1">
      <alignment horizontal="center" vertical="center"/>
    </xf>
    <xf numFmtId="0" fontId="102" fillId="0" borderId="27" xfId="0" applyFont="1" applyBorder="1" applyAlignment="1">
      <alignment horizontal="left" vertical="center"/>
    </xf>
    <xf numFmtId="0" fontId="105" fillId="0" borderId="3" xfId="0" applyFont="1" applyBorder="1" applyAlignment="1">
      <alignment horizontal="center" vertical="center"/>
    </xf>
    <xf numFmtId="0" fontId="87" fillId="0" borderId="27" xfId="0" applyFont="1" applyBorder="1" applyAlignment="1">
      <alignment horizontal="left" vertical="center"/>
    </xf>
    <xf numFmtId="0" fontId="87" fillId="16" borderId="115" xfId="0" applyFont="1" applyFill="1" applyBorder="1" applyAlignment="1">
      <alignment vertical="center"/>
    </xf>
    <xf numFmtId="0" fontId="87" fillId="35" borderId="114" xfId="0" applyFont="1" applyFill="1" applyBorder="1" applyAlignment="1">
      <alignment vertical="center"/>
    </xf>
    <xf numFmtId="0" fontId="131" fillId="14" borderId="1" xfId="0" applyFont="1" applyFill="1" applyBorder="1" applyAlignment="1">
      <alignment horizontal="center" vertical="center"/>
    </xf>
    <xf numFmtId="9" fontId="87" fillId="0" borderId="24" xfId="0" applyNumberFormat="1" applyFont="1" applyBorder="1" applyAlignment="1">
      <alignment vertical="center"/>
    </xf>
    <xf numFmtId="0" fontId="5" fillId="17" borderId="1" xfId="0" applyFont="1" applyFill="1" applyBorder="1" applyAlignment="1">
      <alignment vertical="center"/>
    </xf>
    <xf numFmtId="0" fontId="5" fillId="9" borderId="5" xfId="0" applyFont="1" applyFill="1" applyBorder="1" applyAlignment="1">
      <alignment vertical="center"/>
    </xf>
    <xf numFmtId="200" fontId="5" fillId="17" borderId="1" xfId="0" applyNumberFormat="1" applyFont="1" applyFill="1" applyBorder="1" applyAlignment="1">
      <alignment vertical="center"/>
    </xf>
    <xf numFmtId="0" fontId="86" fillId="0" borderId="100" xfId="0" applyFont="1" applyBorder="1" applyAlignment="1">
      <alignment vertical="center"/>
    </xf>
    <xf numFmtId="199" fontId="5" fillId="0" borderId="0" xfId="0" applyNumberFormat="1" applyFont="1" applyAlignment="1">
      <alignment vertical="center"/>
    </xf>
    <xf numFmtId="0" fontId="5" fillId="9" borderId="1" xfId="0" applyFont="1" applyFill="1" applyBorder="1" applyAlignment="1">
      <alignment vertical="center"/>
    </xf>
    <xf numFmtId="200" fontId="5" fillId="36" borderId="1" xfId="0" applyNumberFormat="1" applyFont="1" applyFill="1" applyBorder="1" applyAlignment="1">
      <alignment horizontal="center" vertical="center"/>
    </xf>
    <xf numFmtId="0" fontId="5" fillId="17" borderId="1" xfId="0" applyFont="1" applyFill="1" applyBorder="1" applyAlignment="1">
      <alignment horizontal="center" vertical="center"/>
    </xf>
    <xf numFmtId="0" fontId="5" fillId="36" borderId="1" xfId="0" quotePrefix="1" applyFont="1" applyFill="1" applyBorder="1" applyAlignment="1">
      <alignment horizontal="left" vertical="center"/>
    </xf>
    <xf numFmtId="0" fontId="5" fillId="0" borderId="30" xfId="0" applyFont="1" applyBorder="1" applyAlignment="1">
      <alignment horizontal="left" vertical="center"/>
    </xf>
    <xf numFmtId="0" fontId="146" fillId="0" borderId="30" xfId="0" applyFont="1" applyBorder="1" applyAlignment="1">
      <alignment horizontal="left" vertical="center"/>
    </xf>
    <xf numFmtId="200" fontId="5" fillId="17" borderId="30" xfId="0" applyNumberFormat="1" applyFont="1" applyFill="1" applyBorder="1" applyAlignment="1">
      <alignment horizontal="center" vertical="center"/>
    </xf>
    <xf numFmtId="0" fontId="5" fillId="17" borderId="30" xfId="0" applyFont="1" applyFill="1" applyBorder="1" applyAlignment="1">
      <alignment horizontal="center" vertical="center"/>
    </xf>
    <xf numFmtId="0" fontId="5" fillId="17" borderId="1" xfId="0" applyFont="1" applyFill="1" applyBorder="1" applyAlignment="1">
      <alignment horizontal="left" vertical="center"/>
    </xf>
    <xf numFmtId="201" fontId="5" fillId="0" borderId="30" xfId="0" applyNumberFormat="1" applyFont="1" applyBorder="1" applyAlignment="1">
      <alignment horizontal="right" vertical="center"/>
    </xf>
    <xf numFmtId="202" fontId="5" fillId="0" borderId="30" xfId="0" applyNumberFormat="1" applyFont="1" applyBorder="1" applyAlignment="1">
      <alignment horizontal="right" vertical="center"/>
    </xf>
    <xf numFmtId="203" fontId="5" fillId="0" borderId="30" xfId="0" applyNumberFormat="1" applyFont="1" applyBorder="1" applyAlignment="1">
      <alignment horizontal="right" vertical="center"/>
    </xf>
    <xf numFmtId="179" fontId="5" fillId="17" borderId="30" xfId="0" applyNumberFormat="1" applyFont="1" applyFill="1" applyBorder="1" applyAlignment="1">
      <alignment horizontal="right" vertical="center"/>
    </xf>
    <xf numFmtId="0" fontId="9" fillId="28" borderId="1" xfId="0" applyFont="1" applyFill="1" applyBorder="1" applyAlignment="1">
      <alignment vertical="center"/>
    </xf>
    <xf numFmtId="183" fontId="3" fillId="17" borderId="1" xfId="0" applyNumberFormat="1" applyFont="1" applyFill="1" applyBorder="1" applyAlignment="1">
      <alignment horizontal="left" vertical="center"/>
    </xf>
    <xf numFmtId="20" fontId="5" fillId="0" borderId="0" xfId="0" applyNumberFormat="1" applyFont="1" applyAlignment="1">
      <alignment vertical="center"/>
    </xf>
    <xf numFmtId="0" fontId="87" fillId="37" borderId="1" xfId="0" applyFont="1" applyFill="1" applyBorder="1" applyAlignment="1">
      <alignment vertical="center"/>
    </xf>
    <xf numFmtId="0" fontId="5" fillId="37" borderId="1" xfId="0" applyFont="1" applyFill="1" applyBorder="1" applyAlignment="1">
      <alignment vertical="center"/>
    </xf>
    <xf numFmtId="200" fontId="5" fillId="37" borderId="1" xfId="0" applyNumberFormat="1" applyFont="1" applyFill="1" applyBorder="1" applyAlignment="1">
      <alignment horizontal="center" vertical="center"/>
    </xf>
    <xf numFmtId="0" fontId="5" fillId="37" borderId="1" xfId="0" applyFont="1" applyFill="1" applyBorder="1" applyAlignment="1">
      <alignment horizontal="center" vertical="center"/>
    </xf>
    <xf numFmtId="0" fontId="102" fillId="37" borderId="1" xfId="0" applyFont="1" applyFill="1" applyBorder="1" applyAlignment="1">
      <alignment vertical="center"/>
    </xf>
    <xf numFmtId="179" fontId="5" fillId="37" borderId="1" xfId="0" applyNumberFormat="1" applyFont="1" applyFill="1" applyBorder="1" applyAlignment="1">
      <alignment horizontal="right" vertical="center"/>
    </xf>
    <xf numFmtId="201" fontId="5" fillId="17" borderId="30" xfId="0" applyNumberFormat="1" applyFont="1" applyFill="1" applyBorder="1" applyAlignment="1">
      <alignment horizontal="right" vertical="center"/>
    </xf>
    <xf numFmtId="49" fontId="5" fillId="17" borderId="1" xfId="0" applyNumberFormat="1" applyFont="1" applyFill="1" applyBorder="1" applyAlignment="1">
      <alignment vertical="center"/>
    </xf>
    <xf numFmtId="0" fontId="87" fillId="28" borderId="1" xfId="0" applyFont="1" applyFill="1" applyBorder="1" applyAlignment="1">
      <alignment vertical="center"/>
    </xf>
    <xf numFmtId="201" fontId="5" fillId="28" borderId="1" xfId="0" applyNumberFormat="1" applyFont="1" applyFill="1" applyBorder="1" applyAlignment="1">
      <alignment horizontal="right" vertical="center"/>
    </xf>
    <xf numFmtId="0" fontId="87" fillId="36" borderId="1" xfId="0" applyFont="1" applyFill="1" applyBorder="1" applyAlignment="1">
      <alignment vertical="center"/>
    </xf>
    <xf numFmtId="201" fontId="5" fillId="36" borderId="1" xfId="0" applyNumberFormat="1" applyFont="1" applyFill="1" applyBorder="1" applyAlignment="1">
      <alignment horizontal="right" vertical="center"/>
    </xf>
    <xf numFmtId="49" fontId="5" fillId="0" borderId="0" xfId="0" applyNumberFormat="1" applyFont="1" applyAlignment="1">
      <alignment horizontal="center" vertical="center"/>
    </xf>
    <xf numFmtId="49" fontId="5" fillId="0" borderId="0" xfId="0" applyNumberFormat="1" applyFont="1" applyAlignment="1">
      <alignment vertical="center"/>
    </xf>
    <xf numFmtId="200" fontId="5" fillId="28" borderId="1" xfId="0" applyNumberFormat="1" applyFont="1" applyFill="1" applyBorder="1" applyAlignment="1">
      <alignment horizontal="center" vertical="center"/>
    </xf>
    <xf numFmtId="0" fontId="5" fillId="9" borderId="1" xfId="0" applyFont="1" applyFill="1" applyBorder="1" applyAlignment="1">
      <alignment horizontal="left" vertical="center"/>
    </xf>
    <xf numFmtId="49" fontId="22" fillId="0" borderId="0" xfId="0" applyNumberFormat="1" applyFont="1" applyAlignment="1">
      <alignment vertical="center"/>
    </xf>
    <xf numFmtId="0" fontId="5" fillId="9" borderId="5" xfId="0" applyFont="1" applyFill="1" applyBorder="1" applyAlignment="1">
      <alignment horizontal="left" vertical="center"/>
    </xf>
    <xf numFmtId="0" fontId="5" fillId="17" borderId="308" xfId="0" applyFont="1" applyFill="1" applyBorder="1" applyAlignment="1">
      <alignment vertical="center"/>
    </xf>
    <xf numFmtId="49" fontId="147" fillId="0" borderId="0" xfId="0" applyNumberFormat="1" applyFont="1" applyAlignment="1">
      <alignment horizontal="left" vertical="center"/>
    </xf>
    <xf numFmtId="0" fontId="5" fillId="28" borderId="1" xfId="0" applyFont="1" applyFill="1" applyBorder="1" applyAlignment="1">
      <alignment vertical="center"/>
    </xf>
    <xf numFmtId="49" fontId="147" fillId="28" borderId="1" xfId="0" applyNumberFormat="1" applyFont="1" applyFill="1" applyBorder="1" applyAlignment="1">
      <alignment horizontal="left" vertical="center"/>
    </xf>
    <xf numFmtId="49" fontId="5" fillId="28" borderId="1" xfId="0" applyNumberFormat="1" applyFont="1" applyFill="1" applyBorder="1" applyAlignment="1">
      <alignment vertical="center"/>
    </xf>
    <xf numFmtId="183" fontId="5" fillId="28" borderId="5" xfId="0" applyNumberFormat="1" applyFont="1" applyFill="1" applyBorder="1" applyAlignment="1">
      <alignment vertical="center"/>
    </xf>
    <xf numFmtId="183" fontId="87" fillId="36" borderId="1" xfId="0" applyNumberFormat="1" applyFont="1" applyFill="1" applyBorder="1" applyAlignment="1">
      <alignment vertical="center"/>
    </xf>
    <xf numFmtId="0" fontId="5" fillId="36" borderId="1" xfId="0" applyFont="1" applyFill="1" applyBorder="1" applyAlignment="1">
      <alignment vertical="center"/>
    </xf>
    <xf numFmtId="0" fontId="5" fillId="36" borderId="1" xfId="0" applyFont="1" applyFill="1" applyBorder="1" applyAlignment="1">
      <alignment horizontal="left" vertical="center"/>
    </xf>
    <xf numFmtId="183" fontId="5" fillId="17" borderId="5" xfId="0" applyNumberFormat="1" applyFont="1" applyFill="1" applyBorder="1" applyAlignment="1">
      <alignment vertical="center"/>
    </xf>
    <xf numFmtId="183" fontId="5" fillId="0" borderId="0" xfId="0" applyNumberFormat="1" applyFont="1" applyAlignment="1">
      <alignment horizontal="left" vertical="center"/>
    </xf>
    <xf numFmtId="183" fontId="5" fillId="36" borderId="1" xfId="0" applyNumberFormat="1" applyFont="1" applyFill="1" applyBorder="1" applyAlignment="1">
      <alignment horizontal="left" vertical="center"/>
    </xf>
    <xf numFmtId="0" fontId="5" fillId="17" borderId="5" xfId="0" applyFont="1" applyFill="1" applyBorder="1" applyAlignment="1">
      <alignment vertical="center"/>
    </xf>
    <xf numFmtId="49" fontId="5" fillId="9" borderId="1" xfId="0" applyNumberFormat="1" applyFont="1" applyFill="1" applyBorder="1" applyAlignment="1">
      <alignment vertical="center"/>
    </xf>
    <xf numFmtId="3" fontId="5" fillId="0" borderId="0" xfId="0" applyNumberFormat="1" applyFont="1" applyAlignment="1">
      <alignment horizontal="left" vertical="center"/>
    </xf>
    <xf numFmtId="49" fontId="5" fillId="9" borderId="5" xfId="0" applyNumberFormat="1" applyFont="1" applyFill="1" applyBorder="1" applyAlignment="1">
      <alignment vertical="center"/>
    </xf>
    <xf numFmtId="200" fontId="104" fillId="36" borderId="1" xfId="0" applyNumberFormat="1" applyFont="1" applyFill="1" applyBorder="1" applyAlignment="1">
      <alignment horizontal="left" vertical="center"/>
    </xf>
    <xf numFmtId="3" fontId="5" fillId="0" borderId="0" xfId="0" applyNumberFormat="1" applyFont="1" applyAlignment="1">
      <alignment horizontal="right" vertical="center"/>
    </xf>
    <xf numFmtId="200" fontId="5" fillId="0" borderId="30" xfId="0" applyNumberFormat="1" applyFont="1" applyBorder="1" applyAlignment="1">
      <alignment horizontal="center" vertical="center"/>
    </xf>
    <xf numFmtId="3" fontId="148" fillId="0" borderId="0" xfId="0" applyNumberFormat="1" applyFont="1" applyAlignment="1">
      <alignment horizontal="right" vertical="center"/>
    </xf>
    <xf numFmtId="3" fontId="5" fillId="36" borderId="1" xfId="0" applyNumberFormat="1" applyFont="1" applyFill="1" applyBorder="1" applyAlignment="1">
      <alignment horizontal="left" vertical="center"/>
    </xf>
    <xf numFmtId="0" fontId="5" fillId="17" borderId="309" xfId="0" applyFont="1" applyFill="1" applyBorder="1" applyAlignment="1">
      <alignment vertical="center"/>
    </xf>
    <xf numFmtId="49" fontId="5" fillId="0" borderId="0" xfId="0" applyNumberFormat="1" applyFont="1" applyAlignment="1">
      <alignment horizontal="right" vertical="center"/>
    </xf>
    <xf numFmtId="0" fontId="104" fillId="36" borderId="1" xfId="0" applyFont="1" applyFill="1" applyBorder="1" applyAlignment="1">
      <alignment vertical="center"/>
    </xf>
    <xf numFmtId="3" fontId="5" fillId="36" borderId="1" xfId="0" applyNumberFormat="1" applyFont="1" applyFill="1" applyBorder="1" applyAlignment="1">
      <alignment horizontal="right" vertical="center"/>
    </xf>
    <xf numFmtId="3" fontId="148" fillId="17" borderId="1" xfId="0" applyNumberFormat="1" applyFont="1" applyFill="1" applyBorder="1" applyAlignment="1">
      <alignment horizontal="right" vertical="center"/>
    </xf>
    <xf numFmtId="49" fontId="5" fillId="17" borderId="1" xfId="0" applyNumberFormat="1" applyFont="1" applyFill="1" applyBorder="1" applyAlignment="1">
      <alignment horizontal="right" vertical="center"/>
    </xf>
    <xf numFmtId="3" fontId="5" fillId="17" borderId="1" xfId="0" applyNumberFormat="1" applyFont="1" applyFill="1" applyBorder="1" applyAlignment="1">
      <alignment horizontal="right" vertical="center"/>
    </xf>
    <xf numFmtId="0" fontId="5" fillId="17" borderId="30" xfId="0" applyFont="1" applyFill="1" applyBorder="1" applyAlignment="1">
      <alignment vertical="center"/>
    </xf>
    <xf numFmtId="0" fontId="149" fillId="17" borderId="1" xfId="0" applyFont="1" applyFill="1" applyBorder="1" applyAlignment="1">
      <alignment vertical="center"/>
    </xf>
    <xf numFmtId="0" fontId="149" fillId="0" borderId="0" xfId="0" applyFont="1" applyAlignment="1">
      <alignment vertical="center"/>
    </xf>
    <xf numFmtId="3" fontId="5" fillId="9" borderId="1" xfId="0" applyNumberFormat="1" applyFont="1" applyFill="1" applyBorder="1" applyAlignment="1">
      <alignment horizontal="right" vertical="center"/>
    </xf>
    <xf numFmtId="3" fontId="5" fillId="9" borderId="5" xfId="0" applyNumberFormat="1" applyFont="1" applyFill="1" applyBorder="1" applyAlignment="1">
      <alignment horizontal="right" vertical="center"/>
    </xf>
    <xf numFmtId="0" fontId="5" fillId="38" borderId="1" xfId="0" applyFont="1" applyFill="1" applyBorder="1" applyAlignment="1">
      <alignment vertical="center"/>
    </xf>
    <xf numFmtId="199" fontId="5" fillId="11" borderId="1" xfId="0" applyNumberFormat="1" applyFont="1" applyFill="1" applyBorder="1" applyAlignment="1">
      <alignment vertical="center"/>
    </xf>
    <xf numFmtId="199" fontId="5" fillId="38" borderId="1" xfId="0" applyNumberFormat="1" applyFont="1" applyFill="1" applyBorder="1" applyAlignment="1">
      <alignment vertical="center"/>
    </xf>
    <xf numFmtId="183" fontId="5" fillId="17" borderId="1" xfId="0" applyNumberFormat="1" applyFont="1" applyFill="1" applyBorder="1" applyAlignment="1">
      <alignment vertical="center"/>
    </xf>
    <xf numFmtId="3" fontId="5" fillId="0" borderId="310" xfId="0" applyNumberFormat="1" applyFont="1" applyBorder="1" applyAlignment="1">
      <alignment horizontal="center" vertical="center"/>
    </xf>
    <xf numFmtId="3" fontId="5" fillId="0" borderId="311" xfId="0" applyNumberFormat="1" applyFont="1" applyBorder="1" applyAlignment="1">
      <alignment horizontal="right" vertical="center"/>
    </xf>
    <xf numFmtId="183" fontId="5" fillId="36" borderId="1" xfId="0" applyNumberFormat="1" applyFont="1" applyFill="1" applyBorder="1" applyAlignment="1">
      <alignment horizontal="center" vertical="center"/>
    </xf>
    <xf numFmtId="204" fontId="5" fillId="28" borderId="1" xfId="0" applyNumberFormat="1" applyFont="1" applyFill="1" applyBorder="1" applyAlignment="1">
      <alignment vertical="center"/>
    </xf>
    <xf numFmtId="205" fontId="5" fillId="28" borderId="1" xfId="0" applyNumberFormat="1" applyFont="1" applyFill="1" applyBorder="1" applyAlignment="1">
      <alignment vertical="center"/>
    </xf>
    <xf numFmtId="183" fontId="5" fillId="0" borderId="0" xfId="0" applyNumberFormat="1" applyFont="1" applyAlignment="1">
      <alignment horizontal="center" vertical="center"/>
    </xf>
    <xf numFmtId="182" fontId="5" fillId="0" borderId="0" xfId="0" applyNumberFormat="1" applyFont="1" applyAlignment="1">
      <alignment vertical="center"/>
    </xf>
    <xf numFmtId="0" fontId="5" fillId="9" borderId="5" xfId="0" applyFont="1" applyFill="1" applyBorder="1" applyAlignment="1">
      <alignment horizontal="right" vertical="center"/>
    </xf>
    <xf numFmtId="0" fontId="150" fillId="0" borderId="0" xfId="0" applyFont="1" applyAlignment="1">
      <alignment vertical="center"/>
    </xf>
    <xf numFmtId="206" fontId="150" fillId="0" borderId="0" xfId="0" applyNumberFormat="1" applyFont="1" applyAlignment="1">
      <alignment vertical="center"/>
    </xf>
    <xf numFmtId="0" fontId="151" fillId="0" borderId="0" xfId="0" applyFont="1" applyAlignment="1">
      <alignment horizontal="left" vertical="center"/>
    </xf>
    <xf numFmtId="177" fontId="5" fillId="0" borderId="0" xfId="0" applyNumberFormat="1" applyFont="1" applyAlignment="1">
      <alignment vertical="center"/>
    </xf>
    <xf numFmtId="0" fontId="152" fillId="0" borderId="0" xfId="0" applyFont="1" applyAlignment="1">
      <alignment horizontal="left" vertical="center"/>
    </xf>
    <xf numFmtId="0" fontId="153" fillId="0" borderId="0" xfId="0" applyFont="1" applyAlignment="1">
      <alignment horizontal="center" vertical="center"/>
    </xf>
    <xf numFmtId="0" fontId="136" fillId="14" borderId="312" xfId="0" applyFont="1" applyFill="1" applyBorder="1" applyAlignment="1">
      <alignment horizontal="left" vertical="center"/>
    </xf>
    <xf numFmtId="0" fontId="136" fillId="14" borderId="312" xfId="0" applyFont="1" applyFill="1" applyBorder="1" applyAlignment="1">
      <alignment horizontal="right" vertical="center"/>
    </xf>
    <xf numFmtId="0" fontId="136" fillId="14" borderId="1" xfId="0" applyFont="1" applyFill="1" applyBorder="1" applyAlignment="1">
      <alignment horizontal="right" vertical="center"/>
    </xf>
    <xf numFmtId="0" fontId="136" fillId="0" borderId="0" xfId="0" applyFont="1" applyAlignment="1">
      <alignment horizontal="right" vertical="center"/>
    </xf>
    <xf numFmtId="0" fontId="26" fillId="14" borderId="312" xfId="0" applyFont="1" applyFill="1" applyBorder="1" applyAlignment="1">
      <alignment horizontal="left" vertical="center"/>
    </xf>
    <xf numFmtId="0" fontId="154" fillId="0" borderId="0" xfId="0" applyFont="1" applyAlignment="1">
      <alignment horizontal="right" vertical="center"/>
    </xf>
    <xf numFmtId="206" fontId="155" fillId="0" borderId="0" xfId="0" applyNumberFormat="1" applyFont="1" applyAlignment="1">
      <alignment horizontal="left" vertical="center"/>
    </xf>
    <xf numFmtId="0" fontId="16" fillId="0" borderId="313" xfId="0" applyFont="1" applyBorder="1" applyAlignment="1">
      <alignment vertical="center"/>
    </xf>
    <xf numFmtId="37" fontId="16" fillId="0" borderId="313" xfId="0" applyNumberFormat="1" applyFont="1" applyBorder="1" applyAlignment="1">
      <alignment horizontal="right" vertical="center"/>
    </xf>
    <xf numFmtId="177" fontId="3" fillId="0" borderId="0" xfId="0" applyNumberFormat="1" applyFont="1" applyAlignment="1">
      <alignment vertical="center"/>
    </xf>
    <xf numFmtId="37" fontId="16" fillId="0" borderId="0" xfId="0" applyNumberFormat="1" applyFont="1" applyAlignment="1">
      <alignment horizontal="right" vertical="center"/>
    </xf>
    <xf numFmtId="180" fontId="150" fillId="0" borderId="0" xfId="0" applyNumberFormat="1" applyFont="1" applyAlignment="1">
      <alignment horizontal="right" vertical="center"/>
    </xf>
    <xf numFmtId="37" fontId="3" fillId="0" borderId="0" xfId="0" applyNumberFormat="1" applyFont="1" applyAlignment="1">
      <alignment horizontal="right" vertical="center"/>
    </xf>
    <xf numFmtId="180" fontId="3" fillId="0" borderId="0" xfId="0" applyNumberFormat="1" applyFont="1" applyAlignment="1">
      <alignment horizontal="left" vertical="center"/>
    </xf>
    <xf numFmtId="0" fontId="3" fillId="0" borderId="313" xfId="0" applyFont="1" applyBorder="1" applyAlignment="1">
      <alignment vertical="center"/>
    </xf>
    <xf numFmtId="37" fontId="3" fillId="0" borderId="313" xfId="0" applyNumberFormat="1" applyFont="1" applyBorder="1" applyAlignment="1">
      <alignment horizontal="right" vertical="center"/>
    </xf>
    <xf numFmtId="181" fontId="3" fillId="0" borderId="0" xfId="0" applyNumberFormat="1" applyFont="1" applyAlignment="1">
      <alignment horizontal="right" vertical="center"/>
    </xf>
    <xf numFmtId="180" fontId="3" fillId="0" borderId="313" xfId="0" applyNumberFormat="1" applyFont="1" applyBorder="1" applyAlignment="1">
      <alignment horizontal="left" vertical="center"/>
    </xf>
    <xf numFmtId="176" fontId="150" fillId="0" borderId="0" xfId="0" applyNumberFormat="1" applyFont="1" applyAlignment="1">
      <alignment horizontal="right" vertical="center"/>
    </xf>
    <xf numFmtId="0" fontId="3" fillId="0" borderId="313" xfId="0" applyFont="1" applyBorder="1" applyAlignment="1">
      <alignment horizontal="left" vertical="center"/>
    </xf>
    <xf numFmtId="37" fontId="150" fillId="0" borderId="0" xfId="0" applyNumberFormat="1" applyFont="1" applyAlignment="1">
      <alignment horizontal="right" vertical="center"/>
    </xf>
    <xf numFmtId="0" fontId="3" fillId="0" borderId="314" xfId="0" applyFont="1" applyBorder="1" applyAlignment="1">
      <alignment vertical="center"/>
    </xf>
    <xf numFmtId="37" fontId="3" fillId="0" borderId="314" xfId="0" applyNumberFormat="1" applyFont="1" applyBorder="1" applyAlignment="1">
      <alignment horizontal="right" vertical="center"/>
    </xf>
    <xf numFmtId="180" fontId="3" fillId="0" borderId="22" xfId="0" applyNumberFormat="1" applyFont="1" applyBorder="1" applyAlignment="1">
      <alignment horizontal="left" vertical="center"/>
    </xf>
    <xf numFmtId="37" fontId="3" fillId="0" borderId="22" xfId="0" applyNumberFormat="1" applyFont="1" applyBorder="1" applyAlignment="1">
      <alignment horizontal="right" vertical="center"/>
    </xf>
    <xf numFmtId="0" fontId="156" fillId="0" borderId="0" xfId="0" applyFont="1" applyAlignment="1">
      <alignment vertical="center"/>
    </xf>
    <xf numFmtId="181" fontId="150" fillId="0" borderId="0" xfId="0" applyNumberFormat="1" applyFont="1" applyAlignment="1">
      <alignment horizontal="right" vertical="center"/>
    </xf>
    <xf numFmtId="0" fontId="16" fillId="0" borderId="315" xfId="0" applyFont="1" applyBorder="1" applyAlignment="1">
      <alignment vertical="center"/>
    </xf>
    <xf numFmtId="37" fontId="16" fillId="0" borderId="315" xfId="0" applyNumberFormat="1" applyFont="1" applyBorder="1" applyAlignment="1">
      <alignment horizontal="right" vertical="center"/>
    </xf>
    <xf numFmtId="0" fontId="3" fillId="17" borderId="1" xfId="0" applyFont="1" applyFill="1" applyBorder="1" applyAlignment="1">
      <alignment horizontal="left" vertical="center"/>
    </xf>
    <xf numFmtId="181" fontId="3" fillId="11" borderId="1" xfId="0" applyNumberFormat="1" applyFont="1" applyFill="1" applyBorder="1" applyAlignment="1">
      <alignment horizontal="right" vertical="center"/>
    </xf>
    <xf numFmtId="181" fontId="3" fillId="0" borderId="313" xfId="0" applyNumberFormat="1" applyFont="1" applyBorder="1" applyAlignment="1">
      <alignment horizontal="right" vertical="center"/>
    </xf>
    <xf numFmtId="181" fontId="3" fillId="0" borderId="315" xfId="0" applyNumberFormat="1" applyFont="1" applyBorder="1" applyAlignment="1">
      <alignment horizontal="right" vertical="center"/>
    </xf>
    <xf numFmtId="0" fontId="16" fillId="0" borderId="315" xfId="0" applyFont="1" applyBorder="1" applyAlignment="1">
      <alignment horizontal="left" vertical="center"/>
    </xf>
    <xf numFmtId="181" fontId="3" fillId="0" borderId="22" xfId="0" applyNumberFormat="1" applyFont="1" applyBorder="1" applyAlignment="1">
      <alignment horizontal="right" vertical="center"/>
    </xf>
    <xf numFmtId="0" fontId="27" fillId="3" borderId="7" xfId="0" applyFont="1" applyFill="1" applyBorder="1" applyAlignment="1">
      <alignment horizontal="left" vertical="center"/>
    </xf>
    <xf numFmtId="0" fontId="30" fillId="0" borderId="9" xfId="0" applyFont="1" applyBorder="1" applyAlignment="1">
      <alignment vertical="center"/>
    </xf>
    <xf numFmtId="0" fontId="28" fillId="3" borderId="7" xfId="0" applyFont="1" applyFill="1" applyBorder="1" applyAlignment="1">
      <alignment horizontal="left" vertical="center"/>
    </xf>
    <xf numFmtId="0" fontId="28" fillId="3" borderId="8" xfId="0" applyFont="1" applyFill="1" applyBorder="1" applyAlignment="1">
      <alignment horizontal="left" vertical="center"/>
    </xf>
    <xf numFmtId="0" fontId="30" fillId="0" borderId="10" xfId="0" applyFont="1" applyBorder="1" applyAlignment="1">
      <alignment vertical="center"/>
    </xf>
    <xf numFmtId="0" fontId="10" fillId="4" borderId="11" xfId="0" applyFont="1" applyFill="1" applyBorder="1" applyAlignment="1">
      <alignment horizontal="center" vertical="center"/>
    </xf>
    <xf numFmtId="0" fontId="30" fillId="0" borderId="12" xfId="0" applyFont="1" applyBorder="1" applyAlignment="1">
      <alignment vertical="center"/>
    </xf>
    <xf numFmtId="0" fontId="30" fillId="0" borderId="13" xfId="0" applyFont="1" applyBorder="1" applyAlignment="1">
      <alignment vertical="center"/>
    </xf>
    <xf numFmtId="0" fontId="108" fillId="11" borderId="28" xfId="0" applyFont="1" applyFill="1" applyBorder="1" applyAlignment="1">
      <alignment horizontal="center" vertical="center"/>
    </xf>
    <xf numFmtId="0" fontId="30" fillId="0" borderId="29" xfId="0" applyFont="1" applyBorder="1" applyAlignment="1">
      <alignment vertical="center"/>
    </xf>
    <xf numFmtId="0" fontId="108" fillId="17" borderId="28" xfId="0" applyFont="1" applyFill="1" applyBorder="1" applyAlignment="1">
      <alignment horizontal="center" vertical="center"/>
    </xf>
    <xf numFmtId="0" fontId="115" fillId="0" borderId="28" xfId="0" applyFont="1" applyBorder="1" applyAlignment="1">
      <alignment horizontal="center" vertical="top"/>
    </xf>
    <xf numFmtId="0" fontId="30" fillId="0" borderId="100" xfId="0" applyFont="1" applyBorder="1" applyAlignment="1">
      <alignment vertical="center"/>
    </xf>
    <xf numFmtId="0" fontId="108" fillId="0" borderId="28" xfId="0" applyFont="1" applyBorder="1" applyAlignment="1">
      <alignment horizontal="center" vertical="center"/>
    </xf>
    <xf numFmtId="0" fontId="108" fillId="11" borderId="214" xfId="0" applyFont="1" applyFill="1" applyBorder="1" applyAlignment="1">
      <alignment horizontal="right" vertical="center"/>
    </xf>
    <xf numFmtId="0" fontId="30" fillId="0" borderId="215" xfId="0" applyFont="1" applyBorder="1" applyAlignment="1">
      <alignment vertical="center"/>
    </xf>
    <xf numFmtId="0" fontId="110" fillId="23" borderId="197" xfId="0" applyFont="1" applyFill="1" applyBorder="1" applyAlignment="1">
      <alignment horizontal="left"/>
    </xf>
    <xf numFmtId="0" fontId="30" fillId="0" borderId="198" xfId="0" applyFont="1" applyBorder="1" applyAlignment="1">
      <alignment vertical="center"/>
    </xf>
    <xf numFmtId="0" fontId="30" fillId="0" borderId="199" xfId="0" applyFont="1" applyBorder="1" applyAlignment="1">
      <alignment vertical="center"/>
    </xf>
    <xf numFmtId="0" fontId="111" fillId="23" borderId="197" xfId="0" applyFont="1" applyFill="1" applyBorder="1" applyAlignment="1">
      <alignment horizontal="right"/>
    </xf>
    <xf numFmtId="0" fontId="110" fillId="14" borderId="128" xfId="0" applyFont="1" applyFill="1" applyBorder="1" applyAlignment="1">
      <alignment vertical="center"/>
    </xf>
    <xf numFmtId="0" fontId="30" fillId="0" borderId="129" xfId="0" applyFont="1" applyBorder="1" applyAlignment="1">
      <alignment vertical="center"/>
    </xf>
    <xf numFmtId="0" fontId="110" fillId="14" borderId="166" xfId="0" applyFont="1" applyFill="1" applyBorder="1"/>
    <xf numFmtId="0" fontId="30" fillId="0" borderId="167" xfId="0" applyFont="1" applyBorder="1" applyAlignment="1">
      <alignment vertical="center"/>
    </xf>
    <xf numFmtId="0" fontId="111" fillId="14" borderId="142" xfId="0" applyFont="1" applyFill="1" applyBorder="1" applyAlignment="1">
      <alignment horizontal="right"/>
    </xf>
    <xf numFmtId="0" fontId="30" fillId="0" borderId="143" xfId="0" applyFont="1" applyBorder="1" applyAlignment="1">
      <alignment vertical="center"/>
    </xf>
    <xf numFmtId="0" fontId="116" fillId="11" borderId="172" xfId="0" applyFont="1" applyFill="1" applyBorder="1" applyAlignment="1">
      <alignment vertical="center"/>
    </xf>
    <xf numFmtId="0" fontId="30" fillId="0" borderId="173" xfId="0" applyFont="1" applyBorder="1" applyAlignment="1">
      <alignment vertical="center"/>
    </xf>
    <xf numFmtId="0" fontId="30" fillId="0" borderId="174" xfId="0" applyFont="1" applyBorder="1" applyAlignment="1">
      <alignment vertical="center"/>
    </xf>
    <xf numFmtId="0" fontId="113" fillId="20" borderId="128" xfId="0" applyFont="1" applyFill="1" applyBorder="1" applyAlignment="1">
      <alignment vertical="center"/>
    </xf>
    <xf numFmtId="0" fontId="108" fillId="11" borderId="128" xfId="0" applyFont="1" applyFill="1" applyBorder="1" applyAlignment="1">
      <alignment horizontal="right" vertical="center"/>
    </xf>
    <xf numFmtId="0" fontId="30" fillId="0" borderId="140" xfId="0" applyFont="1" applyBorder="1" applyAlignment="1">
      <alignment vertical="center"/>
    </xf>
    <xf numFmtId="0" fontId="110" fillId="14" borderId="134" xfId="0" applyFont="1" applyFill="1" applyBorder="1"/>
    <xf numFmtId="0" fontId="30" fillId="0" borderId="170" xfId="0" applyFont="1" applyBorder="1" applyAlignment="1">
      <alignment vertical="center"/>
    </xf>
    <xf numFmtId="0" fontId="30" fillId="0" borderId="135" xfId="0" applyFont="1" applyBorder="1" applyAlignment="1">
      <alignment vertical="center"/>
    </xf>
    <xf numFmtId="0" fontId="111" fillId="14" borderId="134" xfId="0" applyFont="1" applyFill="1" applyBorder="1" applyAlignment="1">
      <alignment horizontal="right"/>
    </xf>
    <xf numFmtId="3" fontId="108" fillId="11" borderId="28" xfId="0" applyNumberFormat="1" applyFont="1" applyFill="1" applyBorder="1" applyAlignment="1">
      <alignment vertical="center"/>
    </xf>
    <xf numFmtId="0" fontId="30" fillId="0" borderId="168" xfId="0" applyFont="1" applyBorder="1" applyAlignment="1">
      <alignment vertical="center"/>
    </xf>
    <xf numFmtId="0" fontId="108" fillId="11" borderId="28" xfId="0" applyFont="1" applyFill="1" applyBorder="1" applyAlignment="1">
      <alignment horizontal="left" vertical="center"/>
    </xf>
    <xf numFmtId="0" fontId="110" fillId="14" borderId="212" xfId="0" applyFont="1" applyFill="1" applyBorder="1"/>
    <xf numFmtId="0" fontId="30" fillId="0" borderId="213" xfId="0" applyFont="1" applyBorder="1" applyAlignment="1">
      <alignment vertical="center"/>
    </xf>
    <xf numFmtId="0" fontId="113" fillId="11" borderId="180" xfId="0" applyFont="1" applyFill="1" applyBorder="1" applyAlignment="1">
      <alignment vertical="center"/>
    </xf>
    <xf numFmtId="0" fontId="111" fillId="14" borderId="162" xfId="0" applyFont="1" applyFill="1" applyBorder="1" applyAlignment="1">
      <alignment horizontal="right"/>
    </xf>
    <xf numFmtId="0" fontId="30" fillId="0" borderId="163" xfId="0" applyFont="1" applyBorder="1" applyAlignment="1">
      <alignment vertical="center"/>
    </xf>
    <xf numFmtId="0" fontId="108" fillId="11" borderId="208" xfId="0" applyFont="1" applyFill="1" applyBorder="1"/>
    <xf numFmtId="0" fontId="30" fillId="0" borderId="209" xfId="0" applyFont="1" applyBorder="1" applyAlignment="1">
      <alignment vertical="center"/>
    </xf>
    <xf numFmtId="0" fontId="30" fillId="0" borderId="210" xfId="0" applyFont="1" applyBorder="1" applyAlignment="1">
      <alignment vertical="center"/>
    </xf>
    <xf numFmtId="0" fontId="108" fillId="11" borderId="28" xfId="0" applyFont="1" applyFill="1" applyBorder="1"/>
    <xf numFmtId="0" fontId="30" fillId="0" borderId="157" xfId="0" applyFont="1" applyBorder="1" applyAlignment="1">
      <alignment vertical="center"/>
    </xf>
    <xf numFmtId="196" fontId="108" fillId="11" borderId="44" xfId="0" applyNumberFormat="1" applyFont="1" applyFill="1" applyBorder="1" applyAlignment="1">
      <alignment horizontal="left" vertical="center"/>
    </xf>
    <xf numFmtId="0" fontId="30" fillId="0" borderId="46" xfId="0" applyFont="1" applyBorder="1" applyAlignment="1">
      <alignment vertical="center"/>
    </xf>
    <xf numFmtId="0" fontId="108" fillId="11" borderId="28" xfId="0" applyFont="1" applyFill="1" applyBorder="1" applyAlignment="1">
      <alignment horizontal="left"/>
    </xf>
    <xf numFmtId="0" fontId="108" fillId="11" borderId="28" xfId="0" applyFont="1" applyFill="1" applyBorder="1" applyAlignment="1">
      <alignment vertical="center"/>
    </xf>
    <xf numFmtId="0" fontId="30" fillId="0" borderId="45" xfId="0" applyFont="1" applyBorder="1" applyAlignment="1">
      <alignment vertical="center"/>
    </xf>
    <xf numFmtId="196" fontId="108" fillId="11" borderId="28" xfId="0" applyNumberFormat="1" applyFont="1" applyFill="1" applyBorder="1" applyAlignment="1">
      <alignment horizontal="left" vertical="center"/>
    </xf>
    <xf numFmtId="0" fontId="113" fillId="27" borderId="180" xfId="0" applyFont="1" applyFill="1" applyBorder="1" applyAlignment="1">
      <alignment vertical="center"/>
    </xf>
    <xf numFmtId="0" fontId="108" fillId="0" borderId="44" xfId="0" applyFont="1" applyBorder="1" applyAlignment="1">
      <alignment horizontal="center" vertical="center"/>
    </xf>
    <xf numFmtId="0" fontId="30" fillId="0" borderId="2" xfId="0" applyFont="1" applyBorder="1" applyAlignment="1">
      <alignment vertical="center"/>
    </xf>
    <xf numFmtId="0" fontId="30" fillId="0" borderId="23" xfId="0" applyFont="1" applyBorder="1" applyAlignment="1">
      <alignment vertical="center"/>
    </xf>
    <xf numFmtId="0" fontId="108" fillId="0" borderId="179" xfId="0" applyFont="1" applyBorder="1" applyAlignment="1">
      <alignment horizontal="center" vertical="center"/>
    </xf>
    <xf numFmtId="0" fontId="30" fillId="0" borderId="27" xfId="0" applyFont="1" applyBorder="1" applyAlignment="1">
      <alignment vertical="center"/>
    </xf>
    <xf numFmtId="0" fontId="30" fillId="0" borderId="200" xfId="0" applyFont="1" applyBorder="1" applyAlignment="1">
      <alignment vertical="center"/>
    </xf>
    <xf numFmtId="0" fontId="108" fillId="11" borderId="159" xfId="0" applyFont="1" applyFill="1" applyBorder="1" applyAlignment="1">
      <alignment horizontal="right"/>
    </xf>
    <xf numFmtId="0" fontId="30" fillId="0" borderId="188" xfId="0" applyFont="1" applyBorder="1" applyAlignment="1">
      <alignment vertical="center"/>
    </xf>
    <xf numFmtId="0" fontId="30" fillId="0" borderId="182" xfId="0" applyFont="1" applyBorder="1" applyAlignment="1">
      <alignment vertical="center"/>
    </xf>
    <xf numFmtId="0" fontId="108" fillId="11" borderId="180" xfId="0" applyFont="1" applyFill="1" applyBorder="1" applyAlignment="1">
      <alignment horizontal="right" vertical="center"/>
    </xf>
    <xf numFmtId="3" fontId="108" fillId="0" borderId="28" xfId="0" applyNumberFormat="1" applyFont="1" applyBorder="1" applyAlignment="1">
      <alignment horizontal="center" vertical="center"/>
    </xf>
    <xf numFmtId="0" fontId="108" fillId="11" borderId="159" xfId="0" applyFont="1" applyFill="1" applyBorder="1" applyAlignment="1">
      <alignment horizontal="right" vertical="center"/>
    </xf>
    <xf numFmtId="0" fontId="30" fillId="0" borderId="144" xfId="0" applyFont="1" applyBorder="1" applyAlignment="1">
      <alignment vertical="center"/>
    </xf>
    <xf numFmtId="0" fontId="111" fillId="26" borderId="134" xfId="0" applyFont="1" applyFill="1" applyBorder="1" applyAlignment="1">
      <alignment horizontal="right"/>
    </xf>
    <xf numFmtId="0" fontId="110" fillId="26" borderId="191" xfId="0" applyFont="1" applyFill="1" applyBorder="1"/>
    <xf numFmtId="0" fontId="30" fillId="0" borderId="194" xfId="0" applyFont="1" applyBorder="1" applyAlignment="1">
      <alignment vertical="center"/>
    </xf>
    <xf numFmtId="0" fontId="111" fillId="26" borderId="142" xfId="0" applyFont="1" applyFill="1" applyBorder="1" applyAlignment="1">
      <alignment horizontal="right"/>
    </xf>
    <xf numFmtId="0" fontId="110" fillId="14" borderId="142" xfId="0" applyFont="1" applyFill="1" applyBorder="1"/>
    <xf numFmtId="0" fontId="110" fillId="14" borderId="162" xfId="0" applyFont="1" applyFill="1" applyBorder="1"/>
    <xf numFmtId="0" fontId="30" fillId="0" borderId="164" xfId="0" applyFont="1" applyBorder="1" applyAlignment="1">
      <alignment vertical="center"/>
    </xf>
    <xf numFmtId="0" fontId="117" fillId="4" borderId="184" xfId="0" applyFont="1" applyFill="1" applyBorder="1" applyAlignment="1">
      <alignment horizontal="center" vertical="center"/>
    </xf>
    <xf numFmtId="0" fontId="30" fillId="0" borderId="185" xfId="0" applyFont="1" applyBorder="1" applyAlignment="1">
      <alignment vertical="center"/>
    </xf>
    <xf numFmtId="0" fontId="30" fillId="0" borderId="177" xfId="0" applyFont="1" applyBorder="1" applyAlignment="1">
      <alignment vertical="center"/>
    </xf>
    <xf numFmtId="1" fontId="108" fillId="11" borderId="28" xfId="0" applyNumberFormat="1" applyFont="1" applyFill="1" applyBorder="1"/>
    <xf numFmtId="0" fontId="108" fillId="11" borderId="145" xfId="0" applyFont="1" applyFill="1" applyBorder="1" applyAlignment="1">
      <alignment horizontal="right"/>
    </xf>
    <xf numFmtId="0" fontId="30" fillId="0" borderId="146" xfId="0" applyFont="1" applyBorder="1" applyAlignment="1">
      <alignment vertical="center"/>
    </xf>
    <xf numFmtId="0" fontId="30" fillId="0" borderId="147" xfId="0" applyFont="1" applyBorder="1" applyAlignment="1">
      <alignment vertical="center"/>
    </xf>
    <xf numFmtId="0" fontId="30" fillId="0" borderId="149" xfId="0" applyFont="1" applyBorder="1" applyAlignment="1">
      <alignment vertical="center"/>
    </xf>
    <xf numFmtId="0" fontId="108" fillId="11" borderId="128" xfId="0" applyFont="1" applyFill="1" applyBorder="1" applyAlignment="1">
      <alignment vertical="center"/>
    </xf>
    <xf numFmtId="0" fontId="107" fillId="14" borderId="118" xfId="0" applyFont="1" applyFill="1" applyBorder="1" applyAlignment="1">
      <alignment vertical="center"/>
    </xf>
    <xf numFmtId="0" fontId="30" fillId="0" borderId="119" xfId="0" applyFont="1" applyBorder="1" applyAlignment="1">
      <alignment vertical="center"/>
    </xf>
    <xf numFmtId="0" fontId="108" fillId="11" borderId="128" xfId="0" applyFont="1" applyFill="1" applyBorder="1" applyAlignment="1">
      <alignment horizontal="right"/>
    </xf>
    <xf numFmtId="0" fontId="111" fillId="14" borderId="137" xfId="0" applyFont="1" applyFill="1" applyBorder="1" applyAlignment="1">
      <alignment horizontal="right"/>
    </xf>
    <xf numFmtId="0" fontId="30" fillId="0" borderId="138" xfId="0" applyFont="1" applyBorder="1" applyAlignment="1">
      <alignment vertical="center"/>
    </xf>
    <xf numFmtId="0" fontId="108" fillId="11" borderId="44" xfId="0" applyFont="1" applyFill="1" applyBorder="1"/>
    <xf numFmtId="0" fontId="110" fillId="23" borderId="197" xfId="0" applyFont="1" applyFill="1" applyBorder="1"/>
    <xf numFmtId="0" fontId="108" fillId="11" borderId="28" xfId="0" applyFont="1" applyFill="1" applyBorder="1" applyAlignment="1">
      <alignment horizontal="center"/>
    </xf>
    <xf numFmtId="1" fontId="108" fillId="17" borderId="28" xfId="0" applyNumberFormat="1" applyFont="1" applyFill="1" applyBorder="1" applyAlignment="1">
      <alignment horizontal="center"/>
    </xf>
    <xf numFmtId="197" fontId="108" fillId="17" borderId="28" xfId="0" applyNumberFormat="1" applyFont="1" applyFill="1" applyBorder="1" applyAlignment="1">
      <alignment horizontal="center"/>
    </xf>
    <xf numFmtId="0" fontId="108" fillId="11" borderId="118" xfId="0" applyFont="1" applyFill="1" applyBorder="1" applyAlignment="1">
      <alignment horizontal="right"/>
    </xf>
    <xf numFmtId="0" fontId="30" fillId="0" borderId="227" xfId="0" applyFont="1" applyBorder="1" applyAlignment="1">
      <alignment vertical="center"/>
    </xf>
    <xf numFmtId="4" fontId="110" fillId="23" borderId="197" xfId="0" applyNumberFormat="1" applyFont="1" applyFill="1" applyBorder="1" applyAlignment="1">
      <alignment horizontal="left"/>
    </xf>
    <xf numFmtId="4" fontId="109" fillId="23" borderId="197" xfId="0" applyNumberFormat="1" applyFont="1" applyFill="1" applyBorder="1" applyAlignment="1">
      <alignment horizontal="right"/>
    </xf>
    <xf numFmtId="0" fontId="111" fillId="14" borderId="221" xfId="0" applyFont="1" applyFill="1" applyBorder="1" applyAlignment="1">
      <alignment horizontal="right"/>
    </xf>
    <xf numFmtId="0" fontId="30" fillId="0" borderId="222" xfId="0" applyFont="1" applyBorder="1" applyAlignment="1">
      <alignment vertical="center"/>
    </xf>
    <xf numFmtId="0" fontId="108" fillId="11" borderId="214" xfId="0" applyFont="1" applyFill="1" applyBorder="1" applyAlignment="1">
      <alignment horizontal="right"/>
    </xf>
    <xf numFmtId="1" fontId="108" fillId="17" borderId="28" xfId="0" applyNumberFormat="1" applyFont="1" applyFill="1" applyBorder="1" applyAlignment="1">
      <alignment horizontal="right"/>
    </xf>
    <xf numFmtId="0" fontId="108" fillId="17" borderId="28" xfId="0" applyFont="1" applyFill="1" applyBorder="1" applyAlignment="1">
      <alignment horizontal="center"/>
    </xf>
    <xf numFmtId="0" fontId="30" fillId="0" borderId="225" xfId="0" applyFont="1" applyBorder="1" applyAlignment="1">
      <alignment vertical="center"/>
    </xf>
    <xf numFmtId="2" fontId="102" fillId="0" borderId="0" xfId="0" applyNumberFormat="1" applyFont="1" applyAlignment="1">
      <alignment horizontal="center" vertical="center"/>
    </xf>
    <xf numFmtId="0" fontId="0" fillId="0" borderId="0" xfId="0" applyAlignment="1">
      <alignment vertical="center"/>
    </xf>
    <xf numFmtId="0" fontId="134" fillId="11" borderId="28" xfId="0" applyFont="1" applyFill="1" applyBorder="1" applyAlignment="1">
      <alignment horizontal="center" vertical="center"/>
    </xf>
    <xf numFmtId="0" fontId="134" fillId="11" borderId="306" xfId="0" applyFont="1" applyFill="1" applyBorder="1" applyAlignment="1">
      <alignment horizontal="center" vertical="center"/>
    </xf>
    <xf numFmtId="0" fontId="28" fillId="14" borderId="7" xfId="0" applyFont="1" applyFill="1" applyBorder="1" applyAlignment="1">
      <alignment horizontal="left" vertical="center"/>
    </xf>
    <xf numFmtId="0" fontId="134" fillId="11" borderId="274" xfId="0" applyFont="1" applyFill="1" applyBorder="1" applyAlignment="1">
      <alignment horizontal="center" vertical="center"/>
    </xf>
    <xf numFmtId="0" fontId="30" fillId="0" borderId="275" xfId="0" applyFont="1" applyBorder="1" applyAlignment="1">
      <alignment vertical="center"/>
    </xf>
    <xf numFmtId="0" fontId="30" fillId="0" borderId="276" xfId="0" applyFont="1" applyBorder="1" applyAlignment="1">
      <alignment vertical="center"/>
    </xf>
    <xf numFmtId="0" fontId="134" fillId="11" borderId="277" xfId="0" applyFont="1" applyFill="1" applyBorder="1" applyAlignment="1">
      <alignment horizontal="center" vertical="center"/>
    </xf>
    <xf numFmtId="0" fontId="30" fillId="0" borderId="278" xfId="0" applyFont="1" applyBorder="1" applyAlignment="1">
      <alignment vertical="center"/>
    </xf>
    <xf numFmtId="0" fontId="87" fillId="11" borderId="28" xfId="0" applyFont="1" applyFill="1" applyBorder="1" applyAlignment="1">
      <alignment horizontal="center" vertical="center"/>
    </xf>
  </cellXfs>
  <cellStyles count="1">
    <cellStyle name="표준" xfId="0" builtinId="0"/>
  </cellStyles>
  <dxfs count="9">
    <dxf>
      <fill>
        <patternFill patternType="solid">
          <fgColor rgb="FFB7E1CD"/>
          <bgColor rgb="FFB7E1CD"/>
        </patternFill>
      </fill>
    </dxf>
    <dxf>
      <font>
        <b/>
        <color rgb="FFFF0000"/>
      </font>
      <fill>
        <patternFill patternType="solid">
          <fgColor rgb="FFB7E1CD"/>
          <bgColor rgb="FFB7E1CD"/>
        </patternFill>
      </fill>
    </dxf>
    <dxf>
      <fill>
        <patternFill patternType="solid">
          <fgColor rgb="FFC0C0C0"/>
          <bgColor rgb="FFC0C0C0"/>
        </patternFill>
      </fill>
      <border>
        <left style="thin">
          <color rgb="FF3366FF"/>
        </left>
        <right style="thin">
          <color rgb="FF3366FF"/>
        </right>
        <top style="thin">
          <color rgb="FF3366FF"/>
        </top>
        <bottom style="thin">
          <color rgb="FF3366FF"/>
        </bottom>
      </border>
    </dxf>
    <dxf>
      <fill>
        <patternFill patternType="none"/>
      </fill>
    </dxf>
    <dxf>
      <font>
        <color rgb="FFFFFFFF"/>
      </font>
      <fill>
        <patternFill patternType="none"/>
      </fill>
    </dxf>
    <dxf>
      <font>
        <color rgb="FFFFFFFF"/>
      </font>
      <fill>
        <patternFill patternType="solid">
          <fgColor rgb="FFFFFFFF"/>
          <bgColor rgb="FFFFFFFF"/>
        </patternFill>
      </fill>
    </dxf>
    <dxf>
      <fill>
        <patternFill patternType="solid">
          <fgColor rgb="FFC0C0C0"/>
          <bgColor rgb="FFC0C0C0"/>
        </patternFill>
      </fill>
      <border>
        <left style="thin">
          <color rgb="FF3366FF"/>
        </left>
        <right style="thin">
          <color rgb="FF3366FF"/>
        </right>
        <top style="thin">
          <color rgb="FF3366FF"/>
        </top>
        <bottom style="thin">
          <color rgb="FF3366FF"/>
        </bottom>
      </border>
    </dxf>
    <dxf>
      <fill>
        <patternFill patternType="none"/>
      </fill>
    </dxf>
    <dxf>
      <font>
        <color rgb="FFFFFFFF"/>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24</xdr:col>
      <xdr:colOff>114300</xdr:colOff>
      <xdr:row>23</xdr:row>
      <xdr:rowOff>47625</xdr:rowOff>
    </xdr:from>
    <xdr:ext cx="447675" cy="25717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24</xdr:col>
      <xdr:colOff>114300</xdr:colOff>
      <xdr:row>23</xdr:row>
      <xdr:rowOff>47625</xdr:rowOff>
    </xdr:from>
    <xdr:ext cx="447675" cy="257175"/>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24</xdr:col>
      <xdr:colOff>114300</xdr:colOff>
      <xdr:row>23</xdr:row>
      <xdr:rowOff>47625</xdr:rowOff>
    </xdr:from>
    <xdr:ext cx="447675" cy="257175"/>
    <xdr:pic>
      <xdr:nvPicPr>
        <xdr:cNvPr id="4" name="image2.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24</xdr:col>
      <xdr:colOff>114300</xdr:colOff>
      <xdr:row>23</xdr:row>
      <xdr:rowOff>47625</xdr:rowOff>
    </xdr:from>
    <xdr:ext cx="466725" cy="257175"/>
    <xdr:pic>
      <xdr:nvPicPr>
        <xdr:cNvPr id="5" name="image2.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24</xdr:col>
      <xdr:colOff>114300</xdr:colOff>
      <xdr:row>23</xdr:row>
      <xdr:rowOff>47625</xdr:rowOff>
    </xdr:from>
    <xdr:ext cx="476250" cy="228600"/>
    <xdr:pic>
      <xdr:nvPicPr>
        <xdr:cNvPr id="6" name="image2.pn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24</xdr:col>
      <xdr:colOff>114300</xdr:colOff>
      <xdr:row>23</xdr:row>
      <xdr:rowOff>47625</xdr:rowOff>
    </xdr:from>
    <xdr:ext cx="476250" cy="228600"/>
    <xdr:pic>
      <xdr:nvPicPr>
        <xdr:cNvPr id="7" name="image2.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24</xdr:col>
      <xdr:colOff>114300</xdr:colOff>
      <xdr:row>23</xdr:row>
      <xdr:rowOff>47625</xdr:rowOff>
    </xdr:from>
    <xdr:ext cx="476250" cy="228600"/>
    <xdr:pic>
      <xdr:nvPicPr>
        <xdr:cNvPr id="8" name="image2.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24</xdr:col>
      <xdr:colOff>114300</xdr:colOff>
      <xdr:row>23</xdr:row>
      <xdr:rowOff>47625</xdr:rowOff>
    </xdr:from>
    <xdr:ext cx="457200" cy="228600"/>
    <xdr:pic>
      <xdr:nvPicPr>
        <xdr:cNvPr id="9" name="image2.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24</xdr:col>
      <xdr:colOff>114300</xdr:colOff>
      <xdr:row>23</xdr:row>
      <xdr:rowOff>47625</xdr:rowOff>
    </xdr:from>
    <xdr:ext cx="447675" cy="180975"/>
    <xdr:pic>
      <xdr:nvPicPr>
        <xdr:cNvPr id="10" name="image2.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23</xdr:col>
      <xdr:colOff>114300</xdr:colOff>
      <xdr:row>23</xdr:row>
      <xdr:rowOff>47625</xdr:rowOff>
    </xdr:from>
    <xdr:ext cx="438150" cy="247650"/>
    <xdr:pic>
      <xdr:nvPicPr>
        <xdr:cNvPr id="11" name="image1.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23</xdr:col>
      <xdr:colOff>114300</xdr:colOff>
      <xdr:row>23</xdr:row>
      <xdr:rowOff>47625</xdr:rowOff>
    </xdr:from>
    <xdr:ext cx="438150" cy="247650"/>
    <xdr:pic>
      <xdr:nvPicPr>
        <xdr:cNvPr id="12" name="image1.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114300</xdr:colOff>
      <xdr:row>23</xdr:row>
      <xdr:rowOff>47625</xdr:rowOff>
    </xdr:from>
    <xdr:ext cx="485775" cy="247650"/>
    <xdr:pic>
      <xdr:nvPicPr>
        <xdr:cNvPr id="13" name="image1.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114300</xdr:colOff>
      <xdr:row>23</xdr:row>
      <xdr:rowOff>47625</xdr:rowOff>
    </xdr:from>
    <xdr:ext cx="581025" cy="247650"/>
    <xdr:pic>
      <xdr:nvPicPr>
        <xdr:cNvPr id="14" name="image1.pn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41</xdr:col>
      <xdr:colOff>476250</xdr:colOff>
      <xdr:row>7</xdr:row>
      <xdr:rowOff>28575</xdr:rowOff>
    </xdr:from>
    <xdr:ext cx="695325" cy="276225"/>
    <xdr:pic>
      <xdr:nvPicPr>
        <xdr:cNvPr id="2" name="image3.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11</xdr:col>
      <xdr:colOff>371475</xdr:colOff>
      <xdr:row>0</xdr:row>
      <xdr:rowOff>0</xdr:rowOff>
    </xdr:from>
    <xdr:ext cx="7829550" cy="2162175"/>
    <xdr:pic>
      <xdr:nvPicPr>
        <xdr:cNvPr id="2" name="image6.png" title="이미지">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457200</xdr:colOff>
      <xdr:row>9</xdr:row>
      <xdr:rowOff>190500</xdr:rowOff>
    </xdr:from>
    <xdr:ext cx="6581775" cy="1238250"/>
    <xdr:pic>
      <xdr:nvPicPr>
        <xdr:cNvPr id="3" name="image4.png" title="이미지">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304800</xdr:colOff>
      <xdr:row>15</xdr:row>
      <xdr:rowOff>171450</xdr:rowOff>
    </xdr:from>
    <xdr:ext cx="5562600" cy="3067050"/>
    <xdr:pic>
      <xdr:nvPicPr>
        <xdr:cNvPr id="4" name="image5.png" title="이미지">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0</xdr:colOff>
      <xdr:row>8</xdr:row>
      <xdr:rowOff>47625</xdr:rowOff>
    </xdr:from>
    <xdr:ext cx="7839075" cy="3962400"/>
    <xdr:sp macro="" textlink="">
      <xdr:nvSpPr>
        <xdr:cNvPr id="3" name="Shape 3">
          <a:extLst>
            <a:ext uri="{FF2B5EF4-FFF2-40B4-BE49-F238E27FC236}">
              <a16:creationId xmlns:a16="http://schemas.microsoft.com/office/drawing/2014/main" id="{00000000-0008-0000-0700-000003000000}"/>
            </a:ext>
          </a:extLst>
        </xdr:cNvPr>
        <xdr:cNvSpPr/>
      </xdr:nvSpPr>
      <xdr:spPr>
        <a:xfrm>
          <a:off x="1431225" y="1803563"/>
          <a:ext cx="7829550" cy="3952875"/>
        </a:xfrm>
        <a:prstGeom prst="rect">
          <a:avLst/>
        </a:prstGeom>
        <a:solidFill>
          <a:schemeClr val="accent2"/>
        </a:solidFill>
        <a:ln w="12700" cap="flat" cmpd="sng">
          <a:solidFill>
            <a:srgbClr val="AC5B23"/>
          </a:solidFill>
          <a:prstDash val="solid"/>
          <a:miter lim="8000"/>
          <a:headEnd type="none" w="sm" len="sm"/>
          <a:tailEnd type="none" w="sm" len="sm"/>
        </a:ln>
      </xdr:spPr>
      <xdr:txBody>
        <a:bodyPr spcFirstLastPara="1" wrap="square" lIns="0" tIns="0" rIns="0" bIns="0" anchor="t" anchorCtr="0">
          <a:noAutofit/>
        </a:bodyPr>
        <a:lstStyle/>
        <a:p>
          <a:pPr marL="0" lvl="0" indent="0" algn="l" rtl="0">
            <a:lnSpc>
              <a:spcPct val="100000"/>
            </a:lnSpc>
            <a:spcBef>
              <a:spcPts val="0"/>
            </a:spcBef>
            <a:spcAft>
              <a:spcPts val="0"/>
            </a:spcAft>
            <a:buClr>
              <a:srgbClr val="FFFFFF"/>
            </a:buClr>
            <a:buSzPts val="1100"/>
            <a:buFont typeface="Calibri"/>
            <a:buNone/>
          </a:pPr>
          <a:r>
            <a:rPr lang="en-US" sz="1100">
              <a:solidFill>
                <a:srgbClr val="FFFFFF"/>
              </a:solidFill>
              <a:latin typeface="Calibri"/>
              <a:ea typeface="Calibri"/>
              <a:cs typeface="Calibri"/>
              <a:sym typeface="Calibri"/>
            </a:rPr>
            <a:t>PER vs PBR vs PSR vs EV/EBITDA</a:t>
          </a:r>
          <a:endParaRPr sz="1400"/>
        </a:p>
        <a:p>
          <a:pPr marL="0" lvl="0" indent="0" algn="l" rtl="0">
            <a:lnSpc>
              <a:spcPct val="100000"/>
            </a:lnSpc>
            <a:spcBef>
              <a:spcPts val="0"/>
            </a:spcBef>
            <a:spcAft>
              <a:spcPts val="0"/>
            </a:spcAft>
            <a:buSzPts val="1100"/>
            <a:buFont typeface="Arial"/>
            <a:buNone/>
          </a:pPr>
          <a:endParaRPr sz="1100"/>
        </a:p>
        <a:p>
          <a:pPr marL="0" lvl="0" indent="0" algn="l" rtl="0">
            <a:lnSpc>
              <a:spcPct val="100000"/>
            </a:lnSpc>
            <a:spcBef>
              <a:spcPts val="0"/>
            </a:spcBef>
            <a:spcAft>
              <a:spcPts val="0"/>
            </a:spcAft>
            <a:buClr>
              <a:srgbClr val="FFFFFF"/>
            </a:buClr>
            <a:buSzPts val="1100"/>
            <a:buFont typeface="Malgun Gothic"/>
            <a:buNone/>
          </a:pPr>
          <a:r>
            <a:rPr lang="en-US" sz="1100">
              <a:solidFill>
                <a:srgbClr val="FFFFFF"/>
              </a:solidFill>
              <a:latin typeface="Malgun Gothic"/>
              <a:ea typeface="Malgun Gothic"/>
              <a:cs typeface="Malgun Gothic"/>
              <a:sym typeface="Malgun Gothic"/>
            </a:rPr>
            <a:t>공통점</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피어그룹을 정하여 이들의 지표 평균</a:t>
          </a:r>
          <a:r>
            <a:rPr lang="en-US" sz="1100">
              <a:solidFill>
                <a:srgbClr val="FFFFFF"/>
              </a:solidFill>
              <a:latin typeface="Calibri"/>
              <a:ea typeface="Calibri"/>
              <a:cs typeface="Calibri"/>
              <a:sym typeface="Calibri"/>
            </a:rPr>
            <a:t>(</a:t>
          </a:r>
          <a:r>
            <a:rPr lang="en-US" sz="1100">
              <a:solidFill>
                <a:srgbClr val="FFFFFF"/>
              </a:solidFill>
              <a:latin typeface="Malgun Gothic"/>
              <a:ea typeface="Malgun Gothic"/>
              <a:cs typeface="Malgun Gothic"/>
              <a:sym typeface="Malgun Gothic"/>
            </a:rPr>
            <a:t>또는 디스카운트</a:t>
          </a:r>
          <a:r>
            <a:rPr lang="en-US" sz="1100">
              <a:solidFill>
                <a:srgbClr val="FFFFFF"/>
              </a:solidFill>
              <a:latin typeface="Calibri"/>
              <a:ea typeface="Calibri"/>
              <a:cs typeface="Calibri"/>
              <a:sym typeface="Calibri"/>
            </a:rPr>
            <a:t>/</a:t>
          </a:r>
          <a:r>
            <a:rPr lang="en-US" sz="1100">
              <a:solidFill>
                <a:srgbClr val="FFFFFF"/>
              </a:solidFill>
              <a:latin typeface="Malgun Gothic"/>
              <a:ea typeface="Malgun Gothic"/>
              <a:cs typeface="Malgun Gothic"/>
              <a:sym typeface="Malgun Gothic"/>
            </a:rPr>
            <a:t>프리미엄 준 지표들의 평균</a:t>
          </a:r>
          <a:r>
            <a:rPr lang="en-US" sz="1100">
              <a:solidFill>
                <a:srgbClr val="FFFFFF"/>
              </a:solidFill>
              <a:latin typeface="Calibri"/>
              <a:ea typeface="Calibri"/>
              <a:cs typeface="Calibri"/>
              <a:sym typeface="Calibri"/>
            </a:rPr>
            <a:t>)</a:t>
          </a:r>
          <a:r>
            <a:rPr lang="en-US" sz="1100">
              <a:solidFill>
                <a:srgbClr val="FFFFFF"/>
              </a:solidFill>
              <a:latin typeface="Malgun Gothic"/>
              <a:ea typeface="Malgun Gothic"/>
              <a:cs typeface="Malgun Gothic"/>
              <a:sym typeface="Malgun Gothic"/>
            </a:rPr>
            <a:t>을 </a:t>
          </a:r>
          <a:r>
            <a:rPr lang="en-US" sz="1100">
              <a:solidFill>
                <a:srgbClr val="FFFFFF"/>
              </a:solidFill>
              <a:latin typeface="Calibri"/>
              <a:ea typeface="Calibri"/>
              <a:cs typeface="Calibri"/>
              <a:sym typeface="Calibri"/>
            </a:rPr>
            <a:t>Target</a:t>
          </a:r>
          <a:r>
            <a:rPr lang="en-US" sz="1100">
              <a:solidFill>
                <a:srgbClr val="FFFFFF"/>
              </a:solidFill>
              <a:latin typeface="Malgun Gothic"/>
              <a:ea typeface="Malgun Gothic"/>
              <a:cs typeface="Malgun Gothic"/>
              <a:sym typeface="Malgun Gothic"/>
            </a:rPr>
            <a:t>으로 삼아  이를 통해 목표 주가를 도출해낸다는 점</a:t>
          </a:r>
          <a:endParaRPr sz="1400"/>
        </a:p>
        <a:p>
          <a:pPr marL="0" lvl="0" indent="0" algn="l" rtl="0">
            <a:lnSpc>
              <a:spcPct val="100000"/>
            </a:lnSpc>
            <a:spcBef>
              <a:spcPts val="0"/>
            </a:spcBef>
            <a:spcAft>
              <a:spcPts val="0"/>
            </a:spcAft>
            <a:buSzPts val="1100"/>
            <a:buFont typeface="Arial"/>
            <a:buNone/>
          </a:pPr>
          <a:endParaRPr sz="1100"/>
        </a:p>
        <a:p>
          <a:pPr marL="0" lvl="0" indent="0" algn="l" rtl="0">
            <a:lnSpc>
              <a:spcPct val="100000"/>
            </a:lnSpc>
            <a:spcBef>
              <a:spcPts val="0"/>
            </a:spcBef>
            <a:spcAft>
              <a:spcPts val="0"/>
            </a:spcAft>
            <a:buClr>
              <a:srgbClr val="FFFFFF"/>
            </a:buClr>
            <a:buSzPts val="1100"/>
            <a:buFont typeface="Malgun Gothic"/>
            <a:buNone/>
          </a:pPr>
          <a:r>
            <a:rPr lang="en-US" sz="1100">
              <a:solidFill>
                <a:srgbClr val="FFFFFF"/>
              </a:solidFill>
              <a:latin typeface="Malgun Gothic"/>
              <a:ea typeface="Malgun Gothic"/>
              <a:cs typeface="Malgun Gothic"/>
              <a:sym typeface="Malgun Gothic"/>
            </a:rPr>
            <a:t>차이점</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이용하는 지표들이 다름</a:t>
          </a:r>
          <a:r>
            <a:rPr lang="en-US" sz="1100">
              <a:solidFill>
                <a:srgbClr val="FFFFFF"/>
              </a:solidFill>
              <a:latin typeface="Calibri"/>
              <a:ea typeface="Calibri"/>
              <a:cs typeface="Calibri"/>
              <a:sym typeface="Calibri"/>
            </a:rPr>
            <a:t>.</a:t>
          </a:r>
          <a:endParaRPr sz="1400"/>
        </a:p>
        <a:p>
          <a:pPr marL="0" lvl="0" indent="0" algn="l" rtl="0">
            <a:lnSpc>
              <a:spcPct val="100000"/>
            </a:lnSpc>
            <a:spcBef>
              <a:spcPts val="0"/>
            </a:spcBef>
            <a:spcAft>
              <a:spcPts val="0"/>
            </a:spcAft>
            <a:buSzPts val="1100"/>
            <a:buFont typeface="Arial"/>
            <a:buNone/>
          </a:pPr>
          <a:endParaRPr sz="1100"/>
        </a:p>
        <a:p>
          <a:pPr marL="0" lvl="0" indent="0" algn="l" rtl="0">
            <a:lnSpc>
              <a:spcPct val="100000"/>
            </a:lnSpc>
            <a:spcBef>
              <a:spcPts val="0"/>
            </a:spcBef>
            <a:spcAft>
              <a:spcPts val="0"/>
            </a:spcAft>
            <a:buClr>
              <a:srgbClr val="FFFFFF"/>
            </a:buClr>
            <a:buSzPts val="1100"/>
            <a:buFont typeface="Calibri"/>
            <a:buNone/>
          </a:pPr>
          <a:r>
            <a:rPr lang="en-US" sz="1100">
              <a:solidFill>
                <a:srgbClr val="FFFFFF"/>
              </a:solidFill>
              <a:latin typeface="Calibri"/>
              <a:ea typeface="Calibri"/>
              <a:cs typeface="Calibri"/>
              <a:sym typeface="Calibri"/>
            </a:rPr>
            <a:t>1) PER: EPS(</a:t>
          </a:r>
          <a:r>
            <a:rPr lang="en-US" sz="1100">
              <a:solidFill>
                <a:srgbClr val="FFFFFF"/>
              </a:solidFill>
              <a:latin typeface="Malgun Gothic"/>
              <a:ea typeface="Malgun Gothic"/>
              <a:cs typeface="Malgun Gothic"/>
              <a:sym typeface="Malgun Gothic"/>
            </a:rPr>
            <a:t>주당 당기순이익</a:t>
          </a:r>
          <a:r>
            <a:rPr lang="en-US" sz="1100">
              <a:solidFill>
                <a:srgbClr val="FFFFFF"/>
              </a:solidFill>
              <a:latin typeface="Calibri"/>
              <a:ea typeface="Calibri"/>
              <a:cs typeface="Calibri"/>
              <a:sym typeface="Calibri"/>
            </a:rPr>
            <a:t>)</a:t>
          </a:r>
          <a:r>
            <a:rPr lang="en-US" sz="1100">
              <a:solidFill>
                <a:srgbClr val="FFFFFF"/>
              </a:solidFill>
              <a:latin typeface="Malgun Gothic"/>
              <a:ea typeface="Malgun Gothic"/>
              <a:cs typeface="Malgun Gothic"/>
              <a:sym typeface="Malgun Gothic"/>
            </a:rPr>
            <a:t>을 이용</a:t>
          </a:r>
          <a:r>
            <a:rPr lang="en-US" sz="1100">
              <a:solidFill>
                <a:srgbClr val="FFFFFF"/>
              </a:solidFill>
              <a:latin typeface="Calibri"/>
              <a:ea typeface="Calibri"/>
              <a:cs typeface="Calibri"/>
              <a:sym typeface="Calibri"/>
            </a:rPr>
            <a:t>-</a:t>
          </a:r>
          <a:r>
            <a:rPr lang="en-US" sz="1100">
              <a:solidFill>
                <a:srgbClr val="FFFFFF"/>
              </a:solidFill>
              <a:latin typeface="Malgun Gothic"/>
              <a:ea typeface="Malgun Gothic"/>
              <a:cs typeface="Malgun Gothic"/>
              <a:sym typeface="Malgun Gothic"/>
            </a:rPr>
            <a:t>순이익은 기업가치를 나타날 떄 쓰이는 가장 일반적인 가치이기 때문에 많이 쓰임</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그러나 경기에 따라 이익의 변동이 심한 산업에 속해있거나</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적자 기업인 경우에는 </a:t>
          </a:r>
          <a:r>
            <a:rPr lang="en-US" sz="1100">
              <a:solidFill>
                <a:srgbClr val="FFFFFF"/>
              </a:solidFill>
              <a:latin typeface="Calibri"/>
              <a:ea typeface="Calibri"/>
              <a:cs typeface="Calibri"/>
              <a:sym typeface="Calibri"/>
            </a:rPr>
            <a:t>PBR</a:t>
          </a:r>
          <a:r>
            <a:rPr lang="en-US" sz="1100">
              <a:solidFill>
                <a:srgbClr val="FFFFFF"/>
              </a:solidFill>
              <a:latin typeface="Malgun Gothic"/>
              <a:ea typeface="Malgun Gothic"/>
              <a:cs typeface="Malgun Gothic"/>
              <a:sym typeface="Malgun Gothic"/>
            </a:rPr>
            <a:t>처럼 순이익의 영향을 적게 받는 지표를 사용</a:t>
          </a:r>
          <a:r>
            <a:rPr lang="en-US" sz="1100">
              <a:solidFill>
                <a:srgbClr val="FFFFFF"/>
              </a:solidFill>
              <a:latin typeface="Calibri"/>
              <a:ea typeface="Calibri"/>
              <a:cs typeface="Calibri"/>
              <a:sym typeface="Calibri"/>
            </a:rPr>
            <a:t>.</a:t>
          </a:r>
          <a:endParaRPr sz="1400"/>
        </a:p>
        <a:p>
          <a:pPr marL="0" lvl="0" indent="0" algn="l" rtl="0">
            <a:lnSpc>
              <a:spcPct val="100000"/>
            </a:lnSpc>
            <a:spcBef>
              <a:spcPts val="0"/>
            </a:spcBef>
            <a:spcAft>
              <a:spcPts val="0"/>
            </a:spcAft>
            <a:buSzPts val="1100"/>
            <a:buFont typeface="Arial"/>
            <a:buNone/>
          </a:pPr>
          <a:endParaRPr sz="1100"/>
        </a:p>
        <a:p>
          <a:pPr marL="0" lvl="0" indent="0" algn="l" rtl="0">
            <a:lnSpc>
              <a:spcPct val="100000"/>
            </a:lnSpc>
            <a:spcBef>
              <a:spcPts val="0"/>
            </a:spcBef>
            <a:spcAft>
              <a:spcPts val="0"/>
            </a:spcAft>
            <a:buClr>
              <a:srgbClr val="FFFFFF"/>
            </a:buClr>
            <a:buSzPts val="1100"/>
            <a:buFont typeface="Calibri"/>
            <a:buNone/>
          </a:pPr>
          <a:r>
            <a:rPr lang="en-US" sz="1100">
              <a:solidFill>
                <a:srgbClr val="FFFFFF"/>
              </a:solidFill>
              <a:latin typeface="Calibri"/>
              <a:ea typeface="Calibri"/>
              <a:cs typeface="Calibri"/>
              <a:sym typeface="Calibri"/>
            </a:rPr>
            <a:t>2)PBR: BPS(</a:t>
          </a:r>
          <a:r>
            <a:rPr lang="en-US" sz="1100">
              <a:solidFill>
                <a:srgbClr val="FFFFFF"/>
              </a:solidFill>
              <a:latin typeface="Malgun Gothic"/>
              <a:ea typeface="Malgun Gothic"/>
              <a:cs typeface="Malgun Gothic"/>
              <a:sym typeface="Malgun Gothic"/>
            </a:rPr>
            <a:t>주당 순자산</a:t>
          </a:r>
          <a:r>
            <a:rPr lang="en-US" sz="1100">
              <a:solidFill>
                <a:srgbClr val="FFFFFF"/>
              </a:solidFill>
              <a:latin typeface="Calibri"/>
              <a:ea typeface="Calibri"/>
              <a:cs typeface="Calibri"/>
              <a:sym typeface="Calibri"/>
            </a:rPr>
            <a:t>)</a:t>
          </a:r>
          <a:r>
            <a:rPr lang="en-US" sz="1100">
              <a:solidFill>
                <a:srgbClr val="FFFFFF"/>
              </a:solidFill>
              <a:latin typeface="Malgun Gothic"/>
              <a:ea typeface="Malgun Gothic"/>
              <a:cs typeface="Malgun Gothic"/>
              <a:sym typeface="Malgun Gothic"/>
            </a:rPr>
            <a:t>을 이용</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자산가치가 중요한 기업들을 가치평가 할 때 많이 사용됨</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제조업이나 금융업 등 자산가치가 중요한 업종들</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그러나 장부가치로 측정되지 않는 요소들을 고려하지 못함</a:t>
          </a:r>
          <a:r>
            <a:rPr lang="en-US" sz="1100">
              <a:solidFill>
                <a:srgbClr val="FFFFFF"/>
              </a:solidFill>
              <a:latin typeface="Calibri"/>
              <a:ea typeface="Calibri"/>
              <a:cs typeface="Calibri"/>
              <a:sym typeface="Calibri"/>
            </a:rPr>
            <a:t>.</a:t>
          </a:r>
          <a:endParaRPr sz="1400"/>
        </a:p>
        <a:p>
          <a:pPr marL="0" lvl="0" indent="0" algn="l" rtl="0">
            <a:lnSpc>
              <a:spcPct val="100000"/>
            </a:lnSpc>
            <a:spcBef>
              <a:spcPts val="0"/>
            </a:spcBef>
            <a:spcAft>
              <a:spcPts val="0"/>
            </a:spcAft>
            <a:buSzPts val="1100"/>
            <a:buFont typeface="Arial"/>
            <a:buNone/>
          </a:pPr>
          <a:endParaRPr sz="1100"/>
        </a:p>
        <a:p>
          <a:pPr marL="0" lvl="0" indent="0" algn="l" rtl="0">
            <a:lnSpc>
              <a:spcPct val="100000"/>
            </a:lnSpc>
            <a:spcBef>
              <a:spcPts val="0"/>
            </a:spcBef>
            <a:spcAft>
              <a:spcPts val="0"/>
            </a:spcAft>
            <a:buClr>
              <a:srgbClr val="FFFFFF"/>
            </a:buClr>
            <a:buSzPts val="1100"/>
            <a:buFont typeface="Calibri"/>
            <a:buNone/>
          </a:pPr>
          <a:r>
            <a:rPr lang="en-US" sz="1100">
              <a:solidFill>
                <a:srgbClr val="FFFFFF"/>
              </a:solidFill>
              <a:latin typeface="Calibri"/>
              <a:ea typeface="Calibri"/>
              <a:cs typeface="Calibri"/>
              <a:sym typeface="Calibri"/>
            </a:rPr>
            <a:t>3)PSR: SPS(</a:t>
          </a:r>
          <a:r>
            <a:rPr lang="en-US" sz="1100">
              <a:solidFill>
                <a:srgbClr val="FFFFFF"/>
              </a:solidFill>
              <a:latin typeface="Malgun Gothic"/>
              <a:ea typeface="Malgun Gothic"/>
              <a:cs typeface="Malgun Gothic"/>
              <a:sym typeface="Malgun Gothic"/>
            </a:rPr>
            <a:t>주당 매출액</a:t>
          </a:r>
          <a:r>
            <a:rPr lang="en-US" sz="1100">
              <a:solidFill>
                <a:srgbClr val="FFFFFF"/>
              </a:solidFill>
              <a:latin typeface="Calibri"/>
              <a:ea typeface="Calibri"/>
              <a:cs typeface="Calibri"/>
              <a:sym typeface="Calibri"/>
            </a:rPr>
            <a:t>)</a:t>
          </a:r>
          <a:r>
            <a:rPr lang="en-US" sz="1100">
              <a:solidFill>
                <a:srgbClr val="FFFFFF"/>
              </a:solidFill>
              <a:latin typeface="Malgun Gothic"/>
              <a:ea typeface="Malgun Gothic"/>
              <a:cs typeface="Malgun Gothic"/>
              <a:sym typeface="Malgun Gothic"/>
            </a:rPr>
            <a:t>을 이용</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매출액이 비슷한 기업임에도 비용구조에 따라 순자산</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순이익의 규모는 천차만별이기 때문에 단독으로 쓰이기 보다는 하나의 참고지표로 많이 씀</a:t>
          </a:r>
          <a:r>
            <a:rPr lang="en-US" sz="1100">
              <a:solidFill>
                <a:srgbClr val="FFFFFF"/>
              </a:solidFill>
              <a:latin typeface="Calibri"/>
              <a:ea typeface="Calibri"/>
              <a:cs typeface="Calibri"/>
              <a:sym typeface="Calibri"/>
            </a:rPr>
            <a:t>.</a:t>
          </a:r>
          <a:endParaRPr sz="1400"/>
        </a:p>
        <a:p>
          <a:pPr marL="0" lvl="0" indent="0" algn="l" rtl="0">
            <a:lnSpc>
              <a:spcPct val="100000"/>
            </a:lnSpc>
            <a:spcBef>
              <a:spcPts val="0"/>
            </a:spcBef>
            <a:spcAft>
              <a:spcPts val="0"/>
            </a:spcAft>
            <a:buSzPts val="1100"/>
            <a:buFont typeface="Arial"/>
            <a:buNone/>
          </a:pPr>
          <a:endParaRPr sz="1100"/>
        </a:p>
        <a:p>
          <a:pPr marL="0" lvl="0" indent="0" algn="l" rtl="0">
            <a:lnSpc>
              <a:spcPct val="100000"/>
            </a:lnSpc>
            <a:spcBef>
              <a:spcPts val="0"/>
            </a:spcBef>
            <a:spcAft>
              <a:spcPts val="0"/>
            </a:spcAft>
            <a:buClr>
              <a:srgbClr val="FFFFFF"/>
            </a:buClr>
            <a:buSzPts val="1100"/>
            <a:buFont typeface="Calibri"/>
            <a:buNone/>
          </a:pPr>
          <a:r>
            <a:rPr lang="en-US" sz="1100">
              <a:solidFill>
                <a:srgbClr val="FFFFFF"/>
              </a:solidFill>
              <a:latin typeface="Calibri"/>
              <a:ea typeface="Calibri"/>
              <a:cs typeface="Calibri"/>
              <a:sym typeface="Calibri"/>
            </a:rPr>
            <a:t>4)EV/EBITDA: EBITDA</a:t>
          </a:r>
          <a:r>
            <a:rPr lang="en-US" sz="1100">
              <a:solidFill>
                <a:srgbClr val="FFFFFF"/>
              </a:solidFill>
              <a:latin typeface="Malgun Gothic"/>
              <a:ea typeface="Malgun Gothic"/>
              <a:cs typeface="Malgun Gothic"/>
              <a:sym typeface="Malgun Gothic"/>
            </a:rPr>
            <a:t>는 기업의 재무구조와 회계정책의 영향을 받지 않아 해외기업과 비교할 때에도 많이 쓰임</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또한 감가상각비가 상대적으로 큰 장치산업들을 분석할때도 많이 씀</a:t>
          </a:r>
          <a:r>
            <a:rPr lang="en-US" sz="1100">
              <a:solidFill>
                <a:srgbClr val="FFFFFF"/>
              </a:solidFill>
              <a:latin typeface="Calibri"/>
              <a:ea typeface="Calibri"/>
              <a:cs typeface="Calibri"/>
              <a:sym typeface="Calibri"/>
            </a:rPr>
            <a:t>.</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24</xdr:col>
      <xdr:colOff>95250</xdr:colOff>
      <xdr:row>47</xdr:row>
      <xdr:rowOff>85725</xdr:rowOff>
    </xdr:from>
    <xdr:ext cx="7829550" cy="3857625"/>
    <xdr:sp macro="" textlink="">
      <xdr:nvSpPr>
        <xdr:cNvPr id="4" name="Shape 4">
          <a:extLst>
            <a:ext uri="{FF2B5EF4-FFF2-40B4-BE49-F238E27FC236}">
              <a16:creationId xmlns:a16="http://schemas.microsoft.com/office/drawing/2014/main" id="{00000000-0008-0000-0800-000004000000}"/>
            </a:ext>
          </a:extLst>
        </xdr:cNvPr>
        <xdr:cNvSpPr/>
      </xdr:nvSpPr>
      <xdr:spPr>
        <a:xfrm>
          <a:off x="1435988" y="1855950"/>
          <a:ext cx="7820025" cy="3848100"/>
        </a:xfrm>
        <a:prstGeom prst="rect">
          <a:avLst/>
        </a:prstGeom>
        <a:solidFill>
          <a:schemeClr val="accent2"/>
        </a:solidFill>
        <a:ln w="12700" cap="flat" cmpd="sng">
          <a:solidFill>
            <a:srgbClr val="AC5B23"/>
          </a:solidFill>
          <a:prstDash val="solid"/>
          <a:miter lim="8000"/>
          <a:headEnd type="none" w="sm" len="sm"/>
          <a:tailEnd type="none" w="sm" len="sm"/>
        </a:ln>
      </xdr:spPr>
      <xdr:txBody>
        <a:bodyPr spcFirstLastPara="1" wrap="square" lIns="0" tIns="0" rIns="0" bIns="0" anchor="t" anchorCtr="0">
          <a:noAutofit/>
        </a:bodyPr>
        <a:lstStyle/>
        <a:p>
          <a:pPr marL="0" lvl="0" indent="0" algn="l" rtl="0">
            <a:lnSpc>
              <a:spcPct val="100000"/>
            </a:lnSpc>
            <a:spcBef>
              <a:spcPts val="0"/>
            </a:spcBef>
            <a:spcAft>
              <a:spcPts val="0"/>
            </a:spcAft>
            <a:buClr>
              <a:srgbClr val="FFFFFF"/>
            </a:buClr>
            <a:buSzPts val="1100"/>
            <a:buFont typeface="Calibri"/>
            <a:buNone/>
          </a:pPr>
          <a:r>
            <a:rPr lang="en-US" sz="1100">
              <a:solidFill>
                <a:srgbClr val="FFFFFF"/>
              </a:solidFill>
              <a:latin typeface="Calibri"/>
              <a:ea typeface="Calibri"/>
              <a:cs typeface="Calibri"/>
              <a:sym typeface="Calibri"/>
            </a:rPr>
            <a:t>DCF vs RIM</a:t>
          </a:r>
          <a:endParaRPr sz="1400"/>
        </a:p>
        <a:p>
          <a:pPr marL="0" lvl="0" indent="0" algn="l" rtl="0">
            <a:lnSpc>
              <a:spcPct val="100000"/>
            </a:lnSpc>
            <a:spcBef>
              <a:spcPts val="0"/>
            </a:spcBef>
            <a:spcAft>
              <a:spcPts val="0"/>
            </a:spcAft>
            <a:buSzPts val="1100"/>
            <a:buFont typeface="Arial"/>
            <a:buNone/>
          </a:pPr>
          <a:endParaRPr sz="1100"/>
        </a:p>
        <a:p>
          <a:pPr marL="0" lvl="0" indent="0" algn="l" rtl="0">
            <a:lnSpc>
              <a:spcPct val="100000"/>
            </a:lnSpc>
            <a:spcBef>
              <a:spcPts val="0"/>
            </a:spcBef>
            <a:spcAft>
              <a:spcPts val="0"/>
            </a:spcAft>
            <a:buClr>
              <a:srgbClr val="FFFFFF"/>
            </a:buClr>
            <a:buSzPts val="1100"/>
            <a:buFont typeface="Malgun Gothic"/>
            <a:buNone/>
          </a:pPr>
          <a:r>
            <a:rPr lang="en-US" sz="1100">
              <a:solidFill>
                <a:srgbClr val="FFFFFF"/>
              </a:solidFill>
              <a:latin typeface="Malgun Gothic"/>
              <a:ea typeface="Malgun Gothic"/>
              <a:cs typeface="Malgun Gothic"/>
              <a:sym typeface="Malgun Gothic"/>
            </a:rPr>
            <a:t>공통점</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둘다 미래가치를 할인법을 통해 현재가치로 전환하여 기업 가치를 구해줌</a:t>
          </a:r>
          <a:r>
            <a:rPr lang="en-US" sz="1100">
              <a:solidFill>
                <a:srgbClr val="FFFFFF"/>
              </a:solidFill>
              <a:latin typeface="Calibri"/>
              <a:ea typeface="Calibri"/>
              <a:cs typeface="Calibri"/>
              <a:sym typeface="Calibri"/>
            </a:rPr>
            <a:t>.</a:t>
          </a:r>
          <a:endParaRPr sz="1400"/>
        </a:p>
        <a:p>
          <a:pPr marL="0" lvl="0" indent="0" algn="l" rtl="0">
            <a:lnSpc>
              <a:spcPct val="100000"/>
            </a:lnSpc>
            <a:spcBef>
              <a:spcPts val="0"/>
            </a:spcBef>
            <a:spcAft>
              <a:spcPts val="0"/>
            </a:spcAft>
            <a:buSzPts val="1100"/>
            <a:buFont typeface="Arial"/>
            <a:buNone/>
          </a:pPr>
          <a:endParaRPr sz="1100"/>
        </a:p>
        <a:p>
          <a:pPr marL="0" lvl="0" indent="0" algn="l" rtl="0">
            <a:lnSpc>
              <a:spcPct val="100000"/>
            </a:lnSpc>
            <a:spcBef>
              <a:spcPts val="0"/>
            </a:spcBef>
            <a:spcAft>
              <a:spcPts val="0"/>
            </a:spcAft>
            <a:buClr>
              <a:srgbClr val="FFFFFF"/>
            </a:buClr>
            <a:buSzPts val="1100"/>
            <a:buFont typeface="Malgun Gothic"/>
            <a:buNone/>
          </a:pPr>
          <a:r>
            <a:rPr lang="en-US" sz="1100">
              <a:solidFill>
                <a:srgbClr val="FFFFFF"/>
              </a:solidFill>
              <a:latin typeface="Malgun Gothic"/>
              <a:ea typeface="Malgun Gothic"/>
              <a:cs typeface="Malgun Gothic"/>
              <a:sym typeface="Malgun Gothic"/>
            </a:rPr>
            <a:t>차이점</a:t>
          </a:r>
          <a:r>
            <a:rPr lang="en-US" sz="1100">
              <a:solidFill>
                <a:srgbClr val="FFFFFF"/>
              </a:solidFill>
              <a:latin typeface="Calibri"/>
              <a:ea typeface="Calibri"/>
              <a:cs typeface="Calibri"/>
              <a:sym typeface="Calibri"/>
            </a:rPr>
            <a:t>:</a:t>
          </a:r>
          <a:endParaRPr sz="1400"/>
        </a:p>
        <a:p>
          <a:pPr marL="0" lvl="0" indent="0" algn="l" rtl="0">
            <a:lnSpc>
              <a:spcPct val="100000"/>
            </a:lnSpc>
            <a:spcBef>
              <a:spcPts val="0"/>
            </a:spcBef>
            <a:spcAft>
              <a:spcPts val="0"/>
            </a:spcAft>
            <a:buClr>
              <a:srgbClr val="FFFFFF"/>
            </a:buClr>
            <a:buSzPts val="1100"/>
            <a:buFont typeface="Calibri"/>
            <a:buNone/>
          </a:pPr>
          <a:r>
            <a:rPr lang="en-US" sz="1100">
              <a:solidFill>
                <a:srgbClr val="FFFFFF"/>
              </a:solidFill>
              <a:latin typeface="Calibri"/>
              <a:ea typeface="Calibri"/>
              <a:cs typeface="Calibri"/>
              <a:sym typeface="Calibri"/>
            </a:rPr>
            <a:t>1)DCF </a:t>
          </a:r>
          <a:r>
            <a:rPr lang="en-US" sz="1100">
              <a:solidFill>
                <a:srgbClr val="FFFFFF"/>
              </a:solidFill>
              <a:latin typeface="Malgun Gothic"/>
              <a:ea typeface="Malgun Gothic"/>
              <a:cs typeface="Malgun Gothic"/>
              <a:sym typeface="Malgun Gothic"/>
            </a:rPr>
            <a:t>단점과 </a:t>
          </a:r>
          <a:r>
            <a:rPr lang="en-US" sz="1100">
              <a:solidFill>
                <a:srgbClr val="FFFFFF"/>
              </a:solidFill>
              <a:latin typeface="Calibri"/>
              <a:ea typeface="Calibri"/>
              <a:cs typeface="Calibri"/>
              <a:sym typeface="Calibri"/>
            </a:rPr>
            <a:t>RIM </a:t>
          </a:r>
          <a:r>
            <a:rPr lang="en-US" sz="1100">
              <a:solidFill>
                <a:srgbClr val="FFFFFF"/>
              </a:solidFill>
              <a:latin typeface="Malgun Gothic"/>
              <a:ea typeface="Malgun Gothic"/>
              <a:cs typeface="Malgun Gothic"/>
              <a:sym typeface="Malgun Gothic"/>
            </a:rPr>
            <a:t>장점</a:t>
          </a:r>
          <a:r>
            <a:rPr lang="en-US" sz="1100">
              <a:solidFill>
                <a:srgbClr val="FFFFFF"/>
              </a:solidFill>
              <a:latin typeface="Calibri"/>
              <a:ea typeface="Calibri"/>
              <a:cs typeface="Calibri"/>
              <a:sym typeface="Calibri"/>
            </a:rPr>
            <a:t> </a:t>
          </a:r>
          <a:endParaRPr sz="1400"/>
        </a:p>
        <a:p>
          <a:pPr marL="0" lvl="0" indent="0" algn="l" rtl="0">
            <a:lnSpc>
              <a:spcPct val="100000"/>
            </a:lnSpc>
            <a:spcBef>
              <a:spcPts val="0"/>
            </a:spcBef>
            <a:spcAft>
              <a:spcPts val="0"/>
            </a:spcAft>
            <a:buClr>
              <a:srgbClr val="FFFFFF"/>
            </a:buClr>
            <a:buSzPts val="1100"/>
            <a:buFont typeface="Calibri"/>
            <a:buNone/>
          </a:pPr>
          <a:r>
            <a:rPr lang="en-US" sz="1100">
              <a:solidFill>
                <a:srgbClr val="FFFFFF"/>
              </a:solidFill>
              <a:latin typeface="Calibri"/>
              <a:ea typeface="Calibri"/>
              <a:cs typeface="Calibri"/>
              <a:sym typeface="Calibri"/>
            </a:rPr>
            <a:t>DCF</a:t>
          </a:r>
          <a:r>
            <a:rPr lang="en-US" sz="1100">
              <a:solidFill>
                <a:srgbClr val="FFFFFF"/>
              </a:solidFill>
              <a:latin typeface="Malgun Gothic"/>
              <a:ea typeface="Malgun Gothic"/>
              <a:cs typeface="Malgun Gothic"/>
              <a:sym typeface="Malgun Gothic"/>
            </a:rPr>
            <a:t>의 경우</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기업가치 전체를 할인법을 통해 구해주므로 상대적으로 할인율의 영향이 크고</a:t>
          </a:r>
          <a:r>
            <a:rPr lang="en-US" sz="1100">
              <a:solidFill>
                <a:srgbClr val="FFFFFF"/>
              </a:solidFill>
              <a:latin typeface="Calibri"/>
              <a:ea typeface="Calibri"/>
              <a:cs typeface="Calibri"/>
              <a:sym typeface="Calibri"/>
            </a:rPr>
            <a:t>, Terminal Value</a:t>
          </a:r>
          <a:r>
            <a:rPr lang="en-US" sz="1100">
              <a:solidFill>
                <a:srgbClr val="FFFFFF"/>
              </a:solidFill>
              <a:latin typeface="Malgun Gothic"/>
              <a:ea typeface="Malgun Gothic"/>
              <a:cs typeface="Malgun Gothic"/>
              <a:sym typeface="Malgun Gothic"/>
            </a:rPr>
            <a:t>의 영향 또한 큼</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추정연도의 현금흐름보다 </a:t>
          </a:r>
          <a:r>
            <a:rPr lang="en-US" sz="1100">
              <a:solidFill>
                <a:srgbClr val="FFFFFF"/>
              </a:solidFill>
              <a:latin typeface="Calibri"/>
              <a:ea typeface="Calibri"/>
              <a:cs typeface="Calibri"/>
              <a:sym typeface="Calibri"/>
            </a:rPr>
            <a:t>Terminal Value</a:t>
          </a:r>
          <a:r>
            <a:rPr lang="en-US" sz="1100">
              <a:solidFill>
                <a:srgbClr val="FFFFFF"/>
              </a:solidFill>
              <a:latin typeface="Malgun Gothic"/>
              <a:ea typeface="Malgun Gothic"/>
              <a:cs typeface="Malgun Gothic"/>
              <a:sym typeface="Malgun Gothic"/>
            </a:rPr>
            <a:t>에</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의해 가입가치가 결정될 떄가 많음</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할인율에 따라 기업가치가 천차만별로 정해지므로 이에 유의해야함</a:t>
          </a:r>
          <a:r>
            <a:rPr lang="en-US" sz="1100">
              <a:solidFill>
                <a:srgbClr val="FFFFFF"/>
              </a:solidFill>
              <a:latin typeface="Calibri"/>
              <a:ea typeface="Calibri"/>
              <a:cs typeface="Calibri"/>
              <a:sym typeface="Calibri"/>
            </a:rPr>
            <a:t>.)</a:t>
          </a:r>
          <a:endParaRPr sz="1400"/>
        </a:p>
        <a:p>
          <a:pPr marL="0" lvl="0" indent="0" algn="l" rtl="0">
            <a:lnSpc>
              <a:spcPct val="100000"/>
            </a:lnSpc>
            <a:spcBef>
              <a:spcPts val="0"/>
            </a:spcBef>
            <a:spcAft>
              <a:spcPts val="0"/>
            </a:spcAft>
            <a:buClr>
              <a:srgbClr val="FFFFFF"/>
            </a:buClr>
            <a:buSzPts val="1100"/>
            <a:buFont typeface="Calibri"/>
            <a:buNone/>
          </a:pPr>
          <a:r>
            <a:rPr lang="en-US" sz="1100">
              <a:solidFill>
                <a:srgbClr val="FFFFFF"/>
              </a:solidFill>
              <a:latin typeface="Calibri"/>
              <a:ea typeface="Calibri"/>
              <a:cs typeface="Calibri"/>
              <a:sym typeface="Calibri"/>
            </a:rPr>
            <a:t>RIM</a:t>
          </a:r>
          <a:r>
            <a:rPr lang="en-US" sz="1100">
              <a:solidFill>
                <a:srgbClr val="FFFFFF"/>
              </a:solidFill>
              <a:latin typeface="Malgun Gothic"/>
              <a:ea typeface="Malgun Gothic"/>
              <a:cs typeface="Malgun Gothic"/>
              <a:sym typeface="Malgun Gothic"/>
            </a:rPr>
            <a:t>의 경우</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기준이 되는 자기자본 값이 이미 정해져있고</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할인법을 적용하는 대상이 잔여이익 뿐이므로 상대적으로 할인율과 </a:t>
          </a:r>
          <a:r>
            <a:rPr lang="en-US" sz="1100">
              <a:solidFill>
                <a:srgbClr val="FFFFFF"/>
              </a:solidFill>
              <a:latin typeface="Calibri"/>
              <a:ea typeface="Calibri"/>
              <a:cs typeface="Calibri"/>
              <a:sym typeface="Calibri"/>
            </a:rPr>
            <a:t>Terminal Value</a:t>
          </a:r>
          <a:r>
            <a:rPr lang="en-US" sz="1100">
              <a:solidFill>
                <a:srgbClr val="FFFFFF"/>
              </a:solidFill>
              <a:latin typeface="Malgun Gothic"/>
              <a:ea typeface="Malgun Gothic"/>
              <a:cs typeface="Malgun Gothic"/>
              <a:sym typeface="Malgun Gothic"/>
            </a:rPr>
            <a:t>의 영향을 적게 받음</a:t>
          </a:r>
          <a:r>
            <a:rPr lang="en-US" sz="1100">
              <a:solidFill>
                <a:srgbClr val="FFFFFF"/>
              </a:solidFill>
              <a:latin typeface="Calibri"/>
              <a:ea typeface="Calibri"/>
              <a:cs typeface="Calibri"/>
              <a:sym typeface="Calibri"/>
            </a:rPr>
            <a:t>.</a:t>
          </a:r>
          <a:endParaRPr sz="1400"/>
        </a:p>
        <a:p>
          <a:pPr marL="0" lvl="0" indent="0" algn="l" rtl="0">
            <a:lnSpc>
              <a:spcPct val="100000"/>
            </a:lnSpc>
            <a:spcBef>
              <a:spcPts val="0"/>
            </a:spcBef>
            <a:spcAft>
              <a:spcPts val="0"/>
            </a:spcAft>
            <a:buSzPts val="1100"/>
            <a:buFont typeface="Arial"/>
            <a:buNone/>
          </a:pPr>
          <a:endParaRPr sz="1100"/>
        </a:p>
        <a:p>
          <a:pPr marL="0" lvl="0" indent="0" algn="l" rtl="0">
            <a:lnSpc>
              <a:spcPct val="100000"/>
            </a:lnSpc>
            <a:spcBef>
              <a:spcPts val="0"/>
            </a:spcBef>
            <a:spcAft>
              <a:spcPts val="0"/>
            </a:spcAft>
            <a:buClr>
              <a:srgbClr val="FFFFFF"/>
            </a:buClr>
            <a:buSzPts val="1100"/>
            <a:buFont typeface="Calibri"/>
            <a:buNone/>
          </a:pPr>
          <a:r>
            <a:rPr lang="en-US" sz="1100">
              <a:solidFill>
                <a:srgbClr val="FFFFFF"/>
              </a:solidFill>
              <a:latin typeface="Calibri"/>
              <a:ea typeface="Calibri"/>
              <a:cs typeface="Calibri"/>
              <a:sym typeface="Calibri"/>
            </a:rPr>
            <a:t>2)DCF </a:t>
          </a:r>
          <a:r>
            <a:rPr lang="en-US" sz="1100">
              <a:solidFill>
                <a:srgbClr val="FFFFFF"/>
              </a:solidFill>
              <a:latin typeface="Malgun Gothic"/>
              <a:ea typeface="Malgun Gothic"/>
              <a:cs typeface="Malgun Gothic"/>
              <a:sym typeface="Malgun Gothic"/>
            </a:rPr>
            <a:t>장점과 </a:t>
          </a:r>
          <a:r>
            <a:rPr lang="en-US" sz="1100">
              <a:solidFill>
                <a:srgbClr val="FFFFFF"/>
              </a:solidFill>
              <a:latin typeface="Calibri"/>
              <a:ea typeface="Calibri"/>
              <a:cs typeface="Calibri"/>
              <a:sym typeface="Calibri"/>
            </a:rPr>
            <a:t>RIM </a:t>
          </a:r>
          <a:r>
            <a:rPr lang="en-US" sz="1100">
              <a:solidFill>
                <a:srgbClr val="FFFFFF"/>
              </a:solidFill>
              <a:latin typeface="Malgun Gothic"/>
              <a:ea typeface="Malgun Gothic"/>
              <a:cs typeface="Malgun Gothic"/>
              <a:sym typeface="Malgun Gothic"/>
            </a:rPr>
            <a:t>단점</a:t>
          </a:r>
          <a:endParaRPr sz="1400"/>
        </a:p>
        <a:p>
          <a:pPr marL="0" lvl="0" indent="0" algn="l" rtl="0">
            <a:lnSpc>
              <a:spcPct val="100000"/>
            </a:lnSpc>
            <a:spcBef>
              <a:spcPts val="0"/>
            </a:spcBef>
            <a:spcAft>
              <a:spcPts val="0"/>
            </a:spcAft>
            <a:buClr>
              <a:srgbClr val="FFFFFF"/>
            </a:buClr>
            <a:buSzPts val="1100"/>
            <a:buFont typeface="Malgun Gothic"/>
            <a:buNone/>
          </a:pPr>
          <a:r>
            <a:rPr lang="en-US" sz="1100">
              <a:solidFill>
                <a:srgbClr val="FFFFFF"/>
              </a:solidFill>
              <a:latin typeface="Malgun Gothic"/>
              <a:ea typeface="Malgun Gothic"/>
              <a:cs typeface="Malgun Gothic"/>
              <a:sym typeface="Malgun Gothic"/>
            </a:rPr>
            <a:t>하지만</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배당은 </a:t>
          </a:r>
          <a:r>
            <a:rPr lang="en-US" sz="1100">
              <a:solidFill>
                <a:srgbClr val="FFFFFF"/>
              </a:solidFill>
              <a:latin typeface="Calibri"/>
              <a:ea typeface="Calibri"/>
              <a:cs typeface="Calibri"/>
              <a:sym typeface="Calibri"/>
            </a:rPr>
            <a:t>ROE</a:t>
          </a:r>
          <a:r>
            <a:rPr lang="en-US" sz="1100">
              <a:solidFill>
                <a:srgbClr val="FFFFFF"/>
              </a:solidFill>
              <a:latin typeface="Malgun Gothic"/>
              <a:ea typeface="Malgun Gothic"/>
              <a:cs typeface="Malgun Gothic"/>
              <a:sym typeface="Malgun Gothic"/>
            </a:rPr>
            <a:t>에 영향을 끼치므로</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배당의 영향력이 큰 경우에는 </a:t>
          </a:r>
          <a:r>
            <a:rPr lang="en-US" sz="1100">
              <a:solidFill>
                <a:srgbClr val="FFFFFF"/>
              </a:solidFill>
              <a:latin typeface="Calibri"/>
              <a:ea typeface="Calibri"/>
              <a:cs typeface="Calibri"/>
              <a:sym typeface="Calibri"/>
            </a:rPr>
            <a:t>ROE</a:t>
          </a:r>
          <a:r>
            <a:rPr lang="en-US" sz="1100">
              <a:solidFill>
                <a:srgbClr val="FFFFFF"/>
              </a:solidFill>
              <a:latin typeface="Malgun Gothic"/>
              <a:ea typeface="Malgun Gothic"/>
              <a:cs typeface="Malgun Gothic"/>
              <a:sym typeface="Malgun Gothic"/>
            </a:rPr>
            <a:t>의 변동성이 커져서 </a:t>
          </a:r>
          <a:r>
            <a:rPr lang="en-US" sz="1100">
              <a:solidFill>
                <a:srgbClr val="FFFFFF"/>
              </a:solidFill>
              <a:latin typeface="Calibri"/>
              <a:ea typeface="Calibri"/>
              <a:cs typeface="Calibri"/>
              <a:sym typeface="Calibri"/>
            </a:rPr>
            <a:t>RIM</a:t>
          </a:r>
          <a:r>
            <a:rPr lang="en-US" sz="1100">
              <a:solidFill>
                <a:srgbClr val="FFFFFF"/>
              </a:solidFill>
              <a:latin typeface="Malgun Gothic"/>
              <a:ea typeface="Malgun Gothic"/>
              <a:cs typeface="Malgun Gothic"/>
              <a:sym typeface="Malgun Gothic"/>
            </a:rPr>
            <a:t>밸류에이션의 타당성이 낮아질 수 있음</a:t>
          </a:r>
          <a:r>
            <a:rPr lang="en-US" sz="1100">
              <a:solidFill>
                <a:srgbClr val="FFFFFF"/>
              </a:solidFill>
              <a:latin typeface="Calibri"/>
              <a:ea typeface="Calibri"/>
              <a:cs typeface="Calibri"/>
              <a:sym typeface="Calibri"/>
            </a:rPr>
            <a:t>.</a:t>
          </a:r>
          <a:endParaRPr sz="1400"/>
        </a:p>
        <a:p>
          <a:pPr marL="0" lvl="0" indent="0" algn="l" rtl="0">
            <a:lnSpc>
              <a:spcPct val="100000"/>
            </a:lnSpc>
            <a:spcBef>
              <a:spcPts val="0"/>
            </a:spcBef>
            <a:spcAft>
              <a:spcPts val="0"/>
            </a:spcAft>
            <a:buClr>
              <a:srgbClr val="FFFFFF"/>
            </a:buClr>
            <a:buSzPts val="1100"/>
            <a:buFont typeface="Malgun Gothic"/>
            <a:buNone/>
          </a:pPr>
          <a:r>
            <a:rPr lang="en-US" sz="1100">
              <a:solidFill>
                <a:srgbClr val="FFFFFF"/>
              </a:solidFill>
              <a:latin typeface="Malgun Gothic"/>
              <a:ea typeface="Malgun Gothic"/>
              <a:cs typeface="Malgun Gothic"/>
              <a:sym typeface="Malgun Gothic"/>
            </a:rPr>
            <a:t>또한 </a:t>
          </a:r>
          <a:r>
            <a:rPr lang="en-US" sz="1100">
              <a:solidFill>
                <a:srgbClr val="FFFFFF"/>
              </a:solidFill>
              <a:latin typeface="Calibri"/>
              <a:ea typeface="Calibri"/>
              <a:cs typeface="Calibri"/>
              <a:sym typeface="Calibri"/>
            </a:rPr>
            <a:t>RIM </a:t>
          </a:r>
          <a:r>
            <a:rPr lang="en-US" sz="1100">
              <a:solidFill>
                <a:srgbClr val="FFFFFF"/>
              </a:solidFill>
              <a:latin typeface="Malgun Gothic"/>
              <a:ea typeface="Malgun Gothic"/>
              <a:cs typeface="Malgun Gothic"/>
              <a:sym typeface="Malgun Gothic"/>
            </a:rPr>
            <a:t>밸류에이션은 순이익이 계속 </a:t>
          </a:r>
          <a:r>
            <a:rPr lang="en-US" sz="1100">
              <a:solidFill>
                <a:srgbClr val="FFFFFF"/>
              </a:solidFill>
              <a:latin typeface="Calibri"/>
              <a:ea typeface="Calibri"/>
              <a:cs typeface="Calibri"/>
              <a:sym typeface="Calibri"/>
            </a:rPr>
            <a:t>ROE</a:t>
          </a:r>
          <a:r>
            <a:rPr lang="en-US" sz="1100">
              <a:solidFill>
                <a:srgbClr val="FFFFFF"/>
              </a:solidFill>
              <a:latin typeface="Malgun Gothic"/>
              <a:ea typeface="Malgun Gothic"/>
              <a:cs typeface="Malgun Gothic"/>
              <a:sym typeface="Malgun Gothic"/>
            </a:rPr>
            <a:t>만큼 누적되어 증가한다고 가정하므로</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기업 가치가 너무 과장될 가능성이 있음</a:t>
          </a:r>
          <a:r>
            <a:rPr lang="en-US" sz="1100">
              <a:solidFill>
                <a:srgbClr val="FFFFFF"/>
              </a:solidFill>
              <a:latin typeface="Calibri"/>
              <a:ea typeface="Calibri"/>
              <a:cs typeface="Calibri"/>
              <a:sym typeface="Calibri"/>
            </a:rPr>
            <a:t>. </a:t>
          </a:r>
          <a:endParaRPr sz="1400"/>
        </a:p>
        <a:p>
          <a:pPr marL="0" lvl="0" indent="0" algn="l" rtl="0">
            <a:lnSpc>
              <a:spcPct val="100000"/>
            </a:lnSpc>
            <a:spcBef>
              <a:spcPts val="0"/>
            </a:spcBef>
            <a:spcAft>
              <a:spcPts val="0"/>
            </a:spcAft>
            <a:buClr>
              <a:srgbClr val="FFFFFF"/>
            </a:buClr>
            <a:buSzPts val="1100"/>
            <a:buFont typeface="Malgun Gothic"/>
            <a:buNone/>
          </a:pPr>
          <a:r>
            <a:rPr lang="en-US" sz="1100">
              <a:solidFill>
                <a:srgbClr val="FFFFFF"/>
              </a:solidFill>
              <a:latin typeface="Malgun Gothic"/>
              <a:ea typeface="Malgun Gothic"/>
              <a:cs typeface="Malgun Gothic"/>
              <a:sym typeface="Malgun Gothic"/>
            </a:rPr>
            <a:t>제조업의 경우</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설비의 비중이 크면 순이익과 실제 기업가치가 차이가 나는 경우가 많다</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감가상각 등의 설비가 순이익에서 다 빠지므로</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그렇다면 </a:t>
          </a:r>
          <a:r>
            <a:rPr lang="en-US" sz="1100">
              <a:solidFill>
                <a:srgbClr val="FFFFFF"/>
              </a:solidFill>
              <a:latin typeface="Calibri"/>
              <a:ea typeface="Calibri"/>
              <a:cs typeface="Calibri"/>
              <a:sym typeface="Calibri"/>
            </a:rPr>
            <a:t>DCF </a:t>
          </a:r>
          <a:r>
            <a:rPr lang="en-US" sz="1100">
              <a:solidFill>
                <a:srgbClr val="FFFFFF"/>
              </a:solidFill>
              <a:latin typeface="Malgun Gothic"/>
              <a:ea typeface="Malgun Gothic"/>
              <a:cs typeface="Malgun Gothic"/>
              <a:sym typeface="Malgun Gothic"/>
            </a:rPr>
            <a:t>밸류에이션을 고려해볼만하고</a:t>
          </a:r>
          <a:r>
            <a:rPr lang="en-US" sz="1100">
              <a:solidFill>
                <a:srgbClr val="FFFFFF"/>
              </a:solidFill>
              <a:latin typeface="Calibri"/>
              <a:ea typeface="Calibri"/>
              <a:cs typeface="Calibri"/>
              <a:sym typeface="Calibri"/>
            </a:rPr>
            <a:t>, </a:t>
          </a:r>
          <a:r>
            <a:rPr lang="en-US" sz="1100">
              <a:solidFill>
                <a:srgbClr val="FFFFFF"/>
              </a:solidFill>
              <a:latin typeface="Malgun Gothic"/>
              <a:ea typeface="Malgun Gothic"/>
              <a:cs typeface="Malgun Gothic"/>
              <a:sym typeface="Malgun Gothic"/>
            </a:rPr>
            <a:t>기업의 배당가치가 클 때에도 고려해볼만하다</a:t>
          </a:r>
          <a:r>
            <a:rPr lang="en-US" sz="1100">
              <a:solidFill>
                <a:srgbClr val="FFFFFF"/>
              </a:solidFill>
              <a:latin typeface="Calibri"/>
              <a:ea typeface="Calibri"/>
              <a:cs typeface="Calibri"/>
              <a:sym typeface="Calibri"/>
            </a:rPr>
            <a:t>.</a:t>
          </a:r>
          <a:endParaRPr sz="1400"/>
        </a:p>
      </xdr:txBody>
    </xdr:sp>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7c83ae137e360769/&#48148;&#53461;%20&#54868;&#47732;/Users/&#48149;&#44508;&#50672;/AppData/Roaming/Microsoft/Excel/&#47784;&#45944;&#47553;%20&#49688;&#51221;&#51473;%20(version%201).xlsb" TargetMode="External"/><Relationship Id="rId1" Type="http://schemas.openxmlformats.org/officeDocument/2006/relationships/externalLinkPath" Target="/7c83ae137e360769/&#48148;&#53461;%20&#54868;&#47732;/Users/&#48149;&#44508;&#50672;/AppData/Roaming/Microsoft/Excel/&#47784;&#45944;&#47553;%20&#49688;&#51221;&#51473;%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ForecastA"/>
      <sheetName val="Report"/>
      <sheetName val="Valuation"/>
    </sheetNames>
    <sheetDataSet>
      <sheetData sheetId="0"/>
      <sheetData sheetId="1"/>
      <sheetData sheetId="2"/>
      <sheetData sheetId="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079"/>
  <sheetViews>
    <sheetView workbookViewId="0">
      <pane ySplit="21" topLeftCell="A284" activePane="bottomLeft" state="frozen"/>
      <selection pane="bottomLeft" activeCell="B23" sqref="B23"/>
    </sheetView>
  </sheetViews>
  <sheetFormatPr defaultColWidth="14.453125" defaultRowHeight="15" customHeight="1"/>
  <cols>
    <col min="1" max="1" width="2.26953125" customWidth="1"/>
    <col min="2" max="2" width="11.08984375" hidden="1" customWidth="1"/>
    <col min="3" max="3" width="28.453125" customWidth="1"/>
    <col min="4" max="4" width="28.81640625" hidden="1" customWidth="1"/>
    <col min="5" max="5" width="2.26953125" customWidth="1"/>
    <col min="6" max="9" width="7.81640625" hidden="1" customWidth="1"/>
    <col min="10" max="19" width="8.26953125" hidden="1" customWidth="1"/>
    <col min="20" max="38" width="8.26953125" customWidth="1"/>
    <col min="39" max="45" width="8.26953125" hidden="1" customWidth="1"/>
    <col min="46" max="46" width="7.81640625" customWidth="1"/>
    <col min="47" max="48" width="1.453125" customWidth="1"/>
    <col min="49" max="49" width="2.26953125" customWidth="1"/>
    <col min="50" max="50" width="6.08984375" customWidth="1"/>
    <col min="51" max="54" width="1.453125" customWidth="1"/>
    <col min="55" max="55" width="2" customWidth="1"/>
    <col min="56" max="56" width="7.453125" hidden="1" customWidth="1"/>
    <col min="57" max="57" width="21.08984375" customWidth="1"/>
    <col min="58" max="66" width="7.81640625" customWidth="1"/>
    <col min="67" max="68" width="8.26953125" hidden="1" customWidth="1"/>
  </cols>
  <sheetData>
    <row r="1" spans="1:68" ht="12" hidden="1" customHeight="1">
      <c r="A1" s="1"/>
      <c r="B1" s="2"/>
      <c r="C1" s="3"/>
      <c r="D1" s="3"/>
      <c r="E1" s="4"/>
      <c r="F1" s="5"/>
      <c r="G1" s="5"/>
      <c r="H1" s="5"/>
      <c r="I1" s="5"/>
      <c r="J1" s="6"/>
      <c r="K1" s="6"/>
      <c r="L1" s="7"/>
      <c r="M1" s="7"/>
      <c r="N1" s="7"/>
      <c r="O1" s="6"/>
      <c r="P1" s="7"/>
      <c r="Q1" s="7"/>
      <c r="R1" s="7"/>
      <c r="S1" s="7"/>
      <c r="T1" s="7"/>
      <c r="U1" s="8"/>
      <c r="V1" s="7"/>
      <c r="W1" s="7"/>
      <c r="X1" s="7"/>
      <c r="Y1" s="7"/>
      <c r="Z1" s="7"/>
      <c r="AA1" s="7"/>
      <c r="AB1" s="7"/>
      <c r="AC1" s="7"/>
      <c r="AD1" s="7"/>
      <c r="AE1" s="7"/>
      <c r="AF1" s="7"/>
      <c r="AG1" s="7"/>
      <c r="AH1" s="7"/>
      <c r="AI1" s="7"/>
      <c r="AJ1" s="7"/>
      <c r="AK1" s="7"/>
      <c r="AL1" s="7"/>
      <c r="AM1" s="7"/>
      <c r="AN1" s="7"/>
      <c r="AO1" s="7"/>
      <c r="AP1" s="7"/>
      <c r="AQ1" s="7"/>
      <c r="AR1" s="7"/>
      <c r="AS1" s="7"/>
      <c r="AT1" s="7"/>
      <c r="AU1" s="6"/>
      <c r="AV1" s="6"/>
      <c r="AW1" s="6"/>
      <c r="AX1" s="6"/>
      <c r="AY1" s="6"/>
      <c r="AZ1" s="6"/>
      <c r="BA1" s="6"/>
      <c r="BB1" s="6"/>
      <c r="BC1" s="9"/>
      <c r="BD1" s="10"/>
      <c r="BE1" s="6"/>
      <c r="BF1" s="11"/>
      <c r="BG1" s="6"/>
      <c r="BH1" s="6"/>
      <c r="BI1" s="12"/>
      <c r="BJ1" s="12"/>
      <c r="BK1" s="13"/>
      <c r="BL1" s="5"/>
      <c r="BM1" s="5"/>
      <c r="BN1" s="5"/>
      <c r="BO1" s="14"/>
      <c r="BP1" s="8"/>
    </row>
    <row r="2" spans="1:68" ht="12" hidden="1" customHeight="1">
      <c r="A2" s="15"/>
      <c r="B2" s="15"/>
      <c r="C2" s="3"/>
      <c r="D2" s="3"/>
      <c r="E2" s="4"/>
      <c r="F2" s="5"/>
      <c r="G2" s="5"/>
      <c r="H2" s="5"/>
      <c r="I2" s="16"/>
      <c r="J2" s="17"/>
      <c r="K2" s="17"/>
      <c r="L2" s="17"/>
      <c r="M2" s="17"/>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9"/>
      <c r="AZ2" s="19"/>
      <c r="BA2" s="19"/>
      <c r="BB2" s="6"/>
      <c r="BC2" s="11"/>
      <c r="BD2" s="6"/>
      <c r="BE2" s="6"/>
      <c r="BF2" s="20"/>
      <c r="BG2" s="17"/>
      <c r="BH2" s="17"/>
      <c r="BI2" s="21"/>
      <c r="BJ2" s="12"/>
      <c r="BK2" s="13"/>
      <c r="BL2" s="5"/>
      <c r="BM2" s="5"/>
      <c r="BN2" s="5"/>
      <c r="BO2" s="22"/>
      <c r="BP2" s="18"/>
    </row>
    <row r="3" spans="1:68" ht="12" hidden="1" customHeight="1">
      <c r="A3" s="15"/>
      <c r="B3" s="15"/>
      <c r="C3" s="3"/>
      <c r="D3" s="3"/>
      <c r="E3" s="4"/>
      <c r="F3" s="5"/>
      <c r="G3" s="5"/>
      <c r="H3" s="5"/>
      <c r="I3" s="16"/>
      <c r="J3" s="17"/>
      <c r="K3" s="17"/>
      <c r="L3" s="17"/>
      <c r="M3" s="17"/>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9"/>
      <c r="AZ3" s="19"/>
      <c r="BA3" s="19"/>
      <c r="BB3" s="6"/>
      <c r="BC3" s="11"/>
      <c r="BD3" s="6"/>
      <c r="BE3" s="6"/>
      <c r="BF3" s="20"/>
      <c r="BG3" s="17"/>
      <c r="BH3" s="17"/>
      <c r="BI3" s="21"/>
      <c r="BJ3" s="12"/>
      <c r="BK3" s="13"/>
      <c r="BL3" s="5"/>
      <c r="BM3" s="5"/>
      <c r="BN3" s="5"/>
      <c r="BO3" s="22"/>
      <c r="BP3" s="18"/>
    </row>
    <row r="4" spans="1:68" ht="12" hidden="1" customHeight="1">
      <c r="A4" s="15"/>
      <c r="B4" s="15"/>
      <c r="C4" s="3"/>
      <c r="D4" s="3"/>
      <c r="E4" s="4"/>
      <c r="F4" s="5"/>
      <c r="G4" s="5"/>
      <c r="H4" s="5"/>
      <c r="I4" s="16"/>
      <c r="J4" s="17"/>
      <c r="K4" s="17"/>
      <c r="L4" s="17"/>
      <c r="M4" s="17"/>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9"/>
      <c r="AZ4" s="19"/>
      <c r="BA4" s="19"/>
      <c r="BB4" s="6"/>
      <c r="BC4" s="11"/>
      <c r="BD4" s="6"/>
      <c r="BE4" s="6"/>
      <c r="BF4" s="20"/>
      <c r="BG4" s="17"/>
      <c r="BH4" s="17"/>
      <c r="BI4" s="21"/>
      <c r="BJ4" s="12"/>
      <c r="BK4" s="13"/>
      <c r="BL4" s="5"/>
      <c r="BM4" s="5"/>
      <c r="BN4" s="5"/>
      <c r="BO4" s="22"/>
      <c r="BP4" s="18"/>
    </row>
    <row r="5" spans="1:68" ht="12" hidden="1" customHeight="1">
      <c r="A5" s="15"/>
      <c r="B5" s="15"/>
      <c r="C5" s="3"/>
      <c r="D5" s="3"/>
      <c r="E5" s="4"/>
      <c r="F5" s="5"/>
      <c r="G5" s="5"/>
      <c r="H5" s="5"/>
      <c r="I5" s="16"/>
      <c r="J5" s="17"/>
      <c r="K5" s="17"/>
      <c r="L5" s="17"/>
      <c r="M5" s="17"/>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9"/>
      <c r="AZ5" s="19"/>
      <c r="BA5" s="19"/>
      <c r="BB5" s="6"/>
      <c r="BC5" s="11"/>
      <c r="BD5" s="6"/>
      <c r="BE5" s="6"/>
      <c r="BF5" s="20"/>
      <c r="BG5" s="17"/>
      <c r="BH5" s="17"/>
      <c r="BI5" s="21"/>
      <c r="BJ5" s="12"/>
      <c r="BK5" s="13"/>
      <c r="BL5" s="5"/>
      <c r="BM5" s="5"/>
      <c r="BN5" s="5"/>
      <c r="BO5" s="22"/>
      <c r="BP5" s="18"/>
    </row>
    <row r="6" spans="1:68" ht="12" hidden="1" customHeight="1">
      <c r="A6" s="23"/>
      <c r="B6" s="24"/>
      <c r="C6" s="25"/>
      <c r="D6" s="25"/>
      <c r="E6" s="4"/>
      <c r="F6" s="26"/>
      <c r="G6" s="26"/>
      <c r="H6" s="26"/>
      <c r="I6" s="26"/>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7"/>
      <c r="AZ6" s="7"/>
      <c r="BA6" s="7"/>
      <c r="BB6" s="28"/>
      <c r="BC6" s="29"/>
      <c r="BD6" s="28"/>
      <c r="BE6" s="28"/>
      <c r="BF6" s="29"/>
      <c r="BG6" s="28"/>
      <c r="BH6" s="28"/>
      <c r="BI6" s="30"/>
      <c r="BJ6" s="30"/>
      <c r="BK6" s="13"/>
      <c r="BL6" s="26"/>
      <c r="BM6" s="26"/>
      <c r="BN6" s="26"/>
      <c r="BO6" s="14"/>
      <c r="BP6" s="27"/>
    </row>
    <row r="7" spans="1:68" ht="12" hidden="1" customHeight="1">
      <c r="A7" s="31"/>
      <c r="B7" s="31"/>
      <c r="C7" s="3"/>
      <c r="D7" s="3"/>
      <c r="E7" s="4"/>
      <c r="F7" s="5"/>
      <c r="G7" s="5"/>
      <c r="H7" s="5"/>
      <c r="I7" s="5"/>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6"/>
      <c r="AU7" s="6"/>
      <c r="AV7" s="6"/>
      <c r="AW7" s="6"/>
      <c r="AX7" s="6"/>
      <c r="AY7" s="6"/>
      <c r="AZ7" s="6"/>
      <c r="BA7" s="6"/>
      <c r="BB7" s="6"/>
      <c r="BC7" s="11"/>
      <c r="BD7" s="6"/>
      <c r="BE7" s="6"/>
      <c r="BF7" s="11"/>
      <c r="BG7" s="6"/>
      <c r="BH7" s="6"/>
      <c r="BI7" s="12"/>
      <c r="BJ7" s="12"/>
      <c r="BK7" s="13"/>
      <c r="BL7" s="5"/>
      <c r="BM7" s="5"/>
      <c r="BN7" s="5"/>
      <c r="BO7" s="5"/>
      <c r="BP7" s="17"/>
    </row>
    <row r="8" spans="1:68" ht="12" hidden="1" customHeight="1">
      <c r="A8" s="32"/>
      <c r="B8" s="32"/>
      <c r="C8" s="3"/>
      <c r="D8" s="3"/>
      <c r="E8" s="4"/>
      <c r="F8" s="5"/>
      <c r="G8" s="33"/>
      <c r="H8" s="5"/>
      <c r="I8" s="5"/>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7"/>
      <c r="AU8" s="7"/>
      <c r="AV8" s="7"/>
      <c r="AW8" s="7"/>
      <c r="AX8" s="7"/>
      <c r="AY8" s="6"/>
      <c r="AZ8" s="6"/>
      <c r="BA8" s="6"/>
      <c r="BB8" s="6"/>
      <c r="BC8" s="11"/>
      <c r="BD8" s="34"/>
      <c r="BE8" s="6"/>
      <c r="BF8" s="11"/>
      <c r="BG8" s="6"/>
      <c r="BH8" s="6"/>
      <c r="BI8" s="12"/>
      <c r="BJ8" s="12"/>
      <c r="BK8" s="13"/>
      <c r="BL8" s="5"/>
      <c r="BM8" s="5"/>
      <c r="BN8" s="5"/>
      <c r="BO8" s="14"/>
      <c r="BP8" s="17"/>
    </row>
    <row r="9" spans="1:68" ht="12" hidden="1" customHeight="1">
      <c r="A9" s="32"/>
      <c r="B9" s="32"/>
      <c r="C9" s="3"/>
      <c r="D9" s="3"/>
      <c r="E9" s="4"/>
      <c r="F9" s="5"/>
      <c r="G9" s="5"/>
      <c r="H9" s="5"/>
      <c r="I9" s="5"/>
      <c r="J9" s="6"/>
      <c r="K9" s="6"/>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6"/>
      <c r="AZ9" s="6"/>
      <c r="BA9" s="6"/>
      <c r="BB9" s="6"/>
      <c r="BC9" s="11"/>
      <c r="BD9" s="34"/>
      <c r="BE9" s="6"/>
      <c r="BF9" s="11"/>
      <c r="BG9" s="6"/>
      <c r="BH9" s="6"/>
      <c r="BI9" s="12"/>
      <c r="BJ9" s="12"/>
      <c r="BK9" s="13"/>
      <c r="BL9" s="5"/>
      <c r="BM9" s="5"/>
      <c r="BN9" s="5"/>
      <c r="BO9" s="14"/>
      <c r="BP9" s="7"/>
    </row>
    <row r="10" spans="1:68" ht="12" hidden="1" customHeight="1">
      <c r="A10" s="32"/>
      <c r="B10" s="32"/>
      <c r="C10" s="3"/>
      <c r="D10" s="3"/>
      <c r="E10" s="4"/>
      <c r="F10" s="5"/>
      <c r="G10" s="5"/>
      <c r="H10" s="5"/>
      <c r="I10" s="5"/>
      <c r="J10" s="5"/>
      <c r="K10" s="5"/>
      <c r="L10" s="14"/>
      <c r="M10" s="14"/>
      <c r="N10" s="14"/>
      <c r="O10" s="14"/>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14"/>
      <c r="AV10" s="14"/>
      <c r="AW10" s="14"/>
      <c r="AX10" s="14"/>
      <c r="AY10" s="5"/>
      <c r="AZ10" s="5"/>
      <c r="BA10" s="5"/>
      <c r="BB10" s="5"/>
      <c r="BC10" s="36"/>
      <c r="BD10" s="5"/>
      <c r="BE10" s="5"/>
      <c r="BF10" s="36"/>
      <c r="BG10" s="5"/>
      <c r="BH10" s="5"/>
      <c r="BI10" s="37"/>
      <c r="BJ10" s="37"/>
      <c r="BK10" s="13"/>
      <c r="BL10" s="5"/>
      <c r="BM10" s="5"/>
      <c r="BN10" s="5"/>
      <c r="BO10" s="14"/>
      <c r="BP10" s="35"/>
    </row>
    <row r="11" spans="1:68" ht="12" hidden="1" customHeight="1">
      <c r="A11" s="32"/>
      <c r="B11" s="32"/>
      <c r="C11" s="3"/>
      <c r="D11" s="3"/>
      <c r="E11" s="4"/>
      <c r="F11" s="5"/>
      <c r="G11" s="5"/>
      <c r="H11" s="5"/>
      <c r="I11" s="5"/>
      <c r="J11" s="5"/>
      <c r="K11" s="5"/>
      <c r="L11" s="14"/>
      <c r="M11" s="14"/>
      <c r="N11" s="14"/>
      <c r="O11" s="14"/>
      <c r="P11" s="35"/>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5"/>
      <c r="AZ11" s="5"/>
      <c r="BA11" s="5"/>
      <c r="BB11" s="5"/>
      <c r="BC11" s="36"/>
      <c r="BD11" s="5"/>
      <c r="BE11" s="5"/>
      <c r="BF11" s="36"/>
      <c r="BG11" s="5"/>
      <c r="BH11" s="5"/>
      <c r="BI11" s="37"/>
      <c r="BJ11" s="37"/>
      <c r="BK11" s="13"/>
      <c r="BL11" s="5"/>
      <c r="BM11" s="5"/>
      <c r="BN11" s="5"/>
      <c r="BO11" s="14"/>
      <c r="BP11" s="35"/>
    </row>
    <row r="12" spans="1:68" ht="12" hidden="1" customHeight="1">
      <c r="A12" s="32"/>
      <c r="B12" s="32"/>
      <c r="C12" s="3"/>
      <c r="D12" s="3"/>
      <c r="E12" s="4"/>
      <c r="F12" s="5"/>
      <c r="G12" s="5"/>
      <c r="H12" s="5"/>
      <c r="I12" s="5"/>
      <c r="J12" s="5"/>
      <c r="K12" s="5"/>
      <c r="L12" s="14"/>
      <c r="M12" s="14"/>
      <c r="N12" s="14"/>
      <c r="O12" s="14"/>
      <c r="P12" s="35"/>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5"/>
      <c r="AZ12" s="5"/>
      <c r="BA12" s="5"/>
      <c r="BB12" s="5"/>
      <c r="BC12" s="36"/>
      <c r="BD12" s="5"/>
      <c r="BE12" s="5"/>
      <c r="BF12" s="36"/>
      <c r="BG12" s="5"/>
      <c r="BH12" s="5"/>
      <c r="BI12" s="37"/>
      <c r="BJ12" s="37"/>
      <c r="BK12" s="13"/>
      <c r="BL12" s="5"/>
      <c r="BM12" s="5"/>
      <c r="BN12" s="5"/>
      <c r="BO12" s="14"/>
      <c r="BP12" s="35"/>
    </row>
    <row r="13" spans="1:68" ht="12" hidden="1" customHeight="1">
      <c r="A13" s="5"/>
      <c r="B13" s="2"/>
      <c r="C13" s="38"/>
      <c r="D13" s="38"/>
      <c r="E13" s="39"/>
      <c r="F13" s="5"/>
      <c r="G13" s="5"/>
      <c r="H13" s="5"/>
      <c r="I13" s="5"/>
      <c r="J13" s="5"/>
      <c r="K13" s="5"/>
      <c r="L13" s="14"/>
      <c r="M13" s="14"/>
      <c r="N13" s="14"/>
      <c r="O13" s="14"/>
      <c r="P13" s="35"/>
      <c r="Q13" s="7"/>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5"/>
      <c r="AZ13" s="5"/>
      <c r="BA13" s="5"/>
      <c r="BB13" s="5"/>
      <c r="BC13" s="36"/>
      <c r="BD13" s="5"/>
      <c r="BE13" s="5"/>
      <c r="BF13" s="36"/>
      <c r="BG13" s="5"/>
      <c r="BH13" s="5"/>
      <c r="BI13" s="37"/>
      <c r="BJ13" s="37"/>
      <c r="BK13" s="13"/>
      <c r="BL13" s="5"/>
      <c r="BM13" s="5"/>
      <c r="BN13" s="5"/>
      <c r="BO13" s="18"/>
      <c r="BP13" s="18"/>
    </row>
    <row r="14" spans="1:68" ht="12" hidden="1" customHeight="1">
      <c r="A14" s="5"/>
      <c r="B14" s="2"/>
      <c r="C14" s="38"/>
      <c r="D14" s="38"/>
      <c r="E14" s="39"/>
      <c r="F14" s="5"/>
      <c r="G14" s="5"/>
      <c r="H14" s="3"/>
      <c r="I14" s="3"/>
      <c r="J14" s="3"/>
      <c r="K14" s="5"/>
      <c r="L14" s="14"/>
      <c r="M14" s="14"/>
      <c r="N14" s="14"/>
      <c r="O14" s="14"/>
      <c r="P14" s="35"/>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6"/>
      <c r="AU14" s="6"/>
      <c r="AV14" s="6"/>
      <c r="AW14" s="6"/>
      <c r="AX14" s="6"/>
      <c r="AY14" s="5"/>
      <c r="AZ14" s="5"/>
      <c r="BA14" s="5"/>
      <c r="BB14" s="5"/>
      <c r="BC14" s="36"/>
      <c r="BD14" s="5"/>
      <c r="BE14" s="5"/>
      <c r="BF14" s="36"/>
      <c r="BG14" s="5"/>
      <c r="BH14" s="5"/>
      <c r="BI14" s="37"/>
      <c r="BJ14" s="37"/>
      <c r="BK14" s="13"/>
      <c r="BL14" s="5"/>
      <c r="BM14" s="5"/>
      <c r="BN14" s="5"/>
      <c r="BO14" s="14"/>
      <c r="BP14" s="35"/>
    </row>
    <row r="15" spans="1:68" ht="12" hidden="1" customHeight="1">
      <c r="A15" s="5"/>
      <c r="B15" s="2"/>
      <c r="C15" s="38"/>
      <c r="D15" s="38"/>
      <c r="E15" s="39"/>
      <c r="F15" s="5"/>
      <c r="G15" s="5"/>
      <c r="H15" s="5"/>
      <c r="I15" s="5"/>
      <c r="J15" s="5"/>
      <c r="K15" s="5"/>
      <c r="L15" s="14"/>
      <c r="M15" s="14"/>
      <c r="N15" s="14"/>
      <c r="O15" s="14"/>
      <c r="P15" s="35"/>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6"/>
      <c r="AU15" s="6"/>
      <c r="AV15" s="6"/>
      <c r="AW15" s="6"/>
      <c r="AX15" s="6"/>
      <c r="AY15" s="5"/>
      <c r="AZ15" s="5"/>
      <c r="BA15" s="5"/>
      <c r="BB15" s="5"/>
      <c r="BC15" s="36"/>
      <c r="BD15" s="5"/>
      <c r="BE15" s="5"/>
      <c r="BF15" s="36"/>
      <c r="BG15" s="5"/>
      <c r="BH15" s="5"/>
      <c r="BI15" s="37"/>
      <c r="BJ15" s="37"/>
      <c r="BK15" s="13"/>
      <c r="BL15" s="5"/>
      <c r="BM15" s="5"/>
      <c r="BN15" s="5"/>
      <c r="BO15" s="14"/>
      <c r="BP15" s="35"/>
    </row>
    <row r="16" spans="1:68" ht="12" hidden="1" customHeight="1">
      <c r="A16" s="5"/>
      <c r="B16" s="2"/>
      <c r="C16" s="3"/>
      <c r="D16" s="3"/>
      <c r="E16" s="3"/>
      <c r="F16" s="5"/>
      <c r="G16" s="5"/>
      <c r="H16" s="5"/>
      <c r="I16" s="5"/>
      <c r="J16" s="3"/>
      <c r="K16" s="5"/>
      <c r="L16" s="14"/>
      <c r="M16" s="14"/>
      <c r="N16" s="14"/>
      <c r="O16" s="14"/>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40"/>
      <c r="AU16" s="5"/>
      <c r="AV16" s="5"/>
      <c r="AW16" s="5"/>
      <c r="AX16" s="5"/>
      <c r="AY16" s="5"/>
      <c r="AZ16" s="5"/>
      <c r="BA16" s="5"/>
      <c r="BB16" s="5"/>
      <c r="BC16" s="36"/>
      <c r="BD16" s="5"/>
      <c r="BE16" s="5"/>
      <c r="BF16" s="36"/>
      <c r="BG16" s="5"/>
      <c r="BH16" s="5"/>
      <c r="BI16" s="41"/>
      <c r="BJ16" s="37"/>
      <c r="BK16" s="13"/>
      <c r="BL16" s="5"/>
      <c r="BM16" s="5"/>
      <c r="BN16" s="5"/>
      <c r="BO16" s="14"/>
      <c r="BP16" s="35"/>
    </row>
    <row r="17" spans="1:68" ht="12" customHeight="1">
      <c r="A17" s="42"/>
      <c r="B17" s="43"/>
      <c r="C17" s="44"/>
      <c r="D17" s="44"/>
      <c r="E17" s="45"/>
      <c r="F17" s="42"/>
      <c r="G17" s="42"/>
      <c r="H17" s="42"/>
      <c r="I17" s="42"/>
      <c r="J17" s="42"/>
      <c r="K17" s="42"/>
      <c r="L17" s="46"/>
      <c r="M17" s="46"/>
      <c r="N17" s="46"/>
      <c r="O17" s="46"/>
      <c r="P17" s="47"/>
      <c r="Q17" s="47"/>
      <c r="R17" s="48"/>
      <c r="S17" s="49"/>
      <c r="T17" s="50"/>
      <c r="U17" s="49"/>
      <c r="V17" s="50"/>
      <c r="W17" s="49"/>
      <c r="X17" s="50"/>
      <c r="Y17" s="51" t="s">
        <v>0</v>
      </c>
      <c r="Z17" s="50"/>
      <c r="AA17" s="51" t="s">
        <v>1</v>
      </c>
      <c r="AB17" s="50"/>
      <c r="AC17" s="51" t="s">
        <v>2</v>
      </c>
      <c r="AD17" s="50"/>
      <c r="AE17" s="48" t="s">
        <v>3</v>
      </c>
      <c r="AF17" s="48"/>
      <c r="AG17" s="48"/>
      <c r="AH17" s="48"/>
      <c r="AI17" s="48"/>
      <c r="AJ17" s="48"/>
      <c r="AK17" s="48"/>
      <c r="AL17" s="48"/>
      <c r="AM17" s="48"/>
      <c r="AN17" s="48"/>
      <c r="AO17" s="48"/>
      <c r="AP17" s="48"/>
      <c r="AQ17" s="48"/>
      <c r="AR17" s="48"/>
      <c r="AS17" s="48"/>
      <c r="AT17" s="48"/>
      <c r="AU17" s="46"/>
      <c r="AV17" s="46"/>
      <c r="AW17" s="52"/>
      <c r="AX17" s="52"/>
      <c r="AY17" s="5"/>
      <c r="AZ17" s="5"/>
      <c r="BA17" s="5"/>
      <c r="BB17" s="5"/>
      <c r="BC17" s="53"/>
      <c r="BD17" s="42"/>
      <c r="BE17" s="54" t="s">
        <v>4</v>
      </c>
      <c r="BF17" s="55"/>
      <c r="BG17" s="46"/>
      <c r="BH17" s="46"/>
      <c r="BI17" s="56"/>
      <c r="BJ17" s="56"/>
      <c r="BK17" s="13"/>
      <c r="BL17" s="5"/>
      <c r="BM17" s="5"/>
      <c r="BN17" s="5"/>
      <c r="BO17" s="47"/>
      <c r="BP17" s="48"/>
    </row>
    <row r="18" spans="1:68" ht="12" customHeight="1">
      <c r="A18" s="57"/>
      <c r="B18" s="43"/>
      <c r="C18" s="1426" t="s">
        <v>5</v>
      </c>
      <c r="D18" s="1428" t="s">
        <v>5</v>
      </c>
      <c r="E18" s="58"/>
      <c r="F18" s="57"/>
      <c r="G18" s="57"/>
      <c r="H18" s="57"/>
      <c r="I18" s="57"/>
      <c r="J18" s="48"/>
      <c r="K18" s="48"/>
      <c r="L18" s="48"/>
      <c r="M18" s="48"/>
      <c r="N18" s="48"/>
      <c r="O18" s="48"/>
      <c r="P18" s="48"/>
      <c r="Q18" s="48"/>
      <c r="R18" s="48"/>
      <c r="S18" s="49"/>
      <c r="T18" s="50"/>
      <c r="U18" s="49"/>
      <c r="V18" s="50"/>
      <c r="W18" s="49"/>
      <c r="X18" s="50"/>
      <c r="Y18" s="51" t="s">
        <v>6</v>
      </c>
      <c r="Z18" s="50"/>
      <c r="AA18" s="51" t="s">
        <v>7</v>
      </c>
      <c r="AB18" s="50"/>
      <c r="AC18" s="51" t="s">
        <v>8</v>
      </c>
      <c r="AD18" s="50"/>
      <c r="AE18" s="48" t="s">
        <v>9</v>
      </c>
      <c r="AF18" s="48"/>
      <c r="AG18" s="48"/>
      <c r="AH18" s="48"/>
      <c r="AI18" s="48"/>
      <c r="AJ18" s="48"/>
      <c r="AK18" s="48"/>
      <c r="AL18" s="48"/>
      <c r="AM18" s="48"/>
      <c r="AN18" s="48"/>
      <c r="AO18" s="48"/>
      <c r="AP18" s="48"/>
      <c r="AQ18" s="48"/>
      <c r="AR18" s="48"/>
      <c r="AS18" s="48"/>
      <c r="AT18" s="48"/>
      <c r="AU18" s="48"/>
      <c r="AV18" s="48"/>
      <c r="AW18" s="52"/>
      <c r="AX18" s="52"/>
      <c r="AY18" s="6"/>
      <c r="AZ18" s="6"/>
      <c r="BA18" s="6"/>
      <c r="BB18" s="6"/>
      <c r="BC18" s="59"/>
      <c r="BD18" s="57"/>
      <c r="BE18" s="1429" t="s">
        <v>10</v>
      </c>
      <c r="BF18" s="60"/>
      <c r="BG18" s="61"/>
      <c r="BH18" s="48"/>
      <c r="BI18" s="62"/>
      <c r="BJ18" s="62"/>
      <c r="BK18" s="27"/>
      <c r="BL18" s="6"/>
      <c r="BM18" s="6"/>
      <c r="BN18" s="6"/>
      <c r="BO18" s="48"/>
      <c r="BP18" s="48"/>
    </row>
    <row r="19" spans="1:68" ht="12" customHeight="1">
      <c r="A19" s="57"/>
      <c r="B19" s="43"/>
      <c r="C19" s="1427"/>
      <c r="D19" s="1427"/>
      <c r="E19" s="58"/>
      <c r="F19" s="57"/>
      <c r="G19" s="57"/>
      <c r="H19" s="57"/>
      <c r="I19" s="57"/>
      <c r="J19" s="48"/>
      <c r="K19" s="63"/>
      <c r="L19" s="48"/>
      <c r="M19" s="48"/>
      <c r="N19" s="48"/>
      <c r="O19" s="48"/>
      <c r="P19" s="48"/>
      <c r="Q19" s="48"/>
      <c r="R19" s="61"/>
      <c r="S19" s="49"/>
      <c r="T19" s="50"/>
      <c r="U19" s="49"/>
      <c r="V19" s="50"/>
      <c r="W19" s="49"/>
      <c r="X19" s="50"/>
      <c r="Y19" s="51" t="s">
        <v>11</v>
      </c>
      <c r="Z19" s="50"/>
      <c r="AA19" s="51" t="s">
        <v>12</v>
      </c>
      <c r="AB19" s="50"/>
      <c r="AC19" s="51" t="s">
        <v>13</v>
      </c>
      <c r="AD19" s="50"/>
      <c r="AE19" s="48"/>
      <c r="AF19" s="48"/>
      <c r="AG19" s="48"/>
      <c r="AH19" s="48"/>
      <c r="AI19" s="48"/>
      <c r="AJ19" s="48"/>
      <c r="AK19" s="48"/>
      <c r="AL19" s="48"/>
      <c r="AM19" s="48"/>
      <c r="AN19" s="48"/>
      <c r="AO19" s="48"/>
      <c r="AP19" s="48"/>
      <c r="AQ19" s="48"/>
      <c r="AR19" s="48"/>
      <c r="AS19" s="48"/>
      <c r="AT19" s="48"/>
      <c r="AU19" s="48"/>
      <c r="AV19" s="48"/>
      <c r="AW19" s="52"/>
      <c r="AX19" s="52"/>
      <c r="AY19" s="6"/>
      <c r="AZ19" s="6"/>
      <c r="BA19" s="6"/>
      <c r="BB19" s="6"/>
      <c r="BC19" s="59"/>
      <c r="BD19" s="57"/>
      <c r="BE19" s="1430"/>
      <c r="BF19" s="60"/>
      <c r="BG19" s="61"/>
      <c r="BH19" s="48"/>
      <c r="BI19" s="62"/>
      <c r="BJ19" s="62"/>
      <c r="BK19" s="27"/>
      <c r="BL19" s="6"/>
      <c r="BM19" s="6"/>
      <c r="BN19" s="6"/>
      <c r="BO19" s="48"/>
      <c r="BP19" s="48"/>
    </row>
    <row r="20" spans="1:68" ht="12" customHeight="1">
      <c r="A20" s="57"/>
      <c r="B20" s="43"/>
      <c r="C20" s="64"/>
      <c r="D20" s="64"/>
      <c r="E20" s="58"/>
      <c r="F20" s="57"/>
      <c r="G20" s="57"/>
      <c r="H20" s="57"/>
      <c r="I20" s="57"/>
      <c r="J20" s="48"/>
      <c r="K20" s="48"/>
      <c r="L20" s="48"/>
      <c r="M20" s="48"/>
      <c r="N20" s="48"/>
      <c r="O20" s="65"/>
      <c r="P20" s="48"/>
      <c r="Q20" s="48"/>
      <c r="R20" s="61"/>
      <c r="S20" s="49"/>
      <c r="T20" s="50"/>
      <c r="U20" s="49"/>
      <c r="V20" s="50"/>
      <c r="W20" s="49"/>
      <c r="X20" s="61" t="s">
        <v>14</v>
      </c>
      <c r="Y20" s="51" t="s">
        <v>15</v>
      </c>
      <c r="Z20" s="50"/>
      <c r="AA20" s="51" t="s">
        <v>16</v>
      </c>
      <c r="AB20" s="50"/>
      <c r="AC20" s="51" t="s">
        <v>17</v>
      </c>
      <c r="AD20" s="50"/>
      <c r="AE20" s="48" t="s">
        <v>18</v>
      </c>
      <c r="AF20" s="48"/>
      <c r="AG20" s="48"/>
      <c r="AH20" s="48"/>
      <c r="AI20" s="48"/>
      <c r="AJ20" s="48"/>
      <c r="AK20" s="48"/>
      <c r="AL20" s="48"/>
      <c r="AM20" s="48"/>
      <c r="AN20" s="48"/>
      <c r="AO20" s="48"/>
      <c r="AP20" s="48"/>
      <c r="AQ20" s="48"/>
      <c r="AR20" s="48"/>
      <c r="AS20" s="48"/>
      <c r="AT20" s="48"/>
      <c r="AU20" s="52"/>
      <c r="AV20" s="66"/>
      <c r="AW20" s="52"/>
      <c r="AX20" s="52"/>
      <c r="AY20" s="6"/>
      <c r="AZ20" s="6"/>
      <c r="BA20" s="6"/>
      <c r="BB20" s="6"/>
      <c r="BC20" s="67"/>
      <c r="BD20" s="68"/>
      <c r="BE20" s="69"/>
      <c r="BF20" s="1431" t="s">
        <v>19</v>
      </c>
      <c r="BG20" s="1432"/>
      <c r="BH20" s="1432"/>
      <c r="BI20" s="1433"/>
      <c r="BJ20" s="70" t="s">
        <v>20</v>
      </c>
      <c r="BK20" s="27"/>
      <c r="BL20" s="6"/>
      <c r="BM20" s="6"/>
      <c r="BN20" s="6"/>
      <c r="BO20" s="48"/>
      <c r="BP20" s="48"/>
    </row>
    <row r="21" spans="1:68" ht="12" customHeight="1">
      <c r="A21" s="6"/>
      <c r="B21" s="2" t="s">
        <v>21</v>
      </c>
      <c r="C21" s="71"/>
      <c r="D21" s="71"/>
      <c r="E21" s="72"/>
      <c r="F21" s="6"/>
      <c r="G21" s="6"/>
      <c r="H21" s="6"/>
      <c r="I21" s="6"/>
      <c r="J21" s="73" t="s">
        <v>22</v>
      </c>
      <c r="K21" s="73" t="s">
        <v>23</v>
      </c>
      <c r="L21" s="73" t="s">
        <v>24</v>
      </c>
      <c r="M21" s="73" t="s">
        <v>25</v>
      </c>
      <c r="N21" s="73" t="s">
        <v>26</v>
      </c>
      <c r="O21" s="73" t="s">
        <v>27</v>
      </c>
      <c r="P21" s="73" t="s">
        <v>28</v>
      </c>
      <c r="Q21" s="73" t="s">
        <v>29</v>
      </c>
      <c r="R21" s="73" t="s">
        <v>30</v>
      </c>
      <c r="S21" s="73" t="s">
        <v>31</v>
      </c>
      <c r="T21" s="73" t="s">
        <v>32</v>
      </c>
      <c r="U21" s="73" t="s">
        <v>33</v>
      </c>
      <c r="V21" s="73" t="s">
        <v>34</v>
      </c>
      <c r="W21" s="73" t="s">
        <v>35</v>
      </c>
      <c r="X21" s="73" t="s">
        <v>36</v>
      </c>
      <c r="Y21" s="73" t="s">
        <v>37</v>
      </c>
      <c r="Z21" s="73" t="s">
        <v>38</v>
      </c>
      <c r="AA21" s="73" t="s">
        <v>39</v>
      </c>
      <c r="AB21" s="73" t="s">
        <v>40</v>
      </c>
      <c r="AC21" s="73" t="s">
        <v>41</v>
      </c>
      <c r="AD21" s="73" t="s">
        <v>42</v>
      </c>
      <c r="AE21" s="73" t="s">
        <v>43</v>
      </c>
      <c r="AF21" s="73" t="s">
        <v>44</v>
      </c>
      <c r="AG21" s="73" t="s">
        <v>45</v>
      </c>
      <c r="AH21" s="73" t="s">
        <v>46</v>
      </c>
      <c r="AI21" s="73" t="s">
        <v>47</v>
      </c>
      <c r="AJ21" s="73" t="s">
        <v>48</v>
      </c>
      <c r="AK21" s="73" t="s">
        <v>49</v>
      </c>
      <c r="AL21" s="73" t="s">
        <v>50</v>
      </c>
      <c r="AM21" s="73" t="s">
        <v>51</v>
      </c>
      <c r="AN21" s="73" t="s">
        <v>52</v>
      </c>
      <c r="AO21" s="73" t="s">
        <v>53</v>
      </c>
      <c r="AP21" s="73" t="s">
        <v>54</v>
      </c>
      <c r="AQ21" s="73" t="s">
        <v>55</v>
      </c>
      <c r="AR21" s="73" t="s">
        <v>56</v>
      </c>
      <c r="AS21" s="73" t="s">
        <v>57</v>
      </c>
      <c r="AT21" s="6"/>
      <c r="AU21" s="6"/>
      <c r="AV21" s="6"/>
      <c r="AW21" s="6"/>
      <c r="AX21" s="6"/>
      <c r="AY21" s="6"/>
      <c r="AZ21" s="6"/>
      <c r="BA21" s="6"/>
      <c r="BB21" s="6"/>
      <c r="BC21" s="74"/>
      <c r="BD21" s="75" t="s">
        <v>21</v>
      </c>
      <c r="BE21" s="76"/>
      <c r="BF21" s="77" t="s">
        <v>58</v>
      </c>
      <c r="BG21" s="78" t="s">
        <v>59</v>
      </c>
      <c r="BH21" s="78" t="s">
        <v>60</v>
      </c>
      <c r="BI21" s="79" t="s">
        <v>47</v>
      </c>
      <c r="BJ21" s="79" t="s">
        <v>47</v>
      </c>
      <c r="BK21" s="27"/>
      <c r="BL21" s="6"/>
      <c r="BM21" s="6"/>
      <c r="BN21" s="6"/>
      <c r="BO21" s="73"/>
      <c r="BP21" s="73"/>
    </row>
    <row r="22" spans="1:68" ht="12" customHeight="1">
      <c r="A22" s="80"/>
      <c r="B22" s="81" t="s">
        <v>61</v>
      </c>
      <c r="C22" s="82"/>
      <c r="D22" s="82"/>
      <c r="E22" s="83"/>
      <c r="F22" s="80"/>
      <c r="G22" s="80"/>
      <c r="H22" s="80"/>
      <c r="I22" s="80"/>
      <c r="J22" s="84" t="s">
        <v>62</v>
      </c>
      <c r="K22" s="84" t="s">
        <v>63</v>
      </c>
      <c r="L22" s="84" t="s">
        <v>64</v>
      </c>
      <c r="M22" s="84" t="s">
        <v>65</v>
      </c>
      <c r="N22" s="84" t="s">
        <v>66</v>
      </c>
      <c r="O22" s="84" t="s">
        <v>67</v>
      </c>
      <c r="P22" s="84" t="s">
        <v>68</v>
      </c>
      <c r="Q22" s="84" t="s">
        <v>69</v>
      </c>
      <c r="R22" s="84" t="s">
        <v>70</v>
      </c>
      <c r="S22" s="84" t="s">
        <v>71</v>
      </c>
      <c r="T22" s="84" t="s">
        <v>72</v>
      </c>
      <c r="U22" s="84" t="s">
        <v>73</v>
      </c>
      <c r="V22" s="84" t="s">
        <v>74</v>
      </c>
      <c r="W22" s="84" t="s">
        <v>75</v>
      </c>
      <c r="X22" s="84" t="s">
        <v>76</v>
      </c>
      <c r="Y22" s="84" t="s">
        <v>77</v>
      </c>
      <c r="Z22" s="84" t="s">
        <v>78</v>
      </c>
      <c r="AA22" s="84" t="s">
        <v>79</v>
      </c>
      <c r="AB22" s="84" t="s">
        <v>80</v>
      </c>
      <c r="AC22" s="84" t="s">
        <v>81</v>
      </c>
      <c r="AD22" s="84" t="s">
        <v>82</v>
      </c>
      <c r="AE22" s="84" t="s">
        <v>83</v>
      </c>
      <c r="AF22" s="84" t="s">
        <v>84</v>
      </c>
      <c r="AG22" s="84" t="s">
        <v>85</v>
      </c>
      <c r="AH22" s="84" t="s">
        <v>86</v>
      </c>
      <c r="AI22" s="84" t="s">
        <v>87</v>
      </c>
      <c r="AJ22" s="84" t="s">
        <v>88</v>
      </c>
      <c r="AK22" s="84" t="s">
        <v>89</v>
      </c>
      <c r="AL22" s="84" t="s">
        <v>90</v>
      </c>
      <c r="AM22" s="84" t="s">
        <v>91</v>
      </c>
      <c r="AN22" s="84" t="s">
        <v>92</v>
      </c>
      <c r="AO22" s="84" t="s">
        <v>93</v>
      </c>
      <c r="AP22" s="84" t="s">
        <v>94</v>
      </c>
      <c r="AQ22" s="84" t="s">
        <v>95</v>
      </c>
      <c r="AR22" s="84" t="s">
        <v>96</v>
      </c>
      <c r="AS22" s="84" t="s">
        <v>97</v>
      </c>
      <c r="AT22" s="6"/>
      <c r="AU22" s="6"/>
      <c r="AV22" s="6"/>
      <c r="AW22" s="6"/>
      <c r="AX22" s="6"/>
      <c r="AY22" s="6"/>
      <c r="AZ22" s="6"/>
      <c r="BA22" s="6"/>
      <c r="BB22" s="6"/>
      <c r="BC22" s="85"/>
      <c r="BD22" s="81" t="s">
        <v>61</v>
      </c>
      <c r="BE22" s="80"/>
      <c r="BF22" s="86" t="s">
        <v>98</v>
      </c>
      <c r="BG22" s="84" t="s">
        <v>99</v>
      </c>
      <c r="BH22" s="84" t="s">
        <v>100</v>
      </c>
      <c r="BI22" s="87" t="s">
        <v>101</v>
      </c>
      <c r="BJ22" s="87" t="s">
        <v>87</v>
      </c>
      <c r="BK22" s="27"/>
      <c r="BL22" s="6"/>
      <c r="BM22" s="6"/>
      <c r="BN22" s="6"/>
      <c r="BO22" s="84"/>
      <c r="BP22" s="84"/>
    </row>
    <row r="23" spans="1:68" ht="13.5" hidden="1" customHeight="1">
      <c r="A23" s="6"/>
      <c r="B23" s="2"/>
      <c r="C23" s="71"/>
      <c r="D23" s="71"/>
      <c r="E23" s="72"/>
      <c r="F23" s="6"/>
      <c r="G23" s="6"/>
      <c r="H23" s="6"/>
      <c r="I23" s="6"/>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6"/>
      <c r="AU23" s="6"/>
      <c r="AV23" s="6"/>
      <c r="AW23" s="6"/>
      <c r="AX23" s="6"/>
      <c r="AY23" s="6"/>
      <c r="AZ23" s="6"/>
      <c r="BA23" s="6"/>
      <c r="BB23" s="6"/>
      <c r="BC23" s="11"/>
      <c r="BD23" s="2"/>
      <c r="BE23" s="6"/>
      <c r="BF23" s="88"/>
      <c r="BG23" s="6"/>
      <c r="BH23" s="6"/>
      <c r="BI23" s="12"/>
      <c r="BJ23" s="12"/>
      <c r="BK23" s="27"/>
      <c r="BL23" s="6"/>
      <c r="BM23" s="6"/>
      <c r="BN23" s="6"/>
      <c r="BO23" s="73"/>
      <c r="BP23" s="73"/>
    </row>
    <row r="24" spans="1:68" ht="12" customHeight="1">
      <c r="A24" s="28"/>
      <c r="B24" s="2"/>
      <c r="C24" s="25" t="s">
        <v>102</v>
      </c>
      <c r="D24" s="89" t="s">
        <v>103</v>
      </c>
      <c r="E24" s="72"/>
      <c r="F24" s="28"/>
      <c r="G24" s="28"/>
      <c r="H24" s="28"/>
      <c r="I24" s="28"/>
      <c r="J24" s="28"/>
      <c r="K24" s="28"/>
      <c r="L24" s="28"/>
      <c r="M24" s="28"/>
      <c r="N24" s="28"/>
      <c r="O24" s="28"/>
      <c r="P24" s="28"/>
      <c r="Q24" s="28"/>
      <c r="R24" s="28"/>
      <c r="S24" s="90"/>
      <c r="T24" s="90"/>
      <c r="U24" s="90"/>
      <c r="V24" s="90"/>
      <c r="W24" s="90"/>
      <c r="X24" s="90"/>
      <c r="Y24" s="90"/>
      <c r="Z24" s="90">
        <v>0</v>
      </c>
      <c r="AA24" s="90">
        <v>0</v>
      </c>
      <c r="AB24" s="90">
        <v>0</v>
      </c>
      <c r="AC24" s="90">
        <v>0</v>
      </c>
      <c r="AD24" s="90">
        <v>0</v>
      </c>
      <c r="AE24" s="90">
        <v>0</v>
      </c>
      <c r="AF24" s="90">
        <v>0</v>
      </c>
      <c r="AG24" s="90">
        <v>0</v>
      </c>
      <c r="AH24" s="90">
        <v>0</v>
      </c>
      <c r="AI24" s="90">
        <v>-6519.7334646496456</v>
      </c>
      <c r="AJ24" s="90">
        <v>-9417.1389107404575</v>
      </c>
      <c r="AK24" s="90">
        <v>-14913.41752304478</v>
      </c>
      <c r="AL24" s="90">
        <v>-24710.817815433082</v>
      </c>
      <c r="AM24" s="90">
        <v>-41483.768052165935</v>
      </c>
      <c r="AN24" s="90">
        <v>-69443.507951385109</v>
      </c>
      <c r="AO24" s="90">
        <v>-115223.95926153123</v>
      </c>
      <c r="AP24" s="90">
        <v>-189273.01093025639</v>
      </c>
      <c r="AQ24" s="90">
        <v>-308038.44878885651</v>
      </c>
      <c r="AR24" s="90">
        <v>-497402.88331942353</v>
      </c>
      <c r="AS24" s="90">
        <v>-798081.51983211248</v>
      </c>
      <c r="AT24" s="91" t="s">
        <v>104</v>
      </c>
      <c r="AU24" s="28"/>
      <c r="AV24" s="28"/>
      <c r="AW24" s="92"/>
      <c r="AX24" s="93" t="s">
        <v>105</v>
      </c>
      <c r="AY24" s="28"/>
      <c r="AZ24" s="28"/>
      <c r="BA24" s="28"/>
      <c r="BB24" s="28"/>
      <c r="BC24" s="29"/>
      <c r="BD24" s="2"/>
      <c r="BE24" s="28"/>
      <c r="BF24" s="94"/>
      <c r="BG24" s="95"/>
      <c r="BH24" s="95"/>
      <c r="BI24" s="96"/>
      <c r="BJ24" s="30"/>
      <c r="BK24" s="27"/>
      <c r="BL24" s="28"/>
      <c r="BM24" s="28"/>
      <c r="BN24" s="28"/>
      <c r="BO24" s="28"/>
      <c r="BP24" s="90"/>
    </row>
    <row r="25" spans="1:68" ht="12" customHeight="1">
      <c r="A25" s="28"/>
      <c r="B25" s="2"/>
      <c r="C25" s="97" t="s">
        <v>106</v>
      </c>
      <c r="D25" s="89" t="s">
        <v>107</v>
      </c>
      <c r="E25" s="72"/>
      <c r="F25" s="28"/>
      <c r="G25" s="28"/>
      <c r="H25" s="28"/>
      <c r="I25" s="28"/>
      <c r="J25" s="28"/>
      <c r="K25" s="28"/>
      <c r="L25" s="28"/>
      <c r="M25" s="28"/>
      <c r="N25" s="28"/>
      <c r="O25" s="28"/>
      <c r="P25" s="28"/>
      <c r="Q25" s="28"/>
      <c r="R25" s="28"/>
      <c r="S25" s="90"/>
      <c r="T25" s="90"/>
      <c r="U25" s="90"/>
      <c r="V25" s="90"/>
      <c r="W25" s="90"/>
      <c r="X25" s="90"/>
      <c r="Y25" s="90"/>
      <c r="Z25" s="90">
        <v>0</v>
      </c>
      <c r="AA25" s="90">
        <v>0</v>
      </c>
      <c r="AB25" s="90">
        <v>0</v>
      </c>
      <c r="AC25" s="90">
        <v>0</v>
      </c>
      <c r="AD25" s="90">
        <v>0</v>
      </c>
      <c r="AE25" s="90">
        <v>0</v>
      </c>
      <c r="AF25" s="90">
        <v>0</v>
      </c>
      <c r="AG25" s="90">
        <v>0</v>
      </c>
      <c r="AH25" s="90">
        <v>0</v>
      </c>
      <c r="AI25" s="90">
        <v>-6753.8314646496437</v>
      </c>
      <c r="AJ25" s="90">
        <v>-9885.3349107404592</v>
      </c>
      <c r="AK25" s="90">
        <v>-15615.711523044778</v>
      </c>
      <c r="AL25" s="90">
        <v>-25647.209815433089</v>
      </c>
      <c r="AM25" s="90">
        <v>-42654.258052165926</v>
      </c>
      <c r="AN25" s="90">
        <v>-70848.095951385098</v>
      </c>
      <c r="AO25" s="90">
        <v>-116862.64526153123</v>
      </c>
      <c r="AP25" s="90">
        <v>-191145.79493025641</v>
      </c>
      <c r="AQ25" s="90">
        <v>-310145.33078885655</v>
      </c>
      <c r="AR25" s="90">
        <v>-499743.86331942352</v>
      </c>
      <c r="AS25" s="90">
        <v>-800656.59783211246</v>
      </c>
      <c r="AT25" s="91" t="s">
        <v>104</v>
      </c>
      <c r="AU25" s="28"/>
      <c r="AV25" s="28"/>
      <c r="AW25" s="98"/>
      <c r="AX25" s="93" t="s">
        <v>108</v>
      </c>
      <c r="AY25" s="28"/>
      <c r="AZ25" s="28"/>
      <c r="BA25" s="28"/>
      <c r="BB25" s="28"/>
      <c r="BC25" s="29"/>
      <c r="BD25" s="2"/>
      <c r="BE25" s="28"/>
      <c r="BF25" s="99"/>
      <c r="BG25" s="100"/>
      <c r="BH25" s="100"/>
      <c r="BI25" s="101"/>
      <c r="BJ25" s="30"/>
      <c r="BK25" s="27"/>
      <c r="BL25" s="28"/>
      <c r="BM25" s="28"/>
      <c r="BN25" s="28"/>
      <c r="BO25" s="28"/>
      <c r="BP25" s="90"/>
    </row>
    <row r="26" spans="1:68" ht="12.75" hidden="1" customHeight="1">
      <c r="A26" s="6"/>
      <c r="B26" s="2"/>
      <c r="C26" s="71"/>
      <c r="D26" s="71"/>
      <c r="E26" s="72"/>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11"/>
      <c r="BD26" s="2"/>
      <c r="BE26" s="6"/>
      <c r="BF26" s="11"/>
      <c r="BG26" s="6"/>
      <c r="BH26" s="6"/>
      <c r="BI26" s="12"/>
      <c r="BJ26" s="12"/>
      <c r="BK26" s="27"/>
      <c r="BL26" s="6"/>
      <c r="BM26" s="6"/>
      <c r="BN26" s="6"/>
      <c r="BO26" s="6"/>
      <c r="BP26" s="6"/>
    </row>
    <row r="27" spans="1:68" ht="12.75" hidden="1" customHeight="1">
      <c r="A27" s="6"/>
      <c r="B27" s="2"/>
      <c r="C27" s="71"/>
      <c r="D27" s="71"/>
      <c r="E27" s="72"/>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11"/>
      <c r="BD27" s="2"/>
      <c r="BE27" s="6"/>
      <c r="BF27" s="11"/>
      <c r="BG27" s="6"/>
      <c r="BH27" s="6"/>
      <c r="BI27" s="12"/>
      <c r="BJ27" s="12"/>
      <c r="BK27" s="27"/>
      <c r="BL27" s="6"/>
      <c r="BM27" s="6"/>
      <c r="BN27" s="6"/>
      <c r="BO27" s="6"/>
      <c r="BP27" s="6"/>
    </row>
    <row r="28" spans="1:68" ht="15.75" customHeight="1">
      <c r="A28" s="102" t="s">
        <v>109</v>
      </c>
      <c r="B28" s="103"/>
      <c r="C28" s="104"/>
      <c r="D28" s="104"/>
      <c r="E28" s="105"/>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71"/>
      <c r="AU28" s="71"/>
      <c r="AV28" s="71"/>
      <c r="AW28" s="71"/>
      <c r="AX28" s="71"/>
      <c r="AY28" s="71"/>
      <c r="AZ28" s="71"/>
      <c r="BA28" s="71"/>
      <c r="BB28" s="71"/>
      <c r="BC28" s="102" t="s">
        <v>109</v>
      </c>
      <c r="BD28" s="103"/>
      <c r="BE28" s="102"/>
      <c r="BF28" s="102"/>
      <c r="BG28" s="102"/>
      <c r="BH28" s="102"/>
      <c r="BI28" s="102"/>
      <c r="BJ28" s="102"/>
      <c r="BK28" s="107"/>
      <c r="BL28" s="71"/>
      <c r="BM28" s="71"/>
      <c r="BN28" s="71"/>
      <c r="BO28" s="106"/>
      <c r="BP28" s="106"/>
    </row>
    <row r="29" spans="1:68" ht="12.75" customHeight="1">
      <c r="A29" s="108"/>
      <c r="B29" s="109"/>
      <c r="C29" s="108"/>
      <c r="D29" s="108"/>
      <c r="E29" s="110"/>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71"/>
      <c r="AV29" s="71"/>
      <c r="AW29" s="71"/>
      <c r="AX29" s="71"/>
      <c r="AY29" s="71"/>
      <c r="AZ29" s="71"/>
      <c r="BA29" s="71"/>
      <c r="BB29" s="71"/>
      <c r="BC29" s="111"/>
      <c r="BD29" s="109"/>
      <c r="BE29" s="108"/>
      <c r="BF29" s="112"/>
      <c r="BG29" s="71"/>
      <c r="BH29" s="71"/>
      <c r="BI29" s="113"/>
      <c r="BJ29" s="113"/>
      <c r="BK29" s="107"/>
      <c r="BL29" s="71"/>
      <c r="BM29" s="71"/>
      <c r="BN29" s="71"/>
      <c r="BO29" s="71"/>
      <c r="BP29" s="71"/>
    </row>
    <row r="30" spans="1:68" ht="12.75" customHeight="1">
      <c r="A30" s="108"/>
      <c r="B30" s="109">
        <v>200000</v>
      </c>
      <c r="C30" s="114" t="s">
        <v>110</v>
      </c>
      <c r="D30" s="114" t="s">
        <v>111</v>
      </c>
      <c r="E30" s="115">
        <v>1</v>
      </c>
      <c r="F30" s="89"/>
      <c r="G30" s="89"/>
      <c r="H30" s="89"/>
      <c r="I30" s="116"/>
      <c r="J30" s="117">
        <v>6392.2460579999997</v>
      </c>
      <c r="K30" s="117">
        <v>6353.3612029999995</v>
      </c>
      <c r="L30" s="117">
        <v>5478.9980669999995</v>
      </c>
      <c r="M30" s="117">
        <v>5348.3266610000001</v>
      </c>
      <c r="N30" s="117">
        <v>4854.0952079999997</v>
      </c>
      <c r="O30" s="117">
        <v>4547.1819939999996</v>
      </c>
      <c r="P30" s="117">
        <v>5449.8714239999999</v>
      </c>
      <c r="Q30" s="117">
        <v>6076.0519999999997</v>
      </c>
      <c r="R30" s="117">
        <v>8036.4935429999996</v>
      </c>
      <c r="S30" s="117">
        <v>10390.594793999999</v>
      </c>
      <c r="T30" s="117">
        <v>11217.013486</v>
      </c>
      <c r="U30" s="117">
        <v>11920.166999999999</v>
      </c>
      <c r="V30" s="117">
        <v>13324.821</v>
      </c>
      <c r="W30" s="117">
        <v>13852.041999999999</v>
      </c>
      <c r="X30" s="117">
        <v>17276.48</v>
      </c>
      <c r="Y30" s="117">
        <v>19233.18</v>
      </c>
      <c r="Z30" s="117">
        <v>18825.014999999999</v>
      </c>
      <c r="AA30" s="117">
        <v>16887.09</v>
      </c>
      <c r="AB30" s="117">
        <v>16730.894</v>
      </c>
      <c r="AC30" s="117">
        <v>17278.791999999998</v>
      </c>
      <c r="AD30" s="117">
        <v>16970.859</v>
      </c>
      <c r="AE30" s="117">
        <v>18065.534</v>
      </c>
      <c r="AF30" s="117">
        <v>21239.081999999999</v>
      </c>
      <c r="AG30" s="117">
        <v>29651.357</v>
      </c>
      <c r="AH30" s="117">
        <v>32670.268</v>
      </c>
      <c r="AI30" s="117">
        <v>35996.545156156732</v>
      </c>
      <c r="AJ30" s="117">
        <v>39661.482519189332</v>
      </c>
      <c r="AK30" s="117">
        <v>43699.560299355966</v>
      </c>
      <c r="AL30" s="117">
        <v>48148.769260783563</v>
      </c>
      <c r="AM30" s="117">
        <v>53050.968143547725</v>
      </c>
      <c r="AN30" s="117">
        <v>58452.277476176438</v>
      </c>
      <c r="AO30" s="117">
        <v>64403.513483617215</v>
      </c>
      <c r="AP30" s="117">
        <v>70960.666172930563</v>
      </c>
      <c r="AQ30" s="117">
        <v>78185.426094602532</v>
      </c>
      <c r="AR30" s="117">
        <v>86145.764735315752</v>
      </c>
      <c r="AS30" s="117">
        <v>94916.574002589987</v>
      </c>
      <c r="AT30" s="118"/>
      <c r="AU30" s="118"/>
      <c r="AV30" s="71"/>
      <c r="AW30" s="71"/>
      <c r="AX30" s="71"/>
      <c r="AY30" s="71"/>
      <c r="AZ30" s="71"/>
      <c r="BA30" s="71"/>
      <c r="BB30" s="71"/>
      <c r="BC30" s="111"/>
      <c r="BD30" s="109">
        <v>200000</v>
      </c>
      <c r="BE30" s="114" t="s">
        <v>110</v>
      </c>
      <c r="BF30" s="119">
        <v>8999.1362890391829</v>
      </c>
      <c r="BG30" s="116">
        <v>8999.1362890391829</v>
      </c>
      <c r="BH30" s="116">
        <v>8999.1362890391829</v>
      </c>
      <c r="BI30" s="120">
        <v>8999.1362890391829</v>
      </c>
      <c r="BJ30" s="120">
        <v>35996.545156156732</v>
      </c>
      <c r="BK30" s="107"/>
      <c r="BL30" s="71"/>
      <c r="BM30" s="71"/>
      <c r="BN30" s="71"/>
      <c r="BO30" s="117"/>
      <c r="BP30" s="117"/>
    </row>
    <row r="31" spans="1:68" ht="12.75" customHeight="1">
      <c r="A31" s="108"/>
      <c r="B31" s="2"/>
      <c r="C31" s="121" t="s">
        <v>112</v>
      </c>
      <c r="D31" s="71"/>
      <c r="E31" s="110"/>
      <c r="F31" s="71"/>
      <c r="G31" s="71"/>
      <c r="H31" s="71"/>
      <c r="I31" s="71"/>
      <c r="J31" s="118"/>
      <c r="K31" s="118"/>
      <c r="L31" s="118"/>
      <c r="M31" s="118"/>
      <c r="N31" s="118"/>
      <c r="O31" s="118"/>
      <c r="P31" s="118"/>
      <c r="Q31" s="118"/>
      <c r="R31" s="118"/>
      <c r="S31" s="118"/>
      <c r="T31" s="118"/>
      <c r="U31" s="118"/>
      <c r="V31" s="118"/>
      <c r="W31" s="118"/>
      <c r="X31" s="118"/>
      <c r="Y31" s="118"/>
      <c r="Z31" s="118"/>
      <c r="AA31" s="118"/>
      <c r="AB31" s="118"/>
      <c r="AC31" s="118"/>
      <c r="AD31" s="118"/>
      <c r="AE31" s="118"/>
      <c r="AF31" s="118"/>
      <c r="AG31" s="118"/>
      <c r="AH31" s="118"/>
      <c r="AI31" s="122">
        <v>30389.474999999999</v>
      </c>
      <c r="AJ31" s="122">
        <v>30437.262499999997</v>
      </c>
      <c r="AK31" s="122">
        <v>31298.569230769001</v>
      </c>
      <c r="AL31" s="122" t="s">
        <v>113</v>
      </c>
      <c r="AM31" s="122" t="s">
        <v>113</v>
      </c>
      <c r="AN31" s="122" t="s">
        <v>113</v>
      </c>
      <c r="AO31" s="122" t="s">
        <v>113</v>
      </c>
      <c r="AP31" s="122" t="s">
        <v>113</v>
      </c>
      <c r="AQ31" s="122" t="s">
        <v>113</v>
      </c>
      <c r="AR31" s="122" t="s">
        <v>113</v>
      </c>
      <c r="AS31" s="122" t="s">
        <v>113</v>
      </c>
      <c r="AT31" s="118"/>
      <c r="AU31" s="118"/>
      <c r="AV31" s="71"/>
      <c r="AW31" s="71"/>
      <c r="AX31" s="71"/>
      <c r="AY31" s="71"/>
      <c r="AZ31" s="71"/>
      <c r="BA31" s="71"/>
      <c r="BB31" s="71"/>
      <c r="BC31" s="111"/>
      <c r="BD31" s="109"/>
      <c r="BE31" s="123" t="s">
        <v>114</v>
      </c>
      <c r="BF31" s="124">
        <v>0.25</v>
      </c>
      <c r="BG31" s="125">
        <v>0.25</v>
      </c>
      <c r="BH31" s="125">
        <v>0.25</v>
      </c>
      <c r="BI31" s="126">
        <v>0.25</v>
      </c>
      <c r="BJ31" s="126">
        <v>1</v>
      </c>
      <c r="BK31" s="107"/>
      <c r="BL31" s="71"/>
      <c r="BM31" s="71"/>
      <c r="BN31" s="71"/>
      <c r="BO31" s="118"/>
      <c r="BP31" s="122"/>
    </row>
    <row r="32" spans="1:68" ht="10.5" hidden="1" customHeight="1">
      <c r="A32" s="108"/>
      <c r="B32" s="109"/>
      <c r="C32" s="123" t="s">
        <v>115</v>
      </c>
      <c r="D32" s="123" t="s">
        <v>115</v>
      </c>
      <c r="E32" s="110"/>
      <c r="F32" s="89"/>
      <c r="G32" s="89"/>
      <c r="H32" s="89"/>
      <c r="I32" s="116"/>
      <c r="J32" s="117"/>
      <c r="K32" s="117"/>
      <c r="L32" s="117"/>
      <c r="M32" s="117"/>
      <c r="N32" s="117"/>
      <c r="O32" s="117"/>
      <c r="P32" s="117"/>
      <c r="Q32" s="117"/>
      <c r="R32" s="117"/>
      <c r="S32" s="117"/>
      <c r="T32" s="117"/>
      <c r="U32" s="117"/>
      <c r="V32" s="117"/>
      <c r="W32" s="117"/>
      <c r="X32" s="117"/>
      <c r="Y32" s="117"/>
      <c r="Z32" s="117"/>
      <c r="AA32" s="117"/>
      <c r="AB32" s="117"/>
      <c r="AC32" s="117"/>
      <c r="AD32" s="117"/>
      <c r="AE32" s="117"/>
      <c r="AF32" s="117"/>
      <c r="AG32" s="117"/>
      <c r="AH32" s="117"/>
      <c r="AI32" s="127">
        <v>32670.268</v>
      </c>
      <c r="AJ32" s="127">
        <v>35996.545156156732</v>
      </c>
      <c r="AK32" s="127">
        <v>39661.482519189332</v>
      </c>
      <c r="AL32" s="127">
        <v>43699.560299355966</v>
      </c>
      <c r="AM32" s="127">
        <v>48148.769260783563</v>
      </c>
      <c r="AN32" s="127">
        <v>53050.968143547725</v>
      </c>
      <c r="AO32" s="127">
        <v>58452.277476176438</v>
      </c>
      <c r="AP32" s="127">
        <v>64403.513483617215</v>
      </c>
      <c r="AQ32" s="127">
        <v>70960.666172930563</v>
      </c>
      <c r="AR32" s="127">
        <v>78185.426094602532</v>
      </c>
      <c r="AS32" s="127">
        <v>86145.764735315752</v>
      </c>
      <c r="AT32" s="118"/>
      <c r="AU32" s="118"/>
      <c r="AV32" s="71"/>
      <c r="AW32" s="71"/>
      <c r="AX32" s="71"/>
      <c r="AY32" s="71"/>
      <c r="AZ32" s="71"/>
      <c r="BA32" s="71"/>
      <c r="BB32" s="71"/>
      <c r="BC32" s="111"/>
      <c r="BD32" s="109"/>
      <c r="BE32" s="123"/>
      <c r="BF32" s="124"/>
      <c r="BG32" s="125"/>
      <c r="BH32" s="125"/>
      <c r="BI32" s="126"/>
      <c r="BJ32" s="126"/>
      <c r="BK32" s="107"/>
      <c r="BL32" s="71"/>
      <c r="BM32" s="71"/>
      <c r="BN32" s="71"/>
      <c r="BO32" s="117"/>
      <c r="BP32" s="127"/>
    </row>
    <row r="33" spans="1:68" ht="12.75" customHeight="1">
      <c r="A33" s="128"/>
      <c r="B33" s="129"/>
      <c r="C33" s="130" t="s">
        <v>116</v>
      </c>
      <c r="D33" s="130" t="s">
        <v>116</v>
      </c>
      <c r="E33" s="110"/>
      <c r="F33" s="131"/>
      <c r="G33" s="131"/>
      <c r="H33" s="131"/>
      <c r="I33" s="132"/>
      <c r="J33" s="132">
        <v>0</v>
      </c>
      <c r="K33" s="132">
        <v>-6.0831286291513909E-3</v>
      </c>
      <c r="L33" s="132">
        <v>-0.13762213544338286</v>
      </c>
      <c r="M33" s="132">
        <v>-2.384950759282678E-2</v>
      </c>
      <c r="N33" s="132">
        <v>-9.2408613820082475E-2</v>
      </c>
      <c r="O33" s="132">
        <v>-6.3227687313215153E-2</v>
      </c>
      <c r="P33" s="132">
        <v>0.19851623075370584</v>
      </c>
      <c r="Q33" s="132">
        <v>0.11489822920270054</v>
      </c>
      <c r="R33" s="132">
        <v>0.32265055384647789</v>
      </c>
      <c r="S33" s="132">
        <v>0.29292641603009617</v>
      </c>
      <c r="T33" s="132">
        <v>7.9535263224508768E-2</v>
      </c>
      <c r="U33" s="132">
        <v>6.2686339360972454E-2</v>
      </c>
      <c r="V33" s="132">
        <v>0.11783844974655144</v>
      </c>
      <c r="W33" s="132">
        <v>3.9566835456926519E-2</v>
      </c>
      <c r="X33" s="132">
        <v>0.24721539250314151</v>
      </c>
      <c r="Y33" s="132">
        <v>0.11325802478282609</v>
      </c>
      <c r="Z33" s="132">
        <v>-2.1221919620156515E-2</v>
      </c>
      <c r="AA33" s="132">
        <v>-0.10294414108036565</v>
      </c>
      <c r="AB33" s="132">
        <v>-9.2494325546911282E-3</v>
      </c>
      <c r="AC33" s="132">
        <v>3.2747682221882402E-2</v>
      </c>
      <c r="AD33" s="132">
        <v>-1.7821442610108207E-2</v>
      </c>
      <c r="AE33" s="132">
        <v>6.4503216955606124E-2</v>
      </c>
      <c r="AF33" s="132">
        <v>0.17566865169886481</v>
      </c>
      <c r="AG33" s="132">
        <v>0.3960752635165683</v>
      </c>
      <c r="AH33" s="132">
        <v>0.10181358647430527</v>
      </c>
      <c r="AI33" s="133">
        <v>0.10181358647430527</v>
      </c>
      <c r="AJ33" s="133">
        <v>0.10181358647430527</v>
      </c>
      <c r="AK33" s="133">
        <v>0.10181358647430527</v>
      </c>
      <c r="AL33" s="133">
        <v>0.10181358647430527</v>
      </c>
      <c r="AM33" s="133">
        <v>0.10181358647430527</v>
      </c>
      <c r="AN33" s="133">
        <v>0.10181358647430527</v>
      </c>
      <c r="AO33" s="133">
        <v>0.10181358647430527</v>
      </c>
      <c r="AP33" s="133">
        <v>0.10181358647430527</v>
      </c>
      <c r="AQ33" s="133">
        <v>0.10181358647430527</v>
      </c>
      <c r="AR33" s="133">
        <v>0.10181358647430527</v>
      </c>
      <c r="AS33" s="133">
        <v>0.10181358647430527</v>
      </c>
      <c r="AT33" s="134"/>
      <c r="AU33" s="134"/>
      <c r="AV33" s="131"/>
      <c r="AW33" s="131"/>
      <c r="AX33" s="131"/>
      <c r="AY33" s="131"/>
      <c r="AZ33" s="131"/>
      <c r="BA33" s="131"/>
      <c r="BB33" s="131"/>
      <c r="BC33" s="135"/>
      <c r="BD33" s="129"/>
      <c r="BE33" s="123"/>
      <c r="BF33" s="124"/>
      <c r="BG33" s="125"/>
      <c r="BH33" s="125"/>
      <c r="BI33" s="126"/>
      <c r="BJ33" s="126"/>
      <c r="BK33" s="136"/>
      <c r="BL33" s="131"/>
      <c r="BM33" s="131"/>
      <c r="BN33" s="131"/>
      <c r="BO33" s="132"/>
      <c r="BP33" s="133"/>
    </row>
    <row r="34" spans="1:68" ht="12.75" customHeight="1">
      <c r="A34" s="108"/>
      <c r="B34" s="109"/>
      <c r="C34" s="108"/>
      <c r="D34" s="108"/>
      <c r="E34" s="110"/>
      <c r="F34" s="71"/>
      <c r="G34" s="71"/>
      <c r="H34" s="71"/>
      <c r="I34" s="71"/>
      <c r="J34" s="118"/>
      <c r="K34" s="118"/>
      <c r="L34" s="118"/>
      <c r="M34" s="118"/>
      <c r="N34" s="118"/>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71"/>
      <c r="AW34" s="71"/>
      <c r="AX34" s="71"/>
      <c r="AY34" s="71"/>
      <c r="AZ34" s="71"/>
      <c r="BA34" s="71"/>
      <c r="BB34" s="71"/>
      <c r="BC34" s="111"/>
      <c r="BD34" s="109"/>
      <c r="BE34" s="108"/>
      <c r="BF34" s="112"/>
      <c r="BG34" s="71"/>
      <c r="BH34" s="71"/>
      <c r="BI34" s="113"/>
      <c r="BJ34" s="113"/>
      <c r="BK34" s="107"/>
      <c r="BL34" s="71"/>
      <c r="BM34" s="71"/>
      <c r="BN34" s="71"/>
      <c r="BO34" s="118"/>
      <c r="BP34" s="118"/>
    </row>
    <row r="35" spans="1:68" ht="12.75" customHeight="1">
      <c r="A35" s="108"/>
      <c r="B35" s="109">
        <v>200360</v>
      </c>
      <c r="C35" s="114" t="s">
        <v>117</v>
      </c>
      <c r="D35" s="114" t="s">
        <v>118</v>
      </c>
      <c r="E35" s="115">
        <v>1</v>
      </c>
      <c r="F35" s="89"/>
      <c r="G35" s="89"/>
      <c r="H35" s="89"/>
      <c r="I35" s="116"/>
      <c r="J35" s="117">
        <v>5961.3531480000001</v>
      </c>
      <c r="K35" s="117">
        <v>6282.5313230000002</v>
      </c>
      <c r="L35" s="117">
        <v>5105.394679</v>
      </c>
      <c r="M35" s="117">
        <v>4847.70507</v>
      </c>
      <c r="N35" s="117">
        <v>4368.894362</v>
      </c>
      <c r="O35" s="117">
        <v>3933.023909</v>
      </c>
      <c r="P35" s="117">
        <v>4793.5060279999998</v>
      </c>
      <c r="Q35" s="117">
        <v>5420.8048819999995</v>
      </c>
      <c r="R35" s="117">
        <v>7148.7165859999996</v>
      </c>
      <c r="S35" s="117">
        <v>9441.7515530000001</v>
      </c>
      <c r="T35" s="117">
        <v>9908.9061529999999</v>
      </c>
      <c r="U35" s="117">
        <v>10751.856</v>
      </c>
      <c r="V35" s="117">
        <v>12075.948999999999</v>
      </c>
      <c r="W35" s="117">
        <v>12732.365</v>
      </c>
      <c r="X35" s="117">
        <v>15864.905999999999</v>
      </c>
      <c r="Y35" s="117">
        <v>17508.137999999999</v>
      </c>
      <c r="Z35" s="117">
        <v>16895.274999999998</v>
      </c>
      <c r="AA35" s="117">
        <v>15108.126</v>
      </c>
      <c r="AB35" s="117">
        <v>15069.746999999999</v>
      </c>
      <c r="AC35" s="117">
        <v>15552.886999999999</v>
      </c>
      <c r="AD35" s="117">
        <v>15573.995999999999</v>
      </c>
      <c r="AE35" s="117">
        <v>16268.297999999999</v>
      </c>
      <c r="AF35" s="117">
        <v>19726.333999999999</v>
      </c>
      <c r="AG35" s="117">
        <v>27948.548999999999</v>
      </c>
      <c r="AH35" s="117">
        <v>32887.201000000001</v>
      </c>
      <c r="AI35" s="117">
        <v>36235.564882911363</v>
      </c>
      <c r="AJ35" s="117">
        <v>39924.837701562959</v>
      </c>
      <c r="AK35" s="117">
        <v>43989.728617363646</v>
      </c>
      <c r="AL35" s="117">
        <v>48468.480655928826</v>
      </c>
      <c r="AM35" s="117">
        <v>53403.230502469429</v>
      </c>
      <c r="AN35" s="117">
        <v>58840.404929239856</v>
      </c>
      <c r="AO35" s="117">
        <v>64831.15758468616</v>
      </c>
      <c r="AP35" s="117">
        <v>71431.850253663913</v>
      </c>
      <c r="AQ35" s="117">
        <v>78704.583116484951</v>
      </c>
      <c r="AR35" s="117">
        <v>86717.778995539338</v>
      </c>
      <c r="AS35" s="117">
        <v>95546.827086161386</v>
      </c>
      <c r="AT35" s="118"/>
      <c r="AU35" s="118"/>
      <c r="AV35" s="71"/>
      <c r="AW35" s="71"/>
      <c r="AX35" s="71"/>
      <c r="AY35" s="71"/>
      <c r="AZ35" s="71"/>
      <c r="BA35" s="71"/>
      <c r="BB35" s="71"/>
      <c r="BC35" s="111"/>
      <c r="BD35" s="109">
        <v>200360</v>
      </c>
      <c r="BE35" s="114" t="s">
        <v>117</v>
      </c>
      <c r="BF35" s="119">
        <v>10788.268449157511</v>
      </c>
      <c r="BG35" s="116">
        <v>10788.268449157511</v>
      </c>
      <c r="BH35" s="116">
        <v>10788.268449157511</v>
      </c>
      <c r="BI35" s="120">
        <v>3870.7595354388322</v>
      </c>
      <c r="BJ35" s="120">
        <v>36235.564882911363</v>
      </c>
      <c r="BK35" s="107"/>
      <c r="BL35" s="71"/>
      <c r="BM35" s="71"/>
      <c r="BN35" s="71"/>
      <c r="BO35" s="117"/>
      <c r="BP35" s="117"/>
    </row>
    <row r="36" spans="1:68" ht="10.5" hidden="1" customHeight="1">
      <c r="A36" s="108"/>
      <c r="B36" s="109"/>
      <c r="C36" s="123" t="s">
        <v>115</v>
      </c>
      <c r="D36" s="123" t="s">
        <v>115</v>
      </c>
      <c r="E36" s="110"/>
      <c r="F36" s="89"/>
      <c r="G36" s="89"/>
      <c r="H36" s="89"/>
      <c r="I36" s="116"/>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7"/>
      <c r="AI36" s="127">
        <v>32887.201000000001</v>
      </c>
      <c r="AJ36" s="127">
        <v>36235.564882911363</v>
      </c>
      <c r="AK36" s="127">
        <v>39924.837701562959</v>
      </c>
      <c r="AL36" s="127">
        <v>43989.728617363646</v>
      </c>
      <c r="AM36" s="127">
        <v>48468.480655928826</v>
      </c>
      <c r="AN36" s="127">
        <v>53403.230502469429</v>
      </c>
      <c r="AO36" s="127">
        <v>58840.404929239856</v>
      </c>
      <c r="AP36" s="127">
        <v>64831.15758468616</v>
      </c>
      <c r="AQ36" s="127">
        <v>71431.850253663913</v>
      </c>
      <c r="AR36" s="127">
        <v>78704.583116484951</v>
      </c>
      <c r="AS36" s="127">
        <v>86717.778995539338</v>
      </c>
      <c r="AT36" s="118"/>
      <c r="AU36" s="118"/>
      <c r="AV36" s="71"/>
      <c r="AW36" s="71"/>
      <c r="AX36" s="71"/>
      <c r="AY36" s="71"/>
      <c r="AZ36" s="71"/>
      <c r="BA36" s="71"/>
      <c r="BB36" s="71"/>
      <c r="BC36" s="111"/>
      <c r="BD36" s="109"/>
      <c r="BE36" s="123" t="s">
        <v>119</v>
      </c>
      <c r="BF36" s="124">
        <v>0.29772596298740861</v>
      </c>
      <c r="BG36" s="125">
        <v>0.29772596298740861</v>
      </c>
      <c r="BH36" s="125">
        <v>0.29772596298740861</v>
      </c>
      <c r="BI36" s="126">
        <v>0.10682211103777428</v>
      </c>
      <c r="BJ36" s="126">
        <v>1</v>
      </c>
      <c r="BK36" s="107"/>
      <c r="BL36" s="71"/>
      <c r="BM36" s="71"/>
      <c r="BN36" s="71"/>
      <c r="BO36" s="117"/>
      <c r="BP36" s="127"/>
    </row>
    <row r="37" spans="1:68" ht="12.75" customHeight="1">
      <c r="A37" s="128"/>
      <c r="B37" s="129"/>
      <c r="C37" s="130" t="s">
        <v>120</v>
      </c>
      <c r="D37" s="130" t="s">
        <v>120</v>
      </c>
      <c r="E37" s="110"/>
      <c r="F37" s="131"/>
      <c r="G37" s="131"/>
      <c r="H37" s="131"/>
      <c r="I37" s="132"/>
      <c r="J37" s="132">
        <v>0.93259131358675873</v>
      </c>
      <c r="K37" s="132">
        <v>0.98885158930259565</v>
      </c>
      <c r="L37" s="132">
        <v>0.93181173210295287</v>
      </c>
      <c r="M37" s="132">
        <v>0.90639659416270646</v>
      </c>
      <c r="N37" s="132">
        <v>0.90004298943285177</v>
      </c>
      <c r="O37" s="132">
        <v>0.86493655063501296</v>
      </c>
      <c r="P37" s="132">
        <v>0.8795631410477841</v>
      </c>
      <c r="Q37" s="132">
        <v>0.89215906677559698</v>
      </c>
      <c r="R37" s="132">
        <v>0.88953180236506535</v>
      </c>
      <c r="S37" s="132">
        <v>0.90868249028940062</v>
      </c>
      <c r="T37" s="132">
        <v>0.88338185251959855</v>
      </c>
      <c r="U37" s="132">
        <v>0.90198870535958098</v>
      </c>
      <c r="V37" s="132">
        <v>0.90627476346586555</v>
      </c>
      <c r="W37" s="132">
        <v>0.91916881280030771</v>
      </c>
      <c r="X37" s="132">
        <v>0.91829504621311742</v>
      </c>
      <c r="Y37" s="132">
        <v>0.91030905965628139</v>
      </c>
      <c r="Z37" s="132">
        <v>0.89749065272989148</v>
      </c>
      <c r="AA37" s="132">
        <v>0.89465538467551253</v>
      </c>
      <c r="AB37" s="132">
        <v>0.9007137932975966</v>
      </c>
      <c r="AC37" s="132">
        <v>0.90011425567250314</v>
      </c>
      <c r="AD37" s="132">
        <v>0.91769049521889245</v>
      </c>
      <c r="AE37" s="132">
        <v>0.90051575558187202</v>
      </c>
      <c r="AF37" s="132">
        <v>0.92877526439231228</v>
      </c>
      <c r="AG37" s="132">
        <v>0.94257234163009807</v>
      </c>
      <c r="AH37" s="132">
        <v>1.0066400740881587</v>
      </c>
      <c r="AI37" s="133">
        <v>1.0066400740881587</v>
      </c>
      <c r="AJ37" s="133">
        <v>1.0066400740881587</v>
      </c>
      <c r="AK37" s="133">
        <v>1.0066400740881587</v>
      </c>
      <c r="AL37" s="133">
        <v>1.0066400740881587</v>
      </c>
      <c r="AM37" s="133">
        <v>1.0066400740881587</v>
      </c>
      <c r="AN37" s="133">
        <v>1.0066400740881587</v>
      </c>
      <c r="AO37" s="133">
        <v>1.0066400740881587</v>
      </c>
      <c r="AP37" s="133">
        <v>1.0066400740881587</v>
      </c>
      <c r="AQ37" s="133">
        <v>1.0066400740881587</v>
      </c>
      <c r="AR37" s="133">
        <v>1.0066400740881587</v>
      </c>
      <c r="AS37" s="133">
        <v>1.0066400740881587</v>
      </c>
      <c r="AT37" s="134"/>
      <c r="AU37" s="134"/>
      <c r="AV37" s="131"/>
      <c r="AW37" s="131"/>
      <c r="AX37" s="131"/>
      <c r="AY37" s="131"/>
      <c r="AZ37" s="131"/>
      <c r="BA37" s="131"/>
      <c r="BB37" s="131"/>
      <c r="BC37" s="135"/>
      <c r="BD37" s="129"/>
      <c r="BE37" s="123" t="s">
        <v>121</v>
      </c>
      <c r="BF37" s="124">
        <v>0.29772596298740861</v>
      </c>
      <c r="BG37" s="125">
        <v>0.29772596298740861</v>
      </c>
      <c r="BH37" s="125">
        <v>0.29772596298740861</v>
      </c>
      <c r="BI37" s="126">
        <v>0.10682211103777428</v>
      </c>
      <c r="BJ37" s="126">
        <v>1</v>
      </c>
      <c r="BK37" s="136"/>
      <c r="BL37" s="131"/>
      <c r="BM37" s="131"/>
      <c r="BN37" s="131"/>
      <c r="BO37" s="132"/>
      <c r="BP37" s="133"/>
    </row>
    <row r="38" spans="1:68" ht="12.75" customHeight="1">
      <c r="A38" s="108"/>
      <c r="B38" s="109"/>
      <c r="C38" s="108"/>
      <c r="D38" s="108"/>
      <c r="E38" s="110"/>
      <c r="F38" s="71"/>
      <c r="G38" s="71"/>
      <c r="H38" s="71"/>
      <c r="I38" s="71"/>
      <c r="J38" s="118"/>
      <c r="K38" s="118"/>
      <c r="L38" s="118"/>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71"/>
      <c r="AW38" s="71"/>
      <c r="AX38" s="71"/>
      <c r="AY38" s="71"/>
      <c r="AZ38" s="71"/>
      <c r="BA38" s="71"/>
      <c r="BB38" s="71"/>
      <c r="BC38" s="111"/>
      <c r="BD38" s="109"/>
      <c r="BE38" s="108"/>
      <c r="BF38" s="112"/>
      <c r="BG38" s="71"/>
      <c r="BH38" s="71"/>
      <c r="BI38" s="113"/>
      <c r="BJ38" s="113"/>
      <c r="BK38" s="107"/>
      <c r="BL38" s="71"/>
      <c r="BM38" s="71"/>
      <c r="BN38" s="71"/>
      <c r="BO38" s="118"/>
      <c r="BP38" s="118"/>
    </row>
    <row r="39" spans="1:68" ht="12.75" customHeight="1">
      <c r="A39" s="108"/>
      <c r="B39" s="109">
        <v>200810</v>
      </c>
      <c r="C39" s="114" t="s">
        <v>122</v>
      </c>
      <c r="D39" s="114" t="s">
        <v>123</v>
      </c>
      <c r="E39" s="110"/>
      <c r="F39" s="89"/>
      <c r="G39" s="89"/>
      <c r="H39" s="89"/>
      <c r="I39" s="116"/>
      <c r="J39" s="117">
        <v>430.89290999999957</v>
      </c>
      <c r="K39" s="117">
        <v>70.829879999999321</v>
      </c>
      <c r="L39" s="117">
        <v>373.60338799999954</v>
      </c>
      <c r="M39" s="117">
        <v>500.62159100000008</v>
      </c>
      <c r="N39" s="117">
        <v>485.20084599999973</v>
      </c>
      <c r="O39" s="117">
        <v>614.15808499999957</v>
      </c>
      <c r="P39" s="117">
        <v>656.36539600000015</v>
      </c>
      <c r="Q39" s="117">
        <v>655.24711800000023</v>
      </c>
      <c r="R39" s="117">
        <v>887.77695700000004</v>
      </c>
      <c r="S39" s="117">
        <v>948.84324099999867</v>
      </c>
      <c r="T39" s="117">
        <v>1308.1073329999999</v>
      </c>
      <c r="U39" s="117">
        <v>1168.3109999999997</v>
      </c>
      <c r="V39" s="117">
        <v>1248.8720000000012</v>
      </c>
      <c r="W39" s="117">
        <v>1119.6769999999997</v>
      </c>
      <c r="X39" s="117">
        <v>1411.5740000000005</v>
      </c>
      <c r="Y39" s="117">
        <v>1725.0420000000013</v>
      </c>
      <c r="Z39" s="117">
        <v>1929.7400000000016</v>
      </c>
      <c r="AA39" s="117">
        <v>1778.9639999999999</v>
      </c>
      <c r="AB39" s="117">
        <v>1661.1470000000008</v>
      </c>
      <c r="AC39" s="117">
        <v>1725.9049999999988</v>
      </c>
      <c r="AD39" s="117">
        <v>1396.8630000000012</v>
      </c>
      <c r="AE39" s="117">
        <v>1797.2360000000008</v>
      </c>
      <c r="AF39" s="117">
        <v>1512.7479999999996</v>
      </c>
      <c r="AG39" s="117">
        <v>1702.8080000000009</v>
      </c>
      <c r="AH39" s="117">
        <v>-216.9330000000009</v>
      </c>
      <c r="AI39" s="117">
        <v>-239.01972675463185</v>
      </c>
      <c r="AJ39" s="117">
        <v>-263.35518237362703</v>
      </c>
      <c r="AK39" s="117">
        <v>-290.16831800767977</v>
      </c>
      <c r="AL39" s="117">
        <v>-319.71139514526294</v>
      </c>
      <c r="AM39" s="117">
        <v>-352.26235892170371</v>
      </c>
      <c r="AN39" s="117">
        <v>-388.12745306341822</v>
      </c>
      <c r="AO39" s="117">
        <v>-427.64410106894502</v>
      </c>
      <c r="AP39" s="117">
        <v>-471.18408073335013</v>
      </c>
      <c r="AQ39" s="117">
        <v>-519.15702188241994</v>
      </c>
      <c r="AR39" s="117">
        <v>-572.01426022358646</v>
      </c>
      <c r="AS39" s="117">
        <v>-630.25308357139875</v>
      </c>
      <c r="AT39" s="118"/>
      <c r="AU39" s="118"/>
      <c r="AV39" s="71"/>
      <c r="AW39" s="71"/>
      <c r="AX39" s="71"/>
      <c r="AY39" s="71"/>
      <c r="AZ39" s="71"/>
      <c r="BA39" s="71"/>
      <c r="BB39" s="71"/>
      <c r="BC39" s="111"/>
      <c r="BD39" s="109">
        <v>200810</v>
      </c>
      <c r="BE39" s="114" t="s">
        <v>122</v>
      </c>
      <c r="BF39" s="119">
        <v>-1789.1321601183281</v>
      </c>
      <c r="BG39" s="116">
        <v>-1789.1321601183281</v>
      </c>
      <c r="BH39" s="116">
        <v>-1789.1321601183281</v>
      </c>
      <c r="BI39" s="120">
        <v>5128.3767536003506</v>
      </c>
      <c r="BJ39" s="120">
        <v>-239.01972675463185</v>
      </c>
      <c r="BK39" s="107"/>
      <c r="BL39" s="71"/>
      <c r="BM39" s="71"/>
      <c r="BN39" s="71"/>
      <c r="BO39" s="117"/>
      <c r="BP39" s="117"/>
    </row>
    <row r="40" spans="1:68" ht="12.75" customHeight="1">
      <c r="A40" s="128"/>
      <c r="B40" s="129"/>
      <c r="C40" s="130" t="s">
        <v>120</v>
      </c>
      <c r="D40" s="130" t="s">
        <v>120</v>
      </c>
      <c r="E40" s="110"/>
      <c r="F40" s="131"/>
      <c r="G40" s="131"/>
      <c r="H40" s="131"/>
      <c r="I40" s="132"/>
      <c r="J40" s="132">
        <v>6.7408686413241256E-2</v>
      </c>
      <c r="K40" s="132">
        <v>1.1148410697404406E-2</v>
      </c>
      <c r="L40" s="132">
        <v>6.818826789704717E-2</v>
      </c>
      <c r="M40" s="132">
        <v>9.3603405837293541E-2</v>
      </c>
      <c r="N40" s="132">
        <v>9.9957010567148272E-2</v>
      </c>
      <c r="O40" s="132">
        <v>0.13506344936498701</v>
      </c>
      <c r="P40" s="132">
        <v>0.12043685895221592</v>
      </c>
      <c r="Q40" s="132">
        <v>0.107840933224403</v>
      </c>
      <c r="R40" s="132">
        <v>0.11046819763493464</v>
      </c>
      <c r="S40" s="132">
        <v>9.1317509710599418E-2</v>
      </c>
      <c r="T40" s="132">
        <v>0.11661814748040145</v>
      </c>
      <c r="U40" s="132">
        <v>9.8011294640419022E-2</v>
      </c>
      <c r="V40" s="132">
        <v>9.3725236534134393E-2</v>
      </c>
      <c r="W40" s="132">
        <v>8.0831187199692275E-2</v>
      </c>
      <c r="X40" s="132">
        <v>8.1704953786882542E-2</v>
      </c>
      <c r="Y40" s="132">
        <v>8.9690940343718578E-2</v>
      </c>
      <c r="Z40" s="132">
        <v>0.10250934727010851</v>
      </c>
      <c r="AA40" s="132">
        <v>0.10534461532448752</v>
      </c>
      <c r="AB40" s="132">
        <v>9.9286206702403401E-2</v>
      </c>
      <c r="AC40" s="132">
        <v>9.9885744327496917E-2</v>
      </c>
      <c r="AD40" s="132">
        <v>8.230950478110749E-2</v>
      </c>
      <c r="AE40" s="132">
        <v>9.9484244418127962E-2</v>
      </c>
      <c r="AF40" s="132">
        <v>7.1224735607687745E-2</v>
      </c>
      <c r="AG40" s="132">
        <v>5.7427658369901956E-2</v>
      </c>
      <c r="AH40" s="132">
        <v>-6.6400740881587166E-3</v>
      </c>
      <c r="AI40" s="132">
        <v>-6.640074088158727E-3</v>
      </c>
      <c r="AJ40" s="132">
        <v>-6.6400740881586671E-3</v>
      </c>
      <c r="AK40" s="132">
        <v>-6.6400740881586446E-3</v>
      </c>
      <c r="AL40" s="132">
        <v>-6.6400740881587391E-3</v>
      </c>
      <c r="AM40" s="132">
        <v>-6.6400740881586966E-3</v>
      </c>
      <c r="AN40" s="132">
        <v>-6.6400740881586429E-3</v>
      </c>
      <c r="AO40" s="132">
        <v>-6.6400740881586828E-3</v>
      </c>
      <c r="AP40" s="132">
        <v>-6.6400740881586194E-3</v>
      </c>
      <c r="AQ40" s="132">
        <v>-6.6400740881587331E-3</v>
      </c>
      <c r="AR40" s="132">
        <v>-6.6400740881587096E-3</v>
      </c>
      <c r="AS40" s="132">
        <v>-6.6400740881587348E-3</v>
      </c>
      <c r="AT40" s="134"/>
      <c r="AU40" s="134"/>
      <c r="AV40" s="131"/>
      <c r="AW40" s="131"/>
      <c r="AX40" s="131"/>
      <c r="AY40" s="131"/>
      <c r="AZ40" s="131"/>
      <c r="BA40" s="131"/>
      <c r="BB40" s="131"/>
      <c r="BC40" s="135"/>
      <c r="BD40" s="129"/>
      <c r="BE40" s="123" t="s">
        <v>124</v>
      </c>
      <c r="BF40" s="124">
        <v>7.4852907934037596</v>
      </c>
      <c r="BG40" s="125">
        <v>7.4852907934037596</v>
      </c>
      <c r="BH40" s="125">
        <v>7.4852907934037596</v>
      </c>
      <c r="BI40" s="126">
        <v>-21.455872380211272</v>
      </c>
      <c r="BJ40" s="126">
        <v>1.0000000000000071</v>
      </c>
      <c r="BK40" s="107"/>
      <c r="BL40" s="131"/>
      <c r="BM40" s="131"/>
      <c r="BN40" s="131"/>
      <c r="BO40" s="132"/>
      <c r="BP40" s="132"/>
    </row>
    <row r="41" spans="1:68" ht="12.75" customHeight="1">
      <c r="A41" s="108"/>
      <c r="B41" s="109"/>
      <c r="C41" s="108"/>
      <c r="D41" s="108"/>
      <c r="E41" s="110"/>
      <c r="F41" s="71"/>
      <c r="G41" s="71"/>
      <c r="H41" s="71"/>
      <c r="I41" s="71"/>
      <c r="J41" s="118"/>
      <c r="K41" s="118"/>
      <c r="L41" s="118"/>
      <c r="M41" s="118"/>
      <c r="N41" s="118"/>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71"/>
      <c r="AW41" s="71"/>
      <c r="AX41" s="71"/>
      <c r="AY41" s="71"/>
      <c r="AZ41" s="71"/>
      <c r="BA41" s="71"/>
      <c r="BB41" s="71"/>
      <c r="BC41" s="111"/>
      <c r="BD41" s="109"/>
      <c r="BE41" s="123"/>
      <c r="BF41" s="124"/>
      <c r="BG41" s="125"/>
      <c r="BH41" s="125"/>
      <c r="BI41" s="126"/>
      <c r="BJ41" s="126"/>
      <c r="BK41" s="107"/>
      <c r="BL41" s="71"/>
      <c r="BM41" s="71"/>
      <c r="BN41" s="71"/>
      <c r="BO41" s="118"/>
      <c r="BP41" s="118"/>
    </row>
    <row r="42" spans="1:68" ht="10.5" hidden="1" customHeight="1">
      <c r="A42" s="71"/>
      <c r="B42" s="2"/>
      <c r="C42" s="71"/>
      <c r="D42" s="71"/>
      <c r="E42" s="72"/>
      <c r="F42" s="71"/>
      <c r="G42" s="71"/>
      <c r="H42" s="71"/>
      <c r="I42" s="71"/>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71"/>
      <c r="AW42" s="71"/>
      <c r="AX42" s="71"/>
      <c r="AY42" s="71"/>
      <c r="AZ42" s="71"/>
      <c r="BA42" s="71"/>
      <c r="BB42" s="71"/>
      <c r="BC42" s="112"/>
      <c r="BD42" s="2"/>
      <c r="BE42" s="71"/>
      <c r="BF42" s="112"/>
      <c r="BG42" s="71"/>
      <c r="BH42" s="71"/>
      <c r="BI42" s="113"/>
      <c r="BJ42" s="113"/>
      <c r="BK42" s="107"/>
      <c r="BL42" s="71"/>
      <c r="BM42" s="71"/>
      <c r="BN42" s="71"/>
      <c r="BO42" s="118"/>
      <c r="BP42" s="118"/>
    </row>
    <row r="43" spans="1:68" ht="10.5" hidden="1" customHeight="1">
      <c r="A43" s="71"/>
      <c r="B43" s="2"/>
      <c r="C43" s="71"/>
      <c r="D43" s="71"/>
      <c r="E43" s="72"/>
      <c r="F43" s="71"/>
      <c r="G43" s="71"/>
      <c r="H43" s="71"/>
      <c r="I43" s="71"/>
      <c r="J43" s="118"/>
      <c r="K43" s="118"/>
      <c r="L43" s="118"/>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71"/>
      <c r="AW43" s="71"/>
      <c r="AX43" s="71"/>
      <c r="AY43" s="71"/>
      <c r="AZ43" s="71"/>
      <c r="BA43" s="71"/>
      <c r="BB43" s="71"/>
      <c r="BC43" s="112"/>
      <c r="BD43" s="2"/>
      <c r="BE43" s="71"/>
      <c r="BF43" s="112"/>
      <c r="BG43" s="71"/>
      <c r="BH43" s="71"/>
      <c r="BI43" s="113"/>
      <c r="BJ43" s="113"/>
      <c r="BK43" s="107"/>
      <c r="BL43" s="71"/>
      <c r="BM43" s="71"/>
      <c r="BN43" s="71"/>
      <c r="BO43" s="118"/>
      <c r="BP43" s="118"/>
    </row>
    <row r="44" spans="1:68" ht="10.5" hidden="1" customHeight="1">
      <c r="A44" s="71"/>
      <c r="B44" s="2"/>
      <c r="C44" s="71"/>
      <c r="D44" s="71"/>
      <c r="E44" s="72"/>
      <c r="F44" s="71"/>
      <c r="G44" s="71"/>
      <c r="H44" s="71"/>
      <c r="I44" s="71"/>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71"/>
      <c r="AW44" s="71"/>
      <c r="AX44" s="71"/>
      <c r="AY44" s="71"/>
      <c r="AZ44" s="71"/>
      <c r="BA44" s="71"/>
      <c r="BB44" s="71"/>
      <c r="BC44" s="112"/>
      <c r="BD44" s="2"/>
      <c r="BE44" s="71"/>
      <c r="BF44" s="112"/>
      <c r="BG44" s="71"/>
      <c r="BH44" s="71"/>
      <c r="BI44" s="113"/>
      <c r="BJ44" s="113"/>
      <c r="BK44" s="107"/>
      <c r="BL44" s="71"/>
      <c r="BM44" s="71"/>
      <c r="BN44" s="71"/>
      <c r="BO44" s="118"/>
      <c r="BP44" s="118"/>
    </row>
    <row r="45" spans="1:68" ht="10.5" hidden="1" customHeight="1">
      <c r="A45" s="71"/>
      <c r="B45" s="2"/>
      <c r="C45" s="71"/>
      <c r="D45" s="71"/>
      <c r="E45" s="72"/>
      <c r="F45" s="71"/>
      <c r="G45" s="71"/>
      <c r="H45" s="71"/>
      <c r="I45" s="71"/>
      <c r="J45" s="118"/>
      <c r="K45" s="118"/>
      <c r="L45" s="118"/>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71"/>
      <c r="AW45" s="71"/>
      <c r="AX45" s="71"/>
      <c r="AY45" s="71"/>
      <c r="AZ45" s="71"/>
      <c r="BA45" s="71"/>
      <c r="BB45" s="71"/>
      <c r="BC45" s="112"/>
      <c r="BD45" s="2"/>
      <c r="BE45" s="71"/>
      <c r="BF45" s="112"/>
      <c r="BG45" s="71"/>
      <c r="BH45" s="71"/>
      <c r="BI45" s="113"/>
      <c r="BJ45" s="113"/>
      <c r="BK45" s="107"/>
      <c r="BL45" s="71"/>
      <c r="BM45" s="71"/>
      <c r="BN45" s="71"/>
      <c r="BO45" s="118"/>
      <c r="BP45" s="118"/>
    </row>
    <row r="46" spans="1:68" ht="10.5" hidden="1" customHeight="1">
      <c r="A46" s="71"/>
      <c r="B46" s="2"/>
      <c r="C46" s="71"/>
      <c r="D46" s="71"/>
      <c r="E46" s="72"/>
      <c r="F46" s="71"/>
      <c r="G46" s="71"/>
      <c r="H46" s="71"/>
      <c r="I46" s="71"/>
      <c r="J46" s="118"/>
      <c r="K46" s="118"/>
      <c r="L46" s="118"/>
      <c r="M46" s="118"/>
      <c r="N46" s="118"/>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71"/>
      <c r="AW46" s="71"/>
      <c r="AX46" s="71"/>
      <c r="AY46" s="71"/>
      <c r="AZ46" s="71"/>
      <c r="BA46" s="71"/>
      <c r="BB46" s="71"/>
      <c r="BC46" s="112"/>
      <c r="BD46" s="2"/>
      <c r="BE46" s="71"/>
      <c r="BF46" s="112"/>
      <c r="BG46" s="71"/>
      <c r="BH46" s="71"/>
      <c r="BI46" s="113"/>
      <c r="BJ46" s="113"/>
      <c r="BK46" s="107"/>
      <c r="BL46" s="71"/>
      <c r="BM46" s="71"/>
      <c r="BN46" s="71"/>
      <c r="BO46" s="118"/>
      <c r="BP46" s="118"/>
    </row>
    <row r="47" spans="1:68" ht="10.5" hidden="1" customHeight="1">
      <c r="A47" s="71"/>
      <c r="B47" s="2"/>
      <c r="C47" s="89"/>
      <c r="D47" s="89"/>
      <c r="E47" s="72"/>
      <c r="F47" s="89"/>
      <c r="G47" s="89"/>
      <c r="H47" s="89"/>
      <c r="I47" s="137"/>
      <c r="J47" s="138"/>
      <c r="K47" s="138"/>
      <c r="L47" s="138"/>
      <c r="M47" s="138"/>
      <c r="N47" s="138"/>
      <c r="O47" s="138"/>
      <c r="P47" s="138"/>
      <c r="Q47" s="138"/>
      <c r="R47" s="138"/>
      <c r="S47" s="138"/>
      <c r="T47" s="138"/>
      <c r="U47" s="138"/>
      <c r="V47" s="138"/>
      <c r="W47" s="138"/>
      <c r="X47" s="138"/>
      <c r="Y47" s="138"/>
      <c r="Z47" s="138"/>
      <c r="AA47" s="138"/>
      <c r="AB47" s="138"/>
      <c r="AC47" s="138"/>
      <c r="AD47" s="138"/>
      <c r="AE47" s="138"/>
      <c r="AF47" s="138"/>
      <c r="AG47" s="138"/>
      <c r="AH47" s="138"/>
      <c r="AI47" s="138"/>
      <c r="AJ47" s="138"/>
      <c r="AK47" s="138"/>
      <c r="AL47" s="138"/>
      <c r="AM47" s="138"/>
      <c r="AN47" s="138"/>
      <c r="AO47" s="138"/>
      <c r="AP47" s="138"/>
      <c r="AQ47" s="138"/>
      <c r="AR47" s="138"/>
      <c r="AS47" s="138"/>
      <c r="AT47" s="118"/>
      <c r="AU47" s="118"/>
      <c r="AV47" s="71"/>
      <c r="AW47" s="71"/>
      <c r="AX47" s="71"/>
      <c r="AY47" s="71"/>
      <c r="AZ47" s="71"/>
      <c r="BA47" s="71"/>
      <c r="BB47" s="71"/>
      <c r="BC47" s="112"/>
      <c r="BD47" s="2"/>
      <c r="BE47" s="89"/>
      <c r="BF47" s="112"/>
      <c r="BG47" s="71"/>
      <c r="BH47" s="71"/>
      <c r="BI47" s="113"/>
      <c r="BJ47" s="113"/>
      <c r="BK47" s="107"/>
      <c r="BL47" s="71"/>
      <c r="BM47" s="71"/>
      <c r="BN47" s="71"/>
      <c r="BO47" s="138"/>
      <c r="BP47" s="138"/>
    </row>
    <row r="48" spans="1:68" ht="10.5" hidden="1" customHeight="1">
      <c r="A48" s="71"/>
      <c r="B48" s="2"/>
      <c r="C48" s="71"/>
      <c r="D48" s="71"/>
      <c r="E48" s="72"/>
      <c r="F48" s="71"/>
      <c r="G48" s="71"/>
      <c r="H48" s="71"/>
      <c r="I48" s="71"/>
      <c r="J48" s="118"/>
      <c r="K48" s="118"/>
      <c r="L48" s="118"/>
      <c r="M48" s="118"/>
      <c r="N48" s="118"/>
      <c r="O48" s="118"/>
      <c r="P48" s="118"/>
      <c r="Q48" s="118"/>
      <c r="R48" s="118"/>
      <c r="S48" s="118"/>
      <c r="T48" s="118"/>
      <c r="U48" s="118"/>
      <c r="V48" s="118"/>
      <c r="W48" s="118"/>
      <c r="X48" s="118"/>
      <c r="Y48" s="118"/>
      <c r="Z48" s="118"/>
      <c r="AA48" s="118"/>
      <c r="AB48" s="118"/>
      <c r="AC48" s="118"/>
      <c r="AD48" s="118"/>
      <c r="AE48" s="118"/>
      <c r="AF48" s="118"/>
      <c r="AG48" s="118"/>
      <c r="AH48" s="118"/>
      <c r="AI48" s="118"/>
      <c r="AJ48" s="118"/>
      <c r="AK48" s="118"/>
      <c r="AL48" s="118"/>
      <c r="AM48" s="118"/>
      <c r="AN48" s="118"/>
      <c r="AO48" s="118"/>
      <c r="AP48" s="118"/>
      <c r="AQ48" s="118"/>
      <c r="AR48" s="118"/>
      <c r="AS48" s="118"/>
      <c r="AT48" s="118"/>
      <c r="AU48" s="118"/>
      <c r="AV48" s="71"/>
      <c r="AW48" s="71"/>
      <c r="AX48" s="71"/>
      <c r="AY48" s="71"/>
      <c r="AZ48" s="71"/>
      <c r="BA48" s="71"/>
      <c r="BB48" s="71"/>
      <c r="BC48" s="112"/>
      <c r="BD48" s="2"/>
      <c r="BE48" s="71"/>
      <c r="BF48" s="112"/>
      <c r="BG48" s="71"/>
      <c r="BH48" s="71"/>
      <c r="BI48" s="113"/>
      <c r="BJ48" s="113"/>
      <c r="BK48" s="107"/>
      <c r="BL48" s="71"/>
      <c r="BM48" s="71"/>
      <c r="BN48" s="71"/>
      <c r="BO48" s="118"/>
      <c r="BP48" s="118"/>
    </row>
    <row r="49" spans="1:68" ht="10.5" hidden="1" customHeight="1">
      <c r="A49" s="71"/>
      <c r="B49" s="2"/>
      <c r="C49" s="71"/>
      <c r="D49" s="71"/>
      <c r="E49" s="72"/>
      <c r="F49" s="71"/>
      <c r="G49" s="71"/>
      <c r="H49" s="71"/>
      <c r="I49" s="71"/>
      <c r="J49" s="118"/>
      <c r="K49" s="118"/>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71"/>
      <c r="AW49" s="71"/>
      <c r="AX49" s="71"/>
      <c r="AY49" s="71"/>
      <c r="AZ49" s="71"/>
      <c r="BA49" s="71"/>
      <c r="BB49" s="71"/>
      <c r="BC49" s="112"/>
      <c r="BD49" s="2"/>
      <c r="BE49" s="71"/>
      <c r="BF49" s="112"/>
      <c r="BG49" s="71"/>
      <c r="BH49" s="71"/>
      <c r="BI49" s="113"/>
      <c r="BJ49" s="113"/>
      <c r="BK49" s="107"/>
      <c r="BL49" s="71"/>
      <c r="BM49" s="71"/>
      <c r="BN49" s="71"/>
      <c r="BO49" s="118"/>
      <c r="BP49" s="118"/>
    </row>
    <row r="50" spans="1:68" ht="10.5" hidden="1" customHeight="1">
      <c r="A50" s="71"/>
      <c r="B50" s="2"/>
      <c r="C50" s="71"/>
      <c r="D50" s="71"/>
      <c r="E50" s="72"/>
      <c r="F50" s="71"/>
      <c r="G50" s="71"/>
      <c r="H50" s="71"/>
      <c r="I50" s="71"/>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71"/>
      <c r="AW50" s="71"/>
      <c r="AX50" s="71"/>
      <c r="AY50" s="71"/>
      <c r="AZ50" s="71"/>
      <c r="BA50" s="71"/>
      <c r="BB50" s="71"/>
      <c r="BC50" s="112"/>
      <c r="BD50" s="2"/>
      <c r="BE50" s="71"/>
      <c r="BF50" s="112"/>
      <c r="BG50" s="71"/>
      <c r="BH50" s="71"/>
      <c r="BI50" s="113"/>
      <c r="BJ50" s="113"/>
      <c r="BK50" s="107"/>
      <c r="BL50" s="71"/>
      <c r="BM50" s="71"/>
      <c r="BN50" s="71"/>
      <c r="BO50" s="118"/>
      <c r="BP50" s="118"/>
    </row>
    <row r="51" spans="1:68" ht="10.5" hidden="1" customHeight="1">
      <c r="A51" s="71"/>
      <c r="B51" s="2"/>
      <c r="C51" s="71"/>
      <c r="D51" s="71"/>
      <c r="E51" s="72"/>
      <c r="F51" s="71"/>
      <c r="G51" s="71"/>
      <c r="H51" s="71"/>
      <c r="I51" s="71"/>
      <c r="J51" s="118"/>
      <c r="K51" s="118"/>
      <c r="L51" s="118"/>
      <c r="M51" s="118"/>
      <c r="N51" s="118"/>
      <c r="O51" s="118"/>
      <c r="P51" s="118"/>
      <c r="Q51" s="118"/>
      <c r="R51" s="118"/>
      <c r="S51" s="118"/>
      <c r="T51" s="118"/>
      <c r="U51" s="118"/>
      <c r="V51" s="118"/>
      <c r="W51" s="118"/>
      <c r="X51" s="118"/>
      <c r="Y51" s="118"/>
      <c r="Z51" s="118"/>
      <c r="AA51" s="118"/>
      <c r="AB51" s="118"/>
      <c r="AC51" s="118"/>
      <c r="AD51" s="118"/>
      <c r="AE51" s="118"/>
      <c r="AF51" s="118"/>
      <c r="AG51" s="118"/>
      <c r="AH51" s="118"/>
      <c r="AI51" s="118"/>
      <c r="AJ51" s="118"/>
      <c r="AK51" s="118"/>
      <c r="AL51" s="118"/>
      <c r="AM51" s="118"/>
      <c r="AN51" s="118"/>
      <c r="AO51" s="118"/>
      <c r="AP51" s="118"/>
      <c r="AQ51" s="118"/>
      <c r="AR51" s="118"/>
      <c r="AS51" s="118"/>
      <c r="AT51" s="118"/>
      <c r="AU51" s="118"/>
      <c r="AV51" s="71"/>
      <c r="AW51" s="71"/>
      <c r="AX51" s="71"/>
      <c r="AY51" s="71"/>
      <c r="AZ51" s="71"/>
      <c r="BA51" s="71"/>
      <c r="BB51" s="71"/>
      <c r="BC51" s="112"/>
      <c r="BD51" s="2"/>
      <c r="BE51" s="71"/>
      <c r="BF51" s="112"/>
      <c r="BG51" s="71"/>
      <c r="BH51" s="71"/>
      <c r="BI51" s="113"/>
      <c r="BJ51" s="113"/>
      <c r="BK51" s="107"/>
      <c r="BL51" s="71"/>
      <c r="BM51" s="71"/>
      <c r="BN51" s="71"/>
      <c r="BO51" s="118"/>
      <c r="BP51" s="118"/>
    </row>
    <row r="52" spans="1:68" ht="10.5" hidden="1" customHeight="1">
      <c r="A52" s="71"/>
      <c r="B52" s="2"/>
      <c r="C52" s="71"/>
      <c r="D52" s="71"/>
      <c r="E52" s="72"/>
      <c r="F52" s="71"/>
      <c r="G52" s="71"/>
      <c r="H52" s="71"/>
      <c r="I52" s="71"/>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71"/>
      <c r="AW52" s="71"/>
      <c r="AX52" s="71"/>
      <c r="AY52" s="71"/>
      <c r="AZ52" s="71"/>
      <c r="BA52" s="71"/>
      <c r="BB52" s="71"/>
      <c r="BC52" s="112"/>
      <c r="BD52" s="2"/>
      <c r="BE52" s="71"/>
      <c r="BF52" s="112"/>
      <c r="BG52" s="71"/>
      <c r="BH52" s="71"/>
      <c r="BI52" s="113"/>
      <c r="BJ52" s="113"/>
      <c r="BK52" s="107"/>
      <c r="BL52" s="71"/>
      <c r="BM52" s="71"/>
      <c r="BN52" s="71"/>
      <c r="BO52" s="118"/>
      <c r="BP52" s="118"/>
    </row>
    <row r="53" spans="1:68" ht="10.5" hidden="1" customHeight="1">
      <c r="A53" s="71"/>
      <c r="B53" s="2"/>
      <c r="C53" s="71"/>
      <c r="D53" s="71"/>
      <c r="E53" s="72"/>
      <c r="F53" s="71"/>
      <c r="G53" s="71"/>
      <c r="H53" s="71"/>
      <c r="I53" s="71"/>
      <c r="J53" s="118"/>
      <c r="K53" s="118"/>
      <c r="L53" s="118"/>
      <c r="M53" s="118"/>
      <c r="N53" s="118"/>
      <c r="O53" s="118"/>
      <c r="P53" s="118"/>
      <c r="Q53" s="118"/>
      <c r="R53" s="118"/>
      <c r="S53" s="118"/>
      <c r="T53" s="118"/>
      <c r="U53" s="118"/>
      <c r="V53" s="118"/>
      <c r="W53" s="118"/>
      <c r="X53" s="118"/>
      <c r="Y53" s="118"/>
      <c r="Z53" s="118"/>
      <c r="AA53" s="118"/>
      <c r="AB53" s="118"/>
      <c r="AC53" s="118"/>
      <c r="AD53" s="118"/>
      <c r="AE53" s="118"/>
      <c r="AF53" s="118"/>
      <c r="AG53" s="118"/>
      <c r="AH53" s="118"/>
      <c r="AI53" s="118"/>
      <c r="AJ53" s="118"/>
      <c r="AK53" s="118"/>
      <c r="AL53" s="118"/>
      <c r="AM53" s="118"/>
      <c r="AN53" s="118"/>
      <c r="AO53" s="118"/>
      <c r="AP53" s="118"/>
      <c r="AQ53" s="118"/>
      <c r="AR53" s="118"/>
      <c r="AS53" s="118"/>
      <c r="AT53" s="118"/>
      <c r="AU53" s="118"/>
      <c r="AV53" s="71"/>
      <c r="AW53" s="71"/>
      <c r="AX53" s="71"/>
      <c r="AY53" s="71"/>
      <c r="AZ53" s="71"/>
      <c r="BA53" s="71"/>
      <c r="BB53" s="71"/>
      <c r="BC53" s="112"/>
      <c r="BD53" s="2"/>
      <c r="BE53" s="71"/>
      <c r="BF53" s="112"/>
      <c r="BG53" s="71"/>
      <c r="BH53" s="71"/>
      <c r="BI53" s="113"/>
      <c r="BJ53" s="113"/>
      <c r="BK53" s="107"/>
      <c r="BL53" s="71"/>
      <c r="BM53" s="71"/>
      <c r="BN53" s="71"/>
      <c r="BO53" s="118"/>
      <c r="BP53" s="118"/>
    </row>
    <row r="54" spans="1:68" ht="15.75" customHeight="1">
      <c r="A54" s="102" t="s">
        <v>6</v>
      </c>
      <c r="B54" s="103"/>
      <c r="C54" s="104"/>
      <c r="D54" s="104"/>
      <c r="E54" s="105"/>
      <c r="F54" s="139"/>
      <c r="G54" s="139"/>
      <c r="H54" s="139"/>
      <c r="I54" s="139"/>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1"/>
      <c r="AJ54" s="141"/>
      <c r="AK54" s="141"/>
      <c r="AL54" s="141"/>
      <c r="AM54" s="141"/>
      <c r="AN54" s="141"/>
      <c r="AO54" s="141"/>
      <c r="AP54" s="141"/>
      <c r="AQ54" s="141"/>
      <c r="AR54" s="141"/>
      <c r="AS54" s="141"/>
      <c r="AT54" s="118"/>
      <c r="AU54" s="118"/>
      <c r="AV54" s="71"/>
      <c r="AW54" s="71"/>
      <c r="AX54" s="71"/>
      <c r="AY54" s="71"/>
      <c r="AZ54" s="71"/>
      <c r="BA54" s="71"/>
      <c r="BB54" s="71"/>
      <c r="BC54" s="102" t="s">
        <v>6</v>
      </c>
      <c r="BD54" s="103"/>
      <c r="BE54" s="102"/>
      <c r="BF54" s="102"/>
      <c r="BG54" s="102"/>
      <c r="BH54" s="102"/>
      <c r="BI54" s="102"/>
      <c r="BJ54" s="102"/>
      <c r="BK54" s="107"/>
      <c r="BL54" s="71"/>
      <c r="BM54" s="71"/>
      <c r="BN54" s="71"/>
      <c r="BO54" s="140"/>
      <c r="BP54" s="141"/>
    </row>
    <row r="55" spans="1:68" ht="12.75" customHeight="1">
      <c r="A55" s="108"/>
      <c r="B55" s="109"/>
      <c r="C55" s="108"/>
      <c r="D55" s="108"/>
      <c r="E55" s="110"/>
      <c r="F55" s="71"/>
      <c r="G55" s="71"/>
      <c r="H55" s="71"/>
      <c r="I55" s="71"/>
      <c r="J55" s="142"/>
      <c r="K55" s="142"/>
      <c r="L55" s="142"/>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18"/>
      <c r="AJ55" s="118"/>
      <c r="AK55" s="118"/>
      <c r="AL55" s="118"/>
      <c r="AM55" s="118"/>
      <c r="AN55" s="118"/>
      <c r="AO55" s="118"/>
      <c r="AP55" s="118"/>
      <c r="AQ55" s="118"/>
      <c r="AR55" s="118"/>
      <c r="AS55" s="118"/>
      <c r="AT55" s="118"/>
      <c r="AU55" s="118"/>
      <c r="AV55" s="71"/>
      <c r="AW55" s="71"/>
      <c r="AX55" s="71"/>
      <c r="AY55" s="71"/>
      <c r="AZ55" s="71"/>
      <c r="BA55" s="71"/>
      <c r="BB55" s="71"/>
      <c r="BC55" s="111"/>
      <c r="BD55" s="109"/>
      <c r="BE55" s="108"/>
      <c r="BF55" s="112"/>
      <c r="BG55" s="71"/>
      <c r="BH55" s="71"/>
      <c r="BI55" s="113"/>
      <c r="BJ55" s="113"/>
      <c r="BK55" s="107"/>
      <c r="BL55" s="71"/>
      <c r="BM55" s="71"/>
      <c r="BN55" s="71"/>
      <c r="BO55" s="142"/>
      <c r="BP55" s="118"/>
    </row>
    <row r="56" spans="1:68" ht="12.75" customHeight="1">
      <c r="A56" s="108"/>
      <c r="B56" s="109">
        <v>200820</v>
      </c>
      <c r="C56" s="114" t="s">
        <v>125</v>
      </c>
      <c r="D56" s="114" t="s">
        <v>6</v>
      </c>
      <c r="E56" s="110"/>
      <c r="F56" s="89"/>
      <c r="G56" s="89"/>
      <c r="H56" s="89"/>
      <c r="I56" s="116"/>
      <c r="J56" s="117">
        <v>407.99262699999997</v>
      </c>
      <c r="K56" s="117">
        <v>456.84212600000001</v>
      </c>
      <c r="L56" s="117">
        <v>198.276297</v>
      </c>
      <c r="M56" s="117">
        <v>182.51918899999998</v>
      </c>
      <c r="N56" s="117">
        <v>155.87193499999998</v>
      </c>
      <c r="O56" s="117">
        <v>162.668442</v>
      </c>
      <c r="P56" s="117">
        <v>237.24228199999999</v>
      </c>
      <c r="Q56" s="117">
        <v>256.95763199999999</v>
      </c>
      <c r="R56" s="117">
        <v>320.87370799999997</v>
      </c>
      <c r="S56" s="117">
        <v>367.80215099999998</v>
      </c>
      <c r="T56" s="117">
        <v>552.805699</v>
      </c>
      <c r="U56" s="117">
        <v>432.71499999999997</v>
      </c>
      <c r="V56" s="117">
        <v>488.464</v>
      </c>
      <c r="W56" s="117">
        <v>415.58</v>
      </c>
      <c r="X56" s="117">
        <v>582.37900000000002</v>
      </c>
      <c r="Y56" s="117">
        <v>635.71399999999994</v>
      </c>
      <c r="Z56" s="117">
        <v>770.78099999999995</v>
      </c>
      <c r="AA56" s="117">
        <v>792.85899999999992</v>
      </c>
      <c r="AB56" s="117">
        <v>821.15800000000002</v>
      </c>
      <c r="AC56" s="117">
        <v>866.23799999999994</v>
      </c>
      <c r="AD56" s="117">
        <v>847.89099999999996</v>
      </c>
      <c r="AE56" s="117">
        <v>1043.732</v>
      </c>
      <c r="AF56" s="117">
        <v>937.846</v>
      </c>
      <c r="AG56" s="117">
        <v>917.37799999999993</v>
      </c>
      <c r="AH56" s="117">
        <v>1046.4869999999999</v>
      </c>
      <c r="AI56" s="117">
        <v>1152.4978377244458</v>
      </c>
      <c r="AJ56" s="117">
        <v>1243.3806760084055</v>
      </c>
      <c r="AK56" s="117">
        <v>1351.7707013496836</v>
      </c>
      <c r="AL56" s="117">
        <v>1476.7941997128823</v>
      </c>
      <c r="AM56" s="117">
        <v>1618.3512915910085</v>
      </c>
      <c r="AN56" s="117">
        <v>1776.9136945064226</v>
      </c>
      <c r="AO56" s="117">
        <v>1953.3935021988425</v>
      </c>
      <c r="AP56" s="117">
        <v>2149.0603422706763</v>
      </c>
      <c r="AQ56" s="117">
        <v>2365.4917085778216</v>
      </c>
      <c r="AR56" s="117">
        <v>2604.5462802827515</v>
      </c>
      <c r="AS56" s="117">
        <v>2868.353425529504</v>
      </c>
      <c r="AT56" s="118"/>
      <c r="AU56" s="118"/>
      <c r="AV56" s="71"/>
      <c r="AW56" s="71"/>
      <c r="AX56" s="71"/>
      <c r="AY56" s="71"/>
      <c r="AZ56" s="71"/>
      <c r="BA56" s="71"/>
      <c r="BB56" s="71"/>
      <c r="BC56" s="111"/>
      <c r="BD56" s="109">
        <v>200820</v>
      </c>
      <c r="BE56" s="114" t="s">
        <v>125</v>
      </c>
      <c r="BF56" s="119">
        <v>288.12445943111146</v>
      </c>
      <c r="BG56" s="116">
        <v>288.12445943111146</v>
      </c>
      <c r="BH56" s="116">
        <v>288.12445943111146</v>
      </c>
      <c r="BI56" s="120">
        <v>288.12445943111146</v>
      </c>
      <c r="BJ56" s="120">
        <v>1152.4978377244458</v>
      </c>
      <c r="BK56" s="107"/>
      <c r="BL56" s="71"/>
      <c r="BM56" s="71"/>
      <c r="BN56" s="71"/>
      <c r="BO56" s="117"/>
      <c r="BP56" s="117"/>
    </row>
    <row r="57" spans="1:68" ht="12.75" customHeight="1">
      <c r="A57" s="128"/>
      <c r="B57" s="129"/>
      <c r="C57" s="130" t="s">
        <v>120</v>
      </c>
      <c r="D57" s="143"/>
      <c r="E57" s="110"/>
      <c r="F57" s="144"/>
      <c r="G57" s="144"/>
      <c r="H57" s="144"/>
      <c r="I57" s="125"/>
      <c r="J57" s="132">
        <v>6.3826176792645614E-2</v>
      </c>
      <c r="K57" s="132">
        <v>7.1905580590047882E-2</v>
      </c>
      <c r="L57" s="132">
        <v>3.6188422513637658E-2</v>
      </c>
      <c r="M57" s="132">
        <v>3.412641010335625E-2</v>
      </c>
      <c r="N57" s="132">
        <v>3.2111429282043864E-2</v>
      </c>
      <c r="O57" s="132">
        <v>3.5773461940745009E-2</v>
      </c>
      <c r="P57" s="132">
        <v>4.3531720942119607E-2</v>
      </c>
      <c r="Q57" s="132">
        <v>4.2290229247544296E-2</v>
      </c>
      <c r="R57" s="132">
        <v>3.9927078430802641E-2</v>
      </c>
      <c r="S57" s="132">
        <v>3.5397603148992554E-2</v>
      </c>
      <c r="T57" s="132">
        <v>4.9282788122699421E-2</v>
      </c>
      <c r="U57" s="132">
        <v>3.6301085379089069E-2</v>
      </c>
      <c r="V57" s="132">
        <v>3.6658203513578159E-2</v>
      </c>
      <c r="W57" s="132">
        <v>3.0001352869129333E-2</v>
      </c>
      <c r="X57" s="132">
        <v>3.3709355146418714E-2</v>
      </c>
      <c r="Y57" s="132">
        <v>3.3052984477865852E-2</v>
      </c>
      <c r="Z57" s="132">
        <v>4.0944509207562381E-2</v>
      </c>
      <c r="AA57" s="132">
        <v>4.6950599540832666E-2</v>
      </c>
      <c r="AB57" s="132">
        <v>4.9080342030736669E-2</v>
      </c>
      <c r="AC57" s="132">
        <v>5.0133018558241808E-2</v>
      </c>
      <c r="AD57" s="132">
        <v>4.9961584148451171E-2</v>
      </c>
      <c r="AE57" s="132">
        <v>5.7774766026844268E-2</v>
      </c>
      <c r="AF57" s="132">
        <v>4.4156616561864585E-2</v>
      </c>
      <c r="AG57" s="132">
        <v>3.0938820101892806E-2</v>
      </c>
      <c r="AH57" s="132">
        <v>3.2031784985663413E-2</v>
      </c>
      <c r="AI57" s="132">
        <v>3.2016901419977699E-2</v>
      </c>
      <c r="AJ57" s="132">
        <v>3.1349828524610074E-2</v>
      </c>
      <c r="AK57" s="132">
        <v>3.0933279238729679E-2</v>
      </c>
      <c r="AL57" s="132">
        <v>3.0671483869385393E-2</v>
      </c>
      <c r="AM57" s="132">
        <v>3.0505593926429389E-2</v>
      </c>
      <c r="AN57" s="132">
        <v>3.0399391969468503E-2</v>
      </c>
      <c r="AO57" s="132">
        <v>3.0330542489669314E-2</v>
      </c>
      <c r="AP57" s="132">
        <v>3.028523347051779E-2</v>
      </c>
      <c r="AQ57" s="132">
        <v>3.025489310137713E-2</v>
      </c>
      <c r="AR57" s="132">
        <v>3.0234176784955845E-2</v>
      </c>
      <c r="AS57" s="132">
        <v>3.0219731966423854E-2</v>
      </c>
      <c r="AT57" s="134"/>
      <c r="AU57" s="134"/>
      <c r="AV57" s="131"/>
      <c r="AW57" s="131"/>
      <c r="AX57" s="131"/>
      <c r="AY57" s="131"/>
      <c r="AZ57" s="131"/>
      <c r="BA57" s="131"/>
      <c r="BB57" s="131"/>
      <c r="BC57" s="135"/>
      <c r="BD57" s="129">
        <v>113091</v>
      </c>
      <c r="BE57" s="123" t="s">
        <v>126</v>
      </c>
      <c r="BF57" s="124">
        <v>0.25</v>
      </c>
      <c r="BG57" s="125">
        <v>0.25</v>
      </c>
      <c r="BH57" s="125">
        <v>0.25</v>
      </c>
      <c r="BI57" s="126">
        <v>0.25</v>
      </c>
      <c r="BJ57" s="126">
        <v>1</v>
      </c>
      <c r="BK57" s="107"/>
      <c r="BL57" s="131"/>
      <c r="BM57" s="131"/>
      <c r="BN57" s="131"/>
      <c r="BO57" s="132"/>
      <c r="BP57" s="132"/>
    </row>
    <row r="58" spans="1:68" ht="12.75" customHeight="1">
      <c r="A58" s="108"/>
      <c r="B58" s="109"/>
      <c r="C58" s="114"/>
      <c r="D58" s="114"/>
      <c r="E58" s="110"/>
      <c r="F58" s="89"/>
      <c r="G58" s="89"/>
      <c r="H58" s="89"/>
      <c r="I58" s="116"/>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7"/>
      <c r="AI58" s="117"/>
      <c r="AJ58" s="117"/>
      <c r="AK58" s="117"/>
      <c r="AL58" s="117"/>
      <c r="AM58" s="117"/>
      <c r="AN58" s="117"/>
      <c r="AO58" s="117"/>
      <c r="AP58" s="117"/>
      <c r="AQ58" s="117"/>
      <c r="AR58" s="117"/>
      <c r="AS58" s="117"/>
      <c r="AT58" s="118"/>
      <c r="AU58" s="118"/>
      <c r="AV58" s="71"/>
      <c r="AW58" s="71"/>
      <c r="AX58" s="71"/>
      <c r="AY58" s="71"/>
      <c r="AZ58" s="71"/>
      <c r="BA58" s="71"/>
      <c r="BB58" s="71"/>
      <c r="BC58" s="111"/>
      <c r="BD58" s="109"/>
      <c r="BE58" s="130"/>
      <c r="BF58" s="124"/>
      <c r="BG58" s="125"/>
      <c r="BH58" s="125"/>
      <c r="BI58" s="126"/>
      <c r="BJ58" s="126"/>
      <c r="BK58" s="107"/>
      <c r="BL58" s="71"/>
      <c r="BM58" s="71"/>
      <c r="BN58" s="71"/>
      <c r="BO58" s="117"/>
      <c r="BP58" s="117"/>
    </row>
    <row r="59" spans="1:68" ht="12.75" customHeight="1">
      <c r="A59" s="108"/>
      <c r="B59" s="145">
        <v>200821</v>
      </c>
      <c r="C59" s="123" t="s">
        <v>127</v>
      </c>
      <c r="D59" s="123" t="s">
        <v>128</v>
      </c>
      <c r="E59" s="115">
        <v>1</v>
      </c>
      <c r="F59" s="71"/>
      <c r="G59" s="71"/>
      <c r="H59" s="71"/>
      <c r="I59" s="146"/>
      <c r="J59" s="142">
        <v>94.429824999999994</v>
      </c>
      <c r="K59" s="142">
        <v>89.858616999999981</v>
      </c>
      <c r="L59" s="142">
        <v>83.296340999999998</v>
      </c>
      <c r="M59" s="142">
        <v>84.624424999999988</v>
      </c>
      <c r="N59" s="142">
        <v>81.517197999999993</v>
      </c>
      <c r="O59" s="142">
        <v>85.682788000000002</v>
      </c>
      <c r="P59" s="142">
        <v>111.952859</v>
      </c>
      <c r="Q59" s="142">
        <v>128.18887899999999</v>
      </c>
      <c r="R59" s="142">
        <v>157.94682999999998</v>
      </c>
      <c r="S59" s="142">
        <v>173.58203299999997</v>
      </c>
      <c r="T59" s="142">
        <v>214.30021899999997</v>
      </c>
      <c r="U59" s="142">
        <v>248.37100000000001</v>
      </c>
      <c r="V59" s="142">
        <v>265.64600000000002</v>
      </c>
      <c r="W59" s="142">
        <v>256.38100000000003</v>
      </c>
      <c r="X59" s="142">
        <v>310.64400000000001</v>
      </c>
      <c r="Y59" s="142">
        <v>330.17899999999997</v>
      </c>
      <c r="Z59" s="142">
        <v>419.21600000000001</v>
      </c>
      <c r="AA59" s="142">
        <v>431.84599999999995</v>
      </c>
      <c r="AB59" s="142">
        <v>475.48400000000004</v>
      </c>
      <c r="AC59" s="142">
        <v>466.61399999999998</v>
      </c>
      <c r="AD59" s="142">
        <v>498.26</v>
      </c>
      <c r="AE59" s="142">
        <v>513.96900000000005</v>
      </c>
      <c r="AF59" s="142">
        <v>538.37699999999995</v>
      </c>
      <c r="AG59" s="142">
        <v>583.15299999999991</v>
      </c>
      <c r="AH59" s="142">
        <v>633.54</v>
      </c>
      <c r="AI59" s="142">
        <v>698.04297957493145</v>
      </c>
      <c r="AJ59" s="142">
        <v>769.11323883866544</v>
      </c>
      <c r="AK59" s="142">
        <v>847.41941608969898</v>
      </c>
      <c r="AL59" s="142">
        <v>933.69822608975289</v>
      </c>
      <c r="AM59" s="142">
        <v>1028.7613911726473</v>
      </c>
      <c r="AN59" s="142">
        <v>1133.5032780342303</v>
      </c>
      <c r="AO59" s="142">
        <v>1248.9093120512771</v>
      </c>
      <c r="AP59" s="142">
        <v>1376.0652482923749</v>
      </c>
      <c r="AQ59" s="142">
        <v>1516.1673864436768</v>
      </c>
      <c r="AR59" s="142">
        <v>1670.5338257528815</v>
      </c>
      <c r="AS59" s="142">
        <v>1840.6168658794247</v>
      </c>
      <c r="AT59" s="118"/>
      <c r="AU59" s="118"/>
      <c r="AV59" s="71"/>
      <c r="AW59" s="71"/>
      <c r="AX59" s="71"/>
      <c r="AY59" s="71"/>
      <c r="AZ59" s="71"/>
      <c r="BA59" s="71"/>
      <c r="BB59" s="71"/>
      <c r="BC59" s="111"/>
      <c r="BD59" s="145">
        <v>200821</v>
      </c>
      <c r="BE59" s="123" t="s">
        <v>127</v>
      </c>
      <c r="BF59" s="147">
        <v>174.51074489373286</v>
      </c>
      <c r="BG59" s="146">
        <v>174.51074489373286</v>
      </c>
      <c r="BH59" s="146">
        <v>174.51074489373286</v>
      </c>
      <c r="BI59" s="148">
        <v>174.51074489373286</v>
      </c>
      <c r="BJ59" s="148">
        <v>698.04297957493145</v>
      </c>
      <c r="BK59" s="118"/>
      <c r="BL59" s="71"/>
      <c r="BM59" s="71"/>
      <c r="BN59" s="71"/>
      <c r="BO59" s="142"/>
      <c r="BP59" s="142"/>
    </row>
    <row r="60" spans="1:68" ht="10.5" hidden="1" customHeight="1">
      <c r="A60" s="108"/>
      <c r="B60" s="149"/>
      <c r="C60" s="123" t="s">
        <v>115</v>
      </c>
      <c r="D60" s="123" t="s">
        <v>115</v>
      </c>
      <c r="E60" s="110"/>
      <c r="F60" s="71"/>
      <c r="G60" s="71"/>
      <c r="H60" s="71"/>
      <c r="I60" s="146"/>
      <c r="J60" s="142"/>
      <c r="K60" s="142"/>
      <c r="L60" s="142"/>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27">
        <v>633.54</v>
      </c>
      <c r="AJ60" s="127">
        <v>698.04297957493145</v>
      </c>
      <c r="AK60" s="127">
        <v>769.11323883866544</v>
      </c>
      <c r="AL60" s="127">
        <v>847.41941608969898</v>
      </c>
      <c r="AM60" s="127">
        <v>933.69822608975289</v>
      </c>
      <c r="AN60" s="127">
        <v>1028.7613911726473</v>
      </c>
      <c r="AO60" s="127">
        <v>1133.5032780342303</v>
      </c>
      <c r="AP60" s="127">
        <v>1248.9093120512771</v>
      </c>
      <c r="AQ60" s="127">
        <v>1376.0652482923749</v>
      </c>
      <c r="AR60" s="127">
        <v>1516.1673864436768</v>
      </c>
      <c r="AS60" s="127">
        <v>1670.5338257528815</v>
      </c>
      <c r="AT60" s="118"/>
      <c r="AU60" s="118"/>
      <c r="AV60" s="71"/>
      <c r="AW60" s="71"/>
      <c r="AX60" s="71"/>
      <c r="AY60" s="71"/>
      <c r="AZ60" s="71"/>
      <c r="BA60" s="71"/>
      <c r="BB60" s="71"/>
      <c r="BC60" s="111"/>
      <c r="BD60" s="149"/>
      <c r="BE60" s="123" t="s">
        <v>129</v>
      </c>
      <c r="BF60" s="124">
        <v>0.25</v>
      </c>
      <c r="BG60" s="125">
        <v>0.25</v>
      </c>
      <c r="BH60" s="125">
        <v>0.25</v>
      </c>
      <c r="BI60" s="126">
        <v>0.25</v>
      </c>
      <c r="BJ60" s="126">
        <v>1</v>
      </c>
      <c r="BK60" s="118"/>
      <c r="BL60" s="71"/>
      <c r="BM60" s="71"/>
      <c r="BN60" s="71"/>
      <c r="BO60" s="142"/>
      <c r="BP60" s="127"/>
    </row>
    <row r="61" spans="1:68" ht="12.75" customHeight="1">
      <c r="A61" s="128"/>
      <c r="B61" s="150"/>
      <c r="C61" s="130" t="s">
        <v>120</v>
      </c>
      <c r="D61" s="130" t="s">
        <v>120</v>
      </c>
      <c r="E61" s="110"/>
      <c r="F61" s="131"/>
      <c r="G61" s="131"/>
      <c r="H61" s="131"/>
      <c r="I61" s="132"/>
      <c r="J61" s="132">
        <v>1.4772557899553873E-2</v>
      </c>
      <c r="K61" s="132">
        <v>1.4143476835154526E-2</v>
      </c>
      <c r="L61" s="132">
        <v>1.5202841830095503E-2</v>
      </c>
      <c r="M61" s="132">
        <v>1.5822598424490658E-2</v>
      </c>
      <c r="N61" s="132">
        <v>1.6793489725057738E-2</v>
      </c>
      <c r="O61" s="132">
        <v>1.8843052271287651E-2</v>
      </c>
      <c r="P61" s="132">
        <v>2.0542293623109154E-2</v>
      </c>
      <c r="Q61" s="132">
        <v>2.109739663189189E-2</v>
      </c>
      <c r="R61" s="132">
        <v>1.9653699608528384E-2</v>
      </c>
      <c r="S61" s="132">
        <v>1.6705687830328456E-2</v>
      </c>
      <c r="T61" s="132">
        <v>1.9104926571361348E-2</v>
      </c>
      <c r="U61" s="132">
        <v>2.083620137201098E-2</v>
      </c>
      <c r="V61" s="132">
        <v>1.9936177754282778E-2</v>
      </c>
      <c r="W61" s="132">
        <v>1.8508534698349892E-2</v>
      </c>
      <c r="X61" s="132">
        <v>1.7980746077904758E-2</v>
      </c>
      <c r="Y61" s="132">
        <v>1.7167155925333199E-2</v>
      </c>
      <c r="Z61" s="132">
        <v>2.2269092481466815E-2</v>
      </c>
      <c r="AA61" s="132">
        <v>2.5572552760718393E-2</v>
      </c>
      <c r="AB61" s="132">
        <v>2.8419521395569181E-2</v>
      </c>
      <c r="AC61" s="132">
        <v>2.700501285043538E-2</v>
      </c>
      <c r="AD61" s="132">
        <v>2.9359739539406932E-2</v>
      </c>
      <c r="AE61" s="132">
        <v>2.845025228703453E-2</v>
      </c>
      <c r="AF61" s="132">
        <v>2.5348411951137999E-2</v>
      </c>
      <c r="AG61" s="132">
        <v>1.9666991969372594E-2</v>
      </c>
      <c r="AH61" s="132">
        <v>1.9391943769790931E-2</v>
      </c>
      <c r="AI61" s="133">
        <v>1.9391943769790931E-2</v>
      </c>
      <c r="AJ61" s="133">
        <v>1.9391943769790931E-2</v>
      </c>
      <c r="AK61" s="133">
        <v>1.9391943769790931E-2</v>
      </c>
      <c r="AL61" s="133">
        <v>1.9391943769790931E-2</v>
      </c>
      <c r="AM61" s="133">
        <v>1.9391943769790931E-2</v>
      </c>
      <c r="AN61" s="133">
        <v>1.9391943769790931E-2</v>
      </c>
      <c r="AO61" s="133">
        <v>1.9391943769790931E-2</v>
      </c>
      <c r="AP61" s="133">
        <v>1.9391943769790931E-2</v>
      </c>
      <c r="AQ61" s="133">
        <v>1.9391943769790931E-2</v>
      </c>
      <c r="AR61" s="133">
        <v>1.9391943769790931E-2</v>
      </c>
      <c r="AS61" s="133">
        <v>1.9391943769790931E-2</v>
      </c>
      <c r="AT61" s="134"/>
      <c r="AU61" s="134"/>
      <c r="AV61" s="131"/>
      <c r="AW61" s="131"/>
      <c r="AX61" s="131"/>
      <c r="AY61" s="131"/>
      <c r="AZ61" s="131"/>
      <c r="BA61" s="131"/>
      <c r="BB61" s="131"/>
      <c r="BC61" s="135"/>
      <c r="BD61" s="150"/>
      <c r="BE61" s="123" t="s">
        <v>130</v>
      </c>
      <c r="BF61" s="124">
        <v>0.25</v>
      </c>
      <c r="BG61" s="125">
        <v>0.25</v>
      </c>
      <c r="BH61" s="125">
        <v>0.25</v>
      </c>
      <c r="BI61" s="126">
        <v>0.25</v>
      </c>
      <c r="BJ61" s="126">
        <v>1</v>
      </c>
      <c r="BK61" s="134"/>
      <c r="BL61" s="131"/>
      <c r="BM61" s="131"/>
      <c r="BN61" s="131"/>
      <c r="BO61" s="132"/>
      <c r="BP61" s="133"/>
    </row>
    <row r="62" spans="1:68" ht="12.75" customHeight="1">
      <c r="A62" s="108"/>
      <c r="B62" s="149"/>
      <c r="C62" s="108"/>
      <c r="D62" s="108"/>
      <c r="E62" s="110"/>
      <c r="F62" s="71"/>
      <c r="G62" s="71"/>
      <c r="H62" s="71"/>
      <c r="I62" s="71"/>
      <c r="J62" s="118"/>
      <c r="K62" s="118"/>
      <c r="L62" s="118"/>
      <c r="M62" s="118"/>
      <c r="N62" s="118"/>
      <c r="O62" s="118"/>
      <c r="P62" s="118"/>
      <c r="Q62" s="118"/>
      <c r="R62" s="118"/>
      <c r="S62" s="118"/>
      <c r="T62" s="118"/>
      <c r="U62" s="118"/>
      <c r="V62" s="118"/>
      <c r="W62" s="118"/>
      <c r="X62" s="118"/>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71"/>
      <c r="AW62" s="71"/>
      <c r="AX62" s="71"/>
      <c r="AY62" s="71"/>
      <c r="AZ62" s="71"/>
      <c r="BA62" s="71"/>
      <c r="BB62" s="71"/>
      <c r="BC62" s="111"/>
      <c r="BD62" s="149"/>
      <c r="BE62" s="108"/>
      <c r="BF62" s="112"/>
      <c r="BG62" s="71"/>
      <c r="BH62" s="71"/>
      <c r="BI62" s="113"/>
      <c r="BJ62" s="113"/>
      <c r="BK62" s="118"/>
      <c r="BL62" s="71"/>
      <c r="BM62" s="71"/>
      <c r="BN62" s="71"/>
      <c r="BO62" s="118"/>
      <c r="BP62" s="118"/>
    </row>
    <row r="63" spans="1:68" ht="12.75" customHeight="1">
      <c r="A63" s="108"/>
      <c r="B63" s="145">
        <v>200822</v>
      </c>
      <c r="C63" s="123" t="s">
        <v>131</v>
      </c>
      <c r="D63" s="123" t="s">
        <v>132</v>
      </c>
      <c r="E63" s="115">
        <v>1</v>
      </c>
      <c r="F63" s="71"/>
      <c r="G63" s="71"/>
      <c r="H63" s="71"/>
      <c r="I63" s="146"/>
      <c r="J63" s="142">
        <v>20.688801000000002</v>
      </c>
      <c r="K63" s="142">
        <v>27.679479999999998</v>
      </c>
      <c r="L63" s="142">
        <v>14.808060999999999</v>
      </c>
      <c r="M63" s="142">
        <v>22.754691000000001</v>
      </c>
      <c r="N63" s="142">
        <v>15.348697999999999</v>
      </c>
      <c r="O63" s="142">
        <v>15.521721999999997</v>
      </c>
      <c r="P63" s="142">
        <v>18.088111999999999</v>
      </c>
      <c r="Q63" s="142">
        <v>21.839694999999999</v>
      </c>
      <c r="R63" s="142">
        <v>26.715606000000001</v>
      </c>
      <c r="S63" s="142">
        <v>31.753243999999995</v>
      </c>
      <c r="T63" s="142">
        <v>41.608142000000001</v>
      </c>
      <c r="U63" s="142">
        <v>35.146999999999998</v>
      </c>
      <c r="V63" s="142">
        <v>32.314</v>
      </c>
      <c r="W63" s="142">
        <v>41.461999999999996</v>
      </c>
      <c r="X63" s="142">
        <v>65.62</v>
      </c>
      <c r="Y63" s="142">
        <v>57.973999999999997</v>
      </c>
      <c r="Z63" s="142">
        <v>64.358999999999995</v>
      </c>
      <c r="AA63" s="142">
        <v>76.622</v>
      </c>
      <c r="AB63" s="142">
        <v>91.085999999999999</v>
      </c>
      <c r="AC63" s="142">
        <v>85.774000000000001</v>
      </c>
      <c r="AD63" s="142">
        <v>77.47</v>
      </c>
      <c r="AE63" s="142">
        <v>71.580999999999989</v>
      </c>
      <c r="AF63" s="142">
        <v>91.260999999999996</v>
      </c>
      <c r="AG63" s="142">
        <v>86.619</v>
      </c>
      <c r="AH63" s="142">
        <v>97.144000000000005</v>
      </c>
      <c r="AI63" s="142">
        <v>107.03457904445992</v>
      </c>
      <c r="AJ63" s="142">
        <v>117.93215341374392</v>
      </c>
      <c r="AK63" s="142">
        <v>129.93924891343516</v>
      </c>
      <c r="AL63" s="142">
        <v>143.16882986908948</v>
      </c>
      <c r="AM63" s="142">
        <v>157.74536190939114</v>
      </c>
      <c r="AN63" s="142">
        <v>173.80598295507352</v>
      </c>
      <c r="AO63" s="142">
        <v>191.50179343042154</v>
      </c>
      <c r="AP63" s="142">
        <v>210.99927783583431</v>
      </c>
      <c r="AQ63" s="142">
        <v>232.48187105578896</v>
      </c>
      <c r="AR63" s="142">
        <v>256.15168413823585</v>
      </c>
      <c r="AS63" s="142">
        <v>282.23140578178305</v>
      </c>
      <c r="AT63" s="118"/>
      <c r="AU63" s="118"/>
      <c r="AV63" s="71"/>
      <c r="AW63" s="71"/>
      <c r="AX63" s="71"/>
      <c r="AY63" s="71"/>
      <c r="AZ63" s="71"/>
      <c r="BA63" s="71"/>
      <c r="BB63" s="71"/>
      <c r="BC63" s="111"/>
      <c r="BD63" s="145">
        <v>200822</v>
      </c>
      <c r="BE63" s="123" t="s">
        <v>131</v>
      </c>
      <c r="BF63" s="147">
        <v>26.758644761114979</v>
      </c>
      <c r="BG63" s="146">
        <v>26.758644761114979</v>
      </c>
      <c r="BH63" s="146">
        <v>26.758644761114979</v>
      </c>
      <c r="BI63" s="148">
        <v>26.758644761114979</v>
      </c>
      <c r="BJ63" s="148">
        <v>107.03457904445992</v>
      </c>
      <c r="BK63" s="118"/>
      <c r="BL63" s="71"/>
      <c r="BM63" s="71"/>
      <c r="BN63" s="71"/>
      <c r="BO63" s="142"/>
      <c r="BP63" s="142"/>
    </row>
    <row r="64" spans="1:68" ht="10.5" hidden="1" customHeight="1">
      <c r="A64" s="108"/>
      <c r="B64" s="149"/>
      <c r="C64" s="123" t="s">
        <v>115</v>
      </c>
      <c r="D64" s="123" t="s">
        <v>115</v>
      </c>
      <c r="E64" s="110"/>
      <c r="F64" s="71"/>
      <c r="G64" s="71"/>
      <c r="H64" s="71"/>
      <c r="I64" s="146"/>
      <c r="J64" s="142"/>
      <c r="K64" s="142"/>
      <c r="L64" s="142"/>
      <c r="M64" s="142"/>
      <c r="N64" s="142"/>
      <c r="O64" s="142"/>
      <c r="P64" s="142"/>
      <c r="Q64" s="142"/>
      <c r="R64" s="142"/>
      <c r="S64" s="142"/>
      <c r="T64" s="142"/>
      <c r="U64" s="142"/>
      <c r="V64" s="142"/>
      <c r="W64" s="142"/>
      <c r="X64" s="142"/>
      <c r="Y64" s="142"/>
      <c r="Z64" s="142"/>
      <c r="AA64" s="142"/>
      <c r="AB64" s="142"/>
      <c r="AC64" s="142"/>
      <c r="AD64" s="142"/>
      <c r="AE64" s="142"/>
      <c r="AF64" s="142"/>
      <c r="AG64" s="142"/>
      <c r="AH64" s="142"/>
      <c r="AI64" s="127">
        <v>97.144000000000005</v>
      </c>
      <c r="AJ64" s="127">
        <v>107.03457904445992</v>
      </c>
      <c r="AK64" s="127">
        <v>117.93215341374392</v>
      </c>
      <c r="AL64" s="127">
        <v>129.93924891343516</v>
      </c>
      <c r="AM64" s="127">
        <v>143.16882986908948</v>
      </c>
      <c r="AN64" s="127">
        <v>157.74536190939114</v>
      </c>
      <c r="AO64" s="127">
        <v>173.80598295507352</v>
      </c>
      <c r="AP64" s="127">
        <v>191.50179343042154</v>
      </c>
      <c r="AQ64" s="127">
        <v>210.99927783583431</v>
      </c>
      <c r="AR64" s="127">
        <v>232.48187105578896</v>
      </c>
      <c r="AS64" s="127">
        <v>256.15168413823585</v>
      </c>
      <c r="AT64" s="118"/>
      <c r="AU64" s="118"/>
      <c r="AV64" s="71"/>
      <c r="AW64" s="71"/>
      <c r="AX64" s="71"/>
      <c r="AY64" s="71"/>
      <c r="AZ64" s="71"/>
      <c r="BA64" s="71"/>
      <c r="BB64" s="71"/>
      <c r="BC64" s="111"/>
      <c r="BD64" s="149"/>
      <c r="BE64" s="123" t="s">
        <v>133</v>
      </c>
      <c r="BF64" s="124">
        <v>0.25</v>
      </c>
      <c r="BG64" s="125">
        <v>0.25</v>
      </c>
      <c r="BH64" s="125">
        <v>0.25</v>
      </c>
      <c r="BI64" s="126">
        <v>0.25</v>
      </c>
      <c r="BJ64" s="126">
        <v>1</v>
      </c>
      <c r="BK64" s="118"/>
      <c r="BL64" s="71"/>
      <c r="BM64" s="71"/>
      <c r="BN64" s="71"/>
      <c r="BO64" s="142"/>
      <c r="BP64" s="127"/>
    </row>
    <row r="65" spans="1:68" ht="12.75" customHeight="1">
      <c r="A65" s="128"/>
      <c r="B65" s="150"/>
      <c r="C65" s="130" t="s">
        <v>120</v>
      </c>
      <c r="D65" s="130" t="s">
        <v>120</v>
      </c>
      <c r="E65" s="110"/>
      <c r="F65" s="131"/>
      <c r="G65" s="131"/>
      <c r="H65" s="131"/>
      <c r="I65" s="132"/>
      <c r="J65" s="132">
        <v>3.2365464051728157E-3</v>
      </c>
      <c r="K65" s="132">
        <v>4.3566671428865089E-3</v>
      </c>
      <c r="L65" s="132">
        <v>2.7026950582788004E-3</v>
      </c>
      <c r="M65" s="132">
        <v>4.2545439802559584E-3</v>
      </c>
      <c r="N65" s="132">
        <v>3.1620100847432739E-3</v>
      </c>
      <c r="O65" s="132">
        <v>3.4134815849642453E-3</v>
      </c>
      <c r="P65" s="132">
        <v>3.3189979345831992E-3</v>
      </c>
      <c r="Q65" s="132">
        <v>3.5943890868610079E-3</v>
      </c>
      <c r="R65" s="132">
        <v>3.3242863765217613E-3</v>
      </c>
      <c r="S65" s="132">
        <v>3.0559601860651675E-3</v>
      </c>
      <c r="T65" s="132">
        <v>3.7093779063323133E-3</v>
      </c>
      <c r="U65" s="132">
        <v>2.9485325163649133E-3</v>
      </c>
      <c r="V65" s="132">
        <v>2.4250982433460084E-3</v>
      </c>
      <c r="W65" s="132">
        <v>2.9932049007648114E-3</v>
      </c>
      <c r="X65" s="132">
        <v>3.7982274166959941E-3</v>
      </c>
      <c r="Y65" s="132">
        <v>3.0142701310963654E-3</v>
      </c>
      <c r="Z65" s="132">
        <v>3.4188020567314289E-3</v>
      </c>
      <c r="AA65" s="132">
        <v>4.53731223082248E-3</v>
      </c>
      <c r="AB65" s="132">
        <v>5.4441800898385939E-3</v>
      </c>
      <c r="AC65" s="132">
        <v>4.9641201769197764E-3</v>
      </c>
      <c r="AD65" s="132">
        <v>4.564883839998906E-3</v>
      </c>
      <c r="AE65" s="132">
        <v>3.9622963816070972E-3</v>
      </c>
      <c r="AF65" s="132">
        <v>4.2968429614801623E-3</v>
      </c>
      <c r="AG65" s="132">
        <v>2.9212491016852955E-3</v>
      </c>
      <c r="AH65" s="132">
        <v>2.9734681086791208E-3</v>
      </c>
      <c r="AI65" s="133">
        <v>2.9734681086791208E-3</v>
      </c>
      <c r="AJ65" s="133">
        <v>2.9734681086791208E-3</v>
      </c>
      <c r="AK65" s="133">
        <v>2.9734681086791208E-3</v>
      </c>
      <c r="AL65" s="133">
        <v>2.9734681086791208E-3</v>
      </c>
      <c r="AM65" s="133">
        <v>2.9734681086791208E-3</v>
      </c>
      <c r="AN65" s="133">
        <v>2.9734681086791208E-3</v>
      </c>
      <c r="AO65" s="133">
        <v>2.9734681086791208E-3</v>
      </c>
      <c r="AP65" s="133">
        <v>2.9734681086791208E-3</v>
      </c>
      <c r="AQ65" s="133">
        <v>2.9734681086791208E-3</v>
      </c>
      <c r="AR65" s="133">
        <v>2.9734681086791208E-3</v>
      </c>
      <c r="AS65" s="133">
        <v>2.9734681086791208E-3</v>
      </c>
      <c r="AT65" s="134"/>
      <c r="AU65" s="134"/>
      <c r="AV65" s="131"/>
      <c r="AW65" s="131"/>
      <c r="AX65" s="131"/>
      <c r="AY65" s="131"/>
      <c r="AZ65" s="131"/>
      <c r="BA65" s="131"/>
      <c r="BB65" s="131"/>
      <c r="BC65" s="135"/>
      <c r="BD65" s="150"/>
      <c r="BE65" s="123" t="s">
        <v>134</v>
      </c>
      <c r="BF65" s="124">
        <v>0.25</v>
      </c>
      <c r="BG65" s="125">
        <v>0.25</v>
      </c>
      <c r="BH65" s="125">
        <v>0.25</v>
      </c>
      <c r="BI65" s="126">
        <v>0.25</v>
      </c>
      <c r="BJ65" s="126">
        <v>1</v>
      </c>
      <c r="BK65" s="134"/>
      <c r="BL65" s="131"/>
      <c r="BM65" s="131"/>
      <c r="BN65" s="131"/>
      <c r="BO65" s="132"/>
      <c r="BP65" s="133"/>
    </row>
    <row r="66" spans="1:68" ht="12.75" customHeight="1">
      <c r="A66" s="108"/>
      <c r="B66" s="149"/>
      <c r="C66" s="108"/>
      <c r="D66" s="108"/>
      <c r="E66" s="110"/>
      <c r="F66" s="71"/>
      <c r="G66" s="71"/>
      <c r="H66" s="71"/>
      <c r="I66" s="71"/>
      <c r="J66" s="118"/>
      <c r="K66" s="118"/>
      <c r="L66" s="118"/>
      <c r="M66" s="118"/>
      <c r="N66" s="118"/>
      <c r="O66" s="118"/>
      <c r="P66" s="118"/>
      <c r="Q66" s="118"/>
      <c r="R66" s="118"/>
      <c r="S66" s="118"/>
      <c r="T66" s="118"/>
      <c r="U66" s="118"/>
      <c r="V66" s="118"/>
      <c r="W66" s="118"/>
      <c r="X66" s="118"/>
      <c r="Y66" s="118"/>
      <c r="Z66" s="118"/>
      <c r="AA66" s="118"/>
      <c r="AB66" s="118"/>
      <c r="AC66" s="118"/>
      <c r="AD66" s="118"/>
      <c r="AE66" s="118"/>
      <c r="AF66" s="118"/>
      <c r="AG66" s="118"/>
      <c r="AH66" s="118"/>
      <c r="AI66" s="118"/>
      <c r="AJ66" s="118"/>
      <c r="AK66" s="118"/>
      <c r="AL66" s="118"/>
      <c r="AM66" s="118"/>
      <c r="AN66" s="118"/>
      <c r="AO66" s="118"/>
      <c r="AP66" s="118"/>
      <c r="AQ66" s="118"/>
      <c r="AR66" s="118"/>
      <c r="AS66" s="118"/>
      <c r="AT66" s="118"/>
      <c r="AU66" s="118"/>
      <c r="AV66" s="71"/>
      <c r="AW66" s="71"/>
      <c r="AX66" s="71"/>
      <c r="AY66" s="71"/>
      <c r="AZ66" s="71"/>
      <c r="BA66" s="71"/>
      <c r="BB66" s="71"/>
      <c r="BC66" s="111"/>
      <c r="BD66" s="149"/>
      <c r="BE66" s="108"/>
      <c r="BF66" s="112"/>
      <c r="BG66" s="71"/>
      <c r="BH66" s="71"/>
      <c r="BI66" s="113"/>
      <c r="BJ66" s="113"/>
      <c r="BK66" s="118"/>
      <c r="BL66" s="71"/>
      <c r="BM66" s="71"/>
      <c r="BN66" s="71"/>
      <c r="BO66" s="118"/>
      <c r="BP66" s="118"/>
    </row>
    <row r="67" spans="1:68" ht="12.75" customHeight="1">
      <c r="A67" s="108"/>
      <c r="B67" s="145">
        <v>200823</v>
      </c>
      <c r="C67" s="123" t="s">
        <v>135</v>
      </c>
      <c r="D67" s="123" t="s">
        <v>136</v>
      </c>
      <c r="E67" s="115">
        <v>1</v>
      </c>
      <c r="F67" s="71"/>
      <c r="G67" s="71"/>
      <c r="H67" s="71"/>
      <c r="I67" s="146"/>
      <c r="J67" s="142">
        <v>191.86575299999998</v>
      </c>
      <c r="K67" s="142">
        <v>267.70649599999996</v>
      </c>
      <c r="L67" s="142">
        <v>31.221591999999998</v>
      </c>
      <c r="M67" s="142">
        <v>31.909233</v>
      </c>
      <c r="N67" s="142">
        <v>18.819369999999999</v>
      </c>
      <c r="O67" s="142">
        <v>17.567627999999999</v>
      </c>
      <c r="P67" s="142">
        <v>23.197481999999997</v>
      </c>
      <c r="Q67" s="142">
        <v>37.260634000000003</v>
      </c>
      <c r="R67" s="142">
        <v>57.794431000000003</v>
      </c>
      <c r="S67" s="142">
        <v>75.63694799999999</v>
      </c>
      <c r="T67" s="142">
        <v>78.384366</v>
      </c>
      <c r="U67" s="142">
        <v>36.788000000000004</v>
      </c>
      <c r="V67" s="142">
        <v>95.865999999999985</v>
      </c>
      <c r="W67" s="142">
        <v>35.423000000000002</v>
      </c>
      <c r="X67" s="142">
        <v>84.188999999999993</v>
      </c>
      <c r="Y67" s="142">
        <v>89.96</v>
      </c>
      <c r="Z67" s="142">
        <v>121.96999999999998</v>
      </c>
      <c r="AA67" s="142">
        <v>119.89899999999999</v>
      </c>
      <c r="AB67" s="142">
        <v>132.94499999999999</v>
      </c>
      <c r="AC67" s="142">
        <v>128.44900000000001</v>
      </c>
      <c r="AD67" s="142">
        <v>61.644999999999996</v>
      </c>
      <c r="AE67" s="142">
        <v>227.18199999999996</v>
      </c>
      <c r="AF67" s="142">
        <v>90.929999999999993</v>
      </c>
      <c r="AG67" s="142">
        <v>66.057000000000002</v>
      </c>
      <c r="AH67" s="142">
        <v>100.249</v>
      </c>
      <c r="AI67" s="142">
        <v>110.45571023046264</v>
      </c>
      <c r="AJ67" s="142">
        <v>121.70160223559266</v>
      </c>
      <c r="AK67" s="142">
        <v>134.09247883886769</v>
      </c>
      <c r="AL67" s="142">
        <v>147.7449150286827</v>
      </c>
      <c r="AM67" s="142">
        <v>162.78735471109437</v>
      </c>
      <c r="AN67" s="142">
        <v>179.36131912689581</v>
      </c>
      <c r="AO67" s="142">
        <v>197.62273830196747</v>
      </c>
      <c r="AP67" s="142">
        <v>217.74341805736384</v>
      </c>
      <c r="AQ67" s="142">
        <v>239.91265638095805</v>
      </c>
      <c r="AR67" s="142">
        <v>264.33902436768102</v>
      </c>
      <c r="AS67" s="142">
        <v>291.25232848367341</v>
      </c>
      <c r="AT67" s="118"/>
      <c r="AU67" s="118"/>
      <c r="AV67" s="71"/>
      <c r="AW67" s="71"/>
      <c r="AX67" s="71"/>
      <c r="AY67" s="71"/>
      <c r="AZ67" s="71"/>
      <c r="BA67" s="71"/>
      <c r="BB67" s="71"/>
      <c r="BC67" s="111"/>
      <c r="BD67" s="145">
        <v>200823</v>
      </c>
      <c r="BE67" s="123" t="s">
        <v>135</v>
      </c>
      <c r="BF67" s="147">
        <v>27.613927557615661</v>
      </c>
      <c r="BG67" s="146">
        <v>27.613927557615661</v>
      </c>
      <c r="BH67" s="146">
        <v>27.613927557615661</v>
      </c>
      <c r="BI67" s="148">
        <v>27.613927557615654</v>
      </c>
      <c r="BJ67" s="148">
        <v>110.45571023046264</v>
      </c>
      <c r="BK67" s="118"/>
      <c r="BL67" s="71"/>
      <c r="BM67" s="71"/>
      <c r="BN67" s="71"/>
      <c r="BO67" s="142"/>
      <c r="BP67" s="142"/>
    </row>
    <row r="68" spans="1:68" ht="10.5" hidden="1" customHeight="1">
      <c r="A68" s="108"/>
      <c r="B68" s="149"/>
      <c r="C68" s="123" t="s">
        <v>115</v>
      </c>
      <c r="D68" s="123" t="s">
        <v>115</v>
      </c>
      <c r="E68" s="110"/>
      <c r="F68" s="71"/>
      <c r="G68" s="71"/>
      <c r="H68" s="71"/>
      <c r="I68" s="146"/>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27">
        <v>100.249</v>
      </c>
      <c r="AJ68" s="127">
        <v>110.45571023046264</v>
      </c>
      <c r="AK68" s="127">
        <v>121.70160223559266</v>
      </c>
      <c r="AL68" s="127">
        <v>134.09247883886769</v>
      </c>
      <c r="AM68" s="127">
        <v>147.7449150286827</v>
      </c>
      <c r="AN68" s="127">
        <v>162.78735471109437</v>
      </c>
      <c r="AO68" s="127">
        <v>179.36131912689581</v>
      </c>
      <c r="AP68" s="127">
        <v>197.62273830196747</v>
      </c>
      <c r="AQ68" s="127">
        <v>217.74341805736384</v>
      </c>
      <c r="AR68" s="127">
        <v>239.91265638095805</v>
      </c>
      <c r="AS68" s="127">
        <v>264.33902436768102</v>
      </c>
      <c r="AT68" s="118"/>
      <c r="AU68" s="118"/>
      <c r="AV68" s="71"/>
      <c r="AW68" s="71"/>
      <c r="AX68" s="71"/>
      <c r="AY68" s="71"/>
      <c r="AZ68" s="71"/>
      <c r="BA68" s="71"/>
      <c r="BB68" s="71"/>
      <c r="BC68" s="111"/>
      <c r="BD68" s="149"/>
      <c r="BE68" s="123" t="s">
        <v>137</v>
      </c>
      <c r="BF68" s="124">
        <v>0.25</v>
      </c>
      <c r="BG68" s="125">
        <v>0.25</v>
      </c>
      <c r="BH68" s="125">
        <v>0.25</v>
      </c>
      <c r="BI68" s="126">
        <v>0.24999999999999994</v>
      </c>
      <c r="BJ68" s="126">
        <v>1</v>
      </c>
      <c r="BK68" s="118"/>
      <c r="BL68" s="71"/>
      <c r="BM68" s="71"/>
      <c r="BN68" s="71"/>
      <c r="BO68" s="142"/>
      <c r="BP68" s="127"/>
    </row>
    <row r="69" spans="1:68" ht="12.75" customHeight="1">
      <c r="A69" s="128"/>
      <c r="B69" s="150"/>
      <c r="C69" s="130" t="s">
        <v>120</v>
      </c>
      <c r="D69" s="130" t="s">
        <v>120</v>
      </c>
      <c r="E69" s="110"/>
      <c r="F69" s="131"/>
      <c r="G69" s="131"/>
      <c r="H69" s="131"/>
      <c r="I69" s="132"/>
      <c r="J69" s="132">
        <v>3.0015389154157617E-2</v>
      </c>
      <c r="K69" s="132">
        <v>4.213619963454799E-2</v>
      </c>
      <c r="L69" s="132">
        <v>5.6984126692884995E-3</v>
      </c>
      <c r="M69" s="132">
        <v>5.9662086896602896E-3</v>
      </c>
      <c r="N69" s="132">
        <v>3.8770088334863992E-3</v>
      </c>
      <c r="O69" s="132">
        <v>3.8634099147956823E-3</v>
      </c>
      <c r="P69" s="132">
        <v>4.2565191350833597E-3</v>
      </c>
      <c r="Q69" s="132">
        <v>6.1323757597861253E-3</v>
      </c>
      <c r="R69" s="132">
        <v>7.1914984676794145E-3</v>
      </c>
      <c r="S69" s="132">
        <v>7.2793665328645283E-3</v>
      </c>
      <c r="T69" s="132">
        <v>6.9879889239530509E-3</v>
      </c>
      <c r="U69" s="132">
        <v>3.086198372891924E-3</v>
      </c>
      <c r="V69" s="132">
        <v>7.1945431762272822E-3</v>
      </c>
      <c r="W69" s="132">
        <v>2.5572402971345311E-3</v>
      </c>
      <c r="X69" s="132">
        <v>4.8730412676656351E-3</v>
      </c>
      <c r="Y69" s="132">
        <v>4.677333649453704E-3</v>
      </c>
      <c r="Z69" s="132">
        <v>6.4791449037357998E-3</v>
      </c>
      <c r="AA69" s="132">
        <v>7.1000391423270666E-3</v>
      </c>
      <c r="AB69" s="132">
        <v>7.9460786733811118E-3</v>
      </c>
      <c r="AC69" s="132">
        <v>7.4339108891408627E-3</v>
      </c>
      <c r="AD69" s="132">
        <v>3.6324030504289733E-3</v>
      </c>
      <c r="AE69" s="132">
        <v>1.2575437847560994E-2</v>
      </c>
      <c r="AF69" s="132">
        <v>4.2812584837706264E-3</v>
      </c>
      <c r="AG69" s="132">
        <v>2.2277901142939258E-3</v>
      </c>
      <c r="AH69" s="132">
        <v>3.068508651352355E-3</v>
      </c>
      <c r="AI69" s="133">
        <v>3.068508651352355E-3</v>
      </c>
      <c r="AJ69" s="133">
        <v>3.068508651352355E-3</v>
      </c>
      <c r="AK69" s="133">
        <v>3.068508651352355E-3</v>
      </c>
      <c r="AL69" s="133">
        <v>3.068508651352355E-3</v>
      </c>
      <c r="AM69" s="133">
        <v>3.068508651352355E-3</v>
      </c>
      <c r="AN69" s="133">
        <v>3.068508651352355E-3</v>
      </c>
      <c r="AO69" s="133">
        <v>3.068508651352355E-3</v>
      </c>
      <c r="AP69" s="133">
        <v>3.068508651352355E-3</v>
      </c>
      <c r="AQ69" s="133">
        <v>3.068508651352355E-3</v>
      </c>
      <c r="AR69" s="133">
        <v>3.068508651352355E-3</v>
      </c>
      <c r="AS69" s="133">
        <v>3.068508651352355E-3</v>
      </c>
      <c r="AT69" s="134"/>
      <c r="AU69" s="134"/>
      <c r="AV69" s="131"/>
      <c r="AW69" s="131"/>
      <c r="AX69" s="131"/>
      <c r="AY69" s="131"/>
      <c r="AZ69" s="131"/>
      <c r="BA69" s="131"/>
      <c r="BB69" s="131"/>
      <c r="BC69" s="135"/>
      <c r="BD69" s="150"/>
      <c r="BE69" s="123" t="s">
        <v>138</v>
      </c>
      <c r="BF69" s="124">
        <v>0.25</v>
      </c>
      <c r="BG69" s="125">
        <v>0.25</v>
      </c>
      <c r="BH69" s="125">
        <v>0.25</v>
      </c>
      <c r="BI69" s="126">
        <v>0.24999999999999994</v>
      </c>
      <c r="BJ69" s="126">
        <v>1</v>
      </c>
      <c r="BK69" s="134"/>
      <c r="BL69" s="131"/>
      <c r="BM69" s="131"/>
      <c r="BN69" s="131"/>
      <c r="BO69" s="132"/>
      <c r="BP69" s="133"/>
    </row>
    <row r="70" spans="1:68" ht="12.75" customHeight="1">
      <c r="A70" s="108"/>
      <c r="B70" s="149"/>
      <c r="C70" s="108"/>
      <c r="D70" s="108"/>
      <c r="E70" s="110"/>
      <c r="F70" s="71"/>
      <c r="G70" s="71"/>
      <c r="H70" s="71"/>
      <c r="I70" s="71"/>
      <c r="J70" s="118"/>
      <c r="K70" s="118"/>
      <c r="L70" s="118"/>
      <c r="M70" s="118"/>
      <c r="N70" s="118"/>
      <c r="O70" s="118"/>
      <c r="P70" s="118"/>
      <c r="Q70" s="118"/>
      <c r="R70" s="118"/>
      <c r="S70" s="118"/>
      <c r="T70" s="118"/>
      <c r="U70" s="118"/>
      <c r="V70" s="118"/>
      <c r="W70" s="118"/>
      <c r="X70" s="118"/>
      <c r="Y70" s="118"/>
      <c r="Z70" s="118"/>
      <c r="AA70" s="118"/>
      <c r="AB70" s="118"/>
      <c r="AC70" s="118"/>
      <c r="AD70" s="118"/>
      <c r="AE70" s="118"/>
      <c r="AF70" s="118"/>
      <c r="AG70" s="118"/>
      <c r="AH70" s="118"/>
      <c r="AI70" s="118"/>
      <c r="AJ70" s="118"/>
      <c r="AK70" s="118"/>
      <c r="AL70" s="118"/>
      <c r="AM70" s="118"/>
      <c r="AN70" s="118"/>
      <c r="AO70" s="118"/>
      <c r="AP70" s="118"/>
      <c r="AQ70" s="118"/>
      <c r="AR70" s="118"/>
      <c r="AS70" s="118"/>
      <c r="AT70" s="118"/>
      <c r="AU70" s="118"/>
      <c r="AV70" s="71"/>
      <c r="AW70" s="71"/>
      <c r="AX70" s="71"/>
      <c r="AY70" s="71"/>
      <c r="AZ70" s="71"/>
      <c r="BA70" s="71"/>
      <c r="BB70" s="71"/>
      <c r="BC70" s="111"/>
      <c r="BD70" s="149"/>
      <c r="BE70" s="108"/>
      <c r="BF70" s="112"/>
      <c r="BG70" s="71"/>
      <c r="BH70" s="71"/>
      <c r="BI70" s="113"/>
      <c r="BJ70" s="113"/>
      <c r="BK70" s="118"/>
      <c r="BL70" s="71"/>
      <c r="BM70" s="71"/>
      <c r="BN70" s="71"/>
      <c r="BO70" s="118"/>
      <c r="BP70" s="118"/>
    </row>
    <row r="71" spans="1:68" ht="12.75" customHeight="1">
      <c r="A71" s="108"/>
      <c r="B71" s="145">
        <v>201130</v>
      </c>
      <c r="C71" s="123" t="s">
        <v>139</v>
      </c>
      <c r="D71" s="123" t="s">
        <v>140</v>
      </c>
      <c r="E71" s="115">
        <v>1</v>
      </c>
      <c r="F71" s="71"/>
      <c r="G71" s="71"/>
      <c r="H71" s="71"/>
      <c r="I71" s="146"/>
      <c r="J71" s="142">
        <v>47.914758999999997</v>
      </c>
      <c r="K71" s="142">
        <v>41.874441999999995</v>
      </c>
      <c r="L71" s="142">
        <v>49.963009</v>
      </c>
      <c r="M71" s="142">
        <v>29.863302999999998</v>
      </c>
      <c r="N71" s="142">
        <v>30.367165</v>
      </c>
      <c r="O71" s="142">
        <v>34.660921000000002</v>
      </c>
      <c r="P71" s="142">
        <v>54.787272999999999</v>
      </c>
      <c r="Q71" s="142">
        <v>38.816924999999998</v>
      </c>
      <c r="R71" s="142">
        <v>50.786808999999998</v>
      </c>
      <c r="S71" s="142">
        <v>68.254525999999998</v>
      </c>
      <c r="T71" s="142">
        <v>190.471429</v>
      </c>
      <c r="U71" s="142">
        <v>93.467999999999989</v>
      </c>
      <c r="V71" s="142">
        <v>73.873999999999995</v>
      </c>
      <c r="W71" s="142">
        <v>62.058999999999997</v>
      </c>
      <c r="X71" s="142">
        <v>60.382999999999996</v>
      </c>
      <c r="Y71" s="142">
        <v>63.471999999999994</v>
      </c>
      <c r="Z71" s="142">
        <v>87.61999999999999</v>
      </c>
      <c r="AA71" s="142">
        <v>85.933999999999997</v>
      </c>
      <c r="AB71" s="142">
        <v>109.949</v>
      </c>
      <c r="AC71" s="142">
        <v>151.43199999999999</v>
      </c>
      <c r="AD71" s="142">
        <v>177.52699999999999</v>
      </c>
      <c r="AE71" s="142">
        <v>190.02499999999998</v>
      </c>
      <c r="AF71" s="142">
        <v>178.61199999999999</v>
      </c>
      <c r="AG71" s="142">
        <v>138.78700000000001</v>
      </c>
      <c r="AH71" s="142">
        <v>154.923</v>
      </c>
      <c r="AI71" s="142">
        <v>170.69626625735881</v>
      </c>
      <c r="AJ71" s="142">
        <v>188.07546532279349</v>
      </c>
      <c r="AK71" s="142">
        <v>207.22410297513093</v>
      </c>
      <c r="AL71" s="142">
        <v>228.32233210294976</v>
      </c>
      <c r="AM71" s="142">
        <v>251.56864760652851</v>
      </c>
      <c r="AN71" s="142">
        <v>277.18175386383984</v>
      </c>
      <c r="AO71" s="142">
        <v>305.40262232995548</v>
      </c>
      <c r="AP71" s="142">
        <v>336.49675862802604</v>
      </c>
      <c r="AQ71" s="142">
        <v>370.75670046092392</v>
      </c>
      <c r="AR71" s="142">
        <v>408.50476984423034</v>
      </c>
      <c r="AS71" s="142">
        <v>450.09610555393209</v>
      </c>
      <c r="AT71" s="118"/>
      <c r="AU71" s="118"/>
      <c r="AV71" s="71"/>
      <c r="AW71" s="71"/>
      <c r="AX71" s="71"/>
      <c r="AY71" s="71"/>
      <c r="AZ71" s="71"/>
      <c r="BA71" s="71"/>
      <c r="BB71" s="71"/>
      <c r="BC71" s="111"/>
      <c r="BD71" s="145">
        <v>201130</v>
      </c>
      <c r="BE71" s="123" t="s">
        <v>139</v>
      </c>
      <c r="BF71" s="147">
        <v>42.674066564339704</v>
      </c>
      <c r="BG71" s="146">
        <v>42.674066564339704</v>
      </c>
      <c r="BH71" s="146">
        <v>42.674066564339704</v>
      </c>
      <c r="BI71" s="148">
        <v>42.674066564339711</v>
      </c>
      <c r="BJ71" s="148">
        <v>170.69626625735881</v>
      </c>
      <c r="BK71" s="118"/>
      <c r="BL71" s="71"/>
      <c r="BM71" s="71"/>
      <c r="BN71" s="71"/>
      <c r="BO71" s="142"/>
      <c r="BP71" s="142"/>
    </row>
    <row r="72" spans="1:68" ht="10.5" hidden="1" customHeight="1">
      <c r="A72" s="108"/>
      <c r="B72" s="149"/>
      <c r="C72" s="123" t="s">
        <v>115</v>
      </c>
      <c r="D72" s="123" t="s">
        <v>115</v>
      </c>
      <c r="E72" s="110"/>
      <c r="F72" s="71"/>
      <c r="G72" s="71"/>
      <c r="H72" s="71"/>
      <c r="I72" s="146"/>
      <c r="J72" s="142"/>
      <c r="K72" s="142"/>
      <c r="L72" s="142"/>
      <c r="M72" s="142"/>
      <c r="N72" s="142"/>
      <c r="O72" s="142"/>
      <c r="P72" s="142"/>
      <c r="Q72" s="142"/>
      <c r="R72" s="142"/>
      <c r="S72" s="142"/>
      <c r="T72" s="142"/>
      <c r="U72" s="142"/>
      <c r="V72" s="142"/>
      <c r="W72" s="142"/>
      <c r="X72" s="142"/>
      <c r="Y72" s="142"/>
      <c r="Z72" s="142"/>
      <c r="AA72" s="142"/>
      <c r="AB72" s="142"/>
      <c r="AC72" s="142"/>
      <c r="AD72" s="142"/>
      <c r="AE72" s="142"/>
      <c r="AF72" s="142"/>
      <c r="AG72" s="142"/>
      <c r="AH72" s="142"/>
      <c r="AI72" s="127">
        <v>154.923</v>
      </c>
      <c r="AJ72" s="127">
        <v>170.69626625735881</v>
      </c>
      <c r="AK72" s="127">
        <v>188.07546532279349</v>
      </c>
      <c r="AL72" s="127">
        <v>207.22410297513093</v>
      </c>
      <c r="AM72" s="127">
        <v>228.32233210294976</v>
      </c>
      <c r="AN72" s="127">
        <v>251.56864760652851</v>
      </c>
      <c r="AO72" s="127">
        <v>277.18175386383984</v>
      </c>
      <c r="AP72" s="127">
        <v>305.40262232995548</v>
      </c>
      <c r="AQ72" s="127">
        <v>336.49675862802604</v>
      </c>
      <c r="AR72" s="127">
        <v>370.75670046092392</v>
      </c>
      <c r="AS72" s="127">
        <v>408.50476984423034</v>
      </c>
      <c r="AT72" s="118"/>
      <c r="AU72" s="118"/>
      <c r="AV72" s="71"/>
      <c r="AW72" s="71"/>
      <c r="AX72" s="71"/>
      <c r="AY72" s="71"/>
      <c r="AZ72" s="71"/>
      <c r="BA72" s="71"/>
      <c r="BB72" s="71"/>
      <c r="BC72" s="111"/>
      <c r="BD72" s="149"/>
      <c r="BE72" s="123" t="s">
        <v>141</v>
      </c>
      <c r="BF72" s="124">
        <v>0.25</v>
      </c>
      <c r="BG72" s="125">
        <v>0.25</v>
      </c>
      <c r="BH72" s="125">
        <v>0.25</v>
      </c>
      <c r="BI72" s="126">
        <v>0.25000000000000006</v>
      </c>
      <c r="BJ72" s="126">
        <v>1</v>
      </c>
      <c r="BK72" s="118"/>
      <c r="BL72" s="71"/>
      <c r="BM72" s="71"/>
      <c r="BN72" s="71"/>
      <c r="BO72" s="142"/>
      <c r="BP72" s="127"/>
    </row>
    <row r="73" spans="1:68" ht="12.75" customHeight="1">
      <c r="A73" s="128"/>
      <c r="B73" s="150"/>
      <c r="C73" s="130" t="s">
        <v>120</v>
      </c>
      <c r="D73" s="130" t="s">
        <v>120</v>
      </c>
      <c r="E73" s="110"/>
      <c r="F73" s="131"/>
      <c r="G73" s="131"/>
      <c r="H73" s="131"/>
      <c r="I73" s="132"/>
      <c r="J73" s="132">
        <v>7.4957626107076862E-3</v>
      </c>
      <c r="K73" s="132">
        <v>6.5909115918401217E-3</v>
      </c>
      <c r="L73" s="132">
        <v>9.1190046773199571E-3</v>
      </c>
      <c r="M73" s="132">
        <v>5.5836722199044449E-3</v>
      </c>
      <c r="N73" s="132">
        <v>6.2559887473884095E-3</v>
      </c>
      <c r="O73" s="132">
        <v>7.6225057729677505E-3</v>
      </c>
      <c r="P73" s="132">
        <v>1.0052947810608752E-2</v>
      </c>
      <c r="Q73" s="132">
        <v>6.3885109936517989E-3</v>
      </c>
      <c r="R73" s="132">
        <v>6.3195234001322213E-3</v>
      </c>
      <c r="S73" s="132">
        <v>6.5688757336022051E-3</v>
      </c>
      <c r="T73" s="132">
        <v>1.6980583043581802E-2</v>
      </c>
      <c r="U73" s="132">
        <v>7.8411653125329533E-3</v>
      </c>
      <c r="V73" s="132">
        <v>5.5440894853296709E-3</v>
      </c>
      <c r="W73" s="132">
        <v>4.4801336871487969E-3</v>
      </c>
      <c r="X73" s="132">
        <v>3.4950985385911945E-3</v>
      </c>
      <c r="Y73" s="132">
        <v>3.3001302956661349E-3</v>
      </c>
      <c r="Z73" s="132">
        <v>4.6544451624606934E-3</v>
      </c>
      <c r="AA73" s="132">
        <v>5.0887393861227719E-3</v>
      </c>
      <c r="AB73" s="132">
        <v>6.5716153601833825E-3</v>
      </c>
      <c r="AC73" s="132">
        <v>8.7640385971426704E-3</v>
      </c>
      <c r="AD73" s="132">
        <v>1.0460696185148907E-2</v>
      </c>
      <c r="AE73" s="132">
        <v>1.0518648383158781E-2</v>
      </c>
      <c r="AF73" s="132">
        <v>8.409591337328045E-3</v>
      </c>
      <c r="AG73" s="132">
        <v>4.680628950641281E-3</v>
      </c>
      <c r="AH73" s="132">
        <v>4.7420180330323587E-3</v>
      </c>
      <c r="AI73" s="133">
        <v>4.7420180330323587E-3</v>
      </c>
      <c r="AJ73" s="133">
        <v>4.7420180330323587E-3</v>
      </c>
      <c r="AK73" s="133">
        <v>4.7420180330323587E-3</v>
      </c>
      <c r="AL73" s="133">
        <v>4.7420180330323587E-3</v>
      </c>
      <c r="AM73" s="133">
        <v>4.7420180330323587E-3</v>
      </c>
      <c r="AN73" s="133">
        <v>4.7420180330323587E-3</v>
      </c>
      <c r="AO73" s="133">
        <v>4.7420180330323587E-3</v>
      </c>
      <c r="AP73" s="133">
        <v>4.7420180330323587E-3</v>
      </c>
      <c r="AQ73" s="133">
        <v>4.7420180330323587E-3</v>
      </c>
      <c r="AR73" s="133">
        <v>4.7420180330323587E-3</v>
      </c>
      <c r="AS73" s="133">
        <v>4.7420180330323587E-3</v>
      </c>
      <c r="AT73" s="134"/>
      <c r="AU73" s="134"/>
      <c r="AV73" s="131"/>
      <c r="AW73" s="131"/>
      <c r="AX73" s="131"/>
      <c r="AY73" s="131"/>
      <c r="AZ73" s="131"/>
      <c r="BA73" s="131"/>
      <c r="BB73" s="131"/>
      <c r="BC73" s="135"/>
      <c r="BD73" s="150"/>
      <c r="BE73" s="123" t="s">
        <v>142</v>
      </c>
      <c r="BF73" s="124">
        <v>0.25</v>
      </c>
      <c r="BG73" s="125">
        <v>0.25</v>
      </c>
      <c r="BH73" s="125">
        <v>0.25</v>
      </c>
      <c r="BI73" s="126">
        <v>0.25000000000000006</v>
      </c>
      <c r="BJ73" s="126">
        <v>1</v>
      </c>
      <c r="BK73" s="134"/>
      <c r="BL73" s="131"/>
      <c r="BM73" s="131"/>
      <c r="BN73" s="131"/>
      <c r="BO73" s="132"/>
      <c r="BP73" s="133"/>
    </row>
    <row r="74" spans="1:68" ht="12.75" customHeight="1">
      <c r="A74" s="108"/>
      <c r="B74" s="149"/>
      <c r="C74" s="108"/>
      <c r="D74" s="108"/>
      <c r="E74" s="110"/>
      <c r="F74" s="71"/>
      <c r="G74" s="71"/>
      <c r="H74" s="71"/>
      <c r="I74" s="71"/>
      <c r="J74" s="118"/>
      <c r="K74" s="118"/>
      <c r="L74" s="118"/>
      <c r="M74" s="118"/>
      <c r="N74" s="118"/>
      <c r="O74" s="118"/>
      <c r="P74" s="118"/>
      <c r="Q74" s="118"/>
      <c r="R74" s="118"/>
      <c r="S74" s="118"/>
      <c r="T74" s="118"/>
      <c r="U74" s="118"/>
      <c r="V74" s="118"/>
      <c r="W74" s="118"/>
      <c r="X74" s="118"/>
      <c r="Y74" s="118"/>
      <c r="Z74" s="118"/>
      <c r="AA74" s="118"/>
      <c r="AB74" s="118"/>
      <c r="AC74" s="118"/>
      <c r="AD74" s="118"/>
      <c r="AE74" s="118"/>
      <c r="AF74" s="118"/>
      <c r="AG74" s="118"/>
      <c r="AH74" s="118"/>
      <c r="AI74" s="118"/>
      <c r="AJ74" s="118"/>
      <c r="AK74" s="118"/>
      <c r="AL74" s="118"/>
      <c r="AM74" s="118"/>
      <c r="AN74" s="118"/>
      <c r="AO74" s="118"/>
      <c r="AP74" s="118"/>
      <c r="AQ74" s="118"/>
      <c r="AR74" s="118"/>
      <c r="AS74" s="118"/>
      <c r="AT74" s="118"/>
      <c r="AU74" s="118"/>
      <c r="AV74" s="71"/>
      <c r="AW74" s="71"/>
      <c r="AX74" s="71"/>
      <c r="AY74" s="71"/>
      <c r="AZ74" s="71"/>
      <c r="BA74" s="71"/>
      <c r="BB74" s="71"/>
      <c r="BC74" s="111"/>
      <c r="BD74" s="149"/>
      <c r="BE74" s="108"/>
      <c r="BF74" s="112"/>
      <c r="BG74" s="71"/>
      <c r="BH74" s="71"/>
      <c r="BI74" s="113"/>
      <c r="BJ74" s="113"/>
      <c r="BK74" s="118"/>
      <c r="BL74" s="71"/>
      <c r="BM74" s="71"/>
      <c r="BN74" s="71"/>
      <c r="BO74" s="118"/>
      <c r="BP74" s="118"/>
    </row>
    <row r="75" spans="1:68" ht="12.75" customHeight="1">
      <c r="A75" s="108"/>
      <c r="B75" s="145">
        <v>201160</v>
      </c>
      <c r="C75" s="123" t="s">
        <v>143</v>
      </c>
      <c r="D75" s="123" t="s">
        <v>144</v>
      </c>
      <c r="E75" s="115">
        <v>1</v>
      </c>
      <c r="F75" s="71"/>
      <c r="G75" s="71"/>
      <c r="H75" s="71"/>
      <c r="I75" s="146"/>
      <c r="J75" s="142">
        <v>15.734293999999998</v>
      </c>
      <c r="K75" s="142">
        <v>3.8386299999999998</v>
      </c>
      <c r="L75" s="142">
        <v>2.369024</v>
      </c>
      <c r="M75" s="142">
        <v>2.963381</v>
      </c>
      <c r="N75" s="142">
        <v>3.7133349999999998</v>
      </c>
      <c r="O75" s="142">
        <v>4.7496339999999995</v>
      </c>
      <c r="P75" s="142">
        <v>24.904579999999999</v>
      </c>
      <c r="Q75" s="142">
        <v>25.972287999999999</v>
      </c>
      <c r="R75" s="142">
        <v>22.429207999999999</v>
      </c>
      <c r="S75" s="142">
        <v>13.709182</v>
      </c>
      <c r="T75" s="142">
        <v>14.352037999999999</v>
      </c>
      <c r="U75" s="142">
        <v>11.4</v>
      </c>
      <c r="V75" s="142">
        <v>11.506</v>
      </c>
      <c r="W75" s="142">
        <v>10.023999999999999</v>
      </c>
      <c r="X75" s="142">
        <v>13.801</v>
      </c>
      <c r="Y75" s="142">
        <v>14.455</v>
      </c>
      <c r="Z75" s="142">
        <v>14.812999999999999</v>
      </c>
      <c r="AA75" s="142">
        <v>10.591999999999999</v>
      </c>
      <c r="AB75" s="142">
        <v>0</v>
      </c>
      <c r="AC75" s="142">
        <v>0</v>
      </c>
      <c r="AD75" s="142">
        <v>0</v>
      </c>
      <c r="AE75" s="142">
        <v>0</v>
      </c>
      <c r="AF75" s="142">
        <v>0</v>
      </c>
      <c r="AG75" s="142">
        <v>0</v>
      </c>
      <c r="AH75" s="142">
        <v>0</v>
      </c>
      <c r="AI75" s="142">
        <v>0</v>
      </c>
      <c r="AJ75" s="142">
        <v>0</v>
      </c>
      <c r="AK75" s="142">
        <v>0</v>
      </c>
      <c r="AL75" s="142">
        <v>0</v>
      </c>
      <c r="AM75" s="142">
        <v>0</v>
      </c>
      <c r="AN75" s="142">
        <v>0</v>
      </c>
      <c r="AO75" s="142">
        <v>0</v>
      </c>
      <c r="AP75" s="142">
        <v>0</v>
      </c>
      <c r="AQ75" s="142">
        <v>0</v>
      </c>
      <c r="AR75" s="142">
        <v>0</v>
      </c>
      <c r="AS75" s="142">
        <v>0</v>
      </c>
      <c r="AT75" s="118"/>
      <c r="AU75" s="118"/>
      <c r="AV75" s="71"/>
      <c r="AW75" s="71"/>
      <c r="AX75" s="71"/>
      <c r="AY75" s="71"/>
      <c r="AZ75" s="71"/>
      <c r="BA75" s="71"/>
      <c r="BB75" s="71"/>
      <c r="BC75" s="111"/>
      <c r="BD75" s="145">
        <v>201160</v>
      </c>
      <c r="BE75" s="123" t="s">
        <v>143</v>
      </c>
      <c r="BF75" s="147">
        <v>0</v>
      </c>
      <c r="BG75" s="146">
        <v>0</v>
      </c>
      <c r="BH75" s="146">
        <v>0</v>
      </c>
      <c r="BI75" s="148">
        <v>0</v>
      </c>
      <c r="BJ75" s="148">
        <v>0</v>
      </c>
      <c r="BK75" s="118"/>
      <c r="BL75" s="71"/>
      <c r="BM75" s="71"/>
      <c r="BN75" s="71"/>
      <c r="BO75" s="142"/>
      <c r="BP75" s="142"/>
    </row>
    <row r="76" spans="1:68" ht="10.5" hidden="1" customHeight="1">
      <c r="A76" s="108"/>
      <c r="B76" s="149"/>
      <c r="C76" s="123" t="s">
        <v>115</v>
      </c>
      <c r="D76" s="123" t="s">
        <v>115</v>
      </c>
      <c r="E76" s="110"/>
      <c r="F76" s="71"/>
      <c r="G76" s="71"/>
      <c r="H76" s="71"/>
      <c r="I76" s="146"/>
      <c r="J76" s="142"/>
      <c r="K76" s="142"/>
      <c r="L76" s="142"/>
      <c r="M76" s="142"/>
      <c r="N76" s="142"/>
      <c r="O76" s="142"/>
      <c r="P76" s="142"/>
      <c r="Q76" s="142"/>
      <c r="R76" s="142"/>
      <c r="S76" s="142"/>
      <c r="T76" s="142"/>
      <c r="U76" s="142"/>
      <c r="V76" s="142"/>
      <c r="W76" s="142"/>
      <c r="X76" s="142"/>
      <c r="Y76" s="142"/>
      <c r="Z76" s="142"/>
      <c r="AA76" s="142"/>
      <c r="AB76" s="142"/>
      <c r="AC76" s="142"/>
      <c r="AD76" s="142"/>
      <c r="AE76" s="142"/>
      <c r="AF76" s="142"/>
      <c r="AG76" s="142"/>
      <c r="AH76" s="142"/>
      <c r="AI76" s="127">
        <v>0</v>
      </c>
      <c r="AJ76" s="127">
        <v>0</v>
      </c>
      <c r="AK76" s="127">
        <v>0</v>
      </c>
      <c r="AL76" s="127">
        <v>0</v>
      </c>
      <c r="AM76" s="127">
        <v>0</v>
      </c>
      <c r="AN76" s="127">
        <v>0</v>
      </c>
      <c r="AO76" s="127">
        <v>0</v>
      </c>
      <c r="AP76" s="127">
        <v>0</v>
      </c>
      <c r="AQ76" s="127">
        <v>0</v>
      </c>
      <c r="AR76" s="127">
        <v>0</v>
      </c>
      <c r="AS76" s="127">
        <v>0</v>
      </c>
      <c r="AT76" s="118"/>
      <c r="AU76" s="118"/>
      <c r="AV76" s="71"/>
      <c r="AW76" s="71"/>
      <c r="AX76" s="71"/>
      <c r="AY76" s="71"/>
      <c r="AZ76" s="71"/>
      <c r="BA76" s="71"/>
      <c r="BB76" s="71"/>
      <c r="BC76" s="111"/>
      <c r="BD76" s="149"/>
      <c r="BE76" s="123" t="s">
        <v>145</v>
      </c>
      <c r="BF76" s="124" t="s">
        <v>146</v>
      </c>
      <c r="BG76" s="125" t="s">
        <v>146</v>
      </c>
      <c r="BH76" s="125" t="s">
        <v>146</v>
      </c>
      <c r="BI76" s="126" t="s">
        <v>146</v>
      </c>
      <c r="BJ76" s="126" t="s">
        <v>146</v>
      </c>
      <c r="BK76" s="118"/>
      <c r="BL76" s="71"/>
      <c r="BM76" s="71"/>
      <c r="BN76" s="71"/>
      <c r="BO76" s="142"/>
      <c r="BP76" s="127"/>
    </row>
    <row r="77" spans="1:68" ht="12.75" customHeight="1">
      <c r="A77" s="128"/>
      <c r="B77" s="150"/>
      <c r="C77" s="130" t="s">
        <v>120</v>
      </c>
      <c r="D77" s="130" t="s">
        <v>120</v>
      </c>
      <c r="E77" s="110"/>
      <c r="F77" s="131"/>
      <c r="G77" s="131"/>
      <c r="H77" s="131"/>
      <c r="I77" s="132"/>
      <c r="J77" s="132">
        <v>2.4614656346509493E-3</v>
      </c>
      <c r="K77" s="132">
        <v>6.0418885017704223E-4</v>
      </c>
      <c r="L77" s="132">
        <v>4.3238270410581628E-4</v>
      </c>
      <c r="M77" s="132">
        <v>5.540762911153081E-4</v>
      </c>
      <c r="N77" s="132">
        <v>7.6499014561561929E-4</v>
      </c>
      <c r="O77" s="132">
        <v>1.0445225210398738E-3</v>
      </c>
      <c r="P77" s="132">
        <v>4.5697555157587508E-3</v>
      </c>
      <c r="Q77" s="132">
        <v>4.2745335293378007E-3</v>
      </c>
      <c r="R77" s="132">
        <v>2.7909196815738674E-3</v>
      </c>
      <c r="S77" s="132">
        <v>1.319383757310631E-3</v>
      </c>
      <c r="T77" s="132">
        <v>1.279488343123848E-3</v>
      </c>
      <c r="U77" s="132">
        <v>9.5636244022420159E-4</v>
      </c>
      <c r="V77" s="132">
        <v>8.6350128080519813E-4</v>
      </c>
      <c r="W77" s="132">
        <v>7.236478202997074E-4</v>
      </c>
      <c r="X77" s="132">
        <v>7.9883170645872307E-4</v>
      </c>
      <c r="Y77" s="132">
        <v>7.515657837133537E-4</v>
      </c>
      <c r="Z77" s="132">
        <v>7.8687852307156195E-4</v>
      </c>
      <c r="AA77" s="132">
        <v>6.2722470242060639E-4</v>
      </c>
      <c r="AB77" s="132">
        <v>0</v>
      </c>
      <c r="AC77" s="132">
        <v>0</v>
      </c>
      <c r="AD77" s="132">
        <v>0</v>
      </c>
      <c r="AE77" s="132">
        <v>0</v>
      </c>
      <c r="AF77" s="132">
        <v>0</v>
      </c>
      <c r="AG77" s="132">
        <v>0</v>
      </c>
      <c r="AH77" s="132">
        <v>0</v>
      </c>
      <c r="AI77" s="133">
        <v>0</v>
      </c>
      <c r="AJ77" s="133">
        <v>0</v>
      </c>
      <c r="AK77" s="133">
        <v>0</v>
      </c>
      <c r="AL77" s="133">
        <v>0</v>
      </c>
      <c r="AM77" s="133">
        <v>0</v>
      </c>
      <c r="AN77" s="133">
        <v>0</v>
      </c>
      <c r="AO77" s="133">
        <v>0</v>
      </c>
      <c r="AP77" s="133">
        <v>0</v>
      </c>
      <c r="AQ77" s="133">
        <v>0</v>
      </c>
      <c r="AR77" s="133">
        <v>0</v>
      </c>
      <c r="AS77" s="133">
        <v>0</v>
      </c>
      <c r="AT77" s="134"/>
      <c r="AU77" s="134"/>
      <c r="AV77" s="131"/>
      <c r="AW77" s="131"/>
      <c r="AX77" s="131"/>
      <c r="AY77" s="131"/>
      <c r="AZ77" s="131"/>
      <c r="BA77" s="131"/>
      <c r="BB77" s="131"/>
      <c r="BC77" s="135"/>
      <c r="BD77" s="150"/>
      <c r="BE77" s="123" t="s">
        <v>147</v>
      </c>
      <c r="BF77" s="124" t="s">
        <v>146</v>
      </c>
      <c r="BG77" s="125" t="s">
        <v>146</v>
      </c>
      <c r="BH77" s="125" t="s">
        <v>146</v>
      </c>
      <c r="BI77" s="126" t="s">
        <v>146</v>
      </c>
      <c r="BJ77" s="126" t="s">
        <v>146</v>
      </c>
      <c r="BK77" s="134"/>
      <c r="BL77" s="131"/>
      <c r="BM77" s="131"/>
      <c r="BN77" s="131"/>
      <c r="BO77" s="132"/>
      <c r="BP77" s="133"/>
    </row>
    <row r="78" spans="1:68" ht="12.75" customHeight="1">
      <c r="A78" s="108"/>
      <c r="B78" s="149"/>
      <c r="C78" s="108"/>
      <c r="D78" s="108"/>
      <c r="E78" s="110"/>
      <c r="F78" s="71"/>
      <c r="G78" s="71"/>
      <c r="H78" s="71"/>
      <c r="I78" s="71"/>
      <c r="J78" s="118"/>
      <c r="K78" s="118"/>
      <c r="L78" s="118"/>
      <c r="M78" s="118"/>
      <c r="N78" s="118"/>
      <c r="O78" s="118"/>
      <c r="P78" s="118"/>
      <c r="Q78" s="118"/>
      <c r="R78" s="118"/>
      <c r="S78" s="118"/>
      <c r="T78" s="118"/>
      <c r="U78" s="118"/>
      <c r="V78" s="118"/>
      <c r="W78" s="118"/>
      <c r="X78" s="118"/>
      <c r="Y78" s="118"/>
      <c r="Z78" s="118"/>
      <c r="AA78" s="118"/>
      <c r="AB78" s="118"/>
      <c r="AC78" s="118"/>
      <c r="AD78" s="118"/>
      <c r="AE78" s="118"/>
      <c r="AF78" s="118"/>
      <c r="AG78" s="118"/>
      <c r="AH78" s="118"/>
      <c r="AI78" s="118"/>
      <c r="AJ78" s="118"/>
      <c r="AK78" s="118"/>
      <c r="AL78" s="118"/>
      <c r="AM78" s="118"/>
      <c r="AN78" s="118"/>
      <c r="AO78" s="118"/>
      <c r="AP78" s="118"/>
      <c r="AQ78" s="118"/>
      <c r="AR78" s="118"/>
      <c r="AS78" s="118"/>
      <c r="AT78" s="118"/>
      <c r="AU78" s="118"/>
      <c r="AV78" s="71"/>
      <c r="AW78" s="71"/>
      <c r="AX78" s="71"/>
      <c r="AY78" s="71"/>
      <c r="AZ78" s="71"/>
      <c r="BA78" s="71"/>
      <c r="BB78" s="71"/>
      <c r="BC78" s="111"/>
      <c r="BD78" s="149"/>
      <c r="BE78" s="108"/>
      <c r="BF78" s="112"/>
      <c r="BG78" s="71"/>
      <c r="BH78" s="71"/>
      <c r="BI78" s="113"/>
      <c r="BJ78" s="113"/>
      <c r="BK78" s="118"/>
      <c r="BL78" s="71"/>
      <c r="BM78" s="71"/>
      <c r="BN78" s="71"/>
      <c r="BO78" s="118"/>
      <c r="BP78" s="118"/>
    </row>
    <row r="79" spans="1:68" ht="12.75" customHeight="1">
      <c r="A79" s="151"/>
      <c r="B79" s="109">
        <v>201080</v>
      </c>
      <c r="C79" s="123" t="s">
        <v>148</v>
      </c>
      <c r="D79" s="123" t="s">
        <v>149</v>
      </c>
      <c r="E79" s="152"/>
      <c r="F79" s="71"/>
      <c r="G79" s="71"/>
      <c r="H79" s="71"/>
      <c r="I79" s="146"/>
      <c r="J79" s="142">
        <v>37.348300000000002</v>
      </c>
      <c r="K79" s="142">
        <v>25.873567999999999</v>
      </c>
      <c r="L79" s="142">
        <v>16.607372999999999</v>
      </c>
      <c r="M79" s="142">
        <v>10.400644999999999</v>
      </c>
      <c r="N79" s="142">
        <v>6.0548709999999994</v>
      </c>
      <c r="O79" s="142">
        <v>4.3162259999999995</v>
      </c>
      <c r="P79" s="142">
        <v>3.8167789999999999</v>
      </c>
      <c r="Q79" s="142">
        <v>4.544511</v>
      </c>
      <c r="R79" s="142">
        <v>4.8472279999999994</v>
      </c>
      <c r="S79" s="142">
        <v>4.4682170000000001</v>
      </c>
      <c r="T79" s="142">
        <v>6.6564169999999994</v>
      </c>
      <c r="U79" s="142">
        <v>7.093</v>
      </c>
      <c r="V79" s="142">
        <v>8.3019999999999996</v>
      </c>
      <c r="W79" s="142">
        <v>8.8179999999999996</v>
      </c>
      <c r="X79" s="142">
        <v>9.0909999999999993</v>
      </c>
      <c r="Y79" s="142">
        <v>10.093999999999999</v>
      </c>
      <c r="Z79" s="142">
        <v>11.269</v>
      </c>
      <c r="AA79" s="142">
        <v>11.852</v>
      </c>
      <c r="AB79" s="142">
        <v>11.693999999999999</v>
      </c>
      <c r="AC79" s="142">
        <v>17.806999999999999</v>
      </c>
      <c r="AD79" s="142">
        <v>27.58</v>
      </c>
      <c r="AE79" s="142">
        <v>34.378</v>
      </c>
      <c r="AF79" s="142">
        <v>34.859000000000002</v>
      </c>
      <c r="AG79" s="142">
        <v>37.748999999999995</v>
      </c>
      <c r="AH79" s="142">
        <v>53.998999999999995</v>
      </c>
      <c r="AI79" s="142">
        <v>58.062225441212085</v>
      </c>
      <c r="AJ79" s="142">
        <v>39.129134440661666</v>
      </c>
      <c r="AK79" s="142">
        <v>26.369798099206509</v>
      </c>
      <c r="AL79" s="142">
        <v>17.771061428599214</v>
      </c>
      <c r="AM79" s="142">
        <v>11.976224585069904</v>
      </c>
      <c r="AN79" s="142">
        <v>8.070984160867793</v>
      </c>
      <c r="AO79" s="142">
        <v>5.4391753312797917</v>
      </c>
      <c r="AP79" s="142">
        <v>3.6655540011890815</v>
      </c>
      <c r="AQ79" s="142">
        <v>2.470280018068812</v>
      </c>
      <c r="AR79" s="142">
        <v>1.6647642800216587</v>
      </c>
      <c r="AS79" s="142">
        <v>1.121913340902404</v>
      </c>
      <c r="AT79" s="118"/>
      <c r="AU79" s="118"/>
      <c r="AV79" s="71"/>
      <c r="AW79" s="71"/>
      <c r="AX79" s="71"/>
      <c r="AY79" s="71"/>
      <c r="AZ79" s="71"/>
      <c r="BA79" s="71"/>
      <c r="BB79" s="71"/>
      <c r="BC79" s="153"/>
      <c r="BD79" s="109">
        <v>201080</v>
      </c>
      <c r="BE79" s="123" t="s">
        <v>148</v>
      </c>
      <c r="BF79" s="147">
        <v>14.515556360303021</v>
      </c>
      <c r="BG79" s="146">
        <v>14.515556360303021</v>
      </c>
      <c r="BH79" s="146">
        <v>14.515556360303021</v>
      </c>
      <c r="BI79" s="148">
        <v>14.515556360303023</v>
      </c>
      <c r="BJ79" s="148">
        <v>58.062225441212085</v>
      </c>
      <c r="BK79" s="118"/>
      <c r="BL79" s="71"/>
      <c r="BM79" s="71"/>
      <c r="BN79" s="71"/>
      <c r="BO79" s="142"/>
      <c r="BP79" s="142"/>
    </row>
    <row r="80" spans="1:68" ht="12.75" customHeight="1">
      <c r="A80" s="151"/>
      <c r="B80" s="109" t="s">
        <v>150</v>
      </c>
      <c r="C80" s="123" t="s">
        <v>151</v>
      </c>
      <c r="D80" s="123" t="s">
        <v>152</v>
      </c>
      <c r="E80" s="152"/>
      <c r="F80" s="71"/>
      <c r="G80" s="71"/>
      <c r="H80" s="71"/>
      <c r="I80" s="146"/>
      <c r="J80" s="142">
        <v>1.0893999999999999E-2</v>
      </c>
      <c r="K80" s="142">
        <v>1.0893999999999999E-2</v>
      </c>
      <c r="L80" s="142">
        <v>1.0893999999999999E-2</v>
      </c>
      <c r="M80" s="142">
        <v>3.5109999999999998E-3</v>
      </c>
      <c r="N80" s="142">
        <v>5.1298999999999997E-2</v>
      </c>
      <c r="O80" s="142">
        <v>0.16952100000000001</v>
      </c>
      <c r="P80" s="142">
        <v>0.49519799999999997</v>
      </c>
      <c r="Q80" s="142">
        <v>0.334702</v>
      </c>
      <c r="R80" s="142">
        <v>0.35359599999999997</v>
      </c>
      <c r="S80" s="142">
        <v>0.39800199999999997</v>
      </c>
      <c r="T80" s="142">
        <v>7.0330870000000001</v>
      </c>
      <c r="U80" s="142">
        <v>0.44799999999999995</v>
      </c>
      <c r="V80" s="142">
        <v>0.95599999999999996</v>
      </c>
      <c r="W80" s="142">
        <v>1.413</v>
      </c>
      <c r="X80" s="142">
        <v>38.650999999999996</v>
      </c>
      <c r="Y80" s="142">
        <v>69.58</v>
      </c>
      <c r="Z80" s="142">
        <v>51.533999999999999</v>
      </c>
      <c r="AA80" s="142">
        <v>56.113999999999997</v>
      </c>
      <c r="AB80" s="142">
        <v>0</v>
      </c>
      <c r="AC80" s="142">
        <v>16.161999999999999</v>
      </c>
      <c r="AD80" s="142">
        <v>5.4089999999999998</v>
      </c>
      <c r="AE80" s="142">
        <v>6.5969999999999995</v>
      </c>
      <c r="AF80" s="142">
        <v>3.8069999999999999</v>
      </c>
      <c r="AG80" s="142">
        <v>5.0129999999999999</v>
      </c>
      <c r="AH80" s="142">
        <v>6.6319999999999997</v>
      </c>
      <c r="AI80" s="142">
        <v>8.206077176020905</v>
      </c>
      <c r="AJ80" s="142">
        <v>7.4290817569485235</v>
      </c>
      <c r="AK80" s="142">
        <v>6.7256564333443647</v>
      </c>
      <c r="AL80" s="142">
        <v>6.0888351938081753</v>
      </c>
      <c r="AM80" s="142">
        <v>5.5123116062771969</v>
      </c>
      <c r="AN80" s="142">
        <v>4.9903763655153339</v>
      </c>
      <c r="AO80" s="142">
        <v>4.5178607539411466</v>
      </c>
      <c r="AP80" s="142">
        <v>4.0900854558880368</v>
      </c>
      <c r="AQ80" s="142">
        <v>3.7028142184049195</v>
      </c>
      <c r="AR80" s="142">
        <v>3.3522118997009431</v>
      </c>
      <c r="AS80" s="142">
        <v>3.0348064897885614</v>
      </c>
      <c r="AT80" s="118"/>
      <c r="AU80" s="118"/>
      <c r="AV80" s="71"/>
      <c r="AW80" s="71"/>
      <c r="AX80" s="71"/>
      <c r="AY80" s="71"/>
      <c r="AZ80" s="71"/>
      <c r="BA80" s="71"/>
      <c r="BB80" s="71"/>
      <c r="BC80" s="153"/>
      <c r="BD80" s="109" t="s">
        <v>150</v>
      </c>
      <c r="BE80" s="123" t="s">
        <v>151</v>
      </c>
      <c r="BF80" s="147">
        <v>2.0515192940052263</v>
      </c>
      <c r="BG80" s="146">
        <v>2.0515192940052263</v>
      </c>
      <c r="BH80" s="146">
        <v>2.0515192940052263</v>
      </c>
      <c r="BI80" s="148">
        <v>2.0515192940052263</v>
      </c>
      <c r="BJ80" s="148">
        <v>8.206077176020905</v>
      </c>
      <c r="BK80" s="118"/>
      <c r="BL80" s="71"/>
      <c r="BM80" s="71"/>
      <c r="BN80" s="71"/>
      <c r="BO80" s="142"/>
      <c r="BP80" s="142"/>
    </row>
    <row r="81" spans="1:68" ht="12.75" customHeight="1">
      <c r="A81" s="108"/>
      <c r="B81" s="109"/>
      <c r="C81" s="123"/>
      <c r="D81" s="123"/>
      <c r="E81" s="110"/>
      <c r="F81" s="71"/>
      <c r="G81" s="71"/>
      <c r="H81" s="71"/>
      <c r="I81" s="154"/>
      <c r="J81" s="154"/>
      <c r="K81" s="154"/>
      <c r="L81" s="154"/>
      <c r="M81" s="154"/>
      <c r="N81" s="154"/>
      <c r="O81" s="154"/>
      <c r="P81" s="154"/>
      <c r="Q81" s="154"/>
      <c r="R81" s="154"/>
      <c r="S81" s="154"/>
      <c r="T81" s="154"/>
      <c r="U81" s="154"/>
      <c r="V81" s="154"/>
      <c r="W81" s="154"/>
      <c r="X81" s="154"/>
      <c r="Y81" s="154"/>
      <c r="Z81" s="154"/>
      <c r="AA81" s="154"/>
      <c r="AB81" s="154"/>
      <c r="AC81" s="154"/>
      <c r="AD81" s="154"/>
      <c r="AE81" s="154"/>
      <c r="AF81" s="154"/>
      <c r="AG81" s="154"/>
      <c r="AH81" s="154"/>
      <c r="AI81" s="154"/>
      <c r="AJ81" s="154"/>
      <c r="AK81" s="154"/>
      <c r="AL81" s="154"/>
      <c r="AM81" s="154"/>
      <c r="AN81" s="154"/>
      <c r="AO81" s="154"/>
      <c r="AP81" s="154"/>
      <c r="AQ81" s="154"/>
      <c r="AR81" s="154"/>
      <c r="AS81" s="154"/>
      <c r="AT81" s="118"/>
      <c r="AU81" s="118"/>
      <c r="AV81" s="71"/>
      <c r="AW81" s="71"/>
      <c r="AX81" s="71"/>
      <c r="AY81" s="71"/>
      <c r="AZ81" s="71"/>
      <c r="BA81" s="71"/>
      <c r="BB81" s="71"/>
      <c r="BC81" s="111"/>
      <c r="BD81" s="109"/>
      <c r="BE81" s="123"/>
      <c r="BF81" s="112"/>
      <c r="BG81" s="71"/>
      <c r="BH81" s="71"/>
      <c r="BI81" s="113"/>
      <c r="BJ81" s="113"/>
      <c r="BK81" s="107"/>
      <c r="BL81" s="71"/>
      <c r="BM81" s="71"/>
      <c r="BN81" s="71"/>
      <c r="BO81" s="154"/>
      <c r="BP81" s="154"/>
    </row>
    <row r="82" spans="1:68" ht="10.5" hidden="1" customHeight="1">
      <c r="A82" s="71"/>
      <c r="B82" s="2"/>
      <c r="C82" s="155"/>
      <c r="D82" s="155"/>
      <c r="E82" s="72"/>
      <c r="F82" s="71"/>
      <c r="G82" s="71"/>
      <c r="H82" s="71"/>
      <c r="I82" s="154"/>
      <c r="J82" s="154"/>
      <c r="K82" s="154"/>
      <c r="L82" s="154"/>
      <c r="M82" s="154"/>
      <c r="N82" s="154"/>
      <c r="O82" s="154"/>
      <c r="P82" s="154"/>
      <c r="Q82" s="154"/>
      <c r="R82" s="154"/>
      <c r="S82" s="154"/>
      <c r="T82" s="154"/>
      <c r="U82" s="154"/>
      <c r="V82" s="154"/>
      <c r="W82" s="154"/>
      <c r="X82" s="154"/>
      <c r="Y82" s="154"/>
      <c r="Z82" s="154"/>
      <c r="AA82" s="154"/>
      <c r="AB82" s="154"/>
      <c r="AC82" s="154"/>
      <c r="AD82" s="154"/>
      <c r="AE82" s="154"/>
      <c r="AF82" s="154"/>
      <c r="AG82" s="154"/>
      <c r="AH82" s="154"/>
      <c r="AI82" s="154"/>
      <c r="AJ82" s="154"/>
      <c r="AK82" s="154"/>
      <c r="AL82" s="154"/>
      <c r="AM82" s="154"/>
      <c r="AN82" s="154"/>
      <c r="AO82" s="154"/>
      <c r="AP82" s="154"/>
      <c r="AQ82" s="154"/>
      <c r="AR82" s="154"/>
      <c r="AS82" s="154"/>
      <c r="AT82" s="118"/>
      <c r="AU82" s="118"/>
      <c r="AV82" s="71"/>
      <c r="AW82" s="71"/>
      <c r="AX82" s="71"/>
      <c r="AY82" s="71"/>
      <c r="AZ82" s="71"/>
      <c r="BA82" s="71"/>
      <c r="BB82" s="71"/>
      <c r="BC82" s="112"/>
      <c r="BD82" s="2"/>
      <c r="BE82" s="155"/>
      <c r="BF82" s="112"/>
      <c r="BG82" s="71"/>
      <c r="BH82" s="71"/>
      <c r="BI82" s="113"/>
      <c r="BJ82" s="113"/>
      <c r="BK82" s="107"/>
      <c r="BL82" s="71"/>
      <c r="BM82" s="71"/>
      <c r="BN82" s="71"/>
      <c r="BO82" s="154"/>
      <c r="BP82" s="154"/>
    </row>
    <row r="83" spans="1:68" ht="10.5" hidden="1" customHeight="1">
      <c r="A83" s="71"/>
      <c r="B83" s="2"/>
      <c r="C83" s="155"/>
      <c r="D83" s="155"/>
      <c r="E83" s="72"/>
      <c r="F83" s="71"/>
      <c r="G83" s="71"/>
      <c r="H83" s="71"/>
      <c r="I83" s="154"/>
      <c r="J83" s="154"/>
      <c r="K83" s="154"/>
      <c r="L83" s="154"/>
      <c r="M83" s="154"/>
      <c r="N83" s="154"/>
      <c r="O83" s="154"/>
      <c r="P83" s="154"/>
      <c r="Q83" s="154"/>
      <c r="R83" s="154"/>
      <c r="S83" s="154"/>
      <c r="T83" s="154"/>
      <c r="U83" s="154"/>
      <c r="V83" s="154"/>
      <c r="W83" s="154"/>
      <c r="X83" s="154"/>
      <c r="Y83" s="154"/>
      <c r="Z83" s="154"/>
      <c r="AA83" s="154"/>
      <c r="AB83" s="154"/>
      <c r="AC83" s="154"/>
      <c r="AD83" s="154"/>
      <c r="AE83" s="154"/>
      <c r="AF83" s="154"/>
      <c r="AG83" s="154"/>
      <c r="AH83" s="154"/>
      <c r="AI83" s="154"/>
      <c r="AJ83" s="154"/>
      <c r="AK83" s="154"/>
      <c r="AL83" s="154"/>
      <c r="AM83" s="154"/>
      <c r="AN83" s="154"/>
      <c r="AO83" s="154"/>
      <c r="AP83" s="154"/>
      <c r="AQ83" s="154"/>
      <c r="AR83" s="154"/>
      <c r="AS83" s="154"/>
      <c r="AT83" s="118"/>
      <c r="AU83" s="118"/>
      <c r="AV83" s="71"/>
      <c r="AW83" s="71"/>
      <c r="AX83" s="71"/>
      <c r="AY83" s="71"/>
      <c r="AZ83" s="71"/>
      <c r="BA83" s="71"/>
      <c r="BB83" s="71"/>
      <c r="BC83" s="112"/>
      <c r="BD83" s="2"/>
      <c r="BE83" s="155"/>
      <c r="BF83" s="112"/>
      <c r="BG83" s="71"/>
      <c r="BH83" s="71"/>
      <c r="BI83" s="113"/>
      <c r="BJ83" s="113"/>
      <c r="BK83" s="107"/>
      <c r="BL83" s="71"/>
      <c r="BM83" s="71"/>
      <c r="BN83" s="71"/>
      <c r="BO83" s="154"/>
      <c r="BP83" s="154"/>
    </row>
    <row r="84" spans="1:68" ht="10.5" hidden="1" customHeight="1">
      <c r="A84" s="71"/>
      <c r="B84" s="2"/>
      <c r="C84" s="155"/>
      <c r="D84" s="155"/>
      <c r="E84" s="72"/>
      <c r="F84" s="71"/>
      <c r="G84" s="71"/>
      <c r="H84" s="71"/>
      <c r="I84" s="154"/>
      <c r="J84" s="154"/>
      <c r="K84" s="154"/>
      <c r="L84" s="154"/>
      <c r="M84" s="154"/>
      <c r="N84" s="154"/>
      <c r="O84" s="154"/>
      <c r="P84" s="154"/>
      <c r="Q84" s="154"/>
      <c r="R84" s="154"/>
      <c r="S84" s="154"/>
      <c r="T84" s="154"/>
      <c r="U84" s="154"/>
      <c r="V84" s="154"/>
      <c r="W84" s="154"/>
      <c r="X84" s="154"/>
      <c r="Y84" s="154"/>
      <c r="Z84" s="154"/>
      <c r="AA84" s="154"/>
      <c r="AB84" s="154"/>
      <c r="AC84" s="154"/>
      <c r="AD84" s="154"/>
      <c r="AE84" s="154"/>
      <c r="AF84" s="154"/>
      <c r="AG84" s="154"/>
      <c r="AH84" s="154"/>
      <c r="AI84" s="154"/>
      <c r="AJ84" s="154"/>
      <c r="AK84" s="154"/>
      <c r="AL84" s="154"/>
      <c r="AM84" s="154"/>
      <c r="AN84" s="154"/>
      <c r="AO84" s="154"/>
      <c r="AP84" s="154"/>
      <c r="AQ84" s="154"/>
      <c r="AR84" s="154"/>
      <c r="AS84" s="154"/>
      <c r="AT84" s="118"/>
      <c r="AU84" s="118"/>
      <c r="AV84" s="71"/>
      <c r="AW84" s="71"/>
      <c r="AX84" s="71"/>
      <c r="AY84" s="71"/>
      <c r="AZ84" s="71"/>
      <c r="BA84" s="71"/>
      <c r="BB84" s="71"/>
      <c r="BC84" s="112"/>
      <c r="BD84" s="2"/>
      <c r="BE84" s="155"/>
      <c r="BF84" s="112"/>
      <c r="BG84" s="71"/>
      <c r="BH84" s="71"/>
      <c r="BI84" s="113"/>
      <c r="BJ84" s="113"/>
      <c r="BK84" s="107"/>
      <c r="BL84" s="71"/>
      <c r="BM84" s="71"/>
      <c r="BN84" s="71"/>
      <c r="BO84" s="154"/>
      <c r="BP84" s="154"/>
    </row>
    <row r="85" spans="1:68" ht="10.5" hidden="1" customHeight="1">
      <c r="A85" s="71"/>
      <c r="B85" s="2"/>
      <c r="C85" s="155"/>
      <c r="D85" s="155"/>
      <c r="E85" s="72"/>
      <c r="F85" s="71"/>
      <c r="G85" s="71"/>
      <c r="H85" s="71"/>
      <c r="I85" s="154"/>
      <c r="J85" s="154"/>
      <c r="K85" s="154"/>
      <c r="L85" s="154"/>
      <c r="M85" s="154"/>
      <c r="N85" s="154"/>
      <c r="O85" s="154"/>
      <c r="P85" s="154"/>
      <c r="Q85" s="154"/>
      <c r="R85" s="154"/>
      <c r="S85" s="154"/>
      <c r="T85" s="154"/>
      <c r="U85" s="154"/>
      <c r="V85" s="154"/>
      <c r="W85" s="154"/>
      <c r="X85" s="154"/>
      <c r="Y85" s="154"/>
      <c r="Z85" s="154"/>
      <c r="AA85" s="154"/>
      <c r="AB85" s="154"/>
      <c r="AC85" s="154"/>
      <c r="AD85" s="154"/>
      <c r="AE85" s="154"/>
      <c r="AF85" s="154"/>
      <c r="AG85" s="154"/>
      <c r="AH85" s="154"/>
      <c r="AI85" s="154"/>
      <c r="AJ85" s="154"/>
      <c r="AK85" s="154"/>
      <c r="AL85" s="154"/>
      <c r="AM85" s="154"/>
      <c r="AN85" s="154"/>
      <c r="AO85" s="154"/>
      <c r="AP85" s="154"/>
      <c r="AQ85" s="154"/>
      <c r="AR85" s="154"/>
      <c r="AS85" s="154"/>
      <c r="AT85" s="118"/>
      <c r="AU85" s="118"/>
      <c r="AV85" s="71"/>
      <c r="AW85" s="71"/>
      <c r="AX85" s="71"/>
      <c r="AY85" s="71"/>
      <c r="AZ85" s="71"/>
      <c r="BA85" s="71"/>
      <c r="BB85" s="71"/>
      <c r="BC85" s="112"/>
      <c r="BD85" s="2"/>
      <c r="BE85" s="155"/>
      <c r="BF85" s="112"/>
      <c r="BG85" s="71"/>
      <c r="BH85" s="71"/>
      <c r="BI85" s="113"/>
      <c r="BJ85" s="113"/>
      <c r="BK85" s="107"/>
      <c r="BL85" s="71"/>
      <c r="BM85" s="71"/>
      <c r="BN85" s="71"/>
      <c r="BO85" s="154"/>
      <c r="BP85" s="154"/>
    </row>
    <row r="86" spans="1:68" ht="10.5" hidden="1" customHeight="1">
      <c r="A86" s="71"/>
      <c r="B86" s="2"/>
      <c r="C86" s="155"/>
      <c r="D86" s="155"/>
      <c r="E86" s="72"/>
      <c r="F86" s="71"/>
      <c r="G86" s="71"/>
      <c r="H86" s="71"/>
      <c r="I86" s="154"/>
      <c r="J86" s="154"/>
      <c r="K86" s="154"/>
      <c r="L86" s="154"/>
      <c r="M86" s="154"/>
      <c r="N86" s="154"/>
      <c r="O86" s="154"/>
      <c r="P86" s="154"/>
      <c r="Q86" s="154"/>
      <c r="R86" s="154"/>
      <c r="S86" s="154"/>
      <c r="T86" s="154"/>
      <c r="U86" s="154"/>
      <c r="V86" s="154"/>
      <c r="W86" s="154"/>
      <c r="X86" s="154"/>
      <c r="Y86" s="154"/>
      <c r="Z86" s="154"/>
      <c r="AA86" s="154"/>
      <c r="AB86" s="154"/>
      <c r="AC86" s="154"/>
      <c r="AD86" s="154"/>
      <c r="AE86" s="154"/>
      <c r="AF86" s="154"/>
      <c r="AG86" s="154"/>
      <c r="AH86" s="154"/>
      <c r="AI86" s="154"/>
      <c r="AJ86" s="154"/>
      <c r="AK86" s="154"/>
      <c r="AL86" s="154"/>
      <c r="AM86" s="154"/>
      <c r="AN86" s="154"/>
      <c r="AO86" s="154"/>
      <c r="AP86" s="154"/>
      <c r="AQ86" s="154"/>
      <c r="AR86" s="154"/>
      <c r="AS86" s="154"/>
      <c r="AT86" s="118"/>
      <c r="AU86" s="118"/>
      <c r="AV86" s="71"/>
      <c r="AW86" s="71"/>
      <c r="AX86" s="71"/>
      <c r="AY86" s="71"/>
      <c r="AZ86" s="71"/>
      <c r="BA86" s="71"/>
      <c r="BB86" s="71"/>
      <c r="BC86" s="112"/>
      <c r="BD86" s="2"/>
      <c r="BE86" s="155"/>
      <c r="BF86" s="112"/>
      <c r="BG86" s="71"/>
      <c r="BH86" s="71"/>
      <c r="BI86" s="113"/>
      <c r="BJ86" s="113"/>
      <c r="BK86" s="107"/>
      <c r="BL86" s="71"/>
      <c r="BM86" s="71"/>
      <c r="BN86" s="71"/>
      <c r="BO86" s="154"/>
      <c r="BP86" s="154"/>
    </row>
    <row r="87" spans="1:68" ht="10.5" hidden="1" customHeight="1">
      <c r="A87" s="71"/>
      <c r="B87" s="2"/>
      <c r="C87" s="155"/>
      <c r="D87" s="155"/>
      <c r="E87" s="72"/>
      <c r="F87" s="71"/>
      <c r="G87" s="71"/>
      <c r="H87" s="71"/>
      <c r="I87" s="154"/>
      <c r="J87" s="154"/>
      <c r="K87" s="154"/>
      <c r="L87" s="154"/>
      <c r="M87" s="154"/>
      <c r="N87" s="154"/>
      <c r="O87" s="154"/>
      <c r="P87" s="154"/>
      <c r="Q87" s="154"/>
      <c r="R87" s="154"/>
      <c r="S87" s="154"/>
      <c r="T87" s="154"/>
      <c r="U87" s="154"/>
      <c r="V87" s="154"/>
      <c r="W87" s="154"/>
      <c r="X87" s="154"/>
      <c r="Y87" s="154"/>
      <c r="Z87" s="154"/>
      <c r="AA87" s="154"/>
      <c r="AB87" s="154"/>
      <c r="AC87" s="154"/>
      <c r="AD87" s="154"/>
      <c r="AE87" s="154"/>
      <c r="AF87" s="154"/>
      <c r="AG87" s="154"/>
      <c r="AH87" s="154"/>
      <c r="AI87" s="154"/>
      <c r="AJ87" s="154"/>
      <c r="AK87" s="154"/>
      <c r="AL87" s="154"/>
      <c r="AM87" s="154"/>
      <c r="AN87" s="154"/>
      <c r="AO87" s="154"/>
      <c r="AP87" s="154"/>
      <c r="AQ87" s="154"/>
      <c r="AR87" s="154"/>
      <c r="AS87" s="154"/>
      <c r="AT87" s="118"/>
      <c r="AU87" s="118"/>
      <c r="AV87" s="71"/>
      <c r="AW87" s="71"/>
      <c r="AX87" s="71"/>
      <c r="AY87" s="71"/>
      <c r="AZ87" s="71"/>
      <c r="BA87" s="71"/>
      <c r="BB87" s="71"/>
      <c r="BC87" s="112"/>
      <c r="BD87" s="2"/>
      <c r="BE87" s="155"/>
      <c r="BF87" s="112"/>
      <c r="BG87" s="71"/>
      <c r="BH87" s="71"/>
      <c r="BI87" s="113"/>
      <c r="BJ87" s="113"/>
      <c r="BK87" s="107"/>
      <c r="BL87" s="71"/>
      <c r="BM87" s="71"/>
      <c r="BN87" s="71"/>
      <c r="BO87" s="154"/>
      <c r="BP87" s="154"/>
    </row>
    <row r="88" spans="1:68" ht="10.5" hidden="1" customHeight="1">
      <c r="A88" s="71"/>
      <c r="B88" s="2"/>
      <c r="C88" s="71"/>
      <c r="D88" s="71"/>
      <c r="E88" s="72"/>
      <c r="F88" s="71"/>
      <c r="G88" s="71"/>
      <c r="H88" s="71"/>
      <c r="I88" s="156"/>
      <c r="J88" s="157"/>
      <c r="K88" s="157"/>
      <c r="L88" s="157"/>
      <c r="M88" s="157"/>
      <c r="N88" s="157"/>
      <c r="O88" s="157"/>
      <c r="P88" s="157"/>
      <c r="Q88" s="157"/>
      <c r="R88" s="157"/>
      <c r="S88" s="157"/>
      <c r="T88" s="157"/>
      <c r="U88" s="157"/>
      <c r="V88" s="157"/>
      <c r="W88" s="157"/>
      <c r="X88" s="157"/>
      <c r="Y88" s="157"/>
      <c r="Z88" s="157"/>
      <c r="AA88" s="157"/>
      <c r="AB88" s="157"/>
      <c r="AC88" s="157"/>
      <c r="AD88" s="157"/>
      <c r="AE88" s="157"/>
      <c r="AF88" s="157"/>
      <c r="AG88" s="157"/>
      <c r="AH88" s="157"/>
      <c r="AI88" s="157"/>
      <c r="AJ88" s="157"/>
      <c r="AK88" s="157"/>
      <c r="AL88" s="157"/>
      <c r="AM88" s="157"/>
      <c r="AN88" s="157"/>
      <c r="AO88" s="157"/>
      <c r="AP88" s="157"/>
      <c r="AQ88" s="157"/>
      <c r="AR88" s="157"/>
      <c r="AS88" s="157"/>
      <c r="AT88" s="118"/>
      <c r="AU88" s="118"/>
      <c r="AV88" s="71"/>
      <c r="AW88" s="71"/>
      <c r="AX88" s="71"/>
      <c r="AY88" s="71"/>
      <c r="AZ88" s="71"/>
      <c r="BA88" s="71"/>
      <c r="BB88" s="71"/>
      <c r="BC88" s="112"/>
      <c r="BD88" s="2"/>
      <c r="BE88" s="71"/>
      <c r="BF88" s="112"/>
      <c r="BG88" s="71"/>
      <c r="BH88" s="71"/>
      <c r="BI88" s="113"/>
      <c r="BJ88" s="113"/>
      <c r="BK88" s="107"/>
      <c r="BL88" s="71"/>
      <c r="BM88" s="71"/>
      <c r="BN88" s="71"/>
      <c r="BO88" s="157"/>
      <c r="BP88" s="157"/>
    </row>
    <row r="89" spans="1:68" ht="10.5" hidden="1" customHeight="1">
      <c r="A89" s="71"/>
      <c r="B89" s="2"/>
      <c r="C89" s="71"/>
      <c r="D89" s="71"/>
      <c r="E89" s="72"/>
      <c r="F89" s="71"/>
      <c r="G89" s="71"/>
      <c r="H89" s="71"/>
      <c r="I89" s="156"/>
      <c r="J89" s="157"/>
      <c r="K89" s="157"/>
      <c r="L89" s="157"/>
      <c r="M89" s="157"/>
      <c r="N89" s="157"/>
      <c r="O89" s="157"/>
      <c r="P89" s="157"/>
      <c r="Q89" s="157"/>
      <c r="R89" s="157"/>
      <c r="S89" s="157"/>
      <c r="T89" s="157"/>
      <c r="U89" s="157"/>
      <c r="V89" s="157"/>
      <c r="W89" s="157"/>
      <c r="X89" s="157"/>
      <c r="Y89" s="157"/>
      <c r="Z89" s="157"/>
      <c r="AA89" s="157"/>
      <c r="AB89" s="157"/>
      <c r="AC89" s="157"/>
      <c r="AD89" s="157"/>
      <c r="AE89" s="157"/>
      <c r="AF89" s="157"/>
      <c r="AG89" s="157"/>
      <c r="AH89" s="157"/>
      <c r="AI89" s="157"/>
      <c r="AJ89" s="157"/>
      <c r="AK89" s="157"/>
      <c r="AL89" s="157"/>
      <c r="AM89" s="157"/>
      <c r="AN89" s="157"/>
      <c r="AO89" s="157"/>
      <c r="AP89" s="157"/>
      <c r="AQ89" s="157"/>
      <c r="AR89" s="157"/>
      <c r="AS89" s="157"/>
      <c r="AT89" s="118"/>
      <c r="AU89" s="118"/>
      <c r="AV89" s="71"/>
      <c r="AW89" s="71"/>
      <c r="AX89" s="71"/>
      <c r="AY89" s="71"/>
      <c r="AZ89" s="71"/>
      <c r="BA89" s="71"/>
      <c r="BB89" s="71"/>
      <c r="BC89" s="112"/>
      <c r="BD89" s="2"/>
      <c r="BE89" s="71"/>
      <c r="BF89" s="112"/>
      <c r="BG89" s="71"/>
      <c r="BH89" s="71"/>
      <c r="BI89" s="113"/>
      <c r="BJ89" s="113"/>
      <c r="BK89" s="107"/>
      <c r="BL89" s="71"/>
      <c r="BM89" s="71"/>
      <c r="BN89" s="71"/>
      <c r="BO89" s="157"/>
      <c r="BP89" s="157"/>
    </row>
    <row r="90" spans="1:68" ht="10.5" hidden="1" customHeight="1">
      <c r="A90" s="71"/>
      <c r="B90" s="2"/>
      <c r="C90" s="71"/>
      <c r="D90" s="71"/>
      <c r="E90" s="72"/>
      <c r="F90" s="71"/>
      <c r="G90" s="71"/>
      <c r="H90" s="71"/>
      <c r="I90" s="156"/>
      <c r="J90" s="157"/>
      <c r="K90" s="157"/>
      <c r="L90" s="157"/>
      <c r="M90" s="157"/>
      <c r="N90" s="157"/>
      <c r="O90" s="157"/>
      <c r="P90" s="157"/>
      <c r="Q90" s="157"/>
      <c r="R90" s="157"/>
      <c r="S90" s="157"/>
      <c r="T90" s="157"/>
      <c r="U90" s="157"/>
      <c r="V90" s="157"/>
      <c r="W90" s="157"/>
      <c r="X90" s="157"/>
      <c r="Y90" s="157"/>
      <c r="Z90" s="157"/>
      <c r="AA90" s="157"/>
      <c r="AB90" s="157"/>
      <c r="AC90" s="157"/>
      <c r="AD90" s="157"/>
      <c r="AE90" s="157"/>
      <c r="AF90" s="157"/>
      <c r="AG90" s="157"/>
      <c r="AH90" s="157"/>
      <c r="AI90" s="157"/>
      <c r="AJ90" s="157"/>
      <c r="AK90" s="157"/>
      <c r="AL90" s="157"/>
      <c r="AM90" s="157"/>
      <c r="AN90" s="157"/>
      <c r="AO90" s="157"/>
      <c r="AP90" s="157"/>
      <c r="AQ90" s="157"/>
      <c r="AR90" s="157"/>
      <c r="AS90" s="157"/>
      <c r="AT90" s="118"/>
      <c r="AU90" s="118"/>
      <c r="AV90" s="71"/>
      <c r="AW90" s="71"/>
      <c r="AX90" s="71"/>
      <c r="AY90" s="71"/>
      <c r="AZ90" s="71"/>
      <c r="BA90" s="71"/>
      <c r="BB90" s="71"/>
      <c r="BC90" s="112"/>
      <c r="BD90" s="2"/>
      <c r="BE90" s="71"/>
      <c r="BF90" s="112"/>
      <c r="BG90" s="71"/>
      <c r="BH90" s="71"/>
      <c r="BI90" s="113"/>
      <c r="BJ90" s="113"/>
      <c r="BK90" s="107"/>
      <c r="BL90" s="71"/>
      <c r="BM90" s="71"/>
      <c r="BN90" s="71"/>
      <c r="BO90" s="157"/>
      <c r="BP90" s="157"/>
    </row>
    <row r="91" spans="1:68" ht="15.75" customHeight="1">
      <c r="A91" s="102" t="s">
        <v>153</v>
      </c>
      <c r="B91" s="103"/>
      <c r="C91" s="104"/>
      <c r="D91" s="104"/>
      <c r="E91" s="105"/>
      <c r="F91" s="106"/>
      <c r="G91" s="106"/>
      <c r="H91" s="106"/>
      <c r="I91" s="106"/>
      <c r="J91" s="141"/>
      <c r="K91" s="140"/>
      <c r="L91" s="141"/>
      <c r="M91" s="141"/>
      <c r="N91" s="141"/>
      <c r="O91" s="141"/>
      <c r="P91" s="141"/>
      <c r="Q91" s="141"/>
      <c r="R91" s="141"/>
      <c r="S91" s="141"/>
      <c r="T91" s="141"/>
      <c r="U91" s="141"/>
      <c r="V91" s="141"/>
      <c r="W91" s="141"/>
      <c r="X91" s="141"/>
      <c r="Y91" s="141"/>
      <c r="Z91" s="141"/>
      <c r="AA91" s="141"/>
      <c r="AB91" s="141"/>
      <c r="AC91" s="141"/>
      <c r="AD91" s="141"/>
      <c r="AE91" s="141"/>
      <c r="AF91" s="141"/>
      <c r="AG91" s="141"/>
      <c r="AH91" s="141"/>
      <c r="AI91" s="141"/>
      <c r="AJ91" s="141"/>
      <c r="AK91" s="141"/>
      <c r="AL91" s="141"/>
      <c r="AM91" s="141"/>
      <c r="AN91" s="141"/>
      <c r="AO91" s="141"/>
      <c r="AP91" s="141"/>
      <c r="AQ91" s="141"/>
      <c r="AR91" s="141"/>
      <c r="AS91" s="141"/>
      <c r="AT91" s="118"/>
      <c r="AU91" s="118"/>
      <c r="AV91" s="71"/>
      <c r="AW91" s="71"/>
      <c r="AX91" s="71"/>
      <c r="AY91" s="71"/>
      <c r="AZ91" s="71"/>
      <c r="BA91" s="71"/>
      <c r="BB91" s="71"/>
      <c r="BC91" s="102" t="s">
        <v>154</v>
      </c>
      <c r="BD91" s="103"/>
      <c r="BE91" s="102"/>
      <c r="BF91" s="102"/>
      <c r="BG91" s="102"/>
      <c r="BH91" s="102"/>
      <c r="BI91" s="102"/>
      <c r="BJ91" s="102"/>
      <c r="BK91" s="107"/>
      <c r="BL91" s="71"/>
      <c r="BM91" s="71"/>
      <c r="BN91" s="71"/>
      <c r="BO91" s="141"/>
      <c r="BP91" s="141"/>
    </row>
    <row r="92" spans="1:68" ht="12.75" customHeight="1">
      <c r="A92" s="108"/>
      <c r="B92" s="109"/>
      <c r="C92" s="108"/>
      <c r="D92" s="108"/>
      <c r="E92" s="110"/>
      <c r="F92" s="71"/>
      <c r="G92" s="71"/>
      <c r="H92" s="71"/>
      <c r="I92" s="71"/>
      <c r="J92" s="118"/>
      <c r="K92" s="118"/>
      <c r="L92" s="118"/>
      <c r="M92" s="118"/>
      <c r="N92" s="118"/>
      <c r="O92" s="118"/>
      <c r="P92" s="118"/>
      <c r="Q92" s="118"/>
      <c r="R92" s="118"/>
      <c r="S92" s="118"/>
      <c r="T92" s="118"/>
      <c r="U92" s="118"/>
      <c r="V92" s="118"/>
      <c r="W92" s="118"/>
      <c r="X92" s="118"/>
      <c r="Y92" s="118"/>
      <c r="Z92" s="118"/>
      <c r="AA92" s="118"/>
      <c r="AB92" s="118"/>
      <c r="AC92" s="118"/>
      <c r="AD92" s="118"/>
      <c r="AE92" s="118"/>
      <c r="AF92" s="118"/>
      <c r="AG92" s="118"/>
      <c r="AH92" s="118"/>
      <c r="AI92" s="118"/>
      <c r="AJ92" s="118"/>
      <c r="AK92" s="118"/>
      <c r="AL92" s="118"/>
      <c r="AM92" s="118"/>
      <c r="AN92" s="118"/>
      <c r="AO92" s="118"/>
      <c r="AP92" s="118"/>
      <c r="AQ92" s="118"/>
      <c r="AR92" s="118"/>
      <c r="AS92" s="118"/>
      <c r="AT92" s="118"/>
      <c r="AU92" s="118"/>
      <c r="AV92" s="71"/>
      <c r="AW92" s="71"/>
      <c r="AX92" s="71"/>
      <c r="AY92" s="71"/>
      <c r="AZ92" s="71"/>
      <c r="BA92" s="71"/>
      <c r="BB92" s="71"/>
      <c r="BC92" s="111"/>
      <c r="BD92" s="109"/>
      <c r="BE92" s="108"/>
      <c r="BF92" s="112"/>
      <c r="BG92" s="71"/>
      <c r="BH92" s="71"/>
      <c r="BI92" s="113"/>
      <c r="BJ92" s="113"/>
      <c r="BK92" s="107"/>
      <c r="BL92" s="71"/>
      <c r="BM92" s="71"/>
      <c r="BN92" s="71"/>
      <c r="BO92" s="118"/>
      <c r="BP92" s="118"/>
    </row>
    <row r="93" spans="1:68" ht="10.5" hidden="1" customHeight="1">
      <c r="A93" s="108"/>
      <c r="B93" s="109">
        <v>203590</v>
      </c>
      <c r="C93" s="114" t="s">
        <v>155</v>
      </c>
      <c r="D93" s="114" t="s">
        <v>156</v>
      </c>
      <c r="E93" s="110"/>
      <c r="F93" s="89"/>
      <c r="G93" s="89"/>
      <c r="H93" s="89"/>
      <c r="I93" s="116"/>
      <c r="J93" s="117">
        <v>0</v>
      </c>
      <c r="K93" s="117">
        <v>0</v>
      </c>
      <c r="L93" s="117">
        <v>0</v>
      </c>
      <c r="M93" s="117">
        <v>0</v>
      </c>
      <c r="N93" s="117">
        <v>0</v>
      </c>
      <c r="O93" s="117">
        <v>0</v>
      </c>
      <c r="P93" s="117">
        <v>0</v>
      </c>
      <c r="Q93" s="117">
        <v>0</v>
      </c>
      <c r="R93" s="117">
        <v>0</v>
      </c>
      <c r="S93" s="117">
        <v>0</v>
      </c>
      <c r="T93" s="117">
        <v>0</v>
      </c>
      <c r="U93" s="117">
        <v>202.47927133000002</v>
      </c>
      <c r="V93" s="117">
        <v>0</v>
      </c>
      <c r="W93" s="117">
        <v>0</v>
      </c>
      <c r="X93" s="117">
        <v>0</v>
      </c>
      <c r="Y93" s="117">
        <v>0</v>
      </c>
      <c r="Z93" s="117">
        <v>0</v>
      </c>
      <c r="AA93" s="117">
        <v>0</v>
      </c>
      <c r="AB93" s="117">
        <v>0</v>
      </c>
      <c r="AC93" s="117">
        <v>0</v>
      </c>
      <c r="AD93" s="117">
        <v>0</v>
      </c>
      <c r="AE93" s="117">
        <v>0</v>
      </c>
      <c r="AF93" s="117">
        <v>0</v>
      </c>
      <c r="AG93" s="117">
        <v>0</v>
      </c>
      <c r="AH93" s="117">
        <v>0</v>
      </c>
      <c r="AI93" s="117">
        <v>0</v>
      </c>
      <c r="AJ93" s="117">
        <v>0</v>
      </c>
      <c r="AK93" s="117">
        <v>0</v>
      </c>
      <c r="AL93" s="117">
        <v>0</v>
      </c>
      <c r="AM93" s="117">
        <v>0</v>
      </c>
      <c r="AN93" s="117">
        <v>0</v>
      </c>
      <c r="AO93" s="117">
        <v>0</v>
      </c>
      <c r="AP93" s="117">
        <v>0</v>
      </c>
      <c r="AQ93" s="117">
        <v>0</v>
      </c>
      <c r="AR93" s="117">
        <v>0</v>
      </c>
      <c r="AS93" s="117">
        <v>0</v>
      </c>
      <c r="AT93" s="118"/>
      <c r="AU93" s="118"/>
      <c r="AV93" s="71"/>
      <c r="AW93" s="71"/>
      <c r="AX93" s="71"/>
      <c r="AY93" s="71"/>
      <c r="AZ93" s="71"/>
      <c r="BA93" s="71"/>
      <c r="BB93" s="71"/>
      <c r="BC93" s="111"/>
      <c r="BD93" s="109">
        <v>203590</v>
      </c>
      <c r="BE93" s="114" t="s">
        <v>155</v>
      </c>
      <c r="BF93" s="119">
        <v>0</v>
      </c>
      <c r="BG93" s="116">
        <v>0</v>
      </c>
      <c r="BH93" s="116">
        <v>0</v>
      </c>
      <c r="BI93" s="120">
        <v>0</v>
      </c>
      <c r="BJ93" s="120">
        <v>0</v>
      </c>
      <c r="BK93" s="107"/>
      <c r="BL93" s="71"/>
      <c r="BM93" s="71"/>
      <c r="BN93" s="71"/>
      <c r="BO93" s="117"/>
      <c r="BP93" s="117"/>
    </row>
    <row r="94" spans="1:68" ht="10.5" hidden="1" customHeight="1">
      <c r="A94" s="108"/>
      <c r="B94" s="109"/>
      <c r="C94" s="108"/>
      <c r="D94" s="108"/>
      <c r="E94" s="110"/>
      <c r="F94" s="71"/>
      <c r="G94" s="71"/>
      <c r="H94" s="71"/>
      <c r="I94" s="146"/>
      <c r="J94" s="142"/>
      <c r="K94" s="142"/>
      <c r="L94" s="142"/>
      <c r="M94" s="142"/>
      <c r="N94" s="142"/>
      <c r="O94" s="142"/>
      <c r="P94" s="142"/>
      <c r="Q94" s="142"/>
      <c r="R94" s="142"/>
      <c r="S94" s="142"/>
      <c r="T94" s="142"/>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18"/>
      <c r="AU94" s="118"/>
      <c r="AV94" s="71"/>
      <c r="AW94" s="71"/>
      <c r="AX94" s="71"/>
      <c r="AY94" s="71"/>
      <c r="AZ94" s="71"/>
      <c r="BA94" s="71"/>
      <c r="BB94" s="71"/>
      <c r="BC94" s="111"/>
      <c r="BD94" s="109"/>
      <c r="BE94" s="123" t="s">
        <v>157</v>
      </c>
      <c r="BF94" s="124" t="s">
        <v>146</v>
      </c>
      <c r="BG94" s="125" t="s">
        <v>146</v>
      </c>
      <c r="BH94" s="125" t="s">
        <v>146</v>
      </c>
      <c r="BI94" s="126" t="s">
        <v>146</v>
      </c>
      <c r="BJ94" s="126" t="s">
        <v>146</v>
      </c>
      <c r="BK94" s="107"/>
      <c r="BL94" s="71"/>
      <c r="BM94" s="71"/>
      <c r="BN94" s="71"/>
      <c r="BO94" s="142"/>
      <c r="BP94" s="142"/>
    </row>
    <row r="95" spans="1:68" ht="10.5" hidden="1" customHeight="1">
      <c r="A95" s="158"/>
      <c r="B95" s="109">
        <v>203600</v>
      </c>
      <c r="C95" s="123" t="s">
        <v>158</v>
      </c>
      <c r="D95" s="123" t="s">
        <v>159</v>
      </c>
      <c r="E95" s="152"/>
      <c r="F95" s="71"/>
      <c r="G95" s="71"/>
      <c r="H95" s="71"/>
      <c r="I95" s="146"/>
      <c r="J95" s="142">
        <v>0</v>
      </c>
      <c r="K95" s="142">
        <v>0</v>
      </c>
      <c r="L95" s="142">
        <v>0</v>
      </c>
      <c r="M95" s="142">
        <v>0</v>
      </c>
      <c r="N95" s="142">
        <v>0</v>
      </c>
      <c r="O95" s="142">
        <v>0</v>
      </c>
      <c r="P95" s="142">
        <v>0</v>
      </c>
      <c r="Q95" s="142">
        <v>0</v>
      </c>
      <c r="R95" s="142">
        <v>0</v>
      </c>
      <c r="S95" s="142">
        <v>0</v>
      </c>
      <c r="T95" s="142">
        <v>0</v>
      </c>
      <c r="U95" s="142">
        <v>0</v>
      </c>
      <c r="V95" s="142">
        <v>0</v>
      </c>
      <c r="W95" s="142">
        <v>0</v>
      </c>
      <c r="X95" s="142">
        <v>0</v>
      </c>
      <c r="Y95" s="142">
        <v>0</v>
      </c>
      <c r="Z95" s="142">
        <v>0</v>
      </c>
      <c r="AA95" s="142">
        <v>0</v>
      </c>
      <c r="AB95" s="142">
        <v>0</v>
      </c>
      <c r="AC95" s="142">
        <v>0</v>
      </c>
      <c r="AD95" s="142">
        <v>0</v>
      </c>
      <c r="AE95" s="142">
        <v>0</v>
      </c>
      <c r="AF95" s="142">
        <v>0</v>
      </c>
      <c r="AG95" s="142">
        <v>0</v>
      </c>
      <c r="AH95" s="142">
        <v>0</v>
      </c>
      <c r="AI95" s="142">
        <v>0</v>
      </c>
      <c r="AJ95" s="142">
        <v>0</v>
      </c>
      <c r="AK95" s="142">
        <v>0</v>
      </c>
      <c r="AL95" s="142">
        <v>0</v>
      </c>
      <c r="AM95" s="142">
        <v>0</v>
      </c>
      <c r="AN95" s="142">
        <v>0</v>
      </c>
      <c r="AO95" s="142">
        <v>0</v>
      </c>
      <c r="AP95" s="142">
        <v>0</v>
      </c>
      <c r="AQ95" s="142">
        <v>0</v>
      </c>
      <c r="AR95" s="142">
        <v>0</v>
      </c>
      <c r="AS95" s="142">
        <v>0</v>
      </c>
      <c r="AT95" s="118"/>
      <c r="AU95" s="118"/>
      <c r="AV95" s="71"/>
      <c r="AW95" s="71"/>
      <c r="AX95" s="71"/>
      <c r="AY95" s="71"/>
      <c r="AZ95" s="71"/>
      <c r="BA95" s="71"/>
      <c r="BB95" s="71"/>
      <c r="BC95" s="159"/>
      <c r="BD95" s="109">
        <v>203600</v>
      </c>
      <c r="BE95" s="123" t="s">
        <v>158</v>
      </c>
      <c r="BF95" s="147">
        <v>0</v>
      </c>
      <c r="BG95" s="146">
        <v>0</v>
      </c>
      <c r="BH95" s="146">
        <v>0</v>
      </c>
      <c r="BI95" s="148">
        <v>0</v>
      </c>
      <c r="BJ95" s="148">
        <v>0</v>
      </c>
      <c r="BK95" s="107"/>
      <c r="BL95" s="71"/>
      <c r="BM95" s="71"/>
      <c r="BN95" s="71"/>
      <c r="BO95" s="142"/>
      <c r="BP95" s="142"/>
    </row>
    <row r="96" spans="1:68" ht="10.5" hidden="1" customHeight="1">
      <c r="A96" s="158"/>
      <c r="B96" s="109">
        <v>203620</v>
      </c>
      <c r="C96" s="123" t="s">
        <v>160</v>
      </c>
      <c r="D96" s="123" t="s">
        <v>161</v>
      </c>
      <c r="E96" s="152"/>
      <c r="F96" s="71"/>
      <c r="G96" s="71"/>
      <c r="H96" s="71"/>
      <c r="I96" s="146"/>
      <c r="J96" s="142">
        <v>0</v>
      </c>
      <c r="K96" s="142">
        <v>0</v>
      </c>
      <c r="L96" s="142">
        <v>0</v>
      </c>
      <c r="M96" s="142">
        <v>0</v>
      </c>
      <c r="N96" s="142">
        <v>0</v>
      </c>
      <c r="O96" s="142">
        <v>0</v>
      </c>
      <c r="P96" s="142">
        <v>0</v>
      </c>
      <c r="Q96" s="142">
        <v>0</v>
      </c>
      <c r="R96" s="142">
        <v>0</v>
      </c>
      <c r="S96" s="142">
        <v>0</v>
      </c>
      <c r="T96" s="142">
        <v>0</v>
      </c>
      <c r="U96" s="142">
        <v>90.596999999999994</v>
      </c>
      <c r="V96" s="142">
        <v>0</v>
      </c>
      <c r="W96" s="142">
        <v>0</v>
      </c>
      <c r="X96" s="142">
        <v>0</v>
      </c>
      <c r="Y96" s="142">
        <v>0</v>
      </c>
      <c r="Z96" s="142">
        <v>0</v>
      </c>
      <c r="AA96" s="142">
        <v>0</v>
      </c>
      <c r="AB96" s="142">
        <v>0</v>
      </c>
      <c r="AC96" s="142">
        <v>0</v>
      </c>
      <c r="AD96" s="142">
        <v>0</v>
      </c>
      <c r="AE96" s="142">
        <v>0</v>
      </c>
      <c r="AF96" s="142">
        <v>0</v>
      </c>
      <c r="AG96" s="142">
        <v>0</v>
      </c>
      <c r="AH96" s="142">
        <v>0</v>
      </c>
      <c r="AI96" s="142">
        <v>0</v>
      </c>
      <c r="AJ96" s="142">
        <v>0</v>
      </c>
      <c r="AK96" s="142">
        <v>0</v>
      </c>
      <c r="AL96" s="142">
        <v>0</v>
      </c>
      <c r="AM96" s="142">
        <v>0</v>
      </c>
      <c r="AN96" s="142">
        <v>0</v>
      </c>
      <c r="AO96" s="142">
        <v>0</v>
      </c>
      <c r="AP96" s="142">
        <v>0</v>
      </c>
      <c r="AQ96" s="142">
        <v>0</v>
      </c>
      <c r="AR96" s="142">
        <v>0</v>
      </c>
      <c r="AS96" s="142">
        <v>0</v>
      </c>
      <c r="AT96" s="118"/>
      <c r="AU96" s="118"/>
      <c r="AV96" s="71"/>
      <c r="AW96" s="71"/>
      <c r="AX96" s="71"/>
      <c r="AY96" s="71"/>
      <c r="AZ96" s="71"/>
      <c r="BA96" s="71"/>
      <c r="BB96" s="71"/>
      <c r="BC96" s="159"/>
      <c r="BD96" s="109">
        <v>203620</v>
      </c>
      <c r="BE96" s="123" t="s">
        <v>160</v>
      </c>
      <c r="BF96" s="147">
        <v>0</v>
      </c>
      <c r="BG96" s="146">
        <v>0</v>
      </c>
      <c r="BH96" s="146">
        <v>0</v>
      </c>
      <c r="BI96" s="148">
        <v>0</v>
      </c>
      <c r="BJ96" s="148">
        <v>0</v>
      </c>
      <c r="BK96" s="107"/>
      <c r="BL96" s="71"/>
      <c r="BM96" s="71"/>
      <c r="BN96" s="71"/>
      <c r="BO96" s="142"/>
      <c r="BP96" s="142"/>
    </row>
    <row r="97" spans="1:68" ht="10.5" hidden="1" customHeight="1">
      <c r="A97" s="160"/>
      <c r="B97" s="109">
        <v>203610</v>
      </c>
      <c r="C97" s="123" t="s">
        <v>162</v>
      </c>
      <c r="D97" s="123" t="s">
        <v>163</v>
      </c>
      <c r="E97" s="161"/>
      <c r="F97" s="71"/>
      <c r="G97" s="71"/>
      <c r="H97" s="71"/>
      <c r="I97" s="146"/>
      <c r="J97" s="142">
        <v>0</v>
      </c>
      <c r="K97" s="142">
        <v>0</v>
      </c>
      <c r="L97" s="142">
        <v>0</v>
      </c>
      <c r="M97" s="142">
        <v>0</v>
      </c>
      <c r="N97" s="142">
        <v>0</v>
      </c>
      <c r="O97" s="142">
        <v>0</v>
      </c>
      <c r="P97" s="142">
        <v>0</v>
      </c>
      <c r="Q97" s="142">
        <v>0</v>
      </c>
      <c r="R97" s="142">
        <v>0</v>
      </c>
      <c r="S97" s="142">
        <v>0</v>
      </c>
      <c r="T97" s="142">
        <v>0</v>
      </c>
      <c r="U97" s="142">
        <v>0</v>
      </c>
      <c r="V97" s="142">
        <v>0</v>
      </c>
      <c r="W97" s="142">
        <v>0</v>
      </c>
      <c r="X97" s="142">
        <v>0</v>
      </c>
      <c r="Y97" s="142">
        <v>0</v>
      </c>
      <c r="Z97" s="142">
        <v>0</v>
      </c>
      <c r="AA97" s="142">
        <v>0</v>
      </c>
      <c r="AB97" s="142">
        <v>0</v>
      </c>
      <c r="AC97" s="142">
        <v>0</v>
      </c>
      <c r="AD97" s="142">
        <v>0</v>
      </c>
      <c r="AE97" s="142">
        <v>0</v>
      </c>
      <c r="AF97" s="142">
        <v>0</v>
      </c>
      <c r="AG97" s="142">
        <v>0</v>
      </c>
      <c r="AH97" s="142">
        <v>0</v>
      </c>
      <c r="AI97" s="142">
        <v>0</v>
      </c>
      <c r="AJ97" s="142">
        <v>0</v>
      </c>
      <c r="AK97" s="142">
        <v>0</v>
      </c>
      <c r="AL97" s="142">
        <v>0</v>
      </c>
      <c r="AM97" s="142">
        <v>0</v>
      </c>
      <c r="AN97" s="142">
        <v>0</v>
      </c>
      <c r="AO97" s="142">
        <v>0</v>
      </c>
      <c r="AP97" s="142">
        <v>0</v>
      </c>
      <c r="AQ97" s="142">
        <v>0</v>
      </c>
      <c r="AR97" s="142">
        <v>0</v>
      </c>
      <c r="AS97" s="142">
        <v>0</v>
      </c>
      <c r="AT97" s="118"/>
      <c r="AU97" s="118"/>
      <c r="AV97" s="71"/>
      <c r="AW97" s="71"/>
      <c r="AX97" s="71"/>
      <c r="AY97" s="71"/>
      <c r="AZ97" s="71"/>
      <c r="BA97" s="71"/>
      <c r="BB97" s="71"/>
      <c r="BC97" s="162"/>
      <c r="BD97" s="109">
        <v>203610</v>
      </c>
      <c r="BE97" s="123" t="s">
        <v>162</v>
      </c>
      <c r="BF97" s="147">
        <v>0</v>
      </c>
      <c r="BG97" s="146">
        <v>0</v>
      </c>
      <c r="BH97" s="146">
        <v>0</v>
      </c>
      <c r="BI97" s="148">
        <v>0</v>
      </c>
      <c r="BJ97" s="148">
        <v>0</v>
      </c>
      <c r="BK97" s="107"/>
      <c r="BL97" s="71"/>
      <c r="BM97" s="71"/>
      <c r="BN97" s="71"/>
      <c r="BO97" s="142"/>
      <c r="BP97" s="142"/>
    </row>
    <row r="98" spans="1:68" ht="10.5" hidden="1" customHeight="1">
      <c r="A98" s="160"/>
      <c r="B98" s="109">
        <v>203800</v>
      </c>
      <c r="C98" s="123" t="s">
        <v>164</v>
      </c>
      <c r="D98" s="123" t="s">
        <v>165</v>
      </c>
      <c r="E98" s="161"/>
      <c r="F98" s="71"/>
      <c r="G98" s="71"/>
      <c r="H98" s="71"/>
      <c r="I98" s="146"/>
      <c r="J98" s="142">
        <v>0</v>
      </c>
      <c r="K98" s="142">
        <v>0</v>
      </c>
      <c r="L98" s="142">
        <v>0</v>
      </c>
      <c r="M98" s="142">
        <v>0</v>
      </c>
      <c r="N98" s="142">
        <v>0</v>
      </c>
      <c r="O98" s="142">
        <v>0</v>
      </c>
      <c r="P98" s="142">
        <v>0</v>
      </c>
      <c r="Q98" s="142">
        <v>0</v>
      </c>
      <c r="R98" s="142">
        <v>0</v>
      </c>
      <c r="S98" s="142">
        <v>0</v>
      </c>
      <c r="T98" s="142">
        <v>0</v>
      </c>
      <c r="U98" s="142">
        <v>0</v>
      </c>
      <c r="V98" s="142">
        <v>0</v>
      </c>
      <c r="W98" s="142">
        <v>0</v>
      </c>
      <c r="X98" s="142">
        <v>0</v>
      </c>
      <c r="Y98" s="142">
        <v>0</v>
      </c>
      <c r="Z98" s="142">
        <v>0</v>
      </c>
      <c r="AA98" s="142">
        <v>0</v>
      </c>
      <c r="AB98" s="142">
        <v>0</v>
      </c>
      <c r="AC98" s="142">
        <v>0</v>
      </c>
      <c r="AD98" s="142">
        <v>0</v>
      </c>
      <c r="AE98" s="142">
        <v>0</v>
      </c>
      <c r="AF98" s="142">
        <v>0</v>
      </c>
      <c r="AG98" s="142">
        <v>0</v>
      </c>
      <c r="AH98" s="142">
        <v>0</v>
      </c>
      <c r="AI98" s="142">
        <v>0</v>
      </c>
      <c r="AJ98" s="142">
        <v>0</v>
      </c>
      <c r="AK98" s="142">
        <v>0</v>
      </c>
      <c r="AL98" s="142">
        <v>0</v>
      </c>
      <c r="AM98" s="142">
        <v>0</v>
      </c>
      <c r="AN98" s="142">
        <v>0</v>
      </c>
      <c r="AO98" s="142">
        <v>0</v>
      </c>
      <c r="AP98" s="142">
        <v>0</v>
      </c>
      <c r="AQ98" s="142">
        <v>0</v>
      </c>
      <c r="AR98" s="142">
        <v>0</v>
      </c>
      <c r="AS98" s="142">
        <v>0</v>
      </c>
      <c r="AT98" s="118"/>
      <c r="AU98" s="118"/>
      <c r="AV98" s="71"/>
      <c r="AW98" s="71"/>
      <c r="AX98" s="71"/>
      <c r="AY98" s="71"/>
      <c r="AZ98" s="71"/>
      <c r="BA98" s="71"/>
      <c r="BB98" s="71"/>
      <c r="BC98" s="162"/>
      <c r="BD98" s="109">
        <v>203800</v>
      </c>
      <c r="BE98" s="123" t="s">
        <v>164</v>
      </c>
      <c r="BF98" s="147">
        <v>0</v>
      </c>
      <c r="BG98" s="146">
        <v>0</v>
      </c>
      <c r="BH98" s="146">
        <v>0</v>
      </c>
      <c r="BI98" s="148">
        <v>0</v>
      </c>
      <c r="BJ98" s="148">
        <v>0</v>
      </c>
      <c r="BK98" s="107"/>
      <c r="BL98" s="71"/>
      <c r="BM98" s="71"/>
      <c r="BN98" s="71"/>
      <c r="BO98" s="142"/>
      <c r="BP98" s="142"/>
    </row>
    <row r="99" spans="1:68" ht="10.5" hidden="1" customHeight="1">
      <c r="A99" s="108"/>
      <c r="B99" s="109">
        <v>203591</v>
      </c>
      <c r="C99" s="123" t="s">
        <v>166</v>
      </c>
      <c r="D99" s="123" t="s">
        <v>167</v>
      </c>
      <c r="E99" s="110"/>
      <c r="F99" s="71"/>
      <c r="G99" s="71"/>
      <c r="H99" s="71"/>
      <c r="I99" s="146"/>
      <c r="J99" s="142">
        <v>0</v>
      </c>
      <c r="K99" s="142">
        <v>0</v>
      </c>
      <c r="L99" s="142">
        <v>0</v>
      </c>
      <c r="M99" s="142">
        <v>0</v>
      </c>
      <c r="N99" s="142">
        <v>0</v>
      </c>
      <c r="O99" s="142">
        <v>0</v>
      </c>
      <c r="P99" s="142">
        <v>0</v>
      </c>
      <c r="Q99" s="142">
        <v>0</v>
      </c>
      <c r="R99" s="142">
        <v>0</v>
      </c>
      <c r="S99" s="142">
        <v>0</v>
      </c>
      <c r="T99" s="142">
        <v>0</v>
      </c>
      <c r="U99" s="142">
        <v>111.88227133000002</v>
      </c>
      <c r="V99" s="142">
        <v>0</v>
      </c>
      <c r="W99" s="142">
        <v>0</v>
      </c>
      <c r="X99" s="142">
        <v>0</v>
      </c>
      <c r="Y99" s="142">
        <v>0</v>
      </c>
      <c r="Z99" s="142">
        <v>0</v>
      </c>
      <c r="AA99" s="142">
        <v>0</v>
      </c>
      <c r="AB99" s="142">
        <v>0</v>
      </c>
      <c r="AC99" s="142">
        <v>0</v>
      </c>
      <c r="AD99" s="142">
        <v>0</v>
      </c>
      <c r="AE99" s="142">
        <v>0</v>
      </c>
      <c r="AF99" s="142">
        <v>0</v>
      </c>
      <c r="AG99" s="142">
        <v>0</v>
      </c>
      <c r="AH99" s="142">
        <v>0</v>
      </c>
      <c r="AI99" s="142">
        <v>0</v>
      </c>
      <c r="AJ99" s="142">
        <v>0</v>
      </c>
      <c r="AK99" s="142">
        <v>0</v>
      </c>
      <c r="AL99" s="142">
        <v>0</v>
      </c>
      <c r="AM99" s="142">
        <v>0</v>
      </c>
      <c r="AN99" s="142">
        <v>0</v>
      </c>
      <c r="AO99" s="142">
        <v>0</v>
      </c>
      <c r="AP99" s="142">
        <v>0</v>
      </c>
      <c r="AQ99" s="142">
        <v>0</v>
      </c>
      <c r="AR99" s="142">
        <v>0</v>
      </c>
      <c r="AS99" s="142">
        <v>0</v>
      </c>
      <c r="AT99" s="118"/>
      <c r="AU99" s="118"/>
      <c r="AV99" s="71"/>
      <c r="AW99" s="71"/>
      <c r="AX99" s="71"/>
      <c r="AY99" s="71"/>
      <c r="AZ99" s="71"/>
      <c r="BA99" s="71"/>
      <c r="BB99" s="71"/>
      <c r="BC99" s="111"/>
      <c r="BD99" s="109">
        <v>203591</v>
      </c>
      <c r="BE99" s="123" t="s">
        <v>166</v>
      </c>
      <c r="BF99" s="147">
        <v>0</v>
      </c>
      <c r="BG99" s="146">
        <v>0</v>
      </c>
      <c r="BH99" s="146">
        <v>0</v>
      </c>
      <c r="BI99" s="148">
        <v>0</v>
      </c>
      <c r="BJ99" s="148">
        <v>0</v>
      </c>
      <c r="BK99" s="107"/>
      <c r="BL99" s="71"/>
      <c r="BM99" s="71"/>
      <c r="BN99" s="71"/>
      <c r="BO99" s="142"/>
      <c r="BP99" s="142"/>
    </row>
    <row r="100" spans="1:68" ht="10.5" hidden="1" customHeight="1">
      <c r="A100" s="108"/>
      <c r="B100" s="109"/>
      <c r="C100" s="108"/>
      <c r="D100" s="108"/>
      <c r="E100" s="110"/>
      <c r="F100" s="71"/>
      <c r="G100" s="71"/>
      <c r="H100" s="71"/>
      <c r="I100" s="146"/>
      <c r="J100" s="142"/>
      <c r="K100" s="142"/>
      <c r="L100" s="142"/>
      <c r="M100" s="142"/>
      <c r="N100" s="142"/>
      <c r="O100" s="142"/>
      <c r="P100" s="142"/>
      <c r="Q100" s="142"/>
      <c r="R100" s="142"/>
      <c r="S100" s="142"/>
      <c r="T100" s="142"/>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18"/>
      <c r="AU100" s="118"/>
      <c r="AV100" s="71"/>
      <c r="AW100" s="71"/>
      <c r="AX100" s="71"/>
      <c r="AY100" s="71"/>
      <c r="AZ100" s="71"/>
      <c r="BA100" s="71"/>
      <c r="BB100" s="71"/>
      <c r="BC100" s="111"/>
      <c r="BD100" s="109"/>
      <c r="BE100" s="108"/>
      <c r="BF100" s="112"/>
      <c r="BG100" s="71"/>
      <c r="BH100" s="71"/>
      <c r="BI100" s="113"/>
      <c r="BJ100" s="113"/>
      <c r="BK100" s="107"/>
      <c r="BL100" s="71"/>
      <c r="BM100" s="71"/>
      <c r="BN100" s="71"/>
      <c r="BO100" s="142"/>
      <c r="BP100" s="142"/>
    </row>
    <row r="101" spans="1:68" ht="10.5" hidden="1" customHeight="1">
      <c r="A101" s="108"/>
      <c r="B101" s="109">
        <v>204030</v>
      </c>
      <c r="C101" s="114" t="s">
        <v>168</v>
      </c>
      <c r="D101" s="114" t="s">
        <v>169</v>
      </c>
      <c r="E101" s="110"/>
      <c r="F101" s="89"/>
      <c r="G101" s="89"/>
      <c r="H101" s="89"/>
      <c r="I101" s="116"/>
      <c r="J101" s="117">
        <v>0</v>
      </c>
      <c r="K101" s="117">
        <v>0</v>
      </c>
      <c r="L101" s="117">
        <v>0</v>
      </c>
      <c r="M101" s="117">
        <v>0</v>
      </c>
      <c r="N101" s="117">
        <v>0</v>
      </c>
      <c r="O101" s="117">
        <v>0</v>
      </c>
      <c r="P101" s="117">
        <v>0</v>
      </c>
      <c r="Q101" s="117">
        <v>0</v>
      </c>
      <c r="R101" s="117">
        <v>0</v>
      </c>
      <c r="S101" s="117">
        <v>0</v>
      </c>
      <c r="T101" s="117">
        <v>0</v>
      </c>
      <c r="U101" s="117">
        <v>184.06849487999997</v>
      </c>
      <c r="V101" s="117">
        <v>0</v>
      </c>
      <c r="W101" s="117">
        <v>0</v>
      </c>
      <c r="X101" s="117">
        <v>0</v>
      </c>
      <c r="Y101" s="117">
        <v>0</v>
      </c>
      <c r="Z101" s="117">
        <v>0</v>
      </c>
      <c r="AA101" s="117">
        <v>0</v>
      </c>
      <c r="AB101" s="117">
        <v>0</v>
      </c>
      <c r="AC101" s="117">
        <v>0</v>
      </c>
      <c r="AD101" s="117">
        <v>0</v>
      </c>
      <c r="AE101" s="117">
        <v>0</v>
      </c>
      <c r="AF101" s="117">
        <v>0</v>
      </c>
      <c r="AG101" s="117">
        <v>0</v>
      </c>
      <c r="AH101" s="117">
        <v>0</v>
      </c>
      <c r="AI101" s="117">
        <v>0</v>
      </c>
      <c r="AJ101" s="117">
        <v>0</v>
      </c>
      <c r="AK101" s="117">
        <v>0</v>
      </c>
      <c r="AL101" s="117">
        <v>0</v>
      </c>
      <c r="AM101" s="117">
        <v>0</v>
      </c>
      <c r="AN101" s="117">
        <v>0</v>
      </c>
      <c r="AO101" s="117">
        <v>0</v>
      </c>
      <c r="AP101" s="117">
        <v>0</v>
      </c>
      <c r="AQ101" s="117">
        <v>0</v>
      </c>
      <c r="AR101" s="117">
        <v>0</v>
      </c>
      <c r="AS101" s="117">
        <v>0</v>
      </c>
      <c r="AT101" s="118"/>
      <c r="AU101" s="118"/>
      <c r="AV101" s="71"/>
      <c r="AW101" s="71"/>
      <c r="AX101" s="71"/>
      <c r="AY101" s="71"/>
      <c r="AZ101" s="71"/>
      <c r="BA101" s="71"/>
      <c r="BB101" s="71"/>
      <c r="BC101" s="111"/>
      <c r="BD101" s="109">
        <v>204030</v>
      </c>
      <c r="BE101" s="114" t="s">
        <v>168</v>
      </c>
      <c r="BF101" s="119">
        <v>0</v>
      </c>
      <c r="BG101" s="116">
        <v>0</v>
      </c>
      <c r="BH101" s="116">
        <v>0</v>
      </c>
      <c r="BI101" s="120">
        <v>0</v>
      </c>
      <c r="BJ101" s="120">
        <v>0</v>
      </c>
      <c r="BK101" s="107"/>
      <c r="BL101" s="71"/>
      <c r="BM101" s="71"/>
      <c r="BN101" s="71"/>
      <c r="BO101" s="117"/>
      <c r="BP101" s="117"/>
    </row>
    <row r="102" spans="1:68" ht="10.5" hidden="1" customHeight="1">
      <c r="A102" s="108"/>
      <c r="B102" s="109"/>
      <c r="C102" s="108"/>
      <c r="D102" s="108"/>
      <c r="E102" s="110"/>
      <c r="F102" s="71"/>
      <c r="G102" s="71"/>
      <c r="H102" s="71"/>
      <c r="I102" s="146"/>
      <c r="J102" s="142"/>
      <c r="K102" s="142"/>
      <c r="L102" s="142"/>
      <c r="M102" s="142"/>
      <c r="N102" s="142"/>
      <c r="O102" s="142"/>
      <c r="P102" s="142"/>
      <c r="Q102" s="142"/>
      <c r="R102" s="142"/>
      <c r="S102" s="142"/>
      <c r="T102" s="142"/>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18"/>
      <c r="AU102" s="118"/>
      <c r="AV102" s="71"/>
      <c r="AW102" s="71"/>
      <c r="AX102" s="71"/>
      <c r="AY102" s="71"/>
      <c r="AZ102" s="71"/>
      <c r="BA102" s="71"/>
      <c r="BB102" s="71"/>
      <c r="BC102" s="111"/>
      <c r="BD102" s="109"/>
      <c r="BE102" s="123" t="s">
        <v>170</v>
      </c>
      <c r="BF102" s="124" t="s">
        <v>146</v>
      </c>
      <c r="BG102" s="125" t="s">
        <v>146</v>
      </c>
      <c r="BH102" s="125" t="s">
        <v>146</v>
      </c>
      <c r="BI102" s="126" t="s">
        <v>146</v>
      </c>
      <c r="BJ102" s="126" t="s">
        <v>146</v>
      </c>
      <c r="BK102" s="107"/>
      <c r="BL102" s="71"/>
      <c r="BM102" s="71"/>
      <c r="BN102" s="71"/>
      <c r="BO102" s="142"/>
      <c r="BP102" s="142"/>
    </row>
    <row r="103" spans="1:68" ht="10.5" hidden="1" customHeight="1">
      <c r="A103" s="161"/>
      <c r="B103" s="109">
        <v>204040</v>
      </c>
      <c r="C103" s="123" t="s">
        <v>171</v>
      </c>
      <c r="D103" s="123" t="s">
        <v>172</v>
      </c>
      <c r="E103" s="152"/>
      <c r="F103" s="71"/>
      <c r="G103" s="71"/>
      <c r="H103" s="71"/>
      <c r="I103" s="146"/>
      <c r="J103" s="142">
        <v>0</v>
      </c>
      <c r="K103" s="142">
        <v>0</v>
      </c>
      <c r="L103" s="142">
        <v>0</v>
      </c>
      <c r="M103" s="142">
        <v>0</v>
      </c>
      <c r="N103" s="142">
        <v>0</v>
      </c>
      <c r="O103" s="142">
        <v>0</v>
      </c>
      <c r="P103" s="142">
        <v>0</v>
      </c>
      <c r="Q103" s="142">
        <v>0</v>
      </c>
      <c r="R103" s="142">
        <v>0</v>
      </c>
      <c r="S103" s="142">
        <v>0</v>
      </c>
      <c r="T103" s="142">
        <v>0</v>
      </c>
      <c r="U103" s="142">
        <v>0</v>
      </c>
      <c r="V103" s="142">
        <v>0</v>
      </c>
      <c r="W103" s="142">
        <v>0</v>
      </c>
      <c r="X103" s="142">
        <v>0</v>
      </c>
      <c r="Y103" s="142">
        <v>0</v>
      </c>
      <c r="Z103" s="142">
        <v>0</v>
      </c>
      <c r="AA103" s="142">
        <v>0</v>
      </c>
      <c r="AB103" s="142">
        <v>0</v>
      </c>
      <c r="AC103" s="142">
        <v>0</v>
      </c>
      <c r="AD103" s="142">
        <v>0</v>
      </c>
      <c r="AE103" s="142">
        <v>0</v>
      </c>
      <c r="AF103" s="142">
        <v>0</v>
      </c>
      <c r="AG103" s="142">
        <v>0</v>
      </c>
      <c r="AH103" s="142">
        <v>0</v>
      </c>
      <c r="AI103" s="142">
        <v>0</v>
      </c>
      <c r="AJ103" s="142">
        <v>0</v>
      </c>
      <c r="AK103" s="142">
        <v>0</v>
      </c>
      <c r="AL103" s="142">
        <v>0</v>
      </c>
      <c r="AM103" s="142">
        <v>0</v>
      </c>
      <c r="AN103" s="142">
        <v>0</v>
      </c>
      <c r="AO103" s="142">
        <v>0</v>
      </c>
      <c r="AP103" s="142">
        <v>0</v>
      </c>
      <c r="AQ103" s="142">
        <v>0</v>
      </c>
      <c r="AR103" s="142">
        <v>0</v>
      </c>
      <c r="AS103" s="142">
        <v>0</v>
      </c>
      <c r="AT103" s="118"/>
      <c r="AU103" s="118"/>
      <c r="AV103" s="71"/>
      <c r="AW103" s="71"/>
      <c r="AX103" s="71"/>
      <c r="AY103" s="71"/>
      <c r="AZ103" s="71"/>
      <c r="BA103" s="71"/>
      <c r="BB103" s="71"/>
      <c r="BC103" s="163"/>
      <c r="BD103" s="109">
        <v>204040</v>
      </c>
      <c r="BE103" s="123" t="s">
        <v>171</v>
      </c>
      <c r="BF103" s="147">
        <v>0</v>
      </c>
      <c r="BG103" s="146">
        <v>0</v>
      </c>
      <c r="BH103" s="146">
        <v>0</v>
      </c>
      <c r="BI103" s="148">
        <v>0</v>
      </c>
      <c r="BJ103" s="148">
        <v>0</v>
      </c>
      <c r="BK103" s="107"/>
      <c r="BL103" s="71"/>
      <c r="BM103" s="71"/>
      <c r="BN103" s="71"/>
      <c r="BO103" s="142"/>
      <c r="BP103" s="142"/>
    </row>
    <row r="104" spans="1:68" ht="10.5" hidden="1" customHeight="1">
      <c r="A104" s="161"/>
      <c r="B104" s="109">
        <v>204050</v>
      </c>
      <c r="C104" s="123" t="s">
        <v>173</v>
      </c>
      <c r="D104" s="123" t="s">
        <v>174</v>
      </c>
      <c r="E104" s="152"/>
      <c r="F104" s="71"/>
      <c r="G104" s="71"/>
      <c r="H104" s="71"/>
      <c r="I104" s="146"/>
      <c r="J104" s="142">
        <v>0</v>
      </c>
      <c r="K104" s="142">
        <v>0</v>
      </c>
      <c r="L104" s="142">
        <v>0</v>
      </c>
      <c r="M104" s="142">
        <v>0</v>
      </c>
      <c r="N104" s="142">
        <v>0</v>
      </c>
      <c r="O104" s="142">
        <v>0</v>
      </c>
      <c r="P104" s="142">
        <v>0</v>
      </c>
      <c r="Q104" s="142">
        <v>0</v>
      </c>
      <c r="R104" s="142">
        <v>0</v>
      </c>
      <c r="S104" s="142">
        <v>0</v>
      </c>
      <c r="T104" s="142">
        <v>0</v>
      </c>
      <c r="U104" s="142">
        <v>89.397999999999996</v>
      </c>
      <c r="V104" s="142">
        <v>0</v>
      </c>
      <c r="W104" s="142">
        <v>0</v>
      </c>
      <c r="X104" s="142">
        <v>0</v>
      </c>
      <c r="Y104" s="142">
        <v>0</v>
      </c>
      <c r="Z104" s="142">
        <v>0</v>
      </c>
      <c r="AA104" s="142">
        <v>0</v>
      </c>
      <c r="AB104" s="142">
        <v>0</v>
      </c>
      <c r="AC104" s="142">
        <v>0</v>
      </c>
      <c r="AD104" s="142">
        <v>0</v>
      </c>
      <c r="AE104" s="142">
        <v>0</v>
      </c>
      <c r="AF104" s="142">
        <v>0</v>
      </c>
      <c r="AG104" s="142">
        <v>0</v>
      </c>
      <c r="AH104" s="142">
        <v>0</v>
      </c>
      <c r="AI104" s="142">
        <v>0</v>
      </c>
      <c r="AJ104" s="142">
        <v>0</v>
      </c>
      <c r="AK104" s="142">
        <v>0</v>
      </c>
      <c r="AL104" s="142">
        <v>0</v>
      </c>
      <c r="AM104" s="142">
        <v>0</v>
      </c>
      <c r="AN104" s="142">
        <v>0</v>
      </c>
      <c r="AO104" s="142">
        <v>0</v>
      </c>
      <c r="AP104" s="142">
        <v>0</v>
      </c>
      <c r="AQ104" s="142">
        <v>0</v>
      </c>
      <c r="AR104" s="142">
        <v>0</v>
      </c>
      <c r="AS104" s="142">
        <v>0</v>
      </c>
      <c r="AT104" s="118"/>
      <c r="AU104" s="118"/>
      <c r="AV104" s="71"/>
      <c r="AW104" s="71"/>
      <c r="AX104" s="71"/>
      <c r="AY104" s="71"/>
      <c r="AZ104" s="71"/>
      <c r="BA104" s="71"/>
      <c r="BB104" s="71"/>
      <c r="BC104" s="163"/>
      <c r="BD104" s="109">
        <v>204050</v>
      </c>
      <c r="BE104" s="123" t="s">
        <v>173</v>
      </c>
      <c r="BF104" s="147">
        <v>0</v>
      </c>
      <c r="BG104" s="146">
        <v>0</v>
      </c>
      <c r="BH104" s="146">
        <v>0</v>
      </c>
      <c r="BI104" s="148">
        <v>0</v>
      </c>
      <c r="BJ104" s="148">
        <v>0</v>
      </c>
      <c r="BK104" s="107"/>
      <c r="BL104" s="71"/>
      <c r="BM104" s="71"/>
      <c r="BN104" s="71"/>
      <c r="BO104" s="142"/>
      <c r="BP104" s="142"/>
    </row>
    <row r="105" spans="1:68" ht="10.5" hidden="1" customHeight="1">
      <c r="A105" s="108"/>
      <c r="B105" s="109">
        <v>204240</v>
      </c>
      <c r="C105" s="123" t="s">
        <v>175</v>
      </c>
      <c r="D105" s="123" t="s">
        <v>176</v>
      </c>
      <c r="E105" s="110"/>
      <c r="F105" s="71"/>
      <c r="G105" s="71"/>
      <c r="H105" s="71"/>
      <c r="I105" s="146"/>
      <c r="J105" s="142">
        <v>0</v>
      </c>
      <c r="K105" s="142">
        <v>0</v>
      </c>
      <c r="L105" s="142">
        <v>0</v>
      </c>
      <c r="M105" s="142">
        <v>0</v>
      </c>
      <c r="N105" s="142">
        <v>0</v>
      </c>
      <c r="O105" s="142">
        <v>0</v>
      </c>
      <c r="P105" s="142">
        <v>0</v>
      </c>
      <c r="Q105" s="142">
        <v>0</v>
      </c>
      <c r="R105" s="142">
        <v>0</v>
      </c>
      <c r="S105" s="142">
        <v>0</v>
      </c>
      <c r="T105" s="142">
        <v>0</v>
      </c>
      <c r="U105" s="142">
        <v>0</v>
      </c>
      <c r="V105" s="142">
        <v>0</v>
      </c>
      <c r="W105" s="142">
        <v>0</v>
      </c>
      <c r="X105" s="142">
        <v>0</v>
      </c>
      <c r="Y105" s="142">
        <v>0</v>
      </c>
      <c r="Z105" s="142">
        <v>0</v>
      </c>
      <c r="AA105" s="142">
        <v>0</v>
      </c>
      <c r="AB105" s="142">
        <v>0</v>
      </c>
      <c r="AC105" s="142">
        <v>0</v>
      </c>
      <c r="AD105" s="142">
        <v>0</v>
      </c>
      <c r="AE105" s="142">
        <v>0</v>
      </c>
      <c r="AF105" s="142">
        <v>0</v>
      </c>
      <c r="AG105" s="142">
        <v>0</v>
      </c>
      <c r="AH105" s="142">
        <v>0</v>
      </c>
      <c r="AI105" s="142">
        <v>0</v>
      </c>
      <c r="AJ105" s="142">
        <v>0</v>
      </c>
      <c r="AK105" s="142">
        <v>0</v>
      </c>
      <c r="AL105" s="142">
        <v>0</v>
      </c>
      <c r="AM105" s="142">
        <v>0</v>
      </c>
      <c r="AN105" s="142">
        <v>0</v>
      </c>
      <c r="AO105" s="142">
        <v>0</v>
      </c>
      <c r="AP105" s="142">
        <v>0</v>
      </c>
      <c r="AQ105" s="142">
        <v>0</v>
      </c>
      <c r="AR105" s="142">
        <v>0</v>
      </c>
      <c r="AS105" s="142">
        <v>0</v>
      </c>
      <c r="AT105" s="118"/>
      <c r="AU105" s="118"/>
      <c r="AV105" s="71"/>
      <c r="AW105" s="71"/>
      <c r="AX105" s="71"/>
      <c r="AY105" s="71"/>
      <c r="AZ105" s="71"/>
      <c r="BA105" s="71"/>
      <c r="BB105" s="71"/>
      <c r="BC105" s="111"/>
      <c r="BD105" s="109">
        <v>204240</v>
      </c>
      <c r="BE105" s="123" t="s">
        <v>175</v>
      </c>
      <c r="BF105" s="147">
        <v>0</v>
      </c>
      <c r="BG105" s="146">
        <v>0</v>
      </c>
      <c r="BH105" s="146">
        <v>0</v>
      </c>
      <c r="BI105" s="148">
        <v>0</v>
      </c>
      <c r="BJ105" s="148">
        <v>0</v>
      </c>
      <c r="BK105" s="107"/>
      <c r="BL105" s="71"/>
      <c r="BM105" s="71"/>
      <c r="BN105" s="71"/>
      <c r="BO105" s="142"/>
      <c r="BP105" s="142"/>
    </row>
    <row r="106" spans="1:68" ht="10.5" hidden="1" customHeight="1">
      <c r="A106" s="108"/>
      <c r="B106" s="109">
        <v>204031</v>
      </c>
      <c r="C106" s="123" t="s">
        <v>177</v>
      </c>
      <c r="D106" s="123" t="s">
        <v>167</v>
      </c>
      <c r="E106" s="110"/>
      <c r="F106" s="71"/>
      <c r="G106" s="71"/>
      <c r="H106" s="71"/>
      <c r="I106" s="146"/>
      <c r="J106" s="142">
        <v>0</v>
      </c>
      <c r="K106" s="142">
        <v>0</v>
      </c>
      <c r="L106" s="142">
        <v>0</v>
      </c>
      <c r="M106" s="142">
        <v>0</v>
      </c>
      <c r="N106" s="142">
        <v>0</v>
      </c>
      <c r="O106" s="142">
        <v>0</v>
      </c>
      <c r="P106" s="142">
        <v>0</v>
      </c>
      <c r="Q106" s="142">
        <v>0</v>
      </c>
      <c r="R106" s="142">
        <v>0</v>
      </c>
      <c r="S106" s="142">
        <v>0</v>
      </c>
      <c r="T106" s="142">
        <v>0</v>
      </c>
      <c r="U106" s="142">
        <v>94.670494879999978</v>
      </c>
      <c r="V106" s="142">
        <v>0</v>
      </c>
      <c r="W106" s="142">
        <v>0</v>
      </c>
      <c r="X106" s="142">
        <v>0</v>
      </c>
      <c r="Y106" s="142">
        <v>0</v>
      </c>
      <c r="Z106" s="142">
        <v>0</v>
      </c>
      <c r="AA106" s="142">
        <v>0</v>
      </c>
      <c r="AB106" s="142">
        <v>0</v>
      </c>
      <c r="AC106" s="142">
        <v>0</v>
      </c>
      <c r="AD106" s="142">
        <v>0</v>
      </c>
      <c r="AE106" s="142">
        <v>0</v>
      </c>
      <c r="AF106" s="142">
        <v>0</v>
      </c>
      <c r="AG106" s="142">
        <v>0</v>
      </c>
      <c r="AH106" s="142">
        <v>0</v>
      </c>
      <c r="AI106" s="142">
        <v>0</v>
      </c>
      <c r="AJ106" s="142">
        <v>0</v>
      </c>
      <c r="AK106" s="142">
        <v>0</v>
      </c>
      <c r="AL106" s="142">
        <v>0</v>
      </c>
      <c r="AM106" s="142">
        <v>0</v>
      </c>
      <c r="AN106" s="142">
        <v>0</v>
      </c>
      <c r="AO106" s="142">
        <v>0</v>
      </c>
      <c r="AP106" s="142">
        <v>0</v>
      </c>
      <c r="AQ106" s="142">
        <v>0</v>
      </c>
      <c r="AR106" s="142">
        <v>0</v>
      </c>
      <c r="AS106" s="142">
        <v>0</v>
      </c>
      <c r="AT106" s="118"/>
      <c r="AU106" s="118"/>
      <c r="AV106" s="71"/>
      <c r="AW106" s="71"/>
      <c r="AX106" s="71"/>
      <c r="AY106" s="71"/>
      <c r="AZ106" s="71"/>
      <c r="BA106" s="71"/>
      <c r="BB106" s="71"/>
      <c r="BC106" s="111"/>
      <c r="BD106" s="109">
        <v>204031</v>
      </c>
      <c r="BE106" s="123" t="s">
        <v>177</v>
      </c>
      <c r="BF106" s="147">
        <v>0</v>
      </c>
      <c r="BG106" s="146">
        <v>0</v>
      </c>
      <c r="BH106" s="146">
        <v>0</v>
      </c>
      <c r="BI106" s="148">
        <v>0</v>
      </c>
      <c r="BJ106" s="148">
        <v>0</v>
      </c>
      <c r="BK106" s="107"/>
      <c r="BL106" s="71"/>
      <c r="BM106" s="71"/>
      <c r="BN106" s="71"/>
      <c r="BO106" s="142"/>
      <c r="BP106" s="142"/>
    </row>
    <row r="107" spans="1:68" ht="10.5" hidden="1" customHeight="1">
      <c r="A107" s="108"/>
      <c r="B107" s="109"/>
      <c r="C107" s="108"/>
      <c r="D107" s="108"/>
      <c r="E107" s="110"/>
      <c r="F107" s="71"/>
      <c r="G107" s="71"/>
      <c r="H107" s="71"/>
      <c r="I107" s="71"/>
      <c r="J107" s="118"/>
      <c r="K107" s="118"/>
      <c r="L107" s="118"/>
      <c r="M107" s="118"/>
      <c r="N107" s="118"/>
      <c r="O107" s="118"/>
      <c r="P107" s="118"/>
      <c r="Q107" s="118"/>
      <c r="R107" s="118"/>
      <c r="S107" s="118"/>
      <c r="T107" s="118"/>
      <c r="U107" s="118"/>
      <c r="V107" s="118"/>
      <c r="W107" s="118"/>
      <c r="X107" s="118"/>
      <c r="Y107" s="118"/>
      <c r="Z107" s="118"/>
      <c r="AA107" s="118"/>
      <c r="AB107" s="118"/>
      <c r="AC107" s="118"/>
      <c r="AD107" s="118"/>
      <c r="AE107" s="118"/>
      <c r="AF107" s="118"/>
      <c r="AG107" s="118"/>
      <c r="AH107" s="118"/>
      <c r="AI107" s="118"/>
      <c r="AJ107" s="118"/>
      <c r="AK107" s="118"/>
      <c r="AL107" s="118"/>
      <c r="AM107" s="118"/>
      <c r="AN107" s="118"/>
      <c r="AO107" s="118"/>
      <c r="AP107" s="118"/>
      <c r="AQ107" s="118"/>
      <c r="AR107" s="118"/>
      <c r="AS107" s="118"/>
      <c r="AT107" s="118"/>
      <c r="AU107" s="118"/>
      <c r="AV107" s="71"/>
      <c r="AW107" s="71"/>
      <c r="AX107" s="71"/>
      <c r="AY107" s="71"/>
      <c r="AZ107" s="71"/>
      <c r="BA107" s="71"/>
      <c r="BB107" s="71"/>
      <c r="BC107" s="111"/>
      <c r="BD107" s="109"/>
      <c r="BE107" s="108"/>
      <c r="BF107" s="112"/>
      <c r="BG107" s="71"/>
      <c r="BH107" s="71"/>
      <c r="BI107" s="113"/>
      <c r="BJ107" s="113"/>
      <c r="BK107" s="107"/>
      <c r="BL107" s="71"/>
      <c r="BM107" s="71"/>
      <c r="BN107" s="71"/>
      <c r="BO107" s="118"/>
      <c r="BP107" s="118"/>
    </row>
    <row r="108" spans="1:68" ht="12.75" customHeight="1">
      <c r="A108" s="108"/>
      <c r="B108" s="109">
        <v>201370</v>
      </c>
      <c r="C108" s="114" t="s">
        <v>178</v>
      </c>
      <c r="D108" s="114" t="s">
        <v>153</v>
      </c>
      <c r="E108" s="110"/>
      <c r="F108" s="89"/>
      <c r="G108" s="89"/>
      <c r="H108" s="89"/>
      <c r="I108" s="116"/>
      <c r="J108" s="117">
        <v>22.900282999999604</v>
      </c>
      <c r="K108" s="117">
        <v>-386.01224600000069</v>
      </c>
      <c r="L108" s="117">
        <v>175.32709099999954</v>
      </c>
      <c r="M108" s="117">
        <v>318.1024020000001</v>
      </c>
      <c r="N108" s="117">
        <v>329.32891099999972</v>
      </c>
      <c r="O108" s="117">
        <v>451.48964299999955</v>
      </c>
      <c r="P108" s="117">
        <v>419.12311400000016</v>
      </c>
      <c r="Q108" s="117">
        <v>398.28948600000024</v>
      </c>
      <c r="R108" s="117">
        <v>566.90324900000007</v>
      </c>
      <c r="S108" s="117">
        <v>581.04108999999869</v>
      </c>
      <c r="T108" s="117">
        <v>755.30163399999992</v>
      </c>
      <c r="U108" s="117">
        <v>754.00677644999985</v>
      </c>
      <c r="V108" s="117">
        <v>760.40800000000127</v>
      </c>
      <c r="W108" s="117">
        <v>704.09699999999975</v>
      </c>
      <c r="X108" s="117">
        <v>829.1950000000005</v>
      </c>
      <c r="Y108" s="117">
        <v>1089.3280000000013</v>
      </c>
      <c r="Z108" s="117">
        <v>1158.9590000000017</v>
      </c>
      <c r="AA108" s="117">
        <v>986.10500000000002</v>
      </c>
      <c r="AB108" s="117">
        <v>839.98900000000083</v>
      </c>
      <c r="AC108" s="117">
        <v>859.66699999999889</v>
      </c>
      <c r="AD108" s="117">
        <v>548.97200000000123</v>
      </c>
      <c r="AE108" s="117">
        <v>753.50400000000081</v>
      </c>
      <c r="AF108" s="117">
        <v>574.90199999999959</v>
      </c>
      <c r="AG108" s="117">
        <v>785.43000000000097</v>
      </c>
      <c r="AH108" s="117">
        <v>-1263.4200000000008</v>
      </c>
      <c r="AI108" s="117">
        <v>-1391.5175644790777</v>
      </c>
      <c r="AJ108" s="117">
        <v>-1506.7358583820326</v>
      </c>
      <c r="AK108" s="117">
        <v>-1641.9390193573633</v>
      </c>
      <c r="AL108" s="117">
        <v>-1796.5055948581453</v>
      </c>
      <c r="AM108" s="117">
        <v>-1970.6136505127122</v>
      </c>
      <c r="AN108" s="117">
        <v>-2165.0411475698411</v>
      </c>
      <c r="AO108" s="117">
        <v>-2381.0376032677877</v>
      </c>
      <c r="AP108" s="117">
        <v>-2620.2444230040264</v>
      </c>
      <c r="AQ108" s="117">
        <v>-2884.6487304602415</v>
      </c>
      <c r="AR108" s="117">
        <v>-3176.5605405063379</v>
      </c>
      <c r="AS108" s="117">
        <v>-3498.6065091009027</v>
      </c>
      <c r="AT108" s="118"/>
      <c r="AU108" s="118"/>
      <c r="AV108" s="71"/>
      <c r="AW108" s="71"/>
      <c r="AX108" s="71"/>
      <c r="AY108" s="71"/>
      <c r="AZ108" s="71"/>
      <c r="BA108" s="71"/>
      <c r="BB108" s="71"/>
      <c r="BC108" s="111"/>
      <c r="BD108" s="109">
        <v>201370</v>
      </c>
      <c r="BE108" s="114" t="s">
        <v>178</v>
      </c>
      <c r="BF108" s="119">
        <v>-2077.2566195494396</v>
      </c>
      <c r="BG108" s="116">
        <v>-2077.2566195494396</v>
      </c>
      <c r="BH108" s="116">
        <v>-2077.2566195494396</v>
      </c>
      <c r="BI108" s="120">
        <v>4840.2522941692396</v>
      </c>
      <c r="BJ108" s="120">
        <v>-1391.5175644790777</v>
      </c>
      <c r="BK108" s="107"/>
      <c r="BL108" s="71"/>
      <c r="BM108" s="71"/>
      <c r="BN108" s="71"/>
      <c r="BO108" s="117"/>
      <c r="BP108" s="117"/>
    </row>
    <row r="109" spans="1:68" ht="12.75" customHeight="1">
      <c r="A109" s="108"/>
      <c r="B109" s="109"/>
      <c r="C109" s="108" t="s">
        <v>179</v>
      </c>
      <c r="D109" s="108"/>
      <c r="E109" s="110"/>
      <c r="F109" s="71"/>
      <c r="G109" s="71"/>
      <c r="H109" s="71"/>
      <c r="I109" s="71"/>
      <c r="J109" s="118"/>
      <c r="K109" s="118"/>
      <c r="L109" s="118"/>
      <c r="M109" s="118"/>
      <c r="N109" s="118"/>
      <c r="O109" s="118"/>
      <c r="P109" s="118"/>
      <c r="Q109" s="118"/>
      <c r="R109" s="118"/>
      <c r="S109" s="118"/>
      <c r="T109" s="118"/>
      <c r="U109" s="118"/>
      <c r="V109" s="118"/>
      <c r="W109" s="118"/>
      <c r="X109" s="118"/>
      <c r="Y109" s="118"/>
      <c r="Z109" s="118"/>
      <c r="AA109" s="118"/>
      <c r="AB109" s="118"/>
      <c r="AC109" s="118"/>
      <c r="AD109" s="118"/>
      <c r="AE109" s="118"/>
      <c r="AF109" s="118"/>
      <c r="AG109" s="118"/>
      <c r="AH109" s="118"/>
      <c r="AI109" s="122">
        <v>994.34375</v>
      </c>
      <c r="AJ109" s="122">
        <v>1257.46875</v>
      </c>
      <c r="AK109" s="122">
        <v>1308.3999999999999</v>
      </c>
      <c r="AL109" s="122" t="s">
        <v>113</v>
      </c>
      <c r="AM109" s="122" t="s">
        <v>113</v>
      </c>
      <c r="AN109" s="122" t="s">
        <v>113</v>
      </c>
      <c r="AO109" s="122" t="s">
        <v>113</v>
      </c>
      <c r="AP109" s="122" t="s">
        <v>113</v>
      </c>
      <c r="AQ109" s="122" t="s">
        <v>113</v>
      </c>
      <c r="AR109" s="122" t="s">
        <v>113</v>
      </c>
      <c r="AS109" s="122" t="s">
        <v>113</v>
      </c>
      <c r="AT109" s="118"/>
      <c r="AU109" s="118"/>
      <c r="AV109" s="71"/>
      <c r="AW109" s="71"/>
      <c r="AX109" s="71"/>
      <c r="AY109" s="71"/>
      <c r="AZ109" s="71"/>
      <c r="BA109" s="71"/>
      <c r="BB109" s="71"/>
      <c r="BC109" s="111"/>
      <c r="BD109" s="109"/>
      <c r="BE109" s="130" t="s">
        <v>120</v>
      </c>
      <c r="BF109" s="124">
        <v>-0.23082844317843124</v>
      </c>
      <c r="BG109" s="125">
        <v>-0.23082844317843124</v>
      </c>
      <c r="BH109" s="125">
        <v>-0.23082844317843124</v>
      </c>
      <c r="BI109" s="126">
        <v>0.5378574275027479</v>
      </c>
      <c r="BJ109" s="126">
        <v>-3.8656975508136425E-2</v>
      </c>
      <c r="BK109" s="107"/>
      <c r="BL109" s="71"/>
      <c r="BM109" s="71"/>
      <c r="BN109" s="71"/>
      <c r="BO109" s="118"/>
      <c r="BP109" s="122"/>
    </row>
    <row r="110" spans="1:68" ht="12.75" customHeight="1">
      <c r="A110" s="128"/>
      <c r="B110" s="129"/>
      <c r="C110" s="130" t="s">
        <v>120</v>
      </c>
      <c r="D110" s="130" t="s">
        <v>120</v>
      </c>
      <c r="E110" s="110"/>
      <c r="F110" s="131"/>
      <c r="G110" s="131"/>
      <c r="H110" s="131"/>
      <c r="I110" s="132"/>
      <c r="J110" s="132">
        <v>3.5825096205956476E-3</v>
      </c>
      <c r="K110" s="132">
        <v>-6.0757169892643473E-2</v>
      </c>
      <c r="L110" s="132">
        <v>3.1999845383409505E-2</v>
      </c>
      <c r="M110" s="132">
        <v>5.9476995733937298E-2</v>
      </c>
      <c r="N110" s="132">
        <v>6.78455812851044E-2</v>
      </c>
      <c r="O110" s="132">
        <v>9.9289987424241985E-2</v>
      </c>
      <c r="P110" s="132">
        <v>7.6905138010096324E-2</v>
      </c>
      <c r="Q110" s="132">
        <v>6.5550703976858707E-2</v>
      </c>
      <c r="R110" s="132">
        <v>7.0541119204132002E-2</v>
      </c>
      <c r="S110" s="132">
        <v>5.5919906561606871E-2</v>
      </c>
      <c r="T110" s="132">
        <v>6.7335359357702032E-2</v>
      </c>
      <c r="U110" s="132">
        <v>6.3254715848360163E-2</v>
      </c>
      <c r="V110" s="132">
        <v>5.7067033020556247E-2</v>
      </c>
      <c r="W110" s="132">
        <v>5.0829834330562942E-2</v>
      </c>
      <c r="X110" s="132">
        <v>4.7995598640463828E-2</v>
      </c>
      <c r="Y110" s="132">
        <v>5.6637955865852727E-2</v>
      </c>
      <c r="Z110" s="132">
        <v>6.1564838062546125E-2</v>
      </c>
      <c r="AA110" s="132">
        <v>5.839401578365485E-2</v>
      </c>
      <c r="AB110" s="132">
        <v>5.0205864671666725E-2</v>
      </c>
      <c r="AC110" s="132">
        <v>4.9752725769255109E-2</v>
      </c>
      <c r="AD110" s="132">
        <v>3.2347920632656318E-2</v>
      </c>
      <c r="AE110" s="132">
        <v>4.1709478391283694E-2</v>
      </c>
      <c r="AF110" s="132">
        <v>2.7068119045823149E-2</v>
      </c>
      <c r="AG110" s="132">
        <v>2.648883826800915E-2</v>
      </c>
      <c r="AH110" s="132">
        <v>-3.8671859073822132E-2</v>
      </c>
      <c r="AI110" s="132">
        <v>-3.8656975508136425E-2</v>
      </c>
      <c r="AJ110" s="132">
        <v>-3.7989902612768744E-2</v>
      </c>
      <c r="AK110" s="132">
        <v>-3.7573353326888326E-2</v>
      </c>
      <c r="AL110" s="132">
        <v>-3.7311557957544129E-2</v>
      </c>
      <c r="AM110" s="132">
        <v>-3.7145668014588087E-2</v>
      </c>
      <c r="AN110" s="132">
        <v>-3.7039466057627146E-2</v>
      </c>
      <c r="AO110" s="132">
        <v>-3.6970616577827999E-2</v>
      </c>
      <c r="AP110" s="132">
        <v>-3.6925307558676408E-2</v>
      </c>
      <c r="AQ110" s="132">
        <v>-3.689496718953586E-2</v>
      </c>
      <c r="AR110" s="132">
        <v>-3.6874250873114557E-2</v>
      </c>
      <c r="AS110" s="132">
        <v>-3.685980605458259E-2</v>
      </c>
      <c r="AT110" s="134"/>
      <c r="AU110" s="134"/>
      <c r="AV110" s="131"/>
      <c r="AW110" s="131"/>
      <c r="AX110" s="131"/>
      <c r="AY110" s="131"/>
      <c r="AZ110" s="131"/>
      <c r="BA110" s="131"/>
      <c r="BB110" s="131"/>
      <c r="BC110" s="135"/>
      <c r="BD110" s="129"/>
      <c r="BE110" s="130" t="s">
        <v>180</v>
      </c>
      <c r="BF110" s="124">
        <v>1.4927994245815159</v>
      </c>
      <c r="BG110" s="125">
        <v>1.4927994245815159</v>
      </c>
      <c r="BH110" s="125">
        <v>1.4927994245815159</v>
      </c>
      <c r="BI110" s="126">
        <v>-3.4783982737445465</v>
      </c>
      <c r="BJ110" s="126">
        <v>1</v>
      </c>
      <c r="BK110" s="136"/>
      <c r="BL110" s="131"/>
      <c r="BM110" s="131"/>
      <c r="BN110" s="131"/>
      <c r="BO110" s="132"/>
      <c r="BP110" s="132"/>
    </row>
    <row r="111" spans="1:68" ht="12.75" customHeight="1">
      <c r="A111" s="128"/>
      <c r="B111" s="129"/>
      <c r="C111" s="130" t="s">
        <v>116</v>
      </c>
      <c r="D111" s="130" t="s">
        <v>116</v>
      </c>
      <c r="E111" s="110"/>
      <c r="F111" s="131"/>
      <c r="G111" s="131"/>
      <c r="H111" s="131"/>
      <c r="I111" s="132"/>
      <c r="J111" s="132"/>
      <c r="K111" s="132">
        <v>-17.856221645820156</v>
      </c>
      <c r="L111" s="132">
        <v>1.4542008519594978</v>
      </c>
      <c r="M111" s="132">
        <v>0.81433684997374955</v>
      </c>
      <c r="N111" s="132">
        <v>3.5292122691986526E-2</v>
      </c>
      <c r="O111" s="132">
        <v>0.37093837777273048</v>
      </c>
      <c r="P111" s="132">
        <v>-7.1688308916533494E-2</v>
      </c>
      <c r="Q111" s="132">
        <v>-4.9707657020318645E-2</v>
      </c>
      <c r="R111" s="132">
        <v>0.42334475030555974</v>
      </c>
      <c r="S111" s="132">
        <v>2.493871930516774E-2</v>
      </c>
      <c r="T111" s="132">
        <v>0.29991087893629281</v>
      </c>
      <c r="U111" s="132">
        <v>-1.7143582003690918E-3</v>
      </c>
      <c r="V111" s="132">
        <v>8.4896101068740199E-3</v>
      </c>
      <c r="W111" s="132">
        <v>-7.405366592671489E-2</v>
      </c>
      <c r="X111" s="132">
        <v>0.17767154241532174</v>
      </c>
      <c r="Y111" s="132">
        <v>0.31371752121033131</v>
      </c>
      <c r="Z111" s="132">
        <v>6.3921059589031243E-2</v>
      </c>
      <c r="AA111" s="132">
        <v>-0.14914591456643539</v>
      </c>
      <c r="AB111" s="132">
        <v>-0.14817489009790963</v>
      </c>
      <c r="AC111" s="132">
        <v>2.3426497251747398E-2</v>
      </c>
      <c r="AD111" s="132">
        <v>-0.36141319836634195</v>
      </c>
      <c r="AE111" s="132">
        <v>0.37257273595010149</v>
      </c>
      <c r="AF111" s="132">
        <v>-0.23702860236973</v>
      </c>
      <c r="AG111" s="132">
        <v>0.36619806506152619</v>
      </c>
      <c r="AH111" s="132">
        <v>-2.6085711011802442</v>
      </c>
      <c r="AI111" s="132">
        <v>-0.10138953355105734</v>
      </c>
      <c r="AJ111" s="132">
        <v>-8.2800459616251765E-2</v>
      </c>
      <c r="AK111" s="132">
        <v>-8.9732490418403546E-2</v>
      </c>
      <c r="AL111" s="132">
        <v>-9.4136611456665159E-2</v>
      </c>
      <c r="AM111" s="132">
        <v>-9.6914841875744187E-2</v>
      </c>
      <c r="AN111" s="132">
        <v>-9.8663427509772375E-2</v>
      </c>
      <c r="AO111" s="132">
        <v>-9.9765519902655309E-2</v>
      </c>
      <c r="AP111" s="132">
        <v>-0.10046326837003584</v>
      </c>
      <c r="AQ111" s="132">
        <v>-0.10090826074656195</v>
      </c>
      <c r="AR111" s="132">
        <v>-0.1011949243468276</v>
      </c>
      <c r="AS111" s="132">
        <v>-0.10138197099912072</v>
      </c>
      <c r="AT111" s="134"/>
      <c r="AU111" s="134"/>
      <c r="AV111" s="131"/>
      <c r="AW111" s="131"/>
      <c r="AX111" s="131"/>
      <c r="AY111" s="131"/>
      <c r="AZ111" s="131"/>
      <c r="BA111" s="131"/>
      <c r="BB111" s="131"/>
      <c r="BC111" s="135"/>
      <c r="BD111" s="129"/>
      <c r="BE111" s="130"/>
      <c r="BF111" s="124">
        <v>1.4927994245815159</v>
      </c>
      <c r="BG111" s="125">
        <v>1.4927994245815159</v>
      </c>
      <c r="BH111" s="125">
        <v>1.4927994245815159</v>
      </c>
      <c r="BI111" s="126">
        <v>-3.4783982737445465</v>
      </c>
      <c r="BJ111" s="126">
        <v>1.0000000000000009</v>
      </c>
      <c r="BK111" s="136"/>
      <c r="BL111" s="131"/>
      <c r="BM111" s="131"/>
      <c r="BN111" s="131"/>
      <c r="BO111" s="132"/>
      <c r="BP111" s="132"/>
    </row>
    <row r="112" spans="1:68" ht="12.75" customHeight="1">
      <c r="A112" s="108"/>
      <c r="B112" s="109"/>
      <c r="C112" s="108"/>
      <c r="D112" s="108"/>
      <c r="E112" s="110"/>
      <c r="F112" s="71"/>
      <c r="G112" s="71"/>
      <c r="H112" s="71"/>
      <c r="I112" s="71"/>
      <c r="J112" s="118"/>
      <c r="K112" s="118"/>
      <c r="L112" s="118"/>
      <c r="M112" s="118"/>
      <c r="N112" s="118"/>
      <c r="O112" s="118"/>
      <c r="P112" s="118"/>
      <c r="Q112" s="118"/>
      <c r="R112" s="118"/>
      <c r="S112" s="118"/>
      <c r="T112" s="118"/>
      <c r="U112" s="118"/>
      <c r="V112" s="118"/>
      <c r="W112" s="118"/>
      <c r="X112" s="118"/>
      <c r="Y112" s="118"/>
      <c r="Z112" s="118"/>
      <c r="AA112" s="118"/>
      <c r="AB112" s="118"/>
      <c r="AC112" s="118"/>
      <c r="AD112" s="118"/>
      <c r="AE112" s="118"/>
      <c r="AF112" s="118"/>
      <c r="AG112" s="118"/>
      <c r="AH112" s="118"/>
      <c r="AI112" s="118"/>
      <c r="AJ112" s="118"/>
      <c r="AK112" s="118"/>
      <c r="AL112" s="118"/>
      <c r="AM112" s="118"/>
      <c r="AN112" s="118"/>
      <c r="AO112" s="118"/>
      <c r="AP112" s="118"/>
      <c r="AQ112" s="118"/>
      <c r="AR112" s="118"/>
      <c r="AS112" s="118"/>
      <c r="AT112" s="118"/>
      <c r="AU112" s="118"/>
      <c r="AV112" s="71"/>
      <c r="AW112" s="71"/>
      <c r="AX112" s="71"/>
      <c r="AY112" s="71"/>
      <c r="AZ112" s="71"/>
      <c r="BA112" s="71"/>
      <c r="BB112" s="71"/>
      <c r="BC112" s="111"/>
      <c r="BD112" s="109"/>
      <c r="BE112" s="108"/>
      <c r="BF112" s="112"/>
      <c r="BG112" s="71"/>
      <c r="BH112" s="71"/>
      <c r="BI112" s="113"/>
      <c r="BJ112" s="113"/>
      <c r="BK112" s="107"/>
      <c r="BL112" s="71"/>
      <c r="BM112" s="71"/>
      <c r="BN112" s="71"/>
      <c r="BO112" s="118"/>
      <c r="BP112" s="118"/>
    </row>
    <row r="113" spans="1:68" ht="12.75" customHeight="1">
      <c r="A113" s="108"/>
      <c r="B113" s="109">
        <v>201371</v>
      </c>
      <c r="C113" s="114" t="s">
        <v>181</v>
      </c>
      <c r="D113" s="114" t="s">
        <v>182</v>
      </c>
      <c r="E113" s="110"/>
      <c r="F113" s="89"/>
      <c r="G113" s="89"/>
      <c r="H113" s="89"/>
      <c r="I113" s="116"/>
      <c r="J113" s="117">
        <v>22.900282999999604</v>
      </c>
      <c r="K113" s="117">
        <v>-386.01224600000069</v>
      </c>
      <c r="L113" s="117">
        <v>175.32709099999954</v>
      </c>
      <c r="M113" s="117">
        <v>318.1024020000001</v>
      </c>
      <c r="N113" s="117">
        <v>329.32891099999972</v>
      </c>
      <c r="O113" s="117">
        <v>451.48964299999955</v>
      </c>
      <c r="P113" s="117">
        <v>419.12311400000016</v>
      </c>
      <c r="Q113" s="117">
        <v>398.28948600000024</v>
      </c>
      <c r="R113" s="117">
        <v>566.90324900000007</v>
      </c>
      <c r="S113" s="117">
        <v>581.04108999999869</v>
      </c>
      <c r="T113" s="117">
        <v>755.30163399999992</v>
      </c>
      <c r="U113" s="117">
        <v>735.59599999999978</v>
      </c>
      <c r="V113" s="117">
        <v>760.40800000000127</v>
      </c>
      <c r="W113" s="117">
        <v>704.09699999999975</v>
      </c>
      <c r="X113" s="117">
        <v>829.1950000000005</v>
      </c>
      <c r="Y113" s="117">
        <v>1089.3280000000013</v>
      </c>
      <c r="Z113" s="117">
        <v>1158.9590000000017</v>
      </c>
      <c r="AA113" s="117">
        <v>986.10500000000002</v>
      </c>
      <c r="AB113" s="117">
        <v>839.98900000000083</v>
      </c>
      <c r="AC113" s="117">
        <v>859.66699999999889</v>
      </c>
      <c r="AD113" s="117">
        <v>548.97200000000123</v>
      </c>
      <c r="AE113" s="117">
        <v>753.50400000000081</v>
      </c>
      <c r="AF113" s="117">
        <v>574.90199999999959</v>
      </c>
      <c r="AG113" s="117">
        <v>785.43000000000097</v>
      </c>
      <c r="AH113" s="117">
        <v>-1263.4200000000008</v>
      </c>
      <c r="AI113" s="117">
        <v>-1391.5175644790777</v>
      </c>
      <c r="AJ113" s="117">
        <v>-1506.7358583820326</v>
      </c>
      <c r="AK113" s="117">
        <v>-1641.9390193573633</v>
      </c>
      <c r="AL113" s="117">
        <v>-1796.5055948581453</v>
      </c>
      <c r="AM113" s="117">
        <v>-1970.6136505127122</v>
      </c>
      <c r="AN113" s="117">
        <v>-2165.0411475698411</v>
      </c>
      <c r="AO113" s="117">
        <v>-2381.0376032677877</v>
      </c>
      <c r="AP113" s="117">
        <v>-2620.2444230040264</v>
      </c>
      <c r="AQ113" s="117">
        <v>-2884.6487304602415</v>
      </c>
      <c r="AR113" s="117">
        <v>-3176.5605405063379</v>
      </c>
      <c r="AS113" s="117">
        <v>-3498.6065091009027</v>
      </c>
      <c r="AT113" s="118"/>
      <c r="AU113" s="118"/>
      <c r="AV113" s="71"/>
      <c r="AW113" s="71"/>
      <c r="AX113" s="71"/>
      <c r="AY113" s="71"/>
      <c r="AZ113" s="71"/>
      <c r="BA113" s="71"/>
      <c r="BB113" s="71"/>
      <c r="BC113" s="111"/>
      <c r="BD113" s="109">
        <v>201371</v>
      </c>
      <c r="BE113" s="114" t="s">
        <v>181</v>
      </c>
      <c r="BF113" s="119">
        <v>-2077.2566195494396</v>
      </c>
      <c r="BG113" s="116">
        <v>-2077.2566195494396</v>
      </c>
      <c r="BH113" s="116">
        <v>-2077.2566195494396</v>
      </c>
      <c r="BI113" s="120">
        <v>4840.2522941692396</v>
      </c>
      <c r="BJ113" s="120">
        <v>-1391.5175644790777</v>
      </c>
      <c r="BK113" s="107"/>
      <c r="BL113" s="71"/>
      <c r="BM113" s="71"/>
      <c r="BN113" s="71"/>
      <c r="BO113" s="117"/>
      <c r="BP113" s="117"/>
    </row>
    <row r="114" spans="1:68" ht="12.75" customHeight="1">
      <c r="A114" s="128"/>
      <c r="B114" s="129"/>
      <c r="C114" s="130" t="s">
        <v>120</v>
      </c>
      <c r="D114" s="130" t="s">
        <v>120</v>
      </c>
      <c r="E114" s="110"/>
      <c r="F114" s="131"/>
      <c r="G114" s="131"/>
      <c r="H114" s="131"/>
      <c r="I114" s="132"/>
      <c r="J114" s="132">
        <v>3.5825096205956476E-3</v>
      </c>
      <c r="K114" s="132">
        <v>-6.0757169892643473E-2</v>
      </c>
      <c r="L114" s="132">
        <v>3.1999845383409505E-2</v>
      </c>
      <c r="M114" s="132">
        <v>5.9476995733937298E-2</v>
      </c>
      <c r="N114" s="132">
        <v>6.78455812851044E-2</v>
      </c>
      <c r="O114" s="132">
        <v>9.9289987424241985E-2</v>
      </c>
      <c r="P114" s="132">
        <v>7.6905138010096324E-2</v>
      </c>
      <c r="Q114" s="132">
        <v>6.5550703976858707E-2</v>
      </c>
      <c r="R114" s="132">
        <v>7.0541119204132002E-2</v>
      </c>
      <c r="S114" s="132">
        <v>5.5919906561606871E-2</v>
      </c>
      <c r="T114" s="132">
        <v>6.7335359357702032E-2</v>
      </c>
      <c r="U114" s="132">
        <v>6.1710209261329967E-2</v>
      </c>
      <c r="V114" s="132">
        <v>5.7067033020556247E-2</v>
      </c>
      <c r="W114" s="132">
        <v>5.0829834330562942E-2</v>
      </c>
      <c r="X114" s="132">
        <v>4.7995598640463828E-2</v>
      </c>
      <c r="Y114" s="132">
        <v>5.6637955865852727E-2</v>
      </c>
      <c r="Z114" s="132">
        <v>6.1564838062546125E-2</v>
      </c>
      <c r="AA114" s="132">
        <v>5.839401578365485E-2</v>
      </c>
      <c r="AB114" s="132">
        <v>5.0205864671666725E-2</v>
      </c>
      <c r="AC114" s="132">
        <v>4.9752725769255109E-2</v>
      </c>
      <c r="AD114" s="132">
        <v>3.2347920632656318E-2</v>
      </c>
      <c r="AE114" s="132">
        <v>4.1709478391283694E-2</v>
      </c>
      <c r="AF114" s="132">
        <v>2.7068119045823149E-2</v>
      </c>
      <c r="AG114" s="132">
        <v>2.648883826800915E-2</v>
      </c>
      <c r="AH114" s="132">
        <v>-3.8671859073822132E-2</v>
      </c>
      <c r="AI114" s="132">
        <v>-3.8656975508136425E-2</v>
      </c>
      <c r="AJ114" s="132">
        <v>-3.7989902612768744E-2</v>
      </c>
      <c r="AK114" s="132">
        <v>-3.7573353326888326E-2</v>
      </c>
      <c r="AL114" s="132">
        <v>-3.7311557957544129E-2</v>
      </c>
      <c r="AM114" s="132">
        <v>-3.7145668014588087E-2</v>
      </c>
      <c r="AN114" s="132">
        <v>-3.7039466057627146E-2</v>
      </c>
      <c r="AO114" s="132">
        <v>-3.6970616577827999E-2</v>
      </c>
      <c r="AP114" s="132">
        <v>-3.6925307558676408E-2</v>
      </c>
      <c r="AQ114" s="132">
        <v>-3.689496718953586E-2</v>
      </c>
      <c r="AR114" s="132">
        <v>-3.6874250873114557E-2</v>
      </c>
      <c r="AS114" s="132">
        <v>-3.685980605458259E-2</v>
      </c>
      <c r="AT114" s="134"/>
      <c r="AU114" s="134"/>
      <c r="AV114" s="131"/>
      <c r="AW114" s="131"/>
      <c r="AX114" s="131"/>
      <c r="AY114" s="131"/>
      <c r="AZ114" s="131"/>
      <c r="BA114" s="131"/>
      <c r="BB114" s="131"/>
      <c r="BC114" s="135"/>
      <c r="BD114" s="129"/>
      <c r="BE114" s="130" t="s">
        <v>120</v>
      </c>
      <c r="BF114" s="124">
        <v>-0.23082844317843124</v>
      </c>
      <c r="BG114" s="125">
        <v>-0.23082844317843124</v>
      </c>
      <c r="BH114" s="125">
        <v>-0.23082844317843124</v>
      </c>
      <c r="BI114" s="126">
        <v>0.5378574275027479</v>
      </c>
      <c r="BJ114" s="126">
        <v>-3.8656975508136425E-2</v>
      </c>
      <c r="BK114" s="136"/>
      <c r="BL114" s="131"/>
      <c r="BM114" s="131"/>
      <c r="BN114" s="131"/>
      <c r="BO114" s="132"/>
      <c r="BP114" s="132"/>
    </row>
    <row r="115" spans="1:68" ht="12.75" customHeight="1">
      <c r="A115" s="128"/>
      <c r="B115" s="129"/>
      <c r="C115" s="130" t="s">
        <v>116</v>
      </c>
      <c r="D115" s="130" t="s">
        <v>116</v>
      </c>
      <c r="E115" s="110"/>
      <c r="F115" s="131"/>
      <c r="G115" s="131"/>
      <c r="H115" s="131"/>
      <c r="I115" s="132"/>
      <c r="J115" s="132"/>
      <c r="K115" s="132">
        <v>-17.856221645820156</v>
      </c>
      <c r="L115" s="132">
        <v>1.4542008519594978</v>
      </c>
      <c r="M115" s="132">
        <v>0.81433684997374955</v>
      </c>
      <c r="N115" s="132">
        <v>3.5292122691986526E-2</v>
      </c>
      <c r="O115" s="132">
        <v>0.37093837777273048</v>
      </c>
      <c r="P115" s="132">
        <v>-7.1688308916533494E-2</v>
      </c>
      <c r="Q115" s="132">
        <v>-4.9707657020318645E-2</v>
      </c>
      <c r="R115" s="132">
        <v>0.42334475030555974</v>
      </c>
      <c r="S115" s="132">
        <v>2.493871930516774E-2</v>
      </c>
      <c r="T115" s="132">
        <v>0.29991087893629281</v>
      </c>
      <c r="U115" s="132">
        <v>-2.6089754229235717E-2</v>
      </c>
      <c r="V115" s="132">
        <v>3.3730471617574725E-2</v>
      </c>
      <c r="W115" s="132">
        <v>-7.405366592671489E-2</v>
      </c>
      <c r="X115" s="132">
        <v>0.17767154241532174</v>
      </c>
      <c r="Y115" s="132">
        <v>0.31371752121033131</v>
      </c>
      <c r="Z115" s="132">
        <v>6.3921059589031243E-2</v>
      </c>
      <c r="AA115" s="132">
        <v>-0.14914591456643539</v>
      </c>
      <c r="AB115" s="132">
        <v>-0.14817489009790963</v>
      </c>
      <c r="AC115" s="132">
        <v>2.3426497251747398E-2</v>
      </c>
      <c r="AD115" s="132">
        <v>-0.36141319836634195</v>
      </c>
      <c r="AE115" s="132">
        <v>0.37257273595010149</v>
      </c>
      <c r="AF115" s="132">
        <v>-0.23702860236973</v>
      </c>
      <c r="AG115" s="132">
        <v>0.36619806506152619</v>
      </c>
      <c r="AH115" s="132">
        <v>-2.6085711011802442</v>
      </c>
      <c r="AI115" s="132">
        <v>-0.10138953355105734</v>
      </c>
      <c r="AJ115" s="132">
        <v>-8.2800459616251765E-2</v>
      </c>
      <c r="AK115" s="132">
        <v>-8.9732490418403546E-2</v>
      </c>
      <c r="AL115" s="132">
        <v>-9.4136611456665159E-2</v>
      </c>
      <c r="AM115" s="132">
        <v>-9.6914841875744187E-2</v>
      </c>
      <c r="AN115" s="132">
        <v>-9.8663427509772375E-2</v>
      </c>
      <c r="AO115" s="132">
        <v>-9.9765519902655309E-2</v>
      </c>
      <c r="AP115" s="132">
        <v>-0.10046326837003584</v>
      </c>
      <c r="AQ115" s="132">
        <v>-0.10090826074656195</v>
      </c>
      <c r="AR115" s="132">
        <v>-0.1011949243468276</v>
      </c>
      <c r="AS115" s="132">
        <v>-0.10138197099912072</v>
      </c>
      <c r="AT115" s="134"/>
      <c r="AU115" s="134"/>
      <c r="AV115" s="131"/>
      <c r="AW115" s="131"/>
      <c r="AX115" s="131"/>
      <c r="AY115" s="131"/>
      <c r="AZ115" s="131"/>
      <c r="BA115" s="131"/>
      <c r="BB115" s="131"/>
      <c r="BC115" s="135"/>
      <c r="BD115" s="129"/>
      <c r="BE115" s="130" t="s">
        <v>180</v>
      </c>
      <c r="BF115" s="124">
        <v>1.4927994245815159</v>
      </c>
      <c r="BG115" s="125">
        <v>1.4927994245815159</v>
      </c>
      <c r="BH115" s="125">
        <v>1.4927994245815159</v>
      </c>
      <c r="BI115" s="126">
        <v>-3.4783982737445465</v>
      </c>
      <c r="BJ115" s="126">
        <v>1.0000000000000009</v>
      </c>
      <c r="BK115" s="136"/>
      <c r="BL115" s="131"/>
      <c r="BM115" s="131"/>
      <c r="BN115" s="131"/>
      <c r="BO115" s="132"/>
      <c r="BP115" s="132"/>
    </row>
    <row r="116" spans="1:68" ht="12.75" customHeight="1">
      <c r="A116" s="108"/>
      <c r="B116" s="109"/>
      <c r="C116" s="108"/>
      <c r="D116" s="108"/>
      <c r="E116" s="110"/>
      <c r="F116" s="71"/>
      <c r="G116" s="71"/>
      <c r="H116" s="71"/>
      <c r="I116" s="71"/>
      <c r="J116" s="118"/>
      <c r="K116" s="118"/>
      <c r="L116" s="118"/>
      <c r="M116" s="118"/>
      <c r="N116" s="118"/>
      <c r="O116" s="118"/>
      <c r="P116" s="118"/>
      <c r="Q116" s="118"/>
      <c r="R116" s="118"/>
      <c r="S116" s="118"/>
      <c r="T116" s="118"/>
      <c r="U116" s="118"/>
      <c r="V116" s="118"/>
      <c r="W116" s="118"/>
      <c r="X116" s="118"/>
      <c r="Y116" s="118"/>
      <c r="Z116" s="118"/>
      <c r="AA116" s="118"/>
      <c r="AB116" s="118"/>
      <c r="AC116" s="118"/>
      <c r="AD116" s="118"/>
      <c r="AE116" s="118"/>
      <c r="AF116" s="118"/>
      <c r="AG116" s="118"/>
      <c r="AH116" s="118"/>
      <c r="AI116" s="118"/>
      <c r="AJ116" s="118"/>
      <c r="AK116" s="118"/>
      <c r="AL116" s="118"/>
      <c r="AM116" s="118"/>
      <c r="AN116" s="118"/>
      <c r="AO116" s="118"/>
      <c r="AP116" s="118"/>
      <c r="AQ116" s="118"/>
      <c r="AR116" s="118"/>
      <c r="AS116" s="118"/>
      <c r="AT116" s="118"/>
      <c r="AU116" s="118"/>
      <c r="AV116" s="71"/>
      <c r="AW116" s="71"/>
      <c r="AX116" s="71"/>
      <c r="AY116" s="71"/>
      <c r="AZ116" s="71"/>
      <c r="BA116" s="71"/>
      <c r="BB116" s="71"/>
      <c r="BC116" s="111"/>
      <c r="BD116" s="109"/>
      <c r="BE116" s="108"/>
      <c r="BF116" s="112"/>
      <c r="BG116" s="71"/>
      <c r="BH116" s="71"/>
      <c r="BI116" s="113"/>
      <c r="BJ116" s="113"/>
      <c r="BK116" s="107"/>
      <c r="BL116" s="71"/>
      <c r="BM116" s="71"/>
      <c r="BN116" s="71"/>
      <c r="BO116" s="118"/>
      <c r="BP116" s="118"/>
    </row>
    <row r="117" spans="1:68" ht="12.75" customHeight="1">
      <c r="A117" s="108"/>
      <c r="B117" s="109">
        <v>201372</v>
      </c>
      <c r="C117" s="114" t="s">
        <v>183</v>
      </c>
      <c r="D117" s="114" t="s">
        <v>184</v>
      </c>
      <c r="E117" s="110"/>
      <c r="F117" s="71"/>
      <c r="G117" s="71"/>
      <c r="H117" s="71"/>
      <c r="I117" s="116"/>
      <c r="J117" s="117">
        <v>104.7960429999996</v>
      </c>
      <c r="K117" s="117">
        <v>-318.77913100000069</v>
      </c>
      <c r="L117" s="117">
        <v>220.59975699999956</v>
      </c>
      <c r="M117" s="117">
        <v>358.94500800000009</v>
      </c>
      <c r="N117" s="117">
        <v>361.91430899999972</v>
      </c>
      <c r="O117" s="117">
        <v>470.22315099999958</v>
      </c>
      <c r="P117" s="117">
        <v>444.06645200000014</v>
      </c>
      <c r="Q117" s="117">
        <v>429.18777200000028</v>
      </c>
      <c r="R117" s="117">
        <v>611.31641400000001</v>
      </c>
      <c r="S117" s="117">
        <v>666.32031199999869</v>
      </c>
      <c r="T117" s="117">
        <v>840.22744499999988</v>
      </c>
      <c r="U117" s="117">
        <v>812.02999999999986</v>
      </c>
      <c r="V117" s="117">
        <v>846.18700000000126</v>
      </c>
      <c r="W117" s="117">
        <v>797.35999999999967</v>
      </c>
      <c r="X117" s="117">
        <v>983.24900000000048</v>
      </c>
      <c r="Y117" s="117">
        <v>1285.1470000000013</v>
      </c>
      <c r="Z117" s="117">
        <v>1349.4200000000017</v>
      </c>
      <c r="AA117" s="117">
        <v>1179.4660000000001</v>
      </c>
      <c r="AB117" s="117">
        <v>1012.1070000000009</v>
      </c>
      <c r="AC117" s="117">
        <v>1043.9209999999987</v>
      </c>
      <c r="AD117" s="117">
        <v>720.62900000000127</v>
      </c>
      <c r="AE117" s="117">
        <v>925.00500000000079</v>
      </c>
      <c r="AF117" s="117">
        <v>756.60999999999956</v>
      </c>
      <c r="AG117" s="117">
        <v>981.54400000000101</v>
      </c>
      <c r="AH117" s="117">
        <v>-1041.9230000000007</v>
      </c>
      <c r="AI117" s="117">
        <v>-1151.7153934714474</v>
      </c>
      <c r="AJ117" s="117">
        <v>-1342.2352202663217</v>
      </c>
      <c r="AK117" s="117">
        <v>-1528.4593846940202</v>
      </c>
      <c r="AL117" s="117">
        <v>-1717.6579523411929</v>
      </c>
      <c r="AM117" s="117">
        <v>-1915.3296754390749</v>
      </c>
      <c r="AN117" s="117">
        <v>-2125.8404415654022</v>
      </c>
      <c r="AO117" s="117">
        <v>-2352.8597467012014</v>
      </c>
      <c r="AP117" s="117">
        <v>-2599.6616843436655</v>
      </c>
      <c r="AQ117" s="117">
        <v>-2869.3353249561751</v>
      </c>
      <c r="AR117" s="117">
        <v>-3164.9347982253548</v>
      </c>
      <c r="AS117" s="117">
        <v>-3489.5895843486464</v>
      </c>
      <c r="AT117" s="118"/>
      <c r="AU117" s="118"/>
      <c r="AV117" s="71"/>
      <c r="AW117" s="71"/>
      <c r="AX117" s="71"/>
      <c r="AY117" s="71"/>
      <c r="AZ117" s="71"/>
      <c r="BA117" s="71"/>
      <c r="BB117" s="71"/>
      <c r="BC117" s="111"/>
      <c r="BD117" s="109">
        <v>201372</v>
      </c>
      <c r="BE117" s="114" t="s">
        <v>185</v>
      </c>
      <c r="BF117" s="119">
        <v>-2017.3060767975321</v>
      </c>
      <c r="BG117" s="116">
        <v>-2017.3060767975321</v>
      </c>
      <c r="BH117" s="116">
        <v>-2017.3060767975321</v>
      </c>
      <c r="BI117" s="120">
        <v>4900.2028369211466</v>
      </c>
      <c r="BJ117" s="120">
        <v>-1151.7153934714474</v>
      </c>
      <c r="BK117" s="107"/>
      <c r="BL117" s="71"/>
      <c r="BM117" s="71"/>
      <c r="BN117" s="71"/>
      <c r="BO117" s="117"/>
      <c r="BP117" s="117"/>
    </row>
    <row r="118" spans="1:68" ht="12.75" customHeight="1">
      <c r="A118" s="128"/>
      <c r="B118" s="129"/>
      <c r="C118" s="130" t="s">
        <v>120</v>
      </c>
      <c r="D118" s="130" t="s">
        <v>120</v>
      </c>
      <c r="E118" s="110"/>
      <c r="F118" s="131"/>
      <c r="G118" s="131"/>
      <c r="H118" s="131"/>
      <c r="I118" s="132"/>
      <c r="J118" s="132">
        <v>1.6394244221691945E-2</v>
      </c>
      <c r="K118" s="132">
        <v>-5.0174879219754748E-2</v>
      </c>
      <c r="L118" s="132">
        <v>4.0262791536407307E-2</v>
      </c>
      <c r="M118" s="132">
        <v>6.7113516198893983E-2</v>
      </c>
      <c r="N118" s="132">
        <v>7.4558551798393102E-2</v>
      </c>
      <c r="O118" s="132">
        <v>0.10340979349857965</v>
      </c>
      <c r="P118" s="132">
        <v>8.1482005253267445E-2</v>
      </c>
      <c r="Q118" s="132">
        <v>7.0635960982559115E-2</v>
      </c>
      <c r="R118" s="132">
        <v>7.6067554926672332E-2</v>
      </c>
      <c r="S118" s="132">
        <v>6.4127254041776535E-2</v>
      </c>
      <c r="T118" s="132">
        <v>7.4906519997385332E-2</v>
      </c>
      <c r="U118" s="132">
        <v>6.8122367748706864E-2</v>
      </c>
      <c r="V118" s="132">
        <v>6.3504567903764061E-2</v>
      </c>
      <c r="W118" s="132">
        <v>5.7562632281940793E-2</v>
      </c>
      <c r="X118" s="132">
        <v>5.6912577099038721E-2</v>
      </c>
      <c r="Y118" s="132">
        <v>6.6819267536621679E-2</v>
      </c>
      <c r="Z118" s="132">
        <v>7.1682280200042428E-2</v>
      </c>
      <c r="AA118" s="132">
        <v>6.9844241962351131E-2</v>
      </c>
      <c r="AB118" s="132">
        <v>6.0493300597087095E-2</v>
      </c>
      <c r="AC118" s="132">
        <v>6.0416318455595669E-2</v>
      </c>
      <c r="AD118" s="132">
        <v>4.2462729788751485E-2</v>
      </c>
      <c r="AE118" s="132">
        <v>5.1202748836541495E-2</v>
      </c>
      <c r="AF118" s="132">
        <v>3.5623479395201711E-2</v>
      </c>
      <c r="AG118" s="132">
        <v>3.3102835731936349E-2</v>
      </c>
      <c r="AH118" s="132">
        <v>-3.1892086101038435E-2</v>
      </c>
      <c r="AI118" s="132">
        <v>-3.1995164771374228E-2</v>
      </c>
      <c r="AJ118" s="132">
        <v>-3.3842285638639724E-2</v>
      </c>
      <c r="AK118" s="132">
        <v>-3.4976539219698885E-2</v>
      </c>
      <c r="AL118" s="132">
        <v>-3.5673974199382064E-2</v>
      </c>
      <c r="AM118" s="132">
        <v>-3.6103576286421177E-2</v>
      </c>
      <c r="AN118" s="132">
        <v>-3.6368821427562634E-2</v>
      </c>
      <c r="AO118" s="132">
        <v>-3.6533096091096263E-2</v>
      </c>
      <c r="AP118" s="132">
        <v>-3.6635249139407897E-2</v>
      </c>
      <c r="AQ118" s="132">
        <v>-3.6699107087865029E-2</v>
      </c>
      <c r="AR118" s="132">
        <v>-3.6739296562630419E-2</v>
      </c>
      <c r="AS118" s="132">
        <v>-3.6764807632578757E-2</v>
      </c>
      <c r="AT118" s="134"/>
      <c r="AU118" s="134"/>
      <c r="AV118" s="131"/>
      <c r="AW118" s="131"/>
      <c r="AX118" s="131"/>
      <c r="AY118" s="131"/>
      <c r="AZ118" s="131"/>
      <c r="BA118" s="131"/>
      <c r="BB118" s="131"/>
      <c r="BC118" s="135"/>
      <c r="BD118" s="129"/>
      <c r="BE118" s="130" t="s">
        <v>120</v>
      </c>
      <c r="BF118" s="124">
        <v>-0.22416663244166904</v>
      </c>
      <c r="BG118" s="125">
        <v>-0.22416663244166904</v>
      </c>
      <c r="BH118" s="125">
        <v>-0.22416663244166904</v>
      </c>
      <c r="BI118" s="126">
        <v>0.54451923823950998</v>
      </c>
      <c r="BJ118" s="126">
        <v>-3.1995164771374228E-2</v>
      </c>
      <c r="BK118" s="136"/>
      <c r="BL118" s="131"/>
      <c r="BM118" s="131"/>
      <c r="BN118" s="131"/>
      <c r="BO118" s="132"/>
      <c r="BP118" s="132"/>
    </row>
    <row r="119" spans="1:68" ht="12.75" customHeight="1">
      <c r="A119" s="128"/>
      <c r="B119" s="129"/>
      <c r="C119" s="130" t="s">
        <v>116</v>
      </c>
      <c r="D119" s="130" t="s">
        <v>116</v>
      </c>
      <c r="E119" s="110"/>
      <c r="F119" s="131"/>
      <c r="G119" s="131"/>
      <c r="H119" s="131"/>
      <c r="I119" s="132"/>
      <c r="J119" s="132"/>
      <c r="K119" s="132">
        <v>-4.0419004561078884</v>
      </c>
      <c r="L119" s="132">
        <v>1.6920144248714921</v>
      </c>
      <c r="M119" s="132">
        <v>0.62713238165534702</v>
      </c>
      <c r="N119" s="132">
        <v>8.2723005859427681E-3</v>
      </c>
      <c r="O119" s="132">
        <v>0.29926653715147788</v>
      </c>
      <c r="P119" s="132">
        <v>-5.5626140364151186E-2</v>
      </c>
      <c r="Q119" s="132">
        <v>-3.3505525880166816E-2</v>
      </c>
      <c r="R119" s="132">
        <v>0.4243565494685147</v>
      </c>
      <c r="S119" s="132">
        <v>8.9976151041150823E-2</v>
      </c>
      <c r="T119" s="132">
        <v>0.26099629542735825</v>
      </c>
      <c r="U119" s="132">
        <v>-3.3559300124979874E-2</v>
      </c>
      <c r="V119" s="132">
        <v>4.2063716857753293E-2</v>
      </c>
      <c r="W119" s="132">
        <v>-5.7702375479653456E-2</v>
      </c>
      <c r="X119" s="132">
        <v>0.23313058091702729</v>
      </c>
      <c r="Y119" s="132">
        <v>0.30704124794431592</v>
      </c>
      <c r="Z119" s="132">
        <v>5.0012177595248092E-2</v>
      </c>
      <c r="AA119" s="132">
        <v>-0.12594596196884686</v>
      </c>
      <c r="AB119" s="132">
        <v>-0.14189387400738912</v>
      </c>
      <c r="AC119" s="132">
        <v>3.1433435397638564E-2</v>
      </c>
      <c r="AD119" s="132">
        <v>-0.30969010107086437</v>
      </c>
      <c r="AE119" s="132">
        <v>0.28360779263670927</v>
      </c>
      <c r="AF119" s="132">
        <v>-0.18204766460721952</v>
      </c>
      <c r="AG119" s="132">
        <v>0.29729186767291149</v>
      </c>
      <c r="AH119" s="132">
        <v>-2.0615143080697345</v>
      </c>
      <c r="AI119" s="132">
        <v>-0.10537476710989842</v>
      </c>
      <c r="AJ119" s="132">
        <v>-0.16542266246925655</v>
      </c>
      <c r="AK119" s="132">
        <v>-0.13874182528957074</v>
      </c>
      <c r="AL119" s="132">
        <v>-0.12378383720353031</v>
      </c>
      <c r="AM119" s="132">
        <v>-0.1150821226242702</v>
      </c>
      <c r="AN119" s="132">
        <v>-0.10990837182015117</v>
      </c>
      <c r="AO119" s="132">
        <v>-0.10679037838259832</v>
      </c>
      <c r="AP119" s="132">
        <v>-0.10489445364879472</v>
      </c>
      <c r="AQ119" s="132">
        <v>-0.10373412903556101</v>
      </c>
      <c r="AR119" s="132">
        <v>-0.10302019101712853</v>
      </c>
      <c r="AS119" s="132">
        <v>-0.10257866490814671</v>
      </c>
      <c r="AT119" s="134"/>
      <c r="AU119" s="134"/>
      <c r="AV119" s="131"/>
      <c r="AW119" s="131"/>
      <c r="AX119" s="131"/>
      <c r="AY119" s="131"/>
      <c r="AZ119" s="131"/>
      <c r="BA119" s="131"/>
      <c r="BB119" s="131"/>
      <c r="BC119" s="135"/>
      <c r="BD119" s="129"/>
      <c r="BE119" s="130" t="s">
        <v>180</v>
      </c>
      <c r="BF119" s="124">
        <v>1.7515664792124217</v>
      </c>
      <c r="BG119" s="125">
        <v>1.7515664792124217</v>
      </c>
      <c r="BH119" s="125">
        <v>1.7515664792124217</v>
      </c>
      <c r="BI119" s="126">
        <v>-4.2546994376372629</v>
      </c>
      <c r="BJ119" s="126">
        <v>1.0000000000000027</v>
      </c>
      <c r="BK119" s="136"/>
      <c r="BL119" s="131"/>
      <c r="BM119" s="131"/>
      <c r="BN119" s="131"/>
      <c r="BO119" s="132"/>
      <c r="BP119" s="132"/>
    </row>
    <row r="120" spans="1:68" ht="12.75" customHeight="1">
      <c r="A120" s="108"/>
      <c r="B120" s="109"/>
      <c r="C120" s="108"/>
      <c r="D120" s="108"/>
      <c r="E120" s="110"/>
      <c r="F120" s="71"/>
      <c r="G120" s="71"/>
      <c r="H120" s="71"/>
      <c r="I120" s="71"/>
      <c r="J120" s="118"/>
      <c r="K120" s="118"/>
      <c r="L120" s="118"/>
      <c r="M120" s="118"/>
      <c r="N120" s="118"/>
      <c r="O120" s="118"/>
      <c r="P120" s="118"/>
      <c r="Q120" s="118"/>
      <c r="R120" s="118"/>
      <c r="S120" s="118"/>
      <c r="T120" s="118"/>
      <c r="U120" s="118"/>
      <c r="V120" s="118"/>
      <c r="W120" s="118"/>
      <c r="X120" s="118"/>
      <c r="Y120" s="118"/>
      <c r="Z120" s="118"/>
      <c r="AA120" s="118"/>
      <c r="AB120" s="118"/>
      <c r="AC120" s="118"/>
      <c r="AD120" s="118"/>
      <c r="AE120" s="118"/>
      <c r="AF120" s="118"/>
      <c r="AG120" s="118"/>
      <c r="AH120" s="118"/>
      <c r="AI120" s="118"/>
      <c r="AJ120" s="118"/>
      <c r="AK120" s="118"/>
      <c r="AL120" s="118"/>
      <c r="AM120" s="118"/>
      <c r="AN120" s="118"/>
      <c r="AO120" s="118"/>
      <c r="AP120" s="118"/>
      <c r="AQ120" s="118"/>
      <c r="AR120" s="118"/>
      <c r="AS120" s="118"/>
      <c r="AT120" s="118"/>
      <c r="AU120" s="118"/>
      <c r="AV120" s="71"/>
      <c r="AW120" s="71"/>
      <c r="AX120" s="71"/>
      <c r="AY120" s="71"/>
      <c r="AZ120" s="71"/>
      <c r="BA120" s="71"/>
      <c r="BB120" s="71"/>
      <c r="BC120" s="111"/>
      <c r="BD120" s="109"/>
      <c r="BE120" s="108"/>
      <c r="BF120" s="112"/>
      <c r="BG120" s="71"/>
      <c r="BH120" s="71"/>
      <c r="BI120" s="113"/>
      <c r="BJ120" s="113"/>
      <c r="BK120" s="107"/>
      <c r="BL120" s="71"/>
      <c r="BM120" s="71"/>
      <c r="BN120" s="71"/>
      <c r="BO120" s="118"/>
      <c r="BP120" s="118"/>
    </row>
    <row r="121" spans="1:68" ht="10.5" hidden="1" customHeight="1">
      <c r="A121" s="71"/>
      <c r="B121" s="2"/>
      <c r="C121" s="71"/>
      <c r="D121" s="71"/>
      <c r="E121" s="72"/>
      <c r="F121" s="71"/>
      <c r="G121" s="71"/>
      <c r="H121" s="71"/>
      <c r="I121" s="71"/>
      <c r="J121" s="118"/>
      <c r="K121" s="118"/>
      <c r="L121" s="118"/>
      <c r="M121" s="118"/>
      <c r="N121" s="118"/>
      <c r="O121" s="118"/>
      <c r="P121" s="118"/>
      <c r="Q121" s="118"/>
      <c r="R121" s="118"/>
      <c r="S121" s="118"/>
      <c r="T121" s="118"/>
      <c r="U121" s="118"/>
      <c r="V121" s="118"/>
      <c r="W121" s="118"/>
      <c r="X121" s="118"/>
      <c r="Y121" s="118"/>
      <c r="Z121" s="118"/>
      <c r="AA121" s="118"/>
      <c r="AB121" s="118"/>
      <c r="AC121" s="118"/>
      <c r="AD121" s="118"/>
      <c r="AE121" s="118"/>
      <c r="AF121" s="118"/>
      <c r="AG121" s="118"/>
      <c r="AH121" s="118"/>
      <c r="AI121" s="118"/>
      <c r="AJ121" s="118"/>
      <c r="AK121" s="118"/>
      <c r="AL121" s="118"/>
      <c r="AM121" s="118"/>
      <c r="AN121" s="118"/>
      <c r="AO121" s="118"/>
      <c r="AP121" s="118"/>
      <c r="AQ121" s="118"/>
      <c r="AR121" s="118"/>
      <c r="AS121" s="118"/>
      <c r="AT121" s="118"/>
      <c r="AU121" s="118"/>
      <c r="AV121" s="71"/>
      <c r="AW121" s="71"/>
      <c r="AX121" s="71"/>
      <c r="AY121" s="71"/>
      <c r="AZ121" s="71"/>
      <c r="BA121" s="71"/>
      <c r="BB121" s="71"/>
      <c r="BC121" s="111"/>
      <c r="BD121" s="109"/>
      <c r="BE121" s="108"/>
      <c r="BF121" s="112"/>
      <c r="BG121" s="71"/>
      <c r="BH121" s="71"/>
      <c r="BI121" s="113"/>
      <c r="BJ121" s="113"/>
      <c r="BK121" s="107"/>
      <c r="BL121" s="71"/>
      <c r="BM121" s="71"/>
      <c r="BN121" s="71"/>
      <c r="BO121" s="118"/>
      <c r="BP121" s="118"/>
    </row>
    <row r="122" spans="1:68" ht="10.5" hidden="1" customHeight="1">
      <c r="A122" s="71"/>
      <c r="B122" s="2"/>
      <c r="C122" s="71"/>
      <c r="D122" s="71"/>
      <c r="E122" s="72"/>
      <c r="F122" s="71"/>
      <c r="G122" s="71"/>
      <c r="H122" s="71"/>
      <c r="I122" s="71"/>
      <c r="J122" s="118"/>
      <c r="K122" s="118"/>
      <c r="L122" s="118"/>
      <c r="M122" s="118"/>
      <c r="N122" s="118"/>
      <c r="O122" s="118"/>
      <c r="P122" s="118"/>
      <c r="Q122" s="118"/>
      <c r="R122" s="118"/>
      <c r="S122" s="118"/>
      <c r="T122" s="118"/>
      <c r="U122" s="118"/>
      <c r="V122" s="118"/>
      <c r="W122" s="118"/>
      <c r="X122" s="118"/>
      <c r="Y122" s="118"/>
      <c r="Z122" s="118"/>
      <c r="AA122" s="118"/>
      <c r="AB122" s="118"/>
      <c r="AC122" s="118"/>
      <c r="AD122" s="118"/>
      <c r="AE122" s="118"/>
      <c r="AF122" s="118"/>
      <c r="AG122" s="118"/>
      <c r="AH122" s="118"/>
      <c r="AI122" s="118"/>
      <c r="AJ122" s="118"/>
      <c r="AK122" s="118"/>
      <c r="AL122" s="118"/>
      <c r="AM122" s="118"/>
      <c r="AN122" s="118"/>
      <c r="AO122" s="118"/>
      <c r="AP122" s="118"/>
      <c r="AQ122" s="118"/>
      <c r="AR122" s="118"/>
      <c r="AS122" s="118"/>
      <c r="AT122" s="118"/>
      <c r="AU122" s="118"/>
      <c r="AV122" s="71"/>
      <c r="AW122" s="71"/>
      <c r="AX122" s="71"/>
      <c r="AY122" s="71"/>
      <c r="AZ122" s="71"/>
      <c r="BA122" s="71"/>
      <c r="BB122" s="71"/>
      <c r="BC122" s="111"/>
      <c r="BD122" s="109"/>
      <c r="BE122" s="108"/>
      <c r="BF122" s="112"/>
      <c r="BG122" s="71"/>
      <c r="BH122" s="71"/>
      <c r="BI122" s="113"/>
      <c r="BJ122" s="113"/>
      <c r="BK122" s="107"/>
      <c r="BL122" s="71"/>
      <c r="BM122" s="71"/>
      <c r="BN122" s="71"/>
      <c r="BO122" s="118"/>
      <c r="BP122" s="118"/>
    </row>
    <row r="123" spans="1:68" ht="10.5" hidden="1" customHeight="1">
      <c r="A123" s="71"/>
      <c r="B123" s="2"/>
      <c r="C123" s="71"/>
      <c r="D123" s="71"/>
      <c r="E123" s="72"/>
      <c r="F123" s="71"/>
      <c r="G123" s="71"/>
      <c r="H123" s="71"/>
      <c r="I123" s="71"/>
      <c r="J123" s="118"/>
      <c r="K123" s="118"/>
      <c r="L123" s="118"/>
      <c r="M123" s="118"/>
      <c r="N123" s="118"/>
      <c r="O123" s="118"/>
      <c r="P123" s="118"/>
      <c r="Q123" s="118"/>
      <c r="R123" s="118"/>
      <c r="S123" s="118"/>
      <c r="T123" s="118"/>
      <c r="U123" s="118"/>
      <c r="V123" s="118"/>
      <c r="W123" s="118"/>
      <c r="X123" s="118"/>
      <c r="Y123" s="118"/>
      <c r="Z123" s="118"/>
      <c r="AA123" s="118"/>
      <c r="AB123" s="118"/>
      <c r="AC123" s="118"/>
      <c r="AD123" s="118"/>
      <c r="AE123" s="118"/>
      <c r="AF123" s="118"/>
      <c r="AG123" s="118"/>
      <c r="AH123" s="118"/>
      <c r="AI123" s="118"/>
      <c r="AJ123" s="118"/>
      <c r="AK123" s="118"/>
      <c r="AL123" s="118"/>
      <c r="AM123" s="118"/>
      <c r="AN123" s="118"/>
      <c r="AO123" s="118"/>
      <c r="AP123" s="118"/>
      <c r="AQ123" s="118"/>
      <c r="AR123" s="118"/>
      <c r="AS123" s="118"/>
      <c r="AT123" s="118"/>
      <c r="AU123" s="118"/>
      <c r="AV123" s="71"/>
      <c r="AW123" s="71"/>
      <c r="AX123" s="71"/>
      <c r="AY123" s="71"/>
      <c r="AZ123" s="71"/>
      <c r="BA123" s="71"/>
      <c r="BB123" s="71"/>
      <c r="BC123" s="111"/>
      <c r="BD123" s="109"/>
      <c r="BE123" s="108"/>
      <c r="BF123" s="112"/>
      <c r="BG123" s="71"/>
      <c r="BH123" s="71"/>
      <c r="BI123" s="113"/>
      <c r="BJ123" s="113"/>
      <c r="BK123" s="107"/>
      <c r="BL123" s="71"/>
      <c r="BM123" s="71"/>
      <c r="BN123" s="71"/>
      <c r="BO123" s="118"/>
      <c r="BP123" s="118"/>
    </row>
    <row r="124" spans="1:68" ht="10.5" hidden="1" customHeight="1">
      <c r="A124" s="71"/>
      <c r="B124" s="2"/>
      <c r="C124" s="71"/>
      <c r="D124" s="71"/>
      <c r="E124" s="72"/>
      <c r="F124" s="71"/>
      <c r="G124" s="71"/>
      <c r="H124" s="71"/>
      <c r="I124" s="71"/>
      <c r="J124" s="118"/>
      <c r="K124" s="118"/>
      <c r="L124" s="118"/>
      <c r="M124" s="118"/>
      <c r="N124" s="118"/>
      <c r="O124" s="118"/>
      <c r="P124" s="118"/>
      <c r="Q124" s="118"/>
      <c r="R124" s="118"/>
      <c r="S124" s="118"/>
      <c r="T124" s="118"/>
      <c r="U124" s="118"/>
      <c r="V124" s="118"/>
      <c r="W124" s="118"/>
      <c r="X124" s="118"/>
      <c r="Y124" s="118"/>
      <c r="Z124" s="118"/>
      <c r="AA124" s="118"/>
      <c r="AB124" s="118"/>
      <c r="AC124" s="118"/>
      <c r="AD124" s="118"/>
      <c r="AE124" s="118"/>
      <c r="AF124" s="118"/>
      <c r="AG124" s="118"/>
      <c r="AH124" s="118"/>
      <c r="AI124" s="118"/>
      <c r="AJ124" s="118"/>
      <c r="AK124" s="118"/>
      <c r="AL124" s="118"/>
      <c r="AM124" s="118"/>
      <c r="AN124" s="118"/>
      <c r="AO124" s="118"/>
      <c r="AP124" s="118"/>
      <c r="AQ124" s="118"/>
      <c r="AR124" s="118"/>
      <c r="AS124" s="118"/>
      <c r="AT124" s="118"/>
      <c r="AU124" s="118"/>
      <c r="AV124" s="71"/>
      <c r="AW124" s="71"/>
      <c r="AX124" s="71"/>
      <c r="AY124" s="71"/>
      <c r="AZ124" s="71"/>
      <c r="BA124" s="71"/>
      <c r="BB124" s="71"/>
      <c r="BC124" s="111"/>
      <c r="BD124" s="109"/>
      <c r="BE124" s="108"/>
      <c r="BF124" s="112"/>
      <c r="BG124" s="71"/>
      <c r="BH124" s="71"/>
      <c r="BI124" s="113"/>
      <c r="BJ124" s="113"/>
      <c r="BK124" s="107"/>
      <c r="BL124" s="71"/>
      <c r="BM124" s="71"/>
      <c r="BN124" s="71"/>
      <c r="BO124" s="118"/>
      <c r="BP124" s="118"/>
    </row>
    <row r="125" spans="1:68" ht="10.5" hidden="1" customHeight="1">
      <c r="A125" s="71"/>
      <c r="B125" s="2"/>
      <c r="C125" s="71"/>
      <c r="D125" s="71"/>
      <c r="E125" s="72"/>
      <c r="F125" s="71"/>
      <c r="G125" s="71"/>
      <c r="H125" s="71"/>
      <c r="I125" s="71"/>
      <c r="J125" s="118"/>
      <c r="K125" s="118"/>
      <c r="L125" s="118"/>
      <c r="M125" s="118"/>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118"/>
      <c r="AU125" s="118"/>
      <c r="AV125" s="71"/>
      <c r="AW125" s="71"/>
      <c r="AX125" s="71"/>
      <c r="AY125" s="71"/>
      <c r="AZ125" s="71"/>
      <c r="BA125" s="71"/>
      <c r="BB125" s="71"/>
      <c r="BC125" s="111"/>
      <c r="BD125" s="109"/>
      <c r="BE125" s="108"/>
      <c r="BF125" s="112"/>
      <c r="BG125" s="71"/>
      <c r="BH125" s="71"/>
      <c r="BI125" s="113"/>
      <c r="BJ125" s="113"/>
      <c r="BK125" s="107"/>
      <c r="BL125" s="71"/>
      <c r="BM125" s="71"/>
      <c r="BN125" s="71"/>
      <c r="BO125" s="118"/>
      <c r="BP125" s="118"/>
    </row>
    <row r="126" spans="1:68" ht="10.5" hidden="1" customHeight="1">
      <c r="A126" s="71"/>
      <c r="B126" s="2"/>
      <c r="C126" s="71"/>
      <c r="D126" s="71"/>
      <c r="E126" s="72"/>
      <c r="F126" s="71"/>
      <c r="G126" s="71"/>
      <c r="H126" s="71"/>
      <c r="I126" s="71"/>
      <c r="J126" s="118"/>
      <c r="K126" s="118"/>
      <c r="L126" s="118"/>
      <c r="M126" s="118"/>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8"/>
      <c r="AO126" s="118"/>
      <c r="AP126" s="118"/>
      <c r="AQ126" s="118"/>
      <c r="AR126" s="118"/>
      <c r="AS126" s="118"/>
      <c r="AT126" s="118"/>
      <c r="AU126" s="118"/>
      <c r="AV126" s="71"/>
      <c r="AW126" s="71"/>
      <c r="AX126" s="71"/>
      <c r="AY126" s="71"/>
      <c r="AZ126" s="71"/>
      <c r="BA126" s="71"/>
      <c r="BB126" s="71"/>
      <c r="BC126" s="111"/>
      <c r="BD126" s="109"/>
      <c r="BE126" s="108"/>
      <c r="BF126" s="112"/>
      <c r="BG126" s="71"/>
      <c r="BH126" s="71"/>
      <c r="BI126" s="113"/>
      <c r="BJ126" s="113"/>
      <c r="BK126" s="107"/>
      <c r="BL126" s="71"/>
      <c r="BM126" s="71"/>
      <c r="BN126" s="71"/>
      <c r="BO126" s="118"/>
      <c r="BP126" s="118"/>
    </row>
    <row r="127" spans="1:68" ht="10.5" hidden="1" customHeight="1">
      <c r="A127" s="71"/>
      <c r="B127" s="2"/>
      <c r="C127" s="71"/>
      <c r="D127" s="71"/>
      <c r="E127" s="72"/>
      <c r="F127" s="71"/>
      <c r="G127" s="71"/>
      <c r="H127" s="71"/>
      <c r="I127" s="71"/>
      <c r="J127" s="118"/>
      <c r="K127" s="118"/>
      <c r="L127" s="118"/>
      <c r="M127" s="118"/>
      <c r="N127" s="118"/>
      <c r="O127" s="118"/>
      <c r="P127" s="118"/>
      <c r="Q127" s="118"/>
      <c r="R127" s="118"/>
      <c r="S127" s="118"/>
      <c r="T127" s="118"/>
      <c r="U127" s="118"/>
      <c r="V127" s="118"/>
      <c r="W127" s="118"/>
      <c r="X127" s="118"/>
      <c r="Y127" s="118"/>
      <c r="Z127" s="118"/>
      <c r="AA127" s="118"/>
      <c r="AB127" s="118"/>
      <c r="AC127" s="118"/>
      <c r="AD127" s="118"/>
      <c r="AE127" s="118"/>
      <c r="AF127" s="118"/>
      <c r="AG127" s="118"/>
      <c r="AH127" s="118"/>
      <c r="AI127" s="118"/>
      <c r="AJ127" s="118"/>
      <c r="AK127" s="118"/>
      <c r="AL127" s="118"/>
      <c r="AM127" s="118"/>
      <c r="AN127" s="118"/>
      <c r="AO127" s="118"/>
      <c r="AP127" s="118"/>
      <c r="AQ127" s="118"/>
      <c r="AR127" s="118"/>
      <c r="AS127" s="118"/>
      <c r="AT127" s="118"/>
      <c r="AU127" s="118"/>
      <c r="AV127" s="71"/>
      <c r="AW127" s="71"/>
      <c r="AX127" s="71"/>
      <c r="AY127" s="71"/>
      <c r="AZ127" s="71"/>
      <c r="BA127" s="71"/>
      <c r="BB127" s="71"/>
      <c r="BC127" s="111"/>
      <c r="BD127" s="109"/>
      <c r="BE127" s="108"/>
      <c r="BF127" s="112"/>
      <c r="BG127" s="71"/>
      <c r="BH127" s="71"/>
      <c r="BI127" s="113"/>
      <c r="BJ127" s="113"/>
      <c r="BK127" s="107"/>
      <c r="BL127" s="71"/>
      <c r="BM127" s="71"/>
      <c r="BN127" s="71"/>
      <c r="BO127" s="118"/>
      <c r="BP127" s="118"/>
    </row>
    <row r="128" spans="1:68" ht="10.5" hidden="1" customHeight="1">
      <c r="A128" s="71"/>
      <c r="B128" s="2"/>
      <c r="C128" s="71"/>
      <c r="D128" s="71"/>
      <c r="E128" s="72"/>
      <c r="F128" s="71"/>
      <c r="G128" s="71"/>
      <c r="H128" s="71"/>
      <c r="I128" s="71"/>
      <c r="J128" s="118"/>
      <c r="K128" s="118"/>
      <c r="L128" s="118"/>
      <c r="M128" s="118"/>
      <c r="N128" s="118"/>
      <c r="O128" s="118"/>
      <c r="P128" s="118"/>
      <c r="Q128" s="118"/>
      <c r="R128" s="118"/>
      <c r="S128" s="118"/>
      <c r="T128" s="118"/>
      <c r="U128" s="118"/>
      <c r="V128" s="118"/>
      <c r="W128" s="118"/>
      <c r="X128" s="118"/>
      <c r="Y128" s="118"/>
      <c r="Z128" s="118"/>
      <c r="AA128" s="118"/>
      <c r="AB128" s="118"/>
      <c r="AC128" s="118"/>
      <c r="AD128" s="118"/>
      <c r="AE128" s="118"/>
      <c r="AF128" s="118"/>
      <c r="AG128" s="118"/>
      <c r="AH128" s="118"/>
      <c r="AI128" s="118"/>
      <c r="AJ128" s="118"/>
      <c r="AK128" s="118"/>
      <c r="AL128" s="118"/>
      <c r="AM128" s="118"/>
      <c r="AN128" s="118"/>
      <c r="AO128" s="118"/>
      <c r="AP128" s="118"/>
      <c r="AQ128" s="118"/>
      <c r="AR128" s="118"/>
      <c r="AS128" s="118"/>
      <c r="AT128" s="118"/>
      <c r="AU128" s="118"/>
      <c r="AV128" s="71"/>
      <c r="AW128" s="71"/>
      <c r="AX128" s="71"/>
      <c r="AY128" s="71"/>
      <c r="AZ128" s="71"/>
      <c r="BA128" s="71"/>
      <c r="BB128" s="71"/>
      <c r="BC128" s="111"/>
      <c r="BD128" s="109"/>
      <c r="BE128" s="108"/>
      <c r="BF128" s="112"/>
      <c r="BG128" s="71"/>
      <c r="BH128" s="71"/>
      <c r="BI128" s="113"/>
      <c r="BJ128" s="113"/>
      <c r="BK128" s="107"/>
      <c r="BL128" s="71"/>
      <c r="BM128" s="71"/>
      <c r="BN128" s="71"/>
      <c r="BO128" s="118"/>
      <c r="BP128" s="118"/>
    </row>
    <row r="129" spans="1:68" ht="10.5" hidden="1" customHeight="1">
      <c r="A129" s="71"/>
      <c r="B129" s="2"/>
      <c r="C129" s="71"/>
      <c r="D129" s="71"/>
      <c r="E129" s="72"/>
      <c r="F129" s="71"/>
      <c r="G129" s="71"/>
      <c r="H129" s="71"/>
      <c r="I129" s="71"/>
      <c r="J129" s="118"/>
      <c r="K129" s="118"/>
      <c r="L129" s="118"/>
      <c r="M129" s="118"/>
      <c r="N129" s="118"/>
      <c r="O129" s="118"/>
      <c r="P129" s="118"/>
      <c r="Q129" s="118"/>
      <c r="R129" s="118"/>
      <c r="S129" s="118"/>
      <c r="T129" s="118"/>
      <c r="U129" s="118"/>
      <c r="V129" s="118"/>
      <c r="W129" s="118"/>
      <c r="X129" s="118"/>
      <c r="Y129" s="118"/>
      <c r="Z129" s="118"/>
      <c r="AA129" s="118"/>
      <c r="AB129" s="118"/>
      <c r="AC129" s="118"/>
      <c r="AD129" s="118"/>
      <c r="AE129" s="118"/>
      <c r="AF129" s="118"/>
      <c r="AG129" s="118"/>
      <c r="AH129" s="118"/>
      <c r="AI129" s="118"/>
      <c r="AJ129" s="118"/>
      <c r="AK129" s="118"/>
      <c r="AL129" s="118"/>
      <c r="AM129" s="118"/>
      <c r="AN129" s="118"/>
      <c r="AO129" s="118"/>
      <c r="AP129" s="118"/>
      <c r="AQ129" s="118"/>
      <c r="AR129" s="118"/>
      <c r="AS129" s="118"/>
      <c r="AT129" s="118"/>
      <c r="AU129" s="118"/>
      <c r="AV129" s="71"/>
      <c r="AW129" s="71"/>
      <c r="AX129" s="71"/>
      <c r="AY129" s="71"/>
      <c r="AZ129" s="71"/>
      <c r="BA129" s="71"/>
      <c r="BB129" s="71"/>
      <c r="BC129" s="111"/>
      <c r="BD129" s="109"/>
      <c r="BE129" s="108"/>
      <c r="BF129" s="112"/>
      <c r="BG129" s="71"/>
      <c r="BH129" s="71"/>
      <c r="BI129" s="113"/>
      <c r="BJ129" s="113"/>
      <c r="BK129" s="107"/>
      <c r="BL129" s="71"/>
      <c r="BM129" s="71"/>
      <c r="BN129" s="71"/>
      <c r="BO129" s="118"/>
      <c r="BP129" s="118"/>
    </row>
    <row r="130" spans="1:68" ht="10.5" hidden="1" customHeight="1">
      <c r="A130" s="71"/>
      <c r="B130" s="2"/>
      <c r="C130" s="71"/>
      <c r="D130" s="71"/>
      <c r="E130" s="72"/>
      <c r="F130" s="71"/>
      <c r="G130" s="71"/>
      <c r="H130" s="71"/>
      <c r="I130" s="71"/>
      <c r="J130" s="118"/>
      <c r="K130" s="118"/>
      <c r="L130" s="118"/>
      <c r="M130" s="118"/>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c r="AO130" s="118"/>
      <c r="AP130" s="118"/>
      <c r="AQ130" s="118"/>
      <c r="AR130" s="118"/>
      <c r="AS130" s="118"/>
      <c r="AT130" s="118"/>
      <c r="AU130" s="118"/>
      <c r="AV130" s="71"/>
      <c r="AW130" s="71"/>
      <c r="AX130" s="71"/>
      <c r="AY130" s="71"/>
      <c r="AZ130" s="71"/>
      <c r="BA130" s="71"/>
      <c r="BB130" s="71"/>
      <c r="BC130" s="111"/>
      <c r="BD130" s="109"/>
      <c r="BE130" s="108"/>
      <c r="BF130" s="112"/>
      <c r="BG130" s="71"/>
      <c r="BH130" s="71"/>
      <c r="BI130" s="113"/>
      <c r="BJ130" s="113"/>
      <c r="BK130" s="107"/>
      <c r="BL130" s="71"/>
      <c r="BM130" s="71"/>
      <c r="BN130" s="71"/>
      <c r="BO130" s="118"/>
      <c r="BP130" s="118"/>
    </row>
    <row r="131" spans="1:68" ht="10.5" hidden="1" customHeight="1">
      <c r="A131" s="71"/>
      <c r="B131" s="2"/>
      <c r="C131" s="71"/>
      <c r="D131" s="71"/>
      <c r="E131" s="72"/>
      <c r="F131" s="71"/>
      <c r="G131" s="71"/>
      <c r="H131" s="71"/>
      <c r="I131" s="71"/>
      <c r="J131" s="118"/>
      <c r="K131" s="118"/>
      <c r="L131" s="118"/>
      <c r="M131" s="118"/>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71"/>
      <c r="AW131" s="71"/>
      <c r="AX131" s="71"/>
      <c r="AY131" s="71"/>
      <c r="AZ131" s="71"/>
      <c r="BA131" s="71"/>
      <c r="BB131" s="71"/>
      <c r="BC131" s="111"/>
      <c r="BD131" s="109"/>
      <c r="BE131" s="108"/>
      <c r="BF131" s="112"/>
      <c r="BG131" s="71"/>
      <c r="BH131" s="71"/>
      <c r="BI131" s="113"/>
      <c r="BJ131" s="113"/>
      <c r="BK131" s="107"/>
      <c r="BL131" s="71"/>
      <c r="BM131" s="71"/>
      <c r="BN131" s="71"/>
      <c r="BO131" s="118"/>
      <c r="BP131" s="118"/>
    </row>
    <row r="132" spans="1:68" ht="10.5" hidden="1" customHeight="1">
      <c r="A132" s="71"/>
      <c r="B132" s="2"/>
      <c r="C132" s="71"/>
      <c r="D132" s="71"/>
      <c r="E132" s="72"/>
      <c r="F132" s="71"/>
      <c r="G132" s="71"/>
      <c r="H132" s="71"/>
      <c r="I132" s="71"/>
      <c r="J132" s="118"/>
      <c r="K132" s="118"/>
      <c r="L132" s="118"/>
      <c r="M132" s="118"/>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71"/>
      <c r="AW132" s="71"/>
      <c r="AX132" s="71"/>
      <c r="AY132" s="71"/>
      <c r="AZ132" s="71"/>
      <c r="BA132" s="71"/>
      <c r="BB132" s="71"/>
      <c r="BC132" s="111"/>
      <c r="BD132" s="109"/>
      <c r="BE132" s="108"/>
      <c r="BF132" s="112"/>
      <c r="BG132" s="71"/>
      <c r="BH132" s="71"/>
      <c r="BI132" s="113"/>
      <c r="BJ132" s="113"/>
      <c r="BK132" s="107"/>
      <c r="BL132" s="71"/>
      <c r="BM132" s="71"/>
      <c r="BN132" s="71"/>
      <c r="BO132" s="118"/>
      <c r="BP132" s="118"/>
    </row>
    <row r="133" spans="1:68" ht="10.5" hidden="1" customHeight="1">
      <c r="A133" s="71"/>
      <c r="B133" s="2"/>
      <c r="C133" s="71"/>
      <c r="D133" s="71"/>
      <c r="E133" s="72"/>
      <c r="F133" s="71"/>
      <c r="G133" s="71"/>
      <c r="H133" s="71"/>
      <c r="I133" s="71"/>
      <c r="J133" s="118"/>
      <c r="K133" s="118"/>
      <c r="L133" s="118"/>
      <c r="M133" s="118"/>
      <c r="N133" s="118"/>
      <c r="O133" s="118"/>
      <c r="P133" s="118"/>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71"/>
      <c r="AW133" s="71"/>
      <c r="AX133" s="71"/>
      <c r="AY133" s="71"/>
      <c r="AZ133" s="71"/>
      <c r="BA133" s="71"/>
      <c r="BB133" s="71"/>
      <c r="BC133" s="111"/>
      <c r="BD133" s="109"/>
      <c r="BE133" s="108"/>
      <c r="BF133" s="112"/>
      <c r="BG133" s="71"/>
      <c r="BH133" s="71"/>
      <c r="BI133" s="113"/>
      <c r="BJ133" s="113"/>
      <c r="BK133" s="107"/>
      <c r="BL133" s="71"/>
      <c r="BM133" s="71"/>
      <c r="BN133" s="71"/>
      <c r="BO133" s="118"/>
      <c r="BP133" s="118"/>
    </row>
    <row r="134" spans="1:68" ht="15.75" customHeight="1">
      <c r="A134" s="102" t="s">
        <v>15</v>
      </c>
      <c r="B134" s="103"/>
      <c r="C134" s="104"/>
      <c r="D134" s="104"/>
      <c r="E134" s="105"/>
      <c r="F134" s="139"/>
      <c r="G134" s="139"/>
      <c r="H134" s="139"/>
      <c r="I134" s="139"/>
      <c r="J134" s="140"/>
      <c r="K134" s="140"/>
      <c r="L134" s="140"/>
      <c r="M134" s="140"/>
      <c r="N134" s="140"/>
      <c r="O134" s="140"/>
      <c r="P134" s="140"/>
      <c r="Q134" s="140"/>
      <c r="R134" s="140"/>
      <c r="S134" s="140"/>
      <c r="T134" s="140"/>
      <c r="U134" s="140"/>
      <c r="V134" s="140"/>
      <c r="W134" s="140"/>
      <c r="X134" s="140"/>
      <c r="Y134" s="140"/>
      <c r="Z134" s="140"/>
      <c r="AA134" s="140"/>
      <c r="AB134" s="140"/>
      <c r="AC134" s="140"/>
      <c r="AD134" s="140"/>
      <c r="AE134" s="140"/>
      <c r="AF134" s="140"/>
      <c r="AG134" s="140"/>
      <c r="AH134" s="140"/>
      <c r="AI134" s="141"/>
      <c r="AJ134" s="141"/>
      <c r="AK134" s="141"/>
      <c r="AL134" s="141"/>
      <c r="AM134" s="141"/>
      <c r="AN134" s="141"/>
      <c r="AO134" s="141"/>
      <c r="AP134" s="141"/>
      <c r="AQ134" s="141"/>
      <c r="AR134" s="141"/>
      <c r="AS134" s="141"/>
      <c r="AT134" s="118"/>
      <c r="AU134" s="118"/>
      <c r="AV134" s="71"/>
      <c r="AW134" s="71"/>
      <c r="AX134" s="71"/>
      <c r="AY134" s="71"/>
      <c r="AZ134" s="71"/>
      <c r="BA134" s="71"/>
      <c r="BB134" s="71"/>
      <c r="BC134" s="111"/>
      <c r="BD134" s="164"/>
      <c r="BE134" s="165"/>
      <c r="BF134" s="112"/>
      <c r="BG134" s="71"/>
      <c r="BH134" s="71"/>
      <c r="BI134" s="113"/>
      <c r="BJ134" s="113"/>
      <c r="BK134" s="107"/>
      <c r="BL134" s="71"/>
      <c r="BM134" s="71"/>
      <c r="BN134" s="71"/>
      <c r="BO134" s="140"/>
      <c r="BP134" s="141"/>
    </row>
    <row r="135" spans="1:68" ht="12.75" customHeight="1">
      <c r="A135" s="108"/>
      <c r="B135" s="109"/>
      <c r="C135" s="108"/>
      <c r="D135" s="108"/>
      <c r="E135" s="110"/>
      <c r="F135" s="71"/>
      <c r="G135" s="71"/>
      <c r="H135" s="71"/>
      <c r="I135" s="71"/>
      <c r="J135" s="118"/>
      <c r="K135" s="118"/>
      <c r="L135" s="118"/>
      <c r="M135" s="118"/>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c r="AO135" s="118"/>
      <c r="AP135" s="118"/>
      <c r="AQ135" s="118"/>
      <c r="AR135" s="118"/>
      <c r="AS135" s="118"/>
      <c r="AT135" s="118"/>
      <c r="AU135" s="118"/>
      <c r="AV135" s="71"/>
      <c r="AW135" s="71"/>
      <c r="AX135" s="71"/>
      <c r="AY135" s="71"/>
      <c r="AZ135" s="71"/>
      <c r="BA135" s="71"/>
      <c r="BB135" s="71"/>
      <c r="BC135" s="111"/>
      <c r="BD135" s="109"/>
      <c r="BE135" s="108"/>
      <c r="BF135" s="112"/>
      <c r="BG135" s="71"/>
      <c r="BH135" s="71"/>
      <c r="BI135" s="113"/>
      <c r="BJ135" s="113"/>
      <c r="BK135" s="107"/>
      <c r="BL135" s="71"/>
      <c r="BM135" s="71"/>
      <c r="BN135" s="71"/>
      <c r="BO135" s="118"/>
      <c r="BP135" s="118"/>
    </row>
    <row r="136" spans="1:68" ht="12.75" customHeight="1">
      <c r="A136" s="114"/>
      <c r="B136" s="109" t="s">
        <v>186</v>
      </c>
      <c r="C136" s="114" t="s">
        <v>187</v>
      </c>
      <c r="D136" s="114" t="s">
        <v>188</v>
      </c>
      <c r="E136" s="110"/>
      <c r="F136" s="89"/>
      <c r="G136" s="89"/>
      <c r="H136" s="89"/>
      <c r="I136" s="116"/>
      <c r="J136" s="117">
        <v>53.145007999999997</v>
      </c>
      <c r="K136" s="117">
        <v>52.093860999999997</v>
      </c>
      <c r="L136" s="117">
        <v>51.216051999999998</v>
      </c>
      <c r="M136" s="117">
        <v>36.548505999999996</v>
      </c>
      <c r="N136" s="117">
        <v>31.578209999999999</v>
      </c>
      <c r="O136" s="117">
        <v>36.577278999999997</v>
      </c>
      <c r="P136" s="117">
        <v>54.765097999999995</v>
      </c>
      <c r="Q136" s="117">
        <v>60.109961999999996</v>
      </c>
      <c r="R136" s="117">
        <v>62.596866999999996</v>
      </c>
      <c r="S136" s="117">
        <v>66.492417000000003</v>
      </c>
      <c r="T136" s="117">
        <v>61.850527</v>
      </c>
      <c r="U136" s="117">
        <v>62.747999999999998</v>
      </c>
      <c r="V136" s="117">
        <v>75.641999999999996</v>
      </c>
      <c r="W136" s="117">
        <v>67.480999999999995</v>
      </c>
      <c r="X136" s="117">
        <v>67.86</v>
      </c>
      <c r="Y136" s="117">
        <v>70.867999999999995</v>
      </c>
      <c r="Z136" s="117">
        <v>78.771999999999991</v>
      </c>
      <c r="AA136" s="117">
        <v>92.899999999999991</v>
      </c>
      <c r="AB136" s="117">
        <v>110.298</v>
      </c>
      <c r="AC136" s="117">
        <v>108.61</v>
      </c>
      <c r="AD136" s="117">
        <v>97.094999999999999</v>
      </c>
      <c r="AE136" s="117">
        <v>100.21899999999999</v>
      </c>
      <c r="AF136" s="117">
        <v>162.19399999999999</v>
      </c>
      <c r="AG136" s="117">
        <v>179.51900000000001</v>
      </c>
      <c r="AH136" s="117">
        <v>216.80499999999998</v>
      </c>
      <c r="AI136" s="117">
        <v>19.514374037364718</v>
      </c>
      <c r="AJ136" s="117">
        <v>14.363708173735054</v>
      </c>
      <c r="AK136" s="117">
        <v>10.572520138498112</v>
      </c>
      <c r="AL136" s="117">
        <v>7.7819864290574774</v>
      </c>
      <c r="AM136" s="117">
        <v>5.7279921900094433</v>
      </c>
      <c r="AN136" s="117">
        <v>4.2161336090614308</v>
      </c>
      <c r="AO136" s="117">
        <v>3.1033182343476731</v>
      </c>
      <c r="AP136" s="117">
        <v>2.2842217435748338</v>
      </c>
      <c r="AQ136" s="117">
        <v>1.6813193426541457</v>
      </c>
      <c r="AR136" s="117">
        <v>1.237548298423488</v>
      </c>
      <c r="AS136" s="117">
        <v>0.91090713826749325</v>
      </c>
      <c r="AT136" s="117"/>
      <c r="AU136" s="107"/>
      <c r="AV136" s="89"/>
      <c r="AW136" s="89"/>
      <c r="AX136" s="89"/>
      <c r="AY136" s="89"/>
      <c r="AZ136" s="89"/>
      <c r="BA136" s="89"/>
      <c r="BB136" s="89"/>
      <c r="BC136" s="166"/>
      <c r="BD136" s="109" t="s">
        <v>186</v>
      </c>
      <c r="BE136" s="114"/>
      <c r="BF136" s="112"/>
      <c r="BG136" s="71"/>
      <c r="BH136" s="71"/>
      <c r="BI136" s="113"/>
      <c r="BJ136" s="113"/>
      <c r="BK136" s="107"/>
      <c r="BL136" s="89"/>
      <c r="BM136" s="89"/>
      <c r="BN136" s="89"/>
      <c r="BO136" s="117"/>
      <c r="BP136" s="117"/>
    </row>
    <row r="137" spans="1:68" ht="12.75" customHeight="1">
      <c r="A137" s="128"/>
      <c r="B137" s="129"/>
      <c r="C137" s="130" t="s">
        <v>189</v>
      </c>
      <c r="D137" s="130" t="s">
        <v>190</v>
      </c>
      <c r="E137" s="110"/>
      <c r="F137" s="131"/>
      <c r="G137" s="131"/>
      <c r="H137" s="131"/>
      <c r="I137" s="125"/>
      <c r="J137" s="132">
        <v>0.27912823493727079</v>
      </c>
      <c r="K137" s="132">
        <v>7.0844902087117537E-2</v>
      </c>
      <c r="L137" s="132">
        <v>7.3496593694789947E-2</v>
      </c>
      <c r="M137" s="132">
        <v>5.3630097496019172E-2</v>
      </c>
      <c r="N137" s="132">
        <v>7.6109957945876425E-2</v>
      </c>
      <c r="O137" s="132">
        <v>7.5754649220510437E-2</v>
      </c>
      <c r="P137" s="132">
        <v>9.897620007894696E-2</v>
      </c>
      <c r="Q137" s="132">
        <v>9.9558602985975908E-2</v>
      </c>
      <c r="R137" s="132">
        <v>4.0918361265574174E-2</v>
      </c>
      <c r="S137" s="132">
        <v>4.2431915066740787E-2</v>
      </c>
      <c r="T137" s="132">
        <v>3.1514568535573391E-2</v>
      </c>
      <c r="U137" s="132">
        <v>3.110245997320394E-2</v>
      </c>
      <c r="V137" s="132">
        <v>3.3929582278855751E-2</v>
      </c>
      <c r="W137" s="132">
        <v>2.8388226380550566E-2</v>
      </c>
      <c r="X137" s="132">
        <v>2.1952547430410006E-2</v>
      </c>
      <c r="Y137" s="132">
        <v>2.1883119168942939E-2</v>
      </c>
      <c r="Z137" s="132">
        <v>1.967280095162292E-2</v>
      </c>
      <c r="AA137" s="132">
        <v>2.5353288108598313E-2</v>
      </c>
      <c r="AB137" s="132">
        <v>2.5644924584419138E-2</v>
      </c>
      <c r="AC137" s="132">
        <v>2.3847347117118996E-2</v>
      </c>
      <c r="AD137" s="132">
        <v>1.5999922220883794E-2</v>
      </c>
      <c r="AE137" s="132">
        <v>1.6167948295605056E-2</v>
      </c>
      <c r="AF137" s="132">
        <v>2.9477255511469291E-2</v>
      </c>
      <c r="AG137" s="132">
        <v>3.467794169661307E-2</v>
      </c>
      <c r="AH137" s="132">
        <v>3.7091460161987395E-2</v>
      </c>
      <c r="AI137" s="133">
        <v>3.7091460161987395E-2</v>
      </c>
      <c r="AJ137" s="133">
        <v>3.7091460161987395E-2</v>
      </c>
      <c r="AK137" s="133">
        <v>3.7091460161987395E-2</v>
      </c>
      <c r="AL137" s="133">
        <v>3.7091460161987395E-2</v>
      </c>
      <c r="AM137" s="133">
        <v>3.7091460161987395E-2</v>
      </c>
      <c r="AN137" s="133">
        <v>3.7091460161987395E-2</v>
      </c>
      <c r="AO137" s="133">
        <v>3.7091460161987395E-2</v>
      </c>
      <c r="AP137" s="133">
        <v>3.7091460161987395E-2</v>
      </c>
      <c r="AQ137" s="133">
        <v>3.7091460161987395E-2</v>
      </c>
      <c r="AR137" s="133">
        <v>3.7091460161987395E-2</v>
      </c>
      <c r="AS137" s="133">
        <v>3.7091460161987395E-2</v>
      </c>
      <c r="AT137" s="134"/>
      <c r="AU137" s="134"/>
      <c r="AV137" s="131"/>
      <c r="AW137" s="131"/>
      <c r="AX137" s="131"/>
      <c r="AY137" s="131"/>
      <c r="AZ137" s="131"/>
      <c r="BA137" s="131"/>
      <c r="BB137" s="131"/>
      <c r="BC137" s="135"/>
      <c r="BD137" s="129"/>
      <c r="BE137" s="130"/>
      <c r="BF137" s="167"/>
      <c r="BG137" s="131"/>
      <c r="BH137" s="131"/>
      <c r="BI137" s="168"/>
      <c r="BJ137" s="168"/>
      <c r="BK137" s="136"/>
      <c r="BL137" s="131"/>
      <c r="BM137" s="131"/>
      <c r="BN137" s="131"/>
      <c r="BO137" s="132"/>
      <c r="BP137" s="133"/>
    </row>
    <row r="138" spans="1:68" ht="12.75" customHeight="1">
      <c r="A138" s="108"/>
      <c r="B138" s="109"/>
      <c r="C138" s="108"/>
      <c r="D138" s="108"/>
      <c r="E138" s="110"/>
      <c r="F138" s="71"/>
      <c r="G138" s="71"/>
      <c r="H138" s="71"/>
      <c r="I138" s="71"/>
      <c r="J138" s="118"/>
      <c r="K138" s="118"/>
      <c r="L138" s="118"/>
      <c r="M138" s="118"/>
      <c r="N138" s="118"/>
      <c r="O138" s="118"/>
      <c r="P138" s="118"/>
      <c r="Q138" s="118"/>
      <c r="R138" s="118"/>
      <c r="S138" s="118"/>
      <c r="T138" s="118"/>
      <c r="U138" s="118"/>
      <c r="V138" s="118"/>
      <c r="W138" s="118"/>
      <c r="X138" s="118"/>
      <c r="Y138" s="118"/>
      <c r="Z138" s="118"/>
      <c r="AA138" s="118"/>
      <c r="AB138" s="118"/>
      <c r="AC138" s="118"/>
      <c r="AD138" s="118"/>
      <c r="AE138" s="118"/>
      <c r="AF138" s="118"/>
      <c r="AG138" s="118"/>
      <c r="AH138" s="118"/>
      <c r="AI138" s="118"/>
      <c r="AJ138" s="118"/>
      <c r="AK138" s="118"/>
      <c r="AL138" s="118"/>
      <c r="AM138" s="118"/>
      <c r="AN138" s="118"/>
      <c r="AO138" s="118"/>
      <c r="AP138" s="118"/>
      <c r="AQ138" s="118"/>
      <c r="AR138" s="118"/>
      <c r="AS138" s="118"/>
      <c r="AT138" s="118"/>
      <c r="AU138" s="118"/>
      <c r="AV138" s="71"/>
      <c r="AW138" s="71"/>
      <c r="AX138" s="71"/>
      <c r="AY138" s="71"/>
      <c r="AZ138" s="71"/>
      <c r="BA138" s="71"/>
      <c r="BB138" s="71"/>
      <c r="BC138" s="111"/>
      <c r="BD138" s="109"/>
      <c r="BE138" s="108"/>
      <c r="BF138" s="112"/>
      <c r="BG138" s="71"/>
      <c r="BH138" s="71"/>
      <c r="BI138" s="113"/>
      <c r="BJ138" s="113"/>
      <c r="BK138" s="107"/>
      <c r="BL138" s="71"/>
      <c r="BM138" s="71"/>
      <c r="BN138" s="71"/>
      <c r="BO138" s="118"/>
      <c r="BP138" s="118"/>
    </row>
    <row r="139" spans="1:68" ht="12.75" customHeight="1">
      <c r="A139" s="114"/>
      <c r="B139" s="149">
        <v>800050</v>
      </c>
      <c r="C139" s="169" t="s">
        <v>191</v>
      </c>
      <c r="D139" s="169" t="s">
        <v>192</v>
      </c>
      <c r="E139" s="110"/>
      <c r="F139" s="89"/>
      <c r="G139" s="89"/>
      <c r="H139" s="89"/>
      <c r="I139" s="116"/>
      <c r="J139" s="117">
        <v>190.39638899999997</v>
      </c>
      <c r="K139" s="117">
        <v>735.32264800000007</v>
      </c>
      <c r="L139" s="117">
        <v>696.8493289999999</v>
      </c>
      <c r="M139" s="117">
        <v>681.49243999999999</v>
      </c>
      <c r="N139" s="117">
        <v>414.90247599999998</v>
      </c>
      <c r="O139" s="117">
        <v>482.83873499999999</v>
      </c>
      <c r="P139" s="117">
        <v>553.3158269999999</v>
      </c>
      <c r="Q139" s="117">
        <v>603.76461899999993</v>
      </c>
      <c r="R139" s="117">
        <v>1529.798972</v>
      </c>
      <c r="S139" s="117">
        <v>1567.037851</v>
      </c>
      <c r="T139" s="117">
        <v>1962.6011039999999</v>
      </c>
      <c r="U139" s="117">
        <v>2017.461</v>
      </c>
      <c r="V139" s="117">
        <v>2229.3820000000001</v>
      </c>
      <c r="W139" s="117">
        <v>2377.0769999999998</v>
      </c>
      <c r="X139" s="117">
        <v>3091.2129999999997</v>
      </c>
      <c r="Y139" s="117">
        <v>3238.4780000000001</v>
      </c>
      <c r="Z139" s="117">
        <v>4004.107</v>
      </c>
      <c r="AA139" s="117">
        <v>3664.2189999999996</v>
      </c>
      <c r="AB139" s="117">
        <v>4300.9679999999998</v>
      </c>
      <c r="AC139" s="117">
        <v>4554.3850000000002</v>
      </c>
      <c r="AD139" s="117">
        <v>6068.4669999999996</v>
      </c>
      <c r="AE139" s="117">
        <v>6198.6219999999994</v>
      </c>
      <c r="AF139" s="117">
        <v>5502.3440000000001</v>
      </c>
      <c r="AG139" s="117">
        <v>5176.7489999999998</v>
      </c>
      <c r="AH139" s="117">
        <v>5845.1459999999997</v>
      </c>
      <c r="AI139" s="117">
        <v>526.11501278571177</v>
      </c>
      <c r="AJ139" s="117">
        <v>387.25108450854344</v>
      </c>
      <c r="AK139" s="117">
        <v>285.03920019123956</v>
      </c>
      <c r="AL139" s="117">
        <v>209.80534050349209</v>
      </c>
      <c r="AM139" s="117">
        <v>154.42886758822416</v>
      </c>
      <c r="AN139" s="117">
        <v>113.66858006259537</v>
      </c>
      <c r="AO139" s="117">
        <v>83.666650511862571</v>
      </c>
      <c r="AP139" s="117">
        <v>61.583494788263494</v>
      </c>
      <c r="AQ139" s="117">
        <v>45.329014692638594</v>
      </c>
      <c r="AR139" s="117">
        <v>33.364777040828663</v>
      </c>
      <c r="AS139" s="117">
        <v>24.558406012848806</v>
      </c>
      <c r="AT139" s="107"/>
      <c r="AU139" s="107"/>
      <c r="AV139" s="89"/>
      <c r="AW139" s="89"/>
      <c r="AX139" s="89"/>
      <c r="AY139" s="89"/>
      <c r="AZ139" s="89"/>
      <c r="BA139" s="89"/>
      <c r="BB139" s="89"/>
      <c r="BC139" s="166"/>
      <c r="BD139" s="149">
        <v>800050</v>
      </c>
      <c r="BE139" s="169"/>
      <c r="BF139" s="112"/>
      <c r="BG139" s="71"/>
      <c r="BH139" s="71"/>
      <c r="BI139" s="113"/>
      <c r="BJ139" s="113"/>
      <c r="BK139" s="107"/>
      <c r="BL139" s="89"/>
      <c r="BM139" s="89"/>
      <c r="BN139" s="89"/>
      <c r="BO139" s="117"/>
      <c r="BP139" s="117"/>
    </row>
    <row r="140" spans="1:68" ht="12.75" customHeight="1">
      <c r="A140" s="108"/>
      <c r="B140" s="109"/>
      <c r="C140" s="108"/>
      <c r="D140" s="108"/>
      <c r="E140" s="110"/>
      <c r="F140" s="71"/>
      <c r="G140" s="71"/>
      <c r="H140" s="71"/>
      <c r="I140" s="71"/>
      <c r="J140" s="118"/>
      <c r="K140" s="118"/>
      <c r="L140" s="118"/>
      <c r="M140" s="118"/>
      <c r="N140" s="118"/>
      <c r="O140" s="118"/>
      <c r="P140" s="118"/>
      <c r="Q140" s="118"/>
      <c r="R140" s="118"/>
      <c r="S140" s="118"/>
      <c r="T140" s="118"/>
      <c r="U140" s="118"/>
      <c r="V140" s="118"/>
      <c r="W140" s="118"/>
      <c r="X140" s="118"/>
      <c r="Y140" s="118"/>
      <c r="Z140" s="118"/>
      <c r="AA140" s="118"/>
      <c r="AB140" s="118"/>
      <c r="AC140" s="118"/>
      <c r="AD140" s="118"/>
      <c r="AE140" s="118"/>
      <c r="AF140" s="118"/>
      <c r="AG140" s="118"/>
      <c r="AH140" s="118"/>
      <c r="AI140" s="118"/>
      <c r="AJ140" s="118"/>
      <c r="AK140" s="118"/>
      <c r="AL140" s="118"/>
      <c r="AM140" s="118"/>
      <c r="AN140" s="118"/>
      <c r="AO140" s="118"/>
      <c r="AP140" s="118"/>
      <c r="AQ140" s="118"/>
      <c r="AR140" s="118"/>
      <c r="AS140" s="118"/>
      <c r="AT140" s="118"/>
      <c r="AU140" s="118"/>
      <c r="AV140" s="71"/>
      <c r="AW140" s="71"/>
      <c r="AX140" s="71"/>
      <c r="AY140" s="71"/>
      <c r="AZ140" s="71"/>
      <c r="BA140" s="71"/>
      <c r="BB140" s="71"/>
      <c r="BC140" s="111"/>
      <c r="BD140" s="109"/>
      <c r="BE140" s="108"/>
      <c r="BF140" s="112"/>
      <c r="BG140" s="71"/>
      <c r="BH140" s="71"/>
      <c r="BI140" s="113"/>
      <c r="BJ140" s="113"/>
      <c r="BK140" s="107"/>
      <c r="BL140" s="71"/>
      <c r="BM140" s="71"/>
      <c r="BN140" s="71"/>
      <c r="BO140" s="118"/>
      <c r="BP140" s="118"/>
    </row>
    <row r="141" spans="1:68" ht="12.75" customHeight="1">
      <c r="A141" s="108"/>
      <c r="B141" s="109"/>
      <c r="C141" s="170" t="s">
        <v>193</v>
      </c>
      <c r="D141" s="170" t="s">
        <v>194</v>
      </c>
      <c r="E141" s="110"/>
      <c r="F141" s="71"/>
      <c r="G141" s="71"/>
      <c r="H141" s="71"/>
      <c r="I141" s="71"/>
      <c r="J141" s="118"/>
      <c r="K141" s="118"/>
      <c r="L141" s="118"/>
      <c r="M141" s="118"/>
      <c r="N141" s="118"/>
      <c r="O141" s="118"/>
      <c r="P141" s="118"/>
      <c r="Q141" s="118"/>
      <c r="R141" s="118"/>
      <c r="S141" s="118"/>
      <c r="T141" s="118"/>
      <c r="U141" s="118"/>
      <c r="V141" s="118"/>
      <c r="W141" s="118"/>
      <c r="X141" s="118"/>
      <c r="Y141" s="118"/>
      <c r="Z141" s="118"/>
      <c r="AA141" s="118"/>
      <c r="AB141" s="118"/>
      <c r="AC141" s="118"/>
      <c r="AD141" s="118"/>
      <c r="AE141" s="118"/>
      <c r="AF141" s="118"/>
      <c r="AG141" s="118"/>
      <c r="AH141" s="118"/>
      <c r="AI141" s="118"/>
      <c r="AJ141" s="118"/>
      <c r="AK141" s="118"/>
      <c r="AL141" s="118"/>
      <c r="AM141" s="118"/>
      <c r="AN141" s="118"/>
      <c r="AO141" s="118"/>
      <c r="AP141" s="118"/>
      <c r="AQ141" s="118"/>
      <c r="AR141" s="118"/>
      <c r="AS141" s="118"/>
      <c r="AT141" s="118"/>
      <c r="AU141" s="118"/>
      <c r="AV141" s="71"/>
      <c r="AW141" s="71"/>
      <c r="AX141" s="71"/>
      <c r="AY141" s="71"/>
      <c r="AZ141" s="71"/>
      <c r="BA141" s="71"/>
      <c r="BB141" s="71"/>
      <c r="BC141" s="111"/>
      <c r="BD141" s="109"/>
      <c r="BE141" s="170"/>
      <c r="BF141" s="112"/>
      <c r="BG141" s="71"/>
      <c r="BH141" s="71"/>
      <c r="BI141" s="113"/>
      <c r="BJ141" s="113"/>
      <c r="BK141" s="107"/>
      <c r="BL141" s="71"/>
      <c r="BM141" s="71"/>
      <c r="BN141" s="71"/>
      <c r="BO141" s="118"/>
      <c r="BP141" s="118"/>
    </row>
    <row r="142" spans="1:68" ht="10.5" hidden="1" customHeight="1">
      <c r="A142" s="161"/>
      <c r="B142" s="109">
        <v>203600</v>
      </c>
      <c r="C142" s="169" t="s">
        <v>195</v>
      </c>
      <c r="D142" s="169" t="s">
        <v>196</v>
      </c>
      <c r="E142" s="171"/>
      <c r="F142" s="89"/>
      <c r="G142" s="89"/>
      <c r="H142" s="89"/>
      <c r="I142" s="116"/>
      <c r="J142" s="117">
        <v>0</v>
      </c>
      <c r="K142" s="117">
        <v>0</v>
      </c>
      <c r="L142" s="117">
        <v>0</v>
      </c>
      <c r="M142" s="117">
        <v>0</v>
      </c>
      <c r="N142" s="117">
        <v>0</v>
      </c>
      <c r="O142" s="117">
        <v>0</v>
      </c>
      <c r="P142" s="117">
        <v>0</v>
      </c>
      <c r="Q142" s="117">
        <v>0</v>
      </c>
      <c r="R142" s="117">
        <v>0</v>
      </c>
      <c r="S142" s="117">
        <v>0</v>
      </c>
      <c r="T142" s="117">
        <v>0</v>
      </c>
      <c r="U142" s="117">
        <v>0</v>
      </c>
      <c r="V142" s="117">
        <v>0</v>
      </c>
      <c r="W142" s="117">
        <v>0</v>
      </c>
      <c r="X142" s="117">
        <v>0</v>
      </c>
      <c r="Y142" s="117">
        <v>0</v>
      </c>
      <c r="Z142" s="117">
        <v>0</v>
      </c>
      <c r="AA142" s="117">
        <v>0</v>
      </c>
      <c r="AB142" s="117">
        <v>0</v>
      </c>
      <c r="AC142" s="117">
        <v>0</v>
      </c>
      <c r="AD142" s="117">
        <v>0</v>
      </c>
      <c r="AE142" s="117">
        <v>0</v>
      </c>
      <c r="AF142" s="117">
        <v>0</v>
      </c>
      <c r="AG142" s="117">
        <v>0</v>
      </c>
      <c r="AH142" s="117">
        <v>0</v>
      </c>
      <c r="AI142" s="117">
        <v>0</v>
      </c>
      <c r="AJ142" s="117">
        <v>0</v>
      </c>
      <c r="AK142" s="117">
        <v>0</v>
      </c>
      <c r="AL142" s="117">
        <v>0</v>
      </c>
      <c r="AM142" s="117">
        <v>0</v>
      </c>
      <c r="AN142" s="117">
        <v>0</v>
      </c>
      <c r="AO142" s="117">
        <v>0</v>
      </c>
      <c r="AP142" s="117">
        <v>0</v>
      </c>
      <c r="AQ142" s="117">
        <v>0</v>
      </c>
      <c r="AR142" s="117">
        <v>0</v>
      </c>
      <c r="AS142" s="117">
        <v>0</v>
      </c>
      <c r="AT142" s="117"/>
      <c r="AU142" s="107"/>
      <c r="AV142" s="89"/>
      <c r="AW142" s="89"/>
      <c r="AX142" s="89"/>
      <c r="AY142" s="89"/>
      <c r="AZ142" s="89"/>
      <c r="BA142" s="89"/>
      <c r="BB142" s="89"/>
      <c r="BC142" s="163"/>
      <c r="BD142" s="109">
        <v>203600</v>
      </c>
      <c r="BE142" s="169"/>
      <c r="BF142" s="112"/>
      <c r="BG142" s="71"/>
      <c r="BH142" s="71"/>
      <c r="BI142" s="113"/>
      <c r="BJ142" s="113"/>
      <c r="BK142" s="107"/>
      <c r="BL142" s="89"/>
      <c r="BM142" s="89"/>
      <c r="BN142" s="89"/>
      <c r="BO142" s="117"/>
      <c r="BP142" s="117"/>
    </row>
    <row r="143" spans="1:68" ht="10.5" hidden="1" customHeight="1">
      <c r="A143" s="128"/>
      <c r="B143" s="129"/>
      <c r="C143" s="130" t="s">
        <v>197</v>
      </c>
      <c r="D143" s="130" t="s">
        <v>197</v>
      </c>
      <c r="E143" s="171"/>
      <c r="F143" s="131"/>
      <c r="G143" s="131"/>
      <c r="H143" s="131"/>
      <c r="I143" s="125"/>
      <c r="J143" s="132">
        <v>0</v>
      </c>
      <c r="K143" s="132">
        <v>0</v>
      </c>
      <c r="L143" s="132">
        <v>0</v>
      </c>
      <c r="M143" s="132">
        <v>0</v>
      </c>
      <c r="N143" s="132">
        <v>0</v>
      </c>
      <c r="O143" s="132">
        <v>0</v>
      </c>
      <c r="P143" s="132">
        <v>0</v>
      </c>
      <c r="Q143" s="132">
        <v>0</v>
      </c>
      <c r="R143" s="132">
        <v>0</v>
      </c>
      <c r="S143" s="132">
        <v>0</v>
      </c>
      <c r="T143" s="132">
        <v>0</v>
      </c>
      <c r="U143" s="132">
        <v>0</v>
      </c>
      <c r="V143" s="132">
        <v>0</v>
      </c>
      <c r="W143" s="132">
        <v>0</v>
      </c>
      <c r="X143" s="132">
        <v>0</v>
      </c>
      <c r="Y143" s="132">
        <v>0</v>
      </c>
      <c r="Z143" s="132">
        <v>0</v>
      </c>
      <c r="AA143" s="132">
        <v>0</v>
      </c>
      <c r="AB143" s="132">
        <v>0</v>
      </c>
      <c r="AC143" s="132">
        <v>0</v>
      </c>
      <c r="AD143" s="132">
        <v>0</v>
      </c>
      <c r="AE143" s="132">
        <v>0</v>
      </c>
      <c r="AF143" s="132">
        <v>0</v>
      </c>
      <c r="AG143" s="132">
        <v>0</v>
      </c>
      <c r="AH143" s="132">
        <v>0</v>
      </c>
      <c r="AI143" s="132">
        <v>0</v>
      </c>
      <c r="AJ143" s="132">
        <v>0</v>
      </c>
      <c r="AK143" s="132">
        <v>0</v>
      </c>
      <c r="AL143" s="132">
        <v>0</v>
      </c>
      <c r="AM143" s="132">
        <v>0</v>
      </c>
      <c r="AN143" s="132">
        <v>0</v>
      </c>
      <c r="AO143" s="132">
        <v>0</v>
      </c>
      <c r="AP143" s="132">
        <v>0</v>
      </c>
      <c r="AQ143" s="132">
        <v>0</v>
      </c>
      <c r="AR143" s="132">
        <v>0</v>
      </c>
      <c r="AS143" s="132">
        <v>0</v>
      </c>
      <c r="AT143" s="134"/>
      <c r="AU143" s="134"/>
      <c r="AV143" s="131"/>
      <c r="AW143" s="131"/>
      <c r="AX143" s="131"/>
      <c r="AY143" s="131"/>
      <c r="AZ143" s="131"/>
      <c r="BA143" s="131"/>
      <c r="BB143" s="131"/>
      <c r="BC143" s="135"/>
      <c r="BD143" s="129"/>
      <c r="BE143" s="130"/>
      <c r="BF143" s="167"/>
      <c r="BG143" s="131"/>
      <c r="BH143" s="131"/>
      <c r="BI143" s="168"/>
      <c r="BJ143" s="168"/>
      <c r="BK143" s="136"/>
      <c r="BL143" s="131"/>
      <c r="BM143" s="131"/>
      <c r="BN143" s="131"/>
      <c r="BO143" s="132"/>
      <c r="BP143" s="132"/>
    </row>
    <row r="144" spans="1:68" ht="12.75" customHeight="1">
      <c r="A144" s="161"/>
      <c r="B144" s="109">
        <v>202220</v>
      </c>
      <c r="C144" s="169" t="s">
        <v>198</v>
      </c>
      <c r="D144" s="169" t="s">
        <v>199</v>
      </c>
      <c r="E144" s="171"/>
      <c r="F144" s="89"/>
      <c r="G144" s="89"/>
      <c r="H144" s="89"/>
      <c r="I144" s="116"/>
      <c r="J144" s="117">
        <v>53.145007999999997</v>
      </c>
      <c r="K144" s="117">
        <v>52.093860999999997</v>
      </c>
      <c r="L144" s="117">
        <v>51.216051999999998</v>
      </c>
      <c r="M144" s="117">
        <v>36.548505999999996</v>
      </c>
      <c r="N144" s="117">
        <v>31.578209999999999</v>
      </c>
      <c r="O144" s="117">
        <v>36.577278999999997</v>
      </c>
      <c r="P144" s="117">
        <v>54.765097999999995</v>
      </c>
      <c r="Q144" s="117">
        <v>60.109961999999996</v>
      </c>
      <c r="R144" s="117">
        <v>62.596866999999996</v>
      </c>
      <c r="S144" s="117">
        <v>66.492417000000003</v>
      </c>
      <c r="T144" s="117">
        <v>61.850527</v>
      </c>
      <c r="U144" s="117">
        <v>62.747999999999998</v>
      </c>
      <c r="V144" s="117">
        <v>75.641999999999996</v>
      </c>
      <c r="W144" s="117">
        <v>67.480999999999995</v>
      </c>
      <c r="X144" s="117">
        <v>67.86</v>
      </c>
      <c r="Y144" s="117">
        <v>70.867999999999995</v>
      </c>
      <c r="Z144" s="117">
        <v>78.771999999999991</v>
      </c>
      <c r="AA144" s="117">
        <v>92.899999999999991</v>
      </c>
      <c r="AB144" s="117">
        <v>110.298</v>
      </c>
      <c r="AC144" s="117">
        <v>108.61</v>
      </c>
      <c r="AD144" s="117">
        <v>97.094999999999999</v>
      </c>
      <c r="AE144" s="117">
        <v>100.21899999999999</v>
      </c>
      <c r="AF144" s="117">
        <v>162.19399999999999</v>
      </c>
      <c r="AG144" s="117">
        <v>179.51900000000001</v>
      </c>
      <c r="AH144" s="117">
        <v>216.80499999999998</v>
      </c>
      <c r="AI144" s="117">
        <v>19.514374037364718</v>
      </c>
      <c r="AJ144" s="117">
        <v>14.363708173735054</v>
      </c>
      <c r="AK144" s="117">
        <v>10.572520138498112</v>
      </c>
      <c r="AL144" s="117">
        <v>7.7819864290574774</v>
      </c>
      <c r="AM144" s="117">
        <v>5.7279921900094433</v>
      </c>
      <c r="AN144" s="117">
        <v>4.2161336090614308</v>
      </c>
      <c r="AO144" s="117">
        <v>3.1033182343476731</v>
      </c>
      <c r="AP144" s="117">
        <v>2.2842217435748338</v>
      </c>
      <c r="AQ144" s="117">
        <v>1.6813193426541457</v>
      </c>
      <c r="AR144" s="117">
        <v>1.237548298423488</v>
      </c>
      <c r="AS144" s="117">
        <v>0.91090713826749325</v>
      </c>
      <c r="AT144" s="107"/>
      <c r="AU144" s="107"/>
      <c r="AV144" s="89"/>
      <c r="AW144" s="89"/>
      <c r="AX144" s="89"/>
      <c r="AY144" s="89"/>
      <c r="AZ144" s="89"/>
      <c r="BA144" s="89"/>
      <c r="BB144" s="89"/>
      <c r="BC144" s="163"/>
      <c r="BD144" s="109">
        <v>202220</v>
      </c>
      <c r="BE144" s="169"/>
      <c r="BF144" s="112"/>
      <c r="BG144" s="71"/>
      <c r="BH144" s="71"/>
      <c r="BI144" s="113"/>
      <c r="BJ144" s="113"/>
      <c r="BK144" s="107"/>
      <c r="BL144" s="89"/>
      <c r="BM144" s="89"/>
      <c r="BN144" s="89"/>
      <c r="BO144" s="117"/>
      <c r="BP144" s="117"/>
    </row>
    <row r="145" spans="1:68" ht="12.75" customHeight="1">
      <c r="A145" s="128"/>
      <c r="B145" s="129"/>
      <c r="C145" s="130" t="s">
        <v>197</v>
      </c>
      <c r="D145" s="130" t="s">
        <v>197</v>
      </c>
      <c r="E145" s="171"/>
      <c r="F145" s="131"/>
      <c r="G145" s="131"/>
      <c r="H145" s="131"/>
      <c r="I145" s="125"/>
      <c r="J145" s="132">
        <v>1</v>
      </c>
      <c r="K145" s="132">
        <v>1</v>
      </c>
      <c r="L145" s="132">
        <v>1</v>
      </c>
      <c r="M145" s="132">
        <v>1</v>
      </c>
      <c r="N145" s="132">
        <v>1</v>
      </c>
      <c r="O145" s="132">
        <v>1</v>
      </c>
      <c r="P145" s="132">
        <v>1</v>
      </c>
      <c r="Q145" s="132">
        <v>1</v>
      </c>
      <c r="R145" s="132">
        <v>1</v>
      </c>
      <c r="S145" s="132">
        <v>1</v>
      </c>
      <c r="T145" s="132">
        <v>1</v>
      </c>
      <c r="U145" s="132">
        <v>1</v>
      </c>
      <c r="V145" s="132">
        <v>1</v>
      </c>
      <c r="W145" s="132">
        <v>1</v>
      </c>
      <c r="X145" s="132">
        <v>1</v>
      </c>
      <c r="Y145" s="132">
        <v>1</v>
      </c>
      <c r="Z145" s="132">
        <v>1</v>
      </c>
      <c r="AA145" s="132">
        <v>1</v>
      </c>
      <c r="AB145" s="132">
        <v>1</v>
      </c>
      <c r="AC145" s="132">
        <v>1</v>
      </c>
      <c r="AD145" s="132">
        <v>1</v>
      </c>
      <c r="AE145" s="132">
        <v>1</v>
      </c>
      <c r="AF145" s="132">
        <v>1</v>
      </c>
      <c r="AG145" s="132">
        <v>1</v>
      </c>
      <c r="AH145" s="132">
        <v>1</v>
      </c>
      <c r="AI145" s="132">
        <v>1</v>
      </c>
      <c r="AJ145" s="132">
        <v>1</v>
      </c>
      <c r="AK145" s="132">
        <v>1</v>
      </c>
      <c r="AL145" s="132">
        <v>1</v>
      </c>
      <c r="AM145" s="132">
        <v>1</v>
      </c>
      <c r="AN145" s="132">
        <v>1</v>
      </c>
      <c r="AO145" s="132">
        <v>1</v>
      </c>
      <c r="AP145" s="132">
        <v>1</v>
      </c>
      <c r="AQ145" s="132">
        <v>1</v>
      </c>
      <c r="AR145" s="132">
        <v>1</v>
      </c>
      <c r="AS145" s="132">
        <v>1</v>
      </c>
      <c r="AT145" s="134"/>
      <c r="AU145" s="134"/>
      <c r="AV145" s="131"/>
      <c r="AW145" s="131"/>
      <c r="AX145" s="131"/>
      <c r="AY145" s="131"/>
      <c r="AZ145" s="131"/>
      <c r="BA145" s="131"/>
      <c r="BB145" s="131"/>
      <c r="BC145" s="135"/>
      <c r="BD145" s="129"/>
      <c r="BE145" s="130"/>
      <c r="BF145" s="167"/>
      <c r="BG145" s="131"/>
      <c r="BH145" s="131"/>
      <c r="BI145" s="168"/>
      <c r="BJ145" s="168"/>
      <c r="BK145" s="136"/>
      <c r="BL145" s="131"/>
      <c r="BM145" s="131"/>
      <c r="BN145" s="131"/>
      <c r="BO145" s="132"/>
      <c r="BP145" s="132"/>
    </row>
    <row r="146" spans="1:68" ht="12.75" customHeight="1">
      <c r="A146" s="108"/>
      <c r="B146" s="109"/>
      <c r="C146" s="108"/>
      <c r="D146" s="108"/>
      <c r="E146" s="171"/>
      <c r="F146" s="71"/>
      <c r="G146" s="71"/>
      <c r="H146" s="71"/>
      <c r="I146" s="71"/>
      <c r="J146" s="118"/>
      <c r="K146" s="118"/>
      <c r="L146" s="118"/>
      <c r="M146" s="118"/>
      <c r="N146" s="118"/>
      <c r="O146" s="118"/>
      <c r="P146" s="118"/>
      <c r="Q146" s="118"/>
      <c r="R146" s="118"/>
      <c r="S146" s="118"/>
      <c r="T146" s="118"/>
      <c r="U146" s="118"/>
      <c r="V146" s="118"/>
      <c r="W146" s="118"/>
      <c r="X146" s="118"/>
      <c r="Y146" s="118"/>
      <c r="Z146" s="118"/>
      <c r="AA146" s="118"/>
      <c r="AB146" s="118"/>
      <c r="AC146" s="118"/>
      <c r="AD146" s="118"/>
      <c r="AE146" s="118"/>
      <c r="AF146" s="118"/>
      <c r="AG146" s="118"/>
      <c r="AH146" s="118"/>
      <c r="AI146" s="118"/>
      <c r="AJ146" s="118"/>
      <c r="AK146" s="118"/>
      <c r="AL146" s="118"/>
      <c r="AM146" s="118"/>
      <c r="AN146" s="118"/>
      <c r="AO146" s="118"/>
      <c r="AP146" s="118"/>
      <c r="AQ146" s="118"/>
      <c r="AR146" s="118"/>
      <c r="AS146" s="118"/>
      <c r="AT146" s="118"/>
      <c r="AU146" s="118"/>
      <c r="AV146" s="71"/>
      <c r="AW146" s="71"/>
      <c r="AX146" s="71"/>
      <c r="AY146" s="71"/>
      <c r="AZ146" s="71"/>
      <c r="BA146" s="71"/>
      <c r="BB146" s="71"/>
      <c r="BC146" s="111"/>
      <c r="BD146" s="109"/>
      <c r="BE146" s="108"/>
      <c r="BF146" s="112"/>
      <c r="BG146" s="71"/>
      <c r="BH146" s="71"/>
      <c r="BI146" s="113"/>
      <c r="BJ146" s="113"/>
      <c r="BK146" s="107"/>
      <c r="BL146" s="71"/>
      <c r="BM146" s="71"/>
      <c r="BN146" s="71"/>
      <c r="BO146" s="118"/>
      <c r="BP146" s="118"/>
    </row>
    <row r="147" spans="1:68" ht="12.75" customHeight="1">
      <c r="A147" s="108"/>
      <c r="B147" s="109" t="s">
        <v>200</v>
      </c>
      <c r="C147" s="114" t="s">
        <v>201</v>
      </c>
      <c r="D147" s="114" t="s">
        <v>202</v>
      </c>
      <c r="E147" s="171"/>
      <c r="F147" s="71"/>
      <c r="G147" s="71"/>
      <c r="H147" s="71"/>
      <c r="I147" s="116"/>
      <c r="J147" s="117">
        <v>563.40682600000002</v>
      </c>
      <c r="K147" s="117">
        <v>357.26468299999999</v>
      </c>
      <c r="L147" s="117">
        <v>160.835093</v>
      </c>
      <c r="M147" s="117">
        <v>134.684765</v>
      </c>
      <c r="N147" s="117">
        <v>123.41530499999999</v>
      </c>
      <c r="O147" s="117">
        <v>113.43440699999999</v>
      </c>
      <c r="P147" s="117">
        <v>105.845868</v>
      </c>
      <c r="Q147" s="117">
        <v>99.382807</v>
      </c>
      <c r="R147" s="117">
        <v>98.433516999999995</v>
      </c>
      <c r="S147" s="117">
        <v>79.752025000000003</v>
      </c>
      <c r="T147" s="117">
        <v>59.591421999999994</v>
      </c>
      <c r="U147" s="117">
        <v>42.675999999999995</v>
      </c>
      <c r="V147" s="117">
        <v>61.045999999999999</v>
      </c>
      <c r="W147" s="117">
        <v>70.006999999999991</v>
      </c>
      <c r="X147" s="117">
        <v>105.527</v>
      </c>
      <c r="Y147" s="117">
        <v>103.08099999999999</v>
      </c>
      <c r="Z147" s="117">
        <v>87.060999999999993</v>
      </c>
      <c r="AA147" s="117">
        <v>76.816000000000003</v>
      </c>
      <c r="AB147" s="117">
        <v>91.11399999999999</v>
      </c>
      <c r="AC147" s="117">
        <v>84.753999999999991</v>
      </c>
      <c r="AD147" s="117">
        <v>78.125999999999991</v>
      </c>
      <c r="AE147" s="117">
        <v>58.035999999999994</v>
      </c>
      <c r="AF147" s="117">
        <v>43.726999999999997</v>
      </c>
      <c r="AG147" s="117">
        <v>64.061999999999998</v>
      </c>
      <c r="AH147" s="117">
        <v>100.54599999999999</v>
      </c>
      <c r="AI147" s="117">
        <v>100.54599999999999</v>
      </c>
      <c r="AJ147" s="117">
        <v>100.54599999999999</v>
      </c>
      <c r="AK147" s="117">
        <v>100.54599999999999</v>
      </c>
      <c r="AL147" s="117">
        <v>100.54599999999999</v>
      </c>
      <c r="AM147" s="117">
        <v>100.54599999999999</v>
      </c>
      <c r="AN147" s="117">
        <v>100.54599999999999</v>
      </c>
      <c r="AO147" s="117">
        <v>100.54599999999999</v>
      </c>
      <c r="AP147" s="117">
        <v>100.54599999999999</v>
      </c>
      <c r="AQ147" s="117">
        <v>100.54599999999999</v>
      </c>
      <c r="AR147" s="117">
        <v>100.54599999999999</v>
      </c>
      <c r="AS147" s="117">
        <v>100.54599999999999</v>
      </c>
      <c r="AT147" s="117"/>
      <c r="AU147" s="118"/>
      <c r="AV147" s="71"/>
      <c r="AW147" s="71"/>
      <c r="AX147" s="71"/>
      <c r="AY147" s="71"/>
      <c r="AZ147" s="71"/>
      <c r="BA147" s="71"/>
      <c r="BB147" s="71"/>
      <c r="BC147" s="111"/>
      <c r="BD147" s="109" t="s">
        <v>200</v>
      </c>
      <c r="BE147" s="114"/>
      <c r="BF147" s="112"/>
      <c r="BG147" s="71"/>
      <c r="BH147" s="71"/>
      <c r="BI147" s="113"/>
      <c r="BJ147" s="113"/>
      <c r="BK147" s="107"/>
      <c r="BL147" s="71"/>
      <c r="BM147" s="71"/>
      <c r="BN147" s="71"/>
      <c r="BO147" s="117"/>
      <c r="BP147" s="117"/>
    </row>
    <row r="148" spans="1:68" ht="12.75" customHeight="1">
      <c r="A148" s="128"/>
      <c r="B148" s="129"/>
      <c r="C148" s="130" t="s">
        <v>189</v>
      </c>
      <c r="D148" s="130" t="s">
        <v>190</v>
      </c>
      <c r="E148" s="171"/>
      <c r="F148" s="131"/>
      <c r="G148" s="131"/>
      <c r="H148" s="131"/>
      <c r="I148" s="125"/>
      <c r="J148" s="132">
        <v>0.12561260317005077</v>
      </c>
      <c r="K148" s="132">
        <v>0.18987029994087651</v>
      </c>
      <c r="L148" s="132">
        <v>9.301863875504475E-2</v>
      </c>
      <c r="M148" s="132">
        <v>8.2864623305430971E-2</v>
      </c>
      <c r="N148" s="132">
        <v>7.793066068799194E-2</v>
      </c>
      <c r="O148" s="132">
        <v>6.398471039743131E-2</v>
      </c>
      <c r="P148" s="132">
        <v>6.2601605751465547E-2</v>
      </c>
      <c r="Q148" s="132">
        <v>6.3017043231901049E-2</v>
      </c>
      <c r="R148" s="132">
        <v>6.7829258166112294E-2</v>
      </c>
      <c r="S148" s="132">
        <v>7.1225870809298195E-2</v>
      </c>
      <c r="T148" s="132">
        <v>5.1706880310198204E-2</v>
      </c>
      <c r="U148" s="132">
        <v>2.8764332120328133E-2</v>
      </c>
      <c r="V148" s="132">
        <v>3.527650967928344E-2</v>
      </c>
      <c r="W148" s="132">
        <v>2.9705167503419998E-2</v>
      </c>
      <c r="X148" s="132">
        <v>3.9382197307693309E-2</v>
      </c>
      <c r="Y148" s="132">
        <v>3.7907586261170731E-2</v>
      </c>
      <c r="Z148" s="132">
        <v>3.2786582736589985E-2</v>
      </c>
      <c r="AA148" s="132">
        <v>3.2103042676033679E-2</v>
      </c>
      <c r="AB148" s="132">
        <v>3.5948759386274176E-2</v>
      </c>
      <c r="AC148" s="132">
        <v>3.0259689070037784E-2</v>
      </c>
      <c r="AD148" s="132">
        <v>2.8615999627859406E-2</v>
      </c>
      <c r="AE148" s="132">
        <v>2.4116642170215221E-2</v>
      </c>
      <c r="AF148" s="132">
        <v>2.2014630437956571E-2</v>
      </c>
      <c r="AG148" s="132">
        <v>2.5192189642581728E-2</v>
      </c>
      <c r="AH148" s="132">
        <v>2.7720432384267069E-2</v>
      </c>
      <c r="AI148" s="133">
        <v>2.7720432384267069E-2</v>
      </c>
      <c r="AJ148" s="133">
        <v>2.7720432384267069E-2</v>
      </c>
      <c r="AK148" s="133">
        <v>2.7720432384267069E-2</v>
      </c>
      <c r="AL148" s="133">
        <v>2.7720432384267069E-2</v>
      </c>
      <c r="AM148" s="133">
        <v>2.7720432384267069E-2</v>
      </c>
      <c r="AN148" s="133">
        <v>2.7720432384267069E-2</v>
      </c>
      <c r="AO148" s="133">
        <v>2.7720432384267069E-2</v>
      </c>
      <c r="AP148" s="133">
        <v>2.7720432384267069E-2</v>
      </c>
      <c r="AQ148" s="133">
        <v>2.7720432384267069E-2</v>
      </c>
      <c r="AR148" s="133">
        <v>2.7720432384267069E-2</v>
      </c>
      <c r="AS148" s="133">
        <v>2.7720432384267069E-2</v>
      </c>
      <c r="AT148" s="134"/>
      <c r="AU148" s="134"/>
      <c r="AV148" s="131"/>
      <c r="AW148" s="131"/>
      <c r="AX148" s="131"/>
      <c r="AY148" s="131"/>
      <c r="AZ148" s="131"/>
      <c r="BA148" s="131"/>
      <c r="BB148" s="131"/>
      <c r="BC148" s="135"/>
      <c r="BD148" s="129"/>
      <c r="BE148" s="130"/>
      <c r="BF148" s="167"/>
      <c r="BG148" s="131"/>
      <c r="BH148" s="131"/>
      <c r="BI148" s="168"/>
      <c r="BJ148" s="168"/>
      <c r="BK148" s="136"/>
      <c r="BL148" s="131"/>
      <c r="BM148" s="131"/>
      <c r="BN148" s="131"/>
      <c r="BO148" s="132"/>
      <c r="BP148" s="133"/>
    </row>
    <row r="149" spans="1:68" ht="12.75" customHeight="1">
      <c r="A149" s="108"/>
      <c r="B149" s="109"/>
      <c r="C149" s="108"/>
      <c r="D149" s="108"/>
      <c r="E149" s="171"/>
      <c r="F149" s="71"/>
      <c r="G149" s="71"/>
      <c r="H149" s="71"/>
      <c r="I149" s="71"/>
      <c r="J149" s="118"/>
      <c r="K149" s="118"/>
      <c r="L149" s="118"/>
      <c r="M149" s="118"/>
      <c r="N149" s="118"/>
      <c r="O149" s="118"/>
      <c r="P149" s="118"/>
      <c r="Q149" s="118"/>
      <c r="R149" s="118"/>
      <c r="S149" s="118"/>
      <c r="T149" s="118"/>
      <c r="U149" s="118"/>
      <c r="V149" s="118"/>
      <c r="W149" s="118"/>
      <c r="X149" s="118"/>
      <c r="Y149" s="118"/>
      <c r="Z149" s="118"/>
      <c r="AA149" s="118"/>
      <c r="AB149" s="118"/>
      <c r="AC149" s="118"/>
      <c r="AD149" s="118"/>
      <c r="AE149" s="118"/>
      <c r="AF149" s="118"/>
      <c r="AG149" s="118"/>
      <c r="AH149" s="118"/>
      <c r="AI149" s="118"/>
      <c r="AJ149" s="118"/>
      <c r="AK149" s="118"/>
      <c r="AL149" s="118"/>
      <c r="AM149" s="118"/>
      <c r="AN149" s="118"/>
      <c r="AO149" s="118"/>
      <c r="AP149" s="118"/>
      <c r="AQ149" s="118"/>
      <c r="AR149" s="118"/>
      <c r="AS149" s="118"/>
      <c r="AT149" s="118"/>
      <c r="AU149" s="118"/>
      <c r="AV149" s="71"/>
      <c r="AW149" s="71"/>
      <c r="AX149" s="71"/>
      <c r="AY149" s="71"/>
      <c r="AZ149" s="71"/>
      <c r="BA149" s="71"/>
      <c r="BB149" s="71"/>
      <c r="BC149" s="111"/>
      <c r="BD149" s="109"/>
      <c r="BE149" s="108"/>
      <c r="BF149" s="112"/>
      <c r="BG149" s="71"/>
      <c r="BH149" s="71"/>
      <c r="BI149" s="113"/>
      <c r="BJ149" s="113"/>
      <c r="BK149" s="107"/>
      <c r="BL149" s="71"/>
      <c r="BM149" s="71"/>
      <c r="BN149" s="71"/>
      <c r="BO149" s="118"/>
      <c r="BP149" s="118"/>
    </row>
    <row r="150" spans="1:68" ht="12.75" customHeight="1">
      <c r="A150" s="114"/>
      <c r="B150" s="109"/>
      <c r="C150" s="169" t="s">
        <v>203</v>
      </c>
      <c r="D150" s="169" t="s">
        <v>204</v>
      </c>
      <c r="E150" s="171"/>
      <c r="F150" s="89"/>
      <c r="G150" s="89"/>
      <c r="H150" s="89"/>
      <c r="I150" s="116"/>
      <c r="J150" s="117">
        <v>4485.2730679999995</v>
      </c>
      <c r="K150" s="117">
        <v>1881.624894</v>
      </c>
      <c r="L150" s="117">
        <v>1729.0630689999998</v>
      </c>
      <c r="M150" s="117">
        <v>1625.3590449999997</v>
      </c>
      <c r="N150" s="117">
        <v>1583.655315</v>
      </c>
      <c r="O150" s="117">
        <v>1772.8361399999999</v>
      </c>
      <c r="P150" s="117">
        <v>1690.7851920000003</v>
      </c>
      <c r="Q150" s="117">
        <v>1577.0782300000001</v>
      </c>
      <c r="R150" s="117">
        <v>1451.1955409999998</v>
      </c>
      <c r="S150" s="117">
        <v>1119.7058609999999</v>
      </c>
      <c r="T150" s="117">
        <v>1152.4853489999998</v>
      </c>
      <c r="U150" s="117">
        <v>1483.643</v>
      </c>
      <c r="V150" s="117">
        <v>1730.5000000000002</v>
      </c>
      <c r="W150" s="117">
        <v>2356.7279999999996</v>
      </c>
      <c r="X150" s="117">
        <v>2679.5610000000001</v>
      </c>
      <c r="Y150" s="117">
        <v>2719.2709999999997</v>
      </c>
      <c r="Z150" s="117">
        <v>2655.3849999999998</v>
      </c>
      <c r="AA150" s="117">
        <v>2392.7950000000001</v>
      </c>
      <c r="AB150" s="117">
        <v>2534.5520000000001</v>
      </c>
      <c r="AC150" s="117">
        <v>2800.8879999999999</v>
      </c>
      <c r="AD150" s="117">
        <v>2730.1510000000003</v>
      </c>
      <c r="AE150" s="117">
        <v>2406.471</v>
      </c>
      <c r="AF150" s="117">
        <v>1986.27</v>
      </c>
      <c r="AG150" s="117">
        <v>2542.931</v>
      </c>
      <c r="AH150" s="117">
        <v>3627.1439999999998</v>
      </c>
      <c r="AI150" s="117">
        <v>3627.1439999999998</v>
      </c>
      <c r="AJ150" s="117">
        <v>3627.1439999999998</v>
      </c>
      <c r="AK150" s="117">
        <v>3627.1439999999998</v>
      </c>
      <c r="AL150" s="117">
        <v>3627.1439999999998</v>
      </c>
      <c r="AM150" s="117">
        <v>3627.1439999999998</v>
      </c>
      <c r="AN150" s="117">
        <v>3627.1439999999998</v>
      </c>
      <c r="AO150" s="117">
        <v>3627.1439999999998</v>
      </c>
      <c r="AP150" s="117">
        <v>3627.1439999999998</v>
      </c>
      <c r="AQ150" s="117">
        <v>3627.1439999999998</v>
      </c>
      <c r="AR150" s="117">
        <v>3627.1439999999998</v>
      </c>
      <c r="AS150" s="117">
        <v>3627.1439999999998</v>
      </c>
      <c r="AT150" s="107"/>
      <c r="AU150" s="107"/>
      <c r="AV150" s="89"/>
      <c r="AW150" s="89"/>
      <c r="AX150" s="89"/>
      <c r="AY150" s="89"/>
      <c r="AZ150" s="89"/>
      <c r="BA150" s="89"/>
      <c r="BB150" s="89"/>
      <c r="BC150" s="166"/>
      <c r="BD150" s="109"/>
      <c r="BE150" s="169"/>
      <c r="BF150" s="112"/>
      <c r="BG150" s="71"/>
      <c r="BH150" s="71"/>
      <c r="BI150" s="113"/>
      <c r="BJ150" s="113"/>
      <c r="BK150" s="107"/>
      <c r="BL150" s="89"/>
      <c r="BM150" s="89"/>
      <c r="BN150" s="89"/>
      <c r="BO150" s="117"/>
      <c r="BP150" s="117"/>
    </row>
    <row r="151" spans="1:68" ht="12.75" customHeight="1">
      <c r="A151" s="108"/>
      <c r="B151" s="109"/>
      <c r="C151" s="108"/>
      <c r="D151" s="108"/>
      <c r="E151" s="171"/>
      <c r="F151" s="71"/>
      <c r="G151" s="71"/>
      <c r="H151" s="71"/>
      <c r="I151" s="71"/>
      <c r="J151" s="118"/>
      <c r="K151" s="118"/>
      <c r="L151" s="118"/>
      <c r="M151" s="118"/>
      <c r="N151" s="118"/>
      <c r="O151" s="118"/>
      <c r="P151" s="118"/>
      <c r="Q151" s="118"/>
      <c r="R151" s="118"/>
      <c r="S151" s="118"/>
      <c r="T151" s="118"/>
      <c r="U151" s="118"/>
      <c r="V151" s="118"/>
      <c r="W151" s="118"/>
      <c r="X151" s="118"/>
      <c r="Y151" s="118"/>
      <c r="Z151" s="118"/>
      <c r="AA151" s="118"/>
      <c r="AB151" s="118"/>
      <c r="AC151" s="118"/>
      <c r="AD151" s="118"/>
      <c r="AE151" s="118"/>
      <c r="AF151" s="118"/>
      <c r="AG151" s="118"/>
      <c r="AH151" s="118"/>
      <c r="AI151" s="118"/>
      <c r="AJ151" s="118"/>
      <c r="AK151" s="118"/>
      <c r="AL151" s="118"/>
      <c r="AM151" s="118"/>
      <c r="AN151" s="118"/>
      <c r="AO151" s="118"/>
      <c r="AP151" s="118"/>
      <c r="AQ151" s="118"/>
      <c r="AR151" s="118"/>
      <c r="AS151" s="118"/>
      <c r="AT151" s="118"/>
      <c r="AU151" s="118"/>
      <c r="AV151" s="71"/>
      <c r="AW151" s="71"/>
      <c r="AX151" s="71"/>
      <c r="AY151" s="71"/>
      <c r="AZ151" s="71"/>
      <c r="BA151" s="71"/>
      <c r="BB151" s="71"/>
      <c r="BC151" s="111"/>
      <c r="BD151" s="109"/>
      <c r="BE151" s="108"/>
      <c r="BF151" s="112"/>
      <c r="BG151" s="71"/>
      <c r="BH151" s="71"/>
      <c r="BI151" s="113"/>
      <c r="BJ151" s="113"/>
      <c r="BK151" s="107"/>
      <c r="BL151" s="71"/>
      <c r="BM151" s="71"/>
      <c r="BN151" s="71"/>
      <c r="BO151" s="118"/>
      <c r="BP151" s="118"/>
    </row>
    <row r="152" spans="1:68" ht="12.75" customHeight="1">
      <c r="A152" s="108"/>
      <c r="B152" s="109"/>
      <c r="C152" s="170" t="s">
        <v>205</v>
      </c>
      <c r="D152" s="170" t="s">
        <v>194</v>
      </c>
      <c r="E152" s="171"/>
      <c r="F152" s="71"/>
      <c r="G152" s="71"/>
      <c r="H152" s="71"/>
      <c r="I152" s="71"/>
      <c r="J152" s="118"/>
      <c r="K152" s="118"/>
      <c r="L152" s="118"/>
      <c r="M152" s="118"/>
      <c r="N152" s="118"/>
      <c r="O152" s="118"/>
      <c r="P152" s="118"/>
      <c r="Q152" s="118"/>
      <c r="R152" s="118"/>
      <c r="S152" s="118"/>
      <c r="T152" s="118"/>
      <c r="U152" s="118"/>
      <c r="V152" s="118"/>
      <c r="W152" s="118"/>
      <c r="X152" s="118"/>
      <c r="Y152" s="118"/>
      <c r="Z152" s="118"/>
      <c r="AA152" s="118"/>
      <c r="AB152" s="118"/>
      <c r="AC152" s="118"/>
      <c r="AD152" s="118"/>
      <c r="AE152" s="118"/>
      <c r="AF152" s="118"/>
      <c r="AG152" s="118"/>
      <c r="AH152" s="118"/>
      <c r="AI152" s="118"/>
      <c r="AJ152" s="118"/>
      <c r="AK152" s="118"/>
      <c r="AL152" s="118"/>
      <c r="AM152" s="118"/>
      <c r="AN152" s="118"/>
      <c r="AO152" s="118"/>
      <c r="AP152" s="118"/>
      <c r="AQ152" s="118"/>
      <c r="AR152" s="118"/>
      <c r="AS152" s="118"/>
      <c r="AT152" s="118"/>
      <c r="AU152" s="118"/>
      <c r="AV152" s="71"/>
      <c r="AW152" s="71"/>
      <c r="AX152" s="71"/>
      <c r="AY152" s="71"/>
      <c r="AZ152" s="71"/>
      <c r="BA152" s="71"/>
      <c r="BB152" s="71"/>
      <c r="BC152" s="111"/>
      <c r="BD152" s="109"/>
      <c r="BE152" s="170"/>
      <c r="BF152" s="112"/>
      <c r="BG152" s="71"/>
      <c r="BH152" s="71"/>
      <c r="BI152" s="113"/>
      <c r="BJ152" s="113"/>
      <c r="BK152" s="107"/>
      <c r="BL152" s="71"/>
      <c r="BM152" s="71"/>
      <c r="BN152" s="71"/>
      <c r="BO152" s="118"/>
      <c r="BP152" s="118"/>
    </row>
    <row r="153" spans="1:68" ht="10.5" hidden="1" customHeight="1">
      <c r="A153" s="161"/>
      <c r="B153" s="109">
        <v>204040</v>
      </c>
      <c r="C153" s="169" t="s">
        <v>206</v>
      </c>
      <c r="D153" s="169" t="s">
        <v>207</v>
      </c>
      <c r="E153" s="171"/>
      <c r="F153" s="71"/>
      <c r="G153" s="71"/>
      <c r="H153" s="71"/>
      <c r="I153" s="116"/>
      <c r="J153" s="117">
        <v>0</v>
      </c>
      <c r="K153" s="117">
        <v>0</v>
      </c>
      <c r="L153" s="117">
        <v>0</v>
      </c>
      <c r="M153" s="117">
        <v>0</v>
      </c>
      <c r="N153" s="117">
        <v>0</v>
      </c>
      <c r="O153" s="117">
        <v>0</v>
      </c>
      <c r="P153" s="117">
        <v>0</v>
      </c>
      <c r="Q153" s="117">
        <v>0</v>
      </c>
      <c r="R153" s="117">
        <v>0</v>
      </c>
      <c r="S153" s="117">
        <v>0</v>
      </c>
      <c r="T153" s="117">
        <v>0</v>
      </c>
      <c r="U153" s="117">
        <v>0</v>
      </c>
      <c r="V153" s="117">
        <v>0</v>
      </c>
      <c r="W153" s="117">
        <v>0</v>
      </c>
      <c r="X153" s="117">
        <v>0</v>
      </c>
      <c r="Y153" s="117">
        <v>0</v>
      </c>
      <c r="Z153" s="117">
        <v>0</v>
      </c>
      <c r="AA153" s="117">
        <v>0</v>
      </c>
      <c r="AB153" s="117">
        <v>0</v>
      </c>
      <c r="AC153" s="117">
        <v>0</v>
      </c>
      <c r="AD153" s="117">
        <v>0</v>
      </c>
      <c r="AE153" s="117">
        <v>0</v>
      </c>
      <c r="AF153" s="117">
        <v>0</v>
      </c>
      <c r="AG153" s="117">
        <v>0</v>
      </c>
      <c r="AH153" s="117">
        <v>0</v>
      </c>
      <c r="AI153" s="117">
        <v>0</v>
      </c>
      <c r="AJ153" s="117">
        <v>0</v>
      </c>
      <c r="AK153" s="117">
        <v>0</v>
      </c>
      <c r="AL153" s="117">
        <v>0</v>
      </c>
      <c r="AM153" s="117">
        <v>0</v>
      </c>
      <c r="AN153" s="117">
        <v>0</v>
      </c>
      <c r="AO153" s="117">
        <v>0</v>
      </c>
      <c r="AP153" s="117">
        <v>0</v>
      </c>
      <c r="AQ153" s="117">
        <v>0</v>
      </c>
      <c r="AR153" s="117">
        <v>0</v>
      </c>
      <c r="AS153" s="117">
        <v>0</v>
      </c>
      <c r="AT153" s="117"/>
      <c r="AU153" s="118"/>
      <c r="AV153" s="71"/>
      <c r="AW153" s="71"/>
      <c r="AX153" s="71"/>
      <c r="AY153" s="71"/>
      <c r="AZ153" s="71"/>
      <c r="BA153" s="71"/>
      <c r="BB153" s="71"/>
      <c r="BC153" s="163"/>
      <c r="BD153" s="109">
        <v>204040</v>
      </c>
      <c r="BE153" s="169"/>
      <c r="BF153" s="112"/>
      <c r="BG153" s="71"/>
      <c r="BH153" s="71"/>
      <c r="BI153" s="113"/>
      <c r="BJ153" s="113"/>
      <c r="BK153" s="107"/>
      <c r="BL153" s="71"/>
      <c r="BM153" s="71"/>
      <c r="BN153" s="71"/>
      <c r="BO153" s="117"/>
      <c r="BP153" s="117"/>
    </row>
    <row r="154" spans="1:68" ht="10.5" hidden="1" customHeight="1">
      <c r="A154" s="128"/>
      <c r="B154" s="129"/>
      <c r="C154" s="130" t="s">
        <v>197</v>
      </c>
      <c r="D154" s="130" t="s">
        <v>197</v>
      </c>
      <c r="E154" s="171"/>
      <c r="F154" s="131"/>
      <c r="G154" s="131"/>
      <c r="H154" s="131"/>
      <c r="I154" s="125"/>
      <c r="J154" s="132">
        <v>0</v>
      </c>
      <c r="K154" s="132">
        <v>0</v>
      </c>
      <c r="L154" s="132">
        <v>0</v>
      </c>
      <c r="M154" s="132">
        <v>0</v>
      </c>
      <c r="N154" s="132">
        <v>0</v>
      </c>
      <c r="O154" s="132">
        <v>0</v>
      </c>
      <c r="P154" s="132">
        <v>0</v>
      </c>
      <c r="Q154" s="132">
        <v>0</v>
      </c>
      <c r="R154" s="132">
        <v>0</v>
      </c>
      <c r="S154" s="132">
        <v>0</v>
      </c>
      <c r="T154" s="132">
        <v>0</v>
      </c>
      <c r="U154" s="132">
        <v>0</v>
      </c>
      <c r="V154" s="132">
        <v>0</v>
      </c>
      <c r="W154" s="132">
        <v>0</v>
      </c>
      <c r="X154" s="132">
        <v>0</v>
      </c>
      <c r="Y154" s="132">
        <v>0</v>
      </c>
      <c r="Z154" s="132">
        <v>0</v>
      </c>
      <c r="AA154" s="132">
        <v>0</v>
      </c>
      <c r="AB154" s="132">
        <v>0</v>
      </c>
      <c r="AC154" s="132">
        <v>0</v>
      </c>
      <c r="AD154" s="132">
        <v>0</v>
      </c>
      <c r="AE154" s="132">
        <v>0</v>
      </c>
      <c r="AF154" s="132">
        <v>0</v>
      </c>
      <c r="AG154" s="132">
        <v>0</v>
      </c>
      <c r="AH154" s="132">
        <v>0</v>
      </c>
      <c r="AI154" s="132">
        <v>0</v>
      </c>
      <c r="AJ154" s="132">
        <v>0</v>
      </c>
      <c r="AK154" s="132">
        <v>0</v>
      </c>
      <c r="AL154" s="132">
        <v>0</v>
      </c>
      <c r="AM154" s="132">
        <v>0</v>
      </c>
      <c r="AN154" s="132">
        <v>0</v>
      </c>
      <c r="AO154" s="132">
        <v>0</v>
      </c>
      <c r="AP154" s="132">
        <v>0</v>
      </c>
      <c r="AQ154" s="132">
        <v>0</v>
      </c>
      <c r="AR154" s="132">
        <v>0</v>
      </c>
      <c r="AS154" s="132">
        <v>0</v>
      </c>
      <c r="AT154" s="134"/>
      <c r="AU154" s="134"/>
      <c r="AV154" s="131"/>
      <c r="AW154" s="131"/>
      <c r="AX154" s="131"/>
      <c r="AY154" s="131"/>
      <c r="AZ154" s="131"/>
      <c r="BA154" s="131"/>
      <c r="BB154" s="131"/>
      <c r="BC154" s="135"/>
      <c r="BD154" s="129"/>
      <c r="BE154" s="130"/>
      <c r="BF154" s="167"/>
      <c r="BG154" s="131"/>
      <c r="BH154" s="131"/>
      <c r="BI154" s="168"/>
      <c r="BJ154" s="168"/>
      <c r="BK154" s="136"/>
      <c r="BL154" s="131"/>
      <c r="BM154" s="131"/>
      <c r="BN154" s="131"/>
      <c r="BO154" s="132"/>
      <c r="BP154" s="132"/>
    </row>
    <row r="155" spans="1:68" ht="12.75" customHeight="1">
      <c r="A155" s="161"/>
      <c r="B155" s="109">
        <v>202560</v>
      </c>
      <c r="C155" s="169" t="s">
        <v>208</v>
      </c>
      <c r="D155" s="169" t="s">
        <v>209</v>
      </c>
      <c r="E155" s="171"/>
      <c r="F155" s="71"/>
      <c r="G155" s="71"/>
      <c r="H155" s="71"/>
      <c r="I155" s="116"/>
      <c r="J155" s="117">
        <v>563.40682600000002</v>
      </c>
      <c r="K155" s="117">
        <v>357.26468299999999</v>
      </c>
      <c r="L155" s="117">
        <v>160.835093</v>
      </c>
      <c r="M155" s="117">
        <v>134.684765</v>
      </c>
      <c r="N155" s="117">
        <v>123.41530499999999</v>
      </c>
      <c r="O155" s="117">
        <v>113.43440699999999</v>
      </c>
      <c r="P155" s="117">
        <v>105.845868</v>
      </c>
      <c r="Q155" s="117">
        <v>99.382807</v>
      </c>
      <c r="R155" s="117">
        <v>98.433516999999995</v>
      </c>
      <c r="S155" s="117">
        <v>79.752025000000003</v>
      </c>
      <c r="T155" s="117">
        <v>59.591421999999994</v>
      </c>
      <c r="U155" s="117">
        <v>42.675999999999995</v>
      </c>
      <c r="V155" s="117">
        <v>61.045999999999999</v>
      </c>
      <c r="W155" s="117">
        <v>70.006999999999991</v>
      </c>
      <c r="X155" s="117">
        <v>105.527</v>
      </c>
      <c r="Y155" s="117">
        <v>103.08099999999999</v>
      </c>
      <c r="Z155" s="117">
        <v>87.060999999999993</v>
      </c>
      <c r="AA155" s="117">
        <v>76.816000000000003</v>
      </c>
      <c r="AB155" s="117">
        <v>91.11399999999999</v>
      </c>
      <c r="AC155" s="117">
        <v>84.753999999999991</v>
      </c>
      <c r="AD155" s="117">
        <v>78.125999999999991</v>
      </c>
      <c r="AE155" s="117">
        <v>58.035999999999994</v>
      </c>
      <c r="AF155" s="117">
        <v>43.726999999999997</v>
      </c>
      <c r="AG155" s="117">
        <v>64.061999999999998</v>
      </c>
      <c r="AH155" s="117">
        <v>100.54599999999999</v>
      </c>
      <c r="AI155" s="117">
        <v>100.54599999999999</v>
      </c>
      <c r="AJ155" s="117">
        <v>100.54599999999999</v>
      </c>
      <c r="AK155" s="117">
        <v>100.54599999999999</v>
      </c>
      <c r="AL155" s="117">
        <v>100.54599999999999</v>
      </c>
      <c r="AM155" s="117">
        <v>100.54599999999999</v>
      </c>
      <c r="AN155" s="117">
        <v>100.54599999999999</v>
      </c>
      <c r="AO155" s="117">
        <v>100.54599999999999</v>
      </c>
      <c r="AP155" s="117">
        <v>100.54599999999999</v>
      </c>
      <c r="AQ155" s="117">
        <v>100.54599999999999</v>
      </c>
      <c r="AR155" s="117">
        <v>100.54599999999999</v>
      </c>
      <c r="AS155" s="117">
        <v>100.54599999999999</v>
      </c>
      <c r="AT155" s="118"/>
      <c r="AU155" s="118"/>
      <c r="AV155" s="71"/>
      <c r="AW155" s="71"/>
      <c r="AX155" s="71"/>
      <c r="AY155" s="71"/>
      <c r="AZ155" s="71"/>
      <c r="BA155" s="71"/>
      <c r="BB155" s="71"/>
      <c r="BC155" s="163"/>
      <c r="BD155" s="109">
        <v>202560</v>
      </c>
      <c r="BE155" s="169"/>
      <c r="BF155" s="112"/>
      <c r="BG155" s="71"/>
      <c r="BH155" s="71"/>
      <c r="BI155" s="113"/>
      <c r="BJ155" s="113"/>
      <c r="BK155" s="107"/>
      <c r="BL155" s="71"/>
      <c r="BM155" s="71"/>
      <c r="BN155" s="71"/>
      <c r="BO155" s="117"/>
      <c r="BP155" s="117"/>
    </row>
    <row r="156" spans="1:68" ht="12.75" customHeight="1">
      <c r="A156" s="128"/>
      <c r="B156" s="129"/>
      <c r="C156" s="130" t="s">
        <v>197</v>
      </c>
      <c r="D156" s="130" t="s">
        <v>197</v>
      </c>
      <c r="E156" s="110"/>
      <c r="F156" s="131"/>
      <c r="G156" s="131"/>
      <c r="H156" s="131"/>
      <c r="I156" s="125"/>
      <c r="J156" s="132">
        <v>1</v>
      </c>
      <c r="K156" s="132">
        <v>1</v>
      </c>
      <c r="L156" s="132">
        <v>1</v>
      </c>
      <c r="M156" s="132">
        <v>1</v>
      </c>
      <c r="N156" s="132">
        <v>1</v>
      </c>
      <c r="O156" s="132">
        <v>1</v>
      </c>
      <c r="P156" s="132">
        <v>1</v>
      </c>
      <c r="Q156" s="132">
        <v>1</v>
      </c>
      <c r="R156" s="132">
        <v>1</v>
      </c>
      <c r="S156" s="132">
        <v>1</v>
      </c>
      <c r="T156" s="132">
        <v>1</v>
      </c>
      <c r="U156" s="132">
        <v>1</v>
      </c>
      <c r="V156" s="132">
        <v>1</v>
      </c>
      <c r="W156" s="132">
        <v>1</v>
      </c>
      <c r="X156" s="132">
        <v>1</v>
      </c>
      <c r="Y156" s="132">
        <v>1</v>
      </c>
      <c r="Z156" s="132">
        <v>1</v>
      </c>
      <c r="AA156" s="132">
        <v>1</v>
      </c>
      <c r="AB156" s="132">
        <v>1</v>
      </c>
      <c r="AC156" s="132">
        <v>1</v>
      </c>
      <c r="AD156" s="132">
        <v>1</v>
      </c>
      <c r="AE156" s="132">
        <v>1</v>
      </c>
      <c r="AF156" s="132">
        <v>1</v>
      </c>
      <c r="AG156" s="132">
        <v>1</v>
      </c>
      <c r="AH156" s="132">
        <v>1</v>
      </c>
      <c r="AI156" s="132">
        <v>1</v>
      </c>
      <c r="AJ156" s="132">
        <v>1</v>
      </c>
      <c r="AK156" s="132">
        <v>1</v>
      </c>
      <c r="AL156" s="132">
        <v>1</v>
      </c>
      <c r="AM156" s="132">
        <v>1</v>
      </c>
      <c r="AN156" s="132">
        <v>1</v>
      </c>
      <c r="AO156" s="132">
        <v>1</v>
      </c>
      <c r="AP156" s="132">
        <v>1</v>
      </c>
      <c r="AQ156" s="132">
        <v>1</v>
      </c>
      <c r="AR156" s="132">
        <v>1</v>
      </c>
      <c r="AS156" s="132">
        <v>1</v>
      </c>
      <c r="AT156" s="134"/>
      <c r="AU156" s="134"/>
      <c r="AV156" s="131"/>
      <c r="AW156" s="131"/>
      <c r="AX156" s="131"/>
      <c r="AY156" s="131"/>
      <c r="AZ156" s="131"/>
      <c r="BA156" s="131"/>
      <c r="BB156" s="131"/>
      <c r="BC156" s="135"/>
      <c r="BD156" s="129"/>
      <c r="BE156" s="130"/>
      <c r="BF156" s="167"/>
      <c r="BG156" s="131"/>
      <c r="BH156" s="131"/>
      <c r="BI156" s="168"/>
      <c r="BJ156" s="168"/>
      <c r="BK156" s="136"/>
      <c r="BL156" s="131"/>
      <c r="BM156" s="131"/>
      <c r="BN156" s="131"/>
      <c r="BO156" s="132"/>
      <c r="BP156" s="132"/>
    </row>
    <row r="157" spans="1:68" ht="12.75" customHeight="1">
      <c r="A157" s="108"/>
      <c r="B157" s="109"/>
      <c r="C157" s="108"/>
      <c r="D157" s="108"/>
      <c r="E157" s="110"/>
      <c r="F157" s="71"/>
      <c r="G157" s="71"/>
      <c r="H157" s="71"/>
      <c r="I157" s="71"/>
      <c r="J157" s="118"/>
      <c r="K157" s="118"/>
      <c r="L157" s="118"/>
      <c r="M157" s="118"/>
      <c r="N157" s="118"/>
      <c r="O157" s="118"/>
      <c r="P157" s="118"/>
      <c r="Q157" s="118"/>
      <c r="R157" s="118"/>
      <c r="S157" s="118"/>
      <c r="T157" s="118"/>
      <c r="U157" s="118"/>
      <c r="V157" s="118"/>
      <c r="W157" s="118"/>
      <c r="X157" s="118"/>
      <c r="Y157" s="118"/>
      <c r="Z157" s="118"/>
      <c r="AA157" s="118"/>
      <c r="AB157" s="118"/>
      <c r="AC157" s="118"/>
      <c r="AD157" s="118"/>
      <c r="AE157" s="118"/>
      <c r="AF157" s="118"/>
      <c r="AG157" s="118"/>
      <c r="AH157" s="118"/>
      <c r="AI157" s="118"/>
      <c r="AJ157" s="118"/>
      <c r="AK157" s="118"/>
      <c r="AL157" s="118"/>
      <c r="AM157" s="118"/>
      <c r="AN157" s="118"/>
      <c r="AO157" s="118"/>
      <c r="AP157" s="118"/>
      <c r="AQ157" s="118"/>
      <c r="AR157" s="118"/>
      <c r="AS157" s="118"/>
      <c r="AT157" s="118"/>
      <c r="AU157" s="118"/>
      <c r="AV157" s="71"/>
      <c r="AW157" s="71"/>
      <c r="AX157" s="71"/>
      <c r="AY157" s="71"/>
      <c r="AZ157" s="71"/>
      <c r="BA157" s="71"/>
      <c r="BB157" s="71"/>
      <c r="BC157" s="111"/>
      <c r="BD157" s="109"/>
      <c r="BE157" s="108"/>
      <c r="BF157" s="112"/>
      <c r="BG157" s="71"/>
      <c r="BH157" s="71"/>
      <c r="BI157" s="113"/>
      <c r="BJ157" s="113"/>
      <c r="BK157" s="107"/>
      <c r="BL157" s="71"/>
      <c r="BM157" s="71"/>
      <c r="BN157" s="71"/>
      <c r="BO157" s="118"/>
      <c r="BP157" s="118"/>
    </row>
    <row r="158" spans="1:68" ht="10.5" hidden="1" customHeight="1">
      <c r="A158" s="71"/>
      <c r="B158" s="2"/>
      <c r="C158" s="71"/>
      <c r="D158" s="71"/>
      <c r="E158" s="72"/>
      <c r="F158" s="71"/>
      <c r="G158" s="71"/>
      <c r="H158" s="71"/>
      <c r="I158" s="71"/>
      <c r="J158" s="118"/>
      <c r="K158" s="118"/>
      <c r="L158" s="118"/>
      <c r="M158" s="118"/>
      <c r="N158" s="118"/>
      <c r="O158" s="118"/>
      <c r="P158" s="118"/>
      <c r="Q158" s="118"/>
      <c r="R158" s="118"/>
      <c r="S158" s="118"/>
      <c r="T158" s="118"/>
      <c r="U158" s="118"/>
      <c r="V158" s="118"/>
      <c r="W158" s="118"/>
      <c r="X158" s="118"/>
      <c r="Y158" s="118"/>
      <c r="Z158" s="118"/>
      <c r="AA158" s="118"/>
      <c r="AB158" s="118"/>
      <c r="AC158" s="118"/>
      <c r="AD158" s="118"/>
      <c r="AE158" s="118"/>
      <c r="AF158" s="118"/>
      <c r="AG158" s="118"/>
      <c r="AH158" s="118"/>
      <c r="AI158" s="118"/>
      <c r="AJ158" s="118"/>
      <c r="AK158" s="118"/>
      <c r="AL158" s="118"/>
      <c r="AM158" s="118"/>
      <c r="AN158" s="118"/>
      <c r="AO158" s="118"/>
      <c r="AP158" s="118"/>
      <c r="AQ158" s="118"/>
      <c r="AR158" s="118"/>
      <c r="AS158" s="118"/>
      <c r="AT158" s="118"/>
      <c r="AU158" s="118"/>
      <c r="AV158" s="71"/>
      <c r="AW158" s="71"/>
      <c r="AX158" s="71"/>
      <c r="AY158" s="71"/>
      <c r="AZ158" s="71"/>
      <c r="BA158" s="71"/>
      <c r="BB158" s="71"/>
      <c r="BC158" s="111"/>
      <c r="BD158" s="109"/>
      <c r="BE158" s="108"/>
      <c r="BF158" s="112"/>
      <c r="BG158" s="71"/>
      <c r="BH158" s="71"/>
      <c r="BI158" s="113"/>
      <c r="BJ158" s="113"/>
      <c r="BK158" s="107"/>
      <c r="BL158" s="71"/>
      <c r="BM158" s="71"/>
      <c r="BN158" s="71"/>
      <c r="BO158" s="118"/>
      <c r="BP158" s="118"/>
    </row>
    <row r="159" spans="1:68" ht="10.5" hidden="1" customHeight="1">
      <c r="A159" s="71"/>
      <c r="B159" s="2"/>
      <c r="C159" s="71"/>
      <c r="D159" s="71"/>
      <c r="E159" s="72"/>
      <c r="F159" s="71"/>
      <c r="G159" s="71"/>
      <c r="H159" s="71"/>
      <c r="I159" s="71"/>
      <c r="J159" s="118"/>
      <c r="K159" s="118"/>
      <c r="L159" s="118"/>
      <c r="M159" s="118"/>
      <c r="N159" s="118"/>
      <c r="O159" s="118"/>
      <c r="P159" s="118"/>
      <c r="Q159" s="118"/>
      <c r="R159" s="118"/>
      <c r="S159" s="118"/>
      <c r="T159" s="118"/>
      <c r="U159" s="118"/>
      <c r="V159" s="118"/>
      <c r="W159" s="118"/>
      <c r="X159" s="118"/>
      <c r="Y159" s="118"/>
      <c r="Z159" s="118"/>
      <c r="AA159" s="118"/>
      <c r="AB159" s="118"/>
      <c r="AC159" s="118"/>
      <c r="AD159" s="118"/>
      <c r="AE159" s="118"/>
      <c r="AF159" s="118"/>
      <c r="AG159" s="118"/>
      <c r="AH159" s="118"/>
      <c r="AI159" s="118"/>
      <c r="AJ159" s="118"/>
      <c r="AK159" s="118"/>
      <c r="AL159" s="118"/>
      <c r="AM159" s="118"/>
      <c r="AN159" s="118"/>
      <c r="AO159" s="118"/>
      <c r="AP159" s="118"/>
      <c r="AQ159" s="118"/>
      <c r="AR159" s="118"/>
      <c r="AS159" s="118"/>
      <c r="AT159" s="118"/>
      <c r="AU159" s="118"/>
      <c r="AV159" s="71"/>
      <c r="AW159" s="71"/>
      <c r="AX159" s="71"/>
      <c r="AY159" s="71"/>
      <c r="AZ159" s="71"/>
      <c r="BA159" s="71"/>
      <c r="BB159" s="71"/>
      <c r="BC159" s="111"/>
      <c r="BD159" s="109"/>
      <c r="BE159" s="108"/>
      <c r="BF159" s="112"/>
      <c r="BG159" s="71"/>
      <c r="BH159" s="71"/>
      <c r="BI159" s="113"/>
      <c r="BJ159" s="113"/>
      <c r="BK159" s="107"/>
      <c r="BL159" s="71"/>
      <c r="BM159" s="71"/>
      <c r="BN159" s="71"/>
      <c r="BO159" s="118"/>
      <c r="BP159" s="118"/>
    </row>
    <row r="160" spans="1:68" ht="10.5" hidden="1" customHeight="1">
      <c r="A160" s="71"/>
      <c r="B160" s="2"/>
      <c r="C160" s="71"/>
      <c r="D160" s="71"/>
      <c r="E160" s="72"/>
      <c r="F160" s="71"/>
      <c r="G160" s="71"/>
      <c r="H160" s="71"/>
      <c r="I160" s="71"/>
      <c r="J160" s="118"/>
      <c r="K160" s="118"/>
      <c r="L160" s="118"/>
      <c r="M160" s="118"/>
      <c r="N160" s="118"/>
      <c r="O160" s="118"/>
      <c r="P160" s="118"/>
      <c r="Q160" s="118"/>
      <c r="R160" s="118"/>
      <c r="S160" s="118"/>
      <c r="T160" s="118"/>
      <c r="U160" s="118"/>
      <c r="V160" s="118"/>
      <c r="W160" s="118"/>
      <c r="X160" s="118"/>
      <c r="Y160" s="118"/>
      <c r="Z160" s="118"/>
      <c r="AA160" s="118"/>
      <c r="AB160" s="118"/>
      <c r="AC160" s="118"/>
      <c r="AD160" s="118"/>
      <c r="AE160" s="118"/>
      <c r="AF160" s="118"/>
      <c r="AG160" s="118"/>
      <c r="AH160" s="118"/>
      <c r="AI160" s="118"/>
      <c r="AJ160" s="118"/>
      <c r="AK160" s="118"/>
      <c r="AL160" s="118"/>
      <c r="AM160" s="118"/>
      <c r="AN160" s="118"/>
      <c r="AO160" s="118"/>
      <c r="AP160" s="118"/>
      <c r="AQ160" s="118"/>
      <c r="AR160" s="118"/>
      <c r="AS160" s="118"/>
      <c r="AT160" s="118"/>
      <c r="AU160" s="118"/>
      <c r="AV160" s="71"/>
      <c r="AW160" s="71"/>
      <c r="AX160" s="71"/>
      <c r="AY160" s="71"/>
      <c r="AZ160" s="71"/>
      <c r="BA160" s="71"/>
      <c r="BB160" s="71"/>
      <c r="BC160" s="111"/>
      <c r="BD160" s="109"/>
      <c r="BE160" s="108"/>
      <c r="BF160" s="112"/>
      <c r="BG160" s="71"/>
      <c r="BH160" s="71"/>
      <c r="BI160" s="113"/>
      <c r="BJ160" s="113"/>
      <c r="BK160" s="107"/>
      <c r="BL160" s="71"/>
      <c r="BM160" s="71"/>
      <c r="BN160" s="71"/>
      <c r="BO160" s="118"/>
      <c r="BP160" s="118"/>
    </row>
    <row r="161" spans="1:68" ht="10.5" hidden="1" customHeight="1">
      <c r="A161" s="71"/>
      <c r="B161" s="2"/>
      <c r="C161" s="71"/>
      <c r="D161" s="71"/>
      <c r="E161" s="72"/>
      <c r="F161" s="71"/>
      <c r="G161" s="71"/>
      <c r="H161" s="71"/>
      <c r="I161" s="71"/>
      <c r="J161" s="118"/>
      <c r="K161" s="118"/>
      <c r="L161" s="118"/>
      <c r="M161" s="118"/>
      <c r="N161" s="118"/>
      <c r="O161" s="118"/>
      <c r="P161" s="118"/>
      <c r="Q161" s="118"/>
      <c r="R161" s="118"/>
      <c r="S161" s="118"/>
      <c r="T161" s="118"/>
      <c r="U161" s="118"/>
      <c r="V161" s="118"/>
      <c r="W161" s="118"/>
      <c r="X161" s="118"/>
      <c r="Y161" s="118"/>
      <c r="Z161" s="118"/>
      <c r="AA161" s="118"/>
      <c r="AB161" s="118"/>
      <c r="AC161" s="118"/>
      <c r="AD161" s="118"/>
      <c r="AE161" s="118"/>
      <c r="AF161" s="118"/>
      <c r="AG161" s="118"/>
      <c r="AH161" s="118"/>
      <c r="AI161" s="118"/>
      <c r="AJ161" s="118"/>
      <c r="AK161" s="118"/>
      <c r="AL161" s="118"/>
      <c r="AM161" s="118"/>
      <c r="AN161" s="118"/>
      <c r="AO161" s="118"/>
      <c r="AP161" s="118"/>
      <c r="AQ161" s="118"/>
      <c r="AR161" s="118"/>
      <c r="AS161" s="118"/>
      <c r="AT161" s="118"/>
      <c r="AU161" s="118"/>
      <c r="AV161" s="71"/>
      <c r="AW161" s="71"/>
      <c r="AX161" s="71"/>
      <c r="AY161" s="71"/>
      <c r="AZ161" s="71"/>
      <c r="BA161" s="71"/>
      <c r="BB161" s="71"/>
      <c r="BC161" s="111"/>
      <c r="BD161" s="109"/>
      <c r="BE161" s="108"/>
      <c r="BF161" s="112"/>
      <c r="BG161" s="71"/>
      <c r="BH161" s="71"/>
      <c r="BI161" s="113"/>
      <c r="BJ161" s="113"/>
      <c r="BK161" s="107"/>
      <c r="BL161" s="71"/>
      <c r="BM161" s="71"/>
      <c r="BN161" s="71"/>
      <c r="BO161" s="118"/>
      <c r="BP161" s="118"/>
    </row>
    <row r="162" spans="1:68" ht="10.5" hidden="1" customHeight="1">
      <c r="A162" s="71"/>
      <c r="B162" s="2"/>
      <c r="C162" s="71"/>
      <c r="D162" s="71"/>
      <c r="E162" s="72"/>
      <c r="F162" s="71"/>
      <c r="G162" s="71"/>
      <c r="H162" s="71"/>
      <c r="I162" s="71"/>
      <c r="J162" s="118"/>
      <c r="K162" s="118"/>
      <c r="L162" s="118"/>
      <c r="M162" s="118"/>
      <c r="N162" s="118"/>
      <c r="O162" s="118"/>
      <c r="P162" s="118"/>
      <c r="Q162" s="118"/>
      <c r="R162" s="118"/>
      <c r="S162" s="118"/>
      <c r="T162" s="118"/>
      <c r="U162" s="118"/>
      <c r="V162" s="118"/>
      <c r="W162" s="118"/>
      <c r="X162" s="118"/>
      <c r="Y162" s="118"/>
      <c r="Z162" s="118"/>
      <c r="AA162" s="118"/>
      <c r="AB162" s="118"/>
      <c r="AC162" s="118"/>
      <c r="AD162" s="118"/>
      <c r="AE162" s="118"/>
      <c r="AF162" s="118"/>
      <c r="AG162" s="118"/>
      <c r="AH162" s="118"/>
      <c r="AI162" s="118"/>
      <c r="AJ162" s="118"/>
      <c r="AK162" s="118"/>
      <c r="AL162" s="118"/>
      <c r="AM162" s="118"/>
      <c r="AN162" s="118"/>
      <c r="AO162" s="118"/>
      <c r="AP162" s="118"/>
      <c r="AQ162" s="118"/>
      <c r="AR162" s="118"/>
      <c r="AS162" s="118"/>
      <c r="AT162" s="118"/>
      <c r="AU162" s="118"/>
      <c r="AV162" s="71"/>
      <c r="AW162" s="71"/>
      <c r="AX162" s="71"/>
      <c r="AY162" s="71"/>
      <c r="AZ162" s="71"/>
      <c r="BA162" s="71"/>
      <c r="BB162" s="71"/>
      <c r="BC162" s="111"/>
      <c r="BD162" s="109"/>
      <c r="BE162" s="108"/>
      <c r="BF162" s="112"/>
      <c r="BG162" s="71"/>
      <c r="BH162" s="71"/>
      <c r="BI162" s="113"/>
      <c r="BJ162" s="113"/>
      <c r="BK162" s="107"/>
      <c r="BL162" s="71"/>
      <c r="BM162" s="71"/>
      <c r="BN162" s="71"/>
      <c r="BO162" s="118"/>
      <c r="BP162" s="118"/>
    </row>
    <row r="163" spans="1:68" ht="10.5" hidden="1" customHeight="1">
      <c r="A163" s="71"/>
      <c r="B163" s="2"/>
      <c r="C163" s="71"/>
      <c r="D163" s="71"/>
      <c r="E163" s="72"/>
      <c r="F163" s="71"/>
      <c r="G163" s="71"/>
      <c r="H163" s="71"/>
      <c r="I163" s="71"/>
      <c r="J163" s="118"/>
      <c r="K163" s="118"/>
      <c r="L163" s="118"/>
      <c r="M163" s="118"/>
      <c r="N163" s="118"/>
      <c r="O163" s="118"/>
      <c r="P163" s="118"/>
      <c r="Q163" s="118"/>
      <c r="R163" s="118"/>
      <c r="S163" s="118"/>
      <c r="T163" s="118"/>
      <c r="U163" s="118"/>
      <c r="V163" s="118"/>
      <c r="W163" s="118"/>
      <c r="X163" s="118"/>
      <c r="Y163" s="118"/>
      <c r="Z163" s="118"/>
      <c r="AA163" s="118"/>
      <c r="AB163" s="118"/>
      <c r="AC163" s="118"/>
      <c r="AD163" s="118"/>
      <c r="AE163" s="118"/>
      <c r="AF163" s="118"/>
      <c r="AG163" s="118"/>
      <c r="AH163" s="118"/>
      <c r="AI163" s="118"/>
      <c r="AJ163" s="118"/>
      <c r="AK163" s="118"/>
      <c r="AL163" s="118"/>
      <c r="AM163" s="118"/>
      <c r="AN163" s="118"/>
      <c r="AO163" s="118"/>
      <c r="AP163" s="118"/>
      <c r="AQ163" s="118"/>
      <c r="AR163" s="118"/>
      <c r="AS163" s="118"/>
      <c r="AT163" s="118"/>
      <c r="AU163" s="118"/>
      <c r="AV163" s="71"/>
      <c r="AW163" s="71"/>
      <c r="AX163" s="71"/>
      <c r="AY163" s="71"/>
      <c r="AZ163" s="71"/>
      <c r="BA163" s="71"/>
      <c r="BB163" s="71"/>
      <c r="BC163" s="111"/>
      <c r="BD163" s="109"/>
      <c r="BE163" s="108"/>
      <c r="BF163" s="112"/>
      <c r="BG163" s="71"/>
      <c r="BH163" s="71"/>
      <c r="BI163" s="113"/>
      <c r="BJ163" s="113"/>
      <c r="BK163" s="107"/>
      <c r="BL163" s="71"/>
      <c r="BM163" s="71"/>
      <c r="BN163" s="71"/>
      <c r="BO163" s="118"/>
      <c r="BP163" s="118"/>
    </row>
    <row r="164" spans="1:68" ht="10.5" hidden="1" customHeight="1">
      <c r="A164" s="71"/>
      <c r="B164" s="2"/>
      <c r="C164" s="71"/>
      <c r="D164" s="71"/>
      <c r="E164" s="72"/>
      <c r="F164" s="71"/>
      <c r="G164" s="71"/>
      <c r="H164" s="71"/>
      <c r="I164" s="71"/>
      <c r="J164" s="118"/>
      <c r="K164" s="118"/>
      <c r="L164" s="118"/>
      <c r="M164" s="118"/>
      <c r="N164" s="118"/>
      <c r="O164" s="118"/>
      <c r="P164" s="118"/>
      <c r="Q164" s="118"/>
      <c r="R164" s="118"/>
      <c r="S164" s="118"/>
      <c r="T164" s="118"/>
      <c r="U164" s="118"/>
      <c r="V164" s="118"/>
      <c r="W164" s="118"/>
      <c r="X164" s="118"/>
      <c r="Y164" s="118"/>
      <c r="Z164" s="118"/>
      <c r="AA164" s="118"/>
      <c r="AB164" s="118"/>
      <c r="AC164" s="118"/>
      <c r="AD164" s="118"/>
      <c r="AE164" s="118"/>
      <c r="AF164" s="118"/>
      <c r="AG164" s="118"/>
      <c r="AH164" s="118"/>
      <c r="AI164" s="118"/>
      <c r="AJ164" s="118"/>
      <c r="AK164" s="118"/>
      <c r="AL164" s="118"/>
      <c r="AM164" s="118"/>
      <c r="AN164" s="118"/>
      <c r="AO164" s="118"/>
      <c r="AP164" s="118"/>
      <c r="AQ164" s="118"/>
      <c r="AR164" s="118"/>
      <c r="AS164" s="118"/>
      <c r="AT164" s="118"/>
      <c r="AU164" s="118"/>
      <c r="AV164" s="71"/>
      <c r="AW164" s="71"/>
      <c r="AX164" s="71"/>
      <c r="AY164" s="71"/>
      <c r="AZ164" s="71"/>
      <c r="BA164" s="71"/>
      <c r="BB164" s="71"/>
      <c r="BC164" s="111"/>
      <c r="BD164" s="109"/>
      <c r="BE164" s="108"/>
      <c r="BF164" s="112"/>
      <c r="BG164" s="71"/>
      <c r="BH164" s="71"/>
      <c r="BI164" s="113"/>
      <c r="BJ164" s="113"/>
      <c r="BK164" s="107"/>
      <c r="BL164" s="71"/>
      <c r="BM164" s="71"/>
      <c r="BN164" s="71"/>
      <c r="BO164" s="118"/>
      <c r="BP164" s="118"/>
    </row>
    <row r="165" spans="1:68" ht="10.5" hidden="1" customHeight="1">
      <c r="A165" s="71"/>
      <c r="B165" s="2"/>
      <c r="C165" s="71"/>
      <c r="D165" s="71"/>
      <c r="E165" s="72"/>
      <c r="F165" s="71"/>
      <c r="G165" s="71"/>
      <c r="H165" s="71"/>
      <c r="I165" s="71"/>
      <c r="J165" s="118"/>
      <c r="K165" s="118"/>
      <c r="L165" s="118"/>
      <c r="M165" s="118"/>
      <c r="N165" s="118"/>
      <c r="O165" s="118"/>
      <c r="P165" s="118"/>
      <c r="Q165" s="118"/>
      <c r="R165" s="118"/>
      <c r="S165" s="118"/>
      <c r="T165" s="118"/>
      <c r="U165" s="118"/>
      <c r="V165" s="118"/>
      <c r="W165" s="118"/>
      <c r="X165" s="118"/>
      <c r="Y165" s="118"/>
      <c r="Z165" s="118"/>
      <c r="AA165" s="118"/>
      <c r="AB165" s="118"/>
      <c r="AC165" s="118"/>
      <c r="AD165" s="118"/>
      <c r="AE165" s="118"/>
      <c r="AF165" s="118"/>
      <c r="AG165" s="118"/>
      <c r="AH165" s="118"/>
      <c r="AI165" s="118"/>
      <c r="AJ165" s="118"/>
      <c r="AK165" s="118"/>
      <c r="AL165" s="118"/>
      <c r="AM165" s="118"/>
      <c r="AN165" s="118"/>
      <c r="AO165" s="118"/>
      <c r="AP165" s="118"/>
      <c r="AQ165" s="118"/>
      <c r="AR165" s="118"/>
      <c r="AS165" s="118"/>
      <c r="AT165" s="118"/>
      <c r="AU165" s="118"/>
      <c r="AV165" s="71"/>
      <c r="AW165" s="71"/>
      <c r="AX165" s="71"/>
      <c r="AY165" s="71"/>
      <c r="AZ165" s="71"/>
      <c r="BA165" s="71"/>
      <c r="BB165" s="71"/>
      <c r="BC165" s="111"/>
      <c r="BD165" s="109"/>
      <c r="BE165" s="108"/>
      <c r="BF165" s="112"/>
      <c r="BG165" s="71"/>
      <c r="BH165" s="71"/>
      <c r="BI165" s="113"/>
      <c r="BJ165" s="113"/>
      <c r="BK165" s="107"/>
      <c r="BL165" s="71"/>
      <c r="BM165" s="71"/>
      <c r="BN165" s="71"/>
      <c r="BO165" s="118"/>
      <c r="BP165" s="118"/>
    </row>
    <row r="166" spans="1:68" ht="10.5" hidden="1" customHeight="1">
      <c r="A166" s="71"/>
      <c r="B166" s="2"/>
      <c r="C166" s="71"/>
      <c r="D166" s="71"/>
      <c r="E166" s="72"/>
      <c r="F166" s="71"/>
      <c r="G166" s="71"/>
      <c r="H166" s="71"/>
      <c r="I166" s="71"/>
      <c r="J166" s="118"/>
      <c r="K166" s="118"/>
      <c r="L166" s="118"/>
      <c r="M166" s="118"/>
      <c r="N166" s="118"/>
      <c r="O166" s="118"/>
      <c r="P166" s="118"/>
      <c r="Q166" s="118"/>
      <c r="R166" s="118"/>
      <c r="S166" s="118"/>
      <c r="T166" s="118"/>
      <c r="U166" s="118"/>
      <c r="V166" s="118"/>
      <c r="W166" s="118"/>
      <c r="X166" s="118"/>
      <c r="Y166" s="118"/>
      <c r="Z166" s="118"/>
      <c r="AA166" s="118"/>
      <c r="AB166" s="118"/>
      <c r="AC166" s="118"/>
      <c r="AD166" s="118"/>
      <c r="AE166" s="118"/>
      <c r="AF166" s="118"/>
      <c r="AG166" s="118"/>
      <c r="AH166" s="118"/>
      <c r="AI166" s="118"/>
      <c r="AJ166" s="118"/>
      <c r="AK166" s="118"/>
      <c r="AL166" s="118"/>
      <c r="AM166" s="118"/>
      <c r="AN166" s="118"/>
      <c r="AO166" s="118"/>
      <c r="AP166" s="118"/>
      <c r="AQ166" s="118"/>
      <c r="AR166" s="118"/>
      <c r="AS166" s="118"/>
      <c r="AT166" s="118"/>
      <c r="AU166" s="118"/>
      <c r="AV166" s="71"/>
      <c r="AW166" s="71"/>
      <c r="AX166" s="71"/>
      <c r="AY166" s="71"/>
      <c r="AZ166" s="71"/>
      <c r="BA166" s="71"/>
      <c r="BB166" s="71"/>
      <c r="BC166" s="111"/>
      <c r="BD166" s="109"/>
      <c r="BE166" s="108"/>
      <c r="BF166" s="112"/>
      <c r="BG166" s="71"/>
      <c r="BH166" s="71"/>
      <c r="BI166" s="113"/>
      <c r="BJ166" s="113"/>
      <c r="BK166" s="107"/>
      <c r="BL166" s="71"/>
      <c r="BM166" s="71"/>
      <c r="BN166" s="71"/>
      <c r="BO166" s="118"/>
      <c r="BP166" s="118"/>
    </row>
    <row r="167" spans="1:68" ht="10.5" hidden="1" customHeight="1">
      <c r="A167" s="71"/>
      <c r="B167" s="2"/>
      <c r="C167" s="71"/>
      <c r="D167" s="71"/>
      <c r="E167" s="72"/>
      <c r="F167" s="71"/>
      <c r="G167" s="71"/>
      <c r="H167" s="71"/>
      <c r="I167" s="71"/>
      <c r="J167" s="118"/>
      <c r="K167" s="118"/>
      <c r="L167" s="118"/>
      <c r="M167" s="118"/>
      <c r="N167" s="118"/>
      <c r="O167" s="118"/>
      <c r="P167" s="118"/>
      <c r="Q167" s="118"/>
      <c r="R167" s="118"/>
      <c r="S167" s="118"/>
      <c r="T167" s="118"/>
      <c r="U167" s="118"/>
      <c r="V167" s="118"/>
      <c r="W167" s="118"/>
      <c r="X167" s="118"/>
      <c r="Y167" s="118"/>
      <c r="Z167" s="118"/>
      <c r="AA167" s="118"/>
      <c r="AB167" s="118"/>
      <c r="AC167" s="118"/>
      <c r="AD167" s="118"/>
      <c r="AE167" s="118"/>
      <c r="AF167" s="118"/>
      <c r="AG167" s="118"/>
      <c r="AH167" s="118"/>
      <c r="AI167" s="118"/>
      <c r="AJ167" s="118"/>
      <c r="AK167" s="118"/>
      <c r="AL167" s="118"/>
      <c r="AM167" s="118"/>
      <c r="AN167" s="118"/>
      <c r="AO167" s="118"/>
      <c r="AP167" s="118"/>
      <c r="AQ167" s="118"/>
      <c r="AR167" s="118"/>
      <c r="AS167" s="118"/>
      <c r="AT167" s="118"/>
      <c r="AU167" s="118"/>
      <c r="AV167" s="71"/>
      <c r="AW167" s="71"/>
      <c r="AX167" s="71"/>
      <c r="AY167" s="71"/>
      <c r="AZ167" s="71"/>
      <c r="BA167" s="71"/>
      <c r="BB167" s="71"/>
      <c r="BC167" s="111"/>
      <c r="BD167" s="109"/>
      <c r="BE167" s="108"/>
      <c r="BF167" s="112"/>
      <c r="BG167" s="71"/>
      <c r="BH167" s="71"/>
      <c r="BI167" s="113"/>
      <c r="BJ167" s="113"/>
      <c r="BK167" s="107"/>
      <c r="BL167" s="71"/>
      <c r="BM167" s="71"/>
      <c r="BN167" s="71"/>
      <c r="BO167" s="118"/>
      <c r="BP167" s="118"/>
    </row>
    <row r="168" spans="1:68" ht="10.5" hidden="1" customHeight="1">
      <c r="A168" s="71"/>
      <c r="B168" s="2"/>
      <c r="C168" s="71"/>
      <c r="D168" s="71"/>
      <c r="E168" s="72"/>
      <c r="F168" s="71"/>
      <c r="G168" s="71"/>
      <c r="H168" s="71"/>
      <c r="I168" s="71"/>
      <c r="J168" s="118"/>
      <c r="K168" s="118"/>
      <c r="L168" s="118"/>
      <c r="M168" s="118"/>
      <c r="N168" s="118"/>
      <c r="O168" s="118"/>
      <c r="P168" s="118"/>
      <c r="Q168" s="118"/>
      <c r="R168" s="118"/>
      <c r="S168" s="118"/>
      <c r="T168" s="118"/>
      <c r="U168" s="118"/>
      <c r="V168" s="118"/>
      <c r="W168" s="118"/>
      <c r="X168" s="118"/>
      <c r="Y168" s="118"/>
      <c r="Z168" s="118"/>
      <c r="AA168" s="118"/>
      <c r="AB168" s="118"/>
      <c r="AC168" s="118"/>
      <c r="AD168" s="118"/>
      <c r="AE168" s="118"/>
      <c r="AF168" s="118"/>
      <c r="AG168" s="118"/>
      <c r="AH168" s="118"/>
      <c r="AI168" s="118"/>
      <c r="AJ168" s="118"/>
      <c r="AK168" s="118"/>
      <c r="AL168" s="118"/>
      <c r="AM168" s="118"/>
      <c r="AN168" s="118"/>
      <c r="AO168" s="118"/>
      <c r="AP168" s="118"/>
      <c r="AQ168" s="118"/>
      <c r="AR168" s="118"/>
      <c r="AS168" s="118"/>
      <c r="AT168" s="118"/>
      <c r="AU168" s="118"/>
      <c r="AV168" s="71"/>
      <c r="AW168" s="71"/>
      <c r="AX168" s="71"/>
      <c r="AY168" s="71"/>
      <c r="AZ168" s="71"/>
      <c r="BA168" s="71"/>
      <c r="BB168" s="71"/>
      <c r="BC168" s="111"/>
      <c r="BD168" s="109"/>
      <c r="BE168" s="108"/>
      <c r="BF168" s="112"/>
      <c r="BG168" s="71"/>
      <c r="BH168" s="71"/>
      <c r="BI168" s="113"/>
      <c r="BJ168" s="113"/>
      <c r="BK168" s="107"/>
      <c r="BL168" s="71"/>
      <c r="BM168" s="71"/>
      <c r="BN168" s="71"/>
      <c r="BO168" s="118"/>
      <c r="BP168" s="118"/>
    </row>
    <row r="169" spans="1:68" ht="10.5" hidden="1" customHeight="1">
      <c r="A169" s="71"/>
      <c r="B169" s="2"/>
      <c r="C169" s="71"/>
      <c r="D169" s="71"/>
      <c r="E169" s="72"/>
      <c r="F169" s="71"/>
      <c r="G169" s="71"/>
      <c r="H169" s="71"/>
      <c r="I169" s="71"/>
      <c r="J169" s="118"/>
      <c r="K169" s="118"/>
      <c r="L169" s="118"/>
      <c r="M169" s="118"/>
      <c r="N169" s="118"/>
      <c r="O169" s="118"/>
      <c r="P169" s="118"/>
      <c r="Q169" s="118"/>
      <c r="R169" s="118"/>
      <c r="S169" s="118"/>
      <c r="T169" s="118"/>
      <c r="U169" s="118"/>
      <c r="V169" s="118"/>
      <c r="W169" s="118"/>
      <c r="X169" s="118"/>
      <c r="Y169" s="118"/>
      <c r="Z169" s="118"/>
      <c r="AA169" s="118"/>
      <c r="AB169" s="118"/>
      <c r="AC169" s="118"/>
      <c r="AD169" s="118"/>
      <c r="AE169" s="118"/>
      <c r="AF169" s="118"/>
      <c r="AG169" s="118"/>
      <c r="AH169" s="118"/>
      <c r="AI169" s="118"/>
      <c r="AJ169" s="118"/>
      <c r="AK169" s="118"/>
      <c r="AL169" s="118"/>
      <c r="AM169" s="118"/>
      <c r="AN169" s="118"/>
      <c r="AO169" s="118"/>
      <c r="AP169" s="118"/>
      <c r="AQ169" s="118"/>
      <c r="AR169" s="118"/>
      <c r="AS169" s="118"/>
      <c r="AT169" s="118"/>
      <c r="AU169" s="118"/>
      <c r="AV169" s="71"/>
      <c r="AW169" s="71"/>
      <c r="AX169" s="71"/>
      <c r="AY169" s="71"/>
      <c r="AZ169" s="71"/>
      <c r="BA169" s="71"/>
      <c r="BB169" s="71"/>
      <c r="BC169" s="111"/>
      <c r="BD169" s="109"/>
      <c r="BE169" s="108"/>
      <c r="BF169" s="112"/>
      <c r="BG169" s="71"/>
      <c r="BH169" s="71"/>
      <c r="BI169" s="113"/>
      <c r="BJ169" s="113"/>
      <c r="BK169" s="107"/>
      <c r="BL169" s="71"/>
      <c r="BM169" s="71"/>
      <c r="BN169" s="71"/>
      <c r="BO169" s="118"/>
      <c r="BP169" s="118"/>
    </row>
    <row r="170" spans="1:68" ht="10.5" hidden="1" customHeight="1">
      <c r="A170" s="71"/>
      <c r="B170" s="2"/>
      <c r="C170" s="71"/>
      <c r="D170" s="71"/>
      <c r="E170" s="72"/>
      <c r="F170" s="71"/>
      <c r="G170" s="71"/>
      <c r="H170" s="71"/>
      <c r="I170" s="71"/>
      <c r="J170" s="118"/>
      <c r="K170" s="118"/>
      <c r="L170" s="118"/>
      <c r="M170" s="118"/>
      <c r="N170" s="118"/>
      <c r="O170" s="118"/>
      <c r="P170" s="118"/>
      <c r="Q170" s="118"/>
      <c r="R170" s="118"/>
      <c r="S170" s="118"/>
      <c r="T170" s="118"/>
      <c r="U170" s="118"/>
      <c r="V170" s="118"/>
      <c r="W170" s="118"/>
      <c r="X170" s="118"/>
      <c r="Y170" s="118"/>
      <c r="Z170" s="118"/>
      <c r="AA170" s="118"/>
      <c r="AB170" s="118"/>
      <c r="AC170" s="118"/>
      <c r="AD170" s="118"/>
      <c r="AE170" s="118"/>
      <c r="AF170" s="118"/>
      <c r="AG170" s="118"/>
      <c r="AH170" s="118"/>
      <c r="AI170" s="118"/>
      <c r="AJ170" s="118"/>
      <c r="AK170" s="118"/>
      <c r="AL170" s="118"/>
      <c r="AM170" s="118"/>
      <c r="AN170" s="118"/>
      <c r="AO170" s="118"/>
      <c r="AP170" s="118"/>
      <c r="AQ170" s="118"/>
      <c r="AR170" s="118"/>
      <c r="AS170" s="118"/>
      <c r="AT170" s="118"/>
      <c r="AU170" s="118"/>
      <c r="AV170" s="71"/>
      <c r="AW170" s="71"/>
      <c r="AX170" s="71"/>
      <c r="AY170" s="71"/>
      <c r="AZ170" s="71"/>
      <c r="BA170" s="71"/>
      <c r="BB170" s="71"/>
      <c r="BC170" s="111"/>
      <c r="BD170" s="109"/>
      <c r="BE170" s="108"/>
      <c r="BF170" s="112"/>
      <c r="BG170" s="71"/>
      <c r="BH170" s="71"/>
      <c r="BI170" s="113"/>
      <c r="BJ170" s="113"/>
      <c r="BK170" s="107"/>
      <c r="BL170" s="71"/>
      <c r="BM170" s="71"/>
      <c r="BN170" s="71"/>
      <c r="BO170" s="118"/>
      <c r="BP170" s="118"/>
    </row>
    <row r="171" spans="1:68" ht="15.75" customHeight="1">
      <c r="A171" s="102" t="s">
        <v>1</v>
      </c>
      <c r="B171" s="103"/>
      <c r="C171" s="104"/>
      <c r="D171" s="104"/>
      <c r="E171" s="105"/>
      <c r="F171" s="139"/>
      <c r="G171" s="139"/>
      <c r="H171" s="139"/>
      <c r="I171" s="139"/>
      <c r="J171" s="140"/>
      <c r="K171" s="140"/>
      <c r="L171" s="140"/>
      <c r="M171" s="140"/>
      <c r="N171" s="140"/>
      <c r="O171" s="140"/>
      <c r="P171" s="140"/>
      <c r="Q171" s="140"/>
      <c r="R171" s="140"/>
      <c r="S171" s="140"/>
      <c r="T171" s="140"/>
      <c r="U171" s="140"/>
      <c r="V171" s="140"/>
      <c r="W171" s="140"/>
      <c r="X171" s="140"/>
      <c r="Y171" s="140"/>
      <c r="Z171" s="140"/>
      <c r="AA171" s="140"/>
      <c r="AB171" s="140"/>
      <c r="AC171" s="140"/>
      <c r="AD171" s="140"/>
      <c r="AE171" s="140"/>
      <c r="AF171" s="140"/>
      <c r="AG171" s="140"/>
      <c r="AH171" s="140"/>
      <c r="AI171" s="141"/>
      <c r="AJ171" s="141"/>
      <c r="AK171" s="141"/>
      <c r="AL171" s="141"/>
      <c r="AM171" s="141"/>
      <c r="AN171" s="141"/>
      <c r="AO171" s="141"/>
      <c r="AP171" s="141"/>
      <c r="AQ171" s="141"/>
      <c r="AR171" s="141"/>
      <c r="AS171" s="141"/>
      <c r="AT171" s="118"/>
      <c r="AU171" s="118"/>
      <c r="AV171" s="71"/>
      <c r="AW171" s="71"/>
      <c r="AX171" s="71"/>
      <c r="AY171" s="71"/>
      <c r="AZ171" s="71"/>
      <c r="BA171" s="71"/>
      <c r="BB171" s="71"/>
      <c r="BC171" s="111"/>
      <c r="BD171" s="164"/>
      <c r="BE171" s="165"/>
      <c r="BF171" s="112"/>
      <c r="BG171" s="71"/>
      <c r="BH171" s="71"/>
      <c r="BI171" s="113"/>
      <c r="BJ171" s="113"/>
      <c r="BK171" s="107"/>
      <c r="BL171" s="71"/>
      <c r="BM171" s="71"/>
      <c r="BN171" s="71"/>
      <c r="BO171" s="140"/>
      <c r="BP171" s="141"/>
    </row>
    <row r="172" spans="1:68" ht="12.75" customHeight="1">
      <c r="A172" s="108"/>
      <c r="B172" s="109"/>
      <c r="C172" s="108"/>
      <c r="D172" s="108"/>
      <c r="E172" s="110"/>
      <c r="F172" s="71"/>
      <c r="G172" s="71"/>
      <c r="H172" s="71"/>
      <c r="I172" s="71"/>
      <c r="J172" s="118"/>
      <c r="K172" s="118"/>
      <c r="L172" s="118"/>
      <c r="M172" s="118"/>
      <c r="N172" s="118"/>
      <c r="O172" s="118"/>
      <c r="P172" s="118"/>
      <c r="Q172" s="118"/>
      <c r="R172" s="118"/>
      <c r="S172" s="118"/>
      <c r="T172" s="118"/>
      <c r="U172" s="118"/>
      <c r="V172" s="118"/>
      <c r="W172" s="118"/>
      <c r="X172" s="118"/>
      <c r="Y172" s="118"/>
      <c r="Z172" s="118"/>
      <c r="AA172" s="118"/>
      <c r="AB172" s="118"/>
      <c r="AC172" s="118"/>
      <c r="AD172" s="118"/>
      <c r="AE172" s="118"/>
      <c r="AF172" s="118"/>
      <c r="AG172" s="118"/>
      <c r="AH172" s="118"/>
      <c r="AI172" s="118"/>
      <c r="AJ172" s="118"/>
      <c r="AK172" s="118"/>
      <c r="AL172" s="118"/>
      <c r="AM172" s="118"/>
      <c r="AN172" s="118"/>
      <c r="AO172" s="118"/>
      <c r="AP172" s="118"/>
      <c r="AQ172" s="118"/>
      <c r="AR172" s="118"/>
      <c r="AS172" s="118"/>
      <c r="AT172" s="118"/>
      <c r="AU172" s="118"/>
      <c r="AV172" s="71"/>
      <c r="AW172" s="71"/>
      <c r="AX172" s="71"/>
      <c r="AY172" s="71"/>
      <c r="AZ172" s="71"/>
      <c r="BA172" s="71"/>
      <c r="BB172" s="71"/>
      <c r="BC172" s="111"/>
      <c r="BD172" s="109"/>
      <c r="BE172" s="108"/>
      <c r="BF172" s="112"/>
      <c r="BG172" s="71"/>
      <c r="BH172" s="71"/>
      <c r="BI172" s="113"/>
      <c r="BJ172" s="113"/>
      <c r="BK172" s="107"/>
      <c r="BL172" s="71"/>
      <c r="BM172" s="71"/>
      <c r="BN172" s="71"/>
      <c r="BO172" s="118"/>
      <c r="BP172" s="118"/>
    </row>
    <row r="173" spans="1:68" ht="12.75" customHeight="1">
      <c r="A173" s="114"/>
      <c r="B173" s="109" t="s">
        <v>210</v>
      </c>
      <c r="C173" s="114" t="s">
        <v>211</v>
      </c>
      <c r="D173" s="114" t="s">
        <v>212</v>
      </c>
      <c r="E173" s="110"/>
      <c r="F173" s="89"/>
      <c r="G173" s="89"/>
      <c r="H173" s="89"/>
      <c r="I173" s="116"/>
      <c r="J173" s="117">
        <v>26.073387999999998</v>
      </c>
      <c r="K173" s="117">
        <v>25.429502999999997</v>
      </c>
      <c r="L173" s="117">
        <v>11.502606</v>
      </c>
      <c r="M173" s="117">
        <v>28.697275999999999</v>
      </c>
      <c r="N173" s="117">
        <v>36.584029999999998</v>
      </c>
      <c r="O173" s="117">
        <v>18.119844999999998</v>
      </c>
      <c r="P173" s="117">
        <v>21.056153999999999</v>
      </c>
      <c r="Q173" s="117">
        <v>18.696109</v>
      </c>
      <c r="R173" s="117">
        <v>209.217626</v>
      </c>
      <c r="S173" s="117">
        <v>218.74762200000001</v>
      </c>
      <c r="T173" s="117">
        <v>196.56985599999999</v>
      </c>
      <c r="U173" s="117">
        <v>258.50900000000001</v>
      </c>
      <c r="V173" s="117">
        <v>111.30299999999998</v>
      </c>
      <c r="W173" s="117">
        <v>138.94800000000001</v>
      </c>
      <c r="X173" s="117">
        <v>172.39</v>
      </c>
      <c r="Y173" s="117">
        <v>279.23699999999997</v>
      </c>
      <c r="Z173" s="117">
        <v>324.69099999999997</v>
      </c>
      <c r="AA173" s="117">
        <v>296.46600000000001</v>
      </c>
      <c r="AB173" s="117">
        <v>222.108</v>
      </c>
      <c r="AC173" s="117">
        <v>185.619</v>
      </c>
      <c r="AD173" s="117">
        <v>326.71600000000001</v>
      </c>
      <c r="AE173" s="117">
        <v>354.32399999999996</v>
      </c>
      <c r="AF173" s="117">
        <v>409.92999999999995</v>
      </c>
      <c r="AG173" s="117">
        <v>339.59399999999994</v>
      </c>
      <c r="AH173" s="117">
        <v>520.98500000000001</v>
      </c>
      <c r="AI173" s="117">
        <v>304.226</v>
      </c>
      <c r="AJ173" s="117">
        <v>304.226</v>
      </c>
      <c r="AK173" s="117">
        <v>304.226</v>
      </c>
      <c r="AL173" s="117">
        <v>304.226</v>
      </c>
      <c r="AM173" s="117">
        <v>304.226</v>
      </c>
      <c r="AN173" s="117">
        <v>304.226</v>
      </c>
      <c r="AO173" s="117">
        <v>304.226</v>
      </c>
      <c r="AP173" s="117">
        <v>304.226</v>
      </c>
      <c r="AQ173" s="117">
        <v>304.226</v>
      </c>
      <c r="AR173" s="117">
        <v>304.226</v>
      </c>
      <c r="AS173" s="117">
        <v>304.226</v>
      </c>
      <c r="AT173" s="107"/>
      <c r="AU173" s="107"/>
      <c r="AV173" s="89"/>
      <c r="AW173" s="89"/>
      <c r="AX173" s="89"/>
      <c r="AY173" s="89"/>
      <c r="AZ173" s="89"/>
      <c r="BA173" s="89"/>
      <c r="BB173" s="89"/>
      <c r="BC173" s="166"/>
      <c r="BD173" s="109" t="s">
        <v>210</v>
      </c>
      <c r="BE173" s="114"/>
      <c r="BF173" s="112"/>
      <c r="BG173" s="71"/>
      <c r="BH173" s="71"/>
      <c r="BI173" s="113"/>
      <c r="BJ173" s="113"/>
      <c r="BK173" s="107"/>
      <c r="BL173" s="89"/>
      <c r="BM173" s="89"/>
      <c r="BN173" s="89"/>
      <c r="BO173" s="117"/>
      <c r="BP173" s="117"/>
    </row>
    <row r="174" spans="1:68" ht="12.75" customHeight="1">
      <c r="A174" s="108"/>
      <c r="B174" s="109" t="s">
        <v>213</v>
      </c>
      <c r="C174" s="123" t="s">
        <v>214</v>
      </c>
      <c r="D174" s="123" t="s">
        <v>214</v>
      </c>
      <c r="E174" s="110"/>
      <c r="F174" s="71"/>
      <c r="G174" s="71"/>
      <c r="H174" s="71"/>
      <c r="I174" s="146"/>
      <c r="J174" s="142">
        <v>25.769442999999999</v>
      </c>
      <c r="K174" s="142">
        <v>23.551023999999998</v>
      </c>
      <c r="L174" s="142">
        <v>10.316105</v>
      </c>
      <c r="M174" s="142">
        <v>28.229927</v>
      </c>
      <c r="N174" s="142">
        <v>34.556281999999996</v>
      </c>
      <c r="O174" s="142">
        <v>15.36346</v>
      </c>
      <c r="P174" s="142">
        <v>17.816523999999998</v>
      </c>
      <c r="Q174" s="142">
        <v>10.544148</v>
      </c>
      <c r="R174" s="142">
        <v>93.960461999999993</v>
      </c>
      <c r="S174" s="142">
        <v>209.733868</v>
      </c>
      <c r="T174" s="142">
        <v>178.208372</v>
      </c>
      <c r="U174" s="142">
        <v>233.86099999999999</v>
      </c>
      <c r="V174" s="142">
        <v>97.693999999999988</v>
      </c>
      <c r="W174" s="142">
        <v>105.688</v>
      </c>
      <c r="X174" s="142">
        <v>116.14099999999999</v>
      </c>
      <c r="Y174" s="142">
        <v>175.91299999999998</v>
      </c>
      <c r="Z174" s="142">
        <v>189.31399999999999</v>
      </c>
      <c r="AA174" s="142">
        <v>208.94499999999999</v>
      </c>
      <c r="AB174" s="142">
        <v>112.425</v>
      </c>
      <c r="AC174" s="142">
        <v>104.721</v>
      </c>
      <c r="AD174" s="142">
        <v>207.10999999999999</v>
      </c>
      <c r="AE174" s="142">
        <v>115.785</v>
      </c>
      <c r="AF174" s="142">
        <v>250.12899999999996</v>
      </c>
      <c r="AG174" s="142">
        <v>266.81399999999996</v>
      </c>
      <c r="AH174" s="142">
        <v>304.226</v>
      </c>
      <c r="AI174" s="127">
        <v>304.226</v>
      </c>
      <c r="AJ174" s="127">
        <v>304.226</v>
      </c>
      <c r="AK174" s="127">
        <v>304.226</v>
      </c>
      <c r="AL174" s="127">
        <v>304.226</v>
      </c>
      <c r="AM174" s="127">
        <v>304.226</v>
      </c>
      <c r="AN174" s="127">
        <v>304.226</v>
      </c>
      <c r="AO174" s="127">
        <v>304.226</v>
      </c>
      <c r="AP174" s="127">
        <v>304.226</v>
      </c>
      <c r="AQ174" s="127">
        <v>304.226</v>
      </c>
      <c r="AR174" s="127">
        <v>304.226</v>
      </c>
      <c r="AS174" s="127">
        <v>304.226</v>
      </c>
      <c r="AT174" s="118"/>
      <c r="AU174" s="118"/>
      <c r="AV174" s="71"/>
      <c r="AW174" s="71"/>
      <c r="AX174" s="71"/>
      <c r="AY174" s="71"/>
      <c r="AZ174" s="71"/>
      <c r="BA174" s="71"/>
      <c r="BB174" s="71"/>
      <c r="BC174" s="111"/>
      <c r="BD174" s="109" t="s">
        <v>213</v>
      </c>
      <c r="BE174" s="123"/>
      <c r="BF174" s="112"/>
      <c r="BG174" s="71"/>
      <c r="BH174" s="71"/>
      <c r="BI174" s="113"/>
      <c r="BJ174" s="113"/>
      <c r="BK174" s="107"/>
      <c r="BL174" s="71"/>
      <c r="BM174" s="71"/>
      <c r="BN174" s="71"/>
      <c r="BO174" s="142"/>
      <c r="BP174" s="127"/>
    </row>
    <row r="175" spans="1:68" ht="12.75" customHeight="1">
      <c r="A175" s="108"/>
      <c r="B175" s="109" t="s">
        <v>215</v>
      </c>
      <c r="C175" s="123" t="s">
        <v>216</v>
      </c>
      <c r="D175" s="123" t="s">
        <v>216</v>
      </c>
      <c r="E175" s="110"/>
      <c r="F175" s="71"/>
      <c r="G175" s="71"/>
      <c r="H175" s="71"/>
      <c r="I175" s="146"/>
      <c r="J175" s="142">
        <v>0.30394499999999997</v>
      </c>
      <c r="K175" s="142">
        <v>1.878479</v>
      </c>
      <c r="L175" s="142">
        <v>1.186501</v>
      </c>
      <c r="M175" s="142">
        <v>0.46734899999999996</v>
      </c>
      <c r="N175" s="142">
        <v>2.0277479999999999</v>
      </c>
      <c r="O175" s="142">
        <v>2.7563849999999999</v>
      </c>
      <c r="P175" s="142">
        <v>3.23963</v>
      </c>
      <c r="Q175" s="142">
        <v>8.151961</v>
      </c>
      <c r="R175" s="142">
        <v>115.25716399999999</v>
      </c>
      <c r="S175" s="142">
        <v>9.0137539999999987</v>
      </c>
      <c r="T175" s="142">
        <v>18.361484000000001</v>
      </c>
      <c r="U175" s="142">
        <v>24.648</v>
      </c>
      <c r="V175" s="142">
        <v>13.609</v>
      </c>
      <c r="W175" s="142">
        <v>33.26</v>
      </c>
      <c r="X175" s="142">
        <v>56.248999999999995</v>
      </c>
      <c r="Y175" s="142">
        <v>103.324</v>
      </c>
      <c r="Z175" s="142">
        <v>135.37699999999998</v>
      </c>
      <c r="AA175" s="142">
        <v>87.520999999999987</v>
      </c>
      <c r="AB175" s="142">
        <v>109.68299999999999</v>
      </c>
      <c r="AC175" s="142">
        <v>80.897999999999996</v>
      </c>
      <c r="AD175" s="142">
        <v>119.60599999999999</v>
      </c>
      <c r="AE175" s="142">
        <v>238.53899999999999</v>
      </c>
      <c r="AF175" s="142">
        <v>159.80099999999999</v>
      </c>
      <c r="AG175" s="142">
        <v>72.78</v>
      </c>
      <c r="AH175" s="142">
        <v>216.75899999999999</v>
      </c>
      <c r="AI175" s="172">
        <v>0</v>
      </c>
      <c r="AJ175" s="172">
        <v>0</v>
      </c>
      <c r="AK175" s="172">
        <v>0</v>
      </c>
      <c r="AL175" s="172">
        <v>0</v>
      </c>
      <c r="AM175" s="172">
        <v>0</v>
      </c>
      <c r="AN175" s="172">
        <v>0</v>
      </c>
      <c r="AO175" s="172">
        <v>0</v>
      </c>
      <c r="AP175" s="172">
        <v>0</v>
      </c>
      <c r="AQ175" s="172">
        <v>0</v>
      </c>
      <c r="AR175" s="172">
        <v>0</v>
      </c>
      <c r="AS175" s="172">
        <v>0</v>
      </c>
      <c r="AT175" s="118"/>
      <c r="AU175" s="118"/>
      <c r="AV175" s="71"/>
      <c r="AW175" s="71"/>
      <c r="AX175" s="71"/>
      <c r="AY175" s="71"/>
      <c r="AZ175" s="71"/>
      <c r="BA175" s="71"/>
      <c r="BB175" s="71"/>
      <c r="BC175" s="111"/>
      <c r="BD175" s="109" t="s">
        <v>215</v>
      </c>
      <c r="BE175" s="123"/>
      <c r="BF175" s="112"/>
      <c r="BG175" s="71"/>
      <c r="BH175" s="71"/>
      <c r="BI175" s="113"/>
      <c r="BJ175" s="113"/>
      <c r="BK175" s="107"/>
      <c r="BL175" s="71"/>
      <c r="BM175" s="71"/>
      <c r="BN175" s="71"/>
      <c r="BO175" s="142"/>
      <c r="BP175" s="172"/>
    </row>
    <row r="176" spans="1:68" ht="12.75" customHeight="1">
      <c r="A176" s="108"/>
      <c r="B176" s="109" t="s">
        <v>217</v>
      </c>
      <c r="C176" s="123" t="s">
        <v>218</v>
      </c>
      <c r="D176" s="123" t="s">
        <v>218</v>
      </c>
      <c r="E176" s="110"/>
      <c r="F176" s="71"/>
      <c r="G176" s="71"/>
      <c r="H176" s="71"/>
      <c r="I176" s="146"/>
      <c r="J176" s="142">
        <v>0</v>
      </c>
      <c r="K176" s="142">
        <v>0</v>
      </c>
      <c r="L176" s="142">
        <v>0</v>
      </c>
      <c r="M176" s="142">
        <v>0</v>
      </c>
      <c r="N176" s="142">
        <v>0</v>
      </c>
      <c r="O176" s="142">
        <v>0</v>
      </c>
      <c r="P176" s="142">
        <v>0</v>
      </c>
      <c r="Q176" s="142">
        <v>0</v>
      </c>
      <c r="R176" s="142">
        <v>0</v>
      </c>
      <c r="S176" s="142">
        <v>0</v>
      </c>
      <c r="T176" s="142">
        <v>0</v>
      </c>
      <c r="U176" s="142">
        <v>0</v>
      </c>
      <c r="V176" s="142">
        <v>0</v>
      </c>
      <c r="W176" s="142">
        <v>0</v>
      </c>
      <c r="X176" s="142">
        <v>0</v>
      </c>
      <c r="Y176" s="142">
        <v>0</v>
      </c>
      <c r="Z176" s="142">
        <v>0</v>
      </c>
      <c r="AA176" s="142">
        <v>0</v>
      </c>
      <c r="AB176" s="142">
        <v>0</v>
      </c>
      <c r="AC176" s="142">
        <v>0</v>
      </c>
      <c r="AD176" s="142">
        <v>0</v>
      </c>
      <c r="AE176" s="142">
        <v>0</v>
      </c>
      <c r="AF176" s="142">
        <v>0</v>
      </c>
      <c r="AG176" s="142">
        <v>0</v>
      </c>
      <c r="AH176" s="142">
        <v>0</v>
      </c>
      <c r="AI176" s="172">
        <v>0</v>
      </c>
      <c r="AJ176" s="172">
        <v>0</v>
      </c>
      <c r="AK176" s="172">
        <v>0</v>
      </c>
      <c r="AL176" s="172">
        <v>0</v>
      </c>
      <c r="AM176" s="172">
        <v>0</v>
      </c>
      <c r="AN176" s="172">
        <v>0</v>
      </c>
      <c r="AO176" s="172">
        <v>0</v>
      </c>
      <c r="AP176" s="172">
        <v>0</v>
      </c>
      <c r="AQ176" s="172">
        <v>0</v>
      </c>
      <c r="AR176" s="172">
        <v>0</v>
      </c>
      <c r="AS176" s="172">
        <v>0</v>
      </c>
      <c r="AT176" s="118"/>
      <c r="AU176" s="118"/>
      <c r="AV176" s="71"/>
      <c r="AW176" s="71"/>
      <c r="AX176" s="71"/>
      <c r="AY176" s="71"/>
      <c r="AZ176" s="71"/>
      <c r="BA176" s="71"/>
      <c r="BB176" s="71"/>
      <c r="BC176" s="111"/>
      <c r="BD176" s="109" t="s">
        <v>217</v>
      </c>
      <c r="BE176" s="123"/>
      <c r="BF176" s="112"/>
      <c r="BG176" s="71"/>
      <c r="BH176" s="71"/>
      <c r="BI176" s="113"/>
      <c r="BJ176" s="113"/>
      <c r="BK176" s="107"/>
      <c r="BL176" s="71"/>
      <c r="BM176" s="71"/>
      <c r="BN176" s="71"/>
      <c r="BO176" s="142"/>
      <c r="BP176" s="172"/>
    </row>
    <row r="177" spans="1:68" ht="12.75" customHeight="1">
      <c r="A177" s="108"/>
      <c r="B177" s="109"/>
      <c r="C177" s="108"/>
      <c r="D177" s="108"/>
      <c r="E177" s="110"/>
      <c r="F177" s="71"/>
      <c r="G177" s="71"/>
      <c r="H177" s="71"/>
      <c r="I177" s="71"/>
      <c r="J177" s="118"/>
      <c r="K177" s="118"/>
      <c r="L177" s="118"/>
      <c r="M177" s="118"/>
      <c r="N177" s="118"/>
      <c r="O177" s="118"/>
      <c r="P177" s="118"/>
      <c r="Q177" s="118"/>
      <c r="R177" s="118"/>
      <c r="S177" s="118"/>
      <c r="T177" s="118"/>
      <c r="U177" s="118"/>
      <c r="V177" s="118"/>
      <c r="W177" s="118"/>
      <c r="X177" s="118"/>
      <c r="Y177" s="118"/>
      <c r="Z177" s="118"/>
      <c r="AA177" s="118"/>
      <c r="AB177" s="118"/>
      <c r="AC177" s="118"/>
      <c r="AD177" s="118"/>
      <c r="AE177" s="118"/>
      <c r="AF177" s="118"/>
      <c r="AG177" s="118"/>
      <c r="AH177" s="118"/>
      <c r="AI177" s="118"/>
      <c r="AJ177" s="118"/>
      <c r="AK177" s="118"/>
      <c r="AL177" s="118"/>
      <c r="AM177" s="118"/>
      <c r="AN177" s="118"/>
      <c r="AO177" s="118"/>
      <c r="AP177" s="118"/>
      <c r="AQ177" s="118"/>
      <c r="AR177" s="118"/>
      <c r="AS177" s="118"/>
      <c r="AT177" s="118"/>
      <c r="AU177" s="118"/>
      <c r="AV177" s="71"/>
      <c r="AW177" s="71"/>
      <c r="AX177" s="71"/>
      <c r="AY177" s="71"/>
      <c r="AZ177" s="71"/>
      <c r="BA177" s="71"/>
      <c r="BB177" s="71"/>
      <c r="BC177" s="111"/>
      <c r="BD177" s="109"/>
      <c r="BE177" s="108"/>
      <c r="BF177" s="112"/>
      <c r="BG177" s="71"/>
      <c r="BH177" s="71"/>
      <c r="BI177" s="113"/>
      <c r="BJ177" s="113"/>
      <c r="BK177" s="107"/>
      <c r="BL177" s="71"/>
      <c r="BM177" s="71"/>
      <c r="BN177" s="71"/>
      <c r="BO177" s="118"/>
      <c r="BP177" s="118"/>
    </row>
    <row r="178" spans="1:68" ht="12.75" customHeight="1">
      <c r="A178" s="108"/>
      <c r="B178" s="109" t="s">
        <v>219</v>
      </c>
      <c r="C178" s="114" t="s">
        <v>220</v>
      </c>
      <c r="D178" s="114" t="s">
        <v>221</v>
      </c>
      <c r="E178" s="110"/>
      <c r="F178" s="71"/>
      <c r="G178" s="71"/>
      <c r="H178" s="71"/>
      <c r="I178" s="116"/>
      <c r="J178" s="117">
        <v>25.24249</v>
      </c>
      <c r="K178" s="117">
        <v>38.479120999999999</v>
      </c>
      <c r="L178" s="117">
        <v>12.643112</v>
      </c>
      <c r="M178" s="117">
        <v>18.103408999999999</v>
      </c>
      <c r="N178" s="117">
        <v>18.967258999999999</v>
      </c>
      <c r="O178" s="117">
        <v>21.006307</v>
      </c>
      <c r="P178" s="117">
        <v>47.571996999999996</v>
      </c>
      <c r="Q178" s="117">
        <v>19.868921</v>
      </c>
      <c r="R178" s="117">
        <v>122.99957699999999</v>
      </c>
      <c r="S178" s="117">
        <v>257.26549999999997</v>
      </c>
      <c r="T178" s="117">
        <v>220.89728199999999</v>
      </c>
      <c r="U178" s="117">
        <v>251.55100000000002</v>
      </c>
      <c r="V178" s="117">
        <v>125.47799999999998</v>
      </c>
      <c r="W178" s="117">
        <v>141.15199999999999</v>
      </c>
      <c r="X178" s="117">
        <v>203.65199999999999</v>
      </c>
      <c r="Y178" s="117">
        <v>258.75099999999998</v>
      </c>
      <c r="Z178" s="117">
        <v>247.31299999999999</v>
      </c>
      <c r="AA178" s="117">
        <v>497.15499999999997</v>
      </c>
      <c r="AB178" s="117">
        <v>137.33199999999999</v>
      </c>
      <c r="AC178" s="117">
        <v>137.97999999999999</v>
      </c>
      <c r="AD178" s="117">
        <v>321.90599999999995</v>
      </c>
      <c r="AE178" s="117">
        <v>162.67499999999998</v>
      </c>
      <c r="AF178" s="117">
        <v>348.19600000000003</v>
      </c>
      <c r="AG178" s="117">
        <v>321.05999999999995</v>
      </c>
      <c r="AH178" s="117">
        <v>381.93200000000002</v>
      </c>
      <c r="AI178" s="117">
        <v>289.73500000000001</v>
      </c>
      <c r="AJ178" s="117">
        <v>289.73500000000001</v>
      </c>
      <c r="AK178" s="117">
        <v>289.73500000000001</v>
      </c>
      <c r="AL178" s="117">
        <v>289.73500000000001</v>
      </c>
      <c r="AM178" s="117">
        <v>289.73500000000001</v>
      </c>
      <c r="AN178" s="117">
        <v>289.73500000000001</v>
      </c>
      <c r="AO178" s="117">
        <v>289.73500000000001</v>
      </c>
      <c r="AP178" s="117">
        <v>289.73500000000001</v>
      </c>
      <c r="AQ178" s="117">
        <v>289.73500000000001</v>
      </c>
      <c r="AR178" s="117">
        <v>289.73500000000001</v>
      </c>
      <c r="AS178" s="117">
        <v>289.73500000000001</v>
      </c>
      <c r="AT178" s="118"/>
      <c r="AU178" s="118"/>
      <c r="AV178" s="71"/>
      <c r="AW178" s="71"/>
      <c r="AX178" s="71"/>
      <c r="AY178" s="71"/>
      <c r="AZ178" s="71"/>
      <c r="BA178" s="71"/>
      <c r="BB178" s="71"/>
      <c r="BC178" s="111"/>
      <c r="BD178" s="109" t="s">
        <v>219</v>
      </c>
      <c r="BE178" s="114"/>
      <c r="BF178" s="112"/>
      <c r="BG178" s="71"/>
      <c r="BH178" s="71"/>
      <c r="BI178" s="113"/>
      <c r="BJ178" s="113"/>
      <c r="BK178" s="107"/>
      <c r="BL178" s="71"/>
      <c r="BM178" s="71"/>
      <c r="BN178" s="71"/>
      <c r="BO178" s="117"/>
      <c r="BP178" s="117"/>
    </row>
    <row r="179" spans="1:68" ht="12.75" customHeight="1">
      <c r="A179" s="108"/>
      <c r="B179" s="109" t="s">
        <v>222</v>
      </c>
      <c r="C179" s="123" t="s">
        <v>223</v>
      </c>
      <c r="D179" s="123" t="s">
        <v>223</v>
      </c>
      <c r="E179" s="110"/>
      <c r="F179" s="71"/>
      <c r="G179" s="71"/>
      <c r="H179" s="71"/>
      <c r="I179" s="146"/>
      <c r="J179" s="142">
        <v>17.406126</v>
      </c>
      <c r="K179" s="142">
        <v>36.110731000000001</v>
      </c>
      <c r="L179" s="142">
        <v>9.8918970000000002</v>
      </c>
      <c r="M179" s="142">
        <v>16.922297</v>
      </c>
      <c r="N179" s="142">
        <v>17.383994999999999</v>
      </c>
      <c r="O179" s="142">
        <v>13.403331999999999</v>
      </c>
      <c r="P179" s="142">
        <v>17.646017000000001</v>
      </c>
      <c r="Q179" s="142">
        <v>15.012122</v>
      </c>
      <c r="R179" s="142">
        <v>88.939956999999993</v>
      </c>
      <c r="S179" s="142">
        <v>218.010683</v>
      </c>
      <c r="T179" s="142">
        <v>195.80655099999998</v>
      </c>
      <c r="U179" s="142">
        <v>234.62400000000002</v>
      </c>
      <c r="V179" s="142">
        <v>74.002999999999986</v>
      </c>
      <c r="W179" s="142">
        <v>105.05199999999999</v>
      </c>
      <c r="X179" s="142">
        <v>139.92499999999998</v>
      </c>
      <c r="Y179" s="142">
        <v>206.81399999999999</v>
      </c>
      <c r="Z179" s="142">
        <v>166.977</v>
      </c>
      <c r="AA179" s="142">
        <v>201.47199999999998</v>
      </c>
      <c r="AB179" s="142">
        <v>100.36699999999999</v>
      </c>
      <c r="AC179" s="142">
        <v>100.49799999999999</v>
      </c>
      <c r="AD179" s="142">
        <v>195.38</v>
      </c>
      <c r="AE179" s="142">
        <v>96.831999999999994</v>
      </c>
      <c r="AF179" s="142">
        <v>262.61799999999999</v>
      </c>
      <c r="AG179" s="142">
        <v>247.39399999999998</v>
      </c>
      <c r="AH179" s="142">
        <v>289.73500000000001</v>
      </c>
      <c r="AI179" s="127">
        <v>289.73500000000001</v>
      </c>
      <c r="AJ179" s="127">
        <v>289.73500000000001</v>
      </c>
      <c r="AK179" s="127">
        <v>289.73500000000001</v>
      </c>
      <c r="AL179" s="127">
        <v>289.73500000000001</v>
      </c>
      <c r="AM179" s="127">
        <v>289.73500000000001</v>
      </c>
      <c r="AN179" s="127">
        <v>289.73500000000001</v>
      </c>
      <c r="AO179" s="127">
        <v>289.73500000000001</v>
      </c>
      <c r="AP179" s="127">
        <v>289.73500000000001</v>
      </c>
      <c r="AQ179" s="127">
        <v>289.73500000000001</v>
      </c>
      <c r="AR179" s="127">
        <v>289.73500000000001</v>
      </c>
      <c r="AS179" s="127">
        <v>289.73500000000001</v>
      </c>
      <c r="AT179" s="118"/>
      <c r="AU179" s="118"/>
      <c r="AV179" s="71"/>
      <c r="AW179" s="71"/>
      <c r="AX179" s="71"/>
      <c r="AY179" s="71"/>
      <c r="AZ179" s="71"/>
      <c r="BA179" s="71"/>
      <c r="BB179" s="71"/>
      <c r="BC179" s="111"/>
      <c r="BD179" s="109" t="s">
        <v>222</v>
      </c>
      <c r="BE179" s="123"/>
      <c r="BF179" s="112"/>
      <c r="BG179" s="71"/>
      <c r="BH179" s="71"/>
      <c r="BI179" s="113"/>
      <c r="BJ179" s="113"/>
      <c r="BK179" s="107"/>
      <c r="BL179" s="71"/>
      <c r="BM179" s="71"/>
      <c r="BN179" s="71"/>
      <c r="BO179" s="142"/>
      <c r="BP179" s="127"/>
    </row>
    <row r="180" spans="1:68" ht="12.75" customHeight="1">
      <c r="A180" s="108"/>
      <c r="B180" s="109" t="s">
        <v>224</v>
      </c>
      <c r="C180" s="123" t="s">
        <v>225</v>
      </c>
      <c r="D180" s="123" t="s">
        <v>225</v>
      </c>
      <c r="E180" s="110"/>
      <c r="F180" s="71"/>
      <c r="G180" s="71"/>
      <c r="H180" s="71"/>
      <c r="I180" s="146"/>
      <c r="J180" s="142">
        <v>7.8363639999999997</v>
      </c>
      <c r="K180" s="142">
        <v>2.3683899999999998</v>
      </c>
      <c r="L180" s="142">
        <v>2.7512149999999997</v>
      </c>
      <c r="M180" s="142">
        <v>1.1811119999999999</v>
      </c>
      <c r="N180" s="142">
        <v>1.583264</v>
      </c>
      <c r="O180" s="142">
        <v>7.6029749999999998</v>
      </c>
      <c r="P180" s="142">
        <v>29.925979999999999</v>
      </c>
      <c r="Q180" s="142">
        <v>4.8567989999999996</v>
      </c>
      <c r="R180" s="142">
        <v>34.059619999999995</v>
      </c>
      <c r="S180" s="142">
        <v>39.254816999999996</v>
      </c>
      <c r="T180" s="142">
        <v>25.090730999999998</v>
      </c>
      <c r="U180" s="142">
        <v>16.927</v>
      </c>
      <c r="V180" s="142">
        <v>51.474999999999994</v>
      </c>
      <c r="W180" s="142">
        <v>36.099999999999994</v>
      </c>
      <c r="X180" s="142">
        <v>63.726999999999997</v>
      </c>
      <c r="Y180" s="142">
        <v>51.936999999999998</v>
      </c>
      <c r="Z180" s="142">
        <v>80.335999999999999</v>
      </c>
      <c r="AA180" s="142">
        <v>295.68299999999999</v>
      </c>
      <c r="AB180" s="142">
        <v>36.964999999999996</v>
      </c>
      <c r="AC180" s="142">
        <v>37.481999999999999</v>
      </c>
      <c r="AD180" s="142">
        <v>126.52599999999998</v>
      </c>
      <c r="AE180" s="142">
        <v>65.842999999999989</v>
      </c>
      <c r="AF180" s="142">
        <v>85.578000000000003</v>
      </c>
      <c r="AG180" s="142">
        <v>73.665999999999997</v>
      </c>
      <c r="AH180" s="142">
        <v>92.197000000000003</v>
      </c>
      <c r="AI180" s="172">
        <v>0</v>
      </c>
      <c r="AJ180" s="172">
        <v>0</v>
      </c>
      <c r="AK180" s="172">
        <v>0</v>
      </c>
      <c r="AL180" s="172">
        <v>0</v>
      </c>
      <c r="AM180" s="172">
        <v>0</v>
      </c>
      <c r="AN180" s="172">
        <v>0</v>
      </c>
      <c r="AO180" s="172">
        <v>0</v>
      </c>
      <c r="AP180" s="172">
        <v>0</v>
      </c>
      <c r="AQ180" s="172">
        <v>0</v>
      </c>
      <c r="AR180" s="172">
        <v>0</v>
      </c>
      <c r="AS180" s="172">
        <v>0</v>
      </c>
      <c r="AT180" s="118"/>
      <c r="AU180" s="118"/>
      <c r="AV180" s="71"/>
      <c r="AW180" s="71"/>
      <c r="AX180" s="71"/>
      <c r="AY180" s="71"/>
      <c r="AZ180" s="71"/>
      <c r="BA180" s="71"/>
      <c r="BB180" s="71"/>
      <c r="BC180" s="111"/>
      <c r="BD180" s="109" t="s">
        <v>224</v>
      </c>
      <c r="BE180" s="123"/>
      <c r="BF180" s="112"/>
      <c r="BG180" s="71"/>
      <c r="BH180" s="71"/>
      <c r="BI180" s="113"/>
      <c r="BJ180" s="113"/>
      <c r="BK180" s="107"/>
      <c r="BL180" s="71"/>
      <c r="BM180" s="71"/>
      <c r="BN180" s="71"/>
      <c r="BO180" s="142"/>
      <c r="BP180" s="172"/>
    </row>
    <row r="181" spans="1:68" ht="12.75" customHeight="1">
      <c r="A181" s="108"/>
      <c r="B181" s="109" t="s">
        <v>226</v>
      </c>
      <c r="C181" s="123" t="s">
        <v>227</v>
      </c>
      <c r="D181" s="123" t="s">
        <v>227</v>
      </c>
      <c r="E181" s="110"/>
      <c r="F181" s="71"/>
      <c r="G181" s="71"/>
      <c r="H181" s="71"/>
      <c r="I181" s="146"/>
      <c r="J181" s="142">
        <v>0</v>
      </c>
      <c r="K181" s="142">
        <v>0</v>
      </c>
      <c r="L181" s="142">
        <v>0</v>
      </c>
      <c r="M181" s="142">
        <v>0</v>
      </c>
      <c r="N181" s="142">
        <v>0</v>
      </c>
      <c r="O181" s="142">
        <v>0</v>
      </c>
      <c r="P181" s="142">
        <v>0</v>
      </c>
      <c r="Q181" s="142">
        <v>0</v>
      </c>
      <c r="R181" s="142">
        <v>0</v>
      </c>
      <c r="S181" s="142">
        <v>0</v>
      </c>
      <c r="T181" s="142">
        <v>0</v>
      </c>
      <c r="U181" s="142">
        <v>0</v>
      </c>
      <c r="V181" s="142">
        <v>0</v>
      </c>
      <c r="W181" s="142">
        <v>0</v>
      </c>
      <c r="X181" s="142">
        <v>0</v>
      </c>
      <c r="Y181" s="142">
        <v>0</v>
      </c>
      <c r="Z181" s="142">
        <v>0</v>
      </c>
      <c r="AA181" s="142">
        <v>0</v>
      </c>
      <c r="AB181" s="142">
        <v>0</v>
      </c>
      <c r="AC181" s="142">
        <v>0</v>
      </c>
      <c r="AD181" s="142">
        <v>0</v>
      </c>
      <c r="AE181" s="142">
        <v>0</v>
      </c>
      <c r="AF181" s="142">
        <v>0</v>
      </c>
      <c r="AG181" s="142">
        <v>0</v>
      </c>
      <c r="AH181" s="142">
        <v>0</v>
      </c>
      <c r="AI181" s="172">
        <v>0</v>
      </c>
      <c r="AJ181" s="172">
        <v>0</v>
      </c>
      <c r="AK181" s="172">
        <v>0</v>
      </c>
      <c r="AL181" s="172">
        <v>0</v>
      </c>
      <c r="AM181" s="172">
        <v>0</v>
      </c>
      <c r="AN181" s="172">
        <v>0</v>
      </c>
      <c r="AO181" s="172">
        <v>0</v>
      </c>
      <c r="AP181" s="172">
        <v>0</v>
      </c>
      <c r="AQ181" s="172">
        <v>0</v>
      </c>
      <c r="AR181" s="172">
        <v>0</v>
      </c>
      <c r="AS181" s="172">
        <v>0</v>
      </c>
      <c r="AT181" s="118"/>
      <c r="AU181" s="118"/>
      <c r="AV181" s="71"/>
      <c r="AW181" s="71"/>
      <c r="AX181" s="71"/>
      <c r="AY181" s="71"/>
      <c r="AZ181" s="71"/>
      <c r="BA181" s="71"/>
      <c r="BB181" s="71"/>
      <c r="BC181" s="111"/>
      <c r="BD181" s="109" t="s">
        <v>226</v>
      </c>
      <c r="BE181" s="123"/>
      <c r="BF181" s="112"/>
      <c r="BG181" s="71"/>
      <c r="BH181" s="71"/>
      <c r="BI181" s="113"/>
      <c r="BJ181" s="113"/>
      <c r="BK181" s="107"/>
      <c r="BL181" s="71"/>
      <c r="BM181" s="71"/>
      <c r="BN181" s="71"/>
      <c r="BO181" s="142"/>
      <c r="BP181" s="172"/>
    </row>
    <row r="182" spans="1:68" ht="12.75" customHeight="1">
      <c r="A182" s="108"/>
      <c r="B182" s="109"/>
      <c r="C182" s="108"/>
      <c r="D182" s="108"/>
      <c r="E182" s="110"/>
      <c r="F182" s="71"/>
      <c r="G182" s="71"/>
      <c r="H182" s="71"/>
      <c r="I182" s="71"/>
      <c r="J182" s="118"/>
      <c r="K182" s="118"/>
      <c r="L182" s="118"/>
      <c r="M182" s="118"/>
      <c r="N182" s="118"/>
      <c r="O182" s="118"/>
      <c r="P182" s="118"/>
      <c r="Q182" s="118"/>
      <c r="R182" s="118"/>
      <c r="S182" s="118"/>
      <c r="T182" s="118"/>
      <c r="U182" s="118"/>
      <c r="V182" s="118"/>
      <c r="W182" s="118"/>
      <c r="X182" s="118"/>
      <c r="Y182" s="118"/>
      <c r="Z182" s="118"/>
      <c r="AA182" s="118"/>
      <c r="AB182" s="118"/>
      <c r="AC182" s="118"/>
      <c r="AD182" s="118"/>
      <c r="AE182" s="118"/>
      <c r="AF182" s="118"/>
      <c r="AG182" s="118"/>
      <c r="AH182" s="118"/>
      <c r="AI182" s="118"/>
      <c r="AJ182" s="118"/>
      <c r="AK182" s="118"/>
      <c r="AL182" s="118"/>
      <c r="AM182" s="118"/>
      <c r="AN182" s="118"/>
      <c r="AO182" s="118"/>
      <c r="AP182" s="118"/>
      <c r="AQ182" s="118"/>
      <c r="AR182" s="118"/>
      <c r="AS182" s="118"/>
      <c r="AT182" s="118"/>
      <c r="AU182" s="118"/>
      <c r="AV182" s="71"/>
      <c r="AW182" s="71"/>
      <c r="AX182" s="71"/>
      <c r="AY182" s="71"/>
      <c r="AZ182" s="71"/>
      <c r="BA182" s="71"/>
      <c r="BB182" s="71"/>
      <c r="BC182" s="111"/>
      <c r="BD182" s="109"/>
      <c r="BE182" s="108"/>
      <c r="BF182" s="112"/>
      <c r="BG182" s="71"/>
      <c r="BH182" s="71"/>
      <c r="BI182" s="113"/>
      <c r="BJ182" s="113"/>
      <c r="BK182" s="107"/>
      <c r="BL182" s="71"/>
      <c r="BM182" s="71"/>
      <c r="BN182" s="71"/>
      <c r="BO182" s="118"/>
      <c r="BP182" s="118"/>
    </row>
    <row r="183" spans="1:68" ht="12.75" customHeight="1">
      <c r="A183" s="108"/>
      <c r="B183" s="109"/>
      <c r="C183" s="173" t="s">
        <v>228</v>
      </c>
      <c r="D183" s="173" t="s">
        <v>228</v>
      </c>
      <c r="E183" s="110"/>
      <c r="F183" s="71"/>
      <c r="G183" s="71"/>
      <c r="H183" s="71"/>
      <c r="I183" s="71"/>
      <c r="J183" s="118"/>
      <c r="K183" s="118"/>
      <c r="L183" s="118"/>
      <c r="M183" s="118"/>
      <c r="N183" s="118"/>
      <c r="O183" s="118"/>
      <c r="P183" s="118"/>
      <c r="Q183" s="118"/>
      <c r="R183" s="118"/>
      <c r="S183" s="118"/>
      <c r="T183" s="118"/>
      <c r="U183" s="118"/>
      <c r="V183" s="118"/>
      <c r="W183" s="118"/>
      <c r="X183" s="118"/>
      <c r="Y183" s="118"/>
      <c r="Z183" s="118"/>
      <c r="AA183" s="118"/>
      <c r="AB183" s="118"/>
      <c r="AC183" s="118"/>
      <c r="AD183" s="118"/>
      <c r="AE183" s="118"/>
      <c r="AF183" s="118"/>
      <c r="AG183" s="118"/>
      <c r="AH183" s="118"/>
      <c r="AI183" s="118"/>
      <c r="AJ183" s="118"/>
      <c r="AK183" s="118"/>
      <c r="AL183" s="118"/>
      <c r="AM183" s="118"/>
      <c r="AN183" s="118"/>
      <c r="AO183" s="118"/>
      <c r="AP183" s="118"/>
      <c r="AQ183" s="118"/>
      <c r="AR183" s="118"/>
      <c r="AS183" s="118"/>
      <c r="AT183" s="118"/>
      <c r="AU183" s="118"/>
      <c r="AV183" s="71"/>
      <c r="AW183" s="71"/>
      <c r="AX183" s="71"/>
      <c r="AY183" s="71"/>
      <c r="AZ183" s="71"/>
      <c r="BA183" s="71"/>
      <c r="BB183" s="71"/>
      <c r="BC183" s="111"/>
      <c r="BD183" s="109"/>
      <c r="BE183" s="173"/>
      <c r="BF183" s="112"/>
      <c r="BG183" s="71"/>
      <c r="BH183" s="71"/>
      <c r="BI183" s="113"/>
      <c r="BJ183" s="113"/>
      <c r="BK183" s="107"/>
      <c r="BL183" s="71"/>
      <c r="BM183" s="71"/>
      <c r="BN183" s="71"/>
      <c r="BO183" s="118"/>
      <c r="BP183" s="118"/>
    </row>
    <row r="184" spans="1:68" ht="12.75" customHeight="1">
      <c r="A184" s="108"/>
      <c r="B184" s="109"/>
      <c r="C184" s="174" t="s">
        <v>229</v>
      </c>
      <c r="D184" s="174" t="s">
        <v>229</v>
      </c>
      <c r="E184" s="110"/>
      <c r="F184" s="71"/>
      <c r="G184" s="71"/>
      <c r="H184" s="71"/>
      <c r="I184" s="71"/>
      <c r="J184" s="175">
        <v>1264.5</v>
      </c>
      <c r="K184" s="175">
        <v>1313.5</v>
      </c>
      <c r="L184" s="175">
        <v>1186.2</v>
      </c>
      <c r="M184" s="175">
        <v>1192.5999999999999</v>
      </c>
      <c r="N184" s="175">
        <v>1035.0999999999999</v>
      </c>
      <c r="O184" s="175">
        <v>1011.6</v>
      </c>
      <c r="P184" s="175">
        <v>929.8</v>
      </c>
      <c r="Q184" s="175">
        <v>936.1</v>
      </c>
      <c r="R184" s="175">
        <v>1259.5</v>
      </c>
      <c r="S184" s="175">
        <v>1164.5</v>
      </c>
      <c r="T184" s="175">
        <v>1134.8</v>
      </c>
      <c r="U184" s="175">
        <v>1151.8</v>
      </c>
      <c r="V184" s="175">
        <v>1070.5999999999999</v>
      </c>
      <c r="W184" s="175">
        <v>1055.4000000000001</v>
      </c>
      <c r="X184" s="175">
        <v>1099.3</v>
      </c>
      <c r="Y184" s="175">
        <v>1172.5</v>
      </c>
      <c r="Z184" s="175">
        <v>1207.7</v>
      </c>
      <c r="AA184" s="175">
        <v>1070.5</v>
      </c>
      <c r="AB184" s="175">
        <v>1115.7</v>
      </c>
      <c r="AC184" s="175">
        <v>1156.4000000000001</v>
      </c>
      <c r="AD184" s="175">
        <v>1086.3</v>
      </c>
      <c r="AE184" s="175">
        <v>1188.8</v>
      </c>
      <c r="AF184" s="175">
        <v>1264.5</v>
      </c>
      <c r="AG184" s="175">
        <v>1288</v>
      </c>
      <c r="AH184" s="175">
        <v>1472.5</v>
      </c>
      <c r="AI184" s="172">
        <v>1400</v>
      </c>
      <c r="AJ184" s="172" t="e">
        <v>#N/A</v>
      </c>
      <c r="AK184" s="172" t="e">
        <v>#N/A</v>
      </c>
      <c r="AL184" s="172" t="e">
        <v>#N/A</v>
      </c>
      <c r="AM184" s="172" t="e">
        <v>#N/A</v>
      </c>
      <c r="AN184" s="172" t="e">
        <v>#N/A</v>
      </c>
      <c r="AO184" s="172" t="e">
        <v>#N/A</v>
      </c>
      <c r="AP184" s="172" t="e">
        <v>#N/A</v>
      </c>
      <c r="AQ184" s="172" t="e">
        <v>#N/A</v>
      </c>
      <c r="AR184" s="172" t="e">
        <v>#N/A</v>
      </c>
      <c r="AS184" s="172" t="e">
        <v>#N/A</v>
      </c>
      <c r="AT184" s="118"/>
      <c r="AU184" s="118"/>
      <c r="AV184" s="71"/>
      <c r="AW184" s="71"/>
      <c r="AX184" s="71"/>
      <c r="AY184" s="71"/>
      <c r="AZ184" s="71"/>
      <c r="BA184" s="71"/>
      <c r="BB184" s="71"/>
      <c r="BC184" s="111"/>
      <c r="BD184" s="109"/>
      <c r="BE184" s="174"/>
      <c r="BF184" s="112"/>
      <c r="BG184" s="71"/>
      <c r="BH184" s="71"/>
      <c r="BI184" s="113"/>
      <c r="BJ184" s="113"/>
      <c r="BK184" s="107"/>
      <c r="BL184" s="71"/>
      <c r="BM184" s="71"/>
      <c r="BN184" s="71"/>
      <c r="BO184" s="175"/>
      <c r="BP184" s="172"/>
    </row>
    <row r="185" spans="1:68" ht="12.75" customHeight="1">
      <c r="A185" s="176"/>
      <c r="B185" s="177"/>
      <c r="C185" s="178" t="s">
        <v>230</v>
      </c>
      <c r="D185" s="178" t="s">
        <v>231</v>
      </c>
      <c r="E185" s="179"/>
      <c r="F185" s="180"/>
      <c r="G185" s="180"/>
      <c r="H185" s="180"/>
      <c r="I185" s="180"/>
      <c r="J185" s="181">
        <v>0</v>
      </c>
      <c r="K185" s="181">
        <v>3.8750494266508451</v>
      </c>
      <c r="L185" s="181">
        <v>-9.6916634944803963</v>
      </c>
      <c r="M185" s="181">
        <v>0.5395380205698741</v>
      </c>
      <c r="N185" s="181">
        <v>-13.206439711554586</v>
      </c>
      <c r="O185" s="181">
        <v>-2.2703120471451954</v>
      </c>
      <c r="P185" s="181">
        <v>-8.0862000790826514</v>
      </c>
      <c r="Q185" s="181">
        <v>0.67756506775651371</v>
      </c>
      <c r="R185" s="181">
        <v>34.547591069330188</v>
      </c>
      <c r="S185" s="181">
        <v>-7.5426756649464082</v>
      </c>
      <c r="T185" s="181">
        <v>-2.5504508372692136</v>
      </c>
      <c r="U185" s="181">
        <v>1.4980613323933634</v>
      </c>
      <c r="V185" s="181">
        <v>-7.0498350408056965</v>
      </c>
      <c r="W185" s="181">
        <v>-1.4197646179712087</v>
      </c>
      <c r="X185" s="181">
        <v>4.1595603562630146</v>
      </c>
      <c r="Y185" s="181">
        <v>6.6587828618211553</v>
      </c>
      <c r="Z185" s="181">
        <v>3.0021321961620551</v>
      </c>
      <c r="AA185" s="181">
        <v>-11.360437194667551</v>
      </c>
      <c r="AB185" s="181">
        <v>4.2223260158804399</v>
      </c>
      <c r="AC185" s="181">
        <v>3.6479340324460097</v>
      </c>
      <c r="AD185" s="181">
        <v>-6.0619162919405163</v>
      </c>
      <c r="AE185" s="181">
        <v>9.435699162294032</v>
      </c>
      <c r="AF185" s="181">
        <v>6.3677658142665017</v>
      </c>
      <c r="AG185" s="181">
        <v>1.858442071965194</v>
      </c>
      <c r="AH185" s="181">
        <v>14.324534161490687</v>
      </c>
      <c r="AI185" s="181">
        <v>-4.9235993208828539</v>
      </c>
      <c r="AJ185" s="181">
        <v>0</v>
      </c>
      <c r="AK185" s="181">
        <v>0</v>
      </c>
      <c r="AL185" s="181">
        <v>0</v>
      </c>
      <c r="AM185" s="181">
        <v>0</v>
      </c>
      <c r="AN185" s="181">
        <v>0</v>
      </c>
      <c r="AO185" s="181">
        <v>0</v>
      </c>
      <c r="AP185" s="181">
        <v>0</v>
      </c>
      <c r="AQ185" s="181">
        <v>0</v>
      </c>
      <c r="AR185" s="181">
        <v>0</v>
      </c>
      <c r="AS185" s="181">
        <v>0</v>
      </c>
      <c r="AT185" s="182"/>
      <c r="AU185" s="182"/>
      <c r="AV185" s="180"/>
      <c r="AW185" s="180"/>
      <c r="AX185" s="180"/>
      <c r="AY185" s="180"/>
      <c r="AZ185" s="180"/>
      <c r="BA185" s="180"/>
      <c r="BB185" s="180"/>
      <c r="BC185" s="183"/>
      <c r="BD185" s="177"/>
      <c r="BE185" s="178"/>
      <c r="BF185" s="184"/>
      <c r="BG185" s="180"/>
      <c r="BH185" s="180"/>
      <c r="BI185" s="185"/>
      <c r="BJ185" s="185"/>
      <c r="BK185" s="186"/>
      <c r="BL185" s="180"/>
      <c r="BM185" s="180"/>
      <c r="BN185" s="180"/>
      <c r="BO185" s="181"/>
      <c r="BP185" s="181"/>
    </row>
    <row r="186" spans="1:68" ht="12.75" customHeight="1">
      <c r="A186" s="108"/>
      <c r="B186" s="109"/>
      <c r="C186" s="174" t="s">
        <v>232</v>
      </c>
      <c r="D186" s="174" t="s">
        <v>232</v>
      </c>
      <c r="E186" s="110"/>
      <c r="F186" s="71"/>
      <c r="G186" s="71"/>
      <c r="H186" s="71"/>
      <c r="I186" s="71"/>
      <c r="J186" s="175">
        <v>1130.3599999999999</v>
      </c>
      <c r="K186" s="175">
        <v>1290.78</v>
      </c>
      <c r="L186" s="175">
        <v>1251.6500000000001</v>
      </c>
      <c r="M186" s="175">
        <v>1191.74</v>
      </c>
      <c r="N186" s="175">
        <v>1146.04</v>
      </c>
      <c r="O186" s="175">
        <v>1024.29</v>
      </c>
      <c r="P186" s="175">
        <v>955.35</v>
      </c>
      <c r="Q186" s="175">
        <v>929.33</v>
      </c>
      <c r="R186" s="175">
        <v>1100.1300000000001</v>
      </c>
      <c r="S186" s="175">
        <v>1277.46</v>
      </c>
      <c r="T186" s="175">
        <v>1156.45</v>
      </c>
      <c r="U186" s="175">
        <v>1108.18</v>
      </c>
      <c r="V186" s="175">
        <v>1126.8399999999999</v>
      </c>
      <c r="W186" s="175">
        <v>1095.02</v>
      </c>
      <c r="X186" s="175">
        <v>1052.8900000000001</v>
      </c>
      <c r="Y186" s="175">
        <v>1130.97</v>
      </c>
      <c r="Z186" s="175">
        <v>1160.78</v>
      </c>
      <c r="AA186" s="175">
        <v>1130.8499999999999</v>
      </c>
      <c r="AB186" s="175">
        <v>1100.1300000000001</v>
      </c>
      <c r="AC186" s="175">
        <v>1165.29</v>
      </c>
      <c r="AD186" s="175">
        <v>1180.23</v>
      </c>
      <c r="AE186" s="175">
        <v>1143.98</v>
      </c>
      <c r="AF186" s="175">
        <v>1291.24</v>
      </c>
      <c r="AG186" s="175">
        <v>1305.6099999999999</v>
      </c>
      <c r="AH186" s="175">
        <v>1363.53</v>
      </c>
      <c r="AI186" s="172">
        <v>1450.65</v>
      </c>
      <c r="AJ186" s="172" t="e">
        <v>#N/A</v>
      </c>
      <c r="AK186" s="172" t="e">
        <v>#N/A</v>
      </c>
      <c r="AL186" s="172" t="e">
        <v>#N/A</v>
      </c>
      <c r="AM186" s="172" t="e">
        <v>#N/A</v>
      </c>
      <c r="AN186" s="172" t="e">
        <v>#N/A</v>
      </c>
      <c r="AO186" s="172" t="e">
        <v>#N/A</v>
      </c>
      <c r="AP186" s="172" t="e">
        <v>#N/A</v>
      </c>
      <c r="AQ186" s="172" t="e">
        <v>#N/A</v>
      </c>
      <c r="AR186" s="172" t="e">
        <v>#N/A</v>
      </c>
      <c r="AS186" s="172" t="e">
        <v>#N/A</v>
      </c>
      <c r="AT186" s="118"/>
      <c r="AU186" s="118"/>
      <c r="AV186" s="71"/>
      <c r="AW186" s="71"/>
      <c r="AX186" s="71"/>
      <c r="AY186" s="71"/>
      <c r="AZ186" s="71"/>
      <c r="BA186" s="71"/>
      <c r="BB186" s="71"/>
      <c r="BC186" s="111"/>
      <c r="BD186" s="109"/>
      <c r="BE186" s="174"/>
      <c r="BF186" s="112"/>
      <c r="BG186" s="71"/>
      <c r="BH186" s="71"/>
      <c r="BI186" s="113"/>
      <c r="BJ186" s="113"/>
      <c r="BK186" s="107"/>
      <c r="BL186" s="71"/>
      <c r="BM186" s="71"/>
      <c r="BN186" s="71"/>
      <c r="BO186" s="175"/>
      <c r="BP186" s="172"/>
    </row>
    <row r="187" spans="1:68" ht="12.75" customHeight="1">
      <c r="A187" s="176"/>
      <c r="B187" s="177"/>
      <c r="C187" s="178" t="s">
        <v>230</v>
      </c>
      <c r="D187" s="178" t="s">
        <v>231</v>
      </c>
      <c r="E187" s="179"/>
      <c r="F187" s="180"/>
      <c r="G187" s="180"/>
      <c r="H187" s="180"/>
      <c r="I187" s="180"/>
      <c r="J187" s="181">
        <v>0</v>
      </c>
      <c r="K187" s="181">
        <v>14.191938851339403</v>
      </c>
      <c r="L187" s="181">
        <v>-3.0315003331318979</v>
      </c>
      <c r="M187" s="181">
        <v>-4.7864818439659729</v>
      </c>
      <c r="N187" s="181">
        <v>-3.8347290516387855</v>
      </c>
      <c r="O187" s="181">
        <v>-10.623538445429482</v>
      </c>
      <c r="P187" s="181">
        <v>-6.730515771900536</v>
      </c>
      <c r="Q187" s="181">
        <v>-2.723609148479611</v>
      </c>
      <c r="R187" s="181">
        <v>18.378832061807969</v>
      </c>
      <c r="S187" s="181">
        <v>16.11900411769518</v>
      </c>
      <c r="T187" s="181">
        <v>-9.47270364629812</v>
      </c>
      <c r="U187" s="181">
        <v>-4.1739807168489795</v>
      </c>
      <c r="V187" s="181">
        <v>1.6838419751303846</v>
      </c>
      <c r="W187" s="181">
        <v>-2.8238259202726157</v>
      </c>
      <c r="X187" s="181">
        <v>-3.8474183119942884</v>
      </c>
      <c r="Y187" s="181">
        <v>7.4157794261508814</v>
      </c>
      <c r="Z187" s="181">
        <v>2.6357905161056294</v>
      </c>
      <c r="AA187" s="181">
        <v>-2.5784386360895306</v>
      </c>
      <c r="AB187" s="181">
        <v>-2.716540655259303</v>
      </c>
      <c r="AC187" s="181">
        <v>5.9229363802459467</v>
      </c>
      <c r="AD187" s="181">
        <v>1.2820842880313155</v>
      </c>
      <c r="AE187" s="181">
        <v>-3.0714352287266045</v>
      </c>
      <c r="AF187" s="181">
        <v>12.872602667878819</v>
      </c>
      <c r="AG187" s="181">
        <v>1.1128837396610969</v>
      </c>
      <c r="AH187" s="181">
        <v>4.4362405312459385</v>
      </c>
      <c r="AI187" s="181">
        <v>6.389298365272511</v>
      </c>
      <c r="AJ187" s="181">
        <v>0</v>
      </c>
      <c r="AK187" s="181">
        <v>0</v>
      </c>
      <c r="AL187" s="181">
        <v>0</v>
      </c>
      <c r="AM187" s="181">
        <v>0</v>
      </c>
      <c r="AN187" s="181">
        <v>0</v>
      </c>
      <c r="AO187" s="181">
        <v>0</v>
      </c>
      <c r="AP187" s="181">
        <v>0</v>
      </c>
      <c r="AQ187" s="181">
        <v>0</v>
      </c>
      <c r="AR187" s="181">
        <v>0</v>
      </c>
      <c r="AS187" s="181">
        <v>0</v>
      </c>
      <c r="AT187" s="182"/>
      <c r="AU187" s="182"/>
      <c r="AV187" s="180"/>
      <c r="AW187" s="180"/>
      <c r="AX187" s="180"/>
      <c r="AY187" s="180"/>
      <c r="AZ187" s="180"/>
      <c r="BA187" s="180"/>
      <c r="BB187" s="180"/>
      <c r="BC187" s="183"/>
      <c r="BD187" s="177"/>
      <c r="BE187" s="178"/>
      <c r="BF187" s="184"/>
      <c r="BG187" s="180"/>
      <c r="BH187" s="180"/>
      <c r="BI187" s="185"/>
      <c r="BJ187" s="185"/>
      <c r="BK187" s="186"/>
      <c r="BL187" s="180"/>
      <c r="BM187" s="180"/>
      <c r="BN187" s="180"/>
      <c r="BO187" s="181"/>
      <c r="BP187" s="181"/>
    </row>
    <row r="188" spans="1:68" ht="12.75" customHeight="1">
      <c r="A188" s="108"/>
      <c r="B188" s="109"/>
      <c r="C188" s="174" t="s">
        <v>233</v>
      </c>
      <c r="D188" s="174" t="s">
        <v>233</v>
      </c>
      <c r="E188" s="110"/>
      <c r="F188" s="71"/>
      <c r="G188" s="71"/>
      <c r="H188" s="71"/>
      <c r="I188" s="71"/>
      <c r="J188" s="175">
        <v>1101.52</v>
      </c>
      <c r="K188" s="175">
        <v>1009.4</v>
      </c>
      <c r="L188" s="175">
        <v>1012.87</v>
      </c>
      <c r="M188" s="175">
        <v>1119.5999999999999</v>
      </c>
      <c r="N188" s="175">
        <v>1012.07</v>
      </c>
      <c r="O188" s="175">
        <v>860.04</v>
      </c>
      <c r="P188" s="175">
        <v>781.83</v>
      </c>
      <c r="Q188" s="175">
        <v>833.33</v>
      </c>
      <c r="R188" s="175">
        <v>1393.89</v>
      </c>
      <c r="S188" s="175">
        <v>1262.82</v>
      </c>
      <c r="T188" s="175">
        <v>1397.08</v>
      </c>
      <c r="U188" s="175">
        <v>1485.16</v>
      </c>
      <c r="V188" s="175">
        <v>1247.5</v>
      </c>
      <c r="W188" s="175">
        <v>1004.66</v>
      </c>
      <c r="X188" s="175">
        <v>920.14</v>
      </c>
      <c r="Y188" s="175">
        <v>972.01</v>
      </c>
      <c r="Z188" s="175">
        <v>1036.81</v>
      </c>
      <c r="AA188" s="175">
        <v>949.11</v>
      </c>
      <c r="AB188" s="175">
        <v>1013.18</v>
      </c>
      <c r="AC188" s="175">
        <v>1063.47</v>
      </c>
      <c r="AD188" s="175">
        <v>1054.26</v>
      </c>
      <c r="AE188" s="175">
        <v>1030.24</v>
      </c>
      <c r="AF188" s="175">
        <v>953.18</v>
      </c>
      <c r="AG188" s="175">
        <v>912.66</v>
      </c>
      <c r="AH188" s="175">
        <v>936.48</v>
      </c>
      <c r="AI188" s="172">
        <v>956.69</v>
      </c>
      <c r="AJ188" s="172" t="e">
        <v>#N/A</v>
      </c>
      <c r="AK188" s="172" t="e">
        <v>#N/A</v>
      </c>
      <c r="AL188" s="172" t="e">
        <v>#N/A</v>
      </c>
      <c r="AM188" s="172" t="e">
        <v>#N/A</v>
      </c>
      <c r="AN188" s="172" t="e">
        <v>#N/A</v>
      </c>
      <c r="AO188" s="172" t="e">
        <v>#N/A</v>
      </c>
      <c r="AP188" s="172" t="e">
        <v>#N/A</v>
      </c>
      <c r="AQ188" s="172" t="e">
        <v>#N/A</v>
      </c>
      <c r="AR188" s="172" t="e">
        <v>#N/A</v>
      </c>
      <c r="AS188" s="172" t="e">
        <v>#N/A</v>
      </c>
      <c r="AT188" s="118"/>
      <c r="AU188" s="118"/>
      <c r="AV188" s="71"/>
      <c r="AW188" s="71"/>
      <c r="AX188" s="71"/>
      <c r="AY188" s="71"/>
      <c r="AZ188" s="71"/>
      <c r="BA188" s="71"/>
      <c r="BB188" s="71"/>
      <c r="BC188" s="111"/>
      <c r="BD188" s="109"/>
      <c r="BE188" s="174"/>
      <c r="BF188" s="112"/>
      <c r="BG188" s="71"/>
      <c r="BH188" s="71"/>
      <c r="BI188" s="113"/>
      <c r="BJ188" s="113"/>
      <c r="BK188" s="107"/>
      <c r="BL188" s="71"/>
      <c r="BM188" s="71"/>
      <c r="BN188" s="71"/>
      <c r="BO188" s="175"/>
      <c r="BP188" s="172"/>
    </row>
    <row r="189" spans="1:68" ht="12.75" customHeight="1">
      <c r="A189" s="176"/>
      <c r="B189" s="177"/>
      <c r="C189" s="178" t="s">
        <v>230</v>
      </c>
      <c r="D189" s="178" t="s">
        <v>231</v>
      </c>
      <c r="E189" s="179"/>
      <c r="F189" s="180"/>
      <c r="G189" s="180"/>
      <c r="H189" s="180"/>
      <c r="I189" s="180"/>
      <c r="J189" s="181">
        <v>0</v>
      </c>
      <c r="K189" s="181">
        <v>-8.3629893238434168</v>
      </c>
      <c r="L189" s="181">
        <v>0.34376857539133443</v>
      </c>
      <c r="M189" s="181">
        <v>10.53738386959826</v>
      </c>
      <c r="N189" s="181">
        <v>-9.6043229724901646</v>
      </c>
      <c r="O189" s="181">
        <v>-15.021688223146622</v>
      </c>
      <c r="P189" s="181">
        <v>-9.0937630807869319</v>
      </c>
      <c r="Q189" s="181">
        <v>6.5871097297366399</v>
      </c>
      <c r="R189" s="181">
        <v>67.267469069876284</v>
      </c>
      <c r="S189" s="181">
        <v>-9.4031810257624411</v>
      </c>
      <c r="T189" s="181">
        <v>10.631760662643931</v>
      </c>
      <c r="U189" s="181">
        <v>6.3045781200790296</v>
      </c>
      <c r="V189" s="181">
        <v>-16.002316248754344</v>
      </c>
      <c r="W189" s="181">
        <v>-19.466132264529058</v>
      </c>
      <c r="X189" s="181">
        <v>-8.4127963689208265</v>
      </c>
      <c r="Y189" s="181">
        <v>5.6371856456626235</v>
      </c>
      <c r="Z189" s="181">
        <v>6.6665980802666613</v>
      </c>
      <c r="AA189" s="181">
        <v>-8.4586375517211376</v>
      </c>
      <c r="AB189" s="181">
        <v>6.750534711466516</v>
      </c>
      <c r="AC189" s="181">
        <v>4.9635800153970733</v>
      </c>
      <c r="AD189" s="181">
        <v>-0.86603289232418668</v>
      </c>
      <c r="AE189" s="181">
        <v>-2.278375353328399</v>
      </c>
      <c r="AF189" s="181">
        <v>-7.4798105295853397</v>
      </c>
      <c r="AG189" s="181">
        <v>-4.2510333829916647</v>
      </c>
      <c r="AH189" s="181">
        <v>2.6099533232529115</v>
      </c>
      <c r="AI189" s="181">
        <v>2.1580813258158305</v>
      </c>
      <c r="AJ189" s="181">
        <v>0</v>
      </c>
      <c r="AK189" s="181">
        <v>0</v>
      </c>
      <c r="AL189" s="181">
        <v>0</v>
      </c>
      <c r="AM189" s="181">
        <v>0</v>
      </c>
      <c r="AN189" s="181">
        <v>0</v>
      </c>
      <c r="AO189" s="181">
        <v>0</v>
      </c>
      <c r="AP189" s="181">
        <v>0</v>
      </c>
      <c r="AQ189" s="181">
        <v>0</v>
      </c>
      <c r="AR189" s="181">
        <v>0</v>
      </c>
      <c r="AS189" s="181">
        <v>0</v>
      </c>
      <c r="AT189" s="182"/>
      <c r="AU189" s="182"/>
      <c r="AV189" s="180"/>
      <c r="AW189" s="180"/>
      <c r="AX189" s="180"/>
      <c r="AY189" s="180"/>
      <c r="AZ189" s="180"/>
      <c r="BA189" s="180"/>
      <c r="BB189" s="180"/>
      <c r="BC189" s="183"/>
      <c r="BD189" s="177"/>
      <c r="BE189" s="178"/>
      <c r="BF189" s="184"/>
      <c r="BG189" s="180"/>
      <c r="BH189" s="180"/>
      <c r="BI189" s="185"/>
      <c r="BJ189" s="185"/>
      <c r="BK189" s="186"/>
      <c r="BL189" s="180"/>
      <c r="BM189" s="180"/>
      <c r="BN189" s="180"/>
      <c r="BO189" s="181"/>
      <c r="BP189" s="181"/>
    </row>
    <row r="190" spans="1:68" ht="12.75" customHeight="1">
      <c r="A190" s="108"/>
      <c r="B190" s="109"/>
      <c r="C190" s="174" t="s">
        <v>234</v>
      </c>
      <c r="D190" s="174" t="s">
        <v>234</v>
      </c>
      <c r="E190" s="110"/>
      <c r="F190" s="71"/>
      <c r="G190" s="71"/>
      <c r="H190" s="71"/>
      <c r="I190" s="71"/>
      <c r="J190" s="175">
        <v>1048.8699999999999</v>
      </c>
      <c r="K190" s="175">
        <v>1062.69</v>
      </c>
      <c r="L190" s="175">
        <v>999.42</v>
      </c>
      <c r="M190" s="175">
        <v>1029.19</v>
      </c>
      <c r="N190" s="175">
        <v>1059.68</v>
      </c>
      <c r="O190" s="175">
        <v>931.6</v>
      </c>
      <c r="P190" s="175">
        <v>821.33</v>
      </c>
      <c r="Q190" s="175">
        <v>789.91</v>
      </c>
      <c r="R190" s="175">
        <v>1073.3800000000001</v>
      </c>
      <c r="S190" s="175">
        <v>1364.66</v>
      </c>
      <c r="T190" s="175">
        <v>1319.65</v>
      </c>
      <c r="U190" s="175">
        <v>1390.6</v>
      </c>
      <c r="V190" s="175">
        <v>1412.82</v>
      </c>
      <c r="W190" s="175">
        <v>1123.55</v>
      </c>
      <c r="X190" s="175">
        <v>996.36</v>
      </c>
      <c r="Y190" s="175">
        <v>934.51</v>
      </c>
      <c r="Z190" s="175">
        <v>1068.1300000000001</v>
      </c>
      <c r="AA190" s="175">
        <v>1008.31</v>
      </c>
      <c r="AB190" s="175">
        <v>996.32</v>
      </c>
      <c r="AC190" s="175">
        <v>1069.3399999999999</v>
      </c>
      <c r="AD190" s="175">
        <v>1105.07</v>
      </c>
      <c r="AE190" s="175">
        <v>1041.8599999999999</v>
      </c>
      <c r="AF190" s="175">
        <v>984.23</v>
      </c>
      <c r="AG190" s="175">
        <v>931.33</v>
      </c>
      <c r="AH190" s="175">
        <v>900.41</v>
      </c>
      <c r="AI190" s="172">
        <v>964.57</v>
      </c>
      <c r="AJ190" s="172" t="e">
        <v>#N/A</v>
      </c>
      <c r="AK190" s="172" t="e">
        <v>#N/A</v>
      </c>
      <c r="AL190" s="172" t="e">
        <v>#N/A</v>
      </c>
      <c r="AM190" s="172" t="e">
        <v>#N/A</v>
      </c>
      <c r="AN190" s="172" t="e">
        <v>#N/A</v>
      </c>
      <c r="AO190" s="172" t="e">
        <v>#N/A</v>
      </c>
      <c r="AP190" s="172" t="e">
        <v>#N/A</v>
      </c>
      <c r="AQ190" s="172" t="e">
        <v>#N/A</v>
      </c>
      <c r="AR190" s="172" t="e">
        <v>#N/A</v>
      </c>
      <c r="AS190" s="172" t="e">
        <v>#N/A</v>
      </c>
      <c r="AT190" s="118"/>
      <c r="AU190" s="118"/>
      <c r="AV190" s="71"/>
      <c r="AW190" s="71"/>
      <c r="AX190" s="71"/>
      <c r="AY190" s="71"/>
      <c r="AZ190" s="71"/>
      <c r="BA190" s="71"/>
      <c r="BB190" s="71"/>
      <c r="BC190" s="111"/>
      <c r="BD190" s="109"/>
      <c r="BE190" s="174"/>
      <c r="BF190" s="112"/>
      <c r="BG190" s="71"/>
      <c r="BH190" s="71"/>
      <c r="BI190" s="113"/>
      <c r="BJ190" s="113"/>
      <c r="BK190" s="107"/>
      <c r="BL190" s="71"/>
      <c r="BM190" s="71"/>
      <c r="BN190" s="71"/>
      <c r="BO190" s="175"/>
      <c r="BP190" s="172"/>
    </row>
    <row r="191" spans="1:68" ht="12.75" customHeight="1">
      <c r="A191" s="176"/>
      <c r="B191" s="177"/>
      <c r="C191" s="178" t="s">
        <v>230</v>
      </c>
      <c r="D191" s="178" t="s">
        <v>231</v>
      </c>
      <c r="E191" s="187"/>
      <c r="F191" s="180"/>
      <c r="G191" s="180"/>
      <c r="H191" s="180"/>
      <c r="I191" s="180"/>
      <c r="J191" s="182"/>
      <c r="K191" s="181">
        <v>1.3176084738814264</v>
      </c>
      <c r="L191" s="181">
        <v>-5.9537588572396549</v>
      </c>
      <c r="M191" s="181">
        <v>2.9787276620439895</v>
      </c>
      <c r="N191" s="181">
        <v>2.9625239265830494</v>
      </c>
      <c r="O191" s="181">
        <v>-12.086667673259853</v>
      </c>
      <c r="P191" s="181">
        <v>-11.836625161013304</v>
      </c>
      <c r="Q191" s="181">
        <v>-3.8255025385655061</v>
      </c>
      <c r="R191" s="181">
        <v>35.886366801281191</v>
      </c>
      <c r="S191" s="181">
        <v>27.136708341873337</v>
      </c>
      <c r="T191" s="181">
        <v>-3.2982574414139765</v>
      </c>
      <c r="U191" s="181">
        <v>5.3764255673852679</v>
      </c>
      <c r="V191" s="181">
        <v>1.5978714224075929</v>
      </c>
      <c r="W191" s="181">
        <v>-20.474653529819797</v>
      </c>
      <c r="X191" s="181">
        <v>-11.320368474923226</v>
      </c>
      <c r="Y191" s="181">
        <v>-6.2075956481593035</v>
      </c>
      <c r="Z191" s="181">
        <v>14.298402371296204</v>
      </c>
      <c r="AA191" s="181">
        <v>-5.6004418937769866</v>
      </c>
      <c r="AB191" s="181">
        <v>-1.1891184258809195</v>
      </c>
      <c r="AC191" s="181">
        <v>7.328970611851604</v>
      </c>
      <c r="AD191" s="181">
        <v>3.3413133334580181</v>
      </c>
      <c r="AE191" s="181">
        <v>-5.7199996380319806</v>
      </c>
      <c r="AF191" s="181">
        <v>-5.5314533622559559</v>
      </c>
      <c r="AG191" s="181">
        <v>-5.374759964642406</v>
      </c>
      <c r="AH191" s="181">
        <v>-3.3199832497611048</v>
      </c>
      <c r="AI191" s="181">
        <v>7.1256427627414354</v>
      </c>
      <c r="AJ191" s="181">
        <v>0</v>
      </c>
      <c r="AK191" s="181">
        <v>0</v>
      </c>
      <c r="AL191" s="181">
        <v>0</v>
      </c>
      <c r="AM191" s="181">
        <v>0</v>
      </c>
      <c r="AN191" s="181">
        <v>0</v>
      </c>
      <c r="AO191" s="181">
        <v>0</v>
      </c>
      <c r="AP191" s="181">
        <v>0</v>
      </c>
      <c r="AQ191" s="181">
        <v>0</v>
      </c>
      <c r="AR191" s="181">
        <v>0</v>
      </c>
      <c r="AS191" s="181">
        <v>0</v>
      </c>
      <c r="AT191" s="182"/>
      <c r="AU191" s="182"/>
      <c r="AV191" s="180"/>
      <c r="AW191" s="180"/>
      <c r="AX191" s="180"/>
      <c r="AY191" s="180"/>
      <c r="AZ191" s="180"/>
      <c r="BA191" s="180"/>
      <c r="BB191" s="180"/>
      <c r="BC191" s="183"/>
      <c r="BD191" s="177"/>
      <c r="BE191" s="178"/>
      <c r="BF191" s="184"/>
      <c r="BG191" s="180"/>
      <c r="BH191" s="180"/>
      <c r="BI191" s="185"/>
      <c r="BJ191" s="185"/>
      <c r="BK191" s="186"/>
      <c r="BL191" s="180"/>
      <c r="BM191" s="180"/>
      <c r="BN191" s="180"/>
      <c r="BO191" s="181"/>
      <c r="BP191" s="181"/>
    </row>
    <row r="192" spans="1:68" ht="12.75" customHeight="1">
      <c r="A192" s="108"/>
      <c r="B192" s="109"/>
      <c r="C192" s="123"/>
      <c r="D192" s="123"/>
      <c r="E192" s="110"/>
      <c r="F192" s="71"/>
      <c r="G192" s="71"/>
      <c r="H192" s="71"/>
      <c r="I192" s="71"/>
      <c r="J192" s="118"/>
      <c r="K192" s="118"/>
      <c r="L192" s="118"/>
      <c r="M192" s="118"/>
      <c r="N192" s="118"/>
      <c r="O192" s="118"/>
      <c r="P192" s="118"/>
      <c r="Q192" s="118"/>
      <c r="R192" s="118"/>
      <c r="S192" s="118"/>
      <c r="T192" s="118"/>
      <c r="U192" s="118"/>
      <c r="V192" s="118"/>
      <c r="W192" s="118"/>
      <c r="X192" s="118"/>
      <c r="Y192" s="118"/>
      <c r="Z192" s="118"/>
      <c r="AA192" s="118"/>
      <c r="AB192" s="118"/>
      <c r="AC192" s="118"/>
      <c r="AD192" s="118"/>
      <c r="AE192" s="118"/>
      <c r="AF192" s="118"/>
      <c r="AG192" s="118"/>
      <c r="AH192" s="118"/>
      <c r="AI192" s="118"/>
      <c r="AJ192" s="118"/>
      <c r="AK192" s="118"/>
      <c r="AL192" s="118"/>
      <c r="AM192" s="118"/>
      <c r="AN192" s="118"/>
      <c r="AO192" s="118"/>
      <c r="AP192" s="118"/>
      <c r="AQ192" s="118"/>
      <c r="AR192" s="118"/>
      <c r="AS192" s="118"/>
      <c r="AT192" s="118"/>
      <c r="AU192" s="118"/>
      <c r="AV192" s="71"/>
      <c r="AW192" s="71"/>
      <c r="AX192" s="71"/>
      <c r="AY192" s="71"/>
      <c r="AZ192" s="71"/>
      <c r="BA192" s="71"/>
      <c r="BB192" s="71"/>
      <c r="BC192" s="111"/>
      <c r="BD192" s="109"/>
      <c r="BE192" s="123"/>
      <c r="BF192" s="112"/>
      <c r="BG192" s="71"/>
      <c r="BH192" s="71"/>
      <c r="BI192" s="113"/>
      <c r="BJ192" s="113"/>
      <c r="BK192" s="107"/>
      <c r="BL192" s="71"/>
      <c r="BM192" s="71"/>
      <c r="BN192" s="71"/>
      <c r="BO192" s="118"/>
      <c r="BP192" s="118"/>
    </row>
    <row r="193" spans="1:68" ht="12.75" customHeight="1">
      <c r="A193" s="108"/>
      <c r="B193" s="109"/>
      <c r="C193" s="108" t="s">
        <v>235</v>
      </c>
      <c r="D193" s="108" t="s">
        <v>236</v>
      </c>
      <c r="E193" s="110"/>
      <c r="F193" s="71"/>
      <c r="G193" s="71"/>
      <c r="H193" s="71"/>
      <c r="I193" s="71"/>
      <c r="J193" s="118"/>
      <c r="K193" s="118"/>
      <c r="L193" s="118"/>
      <c r="M193" s="118"/>
      <c r="N193" s="118"/>
      <c r="O193" s="118"/>
      <c r="P193" s="118"/>
      <c r="Q193" s="118"/>
      <c r="R193" s="118"/>
      <c r="S193" s="118"/>
      <c r="T193" s="118"/>
      <c r="U193" s="118"/>
      <c r="V193" s="118"/>
      <c r="W193" s="118"/>
      <c r="X193" s="118"/>
      <c r="Y193" s="118"/>
      <c r="Z193" s="118"/>
      <c r="AA193" s="118"/>
      <c r="AB193" s="118"/>
      <c r="AC193" s="118"/>
      <c r="AD193" s="118"/>
      <c r="AE193" s="118"/>
      <c r="AF193" s="118"/>
      <c r="AG193" s="118"/>
      <c r="AH193" s="118"/>
      <c r="AI193" s="118"/>
      <c r="AJ193" s="118"/>
      <c r="AK193" s="118"/>
      <c r="AL193" s="118"/>
      <c r="AM193" s="118"/>
      <c r="AN193" s="118"/>
      <c r="AO193" s="118"/>
      <c r="AP193" s="118"/>
      <c r="AQ193" s="118"/>
      <c r="AR193" s="118"/>
      <c r="AS193" s="118"/>
      <c r="AT193" s="118"/>
      <c r="AU193" s="118"/>
      <c r="AV193" s="71"/>
      <c r="AW193" s="71"/>
      <c r="AX193" s="71"/>
      <c r="AY193" s="71"/>
      <c r="AZ193" s="71"/>
      <c r="BA193" s="71"/>
      <c r="BB193" s="71"/>
      <c r="BC193" s="111"/>
      <c r="BD193" s="109"/>
      <c r="BE193" s="108"/>
      <c r="BF193" s="112"/>
      <c r="BG193" s="71"/>
      <c r="BH193" s="71"/>
      <c r="BI193" s="113"/>
      <c r="BJ193" s="113"/>
      <c r="BK193" s="107"/>
      <c r="BL193" s="71"/>
      <c r="BM193" s="71"/>
      <c r="BN193" s="71"/>
      <c r="BO193" s="118"/>
      <c r="BP193" s="118"/>
    </row>
    <row r="194" spans="1:68" ht="12.75" customHeight="1">
      <c r="A194" s="108"/>
      <c r="B194" s="109"/>
      <c r="C194" s="114" t="s">
        <v>237</v>
      </c>
      <c r="D194" s="114" t="s">
        <v>238</v>
      </c>
      <c r="E194" s="110"/>
      <c r="F194" s="71"/>
      <c r="G194" s="71"/>
      <c r="H194" s="71"/>
      <c r="I194" s="71"/>
      <c r="J194" s="118"/>
      <c r="K194" s="118"/>
      <c r="L194" s="118"/>
      <c r="M194" s="118"/>
      <c r="N194" s="118"/>
      <c r="O194" s="118"/>
      <c r="P194" s="118"/>
      <c r="Q194" s="118"/>
      <c r="R194" s="118"/>
      <c r="S194" s="118"/>
      <c r="T194" s="118"/>
      <c r="U194" s="118"/>
      <c r="V194" s="118"/>
      <c r="W194" s="118"/>
      <c r="X194" s="118"/>
      <c r="Y194" s="118"/>
      <c r="Z194" s="118"/>
      <c r="AA194" s="118"/>
      <c r="AB194" s="118"/>
      <c r="AC194" s="118"/>
      <c r="AD194" s="118"/>
      <c r="AE194" s="118"/>
      <c r="AF194" s="118"/>
      <c r="AG194" s="118"/>
      <c r="AH194" s="118"/>
      <c r="AI194" s="172"/>
      <c r="AJ194" s="172"/>
      <c r="AK194" s="172"/>
      <c r="AL194" s="172"/>
      <c r="AM194" s="172"/>
      <c r="AN194" s="172"/>
      <c r="AO194" s="172"/>
      <c r="AP194" s="172"/>
      <c r="AQ194" s="172"/>
      <c r="AR194" s="172"/>
      <c r="AS194" s="172"/>
      <c r="AT194" s="118"/>
      <c r="AU194" s="118"/>
      <c r="AV194" s="71"/>
      <c r="AW194" s="71"/>
      <c r="AX194" s="71"/>
      <c r="AY194" s="71"/>
      <c r="AZ194" s="71"/>
      <c r="BA194" s="71"/>
      <c r="BB194" s="71"/>
      <c r="BC194" s="111"/>
      <c r="BD194" s="109"/>
      <c r="BE194" s="114"/>
      <c r="BF194" s="112"/>
      <c r="BG194" s="71"/>
      <c r="BH194" s="71"/>
      <c r="BI194" s="113"/>
      <c r="BJ194" s="113"/>
      <c r="BK194" s="107"/>
      <c r="BL194" s="71"/>
      <c r="BM194" s="71"/>
      <c r="BN194" s="71"/>
      <c r="BO194" s="118"/>
      <c r="BP194" s="172"/>
    </row>
    <row r="195" spans="1:68" ht="12.75" customHeight="1">
      <c r="A195" s="108"/>
      <c r="B195" s="109"/>
      <c r="C195" s="114" t="s">
        <v>239</v>
      </c>
      <c r="D195" s="114" t="s">
        <v>240</v>
      </c>
      <c r="E195" s="110"/>
      <c r="F195" s="71"/>
      <c r="G195" s="71"/>
      <c r="H195" s="71"/>
      <c r="I195" s="71"/>
      <c r="J195" s="118"/>
      <c r="K195" s="118"/>
      <c r="L195" s="118"/>
      <c r="M195" s="118"/>
      <c r="N195" s="118"/>
      <c r="O195" s="118"/>
      <c r="P195" s="118"/>
      <c r="Q195" s="118"/>
      <c r="R195" s="118"/>
      <c r="S195" s="118"/>
      <c r="T195" s="118"/>
      <c r="U195" s="118"/>
      <c r="V195" s="118"/>
      <c r="W195" s="118"/>
      <c r="X195" s="118"/>
      <c r="Y195" s="118"/>
      <c r="Z195" s="118"/>
      <c r="AA195" s="118"/>
      <c r="AB195" s="118"/>
      <c r="AC195" s="118"/>
      <c r="AD195" s="118"/>
      <c r="AE195" s="118"/>
      <c r="AF195" s="118"/>
      <c r="AG195" s="118"/>
      <c r="AH195" s="118"/>
      <c r="AI195" s="172"/>
      <c r="AJ195" s="172"/>
      <c r="AK195" s="172"/>
      <c r="AL195" s="172"/>
      <c r="AM195" s="172"/>
      <c r="AN195" s="172"/>
      <c r="AO195" s="172"/>
      <c r="AP195" s="172"/>
      <c r="AQ195" s="172"/>
      <c r="AR195" s="172"/>
      <c r="AS195" s="172"/>
      <c r="AT195" s="118"/>
      <c r="AU195" s="118"/>
      <c r="AV195" s="71"/>
      <c r="AW195" s="71"/>
      <c r="AX195" s="71"/>
      <c r="AY195" s="71"/>
      <c r="AZ195" s="71"/>
      <c r="BA195" s="71"/>
      <c r="BB195" s="71"/>
      <c r="BC195" s="111"/>
      <c r="BD195" s="109"/>
      <c r="BE195" s="114"/>
      <c r="BF195" s="112"/>
      <c r="BG195" s="71"/>
      <c r="BH195" s="71"/>
      <c r="BI195" s="113"/>
      <c r="BJ195" s="113"/>
      <c r="BK195" s="107"/>
      <c r="BL195" s="71"/>
      <c r="BM195" s="71"/>
      <c r="BN195" s="71"/>
      <c r="BO195" s="118"/>
      <c r="BP195" s="172"/>
    </row>
    <row r="196" spans="1:68" ht="12.75" customHeight="1">
      <c r="A196" s="108"/>
      <c r="B196" s="109"/>
      <c r="C196" s="108"/>
      <c r="D196" s="108"/>
      <c r="E196" s="110"/>
      <c r="F196" s="71"/>
      <c r="G196" s="71"/>
      <c r="H196" s="71"/>
      <c r="I196" s="71"/>
      <c r="J196" s="118"/>
      <c r="K196" s="118"/>
      <c r="L196" s="118"/>
      <c r="M196" s="118"/>
      <c r="N196" s="118"/>
      <c r="O196" s="118"/>
      <c r="P196" s="118"/>
      <c r="Q196" s="118"/>
      <c r="R196" s="118"/>
      <c r="S196" s="118"/>
      <c r="T196" s="118"/>
      <c r="U196" s="118"/>
      <c r="V196" s="118"/>
      <c r="W196" s="118"/>
      <c r="X196" s="118"/>
      <c r="Y196" s="118"/>
      <c r="Z196" s="118"/>
      <c r="AA196" s="118"/>
      <c r="AB196" s="118"/>
      <c r="AC196" s="118"/>
      <c r="AD196" s="118"/>
      <c r="AE196" s="118"/>
      <c r="AF196" s="118"/>
      <c r="AG196" s="118"/>
      <c r="AH196" s="118"/>
      <c r="AI196" s="118"/>
      <c r="AJ196" s="118"/>
      <c r="AK196" s="118"/>
      <c r="AL196" s="118"/>
      <c r="AM196" s="118"/>
      <c r="AN196" s="118"/>
      <c r="AO196" s="118"/>
      <c r="AP196" s="118"/>
      <c r="AQ196" s="118"/>
      <c r="AR196" s="118"/>
      <c r="AS196" s="118"/>
      <c r="AT196" s="118"/>
      <c r="AU196" s="118"/>
      <c r="AV196" s="71"/>
      <c r="AW196" s="71"/>
      <c r="AX196" s="71"/>
      <c r="AY196" s="71"/>
      <c r="AZ196" s="71"/>
      <c r="BA196" s="71"/>
      <c r="BB196" s="71"/>
      <c r="BC196" s="111"/>
      <c r="BD196" s="109"/>
      <c r="BE196" s="108"/>
      <c r="BF196" s="112"/>
      <c r="BG196" s="71"/>
      <c r="BH196" s="71"/>
      <c r="BI196" s="113"/>
      <c r="BJ196" s="113"/>
      <c r="BK196" s="107"/>
      <c r="BL196" s="71"/>
      <c r="BM196" s="71"/>
      <c r="BN196" s="71"/>
      <c r="BO196" s="118"/>
      <c r="BP196" s="118"/>
    </row>
    <row r="197" spans="1:68" ht="12.75" customHeight="1">
      <c r="A197" s="108"/>
      <c r="B197" s="109"/>
      <c r="C197" s="108" t="s">
        <v>235</v>
      </c>
      <c r="D197" s="108" t="s">
        <v>241</v>
      </c>
      <c r="E197" s="110"/>
      <c r="F197" s="71"/>
      <c r="G197" s="71"/>
      <c r="H197" s="71"/>
      <c r="I197" s="71"/>
      <c r="J197" s="118"/>
      <c r="K197" s="118"/>
      <c r="L197" s="118"/>
      <c r="M197" s="118"/>
      <c r="N197" s="118"/>
      <c r="O197" s="118"/>
      <c r="P197" s="118"/>
      <c r="Q197" s="118"/>
      <c r="R197" s="118"/>
      <c r="S197" s="118"/>
      <c r="T197" s="118"/>
      <c r="U197" s="118"/>
      <c r="V197" s="118"/>
      <c r="W197" s="118"/>
      <c r="X197" s="118"/>
      <c r="Y197" s="118"/>
      <c r="Z197" s="118"/>
      <c r="AA197" s="118"/>
      <c r="AB197" s="118"/>
      <c r="AC197" s="118"/>
      <c r="AD197" s="118"/>
      <c r="AE197" s="118"/>
      <c r="AF197" s="118"/>
      <c r="AG197" s="118"/>
      <c r="AH197" s="118"/>
      <c r="AI197" s="118"/>
      <c r="AJ197" s="118"/>
      <c r="AK197" s="118"/>
      <c r="AL197" s="118"/>
      <c r="AM197" s="118"/>
      <c r="AN197" s="118"/>
      <c r="AO197" s="118"/>
      <c r="AP197" s="118"/>
      <c r="AQ197" s="118"/>
      <c r="AR197" s="118"/>
      <c r="AS197" s="118"/>
      <c r="AT197" s="118"/>
      <c r="AU197" s="118"/>
      <c r="AV197" s="71"/>
      <c r="AW197" s="71"/>
      <c r="AX197" s="71"/>
      <c r="AY197" s="71"/>
      <c r="AZ197" s="71"/>
      <c r="BA197" s="71"/>
      <c r="BB197" s="71"/>
      <c r="BC197" s="111"/>
      <c r="BD197" s="109"/>
      <c r="BE197" s="108"/>
      <c r="BF197" s="112"/>
      <c r="BG197" s="71"/>
      <c r="BH197" s="71"/>
      <c r="BI197" s="113"/>
      <c r="BJ197" s="113"/>
      <c r="BK197" s="107"/>
      <c r="BL197" s="71"/>
      <c r="BM197" s="71"/>
      <c r="BN197" s="71"/>
      <c r="BO197" s="118"/>
      <c r="BP197" s="118"/>
    </row>
    <row r="198" spans="1:68" ht="12.75" customHeight="1">
      <c r="A198" s="108"/>
      <c r="B198" s="109"/>
      <c r="C198" s="114" t="s">
        <v>242</v>
      </c>
      <c r="D198" s="114" t="s">
        <v>243</v>
      </c>
      <c r="E198" s="110"/>
      <c r="F198" s="71"/>
      <c r="G198" s="71"/>
      <c r="H198" s="71"/>
      <c r="I198" s="71"/>
      <c r="J198" s="118"/>
      <c r="K198" s="118"/>
      <c r="L198" s="118"/>
      <c r="M198" s="118"/>
      <c r="N198" s="118"/>
      <c r="O198" s="118"/>
      <c r="P198" s="118"/>
      <c r="Q198" s="118"/>
      <c r="R198" s="118"/>
      <c r="S198" s="118"/>
      <c r="T198" s="118"/>
      <c r="U198" s="118"/>
      <c r="V198" s="118"/>
      <c r="W198" s="118"/>
      <c r="X198" s="118"/>
      <c r="Y198" s="118"/>
      <c r="Z198" s="118"/>
      <c r="AA198" s="118"/>
      <c r="AB198" s="118"/>
      <c r="AC198" s="118"/>
      <c r="AD198" s="118"/>
      <c r="AE198" s="118"/>
      <c r="AF198" s="118"/>
      <c r="AG198" s="118"/>
      <c r="AH198" s="118"/>
      <c r="AI198" s="172"/>
      <c r="AJ198" s="172"/>
      <c r="AK198" s="172"/>
      <c r="AL198" s="172"/>
      <c r="AM198" s="172"/>
      <c r="AN198" s="172"/>
      <c r="AO198" s="172"/>
      <c r="AP198" s="172"/>
      <c r="AQ198" s="172"/>
      <c r="AR198" s="172"/>
      <c r="AS198" s="172"/>
      <c r="AT198" s="118"/>
      <c r="AU198" s="118"/>
      <c r="AV198" s="71"/>
      <c r="AW198" s="71"/>
      <c r="AX198" s="71"/>
      <c r="AY198" s="71"/>
      <c r="AZ198" s="71"/>
      <c r="BA198" s="71"/>
      <c r="BB198" s="71"/>
      <c r="BC198" s="111"/>
      <c r="BD198" s="109"/>
      <c r="BE198" s="114"/>
      <c r="BF198" s="112"/>
      <c r="BG198" s="71"/>
      <c r="BH198" s="71"/>
      <c r="BI198" s="113"/>
      <c r="BJ198" s="113"/>
      <c r="BK198" s="107"/>
      <c r="BL198" s="71"/>
      <c r="BM198" s="71"/>
      <c r="BN198" s="71"/>
      <c r="BO198" s="118"/>
      <c r="BP198" s="172"/>
    </row>
    <row r="199" spans="1:68" ht="12.75" customHeight="1">
      <c r="A199" s="108"/>
      <c r="B199" s="109"/>
      <c r="C199" s="114" t="s">
        <v>244</v>
      </c>
      <c r="D199" s="114" t="s">
        <v>245</v>
      </c>
      <c r="E199" s="110"/>
      <c r="F199" s="71"/>
      <c r="G199" s="71"/>
      <c r="H199" s="71"/>
      <c r="I199" s="71"/>
      <c r="J199" s="118"/>
      <c r="K199" s="118"/>
      <c r="L199" s="118"/>
      <c r="M199" s="118"/>
      <c r="N199" s="118"/>
      <c r="O199" s="118"/>
      <c r="P199" s="118"/>
      <c r="Q199" s="118"/>
      <c r="R199" s="118"/>
      <c r="S199" s="118"/>
      <c r="T199" s="118"/>
      <c r="U199" s="118"/>
      <c r="V199" s="118"/>
      <c r="W199" s="118"/>
      <c r="X199" s="118"/>
      <c r="Y199" s="118"/>
      <c r="Z199" s="118"/>
      <c r="AA199" s="118"/>
      <c r="AB199" s="118"/>
      <c r="AC199" s="118"/>
      <c r="AD199" s="118"/>
      <c r="AE199" s="118"/>
      <c r="AF199" s="118"/>
      <c r="AG199" s="118"/>
      <c r="AH199" s="118"/>
      <c r="AI199" s="172"/>
      <c r="AJ199" s="172"/>
      <c r="AK199" s="172"/>
      <c r="AL199" s="172"/>
      <c r="AM199" s="172"/>
      <c r="AN199" s="172"/>
      <c r="AO199" s="172"/>
      <c r="AP199" s="172"/>
      <c r="AQ199" s="172"/>
      <c r="AR199" s="172"/>
      <c r="AS199" s="172"/>
      <c r="AT199" s="118"/>
      <c r="AU199" s="118"/>
      <c r="AV199" s="71"/>
      <c r="AW199" s="71"/>
      <c r="AX199" s="71"/>
      <c r="AY199" s="71"/>
      <c r="AZ199" s="71"/>
      <c r="BA199" s="71"/>
      <c r="BB199" s="71"/>
      <c r="BC199" s="111"/>
      <c r="BD199" s="109"/>
      <c r="BE199" s="114"/>
      <c r="BF199" s="112"/>
      <c r="BG199" s="71"/>
      <c r="BH199" s="71"/>
      <c r="BI199" s="113"/>
      <c r="BJ199" s="113"/>
      <c r="BK199" s="107"/>
      <c r="BL199" s="71"/>
      <c r="BM199" s="71"/>
      <c r="BN199" s="71"/>
      <c r="BO199" s="118"/>
      <c r="BP199" s="172"/>
    </row>
    <row r="200" spans="1:68" ht="12.75" customHeight="1">
      <c r="A200" s="108"/>
      <c r="B200" s="109"/>
      <c r="C200" s="114"/>
      <c r="D200" s="114"/>
      <c r="E200" s="110"/>
      <c r="F200" s="71"/>
      <c r="G200" s="71"/>
      <c r="H200" s="71"/>
      <c r="I200" s="71"/>
      <c r="J200" s="118"/>
      <c r="K200" s="118"/>
      <c r="L200" s="118"/>
      <c r="M200" s="118"/>
      <c r="N200" s="118"/>
      <c r="O200" s="118"/>
      <c r="P200" s="118"/>
      <c r="Q200" s="118"/>
      <c r="R200" s="118"/>
      <c r="S200" s="118"/>
      <c r="T200" s="118"/>
      <c r="U200" s="118"/>
      <c r="V200" s="118"/>
      <c r="W200" s="118"/>
      <c r="X200" s="118"/>
      <c r="Y200" s="118"/>
      <c r="Z200" s="118"/>
      <c r="AA200" s="118"/>
      <c r="AB200" s="118"/>
      <c r="AC200" s="118"/>
      <c r="AD200" s="118"/>
      <c r="AE200" s="118"/>
      <c r="AF200" s="118"/>
      <c r="AG200" s="118"/>
      <c r="AH200" s="118"/>
      <c r="AI200" s="118"/>
      <c r="AJ200" s="118"/>
      <c r="AK200" s="118"/>
      <c r="AL200" s="118"/>
      <c r="AM200" s="118"/>
      <c r="AN200" s="118"/>
      <c r="AO200" s="118"/>
      <c r="AP200" s="118"/>
      <c r="AQ200" s="118"/>
      <c r="AR200" s="118"/>
      <c r="AS200" s="118"/>
      <c r="AT200" s="118"/>
      <c r="AU200" s="118"/>
      <c r="AV200" s="71"/>
      <c r="AW200" s="71"/>
      <c r="AX200" s="71"/>
      <c r="AY200" s="71"/>
      <c r="AZ200" s="71"/>
      <c r="BA200" s="71"/>
      <c r="BB200" s="71"/>
      <c r="BC200" s="111"/>
      <c r="BD200" s="109"/>
      <c r="BE200" s="114"/>
      <c r="BF200" s="112"/>
      <c r="BG200" s="71"/>
      <c r="BH200" s="71"/>
      <c r="BI200" s="113"/>
      <c r="BJ200" s="113"/>
      <c r="BK200" s="107"/>
      <c r="BL200" s="71"/>
      <c r="BM200" s="71"/>
      <c r="BN200" s="71"/>
      <c r="BO200" s="118"/>
      <c r="BP200" s="118"/>
    </row>
    <row r="201" spans="1:68" ht="12.75" customHeight="1">
      <c r="A201" s="108"/>
      <c r="B201" s="109"/>
      <c r="C201" s="114"/>
      <c r="D201" s="114"/>
      <c r="E201" s="110"/>
      <c r="F201" s="71"/>
      <c r="G201" s="71"/>
      <c r="H201" s="71"/>
      <c r="I201" s="71"/>
      <c r="J201" s="118"/>
      <c r="K201" s="118"/>
      <c r="L201" s="118"/>
      <c r="M201" s="118"/>
      <c r="N201" s="118"/>
      <c r="O201" s="118"/>
      <c r="P201" s="118"/>
      <c r="Q201" s="118"/>
      <c r="R201" s="118"/>
      <c r="S201" s="118"/>
      <c r="T201" s="118"/>
      <c r="U201" s="118"/>
      <c r="V201" s="118"/>
      <c r="W201" s="118"/>
      <c r="X201" s="118"/>
      <c r="Y201" s="118"/>
      <c r="Z201" s="118"/>
      <c r="AA201" s="118"/>
      <c r="AB201" s="118"/>
      <c r="AC201" s="118"/>
      <c r="AD201" s="118"/>
      <c r="AE201" s="118"/>
      <c r="AF201" s="118"/>
      <c r="AG201" s="118"/>
      <c r="AH201" s="118"/>
      <c r="AI201" s="118"/>
      <c r="AJ201" s="118"/>
      <c r="AK201" s="118"/>
      <c r="AL201" s="118"/>
      <c r="AM201" s="118"/>
      <c r="AN201" s="118"/>
      <c r="AO201" s="118"/>
      <c r="AP201" s="118"/>
      <c r="AQ201" s="118"/>
      <c r="AR201" s="118"/>
      <c r="AS201" s="118"/>
      <c r="AT201" s="118"/>
      <c r="AU201" s="118"/>
      <c r="AV201" s="71"/>
      <c r="AW201" s="71"/>
      <c r="AX201" s="71"/>
      <c r="AY201" s="71"/>
      <c r="AZ201" s="71"/>
      <c r="BA201" s="71"/>
      <c r="BB201" s="71"/>
      <c r="BC201" s="111"/>
      <c r="BD201" s="109"/>
      <c r="BE201" s="114"/>
      <c r="BF201" s="112"/>
      <c r="BG201" s="71"/>
      <c r="BH201" s="71"/>
      <c r="BI201" s="113"/>
      <c r="BJ201" s="113"/>
      <c r="BK201" s="107"/>
      <c r="BL201" s="71"/>
      <c r="BM201" s="71"/>
      <c r="BN201" s="71"/>
      <c r="BO201" s="118"/>
      <c r="BP201" s="118"/>
    </row>
    <row r="202" spans="1:68" ht="12.75" customHeight="1">
      <c r="A202" s="108"/>
      <c r="B202" s="109"/>
      <c r="C202" s="170" t="s">
        <v>246</v>
      </c>
      <c r="D202" s="170" t="s">
        <v>194</v>
      </c>
      <c r="E202" s="110"/>
      <c r="F202" s="71"/>
      <c r="G202" s="71"/>
      <c r="H202" s="71"/>
      <c r="I202" s="71"/>
      <c r="J202" s="118"/>
      <c r="K202" s="118"/>
      <c r="L202" s="118"/>
      <c r="M202" s="118"/>
      <c r="N202" s="118"/>
      <c r="O202" s="118"/>
      <c r="P202" s="118"/>
      <c r="Q202" s="118"/>
      <c r="R202" s="118"/>
      <c r="S202" s="118"/>
      <c r="T202" s="118"/>
      <c r="U202" s="118"/>
      <c r="V202" s="118"/>
      <c r="W202" s="118"/>
      <c r="X202" s="118"/>
      <c r="Y202" s="118"/>
      <c r="Z202" s="118"/>
      <c r="AA202" s="118"/>
      <c r="AB202" s="118"/>
      <c r="AC202" s="118"/>
      <c r="AD202" s="118"/>
      <c r="AE202" s="118"/>
      <c r="AF202" s="118"/>
      <c r="AG202" s="118"/>
      <c r="AH202" s="118"/>
      <c r="AI202" s="118"/>
      <c r="AJ202" s="118"/>
      <c r="AK202" s="118"/>
      <c r="AL202" s="118"/>
      <c r="AM202" s="118"/>
      <c r="AN202" s="118"/>
      <c r="AO202" s="118"/>
      <c r="AP202" s="118"/>
      <c r="AQ202" s="118"/>
      <c r="AR202" s="118"/>
      <c r="AS202" s="118"/>
      <c r="AT202" s="118"/>
      <c r="AU202" s="118"/>
      <c r="AV202" s="71"/>
      <c r="AW202" s="71"/>
      <c r="AX202" s="71"/>
      <c r="AY202" s="71"/>
      <c r="AZ202" s="71"/>
      <c r="BA202" s="71"/>
      <c r="BB202" s="71"/>
      <c r="BC202" s="111"/>
      <c r="BD202" s="109"/>
      <c r="BE202" s="170"/>
      <c r="BF202" s="112"/>
      <c r="BG202" s="71"/>
      <c r="BH202" s="71"/>
      <c r="BI202" s="113"/>
      <c r="BJ202" s="113"/>
      <c r="BK202" s="107"/>
      <c r="BL202" s="71"/>
      <c r="BM202" s="71"/>
      <c r="BN202" s="71"/>
      <c r="BO202" s="118"/>
      <c r="BP202" s="118"/>
    </row>
    <row r="203" spans="1:68" ht="10.5" hidden="1" customHeight="1">
      <c r="A203" s="161"/>
      <c r="B203" s="109">
        <v>203620</v>
      </c>
      <c r="C203" s="169" t="s">
        <v>247</v>
      </c>
      <c r="D203" s="169" t="s">
        <v>248</v>
      </c>
      <c r="E203" s="171"/>
      <c r="F203" s="89"/>
      <c r="G203" s="89"/>
      <c r="H203" s="89"/>
      <c r="I203" s="116"/>
      <c r="J203" s="117">
        <v>0</v>
      </c>
      <c r="K203" s="117">
        <v>0</v>
      </c>
      <c r="L203" s="117">
        <v>0</v>
      </c>
      <c r="M203" s="117">
        <v>0</v>
      </c>
      <c r="N203" s="117">
        <v>0</v>
      </c>
      <c r="O203" s="117">
        <v>0</v>
      </c>
      <c r="P203" s="117">
        <v>0</v>
      </c>
      <c r="Q203" s="117">
        <v>0</v>
      </c>
      <c r="R203" s="117">
        <v>0</v>
      </c>
      <c r="S203" s="117">
        <v>0</v>
      </c>
      <c r="T203" s="117">
        <v>0</v>
      </c>
      <c r="U203" s="117">
        <v>90.596999999999994</v>
      </c>
      <c r="V203" s="117">
        <v>0</v>
      </c>
      <c r="W203" s="117">
        <v>0</v>
      </c>
      <c r="X203" s="117">
        <v>0</v>
      </c>
      <c r="Y203" s="117">
        <v>0</v>
      </c>
      <c r="Z203" s="117">
        <v>0</v>
      </c>
      <c r="AA203" s="117">
        <v>0</v>
      </c>
      <c r="AB203" s="117">
        <v>0</v>
      </c>
      <c r="AC203" s="117">
        <v>0</v>
      </c>
      <c r="AD203" s="117">
        <v>0</v>
      </c>
      <c r="AE203" s="117">
        <v>0</v>
      </c>
      <c r="AF203" s="117">
        <v>0</v>
      </c>
      <c r="AG203" s="117">
        <v>0</v>
      </c>
      <c r="AH203" s="117">
        <v>0</v>
      </c>
      <c r="AI203" s="117">
        <v>0</v>
      </c>
      <c r="AJ203" s="117">
        <v>0</v>
      </c>
      <c r="AK203" s="117">
        <v>0</v>
      </c>
      <c r="AL203" s="117">
        <v>0</v>
      </c>
      <c r="AM203" s="117">
        <v>0</v>
      </c>
      <c r="AN203" s="117">
        <v>0</v>
      </c>
      <c r="AO203" s="117">
        <v>0</v>
      </c>
      <c r="AP203" s="117">
        <v>0</v>
      </c>
      <c r="AQ203" s="117">
        <v>0</v>
      </c>
      <c r="AR203" s="117">
        <v>0</v>
      </c>
      <c r="AS203" s="117">
        <v>0</v>
      </c>
      <c r="AT203" s="107"/>
      <c r="AU203" s="107"/>
      <c r="AV203" s="89"/>
      <c r="AW203" s="89"/>
      <c r="AX203" s="89"/>
      <c r="AY203" s="89"/>
      <c r="AZ203" s="89"/>
      <c r="BA203" s="89"/>
      <c r="BB203" s="89"/>
      <c r="BC203" s="163"/>
      <c r="BD203" s="109">
        <v>203620</v>
      </c>
      <c r="BE203" s="169"/>
      <c r="BF203" s="112"/>
      <c r="BG203" s="71"/>
      <c r="BH203" s="71"/>
      <c r="BI203" s="113"/>
      <c r="BJ203" s="113"/>
      <c r="BK203" s="107"/>
      <c r="BL203" s="89"/>
      <c r="BM203" s="89"/>
      <c r="BN203" s="89"/>
      <c r="BO203" s="117"/>
      <c r="BP203" s="117"/>
    </row>
    <row r="204" spans="1:68" ht="10.5" hidden="1" customHeight="1">
      <c r="A204" s="128"/>
      <c r="B204" s="129"/>
      <c r="C204" s="130" t="s">
        <v>197</v>
      </c>
      <c r="D204" s="130" t="s">
        <v>197</v>
      </c>
      <c r="E204" s="187"/>
      <c r="F204" s="131"/>
      <c r="G204" s="131"/>
      <c r="H204" s="131"/>
      <c r="I204" s="125"/>
      <c r="J204" s="132">
        <v>0</v>
      </c>
      <c r="K204" s="132">
        <v>0</v>
      </c>
      <c r="L204" s="132">
        <v>0</v>
      </c>
      <c r="M204" s="132">
        <v>0</v>
      </c>
      <c r="N204" s="132">
        <v>0</v>
      </c>
      <c r="O204" s="132">
        <v>0</v>
      </c>
      <c r="P204" s="132">
        <v>0</v>
      </c>
      <c r="Q204" s="132">
        <v>0</v>
      </c>
      <c r="R204" s="132">
        <v>0</v>
      </c>
      <c r="S204" s="132">
        <v>0</v>
      </c>
      <c r="T204" s="132">
        <v>0</v>
      </c>
      <c r="U204" s="132">
        <v>0.35045975188484729</v>
      </c>
      <c r="V204" s="132">
        <v>0</v>
      </c>
      <c r="W204" s="132">
        <v>0</v>
      </c>
      <c r="X204" s="132">
        <v>0</v>
      </c>
      <c r="Y204" s="132">
        <v>0</v>
      </c>
      <c r="Z204" s="132">
        <v>0</v>
      </c>
      <c r="AA204" s="132">
        <v>0</v>
      </c>
      <c r="AB204" s="132">
        <v>0</v>
      </c>
      <c r="AC204" s="132">
        <v>0</v>
      </c>
      <c r="AD204" s="132">
        <v>0</v>
      </c>
      <c r="AE204" s="132">
        <v>0</v>
      </c>
      <c r="AF204" s="132">
        <v>0</v>
      </c>
      <c r="AG204" s="132">
        <v>0</v>
      </c>
      <c r="AH204" s="132">
        <v>0</v>
      </c>
      <c r="AI204" s="132">
        <v>0</v>
      </c>
      <c r="AJ204" s="132">
        <v>0</v>
      </c>
      <c r="AK204" s="132">
        <v>0</v>
      </c>
      <c r="AL204" s="132">
        <v>0</v>
      </c>
      <c r="AM204" s="132">
        <v>0</v>
      </c>
      <c r="AN204" s="132">
        <v>0</v>
      </c>
      <c r="AO204" s="132">
        <v>0</v>
      </c>
      <c r="AP204" s="132">
        <v>0</v>
      </c>
      <c r="AQ204" s="132">
        <v>0</v>
      </c>
      <c r="AR204" s="132">
        <v>0</v>
      </c>
      <c r="AS204" s="132">
        <v>0</v>
      </c>
      <c r="AT204" s="134"/>
      <c r="AU204" s="134"/>
      <c r="AV204" s="131"/>
      <c r="AW204" s="131"/>
      <c r="AX204" s="131"/>
      <c r="AY204" s="131"/>
      <c r="AZ204" s="131"/>
      <c r="BA204" s="131"/>
      <c r="BB204" s="131"/>
      <c r="BC204" s="135"/>
      <c r="BD204" s="129"/>
      <c r="BE204" s="130"/>
      <c r="BF204" s="167"/>
      <c r="BG204" s="131"/>
      <c r="BH204" s="131"/>
      <c r="BI204" s="168"/>
      <c r="BJ204" s="168"/>
      <c r="BK204" s="136"/>
      <c r="BL204" s="131"/>
      <c r="BM204" s="131"/>
      <c r="BN204" s="131"/>
      <c r="BO204" s="132"/>
      <c r="BP204" s="132"/>
    </row>
    <row r="205" spans="1:68" ht="12.75" customHeight="1">
      <c r="A205" s="161"/>
      <c r="B205" s="109">
        <v>202240</v>
      </c>
      <c r="C205" s="169" t="s">
        <v>249</v>
      </c>
      <c r="D205" s="169" t="s">
        <v>250</v>
      </c>
      <c r="E205" s="171"/>
      <c r="F205" s="89"/>
      <c r="G205" s="89"/>
      <c r="H205" s="89"/>
      <c r="I205" s="116"/>
      <c r="J205" s="117">
        <v>0</v>
      </c>
      <c r="K205" s="117">
        <v>0</v>
      </c>
      <c r="L205" s="117">
        <v>0</v>
      </c>
      <c r="M205" s="117">
        <v>0</v>
      </c>
      <c r="N205" s="117">
        <v>0</v>
      </c>
      <c r="O205" s="117">
        <v>0</v>
      </c>
      <c r="P205" s="117">
        <v>0</v>
      </c>
      <c r="Q205" s="117">
        <v>0</v>
      </c>
      <c r="R205" s="117">
        <v>0</v>
      </c>
      <c r="S205" s="117">
        <v>0</v>
      </c>
      <c r="T205" s="117">
        <v>0</v>
      </c>
      <c r="U205" s="117">
        <v>77.314999999999998</v>
      </c>
      <c r="V205" s="117">
        <v>58.524999999999999</v>
      </c>
      <c r="W205" s="117">
        <v>46.219000000000001</v>
      </c>
      <c r="X205" s="117">
        <v>60.449999999999996</v>
      </c>
      <c r="Y205" s="117">
        <v>73.158999999999992</v>
      </c>
      <c r="Z205" s="117">
        <v>90.325999999999993</v>
      </c>
      <c r="AA205" s="117">
        <v>37.513999999999996</v>
      </c>
      <c r="AB205" s="117">
        <v>70.046999999999997</v>
      </c>
      <c r="AC205" s="117">
        <v>35.01</v>
      </c>
      <c r="AD205" s="117">
        <v>84.260999999999996</v>
      </c>
      <c r="AE205" s="117">
        <v>107.556</v>
      </c>
      <c r="AF205" s="117">
        <v>119.48099999999999</v>
      </c>
      <c r="AG205" s="117">
        <v>87.509</v>
      </c>
      <c r="AH205" s="117">
        <v>99.345999999999989</v>
      </c>
      <c r="AI205" s="117">
        <v>58.01248825973876</v>
      </c>
      <c r="AJ205" s="117">
        <v>58.01248825973876</v>
      </c>
      <c r="AK205" s="117">
        <v>58.01248825973876</v>
      </c>
      <c r="AL205" s="117">
        <v>58.01248825973876</v>
      </c>
      <c r="AM205" s="117">
        <v>58.01248825973876</v>
      </c>
      <c r="AN205" s="117">
        <v>58.01248825973876</v>
      </c>
      <c r="AO205" s="117">
        <v>58.01248825973876</v>
      </c>
      <c r="AP205" s="117">
        <v>58.01248825973876</v>
      </c>
      <c r="AQ205" s="117">
        <v>58.01248825973876</v>
      </c>
      <c r="AR205" s="117">
        <v>58.01248825973876</v>
      </c>
      <c r="AS205" s="117">
        <v>58.01248825973876</v>
      </c>
      <c r="AT205" s="107"/>
      <c r="AU205" s="107"/>
      <c r="AV205" s="89"/>
      <c r="AW205" s="89"/>
      <c r="AX205" s="89"/>
      <c r="AY205" s="89"/>
      <c r="AZ205" s="89"/>
      <c r="BA205" s="89"/>
      <c r="BB205" s="89"/>
      <c r="BC205" s="163"/>
      <c r="BD205" s="109">
        <v>202240</v>
      </c>
      <c r="BE205" s="169"/>
      <c r="BF205" s="112"/>
      <c r="BG205" s="71"/>
      <c r="BH205" s="71"/>
      <c r="BI205" s="113"/>
      <c r="BJ205" s="113"/>
      <c r="BK205" s="107"/>
      <c r="BL205" s="89"/>
      <c r="BM205" s="89"/>
      <c r="BN205" s="89"/>
      <c r="BO205" s="117"/>
      <c r="BP205" s="117"/>
    </row>
    <row r="206" spans="1:68" ht="12.75" customHeight="1">
      <c r="A206" s="128"/>
      <c r="B206" s="129"/>
      <c r="C206" s="130" t="s">
        <v>197</v>
      </c>
      <c r="D206" s="130" t="s">
        <v>197</v>
      </c>
      <c r="E206" s="187"/>
      <c r="F206" s="131"/>
      <c r="G206" s="131"/>
      <c r="H206" s="131"/>
      <c r="I206" s="125"/>
      <c r="J206" s="132">
        <v>0</v>
      </c>
      <c r="K206" s="132">
        <v>0</v>
      </c>
      <c r="L206" s="132">
        <v>0</v>
      </c>
      <c r="M206" s="132">
        <v>0</v>
      </c>
      <c r="N206" s="132">
        <v>0</v>
      </c>
      <c r="O206" s="132">
        <v>0</v>
      </c>
      <c r="P206" s="132">
        <v>0</v>
      </c>
      <c r="Q206" s="132">
        <v>0</v>
      </c>
      <c r="R206" s="132">
        <v>0</v>
      </c>
      <c r="S206" s="132">
        <v>0</v>
      </c>
      <c r="T206" s="132">
        <v>0</v>
      </c>
      <c r="U206" s="132">
        <v>0.2990804962303053</v>
      </c>
      <c r="V206" s="132">
        <v>0.52581691418919529</v>
      </c>
      <c r="W206" s="132">
        <v>0.33263523044592219</v>
      </c>
      <c r="X206" s="132">
        <v>0.35065839085793837</v>
      </c>
      <c r="Y206" s="132">
        <v>0.26199608218108633</v>
      </c>
      <c r="Z206" s="132">
        <v>0.27819064895546841</v>
      </c>
      <c r="AA206" s="132">
        <v>0.12653727577529969</v>
      </c>
      <c r="AB206" s="132">
        <v>0.31537360203144416</v>
      </c>
      <c r="AC206" s="132">
        <v>0.18861215716063548</v>
      </c>
      <c r="AD206" s="132">
        <v>0.25790288813526119</v>
      </c>
      <c r="AE206" s="132">
        <v>0.30355268059741936</v>
      </c>
      <c r="AF206" s="132">
        <v>0.29146683580123439</v>
      </c>
      <c r="AG206" s="132">
        <v>0.25768712050271803</v>
      </c>
      <c r="AH206" s="132">
        <v>0.19068879142393733</v>
      </c>
      <c r="AI206" s="188">
        <v>0.19068879142393733</v>
      </c>
      <c r="AJ206" s="188">
        <v>0.19068879142393733</v>
      </c>
      <c r="AK206" s="188">
        <v>0.19068879142393733</v>
      </c>
      <c r="AL206" s="188">
        <v>0.19068879142393733</v>
      </c>
      <c r="AM206" s="188">
        <v>0.19068879142393733</v>
      </c>
      <c r="AN206" s="188">
        <v>0.19068879142393733</v>
      </c>
      <c r="AO206" s="188">
        <v>0.19068879142393733</v>
      </c>
      <c r="AP206" s="188">
        <v>0.19068879142393733</v>
      </c>
      <c r="AQ206" s="188">
        <v>0.19068879142393733</v>
      </c>
      <c r="AR206" s="188">
        <v>0.19068879142393733</v>
      </c>
      <c r="AS206" s="188">
        <v>0.19068879142393733</v>
      </c>
      <c r="AT206" s="134"/>
      <c r="AU206" s="134"/>
      <c r="AV206" s="131"/>
      <c r="AW206" s="131"/>
      <c r="AX206" s="131"/>
      <c r="AY206" s="131"/>
      <c r="AZ206" s="131"/>
      <c r="BA206" s="131"/>
      <c r="BB206" s="131"/>
      <c r="BC206" s="135"/>
      <c r="BD206" s="129"/>
      <c r="BE206" s="130"/>
      <c r="BF206" s="167"/>
      <c r="BG206" s="131"/>
      <c r="BH206" s="131"/>
      <c r="BI206" s="168"/>
      <c r="BJ206" s="168"/>
      <c r="BK206" s="136"/>
      <c r="BL206" s="131"/>
      <c r="BM206" s="131"/>
      <c r="BN206" s="131"/>
      <c r="BO206" s="132"/>
      <c r="BP206" s="188"/>
    </row>
    <row r="207" spans="1:68" ht="12.75" customHeight="1">
      <c r="A207" s="161"/>
      <c r="B207" s="109">
        <v>201420</v>
      </c>
      <c r="C207" s="169" t="s">
        <v>251</v>
      </c>
      <c r="D207" s="169" t="s">
        <v>252</v>
      </c>
      <c r="E207" s="171"/>
      <c r="F207" s="89"/>
      <c r="G207" s="89"/>
      <c r="H207" s="89"/>
      <c r="I207" s="116"/>
      <c r="J207" s="117">
        <v>26.073387999999998</v>
      </c>
      <c r="K207" s="117">
        <v>25.429503</v>
      </c>
      <c r="L207" s="117">
        <v>11.502606</v>
      </c>
      <c r="M207" s="117">
        <v>28.697275999999999</v>
      </c>
      <c r="N207" s="117">
        <v>36.584029999999998</v>
      </c>
      <c r="O207" s="117">
        <v>18.119844999999998</v>
      </c>
      <c r="P207" s="117">
        <v>21.056153999999999</v>
      </c>
      <c r="Q207" s="117">
        <v>18.696109</v>
      </c>
      <c r="R207" s="117">
        <v>209.217626</v>
      </c>
      <c r="S207" s="117">
        <v>218.74762199999998</v>
      </c>
      <c r="T207" s="117">
        <v>196.56985599999999</v>
      </c>
      <c r="U207" s="117">
        <v>0</v>
      </c>
      <c r="V207" s="117">
        <v>52.777999999999999</v>
      </c>
      <c r="W207" s="117">
        <v>92.728999999999999</v>
      </c>
      <c r="X207" s="117">
        <v>111.94</v>
      </c>
      <c r="Y207" s="117">
        <v>206.078</v>
      </c>
      <c r="Z207" s="117">
        <v>234.36499999999998</v>
      </c>
      <c r="AA207" s="117">
        <v>258.952</v>
      </c>
      <c r="AB207" s="117">
        <v>152.06100000000001</v>
      </c>
      <c r="AC207" s="117">
        <v>150.60899999999998</v>
      </c>
      <c r="AD207" s="117">
        <v>242.45499999999998</v>
      </c>
      <c r="AE207" s="117">
        <v>246.768</v>
      </c>
      <c r="AF207" s="117">
        <v>290.44900000000001</v>
      </c>
      <c r="AG207" s="117">
        <v>252.08499999999998</v>
      </c>
      <c r="AH207" s="117">
        <v>421.63899999999995</v>
      </c>
      <c r="AI207" s="117">
        <v>246.21351174026123</v>
      </c>
      <c r="AJ207" s="117">
        <v>246.21351174026123</v>
      </c>
      <c r="AK207" s="117">
        <v>246.21351174026123</v>
      </c>
      <c r="AL207" s="117">
        <v>246.21351174026123</v>
      </c>
      <c r="AM207" s="117">
        <v>246.21351174026123</v>
      </c>
      <c r="AN207" s="117">
        <v>246.21351174026123</v>
      </c>
      <c r="AO207" s="117">
        <v>246.21351174026123</v>
      </c>
      <c r="AP207" s="117">
        <v>246.21351174026123</v>
      </c>
      <c r="AQ207" s="117">
        <v>246.21351174026123</v>
      </c>
      <c r="AR207" s="117">
        <v>246.21351174026123</v>
      </c>
      <c r="AS207" s="117">
        <v>246.21351174026123</v>
      </c>
      <c r="AT207" s="107"/>
      <c r="AU207" s="107"/>
      <c r="AV207" s="89"/>
      <c r="AW207" s="89"/>
      <c r="AX207" s="89"/>
      <c r="AY207" s="89"/>
      <c r="AZ207" s="89"/>
      <c r="BA207" s="89"/>
      <c r="BB207" s="89"/>
      <c r="BC207" s="163"/>
      <c r="BD207" s="109">
        <v>201420</v>
      </c>
      <c r="BE207" s="169"/>
      <c r="BF207" s="112"/>
      <c r="BG207" s="71"/>
      <c r="BH207" s="71"/>
      <c r="BI207" s="113"/>
      <c r="BJ207" s="113"/>
      <c r="BK207" s="107"/>
      <c r="BL207" s="89"/>
      <c r="BM207" s="89"/>
      <c r="BN207" s="89"/>
      <c r="BO207" s="117"/>
      <c r="BP207" s="117"/>
    </row>
    <row r="208" spans="1:68" ht="12.75" customHeight="1">
      <c r="A208" s="128"/>
      <c r="B208" s="129"/>
      <c r="C208" s="130" t="s">
        <v>197</v>
      </c>
      <c r="D208" s="130" t="s">
        <v>197</v>
      </c>
      <c r="E208" s="187"/>
      <c r="F208" s="131"/>
      <c r="G208" s="131"/>
      <c r="H208" s="131"/>
      <c r="I208" s="125"/>
      <c r="J208" s="132">
        <v>1</v>
      </c>
      <c r="K208" s="132">
        <v>1.0000000000000002</v>
      </c>
      <c r="L208" s="132">
        <v>1</v>
      </c>
      <c r="M208" s="132">
        <v>1</v>
      </c>
      <c r="N208" s="132">
        <v>1</v>
      </c>
      <c r="O208" s="132">
        <v>1</v>
      </c>
      <c r="P208" s="132">
        <v>1</v>
      </c>
      <c r="Q208" s="132">
        <v>1</v>
      </c>
      <c r="R208" s="132">
        <v>1</v>
      </c>
      <c r="S208" s="132">
        <v>0.99999999999999989</v>
      </c>
      <c r="T208" s="132">
        <v>1</v>
      </c>
      <c r="U208" s="132">
        <v>0</v>
      </c>
      <c r="V208" s="132">
        <v>0.47418308581080482</v>
      </c>
      <c r="W208" s="132">
        <v>0.66736476955407775</v>
      </c>
      <c r="X208" s="132">
        <v>0.64934160914206163</v>
      </c>
      <c r="Y208" s="132">
        <v>0.73800391781891383</v>
      </c>
      <c r="Z208" s="132">
        <v>0.72180935104453159</v>
      </c>
      <c r="AA208" s="132">
        <v>0.87346272422470028</v>
      </c>
      <c r="AB208" s="132">
        <v>0.68462639796855584</v>
      </c>
      <c r="AC208" s="132">
        <v>0.81138784283936438</v>
      </c>
      <c r="AD208" s="132">
        <v>0.7420971118647387</v>
      </c>
      <c r="AE208" s="132">
        <v>0.69644731940258076</v>
      </c>
      <c r="AF208" s="132">
        <v>0.70853316419876577</v>
      </c>
      <c r="AG208" s="132">
        <v>0.74231287949728209</v>
      </c>
      <c r="AH208" s="132">
        <v>0.80931120857606254</v>
      </c>
      <c r="AI208" s="132">
        <v>0.80931120857606265</v>
      </c>
      <c r="AJ208" s="132">
        <v>0.80931120857606265</v>
      </c>
      <c r="AK208" s="132">
        <v>0.80931120857606265</v>
      </c>
      <c r="AL208" s="132">
        <v>0.80931120857606265</v>
      </c>
      <c r="AM208" s="132">
        <v>0.80931120857606265</v>
      </c>
      <c r="AN208" s="132">
        <v>0.80931120857606265</v>
      </c>
      <c r="AO208" s="132">
        <v>0.80931120857606265</v>
      </c>
      <c r="AP208" s="132">
        <v>0.80931120857606265</v>
      </c>
      <c r="AQ208" s="132">
        <v>0.80931120857606265</v>
      </c>
      <c r="AR208" s="132">
        <v>0.80931120857606265</v>
      </c>
      <c r="AS208" s="132">
        <v>0.80931120857606265</v>
      </c>
      <c r="AT208" s="134"/>
      <c r="AU208" s="134"/>
      <c r="AV208" s="131"/>
      <c r="AW208" s="131"/>
      <c r="AX208" s="131"/>
      <c r="AY208" s="131"/>
      <c r="AZ208" s="131"/>
      <c r="BA208" s="131"/>
      <c r="BB208" s="131"/>
      <c r="BC208" s="135"/>
      <c r="BD208" s="129"/>
      <c r="BE208" s="130"/>
      <c r="BF208" s="167"/>
      <c r="BG208" s="131"/>
      <c r="BH208" s="131"/>
      <c r="BI208" s="168"/>
      <c r="BJ208" s="168"/>
      <c r="BK208" s="136"/>
      <c r="BL208" s="131"/>
      <c r="BM208" s="131"/>
      <c r="BN208" s="131"/>
      <c r="BO208" s="132"/>
      <c r="BP208" s="132"/>
    </row>
    <row r="209" spans="1:68" ht="12.75" customHeight="1">
      <c r="A209" s="108"/>
      <c r="B209" s="109"/>
      <c r="C209" s="123"/>
      <c r="D209" s="123"/>
      <c r="E209" s="187"/>
      <c r="F209" s="71"/>
      <c r="G209" s="71"/>
      <c r="H209" s="71"/>
      <c r="I209" s="71"/>
      <c r="J209" s="118"/>
      <c r="K209" s="118"/>
      <c r="L209" s="118"/>
      <c r="M209" s="118"/>
      <c r="N209" s="118"/>
      <c r="O209" s="118"/>
      <c r="P209" s="118"/>
      <c r="Q209" s="118"/>
      <c r="R209" s="118"/>
      <c r="S209" s="118"/>
      <c r="T209" s="118"/>
      <c r="U209" s="118"/>
      <c r="V209" s="118"/>
      <c r="W209" s="118"/>
      <c r="X209" s="118"/>
      <c r="Y209" s="118"/>
      <c r="Z209" s="118"/>
      <c r="AA209" s="118"/>
      <c r="AB209" s="118"/>
      <c r="AC209" s="118"/>
      <c r="AD209" s="118"/>
      <c r="AE209" s="118"/>
      <c r="AF209" s="118"/>
      <c r="AG209" s="118"/>
      <c r="AH209" s="118"/>
      <c r="AI209" s="118"/>
      <c r="AJ209" s="118"/>
      <c r="AK209" s="118"/>
      <c r="AL209" s="118"/>
      <c r="AM209" s="118"/>
      <c r="AN209" s="118"/>
      <c r="AO209" s="118"/>
      <c r="AP209" s="118"/>
      <c r="AQ209" s="118"/>
      <c r="AR209" s="118"/>
      <c r="AS209" s="118"/>
      <c r="AT209" s="118"/>
      <c r="AU209" s="118"/>
      <c r="AV209" s="71"/>
      <c r="AW209" s="71"/>
      <c r="AX209" s="71"/>
      <c r="AY209" s="71"/>
      <c r="AZ209" s="71"/>
      <c r="BA209" s="71"/>
      <c r="BB209" s="71"/>
      <c r="BC209" s="111"/>
      <c r="BD209" s="109"/>
      <c r="BE209" s="123"/>
      <c r="BF209" s="112"/>
      <c r="BG209" s="71"/>
      <c r="BH209" s="71"/>
      <c r="BI209" s="113"/>
      <c r="BJ209" s="113"/>
      <c r="BK209" s="107"/>
      <c r="BL209" s="71"/>
      <c r="BM209" s="71"/>
      <c r="BN209" s="71"/>
      <c r="BO209" s="118"/>
      <c r="BP209" s="118"/>
    </row>
    <row r="210" spans="1:68" ht="12.75" customHeight="1">
      <c r="A210" s="108"/>
      <c r="B210" s="109"/>
      <c r="C210" s="108"/>
      <c r="D210" s="108"/>
      <c r="E210" s="187"/>
      <c r="F210" s="71"/>
      <c r="G210" s="71"/>
      <c r="H210" s="71"/>
      <c r="I210" s="71"/>
      <c r="J210" s="118"/>
      <c r="K210" s="118"/>
      <c r="L210" s="118"/>
      <c r="M210" s="118"/>
      <c r="N210" s="118"/>
      <c r="O210" s="118"/>
      <c r="P210" s="118"/>
      <c r="Q210" s="118"/>
      <c r="R210" s="118"/>
      <c r="S210" s="118"/>
      <c r="T210" s="118"/>
      <c r="U210" s="118"/>
      <c r="V210" s="118"/>
      <c r="W210" s="118"/>
      <c r="X210" s="118"/>
      <c r="Y210" s="118"/>
      <c r="Z210" s="118"/>
      <c r="AA210" s="118"/>
      <c r="AB210" s="118"/>
      <c r="AC210" s="118"/>
      <c r="AD210" s="118"/>
      <c r="AE210" s="118"/>
      <c r="AF210" s="118"/>
      <c r="AG210" s="118"/>
      <c r="AH210" s="118"/>
      <c r="AI210" s="118"/>
      <c r="AJ210" s="118"/>
      <c r="AK210" s="118"/>
      <c r="AL210" s="118"/>
      <c r="AM210" s="118"/>
      <c r="AN210" s="118"/>
      <c r="AO210" s="118"/>
      <c r="AP210" s="118"/>
      <c r="AQ210" s="118"/>
      <c r="AR210" s="118"/>
      <c r="AS210" s="118"/>
      <c r="AT210" s="118"/>
      <c r="AU210" s="118"/>
      <c r="AV210" s="71"/>
      <c r="AW210" s="71"/>
      <c r="AX210" s="71"/>
      <c r="AY210" s="71"/>
      <c r="AZ210" s="71"/>
      <c r="BA210" s="71"/>
      <c r="BB210" s="71"/>
      <c r="BC210" s="111"/>
      <c r="BD210" s="109"/>
      <c r="BE210" s="108"/>
      <c r="BF210" s="112"/>
      <c r="BG210" s="71"/>
      <c r="BH210" s="71"/>
      <c r="BI210" s="113"/>
      <c r="BJ210" s="113"/>
      <c r="BK210" s="107"/>
      <c r="BL210" s="71"/>
      <c r="BM210" s="71"/>
      <c r="BN210" s="71"/>
      <c r="BO210" s="118"/>
      <c r="BP210" s="118"/>
    </row>
    <row r="211" spans="1:68" ht="12.75" customHeight="1">
      <c r="A211" s="108"/>
      <c r="B211" s="109"/>
      <c r="C211" s="170" t="s">
        <v>253</v>
      </c>
      <c r="D211" s="170" t="s">
        <v>194</v>
      </c>
      <c r="E211" s="187"/>
      <c r="F211" s="71"/>
      <c r="G211" s="71"/>
      <c r="H211" s="71"/>
      <c r="I211" s="71"/>
      <c r="J211" s="118"/>
      <c r="K211" s="118"/>
      <c r="L211" s="118"/>
      <c r="M211" s="118"/>
      <c r="N211" s="118"/>
      <c r="O211" s="118"/>
      <c r="P211" s="118"/>
      <c r="Q211" s="118"/>
      <c r="R211" s="118"/>
      <c r="S211" s="118"/>
      <c r="T211" s="118"/>
      <c r="U211" s="118"/>
      <c r="V211" s="118"/>
      <c r="W211" s="118"/>
      <c r="X211" s="118"/>
      <c r="Y211" s="118"/>
      <c r="Z211" s="118"/>
      <c r="AA211" s="118"/>
      <c r="AB211" s="118"/>
      <c r="AC211" s="118"/>
      <c r="AD211" s="118"/>
      <c r="AE211" s="118"/>
      <c r="AF211" s="118"/>
      <c r="AG211" s="118"/>
      <c r="AH211" s="118"/>
      <c r="AI211" s="118"/>
      <c r="AJ211" s="118"/>
      <c r="AK211" s="118"/>
      <c r="AL211" s="118"/>
      <c r="AM211" s="118"/>
      <c r="AN211" s="118"/>
      <c r="AO211" s="118"/>
      <c r="AP211" s="118"/>
      <c r="AQ211" s="118"/>
      <c r="AR211" s="118"/>
      <c r="AS211" s="118"/>
      <c r="AT211" s="118"/>
      <c r="AU211" s="118"/>
      <c r="AV211" s="71"/>
      <c r="AW211" s="71"/>
      <c r="AX211" s="71"/>
      <c r="AY211" s="71"/>
      <c r="AZ211" s="71"/>
      <c r="BA211" s="71"/>
      <c r="BB211" s="71"/>
      <c r="BC211" s="111"/>
      <c r="BD211" s="109"/>
      <c r="BE211" s="170"/>
      <c r="BF211" s="112"/>
      <c r="BG211" s="71"/>
      <c r="BH211" s="71"/>
      <c r="BI211" s="113"/>
      <c r="BJ211" s="113"/>
      <c r="BK211" s="107"/>
      <c r="BL211" s="71"/>
      <c r="BM211" s="71"/>
      <c r="BN211" s="71"/>
      <c r="BO211" s="118"/>
      <c r="BP211" s="118"/>
    </row>
    <row r="212" spans="1:68" ht="10.5" hidden="1" customHeight="1">
      <c r="A212" s="161"/>
      <c r="B212" s="109">
        <v>204050</v>
      </c>
      <c r="C212" s="169" t="s">
        <v>254</v>
      </c>
      <c r="D212" s="169" t="s">
        <v>255</v>
      </c>
      <c r="E212" s="171"/>
      <c r="F212" s="89"/>
      <c r="G212" s="89"/>
      <c r="H212" s="89"/>
      <c r="I212" s="116"/>
      <c r="J212" s="117">
        <v>0</v>
      </c>
      <c r="K212" s="117">
        <v>0</v>
      </c>
      <c r="L212" s="117">
        <v>0</v>
      </c>
      <c r="M212" s="117">
        <v>0</v>
      </c>
      <c r="N212" s="117">
        <v>0</v>
      </c>
      <c r="O212" s="117">
        <v>0</v>
      </c>
      <c r="P212" s="117">
        <v>0</v>
      </c>
      <c r="Q212" s="117">
        <v>0</v>
      </c>
      <c r="R212" s="117">
        <v>0</v>
      </c>
      <c r="S212" s="117">
        <v>0</v>
      </c>
      <c r="T212" s="117">
        <v>0</v>
      </c>
      <c r="U212" s="117">
        <v>89.397999999999996</v>
      </c>
      <c r="V212" s="117">
        <v>0</v>
      </c>
      <c r="W212" s="117">
        <v>0</v>
      </c>
      <c r="X212" s="117">
        <v>0</v>
      </c>
      <c r="Y212" s="117">
        <v>0</v>
      </c>
      <c r="Z212" s="117">
        <v>0</v>
      </c>
      <c r="AA212" s="117">
        <v>0</v>
      </c>
      <c r="AB212" s="117">
        <v>0</v>
      </c>
      <c r="AC212" s="117">
        <v>0</v>
      </c>
      <c r="AD212" s="117">
        <v>0</v>
      </c>
      <c r="AE212" s="117">
        <v>0</v>
      </c>
      <c r="AF212" s="117">
        <v>0</v>
      </c>
      <c r="AG212" s="117">
        <v>0</v>
      </c>
      <c r="AH212" s="117">
        <v>0</v>
      </c>
      <c r="AI212" s="117">
        <v>0</v>
      </c>
      <c r="AJ212" s="117">
        <v>0</v>
      </c>
      <c r="AK212" s="117">
        <v>0</v>
      </c>
      <c r="AL212" s="117">
        <v>0</v>
      </c>
      <c r="AM212" s="117">
        <v>0</v>
      </c>
      <c r="AN212" s="117">
        <v>0</v>
      </c>
      <c r="AO212" s="117">
        <v>0</v>
      </c>
      <c r="AP212" s="117">
        <v>0</v>
      </c>
      <c r="AQ212" s="117">
        <v>0</v>
      </c>
      <c r="AR212" s="117">
        <v>0</v>
      </c>
      <c r="AS212" s="117">
        <v>0</v>
      </c>
      <c r="AT212" s="107"/>
      <c r="AU212" s="107"/>
      <c r="AV212" s="89"/>
      <c r="AW212" s="89"/>
      <c r="AX212" s="89"/>
      <c r="AY212" s="89"/>
      <c r="AZ212" s="89"/>
      <c r="BA212" s="89"/>
      <c r="BB212" s="89"/>
      <c r="BC212" s="163"/>
      <c r="BD212" s="109">
        <v>204050</v>
      </c>
      <c r="BE212" s="169"/>
      <c r="BF212" s="112"/>
      <c r="BG212" s="71"/>
      <c r="BH212" s="71"/>
      <c r="BI212" s="113"/>
      <c r="BJ212" s="113"/>
      <c r="BK212" s="107"/>
      <c r="BL212" s="89"/>
      <c r="BM212" s="89"/>
      <c r="BN212" s="89"/>
      <c r="BO212" s="117"/>
      <c r="BP212" s="117"/>
    </row>
    <row r="213" spans="1:68" ht="10.5" hidden="1" customHeight="1">
      <c r="A213" s="128"/>
      <c r="B213" s="129"/>
      <c r="C213" s="130" t="s">
        <v>197</v>
      </c>
      <c r="D213" s="130" t="s">
        <v>197</v>
      </c>
      <c r="E213" s="187"/>
      <c r="F213" s="131"/>
      <c r="G213" s="131"/>
      <c r="H213" s="131"/>
      <c r="I213" s="125"/>
      <c r="J213" s="132">
        <v>0</v>
      </c>
      <c r="K213" s="132">
        <v>0</v>
      </c>
      <c r="L213" s="132">
        <v>0</v>
      </c>
      <c r="M213" s="132">
        <v>0</v>
      </c>
      <c r="N213" s="132">
        <v>0</v>
      </c>
      <c r="O213" s="132">
        <v>0</v>
      </c>
      <c r="P213" s="132">
        <v>0</v>
      </c>
      <c r="Q213" s="132">
        <v>0</v>
      </c>
      <c r="R213" s="132">
        <v>0</v>
      </c>
      <c r="S213" s="132">
        <v>0</v>
      </c>
      <c r="T213" s="132">
        <v>0</v>
      </c>
      <c r="U213" s="132">
        <v>0.3553871779480105</v>
      </c>
      <c r="V213" s="132">
        <v>0</v>
      </c>
      <c r="W213" s="132">
        <v>0</v>
      </c>
      <c r="X213" s="132">
        <v>0</v>
      </c>
      <c r="Y213" s="132">
        <v>0</v>
      </c>
      <c r="Z213" s="132">
        <v>0</v>
      </c>
      <c r="AA213" s="132">
        <v>0</v>
      </c>
      <c r="AB213" s="132">
        <v>0</v>
      </c>
      <c r="AC213" s="132">
        <v>0</v>
      </c>
      <c r="AD213" s="132">
        <v>0</v>
      </c>
      <c r="AE213" s="132">
        <v>0</v>
      </c>
      <c r="AF213" s="132">
        <v>0</v>
      </c>
      <c r="AG213" s="132">
        <v>0</v>
      </c>
      <c r="AH213" s="132">
        <v>0</v>
      </c>
      <c r="AI213" s="132">
        <v>0</v>
      </c>
      <c r="AJ213" s="132">
        <v>0</v>
      </c>
      <c r="AK213" s="132">
        <v>0</v>
      </c>
      <c r="AL213" s="132">
        <v>0</v>
      </c>
      <c r="AM213" s="132">
        <v>0</v>
      </c>
      <c r="AN213" s="132">
        <v>0</v>
      </c>
      <c r="AO213" s="132">
        <v>0</v>
      </c>
      <c r="AP213" s="132">
        <v>0</v>
      </c>
      <c r="AQ213" s="132">
        <v>0</v>
      </c>
      <c r="AR213" s="132">
        <v>0</v>
      </c>
      <c r="AS213" s="132">
        <v>0</v>
      </c>
      <c r="AT213" s="134"/>
      <c r="AU213" s="134"/>
      <c r="AV213" s="131"/>
      <c r="AW213" s="131"/>
      <c r="AX213" s="131"/>
      <c r="AY213" s="131"/>
      <c r="AZ213" s="131"/>
      <c r="BA213" s="131"/>
      <c r="BB213" s="131"/>
      <c r="BC213" s="135"/>
      <c r="BD213" s="129"/>
      <c r="BE213" s="130"/>
      <c r="BF213" s="167"/>
      <c r="BG213" s="131"/>
      <c r="BH213" s="131"/>
      <c r="BI213" s="168"/>
      <c r="BJ213" s="168"/>
      <c r="BK213" s="136"/>
      <c r="BL213" s="131"/>
      <c r="BM213" s="131"/>
      <c r="BN213" s="131"/>
      <c r="BO213" s="132"/>
      <c r="BP213" s="132"/>
    </row>
    <row r="214" spans="1:68" ht="12.75" customHeight="1">
      <c r="A214" s="161"/>
      <c r="B214" s="109">
        <v>202570</v>
      </c>
      <c r="C214" s="169" t="s">
        <v>256</v>
      </c>
      <c r="D214" s="169" t="s">
        <v>257</v>
      </c>
      <c r="E214" s="171"/>
      <c r="F214" s="89"/>
      <c r="G214" s="89"/>
      <c r="H214" s="89"/>
      <c r="I214" s="116"/>
      <c r="J214" s="117">
        <v>0</v>
      </c>
      <c r="K214" s="117">
        <v>0</v>
      </c>
      <c r="L214" s="117">
        <v>0</v>
      </c>
      <c r="M214" s="117">
        <v>0</v>
      </c>
      <c r="N214" s="117">
        <v>0</v>
      </c>
      <c r="O214" s="117">
        <v>0</v>
      </c>
      <c r="P214" s="117">
        <v>0</v>
      </c>
      <c r="Q214" s="117">
        <v>0</v>
      </c>
      <c r="R214" s="117">
        <v>0</v>
      </c>
      <c r="S214" s="117">
        <v>0</v>
      </c>
      <c r="T214" s="117">
        <v>0</v>
      </c>
      <c r="U214" s="117">
        <v>72.754999999999995</v>
      </c>
      <c r="V214" s="117">
        <v>69.295000000000002</v>
      </c>
      <c r="W214" s="117">
        <v>53.678999999999995</v>
      </c>
      <c r="X214" s="117">
        <v>58.544999999999995</v>
      </c>
      <c r="Y214" s="117">
        <v>62.143000000000001</v>
      </c>
      <c r="Z214" s="117">
        <v>52.305</v>
      </c>
      <c r="AA214" s="117">
        <v>195.66499999999999</v>
      </c>
      <c r="AB214" s="117">
        <v>41.211999999999996</v>
      </c>
      <c r="AC214" s="117">
        <v>29.186999999999998</v>
      </c>
      <c r="AD214" s="117">
        <v>114.911</v>
      </c>
      <c r="AE214" s="117">
        <v>47.891999999999996</v>
      </c>
      <c r="AF214" s="117">
        <v>107.154</v>
      </c>
      <c r="AG214" s="117">
        <v>65.043999999999997</v>
      </c>
      <c r="AH214" s="117">
        <v>27.171999999999997</v>
      </c>
      <c r="AI214" s="117">
        <v>20.612777719594064</v>
      </c>
      <c r="AJ214" s="117">
        <v>20.612777719594064</v>
      </c>
      <c r="AK214" s="117">
        <v>20.612777719594064</v>
      </c>
      <c r="AL214" s="117">
        <v>20.612777719594064</v>
      </c>
      <c r="AM214" s="117">
        <v>20.612777719594064</v>
      </c>
      <c r="AN214" s="117">
        <v>20.612777719594064</v>
      </c>
      <c r="AO214" s="117">
        <v>20.612777719594064</v>
      </c>
      <c r="AP214" s="117">
        <v>20.612777719594064</v>
      </c>
      <c r="AQ214" s="117">
        <v>20.612777719594064</v>
      </c>
      <c r="AR214" s="117">
        <v>20.612777719594064</v>
      </c>
      <c r="AS214" s="117">
        <v>20.612777719594064</v>
      </c>
      <c r="AT214" s="107"/>
      <c r="AU214" s="107"/>
      <c r="AV214" s="89"/>
      <c r="AW214" s="89"/>
      <c r="AX214" s="89"/>
      <c r="AY214" s="89"/>
      <c r="AZ214" s="89"/>
      <c r="BA214" s="89"/>
      <c r="BB214" s="89"/>
      <c r="BC214" s="163"/>
      <c r="BD214" s="109">
        <v>202570</v>
      </c>
      <c r="BE214" s="169"/>
      <c r="BF214" s="112"/>
      <c r="BG214" s="71"/>
      <c r="BH214" s="71"/>
      <c r="BI214" s="113"/>
      <c r="BJ214" s="113"/>
      <c r="BK214" s="107"/>
      <c r="BL214" s="89"/>
      <c r="BM214" s="89"/>
      <c r="BN214" s="89"/>
      <c r="BO214" s="117"/>
      <c r="BP214" s="117"/>
    </row>
    <row r="215" spans="1:68" ht="12.75" customHeight="1">
      <c r="A215" s="128"/>
      <c r="B215" s="129"/>
      <c r="C215" s="130" t="s">
        <v>197</v>
      </c>
      <c r="D215" s="130" t="s">
        <v>197</v>
      </c>
      <c r="E215" s="187"/>
      <c r="F215" s="131"/>
      <c r="G215" s="131"/>
      <c r="H215" s="131"/>
      <c r="I215" s="125"/>
      <c r="J215" s="132">
        <v>0</v>
      </c>
      <c r="K215" s="132">
        <v>0</v>
      </c>
      <c r="L215" s="132">
        <v>0</v>
      </c>
      <c r="M215" s="132">
        <v>0</v>
      </c>
      <c r="N215" s="132">
        <v>0</v>
      </c>
      <c r="O215" s="132">
        <v>0</v>
      </c>
      <c r="P215" s="132">
        <v>0</v>
      </c>
      <c r="Q215" s="132">
        <v>0</v>
      </c>
      <c r="R215" s="132">
        <v>0</v>
      </c>
      <c r="S215" s="132">
        <v>0</v>
      </c>
      <c r="T215" s="132">
        <v>0</v>
      </c>
      <c r="U215" s="132">
        <v>0.28922564410397889</v>
      </c>
      <c r="V215" s="132">
        <v>0.55224820287221676</v>
      </c>
      <c r="W215" s="132">
        <v>0.38029216730900023</v>
      </c>
      <c r="X215" s="132">
        <v>0.2874756938306523</v>
      </c>
      <c r="Y215" s="132">
        <v>0.24016525539997916</v>
      </c>
      <c r="Z215" s="132">
        <v>0.21149312814126231</v>
      </c>
      <c r="AA215" s="132">
        <v>0.39356940994257322</v>
      </c>
      <c r="AB215" s="132">
        <v>0.3000902921387586</v>
      </c>
      <c r="AC215" s="132">
        <v>0.21153065661690099</v>
      </c>
      <c r="AD215" s="132">
        <v>0.35697066845600894</v>
      </c>
      <c r="AE215" s="132">
        <v>0.29440295066851085</v>
      </c>
      <c r="AF215" s="132">
        <v>0.3077404680122689</v>
      </c>
      <c r="AG215" s="132">
        <v>0.20259141593471627</v>
      </c>
      <c r="AH215" s="132">
        <v>7.1143554349988994E-2</v>
      </c>
      <c r="AI215" s="188">
        <v>7.1143554349988994E-2</v>
      </c>
      <c r="AJ215" s="188">
        <v>7.1143554349988994E-2</v>
      </c>
      <c r="AK215" s="188">
        <v>7.1143554349988994E-2</v>
      </c>
      <c r="AL215" s="188">
        <v>7.1143554349988994E-2</v>
      </c>
      <c r="AM215" s="188">
        <v>7.1143554349988994E-2</v>
      </c>
      <c r="AN215" s="188">
        <v>7.1143554349988994E-2</v>
      </c>
      <c r="AO215" s="188">
        <v>7.1143554349988994E-2</v>
      </c>
      <c r="AP215" s="188">
        <v>7.1143554349988994E-2</v>
      </c>
      <c r="AQ215" s="188">
        <v>7.1143554349988994E-2</v>
      </c>
      <c r="AR215" s="188">
        <v>7.1143554349988994E-2</v>
      </c>
      <c r="AS215" s="188">
        <v>7.1143554349988994E-2</v>
      </c>
      <c r="AT215" s="134"/>
      <c r="AU215" s="134"/>
      <c r="AV215" s="131"/>
      <c r="AW215" s="131"/>
      <c r="AX215" s="131"/>
      <c r="AY215" s="131"/>
      <c r="AZ215" s="131"/>
      <c r="BA215" s="131"/>
      <c r="BB215" s="131"/>
      <c r="BC215" s="135"/>
      <c r="BD215" s="129"/>
      <c r="BE215" s="130"/>
      <c r="BF215" s="167"/>
      <c r="BG215" s="131"/>
      <c r="BH215" s="131"/>
      <c r="BI215" s="168"/>
      <c r="BJ215" s="168"/>
      <c r="BK215" s="136"/>
      <c r="BL215" s="131"/>
      <c r="BM215" s="131"/>
      <c r="BN215" s="131"/>
      <c r="BO215" s="132"/>
      <c r="BP215" s="188"/>
    </row>
    <row r="216" spans="1:68" ht="12.75" customHeight="1">
      <c r="A216" s="161"/>
      <c r="B216" s="109">
        <v>201850</v>
      </c>
      <c r="C216" s="169" t="s">
        <v>258</v>
      </c>
      <c r="D216" s="169" t="s">
        <v>259</v>
      </c>
      <c r="E216" s="171"/>
      <c r="F216" s="89"/>
      <c r="G216" s="89"/>
      <c r="H216" s="89"/>
      <c r="I216" s="116"/>
      <c r="J216" s="117">
        <v>25.24249</v>
      </c>
      <c r="K216" s="117">
        <v>38.479120999999999</v>
      </c>
      <c r="L216" s="117">
        <v>12.643111999999999</v>
      </c>
      <c r="M216" s="117">
        <v>18.103408999999999</v>
      </c>
      <c r="N216" s="117">
        <v>18.967258999999999</v>
      </c>
      <c r="O216" s="117">
        <v>21.006307</v>
      </c>
      <c r="P216" s="117">
        <v>47.571996999999996</v>
      </c>
      <c r="Q216" s="117">
        <v>19.868921</v>
      </c>
      <c r="R216" s="117">
        <v>122.99957699999999</v>
      </c>
      <c r="S216" s="117">
        <v>257.26549999999997</v>
      </c>
      <c r="T216" s="117">
        <v>220.89728199999999</v>
      </c>
      <c r="U216" s="117">
        <v>0</v>
      </c>
      <c r="V216" s="117">
        <v>56.183</v>
      </c>
      <c r="W216" s="117">
        <v>87.472999999999999</v>
      </c>
      <c r="X216" s="117">
        <v>145.107</v>
      </c>
      <c r="Y216" s="117">
        <v>196.608</v>
      </c>
      <c r="Z216" s="117">
        <v>195.00799999999998</v>
      </c>
      <c r="AA216" s="117">
        <v>301.49</v>
      </c>
      <c r="AB216" s="117">
        <v>96.11999999999999</v>
      </c>
      <c r="AC216" s="117">
        <v>108.79299999999999</v>
      </c>
      <c r="AD216" s="117">
        <v>206.995</v>
      </c>
      <c r="AE216" s="117">
        <v>114.783</v>
      </c>
      <c r="AF216" s="117">
        <v>241.042</v>
      </c>
      <c r="AG216" s="117">
        <v>256.01599999999996</v>
      </c>
      <c r="AH216" s="117">
        <v>354.76</v>
      </c>
      <c r="AI216" s="117">
        <v>269.12222228040594</v>
      </c>
      <c r="AJ216" s="117">
        <v>269.12222228040594</v>
      </c>
      <c r="AK216" s="117">
        <v>269.12222228040594</v>
      </c>
      <c r="AL216" s="117">
        <v>269.12222228040594</v>
      </c>
      <c r="AM216" s="117">
        <v>269.12222228040594</v>
      </c>
      <c r="AN216" s="117">
        <v>269.12222228040594</v>
      </c>
      <c r="AO216" s="117">
        <v>269.12222228040594</v>
      </c>
      <c r="AP216" s="117">
        <v>269.12222228040594</v>
      </c>
      <c r="AQ216" s="117">
        <v>269.12222228040594</v>
      </c>
      <c r="AR216" s="117">
        <v>269.12222228040594</v>
      </c>
      <c r="AS216" s="117">
        <v>269.12222228040594</v>
      </c>
      <c r="AT216" s="107"/>
      <c r="AU216" s="107"/>
      <c r="AV216" s="89"/>
      <c r="AW216" s="89"/>
      <c r="AX216" s="89"/>
      <c r="AY216" s="89"/>
      <c r="AZ216" s="89"/>
      <c r="BA216" s="89"/>
      <c r="BB216" s="89"/>
      <c r="BC216" s="163"/>
      <c r="BD216" s="109">
        <v>201850</v>
      </c>
      <c r="BE216" s="169"/>
      <c r="BF216" s="112"/>
      <c r="BG216" s="71"/>
      <c r="BH216" s="71"/>
      <c r="BI216" s="113"/>
      <c r="BJ216" s="113"/>
      <c r="BK216" s="107"/>
      <c r="BL216" s="89"/>
      <c r="BM216" s="89"/>
      <c r="BN216" s="89"/>
      <c r="BO216" s="117"/>
      <c r="BP216" s="117"/>
    </row>
    <row r="217" spans="1:68" ht="12.75" customHeight="1">
      <c r="A217" s="128"/>
      <c r="B217" s="129"/>
      <c r="C217" s="130" t="s">
        <v>197</v>
      </c>
      <c r="D217" s="130" t="s">
        <v>197</v>
      </c>
      <c r="E217" s="110"/>
      <c r="F217" s="131"/>
      <c r="G217" s="131"/>
      <c r="H217" s="131"/>
      <c r="I217" s="125"/>
      <c r="J217" s="132">
        <v>1</v>
      </c>
      <c r="K217" s="132">
        <v>1</v>
      </c>
      <c r="L217" s="132">
        <v>0.99999999999999989</v>
      </c>
      <c r="M217" s="132">
        <v>1</v>
      </c>
      <c r="N217" s="132">
        <v>1</v>
      </c>
      <c r="O217" s="132">
        <v>1</v>
      </c>
      <c r="P217" s="132">
        <v>1</v>
      </c>
      <c r="Q217" s="132">
        <v>1</v>
      </c>
      <c r="R217" s="132">
        <v>1</v>
      </c>
      <c r="S217" s="132">
        <v>1</v>
      </c>
      <c r="T217" s="132">
        <v>1</v>
      </c>
      <c r="U217" s="132">
        <v>0</v>
      </c>
      <c r="V217" s="132">
        <v>0.4477517971277834</v>
      </c>
      <c r="W217" s="132">
        <v>0.61970783269099983</v>
      </c>
      <c r="X217" s="132">
        <v>0.7125243061693477</v>
      </c>
      <c r="Y217" s="132">
        <v>0.75983474460002098</v>
      </c>
      <c r="Z217" s="132">
        <v>0.78850687185873769</v>
      </c>
      <c r="AA217" s="132">
        <v>0.60643059005742683</v>
      </c>
      <c r="AB217" s="132">
        <v>0.69990970786124129</v>
      </c>
      <c r="AC217" s="132">
        <v>0.78846934338309904</v>
      </c>
      <c r="AD217" s="132">
        <v>0.64302933154399122</v>
      </c>
      <c r="AE217" s="132">
        <v>0.70559704933148926</v>
      </c>
      <c r="AF217" s="132">
        <v>0.69225953198773105</v>
      </c>
      <c r="AG217" s="132">
        <v>0.79740858406528381</v>
      </c>
      <c r="AH217" s="132">
        <v>0.92885644565001091</v>
      </c>
      <c r="AI217" s="132">
        <v>0.92885644565001102</v>
      </c>
      <c r="AJ217" s="132">
        <v>0.92885644565001102</v>
      </c>
      <c r="AK217" s="132">
        <v>0.92885644565001102</v>
      </c>
      <c r="AL217" s="132">
        <v>0.92885644565001102</v>
      </c>
      <c r="AM217" s="132">
        <v>0.92885644565001102</v>
      </c>
      <c r="AN217" s="132">
        <v>0.92885644565001102</v>
      </c>
      <c r="AO217" s="132">
        <v>0.92885644565001102</v>
      </c>
      <c r="AP217" s="132">
        <v>0.92885644565001102</v>
      </c>
      <c r="AQ217" s="132">
        <v>0.92885644565001102</v>
      </c>
      <c r="AR217" s="132">
        <v>0.92885644565001102</v>
      </c>
      <c r="AS217" s="132">
        <v>0.92885644565001102</v>
      </c>
      <c r="AT217" s="134"/>
      <c r="AU217" s="134"/>
      <c r="AV217" s="131"/>
      <c r="AW217" s="131"/>
      <c r="AX217" s="131"/>
      <c r="AY217" s="131"/>
      <c r="AZ217" s="131"/>
      <c r="BA217" s="131"/>
      <c r="BB217" s="131"/>
      <c r="BC217" s="135"/>
      <c r="BD217" s="129"/>
      <c r="BE217" s="130"/>
      <c r="BF217" s="167"/>
      <c r="BG217" s="131"/>
      <c r="BH217" s="131"/>
      <c r="BI217" s="168"/>
      <c r="BJ217" s="168"/>
      <c r="BK217" s="136"/>
      <c r="BL217" s="131"/>
      <c r="BM217" s="131"/>
      <c r="BN217" s="131"/>
      <c r="BO217" s="132"/>
      <c r="BP217" s="132"/>
    </row>
    <row r="218" spans="1:68" ht="12.75" customHeight="1">
      <c r="A218" s="108"/>
      <c r="B218" s="109"/>
      <c r="C218" s="123"/>
      <c r="D218" s="108"/>
      <c r="E218" s="110"/>
      <c r="F218" s="71"/>
      <c r="G218" s="71"/>
      <c r="H218" s="71"/>
      <c r="I218" s="71"/>
      <c r="J218" s="118"/>
      <c r="K218" s="118"/>
      <c r="L218" s="118"/>
      <c r="M218" s="118"/>
      <c r="N218" s="118"/>
      <c r="O218" s="118"/>
      <c r="P218" s="118"/>
      <c r="Q218" s="118"/>
      <c r="R218" s="118"/>
      <c r="S218" s="118"/>
      <c r="T218" s="118"/>
      <c r="U218" s="118"/>
      <c r="V218" s="118"/>
      <c r="W218" s="118"/>
      <c r="X218" s="118"/>
      <c r="Y218" s="118"/>
      <c r="Z218" s="118"/>
      <c r="AA218" s="118"/>
      <c r="AB218" s="118"/>
      <c r="AC218" s="118"/>
      <c r="AD218" s="118"/>
      <c r="AE218" s="118"/>
      <c r="AF218" s="118"/>
      <c r="AG218" s="118"/>
      <c r="AH218" s="118"/>
      <c r="AI218" s="118"/>
      <c r="AJ218" s="118"/>
      <c r="AK218" s="118"/>
      <c r="AL218" s="118"/>
      <c r="AM218" s="118"/>
      <c r="AN218" s="118"/>
      <c r="AO218" s="118"/>
      <c r="AP218" s="118"/>
      <c r="AQ218" s="118"/>
      <c r="AR218" s="118"/>
      <c r="AS218" s="118"/>
      <c r="AT218" s="118"/>
      <c r="AU218" s="118"/>
      <c r="AV218" s="71"/>
      <c r="AW218" s="71"/>
      <c r="AX218" s="71"/>
      <c r="AY218" s="71"/>
      <c r="AZ218" s="71"/>
      <c r="BA218" s="71"/>
      <c r="BB218" s="71"/>
      <c r="BC218" s="111"/>
      <c r="BD218" s="109"/>
      <c r="BE218" s="123"/>
      <c r="BF218" s="112"/>
      <c r="BG218" s="71"/>
      <c r="BH218" s="71"/>
      <c r="BI218" s="113"/>
      <c r="BJ218" s="113"/>
      <c r="BK218" s="107"/>
      <c r="BL218" s="71"/>
      <c r="BM218" s="71"/>
      <c r="BN218" s="71"/>
      <c r="BO218" s="118"/>
      <c r="BP218" s="118"/>
    </row>
    <row r="219" spans="1:68" ht="10.5" hidden="1" customHeight="1">
      <c r="A219" s="71"/>
      <c r="B219" s="2"/>
      <c r="C219" s="89"/>
      <c r="D219" s="71"/>
      <c r="E219" s="72"/>
      <c r="F219" s="71"/>
      <c r="G219" s="71"/>
      <c r="H219" s="71"/>
      <c r="I219" s="71"/>
      <c r="J219" s="118"/>
      <c r="K219" s="118"/>
      <c r="L219" s="118"/>
      <c r="M219" s="118"/>
      <c r="N219" s="118"/>
      <c r="O219" s="118"/>
      <c r="P219" s="118"/>
      <c r="Q219" s="118"/>
      <c r="R219" s="118"/>
      <c r="S219" s="118"/>
      <c r="T219" s="118"/>
      <c r="U219" s="118"/>
      <c r="V219" s="118"/>
      <c r="W219" s="118"/>
      <c r="X219" s="118"/>
      <c r="Y219" s="118"/>
      <c r="Z219" s="118"/>
      <c r="AA219" s="118"/>
      <c r="AB219" s="118"/>
      <c r="AC219" s="118"/>
      <c r="AD219" s="118"/>
      <c r="AE219" s="118"/>
      <c r="AF219" s="118"/>
      <c r="AG219" s="118"/>
      <c r="AH219" s="118"/>
      <c r="AI219" s="118"/>
      <c r="AJ219" s="118"/>
      <c r="AK219" s="118"/>
      <c r="AL219" s="118"/>
      <c r="AM219" s="118"/>
      <c r="AN219" s="118"/>
      <c r="AO219" s="118"/>
      <c r="AP219" s="118"/>
      <c r="AQ219" s="118"/>
      <c r="AR219" s="118"/>
      <c r="AS219" s="118"/>
      <c r="AT219" s="118"/>
      <c r="AU219" s="118"/>
      <c r="AV219" s="71"/>
      <c r="AW219" s="71"/>
      <c r="AX219" s="71"/>
      <c r="AY219" s="71"/>
      <c r="AZ219" s="71"/>
      <c r="BA219" s="71"/>
      <c r="BB219" s="71"/>
      <c r="BC219" s="112"/>
      <c r="BD219" s="2"/>
      <c r="BE219" s="89"/>
      <c r="BF219" s="112"/>
      <c r="BG219" s="71"/>
      <c r="BH219" s="71"/>
      <c r="BI219" s="113"/>
      <c r="BJ219" s="113"/>
      <c r="BK219" s="107"/>
      <c r="BL219" s="71"/>
      <c r="BM219" s="71"/>
      <c r="BN219" s="71"/>
      <c r="BO219" s="118"/>
      <c r="BP219" s="118"/>
    </row>
    <row r="220" spans="1:68" ht="10.5" hidden="1" customHeight="1">
      <c r="A220" s="71"/>
      <c r="B220" s="2"/>
      <c r="C220" s="89"/>
      <c r="D220" s="71"/>
      <c r="E220" s="72"/>
      <c r="F220" s="71"/>
      <c r="G220" s="71"/>
      <c r="H220" s="71"/>
      <c r="I220" s="71"/>
      <c r="J220" s="118"/>
      <c r="K220" s="118"/>
      <c r="L220" s="118"/>
      <c r="M220" s="118"/>
      <c r="N220" s="118"/>
      <c r="O220" s="118"/>
      <c r="P220" s="118"/>
      <c r="Q220" s="118"/>
      <c r="R220" s="118"/>
      <c r="S220" s="118"/>
      <c r="T220" s="118"/>
      <c r="U220" s="118"/>
      <c r="V220" s="118"/>
      <c r="W220" s="118"/>
      <c r="X220" s="118"/>
      <c r="Y220" s="118"/>
      <c r="Z220" s="118"/>
      <c r="AA220" s="118"/>
      <c r="AB220" s="118"/>
      <c r="AC220" s="118"/>
      <c r="AD220" s="118"/>
      <c r="AE220" s="118"/>
      <c r="AF220" s="118"/>
      <c r="AG220" s="118"/>
      <c r="AH220" s="118"/>
      <c r="AI220" s="118"/>
      <c r="AJ220" s="118"/>
      <c r="AK220" s="118"/>
      <c r="AL220" s="118"/>
      <c r="AM220" s="118"/>
      <c r="AN220" s="118"/>
      <c r="AO220" s="118"/>
      <c r="AP220" s="118"/>
      <c r="AQ220" s="118"/>
      <c r="AR220" s="118"/>
      <c r="AS220" s="118"/>
      <c r="AT220" s="118"/>
      <c r="AU220" s="118"/>
      <c r="AV220" s="71"/>
      <c r="AW220" s="71"/>
      <c r="AX220" s="71"/>
      <c r="AY220" s="71"/>
      <c r="AZ220" s="71"/>
      <c r="BA220" s="71"/>
      <c r="BB220" s="71"/>
      <c r="BC220" s="112"/>
      <c r="BD220" s="2"/>
      <c r="BE220" s="89"/>
      <c r="BF220" s="112"/>
      <c r="BG220" s="71"/>
      <c r="BH220" s="71"/>
      <c r="BI220" s="113"/>
      <c r="BJ220" s="113"/>
      <c r="BK220" s="107"/>
      <c r="BL220" s="71"/>
      <c r="BM220" s="71"/>
      <c r="BN220" s="71"/>
      <c r="BO220" s="118"/>
      <c r="BP220" s="118"/>
    </row>
    <row r="221" spans="1:68" ht="10.5" hidden="1" customHeight="1">
      <c r="A221" s="71"/>
      <c r="B221" s="2"/>
      <c r="C221" s="89"/>
      <c r="D221" s="71"/>
      <c r="E221" s="72"/>
      <c r="F221" s="71"/>
      <c r="G221" s="71"/>
      <c r="H221" s="71"/>
      <c r="I221" s="71"/>
      <c r="J221" s="118"/>
      <c r="K221" s="118"/>
      <c r="L221" s="118"/>
      <c r="M221" s="118"/>
      <c r="N221" s="118"/>
      <c r="O221" s="118"/>
      <c r="P221" s="118"/>
      <c r="Q221" s="118"/>
      <c r="R221" s="118"/>
      <c r="S221" s="118"/>
      <c r="T221" s="118"/>
      <c r="U221" s="118"/>
      <c r="V221" s="118"/>
      <c r="W221" s="118"/>
      <c r="X221" s="118"/>
      <c r="Y221" s="118"/>
      <c r="Z221" s="118"/>
      <c r="AA221" s="118"/>
      <c r="AB221" s="118"/>
      <c r="AC221" s="118"/>
      <c r="AD221" s="118"/>
      <c r="AE221" s="118"/>
      <c r="AF221" s="118"/>
      <c r="AG221" s="118"/>
      <c r="AH221" s="118"/>
      <c r="AI221" s="118"/>
      <c r="AJ221" s="118"/>
      <c r="AK221" s="118"/>
      <c r="AL221" s="118"/>
      <c r="AM221" s="118"/>
      <c r="AN221" s="118"/>
      <c r="AO221" s="118"/>
      <c r="AP221" s="118"/>
      <c r="AQ221" s="118"/>
      <c r="AR221" s="118"/>
      <c r="AS221" s="118"/>
      <c r="AT221" s="118"/>
      <c r="AU221" s="118"/>
      <c r="AV221" s="71"/>
      <c r="AW221" s="71"/>
      <c r="AX221" s="71"/>
      <c r="AY221" s="71"/>
      <c r="AZ221" s="71"/>
      <c r="BA221" s="71"/>
      <c r="BB221" s="71"/>
      <c r="BC221" s="112"/>
      <c r="BD221" s="2"/>
      <c r="BE221" s="89"/>
      <c r="BF221" s="112"/>
      <c r="BG221" s="71"/>
      <c r="BH221" s="71"/>
      <c r="BI221" s="113"/>
      <c r="BJ221" s="113"/>
      <c r="BK221" s="107"/>
      <c r="BL221" s="71"/>
      <c r="BM221" s="71"/>
      <c r="BN221" s="71"/>
      <c r="BO221" s="118"/>
      <c r="BP221" s="118"/>
    </row>
    <row r="222" spans="1:68" ht="10.5" hidden="1" customHeight="1">
      <c r="A222" s="71"/>
      <c r="B222" s="2"/>
      <c r="C222" s="89"/>
      <c r="D222" s="71"/>
      <c r="E222" s="72"/>
      <c r="F222" s="71"/>
      <c r="G222" s="71"/>
      <c r="H222" s="71"/>
      <c r="I222" s="71"/>
      <c r="J222" s="118"/>
      <c r="K222" s="118"/>
      <c r="L222" s="118"/>
      <c r="M222" s="118"/>
      <c r="N222" s="118"/>
      <c r="O222" s="118"/>
      <c r="P222" s="118"/>
      <c r="Q222" s="118"/>
      <c r="R222" s="118"/>
      <c r="S222" s="118"/>
      <c r="T222" s="118"/>
      <c r="U222" s="118"/>
      <c r="V222" s="118"/>
      <c r="W222" s="118"/>
      <c r="X222" s="118"/>
      <c r="Y222" s="118"/>
      <c r="Z222" s="118"/>
      <c r="AA222" s="118"/>
      <c r="AB222" s="118"/>
      <c r="AC222" s="118"/>
      <c r="AD222" s="118"/>
      <c r="AE222" s="118"/>
      <c r="AF222" s="118"/>
      <c r="AG222" s="118"/>
      <c r="AH222" s="118"/>
      <c r="AI222" s="118"/>
      <c r="AJ222" s="118"/>
      <c r="AK222" s="118"/>
      <c r="AL222" s="118"/>
      <c r="AM222" s="118"/>
      <c r="AN222" s="118"/>
      <c r="AO222" s="118"/>
      <c r="AP222" s="118"/>
      <c r="AQ222" s="118"/>
      <c r="AR222" s="118"/>
      <c r="AS222" s="118"/>
      <c r="AT222" s="118"/>
      <c r="AU222" s="118"/>
      <c r="AV222" s="71"/>
      <c r="AW222" s="71"/>
      <c r="AX222" s="71"/>
      <c r="AY222" s="71"/>
      <c r="AZ222" s="71"/>
      <c r="BA222" s="71"/>
      <c r="BB222" s="71"/>
      <c r="BC222" s="112"/>
      <c r="BD222" s="2"/>
      <c r="BE222" s="89"/>
      <c r="BF222" s="112"/>
      <c r="BG222" s="71"/>
      <c r="BH222" s="71"/>
      <c r="BI222" s="113"/>
      <c r="BJ222" s="113"/>
      <c r="BK222" s="107"/>
      <c r="BL222" s="71"/>
      <c r="BM222" s="71"/>
      <c r="BN222" s="71"/>
      <c r="BO222" s="118"/>
      <c r="BP222" s="118"/>
    </row>
    <row r="223" spans="1:68" ht="10.5" hidden="1" customHeight="1">
      <c r="A223" s="71"/>
      <c r="B223" s="2"/>
      <c r="C223" s="89"/>
      <c r="D223" s="71"/>
      <c r="E223" s="72"/>
      <c r="F223" s="71"/>
      <c r="G223" s="71"/>
      <c r="H223" s="71"/>
      <c r="I223" s="71"/>
      <c r="J223" s="118"/>
      <c r="K223" s="118"/>
      <c r="L223" s="118"/>
      <c r="M223" s="118"/>
      <c r="N223" s="118"/>
      <c r="O223" s="118"/>
      <c r="P223" s="118"/>
      <c r="Q223" s="118"/>
      <c r="R223" s="118"/>
      <c r="S223" s="118"/>
      <c r="T223" s="118"/>
      <c r="U223" s="118"/>
      <c r="V223" s="118"/>
      <c r="W223" s="118"/>
      <c r="X223" s="118"/>
      <c r="Y223" s="118"/>
      <c r="Z223" s="118"/>
      <c r="AA223" s="118"/>
      <c r="AB223" s="118"/>
      <c r="AC223" s="118"/>
      <c r="AD223" s="118"/>
      <c r="AE223" s="118"/>
      <c r="AF223" s="118"/>
      <c r="AG223" s="118"/>
      <c r="AH223" s="118"/>
      <c r="AI223" s="118"/>
      <c r="AJ223" s="118"/>
      <c r="AK223" s="118"/>
      <c r="AL223" s="118"/>
      <c r="AM223" s="118"/>
      <c r="AN223" s="118"/>
      <c r="AO223" s="118"/>
      <c r="AP223" s="118"/>
      <c r="AQ223" s="118"/>
      <c r="AR223" s="118"/>
      <c r="AS223" s="118"/>
      <c r="AT223" s="118"/>
      <c r="AU223" s="118"/>
      <c r="AV223" s="71"/>
      <c r="AW223" s="71"/>
      <c r="AX223" s="71"/>
      <c r="AY223" s="71"/>
      <c r="AZ223" s="71"/>
      <c r="BA223" s="71"/>
      <c r="BB223" s="71"/>
      <c r="BC223" s="112"/>
      <c r="BD223" s="2"/>
      <c r="BE223" s="89"/>
      <c r="BF223" s="112"/>
      <c r="BG223" s="71"/>
      <c r="BH223" s="71"/>
      <c r="BI223" s="113"/>
      <c r="BJ223" s="113"/>
      <c r="BK223" s="107"/>
      <c r="BL223" s="71"/>
      <c r="BM223" s="71"/>
      <c r="BN223" s="71"/>
      <c r="BO223" s="118"/>
      <c r="BP223" s="118"/>
    </row>
    <row r="224" spans="1:68" ht="10.5" hidden="1" customHeight="1">
      <c r="A224" s="71"/>
      <c r="B224" s="2"/>
      <c r="C224" s="89"/>
      <c r="D224" s="71"/>
      <c r="E224" s="72"/>
      <c r="F224" s="71"/>
      <c r="G224" s="71"/>
      <c r="H224" s="71"/>
      <c r="I224" s="71"/>
      <c r="J224" s="118"/>
      <c r="K224" s="118"/>
      <c r="L224" s="118"/>
      <c r="M224" s="118"/>
      <c r="N224" s="118"/>
      <c r="O224" s="118"/>
      <c r="P224" s="118"/>
      <c r="Q224" s="118"/>
      <c r="R224" s="118"/>
      <c r="S224" s="118"/>
      <c r="T224" s="118"/>
      <c r="U224" s="118"/>
      <c r="V224" s="118"/>
      <c r="W224" s="118"/>
      <c r="X224" s="118"/>
      <c r="Y224" s="118"/>
      <c r="Z224" s="118"/>
      <c r="AA224" s="118"/>
      <c r="AB224" s="118"/>
      <c r="AC224" s="118"/>
      <c r="AD224" s="118"/>
      <c r="AE224" s="118"/>
      <c r="AF224" s="118"/>
      <c r="AG224" s="118"/>
      <c r="AH224" s="118"/>
      <c r="AI224" s="118"/>
      <c r="AJ224" s="118"/>
      <c r="AK224" s="118"/>
      <c r="AL224" s="118"/>
      <c r="AM224" s="118"/>
      <c r="AN224" s="118"/>
      <c r="AO224" s="118"/>
      <c r="AP224" s="118"/>
      <c r="AQ224" s="118"/>
      <c r="AR224" s="118"/>
      <c r="AS224" s="118"/>
      <c r="AT224" s="118"/>
      <c r="AU224" s="118"/>
      <c r="AV224" s="71"/>
      <c r="AW224" s="71"/>
      <c r="AX224" s="71"/>
      <c r="AY224" s="71"/>
      <c r="AZ224" s="71"/>
      <c r="BA224" s="71"/>
      <c r="BB224" s="71"/>
      <c r="BC224" s="112"/>
      <c r="BD224" s="2"/>
      <c r="BE224" s="89"/>
      <c r="BF224" s="112"/>
      <c r="BG224" s="71"/>
      <c r="BH224" s="71"/>
      <c r="BI224" s="113"/>
      <c r="BJ224" s="113"/>
      <c r="BK224" s="107"/>
      <c r="BL224" s="71"/>
      <c r="BM224" s="71"/>
      <c r="BN224" s="71"/>
      <c r="BO224" s="118"/>
      <c r="BP224" s="118"/>
    </row>
    <row r="225" spans="1:68" ht="10.5" hidden="1" customHeight="1">
      <c r="A225" s="71"/>
      <c r="B225" s="2"/>
      <c r="C225" s="89"/>
      <c r="D225" s="71"/>
      <c r="E225" s="72"/>
      <c r="F225" s="71"/>
      <c r="G225" s="71"/>
      <c r="H225" s="71"/>
      <c r="I225" s="71"/>
      <c r="J225" s="118"/>
      <c r="K225" s="118"/>
      <c r="L225" s="118"/>
      <c r="M225" s="118"/>
      <c r="N225" s="118"/>
      <c r="O225" s="118"/>
      <c r="P225" s="118"/>
      <c r="Q225" s="118"/>
      <c r="R225" s="118"/>
      <c r="S225" s="118"/>
      <c r="T225" s="118"/>
      <c r="U225" s="118"/>
      <c r="V225" s="118"/>
      <c r="W225" s="118"/>
      <c r="X225" s="118"/>
      <c r="Y225" s="118"/>
      <c r="Z225" s="118"/>
      <c r="AA225" s="118"/>
      <c r="AB225" s="118"/>
      <c r="AC225" s="118"/>
      <c r="AD225" s="118"/>
      <c r="AE225" s="118"/>
      <c r="AF225" s="118"/>
      <c r="AG225" s="118"/>
      <c r="AH225" s="118"/>
      <c r="AI225" s="118"/>
      <c r="AJ225" s="118"/>
      <c r="AK225" s="118"/>
      <c r="AL225" s="118"/>
      <c r="AM225" s="118"/>
      <c r="AN225" s="118"/>
      <c r="AO225" s="118"/>
      <c r="AP225" s="118"/>
      <c r="AQ225" s="118"/>
      <c r="AR225" s="118"/>
      <c r="AS225" s="118"/>
      <c r="AT225" s="118"/>
      <c r="AU225" s="118"/>
      <c r="AV225" s="71"/>
      <c r="AW225" s="71"/>
      <c r="AX225" s="71"/>
      <c r="AY225" s="71"/>
      <c r="AZ225" s="71"/>
      <c r="BA225" s="71"/>
      <c r="BB225" s="71"/>
      <c r="BC225" s="112"/>
      <c r="BD225" s="2"/>
      <c r="BE225" s="89"/>
      <c r="BF225" s="112"/>
      <c r="BG225" s="71"/>
      <c r="BH225" s="71"/>
      <c r="BI225" s="113"/>
      <c r="BJ225" s="113"/>
      <c r="BK225" s="107"/>
      <c r="BL225" s="71"/>
      <c r="BM225" s="71"/>
      <c r="BN225" s="71"/>
      <c r="BO225" s="118"/>
      <c r="BP225" s="118"/>
    </row>
    <row r="226" spans="1:68" ht="10.5" hidden="1" customHeight="1">
      <c r="A226" s="71"/>
      <c r="B226" s="2"/>
      <c r="C226" s="89"/>
      <c r="D226" s="71"/>
      <c r="E226" s="72"/>
      <c r="F226" s="71"/>
      <c r="G226" s="71"/>
      <c r="H226" s="71"/>
      <c r="I226" s="71"/>
      <c r="J226" s="118"/>
      <c r="K226" s="118"/>
      <c r="L226" s="118"/>
      <c r="M226" s="118"/>
      <c r="N226" s="118"/>
      <c r="O226" s="118"/>
      <c r="P226" s="118"/>
      <c r="Q226" s="118"/>
      <c r="R226" s="118"/>
      <c r="S226" s="118"/>
      <c r="T226" s="118"/>
      <c r="U226" s="118"/>
      <c r="V226" s="118"/>
      <c r="W226" s="118"/>
      <c r="X226" s="118"/>
      <c r="Y226" s="118"/>
      <c r="Z226" s="118"/>
      <c r="AA226" s="118"/>
      <c r="AB226" s="118"/>
      <c r="AC226" s="118"/>
      <c r="AD226" s="118"/>
      <c r="AE226" s="118"/>
      <c r="AF226" s="118"/>
      <c r="AG226" s="118"/>
      <c r="AH226" s="118"/>
      <c r="AI226" s="118"/>
      <c r="AJ226" s="118"/>
      <c r="AK226" s="118"/>
      <c r="AL226" s="118"/>
      <c r="AM226" s="118"/>
      <c r="AN226" s="118"/>
      <c r="AO226" s="118"/>
      <c r="AP226" s="118"/>
      <c r="AQ226" s="118"/>
      <c r="AR226" s="118"/>
      <c r="AS226" s="118"/>
      <c r="AT226" s="118"/>
      <c r="AU226" s="118"/>
      <c r="AV226" s="71"/>
      <c r="AW226" s="71"/>
      <c r="AX226" s="71"/>
      <c r="AY226" s="71"/>
      <c r="AZ226" s="71"/>
      <c r="BA226" s="71"/>
      <c r="BB226" s="71"/>
      <c r="BC226" s="112"/>
      <c r="BD226" s="2"/>
      <c r="BE226" s="89"/>
      <c r="BF226" s="112"/>
      <c r="BG226" s="71"/>
      <c r="BH226" s="71"/>
      <c r="BI226" s="113"/>
      <c r="BJ226" s="113"/>
      <c r="BK226" s="107"/>
      <c r="BL226" s="71"/>
      <c r="BM226" s="71"/>
      <c r="BN226" s="71"/>
      <c r="BO226" s="118"/>
      <c r="BP226" s="118"/>
    </row>
    <row r="227" spans="1:68" ht="10.5" hidden="1" customHeight="1">
      <c r="A227" s="71"/>
      <c r="B227" s="2"/>
      <c r="C227" s="89"/>
      <c r="D227" s="71"/>
      <c r="E227" s="72"/>
      <c r="F227" s="71"/>
      <c r="G227" s="71"/>
      <c r="H227" s="71"/>
      <c r="I227" s="71"/>
      <c r="J227" s="118"/>
      <c r="K227" s="118"/>
      <c r="L227" s="118"/>
      <c r="M227" s="118"/>
      <c r="N227" s="118"/>
      <c r="O227" s="118"/>
      <c r="P227" s="118"/>
      <c r="Q227" s="118"/>
      <c r="R227" s="118"/>
      <c r="S227" s="118"/>
      <c r="T227" s="118"/>
      <c r="U227" s="118"/>
      <c r="V227" s="118"/>
      <c r="W227" s="118"/>
      <c r="X227" s="118"/>
      <c r="Y227" s="118"/>
      <c r="Z227" s="118"/>
      <c r="AA227" s="118"/>
      <c r="AB227" s="118"/>
      <c r="AC227" s="118"/>
      <c r="AD227" s="118"/>
      <c r="AE227" s="118"/>
      <c r="AF227" s="118"/>
      <c r="AG227" s="118"/>
      <c r="AH227" s="118"/>
      <c r="AI227" s="118"/>
      <c r="AJ227" s="118"/>
      <c r="AK227" s="118"/>
      <c r="AL227" s="118"/>
      <c r="AM227" s="118"/>
      <c r="AN227" s="118"/>
      <c r="AO227" s="118"/>
      <c r="AP227" s="118"/>
      <c r="AQ227" s="118"/>
      <c r="AR227" s="118"/>
      <c r="AS227" s="118"/>
      <c r="AT227" s="118"/>
      <c r="AU227" s="118"/>
      <c r="AV227" s="71"/>
      <c r="AW227" s="71"/>
      <c r="AX227" s="71"/>
      <c r="AY227" s="71"/>
      <c r="AZ227" s="71"/>
      <c r="BA227" s="71"/>
      <c r="BB227" s="71"/>
      <c r="BC227" s="112"/>
      <c r="BD227" s="2"/>
      <c r="BE227" s="89"/>
      <c r="BF227" s="112"/>
      <c r="BG227" s="71"/>
      <c r="BH227" s="71"/>
      <c r="BI227" s="113"/>
      <c r="BJ227" s="113"/>
      <c r="BK227" s="107"/>
      <c r="BL227" s="71"/>
      <c r="BM227" s="71"/>
      <c r="BN227" s="71"/>
      <c r="BO227" s="118"/>
      <c r="BP227" s="118"/>
    </row>
    <row r="228" spans="1:68" ht="10.5" hidden="1" customHeight="1">
      <c r="A228" s="71"/>
      <c r="B228" s="2"/>
      <c r="C228" s="89"/>
      <c r="D228" s="71"/>
      <c r="E228" s="72"/>
      <c r="F228" s="71"/>
      <c r="G228" s="71"/>
      <c r="H228" s="71"/>
      <c r="I228" s="71"/>
      <c r="J228" s="118"/>
      <c r="K228" s="118"/>
      <c r="L228" s="118"/>
      <c r="M228" s="118"/>
      <c r="N228" s="118"/>
      <c r="O228" s="118"/>
      <c r="P228" s="118"/>
      <c r="Q228" s="118"/>
      <c r="R228" s="118"/>
      <c r="S228" s="118"/>
      <c r="T228" s="118"/>
      <c r="U228" s="118"/>
      <c r="V228" s="118"/>
      <c r="W228" s="118"/>
      <c r="X228" s="118"/>
      <c r="Y228" s="118"/>
      <c r="Z228" s="118"/>
      <c r="AA228" s="118"/>
      <c r="AB228" s="118"/>
      <c r="AC228" s="118"/>
      <c r="AD228" s="118"/>
      <c r="AE228" s="118"/>
      <c r="AF228" s="118"/>
      <c r="AG228" s="118"/>
      <c r="AH228" s="118"/>
      <c r="AI228" s="118"/>
      <c r="AJ228" s="118"/>
      <c r="AK228" s="118"/>
      <c r="AL228" s="118"/>
      <c r="AM228" s="118"/>
      <c r="AN228" s="118"/>
      <c r="AO228" s="118"/>
      <c r="AP228" s="118"/>
      <c r="AQ228" s="118"/>
      <c r="AR228" s="118"/>
      <c r="AS228" s="118"/>
      <c r="AT228" s="118"/>
      <c r="AU228" s="118"/>
      <c r="AV228" s="71"/>
      <c r="AW228" s="71"/>
      <c r="AX228" s="71"/>
      <c r="AY228" s="71"/>
      <c r="AZ228" s="71"/>
      <c r="BA228" s="71"/>
      <c r="BB228" s="71"/>
      <c r="BC228" s="112"/>
      <c r="BD228" s="2"/>
      <c r="BE228" s="89"/>
      <c r="BF228" s="112"/>
      <c r="BG228" s="71"/>
      <c r="BH228" s="71"/>
      <c r="BI228" s="113"/>
      <c r="BJ228" s="113"/>
      <c r="BK228" s="107"/>
      <c r="BL228" s="71"/>
      <c r="BM228" s="71"/>
      <c r="BN228" s="71"/>
      <c r="BO228" s="118"/>
      <c r="BP228" s="118"/>
    </row>
    <row r="229" spans="1:68" ht="10.5" hidden="1" customHeight="1">
      <c r="A229" s="71"/>
      <c r="B229" s="2"/>
      <c r="C229" s="71"/>
      <c r="D229" s="71"/>
      <c r="E229" s="72"/>
      <c r="F229" s="71"/>
      <c r="G229" s="71"/>
      <c r="H229" s="71"/>
      <c r="I229" s="71"/>
      <c r="J229" s="118"/>
      <c r="K229" s="118"/>
      <c r="L229" s="118"/>
      <c r="M229" s="118"/>
      <c r="N229" s="118"/>
      <c r="O229" s="118"/>
      <c r="P229" s="118"/>
      <c r="Q229" s="118"/>
      <c r="R229" s="118"/>
      <c r="S229" s="118"/>
      <c r="T229" s="118"/>
      <c r="U229" s="118"/>
      <c r="V229" s="118"/>
      <c r="W229" s="118"/>
      <c r="X229" s="118"/>
      <c r="Y229" s="118"/>
      <c r="Z229" s="118"/>
      <c r="AA229" s="118"/>
      <c r="AB229" s="118"/>
      <c r="AC229" s="118"/>
      <c r="AD229" s="118"/>
      <c r="AE229" s="118"/>
      <c r="AF229" s="118"/>
      <c r="AG229" s="118"/>
      <c r="AH229" s="118"/>
      <c r="AI229" s="118"/>
      <c r="AJ229" s="118"/>
      <c r="AK229" s="118"/>
      <c r="AL229" s="118"/>
      <c r="AM229" s="118"/>
      <c r="AN229" s="118"/>
      <c r="AO229" s="118"/>
      <c r="AP229" s="118"/>
      <c r="AQ229" s="118"/>
      <c r="AR229" s="118"/>
      <c r="AS229" s="118"/>
      <c r="AT229" s="118"/>
      <c r="AU229" s="118"/>
      <c r="AV229" s="71"/>
      <c r="AW229" s="71"/>
      <c r="AX229" s="71"/>
      <c r="AY229" s="71"/>
      <c r="AZ229" s="71"/>
      <c r="BA229" s="71"/>
      <c r="BB229" s="71"/>
      <c r="BC229" s="112"/>
      <c r="BD229" s="2"/>
      <c r="BE229" s="71"/>
      <c r="BF229" s="112"/>
      <c r="BG229" s="71"/>
      <c r="BH229" s="71"/>
      <c r="BI229" s="113"/>
      <c r="BJ229" s="113"/>
      <c r="BK229" s="107"/>
      <c r="BL229" s="71"/>
      <c r="BM229" s="71"/>
      <c r="BN229" s="71"/>
      <c r="BO229" s="118"/>
      <c r="BP229" s="118"/>
    </row>
    <row r="230" spans="1:68" ht="10.5" hidden="1" customHeight="1">
      <c r="A230" s="71"/>
      <c r="B230" s="2"/>
      <c r="C230" s="71"/>
      <c r="D230" s="71"/>
      <c r="E230" s="72"/>
      <c r="F230" s="71"/>
      <c r="G230" s="71"/>
      <c r="H230" s="71"/>
      <c r="I230" s="71"/>
      <c r="J230" s="118"/>
      <c r="K230" s="118"/>
      <c r="L230" s="118"/>
      <c r="M230" s="118"/>
      <c r="N230" s="118"/>
      <c r="O230" s="118"/>
      <c r="P230" s="118"/>
      <c r="Q230" s="118"/>
      <c r="R230" s="118"/>
      <c r="S230" s="118"/>
      <c r="T230" s="118"/>
      <c r="U230" s="118"/>
      <c r="V230" s="118"/>
      <c r="W230" s="118"/>
      <c r="X230" s="118"/>
      <c r="Y230" s="118"/>
      <c r="Z230" s="118"/>
      <c r="AA230" s="118"/>
      <c r="AB230" s="118"/>
      <c r="AC230" s="118"/>
      <c r="AD230" s="118"/>
      <c r="AE230" s="118"/>
      <c r="AF230" s="118"/>
      <c r="AG230" s="118"/>
      <c r="AH230" s="118"/>
      <c r="AI230" s="118"/>
      <c r="AJ230" s="118"/>
      <c r="AK230" s="118"/>
      <c r="AL230" s="118"/>
      <c r="AM230" s="118"/>
      <c r="AN230" s="118"/>
      <c r="AO230" s="118"/>
      <c r="AP230" s="118"/>
      <c r="AQ230" s="118"/>
      <c r="AR230" s="118"/>
      <c r="AS230" s="118"/>
      <c r="AT230" s="118"/>
      <c r="AU230" s="118"/>
      <c r="AV230" s="71"/>
      <c r="AW230" s="71"/>
      <c r="AX230" s="71"/>
      <c r="AY230" s="71"/>
      <c r="AZ230" s="71"/>
      <c r="BA230" s="71"/>
      <c r="BB230" s="71"/>
      <c r="BC230" s="112"/>
      <c r="BD230" s="2"/>
      <c r="BE230" s="71"/>
      <c r="BF230" s="112"/>
      <c r="BG230" s="71"/>
      <c r="BH230" s="71"/>
      <c r="BI230" s="113"/>
      <c r="BJ230" s="113"/>
      <c r="BK230" s="107"/>
      <c r="BL230" s="71"/>
      <c r="BM230" s="71"/>
      <c r="BN230" s="71"/>
      <c r="BO230" s="118"/>
      <c r="BP230" s="118"/>
    </row>
    <row r="231" spans="1:68" ht="10.5" hidden="1" customHeight="1">
      <c r="A231" s="71"/>
      <c r="B231" s="2"/>
      <c r="C231" s="71"/>
      <c r="D231" s="71"/>
      <c r="E231" s="72"/>
      <c r="F231" s="71"/>
      <c r="G231" s="71"/>
      <c r="H231" s="71"/>
      <c r="I231" s="71"/>
      <c r="J231" s="118"/>
      <c r="K231" s="118"/>
      <c r="L231" s="118"/>
      <c r="M231" s="118"/>
      <c r="N231" s="118"/>
      <c r="O231" s="118"/>
      <c r="P231" s="118"/>
      <c r="Q231" s="118"/>
      <c r="R231" s="118"/>
      <c r="S231" s="118"/>
      <c r="T231" s="118"/>
      <c r="U231" s="118"/>
      <c r="V231" s="118"/>
      <c r="W231" s="118"/>
      <c r="X231" s="118"/>
      <c r="Y231" s="118"/>
      <c r="Z231" s="118"/>
      <c r="AA231" s="118"/>
      <c r="AB231" s="118"/>
      <c r="AC231" s="118"/>
      <c r="AD231" s="118"/>
      <c r="AE231" s="118"/>
      <c r="AF231" s="118"/>
      <c r="AG231" s="118"/>
      <c r="AH231" s="118"/>
      <c r="AI231" s="118"/>
      <c r="AJ231" s="118"/>
      <c r="AK231" s="118"/>
      <c r="AL231" s="118"/>
      <c r="AM231" s="118"/>
      <c r="AN231" s="118"/>
      <c r="AO231" s="118"/>
      <c r="AP231" s="118"/>
      <c r="AQ231" s="118"/>
      <c r="AR231" s="118"/>
      <c r="AS231" s="118"/>
      <c r="AT231" s="118"/>
      <c r="AU231" s="118"/>
      <c r="AV231" s="71"/>
      <c r="AW231" s="71"/>
      <c r="AX231" s="71"/>
      <c r="AY231" s="71"/>
      <c r="AZ231" s="71"/>
      <c r="BA231" s="71"/>
      <c r="BB231" s="71"/>
      <c r="BC231" s="112"/>
      <c r="BD231" s="2"/>
      <c r="BE231" s="71"/>
      <c r="BF231" s="112"/>
      <c r="BG231" s="71"/>
      <c r="BH231" s="71"/>
      <c r="BI231" s="113"/>
      <c r="BJ231" s="113"/>
      <c r="BK231" s="107"/>
      <c r="BL231" s="71"/>
      <c r="BM231" s="71"/>
      <c r="BN231" s="71"/>
      <c r="BO231" s="118"/>
      <c r="BP231" s="118"/>
    </row>
    <row r="232" spans="1:68" ht="10.5" hidden="1" customHeight="1">
      <c r="A232" s="71"/>
      <c r="B232" s="2"/>
      <c r="C232" s="71"/>
      <c r="D232" s="71"/>
      <c r="E232" s="72"/>
      <c r="F232" s="71"/>
      <c r="G232" s="71"/>
      <c r="H232" s="71"/>
      <c r="I232" s="71"/>
      <c r="J232" s="118"/>
      <c r="K232" s="118"/>
      <c r="L232" s="118"/>
      <c r="M232" s="118"/>
      <c r="N232" s="118"/>
      <c r="O232" s="118"/>
      <c r="P232" s="118"/>
      <c r="Q232" s="118"/>
      <c r="R232" s="118"/>
      <c r="S232" s="118"/>
      <c r="T232" s="118"/>
      <c r="U232" s="118"/>
      <c r="V232" s="118"/>
      <c r="W232" s="118"/>
      <c r="X232" s="118"/>
      <c r="Y232" s="118"/>
      <c r="Z232" s="118"/>
      <c r="AA232" s="118"/>
      <c r="AB232" s="118"/>
      <c r="AC232" s="118"/>
      <c r="AD232" s="118"/>
      <c r="AE232" s="118"/>
      <c r="AF232" s="118"/>
      <c r="AG232" s="118"/>
      <c r="AH232" s="118"/>
      <c r="AI232" s="118"/>
      <c r="AJ232" s="118"/>
      <c r="AK232" s="118"/>
      <c r="AL232" s="118"/>
      <c r="AM232" s="118"/>
      <c r="AN232" s="118"/>
      <c r="AO232" s="118"/>
      <c r="AP232" s="118"/>
      <c r="AQ232" s="118"/>
      <c r="AR232" s="118"/>
      <c r="AS232" s="118"/>
      <c r="AT232" s="118"/>
      <c r="AU232" s="118"/>
      <c r="AV232" s="71"/>
      <c r="AW232" s="71"/>
      <c r="AX232" s="71"/>
      <c r="AY232" s="71"/>
      <c r="AZ232" s="71"/>
      <c r="BA232" s="71"/>
      <c r="BB232" s="71"/>
      <c r="BC232" s="112"/>
      <c r="BD232" s="2"/>
      <c r="BE232" s="71"/>
      <c r="BF232" s="112"/>
      <c r="BG232" s="71"/>
      <c r="BH232" s="71"/>
      <c r="BI232" s="113"/>
      <c r="BJ232" s="113"/>
      <c r="BK232" s="107"/>
      <c r="BL232" s="71"/>
      <c r="BM232" s="71"/>
      <c r="BN232" s="71"/>
      <c r="BO232" s="118"/>
      <c r="BP232" s="118"/>
    </row>
    <row r="233" spans="1:68" ht="15.75" customHeight="1">
      <c r="A233" s="102" t="s">
        <v>260</v>
      </c>
      <c r="B233" s="103"/>
      <c r="C233" s="104"/>
      <c r="D233" s="104"/>
      <c r="E233" s="105"/>
      <c r="F233" s="139"/>
      <c r="G233" s="139"/>
      <c r="H233" s="139"/>
      <c r="I233" s="139"/>
      <c r="J233" s="140"/>
      <c r="K233" s="140"/>
      <c r="L233" s="140"/>
      <c r="M233" s="140"/>
      <c r="N233" s="140"/>
      <c r="O233" s="140"/>
      <c r="P233" s="140"/>
      <c r="Q233" s="140"/>
      <c r="R233" s="140"/>
      <c r="S233" s="140"/>
      <c r="T233" s="140"/>
      <c r="U233" s="140"/>
      <c r="V233" s="140"/>
      <c r="W233" s="140"/>
      <c r="X233" s="140"/>
      <c r="Y233" s="140"/>
      <c r="Z233" s="140"/>
      <c r="AA233" s="140"/>
      <c r="AB233" s="140"/>
      <c r="AC233" s="140"/>
      <c r="AD233" s="140"/>
      <c r="AE233" s="140"/>
      <c r="AF233" s="140"/>
      <c r="AG233" s="140"/>
      <c r="AH233" s="140"/>
      <c r="AI233" s="141"/>
      <c r="AJ233" s="141"/>
      <c r="AK233" s="141"/>
      <c r="AL233" s="141"/>
      <c r="AM233" s="141"/>
      <c r="AN233" s="141"/>
      <c r="AO233" s="141"/>
      <c r="AP233" s="141"/>
      <c r="AQ233" s="141"/>
      <c r="AR233" s="141"/>
      <c r="AS233" s="141"/>
      <c r="AT233" s="118"/>
      <c r="AU233" s="118"/>
      <c r="AV233" s="71"/>
      <c r="AW233" s="71"/>
      <c r="AX233" s="71"/>
      <c r="AY233" s="71"/>
      <c r="AZ233" s="71"/>
      <c r="BA233" s="71"/>
      <c r="BB233" s="71"/>
      <c r="BC233" s="102" t="s">
        <v>261</v>
      </c>
      <c r="BD233" s="103"/>
      <c r="BE233" s="102"/>
      <c r="BF233" s="102"/>
      <c r="BG233" s="102"/>
      <c r="BH233" s="102"/>
      <c r="BI233" s="102"/>
      <c r="BJ233" s="102"/>
      <c r="BK233" s="107"/>
      <c r="BL233" s="71"/>
      <c r="BM233" s="71"/>
      <c r="BN233" s="71"/>
      <c r="BO233" s="140"/>
      <c r="BP233" s="141"/>
    </row>
    <row r="234" spans="1:68" ht="12.75" customHeight="1">
      <c r="A234" s="108"/>
      <c r="B234" s="109"/>
      <c r="C234" s="108"/>
      <c r="D234" s="108"/>
      <c r="E234" s="110"/>
      <c r="F234" s="71"/>
      <c r="G234" s="71"/>
      <c r="H234" s="71"/>
      <c r="I234" s="71"/>
      <c r="J234" s="118"/>
      <c r="K234" s="118"/>
      <c r="L234" s="118"/>
      <c r="M234" s="118"/>
      <c r="N234" s="118"/>
      <c r="O234" s="118"/>
      <c r="P234" s="118"/>
      <c r="Q234" s="118"/>
      <c r="R234" s="142"/>
      <c r="S234" s="142"/>
      <c r="T234" s="142"/>
      <c r="U234" s="142"/>
      <c r="V234" s="142"/>
      <c r="W234" s="142"/>
      <c r="X234" s="142"/>
      <c r="Y234" s="142"/>
      <c r="Z234" s="142"/>
      <c r="AA234" s="142"/>
      <c r="AB234" s="142"/>
      <c r="AC234" s="142"/>
      <c r="AD234" s="142"/>
      <c r="AE234" s="142"/>
      <c r="AF234" s="142"/>
      <c r="AG234" s="142"/>
      <c r="AH234" s="142"/>
      <c r="AI234" s="118"/>
      <c r="AJ234" s="118"/>
      <c r="AK234" s="118"/>
      <c r="AL234" s="118"/>
      <c r="AM234" s="118"/>
      <c r="AN234" s="118"/>
      <c r="AO234" s="118"/>
      <c r="AP234" s="118"/>
      <c r="AQ234" s="118"/>
      <c r="AR234" s="118"/>
      <c r="AS234" s="118"/>
      <c r="AT234" s="118"/>
      <c r="AU234" s="118"/>
      <c r="AV234" s="71"/>
      <c r="AW234" s="71"/>
      <c r="AX234" s="71"/>
      <c r="AY234" s="71"/>
      <c r="AZ234" s="71"/>
      <c r="BA234" s="71"/>
      <c r="BB234" s="71"/>
      <c r="BC234" s="111"/>
      <c r="BD234" s="109"/>
      <c r="BE234" s="108"/>
      <c r="BF234" s="112"/>
      <c r="BG234" s="71"/>
      <c r="BH234" s="71"/>
      <c r="BI234" s="113"/>
      <c r="BJ234" s="113"/>
      <c r="BK234" s="107"/>
      <c r="BL234" s="71"/>
      <c r="BM234" s="71"/>
      <c r="BN234" s="71"/>
      <c r="BO234" s="142"/>
      <c r="BP234" s="118"/>
    </row>
    <row r="235" spans="1:68" ht="12.75" customHeight="1">
      <c r="A235" s="108"/>
      <c r="B235" s="109">
        <v>110010</v>
      </c>
      <c r="C235" s="114" t="s">
        <v>262</v>
      </c>
      <c r="D235" s="114" t="s">
        <v>263</v>
      </c>
      <c r="E235" s="110"/>
      <c r="F235" s="89"/>
      <c r="G235" s="89"/>
      <c r="H235" s="89"/>
      <c r="I235" s="116"/>
      <c r="J235" s="117">
        <v>2680.6525839999999</v>
      </c>
      <c r="K235" s="117">
        <v>2291.31844</v>
      </c>
      <c r="L235" s="117">
        <v>2282.806846</v>
      </c>
      <c r="M235" s="117">
        <v>2129.7545869999999</v>
      </c>
      <c r="N235" s="117">
        <v>2084.2620739999998</v>
      </c>
      <c r="O235" s="117">
        <v>2164.5383379999998</v>
      </c>
      <c r="P235" s="117">
        <v>2434.1129099999998</v>
      </c>
      <c r="Q235" s="117">
        <v>2558.7693509999999</v>
      </c>
      <c r="R235" s="117">
        <v>2804.2559419999998</v>
      </c>
      <c r="S235" s="117">
        <v>3002.2042879999999</v>
      </c>
      <c r="T235" s="117">
        <v>3325.4091409999996</v>
      </c>
      <c r="U235" s="117">
        <v>3160.587</v>
      </c>
      <c r="V235" s="117">
        <v>3136.1639999999998</v>
      </c>
      <c r="W235" s="117">
        <v>3623.681</v>
      </c>
      <c r="X235" s="117">
        <v>4803.4520000000002</v>
      </c>
      <c r="Y235" s="117">
        <v>5121.6790000000001</v>
      </c>
      <c r="Z235" s="117">
        <v>4935.5189999999993</v>
      </c>
      <c r="AA235" s="117">
        <v>5182.0619999999999</v>
      </c>
      <c r="AB235" s="117">
        <v>4717.8409999999994</v>
      </c>
      <c r="AC235" s="117">
        <v>5054.9789999999994</v>
      </c>
      <c r="AD235" s="117">
        <v>4540.3310000000001</v>
      </c>
      <c r="AE235" s="117">
        <v>5110.8599999999997</v>
      </c>
      <c r="AF235" s="117">
        <v>5394.9639999999999</v>
      </c>
      <c r="AG235" s="117">
        <v>5101.0649999999996</v>
      </c>
      <c r="AH235" s="117">
        <v>5904.7219999999998</v>
      </c>
      <c r="AI235" s="117">
        <v>5561.0318289923689</v>
      </c>
      <c r="AJ235" s="117">
        <v>5292.6431908766581</v>
      </c>
      <c r="AK235" s="117">
        <v>5075.2755562133143</v>
      </c>
      <c r="AL235" s="117">
        <v>4892.5399136963624</v>
      </c>
      <c r="AM235" s="117">
        <v>4733.367938622725</v>
      </c>
      <c r="AN235" s="117">
        <v>4590.2792326182862</v>
      </c>
      <c r="AO235" s="117">
        <v>4458.2133760516999</v>
      </c>
      <c r="AP235" s="117">
        <v>4333.7426373913386</v>
      </c>
      <c r="AQ235" s="117">
        <v>4214.5412318872723</v>
      </c>
      <c r="AR235" s="117">
        <v>4099.0274896062892</v>
      </c>
      <c r="AS235" s="117">
        <v>3986.1225648540321</v>
      </c>
      <c r="AT235" s="118"/>
      <c r="AU235" s="118"/>
      <c r="AV235" s="71"/>
      <c r="AW235" s="71"/>
      <c r="AX235" s="71"/>
      <c r="AY235" s="71"/>
      <c r="AZ235" s="71"/>
      <c r="BA235" s="71"/>
      <c r="BB235" s="71"/>
      <c r="BC235" s="111"/>
      <c r="BD235" s="109">
        <v>110010</v>
      </c>
      <c r="BE235" s="114" t="s">
        <v>262</v>
      </c>
      <c r="BF235" s="119">
        <v>5818.799457248092</v>
      </c>
      <c r="BG235" s="116">
        <v>5732.8769144961834</v>
      </c>
      <c r="BH235" s="116">
        <v>5646.9543717442766</v>
      </c>
      <c r="BI235" s="120">
        <v>5561.0318289923689</v>
      </c>
      <c r="BJ235" s="120">
        <v>5561.0318289923689</v>
      </c>
      <c r="BK235" s="107"/>
      <c r="BL235" s="71"/>
      <c r="BM235" s="71"/>
      <c r="BN235" s="71"/>
      <c r="BO235" s="117"/>
      <c r="BP235" s="117"/>
    </row>
    <row r="236" spans="1:68" ht="12.75" customHeight="1">
      <c r="A236" s="128"/>
      <c r="B236" s="129"/>
      <c r="C236" s="130" t="s">
        <v>264</v>
      </c>
      <c r="D236" s="143"/>
      <c r="E236" s="110"/>
      <c r="F236" s="144"/>
      <c r="G236" s="144"/>
      <c r="H236" s="144"/>
      <c r="I236" s="125"/>
      <c r="J236" s="132">
        <v>0.36902494650850104</v>
      </c>
      <c r="K236" s="132">
        <v>0.37355540868287418</v>
      </c>
      <c r="L236" s="132">
        <v>0.42284827068046671</v>
      </c>
      <c r="M236" s="132">
        <v>0.43387695179136582</v>
      </c>
      <c r="N236" s="132">
        <v>0.44727854833810621</v>
      </c>
      <c r="O236" s="132">
        <v>0.41304643249424788</v>
      </c>
      <c r="P236" s="132">
        <v>0.41210485105647687</v>
      </c>
      <c r="Q236" s="132">
        <v>0.36862177659603546</v>
      </c>
      <c r="R236" s="132">
        <v>0.32512230854177165</v>
      </c>
      <c r="S236" s="132">
        <v>0.34586043775198166</v>
      </c>
      <c r="T236" s="132">
        <v>0.34028591019667015</v>
      </c>
      <c r="U236" s="132">
        <v>0.26622443993538014</v>
      </c>
      <c r="V236" s="132">
        <v>0.24603483737014123</v>
      </c>
      <c r="W236" s="132">
        <v>0.24707194988088843</v>
      </c>
      <c r="X236" s="132">
        <v>0.26328075156484659</v>
      </c>
      <c r="Y236" s="132">
        <v>0.26468484431323186</v>
      </c>
      <c r="Z236" s="132">
        <v>0.24834745544594358</v>
      </c>
      <c r="AA236" s="132">
        <v>0.28114635158107937</v>
      </c>
      <c r="AB236" s="132">
        <v>0.26130950828123717</v>
      </c>
      <c r="AC236" s="132">
        <v>0.2773350943864949</v>
      </c>
      <c r="AD236" s="132">
        <v>0.25309446747956471</v>
      </c>
      <c r="AE236" s="132">
        <v>0.26026334422147607</v>
      </c>
      <c r="AF236" s="132">
        <v>0.25798772630145755</v>
      </c>
      <c r="AG236" s="132">
        <v>0.21510325225141838</v>
      </c>
      <c r="AH236" s="132">
        <v>0.21864979891973396</v>
      </c>
      <c r="AI236" s="132">
        <v>0.24012333610883704</v>
      </c>
      <c r="AJ236" s="132">
        <v>0.21333506994483392</v>
      </c>
      <c r="AK236" s="132">
        <v>0.18920660756289592</v>
      </c>
      <c r="AL236" s="132">
        <v>0.16743573110131746</v>
      </c>
      <c r="AM236" s="132">
        <v>0.14777845677982859</v>
      </c>
      <c r="AN236" s="132">
        <v>0.1300385459016821</v>
      </c>
      <c r="AO236" s="132">
        <v>0.11405449778483195</v>
      </c>
      <c r="AP236" s="132">
        <v>9.9688235537812933E-2</v>
      </c>
      <c r="AQ236" s="132">
        <v>8.6816709844620615E-2</v>
      </c>
      <c r="AR236" s="132">
        <v>7.5326313685215418E-2</v>
      </c>
      <c r="AS236" s="132">
        <v>6.5109536880266008E-2</v>
      </c>
      <c r="AT236" s="134"/>
      <c r="AU236" s="134"/>
      <c r="AV236" s="131"/>
      <c r="AW236" s="131"/>
      <c r="AX236" s="131"/>
      <c r="AY236" s="131"/>
      <c r="AZ236" s="131"/>
      <c r="BA236" s="131"/>
      <c r="BB236" s="131"/>
      <c r="BC236" s="135"/>
      <c r="BD236" s="129"/>
      <c r="BE236" s="130"/>
      <c r="BF236" s="124"/>
      <c r="BG236" s="125"/>
      <c r="BH236" s="125"/>
      <c r="BI236" s="126"/>
      <c r="BJ236" s="126"/>
      <c r="BK236" s="136"/>
      <c r="BL236" s="131"/>
      <c r="BM236" s="131"/>
      <c r="BN236" s="131"/>
      <c r="BO236" s="132"/>
      <c r="BP236" s="132"/>
    </row>
    <row r="237" spans="1:68" ht="12.75" customHeight="1">
      <c r="A237" s="108"/>
      <c r="B237" s="109"/>
      <c r="C237" s="108"/>
      <c r="D237" s="108"/>
      <c r="E237" s="110"/>
      <c r="F237" s="71"/>
      <c r="G237" s="71"/>
      <c r="H237" s="71"/>
      <c r="I237" s="71"/>
      <c r="J237" s="118"/>
      <c r="K237" s="118"/>
      <c r="L237" s="118"/>
      <c r="M237" s="118"/>
      <c r="N237" s="118"/>
      <c r="O237" s="118"/>
      <c r="P237" s="118"/>
      <c r="Q237" s="118"/>
      <c r="R237" s="118"/>
      <c r="S237" s="118"/>
      <c r="T237" s="118"/>
      <c r="U237" s="118"/>
      <c r="V237" s="118"/>
      <c r="W237" s="118"/>
      <c r="X237" s="118"/>
      <c r="Y237" s="118"/>
      <c r="Z237" s="118"/>
      <c r="AA237" s="118"/>
      <c r="AB237" s="118"/>
      <c r="AC237" s="118"/>
      <c r="AD237" s="118"/>
      <c r="AE237" s="118"/>
      <c r="AF237" s="118"/>
      <c r="AG237" s="118"/>
      <c r="AH237" s="118"/>
      <c r="AI237" s="118"/>
      <c r="AJ237" s="118"/>
      <c r="AK237" s="118"/>
      <c r="AL237" s="118"/>
      <c r="AM237" s="118"/>
      <c r="AN237" s="118"/>
      <c r="AO237" s="118"/>
      <c r="AP237" s="118"/>
      <c r="AQ237" s="118"/>
      <c r="AR237" s="118"/>
      <c r="AS237" s="118"/>
      <c r="AT237" s="118"/>
      <c r="AU237" s="118"/>
      <c r="AV237" s="71"/>
      <c r="AW237" s="71"/>
      <c r="AX237" s="71"/>
      <c r="AY237" s="71"/>
      <c r="AZ237" s="71"/>
      <c r="BA237" s="71"/>
      <c r="BB237" s="71"/>
      <c r="BC237" s="111"/>
      <c r="BD237" s="109"/>
      <c r="BE237" s="108"/>
      <c r="BF237" s="112"/>
      <c r="BG237" s="71"/>
      <c r="BH237" s="71"/>
      <c r="BI237" s="113"/>
      <c r="BJ237" s="113"/>
      <c r="BK237" s="107"/>
      <c r="BL237" s="71"/>
      <c r="BM237" s="71"/>
      <c r="BN237" s="71"/>
      <c r="BO237" s="118"/>
      <c r="BP237" s="118"/>
    </row>
    <row r="238" spans="1:68" ht="12.75" customHeight="1">
      <c r="A238" s="108"/>
      <c r="B238" s="109">
        <v>110020</v>
      </c>
      <c r="C238" s="169" t="s">
        <v>265</v>
      </c>
      <c r="D238" s="169" t="s">
        <v>266</v>
      </c>
      <c r="E238" s="110"/>
      <c r="F238" s="89"/>
      <c r="G238" s="89"/>
      <c r="H238" s="89"/>
      <c r="I238" s="116"/>
      <c r="J238" s="117">
        <v>1208.691767</v>
      </c>
      <c r="K238" s="117">
        <v>993.41658699999994</v>
      </c>
      <c r="L238" s="117">
        <v>933.42789399999992</v>
      </c>
      <c r="M238" s="117">
        <v>916.94706299999996</v>
      </c>
      <c r="N238" s="117">
        <v>754.50120399999992</v>
      </c>
      <c r="O238" s="117">
        <v>707.50448799999992</v>
      </c>
      <c r="P238" s="117">
        <v>709.65565399999991</v>
      </c>
      <c r="Q238" s="117">
        <v>777.77475299999992</v>
      </c>
      <c r="R238" s="117">
        <v>974.43958299999997</v>
      </c>
      <c r="S238" s="117">
        <v>997.35984999999994</v>
      </c>
      <c r="T238" s="117">
        <v>1124.4568919999999</v>
      </c>
      <c r="U238" s="117">
        <v>1120.325</v>
      </c>
      <c r="V238" s="117">
        <v>1144.03</v>
      </c>
      <c r="W238" s="117">
        <v>1638.221</v>
      </c>
      <c r="X238" s="117">
        <v>1710.644</v>
      </c>
      <c r="Y238" s="117">
        <v>1754.1849999999999</v>
      </c>
      <c r="Z238" s="117">
        <v>1498.0889999999999</v>
      </c>
      <c r="AA238" s="117">
        <v>1398.7909999999999</v>
      </c>
      <c r="AB238" s="117">
        <v>1436.5739999999998</v>
      </c>
      <c r="AC238" s="117">
        <v>1419.749</v>
      </c>
      <c r="AD238" s="117">
        <v>967.46999999999991</v>
      </c>
      <c r="AE238" s="117">
        <v>1012.1279999999999</v>
      </c>
      <c r="AF238" s="117">
        <v>1048.81</v>
      </c>
      <c r="AG238" s="117">
        <v>1204.52</v>
      </c>
      <c r="AH238" s="117">
        <v>1289.154</v>
      </c>
      <c r="AI238" s="117">
        <v>1061.8576827345355</v>
      </c>
      <c r="AJ238" s="117">
        <v>908.67877702495787</v>
      </c>
      <c r="AK238" s="117">
        <v>805.44887239355239</v>
      </c>
      <c r="AL238" s="117">
        <v>735.88046047126522</v>
      </c>
      <c r="AM238" s="117">
        <v>688.99710864923281</v>
      </c>
      <c r="AN238" s="117">
        <v>657.40160981099802</v>
      </c>
      <c r="AO238" s="117">
        <v>636.10885858821166</v>
      </c>
      <c r="AP238" s="117">
        <v>621.75930655370439</v>
      </c>
      <c r="AQ238" s="117">
        <v>612.08889611981556</v>
      </c>
      <c r="AR238" s="117">
        <v>605.57183985666666</v>
      </c>
      <c r="AS238" s="117">
        <v>601.17988331796482</v>
      </c>
      <c r="AT238" s="118"/>
      <c r="AU238" s="118"/>
      <c r="AV238" s="71"/>
      <c r="AW238" s="71"/>
      <c r="AX238" s="71"/>
      <c r="AY238" s="71"/>
      <c r="AZ238" s="71"/>
      <c r="BA238" s="71"/>
      <c r="BB238" s="71"/>
      <c r="BC238" s="111"/>
      <c r="BD238" s="109">
        <v>110020</v>
      </c>
      <c r="BE238" s="169" t="s">
        <v>265</v>
      </c>
      <c r="BF238" s="147">
        <v>1232.3299206836339</v>
      </c>
      <c r="BG238" s="146">
        <v>1175.5058413672675</v>
      </c>
      <c r="BH238" s="146">
        <v>1118.6817620509014</v>
      </c>
      <c r="BI238" s="148">
        <v>1061.8576827345355</v>
      </c>
      <c r="BJ238" s="148">
        <v>1061.8576827345355</v>
      </c>
      <c r="BK238" s="107"/>
      <c r="BL238" s="71"/>
      <c r="BM238" s="71"/>
      <c r="BN238" s="71"/>
      <c r="BO238" s="117"/>
      <c r="BP238" s="117"/>
    </row>
    <row r="239" spans="1:68" ht="12.75" customHeight="1">
      <c r="A239" s="108"/>
      <c r="B239" s="109"/>
      <c r="C239" s="123"/>
      <c r="D239" s="123"/>
      <c r="E239" s="110"/>
      <c r="F239" s="71"/>
      <c r="G239" s="71"/>
      <c r="H239" s="71"/>
      <c r="I239" s="71"/>
      <c r="J239" s="118"/>
      <c r="K239" s="118"/>
      <c r="L239" s="118"/>
      <c r="M239" s="118"/>
      <c r="N239" s="118"/>
      <c r="O239" s="118"/>
      <c r="P239" s="118"/>
      <c r="Q239" s="118"/>
      <c r="R239" s="118"/>
      <c r="S239" s="118"/>
      <c r="T239" s="118"/>
      <c r="U239" s="118"/>
      <c r="V239" s="118"/>
      <c r="W239" s="118"/>
      <c r="X239" s="118"/>
      <c r="Y239" s="118"/>
      <c r="Z239" s="118"/>
      <c r="AA239" s="118"/>
      <c r="AB239" s="118"/>
      <c r="AC239" s="118"/>
      <c r="AD239" s="118"/>
      <c r="AE239" s="118"/>
      <c r="AF239" s="118"/>
      <c r="AG239" s="118"/>
      <c r="AH239" s="118"/>
      <c r="AI239" s="118"/>
      <c r="AJ239" s="118"/>
      <c r="AK239" s="118"/>
      <c r="AL239" s="118"/>
      <c r="AM239" s="118"/>
      <c r="AN239" s="118"/>
      <c r="AO239" s="118"/>
      <c r="AP239" s="118"/>
      <c r="AQ239" s="118"/>
      <c r="AR239" s="118"/>
      <c r="AS239" s="118"/>
      <c r="AT239" s="118"/>
      <c r="AU239" s="118"/>
      <c r="AV239" s="71"/>
      <c r="AW239" s="71"/>
      <c r="AX239" s="71"/>
      <c r="AY239" s="71"/>
      <c r="AZ239" s="71"/>
      <c r="BA239" s="71"/>
      <c r="BB239" s="71"/>
      <c r="BC239" s="111"/>
      <c r="BD239" s="109"/>
      <c r="BE239" s="123"/>
      <c r="BF239" s="124"/>
      <c r="BG239" s="125"/>
      <c r="BH239" s="125"/>
      <c r="BI239" s="126"/>
      <c r="BJ239" s="126"/>
      <c r="BK239" s="107"/>
      <c r="BL239" s="71"/>
      <c r="BM239" s="71"/>
      <c r="BN239" s="71"/>
      <c r="BO239" s="118"/>
      <c r="BP239" s="118"/>
    </row>
    <row r="240" spans="1:68" ht="12.75" customHeight="1">
      <c r="A240" s="114"/>
      <c r="B240" s="109">
        <v>190010</v>
      </c>
      <c r="C240" s="169" t="s">
        <v>267</v>
      </c>
      <c r="D240" s="169" t="s">
        <v>268</v>
      </c>
      <c r="E240" s="110"/>
      <c r="F240" s="89"/>
      <c r="G240" s="89"/>
      <c r="H240" s="89"/>
      <c r="I240" s="116"/>
      <c r="J240" s="117">
        <v>813.52211899999998</v>
      </c>
      <c r="K240" s="117">
        <v>621.85717</v>
      </c>
      <c r="L240" s="117">
        <v>552.20987700000001</v>
      </c>
      <c r="M240" s="117">
        <v>523.18361299999992</v>
      </c>
      <c r="N240" s="117">
        <v>482.229579</v>
      </c>
      <c r="O240" s="117">
        <v>444.62598699999995</v>
      </c>
      <c r="P240" s="117">
        <v>439.66961999999995</v>
      </c>
      <c r="Q240" s="117">
        <v>422.38738000000001</v>
      </c>
      <c r="R240" s="117">
        <v>347.38920200000001</v>
      </c>
      <c r="S240" s="117">
        <v>255.654359</v>
      </c>
      <c r="T240" s="117">
        <v>256.32233500000001</v>
      </c>
      <c r="U240" s="117">
        <v>508.57399999999996</v>
      </c>
      <c r="V240" s="117">
        <v>564.60599999999999</v>
      </c>
      <c r="W240" s="117">
        <v>578.43999999999994</v>
      </c>
      <c r="X240" s="117">
        <v>587.83100000000002</v>
      </c>
      <c r="Y240" s="117">
        <v>590.64499999999998</v>
      </c>
      <c r="Z240" s="117">
        <v>320.00599999999997</v>
      </c>
      <c r="AA240" s="117">
        <v>330.733</v>
      </c>
      <c r="AB240" s="117">
        <v>333.70599999999996</v>
      </c>
      <c r="AC240" s="117">
        <v>349.83599999999996</v>
      </c>
      <c r="AD240" s="117">
        <v>365.66499999999996</v>
      </c>
      <c r="AE240" s="117">
        <v>397.09899999999999</v>
      </c>
      <c r="AF240" s="117">
        <v>363</v>
      </c>
      <c r="AG240" s="117">
        <v>363.04499999999996</v>
      </c>
      <c r="AH240" s="117">
        <v>368.27</v>
      </c>
      <c r="AI240" s="117">
        <v>368.27</v>
      </c>
      <c r="AJ240" s="117">
        <v>368.27</v>
      </c>
      <c r="AK240" s="117">
        <v>368.27</v>
      </c>
      <c r="AL240" s="117">
        <v>368.27</v>
      </c>
      <c r="AM240" s="117">
        <v>368.27</v>
      </c>
      <c r="AN240" s="117">
        <v>368.27</v>
      </c>
      <c r="AO240" s="117">
        <v>368.27</v>
      </c>
      <c r="AP240" s="117">
        <v>368.27</v>
      </c>
      <c r="AQ240" s="117">
        <v>368.27</v>
      </c>
      <c r="AR240" s="117">
        <v>368.27</v>
      </c>
      <c r="AS240" s="117">
        <v>368.27</v>
      </c>
      <c r="AT240" s="107"/>
      <c r="AU240" s="107"/>
      <c r="AV240" s="89"/>
      <c r="AW240" s="89"/>
      <c r="AX240" s="89"/>
      <c r="AY240" s="89"/>
      <c r="AZ240" s="89"/>
      <c r="BA240" s="89"/>
      <c r="BB240" s="89"/>
      <c r="BC240" s="166"/>
      <c r="BD240" s="109">
        <v>190010</v>
      </c>
      <c r="BE240" s="169" t="s">
        <v>267</v>
      </c>
      <c r="BF240" s="147">
        <v>368.27</v>
      </c>
      <c r="BG240" s="146">
        <v>368.27</v>
      </c>
      <c r="BH240" s="146">
        <v>368.27</v>
      </c>
      <c r="BI240" s="148">
        <v>368.27</v>
      </c>
      <c r="BJ240" s="148">
        <v>368.27</v>
      </c>
      <c r="BK240" s="107"/>
      <c r="BL240" s="89"/>
      <c r="BM240" s="89"/>
      <c r="BN240" s="89"/>
      <c r="BO240" s="117"/>
      <c r="BP240" s="117"/>
    </row>
    <row r="241" spans="1:68" ht="12.75" customHeight="1">
      <c r="A241" s="114"/>
      <c r="B241" s="109"/>
      <c r="C241" s="169" t="s">
        <v>269</v>
      </c>
      <c r="D241" s="169" t="s">
        <v>270</v>
      </c>
      <c r="E241" s="110"/>
      <c r="F241" s="89"/>
      <c r="G241" s="89"/>
      <c r="H241" s="89"/>
      <c r="I241" s="116"/>
      <c r="J241" s="117"/>
      <c r="K241" s="117"/>
      <c r="L241" s="117"/>
      <c r="M241" s="117"/>
      <c r="N241" s="117"/>
      <c r="O241" s="117"/>
      <c r="P241" s="117"/>
      <c r="Q241" s="117"/>
      <c r="R241" s="117"/>
      <c r="S241" s="117"/>
      <c r="T241" s="117"/>
      <c r="U241" s="117"/>
      <c r="V241" s="117"/>
      <c r="W241" s="117"/>
      <c r="X241" s="117"/>
      <c r="Y241" s="117"/>
      <c r="Z241" s="117"/>
      <c r="AA241" s="117"/>
      <c r="AB241" s="117"/>
      <c r="AC241" s="117"/>
      <c r="AD241" s="117"/>
      <c r="AE241" s="117"/>
      <c r="AF241" s="117"/>
      <c r="AG241" s="117"/>
      <c r="AH241" s="117"/>
      <c r="AI241" s="189"/>
      <c r="AJ241" s="189"/>
      <c r="AK241" s="189"/>
      <c r="AL241" s="189"/>
      <c r="AM241" s="189"/>
      <c r="AN241" s="189"/>
      <c r="AO241" s="189"/>
      <c r="AP241" s="189"/>
      <c r="AQ241" s="189"/>
      <c r="AR241" s="189"/>
      <c r="AS241" s="189"/>
      <c r="AT241" s="107"/>
      <c r="AU241" s="107"/>
      <c r="AV241" s="89"/>
      <c r="AW241" s="89"/>
      <c r="AX241" s="89"/>
      <c r="AY241" s="89"/>
      <c r="AZ241" s="89"/>
      <c r="BA241" s="89"/>
      <c r="BB241" s="89"/>
      <c r="BC241" s="166"/>
      <c r="BD241" s="109"/>
      <c r="BE241" s="169"/>
      <c r="BF241" s="124"/>
      <c r="BG241" s="125"/>
      <c r="BH241" s="125"/>
      <c r="BI241" s="126"/>
      <c r="BJ241" s="126"/>
      <c r="BK241" s="107"/>
      <c r="BL241" s="89"/>
      <c r="BM241" s="89"/>
      <c r="BN241" s="89"/>
      <c r="BO241" s="117"/>
      <c r="BP241" s="189"/>
    </row>
    <row r="242" spans="1:68" ht="12.75" customHeight="1">
      <c r="A242" s="108"/>
      <c r="B242" s="109"/>
      <c r="C242" s="123" t="s">
        <v>271</v>
      </c>
      <c r="D242" s="123" t="s">
        <v>272</v>
      </c>
      <c r="E242" s="110"/>
      <c r="F242" s="71"/>
      <c r="G242" s="71"/>
      <c r="H242" s="71"/>
      <c r="I242" s="146"/>
      <c r="J242" s="142"/>
      <c r="K242" s="142"/>
      <c r="L242" s="142"/>
      <c r="M242" s="142"/>
      <c r="N242" s="142"/>
      <c r="O242" s="142"/>
      <c r="P242" s="142"/>
      <c r="Q242" s="142"/>
      <c r="R242" s="142"/>
      <c r="S242" s="142"/>
      <c r="T242" s="142"/>
      <c r="U242" s="142"/>
      <c r="V242" s="142"/>
      <c r="W242" s="142"/>
      <c r="X242" s="142"/>
      <c r="Y242" s="142"/>
      <c r="Z242" s="142"/>
      <c r="AA242" s="142"/>
      <c r="AB242" s="142"/>
      <c r="AC242" s="142"/>
      <c r="AD242" s="142"/>
      <c r="AE242" s="142"/>
      <c r="AF242" s="142"/>
      <c r="AG242" s="142"/>
      <c r="AH242" s="142"/>
      <c r="AI242" s="172"/>
      <c r="AJ242" s="172"/>
      <c r="AK242" s="172"/>
      <c r="AL242" s="172"/>
      <c r="AM242" s="172"/>
      <c r="AN242" s="172"/>
      <c r="AO242" s="172"/>
      <c r="AP242" s="172"/>
      <c r="AQ242" s="172"/>
      <c r="AR242" s="172"/>
      <c r="AS242" s="172"/>
      <c r="AT242" s="118"/>
      <c r="AU242" s="118"/>
      <c r="AV242" s="71"/>
      <c r="AW242" s="71"/>
      <c r="AX242" s="71"/>
      <c r="AY242" s="71"/>
      <c r="AZ242" s="71"/>
      <c r="BA242" s="71"/>
      <c r="BB242" s="71"/>
      <c r="BC242" s="111"/>
      <c r="BD242" s="109"/>
      <c r="BE242" s="123"/>
      <c r="BF242" s="112"/>
      <c r="BG242" s="71"/>
      <c r="BH242" s="71"/>
      <c r="BI242" s="113"/>
      <c r="BJ242" s="113"/>
      <c r="BK242" s="107"/>
      <c r="BL242" s="71"/>
      <c r="BM242" s="71"/>
      <c r="BN242" s="71"/>
      <c r="BO242" s="142"/>
      <c r="BP242" s="172"/>
    </row>
    <row r="243" spans="1:68" ht="12.75" customHeight="1">
      <c r="A243" s="108"/>
      <c r="B243" s="109"/>
      <c r="C243" s="123" t="s">
        <v>273</v>
      </c>
      <c r="D243" s="123" t="s">
        <v>274</v>
      </c>
      <c r="E243" s="110"/>
      <c r="F243" s="71"/>
      <c r="G243" s="71"/>
      <c r="H243" s="71"/>
      <c r="I243" s="146"/>
      <c r="J243" s="142"/>
      <c r="K243" s="142"/>
      <c r="L243" s="142"/>
      <c r="M243" s="142"/>
      <c r="N243" s="142"/>
      <c r="O243" s="142"/>
      <c r="P243" s="142"/>
      <c r="Q243" s="142"/>
      <c r="R243" s="142"/>
      <c r="S243" s="142"/>
      <c r="T243" s="142"/>
      <c r="U243" s="142"/>
      <c r="V243" s="142"/>
      <c r="W243" s="142"/>
      <c r="X243" s="142"/>
      <c r="Y243" s="142"/>
      <c r="Z243" s="142"/>
      <c r="AA243" s="142"/>
      <c r="AB243" s="142"/>
      <c r="AC243" s="142"/>
      <c r="AD243" s="142"/>
      <c r="AE243" s="142"/>
      <c r="AF243" s="142"/>
      <c r="AG243" s="142"/>
      <c r="AH243" s="142"/>
      <c r="AI243" s="172"/>
      <c r="AJ243" s="172"/>
      <c r="AK243" s="172"/>
      <c r="AL243" s="172"/>
      <c r="AM243" s="172"/>
      <c r="AN243" s="172"/>
      <c r="AO243" s="172"/>
      <c r="AP243" s="172"/>
      <c r="AQ243" s="172"/>
      <c r="AR243" s="172"/>
      <c r="AS243" s="172"/>
      <c r="AT243" s="118"/>
      <c r="AU243" s="118"/>
      <c r="AV243" s="71"/>
      <c r="AW243" s="71"/>
      <c r="AX243" s="71"/>
      <c r="AY243" s="71"/>
      <c r="AZ243" s="71"/>
      <c r="BA243" s="71"/>
      <c r="BB243" s="71"/>
      <c r="BC243" s="111"/>
      <c r="BD243" s="109"/>
      <c r="BE243" s="123"/>
      <c r="BF243" s="112"/>
      <c r="BG243" s="71"/>
      <c r="BH243" s="71"/>
      <c r="BI243" s="113"/>
      <c r="BJ243" s="113"/>
      <c r="BK243" s="107"/>
      <c r="BL243" s="71"/>
      <c r="BM243" s="71"/>
      <c r="BN243" s="71"/>
      <c r="BO243" s="142"/>
      <c r="BP243" s="172"/>
    </row>
    <row r="244" spans="1:68" ht="12.75" customHeight="1">
      <c r="A244" s="108"/>
      <c r="B244" s="109"/>
      <c r="C244" s="123" t="s">
        <v>275</v>
      </c>
      <c r="D244" s="123" t="s">
        <v>276</v>
      </c>
      <c r="E244" s="110"/>
      <c r="F244" s="71"/>
      <c r="G244" s="71"/>
      <c r="H244" s="71"/>
      <c r="I244" s="146"/>
      <c r="J244" s="142"/>
      <c r="K244" s="142"/>
      <c r="L244" s="142"/>
      <c r="M244" s="142"/>
      <c r="N244" s="142"/>
      <c r="O244" s="142"/>
      <c r="P244" s="142"/>
      <c r="Q244" s="142"/>
      <c r="R244" s="142"/>
      <c r="S244" s="142"/>
      <c r="T244" s="142"/>
      <c r="U244" s="142"/>
      <c r="V244" s="142"/>
      <c r="W244" s="142"/>
      <c r="X244" s="142"/>
      <c r="Y244" s="142"/>
      <c r="Z244" s="142"/>
      <c r="AA244" s="142"/>
      <c r="AB244" s="142"/>
      <c r="AC244" s="142"/>
      <c r="AD244" s="142"/>
      <c r="AE244" s="142"/>
      <c r="AF244" s="142"/>
      <c r="AG244" s="142"/>
      <c r="AH244" s="142"/>
      <c r="AI244" s="172"/>
      <c r="AJ244" s="172"/>
      <c r="AK244" s="172"/>
      <c r="AL244" s="172"/>
      <c r="AM244" s="172"/>
      <c r="AN244" s="172"/>
      <c r="AO244" s="172"/>
      <c r="AP244" s="172"/>
      <c r="AQ244" s="172"/>
      <c r="AR244" s="172"/>
      <c r="AS244" s="172"/>
      <c r="AT244" s="118"/>
      <c r="AU244" s="118"/>
      <c r="AV244" s="71"/>
      <c r="AW244" s="71"/>
      <c r="AX244" s="71"/>
      <c r="AY244" s="71"/>
      <c r="AZ244" s="71"/>
      <c r="BA244" s="71"/>
      <c r="BB244" s="71"/>
      <c r="BC244" s="111"/>
      <c r="BD244" s="109"/>
      <c r="BE244" s="123"/>
      <c r="BF244" s="112"/>
      <c r="BG244" s="71"/>
      <c r="BH244" s="71"/>
      <c r="BI244" s="113"/>
      <c r="BJ244" s="113"/>
      <c r="BK244" s="107"/>
      <c r="BL244" s="71"/>
      <c r="BM244" s="71"/>
      <c r="BN244" s="71"/>
      <c r="BO244" s="142"/>
      <c r="BP244" s="172"/>
    </row>
    <row r="245" spans="1:68" ht="12.75" customHeight="1">
      <c r="A245" s="108"/>
      <c r="B245" s="109"/>
      <c r="C245" s="123" t="s">
        <v>277</v>
      </c>
      <c r="D245" s="123" t="s">
        <v>278</v>
      </c>
      <c r="E245" s="110"/>
      <c r="F245" s="71"/>
      <c r="G245" s="71"/>
      <c r="H245" s="71"/>
      <c r="I245" s="146"/>
      <c r="J245" s="142"/>
      <c r="K245" s="142"/>
      <c r="L245" s="142"/>
      <c r="M245" s="142"/>
      <c r="N245" s="142"/>
      <c r="O245" s="142"/>
      <c r="P245" s="142"/>
      <c r="Q245" s="142"/>
      <c r="R245" s="142"/>
      <c r="S245" s="142"/>
      <c r="T245" s="142"/>
      <c r="U245" s="142"/>
      <c r="V245" s="142"/>
      <c r="W245" s="142"/>
      <c r="X245" s="142"/>
      <c r="Y245" s="142"/>
      <c r="Z245" s="142"/>
      <c r="AA245" s="142"/>
      <c r="AB245" s="142"/>
      <c r="AC245" s="142"/>
      <c r="AD245" s="142"/>
      <c r="AE245" s="142"/>
      <c r="AF245" s="142"/>
      <c r="AG245" s="142"/>
      <c r="AH245" s="142"/>
      <c r="AI245" s="172"/>
      <c r="AJ245" s="172"/>
      <c r="AK245" s="172"/>
      <c r="AL245" s="172"/>
      <c r="AM245" s="172"/>
      <c r="AN245" s="172"/>
      <c r="AO245" s="172"/>
      <c r="AP245" s="172"/>
      <c r="AQ245" s="172"/>
      <c r="AR245" s="172"/>
      <c r="AS245" s="172"/>
      <c r="AT245" s="118"/>
      <c r="AU245" s="118"/>
      <c r="AV245" s="71"/>
      <c r="AW245" s="71"/>
      <c r="AX245" s="71"/>
      <c r="AY245" s="71"/>
      <c r="AZ245" s="71"/>
      <c r="BA245" s="71"/>
      <c r="BB245" s="71"/>
      <c r="BC245" s="111"/>
      <c r="BD245" s="109"/>
      <c r="BE245" s="123"/>
      <c r="BF245" s="112"/>
      <c r="BG245" s="71"/>
      <c r="BH245" s="71"/>
      <c r="BI245" s="113"/>
      <c r="BJ245" s="113"/>
      <c r="BK245" s="107"/>
      <c r="BL245" s="71"/>
      <c r="BM245" s="71"/>
      <c r="BN245" s="71"/>
      <c r="BO245" s="142"/>
      <c r="BP245" s="172"/>
    </row>
    <row r="246" spans="1:68" ht="12.75" customHeight="1">
      <c r="A246" s="108"/>
      <c r="B246" s="109"/>
      <c r="C246" s="123" t="s">
        <v>279</v>
      </c>
      <c r="D246" s="123" t="s">
        <v>280</v>
      </c>
      <c r="E246" s="110"/>
      <c r="F246" s="71"/>
      <c r="G246" s="71"/>
      <c r="H246" s="71"/>
      <c r="I246" s="146"/>
      <c r="J246" s="142"/>
      <c r="K246" s="142"/>
      <c r="L246" s="142"/>
      <c r="M246" s="142"/>
      <c r="N246" s="142"/>
      <c r="O246" s="142"/>
      <c r="P246" s="142"/>
      <c r="Q246" s="142"/>
      <c r="R246" s="142"/>
      <c r="S246" s="142"/>
      <c r="T246" s="142"/>
      <c r="U246" s="142"/>
      <c r="V246" s="142"/>
      <c r="W246" s="142"/>
      <c r="X246" s="142"/>
      <c r="Y246" s="142"/>
      <c r="Z246" s="142"/>
      <c r="AA246" s="142"/>
      <c r="AB246" s="142"/>
      <c r="AC246" s="142"/>
      <c r="AD246" s="142"/>
      <c r="AE246" s="142"/>
      <c r="AF246" s="142"/>
      <c r="AG246" s="142"/>
      <c r="AH246" s="142"/>
      <c r="AI246" s="172"/>
      <c r="AJ246" s="172"/>
      <c r="AK246" s="172"/>
      <c r="AL246" s="172"/>
      <c r="AM246" s="172"/>
      <c r="AN246" s="172"/>
      <c r="AO246" s="172"/>
      <c r="AP246" s="172"/>
      <c r="AQ246" s="172"/>
      <c r="AR246" s="172"/>
      <c r="AS246" s="172"/>
      <c r="AT246" s="118"/>
      <c r="AU246" s="118"/>
      <c r="AV246" s="71"/>
      <c r="AW246" s="71"/>
      <c r="AX246" s="71"/>
      <c r="AY246" s="71"/>
      <c r="AZ246" s="71"/>
      <c r="BA246" s="71"/>
      <c r="BB246" s="71"/>
      <c r="BC246" s="111"/>
      <c r="BD246" s="109"/>
      <c r="BE246" s="123"/>
      <c r="BF246" s="112"/>
      <c r="BG246" s="71"/>
      <c r="BH246" s="71"/>
      <c r="BI246" s="113"/>
      <c r="BJ246" s="113"/>
      <c r="BK246" s="107"/>
      <c r="BL246" s="71"/>
      <c r="BM246" s="71"/>
      <c r="BN246" s="71"/>
      <c r="BO246" s="142"/>
      <c r="BP246" s="172"/>
    </row>
    <row r="247" spans="1:68" ht="12.75" customHeight="1">
      <c r="A247" s="108"/>
      <c r="B247" s="109"/>
      <c r="C247" s="123"/>
      <c r="D247" s="123"/>
      <c r="E247" s="110"/>
      <c r="F247" s="71"/>
      <c r="G247" s="71"/>
      <c r="H247" s="71"/>
      <c r="I247" s="156"/>
      <c r="J247" s="157"/>
      <c r="K247" s="157"/>
      <c r="L247" s="157"/>
      <c r="M247" s="157"/>
      <c r="N247" s="157"/>
      <c r="O247" s="157"/>
      <c r="P247" s="157"/>
      <c r="Q247" s="157"/>
      <c r="R247" s="157"/>
      <c r="S247" s="157"/>
      <c r="T247" s="157"/>
      <c r="U247" s="157"/>
      <c r="V247" s="157"/>
      <c r="W247" s="157"/>
      <c r="X247" s="157"/>
      <c r="Y247" s="157"/>
      <c r="Z247" s="157"/>
      <c r="AA247" s="157"/>
      <c r="AB247" s="157"/>
      <c r="AC247" s="157"/>
      <c r="AD247" s="157"/>
      <c r="AE247" s="157"/>
      <c r="AF247" s="157"/>
      <c r="AG247" s="157"/>
      <c r="AH247" s="157"/>
      <c r="AI247" s="157"/>
      <c r="AJ247" s="157"/>
      <c r="AK247" s="157"/>
      <c r="AL247" s="157"/>
      <c r="AM247" s="157"/>
      <c r="AN247" s="157"/>
      <c r="AO247" s="157"/>
      <c r="AP247" s="157"/>
      <c r="AQ247" s="157"/>
      <c r="AR247" s="157"/>
      <c r="AS247" s="157"/>
      <c r="AT247" s="118"/>
      <c r="AU247" s="118"/>
      <c r="AV247" s="71"/>
      <c r="AW247" s="71"/>
      <c r="AX247" s="71"/>
      <c r="AY247" s="71"/>
      <c r="AZ247" s="71"/>
      <c r="BA247" s="71"/>
      <c r="BB247" s="71"/>
      <c r="BC247" s="111"/>
      <c r="BD247" s="109"/>
      <c r="BE247" s="123"/>
      <c r="BF247" s="112"/>
      <c r="BG247" s="71"/>
      <c r="BH247" s="71"/>
      <c r="BI247" s="113"/>
      <c r="BJ247" s="113"/>
      <c r="BK247" s="107"/>
      <c r="BL247" s="71"/>
      <c r="BM247" s="71"/>
      <c r="BN247" s="71"/>
      <c r="BO247" s="157"/>
      <c r="BP247" s="157"/>
    </row>
    <row r="248" spans="1:68" ht="12.75" customHeight="1">
      <c r="A248" s="114"/>
      <c r="B248" s="109">
        <v>190020</v>
      </c>
      <c r="C248" s="169" t="s">
        <v>281</v>
      </c>
      <c r="D248" s="169" t="s">
        <v>282</v>
      </c>
      <c r="E248" s="110"/>
      <c r="F248" s="89"/>
      <c r="G248" s="89"/>
      <c r="H248" s="89"/>
      <c r="I248" s="116"/>
      <c r="J248" s="117">
        <v>367.35628800000001</v>
      </c>
      <c r="K248" s="117">
        <v>329.80272199999996</v>
      </c>
      <c r="L248" s="117">
        <v>248.53957799999998</v>
      </c>
      <c r="M248" s="117">
        <v>230.834114</v>
      </c>
      <c r="N248" s="117">
        <v>269.39688100000001</v>
      </c>
      <c r="O248" s="117">
        <v>242.980818</v>
      </c>
      <c r="P248" s="117">
        <v>237.43573699999999</v>
      </c>
      <c r="Q248" s="117">
        <v>254.39411699999999</v>
      </c>
      <c r="R248" s="117">
        <v>507.279473</v>
      </c>
      <c r="S248" s="117">
        <v>569.12740299999996</v>
      </c>
      <c r="T248" s="117">
        <v>571.62813099999994</v>
      </c>
      <c r="U248" s="117">
        <v>471.33799999999997</v>
      </c>
      <c r="V248" s="117">
        <v>459.51099999999997</v>
      </c>
      <c r="W248" s="117">
        <v>935.66300000000001</v>
      </c>
      <c r="X248" s="117">
        <v>1035.144</v>
      </c>
      <c r="Y248" s="117">
        <v>1049.46</v>
      </c>
      <c r="Z248" s="117">
        <v>1118.2829999999999</v>
      </c>
      <c r="AA248" s="117">
        <v>986.3359999999999</v>
      </c>
      <c r="AB248" s="117">
        <v>899.62699999999995</v>
      </c>
      <c r="AC248" s="117">
        <v>981.34999999999991</v>
      </c>
      <c r="AD248" s="117">
        <v>521.92700000000002</v>
      </c>
      <c r="AE248" s="117">
        <v>505.13200000000001</v>
      </c>
      <c r="AF248" s="117">
        <v>487.63399999999996</v>
      </c>
      <c r="AG248" s="117">
        <v>628.47399999999993</v>
      </c>
      <c r="AH248" s="117">
        <v>677.76799999999992</v>
      </c>
      <c r="AI248" s="117">
        <v>456.75953668758893</v>
      </c>
      <c r="AJ248" s="117">
        <v>307.8181241295855</v>
      </c>
      <c r="AK248" s="117">
        <v>207.44393916719619</v>
      </c>
      <c r="AL248" s="117">
        <v>139.8000459488452</v>
      </c>
      <c r="AM248" s="117">
        <v>94.213660450918582</v>
      </c>
      <c r="AN248" s="117">
        <v>63.492209572011951</v>
      </c>
      <c r="AO248" s="117">
        <v>42.788494333434869</v>
      </c>
      <c r="AP248" s="117">
        <v>28.835903800856983</v>
      </c>
      <c r="AQ248" s="117">
        <v>19.433012564841246</v>
      </c>
      <c r="AR248" s="117">
        <v>13.096242099894038</v>
      </c>
      <c r="AS248" s="117">
        <v>8.8257832678676156</v>
      </c>
      <c r="AT248" s="107"/>
      <c r="AU248" s="107"/>
      <c r="AV248" s="89"/>
      <c r="AW248" s="89"/>
      <c r="AX248" s="89"/>
      <c r="AY248" s="89"/>
      <c r="AZ248" s="89"/>
      <c r="BA248" s="89"/>
      <c r="BB248" s="89"/>
      <c r="BC248" s="166"/>
      <c r="BD248" s="109">
        <v>190020</v>
      </c>
      <c r="BE248" s="169" t="s">
        <v>281</v>
      </c>
      <c r="BF248" s="147">
        <v>622.51588417189714</v>
      </c>
      <c r="BG248" s="146">
        <v>567.26376834379437</v>
      </c>
      <c r="BH248" s="146">
        <v>512.01165251569159</v>
      </c>
      <c r="BI248" s="148">
        <v>456.75953668758893</v>
      </c>
      <c r="BJ248" s="148">
        <v>456.75953668758893</v>
      </c>
      <c r="BK248" s="107"/>
      <c r="BL248" s="89"/>
      <c r="BM248" s="89"/>
      <c r="BN248" s="89"/>
      <c r="BO248" s="117"/>
      <c r="BP248" s="117"/>
    </row>
    <row r="249" spans="1:68" ht="12.75" customHeight="1">
      <c r="A249" s="114"/>
      <c r="B249" s="109"/>
      <c r="C249" s="169" t="s">
        <v>283</v>
      </c>
      <c r="D249" s="169" t="s">
        <v>284</v>
      </c>
      <c r="E249" s="110"/>
      <c r="F249" s="89"/>
      <c r="G249" s="89"/>
      <c r="H249" s="89"/>
      <c r="I249" s="116"/>
      <c r="J249" s="117"/>
      <c r="K249" s="117"/>
      <c r="L249" s="117"/>
      <c r="M249" s="117"/>
      <c r="N249" s="117"/>
      <c r="O249" s="117"/>
      <c r="P249" s="117"/>
      <c r="Q249" s="117"/>
      <c r="R249" s="117"/>
      <c r="S249" s="117"/>
      <c r="T249" s="117"/>
      <c r="U249" s="117"/>
      <c r="V249" s="117"/>
      <c r="W249" s="117"/>
      <c r="X249" s="117"/>
      <c r="Y249" s="117"/>
      <c r="Z249" s="117"/>
      <c r="AA249" s="117"/>
      <c r="AB249" s="117"/>
      <c r="AC249" s="117"/>
      <c r="AD249" s="117"/>
      <c r="AE249" s="117"/>
      <c r="AF249" s="117"/>
      <c r="AG249" s="117"/>
      <c r="AH249" s="117"/>
      <c r="AI249" s="189"/>
      <c r="AJ249" s="189"/>
      <c r="AK249" s="189"/>
      <c r="AL249" s="189"/>
      <c r="AM249" s="189"/>
      <c r="AN249" s="189"/>
      <c r="AO249" s="189"/>
      <c r="AP249" s="189"/>
      <c r="AQ249" s="189"/>
      <c r="AR249" s="189"/>
      <c r="AS249" s="189"/>
      <c r="AT249" s="107"/>
      <c r="AU249" s="107"/>
      <c r="AV249" s="89"/>
      <c r="AW249" s="89"/>
      <c r="AX249" s="89"/>
      <c r="AY249" s="89"/>
      <c r="AZ249" s="89"/>
      <c r="BA249" s="89"/>
      <c r="BB249" s="89"/>
      <c r="BC249" s="166"/>
      <c r="BD249" s="109"/>
      <c r="BE249" s="169"/>
      <c r="BF249" s="124"/>
      <c r="BG249" s="125"/>
      <c r="BH249" s="125"/>
      <c r="BI249" s="126"/>
      <c r="BJ249" s="126"/>
      <c r="BK249" s="107"/>
      <c r="BL249" s="89"/>
      <c r="BM249" s="89"/>
      <c r="BN249" s="89"/>
      <c r="BO249" s="117"/>
      <c r="BP249" s="189"/>
    </row>
    <row r="250" spans="1:68" ht="12.75" customHeight="1">
      <c r="A250" s="108"/>
      <c r="B250" s="149"/>
      <c r="C250" s="123" t="s">
        <v>285</v>
      </c>
      <c r="D250" s="123"/>
      <c r="E250" s="190"/>
      <c r="F250" s="71"/>
      <c r="G250" s="71"/>
      <c r="H250" s="71"/>
      <c r="I250" s="146"/>
      <c r="J250" s="142"/>
      <c r="K250" s="142"/>
      <c r="L250" s="142"/>
      <c r="M250" s="142"/>
      <c r="N250" s="142"/>
      <c r="O250" s="142"/>
      <c r="P250" s="142"/>
      <c r="Q250" s="142"/>
      <c r="R250" s="142"/>
      <c r="S250" s="142"/>
      <c r="T250" s="142"/>
      <c r="U250" s="142"/>
      <c r="V250" s="142"/>
      <c r="W250" s="142"/>
      <c r="X250" s="142"/>
      <c r="Y250" s="142"/>
      <c r="Z250" s="142"/>
      <c r="AA250" s="142"/>
      <c r="AB250" s="142"/>
      <c r="AC250" s="142"/>
      <c r="AD250" s="142"/>
      <c r="AE250" s="142"/>
      <c r="AF250" s="142"/>
      <c r="AG250" s="142"/>
      <c r="AH250" s="142"/>
      <c r="AI250" s="191">
        <v>0</v>
      </c>
      <c r="AJ250" s="191">
        <v>0</v>
      </c>
      <c r="AK250" s="191">
        <v>0</v>
      </c>
      <c r="AL250" s="191">
        <v>0</v>
      </c>
      <c r="AM250" s="191">
        <v>0</v>
      </c>
      <c r="AN250" s="191">
        <v>0</v>
      </c>
      <c r="AO250" s="191">
        <v>0</v>
      </c>
      <c r="AP250" s="191">
        <v>0</v>
      </c>
      <c r="AQ250" s="191">
        <v>0</v>
      </c>
      <c r="AR250" s="191">
        <v>0</v>
      </c>
      <c r="AS250" s="191">
        <v>0</v>
      </c>
      <c r="AT250" s="118"/>
      <c r="AU250" s="118"/>
      <c r="AV250" s="71"/>
      <c r="AW250" s="71"/>
      <c r="AX250" s="71"/>
      <c r="AY250" s="71"/>
      <c r="AZ250" s="71"/>
      <c r="BA250" s="71"/>
      <c r="BB250" s="71"/>
      <c r="BC250" s="111"/>
      <c r="BD250" s="149"/>
      <c r="BE250" s="123"/>
      <c r="BF250" s="124"/>
      <c r="BG250" s="125"/>
      <c r="BH250" s="125"/>
      <c r="BI250" s="126"/>
      <c r="BJ250" s="126"/>
      <c r="BK250" s="118"/>
      <c r="BL250" s="71"/>
      <c r="BM250" s="71"/>
      <c r="BN250" s="71"/>
      <c r="BO250" s="142"/>
      <c r="BP250" s="191"/>
    </row>
    <row r="251" spans="1:68" ht="12.75" customHeight="1">
      <c r="A251" s="108"/>
      <c r="B251" s="109"/>
      <c r="C251" s="123" t="s">
        <v>271</v>
      </c>
      <c r="D251" s="123" t="s">
        <v>286</v>
      </c>
      <c r="E251" s="110"/>
      <c r="F251" s="71"/>
      <c r="G251" s="71"/>
      <c r="H251" s="71"/>
      <c r="I251" s="146"/>
      <c r="J251" s="142"/>
      <c r="K251" s="142"/>
      <c r="L251" s="142"/>
      <c r="M251" s="142"/>
      <c r="N251" s="142"/>
      <c r="O251" s="142"/>
      <c r="P251" s="142"/>
      <c r="Q251" s="142"/>
      <c r="R251" s="142"/>
      <c r="S251" s="142"/>
      <c r="T251" s="142"/>
      <c r="U251" s="142"/>
      <c r="V251" s="142"/>
      <c r="W251" s="142"/>
      <c r="X251" s="142"/>
      <c r="Y251" s="142"/>
      <c r="Z251" s="142"/>
      <c r="AA251" s="142"/>
      <c r="AB251" s="142"/>
      <c r="AC251" s="142"/>
      <c r="AD251" s="142"/>
      <c r="AE251" s="142"/>
      <c r="AF251" s="142"/>
      <c r="AG251" s="142"/>
      <c r="AH251" s="142"/>
      <c r="AI251" s="172"/>
      <c r="AJ251" s="172"/>
      <c r="AK251" s="172"/>
      <c r="AL251" s="172"/>
      <c r="AM251" s="172"/>
      <c r="AN251" s="172"/>
      <c r="AO251" s="172"/>
      <c r="AP251" s="172"/>
      <c r="AQ251" s="172"/>
      <c r="AR251" s="172"/>
      <c r="AS251" s="172"/>
      <c r="AT251" s="118"/>
      <c r="AU251" s="118"/>
      <c r="AV251" s="71"/>
      <c r="AW251" s="71"/>
      <c r="AX251" s="71"/>
      <c r="AY251" s="71"/>
      <c r="AZ251" s="71"/>
      <c r="BA251" s="71"/>
      <c r="BB251" s="71"/>
      <c r="BC251" s="111"/>
      <c r="BD251" s="109"/>
      <c r="BE251" s="123"/>
      <c r="BF251" s="112"/>
      <c r="BG251" s="71"/>
      <c r="BH251" s="71"/>
      <c r="BI251" s="113"/>
      <c r="BJ251" s="113"/>
      <c r="BK251" s="107"/>
      <c r="BL251" s="71"/>
      <c r="BM251" s="71"/>
      <c r="BN251" s="71"/>
      <c r="BO251" s="142"/>
      <c r="BP251" s="172"/>
    </row>
    <row r="252" spans="1:68" ht="12.75" customHeight="1">
      <c r="A252" s="108"/>
      <c r="B252" s="109"/>
      <c r="C252" s="123" t="s">
        <v>287</v>
      </c>
      <c r="D252" s="123" t="s">
        <v>274</v>
      </c>
      <c r="E252" s="110"/>
      <c r="F252" s="71"/>
      <c r="G252" s="71"/>
      <c r="H252" s="71"/>
      <c r="I252" s="146"/>
      <c r="J252" s="142"/>
      <c r="K252" s="142"/>
      <c r="L252" s="142"/>
      <c r="M252" s="142"/>
      <c r="N252" s="142"/>
      <c r="O252" s="142"/>
      <c r="P252" s="142"/>
      <c r="Q252" s="142"/>
      <c r="R252" s="142"/>
      <c r="S252" s="142"/>
      <c r="T252" s="142"/>
      <c r="U252" s="142"/>
      <c r="V252" s="142"/>
      <c r="W252" s="142"/>
      <c r="X252" s="142"/>
      <c r="Y252" s="142"/>
      <c r="Z252" s="142"/>
      <c r="AA252" s="142"/>
      <c r="AB252" s="142"/>
      <c r="AC252" s="142"/>
      <c r="AD252" s="142"/>
      <c r="AE252" s="142"/>
      <c r="AF252" s="142"/>
      <c r="AG252" s="142"/>
      <c r="AH252" s="142"/>
      <c r="AI252" s="172"/>
      <c r="AJ252" s="172"/>
      <c r="AK252" s="172"/>
      <c r="AL252" s="172"/>
      <c r="AM252" s="172"/>
      <c r="AN252" s="172"/>
      <c r="AO252" s="172"/>
      <c r="AP252" s="172"/>
      <c r="AQ252" s="172"/>
      <c r="AR252" s="172"/>
      <c r="AS252" s="172"/>
      <c r="AT252" s="118"/>
      <c r="AU252" s="118"/>
      <c r="AV252" s="71"/>
      <c r="AW252" s="71"/>
      <c r="AX252" s="71"/>
      <c r="AY252" s="71"/>
      <c r="AZ252" s="71"/>
      <c r="BA252" s="71"/>
      <c r="BB252" s="71"/>
      <c r="BC252" s="111"/>
      <c r="BD252" s="109"/>
      <c r="BE252" s="123"/>
      <c r="BF252" s="112"/>
      <c r="BG252" s="71"/>
      <c r="BH252" s="71"/>
      <c r="BI252" s="113"/>
      <c r="BJ252" s="113"/>
      <c r="BK252" s="107"/>
      <c r="BL252" s="71"/>
      <c r="BM252" s="71"/>
      <c r="BN252" s="71"/>
      <c r="BO252" s="142"/>
      <c r="BP252" s="172"/>
    </row>
    <row r="253" spans="1:68" ht="12.75" customHeight="1">
      <c r="A253" s="108"/>
      <c r="B253" s="109"/>
      <c r="C253" s="123" t="s">
        <v>288</v>
      </c>
      <c r="D253" s="123" t="s">
        <v>276</v>
      </c>
      <c r="E253" s="110"/>
      <c r="F253" s="71"/>
      <c r="G253" s="71"/>
      <c r="H253" s="71"/>
      <c r="I253" s="146"/>
      <c r="J253" s="142"/>
      <c r="K253" s="142"/>
      <c r="L253" s="142"/>
      <c r="M253" s="142"/>
      <c r="N253" s="142"/>
      <c r="O253" s="142"/>
      <c r="P253" s="142"/>
      <c r="Q253" s="142"/>
      <c r="R253" s="142"/>
      <c r="S253" s="142"/>
      <c r="T253" s="142"/>
      <c r="U253" s="142"/>
      <c r="V253" s="142"/>
      <c r="W253" s="142"/>
      <c r="X253" s="142"/>
      <c r="Y253" s="142"/>
      <c r="Z253" s="142"/>
      <c r="AA253" s="142"/>
      <c r="AB253" s="142"/>
      <c r="AC253" s="142"/>
      <c r="AD253" s="142"/>
      <c r="AE253" s="142"/>
      <c r="AF253" s="142"/>
      <c r="AG253" s="142"/>
      <c r="AH253" s="142"/>
      <c r="AI253" s="172"/>
      <c r="AJ253" s="172"/>
      <c r="AK253" s="172"/>
      <c r="AL253" s="172"/>
      <c r="AM253" s="172"/>
      <c r="AN253" s="172"/>
      <c r="AO253" s="172"/>
      <c r="AP253" s="172"/>
      <c r="AQ253" s="172"/>
      <c r="AR253" s="172"/>
      <c r="AS253" s="172"/>
      <c r="AT253" s="118"/>
      <c r="AU253" s="118"/>
      <c r="AV253" s="71"/>
      <c r="AW253" s="71"/>
      <c r="AX253" s="71"/>
      <c r="AY253" s="71"/>
      <c r="AZ253" s="71"/>
      <c r="BA253" s="71"/>
      <c r="BB253" s="71"/>
      <c r="BC253" s="111"/>
      <c r="BD253" s="109"/>
      <c r="BE253" s="123"/>
      <c r="BF253" s="112"/>
      <c r="BG253" s="71"/>
      <c r="BH253" s="71"/>
      <c r="BI253" s="113"/>
      <c r="BJ253" s="113"/>
      <c r="BK253" s="107"/>
      <c r="BL253" s="71"/>
      <c r="BM253" s="71"/>
      <c r="BN253" s="71"/>
      <c r="BO253" s="142"/>
      <c r="BP253" s="172"/>
    </row>
    <row r="254" spans="1:68" ht="12.75" customHeight="1">
      <c r="A254" s="108"/>
      <c r="B254" s="109"/>
      <c r="C254" s="123"/>
      <c r="D254" s="123"/>
      <c r="E254" s="110"/>
      <c r="F254" s="71"/>
      <c r="G254" s="71"/>
      <c r="H254" s="71"/>
      <c r="I254" s="146"/>
      <c r="J254" s="142"/>
      <c r="K254" s="142"/>
      <c r="L254" s="142"/>
      <c r="M254" s="142"/>
      <c r="N254" s="142"/>
      <c r="O254" s="142"/>
      <c r="P254" s="142"/>
      <c r="Q254" s="142"/>
      <c r="R254" s="142"/>
      <c r="S254" s="142"/>
      <c r="T254" s="142"/>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18"/>
      <c r="AU254" s="118"/>
      <c r="AV254" s="71"/>
      <c r="AW254" s="71"/>
      <c r="AX254" s="71"/>
      <c r="AY254" s="71"/>
      <c r="AZ254" s="71"/>
      <c r="BA254" s="71"/>
      <c r="BB254" s="71"/>
      <c r="BC254" s="111"/>
      <c r="BD254" s="109"/>
      <c r="BE254" s="123"/>
      <c r="BF254" s="112"/>
      <c r="BG254" s="71"/>
      <c r="BH254" s="71"/>
      <c r="BI254" s="113"/>
      <c r="BJ254" s="113"/>
      <c r="BK254" s="107"/>
      <c r="BL254" s="71"/>
      <c r="BM254" s="71"/>
      <c r="BN254" s="71"/>
      <c r="BO254" s="142"/>
      <c r="BP254" s="142"/>
    </row>
    <row r="255" spans="1:68" ht="12.75" customHeight="1">
      <c r="A255" s="114"/>
      <c r="B255" s="109"/>
      <c r="C255" s="169" t="s">
        <v>289</v>
      </c>
      <c r="D255" s="169" t="s">
        <v>290</v>
      </c>
      <c r="E255" s="115">
        <v>1</v>
      </c>
      <c r="F255" s="89"/>
      <c r="G255" s="89"/>
      <c r="H255" s="89"/>
      <c r="I255" s="116"/>
      <c r="J255" s="117"/>
      <c r="K255" s="117"/>
      <c r="L255" s="117"/>
      <c r="M255" s="117"/>
      <c r="N255" s="117"/>
      <c r="O255" s="117"/>
      <c r="P255" s="117"/>
      <c r="Q255" s="117"/>
      <c r="R255" s="117"/>
      <c r="S255" s="117"/>
      <c r="T255" s="117"/>
      <c r="U255" s="117"/>
      <c r="V255" s="117"/>
      <c r="W255" s="117"/>
      <c r="X255" s="117"/>
      <c r="Y255" s="117"/>
      <c r="Z255" s="117"/>
      <c r="AA255" s="117"/>
      <c r="AB255" s="117"/>
      <c r="AC255" s="117"/>
      <c r="AD255" s="117"/>
      <c r="AE255" s="117"/>
      <c r="AF255" s="117"/>
      <c r="AG255" s="117"/>
      <c r="AH255" s="117"/>
      <c r="AI255" s="117">
        <v>221.00846331241101</v>
      </c>
      <c r="AJ255" s="117">
        <v>148.94141255800341</v>
      </c>
      <c r="AK255" s="117">
        <v>100.37418496238931</v>
      </c>
      <c r="AL255" s="117">
        <v>67.643893218350982</v>
      </c>
      <c r="AM255" s="117">
        <v>45.586385497926621</v>
      </c>
      <c r="AN255" s="117">
        <v>30.72145087890663</v>
      </c>
      <c r="AO255" s="117">
        <v>20.703715238577086</v>
      </c>
      <c r="AP255" s="117">
        <v>13.952590532577885</v>
      </c>
      <c r="AQ255" s="117">
        <v>9.4028912360157371</v>
      </c>
      <c r="AR255" s="117">
        <v>6.3367704649472074</v>
      </c>
      <c r="AS255" s="117">
        <v>4.2704588320264225</v>
      </c>
      <c r="AT255" s="107"/>
      <c r="AU255" s="107"/>
      <c r="AV255" s="89"/>
      <c r="AW255" s="89"/>
      <c r="AX255" s="89"/>
      <c r="AY255" s="89"/>
      <c r="AZ255" s="89"/>
      <c r="BA255" s="89"/>
      <c r="BB255" s="89"/>
      <c r="BC255" s="166"/>
      <c r="BD255" s="109"/>
      <c r="BE255" s="169"/>
      <c r="BF255" s="112"/>
      <c r="BG255" s="71"/>
      <c r="BH255" s="71"/>
      <c r="BI255" s="113"/>
      <c r="BJ255" s="113"/>
      <c r="BK255" s="107"/>
      <c r="BL255" s="89"/>
      <c r="BM255" s="89"/>
      <c r="BN255" s="89"/>
      <c r="BO255" s="117"/>
      <c r="BP255" s="117"/>
    </row>
    <row r="256" spans="1:68" ht="12.75" customHeight="1">
      <c r="A256" s="108"/>
      <c r="B256" s="109"/>
      <c r="C256" s="123" t="s">
        <v>291</v>
      </c>
      <c r="D256" s="123" t="s">
        <v>292</v>
      </c>
      <c r="E256" s="110"/>
      <c r="F256" s="71"/>
      <c r="G256" s="71"/>
      <c r="H256" s="71"/>
      <c r="I256" s="192"/>
      <c r="J256" s="154">
        <v>0</v>
      </c>
      <c r="K256" s="154">
        <v>0.18298916663704962</v>
      </c>
      <c r="L256" s="154">
        <v>0.13723892794311141</v>
      </c>
      <c r="M256" s="154">
        <v>0.16415762965526562</v>
      </c>
      <c r="N256" s="154">
        <v>0.14077455206642461</v>
      </c>
      <c r="O256" s="154">
        <v>6.8462800799835535E-2</v>
      </c>
      <c r="P256" s="154">
        <v>9.923817525381777E-2</v>
      </c>
      <c r="Q256" s="154">
        <v>0.11353195250208305</v>
      </c>
      <c r="R256" s="154">
        <v>0.15885442458318849</v>
      </c>
      <c r="S256" s="154">
        <v>0.15583038331175392</v>
      </c>
      <c r="T256" s="154">
        <v>0.12666225868343392</v>
      </c>
      <c r="U256" s="154">
        <v>0.12833531486856159</v>
      </c>
      <c r="V256" s="154">
        <v>0.17548118971298268</v>
      </c>
      <c r="W256" s="154">
        <v>0.18681414877852048</v>
      </c>
      <c r="X256" s="154">
        <v>0.11802168901247777</v>
      </c>
      <c r="Y256" s="154">
        <v>0.11740438657911172</v>
      </c>
      <c r="Z256" s="154">
        <v>0.12734887530763531</v>
      </c>
      <c r="AA256" s="154">
        <v>0.11829287707789644</v>
      </c>
      <c r="AB256" s="154">
        <v>0.1161020061149385</v>
      </c>
      <c r="AC256" s="154">
        <v>0.18002992647356184</v>
      </c>
      <c r="AD256" s="154">
        <v>0.16380751394771903</v>
      </c>
      <c r="AE256" s="154">
        <v>0.30122511827189147</v>
      </c>
      <c r="AF256" s="154">
        <v>0.3294921841379983</v>
      </c>
      <c r="AG256" s="154">
        <v>0.36762130289424799</v>
      </c>
      <c r="AH256" s="154">
        <v>0.32608276476967196</v>
      </c>
      <c r="AI256" s="193">
        <v>0.32608276476967196</v>
      </c>
      <c r="AJ256" s="193">
        <v>0.32608276476967196</v>
      </c>
      <c r="AK256" s="193">
        <v>0.32608276476967196</v>
      </c>
      <c r="AL256" s="193">
        <v>0.32608276476967196</v>
      </c>
      <c r="AM256" s="193">
        <v>0.32608276476967196</v>
      </c>
      <c r="AN256" s="193">
        <v>0.32608276476967196</v>
      </c>
      <c r="AO256" s="193">
        <v>0.32608276476967196</v>
      </c>
      <c r="AP256" s="193">
        <v>0.32608276476967196</v>
      </c>
      <c r="AQ256" s="193">
        <v>0.32608276476967196</v>
      </c>
      <c r="AR256" s="193">
        <v>0.32608276476967196</v>
      </c>
      <c r="AS256" s="193">
        <v>0.32608276476967196</v>
      </c>
      <c r="AT256" s="118"/>
      <c r="AU256" s="118"/>
      <c r="AV256" s="71"/>
      <c r="AW256" s="71"/>
      <c r="AX256" s="71"/>
      <c r="AY256" s="71"/>
      <c r="AZ256" s="71"/>
      <c r="BA256" s="71"/>
      <c r="BB256" s="71"/>
      <c r="BC256" s="111"/>
      <c r="BD256" s="109"/>
      <c r="BE256" s="123"/>
      <c r="BF256" s="112"/>
      <c r="BG256" s="71"/>
      <c r="BH256" s="71"/>
      <c r="BI256" s="113"/>
      <c r="BJ256" s="113"/>
      <c r="BK256" s="107"/>
      <c r="BL256" s="71"/>
      <c r="BM256" s="71"/>
      <c r="BN256" s="71"/>
      <c r="BO256" s="154"/>
      <c r="BP256" s="193"/>
    </row>
    <row r="257" spans="1:68" ht="10.5" hidden="1" customHeight="1">
      <c r="A257" s="108"/>
      <c r="B257" s="109"/>
      <c r="C257" s="123" t="s">
        <v>293</v>
      </c>
      <c r="D257" s="123" t="s">
        <v>294</v>
      </c>
      <c r="E257" s="110"/>
      <c r="F257" s="71"/>
      <c r="G257" s="71"/>
      <c r="H257" s="71"/>
      <c r="I257" s="194"/>
      <c r="J257" s="175">
        <v>0</v>
      </c>
      <c r="K257" s="175">
        <v>5.4648043836576008</v>
      </c>
      <c r="L257" s="175">
        <v>7.2865623113474207</v>
      </c>
      <c r="M257" s="175">
        <v>6.091705893293053</v>
      </c>
      <c r="N257" s="175">
        <v>7.1035566110567263</v>
      </c>
      <c r="O257" s="175">
        <v>14.606472249414637</v>
      </c>
      <c r="P257" s="175">
        <v>10.076767306959619</v>
      </c>
      <c r="Q257" s="175">
        <v>8.8080930342640968</v>
      </c>
      <c r="R257" s="175">
        <v>6.2950717464990875</v>
      </c>
      <c r="S257" s="175">
        <v>6.4172337816778793</v>
      </c>
      <c r="T257" s="175">
        <v>7.8950115874634204</v>
      </c>
      <c r="U257" s="175">
        <v>7.7920874782142366</v>
      </c>
      <c r="V257" s="175">
        <v>5.6986164821175516</v>
      </c>
      <c r="W257" s="175">
        <v>5.3529136124778258</v>
      </c>
      <c r="X257" s="175">
        <v>8.4730188863360159</v>
      </c>
      <c r="Y257" s="175">
        <v>8.5175693101225001</v>
      </c>
      <c r="Z257" s="175">
        <v>7.8524446924584979</v>
      </c>
      <c r="AA257" s="175">
        <v>8.4535943727321392</v>
      </c>
      <c r="AB257" s="175">
        <v>8.6131155994843134</v>
      </c>
      <c r="AC257" s="175">
        <v>5.5546320525040835</v>
      </c>
      <c r="AD257" s="175">
        <v>6.1047260647589159</v>
      </c>
      <c r="AE257" s="175">
        <v>3.3197762714375672</v>
      </c>
      <c r="AF257" s="175">
        <v>3.0349733563973667</v>
      </c>
      <c r="AG257" s="175">
        <v>2.720190566017513</v>
      </c>
      <c r="AH257" s="175">
        <v>3.0667060882728605</v>
      </c>
      <c r="AI257" s="195">
        <v>3.0667060882728605</v>
      </c>
      <c r="AJ257" s="195">
        <v>3.0667060882728605</v>
      </c>
      <c r="AK257" s="195">
        <v>3.0667060882728605</v>
      </c>
      <c r="AL257" s="195">
        <v>3.0667060882728605</v>
      </c>
      <c r="AM257" s="195">
        <v>3.0667060882728605</v>
      </c>
      <c r="AN257" s="195">
        <v>3.0667060882728605</v>
      </c>
      <c r="AO257" s="195">
        <v>3.0667060882728605</v>
      </c>
      <c r="AP257" s="195">
        <v>3.0667060882728605</v>
      </c>
      <c r="AQ257" s="195">
        <v>3.0667060882728605</v>
      </c>
      <c r="AR257" s="195">
        <v>3.0667060882728605</v>
      </c>
      <c r="AS257" s="195">
        <v>3.0667060882728605</v>
      </c>
      <c r="AT257" s="118"/>
      <c r="AU257" s="118"/>
      <c r="AV257" s="71"/>
      <c r="AW257" s="71"/>
      <c r="AX257" s="71"/>
      <c r="AY257" s="71"/>
      <c r="AZ257" s="71"/>
      <c r="BA257" s="71"/>
      <c r="BB257" s="71"/>
      <c r="BC257" s="111"/>
      <c r="BD257" s="109"/>
      <c r="BE257" s="123"/>
      <c r="BF257" s="112"/>
      <c r="BG257" s="71"/>
      <c r="BH257" s="71"/>
      <c r="BI257" s="113"/>
      <c r="BJ257" s="113"/>
      <c r="BK257" s="107"/>
      <c r="BL257" s="71"/>
      <c r="BM257" s="71"/>
      <c r="BN257" s="71"/>
      <c r="BO257" s="175"/>
      <c r="BP257" s="195"/>
    </row>
    <row r="258" spans="1:68" ht="12.75" customHeight="1">
      <c r="A258" s="108"/>
      <c r="B258" s="109"/>
      <c r="C258" s="123"/>
      <c r="D258" s="123"/>
      <c r="E258" s="110"/>
      <c r="F258" s="71"/>
      <c r="G258" s="71"/>
      <c r="H258" s="71"/>
      <c r="I258" s="156"/>
      <c r="J258" s="157"/>
      <c r="K258" s="157"/>
      <c r="L258" s="157"/>
      <c r="M258" s="157"/>
      <c r="N258" s="157"/>
      <c r="O258" s="157"/>
      <c r="P258" s="157"/>
      <c r="Q258" s="157"/>
      <c r="R258" s="157"/>
      <c r="S258" s="157"/>
      <c r="T258" s="157"/>
      <c r="U258" s="157"/>
      <c r="V258" s="157"/>
      <c r="W258" s="157"/>
      <c r="X258" s="157"/>
      <c r="Y258" s="157"/>
      <c r="Z258" s="157"/>
      <c r="AA258" s="157"/>
      <c r="AB258" s="157"/>
      <c r="AC258" s="157"/>
      <c r="AD258" s="157"/>
      <c r="AE258" s="157"/>
      <c r="AF258" s="157"/>
      <c r="AG258" s="157"/>
      <c r="AH258" s="157"/>
      <c r="AI258" s="157"/>
      <c r="AJ258" s="157"/>
      <c r="AK258" s="157"/>
      <c r="AL258" s="157"/>
      <c r="AM258" s="157"/>
      <c r="AN258" s="157"/>
      <c r="AO258" s="157"/>
      <c r="AP258" s="157"/>
      <c r="AQ258" s="157"/>
      <c r="AR258" s="157"/>
      <c r="AS258" s="157"/>
      <c r="AT258" s="118"/>
      <c r="AU258" s="118"/>
      <c r="AV258" s="71"/>
      <c r="AW258" s="71"/>
      <c r="AX258" s="71"/>
      <c r="AY258" s="71"/>
      <c r="AZ258" s="71"/>
      <c r="BA258" s="71"/>
      <c r="BB258" s="71"/>
      <c r="BC258" s="111"/>
      <c r="BD258" s="109"/>
      <c r="BE258" s="123"/>
      <c r="BF258" s="112"/>
      <c r="BG258" s="71"/>
      <c r="BH258" s="71"/>
      <c r="BI258" s="113"/>
      <c r="BJ258" s="113"/>
      <c r="BK258" s="107"/>
      <c r="BL258" s="71"/>
      <c r="BM258" s="71"/>
      <c r="BN258" s="71"/>
      <c r="BO258" s="157"/>
      <c r="BP258" s="157"/>
    </row>
    <row r="259" spans="1:68" ht="12.75" customHeight="1">
      <c r="A259" s="114"/>
      <c r="B259" s="109">
        <v>190150</v>
      </c>
      <c r="C259" s="169" t="s">
        <v>295</v>
      </c>
      <c r="D259" s="169" t="s">
        <v>296</v>
      </c>
      <c r="E259" s="110"/>
      <c r="F259" s="89"/>
      <c r="G259" s="89"/>
      <c r="H259" s="89"/>
      <c r="I259" s="116"/>
      <c r="J259" s="117">
        <v>27.813359999999999</v>
      </c>
      <c r="K259" s="117">
        <v>41.756696999999996</v>
      </c>
      <c r="L259" s="117">
        <v>132.67843999999999</v>
      </c>
      <c r="M259" s="117">
        <v>162.92933600000001</v>
      </c>
      <c r="N259" s="117">
        <v>2.8747439999999997</v>
      </c>
      <c r="O259" s="117">
        <v>19.897683000000001</v>
      </c>
      <c r="P259" s="117">
        <v>29.573891999999997</v>
      </c>
      <c r="Q259" s="117">
        <v>98.046759999999992</v>
      </c>
      <c r="R259" s="117">
        <v>117.38829</v>
      </c>
      <c r="S259" s="117">
        <v>170.31947</v>
      </c>
      <c r="T259" s="117">
        <v>286.922752</v>
      </c>
      <c r="U259" s="117">
        <v>137.25</v>
      </c>
      <c r="V259" s="117">
        <v>99.637</v>
      </c>
      <c r="W259" s="117">
        <v>104.643</v>
      </c>
      <c r="X259" s="117">
        <v>65.953000000000003</v>
      </c>
      <c r="Y259" s="117">
        <v>94.091999999999999</v>
      </c>
      <c r="Z259" s="117">
        <v>41.175999999999995</v>
      </c>
      <c r="AA259" s="117">
        <v>65.921999999999997</v>
      </c>
      <c r="AB259" s="117">
        <v>187.959</v>
      </c>
      <c r="AC259" s="117">
        <v>73.872</v>
      </c>
      <c r="AD259" s="117">
        <v>64.060999999999993</v>
      </c>
      <c r="AE259" s="117">
        <v>92.182000000000002</v>
      </c>
      <c r="AF259" s="117">
        <v>178.21699999999998</v>
      </c>
      <c r="AG259" s="117">
        <v>193.20399999999998</v>
      </c>
      <c r="AH259" s="117">
        <v>223.833</v>
      </c>
      <c r="AI259" s="117">
        <v>223.833</v>
      </c>
      <c r="AJ259" s="117">
        <v>223.833</v>
      </c>
      <c r="AK259" s="117">
        <v>223.833</v>
      </c>
      <c r="AL259" s="117">
        <v>223.833</v>
      </c>
      <c r="AM259" s="117">
        <v>223.833</v>
      </c>
      <c r="AN259" s="117">
        <v>223.833</v>
      </c>
      <c r="AO259" s="117">
        <v>223.833</v>
      </c>
      <c r="AP259" s="117">
        <v>223.833</v>
      </c>
      <c r="AQ259" s="117">
        <v>223.833</v>
      </c>
      <c r="AR259" s="117">
        <v>223.833</v>
      </c>
      <c r="AS259" s="117">
        <v>223.833</v>
      </c>
      <c r="AT259" s="107"/>
      <c r="AU259" s="107"/>
      <c r="AV259" s="89"/>
      <c r="AW259" s="89"/>
      <c r="AX259" s="89"/>
      <c r="AY259" s="89"/>
      <c r="AZ259" s="89"/>
      <c r="BA259" s="89"/>
      <c r="BB259" s="89"/>
      <c r="BC259" s="166"/>
      <c r="BD259" s="109">
        <v>190150</v>
      </c>
      <c r="BE259" s="169" t="s">
        <v>295</v>
      </c>
      <c r="BF259" s="147">
        <v>223.833</v>
      </c>
      <c r="BG259" s="146">
        <v>223.833</v>
      </c>
      <c r="BH259" s="146">
        <v>223.833</v>
      </c>
      <c r="BI259" s="148">
        <v>223.833</v>
      </c>
      <c r="BJ259" s="148">
        <v>223.833</v>
      </c>
      <c r="BK259" s="107"/>
      <c r="BL259" s="89"/>
      <c r="BM259" s="89"/>
      <c r="BN259" s="89"/>
      <c r="BO259" s="117"/>
      <c r="BP259" s="117"/>
    </row>
    <row r="260" spans="1:68" ht="12.75" customHeight="1">
      <c r="A260" s="114"/>
      <c r="B260" s="109"/>
      <c r="C260" s="169" t="s">
        <v>297</v>
      </c>
      <c r="D260" s="169" t="s">
        <v>298</v>
      </c>
      <c r="E260" s="110"/>
      <c r="F260" s="89"/>
      <c r="G260" s="89"/>
      <c r="H260" s="89"/>
      <c r="I260" s="116"/>
      <c r="J260" s="117"/>
      <c r="K260" s="117"/>
      <c r="L260" s="117"/>
      <c r="M260" s="117"/>
      <c r="N260" s="117"/>
      <c r="O260" s="117"/>
      <c r="P260" s="117"/>
      <c r="Q260" s="117"/>
      <c r="R260" s="117"/>
      <c r="S260" s="117"/>
      <c r="T260" s="117"/>
      <c r="U260" s="117"/>
      <c r="V260" s="117"/>
      <c r="W260" s="117"/>
      <c r="X260" s="117"/>
      <c r="Y260" s="117"/>
      <c r="Z260" s="117"/>
      <c r="AA260" s="117"/>
      <c r="AB260" s="117"/>
      <c r="AC260" s="117"/>
      <c r="AD260" s="117"/>
      <c r="AE260" s="117"/>
      <c r="AF260" s="117"/>
      <c r="AG260" s="117"/>
      <c r="AH260" s="117"/>
      <c r="AI260" s="189">
        <v>0</v>
      </c>
      <c r="AJ260" s="189">
        <v>0</v>
      </c>
      <c r="AK260" s="189">
        <v>0</v>
      </c>
      <c r="AL260" s="189">
        <v>0</v>
      </c>
      <c r="AM260" s="189">
        <v>0</v>
      </c>
      <c r="AN260" s="189">
        <v>0</v>
      </c>
      <c r="AO260" s="189">
        <v>0</v>
      </c>
      <c r="AP260" s="189">
        <v>0</v>
      </c>
      <c r="AQ260" s="189">
        <v>0</v>
      </c>
      <c r="AR260" s="189">
        <v>0</v>
      </c>
      <c r="AS260" s="189">
        <v>0</v>
      </c>
      <c r="AT260" s="107"/>
      <c r="AU260" s="107"/>
      <c r="AV260" s="89"/>
      <c r="AW260" s="89"/>
      <c r="AX260" s="89"/>
      <c r="AY260" s="89"/>
      <c r="AZ260" s="89"/>
      <c r="BA260" s="89"/>
      <c r="BB260" s="89"/>
      <c r="BC260" s="166"/>
      <c r="BD260" s="109"/>
      <c r="BE260" s="169"/>
      <c r="BF260" s="124"/>
      <c r="BG260" s="125"/>
      <c r="BH260" s="125"/>
      <c r="BI260" s="126"/>
      <c r="BJ260" s="126"/>
      <c r="BK260" s="107"/>
      <c r="BL260" s="89"/>
      <c r="BM260" s="89"/>
      <c r="BN260" s="89"/>
      <c r="BO260" s="117"/>
      <c r="BP260" s="189"/>
    </row>
    <row r="261" spans="1:68" ht="12.75" customHeight="1">
      <c r="A261" s="108"/>
      <c r="B261" s="109"/>
      <c r="C261" s="123" t="s">
        <v>271</v>
      </c>
      <c r="D261" s="123" t="s">
        <v>286</v>
      </c>
      <c r="E261" s="110"/>
      <c r="F261" s="71"/>
      <c r="G261" s="71"/>
      <c r="H261" s="71"/>
      <c r="I261" s="146"/>
      <c r="J261" s="142"/>
      <c r="K261" s="142"/>
      <c r="L261" s="142"/>
      <c r="M261" s="142"/>
      <c r="N261" s="142"/>
      <c r="O261" s="142"/>
      <c r="P261" s="142"/>
      <c r="Q261" s="142"/>
      <c r="R261" s="142"/>
      <c r="S261" s="142"/>
      <c r="T261" s="142"/>
      <c r="U261" s="142"/>
      <c r="V261" s="142"/>
      <c r="W261" s="142"/>
      <c r="X261" s="142"/>
      <c r="Y261" s="142"/>
      <c r="Z261" s="142"/>
      <c r="AA261" s="142"/>
      <c r="AB261" s="142"/>
      <c r="AC261" s="142"/>
      <c r="AD261" s="142"/>
      <c r="AE261" s="142"/>
      <c r="AF261" s="142"/>
      <c r="AG261" s="142"/>
      <c r="AH261" s="142"/>
      <c r="AI261" s="172">
        <v>0</v>
      </c>
      <c r="AJ261" s="172">
        <v>0</v>
      </c>
      <c r="AK261" s="172">
        <v>0</v>
      </c>
      <c r="AL261" s="172">
        <v>0</v>
      </c>
      <c r="AM261" s="172">
        <v>0</v>
      </c>
      <c r="AN261" s="172">
        <v>0</v>
      </c>
      <c r="AO261" s="172">
        <v>0</v>
      </c>
      <c r="AP261" s="172">
        <v>0</v>
      </c>
      <c r="AQ261" s="172">
        <v>0</v>
      </c>
      <c r="AR261" s="172">
        <v>0</v>
      </c>
      <c r="AS261" s="172">
        <v>0</v>
      </c>
      <c r="AT261" s="118"/>
      <c r="AU261" s="118"/>
      <c r="AV261" s="71"/>
      <c r="AW261" s="71"/>
      <c r="AX261" s="71"/>
      <c r="AY261" s="71"/>
      <c r="AZ261" s="71"/>
      <c r="BA261" s="71"/>
      <c r="BB261" s="71"/>
      <c r="BC261" s="111"/>
      <c r="BD261" s="109"/>
      <c r="BE261" s="123"/>
      <c r="BF261" s="112"/>
      <c r="BG261" s="71"/>
      <c r="BH261" s="71"/>
      <c r="BI261" s="113"/>
      <c r="BJ261" s="113"/>
      <c r="BK261" s="107"/>
      <c r="BL261" s="71"/>
      <c r="BM261" s="71"/>
      <c r="BN261" s="71"/>
      <c r="BO261" s="142"/>
      <c r="BP261" s="172"/>
    </row>
    <row r="262" spans="1:68" ht="12.75" customHeight="1">
      <c r="A262" s="108"/>
      <c r="B262" s="109"/>
      <c r="C262" s="123" t="s">
        <v>299</v>
      </c>
      <c r="D262" s="123"/>
      <c r="E262" s="110"/>
      <c r="F262" s="71"/>
      <c r="G262" s="71"/>
      <c r="H262" s="71"/>
      <c r="I262" s="146"/>
      <c r="J262" s="142"/>
      <c r="K262" s="142"/>
      <c r="L262" s="142"/>
      <c r="M262" s="142"/>
      <c r="N262" s="142"/>
      <c r="O262" s="142"/>
      <c r="P262" s="142"/>
      <c r="Q262" s="142"/>
      <c r="R262" s="142"/>
      <c r="S262" s="142"/>
      <c r="T262" s="142"/>
      <c r="U262" s="142"/>
      <c r="V262" s="142"/>
      <c r="W262" s="142"/>
      <c r="X262" s="142"/>
      <c r="Y262" s="142"/>
      <c r="Z262" s="142"/>
      <c r="AA262" s="142"/>
      <c r="AB262" s="142"/>
      <c r="AC262" s="142"/>
      <c r="AD262" s="142"/>
      <c r="AE262" s="142"/>
      <c r="AF262" s="142"/>
      <c r="AG262" s="142"/>
      <c r="AH262" s="142"/>
      <c r="AI262" s="172">
        <v>0</v>
      </c>
      <c r="AJ262" s="172">
        <v>0</v>
      </c>
      <c r="AK262" s="172">
        <v>0</v>
      </c>
      <c r="AL262" s="172">
        <v>0</v>
      </c>
      <c r="AM262" s="172">
        <v>0</v>
      </c>
      <c r="AN262" s="172">
        <v>0</v>
      </c>
      <c r="AO262" s="172">
        <v>0</v>
      </c>
      <c r="AP262" s="172">
        <v>0</v>
      </c>
      <c r="AQ262" s="172">
        <v>0</v>
      </c>
      <c r="AR262" s="172">
        <v>0</v>
      </c>
      <c r="AS262" s="172">
        <v>0</v>
      </c>
      <c r="AT262" s="118"/>
      <c r="AU262" s="118"/>
      <c r="AV262" s="71"/>
      <c r="AW262" s="71"/>
      <c r="AX262" s="71"/>
      <c r="AY262" s="71"/>
      <c r="AZ262" s="71"/>
      <c r="BA262" s="71"/>
      <c r="BB262" s="71"/>
      <c r="BC262" s="111"/>
      <c r="BD262" s="109"/>
      <c r="BE262" s="123"/>
      <c r="BF262" s="112"/>
      <c r="BG262" s="71"/>
      <c r="BH262" s="71"/>
      <c r="BI262" s="113"/>
      <c r="BJ262" s="113"/>
      <c r="BK262" s="107"/>
      <c r="BL262" s="71"/>
      <c r="BM262" s="71"/>
      <c r="BN262" s="71"/>
      <c r="BO262" s="142"/>
      <c r="BP262" s="172"/>
    </row>
    <row r="263" spans="1:68" ht="12.75" customHeight="1">
      <c r="A263" s="108"/>
      <c r="B263" s="109"/>
      <c r="C263" s="123"/>
      <c r="D263" s="123"/>
      <c r="E263" s="110"/>
      <c r="F263" s="71"/>
      <c r="G263" s="71"/>
      <c r="H263" s="71"/>
      <c r="I263" s="156"/>
      <c r="J263" s="157"/>
      <c r="K263" s="157"/>
      <c r="L263" s="157"/>
      <c r="M263" s="157"/>
      <c r="N263" s="157"/>
      <c r="O263" s="157"/>
      <c r="P263" s="157"/>
      <c r="Q263" s="157"/>
      <c r="R263" s="157"/>
      <c r="S263" s="157"/>
      <c r="T263" s="157"/>
      <c r="U263" s="157"/>
      <c r="V263" s="157"/>
      <c r="W263" s="157"/>
      <c r="X263" s="157"/>
      <c r="Y263" s="157"/>
      <c r="Z263" s="157"/>
      <c r="AA263" s="157"/>
      <c r="AB263" s="157"/>
      <c r="AC263" s="157"/>
      <c r="AD263" s="157"/>
      <c r="AE263" s="157"/>
      <c r="AF263" s="157"/>
      <c r="AG263" s="157"/>
      <c r="AH263" s="157"/>
      <c r="AI263" s="157"/>
      <c r="AJ263" s="157"/>
      <c r="AK263" s="157"/>
      <c r="AL263" s="157"/>
      <c r="AM263" s="157"/>
      <c r="AN263" s="157"/>
      <c r="AO263" s="157"/>
      <c r="AP263" s="157"/>
      <c r="AQ263" s="157"/>
      <c r="AR263" s="157"/>
      <c r="AS263" s="157"/>
      <c r="AT263" s="118"/>
      <c r="AU263" s="118"/>
      <c r="AV263" s="71"/>
      <c r="AW263" s="71"/>
      <c r="AX263" s="71"/>
      <c r="AY263" s="71"/>
      <c r="AZ263" s="71"/>
      <c r="BA263" s="71"/>
      <c r="BB263" s="71"/>
      <c r="BC263" s="111"/>
      <c r="BD263" s="109"/>
      <c r="BE263" s="123"/>
      <c r="BF263" s="112"/>
      <c r="BG263" s="71"/>
      <c r="BH263" s="71"/>
      <c r="BI263" s="113"/>
      <c r="BJ263" s="113"/>
      <c r="BK263" s="107"/>
      <c r="BL263" s="71"/>
      <c r="BM263" s="71"/>
      <c r="BN263" s="71"/>
      <c r="BO263" s="157"/>
      <c r="BP263" s="157"/>
    </row>
    <row r="264" spans="1:68" ht="12.75" customHeight="1">
      <c r="A264" s="114"/>
      <c r="B264" s="109">
        <v>190160</v>
      </c>
      <c r="C264" s="169" t="s">
        <v>300</v>
      </c>
      <c r="D264" s="169" t="s">
        <v>301</v>
      </c>
      <c r="E264" s="110"/>
      <c r="F264" s="89"/>
      <c r="G264" s="89"/>
      <c r="H264" s="89"/>
      <c r="I264" s="116"/>
      <c r="J264" s="117">
        <v>0</v>
      </c>
      <c r="K264" s="117">
        <v>0</v>
      </c>
      <c r="L264" s="117">
        <v>0</v>
      </c>
      <c r="M264" s="117">
        <v>0</v>
      </c>
      <c r="N264" s="117">
        <v>0</v>
      </c>
      <c r="O264" s="117">
        <v>0</v>
      </c>
      <c r="P264" s="117">
        <v>2.9764059999999999</v>
      </c>
      <c r="Q264" s="117">
        <v>2.9464959999999998</v>
      </c>
      <c r="R264" s="117">
        <v>2.3826179999999999</v>
      </c>
      <c r="S264" s="117">
        <v>2.2586179999999998</v>
      </c>
      <c r="T264" s="117">
        <v>9.5836740000000002</v>
      </c>
      <c r="U264" s="117">
        <v>3.1629999999999998</v>
      </c>
      <c r="V264" s="117">
        <v>20.276</v>
      </c>
      <c r="W264" s="117">
        <v>19.474999999999998</v>
      </c>
      <c r="X264" s="117">
        <v>21.715999999999998</v>
      </c>
      <c r="Y264" s="117">
        <v>19.988</v>
      </c>
      <c r="Z264" s="117">
        <v>18.623999999999999</v>
      </c>
      <c r="AA264" s="117">
        <v>15.799999999999999</v>
      </c>
      <c r="AB264" s="117">
        <v>15.282</v>
      </c>
      <c r="AC264" s="117">
        <v>14.690999999999999</v>
      </c>
      <c r="AD264" s="117">
        <v>15.817</v>
      </c>
      <c r="AE264" s="117">
        <v>17.715</v>
      </c>
      <c r="AF264" s="117">
        <v>19.959</v>
      </c>
      <c r="AG264" s="117">
        <v>19.797000000000001</v>
      </c>
      <c r="AH264" s="117">
        <v>19.282999999999998</v>
      </c>
      <c r="AI264" s="117">
        <v>12.995146046946413</v>
      </c>
      <c r="AJ264" s="117">
        <v>8.7576528953724537</v>
      </c>
      <c r="AK264" s="117">
        <v>5.9019332263562809</v>
      </c>
      <c r="AL264" s="117">
        <v>3.9774145224200348</v>
      </c>
      <c r="AM264" s="117">
        <v>2.6804481983142656</v>
      </c>
      <c r="AN264" s="117">
        <v>1.8064002389860638</v>
      </c>
      <c r="AO264" s="117">
        <v>1.2173642547768919</v>
      </c>
      <c r="AP264" s="117">
        <v>0.82040275284747166</v>
      </c>
      <c r="AQ264" s="117">
        <v>0.55288355497431829</v>
      </c>
      <c r="AR264" s="117">
        <v>0.37259775677260765</v>
      </c>
      <c r="AS264" s="117">
        <v>0.25110005009721797</v>
      </c>
      <c r="AT264" s="107"/>
      <c r="AU264" s="107"/>
      <c r="AV264" s="89"/>
      <c r="AW264" s="89"/>
      <c r="AX264" s="89"/>
      <c r="AY264" s="89"/>
      <c r="AZ264" s="89"/>
      <c r="BA264" s="89"/>
      <c r="BB264" s="89"/>
      <c r="BC264" s="166"/>
      <c r="BD264" s="109">
        <v>190160</v>
      </c>
      <c r="BE264" s="169" t="s">
        <v>300</v>
      </c>
      <c r="BF264" s="147">
        <v>17.711036511736602</v>
      </c>
      <c r="BG264" s="146">
        <v>16.139073023473205</v>
      </c>
      <c r="BH264" s="146">
        <v>14.567109535209809</v>
      </c>
      <c r="BI264" s="148">
        <v>12.995146046946413</v>
      </c>
      <c r="BJ264" s="148">
        <v>12.995146046946413</v>
      </c>
      <c r="BK264" s="107"/>
      <c r="BL264" s="89"/>
      <c r="BM264" s="89"/>
      <c r="BN264" s="89"/>
      <c r="BO264" s="117"/>
      <c r="BP264" s="117"/>
    </row>
    <row r="265" spans="1:68" ht="12.75" customHeight="1">
      <c r="A265" s="114"/>
      <c r="B265" s="109"/>
      <c r="C265" s="169" t="s">
        <v>302</v>
      </c>
      <c r="D265" s="169" t="s">
        <v>298</v>
      </c>
      <c r="E265" s="110"/>
      <c r="F265" s="89"/>
      <c r="G265" s="89"/>
      <c r="H265" s="89"/>
      <c r="I265" s="116"/>
      <c r="J265" s="117"/>
      <c r="K265" s="117"/>
      <c r="L265" s="117"/>
      <c r="M265" s="117"/>
      <c r="N265" s="117"/>
      <c r="O265" s="117"/>
      <c r="P265" s="117"/>
      <c r="Q265" s="117"/>
      <c r="R265" s="117"/>
      <c r="S265" s="117"/>
      <c r="T265" s="117"/>
      <c r="U265" s="117"/>
      <c r="V265" s="117"/>
      <c r="W265" s="117"/>
      <c r="X265" s="117"/>
      <c r="Y265" s="117"/>
      <c r="Z265" s="117"/>
      <c r="AA265" s="117"/>
      <c r="AB265" s="117"/>
      <c r="AC265" s="117"/>
      <c r="AD265" s="117"/>
      <c r="AE265" s="117"/>
      <c r="AF265" s="117"/>
      <c r="AG265" s="117"/>
      <c r="AH265" s="117"/>
      <c r="AI265" s="189">
        <v>0</v>
      </c>
      <c r="AJ265" s="189">
        <v>0</v>
      </c>
      <c r="AK265" s="189">
        <v>0</v>
      </c>
      <c r="AL265" s="189">
        <v>0</v>
      </c>
      <c r="AM265" s="189">
        <v>0</v>
      </c>
      <c r="AN265" s="189">
        <v>0</v>
      </c>
      <c r="AO265" s="189">
        <v>0</v>
      </c>
      <c r="AP265" s="189">
        <v>0</v>
      </c>
      <c r="AQ265" s="189">
        <v>0</v>
      </c>
      <c r="AR265" s="189">
        <v>0</v>
      </c>
      <c r="AS265" s="189">
        <v>0</v>
      </c>
      <c r="AT265" s="107"/>
      <c r="AU265" s="107"/>
      <c r="AV265" s="89"/>
      <c r="AW265" s="89"/>
      <c r="AX265" s="89"/>
      <c r="AY265" s="89"/>
      <c r="AZ265" s="89"/>
      <c r="BA265" s="89"/>
      <c r="BB265" s="89"/>
      <c r="BC265" s="166"/>
      <c r="BD265" s="109"/>
      <c r="BE265" s="169"/>
      <c r="BF265" s="124"/>
      <c r="BG265" s="125"/>
      <c r="BH265" s="125"/>
      <c r="BI265" s="126"/>
      <c r="BJ265" s="126"/>
      <c r="BK265" s="107"/>
      <c r="BL265" s="89"/>
      <c r="BM265" s="89"/>
      <c r="BN265" s="89"/>
      <c r="BO265" s="117"/>
      <c r="BP265" s="189"/>
    </row>
    <row r="266" spans="1:68" ht="12.75" customHeight="1">
      <c r="A266" s="108"/>
      <c r="B266" s="109"/>
      <c r="C266" s="123" t="s">
        <v>271</v>
      </c>
      <c r="D266" s="123" t="s">
        <v>286</v>
      </c>
      <c r="E266" s="110"/>
      <c r="F266" s="71"/>
      <c r="G266" s="71"/>
      <c r="H266" s="71"/>
      <c r="I266" s="146"/>
      <c r="J266" s="142"/>
      <c r="K266" s="142"/>
      <c r="L266" s="142"/>
      <c r="M266" s="142"/>
      <c r="N266" s="142"/>
      <c r="O266" s="142"/>
      <c r="P266" s="142"/>
      <c r="Q266" s="142"/>
      <c r="R266" s="142"/>
      <c r="S266" s="142"/>
      <c r="T266" s="142"/>
      <c r="U266" s="142"/>
      <c r="V266" s="142"/>
      <c r="W266" s="142"/>
      <c r="X266" s="142"/>
      <c r="Y266" s="142"/>
      <c r="Z266" s="142"/>
      <c r="AA266" s="142"/>
      <c r="AB266" s="142"/>
      <c r="AC266" s="142"/>
      <c r="AD266" s="142"/>
      <c r="AE266" s="142"/>
      <c r="AF266" s="142"/>
      <c r="AG266" s="142"/>
      <c r="AH266" s="142"/>
      <c r="AI266" s="172">
        <v>0</v>
      </c>
      <c r="AJ266" s="172">
        <v>0</v>
      </c>
      <c r="AK266" s="172">
        <v>0</v>
      </c>
      <c r="AL266" s="172">
        <v>0</v>
      </c>
      <c r="AM266" s="172">
        <v>0</v>
      </c>
      <c r="AN266" s="172">
        <v>0</v>
      </c>
      <c r="AO266" s="172">
        <v>0</v>
      </c>
      <c r="AP266" s="172">
        <v>0</v>
      </c>
      <c r="AQ266" s="172">
        <v>0</v>
      </c>
      <c r="AR266" s="172">
        <v>0</v>
      </c>
      <c r="AS266" s="172">
        <v>0</v>
      </c>
      <c r="AT266" s="118"/>
      <c r="AU266" s="118"/>
      <c r="AV266" s="71"/>
      <c r="AW266" s="71"/>
      <c r="AX266" s="71"/>
      <c r="AY266" s="71"/>
      <c r="AZ266" s="71"/>
      <c r="BA266" s="71"/>
      <c r="BB266" s="71"/>
      <c r="BC266" s="111"/>
      <c r="BD266" s="109"/>
      <c r="BE266" s="123"/>
      <c r="BF266" s="112"/>
      <c r="BG266" s="71"/>
      <c r="BH266" s="71"/>
      <c r="BI266" s="113"/>
      <c r="BJ266" s="113"/>
      <c r="BK266" s="107"/>
      <c r="BL266" s="71"/>
      <c r="BM266" s="71"/>
      <c r="BN266" s="71"/>
      <c r="BO266" s="142"/>
      <c r="BP266" s="172"/>
    </row>
    <row r="267" spans="1:68" ht="12.75" customHeight="1">
      <c r="A267" s="108"/>
      <c r="B267" s="109"/>
      <c r="C267" s="123"/>
      <c r="D267" s="123"/>
      <c r="E267" s="110"/>
      <c r="F267" s="71"/>
      <c r="G267" s="71"/>
      <c r="H267" s="71"/>
      <c r="I267" s="146"/>
      <c r="J267" s="142"/>
      <c r="K267" s="142"/>
      <c r="L267" s="142"/>
      <c r="M267" s="142"/>
      <c r="N267" s="142"/>
      <c r="O267" s="142"/>
      <c r="P267" s="142"/>
      <c r="Q267" s="142"/>
      <c r="R267" s="142"/>
      <c r="S267" s="142"/>
      <c r="T267" s="142"/>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18"/>
      <c r="AU267" s="118"/>
      <c r="AV267" s="71"/>
      <c r="AW267" s="71"/>
      <c r="AX267" s="71"/>
      <c r="AY267" s="71"/>
      <c r="AZ267" s="71"/>
      <c r="BA267" s="71"/>
      <c r="BB267" s="71"/>
      <c r="BC267" s="111"/>
      <c r="BD267" s="109"/>
      <c r="BE267" s="123"/>
      <c r="BF267" s="112"/>
      <c r="BG267" s="71"/>
      <c r="BH267" s="71"/>
      <c r="BI267" s="113"/>
      <c r="BJ267" s="113"/>
      <c r="BK267" s="107"/>
      <c r="BL267" s="71"/>
      <c r="BM267" s="71"/>
      <c r="BN267" s="71"/>
      <c r="BO267" s="142"/>
      <c r="BP267" s="142"/>
    </row>
    <row r="268" spans="1:68" ht="12.75" customHeight="1">
      <c r="A268" s="114"/>
      <c r="B268" s="109"/>
      <c r="C268" s="169" t="s">
        <v>289</v>
      </c>
      <c r="D268" s="169" t="s">
        <v>290</v>
      </c>
      <c r="E268" s="115">
        <v>1</v>
      </c>
      <c r="F268" s="89"/>
      <c r="G268" s="89"/>
      <c r="H268" s="89"/>
      <c r="I268" s="116"/>
      <c r="J268" s="117"/>
      <c r="K268" s="117"/>
      <c r="L268" s="117"/>
      <c r="M268" s="117"/>
      <c r="N268" s="117"/>
      <c r="O268" s="117"/>
      <c r="P268" s="117"/>
      <c r="Q268" s="117"/>
      <c r="R268" s="117"/>
      <c r="S268" s="117"/>
      <c r="T268" s="117"/>
      <c r="U268" s="117"/>
      <c r="V268" s="117"/>
      <c r="W268" s="117"/>
      <c r="X268" s="117"/>
      <c r="Y268" s="117"/>
      <c r="Z268" s="117"/>
      <c r="AA268" s="117"/>
      <c r="AB268" s="117"/>
      <c r="AC268" s="117"/>
      <c r="AD268" s="117"/>
      <c r="AE268" s="117"/>
      <c r="AF268" s="117"/>
      <c r="AG268" s="117"/>
      <c r="AH268" s="117"/>
      <c r="AI268" s="117">
        <v>6.2878539530535837</v>
      </c>
      <c r="AJ268" s="117">
        <v>4.2374931515739593</v>
      </c>
      <c r="AK268" s="117">
        <v>2.8557196690161724</v>
      </c>
      <c r="AL268" s="117">
        <v>1.9245187039362464</v>
      </c>
      <c r="AM268" s="117">
        <v>1.2969663241057694</v>
      </c>
      <c r="AN268" s="117">
        <v>0.87404795932820167</v>
      </c>
      <c r="AO268" s="117">
        <v>0.58903598420917191</v>
      </c>
      <c r="AP268" s="117">
        <v>0.39696150192942026</v>
      </c>
      <c r="AQ268" s="117">
        <v>0.26751919787315342</v>
      </c>
      <c r="AR268" s="117">
        <v>0.18028579820171062</v>
      </c>
      <c r="AS268" s="117">
        <v>0.12149770667538967</v>
      </c>
      <c r="AT268" s="107"/>
      <c r="AU268" s="107"/>
      <c r="AV268" s="89"/>
      <c r="AW268" s="89"/>
      <c r="AX268" s="89"/>
      <c r="AY268" s="89"/>
      <c r="AZ268" s="89"/>
      <c r="BA268" s="89"/>
      <c r="BB268" s="89"/>
      <c r="BC268" s="166"/>
      <c r="BD268" s="109"/>
      <c r="BE268" s="169"/>
      <c r="BF268" s="112"/>
      <c r="BG268" s="71"/>
      <c r="BH268" s="71"/>
      <c r="BI268" s="113"/>
      <c r="BJ268" s="113"/>
      <c r="BK268" s="107"/>
      <c r="BL268" s="89"/>
      <c r="BM268" s="89"/>
      <c r="BN268" s="89"/>
      <c r="BO268" s="117"/>
      <c r="BP268" s="117"/>
    </row>
    <row r="269" spans="1:68" ht="12.75" customHeight="1">
      <c r="A269" s="108"/>
      <c r="B269" s="109"/>
      <c r="C269" s="123" t="s">
        <v>291</v>
      </c>
      <c r="D269" s="123" t="s">
        <v>292</v>
      </c>
      <c r="E269" s="110"/>
      <c r="F269" s="71"/>
      <c r="G269" s="71"/>
      <c r="H269" s="71"/>
      <c r="I269" s="192"/>
      <c r="J269" s="154">
        <v>0</v>
      </c>
      <c r="K269" s="154">
        <v>0.18298916663704962</v>
      </c>
      <c r="L269" s="154">
        <v>0.13723892794311141</v>
      </c>
      <c r="M269" s="154">
        <v>0.16415762965526562</v>
      </c>
      <c r="N269" s="154">
        <v>0.14077455206642461</v>
      </c>
      <c r="O269" s="154">
        <v>6.8462800799835535E-2</v>
      </c>
      <c r="P269" s="154">
        <v>9.923817525381777E-2</v>
      </c>
      <c r="Q269" s="154">
        <v>0.11353195250208305</v>
      </c>
      <c r="R269" s="154">
        <v>0.15885442458318849</v>
      </c>
      <c r="S269" s="154">
        <v>0.15583038331175392</v>
      </c>
      <c r="T269" s="154">
        <v>0.12666225868343392</v>
      </c>
      <c r="U269" s="154">
        <v>0.12833531486856159</v>
      </c>
      <c r="V269" s="154">
        <v>0.17548118971298268</v>
      </c>
      <c r="W269" s="154">
        <v>0.18681414877852048</v>
      </c>
      <c r="X269" s="154">
        <v>0.11802168901247777</v>
      </c>
      <c r="Y269" s="154">
        <v>0.11740438657911172</v>
      </c>
      <c r="Z269" s="154">
        <v>0.12734887530763531</v>
      </c>
      <c r="AA269" s="154">
        <v>0.11829287707789644</v>
      </c>
      <c r="AB269" s="154">
        <v>0.1161020061149385</v>
      </c>
      <c r="AC269" s="154">
        <v>0.18002992647356184</v>
      </c>
      <c r="AD269" s="154">
        <v>0.16380751394771903</v>
      </c>
      <c r="AE269" s="154">
        <v>0.30122511827189147</v>
      </c>
      <c r="AF269" s="154">
        <v>0.3294921841379983</v>
      </c>
      <c r="AG269" s="154">
        <v>0.36762130289424799</v>
      </c>
      <c r="AH269" s="154">
        <v>0.32608276476967196</v>
      </c>
      <c r="AI269" s="193">
        <v>0.32608276476967196</v>
      </c>
      <c r="AJ269" s="193">
        <v>0.32608276476967196</v>
      </c>
      <c r="AK269" s="193">
        <v>0.32608276476967196</v>
      </c>
      <c r="AL269" s="193">
        <v>0.32608276476967196</v>
      </c>
      <c r="AM269" s="193">
        <v>0.32608276476967196</v>
      </c>
      <c r="AN269" s="193">
        <v>0.32608276476967196</v>
      </c>
      <c r="AO269" s="193">
        <v>0.32608276476967196</v>
      </c>
      <c r="AP269" s="193">
        <v>0.32608276476967196</v>
      </c>
      <c r="AQ269" s="193">
        <v>0.32608276476967196</v>
      </c>
      <c r="AR269" s="193">
        <v>0.32608276476967196</v>
      </c>
      <c r="AS269" s="193">
        <v>0.32608276476967196</v>
      </c>
      <c r="AT269" s="118"/>
      <c r="AU269" s="118"/>
      <c r="AV269" s="71"/>
      <c r="AW269" s="71"/>
      <c r="AX269" s="71"/>
      <c r="AY269" s="71"/>
      <c r="AZ269" s="71"/>
      <c r="BA269" s="71"/>
      <c r="BB269" s="71"/>
      <c r="BC269" s="111"/>
      <c r="BD269" s="109"/>
      <c r="BE269" s="123"/>
      <c r="BF269" s="112"/>
      <c r="BG269" s="71"/>
      <c r="BH269" s="71"/>
      <c r="BI269" s="113"/>
      <c r="BJ269" s="113"/>
      <c r="BK269" s="107"/>
      <c r="BL269" s="71"/>
      <c r="BM269" s="71"/>
      <c r="BN269" s="71"/>
      <c r="BO269" s="154"/>
      <c r="BP269" s="193"/>
    </row>
    <row r="270" spans="1:68" ht="10.5" hidden="1" customHeight="1">
      <c r="A270" s="108"/>
      <c r="B270" s="109"/>
      <c r="C270" s="123" t="s">
        <v>293</v>
      </c>
      <c r="D270" s="123" t="s">
        <v>294</v>
      </c>
      <c r="E270" s="110"/>
      <c r="F270" s="71"/>
      <c r="G270" s="71"/>
      <c r="H270" s="71"/>
      <c r="I270" s="194"/>
      <c r="J270" s="175">
        <v>0</v>
      </c>
      <c r="K270" s="175">
        <v>5.4648043836576008</v>
      </c>
      <c r="L270" s="175">
        <v>7.2865623113474207</v>
      </c>
      <c r="M270" s="175">
        <v>6.091705893293053</v>
      </c>
      <c r="N270" s="175">
        <v>7.1035566110567263</v>
      </c>
      <c r="O270" s="175">
        <v>14.606472249414637</v>
      </c>
      <c r="P270" s="175">
        <v>10.076767306959619</v>
      </c>
      <c r="Q270" s="175">
        <v>8.8080930342640968</v>
      </c>
      <c r="R270" s="175">
        <v>6.2950717464990875</v>
      </c>
      <c r="S270" s="175">
        <v>6.4172337816778793</v>
      </c>
      <c r="T270" s="175">
        <v>7.8950115874634204</v>
      </c>
      <c r="U270" s="175">
        <v>7.7920874782142366</v>
      </c>
      <c r="V270" s="175">
        <v>5.6986164821175516</v>
      </c>
      <c r="W270" s="175">
        <v>5.3529136124778258</v>
      </c>
      <c r="X270" s="175">
        <v>8.4730188863360159</v>
      </c>
      <c r="Y270" s="175">
        <v>8.5175693101225001</v>
      </c>
      <c r="Z270" s="175">
        <v>7.8524446924584979</v>
      </c>
      <c r="AA270" s="175">
        <v>8.4535943727321392</v>
      </c>
      <c r="AB270" s="175">
        <v>8.6131155994843134</v>
      </c>
      <c r="AC270" s="175">
        <v>5.5546320525040835</v>
      </c>
      <c r="AD270" s="175">
        <v>6.1047260647589159</v>
      </c>
      <c r="AE270" s="175">
        <v>3.3197762714375672</v>
      </c>
      <c r="AF270" s="175">
        <v>3.0349733563973667</v>
      </c>
      <c r="AG270" s="175">
        <v>2.720190566017513</v>
      </c>
      <c r="AH270" s="175">
        <v>3.0667060882728605</v>
      </c>
      <c r="AI270" s="195">
        <v>3.0667060882728605</v>
      </c>
      <c r="AJ270" s="195">
        <v>3.0667060882728605</v>
      </c>
      <c r="AK270" s="195">
        <v>3.0667060882728605</v>
      </c>
      <c r="AL270" s="195">
        <v>3.0667060882728605</v>
      </c>
      <c r="AM270" s="195">
        <v>3.0667060882728605</v>
      </c>
      <c r="AN270" s="195">
        <v>3.0667060882728605</v>
      </c>
      <c r="AO270" s="195">
        <v>3.0667060882728605</v>
      </c>
      <c r="AP270" s="195">
        <v>3.0667060882728605</v>
      </c>
      <c r="AQ270" s="195">
        <v>3.0667060882728605</v>
      </c>
      <c r="AR270" s="195">
        <v>3.0667060882728605</v>
      </c>
      <c r="AS270" s="195">
        <v>3.0667060882728605</v>
      </c>
      <c r="AT270" s="118"/>
      <c r="AU270" s="118"/>
      <c r="AV270" s="71"/>
      <c r="AW270" s="71"/>
      <c r="AX270" s="71"/>
      <c r="AY270" s="71"/>
      <c r="AZ270" s="71"/>
      <c r="BA270" s="71"/>
      <c r="BB270" s="71"/>
      <c r="BC270" s="111"/>
      <c r="BD270" s="109"/>
      <c r="BE270" s="123"/>
      <c r="BF270" s="112"/>
      <c r="BG270" s="71"/>
      <c r="BH270" s="71"/>
      <c r="BI270" s="113"/>
      <c r="BJ270" s="113"/>
      <c r="BK270" s="107"/>
      <c r="BL270" s="71"/>
      <c r="BM270" s="71"/>
      <c r="BN270" s="71"/>
      <c r="BO270" s="175"/>
      <c r="BP270" s="195"/>
    </row>
    <row r="271" spans="1:68" ht="12.75" customHeight="1">
      <c r="A271" s="108"/>
      <c r="B271" s="109"/>
      <c r="C271" s="123"/>
      <c r="D271" s="123"/>
      <c r="E271" s="110"/>
      <c r="F271" s="71"/>
      <c r="G271" s="71"/>
      <c r="H271" s="71"/>
      <c r="I271" s="156"/>
      <c r="J271" s="157"/>
      <c r="K271" s="157"/>
      <c r="L271" s="157"/>
      <c r="M271" s="157"/>
      <c r="N271" s="157"/>
      <c r="O271" s="157"/>
      <c r="P271" s="157"/>
      <c r="Q271" s="157"/>
      <c r="R271" s="157"/>
      <c r="S271" s="157"/>
      <c r="T271" s="157"/>
      <c r="U271" s="157"/>
      <c r="V271" s="157"/>
      <c r="W271" s="157"/>
      <c r="X271" s="157"/>
      <c r="Y271" s="157"/>
      <c r="Z271" s="157"/>
      <c r="AA271" s="157"/>
      <c r="AB271" s="157"/>
      <c r="AC271" s="157"/>
      <c r="AD271" s="157"/>
      <c r="AE271" s="157"/>
      <c r="AF271" s="157"/>
      <c r="AG271" s="157"/>
      <c r="AH271" s="157"/>
      <c r="AI271" s="157"/>
      <c r="AJ271" s="157"/>
      <c r="AK271" s="157"/>
      <c r="AL271" s="157"/>
      <c r="AM271" s="157"/>
      <c r="AN271" s="157"/>
      <c r="AO271" s="157"/>
      <c r="AP271" s="157"/>
      <c r="AQ271" s="157"/>
      <c r="AR271" s="157"/>
      <c r="AS271" s="157"/>
      <c r="AT271" s="118"/>
      <c r="AU271" s="118"/>
      <c r="AV271" s="71"/>
      <c r="AW271" s="71"/>
      <c r="AX271" s="71"/>
      <c r="AY271" s="71"/>
      <c r="AZ271" s="71"/>
      <c r="BA271" s="71"/>
      <c r="BB271" s="71"/>
      <c r="BC271" s="111"/>
      <c r="BD271" s="109"/>
      <c r="BE271" s="123"/>
      <c r="BF271" s="112"/>
      <c r="BG271" s="71"/>
      <c r="BH271" s="71"/>
      <c r="BI271" s="113"/>
      <c r="BJ271" s="113"/>
      <c r="BK271" s="107"/>
      <c r="BL271" s="71"/>
      <c r="BM271" s="71"/>
      <c r="BN271" s="71"/>
      <c r="BO271" s="157"/>
      <c r="BP271" s="157"/>
    </row>
    <row r="272" spans="1:68" ht="12.75" customHeight="1">
      <c r="A272" s="108"/>
      <c r="B272" s="109"/>
      <c r="C272" s="169" t="s">
        <v>303</v>
      </c>
      <c r="D272" s="169" t="s">
        <v>304</v>
      </c>
      <c r="E272" s="110"/>
      <c r="F272" s="89"/>
      <c r="G272" s="89"/>
      <c r="H272" s="89"/>
      <c r="I272" s="116"/>
      <c r="J272" s="117">
        <v>367.35628800000001</v>
      </c>
      <c r="K272" s="117">
        <v>329.80272199999996</v>
      </c>
      <c r="L272" s="117">
        <v>248.53957799999998</v>
      </c>
      <c r="M272" s="117">
        <v>230.834114</v>
      </c>
      <c r="N272" s="117">
        <v>269.39688100000001</v>
      </c>
      <c r="O272" s="117">
        <v>242.980818</v>
      </c>
      <c r="P272" s="117">
        <v>240.41214299999999</v>
      </c>
      <c r="Q272" s="117">
        <v>257.34061300000002</v>
      </c>
      <c r="R272" s="117">
        <v>509.66209099999998</v>
      </c>
      <c r="S272" s="117">
        <v>571.38602099999991</v>
      </c>
      <c r="T272" s="117">
        <v>581.21180499999991</v>
      </c>
      <c r="U272" s="117">
        <v>474.50099999999998</v>
      </c>
      <c r="V272" s="117">
        <v>479.78699999999998</v>
      </c>
      <c r="W272" s="117">
        <v>955.13800000000003</v>
      </c>
      <c r="X272" s="117">
        <v>1056.8599999999999</v>
      </c>
      <c r="Y272" s="117">
        <v>1069.4480000000001</v>
      </c>
      <c r="Z272" s="117">
        <v>1136.9069999999999</v>
      </c>
      <c r="AA272" s="117">
        <v>1002.1359999999999</v>
      </c>
      <c r="AB272" s="117">
        <v>914.90899999999999</v>
      </c>
      <c r="AC272" s="117">
        <v>996.04099999999994</v>
      </c>
      <c r="AD272" s="117">
        <v>537.74400000000003</v>
      </c>
      <c r="AE272" s="117">
        <v>522.84699999999998</v>
      </c>
      <c r="AF272" s="117">
        <v>507.59299999999996</v>
      </c>
      <c r="AG272" s="117">
        <v>648.27099999999996</v>
      </c>
      <c r="AH272" s="117">
        <v>697.05099999999993</v>
      </c>
      <c r="AI272" s="117">
        <v>469.75468273453532</v>
      </c>
      <c r="AJ272" s="117">
        <v>316.57577702495797</v>
      </c>
      <c r="AK272" s="117">
        <v>213.34587239355247</v>
      </c>
      <c r="AL272" s="117">
        <v>143.77746047126524</v>
      </c>
      <c r="AM272" s="117">
        <v>96.894108649232848</v>
      </c>
      <c r="AN272" s="117">
        <v>65.298609810998016</v>
      </c>
      <c r="AO272" s="117">
        <v>44.005858588211758</v>
      </c>
      <c r="AP272" s="117">
        <v>29.656306553704454</v>
      </c>
      <c r="AQ272" s="117">
        <v>19.985896119815564</v>
      </c>
      <c r="AR272" s="117">
        <v>13.468839856666646</v>
      </c>
      <c r="AS272" s="117">
        <v>9.0768833179648336</v>
      </c>
      <c r="AT272" s="118"/>
      <c r="AU272" s="118"/>
      <c r="AV272" s="71"/>
      <c r="AW272" s="71"/>
      <c r="AX272" s="71"/>
      <c r="AY272" s="71"/>
      <c r="AZ272" s="71"/>
      <c r="BA272" s="71"/>
      <c r="BB272" s="71"/>
      <c r="BC272" s="111"/>
      <c r="BD272" s="109"/>
      <c r="BE272" s="169"/>
      <c r="BF272" s="112"/>
      <c r="BG272" s="71"/>
      <c r="BH272" s="71"/>
      <c r="BI272" s="113"/>
      <c r="BJ272" s="113"/>
      <c r="BK272" s="107"/>
      <c r="BL272" s="71"/>
      <c r="BM272" s="71"/>
      <c r="BN272" s="71"/>
      <c r="BO272" s="117"/>
      <c r="BP272" s="117"/>
    </row>
    <row r="273" spans="1:68" ht="12.75" customHeight="1">
      <c r="A273" s="108"/>
      <c r="B273" s="109"/>
      <c r="C273" s="123" t="s">
        <v>305</v>
      </c>
      <c r="D273" s="123" t="s">
        <v>290</v>
      </c>
      <c r="E273" s="110"/>
      <c r="F273" s="71"/>
      <c r="G273" s="71"/>
      <c r="H273" s="71"/>
      <c r="I273" s="146"/>
      <c r="J273" s="142">
        <v>81.818854000000002</v>
      </c>
      <c r="K273" s="142">
        <v>67.22222099999999</v>
      </c>
      <c r="L273" s="142">
        <v>45.261772000000001</v>
      </c>
      <c r="M273" s="142">
        <v>40.799667999999997</v>
      </c>
      <c r="N273" s="142">
        <v>32.495568999999996</v>
      </c>
      <c r="O273" s="142">
        <v>18.443664999999999</v>
      </c>
      <c r="P273" s="142">
        <v>24.112973</v>
      </c>
      <c r="Q273" s="142">
        <v>27.294459999999997</v>
      </c>
      <c r="R273" s="142">
        <v>40.879694999999998</v>
      </c>
      <c r="S273" s="142">
        <v>79.420839000000001</v>
      </c>
      <c r="T273" s="142">
        <v>72.373043999999993</v>
      </c>
      <c r="U273" s="142">
        <v>74.59</v>
      </c>
      <c r="V273" s="142">
        <v>83.265999999999991</v>
      </c>
      <c r="W273" s="142">
        <v>89.631</v>
      </c>
      <c r="X273" s="142">
        <v>112.72699999999999</v>
      </c>
      <c r="Y273" s="142">
        <v>124.08</v>
      </c>
      <c r="Z273" s="142">
        <v>136.19299999999998</v>
      </c>
      <c r="AA273" s="142">
        <v>134.488</v>
      </c>
      <c r="AB273" s="142">
        <v>116.35</v>
      </c>
      <c r="AC273" s="142">
        <v>164.71099999999998</v>
      </c>
      <c r="AD273" s="142">
        <v>163.15899999999999</v>
      </c>
      <c r="AE273" s="142">
        <v>161.982</v>
      </c>
      <c r="AF273" s="142">
        <v>172.274</v>
      </c>
      <c r="AG273" s="142">
        <v>186.602</v>
      </c>
      <c r="AH273" s="142">
        <v>211.39</v>
      </c>
      <c r="AI273" s="142">
        <v>227.29631726546458</v>
      </c>
      <c r="AJ273" s="142">
        <v>153.17890570957738</v>
      </c>
      <c r="AK273" s="142">
        <v>103.22990463140547</v>
      </c>
      <c r="AL273" s="142">
        <v>69.568411922287225</v>
      </c>
      <c r="AM273" s="142">
        <v>46.883351822032388</v>
      </c>
      <c r="AN273" s="142">
        <v>31.595498838234832</v>
      </c>
      <c r="AO273" s="142">
        <v>21.292751222786258</v>
      </c>
      <c r="AP273" s="142">
        <v>14.349552034507305</v>
      </c>
      <c r="AQ273" s="142">
        <v>9.6704104338888897</v>
      </c>
      <c r="AR273" s="142">
        <v>6.5170562631489179</v>
      </c>
      <c r="AS273" s="142">
        <v>4.3919565387018125</v>
      </c>
      <c r="AT273" s="118"/>
      <c r="AU273" s="118"/>
      <c r="AV273" s="71"/>
      <c r="AW273" s="71"/>
      <c r="AX273" s="71"/>
      <c r="AY273" s="71"/>
      <c r="AZ273" s="71"/>
      <c r="BA273" s="71"/>
      <c r="BB273" s="71"/>
      <c r="BC273" s="111"/>
      <c r="BD273" s="109"/>
      <c r="BE273" s="123"/>
      <c r="BF273" s="112"/>
      <c r="BG273" s="71"/>
      <c r="BH273" s="71"/>
      <c r="BI273" s="113"/>
      <c r="BJ273" s="113"/>
      <c r="BK273" s="107"/>
      <c r="BL273" s="71"/>
      <c r="BM273" s="71"/>
      <c r="BN273" s="71"/>
      <c r="BO273" s="142"/>
      <c r="BP273" s="142"/>
    </row>
    <row r="274" spans="1:68" ht="12.75" customHeight="1">
      <c r="A274" s="108"/>
      <c r="B274" s="109"/>
      <c r="C274" s="123" t="s">
        <v>291</v>
      </c>
      <c r="D274" s="123" t="s">
        <v>292</v>
      </c>
      <c r="E274" s="110"/>
      <c r="F274" s="71"/>
      <c r="G274" s="71"/>
      <c r="H274" s="71"/>
      <c r="I274" s="192"/>
      <c r="J274" s="154">
        <v>0</v>
      </c>
      <c r="K274" s="154">
        <v>0.18298916663704962</v>
      </c>
      <c r="L274" s="154">
        <v>0.13723892794311141</v>
      </c>
      <c r="M274" s="154">
        <v>0.16415762965526562</v>
      </c>
      <c r="N274" s="154">
        <v>0.14077455206642461</v>
      </c>
      <c r="O274" s="154">
        <v>6.8462800799835535E-2</v>
      </c>
      <c r="P274" s="154">
        <v>9.923817525381777E-2</v>
      </c>
      <c r="Q274" s="154">
        <v>0.11353195250208305</v>
      </c>
      <c r="R274" s="154">
        <v>0.15885442458318849</v>
      </c>
      <c r="S274" s="154">
        <v>0.15583038331175392</v>
      </c>
      <c r="T274" s="154">
        <v>0.12666225868343392</v>
      </c>
      <c r="U274" s="154">
        <v>0.12833531486856159</v>
      </c>
      <c r="V274" s="154">
        <v>0.17548118971298268</v>
      </c>
      <c r="W274" s="154">
        <v>0.18681414877852048</v>
      </c>
      <c r="X274" s="154">
        <v>0.11802168901247777</v>
      </c>
      <c r="Y274" s="154">
        <v>0.11740438657911172</v>
      </c>
      <c r="Z274" s="154">
        <v>0.12734887530763531</v>
      </c>
      <c r="AA274" s="154">
        <v>0.11829287707789644</v>
      </c>
      <c r="AB274" s="154">
        <v>0.1161020061149385</v>
      </c>
      <c r="AC274" s="154">
        <v>0.18002992647356184</v>
      </c>
      <c r="AD274" s="154">
        <v>0.16380751394771903</v>
      </c>
      <c r="AE274" s="154">
        <v>0.30122511827189147</v>
      </c>
      <c r="AF274" s="154">
        <v>0.3294921841379983</v>
      </c>
      <c r="AG274" s="154">
        <v>0.36762130289424799</v>
      </c>
      <c r="AH274" s="154">
        <v>0.32608276476967196</v>
      </c>
      <c r="AI274" s="154">
        <v>0.32608276476967196</v>
      </c>
      <c r="AJ274" s="154">
        <v>0.32608276476967202</v>
      </c>
      <c r="AK274" s="154">
        <v>0.32608276476967191</v>
      </c>
      <c r="AL274" s="154">
        <v>0.32608276476967196</v>
      </c>
      <c r="AM274" s="154">
        <v>0.32608276476967191</v>
      </c>
      <c r="AN274" s="154">
        <v>0.32608276476967196</v>
      </c>
      <c r="AO274" s="154">
        <v>0.32608276476967191</v>
      </c>
      <c r="AP274" s="154">
        <v>0.32608276476967196</v>
      </c>
      <c r="AQ274" s="154">
        <v>0.32608276476967196</v>
      </c>
      <c r="AR274" s="154">
        <v>0.32608276476967196</v>
      </c>
      <c r="AS274" s="154">
        <v>0.32608276476967196</v>
      </c>
      <c r="AT274" s="118"/>
      <c r="AU274" s="118"/>
      <c r="AV274" s="71"/>
      <c r="AW274" s="71"/>
      <c r="AX274" s="71"/>
      <c r="AY274" s="71"/>
      <c r="AZ274" s="71"/>
      <c r="BA274" s="71"/>
      <c r="BB274" s="71"/>
      <c r="BC274" s="111"/>
      <c r="BD274" s="109"/>
      <c r="BE274" s="123"/>
      <c r="BF274" s="112"/>
      <c r="BG274" s="71"/>
      <c r="BH274" s="71"/>
      <c r="BI274" s="113"/>
      <c r="BJ274" s="113"/>
      <c r="BK274" s="107"/>
      <c r="BL274" s="71"/>
      <c r="BM274" s="71"/>
      <c r="BN274" s="71"/>
      <c r="BO274" s="154"/>
      <c r="BP274" s="154"/>
    </row>
    <row r="275" spans="1:68" ht="12.75" customHeight="1">
      <c r="A275" s="108"/>
      <c r="B275" s="109"/>
      <c r="C275" s="123" t="s">
        <v>293</v>
      </c>
      <c r="D275" s="123" t="s">
        <v>294</v>
      </c>
      <c r="E275" s="110"/>
      <c r="F275" s="71"/>
      <c r="G275" s="71"/>
      <c r="H275" s="71"/>
      <c r="I275" s="196"/>
      <c r="J275" s="197">
        <v>0</v>
      </c>
      <c r="K275" s="197">
        <v>5.4648043836576008</v>
      </c>
      <c r="L275" s="197">
        <v>7.2865623113474207</v>
      </c>
      <c r="M275" s="197">
        <v>6.091705893293053</v>
      </c>
      <c r="N275" s="197">
        <v>7.1035566110567263</v>
      </c>
      <c r="O275" s="197">
        <v>14.606472249414637</v>
      </c>
      <c r="P275" s="197">
        <v>10.076767306959619</v>
      </c>
      <c r="Q275" s="197">
        <v>8.8080930342640968</v>
      </c>
      <c r="R275" s="197">
        <v>6.2950717464990875</v>
      </c>
      <c r="S275" s="197">
        <v>6.4172337816778793</v>
      </c>
      <c r="T275" s="197">
        <v>7.8950115874634204</v>
      </c>
      <c r="U275" s="197">
        <v>7.7920874782142366</v>
      </c>
      <c r="V275" s="197">
        <v>5.6986164821175516</v>
      </c>
      <c r="W275" s="197">
        <v>5.3529136124778258</v>
      </c>
      <c r="X275" s="197">
        <v>8.4730188863360159</v>
      </c>
      <c r="Y275" s="197">
        <v>8.5175693101225001</v>
      </c>
      <c r="Z275" s="197">
        <v>7.8524446924584979</v>
      </c>
      <c r="AA275" s="197">
        <v>8.4535943727321392</v>
      </c>
      <c r="AB275" s="197">
        <v>8.6131155994843134</v>
      </c>
      <c r="AC275" s="197">
        <v>5.5546320525040835</v>
      </c>
      <c r="AD275" s="197">
        <v>6.1047260647589159</v>
      </c>
      <c r="AE275" s="197">
        <v>3.3197762714375672</v>
      </c>
      <c r="AF275" s="197">
        <v>3.0349733563973667</v>
      </c>
      <c r="AG275" s="197">
        <v>2.720190566017513</v>
      </c>
      <c r="AH275" s="197">
        <v>3.0667060882728605</v>
      </c>
      <c r="AI275" s="197">
        <v>3.0667060882728605</v>
      </c>
      <c r="AJ275" s="197">
        <v>3.0667060882728601</v>
      </c>
      <c r="AK275" s="197">
        <v>3.066706088272861</v>
      </c>
      <c r="AL275" s="197">
        <v>3.0667060882728601</v>
      </c>
      <c r="AM275" s="197">
        <v>3.066706088272861</v>
      </c>
      <c r="AN275" s="197">
        <v>3.0667060882728605</v>
      </c>
      <c r="AO275" s="197">
        <v>3.0667060882728605</v>
      </c>
      <c r="AP275" s="197">
        <v>3.0667060882728601</v>
      </c>
      <c r="AQ275" s="197">
        <v>3.0667060882728605</v>
      </c>
      <c r="AR275" s="197">
        <v>3.0667060882728605</v>
      </c>
      <c r="AS275" s="197">
        <v>3.0667060882728601</v>
      </c>
      <c r="AT275" s="118"/>
      <c r="AU275" s="118"/>
      <c r="AV275" s="71"/>
      <c r="AW275" s="71"/>
      <c r="AX275" s="71"/>
      <c r="AY275" s="71"/>
      <c r="AZ275" s="71"/>
      <c r="BA275" s="71"/>
      <c r="BB275" s="71"/>
      <c r="BC275" s="111"/>
      <c r="BD275" s="109"/>
      <c r="BE275" s="123"/>
      <c r="BF275" s="112"/>
      <c r="BG275" s="71"/>
      <c r="BH275" s="71"/>
      <c r="BI275" s="113"/>
      <c r="BJ275" s="113"/>
      <c r="BK275" s="107"/>
      <c r="BL275" s="71"/>
      <c r="BM275" s="71"/>
      <c r="BN275" s="71"/>
      <c r="BO275" s="197"/>
      <c r="BP275" s="197"/>
    </row>
    <row r="276" spans="1:68" ht="12.75" customHeight="1">
      <c r="A276" s="108"/>
      <c r="B276" s="109"/>
      <c r="C276" s="123"/>
      <c r="D276" s="123"/>
      <c r="E276" s="110"/>
      <c r="F276" s="71"/>
      <c r="G276" s="71"/>
      <c r="H276" s="71"/>
      <c r="I276" s="156"/>
      <c r="J276" s="157"/>
      <c r="K276" s="157"/>
      <c r="L276" s="157"/>
      <c r="M276" s="157"/>
      <c r="N276" s="157"/>
      <c r="O276" s="157"/>
      <c r="P276" s="157"/>
      <c r="Q276" s="157"/>
      <c r="R276" s="157"/>
      <c r="S276" s="157"/>
      <c r="T276" s="157"/>
      <c r="U276" s="157"/>
      <c r="V276" s="157"/>
      <c r="W276" s="157"/>
      <c r="X276" s="157"/>
      <c r="Y276" s="157"/>
      <c r="Z276" s="157"/>
      <c r="AA276" s="157"/>
      <c r="AB276" s="157"/>
      <c r="AC276" s="157"/>
      <c r="AD276" s="157"/>
      <c r="AE276" s="157"/>
      <c r="AF276" s="157"/>
      <c r="AG276" s="157"/>
      <c r="AH276" s="157"/>
      <c r="AI276" s="157"/>
      <c r="AJ276" s="157"/>
      <c r="AK276" s="157"/>
      <c r="AL276" s="157"/>
      <c r="AM276" s="157"/>
      <c r="AN276" s="157"/>
      <c r="AO276" s="157"/>
      <c r="AP276" s="157"/>
      <c r="AQ276" s="157"/>
      <c r="AR276" s="157"/>
      <c r="AS276" s="157"/>
      <c r="AT276" s="118"/>
      <c r="AU276" s="118"/>
      <c r="AV276" s="71"/>
      <c r="AW276" s="71"/>
      <c r="AX276" s="71"/>
      <c r="AY276" s="71"/>
      <c r="AZ276" s="71"/>
      <c r="BA276" s="71"/>
      <c r="BB276" s="71"/>
      <c r="BC276" s="111"/>
      <c r="BD276" s="109"/>
      <c r="BE276" s="123"/>
      <c r="BF276" s="112"/>
      <c r="BG276" s="71"/>
      <c r="BH276" s="71"/>
      <c r="BI276" s="113"/>
      <c r="BJ276" s="113"/>
      <c r="BK276" s="107"/>
      <c r="BL276" s="71"/>
      <c r="BM276" s="71"/>
      <c r="BN276" s="71"/>
      <c r="BO276" s="157"/>
      <c r="BP276" s="157"/>
    </row>
    <row r="277" spans="1:68" ht="12.75" customHeight="1">
      <c r="A277" s="108"/>
      <c r="B277" s="109"/>
      <c r="C277" s="170" t="s">
        <v>306</v>
      </c>
      <c r="D277" s="170" t="s">
        <v>307</v>
      </c>
      <c r="E277" s="110"/>
      <c r="F277" s="71"/>
      <c r="G277" s="71"/>
      <c r="H277" s="71"/>
      <c r="I277" s="156"/>
      <c r="J277" s="157"/>
      <c r="K277" s="157"/>
      <c r="L277" s="157"/>
      <c r="M277" s="157"/>
      <c r="N277" s="157"/>
      <c r="O277" s="157"/>
      <c r="P277" s="157"/>
      <c r="Q277" s="157"/>
      <c r="R277" s="157"/>
      <c r="S277" s="157"/>
      <c r="T277" s="157"/>
      <c r="U277" s="157"/>
      <c r="V277" s="157"/>
      <c r="W277" s="157"/>
      <c r="X277" s="157"/>
      <c r="Y277" s="157"/>
      <c r="Z277" s="157"/>
      <c r="AA277" s="157"/>
      <c r="AB277" s="157"/>
      <c r="AC277" s="157"/>
      <c r="AD277" s="157"/>
      <c r="AE277" s="157"/>
      <c r="AF277" s="157"/>
      <c r="AG277" s="157"/>
      <c r="AH277" s="157"/>
      <c r="AI277" s="157"/>
      <c r="AJ277" s="157"/>
      <c r="AK277" s="157"/>
      <c r="AL277" s="157"/>
      <c r="AM277" s="157"/>
      <c r="AN277" s="157"/>
      <c r="AO277" s="157"/>
      <c r="AP277" s="157"/>
      <c r="AQ277" s="157"/>
      <c r="AR277" s="157"/>
      <c r="AS277" s="157"/>
      <c r="AT277" s="118"/>
      <c r="AU277" s="118"/>
      <c r="AV277" s="71"/>
      <c r="AW277" s="71"/>
      <c r="AX277" s="71"/>
      <c r="AY277" s="71"/>
      <c r="AZ277" s="71"/>
      <c r="BA277" s="71"/>
      <c r="BB277" s="71"/>
      <c r="BC277" s="111"/>
      <c r="BD277" s="109"/>
      <c r="BE277" s="170"/>
      <c r="BF277" s="112"/>
      <c r="BG277" s="71"/>
      <c r="BH277" s="71"/>
      <c r="BI277" s="113"/>
      <c r="BJ277" s="113"/>
      <c r="BK277" s="107"/>
      <c r="BL277" s="71"/>
      <c r="BM277" s="71"/>
      <c r="BN277" s="71"/>
      <c r="BO277" s="157"/>
      <c r="BP277" s="157"/>
    </row>
    <row r="278" spans="1:68" ht="12.75" customHeight="1">
      <c r="A278" s="161"/>
      <c r="B278" s="109">
        <v>201080</v>
      </c>
      <c r="C278" s="169" t="s">
        <v>308</v>
      </c>
      <c r="D278" s="169" t="s">
        <v>309</v>
      </c>
      <c r="E278" s="171"/>
      <c r="F278" s="89"/>
      <c r="G278" s="89"/>
      <c r="H278" s="89"/>
      <c r="I278" s="116"/>
      <c r="J278" s="117">
        <v>37.348300000000002</v>
      </c>
      <c r="K278" s="117">
        <v>25.873567999999999</v>
      </c>
      <c r="L278" s="117">
        <v>16.607372999999999</v>
      </c>
      <c r="M278" s="117">
        <v>10.400644999999999</v>
      </c>
      <c r="N278" s="117">
        <v>6.0548709999999994</v>
      </c>
      <c r="O278" s="117">
        <v>4.3162259999999995</v>
      </c>
      <c r="P278" s="117">
        <v>3.8167789999999999</v>
      </c>
      <c r="Q278" s="117">
        <v>4.544511</v>
      </c>
      <c r="R278" s="117">
        <v>4.8472279999999994</v>
      </c>
      <c r="S278" s="117">
        <v>4.4682170000000001</v>
      </c>
      <c r="T278" s="117">
        <v>6.6564169999999994</v>
      </c>
      <c r="U278" s="117">
        <v>7.093</v>
      </c>
      <c r="V278" s="117">
        <v>8.3019999999999996</v>
      </c>
      <c r="W278" s="117">
        <v>8.8179999999999996</v>
      </c>
      <c r="X278" s="117">
        <v>9.0909999999999993</v>
      </c>
      <c r="Y278" s="117">
        <v>10.093999999999999</v>
      </c>
      <c r="Z278" s="117">
        <v>11.269</v>
      </c>
      <c r="AA278" s="117">
        <v>11.852</v>
      </c>
      <c r="AB278" s="117">
        <v>11.693999999999999</v>
      </c>
      <c r="AC278" s="117">
        <v>17.806999999999999</v>
      </c>
      <c r="AD278" s="117">
        <v>27.58</v>
      </c>
      <c r="AE278" s="117">
        <v>34.378</v>
      </c>
      <c r="AF278" s="117">
        <v>34.859000000000002</v>
      </c>
      <c r="AG278" s="117">
        <v>37.748999999999995</v>
      </c>
      <c r="AH278" s="117">
        <v>53.998999999999995</v>
      </c>
      <c r="AI278" s="138">
        <v>58.062225441212085</v>
      </c>
      <c r="AJ278" s="138">
        <v>39.129134440661666</v>
      </c>
      <c r="AK278" s="138">
        <v>26.369798099206509</v>
      </c>
      <c r="AL278" s="138">
        <v>17.771061428599214</v>
      </c>
      <c r="AM278" s="138">
        <v>11.976224585069904</v>
      </c>
      <c r="AN278" s="138">
        <v>8.070984160867793</v>
      </c>
      <c r="AO278" s="138">
        <v>5.4391753312797917</v>
      </c>
      <c r="AP278" s="138">
        <v>3.6655540011890815</v>
      </c>
      <c r="AQ278" s="138">
        <v>2.470280018068812</v>
      </c>
      <c r="AR278" s="138">
        <v>1.6647642800216587</v>
      </c>
      <c r="AS278" s="138">
        <v>1.121913340902404</v>
      </c>
      <c r="AT278" s="107"/>
      <c r="AU278" s="107"/>
      <c r="AV278" s="89"/>
      <c r="AW278" s="89"/>
      <c r="AX278" s="89"/>
      <c r="AY278" s="89"/>
      <c r="AZ278" s="89"/>
      <c r="BA278" s="89"/>
      <c r="BB278" s="89"/>
      <c r="BC278" s="163"/>
      <c r="BD278" s="109">
        <v>201080</v>
      </c>
      <c r="BE278" s="169"/>
      <c r="BF278" s="147"/>
      <c r="BG278" s="146"/>
      <c r="BH278" s="146"/>
      <c r="BI278" s="148"/>
      <c r="BJ278" s="148"/>
      <c r="BK278" s="107"/>
      <c r="BL278" s="89"/>
      <c r="BM278" s="89"/>
      <c r="BN278" s="89"/>
      <c r="BO278" s="117"/>
      <c r="BP278" s="138"/>
    </row>
    <row r="279" spans="1:68" ht="12.75" customHeight="1">
      <c r="A279" s="128"/>
      <c r="B279" s="129"/>
      <c r="C279" s="130" t="s">
        <v>310</v>
      </c>
      <c r="D279" s="130" t="s">
        <v>311</v>
      </c>
      <c r="E279" s="110"/>
      <c r="F279" s="131"/>
      <c r="G279" s="131"/>
      <c r="H279" s="131"/>
      <c r="I279" s="125"/>
      <c r="J279" s="132">
        <v>0.45647547202262206</v>
      </c>
      <c r="K279" s="132">
        <v>0.38489605989067222</v>
      </c>
      <c r="L279" s="132">
        <v>0.36691831243372441</v>
      </c>
      <c r="M279" s="132">
        <v>0.25491984395559297</v>
      </c>
      <c r="N279" s="132">
        <v>0.1863291269034249</v>
      </c>
      <c r="O279" s="132">
        <v>0.23402214256222933</v>
      </c>
      <c r="P279" s="132">
        <v>0.15828736672163984</v>
      </c>
      <c r="Q279" s="132">
        <v>0.16649939218434806</v>
      </c>
      <c r="R279" s="132">
        <v>0.11857299815959976</v>
      </c>
      <c r="S279" s="132">
        <v>5.6260007527747222E-2</v>
      </c>
      <c r="T279" s="132">
        <v>9.1973705016469939E-2</v>
      </c>
      <c r="U279" s="132">
        <v>9.5093176028958296E-2</v>
      </c>
      <c r="V279" s="132">
        <v>9.9704561285518703E-2</v>
      </c>
      <c r="W279" s="132">
        <v>9.8381140453637689E-2</v>
      </c>
      <c r="X279" s="132">
        <v>8.0646162853619807E-2</v>
      </c>
      <c r="Y279" s="132">
        <v>8.1350741457124426E-2</v>
      </c>
      <c r="Z279" s="132">
        <v>8.2742872247472343E-2</v>
      </c>
      <c r="AA279" s="132">
        <v>8.8126821723871276E-2</v>
      </c>
      <c r="AB279" s="132">
        <v>0.10050709067468844</v>
      </c>
      <c r="AC279" s="132">
        <v>0.10811056942159297</v>
      </c>
      <c r="AD279" s="132">
        <v>0.16903756458423991</v>
      </c>
      <c r="AE279" s="132">
        <v>0.21223345803854748</v>
      </c>
      <c r="AF279" s="132">
        <v>0.202346262349513</v>
      </c>
      <c r="AG279" s="132">
        <v>0.20229686712896966</v>
      </c>
      <c r="AH279" s="132">
        <v>0.25544727754387625</v>
      </c>
      <c r="AI279" s="188">
        <v>0.25544727754387625</v>
      </c>
      <c r="AJ279" s="188">
        <v>0.25544727754387625</v>
      </c>
      <c r="AK279" s="188">
        <v>0.25544727754387625</v>
      </c>
      <c r="AL279" s="188">
        <v>0.25544727754387625</v>
      </c>
      <c r="AM279" s="188">
        <v>0.25544727754387625</v>
      </c>
      <c r="AN279" s="188">
        <v>0.25544727754387625</v>
      </c>
      <c r="AO279" s="188">
        <v>0.25544727754387625</v>
      </c>
      <c r="AP279" s="188">
        <v>0.25544727754387625</v>
      </c>
      <c r="AQ279" s="188">
        <v>0.25544727754387625</v>
      </c>
      <c r="AR279" s="188">
        <v>0.25544727754387625</v>
      </c>
      <c r="AS279" s="188">
        <v>0.25544727754387625</v>
      </c>
      <c r="AT279" s="134"/>
      <c r="AU279" s="134"/>
      <c r="AV279" s="131"/>
      <c r="AW279" s="131"/>
      <c r="AX279" s="131"/>
      <c r="AY279" s="131"/>
      <c r="AZ279" s="131"/>
      <c r="BA279" s="131"/>
      <c r="BB279" s="131"/>
      <c r="BC279" s="135"/>
      <c r="BD279" s="129"/>
      <c r="BE279" s="130"/>
      <c r="BF279" s="167"/>
      <c r="BG279" s="131"/>
      <c r="BH279" s="131"/>
      <c r="BI279" s="168"/>
      <c r="BJ279" s="168"/>
      <c r="BK279" s="136"/>
      <c r="BL279" s="131"/>
      <c r="BM279" s="131"/>
      <c r="BN279" s="131"/>
      <c r="BO279" s="132"/>
      <c r="BP279" s="188"/>
    </row>
    <row r="280" spans="1:68" ht="12.75" customHeight="1">
      <c r="A280" s="161"/>
      <c r="B280" s="109"/>
      <c r="C280" s="169" t="s">
        <v>312</v>
      </c>
      <c r="D280" s="169" t="s">
        <v>313</v>
      </c>
      <c r="E280" s="110"/>
      <c r="F280" s="71"/>
      <c r="G280" s="71"/>
      <c r="H280" s="71"/>
      <c r="I280" s="137"/>
      <c r="J280" s="138">
        <v>44.470554</v>
      </c>
      <c r="K280" s="138">
        <v>41.348652999999992</v>
      </c>
      <c r="L280" s="138">
        <v>28.654399000000002</v>
      </c>
      <c r="M280" s="138">
        <v>30.399023</v>
      </c>
      <c r="N280" s="138">
        <v>26.440697999999998</v>
      </c>
      <c r="O280" s="138">
        <v>14.127438999999999</v>
      </c>
      <c r="P280" s="138">
        <v>20.296194</v>
      </c>
      <c r="Q280" s="138">
        <v>22.749948999999997</v>
      </c>
      <c r="R280" s="138">
        <v>36.032466999999997</v>
      </c>
      <c r="S280" s="138">
        <v>74.952622000000005</v>
      </c>
      <c r="T280" s="138">
        <v>65.716626999999988</v>
      </c>
      <c r="U280" s="138">
        <v>67.497</v>
      </c>
      <c r="V280" s="138">
        <v>74.963999999999999</v>
      </c>
      <c r="W280" s="138">
        <v>80.813000000000002</v>
      </c>
      <c r="X280" s="138">
        <v>103.636</v>
      </c>
      <c r="Y280" s="138">
        <v>113.986</v>
      </c>
      <c r="Z280" s="138">
        <v>124.92399999999998</v>
      </c>
      <c r="AA280" s="138">
        <v>122.636</v>
      </c>
      <c r="AB280" s="138">
        <v>104.65599999999999</v>
      </c>
      <c r="AC280" s="138">
        <v>146.904</v>
      </c>
      <c r="AD280" s="138">
        <v>135.57900000000001</v>
      </c>
      <c r="AE280" s="138">
        <v>127.604</v>
      </c>
      <c r="AF280" s="138">
        <v>137.41499999999999</v>
      </c>
      <c r="AG280" s="138">
        <v>148.85300000000001</v>
      </c>
      <c r="AH280" s="138">
        <v>157.39099999999999</v>
      </c>
      <c r="AI280" s="138">
        <v>169.23409182425249</v>
      </c>
      <c r="AJ280" s="138">
        <v>114.04977126891571</v>
      </c>
      <c r="AK280" s="138">
        <v>76.860106532198955</v>
      </c>
      <c r="AL280" s="138">
        <v>51.797350493688008</v>
      </c>
      <c r="AM280" s="138">
        <v>34.907127236962481</v>
      </c>
      <c r="AN280" s="138">
        <v>23.524514677367037</v>
      </c>
      <c r="AO280" s="138">
        <v>15.853575891506464</v>
      </c>
      <c r="AP280" s="138">
        <v>10.683998033318222</v>
      </c>
      <c r="AQ280" s="138">
        <v>7.2001304158200767</v>
      </c>
      <c r="AR280" s="138">
        <v>4.8522919831272588</v>
      </c>
      <c r="AS280" s="138">
        <v>3.2700431977994082</v>
      </c>
      <c r="AT280" s="118"/>
      <c r="AU280" s="118"/>
      <c r="AV280" s="71"/>
      <c r="AW280" s="71"/>
      <c r="AX280" s="71"/>
      <c r="AY280" s="71"/>
      <c r="AZ280" s="71"/>
      <c r="BA280" s="71"/>
      <c r="BB280" s="71"/>
      <c r="BC280" s="163"/>
      <c r="BD280" s="109"/>
      <c r="BE280" s="169"/>
      <c r="BF280" s="112"/>
      <c r="BG280" s="71"/>
      <c r="BH280" s="71"/>
      <c r="BI280" s="113"/>
      <c r="BJ280" s="113"/>
      <c r="BK280" s="107"/>
      <c r="BL280" s="71"/>
      <c r="BM280" s="71"/>
      <c r="BN280" s="71"/>
      <c r="BO280" s="138"/>
      <c r="BP280" s="138"/>
    </row>
    <row r="281" spans="1:68" ht="12.75" customHeight="1">
      <c r="A281" s="128"/>
      <c r="B281" s="129"/>
      <c r="C281" s="130" t="s">
        <v>314</v>
      </c>
      <c r="D281" s="130" t="s">
        <v>315</v>
      </c>
      <c r="E281" s="110"/>
      <c r="F281" s="131"/>
      <c r="G281" s="131"/>
      <c r="H281" s="131"/>
      <c r="I281" s="125"/>
      <c r="J281" s="132">
        <v>0.54352452797737794</v>
      </c>
      <c r="K281" s="132">
        <v>0.61510394010932778</v>
      </c>
      <c r="L281" s="132">
        <v>0.63308168756627559</v>
      </c>
      <c r="M281" s="132">
        <v>0.74508015604440703</v>
      </c>
      <c r="N281" s="132">
        <v>0.81367087309657515</v>
      </c>
      <c r="O281" s="132">
        <v>0.76597785743777058</v>
      </c>
      <c r="P281" s="132">
        <v>0.8417126332783601</v>
      </c>
      <c r="Q281" s="132">
        <v>0.83350060781565194</v>
      </c>
      <c r="R281" s="132">
        <v>0.88142700184040024</v>
      </c>
      <c r="S281" s="132">
        <v>0.94373999247225282</v>
      </c>
      <c r="T281" s="132">
        <v>0.90802629498352994</v>
      </c>
      <c r="U281" s="132">
        <v>0.90490682397104161</v>
      </c>
      <c r="V281" s="132">
        <v>0.90029543871448137</v>
      </c>
      <c r="W281" s="132">
        <v>0.90161885954636234</v>
      </c>
      <c r="X281" s="132">
        <v>0.91935383714638019</v>
      </c>
      <c r="Y281" s="132">
        <v>0.9186492585428756</v>
      </c>
      <c r="Z281" s="132">
        <v>0.91725712775252766</v>
      </c>
      <c r="AA281" s="132">
        <v>0.91187317827612868</v>
      </c>
      <c r="AB281" s="132">
        <v>0.89949290932531156</v>
      </c>
      <c r="AC281" s="132">
        <v>0.89188943057840708</v>
      </c>
      <c r="AD281" s="132">
        <v>0.8309624354157602</v>
      </c>
      <c r="AE281" s="132">
        <v>0.78776654196145246</v>
      </c>
      <c r="AF281" s="132">
        <v>0.79765373765048697</v>
      </c>
      <c r="AG281" s="132">
        <v>0.79770313287103034</v>
      </c>
      <c r="AH281" s="132">
        <v>0.74455272245612381</v>
      </c>
      <c r="AI281" s="132">
        <v>0.74455272245612369</v>
      </c>
      <c r="AJ281" s="132">
        <v>0.74455272245612369</v>
      </c>
      <c r="AK281" s="132">
        <v>0.74455272245612369</v>
      </c>
      <c r="AL281" s="132">
        <v>0.74455272245612369</v>
      </c>
      <c r="AM281" s="132">
        <v>0.74455272245612369</v>
      </c>
      <c r="AN281" s="132">
        <v>0.74455272245612369</v>
      </c>
      <c r="AO281" s="132">
        <v>0.74455272245612369</v>
      </c>
      <c r="AP281" s="132">
        <v>0.74455272245612369</v>
      </c>
      <c r="AQ281" s="132">
        <v>0.74455272245612369</v>
      </c>
      <c r="AR281" s="132">
        <v>0.74455272245612369</v>
      </c>
      <c r="AS281" s="132">
        <v>0.74455272245612369</v>
      </c>
      <c r="AT281" s="134"/>
      <c r="AU281" s="134"/>
      <c r="AV281" s="131"/>
      <c r="AW281" s="131"/>
      <c r="AX281" s="131"/>
      <c r="AY281" s="131"/>
      <c r="AZ281" s="131"/>
      <c r="BA281" s="131"/>
      <c r="BB281" s="131"/>
      <c r="BC281" s="135"/>
      <c r="BD281" s="129"/>
      <c r="BE281" s="130"/>
      <c r="BF281" s="167"/>
      <c r="BG281" s="131"/>
      <c r="BH281" s="131"/>
      <c r="BI281" s="168"/>
      <c r="BJ281" s="168"/>
      <c r="BK281" s="136"/>
      <c r="BL281" s="131"/>
      <c r="BM281" s="131"/>
      <c r="BN281" s="131"/>
      <c r="BO281" s="132"/>
      <c r="BP281" s="132"/>
    </row>
    <row r="282" spans="1:68" ht="12.75" customHeight="1">
      <c r="A282" s="108"/>
      <c r="B282" s="109"/>
      <c r="C282" s="123"/>
      <c r="D282" s="123"/>
      <c r="E282" s="110"/>
      <c r="F282" s="71"/>
      <c r="G282" s="71"/>
      <c r="H282" s="71"/>
      <c r="I282" s="156"/>
      <c r="J282" s="157"/>
      <c r="K282" s="157"/>
      <c r="L282" s="157"/>
      <c r="M282" s="157"/>
      <c r="N282" s="157"/>
      <c r="O282" s="157"/>
      <c r="P282" s="157"/>
      <c r="Q282" s="157"/>
      <c r="R282" s="157"/>
      <c r="S282" s="157"/>
      <c r="T282" s="157"/>
      <c r="U282" s="157"/>
      <c r="V282" s="157"/>
      <c r="W282" s="157"/>
      <c r="X282" s="157"/>
      <c r="Y282" s="157"/>
      <c r="Z282" s="157"/>
      <c r="AA282" s="157"/>
      <c r="AB282" s="157"/>
      <c r="AC282" s="157"/>
      <c r="AD282" s="157"/>
      <c r="AE282" s="157"/>
      <c r="AF282" s="157"/>
      <c r="AG282" s="157"/>
      <c r="AH282" s="157"/>
      <c r="AI282" s="157"/>
      <c r="AJ282" s="157"/>
      <c r="AK282" s="157"/>
      <c r="AL282" s="157"/>
      <c r="AM282" s="157"/>
      <c r="AN282" s="157"/>
      <c r="AO282" s="157"/>
      <c r="AP282" s="157"/>
      <c r="AQ282" s="157"/>
      <c r="AR282" s="157"/>
      <c r="AS282" s="157"/>
      <c r="AT282" s="118"/>
      <c r="AU282" s="118"/>
      <c r="AV282" s="71"/>
      <c r="AW282" s="71"/>
      <c r="AX282" s="71"/>
      <c r="AY282" s="71"/>
      <c r="AZ282" s="71"/>
      <c r="BA282" s="71"/>
      <c r="BB282" s="71"/>
      <c r="BC282" s="111"/>
      <c r="BD282" s="109"/>
      <c r="BE282" s="123"/>
      <c r="BF282" s="112"/>
      <c r="BG282" s="71"/>
      <c r="BH282" s="71"/>
      <c r="BI282" s="113"/>
      <c r="BJ282" s="113"/>
      <c r="BK282" s="107"/>
      <c r="BL282" s="71"/>
      <c r="BM282" s="71"/>
      <c r="BN282" s="71"/>
      <c r="BO282" s="157"/>
      <c r="BP282" s="157"/>
    </row>
    <row r="283" spans="1:68" ht="12.75" customHeight="1">
      <c r="A283" s="108"/>
      <c r="B283" s="109"/>
      <c r="C283" s="123"/>
      <c r="D283" s="123"/>
      <c r="E283" s="110"/>
      <c r="F283" s="71"/>
      <c r="G283" s="71"/>
      <c r="H283" s="71"/>
      <c r="I283" s="156"/>
      <c r="J283" s="157"/>
      <c r="K283" s="157"/>
      <c r="L283" s="157"/>
      <c r="M283" s="157"/>
      <c r="N283" s="157"/>
      <c r="O283" s="157"/>
      <c r="P283" s="157"/>
      <c r="Q283" s="157"/>
      <c r="R283" s="157"/>
      <c r="S283" s="157"/>
      <c r="T283" s="157"/>
      <c r="U283" s="157"/>
      <c r="V283" s="157"/>
      <c r="W283" s="157"/>
      <c r="X283" s="157"/>
      <c r="Y283" s="157"/>
      <c r="Z283" s="157"/>
      <c r="AA283" s="157"/>
      <c r="AB283" s="157"/>
      <c r="AC283" s="157"/>
      <c r="AD283" s="157"/>
      <c r="AE283" s="157"/>
      <c r="AF283" s="157"/>
      <c r="AG283" s="157"/>
      <c r="AH283" s="157"/>
      <c r="AI283" s="157"/>
      <c r="AJ283" s="157"/>
      <c r="AK283" s="157"/>
      <c r="AL283" s="157"/>
      <c r="AM283" s="157"/>
      <c r="AN283" s="157"/>
      <c r="AO283" s="157"/>
      <c r="AP283" s="157"/>
      <c r="AQ283" s="157"/>
      <c r="AR283" s="157"/>
      <c r="AS283" s="157"/>
      <c r="AT283" s="118"/>
      <c r="AU283" s="118"/>
      <c r="AV283" s="71"/>
      <c r="AW283" s="71"/>
      <c r="AX283" s="71"/>
      <c r="AY283" s="71"/>
      <c r="AZ283" s="71"/>
      <c r="BA283" s="71"/>
      <c r="BB283" s="71"/>
      <c r="BC283" s="111"/>
      <c r="BD283" s="109"/>
      <c r="BE283" s="123"/>
      <c r="BF283" s="112"/>
      <c r="BG283" s="71"/>
      <c r="BH283" s="71"/>
      <c r="BI283" s="113"/>
      <c r="BJ283" s="113"/>
      <c r="BK283" s="107"/>
      <c r="BL283" s="71"/>
      <c r="BM283" s="71"/>
      <c r="BN283" s="71"/>
      <c r="BO283" s="157"/>
      <c r="BP283" s="157"/>
    </row>
    <row r="284" spans="1:68" ht="12.75" customHeight="1">
      <c r="A284" s="108"/>
      <c r="B284" s="109"/>
      <c r="C284" s="169" t="s">
        <v>316</v>
      </c>
      <c r="D284" s="169" t="s">
        <v>317</v>
      </c>
      <c r="E284" s="110"/>
      <c r="F284" s="89"/>
      <c r="G284" s="89"/>
      <c r="H284" s="89"/>
      <c r="I284" s="116"/>
      <c r="J284" s="117">
        <v>69.638544999999993</v>
      </c>
      <c r="K284" s="117">
        <v>68.646739999999994</v>
      </c>
      <c r="L284" s="117">
        <v>145.78544399999998</v>
      </c>
      <c r="M284" s="117">
        <v>56.922221</v>
      </c>
      <c r="N284" s="117">
        <v>49.661134999999994</v>
      </c>
      <c r="O284" s="117">
        <v>31.131162999999997</v>
      </c>
      <c r="P284" s="117">
        <v>57.817535999999997</v>
      </c>
      <c r="Q284" s="117">
        <v>104.05028299999999</v>
      </c>
      <c r="R284" s="117">
        <v>295.41204099999999</v>
      </c>
      <c r="S284" s="117">
        <v>218.73243399999998</v>
      </c>
      <c r="T284" s="117">
        <v>153.213054</v>
      </c>
      <c r="U284" s="117">
        <v>68.13</v>
      </c>
      <c r="V284" s="117">
        <v>97.083999999999989</v>
      </c>
      <c r="W284" s="117">
        <v>163.977</v>
      </c>
      <c r="X284" s="117">
        <v>188.053</v>
      </c>
      <c r="Y284" s="117">
        <v>186.517</v>
      </c>
      <c r="Z284" s="117">
        <v>178.65099999999998</v>
      </c>
      <c r="AA284" s="117">
        <v>49.765999999999998</v>
      </c>
      <c r="AB284" s="117">
        <v>191.90299999999999</v>
      </c>
      <c r="AC284" s="117">
        <v>109.93799999999999</v>
      </c>
      <c r="AD284" s="117">
        <v>73.375</v>
      </c>
      <c r="AE284" s="117">
        <v>97.6</v>
      </c>
      <c r="AF284" s="117">
        <v>148.404</v>
      </c>
      <c r="AG284" s="117">
        <v>222.14399999999998</v>
      </c>
      <c r="AH284" s="117">
        <v>178.85299999999998</v>
      </c>
      <c r="AI284" s="117">
        <v>0</v>
      </c>
      <c r="AJ284" s="117">
        <v>0</v>
      </c>
      <c r="AK284" s="117">
        <v>0</v>
      </c>
      <c r="AL284" s="117">
        <v>0</v>
      </c>
      <c r="AM284" s="117">
        <v>0</v>
      </c>
      <c r="AN284" s="117">
        <v>0</v>
      </c>
      <c r="AO284" s="117">
        <v>0</v>
      </c>
      <c r="AP284" s="117">
        <v>0</v>
      </c>
      <c r="AQ284" s="117">
        <v>0</v>
      </c>
      <c r="AR284" s="117">
        <v>0</v>
      </c>
      <c r="AS284" s="117">
        <v>0</v>
      </c>
      <c r="AT284" s="118"/>
      <c r="AU284" s="118"/>
      <c r="AV284" s="71"/>
      <c r="AW284" s="71"/>
      <c r="AX284" s="71"/>
      <c r="AY284" s="71"/>
      <c r="AZ284" s="71"/>
      <c r="BA284" s="71"/>
      <c r="BB284" s="71"/>
      <c r="BC284" s="111"/>
      <c r="BD284" s="109"/>
      <c r="BE284" s="169"/>
      <c r="BF284" s="112"/>
      <c r="BG284" s="71"/>
      <c r="BH284" s="71"/>
      <c r="BI284" s="113"/>
      <c r="BJ284" s="113"/>
      <c r="BK284" s="107"/>
      <c r="BL284" s="71"/>
      <c r="BM284" s="71"/>
      <c r="BN284" s="71"/>
      <c r="BO284" s="117"/>
      <c r="BP284" s="117"/>
    </row>
    <row r="285" spans="1:68" ht="12.75" customHeight="1">
      <c r="A285" s="128"/>
      <c r="B285" s="150"/>
      <c r="C285" s="130" t="s">
        <v>264</v>
      </c>
      <c r="D285" s="130" t="s">
        <v>264</v>
      </c>
      <c r="E285" s="110"/>
      <c r="F285" s="131"/>
      <c r="G285" s="131"/>
      <c r="H285" s="131"/>
      <c r="I285" s="198"/>
      <c r="J285" s="132">
        <v>9.5866060738122264E-3</v>
      </c>
      <c r="K285" s="132">
        <v>1.119153085306074E-2</v>
      </c>
      <c r="L285" s="132">
        <v>2.7004090597415362E-2</v>
      </c>
      <c r="M285" s="132">
        <v>1.1596284326572727E-2</v>
      </c>
      <c r="N285" s="132">
        <v>1.0657182054363246E-2</v>
      </c>
      <c r="O285" s="132">
        <v>5.940581227324479E-3</v>
      </c>
      <c r="P285" s="132">
        <v>9.7887353392051516E-3</v>
      </c>
      <c r="Q285" s="132">
        <v>1.4989705953680646E-2</v>
      </c>
      <c r="R285" s="132">
        <v>3.4249742793611419E-2</v>
      </c>
      <c r="S285" s="132">
        <v>2.5198450244101587E-2</v>
      </c>
      <c r="T285" s="132">
        <v>1.5678144048982625E-2</v>
      </c>
      <c r="U285" s="132">
        <v>5.738766593926207E-3</v>
      </c>
      <c r="V285" s="132">
        <v>7.6163255975270393E-3</v>
      </c>
      <c r="W285" s="132">
        <v>1.1180376287432155E-2</v>
      </c>
      <c r="X285" s="132">
        <v>1.0307323810881029E-2</v>
      </c>
      <c r="Y285" s="132">
        <v>9.6390701382829853E-3</v>
      </c>
      <c r="Z285" s="132">
        <v>8.9894337885991875E-3</v>
      </c>
      <c r="AA285" s="132">
        <v>2.6999926540408042E-3</v>
      </c>
      <c r="AB285" s="132">
        <v>1.0629031069019549E-2</v>
      </c>
      <c r="AC285" s="132">
        <v>6.0316107360015693E-3</v>
      </c>
      <c r="AD285" s="132">
        <v>4.0901878191949136E-3</v>
      </c>
      <c r="AE285" s="132">
        <v>4.9701424801336883E-3</v>
      </c>
      <c r="AF285" s="132">
        <v>7.0966943494046499E-3</v>
      </c>
      <c r="AG285" s="132">
        <v>9.3674354018502184E-3</v>
      </c>
      <c r="AH285" s="132">
        <v>6.6228642916958966E-3</v>
      </c>
      <c r="AI285" s="132">
        <v>0</v>
      </c>
      <c r="AJ285" s="132">
        <v>0</v>
      </c>
      <c r="AK285" s="132">
        <v>0</v>
      </c>
      <c r="AL285" s="132">
        <v>0</v>
      </c>
      <c r="AM285" s="132">
        <v>0</v>
      </c>
      <c r="AN285" s="132">
        <v>0</v>
      </c>
      <c r="AO285" s="132">
        <v>0</v>
      </c>
      <c r="AP285" s="132">
        <v>0</v>
      </c>
      <c r="AQ285" s="132">
        <v>0</v>
      </c>
      <c r="AR285" s="132">
        <v>0</v>
      </c>
      <c r="AS285" s="132">
        <v>0</v>
      </c>
      <c r="AT285" s="134"/>
      <c r="AU285" s="134"/>
      <c r="AV285" s="131"/>
      <c r="AW285" s="131"/>
      <c r="AX285" s="131"/>
      <c r="AY285" s="131"/>
      <c r="AZ285" s="131"/>
      <c r="BA285" s="131"/>
      <c r="BB285" s="131"/>
      <c r="BC285" s="135"/>
      <c r="BD285" s="150"/>
      <c r="BE285" s="130"/>
      <c r="BF285" s="167"/>
      <c r="BG285" s="131"/>
      <c r="BH285" s="131"/>
      <c r="BI285" s="168"/>
      <c r="BJ285" s="168"/>
      <c r="BK285" s="136"/>
      <c r="BL285" s="131"/>
      <c r="BM285" s="131"/>
      <c r="BN285" s="131"/>
      <c r="BO285" s="132"/>
      <c r="BP285" s="132"/>
    </row>
    <row r="286" spans="1:68" ht="12.75" customHeight="1">
      <c r="A286" s="128"/>
      <c r="B286" s="150"/>
      <c r="C286" s="130" t="s">
        <v>120</v>
      </c>
      <c r="D286" s="130" t="s">
        <v>120</v>
      </c>
      <c r="E286" s="110"/>
      <c r="F286" s="131"/>
      <c r="G286" s="131"/>
      <c r="H286" s="131"/>
      <c r="I286" s="198"/>
      <c r="J286" s="132">
        <v>1.0894221587863663E-2</v>
      </c>
      <c r="K286" s="132">
        <v>1.0804791008511467E-2</v>
      </c>
      <c r="L286" s="132">
        <v>2.6608048080554288E-2</v>
      </c>
      <c r="M286" s="132">
        <v>1.0642996325388435E-2</v>
      </c>
      <c r="N286" s="132">
        <v>1.0230770694022201E-2</v>
      </c>
      <c r="O286" s="132">
        <v>6.8462540186598041E-3</v>
      </c>
      <c r="P286" s="132">
        <v>1.0608972487935157E-2</v>
      </c>
      <c r="Q286" s="132">
        <v>1.7124653146483933E-2</v>
      </c>
      <c r="R286" s="132">
        <v>3.6758822665553158E-2</v>
      </c>
      <c r="S286" s="132">
        <v>2.10510022127228E-2</v>
      </c>
      <c r="T286" s="132">
        <v>1.3658988124711256E-2</v>
      </c>
      <c r="U286" s="132">
        <v>5.7155239519714783E-3</v>
      </c>
      <c r="V286" s="132">
        <v>7.2859515336078425E-3</v>
      </c>
      <c r="W286" s="132">
        <v>1.183774926469325E-2</v>
      </c>
      <c r="X286" s="132">
        <v>1.0884914056567078E-2</v>
      </c>
      <c r="Y286" s="132">
        <v>9.6976683003018732E-3</v>
      </c>
      <c r="Z286" s="132">
        <v>9.4900853996663474E-3</v>
      </c>
      <c r="AA286" s="132">
        <v>2.9469849453043714E-3</v>
      </c>
      <c r="AB286" s="132">
        <v>1.1469978830778558E-2</v>
      </c>
      <c r="AC286" s="132">
        <v>6.3625975704783072E-3</v>
      </c>
      <c r="AD286" s="132">
        <v>4.3235878631718051E-3</v>
      </c>
      <c r="AE286" s="132">
        <v>5.402552728305734E-3</v>
      </c>
      <c r="AF286" s="132">
        <v>6.9873076435224462E-3</v>
      </c>
      <c r="AG286" s="132">
        <v>7.4918662238628734E-3</v>
      </c>
      <c r="AH286" s="132">
        <v>5.4744883023304242E-3</v>
      </c>
      <c r="AI286" s="132">
        <v>0</v>
      </c>
      <c r="AJ286" s="132">
        <v>0</v>
      </c>
      <c r="AK286" s="132">
        <v>0</v>
      </c>
      <c r="AL286" s="132">
        <v>0</v>
      </c>
      <c r="AM286" s="132">
        <v>0</v>
      </c>
      <c r="AN286" s="132">
        <v>0</v>
      </c>
      <c r="AO286" s="132">
        <v>0</v>
      </c>
      <c r="AP286" s="132">
        <v>0</v>
      </c>
      <c r="AQ286" s="132">
        <v>0</v>
      </c>
      <c r="AR286" s="132">
        <v>0</v>
      </c>
      <c r="AS286" s="132">
        <v>0</v>
      </c>
      <c r="AT286" s="134"/>
      <c r="AU286" s="134"/>
      <c r="AV286" s="131"/>
      <c r="AW286" s="131"/>
      <c r="AX286" s="131"/>
      <c r="AY286" s="131"/>
      <c r="AZ286" s="131"/>
      <c r="BA286" s="131"/>
      <c r="BB286" s="131"/>
      <c r="BC286" s="135"/>
      <c r="BD286" s="150"/>
      <c r="BE286" s="130"/>
      <c r="BF286" s="167"/>
      <c r="BG286" s="131"/>
      <c r="BH286" s="131"/>
      <c r="BI286" s="168"/>
      <c r="BJ286" s="168"/>
      <c r="BK286" s="136"/>
      <c r="BL286" s="131"/>
      <c r="BM286" s="131"/>
      <c r="BN286" s="131"/>
      <c r="BO286" s="132"/>
      <c r="BP286" s="132"/>
    </row>
    <row r="287" spans="1:68" ht="12.75" customHeight="1">
      <c r="A287" s="128"/>
      <c r="B287" s="150"/>
      <c r="C287" s="130" t="s">
        <v>318</v>
      </c>
      <c r="D287" s="130" t="s">
        <v>319</v>
      </c>
      <c r="E287" s="110"/>
      <c r="F287" s="131"/>
      <c r="G287" s="131"/>
      <c r="H287" s="131"/>
      <c r="I287" s="198"/>
      <c r="J287" s="132">
        <v>0.66451502372088855</v>
      </c>
      <c r="K287" s="132">
        <v>-0.21534264110908768</v>
      </c>
      <c r="L287" s="132">
        <v>0.66085949496308949</v>
      </c>
      <c r="M287" s="132">
        <v>0.15858201042316764</v>
      </c>
      <c r="N287" s="132">
        <v>0.13721793740959834</v>
      </c>
      <c r="O287" s="132">
        <v>6.6205083551915594E-2</v>
      </c>
      <c r="P287" s="132">
        <v>0.13020018904738154</v>
      </c>
      <c r="Q287" s="132">
        <v>0.24243533900122374</v>
      </c>
      <c r="R287" s="132">
        <v>0.48323917734687227</v>
      </c>
      <c r="S287" s="132">
        <v>0.32826919735263965</v>
      </c>
      <c r="T287" s="132">
        <v>0.18234711911844301</v>
      </c>
      <c r="U287" s="132">
        <v>8.3900841101929746E-2</v>
      </c>
      <c r="V287" s="132">
        <v>0.11473114098893016</v>
      </c>
      <c r="W287" s="132">
        <v>0.20564989465235287</v>
      </c>
      <c r="X287" s="132">
        <v>0.19125674167987958</v>
      </c>
      <c r="Y287" s="132">
        <v>0.14513281360031172</v>
      </c>
      <c r="Z287" s="132">
        <v>0.13239095315024216</v>
      </c>
      <c r="AA287" s="132">
        <v>4.2193670695043345E-2</v>
      </c>
      <c r="AB287" s="132">
        <v>0.18960742293057931</v>
      </c>
      <c r="AC287" s="132">
        <v>0.10531256675553047</v>
      </c>
      <c r="AD287" s="132">
        <v>0.10182077046580122</v>
      </c>
      <c r="AE287" s="132">
        <v>0.10551294317328005</v>
      </c>
      <c r="AF287" s="132">
        <v>0.19614332350880914</v>
      </c>
      <c r="AG287" s="132">
        <v>0.22632098000700912</v>
      </c>
      <c r="AH287" s="132">
        <v>-0.17165663873434012</v>
      </c>
      <c r="AI287" s="132">
        <v>0</v>
      </c>
      <c r="AJ287" s="132">
        <v>0</v>
      </c>
      <c r="AK287" s="132">
        <v>0</v>
      </c>
      <c r="AL287" s="132">
        <v>0</v>
      </c>
      <c r="AM287" s="132">
        <v>0</v>
      </c>
      <c r="AN287" s="132">
        <v>0</v>
      </c>
      <c r="AO287" s="132">
        <v>0</v>
      </c>
      <c r="AP287" s="132">
        <v>0</v>
      </c>
      <c r="AQ287" s="132">
        <v>0</v>
      </c>
      <c r="AR287" s="132">
        <v>0</v>
      </c>
      <c r="AS287" s="132">
        <v>0</v>
      </c>
      <c r="AT287" s="134"/>
      <c r="AU287" s="134"/>
      <c r="AV287" s="131"/>
      <c r="AW287" s="131"/>
      <c r="AX287" s="131"/>
      <c r="AY287" s="131"/>
      <c r="AZ287" s="131"/>
      <c r="BA287" s="131"/>
      <c r="BB287" s="131"/>
      <c r="BC287" s="135"/>
      <c r="BD287" s="150"/>
      <c r="BE287" s="130"/>
      <c r="BF287" s="167"/>
      <c r="BG287" s="131"/>
      <c r="BH287" s="131"/>
      <c r="BI287" s="168"/>
      <c r="BJ287" s="168"/>
      <c r="BK287" s="136"/>
      <c r="BL287" s="131"/>
      <c r="BM287" s="131"/>
      <c r="BN287" s="131"/>
      <c r="BO287" s="132"/>
      <c r="BP287" s="132"/>
    </row>
    <row r="288" spans="1:68" ht="12.75" customHeight="1">
      <c r="A288" s="108"/>
      <c r="B288" s="109"/>
      <c r="C288" s="169"/>
      <c r="D288" s="169"/>
      <c r="E288" s="110"/>
      <c r="F288" s="89"/>
      <c r="G288" s="89"/>
      <c r="H288" s="89"/>
      <c r="I288" s="116"/>
      <c r="J288" s="117"/>
      <c r="K288" s="117"/>
      <c r="L288" s="117"/>
      <c r="M288" s="117"/>
      <c r="N288" s="117"/>
      <c r="O288" s="117"/>
      <c r="P288" s="117"/>
      <c r="Q288" s="117"/>
      <c r="R288" s="117"/>
      <c r="S288" s="117"/>
      <c r="T288" s="117"/>
      <c r="U288" s="117"/>
      <c r="V288" s="117"/>
      <c r="W288" s="117"/>
      <c r="X288" s="117"/>
      <c r="Y288" s="117"/>
      <c r="Z288" s="117"/>
      <c r="AA288" s="117"/>
      <c r="AB288" s="117"/>
      <c r="AC288" s="117"/>
      <c r="AD288" s="117"/>
      <c r="AE288" s="117"/>
      <c r="AF288" s="117"/>
      <c r="AG288" s="117"/>
      <c r="AH288" s="117"/>
      <c r="AI288" s="117"/>
      <c r="AJ288" s="117"/>
      <c r="AK288" s="117"/>
      <c r="AL288" s="117"/>
      <c r="AM288" s="117"/>
      <c r="AN288" s="117"/>
      <c r="AO288" s="117"/>
      <c r="AP288" s="117"/>
      <c r="AQ288" s="117"/>
      <c r="AR288" s="117"/>
      <c r="AS288" s="117"/>
      <c r="AT288" s="118"/>
      <c r="AU288" s="118"/>
      <c r="AV288" s="71"/>
      <c r="AW288" s="71"/>
      <c r="AX288" s="71"/>
      <c r="AY288" s="71"/>
      <c r="AZ288" s="71"/>
      <c r="BA288" s="71"/>
      <c r="BB288" s="71"/>
      <c r="BC288" s="111"/>
      <c r="BD288" s="109"/>
      <c r="BE288" s="169"/>
      <c r="BF288" s="112"/>
      <c r="BG288" s="71"/>
      <c r="BH288" s="71"/>
      <c r="BI288" s="113"/>
      <c r="BJ288" s="113"/>
      <c r="BK288" s="107"/>
      <c r="BL288" s="71"/>
      <c r="BM288" s="71"/>
      <c r="BN288" s="71"/>
      <c r="BO288" s="117"/>
      <c r="BP288" s="117"/>
    </row>
    <row r="289" spans="1:68" ht="12.75" customHeight="1">
      <c r="A289" s="108"/>
      <c r="B289" s="109"/>
      <c r="C289" s="123"/>
      <c r="D289" s="123"/>
      <c r="E289" s="110"/>
      <c r="F289" s="71"/>
      <c r="G289" s="71"/>
      <c r="H289" s="71"/>
      <c r="I289" s="156"/>
      <c r="J289" s="157"/>
      <c r="K289" s="157"/>
      <c r="L289" s="157"/>
      <c r="M289" s="157"/>
      <c r="N289" s="157"/>
      <c r="O289" s="157"/>
      <c r="P289" s="157"/>
      <c r="Q289" s="157"/>
      <c r="R289" s="157"/>
      <c r="S289" s="157"/>
      <c r="T289" s="157"/>
      <c r="U289" s="157"/>
      <c r="V289" s="157"/>
      <c r="W289" s="157"/>
      <c r="X289" s="157"/>
      <c r="Y289" s="157"/>
      <c r="Z289" s="157"/>
      <c r="AA289" s="157"/>
      <c r="AB289" s="157"/>
      <c r="AC289" s="157"/>
      <c r="AD289" s="157"/>
      <c r="AE289" s="157"/>
      <c r="AF289" s="157"/>
      <c r="AG289" s="157"/>
      <c r="AH289" s="157"/>
      <c r="AI289" s="157"/>
      <c r="AJ289" s="157"/>
      <c r="AK289" s="157"/>
      <c r="AL289" s="157"/>
      <c r="AM289" s="157"/>
      <c r="AN289" s="157"/>
      <c r="AO289" s="157"/>
      <c r="AP289" s="157"/>
      <c r="AQ289" s="157"/>
      <c r="AR289" s="157"/>
      <c r="AS289" s="157"/>
      <c r="AT289" s="118"/>
      <c r="AU289" s="118"/>
      <c r="AV289" s="71"/>
      <c r="AW289" s="71"/>
      <c r="AX289" s="71"/>
      <c r="AY289" s="71"/>
      <c r="AZ289" s="71"/>
      <c r="BA289" s="71"/>
      <c r="BB289" s="71"/>
      <c r="BC289" s="111"/>
      <c r="BD289" s="109"/>
      <c r="BE289" s="123"/>
      <c r="BF289" s="112"/>
      <c r="BG289" s="71"/>
      <c r="BH289" s="71"/>
      <c r="BI289" s="113"/>
      <c r="BJ289" s="113"/>
      <c r="BK289" s="107"/>
      <c r="BL289" s="71"/>
      <c r="BM289" s="71"/>
      <c r="BN289" s="71"/>
      <c r="BO289" s="157"/>
      <c r="BP289" s="157"/>
    </row>
    <row r="290" spans="1:68" ht="12.75" customHeight="1">
      <c r="A290" s="108"/>
      <c r="B290" s="109">
        <v>110610</v>
      </c>
      <c r="C290" s="169" t="s">
        <v>320</v>
      </c>
      <c r="D290" s="169" t="s">
        <v>321</v>
      </c>
      <c r="E290" s="110"/>
      <c r="F290" s="71"/>
      <c r="G290" s="71"/>
      <c r="H290" s="71"/>
      <c r="I290" s="116"/>
      <c r="J290" s="117">
        <v>2.8650389999999999</v>
      </c>
      <c r="K290" s="117">
        <v>0.32384399999999997</v>
      </c>
      <c r="L290" s="117">
        <v>1.8157E-2</v>
      </c>
      <c r="M290" s="117">
        <v>0.23768199999999998</v>
      </c>
      <c r="N290" s="117">
        <v>0.47223299999999996</v>
      </c>
      <c r="O290" s="117">
        <v>1.408693</v>
      </c>
      <c r="P290" s="117">
        <v>2.639472</v>
      </c>
      <c r="Q290" s="117">
        <v>3.1107229999999997</v>
      </c>
      <c r="R290" s="117">
        <v>3.5304819999999997</v>
      </c>
      <c r="S290" s="117">
        <v>4.3512230000000001</v>
      </c>
      <c r="T290" s="117">
        <v>5.458297</v>
      </c>
      <c r="U290" s="117">
        <v>44.274999999999999</v>
      </c>
      <c r="V290" s="117">
        <v>76.78</v>
      </c>
      <c r="W290" s="117">
        <v>84.646000000000001</v>
      </c>
      <c r="X290" s="117">
        <v>874.25299999999993</v>
      </c>
      <c r="Y290" s="117">
        <v>857.31200000000001</v>
      </c>
      <c r="Z290" s="117">
        <v>810.33600000000001</v>
      </c>
      <c r="AA290" s="117">
        <v>760.22799999999995</v>
      </c>
      <c r="AB290" s="117">
        <v>711.19799999999998</v>
      </c>
      <c r="AC290" s="117">
        <v>697.84299999999996</v>
      </c>
      <c r="AD290" s="117">
        <v>703.43599999999992</v>
      </c>
      <c r="AE290" s="117">
        <v>718.28</v>
      </c>
      <c r="AF290" s="117">
        <v>720.62599999999998</v>
      </c>
      <c r="AG290" s="117">
        <v>724.42700000000002</v>
      </c>
      <c r="AH290" s="117">
        <v>750.74099999999999</v>
      </c>
      <c r="AI290" s="117">
        <v>738.23514625783423</v>
      </c>
      <c r="AJ290" s="117">
        <v>726.91341385170051</v>
      </c>
      <c r="AK290" s="117">
        <v>716.6636838197627</v>
      </c>
      <c r="AL290" s="117">
        <v>707.38445322509756</v>
      </c>
      <c r="AM290" s="117">
        <v>698.98382997349267</v>
      </c>
      <c r="AN290" s="117">
        <v>691.37862280728893</v>
      </c>
      <c r="AO290" s="117">
        <v>684.49351746348873</v>
      </c>
      <c r="AP290" s="117">
        <v>678.26033083763514</v>
      </c>
      <c r="AQ290" s="117">
        <v>672.61733576745746</v>
      </c>
      <c r="AR290" s="117">
        <v>667.50864974962315</v>
      </c>
      <c r="AS290" s="117">
        <v>662.88368153606871</v>
      </c>
      <c r="AT290" s="118"/>
      <c r="AU290" s="118"/>
      <c r="AV290" s="71"/>
      <c r="AW290" s="71"/>
      <c r="AX290" s="71"/>
      <c r="AY290" s="71"/>
      <c r="AZ290" s="71"/>
      <c r="BA290" s="71"/>
      <c r="BB290" s="71"/>
      <c r="BC290" s="111"/>
      <c r="BD290" s="109">
        <v>110610</v>
      </c>
      <c r="BE290" s="169" t="s">
        <v>320</v>
      </c>
      <c r="BF290" s="147">
        <v>747.6145365644586</v>
      </c>
      <c r="BG290" s="146">
        <v>744.48807312891711</v>
      </c>
      <c r="BH290" s="146">
        <v>741.36160969337561</v>
      </c>
      <c r="BI290" s="148">
        <v>738.23514625783423</v>
      </c>
      <c r="BJ290" s="148">
        <v>738.23514625783423</v>
      </c>
      <c r="BK290" s="107"/>
      <c r="BL290" s="71"/>
      <c r="BM290" s="71"/>
      <c r="BN290" s="71"/>
      <c r="BO290" s="117"/>
      <c r="BP290" s="117"/>
    </row>
    <row r="291" spans="1:68" ht="12.75" customHeight="1">
      <c r="A291" s="108"/>
      <c r="B291" s="109"/>
      <c r="C291" s="123"/>
      <c r="D291" s="123"/>
      <c r="E291" s="110"/>
      <c r="F291" s="71"/>
      <c r="G291" s="71"/>
      <c r="H291" s="71"/>
      <c r="I291" s="156"/>
      <c r="J291" s="157"/>
      <c r="K291" s="157"/>
      <c r="L291" s="157"/>
      <c r="M291" s="157"/>
      <c r="N291" s="157"/>
      <c r="O291" s="157"/>
      <c r="P291" s="157"/>
      <c r="Q291" s="157"/>
      <c r="R291" s="157"/>
      <c r="S291" s="157"/>
      <c r="T291" s="157"/>
      <c r="U291" s="157"/>
      <c r="V291" s="157"/>
      <c r="W291" s="157"/>
      <c r="X291" s="157"/>
      <c r="Y291" s="157"/>
      <c r="Z291" s="157"/>
      <c r="AA291" s="157"/>
      <c r="AB291" s="157"/>
      <c r="AC291" s="157"/>
      <c r="AD291" s="157"/>
      <c r="AE291" s="157"/>
      <c r="AF291" s="157"/>
      <c r="AG291" s="157"/>
      <c r="AH291" s="157"/>
      <c r="AI291" s="157"/>
      <c r="AJ291" s="157"/>
      <c r="AK291" s="157"/>
      <c r="AL291" s="157"/>
      <c r="AM291" s="157"/>
      <c r="AN291" s="157"/>
      <c r="AO291" s="157"/>
      <c r="AP291" s="157"/>
      <c r="AQ291" s="157"/>
      <c r="AR291" s="157"/>
      <c r="AS291" s="157"/>
      <c r="AT291" s="118"/>
      <c r="AU291" s="118"/>
      <c r="AV291" s="71"/>
      <c r="AW291" s="71"/>
      <c r="AX291" s="71"/>
      <c r="AY291" s="71"/>
      <c r="AZ291" s="71"/>
      <c r="BA291" s="71"/>
      <c r="BB291" s="71"/>
      <c r="BC291" s="111"/>
      <c r="BD291" s="109"/>
      <c r="BE291" s="123"/>
      <c r="BF291" s="124"/>
      <c r="BG291" s="125"/>
      <c r="BH291" s="125"/>
      <c r="BI291" s="126"/>
      <c r="BJ291" s="126"/>
      <c r="BK291" s="107"/>
      <c r="BL291" s="71"/>
      <c r="BM291" s="71"/>
      <c r="BN291" s="71"/>
      <c r="BO291" s="157"/>
      <c r="BP291" s="157"/>
    </row>
    <row r="292" spans="1:68" ht="12.75" customHeight="1">
      <c r="A292" s="108"/>
      <c r="B292" s="109">
        <v>190170</v>
      </c>
      <c r="C292" s="123" t="s">
        <v>322</v>
      </c>
      <c r="D292" s="123" t="s">
        <v>323</v>
      </c>
      <c r="E292" s="110"/>
      <c r="F292" s="71"/>
      <c r="G292" s="71"/>
      <c r="H292" s="71"/>
      <c r="I292" s="146"/>
      <c r="J292" s="142">
        <v>0</v>
      </c>
      <c r="K292" s="142">
        <v>0</v>
      </c>
      <c r="L292" s="142">
        <v>0</v>
      </c>
      <c r="M292" s="142">
        <v>4.169E-3</v>
      </c>
      <c r="N292" s="142">
        <v>2.085E-3</v>
      </c>
      <c r="O292" s="142">
        <v>0</v>
      </c>
      <c r="P292" s="142">
        <v>0</v>
      </c>
      <c r="Q292" s="142">
        <v>0</v>
      </c>
      <c r="R292" s="142">
        <v>0</v>
      </c>
      <c r="S292" s="142">
        <v>0</v>
      </c>
      <c r="T292" s="142">
        <v>0.76</v>
      </c>
      <c r="U292" s="142">
        <v>5.851</v>
      </c>
      <c r="V292" s="142">
        <v>6.7610000000000001</v>
      </c>
      <c r="W292" s="142">
        <v>6.7610000000000001</v>
      </c>
      <c r="X292" s="142">
        <v>593.62099999999998</v>
      </c>
      <c r="Y292" s="142">
        <v>618.59399999999994</v>
      </c>
      <c r="Z292" s="142">
        <v>618.59399999999994</v>
      </c>
      <c r="AA292" s="142">
        <v>618.59399999999994</v>
      </c>
      <c r="AB292" s="142">
        <v>618.59399999999994</v>
      </c>
      <c r="AC292" s="142">
        <v>618.59399999999994</v>
      </c>
      <c r="AD292" s="142">
        <v>617.68399999999997</v>
      </c>
      <c r="AE292" s="142">
        <v>617.68399999999997</v>
      </c>
      <c r="AF292" s="142">
        <v>617.68399999999997</v>
      </c>
      <c r="AG292" s="142">
        <v>617.68399999999997</v>
      </c>
      <c r="AH292" s="142">
        <v>618.66300000000001</v>
      </c>
      <c r="AI292" s="142">
        <v>618.66300000000001</v>
      </c>
      <c r="AJ292" s="142">
        <v>618.66300000000001</v>
      </c>
      <c r="AK292" s="142">
        <v>618.66300000000001</v>
      </c>
      <c r="AL292" s="142">
        <v>618.66300000000001</v>
      </c>
      <c r="AM292" s="142">
        <v>618.66300000000001</v>
      </c>
      <c r="AN292" s="142">
        <v>618.66300000000001</v>
      </c>
      <c r="AO292" s="142">
        <v>618.66300000000001</v>
      </c>
      <c r="AP292" s="142">
        <v>618.66300000000001</v>
      </c>
      <c r="AQ292" s="142">
        <v>618.66300000000001</v>
      </c>
      <c r="AR292" s="142">
        <v>618.66300000000001</v>
      </c>
      <c r="AS292" s="142">
        <v>618.66300000000001</v>
      </c>
      <c r="AT292" s="118"/>
      <c r="AU292" s="118"/>
      <c r="AV292" s="71"/>
      <c r="AW292" s="71"/>
      <c r="AX292" s="71"/>
      <c r="AY292" s="71"/>
      <c r="AZ292" s="71"/>
      <c r="BA292" s="71"/>
      <c r="BB292" s="71"/>
      <c r="BC292" s="111"/>
      <c r="BD292" s="109">
        <v>190170</v>
      </c>
      <c r="BE292" s="123" t="s">
        <v>322</v>
      </c>
      <c r="BF292" s="147">
        <v>618.66300000000001</v>
      </c>
      <c r="BG292" s="146">
        <v>618.66300000000001</v>
      </c>
      <c r="BH292" s="146">
        <v>618.66300000000001</v>
      </c>
      <c r="BI292" s="148">
        <v>618.66300000000001</v>
      </c>
      <c r="BJ292" s="148">
        <v>618.66300000000001</v>
      </c>
      <c r="BK292" s="107"/>
      <c r="BL292" s="71"/>
      <c r="BM292" s="71"/>
      <c r="BN292" s="71"/>
      <c r="BO292" s="142"/>
      <c r="BP292" s="142"/>
    </row>
    <row r="293" spans="1:68" ht="12.75" customHeight="1">
      <c r="A293" s="108"/>
      <c r="B293" s="109"/>
      <c r="C293" s="123" t="s">
        <v>324</v>
      </c>
      <c r="D293" s="123" t="s">
        <v>298</v>
      </c>
      <c r="E293" s="110"/>
      <c r="F293" s="71"/>
      <c r="G293" s="71"/>
      <c r="H293" s="71"/>
      <c r="I293" s="146"/>
      <c r="J293" s="142"/>
      <c r="K293" s="142"/>
      <c r="L293" s="142"/>
      <c r="M293" s="142"/>
      <c r="N293" s="142"/>
      <c r="O293" s="142"/>
      <c r="P293" s="142"/>
      <c r="Q293" s="142"/>
      <c r="R293" s="142"/>
      <c r="S293" s="142"/>
      <c r="T293" s="142"/>
      <c r="U293" s="142"/>
      <c r="V293" s="142"/>
      <c r="W293" s="142"/>
      <c r="X293" s="142"/>
      <c r="Y293" s="142"/>
      <c r="Z293" s="142"/>
      <c r="AA293" s="142"/>
      <c r="AB293" s="142"/>
      <c r="AC293" s="142"/>
      <c r="AD293" s="142"/>
      <c r="AE293" s="142"/>
      <c r="AF293" s="142"/>
      <c r="AG293" s="142"/>
      <c r="AH293" s="142"/>
      <c r="AI293" s="172"/>
      <c r="AJ293" s="172"/>
      <c r="AK293" s="172"/>
      <c r="AL293" s="172"/>
      <c r="AM293" s="172"/>
      <c r="AN293" s="172"/>
      <c r="AO293" s="172"/>
      <c r="AP293" s="172"/>
      <c r="AQ293" s="172"/>
      <c r="AR293" s="172"/>
      <c r="AS293" s="172"/>
      <c r="AT293" s="118"/>
      <c r="AU293" s="118"/>
      <c r="AV293" s="71"/>
      <c r="AW293" s="71"/>
      <c r="AX293" s="71"/>
      <c r="AY293" s="71"/>
      <c r="AZ293" s="71"/>
      <c r="BA293" s="71"/>
      <c r="BB293" s="71"/>
      <c r="BC293" s="111"/>
      <c r="BD293" s="109"/>
      <c r="BE293" s="123"/>
      <c r="BF293" s="124"/>
      <c r="BG293" s="125"/>
      <c r="BH293" s="125"/>
      <c r="BI293" s="126"/>
      <c r="BJ293" s="126"/>
      <c r="BK293" s="107"/>
      <c r="BL293" s="71"/>
      <c r="BM293" s="71"/>
      <c r="BN293" s="71"/>
      <c r="BO293" s="142"/>
      <c r="BP293" s="172"/>
    </row>
    <row r="294" spans="1:68" ht="12.75" customHeight="1">
      <c r="A294" s="108"/>
      <c r="B294" s="109"/>
      <c r="C294" s="123" t="s">
        <v>325</v>
      </c>
      <c r="D294" s="123" t="s">
        <v>326</v>
      </c>
      <c r="E294" s="110"/>
      <c r="F294" s="71"/>
      <c r="G294" s="71"/>
      <c r="H294" s="71"/>
      <c r="I294" s="146"/>
      <c r="J294" s="142"/>
      <c r="K294" s="142"/>
      <c r="L294" s="142"/>
      <c r="M294" s="142"/>
      <c r="N294" s="142"/>
      <c r="O294" s="142"/>
      <c r="P294" s="142"/>
      <c r="Q294" s="142"/>
      <c r="R294" s="142"/>
      <c r="S294" s="142"/>
      <c r="T294" s="142"/>
      <c r="U294" s="142"/>
      <c r="V294" s="142"/>
      <c r="W294" s="142"/>
      <c r="X294" s="142"/>
      <c r="Y294" s="142"/>
      <c r="Z294" s="142"/>
      <c r="AA294" s="142"/>
      <c r="AB294" s="142"/>
      <c r="AC294" s="142"/>
      <c r="AD294" s="142"/>
      <c r="AE294" s="142"/>
      <c r="AF294" s="142"/>
      <c r="AG294" s="142"/>
      <c r="AH294" s="142"/>
      <c r="AI294" s="172"/>
      <c r="AJ294" s="172"/>
      <c r="AK294" s="172"/>
      <c r="AL294" s="172"/>
      <c r="AM294" s="172"/>
      <c r="AN294" s="172"/>
      <c r="AO294" s="172"/>
      <c r="AP294" s="172"/>
      <c r="AQ294" s="172"/>
      <c r="AR294" s="172"/>
      <c r="AS294" s="172"/>
      <c r="AT294" s="118"/>
      <c r="AU294" s="118"/>
      <c r="AV294" s="71"/>
      <c r="AW294" s="71"/>
      <c r="AX294" s="71"/>
      <c r="AY294" s="71"/>
      <c r="AZ294" s="71"/>
      <c r="BA294" s="71"/>
      <c r="BB294" s="71"/>
      <c r="BC294" s="111"/>
      <c r="BD294" s="109"/>
      <c r="BE294" s="123"/>
      <c r="BF294" s="112"/>
      <c r="BG294" s="71"/>
      <c r="BH294" s="71"/>
      <c r="BI294" s="113"/>
      <c r="BJ294" s="113"/>
      <c r="BK294" s="107"/>
      <c r="BL294" s="71"/>
      <c r="BM294" s="71"/>
      <c r="BN294" s="71"/>
      <c r="BO294" s="142"/>
      <c r="BP294" s="172"/>
    </row>
    <row r="295" spans="1:68" ht="12.75" customHeight="1">
      <c r="A295" s="108"/>
      <c r="B295" s="109"/>
      <c r="C295" s="123"/>
      <c r="D295" s="123"/>
      <c r="E295" s="110"/>
      <c r="F295" s="71"/>
      <c r="G295" s="71"/>
      <c r="H295" s="71"/>
      <c r="I295" s="146"/>
      <c r="J295" s="142"/>
      <c r="K295" s="142"/>
      <c r="L295" s="142"/>
      <c r="M295" s="142"/>
      <c r="N295" s="142"/>
      <c r="O295" s="142"/>
      <c r="P295" s="142"/>
      <c r="Q295" s="142"/>
      <c r="R295" s="142"/>
      <c r="S295" s="142"/>
      <c r="T295" s="142"/>
      <c r="U295" s="142"/>
      <c r="V295" s="142"/>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18"/>
      <c r="AU295" s="118"/>
      <c r="AV295" s="71"/>
      <c r="AW295" s="71"/>
      <c r="AX295" s="71"/>
      <c r="AY295" s="71"/>
      <c r="AZ295" s="71"/>
      <c r="BA295" s="71"/>
      <c r="BB295" s="71"/>
      <c r="BC295" s="111"/>
      <c r="BD295" s="109"/>
      <c r="BE295" s="123"/>
      <c r="BF295" s="112"/>
      <c r="BG295" s="71"/>
      <c r="BH295" s="71"/>
      <c r="BI295" s="113"/>
      <c r="BJ295" s="113"/>
      <c r="BK295" s="107"/>
      <c r="BL295" s="71"/>
      <c r="BM295" s="71"/>
      <c r="BN295" s="71"/>
      <c r="BO295" s="142"/>
      <c r="BP295" s="142"/>
    </row>
    <row r="296" spans="1:68" ht="12.75" customHeight="1">
      <c r="A296" s="108"/>
      <c r="B296" s="109">
        <v>110611</v>
      </c>
      <c r="C296" s="123" t="s">
        <v>327</v>
      </c>
      <c r="D296" s="123" t="s">
        <v>328</v>
      </c>
      <c r="E296" s="110"/>
      <c r="F296" s="71"/>
      <c r="G296" s="71"/>
      <c r="H296" s="71"/>
      <c r="I296" s="146"/>
      <c r="J296" s="142">
        <v>2.8650389999999999</v>
      </c>
      <c r="K296" s="142">
        <v>0.32384399999999997</v>
      </c>
      <c r="L296" s="142">
        <v>1.8157E-2</v>
      </c>
      <c r="M296" s="142">
        <v>0.23351299999999997</v>
      </c>
      <c r="N296" s="142">
        <v>0.47014799999999995</v>
      </c>
      <c r="O296" s="142">
        <v>1.408693</v>
      </c>
      <c r="P296" s="142">
        <v>2.639472</v>
      </c>
      <c r="Q296" s="142">
        <v>3.1107229999999997</v>
      </c>
      <c r="R296" s="142">
        <v>3.5304819999999997</v>
      </c>
      <c r="S296" s="142">
        <v>4.3512230000000001</v>
      </c>
      <c r="T296" s="142">
        <v>4.6982970000000002</v>
      </c>
      <c r="U296" s="142">
        <v>38.423999999999999</v>
      </c>
      <c r="V296" s="142">
        <v>70.019000000000005</v>
      </c>
      <c r="W296" s="142">
        <v>77.885000000000005</v>
      </c>
      <c r="X296" s="142">
        <v>280.63199999999995</v>
      </c>
      <c r="Y296" s="142">
        <v>238.71800000000007</v>
      </c>
      <c r="Z296" s="142">
        <v>191.74200000000008</v>
      </c>
      <c r="AA296" s="142">
        <v>141.63400000000001</v>
      </c>
      <c r="AB296" s="142">
        <v>92.604000000000042</v>
      </c>
      <c r="AC296" s="142">
        <v>79.249000000000024</v>
      </c>
      <c r="AD296" s="142">
        <v>85.751999999999953</v>
      </c>
      <c r="AE296" s="142">
        <v>100.596</v>
      </c>
      <c r="AF296" s="142">
        <v>102.94200000000001</v>
      </c>
      <c r="AG296" s="142">
        <v>106.74300000000005</v>
      </c>
      <c r="AH296" s="142">
        <v>132.07799999999997</v>
      </c>
      <c r="AI296" s="142">
        <v>119.57214625783422</v>
      </c>
      <c r="AJ296" s="142">
        <v>108.25041385170051</v>
      </c>
      <c r="AK296" s="142">
        <v>98.000683819762713</v>
      </c>
      <c r="AL296" s="142">
        <v>88.721453225097576</v>
      </c>
      <c r="AM296" s="142">
        <v>80.320829973492692</v>
      </c>
      <c r="AN296" s="142">
        <v>72.715622807288909</v>
      </c>
      <c r="AO296" s="142">
        <v>65.830517463488675</v>
      </c>
      <c r="AP296" s="142">
        <v>59.597330837635177</v>
      </c>
      <c r="AQ296" s="142">
        <v>53.954335767457472</v>
      </c>
      <c r="AR296" s="142">
        <v>48.845649749623121</v>
      </c>
      <c r="AS296" s="142">
        <v>44.220681536068689</v>
      </c>
      <c r="AT296" s="118"/>
      <c r="AU296" s="118"/>
      <c r="AV296" s="71"/>
      <c r="AW296" s="71"/>
      <c r="AX296" s="71"/>
      <c r="AY296" s="71"/>
      <c r="AZ296" s="71"/>
      <c r="BA296" s="71"/>
      <c r="BB296" s="71"/>
      <c r="BC296" s="111"/>
      <c r="BD296" s="109">
        <v>110611</v>
      </c>
      <c r="BE296" s="123" t="s">
        <v>327</v>
      </c>
      <c r="BF296" s="147">
        <v>128.95153656445854</v>
      </c>
      <c r="BG296" s="146">
        <v>125.8250731289171</v>
      </c>
      <c r="BH296" s="146">
        <v>122.69860969337566</v>
      </c>
      <c r="BI296" s="148">
        <v>119.57214625783422</v>
      </c>
      <c r="BJ296" s="148">
        <v>119.57214625783422</v>
      </c>
      <c r="BK296" s="107"/>
      <c r="BL296" s="71"/>
      <c r="BM296" s="71"/>
      <c r="BN296" s="71"/>
      <c r="BO296" s="142"/>
      <c r="BP296" s="142"/>
    </row>
    <row r="297" spans="1:68" ht="12.75" customHeight="1">
      <c r="A297" s="108"/>
      <c r="B297" s="109"/>
      <c r="C297" s="123" t="s">
        <v>329</v>
      </c>
      <c r="D297" s="123" t="s">
        <v>298</v>
      </c>
      <c r="E297" s="110"/>
      <c r="F297" s="71"/>
      <c r="G297" s="71"/>
      <c r="H297" s="71"/>
      <c r="I297" s="146"/>
      <c r="J297" s="142"/>
      <c r="K297" s="142"/>
      <c r="L297" s="142"/>
      <c r="M297" s="142"/>
      <c r="N297" s="142"/>
      <c r="O297" s="142"/>
      <c r="P297" s="142"/>
      <c r="Q297" s="142"/>
      <c r="R297" s="142"/>
      <c r="S297" s="142"/>
      <c r="T297" s="142"/>
      <c r="U297" s="142"/>
      <c r="V297" s="142"/>
      <c r="W297" s="142"/>
      <c r="X297" s="142"/>
      <c r="Y297" s="142"/>
      <c r="Z297" s="142"/>
      <c r="AA297" s="142"/>
      <c r="AB297" s="142"/>
      <c r="AC297" s="142"/>
      <c r="AD297" s="142"/>
      <c r="AE297" s="142"/>
      <c r="AF297" s="142"/>
      <c r="AG297" s="142"/>
      <c r="AH297" s="142"/>
      <c r="AI297" s="172"/>
      <c r="AJ297" s="172"/>
      <c r="AK297" s="172"/>
      <c r="AL297" s="172"/>
      <c r="AM297" s="172"/>
      <c r="AN297" s="172"/>
      <c r="AO297" s="172"/>
      <c r="AP297" s="172"/>
      <c r="AQ297" s="172"/>
      <c r="AR297" s="172"/>
      <c r="AS297" s="172"/>
      <c r="AT297" s="118"/>
      <c r="AU297" s="118"/>
      <c r="AV297" s="71"/>
      <c r="AW297" s="71"/>
      <c r="AX297" s="71"/>
      <c r="AY297" s="71"/>
      <c r="AZ297" s="71"/>
      <c r="BA297" s="71"/>
      <c r="BB297" s="71"/>
      <c r="BC297" s="111"/>
      <c r="BD297" s="109"/>
      <c r="BE297" s="123"/>
      <c r="BF297" s="124"/>
      <c r="BG297" s="125"/>
      <c r="BH297" s="125"/>
      <c r="BI297" s="126"/>
      <c r="BJ297" s="126"/>
      <c r="BK297" s="107"/>
      <c r="BL297" s="71"/>
      <c r="BM297" s="71"/>
      <c r="BN297" s="71"/>
      <c r="BO297" s="142"/>
      <c r="BP297" s="172"/>
    </row>
    <row r="298" spans="1:68" ht="12.75" customHeight="1">
      <c r="A298" s="108"/>
      <c r="B298" s="109"/>
      <c r="C298" s="123" t="s">
        <v>271</v>
      </c>
      <c r="D298" s="123" t="s">
        <v>286</v>
      </c>
      <c r="E298" s="110"/>
      <c r="F298" s="71"/>
      <c r="G298" s="71"/>
      <c r="H298" s="71"/>
      <c r="I298" s="146"/>
      <c r="J298" s="142"/>
      <c r="K298" s="142"/>
      <c r="L298" s="142"/>
      <c r="M298" s="142"/>
      <c r="N298" s="142"/>
      <c r="O298" s="142"/>
      <c r="P298" s="142"/>
      <c r="Q298" s="142"/>
      <c r="R298" s="142"/>
      <c r="S298" s="142"/>
      <c r="T298" s="142"/>
      <c r="U298" s="142"/>
      <c r="V298" s="142"/>
      <c r="W298" s="142"/>
      <c r="X298" s="142"/>
      <c r="Y298" s="142"/>
      <c r="Z298" s="142"/>
      <c r="AA298" s="142"/>
      <c r="AB298" s="142"/>
      <c r="AC298" s="142"/>
      <c r="AD298" s="142"/>
      <c r="AE298" s="142"/>
      <c r="AF298" s="142"/>
      <c r="AG298" s="142"/>
      <c r="AH298" s="142"/>
      <c r="AI298" s="172"/>
      <c r="AJ298" s="172"/>
      <c r="AK298" s="172"/>
      <c r="AL298" s="172"/>
      <c r="AM298" s="172"/>
      <c r="AN298" s="172"/>
      <c r="AO298" s="172"/>
      <c r="AP298" s="172"/>
      <c r="AQ298" s="172"/>
      <c r="AR298" s="172"/>
      <c r="AS298" s="172"/>
      <c r="AT298" s="118"/>
      <c r="AU298" s="118"/>
      <c r="AV298" s="71"/>
      <c r="AW298" s="71"/>
      <c r="AX298" s="71"/>
      <c r="AY298" s="71"/>
      <c r="AZ298" s="71"/>
      <c r="BA298" s="71"/>
      <c r="BB298" s="71"/>
      <c r="BC298" s="111"/>
      <c r="BD298" s="109"/>
      <c r="BE298" s="123"/>
      <c r="BF298" s="112"/>
      <c r="BG298" s="71"/>
      <c r="BH298" s="71"/>
      <c r="BI298" s="113"/>
      <c r="BJ298" s="113"/>
      <c r="BK298" s="107"/>
      <c r="BL298" s="71"/>
      <c r="BM298" s="71"/>
      <c r="BN298" s="71"/>
      <c r="BO298" s="142"/>
      <c r="BP298" s="172"/>
    </row>
    <row r="299" spans="1:68" ht="12.75" customHeight="1">
      <c r="A299" s="108"/>
      <c r="B299" s="109"/>
      <c r="C299" s="123"/>
      <c r="D299" s="123"/>
      <c r="E299" s="110"/>
      <c r="F299" s="71"/>
      <c r="G299" s="71"/>
      <c r="H299" s="71"/>
      <c r="I299" s="156"/>
      <c r="J299" s="157"/>
      <c r="K299" s="157"/>
      <c r="L299" s="157"/>
      <c r="M299" s="157"/>
      <c r="N299" s="157"/>
      <c r="O299" s="157"/>
      <c r="P299" s="157"/>
      <c r="Q299" s="157"/>
      <c r="R299" s="157"/>
      <c r="S299" s="157"/>
      <c r="T299" s="157"/>
      <c r="U299" s="157"/>
      <c r="V299" s="157"/>
      <c r="W299" s="157"/>
      <c r="X299" s="157"/>
      <c r="Y299" s="157"/>
      <c r="Z299" s="157"/>
      <c r="AA299" s="157"/>
      <c r="AB299" s="157"/>
      <c r="AC299" s="157"/>
      <c r="AD299" s="157"/>
      <c r="AE299" s="157"/>
      <c r="AF299" s="157"/>
      <c r="AG299" s="157"/>
      <c r="AH299" s="157"/>
      <c r="AI299" s="157"/>
      <c r="AJ299" s="157"/>
      <c r="AK299" s="157"/>
      <c r="AL299" s="157"/>
      <c r="AM299" s="157"/>
      <c r="AN299" s="157"/>
      <c r="AO299" s="157"/>
      <c r="AP299" s="157"/>
      <c r="AQ299" s="157"/>
      <c r="AR299" s="157"/>
      <c r="AS299" s="157"/>
      <c r="AT299" s="118"/>
      <c r="AU299" s="118"/>
      <c r="AV299" s="71"/>
      <c r="AW299" s="71"/>
      <c r="AX299" s="71"/>
      <c r="AY299" s="71"/>
      <c r="AZ299" s="71"/>
      <c r="BA299" s="71"/>
      <c r="BB299" s="71"/>
      <c r="BC299" s="111"/>
      <c r="BD299" s="109"/>
      <c r="BE299" s="123"/>
      <c r="BF299" s="112"/>
      <c r="BG299" s="71"/>
      <c r="BH299" s="71"/>
      <c r="BI299" s="113"/>
      <c r="BJ299" s="113"/>
      <c r="BK299" s="107"/>
      <c r="BL299" s="71"/>
      <c r="BM299" s="71"/>
      <c r="BN299" s="71"/>
      <c r="BO299" s="157"/>
      <c r="BP299" s="157"/>
    </row>
    <row r="300" spans="1:68" ht="12.75" customHeight="1">
      <c r="A300" s="108"/>
      <c r="B300" s="109"/>
      <c r="C300" s="123" t="s">
        <v>151</v>
      </c>
      <c r="D300" s="123" t="s">
        <v>330</v>
      </c>
      <c r="E300" s="110"/>
      <c r="F300" s="71"/>
      <c r="G300" s="71"/>
      <c r="H300" s="71"/>
      <c r="I300" s="146"/>
      <c r="J300" s="142">
        <v>7.6906000000000002E-2</v>
      </c>
      <c r="K300" s="142">
        <v>1.0893999999999999E-2</v>
      </c>
      <c r="L300" s="142">
        <v>1.0893999999999999E-2</v>
      </c>
      <c r="M300" s="142">
        <v>4.2937999999999997E-2</v>
      </c>
      <c r="N300" s="142">
        <v>8.9828999999999992E-2</v>
      </c>
      <c r="O300" s="142">
        <v>0.28984299999999996</v>
      </c>
      <c r="P300" s="142">
        <v>0.83036499999999991</v>
      </c>
      <c r="Q300" s="142">
        <v>3.6038259999999998</v>
      </c>
      <c r="R300" s="142">
        <v>3.5334699999999999</v>
      </c>
      <c r="S300" s="142">
        <v>5.8583829999999999</v>
      </c>
      <c r="T300" s="142">
        <v>12.552766999999999</v>
      </c>
      <c r="U300" s="142">
        <v>1.8439999999999999</v>
      </c>
      <c r="V300" s="142">
        <v>2.5129999999999999</v>
      </c>
      <c r="W300" s="142">
        <v>3.6319999999999997</v>
      </c>
      <c r="X300" s="142">
        <v>41.326999999999998</v>
      </c>
      <c r="Y300" s="142">
        <v>71.73899999999999</v>
      </c>
      <c r="Z300" s="142">
        <v>54.268000000000001</v>
      </c>
      <c r="AA300" s="142">
        <v>58.872999999999998</v>
      </c>
      <c r="AB300" s="142">
        <v>55.768000000000001</v>
      </c>
      <c r="AC300" s="142">
        <v>19.542999999999999</v>
      </c>
      <c r="AD300" s="142">
        <v>8.4979999999999993</v>
      </c>
      <c r="AE300" s="142">
        <v>9.5190000000000001</v>
      </c>
      <c r="AF300" s="142">
        <v>9.4339999999999993</v>
      </c>
      <c r="AG300" s="142">
        <v>9.5120000000000005</v>
      </c>
      <c r="AH300" s="142">
        <v>10.106999999999999</v>
      </c>
      <c r="AI300" s="142">
        <v>12.505853742165755</v>
      </c>
      <c r="AJ300" s="142">
        <v>11.321732406133703</v>
      </c>
      <c r="AK300" s="142">
        <v>10.2497300319378</v>
      </c>
      <c r="AL300" s="142">
        <v>9.2792305946651421</v>
      </c>
      <c r="AM300" s="142">
        <v>8.4006232516048893</v>
      </c>
      <c r="AN300" s="142">
        <v>7.6052071662037815</v>
      </c>
      <c r="AO300" s="142">
        <v>6.8851053438002365</v>
      </c>
      <c r="AP300" s="142">
        <v>6.233186625853496</v>
      </c>
      <c r="AQ300" s="142">
        <v>5.6429950701777019</v>
      </c>
      <c r="AR300" s="142">
        <v>5.1086860178343532</v>
      </c>
      <c r="AS300" s="142">
        <v>4.624968213554431</v>
      </c>
      <c r="AT300" s="118"/>
      <c r="AU300" s="118"/>
      <c r="AV300" s="71"/>
      <c r="AW300" s="71"/>
      <c r="AX300" s="71"/>
      <c r="AY300" s="71"/>
      <c r="AZ300" s="71"/>
      <c r="BA300" s="71"/>
      <c r="BB300" s="71"/>
      <c r="BC300" s="111"/>
      <c r="BD300" s="109"/>
      <c r="BE300" s="123"/>
      <c r="BF300" s="112"/>
      <c r="BG300" s="71"/>
      <c r="BH300" s="71"/>
      <c r="BI300" s="113"/>
      <c r="BJ300" s="113"/>
      <c r="BK300" s="107"/>
      <c r="BL300" s="71"/>
      <c r="BM300" s="71"/>
      <c r="BN300" s="71"/>
      <c r="BO300" s="142"/>
      <c r="BP300" s="142"/>
    </row>
    <row r="301" spans="1:68" ht="12.75" customHeight="1">
      <c r="A301" s="108"/>
      <c r="B301" s="109"/>
      <c r="C301" s="123" t="s">
        <v>291</v>
      </c>
      <c r="D301" s="123" t="s">
        <v>331</v>
      </c>
      <c r="E301" s="110"/>
      <c r="F301" s="71"/>
      <c r="G301" s="71"/>
      <c r="H301" s="71"/>
      <c r="I301" s="192"/>
      <c r="J301" s="154">
        <v>0</v>
      </c>
      <c r="K301" s="154">
        <v>3.8023915206738894E-3</v>
      </c>
      <c r="L301" s="154">
        <v>3.3639653660404396E-2</v>
      </c>
      <c r="M301" s="154">
        <v>2.3648179765379744</v>
      </c>
      <c r="N301" s="154">
        <v>0.38468522095129609</v>
      </c>
      <c r="O301" s="154">
        <v>0.61649310429907178</v>
      </c>
      <c r="P301" s="154">
        <v>0.58945774558402708</v>
      </c>
      <c r="Q301" s="154">
        <v>1.3653586777961653</v>
      </c>
      <c r="R301" s="154">
        <v>1.1358999178004601</v>
      </c>
      <c r="S301" s="154">
        <v>1.6593720064285842</v>
      </c>
      <c r="T301" s="154">
        <v>2.8848824801670703</v>
      </c>
      <c r="U301" s="154">
        <v>0.39248263785793019</v>
      </c>
      <c r="V301" s="154">
        <v>6.54018321882157E-2</v>
      </c>
      <c r="W301" s="154">
        <v>5.1871634841971458E-2</v>
      </c>
      <c r="X301" s="154">
        <v>0.5306156512807344</v>
      </c>
      <c r="Y301" s="154">
        <v>0.25563371247755068</v>
      </c>
      <c r="Z301" s="154">
        <v>0.22733099305456642</v>
      </c>
      <c r="AA301" s="154">
        <v>0.3070427970919255</v>
      </c>
      <c r="AB301" s="154">
        <v>0.39374726407501021</v>
      </c>
      <c r="AC301" s="154">
        <v>0.21103840006911137</v>
      </c>
      <c r="AD301" s="154">
        <v>0.10723163699226484</v>
      </c>
      <c r="AE301" s="154">
        <v>0.11100615729079212</v>
      </c>
      <c r="AF301" s="154">
        <v>9.3781064853473289E-2</v>
      </c>
      <c r="AG301" s="154">
        <v>9.2401546501913692E-2</v>
      </c>
      <c r="AH301" s="154">
        <v>9.4685365785109984E-2</v>
      </c>
      <c r="AI301" s="193">
        <v>9.4685365785109984E-2</v>
      </c>
      <c r="AJ301" s="193">
        <v>9.4685365785109984E-2</v>
      </c>
      <c r="AK301" s="193">
        <v>9.4685365785109984E-2</v>
      </c>
      <c r="AL301" s="193">
        <v>9.4685365785109984E-2</v>
      </c>
      <c r="AM301" s="193">
        <v>9.4685365785109984E-2</v>
      </c>
      <c r="AN301" s="193">
        <v>9.4685365785109984E-2</v>
      </c>
      <c r="AO301" s="193">
        <v>9.4685365785109984E-2</v>
      </c>
      <c r="AP301" s="193">
        <v>9.4685365785109984E-2</v>
      </c>
      <c r="AQ301" s="193">
        <v>9.4685365785109984E-2</v>
      </c>
      <c r="AR301" s="193">
        <v>9.4685365785109984E-2</v>
      </c>
      <c r="AS301" s="193">
        <v>9.4685365785109984E-2</v>
      </c>
      <c r="AT301" s="118"/>
      <c r="AU301" s="118"/>
      <c r="AV301" s="71"/>
      <c r="AW301" s="71"/>
      <c r="AX301" s="71"/>
      <c r="AY301" s="71"/>
      <c r="AZ301" s="71"/>
      <c r="BA301" s="71"/>
      <c r="BB301" s="71"/>
      <c r="BC301" s="111"/>
      <c r="BD301" s="109"/>
      <c r="BE301" s="123"/>
      <c r="BF301" s="112"/>
      <c r="BG301" s="71"/>
      <c r="BH301" s="71"/>
      <c r="BI301" s="113"/>
      <c r="BJ301" s="113"/>
      <c r="BK301" s="107"/>
      <c r="BL301" s="71"/>
      <c r="BM301" s="71"/>
      <c r="BN301" s="71"/>
      <c r="BO301" s="154"/>
      <c r="BP301" s="193"/>
    </row>
    <row r="302" spans="1:68" ht="12.75" customHeight="1">
      <c r="A302" s="108"/>
      <c r="B302" s="109"/>
      <c r="C302" s="123"/>
      <c r="D302" s="123"/>
      <c r="E302" s="110"/>
      <c r="F302" s="71"/>
      <c r="G302" s="71"/>
      <c r="H302" s="71"/>
      <c r="I302" s="192"/>
      <c r="J302" s="154"/>
      <c r="K302" s="154"/>
      <c r="L302" s="154"/>
      <c r="M302" s="154"/>
      <c r="N302" s="154"/>
      <c r="O302" s="154"/>
      <c r="P302" s="154"/>
      <c r="Q302" s="154"/>
      <c r="R302" s="154"/>
      <c r="S302" s="154"/>
      <c r="T302" s="154"/>
      <c r="U302" s="154"/>
      <c r="V302" s="154"/>
      <c r="W302" s="154"/>
      <c r="X302" s="154"/>
      <c r="Y302" s="154"/>
      <c r="Z302" s="154"/>
      <c r="AA302" s="154"/>
      <c r="AB302" s="154"/>
      <c r="AC302" s="154"/>
      <c r="AD302" s="154"/>
      <c r="AE302" s="154"/>
      <c r="AF302" s="154"/>
      <c r="AG302" s="154"/>
      <c r="AH302" s="154"/>
      <c r="AI302" s="154"/>
      <c r="AJ302" s="154"/>
      <c r="AK302" s="154"/>
      <c r="AL302" s="154"/>
      <c r="AM302" s="154"/>
      <c r="AN302" s="154"/>
      <c r="AO302" s="154"/>
      <c r="AP302" s="154"/>
      <c r="AQ302" s="154"/>
      <c r="AR302" s="154"/>
      <c r="AS302" s="154"/>
      <c r="AT302" s="118"/>
      <c r="AU302" s="118"/>
      <c r="AV302" s="71"/>
      <c r="AW302" s="71"/>
      <c r="AX302" s="71"/>
      <c r="AY302" s="71"/>
      <c r="AZ302" s="71"/>
      <c r="BA302" s="71"/>
      <c r="BB302" s="71"/>
      <c r="BC302" s="111"/>
      <c r="BD302" s="109"/>
      <c r="BE302" s="123"/>
      <c r="BF302" s="112"/>
      <c r="BG302" s="71"/>
      <c r="BH302" s="71"/>
      <c r="BI302" s="113"/>
      <c r="BJ302" s="113"/>
      <c r="BK302" s="107"/>
      <c r="BL302" s="71"/>
      <c r="BM302" s="71"/>
      <c r="BN302" s="71"/>
      <c r="BO302" s="154"/>
      <c r="BP302" s="154"/>
    </row>
    <row r="303" spans="1:68" ht="12.75" customHeight="1">
      <c r="A303" s="108"/>
      <c r="B303" s="109"/>
      <c r="C303" s="170" t="s">
        <v>332</v>
      </c>
      <c r="D303" s="170" t="s">
        <v>333</v>
      </c>
      <c r="E303" s="110"/>
      <c r="F303" s="71"/>
      <c r="G303" s="71"/>
      <c r="H303" s="71"/>
      <c r="I303" s="71"/>
      <c r="J303" s="118"/>
      <c r="K303" s="118"/>
      <c r="L303" s="118"/>
      <c r="M303" s="118"/>
      <c r="N303" s="118"/>
      <c r="O303" s="118"/>
      <c r="P303" s="118"/>
      <c r="Q303" s="118"/>
      <c r="R303" s="118"/>
      <c r="S303" s="118"/>
      <c r="T303" s="118"/>
      <c r="U303" s="118"/>
      <c r="V303" s="118"/>
      <c r="W303" s="118"/>
      <c r="X303" s="118"/>
      <c r="Y303" s="118"/>
      <c r="Z303" s="118"/>
      <c r="AA303" s="118"/>
      <c r="AB303" s="118"/>
      <c r="AC303" s="118"/>
      <c r="AD303" s="118"/>
      <c r="AE303" s="118"/>
      <c r="AF303" s="118"/>
      <c r="AG303" s="118"/>
      <c r="AH303" s="118"/>
      <c r="AI303" s="118"/>
      <c r="AJ303" s="118"/>
      <c r="AK303" s="118"/>
      <c r="AL303" s="118"/>
      <c r="AM303" s="118"/>
      <c r="AN303" s="118"/>
      <c r="AO303" s="118"/>
      <c r="AP303" s="118"/>
      <c r="AQ303" s="118"/>
      <c r="AR303" s="118"/>
      <c r="AS303" s="118"/>
      <c r="AT303" s="118"/>
      <c r="AU303" s="118"/>
      <c r="AV303" s="71"/>
      <c r="AW303" s="71"/>
      <c r="AX303" s="71"/>
      <c r="AY303" s="71"/>
      <c r="AZ303" s="71"/>
      <c r="BA303" s="71"/>
      <c r="BB303" s="71"/>
      <c r="BC303" s="111"/>
      <c r="BD303" s="109"/>
      <c r="BE303" s="170"/>
      <c r="BF303" s="112"/>
      <c r="BG303" s="71"/>
      <c r="BH303" s="71"/>
      <c r="BI303" s="113"/>
      <c r="BJ303" s="113"/>
      <c r="BK303" s="107"/>
      <c r="BL303" s="71"/>
      <c r="BM303" s="71"/>
      <c r="BN303" s="71"/>
      <c r="BO303" s="118"/>
      <c r="BP303" s="118"/>
    </row>
    <row r="304" spans="1:68" ht="12.75" customHeight="1">
      <c r="A304" s="161"/>
      <c r="B304" s="109" t="s">
        <v>150</v>
      </c>
      <c r="C304" s="199" t="s">
        <v>334</v>
      </c>
      <c r="D304" s="169" t="s">
        <v>335</v>
      </c>
      <c r="E304" s="171"/>
      <c r="F304" s="71"/>
      <c r="G304" s="71"/>
      <c r="H304" s="71"/>
      <c r="I304" s="116"/>
      <c r="J304" s="117">
        <v>1.0893999999999999E-2</v>
      </c>
      <c r="K304" s="117">
        <v>1.0893999999999999E-2</v>
      </c>
      <c r="L304" s="117">
        <v>1.0893999999999999E-2</v>
      </c>
      <c r="M304" s="117">
        <v>3.5109999999999998E-3</v>
      </c>
      <c r="N304" s="117">
        <v>5.1298999999999997E-2</v>
      </c>
      <c r="O304" s="117">
        <v>0.16952100000000001</v>
      </c>
      <c r="P304" s="117">
        <v>0.49519799999999997</v>
      </c>
      <c r="Q304" s="117">
        <v>0.334702</v>
      </c>
      <c r="R304" s="117">
        <v>0.35359599999999997</v>
      </c>
      <c r="S304" s="117">
        <v>0.39800199999999997</v>
      </c>
      <c r="T304" s="117">
        <v>7.0330870000000001</v>
      </c>
      <c r="U304" s="117">
        <v>0.44799999999999995</v>
      </c>
      <c r="V304" s="117">
        <v>0.95599999999999996</v>
      </c>
      <c r="W304" s="117">
        <v>1.413</v>
      </c>
      <c r="X304" s="117">
        <v>38.650999999999996</v>
      </c>
      <c r="Y304" s="117">
        <v>69.58</v>
      </c>
      <c r="Z304" s="117">
        <v>51.533999999999999</v>
      </c>
      <c r="AA304" s="117">
        <v>56.113999999999997</v>
      </c>
      <c r="AB304" s="117">
        <v>0</v>
      </c>
      <c r="AC304" s="117">
        <v>16.161999999999999</v>
      </c>
      <c r="AD304" s="117">
        <v>5.4089999999999998</v>
      </c>
      <c r="AE304" s="117">
        <v>6.5969999999999995</v>
      </c>
      <c r="AF304" s="117">
        <v>3.8069999999999999</v>
      </c>
      <c r="AG304" s="117">
        <v>5.0129999999999999</v>
      </c>
      <c r="AH304" s="117">
        <v>6.6319999999999997</v>
      </c>
      <c r="AI304" s="138">
        <v>8.206077176020905</v>
      </c>
      <c r="AJ304" s="138">
        <v>7.4290817569485235</v>
      </c>
      <c r="AK304" s="138">
        <v>6.7256564333443647</v>
      </c>
      <c r="AL304" s="138">
        <v>6.0888351938081753</v>
      </c>
      <c r="AM304" s="138">
        <v>5.5123116062771969</v>
      </c>
      <c r="AN304" s="138">
        <v>4.9903763655153339</v>
      </c>
      <c r="AO304" s="138">
        <v>4.5178607539411466</v>
      </c>
      <c r="AP304" s="138">
        <v>4.0900854558880368</v>
      </c>
      <c r="AQ304" s="138">
        <v>3.7028142184049195</v>
      </c>
      <c r="AR304" s="138">
        <v>3.3522118997009431</v>
      </c>
      <c r="AS304" s="138">
        <v>3.0348064897885614</v>
      </c>
      <c r="AT304" s="118"/>
      <c r="AU304" s="118"/>
      <c r="AV304" s="71"/>
      <c r="AW304" s="71"/>
      <c r="AX304" s="71"/>
      <c r="AY304" s="71"/>
      <c r="AZ304" s="71"/>
      <c r="BA304" s="71"/>
      <c r="BB304" s="71"/>
      <c r="BC304" s="163"/>
      <c r="BD304" s="109" t="s">
        <v>150</v>
      </c>
      <c r="BE304" s="199" t="s">
        <v>334</v>
      </c>
      <c r="BF304" s="147">
        <v>2.0515192940052263</v>
      </c>
      <c r="BG304" s="146">
        <v>2.0515192940052263</v>
      </c>
      <c r="BH304" s="146">
        <v>2.0515192940052263</v>
      </c>
      <c r="BI304" s="148">
        <v>2.0515192940052263</v>
      </c>
      <c r="BJ304" s="148">
        <v>8.206077176020905</v>
      </c>
      <c r="BK304" s="107"/>
      <c r="BL304" s="71"/>
      <c r="BM304" s="71"/>
      <c r="BN304" s="71"/>
      <c r="BO304" s="117"/>
      <c r="BP304" s="138"/>
    </row>
    <row r="305" spans="1:68" ht="12.75" customHeight="1">
      <c r="A305" s="128"/>
      <c r="B305" s="129"/>
      <c r="C305" s="200" t="s">
        <v>336</v>
      </c>
      <c r="D305" s="130" t="s">
        <v>337</v>
      </c>
      <c r="E305" s="110"/>
      <c r="F305" s="131"/>
      <c r="G305" s="131"/>
      <c r="H305" s="131"/>
      <c r="I305" s="125"/>
      <c r="J305" s="132">
        <v>0.14165344706524846</v>
      </c>
      <c r="K305" s="132">
        <v>1</v>
      </c>
      <c r="L305" s="132">
        <v>1</v>
      </c>
      <c r="M305" s="132">
        <v>8.1769062368997156E-2</v>
      </c>
      <c r="N305" s="132">
        <v>0.57107392935466272</v>
      </c>
      <c r="O305" s="132">
        <v>0.58487180991088283</v>
      </c>
      <c r="P305" s="132">
        <v>0.59636184087720467</v>
      </c>
      <c r="Q305" s="132">
        <v>9.2874073276567742E-2</v>
      </c>
      <c r="R305" s="132">
        <v>0.10007046897242654</v>
      </c>
      <c r="S305" s="132">
        <v>6.7937176521234613E-2</v>
      </c>
      <c r="T305" s="132">
        <v>0.56028180878367295</v>
      </c>
      <c r="U305" s="132">
        <v>0.24295010845986983</v>
      </c>
      <c r="V305" s="132">
        <v>0.38042180660565061</v>
      </c>
      <c r="W305" s="132">
        <v>0.38904185022026438</v>
      </c>
      <c r="X305" s="132">
        <v>0.93524814286059954</v>
      </c>
      <c r="Y305" s="132">
        <v>0.9699047937662918</v>
      </c>
      <c r="Z305" s="132">
        <v>0.94962040244711432</v>
      </c>
      <c r="AA305" s="132">
        <v>0.95313641227727486</v>
      </c>
      <c r="AB305" s="132">
        <v>0</v>
      </c>
      <c r="AC305" s="132">
        <v>0.82699687867778737</v>
      </c>
      <c r="AD305" s="132">
        <v>0.63650270651918106</v>
      </c>
      <c r="AE305" s="132">
        <v>0.69303498266624641</v>
      </c>
      <c r="AF305" s="132">
        <v>0.40354038583845669</v>
      </c>
      <c r="AG305" s="132">
        <v>0.52701850294365005</v>
      </c>
      <c r="AH305" s="132">
        <v>0.6561788859206491</v>
      </c>
      <c r="AI305" s="188">
        <v>0.6561788859206491</v>
      </c>
      <c r="AJ305" s="188">
        <v>0.6561788859206491</v>
      </c>
      <c r="AK305" s="188">
        <v>0.6561788859206491</v>
      </c>
      <c r="AL305" s="188">
        <v>0.6561788859206491</v>
      </c>
      <c r="AM305" s="188">
        <v>0.6561788859206491</v>
      </c>
      <c r="AN305" s="188">
        <v>0.6561788859206491</v>
      </c>
      <c r="AO305" s="188">
        <v>0.6561788859206491</v>
      </c>
      <c r="AP305" s="188">
        <v>0.6561788859206491</v>
      </c>
      <c r="AQ305" s="188">
        <v>0.6561788859206491</v>
      </c>
      <c r="AR305" s="188">
        <v>0.6561788859206491</v>
      </c>
      <c r="AS305" s="188">
        <v>0.6561788859206491</v>
      </c>
      <c r="AT305" s="134"/>
      <c r="AU305" s="134"/>
      <c r="AV305" s="131"/>
      <c r="AW305" s="131"/>
      <c r="AX305" s="131"/>
      <c r="AY305" s="131"/>
      <c r="AZ305" s="131"/>
      <c r="BA305" s="131"/>
      <c r="BB305" s="131"/>
      <c r="BC305" s="135"/>
      <c r="BD305" s="129"/>
      <c r="BE305" s="200"/>
      <c r="BF305" s="124"/>
      <c r="BG305" s="125"/>
      <c r="BH305" s="125"/>
      <c r="BI305" s="126"/>
      <c r="BJ305" s="126"/>
      <c r="BK305" s="136"/>
      <c r="BL305" s="131"/>
      <c r="BM305" s="131"/>
      <c r="BN305" s="131"/>
      <c r="BO305" s="132"/>
      <c r="BP305" s="188"/>
    </row>
    <row r="306" spans="1:68" ht="12.75" customHeight="1">
      <c r="A306" s="161"/>
      <c r="B306" s="109"/>
      <c r="C306" s="199" t="s">
        <v>338</v>
      </c>
      <c r="D306" s="169" t="s">
        <v>339</v>
      </c>
      <c r="E306" s="110"/>
      <c r="F306" s="71"/>
      <c r="G306" s="71"/>
      <c r="H306" s="71"/>
      <c r="I306" s="137"/>
      <c r="J306" s="138">
        <v>6.6012000000000001E-2</v>
      </c>
      <c r="K306" s="138">
        <v>0</v>
      </c>
      <c r="L306" s="138">
        <v>0</v>
      </c>
      <c r="M306" s="138">
        <v>3.9426999999999997E-2</v>
      </c>
      <c r="N306" s="138">
        <v>3.8529999999999995E-2</v>
      </c>
      <c r="O306" s="138">
        <v>0.12032199999999996</v>
      </c>
      <c r="P306" s="138">
        <v>0.33516699999999994</v>
      </c>
      <c r="Q306" s="138">
        <v>3.2691239999999997</v>
      </c>
      <c r="R306" s="138">
        <v>3.1798739999999999</v>
      </c>
      <c r="S306" s="138">
        <v>5.4603809999999999</v>
      </c>
      <c r="T306" s="138">
        <v>5.5196799999999993</v>
      </c>
      <c r="U306" s="138">
        <v>1.3959999999999999</v>
      </c>
      <c r="V306" s="138">
        <v>1.5569999999999999</v>
      </c>
      <c r="W306" s="138">
        <v>2.2189999999999994</v>
      </c>
      <c r="X306" s="138">
        <v>2.6760000000000019</v>
      </c>
      <c r="Y306" s="138">
        <v>2.1589999999999918</v>
      </c>
      <c r="Z306" s="138">
        <v>2.7340000000000018</v>
      </c>
      <c r="AA306" s="138">
        <v>2.7590000000000003</v>
      </c>
      <c r="AB306" s="138">
        <v>55.768000000000001</v>
      </c>
      <c r="AC306" s="138">
        <v>3.3810000000000002</v>
      </c>
      <c r="AD306" s="138">
        <v>3.0889999999999995</v>
      </c>
      <c r="AE306" s="138">
        <v>2.9220000000000006</v>
      </c>
      <c r="AF306" s="138">
        <v>5.6269999999999989</v>
      </c>
      <c r="AG306" s="138">
        <v>4.4990000000000006</v>
      </c>
      <c r="AH306" s="138">
        <v>3.4749999999999996</v>
      </c>
      <c r="AI306" s="138">
        <v>4.2997765661448497</v>
      </c>
      <c r="AJ306" s="138">
        <v>3.89265064918518</v>
      </c>
      <c r="AK306" s="138">
        <v>3.5240735985934353</v>
      </c>
      <c r="AL306" s="138">
        <v>3.1903954008569668</v>
      </c>
      <c r="AM306" s="138">
        <v>2.8883116453276925</v>
      </c>
      <c r="AN306" s="138">
        <v>2.6148308006884471</v>
      </c>
      <c r="AO306" s="138">
        <v>2.3672445898590895</v>
      </c>
      <c r="AP306" s="138">
        <v>2.1431011699654592</v>
      </c>
      <c r="AQ306" s="138">
        <v>1.9401808517727823</v>
      </c>
      <c r="AR306" s="138">
        <v>1.75647411813341</v>
      </c>
      <c r="AS306" s="138">
        <v>1.5901617237658698</v>
      </c>
      <c r="AT306" s="118"/>
      <c r="AU306" s="118"/>
      <c r="AV306" s="71"/>
      <c r="AW306" s="71"/>
      <c r="AX306" s="71"/>
      <c r="AY306" s="71"/>
      <c r="AZ306" s="71"/>
      <c r="BA306" s="71"/>
      <c r="BB306" s="71"/>
      <c r="BC306" s="163"/>
      <c r="BD306" s="109"/>
      <c r="BE306" s="199"/>
      <c r="BF306" s="112"/>
      <c r="BG306" s="71"/>
      <c r="BH306" s="71"/>
      <c r="BI306" s="113"/>
      <c r="BJ306" s="113"/>
      <c r="BK306" s="107"/>
      <c r="BL306" s="71"/>
      <c r="BM306" s="71"/>
      <c r="BN306" s="71"/>
      <c r="BO306" s="138"/>
      <c r="BP306" s="138"/>
    </row>
    <row r="307" spans="1:68" ht="12.75" customHeight="1">
      <c r="A307" s="128"/>
      <c r="B307" s="129"/>
      <c r="C307" s="200" t="s">
        <v>340</v>
      </c>
      <c r="D307" s="130" t="s">
        <v>341</v>
      </c>
      <c r="E307" s="110"/>
      <c r="F307" s="131"/>
      <c r="G307" s="131"/>
      <c r="H307" s="131"/>
      <c r="I307" s="125"/>
      <c r="J307" s="132">
        <v>0.85834655293475148</v>
      </c>
      <c r="K307" s="132">
        <v>0</v>
      </c>
      <c r="L307" s="132">
        <v>0</v>
      </c>
      <c r="M307" s="132">
        <v>0.91823093763100283</v>
      </c>
      <c r="N307" s="132">
        <v>0.42892607064533722</v>
      </c>
      <c r="O307" s="132">
        <v>0.41512819008911711</v>
      </c>
      <c r="P307" s="132">
        <v>0.40363815912279538</v>
      </c>
      <c r="Q307" s="132">
        <v>0.90712592672343229</v>
      </c>
      <c r="R307" s="132">
        <v>0.89992953102757345</v>
      </c>
      <c r="S307" s="132">
        <v>0.93206282347876535</v>
      </c>
      <c r="T307" s="132">
        <v>0.43971819121632699</v>
      </c>
      <c r="U307" s="132">
        <v>0.75704989154013014</v>
      </c>
      <c r="V307" s="132">
        <v>0.61957819339434939</v>
      </c>
      <c r="W307" s="132">
        <v>0.61095814977973562</v>
      </c>
      <c r="X307" s="132">
        <v>6.4751857139400446E-2</v>
      </c>
      <c r="Y307" s="132">
        <v>3.0095206233708195E-2</v>
      </c>
      <c r="Z307" s="132">
        <v>5.0379597552885708E-2</v>
      </c>
      <c r="AA307" s="132">
        <v>4.6863587722725197E-2</v>
      </c>
      <c r="AB307" s="132">
        <v>1</v>
      </c>
      <c r="AC307" s="132">
        <v>0.17300312132221257</v>
      </c>
      <c r="AD307" s="132">
        <v>0.36349729348081899</v>
      </c>
      <c r="AE307" s="132">
        <v>0.30696501733375359</v>
      </c>
      <c r="AF307" s="132">
        <v>0.59645961416154325</v>
      </c>
      <c r="AG307" s="132">
        <v>0.4729814970563499</v>
      </c>
      <c r="AH307" s="132">
        <v>0.34382111407935095</v>
      </c>
      <c r="AI307" s="132">
        <v>0.3438211140793509</v>
      </c>
      <c r="AJ307" s="132">
        <v>0.3438211140793509</v>
      </c>
      <c r="AK307" s="132">
        <v>0.3438211140793509</v>
      </c>
      <c r="AL307" s="132">
        <v>0.3438211140793509</v>
      </c>
      <c r="AM307" s="132">
        <v>0.3438211140793509</v>
      </c>
      <c r="AN307" s="132">
        <v>0.3438211140793509</v>
      </c>
      <c r="AO307" s="132">
        <v>0.3438211140793509</v>
      </c>
      <c r="AP307" s="132">
        <v>0.3438211140793509</v>
      </c>
      <c r="AQ307" s="132">
        <v>0.3438211140793509</v>
      </c>
      <c r="AR307" s="132">
        <v>0.3438211140793509</v>
      </c>
      <c r="AS307" s="132">
        <v>0.3438211140793509</v>
      </c>
      <c r="AT307" s="134"/>
      <c r="AU307" s="134"/>
      <c r="AV307" s="131"/>
      <c r="AW307" s="131"/>
      <c r="AX307" s="131"/>
      <c r="AY307" s="131"/>
      <c r="AZ307" s="131"/>
      <c r="BA307" s="131"/>
      <c r="BB307" s="131"/>
      <c r="BC307" s="135"/>
      <c r="BD307" s="129"/>
      <c r="BE307" s="200"/>
      <c r="BF307" s="167"/>
      <c r="BG307" s="131"/>
      <c r="BH307" s="131"/>
      <c r="BI307" s="168"/>
      <c r="BJ307" s="168"/>
      <c r="BK307" s="136"/>
      <c r="BL307" s="131"/>
      <c r="BM307" s="131"/>
      <c r="BN307" s="131"/>
      <c r="BO307" s="132"/>
      <c r="BP307" s="132"/>
    </row>
    <row r="308" spans="1:68" ht="12.75" customHeight="1">
      <c r="A308" s="108"/>
      <c r="B308" s="109"/>
      <c r="C308" s="123"/>
      <c r="D308" s="123"/>
      <c r="E308" s="110"/>
      <c r="F308" s="71"/>
      <c r="G308" s="71"/>
      <c r="H308" s="71"/>
      <c r="I308" s="71"/>
      <c r="J308" s="118"/>
      <c r="K308" s="118"/>
      <c r="L308" s="118"/>
      <c r="M308" s="118"/>
      <c r="N308" s="118"/>
      <c r="O308" s="118"/>
      <c r="P308" s="118"/>
      <c r="Q308" s="118"/>
      <c r="R308" s="118"/>
      <c r="S308" s="118"/>
      <c r="T308" s="118"/>
      <c r="U308" s="118"/>
      <c r="V308" s="118"/>
      <c r="W308" s="118"/>
      <c r="X308" s="118"/>
      <c r="Y308" s="118"/>
      <c r="Z308" s="118"/>
      <c r="AA308" s="118"/>
      <c r="AB308" s="118"/>
      <c r="AC308" s="118"/>
      <c r="AD308" s="118"/>
      <c r="AE308" s="118"/>
      <c r="AF308" s="118"/>
      <c r="AG308" s="118"/>
      <c r="AH308" s="118"/>
      <c r="AI308" s="118"/>
      <c r="AJ308" s="118"/>
      <c r="AK308" s="118"/>
      <c r="AL308" s="118"/>
      <c r="AM308" s="118"/>
      <c r="AN308" s="118"/>
      <c r="AO308" s="118"/>
      <c r="AP308" s="118"/>
      <c r="AQ308" s="118"/>
      <c r="AR308" s="118"/>
      <c r="AS308" s="118"/>
      <c r="AT308" s="118"/>
      <c r="AU308" s="118"/>
      <c r="AV308" s="71"/>
      <c r="AW308" s="71"/>
      <c r="AX308" s="71"/>
      <c r="AY308" s="71"/>
      <c r="AZ308" s="71"/>
      <c r="BA308" s="71"/>
      <c r="BB308" s="71"/>
      <c r="BC308" s="111"/>
      <c r="BD308" s="109"/>
      <c r="BE308" s="123"/>
      <c r="BF308" s="112"/>
      <c r="BG308" s="71"/>
      <c r="BH308" s="71"/>
      <c r="BI308" s="113"/>
      <c r="BJ308" s="113"/>
      <c r="BK308" s="107"/>
      <c r="BL308" s="71"/>
      <c r="BM308" s="71"/>
      <c r="BN308" s="71"/>
      <c r="BO308" s="118"/>
      <c r="BP308" s="118"/>
    </row>
    <row r="309" spans="1:68" ht="12.75" customHeight="1">
      <c r="A309" s="108"/>
      <c r="B309" s="109"/>
      <c r="C309" s="123"/>
      <c r="D309" s="123"/>
      <c r="E309" s="110"/>
      <c r="F309" s="71"/>
      <c r="G309" s="71"/>
      <c r="H309" s="71"/>
      <c r="I309" s="71"/>
      <c r="J309" s="118"/>
      <c r="K309" s="118"/>
      <c r="L309" s="118"/>
      <c r="M309" s="118"/>
      <c r="N309" s="118"/>
      <c r="O309" s="118"/>
      <c r="P309" s="118"/>
      <c r="Q309" s="118"/>
      <c r="R309" s="118"/>
      <c r="S309" s="118"/>
      <c r="T309" s="118"/>
      <c r="U309" s="118"/>
      <c r="V309" s="118"/>
      <c r="W309" s="118"/>
      <c r="X309" s="118"/>
      <c r="Y309" s="118"/>
      <c r="Z309" s="118"/>
      <c r="AA309" s="118"/>
      <c r="AB309" s="118"/>
      <c r="AC309" s="118"/>
      <c r="AD309" s="118"/>
      <c r="AE309" s="118"/>
      <c r="AF309" s="118"/>
      <c r="AG309" s="118"/>
      <c r="AH309" s="118"/>
      <c r="AI309" s="118"/>
      <c r="AJ309" s="118"/>
      <c r="AK309" s="118"/>
      <c r="AL309" s="118"/>
      <c r="AM309" s="118"/>
      <c r="AN309" s="118"/>
      <c r="AO309" s="118"/>
      <c r="AP309" s="118"/>
      <c r="AQ309" s="118"/>
      <c r="AR309" s="118"/>
      <c r="AS309" s="118"/>
      <c r="AT309" s="118"/>
      <c r="AU309" s="118"/>
      <c r="AV309" s="71"/>
      <c r="AW309" s="71"/>
      <c r="AX309" s="71"/>
      <c r="AY309" s="71"/>
      <c r="AZ309" s="71"/>
      <c r="BA309" s="71"/>
      <c r="BB309" s="71"/>
      <c r="BC309" s="111"/>
      <c r="BD309" s="109"/>
      <c r="BE309" s="123"/>
      <c r="BF309" s="112"/>
      <c r="BG309" s="71"/>
      <c r="BH309" s="71"/>
      <c r="BI309" s="113"/>
      <c r="BJ309" s="113"/>
      <c r="BK309" s="107"/>
      <c r="BL309" s="71"/>
      <c r="BM309" s="71"/>
      <c r="BN309" s="71"/>
      <c r="BO309" s="118"/>
      <c r="BP309" s="118"/>
    </row>
    <row r="310" spans="1:68" ht="12.75" customHeight="1">
      <c r="A310" s="108"/>
      <c r="B310" s="109"/>
      <c r="C310" s="169" t="s">
        <v>342</v>
      </c>
      <c r="D310" s="169" t="s">
        <v>317</v>
      </c>
      <c r="E310" s="110"/>
      <c r="F310" s="89"/>
      <c r="G310" s="89"/>
      <c r="H310" s="89"/>
      <c r="I310" s="116"/>
      <c r="J310" s="117">
        <v>-0.13919299999999998</v>
      </c>
      <c r="K310" s="117">
        <v>2.5095829999999997</v>
      </c>
      <c r="L310" s="117">
        <v>0</v>
      </c>
      <c r="M310" s="117">
        <v>-0.27376600000000001</v>
      </c>
      <c r="N310" s="117">
        <v>-0.32438</v>
      </c>
      <c r="O310" s="117">
        <v>-1.2263029999999999</v>
      </c>
      <c r="P310" s="117">
        <v>-1.0007459999999999</v>
      </c>
      <c r="Q310" s="117">
        <v>-1.379737</v>
      </c>
      <c r="R310" s="117">
        <v>-1.6435359999999999</v>
      </c>
      <c r="S310" s="117">
        <v>-2.4000900000000001</v>
      </c>
      <c r="T310" s="117">
        <v>-2.1560760000000001</v>
      </c>
      <c r="U310" s="117">
        <v>-1.3680000000000003</v>
      </c>
      <c r="V310" s="117">
        <v>-3.2109999999999994</v>
      </c>
      <c r="W310" s="117">
        <v>-5.4590000000000005</v>
      </c>
      <c r="X310" s="117">
        <v>-6.625</v>
      </c>
      <c r="Y310" s="117">
        <v>-6.161999999999999</v>
      </c>
      <c r="Z310" s="117">
        <v>-5.3889999999999993</v>
      </c>
      <c r="AA310" s="117">
        <v>-2.6619999999999999</v>
      </c>
      <c r="AB310" s="117">
        <v>1.137</v>
      </c>
      <c r="AC310" s="117">
        <v>-13.914999999999999</v>
      </c>
      <c r="AD310" s="117">
        <v>-16.806999999999999</v>
      </c>
      <c r="AE310" s="117">
        <v>-24.523</v>
      </c>
      <c r="AF310" s="117">
        <v>-13.722</v>
      </c>
      <c r="AG310" s="117">
        <v>-12.744</v>
      </c>
      <c r="AH310" s="117">
        <v>-15.044</v>
      </c>
      <c r="AI310" s="117">
        <v>0</v>
      </c>
      <c r="AJ310" s="117">
        <v>0</v>
      </c>
      <c r="AK310" s="117">
        <v>0</v>
      </c>
      <c r="AL310" s="117">
        <v>0</v>
      </c>
      <c r="AM310" s="117">
        <v>0</v>
      </c>
      <c r="AN310" s="117">
        <v>0</v>
      </c>
      <c r="AO310" s="117">
        <v>0</v>
      </c>
      <c r="AP310" s="117">
        <v>0</v>
      </c>
      <c r="AQ310" s="117">
        <v>0</v>
      </c>
      <c r="AR310" s="117">
        <v>0</v>
      </c>
      <c r="AS310" s="117">
        <v>0</v>
      </c>
      <c r="AT310" s="118"/>
      <c r="AU310" s="118"/>
      <c r="AV310" s="71"/>
      <c r="AW310" s="71"/>
      <c r="AX310" s="71"/>
      <c r="AY310" s="71"/>
      <c r="AZ310" s="71"/>
      <c r="BA310" s="71"/>
      <c r="BB310" s="71"/>
      <c r="BC310" s="111"/>
      <c r="BD310" s="109"/>
      <c r="BE310" s="169"/>
      <c r="BF310" s="112"/>
      <c r="BG310" s="71"/>
      <c r="BH310" s="71"/>
      <c r="BI310" s="113"/>
      <c r="BJ310" s="113"/>
      <c r="BK310" s="107"/>
      <c r="BL310" s="71"/>
      <c r="BM310" s="71"/>
      <c r="BN310" s="71"/>
      <c r="BO310" s="117"/>
      <c r="BP310" s="117"/>
    </row>
    <row r="311" spans="1:68" ht="12.75" customHeight="1">
      <c r="A311" s="108"/>
      <c r="B311" s="109"/>
      <c r="C311" s="123"/>
      <c r="D311" s="123"/>
      <c r="E311" s="110"/>
      <c r="F311" s="71"/>
      <c r="G311" s="71"/>
      <c r="H311" s="71"/>
      <c r="I311" s="71"/>
      <c r="J311" s="118"/>
      <c r="K311" s="118"/>
      <c r="L311" s="118"/>
      <c r="M311" s="118"/>
      <c r="N311" s="118"/>
      <c r="O311" s="118"/>
      <c r="P311" s="118"/>
      <c r="Q311" s="118"/>
      <c r="R311" s="118"/>
      <c r="S311" s="118"/>
      <c r="T311" s="118"/>
      <c r="U311" s="118"/>
      <c r="V311" s="118"/>
      <c r="W311" s="118"/>
      <c r="X311" s="118"/>
      <c r="Y311" s="118"/>
      <c r="Z311" s="118"/>
      <c r="AA311" s="118"/>
      <c r="AB311" s="118"/>
      <c r="AC311" s="118"/>
      <c r="AD311" s="118"/>
      <c r="AE311" s="118"/>
      <c r="AF311" s="118"/>
      <c r="AG311" s="118"/>
      <c r="AH311" s="118"/>
      <c r="AI311" s="118"/>
      <c r="AJ311" s="118"/>
      <c r="AK311" s="118"/>
      <c r="AL311" s="118"/>
      <c r="AM311" s="118"/>
      <c r="AN311" s="118"/>
      <c r="AO311" s="118"/>
      <c r="AP311" s="118"/>
      <c r="AQ311" s="118"/>
      <c r="AR311" s="118"/>
      <c r="AS311" s="118"/>
      <c r="AT311" s="118"/>
      <c r="AU311" s="118"/>
      <c r="AV311" s="71"/>
      <c r="AW311" s="71"/>
      <c r="AX311" s="71"/>
      <c r="AY311" s="71"/>
      <c r="AZ311" s="71"/>
      <c r="BA311" s="71"/>
      <c r="BB311" s="71"/>
      <c r="BC311" s="111"/>
      <c r="BD311" s="109"/>
      <c r="BE311" s="123"/>
      <c r="BF311" s="112"/>
      <c r="BG311" s="71"/>
      <c r="BH311" s="71"/>
      <c r="BI311" s="113"/>
      <c r="BJ311" s="113"/>
      <c r="BK311" s="107"/>
      <c r="BL311" s="71"/>
      <c r="BM311" s="71"/>
      <c r="BN311" s="71"/>
      <c r="BO311" s="118"/>
      <c r="BP311" s="118"/>
    </row>
    <row r="312" spans="1:68" ht="12.75" customHeight="1">
      <c r="A312" s="108"/>
      <c r="B312" s="109"/>
      <c r="C312" s="123"/>
      <c r="D312" s="123"/>
      <c r="E312" s="110"/>
      <c r="F312" s="71"/>
      <c r="G312" s="71"/>
      <c r="H312" s="71"/>
      <c r="I312" s="71"/>
      <c r="J312" s="118"/>
      <c r="K312" s="118"/>
      <c r="L312" s="118"/>
      <c r="M312" s="118"/>
      <c r="N312" s="118"/>
      <c r="O312" s="118"/>
      <c r="P312" s="118"/>
      <c r="Q312" s="118"/>
      <c r="R312" s="118"/>
      <c r="S312" s="118"/>
      <c r="T312" s="118"/>
      <c r="U312" s="118"/>
      <c r="V312" s="118"/>
      <c r="W312" s="118"/>
      <c r="X312" s="118"/>
      <c r="Y312" s="118"/>
      <c r="Z312" s="118"/>
      <c r="AA312" s="118"/>
      <c r="AB312" s="118"/>
      <c r="AC312" s="118"/>
      <c r="AD312" s="118"/>
      <c r="AE312" s="118"/>
      <c r="AF312" s="118"/>
      <c r="AG312" s="118"/>
      <c r="AH312" s="118"/>
      <c r="AI312" s="118"/>
      <c r="AJ312" s="118"/>
      <c r="AK312" s="118"/>
      <c r="AL312" s="118"/>
      <c r="AM312" s="118"/>
      <c r="AN312" s="118"/>
      <c r="AO312" s="118"/>
      <c r="AP312" s="118"/>
      <c r="AQ312" s="118"/>
      <c r="AR312" s="118"/>
      <c r="AS312" s="118"/>
      <c r="AT312" s="118"/>
      <c r="AU312" s="118"/>
      <c r="AV312" s="71"/>
      <c r="AW312" s="71"/>
      <c r="AX312" s="71"/>
      <c r="AY312" s="71"/>
      <c r="AZ312" s="71"/>
      <c r="BA312" s="71"/>
      <c r="BB312" s="71"/>
      <c r="BC312" s="111"/>
      <c r="BD312" s="109"/>
      <c r="BE312" s="123"/>
      <c r="BF312" s="112"/>
      <c r="BG312" s="71"/>
      <c r="BH312" s="71"/>
      <c r="BI312" s="113"/>
      <c r="BJ312" s="113"/>
      <c r="BK312" s="107"/>
      <c r="BL312" s="71"/>
      <c r="BM312" s="71"/>
      <c r="BN312" s="71"/>
      <c r="BO312" s="118"/>
      <c r="BP312" s="118"/>
    </row>
    <row r="313" spans="1:68" ht="12.75" customHeight="1">
      <c r="A313" s="108"/>
      <c r="B313" s="109">
        <v>190311</v>
      </c>
      <c r="C313" s="169" t="s">
        <v>343</v>
      </c>
      <c r="D313" s="169" t="s">
        <v>344</v>
      </c>
      <c r="E313" s="110"/>
      <c r="F313" s="89"/>
      <c r="G313" s="89"/>
      <c r="H313" s="89"/>
      <c r="I313" s="116"/>
      <c r="J313" s="117">
        <v>1130.1496990000001</v>
      </c>
      <c r="K313" s="117">
        <v>969.70062599999994</v>
      </c>
      <c r="L313" s="117">
        <v>918.643732</v>
      </c>
      <c r="M313" s="117">
        <v>906.18772100000001</v>
      </c>
      <c r="N313" s="117">
        <v>886.943038</v>
      </c>
      <c r="O313" s="117">
        <v>881.85980999999992</v>
      </c>
      <c r="P313" s="117">
        <v>1044.1512339999999</v>
      </c>
      <c r="Q313" s="117">
        <v>1323.3357140000001</v>
      </c>
      <c r="R313" s="117">
        <v>1044.1750630000001</v>
      </c>
      <c r="S313" s="117">
        <v>1045.044848</v>
      </c>
      <c r="T313" s="117">
        <v>1155.4689069999999</v>
      </c>
      <c r="U313" s="117">
        <v>1374.2360000000001</v>
      </c>
      <c r="V313" s="117">
        <v>1231.6469999999999</v>
      </c>
      <c r="W313" s="117">
        <v>708.02</v>
      </c>
      <c r="X313" s="117">
        <v>739.779</v>
      </c>
      <c r="Y313" s="117">
        <v>870.42399999999998</v>
      </c>
      <c r="Z313" s="117">
        <v>810.279</v>
      </c>
      <c r="AA313" s="117">
        <v>1123.4409999999998</v>
      </c>
      <c r="AB313" s="117">
        <v>559.20100000000002</v>
      </c>
      <c r="AC313" s="117">
        <v>671.178</v>
      </c>
      <c r="AD313" s="117">
        <v>1018.405</v>
      </c>
      <c r="AE313" s="117">
        <v>1353.3430000000001</v>
      </c>
      <c r="AF313" s="117">
        <v>1557.3</v>
      </c>
      <c r="AG313" s="117">
        <v>1217.0429999999999</v>
      </c>
      <c r="AH313" s="117">
        <v>1390.1319999999998</v>
      </c>
      <c r="AI313" s="117">
        <v>1286.2439999999997</v>
      </c>
      <c r="AJ313" s="117">
        <v>1182.3559999999998</v>
      </c>
      <c r="AK313" s="117">
        <v>1078.4679999999998</v>
      </c>
      <c r="AL313" s="117">
        <v>974.57999999999981</v>
      </c>
      <c r="AM313" s="117">
        <v>870.69199999999978</v>
      </c>
      <c r="AN313" s="117">
        <v>766.80399999999986</v>
      </c>
      <c r="AO313" s="117">
        <v>662.91599999999983</v>
      </c>
      <c r="AP313" s="117">
        <v>559.02799999999979</v>
      </c>
      <c r="AQ313" s="117">
        <v>455.13999999999976</v>
      </c>
      <c r="AR313" s="117">
        <v>351.25199999999961</v>
      </c>
      <c r="AS313" s="117">
        <v>247.36399999999946</v>
      </c>
      <c r="AT313" s="118"/>
      <c r="AU313" s="118"/>
      <c r="AV313" s="71"/>
      <c r="AW313" s="71"/>
      <c r="AX313" s="71"/>
      <c r="AY313" s="71"/>
      <c r="AZ313" s="71"/>
      <c r="BA313" s="71"/>
      <c r="BB313" s="71"/>
      <c r="BC313" s="111"/>
      <c r="BD313" s="109">
        <v>190311</v>
      </c>
      <c r="BE313" s="169" t="s">
        <v>343</v>
      </c>
      <c r="BF313" s="119">
        <v>1364.1599999999999</v>
      </c>
      <c r="BG313" s="116">
        <v>1338.1879999999996</v>
      </c>
      <c r="BH313" s="116">
        <v>1312.2159999999997</v>
      </c>
      <c r="BI313" s="120">
        <v>1286.2439999999997</v>
      </c>
      <c r="BJ313" s="120">
        <v>1286.2439999999997</v>
      </c>
      <c r="BK313" s="107"/>
      <c r="BL313" s="71"/>
      <c r="BM313" s="71"/>
      <c r="BN313" s="71"/>
      <c r="BO313" s="117"/>
      <c r="BP313" s="117"/>
    </row>
    <row r="314" spans="1:68" ht="12.75" customHeight="1">
      <c r="A314" s="108"/>
      <c r="B314" s="109"/>
      <c r="C314" s="169"/>
      <c r="D314" s="169"/>
      <c r="E314" s="110"/>
      <c r="F314" s="89"/>
      <c r="G314" s="89"/>
      <c r="H314" s="89"/>
      <c r="I314" s="137"/>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M314" s="138"/>
      <c r="AN314" s="138"/>
      <c r="AO314" s="138"/>
      <c r="AP314" s="138"/>
      <c r="AQ314" s="138"/>
      <c r="AR314" s="138"/>
      <c r="AS314" s="138"/>
      <c r="AT314" s="138"/>
      <c r="AU314" s="118"/>
      <c r="AV314" s="71"/>
      <c r="AW314" s="71"/>
      <c r="AX314" s="71"/>
      <c r="AY314" s="71"/>
      <c r="AZ314" s="71"/>
      <c r="BA314" s="71"/>
      <c r="BB314" s="71"/>
      <c r="BC314" s="111"/>
      <c r="BD314" s="109"/>
      <c r="BE314" s="169"/>
      <c r="BF314" s="124"/>
      <c r="BG314" s="125"/>
      <c r="BH314" s="125"/>
      <c r="BI314" s="126"/>
      <c r="BJ314" s="126"/>
      <c r="BK314" s="107"/>
      <c r="BL314" s="71"/>
      <c r="BM314" s="71"/>
      <c r="BN314" s="71"/>
      <c r="BO314" s="138"/>
      <c r="BP314" s="138"/>
    </row>
    <row r="315" spans="1:68" ht="12.75" customHeight="1">
      <c r="A315" s="108"/>
      <c r="B315" s="109">
        <v>111500</v>
      </c>
      <c r="C315" s="123" t="s">
        <v>345</v>
      </c>
      <c r="D315" s="123" t="s">
        <v>346</v>
      </c>
      <c r="E315" s="110"/>
      <c r="F315" s="71"/>
      <c r="G315" s="71"/>
      <c r="H315" s="71"/>
      <c r="I315" s="146"/>
      <c r="J315" s="142">
        <v>433.09986699999996</v>
      </c>
      <c r="K315" s="142">
        <v>430.74870499999997</v>
      </c>
      <c r="L315" s="142">
        <v>504.286293</v>
      </c>
      <c r="M315" s="142">
        <v>448.19249500000001</v>
      </c>
      <c r="N315" s="142">
        <v>612.943938</v>
      </c>
      <c r="O315" s="142">
        <v>659.484419</v>
      </c>
      <c r="P315" s="142">
        <v>810.21894299999997</v>
      </c>
      <c r="Q315" s="142">
        <v>1098.3573139999999</v>
      </c>
      <c r="R315" s="142">
        <v>741.16357699999992</v>
      </c>
      <c r="S315" s="142">
        <v>641.03143</v>
      </c>
      <c r="T315" s="142">
        <v>753.23066399999993</v>
      </c>
      <c r="U315" s="142">
        <v>598.32899999999995</v>
      </c>
      <c r="V315" s="142">
        <v>558.49599999999998</v>
      </c>
      <c r="W315" s="142">
        <v>408.322</v>
      </c>
      <c r="X315" s="142">
        <v>466.56399999999996</v>
      </c>
      <c r="Y315" s="142">
        <v>429.791</v>
      </c>
      <c r="Z315" s="142">
        <v>267.404</v>
      </c>
      <c r="AA315" s="142">
        <v>266.255</v>
      </c>
      <c r="AB315" s="142">
        <v>0</v>
      </c>
      <c r="AC315" s="142">
        <v>0</v>
      </c>
      <c r="AD315" s="142">
        <v>0</v>
      </c>
      <c r="AE315" s="142">
        <v>0</v>
      </c>
      <c r="AF315" s="142">
        <v>0</v>
      </c>
      <c r="AG315" s="142">
        <v>0</v>
      </c>
      <c r="AH315" s="142">
        <v>0</v>
      </c>
      <c r="AI315" s="172">
        <v>0</v>
      </c>
      <c r="AJ315" s="172">
        <v>0</v>
      </c>
      <c r="AK315" s="172">
        <v>0</v>
      </c>
      <c r="AL315" s="172">
        <v>0</v>
      </c>
      <c r="AM315" s="172">
        <v>0</v>
      </c>
      <c r="AN315" s="172">
        <v>0</v>
      </c>
      <c r="AO315" s="172">
        <v>0</v>
      </c>
      <c r="AP315" s="172">
        <v>0</v>
      </c>
      <c r="AQ315" s="172">
        <v>0</v>
      </c>
      <c r="AR315" s="172">
        <v>0</v>
      </c>
      <c r="AS315" s="172">
        <v>0</v>
      </c>
      <c r="AT315" s="118"/>
      <c r="AU315" s="118"/>
      <c r="AV315" s="71"/>
      <c r="AW315" s="71"/>
      <c r="AX315" s="71"/>
      <c r="AY315" s="71"/>
      <c r="AZ315" s="71"/>
      <c r="BA315" s="71"/>
      <c r="BB315" s="71"/>
      <c r="BC315" s="111"/>
      <c r="BD315" s="109">
        <v>111500</v>
      </c>
      <c r="BE315" s="123" t="s">
        <v>345</v>
      </c>
      <c r="BF315" s="147">
        <v>0</v>
      </c>
      <c r="BG315" s="146">
        <v>0</v>
      </c>
      <c r="BH315" s="146">
        <v>0</v>
      </c>
      <c r="BI315" s="148">
        <v>0</v>
      </c>
      <c r="BJ315" s="148">
        <v>0</v>
      </c>
      <c r="BK315" s="107"/>
      <c r="BL315" s="71"/>
      <c r="BM315" s="71"/>
      <c r="BN315" s="71"/>
      <c r="BO315" s="142"/>
      <c r="BP315" s="172"/>
    </row>
    <row r="316" spans="1:68" ht="12.75" customHeight="1">
      <c r="A316" s="108"/>
      <c r="B316" s="109">
        <v>111580</v>
      </c>
      <c r="C316" s="123" t="s">
        <v>347</v>
      </c>
      <c r="D316" s="123" t="s">
        <v>348</v>
      </c>
      <c r="E316" s="110"/>
      <c r="F316" s="71"/>
      <c r="G316" s="71"/>
      <c r="H316" s="71"/>
      <c r="I316" s="146"/>
      <c r="J316" s="142">
        <v>0</v>
      </c>
      <c r="K316" s="142">
        <v>0</v>
      </c>
      <c r="L316" s="142">
        <v>0</v>
      </c>
      <c r="M316" s="142">
        <v>72.647999999999996</v>
      </c>
      <c r="N316" s="142">
        <v>72.84</v>
      </c>
      <c r="O316" s="142">
        <v>68.25</v>
      </c>
      <c r="P316" s="142">
        <v>68.709999999999994</v>
      </c>
      <c r="Q316" s="142">
        <v>72.652000000000001</v>
      </c>
      <c r="R316" s="142">
        <v>81.72699999999999</v>
      </c>
      <c r="S316" s="142">
        <v>88.858999999999995</v>
      </c>
      <c r="T316" s="142">
        <v>92.477999999999994</v>
      </c>
      <c r="U316" s="142">
        <v>87.063000000000002</v>
      </c>
      <c r="V316" s="142">
        <v>79.283999999999992</v>
      </c>
      <c r="W316" s="142">
        <v>72.789999999999992</v>
      </c>
      <c r="X316" s="142">
        <v>56.457000000000001</v>
      </c>
      <c r="Y316" s="142">
        <v>45.122999999999998</v>
      </c>
      <c r="Z316" s="142">
        <v>32.402000000000001</v>
      </c>
      <c r="AA316" s="142">
        <v>25.759</v>
      </c>
      <c r="AB316" s="142">
        <v>0</v>
      </c>
      <c r="AC316" s="142">
        <v>0</v>
      </c>
      <c r="AD316" s="142">
        <v>0</v>
      </c>
      <c r="AE316" s="142">
        <v>0</v>
      </c>
      <c r="AF316" s="142">
        <v>0</v>
      </c>
      <c r="AG316" s="142">
        <v>0</v>
      </c>
      <c r="AH316" s="142">
        <v>0</v>
      </c>
      <c r="AI316" s="172">
        <v>0</v>
      </c>
      <c r="AJ316" s="172">
        <v>0</v>
      </c>
      <c r="AK316" s="172">
        <v>0</v>
      </c>
      <c r="AL316" s="172">
        <v>0</v>
      </c>
      <c r="AM316" s="172">
        <v>0</v>
      </c>
      <c r="AN316" s="172">
        <v>0</v>
      </c>
      <c r="AO316" s="172">
        <v>0</v>
      </c>
      <c r="AP316" s="172">
        <v>0</v>
      </c>
      <c r="AQ316" s="172">
        <v>0</v>
      </c>
      <c r="AR316" s="172">
        <v>0</v>
      </c>
      <c r="AS316" s="172">
        <v>0</v>
      </c>
      <c r="AT316" s="118"/>
      <c r="AU316" s="118"/>
      <c r="AV316" s="71"/>
      <c r="AW316" s="71"/>
      <c r="AX316" s="71"/>
      <c r="AY316" s="71"/>
      <c r="AZ316" s="71"/>
      <c r="BA316" s="71"/>
      <c r="BB316" s="71"/>
      <c r="BC316" s="111"/>
      <c r="BD316" s="109">
        <v>111580</v>
      </c>
      <c r="BE316" s="123" t="s">
        <v>347</v>
      </c>
      <c r="BF316" s="147">
        <v>0</v>
      </c>
      <c r="BG316" s="146">
        <v>0</v>
      </c>
      <c r="BH316" s="146">
        <v>0</v>
      </c>
      <c r="BI316" s="148">
        <v>0</v>
      </c>
      <c r="BJ316" s="148">
        <v>0</v>
      </c>
      <c r="BK316" s="107"/>
      <c r="BL316" s="71"/>
      <c r="BM316" s="71"/>
      <c r="BN316" s="71"/>
      <c r="BO316" s="142"/>
      <c r="BP316" s="172"/>
    </row>
    <row r="317" spans="1:68" ht="12.75" customHeight="1">
      <c r="A317" s="108"/>
      <c r="B317" s="109"/>
      <c r="C317" s="123"/>
      <c r="D317" s="123"/>
      <c r="E317" s="110"/>
      <c r="F317" s="71"/>
      <c r="G317" s="71"/>
      <c r="H317" s="71"/>
      <c r="I317" s="146"/>
      <c r="J317" s="142"/>
      <c r="K317" s="142"/>
      <c r="L317" s="142"/>
      <c r="M317" s="142"/>
      <c r="N317" s="142"/>
      <c r="O317" s="142"/>
      <c r="P317" s="142"/>
      <c r="Q317" s="142"/>
      <c r="R317" s="142"/>
      <c r="S317" s="142"/>
      <c r="T317" s="142"/>
      <c r="U317" s="142"/>
      <c r="V317" s="142"/>
      <c r="W317" s="142"/>
      <c r="X317" s="142"/>
      <c r="Y317" s="142"/>
      <c r="Z317" s="142"/>
      <c r="AA317" s="142"/>
      <c r="AB317" s="142"/>
      <c r="AC317" s="142"/>
      <c r="AD317" s="142"/>
      <c r="AE317" s="142"/>
      <c r="AF317" s="142"/>
      <c r="AG317" s="142"/>
      <c r="AH317" s="142"/>
      <c r="AI317" s="142"/>
      <c r="AJ317" s="142"/>
      <c r="AK317" s="142"/>
      <c r="AL317" s="142"/>
      <c r="AM317" s="142"/>
      <c r="AN317" s="142"/>
      <c r="AO317" s="142"/>
      <c r="AP317" s="142"/>
      <c r="AQ317" s="142"/>
      <c r="AR317" s="142"/>
      <c r="AS317" s="142"/>
      <c r="AT317" s="118"/>
      <c r="AU317" s="118"/>
      <c r="AV317" s="71"/>
      <c r="AW317" s="71"/>
      <c r="AX317" s="71"/>
      <c r="AY317" s="71"/>
      <c r="AZ317" s="71"/>
      <c r="BA317" s="71"/>
      <c r="BB317" s="71"/>
      <c r="BC317" s="111"/>
      <c r="BD317" s="109"/>
      <c r="BE317" s="123"/>
      <c r="BF317" s="112"/>
      <c r="BG317" s="71"/>
      <c r="BH317" s="71"/>
      <c r="BI317" s="113"/>
      <c r="BJ317" s="113"/>
      <c r="BK317" s="107"/>
      <c r="BL317" s="71"/>
      <c r="BM317" s="71"/>
      <c r="BN317" s="71"/>
      <c r="BO317" s="142"/>
      <c r="BP317" s="142"/>
    </row>
    <row r="318" spans="1:68" ht="12.75" customHeight="1">
      <c r="A318" s="114"/>
      <c r="B318" s="109">
        <v>111450</v>
      </c>
      <c r="C318" s="169" t="s">
        <v>349</v>
      </c>
      <c r="D318" s="169" t="s">
        <v>350</v>
      </c>
      <c r="E318" s="110"/>
      <c r="F318" s="89"/>
      <c r="G318" s="89"/>
      <c r="H318" s="89"/>
      <c r="I318" s="116"/>
      <c r="J318" s="117">
        <v>0</v>
      </c>
      <c r="K318" s="117">
        <v>0</v>
      </c>
      <c r="L318" s="117">
        <v>0</v>
      </c>
      <c r="M318" s="117">
        <v>33.546593000000001</v>
      </c>
      <c r="N318" s="117">
        <v>32.486495999999995</v>
      </c>
      <c r="O318" s="117">
        <v>22.071420999999997</v>
      </c>
      <c r="P318" s="117">
        <v>22.280106</v>
      </c>
      <c r="Q318" s="117">
        <v>29.363477</v>
      </c>
      <c r="R318" s="117">
        <v>44.606285999999997</v>
      </c>
      <c r="S318" s="117">
        <v>86.475883999999994</v>
      </c>
      <c r="T318" s="117">
        <v>85.723134999999999</v>
      </c>
      <c r="U318" s="117">
        <v>84.711999999999989</v>
      </c>
      <c r="V318" s="117">
        <v>99.245999999999995</v>
      </c>
      <c r="W318" s="117">
        <v>128.79999999999998</v>
      </c>
      <c r="X318" s="117">
        <v>124.00399999999999</v>
      </c>
      <c r="Y318" s="117">
        <v>107.98599999999999</v>
      </c>
      <c r="Z318" s="117">
        <v>128.14499999999998</v>
      </c>
      <c r="AA318" s="117">
        <v>79.319000000000003</v>
      </c>
      <c r="AB318" s="117">
        <v>45.890999999999998</v>
      </c>
      <c r="AC318" s="117">
        <v>62.048999999999999</v>
      </c>
      <c r="AD318" s="117">
        <v>68.497</v>
      </c>
      <c r="AE318" s="117">
        <v>87.164000000000001</v>
      </c>
      <c r="AF318" s="117">
        <v>88.957999999999998</v>
      </c>
      <c r="AG318" s="117">
        <v>86.60799999999999</v>
      </c>
      <c r="AH318" s="117">
        <v>168.06399999999999</v>
      </c>
      <c r="AI318" s="117">
        <v>64.176000000000016</v>
      </c>
      <c r="AJ318" s="117">
        <v>-39.711999999999975</v>
      </c>
      <c r="AK318" s="117">
        <v>-143.59999999999997</v>
      </c>
      <c r="AL318" s="117">
        <v>-247.48799999999997</v>
      </c>
      <c r="AM318" s="117">
        <v>-351.37599999999992</v>
      </c>
      <c r="AN318" s="117">
        <v>-455.2639999999999</v>
      </c>
      <c r="AO318" s="117">
        <v>-559.15199999999993</v>
      </c>
      <c r="AP318" s="117">
        <v>-663.04</v>
      </c>
      <c r="AQ318" s="117">
        <v>-766.928</v>
      </c>
      <c r="AR318" s="117">
        <v>-870.81600000000014</v>
      </c>
      <c r="AS318" s="117">
        <v>-974.70400000000029</v>
      </c>
      <c r="AT318" s="107"/>
      <c r="AU318" s="107"/>
      <c r="AV318" s="89"/>
      <c r="AW318" s="89"/>
      <c r="AX318" s="89"/>
      <c r="AY318" s="89"/>
      <c r="AZ318" s="89"/>
      <c r="BA318" s="89"/>
      <c r="BB318" s="89"/>
      <c r="BC318" s="166"/>
      <c r="BD318" s="109">
        <v>111450</v>
      </c>
      <c r="BE318" s="169" t="s">
        <v>349</v>
      </c>
      <c r="BF318" s="147">
        <v>142.09199999999998</v>
      </c>
      <c r="BG318" s="146">
        <v>116.11999999999999</v>
      </c>
      <c r="BH318" s="146">
        <v>90.147999999999996</v>
      </c>
      <c r="BI318" s="148">
        <v>64.176000000000016</v>
      </c>
      <c r="BJ318" s="148">
        <v>64.176000000000016</v>
      </c>
      <c r="BK318" s="107"/>
      <c r="BL318" s="89"/>
      <c r="BM318" s="89"/>
      <c r="BN318" s="89"/>
      <c r="BO318" s="117"/>
      <c r="BP318" s="117"/>
    </row>
    <row r="319" spans="1:68" ht="12.75" customHeight="1">
      <c r="A319" s="108"/>
      <c r="B319" s="109"/>
      <c r="C319" s="123"/>
      <c r="D319" s="123"/>
      <c r="E319" s="110"/>
      <c r="F319" s="71"/>
      <c r="G319" s="71"/>
      <c r="H319" s="71"/>
      <c r="I319" s="146"/>
      <c r="J319" s="142"/>
      <c r="K319" s="142"/>
      <c r="L319" s="142"/>
      <c r="M319" s="142"/>
      <c r="N319" s="142"/>
      <c r="O319" s="142"/>
      <c r="P319" s="142"/>
      <c r="Q319" s="142"/>
      <c r="R319" s="142"/>
      <c r="S319" s="142"/>
      <c r="T319" s="142"/>
      <c r="U319" s="142"/>
      <c r="V319" s="142"/>
      <c r="W319" s="142"/>
      <c r="X319" s="142"/>
      <c r="Y319" s="142"/>
      <c r="Z319" s="142"/>
      <c r="AA319" s="142"/>
      <c r="AB319" s="142"/>
      <c r="AC319" s="142"/>
      <c r="AD319" s="142"/>
      <c r="AE319" s="142"/>
      <c r="AF319" s="142"/>
      <c r="AG319" s="142"/>
      <c r="AH319" s="142"/>
      <c r="AI319" s="142"/>
      <c r="AJ319" s="142"/>
      <c r="AK319" s="142"/>
      <c r="AL319" s="142"/>
      <c r="AM319" s="142"/>
      <c r="AN319" s="142"/>
      <c r="AO319" s="142"/>
      <c r="AP319" s="142"/>
      <c r="AQ319" s="142"/>
      <c r="AR319" s="142"/>
      <c r="AS319" s="142"/>
      <c r="AT319" s="118"/>
      <c r="AU319" s="118"/>
      <c r="AV319" s="71"/>
      <c r="AW319" s="71"/>
      <c r="AX319" s="71"/>
      <c r="AY319" s="71"/>
      <c r="AZ319" s="71"/>
      <c r="BA319" s="71"/>
      <c r="BB319" s="71"/>
      <c r="BC319" s="111"/>
      <c r="BD319" s="109"/>
      <c r="BE319" s="123"/>
      <c r="BF319" s="112"/>
      <c r="BG319" s="71"/>
      <c r="BH319" s="71"/>
      <c r="BI319" s="113"/>
      <c r="BJ319" s="113"/>
      <c r="BK319" s="107"/>
      <c r="BL319" s="71"/>
      <c r="BM319" s="71"/>
      <c r="BN319" s="71"/>
      <c r="BO319" s="142"/>
      <c r="BP319" s="142"/>
    </row>
    <row r="320" spans="1:68" ht="12.75" customHeight="1">
      <c r="A320" s="108"/>
      <c r="B320" s="149">
        <v>403100</v>
      </c>
      <c r="C320" s="123" t="s">
        <v>351</v>
      </c>
      <c r="D320" s="123" t="s">
        <v>352</v>
      </c>
      <c r="E320" s="110"/>
      <c r="F320" s="71"/>
      <c r="G320" s="71"/>
      <c r="H320" s="71"/>
      <c r="I320" s="146"/>
      <c r="J320" s="142">
        <v>0</v>
      </c>
      <c r="K320" s="142">
        <v>0</v>
      </c>
      <c r="L320" s="142">
        <v>0</v>
      </c>
      <c r="M320" s="142">
        <v>0</v>
      </c>
      <c r="N320" s="142">
        <v>0</v>
      </c>
      <c r="O320" s="142">
        <v>0</v>
      </c>
      <c r="P320" s="142">
        <v>0</v>
      </c>
      <c r="Q320" s="142">
        <v>0</v>
      </c>
      <c r="R320" s="142">
        <v>0</v>
      </c>
      <c r="S320" s="142">
        <v>13.600764</v>
      </c>
      <c r="T320" s="142">
        <v>11.465795999999999</v>
      </c>
      <c r="U320" s="142">
        <v>21.381</v>
      </c>
      <c r="V320" s="142">
        <v>31.439</v>
      </c>
      <c r="W320" s="142">
        <v>43.009</v>
      </c>
      <c r="X320" s="142">
        <v>45.07</v>
      </c>
      <c r="Y320" s="142">
        <v>12.308999999999999</v>
      </c>
      <c r="Z320" s="142">
        <v>25.847999999999999</v>
      </c>
      <c r="AA320" s="142">
        <v>0.221</v>
      </c>
      <c r="AB320" s="142">
        <v>6.2279999999999998</v>
      </c>
      <c r="AC320" s="142">
        <v>29.561</v>
      </c>
      <c r="AD320" s="142">
        <v>10.549999999999999</v>
      </c>
      <c r="AE320" s="142">
        <v>31.791999999999998</v>
      </c>
      <c r="AF320" s="142">
        <v>26.280999999999999</v>
      </c>
      <c r="AG320" s="142">
        <v>11.588999999999999</v>
      </c>
      <c r="AH320" s="142">
        <v>94.920999999999992</v>
      </c>
      <c r="AI320" s="172">
        <v>94.920999999999992</v>
      </c>
      <c r="AJ320" s="172">
        <v>94.920999999999992</v>
      </c>
      <c r="AK320" s="172">
        <v>94.920999999999992</v>
      </c>
      <c r="AL320" s="172">
        <v>94.920999999999992</v>
      </c>
      <c r="AM320" s="172">
        <v>94.920999999999992</v>
      </c>
      <c r="AN320" s="172">
        <v>94.920999999999992</v>
      </c>
      <c r="AO320" s="172">
        <v>94.920999999999992</v>
      </c>
      <c r="AP320" s="172">
        <v>94.920999999999992</v>
      </c>
      <c r="AQ320" s="172">
        <v>94.920999999999992</v>
      </c>
      <c r="AR320" s="172">
        <v>94.920999999999992</v>
      </c>
      <c r="AS320" s="172">
        <v>94.920999999999992</v>
      </c>
      <c r="AT320" s="118"/>
      <c r="AU320" s="118"/>
      <c r="AV320" s="71"/>
      <c r="AW320" s="71"/>
      <c r="AX320" s="71"/>
      <c r="AY320" s="71"/>
      <c r="AZ320" s="71"/>
      <c r="BA320" s="71"/>
      <c r="BB320" s="71"/>
      <c r="BC320" s="111"/>
      <c r="BD320" s="149">
        <v>403100</v>
      </c>
      <c r="BE320" s="123"/>
      <c r="BF320" s="147"/>
      <c r="BG320" s="146"/>
      <c r="BH320" s="146"/>
      <c r="BI320" s="148"/>
      <c r="BJ320" s="148"/>
      <c r="BK320" s="107"/>
      <c r="BL320" s="71"/>
      <c r="BM320" s="71"/>
      <c r="BN320" s="71"/>
      <c r="BO320" s="142"/>
      <c r="BP320" s="172"/>
    </row>
    <row r="321" spans="1:68" ht="12.75" customHeight="1">
      <c r="A321" s="108"/>
      <c r="B321" s="149">
        <v>402530</v>
      </c>
      <c r="C321" s="123" t="s">
        <v>353</v>
      </c>
      <c r="D321" s="123" t="s">
        <v>354</v>
      </c>
      <c r="E321" s="110"/>
      <c r="F321" s="71"/>
      <c r="G321" s="71"/>
      <c r="H321" s="71"/>
      <c r="I321" s="146"/>
      <c r="J321" s="142">
        <v>0</v>
      </c>
      <c r="K321" s="142">
        <v>0</v>
      </c>
      <c r="L321" s="142">
        <v>0</v>
      </c>
      <c r="M321" s="142">
        <v>0</v>
      </c>
      <c r="N321" s="142">
        <v>0</v>
      </c>
      <c r="O321" s="142">
        <v>0</v>
      </c>
      <c r="P321" s="142">
        <v>0</v>
      </c>
      <c r="Q321" s="142">
        <v>0</v>
      </c>
      <c r="R321" s="142">
        <v>0</v>
      </c>
      <c r="S321" s="142">
        <v>0</v>
      </c>
      <c r="T321" s="142">
        <v>1.9519629999999999</v>
      </c>
      <c r="U321" s="142">
        <v>9.9999999999999992E-2</v>
      </c>
      <c r="V321" s="142">
        <v>0.28099999999999997</v>
      </c>
      <c r="W321" s="142">
        <v>0</v>
      </c>
      <c r="X321" s="142">
        <v>26.521999999999998</v>
      </c>
      <c r="Y321" s="142">
        <v>3.2839999999999998</v>
      </c>
      <c r="Z321" s="142">
        <v>4.4989999999999997</v>
      </c>
      <c r="AA321" s="142">
        <v>50.558999999999997</v>
      </c>
      <c r="AB321" s="142">
        <v>0.14199999999999999</v>
      </c>
      <c r="AC321" s="142">
        <v>6.399</v>
      </c>
      <c r="AD321" s="142">
        <v>1.895</v>
      </c>
      <c r="AE321" s="142">
        <v>0</v>
      </c>
      <c r="AF321" s="142">
        <v>18.266999999999999</v>
      </c>
      <c r="AG321" s="142">
        <v>4.2</v>
      </c>
      <c r="AH321" s="142">
        <v>204.38399999999999</v>
      </c>
      <c r="AI321" s="172">
        <v>204.38399999999999</v>
      </c>
      <c r="AJ321" s="172">
        <v>204.38399999999999</v>
      </c>
      <c r="AK321" s="172">
        <v>204.38399999999999</v>
      </c>
      <c r="AL321" s="172">
        <v>204.38399999999999</v>
      </c>
      <c r="AM321" s="172">
        <v>204.38399999999999</v>
      </c>
      <c r="AN321" s="172">
        <v>204.38399999999999</v>
      </c>
      <c r="AO321" s="172">
        <v>204.38399999999999</v>
      </c>
      <c r="AP321" s="172">
        <v>204.38399999999999</v>
      </c>
      <c r="AQ321" s="172">
        <v>204.38399999999999</v>
      </c>
      <c r="AR321" s="172">
        <v>204.38399999999999</v>
      </c>
      <c r="AS321" s="172">
        <v>204.38399999999999</v>
      </c>
      <c r="AT321" s="118"/>
      <c r="AU321" s="118"/>
      <c r="AV321" s="71"/>
      <c r="AW321" s="71"/>
      <c r="AX321" s="71"/>
      <c r="AY321" s="71"/>
      <c r="AZ321" s="71"/>
      <c r="BA321" s="71"/>
      <c r="BB321" s="71"/>
      <c r="BC321" s="111"/>
      <c r="BD321" s="149">
        <v>402530</v>
      </c>
      <c r="BE321" s="123"/>
      <c r="BF321" s="147"/>
      <c r="BG321" s="146"/>
      <c r="BH321" s="146"/>
      <c r="BI321" s="148"/>
      <c r="BJ321" s="148"/>
      <c r="BK321" s="107"/>
      <c r="BL321" s="71"/>
      <c r="BM321" s="71"/>
      <c r="BN321" s="71"/>
      <c r="BO321" s="142"/>
      <c r="BP321" s="172"/>
    </row>
    <row r="322" spans="1:68" ht="12.75" customHeight="1">
      <c r="A322" s="108"/>
      <c r="B322" s="149">
        <v>203000</v>
      </c>
      <c r="C322" s="123" t="s">
        <v>355</v>
      </c>
      <c r="D322" s="123" t="s">
        <v>356</v>
      </c>
      <c r="E322" s="110"/>
      <c r="F322" s="71"/>
      <c r="G322" s="71"/>
      <c r="H322" s="71"/>
      <c r="I322" s="146"/>
      <c r="J322" s="142">
        <v>0</v>
      </c>
      <c r="K322" s="142">
        <v>0</v>
      </c>
      <c r="L322" s="142">
        <v>0</v>
      </c>
      <c r="M322" s="142">
        <v>0</v>
      </c>
      <c r="N322" s="142">
        <v>0</v>
      </c>
      <c r="O322" s="142">
        <v>0</v>
      </c>
      <c r="P322" s="142">
        <v>0</v>
      </c>
      <c r="Q322" s="142">
        <v>0</v>
      </c>
      <c r="R322" s="142">
        <v>0</v>
      </c>
      <c r="S322" s="142">
        <v>0</v>
      </c>
      <c r="T322" s="142">
        <v>0</v>
      </c>
      <c r="U322" s="142">
        <v>0</v>
      </c>
      <c r="V322" s="142">
        <v>0</v>
      </c>
      <c r="W322" s="142">
        <v>0</v>
      </c>
      <c r="X322" s="142">
        <v>0</v>
      </c>
      <c r="Y322" s="142">
        <v>0</v>
      </c>
      <c r="Z322" s="142">
        <v>0</v>
      </c>
      <c r="AA322" s="142">
        <v>0</v>
      </c>
      <c r="AB322" s="142">
        <v>0</v>
      </c>
      <c r="AC322" s="142">
        <v>0</v>
      </c>
      <c r="AD322" s="142">
        <v>0</v>
      </c>
      <c r="AE322" s="142">
        <v>0</v>
      </c>
      <c r="AF322" s="142">
        <v>0</v>
      </c>
      <c r="AG322" s="142">
        <v>0</v>
      </c>
      <c r="AH322" s="142">
        <v>0</v>
      </c>
      <c r="AI322" s="172">
        <v>0</v>
      </c>
      <c r="AJ322" s="172">
        <v>0</v>
      </c>
      <c r="AK322" s="172">
        <v>0</v>
      </c>
      <c r="AL322" s="172">
        <v>0</v>
      </c>
      <c r="AM322" s="172">
        <v>0</v>
      </c>
      <c r="AN322" s="172">
        <v>0</v>
      </c>
      <c r="AO322" s="172">
        <v>0</v>
      </c>
      <c r="AP322" s="172">
        <v>0</v>
      </c>
      <c r="AQ322" s="172">
        <v>0</v>
      </c>
      <c r="AR322" s="172">
        <v>0</v>
      </c>
      <c r="AS322" s="172">
        <v>0</v>
      </c>
      <c r="AT322" s="118"/>
      <c r="AU322" s="118"/>
      <c r="AV322" s="71"/>
      <c r="AW322" s="71"/>
      <c r="AX322" s="71"/>
      <c r="AY322" s="71"/>
      <c r="AZ322" s="71"/>
      <c r="BA322" s="71"/>
      <c r="BB322" s="71"/>
      <c r="BC322" s="111"/>
      <c r="BD322" s="149">
        <v>203000</v>
      </c>
      <c r="BE322" s="123"/>
      <c r="BF322" s="147"/>
      <c r="BG322" s="146"/>
      <c r="BH322" s="146"/>
      <c r="BI322" s="148"/>
      <c r="BJ322" s="148"/>
      <c r="BK322" s="107"/>
      <c r="BL322" s="71"/>
      <c r="BM322" s="71"/>
      <c r="BN322" s="71"/>
      <c r="BO322" s="142"/>
      <c r="BP322" s="172"/>
    </row>
    <row r="323" spans="1:68" ht="12.75" customHeight="1">
      <c r="A323" s="108"/>
      <c r="B323" s="149">
        <v>203010</v>
      </c>
      <c r="C323" s="123" t="s">
        <v>357</v>
      </c>
      <c r="D323" s="123" t="s">
        <v>358</v>
      </c>
      <c r="E323" s="110"/>
      <c r="F323" s="71"/>
      <c r="G323" s="71"/>
      <c r="H323" s="71"/>
      <c r="I323" s="146"/>
      <c r="J323" s="142">
        <v>0</v>
      </c>
      <c r="K323" s="142">
        <v>0</v>
      </c>
      <c r="L323" s="142">
        <v>0</v>
      </c>
      <c r="M323" s="142">
        <v>0</v>
      </c>
      <c r="N323" s="142">
        <v>0</v>
      </c>
      <c r="O323" s="142">
        <v>0</v>
      </c>
      <c r="P323" s="142">
        <v>0</v>
      </c>
      <c r="Q323" s="142">
        <v>0</v>
      </c>
      <c r="R323" s="142">
        <v>0</v>
      </c>
      <c r="S323" s="142">
        <v>0</v>
      </c>
      <c r="T323" s="142">
        <v>0</v>
      </c>
      <c r="U323" s="142">
        <v>0</v>
      </c>
      <c r="V323" s="142">
        <v>0</v>
      </c>
      <c r="W323" s="142">
        <v>0</v>
      </c>
      <c r="X323" s="142">
        <v>0</v>
      </c>
      <c r="Y323" s="142">
        <v>0</v>
      </c>
      <c r="Z323" s="142">
        <v>0</v>
      </c>
      <c r="AA323" s="142">
        <v>0</v>
      </c>
      <c r="AB323" s="142">
        <v>0</v>
      </c>
      <c r="AC323" s="142">
        <v>0</v>
      </c>
      <c r="AD323" s="142">
        <v>0</v>
      </c>
      <c r="AE323" s="142">
        <v>0</v>
      </c>
      <c r="AF323" s="142">
        <v>0</v>
      </c>
      <c r="AG323" s="142">
        <v>0</v>
      </c>
      <c r="AH323" s="142">
        <v>0</v>
      </c>
      <c r="AI323" s="172">
        <v>0</v>
      </c>
      <c r="AJ323" s="172">
        <v>0</v>
      </c>
      <c r="AK323" s="172">
        <v>0</v>
      </c>
      <c r="AL323" s="172">
        <v>0</v>
      </c>
      <c r="AM323" s="172">
        <v>0</v>
      </c>
      <c r="AN323" s="172">
        <v>0</v>
      </c>
      <c r="AO323" s="172">
        <v>0</v>
      </c>
      <c r="AP323" s="172">
        <v>0</v>
      </c>
      <c r="AQ323" s="172">
        <v>0</v>
      </c>
      <c r="AR323" s="172">
        <v>0</v>
      </c>
      <c r="AS323" s="172">
        <v>0</v>
      </c>
      <c r="AT323" s="118"/>
      <c r="AU323" s="118"/>
      <c r="AV323" s="71"/>
      <c r="AW323" s="71"/>
      <c r="AX323" s="71"/>
      <c r="AY323" s="71"/>
      <c r="AZ323" s="71"/>
      <c r="BA323" s="71"/>
      <c r="BB323" s="71"/>
      <c r="BC323" s="111"/>
      <c r="BD323" s="149">
        <v>203010</v>
      </c>
      <c r="BE323" s="123"/>
      <c r="BF323" s="147"/>
      <c r="BG323" s="146"/>
      <c r="BH323" s="146"/>
      <c r="BI323" s="148"/>
      <c r="BJ323" s="148"/>
      <c r="BK323" s="107"/>
      <c r="BL323" s="71"/>
      <c r="BM323" s="71"/>
      <c r="BN323" s="71"/>
      <c r="BO323" s="142"/>
      <c r="BP323" s="172"/>
    </row>
    <row r="324" spans="1:68" ht="12.75" customHeight="1">
      <c r="A324" s="108"/>
      <c r="B324" s="109"/>
      <c r="C324" s="123"/>
      <c r="D324" s="123"/>
      <c r="E324" s="110"/>
      <c r="F324" s="71"/>
      <c r="G324" s="71"/>
      <c r="H324" s="71"/>
      <c r="I324" s="146"/>
      <c r="J324" s="142"/>
      <c r="K324" s="142"/>
      <c r="L324" s="142"/>
      <c r="M324" s="142"/>
      <c r="N324" s="142"/>
      <c r="O324" s="142"/>
      <c r="P324" s="142"/>
      <c r="Q324" s="142"/>
      <c r="R324" s="142"/>
      <c r="S324" s="142"/>
      <c r="T324" s="142"/>
      <c r="U324" s="142"/>
      <c r="V324" s="142"/>
      <c r="W324" s="142"/>
      <c r="X324" s="142"/>
      <c r="Y324" s="142"/>
      <c r="Z324" s="142"/>
      <c r="AA324" s="142"/>
      <c r="AB324" s="142"/>
      <c r="AC324" s="142"/>
      <c r="AD324" s="142"/>
      <c r="AE324" s="142"/>
      <c r="AF324" s="142"/>
      <c r="AG324" s="142"/>
      <c r="AH324" s="142"/>
      <c r="AI324" s="142"/>
      <c r="AJ324" s="142"/>
      <c r="AK324" s="142"/>
      <c r="AL324" s="142"/>
      <c r="AM324" s="142"/>
      <c r="AN324" s="142"/>
      <c r="AO324" s="142"/>
      <c r="AP324" s="142"/>
      <c r="AQ324" s="142"/>
      <c r="AR324" s="142"/>
      <c r="AS324" s="142"/>
      <c r="AT324" s="118"/>
      <c r="AU324" s="118"/>
      <c r="AV324" s="71"/>
      <c r="AW324" s="71"/>
      <c r="AX324" s="71"/>
      <c r="AY324" s="71"/>
      <c r="AZ324" s="71"/>
      <c r="BA324" s="71"/>
      <c r="BB324" s="71"/>
      <c r="BC324" s="111"/>
      <c r="BD324" s="109"/>
      <c r="BE324" s="123"/>
      <c r="BF324" s="112"/>
      <c r="BG324" s="71"/>
      <c r="BH324" s="71"/>
      <c r="BI324" s="113"/>
      <c r="BJ324" s="113"/>
      <c r="BK324" s="107"/>
      <c r="BL324" s="71"/>
      <c r="BM324" s="71"/>
      <c r="BN324" s="71"/>
      <c r="BO324" s="142"/>
      <c r="BP324" s="142"/>
    </row>
    <row r="325" spans="1:68" ht="12.75" customHeight="1">
      <c r="A325" s="108"/>
      <c r="B325" s="109">
        <v>202900</v>
      </c>
      <c r="C325" s="123" t="s">
        <v>359</v>
      </c>
      <c r="D325" s="123" t="s">
        <v>360</v>
      </c>
      <c r="E325" s="110"/>
      <c r="F325" s="71"/>
      <c r="G325" s="71"/>
      <c r="H325" s="71"/>
      <c r="I325" s="146"/>
      <c r="J325" s="142">
        <v>0</v>
      </c>
      <c r="K325" s="142">
        <v>0</v>
      </c>
      <c r="L325" s="142">
        <v>0</v>
      </c>
      <c r="M325" s="142">
        <v>1.4208879999999999</v>
      </c>
      <c r="N325" s="142">
        <v>0</v>
      </c>
      <c r="O325" s="142">
        <v>1.267382</v>
      </c>
      <c r="P325" s="142">
        <v>0.42434299999999997</v>
      </c>
      <c r="Q325" s="142">
        <v>7.4511579999999995</v>
      </c>
      <c r="R325" s="142">
        <v>11.379558999999999</v>
      </c>
      <c r="S325" s="142">
        <v>31.694074999999998</v>
      </c>
      <c r="T325" s="142">
        <v>22.940341</v>
      </c>
      <c r="U325" s="142">
        <v>23.86</v>
      </c>
      <c r="V325" s="142">
        <v>3.109</v>
      </c>
      <c r="W325" s="142">
        <v>1.544</v>
      </c>
      <c r="X325" s="142">
        <v>4.5869999999999997</v>
      </c>
      <c r="Y325" s="142">
        <v>6.8529999999999998</v>
      </c>
      <c r="Z325" s="142">
        <v>5.6689999999999996</v>
      </c>
      <c r="AA325" s="142">
        <v>1.2489999999999999</v>
      </c>
      <c r="AB325" s="142">
        <v>1.8559999999999999</v>
      </c>
      <c r="AC325" s="142">
        <v>0.378</v>
      </c>
      <c r="AD325" s="142">
        <v>0.51200000000000001</v>
      </c>
      <c r="AE325" s="142">
        <v>0.45599999999999996</v>
      </c>
      <c r="AF325" s="142">
        <v>1.1499999999999999</v>
      </c>
      <c r="AG325" s="142">
        <v>2.6359999999999997</v>
      </c>
      <c r="AH325" s="142">
        <v>11.164999999999999</v>
      </c>
      <c r="AI325" s="172">
        <v>11.164999999999999</v>
      </c>
      <c r="AJ325" s="172">
        <v>11.164999999999999</v>
      </c>
      <c r="AK325" s="172">
        <v>11.164999999999999</v>
      </c>
      <c r="AL325" s="172">
        <v>11.164999999999999</v>
      </c>
      <c r="AM325" s="172">
        <v>11.164999999999999</v>
      </c>
      <c r="AN325" s="172">
        <v>11.164999999999999</v>
      </c>
      <c r="AO325" s="172">
        <v>11.164999999999999</v>
      </c>
      <c r="AP325" s="172">
        <v>11.164999999999999</v>
      </c>
      <c r="AQ325" s="172">
        <v>11.164999999999999</v>
      </c>
      <c r="AR325" s="172">
        <v>11.164999999999999</v>
      </c>
      <c r="AS325" s="172">
        <v>11.164999999999999</v>
      </c>
      <c r="AT325" s="118"/>
      <c r="AU325" s="118"/>
      <c r="AV325" s="71"/>
      <c r="AW325" s="71"/>
      <c r="AX325" s="71"/>
      <c r="AY325" s="71"/>
      <c r="AZ325" s="71"/>
      <c r="BA325" s="71"/>
      <c r="BB325" s="71"/>
      <c r="BC325" s="111"/>
      <c r="BD325" s="109">
        <v>202900</v>
      </c>
      <c r="BE325" s="123"/>
      <c r="BF325" s="112"/>
      <c r="BG325" s="71"/>
      <c r="BH325" s="71"/>
      <c r="BI325" s="113"/>
      <c r="BJ325" s="113"/>
      <c r="BK325" s="107"/>
      <c r="BL325" s="71"/>
      <c r="BM325" s="71"/>
      <c r="BN325" s="71"/>
      <c r="BO325" s="142"/>
      <c r="BP325" s="172"/>
    </row>
    <row r="326" spans="1:68" ht="12.75" customHeight="1">
      <c r="A326" s="108"/>
      <c r="B326" s="109">
        <v>202910</v>
      </c>
      <c r="C326" s="123" t="s">
        <v>361</v>
      </c>
      <c r="D326" s="123" t="s">
        <v>362</v>
      </c>
      <c r="E326" s="110"/>
      <c r="F326" s="71"/>
      <c r="G326" s="71"/>
      <c r="H326" s="71"/>
      <c r="I326" s="146"/>
      <c r="J326" s="142">
        <v>8.3335319999999999</v>
      </c>
      <c r="K326" s="142">
        <v>18.567460000000001</v>
      </c>
      <c r="L326" s="142">
        <v>2.7795999999999998E-2</v>
      </c>
      <c r="M326" s="142">
        <v>0</v>
      </c>
      <c r="N326" s="142">
        <v>1.477087</v>
      </c>
      <c r="O326" s="142">
        <v>0.54130899999999993</v>
      </c>
      <c r="P326" s="142">
        <v>0.14749599999999999</v>
      </c>
      <c r="Q326" s="142">
        <v>0.47714699999999999</v>
      </c>
      <c r="R326" s="142">
        <v>0</v>
      </c>
      <c r="S326" s="142">
        <v>7.8484889999999998</v>
      </c>
      <c r="T326" s="142">
        <v>5.4073859999999998</v>
      </c>
      <c r="U326" s="142">
        <v>40.498999999999995</v>
      </c>
      <c r="V326" s="142">
        <v>14.273999999999999</v>
      </c>
      <c r="W326" s="142">
        <v>14.161</v>
      </c>
      <c r="X326" s="142">
        <v>18.308</v>
      </c>
      <c r="Y326" s="142">
        <v>6.2509999999999994</v>
      </c>
      <c r="Z326" s="142">
        <v>11.588999999999999</v>
      </c>
      <c r="AA326" s="142">
        <v>16.158999999999999</v>
      </c>
      <c r="AB326" s="142">
        <v>18.298999999999999</v>
      </c>
      <c r="AC326" s="142">
        <v>8.0969999999999995</v>
      </c>
      <c r="AD326" s="142">
        <v>3.766</v>
      </c>
      <c r="AE326" s="142">
        <v>11.013999999999999</v>
      </c>
      <c r="AF326" s="142">
        <v>13.822999999999999</v>
      </c>
      <c r="AG326" s="142">
        <v>7.9159999999999995</v>
      </c>
      <c r="AH326" s="142">
        <v>5.59</v>
      </c>
      <c r="AI326" s="172">
        <v>5.59</v>
      </c>
      <c r="AJ326" s="172">
        <v>5.59</v>
      </c>
      <c r="AK326" s="172">
        <v>5.59</v>
      </c>
      <c r="AL326" s="172">
        <v>5.59</v>
      </c>
      <c r="AM326" s="172">
        <v>5.59</v>
      </c>
      <c r="AN326" s="172">
        <v>5.59</v>
      </c>
      <c r="AO326" s="172">
        <v>5.59</v>
      </c>
      <c r="AP326" s="172">
        <v>5.59</v>
      </c>
      <c r="AQ326" s="172">
        <v>5.59</v>
      </c>
      <c r="AR326" s="172">
        <v>5.59</v>
      </c>
      <c r="AS326" s="172">
        <v>5.59</v>
      </c>
      <c r="AT326" s="118"/>
      <c r="AU326" s="118"/>
      <c r="AV326" s="71"/>
      <c r="AW326" s="71"/>
      <c r="AX326" s="71"/>
      <c r="AY326" s="71"/>
      <c r="AZ326" s="71"/>
      <c r="BA326" s="71"/>
      <c r="BB326" s="71"/>
      <c r="BC326" s="111"/>
      <c r="BD326" s="109">
        <v>202910</v>
      </c>
      <c r="BE326" s="123"/>
      <c r="BF326" s="112"/>
      <c r="BG326" s="71"/>
      <c r="BH326" s="71"/>
      <c r="BI326" s="113"/>
      <c r="BJ326" s="113"/>
      <c r="BK326" s="107"/>
      <c r="BL326" s="71"/>
      <c r="BM326" s="71"/>
      <c r="BN326" s="71"/>
      <c r="BO326" s="142"/>
      <c r="BP326" s="172"/>
    </row>
    <row r="327" spans="1:68" ht="12.75" customHeight="1">
      <c r="A327" s="108"/>
      <c r="B327" s="109">
        <v>291800</v>
      </c>
      <c r="C327" s="123" t="s">
        <v>363</v>
      </c>
      <c r="D327" s="123" t="s">
        <v>167</v>
      </c>
      <c r="E327" s="110"/>
      <c r="F327" s="71"/>
      <c r="G327" s="71"/>
      <c r="H327" s="71"/>
      <c r="I327" s="146"/>
      <c r="J327" s="142">
        <v>0</v>
      </c>
      <c r="K327" s="142">
        <v>0</v>
      </c>
      <c r="L327" s="142">
        <v>0</v>
      </c>
      <c r="M327" s="142">
        <v>0</v>
      </c>
      <c r="N327" s="142">
        <v>0</v>
      </c>
      <c r="O327" s="142">
        <v>0</v>
      </c>
      <c r="P327" s="142">
        <v>0</v>
      </c>
      <c r="Q327" s="142">
        <v>0</v>
      </c>
      <c r="R327" s="142">
        <v>0</v>
      </c>
      <c r="S327" s="142">
        <v>0</v>
      </c>
      <c r="T327" s="142">
        <v>0</v>
      </c>
      <c r="U327" s="142">
        <v>0</v>
      </c>
      <c r="V327" s="142">
        <v>0</v>
      </c>
      <c r="W327" s="142">
        <v>0</v>
      </c>
      <c r="X327" s="142">
        <v>0</v>
      </c>
      <c r="Y327" s="142">
        <v>0</v>
      </c>
      <c r="Z327" s="142">
        <v>0</v>
      </c>
      <c r="AA327" s="142">
        <v>0</v>
      </c>
      <c r="AB327" s="142">
        <v>0</v>
      </c>
      <c r="AC327" s="142">
        <v>0</v>
      </c>
      <c r="AD327" s="142">
        <v>0</v>
      </c>
      <c r="AE327" s="142">
        <v>0</v>
      </c>
      <c r="AF327" s="142">
        <v>0</v>
      </c>
      <c r="AG327" s="142">
        <v>0</v>
      </c>
      <c r="AH327" s="142">
        <v>0</v>
      </c>
      <c r="AI327" s="172">
        <v>0</v>
      </c>
      <c r="AJ327" s="172">
        <v>0</v>
      </c>
      <c r="AK327" s="172">
        <v>0</v>
      </c>
      <c r="AL327" s="172">
        <v>0</v>
      </c>
      <c r="AM327" s="172">
        <v>0</v>
      </c>
      <c r="AN327" s="172">
        <v>0</v>
      </c>
      <c r="AO327" s="172">
        <v>0</v>
      </c>
      <c r="AP327" s="172">
        <v>0</v>
      </c>
      <c r="AQ327" s="172">
        <v>0</v>
      </c>
      <c r="AR327" s="172">
        <v>0</v>
      </c>
      <c r="AS327" s="172">
        <v>0</v>
      </c>
      <c r="AT327" s="118"/>
      <c r="AU327" s="118"/>
      <c r="AV327" s="71"/>
      <c r="AW327" s="71"/>
      <c r="AX327" s="71"/>
      <c r="AY327" s="71"/>
      <c r="AZ327" s="71"/>
      <c r="BA327" s="71"/>
      <c r="BB327" s="71"/>
      <c r="BC327" s="111"/>
      <c r="BD327" s="109">
        <v>291800</v>
      </c>
      <c r="BE327" s="123"/>
      <c r="BF327" s="112"/>
      <c r="BG327" s="71"/>
      <c r="BH327" s="71"/>
      <c r="BI327" s="113"/>
      <c r="BJ327" s="113"/>
      <c r="BK327" s="107"/>
      <c r="BL327" s="71"/>
      <c r="BM327" s="71"/>
      <c r="BN327" s="71"/>
      <c r="BO327" s="142"/>
      <c r="BP327" s="172"/>
    </row>
    <row r="328" spans="1:68" ht="12.75" customHeight="1">
      <c r="A328" s="108"/>
      <c r="B328" s="109"/>
      <c r="C328" s="123"/>
      <c r="D328" s="123"/>
      <c r="E328" s="110"/>
      <c r="F328" s="71"/>
      <c r="G328" s="71"/>
      <c r="H328" s="71"/>
      <c r="I328" s="146"/>
      <c r="J328" s="142"/>
      <c r="K328" s="142"/>
      <c r="L328" s="142"/>
      <c r="M328" s="142"/>
      <c r="N328" s="142"/>
      <c r="O328" s="142"/>
      <c r="P328" s="142"/>
      <c r="Q328" s="142"/>
      <c r="R328" s="142"/>
      <c r="S328" s="142"/>
      <c r="T328" s="142"/>
      <c r="U328" s="142"/>
      <c r="V328" s="142"/>
      <c r="W328" s="142"/>
      <c r="X328" s="142"/>
      <c r="Y328" s="142"/>
      <c r="Z328" s="142"/>
      <c r="AA328" s="142"/>
      <c r="AB328" s="142"/>
      <c r="AC328" s="142"/>
      <c r="AD328" s="142"/>
      <c r="AE328" s="142"/>
      <c r="AF328" s="142"/>
      <c r="AG328" s="142"/>
      <c r="AH328" s="142"/>
      <c r="AI328" s="142"/>
      <c r="AJ328" s="142"/>
      <c r="AK328" s="142"/>
      <c r="AL328" s="142"/>
      <c r="AM328" s="142"/>
      <c r="AN328" s="142"/>
      <c r="AO328" s="142"/>
      <c r="AP328" s="142"/>
      <c r="AQ328" s="142"/>
      <c r="AR328" s="142"/>
      <c r="AS328" s="142"/>
      <c r="AT328" s="118"/>
      <c r="AU328" s="118"/>
      <c r="AV328" s="71"/>
      <c r="AW328" s="71"/>
      <c r="AX328" s="71"/>
      <c r="AY328" s="71"/>
      <c r="AZ328" s="71"/>
      <c r="BA328" s="71"/>
      <c r="BB328" s="71"/>
      <c r="BC328" s="111"/>
      <c r="BD328" s="109"/>
      <c r="BE328" s="123"/>
      <c r="BF328" s="112"/>
      <c r="BG328" s="71"/>
      <c r="BH328" s="71"/>
      <c r="BI328" s="113"/>
      <c r="BJ328" s="113"/>
      <c r="BK328" s="107"/>
      <c r="BL328" s="71"/>
      <c r="BM328" s="71"/>
      <c r="BN328" s="71"/>
      <c r="BO328" s="142"/>
      <c r="BP328" s="142"/>
    </row>
    <row r="329" spans="1:68" ht="12.75" customHeight="1">
      <c r="A329" s="108"/>
      <c r="B329" s="109">
        <v>111640</v>
      </c>
      <c r="C329" s="123" t="s">
        <v>364</v>
      </c>
      <c r="D329" s="123" t="s">
        <v>365</v>
      </c>
      <c r="E329" s="110"/>
      <c r="F329" s="71"/>
      <c r="G329" s="71"/>
      <c r="H329" s="71"/>
      <c r="I329" s="146"/>
      <c r="J329" s="142">
        <v>697.04983199999992</v>
      </c>
      <c r="K329" s="142">
        <v>538.95192099999997</v>
      </c>
      <c r="L329" s="142">
        <v>414.357439</v>
      </c>
      <c r="M329" s="142">
        <v>351.800633</v>
      </c>
      <c r="N329" s="142">
        <v>168.67260399999998</v>
      </c>
      <c r="O329" s="142">
        <v>132.05396999999999</v>
      </c>
      <c r="P329" s="142">
        <v>142.94218499999999</v>
      </c>
      <c r="Q329" s="142">
        <v>122.96292299999999</v>
      </c>
      <c r="R329" s="142">
        <v>217.445843</v>
      </c>
      <c r="S329" s="142">
        <v>236.03499399999998</v>
      </c>
      <c r="T329" s="142">
        <v>231.630484</v>
      </c>
      <c r="U329" s="142">
        <v>604.13200000000018</v>
      </c>
      <c r="V329" s="142">
        <v>494.62099999999998</v>
      </c>
      <c r="W329" s="142">
        <v>98.108000000000061</v>
      </c>
      <c r="X329" s="142">
        <v>92.754000000000019</v>
      </c>
      <c r="Y329" s="142">
        <v>287.524</v>
      </c>
      <c r="Z329" s="142">
        <v>382.32800000000003</v>
      </c>
      <c r="AA329" s="142">
        <v>752.10799999999972</v>
      </c>
      <c r="AB329" s="142">
        <v>513.31000000000006</v>
      </c>
      <c r="AC329" s="142">
        <v>609.12900000000002</v>
      </c>
      <c r="AD329" s="142">
        <v>949.90800000000002</v>
      </c>
      <c r="AE329" s="142">
        <v>1266.1790000000001</v>
      </c>
      <c r="AF329" s="142">
        <v>1468.3419999999999</v>
      </c>
      <c r="AG329" s="142">
        <v>1130.4349999999999</v>
      </c>
      <c r="AH329" s="142">
        <v>1222.0679999999998</v>
      </c>
      <c r="AI329" s="172">
        <v>1222.0679999999998</v>
      </c>
      <c r="AJ329" s="172">
        <v>1222.0679999999998</v>
      </c>
      <c r="AK329" s="172">
        <v>1222.0679999999998</v>
      </c>
      <c r="AL329" s="172">
        <v>1222.0679999999998</v>
      </c>
      <c r="AM329" s="172">
        <v>1222.0679999999998</v>
      </c>
      <c r="AN329" s="172">
        <v>1222.0679999999998</v>
      </c>
      <c r="AO329" s="172">
        <v>1222.0679999999998</v>
      </c>
      <c r="AP329" s="172">
        <v>1222.0679999999998</v>
      </c>
      <c r="AQ329" s="172">
        <v>1222.0679999999998</v>
      </c>
      <c r="AR329" s="172">
        <v>1222.0679999999998</v>
      </c>
      <c r="AS329" s="172">
        <v>1222.0679999999998</v>
      </c>
      <c r="AT329" s="118"/>
      <c r="AU329" s="118"/>
      <c r="AV329" s="71"/>
      <c r="AW329" s="71"/>
      <c r="AX329" s="71"/>
      <c r="AY329" s="71"/>
      <c r="AZ329" s="71"/>
      <c r="BA329" s="71"/>
      <c r="BB329" s="71"/>
      <c r="BC329" s="111"/>
      <c r="BD329" s="109">
        <v>111640</v>
      </c>
      <c r="BE329" s="123" t="s">
        <v>364</v>
      </c>
      <c r="BF329" s="147">
        <v>1222.0679999999998</v>
      </c>
      <c r="BG329" s="146">
        <v>1222.0679999999998</v>
      </c>
      <c r="BH329" s="146">
        <v>1222.0679999999998</v>
      </c>
      <c r="BI329" s="148">
        <v>1222.0679999999998</v>
      </c>
      <c r="BJ329" s="148">
        <v>1222.0679999999998</v>
      </c>
      <c r="BK329" s="107"/>
      <c r="BL329" s="71"/>
      <c r="BM329" s="71"/>
      <c r="BN329" s="71"/>
      <c r="BO329" s="142"/>
      <c r="BP329" s="172"/>
    </row>
    <row r="330" spans="1:68" ht="12.75" customHeight="1">
      <c r="A330" s="108"/>
      <c r="B330" s="109"/>
      <c r="C330" s="123"/>
      <c r="D330" s="123"/>
      <c r="E330" s="110"/>
      <c r="F330" s="71"/>
      <c r="G330" s="71"/>
      <c r="H330" s="71"/>
      <c r="I330" s="156"/>
      <c r="J330" s="157"/>
      <c r="K330" s="157"/>
      <c r="L330" s="157"/>
      <c r="M330" s="157"/>
      <c r="N330" s="157"/>
      <c r="O330" s="157"/>
      <c r="P330" s="157"/>
      <c r="Q330" s="157"/>
      <c r="R330" s="157"/>
      <c r="S330" s="157"/>
      <c r="T330" s="157"/>
      <c r="U330" s="157"/>
      <c r="V330" s="157"/>
      <c r="W330" s="157"/>
      <c r="X330" s="157"/>
      <c r="Y330" s="157"/>
      <c r="Z330" s="157"/>
      <c r="AA330" s="157"/>
      <c r="AB330" s="157"/>
      <c r="AC330" s="157"/>
      <c r="AD330" s="157"/>
      <c r="AE330" s="157"/>
      <c r="AF330" s="157"/>
      <c r="AG330" s="157"/>
      <c r="AH330" s="157"/>
      <c r="AI330" s="157"/>
      <c r="AJ330" s="157"/>
      <c r="AK330" s="157"/>
      <c r="AL330" s="157"/>
      <c r="AM330" s="157"/>
      <c r="AN330" s="157"/>
      <c r="AO330" s="157"/>
      <c r="AP330" s="157"/>
      <c r="AQ330" s="157"/>
      <c r="AR330" s="157"/>
      <c r="AS330" s="157"/>
      <c r="AT330" s="118"/>
      <c r="AU330" s="118"/>
      <c r="AV330" s="71"/>
      <c r="AW330" s="71"/>
      <c r="AX330" s="71"/>
      <c r="AY330" s="71"/>
      <c r="AZ330" s="71"/>
      <c r="BA330" s="71"/>
      <c r="BB330" s="71"/>
      <c r="BC330" s="111"/>
      <c r="BD330" s="109"/>
      <c r="BE330" s="123"/>
      <c r="BF330" s="124"/>
      <c r="BG330" s="125"/>
      <c r="BH330" s="125"/>
      <c r="BI330" s="126"/>
      <c r="BJ330" s="126"/>
      <c r="BK330" s="107"/>
      <c r="BL330" s="71"/>
      <c r="BM330" s="71"/>
      <c r="BN330" s="71"/>
      <c r="BO330" s="157"/>
      <c r="BP330" s="157"/>
    </row>
    <row r="331" spans="1:68" ht="12.75" customHeight="1">
      <c r="A331" s="108"/>
      <c r="B331" s="109"/>
      <c r="C331" s="123"/>
      <c r="D331" s="123"/>
      <c r="E331" s="110"/>
      <c r="F331" s="71"/>
      <c r="G331" s="71"/>
      <c r="H331" s="71"/>
      <c r="I331" s="156"/>
      <c r="J331" s="157"/>
      <c r="K331" s="157"/>
      <c r="L331" s="157"/>
      <c r="M331" s="157"/>
      <c r="N331" s="157"/>
      <c r="O331" s="157"/>
      <c r="P331" s="157"/>
      <c r="Q331" s="157"/>
      <c r="R331" s="157"/>
      <c r="S331" s="157"/>
      <c r="T331" s="157"/>
      <c r="U331" s="157"/>
      <c r="V331" s="157"/>
      <c r="W331" s="157"/>
      <c r="X331" s="157"/>
      <c r="Y331" s="157"/>
      <c r="Z331" s="157"/>
      <c r="AA331" s="157"/>
      <c r="AB331" s="157"/>
      <c r="AC331" s="157"/>
      <c r="AD331" s="157"/>
      <c r="AE331" s="157"/>
      <c r="AF331" s="157"/>
      <c r="AG331" s="157"/>
      <c r="AH331" s="157"/>
      <c r="AI331" s="157"/>
      <c r="AJ331" s="157"/>
      <c r="AK331" s="157"/>
      <c r="AL331" s="157"/>
      <c r="AM331" s="157"/>
      <c r="AN331" s="157"/>
      <c r="AO331" s="157"/>
      <c r="AP331" s="157"/>
      <c r="AQ331" s="157"/>
      <c r="AR331" s="157"/>
      <c r="AS331" s="157"/>
      <c r="AT331" s="118"/>
      <c r="AU331" s="118"/>
      <c r="AV331" s="71"/>
      <c r="AW331" s="71"/>
      <c r="AX331" s="71"/>
      <c r="AY331" s="71"/>
      <c r="AZ331" s="71"/>
      <c r="BA331" s="71"/>
      <c r="BB331" s="71"/>
      <c r="BC331" s="111"/>
      <c r="BD331" s="109"/>
      <c r="BE331" s="123"/>
      <c r="BF331" s="112"/>
      <c r="BG331" s="71"/>
      <c r="BH331" s="71"/>
      <c r="BI331" s="113"/>
      <c r="BJ331" s="113"/>
      <c r="BK331" s="107"/>
      <c r="BL331" s="71"/>
      <c r="BM331" s="71"/>
      <c r="BN331" s="71"/>
      <c r="BO331" s="157"/>
      <c r="BP331" s="157"/>
    </row>
    <row r="332" spans="1:68" ht="12.75" customHeight="1">
      <c r="A332" s="108"/>
      <c r="B332" s="109">
        <v>111930</v>
      </c>
      <c r="C332" s="123" t="s">
        <v>366</v>
      </c>
      <c r="D332" s="123" t="s">
        <v>367</v>
      </c>
      <c r="E332" s="110"/>
      <c r="F332" s="71"/>
      <c r="G332" s="71"/>
      <c r="H332" s="71"/>
      <c r="I332" s="146"/>
      <c r="J332" s="142">
        <v>338.946078</v>
      </c>
      <c r="K332" s="142">
        <v>318.44671399999999</v>
      </c>
      <c r="L332" s="142">
        <v>430.71706399999999</v>
      </c>
      <c r="M332" s="142">
        <v>306.38212199999998</v>
      </c>
      <c r="N332" s="142">
        <v>27.502696</v>
      </c>
      <c r="O332" s="142">
        <v>384.68434600000001</v>
      </c>
      <c r="P332" s="142">
        <v>399.83157599999998</v>
      </c>
      <c r="Q332" s="142">
        <v>371.223209</v>
      </c>
      <c r="R332" s="142">
        <v>454.57805199999996</v>
      </c>
      <c r="S332" s="142">
        <v>631.42574100000002</v>
      </c>
      <c r="T332" s="142">
        <v>533.674127</v>
      </c>
      <c r="U332" s="142">
        <v>469.678</v>
      </c>
      <c r="V332" s="142">
        <v>465.42199999999997</v>
      </c>
      <c r="W332" s="142">
        <v>873.23299999999995</v>
      </c>
      <c r="X332" s="142">
        <v>1029.96</v>
      </c>
      <c r="Y332" s="142">
        <v>1214.115</v>
      </c>
      <c r="Z332" s="142">
        <v>1171.5609999999999</v>
      </c>
      <c r="AA332" s="142">
        <v>1129.4059999999999</v>
      </c>
      <c r="AB332" s="142">
        <v>1267.9389999999999</v>
      </c>
      <c r="AC332" s="142">
        <v>1390.2739999999999</v>
      </c>
      <c r="AD332" s="142">
        <v>976.52699999999993</v>
      </c>
      <c r="AE332" s="142">
        <v>1100.8630000000001</v>
      </c>
      <c r="AF332" s="142">
        <v>1085.7570000000001</v>
      </c>
      <c r="AG332" s="142">
        <v>1003.101</v>
      </c>
      <c r="AH332" s="142">
        <v>945.07599999999991</v>
      </c>
      <c r="AI332" s="172">
        <v>945.07599999999991</v>
      </c>
      <c r="AJ332" s="172">
        <v>945.07599999999991</v>
      </c>
      <c r="AK332" s="172">
        <v>945.07599999999991</v>
      </c>
      <c r="AL332" s="172">
        <v>945.07599999999991</v>
      </c>
      <c r="AM332" s="172">
        <v>945.07599999999991</v>
      </c>
      <c r="AN332" s="172">
        <v>945.07599999999991</v>
      </c>
      <c r="AO332" s="172">
        <v>945.07599999999991</v>
      </c>
      <c r="AP332" s="172">
        <v>945.07599999999991</v>
      </c>
      <c r="AQ332" s="172">
        <v>945.07599999999991</v>
      </c>
      <c r="AR332" s="172">
        <v>945.07599999999991</v>
      </c>
      <c r="AS332" s="172">
        <v>945.07599999999991</v>
      </c>
      <c r="AT332" s="118"/>
      <c r="AU332" s="118"/>
      <c r="AV332" s="71"/>
      <c r="AW332" s="71"/>
      <c r="AX332" s="71"/>
      <c r="AY332" s="71"/>
      <c r="AZ332" s="71"/>
      <c r="BA332" s="71"/>
      <c r="BB332" s="71"/>
      <c r="BC332" s="111"/>
      <c r="BD332" s="109">
        <v>111930</v>
      </c>
      <c r="BE332" s="123" t="s">
        <v>366</v>
      </c>
      <c r="BF332" s="147">
        <v>945.07599999999991</v>
      </c>
      <c r="BG332" s="146">
        <v>945.07599999999991</v>
      </c>
      <c r="BH332" s="146">
        <v>945.07599999999991</v>
      </c>
      <c r="BI332" s="148">
        <v>945.07599999999991</v>
      </c>
      <c r="BJ332" s="148">
        <v>945.07599999999991</v>
      </c>
      <c r="BK332" s="107"/>
      <c r="BL332" s="71"/>
      <c r="BM332" s="71"/>
      <c r="BN332" s="71"/>
      <c r="BO332" s="142"/>
      <c r="BP332" s="172"/>
    </row>
    <row r="333" spans="1:68" ht="12.75" customHeight="1">
      <c r="A333" s="108"/>
      <c r="B333" s="109">
        <v>111330</v>
      </c>
      <c r="C333" s="123" t="s">
        <v>368</v>
      </c>
      <c r="D333" s="123" t="s">
        <v>369</v>
      </c>
      <c r="E333" s="110"/>
      <c r="F333" s="71"/>
      <c r="G333" s="71"/>
      <c r="H333" s="71"/>
      <c r="I333" s="146"/>
      <c r="J333" s="142">
        <v>0</v>
      </c>
      <c r="K333" s="142">
        <v>0</v>
      </c>
      <c r="L333" s="142">
        <v>0</v>
      </c>
      <c r="M333" s="142">
        <v>0</v>
      </c>
      <c r="N333" s="142">
        <v>0</v>
      </c>
      <c r="O333" s="142">
        <v>0</v>
      </c>
      <c r="P333" s="142">
        <v>0</v>
      </c>
      <c r="Q333" s="142">
        <v>0</v>
      </c>
      <c r="R333" s="142">
        <v>231.95459599999998</v>
      </c>
      <c r="S333" s="142">
        <v>263.987188</v>
      </c>
      <c r="T333" s="142">
        <v>462.26174399999996</v>
      </c>
      <c r="U333" s="142">
        <v>1.2049999999999998</v>
      </c>
      <c r="V333" s="142">
        <v>26.474999999999998</v>
      </c>
      <c r="W333" s="142">
        <v>64.153999999999996</v>
      </c>
      <c r="X333" s="142">
        <v>176.41399999999999</v>
      </c>
      <c r="Y333" s="142">
        <v>165.10399999999998</v>
      </c>
      <c r="Z333" s="142">
        <v>390.93899999999996</v>
      </c>
      <c r="AA333" s="142">
        <v>394.19599999999997</v>
      </c>
      <c r="AB333" s="142">
        <v>371.59799999999996</v>
      </c>
      <c r="AC333" s="142">
        <v>382.875</v>
      </c>
      <c r="AD333" s="142">
        <v>373.40799999999996</v>
      </c>
      <c r="AE333" s="142">
        <v>354.75</v>
      </c>
      <c r="AF333" s="142">
        <v>444.48199999999997</v>
      </c>
      <c r="AG333" s="142">
        <v>446.36699999999996</v>
      </c>
      <c r="AH333" s="142">
        <v>456.52199999999999</v>
      </c>
      <c r="AI333" s="172">
        <v>456.52199999999999</v>
      </c>
      <c r="AJ333" s="172">
        <v>456.52199999999999</v>
      </c>
      <c r="AK333" s="172">
        <v>456.52199999999999</v>
      </c>
      <c r="AL333" s="172">
        <v>456.52199999999999</v>
      </c>
      <c r="AM333" s="172">
        <v>456.52199999999999</v>
      </c>
      <c r="AN333" s="172">
        <v>456.52199999999999</v>
      </c>
      <c r="AO333" s="172">
        <v>456.52199999999999</v>
      </c>
      <c r="AP333" s="172">
        <v>456.52199999999999</v>
      </c>
      <c r="AQ333" s="172">
        <v>456.52199999999999</v>
      </c>
      <c r="AR333" s="172">
        <v>456.52199999999999</v>
      </c>
      <c r="AS333" s="172">
        <v>456.52199999999999</v>
      </c>
      <c r="AT333" s="118"/>
      <c r="AU333" s="118"/>
      <c r="AV333" s="71"/>
      <c r="AW333" s="71"/>
      <c r="AX333" s="71"/>
      <c r="AY333" s="71"/>
      <c r="AZ333" s="71"/>
      <c r="BA333" s="71"/>
      <c r="BB333" s="71"/>
      <c r="BC333" s="111"/>
      <c r="BD333" s="109">
        <v>111330</v>
      </c>
      <c r="BE333" s="123" t="s">
        <v>368</v>
      </c>
      <c r="BF333" s="147">
        <v>456.52199999999999</v>
      </c>
      <c r="BG333" s="146">
        <v>456.52199999999999</v>
      </c>
      <c r="BH333" s="146">
        <v>456.52199999999999</v>
      </c>
      <c r="BI333" s="148">
        <v>456.52199999999999</v>
      </c>
      <c r="BJ333" s="148">
        <v>456.52199999999999</v>
      </c>
      <c r="BK333" s="107"/>
      <c r="BL333" s="71"/>
      <c r="BM333" s="71"/>
      <c r="BN333" s="71"/>
      <c r="BO333" s="142"/>
      <c r="BP333" s="172"/>
    </row>
    <row r="334" spans="1:68" ht="12.75" customHeight="1">
      <c r="A334" s="108"/>
      <c r="B334" s="109">
        <v>111160</v>
      </c>
      <c r="C334" s="123" t="s">
        <v>370</v>
      </c>
      <c r="D334" s="123" t="s">
        <v>371</v>
      </c>
      <c r="E334" s="110"/>
      <c r="F334" s="71"/>
      <c r="G334" s="71"/>
      <c r="H334" s="71"/>
      <c r="I334" s="146"/>
      <c r="J334" s="142">
        <v>0</v>
      </c>
      <c r="K334" s="142">
        <v>0</v>
      </c>
      <c r="L334" s="142">
        <v>0</v>
      </c>
      <c r="M334" s="142">
        <v>0</v>
      </c>
      <c r="N334" s="142">
        <v>0</v>
      </c>
      <c r="O334" s="142">
        <v>0</v>
      </c>
      <c r="P334" s="142">
        <v>0</v>
      </c>
      <c r="Q334" s="142">
        <v>0</v>
      </c>
      <c r="R334" s="142">
        <v>0</v>
      </c>
      <c r="S334" s="142">
        <v>0</v>
      </c>
      <c r="T334" s="142">
        <v>0</v>
      </c>
      <c r="U334" s="142">
        <v>0</v>
      </c>
      <c r="V334" s="142">
        <v>0</v>
      </c>
      <c r="W334" s="142">
        <v>0</v>
      </c>
      <c r="X334" s="142">
        <v>0</v>
      </c>
      <c r="Y334" s="142">
        <v>0</v>
      </c>
      <c r="Z334" s="142">
        <v>0</v>
      </c>
      <c r="AA334" s="142">
        <v>0</v>
      </c>
      <c r="AB334" s="142">
        <v>0</v>
      </c>
      <c r="AC334" s="142">
        <v>0</v>
      </c>
      <c r="AD334" s="142">
        <v>0</v>
      </c>
      <c r="AE334" s="142">
        <v>0</v>
      </c>
      <c r="AF334" s="142">
        <v>0</v>
      </c>
      <c r="AG334" s="142">
        <v>0</v>
      </c>
      <c r="AH334" s="142">
        <v>0</v>
      </c>
      <c r="AI334" s="172">
        <v>0</v>
      </c>
      <c r="AJ334" s="172">
        <v>0</v>
      </c>
      <c r="AK334" s="172">
        <v>0</v>
      </c>
      <c r="AL334" s="172">
        <v>0</v>
      </c>
      <c r="AM334" s="172">
        <v>0</v>
      </c>
      <c r="AN334" s="172">
        <v>0</v>
      </c>
      <c r="AO334" s="172">
        <v>0</v>
      </c>
      <c r="AP334" s="172">
        <v>0</v>
      </c>
      <c r="AQ334" s="172">
        <v>0</v>
      </c>
      <c r="AR334" s="172">
        <v>0</v>
      </c>
      <c r="AS334" s="172">
        <v>0</v>
      </c>
      <c r="AT334" s="118"/>
      <c r="AU334" s="118"/>
      <c r="AV334" s="71"/>
      <c r="AW334" s="71"/>
      <c r="AX334" s="71"/>
      <c r="AY334" s="71"/>
      <c r="AZ334" s="71"/>
      <c r="BA334" s="71"/>
      <c r="BB334" s="71"/>
      <c r="BC334" s="111"/>
      <c r="BD334" s="109">
        <v>111160</v>
      </c>
      <c r="BE334" s="123" t="s">
        <v>370</v>
      </c>
      <c r="BF334" s="147">
        <v>0</v>
      </c>
      <c r="BG334" s="146">
        <v>0</v>
      </c>
      <c r="BH334" s="146">
        <v>0</v>
      </c>
      <c r="BI334" s="148">
        <v>0</v>
      </c>
      <c r="BJ334" s="148">
        <v>0</v>
      </c>
      <c r="BK334" s="107"/>
      <c r="BL334" s="71"/>
      <c r="BM334" s="71"/>
      <c r="BN334" s="71"/>
      <c r="BO334" s="142"/>
      <c r="BP334" s="172"/>
    </row>
    <row r="335" spans="1:68" ht="12.75" customHeight="1">
      <c r="A335" s="108"/>
      <c r="B335" s="109">
        <v>112340</v>
      </c>
      <c r="C335" s="123" t="s">
        <v>372</v>
      </c>
      <c r="D335" s="123" t="s">
        <v>373</v>
      </c>
      <c r="E335" s="110"/>
      <c r="F335" s="71"/>
      <c r="G335" s="71"/>
      <c r="H335" s="71"/>
      <c r="I335" s="146"/>
      <c r="J335" s="142">
        <v>0</v>
      </c>
      <c r="K335" s="142">
        <v>0</v>
      </c>
      <c r="L335" s="142">
        <v>0</v>
      </c>
      <c r="M335" s="142">
        <v>0</v>
      </c>
      <c r="N335" s="142">
        <v>114.149075</v>
      </c>
      <c r="O335" s="142">
        <v>184.655509</v>
      </c>
      <c r="P335" s="142">
        <v>273.81754000000001</v>
      </c>
      <c r="Q335" s="142">
        <v>83.324952999999994</v>
      </c>
      <c r="R335" s="142">
        <v>54.810520999999994</v>
      </c>
      <c r="S335" s="142">
        <v>52.678978999999998</v>
      </c>
      <c r="T335" s="142">
        <v>36.495798000000001</v>
      </c>
      <c r="U335" s="142">
        <v>81.978999999999999</v>
      </c>
      <c r="V335" s="142">
        <v>154.01499999999999</v>
      </c>
      <c r="W335" s="142">
        <v>193.65799999999999</v>
      </c>
      <c r="X335" s="142">
        <v>171.19</v>
      </c>
      <c r="Y335" s="142">
        <v>135.38999999999999</v>
      </c>
      <c r="Z335" s="142">
        <v>124.633</v>
      </c>
      <c r="AA335" s="142">
        <v>251.64999999999998</v>
      </c>
      <c r="AB335" s="142">
        <v>252.54899999999998</v>
      </c>
      <c r="AC335" s="142">
        <v>258.93200000000002</v>
      </c>
      <c r="AD335" s="142">
        <v>252.96299999999999</v>
      </c>
      <c r="AE335" s="142">
        <v>277.19200000000001</v>
      </c>
      <c r="AF335" s="142">
        <v>248.31</v>
      </c>
      <c r="AG335" s="142">
        <v>232.14599999999999</v>
      </c>
      <c r="AH335" s="142">
        <v>717.12599999999998</v>
      </c>
      <c r="AI335" s="172">
        <v>717.12599999999998</v>
      </c>
      <c r="AJ335" s="172">
        <v>717.12599999999998</v>
      </c>
      <c r="AK335" s="172">
        <v>717.12599999999998</v>
      </c>
      <c r="AL335" s="172">
        <v>717.12599999999998</v>
      </c>
      <c r="AM335" s="172">
        <v>717.12599999999998</v>
      </c>
      <c r="AN335" s="172">
        <v>717.12599999999998</v>
      </c>
      <c r="AO335" s="172">
        <v>717.12599999999998</v>
      </c>
      <c r="AP335" s="172">
        <v>717.12599999999998</v>
      </c>
      <c r="AQ335" s="172">
        <v>717.12599999999998</v>
      </c>
      <c r="AR335" s="172">
        <v>717.12599999999998</v>
      </c>
      <c r="AS335" s="172">
        <v>717.12599999999998</v>
      </c>
      <c r="AT335" s="118"/>
      <c r="AU335" s="118"/>
      <c r="AV335" s="71"/>
      <c r="AW335" s="71"/>
      <c r="AX335" s="71"/>
      <c r="AY335" s="71"/>
      <c r="AZ335" s="71"/>
      <c r="BA335" s="71"/>
      <c r="BB335" s="71"/>
      <c r="BC335" s="111"/>
      <c r="BD335" s="109">
        <v>112340</v>
      </c>
      <c r="BE335" s="123" t="s">
        <v>372</v>
      </c>
      <c r="BF335" s="147">
        <v>717.12599999999998</v>
      </c>
      <c r="BG335" s="146">
        <v>717.12599999999998</v>
      </c>
      <c r="BH335" s="146">
        <v>717.12599999999998</v>
      </c>
      <c r="BI335" s="148">
        <v>717.12599999999998</v>
      </c>
      <c r="BJ335" s="148">
        <v>717.12599999999998</v>
      </c>
      <c r="BK335" s="107"/>
      <c r="BL335" s="71"/>
      <c r="BM335" s="71"/>
      <c r="BN335" s="71"/>
      <c r="BO335" s="142"/>
      <c r="BP335" s="172"/>
    </row>
    <row r="336" spans="1:68" ht="12.75" customHeight="1">
      <c r="A336" s="108"/>
      <c r="B336" s="109">
        <v>112350</v>
      </c>
      <c r="C336" s="123" t="s">
        <v>374</v>
      </c>
      <c r="D336" s="123" t="s">
        <v>375</v>
      </c>
      <c r="E336" s="110"/>
      <c r="F336" s="71"/>
      <c r="G336" s="71"/>
      <c r="H336" s="71"/>
      <c r="I336" s="146"/>
      <c r="J336" s="142">
        <v>0</v>
      </c>
      <c r="K336" s="142">
        <v>0</v>
      </c>
      <c r="L336" s="142">
        <v>0</v>
      </c>
      <c r="M336" s="142">
        <v>0</v>
      </c>
      <c r="N336" s="142">
        <v>0</v>
      </c>
      <c r="O336" s="142">
        <v>0</v>
      </c>
      <c r="P336" s="142">
        <v>0</v>
      </c>
      <c r="Q336" s="142">
        <v>0</v>
      </c>
      <c r="R336" s="142">
        <v>0</v>
      </c>
      <c r="S336" s="142">
        <v>0</v>
      </c>
      <c r="T336" s="142">
        <v>0</v>
      </c>
      <c r="U336" s="142">
        <v>0</v>
      </c>
      <c r="V336" s="142">
        <v>0</v>
      </c>
      <c r="W336" s="142">
        <v>0</v>
      </c>
      <c r="X336" s="142">
        <v>0</v>
      </c>
      <c r="Y336" s="142">
        <v>0</v>
      </c>
      <c r="Z336" s="142">
        <v>0</v>
      </c>
      <c r="AA336" s="142">
        <v>0</v>
      </c>
      <c r="AB336" s="142">
        <v>0</v>
      </c>
      <c r="AC336" s="142">
        <v>0</v>
      </c>
      <c r="AD336" s="142">
        <v>0</v>
      </c>
      <c r="AE336" s="142">
        <v>0</v>
      </c>
      <c r="AF336" s="142">
        <v>0</v>
      </c>
      <c r="AG336" s="142">
        <v>0</v>
      </c>
      <c r="AH336" s="142">
        <v>0</v>
      </c>
      <c r="AI336" s="172">
        <v>0</v>
      </c>
      <c r="AJ336" s="172">
        <v>0</v>
      </c>
      <c r="AK336" s="172">
        <v>0</v>
      </c>
      <c r="AL336" s="172">
        <v>0</v>
      </c>
      <c r="AM336" s="172">
        <v>0</v>
      </c>
      <c r="AN336" s="172">
        <v>0</v>
      </c>
      <c r="AO336" s="172">
        <v>0</v>
      </c>
      <c r="AP336" s="172">
        <v>0</v>
      </c>
      <c r="AQ336" s="172">
        <v>0</v>
      </c>
      <c r="AR336" s="172">
        <v>0</v>
      </c>
      <c r="AS336" s="172">
        <v>0</v>
      </c>
      <c r="AT336" s="118"/>
      <c r="AU336" s="118"/>
      <c r="AV336" s="71"/>
      <c r="AW336" s="71"/>
      <c r="AX336" s="71"/>
      <c r="AY336" s="71"/>
      <c r="AZ336" s="71"/>
      <c r="BA336" s="71"/>
      <c r="BB336" s="71"/>
      <c r="BC336" s="111"/>
      <c r="BD336" s="109">
        <v>112350</v>
      </c>
      <c r="BE336" s="123" t="s">
        <v>374</v>
      </c>
      <c r="BF336" s="147">
        <v>0</v>
      </c>
      <c r="BG336" s="146">
        <v>0</v>
      </c>
      <c r="BH336" s="146">
        <v>0</v>
      </c>
      <c r="BI336" s="148">
        <v>0</v>
      </c>
      <c r="BJ336" s="148">
        <v>0</v>
      </c>
      <c r="BK336" s="107"/>
      <c r="BL336" s="71"/>
      <c r="BM336" s="71"/>
      <c r="BN336" s="71"/>
      <c r="BO336" s="142"/>
      <c r="BP336" s="172"/>
    </row>
    <row r="337" spans="1:68" ht="12.75" customHeight="1">
      <c r="A337" s="108"/>
      <c r="B337" s="109">
        <v>112360</v>
      </c>
      <c r="C337" s="123" t="s">
        <v>376</v>
      </c>
      <c r="D337" s="123" t="s">
        <v>377</v>
      </c>
      <c r="E337" s="110"/>
      <c r="F337" s="71"/>
      <c r="G337" s="71"/>
      <c r="H337" s="71"/>
      <c r="I337" s="146"/>
      <c r="J337" s="142">
        <v>0</v>
      </c>
      <c r="K337" s="142">
        <v>9.430669</v>
      </c>
      <c r="L337" s="142">
        <v>0</v>
      </c>
      <c r="M337" s="142">
        <v>0</v>
      </c>
      <c r="N337" s="142">
        <v>300.693827</v>
      </c>
      <c r="O337" s="142">
        <v>4.4254929999999995</v>
      </c>
      <c r="P337" s="142">
        <v>4.0174319999999994</v>
      </c>
      <c r="Q337" s="142">
        <v>0</v>
      </c>
      <c r="R337" s="142">
        <v>0</v>
      </c>
      <c r="S337" s="142">
        <v>0</v>
      </c>
      <c r="T337" s="142">
        <v>0</v>
      </c>
      <c r="U337" s="142">
        <v>68.889000000000124</v>
      </c>
      <c r="V337" s="142">
        <v>37.795000000000073</v>
      </c>
      <c r="W337" s="142">
        <v>61.749000000000251</v>
      </c>
      <c r="X337" s="142">
        <v>101.21200000000044</v>
      </c>
      <c r="Y337" s="142">
        <v>125.14899999999943</v>
      </c>
      <c r="Z337" s="142">
        <v>129.68199999999888</v>
      </c>
      <c r="AA337" s="142">
        <v>124.35000000000036</v>
      </c>
      <c r="AB337" s="142">
        <v>118.78199999999924</v>
      </c>
      <c r="AC337" s="142">
        <v>234.1279999999997</v>
      </c>
      <c r="AD337" s="142">
        <v>248.1220000000003</v>
      </c>
      <c r="AE337" s="142">
        <v>294.30399999999918</v>
      </c>
      <c r="AF337" s="142">
        <v>289.67899999999918</v>
      </c>
      <c r="AG337" s="142">
        <v>273.46100000000024</v>
      </c>
      <c r="AH337" s="142">
        <v>355.97099999999955</v>
      </c>
      <c r="AI337" s="172">
        <v>355.97099999999955</v>
      </c>
      <c r="AJ337" s="172">
        <v>355.97099999999955</v>
      </c>
      <c r="AK337" s="172">
        <v>355.97099999999955</v>
      </c>
      <c r="AL337" s="172">
        <v>355.97099999999955</v>
      </c>
      <c r="AM337" s="172">
        <v>355.97099999999955</v>
      </c>
      <c r="AN337" s="172">
        <v>355.97099999999955</v>
      </c>
      <c r="AO337" s="172">
        <v>355.97099999999955</v>
      </c>
      <c r="AP337" s="172">
        <v>355.97099999999955</v>
      </c>
      <c r="AQ337" s="172">
        <v>355.97099999999955</v>
      </c>
      <c r="AR337" s="172">
        <v>355.97099999999955</v>
      </c>
      <c r="AS337" s="172">
        <v>355.97099999999955</v>
      </c>
      <c r="AT337" s="118"/>
      <c r="AU337" s="118"/>
      <c r="AV337" s="71"/>
      <c r="AW337" s="71"/>
      <c r="AX337" s="71"/>
      <c r="AY337" s="71"/>
      <c r="AZ337" s="71"/>
      <c r="BA337" s="71"/>
      <c r="BB337" s="71"/>
      <c r="BC337" s="111"/>
      <c r="BD337" s="109">
        <v>112360</v>
      </c>
      <c r="BE337" s="123" t="s">
        <v>376</v>
      </c>
      <c r="BF337" s="147">
        <v>355.97099999999955</v>
      </c>
      <c r="BG337" s="146">
        <v>355.97099999999955</v>
      </c>
      <c r="BH337" s="146">
        <v>355.97099999999955</v>
      </c>
      <c r="BI337" s="148">
        <v>355.97099999999955</v>
      </c>
      <c r="BJ337" s="148">
        <v>355.97099999999955</v>
      </c>
      <c r="BK337" s="107"/>
      <c r="BL337" s="71"/>
      <c r="BM337" s="71"/>
      <c r="BN337" s="71"/>
      <c r="BO337" s="142"/>
      <c r="BP337" s="172"/>
    </row>
    <row r="338" spans="1:68" ht="12.75" customHeight="1">
      <c r="A338" s="108"/>
      <c r="B338" s="109"/>
      <c r="C338" s="108"/>
      <c r="D338" s="108"/>
      <c r="E338" s="110"/>
      <c r="F338" s="71"/>
      <c r="G338" s="71"/>
      <c r="H338" s="71"/>
      <c r="I338" s="156"/>
      <c r="J338" s="157"/>
      <c r="K338" s="157"/>
      <c r="L338" s="157"/>
      <c r="M338" s="157"/>
      <c r="N338" s="157"/>
      <c r="O338" s="157"/>
      <c r="P338" s="157"/>
      <c r="Q338" s="157"/>
      <c r="R338" s="157"/>
      <c r="S338" s="157"/>
      <c r="T338" s="157"/>
      <c r="U338" s="157"/>
      <c r="V338" s="157"/>
      <c r="W338" s="157"/>
      <c r="X338" s="157"/>
      <c r="Y338" s="157"/>
      <c r="Z338" s="157"/>
      <c r="AA338" s="157"/>
      <c r="AB338" s="157"/>
      <c r="AC338" s="157"/>
      <c r="AD338" s="157"/>
      <c r="AE338" s="157"/>
      <c r="AF338" s="157"/>
      <c r="AG338" s="157"/>
      <c r="AH338" s="157"/>
      <c r="AI338" s="157"/>
      <c r="AJ338" s="157"/>
      <c r="AK338" s="157"/>
      <c r="AL338" s="157"/>
      <c r="AM338" s="157"/>
      <c r="AN338" s="157"/>
      <c r="AO338" s="157"/>
      <c r="AP338" s="157"/>
      <c r="AQ338" s="157"/>
      <c r="AR338" s="157"/>
      <c r="AS338" s="157"/>
      <c r="AT338" s="118"/>
      <c r="AU338" s="118"/>
      <c r="AV338" s="71"/>
      <c r="AW338" s="71"/>
      <c r="AX338" s="71"/>
      <c r="AY338" s="71"/>
      <c r="AZ338" s="71"/>
      <c r="BA338" s="71"/>
      <c r="BB338" s="71"/>
      <c r="BC338" s="111"/>
      <c r="BD338" s="109"/>
      <c r="BE338" s="108"/>
      <c r="BF338" s="112"/>
      <c r="BG338" s="71"/>
      <c r="BH338" s="71"/>
      <c r="BI338" s="113"/>
      <c r="BJ338" s="113"/>
      <c r="BK338" s="107"/>
      <c r="BL338" s="71"/>
      <c r="BM338" s="71"/>
      <c r="BN338" s="71"/>
      <c r="BO338" s="157"/>
      <c r="BP338" s="157"/>
    </row>
    <row r="339" spans="1:68" ht="10.5" hidden="1" customHeight="1">
      <c r="A339" s="71"/>
      <c r="B339" s="2"/>
      <c r="C339" s="71"/>
      <c r="D339" s="71"/>
      <c r="E339" s="72"/>
      <c r="F339" s="71"/>
      <c r="G339" s="71"/>
      <c r="H339" s="71"/>
      <c r="I339" s="71"/>
      <c r="J339" s="118"/>
      <c r="K339" s="118"/>
      <c r="L339" s="118"/>
      <c r="M339" s="118"/>
      <c r="N339" s="118"/>
      <c r="O339" s="118"/>
      <c r="P339" s="118"/>
      <c r="Q339" s="118"/>
      <c r="R339" s="118"/>
      <c r="S339" s="118"/>
      <c r="T339" s="118"/>
      <c r="U339" s="118"/>
      <c r="V339" s="118"/>
      <c r="W339" s="118"/>
      <c r="X339" s="118"/>
      <c r="Y339" s="118"/>
      <c r="Z339" s="118"/>
      <c r="AA339" s="118"/>
      <c r="AB339" s="118"/>
      <c r="AC339" s="118"/>
      <c r="AD339" s="118"/>
      <c r="AE339" s="118"/>
      <c r="AF339" s="118"/>
      <c r="AG339" s="118"/>
      <c r="AH339" s="118"/>
      <c r="AI339" s="118"/>
      <c r="AJ339" s="118"/>
      <c r="AK339" s="118"/>
      <c r="AL339" s="118"/>
      <c r="AM339" s="118"/>
      <c r="AN339" s="118"/>
      <c r="AO339" s="118"/>
      <c r="AP339" s="118"/>
      <c r="AQ339" s="118"/>
      <c r="AR339" s="118"/>
      <c r="AS339" s="118"/>
      <c r="AT339" s="118"/>
      <c r="AU339" s="118"/>
      <c r="AV339" s="71"/>
      <c r="AW339" s="71"/>
      <c r="AX339" s="71"/>
      <c r="AY339" s="71"/>
      <c r="AZ339" s="71"/>
      <c r="BA339" s="71"/>
      <c r="BB339" s="71"/>
      <c r="BC339" s="112"/>
      <c r="BD339" s="2"/>
      <c r="BE339" s="71"/>
      <c r="BF339" s="112"/>
      <c r="BG339" s="71"/>
      <c r="BH339" s="71"/>
      <c r="BI339" s="113"/>
      <c r="BJ339" s="113"/>
      <c r="BK339" s="107"/>
      <c r="BL339" s="71"/>
      <c r="BM339" s="71"/>
      <c r="BN339" s="71"/>
      <c r="BO339" s="118"/>
      <c r="BP339" s="118"/>
    </row>
    <row r="340" spans="1:68" ht="10.5" hidden="1" customHeight="1">
      <c r="A340" s="71"/>
      <c r="B340" s="2"/>
      <c r="C340" s="71"/>
      <c r="D340" s="71"/>
      <c r="E340" s="72"/>
      <c r="F340" s="71"/>
      <c r="G340" s="71"/>
      <c r="H340" s="71"/>
      <c r="I340" s="71"/>
      <c r="J340" s="118"/>
      <c r="K340" s="118"/>
      <c r="L340" s="118"/>
      <c r="M340" s="118"/>
      <c r="N340" s="118"/>
      <c r="O340" s="118"/>
      <c r="P340" s="118"/>
      <c r="Q340" s="118"/>
      <c r="R340" s="118"/>
      <c r="S340" s="118"/>
      <c r="T340" s="118"/>
      <c r="U340" s="118"/>
      <c r="V340" s="118"/>
      <c r="W340" s="118"/>
      <c r="X340" s="118"/>
      <c r="Y340" s="118"/>
      <c r="Z340" s="118"/>
      <c r="AA340" s="118"/>
      <c r="AB340" s="118"/>
      <c r="AC340" s="118"/>
      <c r="AD340" s="118"/>
      <c r="AE340" s="118"/>
      <c r="AF340" s="118"/>
      <c r="AG340" s="118"/>
      <c r="AH340" s="118"/>
      <c r="AI340" s="118"/>
      <c r="AJ340" s="118"/>
      <c r="AK340" s="118"/>
      <c r="AL340" s="118"/>
      <c r="AM340" s="118"/>
      <c r="AN340" s="118"/>
      <c r="AO340" s="118"/>
      <c r="AP340" s="118"/>
      <c r="AQ340" s="118"/>
      <c r="AR340" s="118"/>
      <c r="AS340" s="118"/>
      <c r="AT340" s="118"/>
      <c r="AU340" s="118"/>
      <c r="AV340" s="71"/>
      <c r="AW340" s="71"/>
      <c r="AX340" s="71"/>
      <c r="AY340" s="71"/>
      <c r="AZ340" s="71"/>
      <c r="BA340" s="71"/>
      <c r="BB340" s="71"/>
      <c r="BC340" s="112"/>
      <c r="BD340" s="2"/>
      <c r="BE340" s="71"/>
      <c r="BF340" s="112"/>
      <c r="BG340" s="71"/>
      <c r="BH340" s="71"/>
      <c r="BI340" s="113"/>
      <c r="BJ340" s="113"/>
      <c r="BK340" s="107"/>
      <c r="BL340" s="71"/>
      <c r="BM340" s="71"/>
      <c r="BN340" s="71"/>
      <c r="BO340" s="118"/>
      <c r="BP340" s="118"/>
    </row>
    <row r="341" spans="1:68" ht="10.5" hidden="1" customHeight="1">
      <c r="A341" s="71"/>
      <c r="B341" s="2"/>
      <c r="C341" s="71"/>
      <c r="D341" s="71"/>
      <c r="E341" s="72"/>
      <c r="F341" s="71"/>
      <c r="G341" s="71"/>
      <c r="H341" s="71"/>
      <c r="I341" s="71"/>
      <c r="J341" s="118"/>
      <c r="K341" s="118"/>
      <c r="L341" s="118"/>
      <c r="M341" s="118"/>
      <c r="N341" s="118"/>
      <c r="O341" s="118"/>
      <c r="P341" s="118"/>
      <c r="Q341" s="118"/>
      <c r="R341" s="118"/>
      <c r="S341" s="118"/>
      <c r="T341" s="118"/>
      <c r="U341" s="118"/>
      <c r="V341" s="118"/>
      <c r="W341" s="118"/>
      <c r="X341" s="118"/>
      <c r="Y341" s="118"/>
      <c r="Z341" s="118"/>
      <c r="AA341" s="118"/>
      <c r="AB341" s="118"/>
      <c r="AC341" s="118"/>
      <c r="AD341" s="118"/>
      <c r="AE341" s="118"/>
      <c r="AF341" s="118"/>
      <c r="AG341" s="118"/>
      <c r="AH341" s="118"/>
      <c r="AI341" s="118"/>
      <c r="AJ341" s="118"/>
      <c r="AK341" s="118"/>
      <c r="AL341" s="118"/>
      <c r="AM341" s="118"/>
      <c r="AN341" s="118"/>
      <c r="AO341" s="118"/>
      <c r="AP341" s="118"/>
      <c r="AQ341" s="118"/>
      <c r="AR341" s="118"/>
      <c r="AS341" s="118"/>
      <c r="AT341" s="118"/>
      <c r="AU341" s="118"/>
      <c r="AV341" s="71"/>
      <c r="AW341" s="71"/>
      <c r="AX341" s="71"/>
      <c r="AY341" s="71"/>
      <c r="AZ341" s="71"/>
      <c r="BA341" s="71"/>
      <c r="BB341" s="71"/>
      <c r="BC341" s="112"/>
      <c r="BD341" s="2"/>
      <c r="BE341" s="71"/>
      <c r="BF341" s="112"/>
      <c r="BG341" s="71"/>
      <c r="BH341" s="71"/>
      <c r="BI341" s="113"/>
      <c r="BJ341" s="113"/>
      <c r="BK341" s="107"/>
      <c r="BL341" s="71"/>
      <c r="BM341" s="71"/>
      <c r="BN341" s="71"/>
      <c r="BO341" s="118"/>
      <c r="BP341" s="118"/>
    </row>
    <row r="342" spans="1:68" ht="10.5" hidden="1" customHeight="1">
      <c r="A342" s="71"/>
      <c r="B342" s="2"/>
      <c r="C342" s="71"/>
      <c r="D342" s="71"/>
      <c r="E342" s="72"/>
      <c r="F342" s="71"/>
      <c r="G342" s="71"/>
      <c r="H342" s="71"/>
      <c r="I342" s="71"/>
      <c r="J342" s="118"/>
      <c r="K342" s="118"/>
      <c r="L342" s="118"/>
      <c r="M342" s="118"/>
      <c r="N342" s="118"/>
      <c r="O342" s="118"/>
      <c r="P342" s="118"/>
      <c r="Q342" s="118"/>
      <c r="R342" s="118"/>
      <c r="S342" s="118"/>
      <c r="T342" s="118"/>
      <c r="U342" s="118"/>
      <c r="V342" s="118"/>
      <c r="W342" s="118"/>
      <c r="X342" s="118"/>
      <c r="Y342" s="118"/>
      <c r="Z342" s="118"/>
      <c r="AA342" s="118"/>
      <c r="AB342" s="118"/>
      <c r="AC342" s="118"/>
      <c r="AD342" s="118"/>
      <c r="AE342" s="118"/>
      <c r="AF342" s="118"/>
      <c r="AG342" s="118"/>
      <c r="AH342" s="118"/>
      <c r="AI342" s="118"/>
      <c r="AJ342" s="118"/>
      <c r="AK342" s="118"/>
      <c r="AL342" s="118"/>
      <c r="AM342" s="118"/>
      <c r="AN342" s="118"/>
      <c r="AO342" s="118"/>
      <c r="AP342" s="118"/>
      <c r="AQ342" s="118"/>
      <c r="AR342" s="118"/>
      <c r="AS342" s="118"/>
      <c r="AT342" s="118"/>
      <c r="AU342" s="118"/>
      <c r="AV342" s="71"/>
      <c r="AW342" s="71"/>
      <c r="AX342" s="71"/>
      <c r="AY342" s="71"/>
      <c r="AZ342" s="71"/>
      <c r="BA342" s="71"/>
      <c r="BB342" s="71"/>
      <c r="BC342" s="112"/>
      <c r="BD342" s="2"/>
      <c r="BE342" s="71"/>
      <c r="BF342" s="112"/>
      <c r="BG342" s="71"/>
      <c r="BH342" s="71"/>
      <c r="BI342" s="113"/>
      <c r="BJ342" s="113"/>
      <c r="BK342" s="107"/>
      <c r="BL342" s="71"/>
      <c r="BM342" s="71"/>
      <c r="BN342" s="71"/>
      <c r="BO342" s="118"/>
      <c r="BP342" s="118"/>
    </row>
    <row r="343" spans="1:68" ht="10.5" hidden="1" customHeight="1">
      <c r="A343" s="71"/>
      <c r="B343" s="2"/>
      <c r="C343" s="71"/>
      <c r="D343" s="71"/>
      <c r="E343" s="72"/>
      <c r="F343" s="71"/>
      <c r="G343" s="71"/>
      <c r="H343" s="71"/>
      <c r="I343" s="71"/>
      <c r="J343" s="118"/>
      <c r="K343" s="118"/>
      <c r="L343" s="118"/>
      <c r="M343" s="118"/>
      <c r="N343" s="118"/>
      <c r="O343" s="118"/>
      <c r="P343" s="118"/>
      <c r="Q343" s="118"/>
      <c r="R343" s="118"/>
      <c r="S343" s="118"/>
      <c r="T343" s="118"/>
      <c r="U343" s="118"/>
      <c r="V343" s="118"/>
      <c r="W343" s="118"/>
      <c r="X343" s="118"/>
      <c r="Y343" s="118"/>
      <c r="Z343" s="118"/>
      <c r="AA343" s="118"/>
      <c r="AB343" s="118"/>
      <c r="AC343" s="118"/>
      <c r="AD343" s="118"/>
      <c r="AE343" s="118"/>
      <c r="AF343" s="118"/>
      <c r="AG343" s="118"/>
      <c r="AH343" s="118"/>
      <c r="AI343" s="118"/>
      <c r="AJ343" s="118"/>
      <c r="AK343" s="118"/>
      <c r="AL343" s="118"/>
      <c r="AM343" s="118"/>
      <c r="AN343" s="118"/>
      <c r="AO343" s="118"/>
      <c r="AP343" s="118"/>
      <c r="AQ343" s="118"/>
      <c r="AR343" s="118"/>
      <c r="AS343" s="118"/>
      <c r="AT343" s="118"/>
      <c r="AU343" s="118"/>
      <c r="AV343" s="71"/>
      <c r="AW343" s="71"/>
      <c r="AX343" s="71"/>
      <c r="AY343" s="71"/>
      <c r="AZ343" s="71"/>
      <c r="BA343" s="71"/>
      <c r="BB343" s="71"/>
      <c r="BC343" s="112"/>
      <c r="BD343" s="2"/>
      <c r="BE343" s="71"/>
      <c r="BF343" s="112"/>
      <c r="BG343" s="71"/>
      <c r="BH343" s="71"/>
      <c r="BI343" s="113"/>
      <c r="BJ343" s="113"/>
      <c r="BK343" s="107"/>
      <c r="BL343" s="71"/>
      <c r="BM343" s="71"/>
      <c r="BN343" s="71"/>
      <c r="BO343" s="118"/>
      <c r="BP343" s="118"/>
    </row>
    <row r="344" spans="1:68" ht="10.5" hidden="1" customHeight="1">
      <c r="A344" s="71"/>
      <c r="B344" s="2"/>
      <c r="C344" s="71"/>
      <c r="D344" s="71"/>
      <c r="E344" s="72"/>
      <c r="F344" s="71"/>
      <c r="G344" s="71"/>
      <c r="H344" s="71"/>
      <c r="I344" s="71"/>
      <c r="J344" s="118"/>
      <c r="K344" s="118"/>
      <c r="L344" s="118"/>
      <c r="M344" s="118"/>
      <c r="N344" s="118"/>
      <c r="O344" s="118"/>
      <c r="P344" s="118"/>
      <c r="Q344" s="118"/>
      <c r="R344" s="118"/>
      <c r="S344" s="118"/>
      <c r="T344" s="118"/>
      <c r="U344" s="118"/>
      <c r="V344" s="118"/>
      <c r="W344" s="118"/>
      <c r="X344" s="118"/>
      <c r="Y344" s="118"/>
      <c r="Z344" s="118"/>
      <c r="AA344" s="118"/>
      <c r="AB344" s="118"/>
      <c r="AC344" s="118"/>
      <c r="AD344" s="118"/>
      <c r="AE344" s="118"/>
      <c r="AF344" s="118"/>
      <c r="AG344" s="118"/>
      <c r="AH344" s="118"/>
      <c r="AI344" s="118"/>
      <c r="AJ344" s="118"/>
      <c r="AK344" s="118"/>
      <c r="AL344" s="118"/>
      <c r="AM344" s="118"/>
      <c r="AN344" s="118"/>
      <c r="AO344" s="118"/>
      <c r="AP344" s="118"/>
      <c r="AQ344" s="118"/>
      <c r="AR344" s="118"/>
      <c r="AS344" s="118"/>
      <c r="AT344" s="118"/>
      <c r="AU344" s="118"/>
      <c r="AV344" s="71"/>
      <c r="AW344" s="71"/>
      <c r="AX344" s="71"/>
      <c r="AY344" s="71"/>
      <c r="AZ344" s="71"/>
      <c r="BA344" s="71"/>
      <c r="BB344" s="71"/>
      <c r="BC344" s="112"/>
      <c r="BD344" s="2"/>
      <c r="BE344" s="71"/>
      <c r="BF344" s="112"/>
      <c r="BG344" s="71"/>
      <c r="BH344" s="71"/>
      <c r="BI344" s="113"/>
      <c r="BJ344" s="113"/>
      <c r="BK344" s="107"/>
      <c r="BL344" s="71"/>
      <c r="BM344" s="71"/>
      <c r="BN344" s="71"/>
      <c r="BO344" s="118"/>
      <c r="BP344" s="118"/>
    </row>
    <row r="345" spans="1:68" ht="10.5" hidden="1" customHeight="1">
      <c r="A345" s="71"/>
      <c r="B345" s="2"/>
      <c r="C345" s="71"/>
      <c r="D345" s="71"/>
      <c r="E345" s="72"/>
      <c r="F345" s="71"/>
      <c r="G345" s="71"/>
      <c r="H345" s="71"/>
      <c r="I345" s="71"/>
      <c r="J345" s="118"/>
      <c r="K345" s="118"/>
      <c r="L345" s="118"/>
      <c r="M345" s="118"/>
      <c r="N345" s="118"/>
      <c r="O345" s="118"/>
      <c r="P345" s="118"/>
      <c r="Q345" s="118"/>
      <c r="R345" s="118"/>
      <c r="S345" s="118"/>
      <c r="T345" s="118"/>
      <c r="U345" s="118"/>
      <c r="V345" s="118"/>
      <c r="W345" s="118"/>
      <c r="X345" s="118"/>
      <c r="Y345" s="118"/>
      <c r="Z345" s="118"/>
      <c r="AA345" s="118"/>
      <c r="AB345" s="118"/>
      <c r="AC345" s="118"/>
      <c r="AD345" s="118"/>
      <c r="AE345" s="118"/>
      <c r="AF345" s="118"/>
      <c r="AG345" s="118"/>
      <c r="AH345" s="118"/>
      <c r="AI345" s="118"/>
      <c r="AJ345" s="118"/>
      <c r="AK345" s="118"/>
      <c r="AL345" s="118"/>
      <c r="AM345" s="118"/>
      <c r="AN345" s="118"/>
      <c r="AO345" s="118"/>
      <c r="AP345" s="118"/>
      <c r="AQ345" s="118"/>
      <c r="AR345" s="118"/>
      <c r="AS345" s="118"/>
      <c r="AT345" s="118"/>
      <c r="AU345" s="118"/>
      <c r="AV345" s="71"/>
      <c r="AW345" s="71"/>
      <c r="AX345" s="71"/>
      <c r="AY345" s="71"/>
      <c r="AZ345" s="71"/>
      <c r="BA345" s="71"/>
      <c r="BB345" s="71"/>
      <c r="BC345" s="112"/>
      <c r="BD345" s="2"/>
      <c r="BE345" s="71"/>
      <c r="BF345" s="112"/>
      <c r="BG345" s="71"/>
      <c r="BH345" s="71"/>
      <c r="BI345" s="113"/>
      <c r="BJ345" s="113"/>
      <c r="BK345" s="107"/>
      <c r="BL345" s="71"/>
      <c r="BM345" s="71"/>
      <c r="BN345" s="71"/>
      <c r="BO345" s="118"/>
      <c r="BP345" s="118"/>
    </row>
    <row r="346" spans="1:68" ht="10.5" hidden="1" customHeight="1">
      <c r="A346" s="71"/>
      <c r="B346" s="2"/>
      <c r="C346" s="71"/>
      <c r="D346" s="71"/>
      <c r="E346" s="72"/>
      <c r="F346" s="71"/>
      <c r="G346" s="71"/>
      <c r="H346" s="71"/>
      <c r="I346" s="71"/>
      <c r="J346" s="118"/>
      <c r="K346" s="118"/>
      <c r="L346" s="118"/>
      <c r="M346" s="118"/>
      <c r="N346" s="118"/>
      <c r="O346" s="118"/>
      <c r="P346" s="118"/>
      <c r="Q346" s="118"/>
      <c r="R346" s="118"/>
      <c r="S346" s="118"/>
      <c r="T346" s="118"/>
      <c r="U346" s="118"/>
      <c r="V346" s="118"/>
      <c r="W346" s="118"/>
      <c r="X346" s="118"/>
      <c r="Y346" s="118"/>
      <c r="Z346" s="118"/>
      <c r="AA346" s="118"/>
      <c r="AB346" s="118"/>
      <c r="AC346" s="118"/>
      <c r="AD346" s="118"/>
      <c r="AE346" s="118"/>
      <c r="AF346" s="118"/>
      <c r="AG346" s="118"/>
      <c r="AH346" s="118"/>
      <c r="AI346" s="118"/>
      <c r="AJ346" s="118"/>
      <c r="AK346" s="118"/>
      <c r="AL346" s="118"/>
      <c r="AM346" s="118"/>
      <c r="AN346" s="118"/>
      <c r="AO346" s="118"/>
      <c r="AP346" s="118"/>
      <c r="AQ346" s="118"/>
      <c r="AR346" s="118"/>
      <c r="AS346" s="118"/>
      <c r="AT346" s="118"/>
      <c r="AU346" s="118"/>
      <c r="AV346" s="71"/>
      <c r="AW346" s="71"/>
      <c r="AX346" s="71"/>
      <c r="AY346" s="71"/>
      <c r="AZ346" s="71"/>
      <c r="BA346" s="71"/>
      <c r="BB346" s="71"/>
      <c r="BC346" s="112"/>
      <c r="BD346" s="2"/>
      <c r="BE346" s="71"/>
      <c r="BF346" s="112"/>
      <c r="BG346" s="71"/>
      <c r="BH346" s="71"/>
      <c r="BI346" s="113"/>
      <c r="BJ346" s="113"/>
      <c r="BK346" s="107"/>
      <c r="BL346" s="71"/>
      <c r="BM346" s="71"/>
      <c r="BN346" s="71"/>
      <c r="BO346" s="118"/>
      <c r="BP346" s="118"/>
    </row>
    <row r="347" spans="1:68" ht="15.75" customHeight="1">
      <c r="A347" s="102" t="s">
        <v>378</v>
      </c>
      <c r="B347" s="103"/>
      <c r="C347" s="104"/>
      <c r="D347" s="104"/>
      <c r="E347" s="105"/>
      <c r="F347" s="139"/>
      <c r="G347" s="139"/>
      <c r="H347" s="139"/>
      <c r="I347" s="139"/>
      <c r="J347" s="140"/>
      <c r="K347" s="140"/>
      <c r="L347" s="140"/>
      <c r="M347" s="140"/>
      <c r="N347" s="140"/>
      <c r="O347" s="140"/>
      <c r="P347" s="140"/>
      <c r="Q347" s="140"/>
      <c r="R347" s="140"/>
      <c r="S347" s="140"/>
      <c r="T347" s="140"/>
      <c r="U347" s="140"/>
      <c r="V347" s="140"/>
      <c r="W347" s="140"/>
      <c r="X347" s="140"/>
      <c r="Y347" s="140"/>
      <c r="Z347" s="140"/>
      <c r="AA347" s="140"/>
      <c r="AB347" s="140"/>
      <c r="AC347" s="140"/>
      <c r="AD347" s="140"/>
      <c r="AE347" s="140"/>
      <c r="AF347" s="140"/>
      <c r="AG347" s="140"/>
      <c r="AH347" s="140"/>
      <c r="AI347" s="141"/>
      <c r="AJ347" s="141"/>
      <c r="AK347" s="141"/>
      <c r="AL347" s="141"/>
      <c r="AM347" s="141"/>
      <c r="AN347" s="141"/>
      <c r="AO347" s="141"/>
      <c r="AP347" s="141"/>
      <c r="AQ347" s="141"/>
      <c r="AR347" s="141"/>
      <c r="AS347" s="141"/>
      <c r="AT347" s="118"/>
      <c r="AU347" s="118"/>
      <c r="AV347" s="71"/>
      <c r="AW347" s="71"/>
      <c r="AX347" s="71"/>
      <c r="AY347" s="71"/>
      <c r="AZ347" s="71"/>
      <c r="BA347" s="71"/>
      <c r="BB347" s="71"/>
      <c r="BC347" s="102" t="s">
        <v>378</v>
      </c>
      <c r="BD347" s="103"/>
      <c r="BE347" s="102"/>
      <c r="BF347" s="102"/>
      <c r="BG347" s="102"/>
      <c r="BH347" s="102"/>
      <c r="BI347" s="102"/>
      <c r="BJ347" s="102"/>
      <c r="BK347" s="107"/>
      <c r="BL347" s="71"/>
      <c r="BM347" s="71"/>
      <c r="BN347" s="71"/>
      <c r="BO347" s="140"/>
      <c r="BP347" s="141"/>
    </row>
    <row r="348" spans="1:68" ht="12.75" customHeight="1">
      <c r="A348" s="108"/>
      <c r="B348" s="109"/>
      <c r="C348" s="108"/>
      <c r="D348" s="108"/>
      <c r="E348" s="110"/>
      <c r="F348" s="71"/>
      <c r="G348" s="71"/>
      <c r="H348" s="71"/>
      <c r="I348" s="71"/>
      <c r="J348" s="118"/>
      <c r="K348" s="118"/>
      <c r="L348" s="118"/>
      <c r="M348" s="118"/>
      <c r="N348" s="118"/>
      <c r="O348" s="118"/>
      <c r="P348" s="118"/>
      <c r="Q348" s="118"/>
      <c r="R348" s="142"/>
      <c r="S348" s="142"/>
      <c r="T348" s="142"/>
      <c r="U348" s="142"/>
      <c r="V348" s="142"/>
      <c r="W348" s="142"/>
      <c r="X348" s="142"/>
      <c r="Y348" s="142"/>
      <c r="Z348" s="142"/>
      <c r="AA348" s="142"/>
      <c r="AB348" s="142"/>
      <c r="AC348" s="142"/>
      <c r="AD348" s="142"/>
      <c r="AE348" s="142"/>
      <c r="AF348" s="142"/>
      <c r="AG348" s="142"/>
      <c r="AH348" s="142"/>
      <c r="AI348" s="118"/>
      <c r="AJ348" s="118"/>
      <c r="AK348" s="118"/>
      <c r="AL348" s="118"/>
      <c r="AM348" s="118"/>
      <c r="AN348" s="118"/>
      <c r="AO348" s="118"/>
      <c r="AP348" s="118"/>
      <c r="AQ348" s="118"/>
      <c r="AR348" s="118"/>
      <c r="AS348" s="118"/>
      <c r="AT348" s="118"/>
      <c r="AU348" s="118"/>
      <c r="AV348" s="71"/>
      <c r="AW348" s="71"/>
      <c r="AX348" s="71"/>
      <c r="AY348" s="71"/>
      <c r="AZ348" s="71"/>
      <c r="BA348" s="71"/>
      <c r="BB348" s="71"/>
      <c r="BC348" s="111"/>
      <c r="BD348" s="109"/>
      <c r="BE348" s="108"/>
      <c r="BF348" s="112"/>
      <c r="BG348" s="71"/>
      <c r="BH348" s="71"/>
      <c r="BI348" s="113"/>
      <c r="BJ348" s="113"/>
      <c r="BK348" s="107"/>
      <c r="BL348" s="71"/>
      <c r="BM348" s="71"/>
      <c r="BN348" s="71"/>
      <c r="BO348" s="142"/>
      <c r="BP348" s="118"/>
    </row>
    <row r="349" spans="1:68" ht="12.75" customHeight="1">
      <c r="A349" s="108"/>
      <c r="B349" s="109">
        <v>112830</v>
      </c>
      <c r="C349" s="114" t="s">
        <v>379</v>
      </c>
      <c r="D349" s="114" t="s">
        <v>378</v>
      </c>
      <c r="E349" s="110"/>
      <c r="F349" s="89"/>
      <c r="G349" s="89"/>
      <c r="H349" s="89"/>
      <c r="I349" s="116"/>
      <c r="J349" s="117">
        <v>4583.4974670000001</v>
      </c>
      <c r="K349" s="117">
        <v>3842.493003</v>
      </c>
      <c r="L349" s="117">
        <v>3115.8361289999998</v>
      </c>
      <c r="M349" s="117">
        <v>2778.9057549999998</v>
      </c>
      <c r="N349" s="117">
        <v>2575.612811</v>
      </c>
      <c r="O349" s="117">
        <v>3075.885421</v>
      </c>
      <c r="P349" s="117">
        <v>3472.4249620000001</v>
      </c>
      <c r="Q349" s="117">
        <v>4382.679889</v>
      </c>
      <c r="R349" s="117">
        <v>5820.9779109999999</v>
      </c>
      <c r="S349" s="117">
        <v>5678.1880329999995</v>
      </c>
      <c r="T349" s="117">
        <v>6446.9882499999994</v>
      </c>
      <c r="U349" s="117">
        <v>8711.3019999999997</v>
      </c>
      <c r="V349" s="117">
        <v>9610.6649999999991</v>
      </c>
      <c r="W349" s="117">
        <v>11042.82</v>
      </c>
      <c r="X349" s="117">
        <v>13441.147999999999</v>
      </c>
      <c r="Y349" s="117">
        <v>14228.423999999999</v>
      </c>
      <c r="Z349" s="117">
        <v>14937.923999999999</v>
      </c>
      <c r="AA349" s="117">
        <v>13249.84</v>
      </c>
      <c r="AB349" s="117">
        <v>13336.768</v>
      </c>
      <c r="AC349" s="117">
        <v>13171.992999999999</v>
      </c>
      <c r="AD349" s="117">
        <v>13398.942999999999</v>
      </c>
      <c r="AE349" s="117">
        <v>14526.403999999999</v>
      </c>
      <c r="AF349" s="117">
        <v>15516.743999999999</v>
      </c>
      <c r="AG349" s="117">
        <v>18613.43</v>
      </c>
      <c r="AH349" s="117">
        <v>21100.663</v>
      </c>
      <c r="AI349" s="117">
        <v>17598.032671393405</v>
      </c>
      <c r="AJ349" s="117">
        <v>19516.419811494576</v>
      </c>
      <c r="AK349" s="117">
        <v>21748.711309711518</v>
      </c>
      <c r="AL349" s="117">
        <v>24327.865321885194</v>
      </c>
      <c r="AM349" s="117">
        <v>27296.794249867649</v>
      </c>
      <c r="AN349" s="117">
        <v>30709.094509140152</v>
      </c>
      <c r="AO349" s="117">
        <v>34630.235239646776</v>
      </c>
      <c r="AP349" s="117">
        <v>39139.216975255214</v>
      </c>
      <c r="AQ349" s="117">
        <v>44330.735817084147</v>
      </c>
      <c r="AR349" s="117">
        <v>50317.912475568468</v>
      </c>
      <c r="AS349" s="117">
        <v>57235.670061076657</v>
      </c>
      <c r="AT349" s="118"/>
      <c r="AU349" s="118"/>
      <c r="AV349" s="71"/>
      <c r="AW349" s="71"/>
      <c r="AX349" s="71"/>
      <c r="AY349" s="71"/>
      <c r="AZ349" s="71"/>
      <c r="BA349" s="71"/>
      <c r="BB349" s="71"/>
      <c r="BC349" s="111"/>
      <c r="BD349" s="109">
        <v>112830</v>
      </c>
      <c r="BE349" s="114" t="s">
        <v>379</v>
      </c>
      <c r="BF349" s="147">
        <v>16377.226417848353</v>
      </c>
      <c r="BG349" s="146">
        <v>16784.161835696705</v>
      </c>
      <c r="BH349" s="146">
        <v>17191.097253545056</v>
      </c>
      <c r="BI349" s="148">
        <v>17598.032671393405</v>
      </c>
      <c r="BJ349" s="148">
        <v>17598.032671393405</v>
      </c>
      <c r="BK349" s="107"/>
      <c r="BL349" s="71"/>
      <c r="BM349" s="71"/>
      <c r="BN349" s="71"/>
      <c r="BO349" s="117"/>
      <c r="BP349" s="117"/>
    </row>
    <row r="350" spans="1:68" ht="12.75" customHeight="1">
      <c r="A350" s="128"/>
      <c r="B350" s="129"/>
      <c r="C350" s="130" t="s">
        <v>264</v>
      </c>
      <c r="D350" s="143"/>
      <c r="E350" s="110"/>
      <c r="F350" s="144"/>
      <c r="G350" s="144"/>
      <c r="H350" s="144"/>
      <c r="I350" s="125"/>
      <c r="J350" s="132">
        <v>0.63097505349149907</v>
      </c>
      <c r="K350" s="132">
        <v>0.62644459148015652</v>
      </c>
      <c r="L350" s="132">
        <v>0.57715172931953329</v>
      </c>
      <c r="M350" s="132">
        <v>0.56612304800491264</v>
      </c>
      <c r="N350" s="132">
        <v>0.55272145166189368</v>
      </c>
      <c r="O350" s="132">
        <v>0.58695356769657636</v>
      </c>
      <c r="P350" s="132">
        <v>0.58789514894352313</v>
      </c>
      <c r="Q350" s="132">
        <v>0.63137822340396454</v>
      </c>
      <c r="R350" s="132">
        <v>0.6748776914582284</v>
      </c>
      <c r="S350" s="132">
        <v>0.65413956224801839</v>
      </c>
      <c r="T350" s="132">
        <v>0.65971408980332968</v>
      </c>
      <c r="U350" s="132">
        <v>0.73377556006461986</v>
      </c>
      <c r="V350" s="132">
        <v>0.75396516262985869</v>
      </c>
      <c r="W350" s="132">
        <v>0.75292805011911157</v>
      </c>
      <c r="X350" s="132">
        <v>0.73671924843515346</v>
      </c>
      <c r="Y350" s="132">
        <v>0.7353151556867682</v>
      </c>
      <c r="Z350" s="132">
        <v>0.75165254455405639</v>
      </c>
      <c r="AA350" s="132">
        <v>0.71885364841892074</v>
      </c>
      <c r="AB350" s="132">
        <v>0.73869049171876278</v>
      </c>
      <c r="AC350" s="132">
        <v>0.72266490561350505</v>
      </c>
      <c r="AD350" s="132">
        <v>0.74690553252043534</v>
      </c>
      <c r="AE350" s="132">
        <v>0.73973665577852388</v>
      </c>
      <c r="AF350" s="132">
        <v>0.7420122736985425</v>
      </c>
      <c r="AG350" s="132">
        <v>0.78489674774858165</v>
      </c>
      <c r="AH350" s="132">
        <v>0.78135020108026609</v>
      </c>
      <c r="AI350" s="132">
        <v>0.75987666389116304</v>
      </c>
      <c r="AJ350" s="132">
        <v>0.78666493005516613</v>
      </c>
      <c r="AK350" s="132">
        <v>0.81079339243710413</v>
      </c>
      <c r="AL350" s="132">
        <v>0.83256426889868251</v>
      </c>
      <c r="AM350" s="132">
        <v>0.85222154322017141</v>
      </c>
      <c r="AN350" s="132">
        <v>0.86996145409831804</v>
      </c>
      <c r="AO350" s="132">
        <v>0.88594550221516799</v>
      </c>
      <c r="AP350" s="132">
        <v>0.90031176446218708</v>
      </c>
      <c r="AQ350" s="132">
        <v>0.91318329015537947</v>
      </c>
      <c r="AR350" s="132">
        <v>0.92467368631478453</v>
      </c>
      <c r="AS350" s="132">
        <v>0.93489046311973389</v>
      </c>
      <c r="AT350" s="134"/>
      <c r="AU350" s="134"/>
      <c r="AV350" s="131"/>
      <c r="AW350" s="131"/>
      <c r="AX350" s="131"/>
      <c r="AY350" s="131"/>
      <c r="AZ350" s="131"/>
      <c r="BA350" s="131"/>
      <c r="BB350" s="131"/>
      <c r="BC350" s="135"/>
      <c r="BD350" s="129"/>
      <c r="BE350" s="130"/>
      <c r="BF350" s="124"/>
      <c r="BG350" s="125"/>
      <c r="BH350" s="125"/>
      <c r="BI350" s="126"/>
      <c r="BJ350" s="126"/>
      <c r="BK350" s="136"/>
      <c r="BL350" s="131"/>
      <c r="BM350" s="131"/>
      <c r="BN350" s="131"/>
      <c r="BO350" s="132"/>
      <c r="BP350" s="132"/>
    </row>
    <row r="351" spans="1:68" ht="12.75" customHeight="1">
      <c r="A351" s="108"/>
      <c r="B351" s="109"/>
      <c r="C351" s="108"/>
      <c r="D351" s="108"/>
      <c r="E351" s="110"/>
      <c r="F351" s="71"/>
      <c r="G351" s="71"/>
      <c r="H351" s="71"/>
      <c r="I351" s="71"/>
      <c r="J351" s="118"/>
      <c r="K351" s="118"/>
      <c r="L351" s="118"/>
      <c r="M351" s="118"/>
      <c r="N351" s="118"/>
      <c r="O351" s="118"/>
      <c r="P351" s="118"/>
      <c r="Q351" s="118"/>
      <c r="R351" s="118"/>
      <c r="S351" s="118"/>
      <c r="T351" s="118"/>
      <c r="U351" s="118"/>
      <c r="V351" s="118"/>
      <c r="W351" s="118"/>
      <c r="X351" s="118"/>
      <c r="Y351" s="118"/>
      <c r="Z351" s="118"/>
      <c r="AA351" s="118"/>
      <c r="AB351" s="118"/>
      <c r="AC351" s="118"/>
      <c r="AD351" s="118"/>
      <c r="AE351" s="118"/>
      <c r="AF351" s="118"/>
      <c r="AG351" s="118"/>
      <c r="AH351" s="118"/>
      <c r="AI351" s="118"/>
      <c r="AJ351" s="118"/>
      <c r="AK351" s="118"/>
      <c r="AL351" s="118"/>
      <c r="AM351" s="118"/>
      <c r="AN351" s="118"/>
      <c r="AO351" s="118"/>
      <c r="AP351" s="118"/>
      <c r="AQ351" s="118"/>
      <c r="AR351" s="118"/>
      <c r="AS351" s="118"/>
      <c r="AT351" s="118"/>
      <c r="AU351" s="118"/>
      <c r="AV351" s="71"/>
      <c r="AW351" s="71"/>
      <c r="AX351" s="71"/>
      <c r="AY351" s="71"/>
      <c r="AZ351" s="71"/>
      <c r="BA351" s="71"/>
      <c r="BB351" s="71"/>
      <c r="BC351" s="111"/>
      <c r="BD351" s="109"/>
      <c r="BE351" s="108"/>
      <c r="BF351" s="112"/>
      <c r="BG351" s="71"/>
      <c r="BH351" s="71"/>
      <c r="BI351" s="113"/>
      <c r="BJ351" s="113"/>
      <c r="BK351" s="107"/>
      <c r="BL351" s="71"/>
      <c r="BM351" s="71"/>
      <c r="BN351" s="71"/>
      <c r="BO351" s="118"/>
      <c r="BP351" s="118"/>
    </row>
    <row r="352" spans="1:68" ht="12.75" customHeight="1">
      <c r="A352" s="108"/>
      <c r="B352" s="109">
        <v>112840</v>
      </c>
      <c r="C352" s="169" t="s">
        <v>380</v>
      </c>
      <c r="D352" s="169" t="s">
        <v>381</v>
      </c>
      <c r="E352" s="115">
        <v>1</v>
      </c>
      <c r="F352" s="89"/>
      <c r="G352" s="89"/>
      <c r="H352" s="89"/>
      <c r="I352" s="116"/>
      <c r="J352" s="117">
        <v>605.99207799999999</v>
      </c>
      <c r="K352" s="117">
        <v>536.55405999999994</v>
      </c>
      <c r="L352" s="117">
        <v>393.83864299999999</v>
      </c>
      <c r="M352" s="117">
        <v>260.404314</v>
      </c>
      <c r="N352" s="117">
        <v>228.44320399999998</v>
      </c>
      <c r="O352" s="117">
        <v>463.76778299999995</v>
      </c>
      <c r="P352" s="117">
        <v>401.55912699999999</v>
      </c>
      <c r="Q352" s="117">
        <v>402.650871</v>
      </c>
      <c r="R352" s="117">
        <v>822.06369999999993</v>
      </c>
      <c r="S352" s="117">
        <v>849.42366599999991</v>
      </c>
      <c r="T352" s="117">
        <v>830.29855199999997</v>
      </c>
      <c r="U352" s="117">
        <v>1282.7379999999998</v>
      </c>
      <c r="V352" s="117">
        <v>1128.4559999999999</v>
      </c>
      <c r="W352" s="117">
        <v>1285.6889999999999</v>
      </c>
      <c r="X352" s="117">
        <v>1336.864</v>
      </c>
      <c r="Y352" s="117">
        <v>1328.5639999999999</v>
      </c>
      <c r="Z352" s="117">
        <v>1199.3619999999999</v>
      </c>
      <c r="AA352" s="117">
        <v>2105.5169999999998</v>
      </c>
      <c r="AB352" s="117">
        <v>1947.0519999999999</v>
      </c>
      <c r="AC352" s="117">
        <v>1723.425</v>
      </c>
      <c r="AD352" s="117">
        <v>1125.479</v>
      </c>
      <c r="AE352" s="117">
        <v>718.24699999999996</v>
      </c>
      <c r="AF352" s="117">
        <v>855.39400000000001</v>
      </c>
      <c r="AG352" s="117">
        <v>815.625</v>
      </c>
      <c r="AH352" s="117">
        <v>776.51099999999997</v>
      </c>
      <c r="AI352" s="117">
        <v>855.57036984674937</v>
      </c>
      <c r="AJ352" s="117">
        <v>942.67905768199478</v>
      </c>
      <c r="AK352" s="117">
        <v>1038.6565934388173</v>
      </c>
      <c r="AL352" s="117">
        <v>1144.4059463320077</v>
      </c>
      <c r="AM352" s="117">
        <v>1260.9220201105907</v>
      </c>
      <c r="AN352" s="117">
        <v>1389.3010132424761</v>
      </c>
      <c r="AO352" s="117">
        <v>1530.7507320930788</v>
      </c>
      <c r="AP352" s="117">
        <v>1686.6019541256437</v>
      </c>
      <c r="AQ352" s="117">
        <v>1858.3209480297471</v>
      </c>
      <c r="AR352" s="117">
        <v>2047.5232685689866</v>
      </c>
      <c r="AS352" s="117">
        <v>2255.9889559315875</v>
      </c>
      <c r="AT352" s="118"/>
      <c r="AU352" s="118"/>
      <c r="AV352" s="71"/>
      <c r="AW352" s="71"/>
      <c r="AX352" s="71"/>
      <c r="AY352" s="71"/>
      <c r="AZ352" s="71"/>
      <c r="BA352" s="71"/>
      <c r="BB352" s="71"/>
      <c r="BC352" s="111"/>
      <c r="BD352" s="109">
        <v>112840</v>
      </c>
      <c r="BE352" s="169" t="s">
        <v>380</v>
      </c>
      <c r="BF352" s="147">
        <v>796.27584246168726</v>
      </c>
      <c r="BG352" s="146">
        <v>816.04068492337467</v>
      </c>
      <c r="BH352" s="146">
        <v>835.80552738506208</v>
      </c>
      <c r="BI352" s="148">
        <v>855.57036984674937</v>
      </c>
      <c r="BJ352" s="148">
        <v>855.57036984674937</v>
      </c>
      <c r="BK352" s="107"/>
      <c r="BL352" s="71"/>
      <c r="BM352" s="71"/>
      <c r="BN352" s="71"/>
      <c r="BO352" s="117"/>
      <c r="BP352" s="117"/>
    </row>
    <row r="353" spans="1:68" ht="12.75" customHeight="1">
      <c r="A353" s="128"/>
      <c r="B353" s="129"/>
      <c r="C353" s="130" t="s">
        <v>120</v>
      </c>
      <c r="D353" s="130" t="s">
        <v>120</v>
      </c>
      <c r="E353" s="110"/>
      <c r="F353" s="131"/>
      <c r="G353" s="131"/>
      <c r="H353" s="131"/>
      <c r="I353" s="132"/>
      <c r="J353" s="132">
        <v>9.4801118808871737E-2</v>
      </c>
      <c r="K353" s="132">
        <v>8.4451999950300949E-2</v>
      </c>
      <c r="L353" s="132">
        <v>7.1881507929723462E-2</v>
      </c>
      <c r="M353" s="132">
        <v>4.8688932166179817E-2</v>
      </c>
      <c r="N353" s="132">
        <v>4.7061953713537462E-2</v>
      </c>
      <c r="O353" s="132">
        <v>0.10199015205723917</v>
      </c>
      <c r="P353" s="132">
        <v>7.3682312069166353E-2</v>
      </c>
      <c r="Q353" s="132">
        <v>6.626850313328457E-2</v>
      </c>
      <c r="R353" s="132">
        <v>0.1022913408194099</v>
      </c>
      <c r="S353" s="132">
        <v>8.174928219609677E-2</v>
      </c>
      <c r="T353" s="132">
        <v>7.4021356311668784E-2</v>
      </c>
      <c r="U353" s="132">
        <v>0.10761074068844841</v>
      </c>
      <c r="V353" s="132">
        <v>8.4688267106927728E-2</v>
      </c>
      <c r="W353" s="132">
        <v>9.2815846212421241E-2</v>
      </c>
      <c r="X353" s="132">
        <v>7.7380577525051397E-2</v>
      </c>
      <c r="Y353" s="132">
        <v>6.9076668548830711E-2</v>
      </c>
      <c r="Z353" s="132">
        <v>6.3711078052261838E-2</v>
      </c>
      <c r="AA353" s="132">
        <v>0.12468205001572205</v>
      </c>
      <c r="AB353" s="132">
        <v>0.1163746539784425</v>
      </c>
      <c r="AC353" s="132">
        <v>9.9742215775269483E-2</v>
      </c>
      <c r="AD353" s="132">
        <v>6.6318328376895955E-2</v>
      </c>
      <c r="AE353" s="132">
        <v>3.9757861572207051E-2</v>
      </c>
      <c r="AF353" s="132">
        <v>4.0274527872720678E-2</v>
      </c>
      <c r="AG353" s="132">
        <v>2.7507172774588362E-2</v>
      </c>
      <c r="AH353" s="132">
        <v>2.3768124583489796E-2</v>
      </c>
      <c r="AI353" s="188">
        <v>2.3768124583489796E-2</v>
      </c>
      <c r="AJ353" s="188">
        <v>2.3768124583489796E-2</v>
      </c>
      <c r="AK353" s="188">
        <v>2.3768124583489796E-2</v>
      </c>
      <c r="AL353" s="188">
        <v>2.3768124583489796E-2</v>
      </c>
      <c r="AM353" s="188">
        <v>2.3768124583489796E-2</v>
      </c>
      <c r="AN353" s="188">
        <v>2.3768124583489796E-2</v>
      </c>
      <c r="AO353" s="188">
        <v>2.3768124583489796E-2</v>
      </c>
      <c r="AP353" s="188">
        <v>2.3768124583489796E-2</v>
      </c>
      <c r="AQ353" s="188">
        <v>2.3768124583489796E-2</v>
      </c>
      <c r="AR353" s="188">
        <v>2.3768124583489796E-2</v>
      </c>
      <c r="AS353" s="188">
        <v>2.3768124583489796E-2</v>
      </c>
      <c r="AT353" s="134"/>
      <c r="AU353" s="134"/>
      <c r="AV353" s="131"/>
      <c r="AW353" s="131"/>
      <c r="AX353" s="131"/>
      <c r="AY353" s="131"/>
      <c r="AZ353" s="131"/>
      <c r="BA353" s="131"/>
      <c r="BB353" s="131"/>
      <c r="BC353" s="135"/>
      <c r="BD353" s="129"/>
      <c r="BE353" s="130"/>
      <c r="BF353" s="124"/>
      <c r="BG353" s="125"/>
      <c r="BH353" s="125"/>
      <c r="BI353" s="126"/>
      <c r="BJ353" s="126"/>
      <c r="BK353" s="136"/>
      <c r="BL353" s="131"/>
      <c r="BM353" s="131"/>
      <c r="BN353" s="131"/>
      <c r="BO353" s="132"/>
      <c r="BP353" s="188"/>
    </row>
    <row r="354" spans="1:68" ht="10.5" hidden="1" customHeight="1">
      <c r="A354" s="128"/>
      <c r="B354" s="129"/>
      <c r="C354" s="130" t="s">
        <v>382</v>
      </c>
      <c r="D354" s="130"/>
      <c r="E354" s="110"/>
      <c r="F354" s="131"/>
      <c r="G354" s="131"/>
      <c r="H354" s="131"/>
      <c r="I354" s="134"/>
      <c r="J354" s="134"/>
      <c r="K354" s="201">
        <v>11.121408565821961</v>
      </c>
      <c r="L354" s="201">
        <v>11.777818225214519</v>
      </c>
      <c r="M354" s="201">
        <v>16.349665223832133</v>
      </c>
      <c r="N354" s="201">
        <v>19.859342757264443</v>
      </c>
      <c r="O354" s="201">
        <v>13.138138744971986</v>
      </c>
      <c r="P354" s="201">
        <v>12.5960983323632</v>
      </c>
      <c r="Q354" s="201">
        <v>15.110610450281916</v>
      </c>
      <c r="R354" s="201">
        <v>13.123863687582435</v>
      </c>
      <c r="S354" s="201">
        <v>12.432753014299481</v>
      </c>
      <c r="T354" s="201">
        <v>13.355795816472318</v>
      </c>
      <c r="U354" s="201">
        <v>11.282499575047581</v>
      </c>
      <c r="V354" s="201">
        <v>11.052466952057779</v>
      </c>
      <c r="W354" s="201">
        <v>11.475733230605455</v>
      </c>
      <c r="X354" s="201">
        <v>13.175314283448229</v>
      </c>
      <c r="Y354" s="201">
        <v>14.431588472845638</v>
      </c>
      <c r="Z354" s="201">
        <v>14.89364403863088</v>
      </c>
      <c r="AA354" s="201">
        <v>10.219490637932584</v>
      </c>
      <c r="AB354" s="201">
        <v>8.2569323310719707</v>
      </c>
      <c r="AC354" s="201">
        <v>9.4150117273585963</v>
      </c>
      <c r="AD354" s="201">
        <v>11.913956384630721</v>
      </c>
      <c r="AE354" s="201">
        <v>19.596766547740824</v>
      </c>
      <c r="AF354" s="201">
        <v>26.99355443840113</v>
      </c>
      <c r="AG354" s="201">
        <v>35.488952549312728</v>
      </c>
      <c r="AH354" s="201">
        <v>41.039544360532012</v>
      </c>
      <c r="AI354" s="202">
        <v>41.039544360532012</v>
      </c>
      <c r="AJ354" s="202">
        <v>41.039544360532012</v>
      </c>
      <c r="AK354" s="202">
        <v>41.039544360532012</v>
      </c>
      <c r="AL354" s="202">
        <v>41.039544360532012</v>
      </c>
      <c r="AM354" s="202">
        <v>41.039544360532012</v>
      </c>
      <c r="AN354" s="202">
        <v>41.039544360532012</v>
      </c>
      <c r="AO354" s="202">
        <v>41.039544360532012</v>
      </c>
      <c r="AP354" s="202">
        <v>41.039544360532012</v>
      </c>
      <c r="AQ354" s="202">
        <v>41.039544360532012</v>
      </c>
      <c r="AR354" s="202">
        <v>41.039544360532012</v>
      </c>
      <c r="AS354" s="202">
        <v>41.039544360532012</v>
      </c>
      <c r="AT354" s="134"/>
      <c r="AU354" s="134"/>
      <c r="AV354" s="131"/>
      <c r="AW354" s="131"/>
      <c r="AX354" s="131"/>
      <c r="AY354" s="131"/>
      <c r="AZ354" s="131"/>
      <c r="BA354" s="131"/>
      <c r="BB354" s="131"/>
      <c r="BC354" s="135"/>
      <c r="BD354" s="129"/>
      <c r="BE354" s="130"/>
      <c r="BF354" s="124"/>
      <c r="BG354" s="125"/>
      <c r="BH354" s="125"/>
      <c r="BI354" s="126"/>
      <c r="BJ354" s="168"/>
      <c r="BK354" s="136"/>
      <c r="BL354" s="131"/>
      <c r="BM354" s="131"/>
      <c r="BN354" s="131"/>
      <c r="BO354" s="201"/>
      <c r="BP354" s="202"/>
    </row>
    <row r="355" spans="1:68" ht="10.5" hidden="1" customHeight="1">
      <c r="A355" s="108"/>
      <c r="B355" s="109"/>
      <c r="C355" s="123" t="s">
        <v>383</v>
      </c>
      <c r="D355" s="123"/>
      <c r="E355" s="110"/>
      <c r="F355" s="71"/>
      <c r="G355" s="71"/>
      <c r="H355" s="71"/>
      <c r="I355" s="154"/>
      <c r="J355" s="154"/>
      <c r="K355" s="154"/>
      <c r="L355" s="154"/>
      <c r="M355" s="154"/>
      <c r="N355" s="154"/>
      <c r="O355" s="154"/>
      <c r="P355" s="154"/>
      <c r="Q355" s="154"/>
      <c r="R355" s="154"/>
      <c r="S355" s="154"/>
      <c r="T355" s="154"/>
      <c r="U355" s="154"/>
      <c r="V355" s="154"/>
      <c r="W355" s="154"/>
      <c r="X355" s="154"/>
      <c r="Y355" s="154"/>
      <c r="Z355" s="154"/>
      <c r="AA355" s="154"/>
      <c r="AB355" s="154"/>
      <c r="AC355" s="154"/>
      <c r="AD355" s="154"/>
      <c r="AE355" s="154"/>
      <c r="AF355" s="154"/>
      <c r="AG355" s="154"/>
      <c r="AH355" s="154"/>
      <c r="AI355" s="172">
        <v>776.51099999999997</v>
      </c>
      <c r="AJ355" s="172">
        <v>855.57036984674937</v>
      </c>
      <c r="AK355" s="172">
        <v>942.67905768199478</v>
      </c>
      <c r="AL355" s="172">
        <v>1038.6565934388173</v>
      </c>
      <c r="AM355" s="172">
        <v>1144.4059463320077</v>
      </c>
      <c r="AN355" s="172">
        <v>1260.9220201105907</v>
      </c>
      <c r="AO355" s="172">
        <v>1389.3010132424761</v>
      </c>
      <c r="AP355" s="172">
        <v>1530.7507320930788</v>
      </c>
      <c r="AQ355" s="172">
        <v>1686.6019541256437</v>
      </c>
      <c r="AR355" s="172">
        <v>1858.3209480297471</v>
      </c>
      <c r="AS355" s="172">
        <v>2047.5232685689866</v>
      </c>
      <c r="AT355" s="118"/>
      <c r="AU355" s="118"/>
      <c r="AV355" s="71"/>
      <c r="AW355" s="71"/>
      <c r="AX355" s="71"/>
      <c r="AY355" s="71"/>
      <c r="AZ355" s="71"/>
      <c r="BA355" s="71"/>
      <c r="BB355" s="71"/>
      <c r="BC355" s="111"/>
      <c r="BD355" s="109"/>
      <c r="BE355" s="130"/>
      <c r="BF355" s="124"/>
      <c r="BG355" s="125"/>
      <c r="BH355" s="125"/>
      <c r="BI355" s="126"/>
      <c r="BJ355" s="113"/>
      <c r="BK355" s="107"/>
      <c r="BL355" s="71"/>
      <c r="BM355" s="71"/>
      <c r="BN355" s="71"/>
      <c r="BO355" s="154"/>
      <c r="BP355" s="172"/>
    </row>
    <row r="356" spans="1:68" ht="12.75" customHeight="1">
      <c r="A356" s="108"/>
      <c r="B356" s="109"/>
      <c r="C356" s="123"/>
      <c r="D356" s="123"/>
      <c r="E356" s="110"/>
      <c r="F356" s="71"/>
      <c r="G356" s="71"/>
      <c r="H356" s="71"/>
      <c r="I356" s="118"/>
      <c r="J356" s="118"/>
      <c r="K356" s="118"/>
      <c r="L356" s="118"/>
      <c r="M356" s="118"/>
      <c r="N356" s="118"/>
      <c r="O356" s="118"/>
      <c r="P356" s="118"/>
      <c r="Q356" s="118"/>
      <c r="R356" s="118"/>
      <c r="S356" s="118"/>
      <c r="T356" s="118"/>
      <c r="U356" s="118"/>
      <c r="V356" s="118"/>
      <c r="W356" s="118"/>
      <c r="X356" s="118"/>
      <c r="Y356" s="118"/>
      <c r="Z356" s="118"/>
      <c r="AA356" s="118"/>
      <c r="AB356" s="118"/>
      <c r="AC356" s="118"/>
      <c r="AD356" s="118"/>
      <c r="AE356" s="118"/>
      <c r="AF356" s="118"/>
      <c r="AG356" s="118"/>
      <c r="AH356" s="118"/>
      <c r="AI356" s="154"/>
      <c r="AJ356" s="154"/>
      <c r="AK356" s="154"/>
      <c r="AL356" s="154"/>
      <c r="AM356" s="154"/>
      <c r="AN356" s="154"/>
      <c r="AO356" s="154"/>
      <c r="AP356" s="154"/>
      <c r="AQ356" s="154"/>
      <c r="AR356" s="154"/>
      <c r="AS356" s="154"/>
      <c r="AT356" s="118"/>
      <c r="AU356" s="118"/>
      <c r="AV356" s="71"/>
      <c r="AW356" s="71"/>
      <c r="AX356" s="71"/>
      <c r="AY356" s="71"/>
      <c r="AZ356" s="71"/>
      <c r="BA356" s="71"/>
      <c r="BB356" s="71"/>
      <c r="BC356" s="111"/>
      <c r="BD356" s="109"/>
      <c r="BE356" s="123"/>
      <c r="BF356" s="112"/>
      <c r="BG356" s="71"/>
      <c r="BH356" s="71"/>
      <c r="BI356" s="113"/>
      <c r="BJ356" s="113"/>
      <c r="BK356" s="107"/>
      <c r="BL356" s="71"/>
      <c r="BM356" s="71"/>
      <c r="BN356" s="71"/>
      <c r="BO356" s="118"/>
      <c r="BP356" s="154"/>
    </row>
    <row r="357" spans="1:68" ht="12.75" customHeight="1">
      <c r="A357" s="108"/>
      <c r="B357" s="109">
        <v>113091</v>
      </c>
      <c r="C357" s="169" t="s">
        <v>384</v>
      </c>
      <c r="D357" s="169" t="s">
        <v>385</v>
      </c>
      <c r="E357" s="110"/>
      <c r="F357" s="89"/>
      <c r="G357" s="89"/>
      <c r="H357" s="89"/>
      <c r="I357" s="116"/>
      <c r="J357" s="117">
        <v>12.185521999999999</v>
      </c>
      <c r="K357" s="117">
        <v>272.87402700000001</v>
      </c>
      <c r="L357" s="117">
        <v>152.86893799999999</v>
      </c>
      <c r="M357" s="117">
        <v>114.78103899999999</v>
      </c>
      <c r="N357" s="117">
        <v>65.242837999999992</v>
      </c>
      <c r="O357" s="117">
        <v>55.261910999999998</v>
      </c>
      <c r="P357" s="117">
        <v>65.955736999999999</v>
      </c>
      <c r="Q357" s="117">
        <v>52.483125000000001</v>
      </c>
      <c r="R357" s="117">
        <v>619.976674</v>
      </c>
      <c r="S357" s="117">
        <v>183.205602</v>
      </c>
      <c r="T357" s="117">
        <v>227.085498</v>
      </c>
      <c r="U357" s="117">
        <v>155.54400000000001</v>
      </c>
      <c r="V357" s="117">
        <v>374.52299999999997</v>
      </c>
      <c r="W357" s="117">
        <v>493.51699999999994</v>
      </c>
      <c r="X357" s="117">
        <v>548.83199999999999</v>
      </c>
      <c r="Y357" s="117">
        <v>1241.0729999999999</v>
      </c>
      <c r="Z357" s="117">
        <v>1854.1229999999998</v>
      </c>
      <c r="AA357" s="117">
        <v>1556.9769999999999</v>
      </c>
      <c r="AB357" s="117">
        <v>2059.7799999999997</v>
      </c>
      <c r="AC357" s="117">
        <v>1968.3779999999999</v>
      </c>
      <c r="AD357" s="117">
        <v>2881.625</v>
      </c>
      <c r="AE357" s="117">
        <v>3271.7659999999996</v>
      </c>
      <c r="AF357" s="117">
        <v>1528.4469999999999</v>
      </c>
      <c r="AG357" s="117">
        <v>971.08399999999983</v>
      </c>
      <c r="AH357" s="117">
        <v>714.774</v>
      </c>
      <c r="AI357" s="117">
        <v>526.11501278571177</v>
      </c>
      <c r="AJ357" s="117">
        <v>387.25108450854344</v>
      </c>
      <c r="AK357" s="117">
        <v>285.03920019123956</v>
      </c>
      <c r="AL357" s="117">
        <v>209.80534050349209</v>
      </c>
      <c r="AM357" s="117">
        <v>154.42886758822416</v>
      </c>
      <c r="AN357" s="117">
        <v>113.66858006259537</v>
      </c>
      <c r="AO357" s="117">
        <v>83.666650511862571</v>
      </c>
      <c r="AP357" s="117">
        <v>61.583494788263494</v>
      </c>
      <c r="AQ357" s="117">
        <v>45.329014692638594</v>
      </c>
      <c r="AR357" s="117">
        <v>33.364777040828663</v>
      </c>
      <c r="AS357" s="117">
        <v>24.558406012848806</v>
      </c>
      <c r="AT357" s="118"/>
      <c r="AU357" s="118"/>
      <c r="AV357" s="71"/>
      <c r="AW357" s="71"/>
      <c r="AX357" s="71"/>
      <c r="AY357" s="71"/>
      <c r="AZ357" s="71"/>
      <c r="BA357" s="71"/>
      <c r="BB357" s="71"/>
      <c r="BC357" s="111"/>
      <c r="BD357" s="109">
        <v>113091</v>
      </c>
      <c r="BE357" s="169" t="s">
        <v>384</v>
      </c>
      <c r="BF357" s="147">
        <v>667.60925319642797</v>
      </c>
      <c r="BG357" s="146">
        <v>620.44450639285594</v>
      </c>
      <c r="BH357" s="146">
        <v>573.27975958928391</v>
      </c>
      <c r="BI357" s="148">
        <v>526.11501278571177</v>
      </c>
      <c r="BJ357" s="148">
        <v>526.11501278571177</v>
      </c>
      <c r="BK357" s="107"/>
      <c r="BL357" s="71"/>
      <c r="BM357" s="71"/>
      <c r="BN357" s="71"/>
      <c r="BO357" s="117"/>
      <c r="BP357" s="117"/>
    </row>
    <row r="358" spans="1:68" ht="12.75" customHeight="1">
      <c r="A358" s="108"/>
      <c r="B358" s="109"/>
      <c r="C358" s="123" t="s">
        <v>116</v>
      </c>
      <c r="D358" s="123" t="s">
        <v>386</v>
      </c>
      <c r="E358" s="110"/>
      <c r="F358" s="71"/>
      <c r="G358" s="71"/>
      <c r="H358" s="71"/>
      <c r="I358" s="154"/>
      <c r="J358" s="154">
        <v>0</v>
      </c>
      <c r="K358" s="154">
        <v>21.393298128713734</v>
      </c>
      <c r="L358" s="154">
        <v>-0.43978201340503553</v>
      </c>
      <c r="M358" s="154">
        <v>-0.24915394519192646</v>
      </c>
      <c r="N358" s="154">
        <v>-0.43158871388156717</v>
      </c>
      <c r="O358" s="154">
        <v>-0.15298119005797994</v>
      </c>
      <c r="P358" s="154">
        <v>0.19351169379575017</v>
      </c>
      <c r="Q358" s="154">
        <v>-0.20426747714152593</v>
      </c>
      <c r="R358" s="154">
        <v>10.812876500780012</v>
      </c>
      <c r="S358" s="154">
        <v>-0.70449597592441027</v>
      </c>
      <c r="T358" s="154">
        <v>0.23951175903452993</v>
      </c>
      <c r="U358" s="154">
        <v>-0.31504212567550216</v>
      </c>
      <c r="V358" s="154">
        <v>1.4078267242709455</v>
      </c>
      <c r="W358" s="154">
        <v>0.31772147504959647</v>
      </c>
      <c r="X358" s="154">
        <v>0.11208327170087373</v>
      </c>
      <c r="Y358" s="154">
        <v>1.2612985394437639</v>
      </c>
      <c r="Z358" s="154">
        <v>0.49396771986821086</v>
      </c>
      <c r="AA358" s="154">
        <v>-0.16026229112092349</v>
      </c>
      <c r="AB358" s="154">
        <v>0.32293540623914163</v>
      </c>
      <c r="AC358" s="154">
        <v>-4.4374641952053095E-2</v>
      </c>
      <c r="AD358" s="154">
        <v>0.46395915825110823</v>
      </c>
      <c r="AE358" s="154">
        <v>0.13538923350540055</v>
      </c>
      <c r="AF358" s="154">
        <v>-0.53283731171483528</v>
      </c>
      <c r="AG358" s="154">
        <v>-0.36465968397988291</v>
      </c>
      <c r="AH358" s="154">
        <v>-0.2639421512454122</v>
      </c>
      <c r="AI358" s="193">
        <v>-0.2639421512454122</v>
      </c>
      <c r="AJ358" s="193">
        <v>-0.2639421512454122</v>
      </c>
      <c r="AK358" s="193">
        <v>-0.2639421512454122</v>
      </c>
      <c r="AL358" s="193">
        <v>-0.2639421512454122</v>
      </c>
      <c r="AM358" s="193">
        <v>-0.2639421512454122</v>
      </c>
      <c r="AN358" s="193">
        <v>-0.2639421512454122</v>
      </c>
      <c r="AO358" s="193">
        <v>-0.2639421512454122</v>
      </c>
      <c r="AP358" s="193">
        <v>-0.2639421512454122</v>
      </c>
      <c r="AQ358" s="193">
        <v>-0.2639421512454122</v>
      </c>
      <c r="AR358" s="193">
        <v>-0.2639421512454122</v>
      </c>
      <c r="AS358" s="193">
        <v>-0.2639421512454122</v>
      </c>
      <c r="AT358" s="118"/>
      <c r="AU358" s="118"/>
      <c r="AV358" s="71"/>
      <c r="AW358" s="71"/>
      <c r="AX358" s="71"/>
      <c r="AY358" s="71"/>
      <c r="AZ358" s="71"/>
      <c r="BA358" s="71"/>
      <c r="BB358" s="71"/>
      <c r="BC358" s="111"/>
      <c r="BD358" s="109"/>
      <c r="BE358" s="123"/>
      <c r="BF358" s="124"/>
      <c r="BG358" s="125"/>
      <c r="BH358" s="125"/>
      <c r="BI358" s="126"/>
      <c r="BJ358" s="126"/>
      <c r="BK358" s="107"/>
      <c r="BL358" s="71"/>
      <c r="BM358" s="71"/>
      <c r="BN358" s="71"/>
      <c r="BO358" s="154"/>
      <c r="BP358" s="193"/>
    </row>
    <row r="359" spans="1:68" ht="12.75" customHeight="1">
      <c r="A359" s="108"/>
      <c r="B359" s="109"/>
      <c r="C359" s="123"/>
      <c r="D359" s="123"/>
      <c r="E359" s="110"/>
      <c r="F359" s="71"/>
      <c r="G359" s="71"/>
      <c r="H359" s="71"/>
      <c r="I359" s="154"/>
      <c r="J359" s="154"/>
      <c r="K359" s="154"/>
      <c r="L359" s="154"/>
      <c r="M359" s="154"/>
      <c r="N359" s="154"/>
      <c r="O359" s="154"/>
      <c r="P359" s="154"/>
      <c r="Q359" s="154"/>
      <c r="R359" s="154"/>
      <c r="S359" s="154"/>
      <c r="T359" s="154"/>
      <c r="U359" s="154"/>
      <c r="V359" s="154"/>
      <c r="W359" s="154"/>
      <c r="X359" s="154"/>
      <c r="Y359" s="154"/>
      <c r="Z359" s="154"/>
      <c r="AA359" s="154"/>
      <c r="AB359" s="154"/>
      <c r="AC359" s="154"/>
      <c r="AD359" s="154"/>
      <c r="AE359" s="154"/>
      <c r="AF359" s="154"/>
      <c r="AG359" s="154"/>
      <c r="AH359" s="154"/>
      <c r="AI359" s="154"/>
      <c r="AJ359" s="154"/>
      <c r="AK359" s="154"/>
      <c r="AL359" s="154"/>
      <c r="AM359" s="154"/>
      <c r="AN359" s="154"/>
      <c r="AO359" s="154"/>
      <c r="AP359" s="154"/>
      <c r="AQ359" s="154"/>
      <c r="AR359" s="154"/>
      <c r="AS359" s="154"/>
      <c r="AT359" s="118"/>
      <c r="AU359" s="118"/>
      <c r="AV359" s="71"/>
      <c r="AW359" s="71"/>
      <c r="AX359" s="71"/>
      <c r="AY359" s="71"/>
      <c r="AZ359" s="71"/>
      <c r="BA359" s="71"/>
      <c r="BB359" s="71"/>
      <c r="BC359" s="111"/>
      <c r="BD359" s="109"/>
      <c r="BE359" s="123"/>
      <c r="BF359" s="112"/>
      <c r="BG359" s="71"/>
      <c r="BH359" s="71"/>
      <c r="BI359" s="113"/>
      <c r="BJ359" s="113"/>
      <c r="BK359" s="107"/>
      <c r="BL359" s="71"/>
      <c r="BM359" s="71"/>
      <c r="BN359" s="71"/>
      <c r="BO359" s="154"/>
      <c r="BP359" s="154"/>
    </row>
    <row r="360" spans="1:68" ht="12.75" customHeight="1">
      <c r="A360" s="108"/>
      <c r="B360" s="109"/>
      <c r="C360" s="123"/>
      <c r="D360" s="123"/>
      <c r="E360" s="110"/>
      <c r="F360" s="71"/>
      <c r="G360" s="71"/>
      <c r="H360" s="71"/>
      <c r="I360" s="118"/>
      <c r="J360" s="118"/>
      <c r="K360" s="118"/>
      <c r="L360" s="118"/>
      <c r="M360" s="118"/>
      <c r="N360" s="118"/>
      <c r="O360" s="118"/>
      <c r="P360" s="118"/>
      <c r="Q360" s="118"/>
      <c r="R360" s="118"/>
      <c r="S360" s="118"/>
      <c r="T360" s="118"/>
      <c r="U360" s="118"/>
      <c r="V360" s="118"/>
      <c r="W360" s="118"/>
      <c r="X360" s="118"/>
      <c r="Y360" s="118"/>
      <c r="Z360" s="118"/>
      <c r="AA360" s="118"/>
      <c r="AB360" s="118"/>
      <c r="AC360" s="118"/>
      <c r="AD360" s="118"/>
      <c r="AE360" s="118"/>
      <c r="AF360" s="118"/>
      <c r="AG360" s="118"/>
      <c r="AH360" s="118"/>
      <c r="AI360" s="154"/>
      <c r="AJ360" s="154"/>
      <c r="AK360" s="154"/>
      <c r="AL360" s="154"/>
      <c r="AM360" s="154"/>
      <c r="AN360" s="154"/>
      <c r="AO360" s="154"/>
      <c r="AP360" s="154"/>
      <c r="AQ360" s="154"/>
      <c r="AR360" s="154"/>
      <c r="AS360" s="154"/>
      <c r="AT360" s="118"/>
      <c r="AU360" s="118"/>
      <c r="AV360" s="71"/>
      <c r="AW360" s="71"/>
      <c r="AX360" s="71"/>
      <c r="AY360" s="71"/>
      <c r="AZ360" s="71"/>
      <c r="BA360" s="71"/>
      <c r="BB360" s="71"/>
      <c r="BC360" s="111"/>
      <c r="BD360" s="109"/>
      <c r="BE360" s="123"/>
      <c r="BF360" s="124"/>
      <c r="BG360" s="125"/>
      <c r="BH360" s="125"/>
      <c r="BI360" s="126"/>
      <c r="BJ360" s="126"/>
      <c r="BK360" s="107"/>
      <c r="BL360" s="71"/>
      <c r="BM360" s="71"/>
      <c r="BN360" s="71"/>
      <c r="BO360" s="118"/>
      <c r="BP360" s="154"/>
    </row>
    <row r="361" spans="1:68" ht="12.75" customHeight="1">
      <c r="A361" s="108"/>
      <c r="B361" s="109">
        <v>113350</v>
      </c>
      <c r="C361" s="169" t="s">
        <v>387</v>
      </c>
      <c r="D361" s="169" t="s">
        <v>388</v>
      </c>
      <c r="E361" s="115">
        <v>1</v>
      </c>
      <c r="F361" s="71"/>
      <c r="G361" s="71"/>
      <c r="H361" s="71"/>
      <c r="I361" s="146"/>
      <c r="J361" s="142">
        <v>3441.3816360000001</v>
      </c>
      <c r="K361" s="142">
        <v>2252.2934829999999</v>
      </c>
      <c r="L361" s="142">
        <v>1739.242841</v>
      </c>
      <c r="M361" s="142">
        <v>1524.3344729999999</v>
      </c>
      <c r="N361" s="142">
        <v>1645.5458079999999</v>
      </c>
      <c r="O361" s="142">
        <v>1672.5764199999999</v>
      </c>
      <c r="P361" s="142">
        <v>1988.190711</v>
      </c>
      <c r="Q361" s="142">
        <v>2695.8250949999997</v>
      </c>
      <c r="R361" s="142">
        <v>2443.9311009999997</v>
      </c>
      <c r="S361" s="142">
        <v>2423.2761249999999</v>
      </c>
      <c r="T361" s="142">
        <v>2881.0826729999999</v>
      </c>
      <c r="U361" s="142">
        <v>4422.6379999999999</v>
      </c>
      <c r="V361" s="142">
        <v>5128.1080000000002</v>
      </c>
      <c r="W361" s="142">
        <v>6405.7039999999997</v>
      </c>
      <c r="X361" s="142">
        <v>7792.9690000000001</v>
      </c>
      <c r="Y361" s="142">
        <v>7980.4489999999996</v>
      </c>
      <c r="Z361" s="142">
        <v>7804.5749999999998</v>
      </c>
      <c r="AA361" s="142">
        <v>6178.5360000000001</v>
      </c>
      <c r="AB361" s="142">
        <v>5958.665</v>
      </c>
      <c r="AC361" s="142">
        <v>5768.0829999999996</v>
      </c>
      <c r="AD361" s="142">
        <v>5170.1679999999997</v>
      </c>
      <c r="AE361" s="142">
        <v>6521.0519999999997</v>
      </c>
      <c r="AF361" s="142">
        <v>7848.7889999999998</v>
      </c>
      <c r="AG361" s="142">
        <v>10659.313</v>
      </c>
      <c r="AH361" s="142">
        <v>12100.466999999999</v>
      </c>
      <c r="AI361" s="142">
        <v>13332.458943283977</v>
      </c>
      <c r="AJ361" s="142">
        <v>14689.884404821147</v>
      </c>
      <c r="AK361" s="142">
        <v>16185.514220968955</v>
      </c>
      <c r="AL361" s="142">
        <v>17833.419472736674</v>
      </c>
      <c r="AM361" s="142">
        <v>19649.103868356709</v>
      </c>
      <c r="AN361" s="142">
        <v>21649.649604200255</v>
      </c>
      <c r="AO361" s="142">
        <v>23853.878076315905</v>
      </c>
      <c r="AP361" s="142">
        <v>26282.526954586428</v>
      </c>
      <c r="AQ361" s="142">
        <v>28958.445285440474</v>
      </c>
      <c r="AR361" s="142">
        <v>31906.808458671105</v>
      </c>
      <c r="AS361" s="142">
        <v>35155.355060797112</v>
      </c>
      <c r="AT361" s="118"/>
      <c r="AU361" s="118"/>
      <c r="AV361" s="71"/>
      <c r="AW361" s="71"/>
      <c r="AX361" s="71"/>
      <c r="AY361" s="71"/>
      <c r="AZ361" s="71"/>
      <c r="BA361" s="71"/>
      <c r="BB361" s="71"/>
      <c r="BC361" s="111"/>
      <c r="BD361" s="109">
        <v>113350</v>
      </c>
      <c r="BE361" s="123" t="s">
        <v>387</v>
      </c>
      <c r="BF361" s="147">
        <v>12408.464985820992</v>
      </c>
      <c r="BG361" s="146">
        <v>12716.462971641988</v>
      </c>
      <c r="BH361" s="146">
        <v>13024.460957462983</v>
      </c>
      <c r="BI361" s="148">
        <v>13332.458943283977</v>
      </c>
      <c r="BJ361" s="148">
        <v>13332.458943283977</v>
      </c>
      <c r="BK361" s="107"/>
      <c r="BL361" s="71"/>
      <c r="BM361" s="71"/>
      <c r="BN361" s="71"/>
      <c r="BO361" s="142"/>
      <c r="BP361" s="142"/>
    </row>
    <row r="362" spans="1:68" ht="12.75" customHeight="1">
      <c r="A362" s="128"/>
      <c r="B362" s="129"/>
      <c r="C362" s="130" t="s">
        <v>120</v>
      </c>
      <c r="D362" s="130"/>
      <c r="E362" s="110"/>
      <c r="F362" s="131"/>
      <c r="G362" s="131"/>
      <c r="H362" s="131"/>
      <c r="I362" s="132"/>
      <c r="J362" s="132">
        <v>0.53836814239856345</v>
      </c>
      <c r="K362" s="132">
        <v>0.35450423973006406</v>
      </c>
      <c r="L362" s="132">
        <v>0.31743811911076553</v>
      </c>
      <c r="M362" s="132">
        <v>0.28501147547988187</v>
      </c>
      <c r="N362" s="132">
        <v>0.33900155178002844</v>
      </c>
      <c r="O362" s="132">
        <v>0.36782702390336747</v>
      </c>
      <c r="P362" s="132">
        <v>0.3648142417166868</v>
      </c>
      <c r="Q362" s="132">
        <v>0.4436803857175679</v>
      </c>
      <c r="R362" s="132">
        <v>0.30410415785485562</v>
      </c>
      <c r="S362" s="132">
        <v>0.23321822985526386</v>
      </c>
      <c r="T362" s="132">
        <v>0.25684935447353174</v>
      </c>
      <c r="U362" s="132">
        <v>0.37102147981651601</v>
      </c>
      <c r="V362" s="132">
        <v>0.38485380028744853</v>
      </c>
      <c r="W362" s="132">
        <v>0.46243752365174751</v>
      </c>
      <c r="X362" s="132">
        <v>0.45107388773639073</v>
      </c>
      <c r="Y362" s="132">
        <v>0.41493133220819434</v>
      </c>
      <c r="Z362" s="132">
        <v>0.41458532702364381</v>
      </c>
      <c r="AA362" s="132">
        <v>0.36587333874575195</v>
      </c>
      <c r="AB362" s="132">
        <v>0.35614743599475318</v>
      </c>
      <c r="AC362" s="132">
        <v>0.3338244363379107</v>
      </c>
      <c r="AD362" s="132">
        <v>0.30464975284987045</v>
      </c>
      <c r="AE362" s="132">
        <v>0.36096646797155291</v>
      </c>
      <c r="AF362" s="132">
        <v>0.36954464416117422</v>
      </c>
      <c r="AG362" s="132">
        <v>0.35948820150119942</v>
      </c>
      <c r="AH362" s="132">
        <v>0.3703816264990541</v>
      </c>
      <c r="AI362" s="188">
        <v>0.3703816264990541</v>
      </c>
      <c r="AJ362" s="188">
        <v>0.3703816264990541</v>
      </c>
      <c r="AK362" s="188">
        <v>0.3703816264990541</v>
      </c>
      <c r="AL362" s="188">
        <v>0.3703816264990541</v>
      </c>
      <c r="AM362" s="188">
        <v>0.3703816264990541</v>
      </c>
      <c r="AN362" s="188">
        <v>0.3703816264990541</v>
      </c>
      <c r="AO362" s="188">
        <v>0.3703816264990541</v>
      </c>
      <c r="AP362" s="188">
        <v>0.3703816264990541</v>
      </c>
      <c r="AQ362" s="188">
        <v>0.3703816264990541</v>
      </c>
      <c r="AR362" s="188">
        <v>0.3703816264990541</v>
      </c>
      <c r="AS362" s="188">
        <v>0.3703816264990541</v>
      </c>
      <c r="AT362" s="134"/>
      <c r="AU362" s="134"/>
      <c r="AV362" s="131"/>
      <c r="AW362" s="131"/>
      <c r="AX362" s="131"/>
      <c r="AY362" s="131"/>
      <c r="AZ362" s="131"/>
      <c r="BA362" s="131"/>
      <c r="BB362" s="131"/>
      <c r="BC362" s="135"/>
      <c r="BD362" s="129"/>
      <c r="BE362" s="130"/>
      <c r="BF362" s="167"/>
      <c r="BG362" s="131"/>
      <c r="BH362" s="131"/>
      <c r="BI362" s="168"/>
      <c r="BJ362" s="168"/>
      <c r="BK362" s="136"/>
      <c r="BL362" s="131"/>
      <c r="BM362" s="131"/>
      <c r="BN362" s="131"/>
      <c r="BO362" s="132"/>
      <c r="BP362" s="188"/>
    </row>
    <row r="363" spans="1:68" ht="10.5" hidden="1" customHeight="1">
      <c r="A363" s="128"/>
      <c r="B363" s="129"/>
      <c r="C363" s="130" t="s">
        <v>382</v>
      </c>
      <c r="D363" s="130"/>
      <c r="E363" s="110"/>
      <c r="F363" s="131"/>
      <c r="G363" s="131"/>
      <c r="H363" s="131"/>
      <c r="I363" s="134"/>
      <c r="J363" s="134"/>
      <c r="K363" s="201">
        <v>2.2317259310418338</v>
      </c>
      <c r="L363" s="201">
        <v>2.7453078826096635</v>
      </c>
      <c r="M363" s="201">
        <v>3.277585389539817</v>
      </c>
      <c r="N363" s="201">
        <v>3.0626363002382426</v>
      </c>
      <c r="O363" s="201">
        <v>2.7408164507193673</v>
      </c>
      <c r="P363" s="201">
        <v>2.9774477474131369</v>
      </c>
      <c r="Q363" s="201">
        <v>2.5943772402376903</v>
      </c>
      <c r="R363" s="201">
        <v>3.1271886200572618</v>
      </c>
      <c r="S363" s="201">
        <v>4.2696332050522807</v>
      </c>
      <c r="T363" s="201">
        <v>4.2293569923020131</v>
      </c>
      <c r="U363" s="201">
        <v>3.2641355094714477</v>
      </c>
      <c r="V363" s="201">
        <v>2.7903204629250955</v>
      </c>
      <c r="W363" s="201">
        <v>2.4019885186267991</v>
      </c>
      <c r="X363" s="201">
        <v>2.4335344577623559</v>
      </c>
      <c r="Y363" s="201">
        <v>2.4386825987874032</v>
      </c>
      <c r="Z363" s="201">
        <v>2.3851740738563336</v>
      </c>
      <c r="AA363" s="201">
        <v>2.4153552095810435</v>
      </c>
      <c r="AB363" s="201">
        <v>2.7569608511880128</v>
      </c>
      <c r="AC363" s="201">
        <v>2.9469025854397142</v>
      </c>
      <c r="AD363" s="201">
        <v>3.1030297256846637</v>
      </c>
      <c r="AE363" s="201">
        <v>3.0904446242564934</v>
      </c>
      <c r="AF363" s="201">
        <v>2.9560636057142173</v>
      </c>
      <c r="AG363" s="201">
        <v>3.204148864102867</v>
      </c>
      <c r="AH363" s="201">
        <v>2.8708773107648669</v>
      </c>
      <c r="AI363" s="202">
        <v>2.8708773107648669</v>
      </c>
      <c r="AJ363" s="202">
        <v>2.8708773107648669</v>
      </c>
      <c r="AK363" s="202">
        <v>2.8708773107648669</v>
      </c>
      <c r="AL363" s="202">
        <v>2.8708773107648669</v>
      </c>
      <c r="AM363" s="202">
        <v>2.8708773107648669</v>
      </c>
      <c r="AN363" s="202">
        <v>2.8708773107648669</v>
      </c>
      <c r="AO363" s="202">
        <v>2.8708773107648669</v>
      </c>
      <c r="AP363" s="202">
        <v>2.8708773107648669</v>
      </c>
      <c r="AQ363" s="202">
        <v>2.8708773107648669</v>
      </c>
      <c r="AR363" s="202">
        <v>2.8708773107648669</v>
      </c>
      <c r="AS363" s="202">
        <v>2.8708773107648669</v>
      </c>
      <c r="AT363" s="134"/>
      <c r="AU363" s="134"/>
      <c r="AV363" s="131"/>
      <c r="AW363" s="131"/>
      <c r="AX363" s="131"/>
      <c r="AY363" s="131"/>
      <c r="AZ363" s="131"/>
      <c r="BA363" s="131"/>
      <c r="BB363" s="131"/>
      <c r="BC363" s="135"/>
      <c r="BD363" s="129"/>
      <c r="BE363" s="130"/>
      <c r="BF363" s="167"/>
      <c r="BG363" s="131"/>
      <c r="BH363" s="131"/>
      <c r="BI363" s="168"/>
      <c r="BJ363" s="168"/>
      <c r="BK363" s="136"/>
      <c r="BL363" s="131"/>
      <c r="BM363" s="131"/>
      <c r="BN363" s="131"/>
      <c r="BO363" s="201"/>
      <c r="BP363" s="202"/>
    </row>
    <row r="364" spans="1:68" ht="10.5" hidden="1" customHeight="1">
      <c r="A364" s="108"/>
      <c r="B364" s="109"/>
      <c r="C364" s="123" t="s">
        <v>383</v>
      </c>
      <c r="D364" s="123"/>
      <c r="E364" s="110"/>
      <c r="F364" s="71"/>
      <c r="G364" s="71"/>
      <c r="H364" s="71"/>
      <c r="I364" s="154"/>
      <c r="J364" s="154"/>
      <c r="K364" s="154"/>
      <c r="L364" s="154"/>
      <c r="M364" s="154"/>
      <c r="N364" s="154"/>
      <c r="O364" s="154"/>
      <c r="P364" s="154"/>
      <c r="Q364" s="154"/>
      <c r="R364" s="154"/>
      <c r="S364" s="154"/>
      <c r="T364" s="154"/>
      <c r="U364" s="154"/>
      <c r="V364" s="154"/>
      <c r="W364" s="154"/>
      <c r="X364" s="154"/>
      <c r="Y364" s="154"/>
      <c r="Z364" s="154"/>
      <c r="AA364" s="154"/>
      <c r="AB364" s="154"/>
      <c r="AC364" s="154"/>
      <c r="AD364" s="154"/>
      <c r="AE364" s="154"/>
      <c r="AF364" s="154"/>
      <c r="AG364" s="154"/>
      <c r="AH364" s="154"/>
      <c r="AI364" s="172">
        <v>12100.466999999999</v>
      </c>
      <c r="AJ364" s="172">
        <v>13332.458943283977</v>
      </c>
      <c r="AK364" s="172">
        <v>14689.884404821147</v>
      </c>
      <c r="AL364" s="172">
        <v>16185.514220968955</v>
      </c>
      <c r="AM364" s="172">
        <v>17833.419472736674</v>
      </c>
      <c r="AN364" s="172">
        <v>19649.103868356709</v>
      </c>
      <c r="AO364" s="172">
        <v>21649.649604200255</v>
      </c>
      <c r="AP364" s="172">
        <v>23853.878076315905</v>
      </c>
      <c r="AQ364" s="172">
        <v>26282.526954586428</v>
      </c>
      <c r="AR364" s="172">
        <v>28958.445285440474</v>
      </c>
      <c r="AS364" s="172">
        <v>31906.808458671105</v>
      </c>
      <c r="AT364" s="118"/>
      <c r="AU364" s="118"/>
      <c r="AV364" s="71"/>
      <c r="AW364" s="71"/>
      <c r="AX364" s="71"/>
      <c r="AY364" s="71"/>
      <c r="AZ364" s="71"/>
      <c r="BA364" s="71"/>
      <c r="BB364" s="71"/>
      <c r="BC364" s="111"/>
      <c r="BD364" s="109"/>
      <c r="BE364" s="123"/>
      <c r="BF364" s="112"/>
      <c r="BG364" s="71"/>
      <c r="BH364" s="71"/>
      <c r="BI364" s="113"/>
      <c r="BJ364" s="113"/>
      <c r="BK364" s="107"/>
      <c r="BL364" s="71"/>
      <c r="BM364" s="71"/>
      <c r="BN364" s="71"/>
      <c r="BO364" s="154"/>
      <c r="BP364" s="172"/>
    </row>
    <row r="365" spans="1:68" ht="12.75" customHeight="1">
      <c r="A365" s="108"/>
      <c r="B365" s="109"/>
      <c r="C365" s="203"/>
      <c r="D365" s="123"/>
      <c r="E365" s="110"/>
      <c r="F365" s="71"/>
      <c r="G365" s="71"/>
      <c r="H365" s="71"/>
      <c r="I365" s="118"/>
      <c r="J365" s="118"/>
      <c r="K365" s="118"/>
      <c r="L365" s="118"/>
      <c r="M365" s="118"/>
      <c r="N365" s="118"/>
      <c r="O365" s="118"/>
      <c r="P365" s="118"/>
      <c r="Q365" s="118"/>
      <c r="R365" s="118"/>
      <c r="S365" s="118"/>
      <c r="T365" s="118"/>
      <c r="U365" s="118"/>
      <c r="V365" s="118"/>
      <c r="W365" s="118"/>
      <c r="X365" s="118"/>
      <c r="Y365" s="118"/>
      <c r="Z365" s="118"/>
      <c r="AA365" s="118"/>
      <c r="AB365" s="118"/>
      <c r="AC365" s="118"/>
      <c r="AD365" s="118"/>
      <c r="AE365" s="118"/>
      <c r="AF365" s="118"/>
      <c r="AG365" s="118"/>
      <c r="AH365" s="118"/>
      <c r="AI365" s="154"/>
      <c r="AJ365" s="154"/>
      <c r="AK365" s="154"/>
      <c r="AL365" s="154"/>
      <c r="AM365" s="154"/>
      <c r="AN365" s="154"/>
      <c r="AO365" s="154"/>
      <c r="AP365" s="154"/>
      <c r="AQ365" s="154"/>
      <c r="AR365" s="154"/>
      <c r="AS365" s="154"/>
      <c r="AT365" s="118"/>
      <c r="AU365" s="118"/>
      <c r="AV365" s="71"/>
      <c r="AW365" s="71"/>
      <c r="AX365" s="71"/>
      <c r="AY365" s="71"/>
      <c r="AZ365" s="71"/>
      <c r="BA365" s="71"/>
      <c r="BB365" s="71"/>
      <c r="BC365" s="111"/>
      <c r="BD365" s="109"/>
      <c r="BE365" s="123"/>
      <c r="BF365" s="112"/>
      <c r="BG365" s="71"/>
      <c r="BH365" s="71"/>
      <c r="BI365" s="113"/>
      <c r="BJ365" s="113"/>
      <c r="BK365" s="107"/>
      <c r="BL365" s="71"/>
      <c r="BM365" s="71"/>
      <c r="BN365" s="71"/>
      <c r="BO365" s="118"/>
      <c r="BP365" s="154"/>
    </row>
    <row r="366" spans="1:68" ht="10.5" hidden="1" customHeight="1">
      <c r="A366" s="108"/>
      <c r="B366" s="109"/>
      <c r="C366" s="123"/>
      <c r="D366" s="123"/>
      <c r="E366" s="110"/>
      <c r="F366" s="71"/>
      <c r="G366" s="71"/>
      <c r="H366" s="71"/>
      <c r="I366" s="118"/>
      <c r="J366" s="118"/>
      <c r="K366" s="118"/>
      <c r="L366" s="118"/>
      <c r="M366" s="118"/>
      <c r="N366" s="118"/>
      <c r="O366" s="118"/>
      <c r="P366" s="118"/>
      <c r="Q366" s="118"/>
      <c r="R366" s="118"/>
      <c r="S366" s="118"/>
      <c r="T366" s="118"/>
      <c r="U366" s="118"/>
      <c r="V366" s="118"/>
      <c r="W366" s="118"/>
      <c r="X366" s="118"/>
      <c r="Y366" s="118"/>
      <c r="Z366" s="118"/>
      <c r="AA366" s="118"/>
      <c r="AB366" s="118"/>
      <c r="AC366" s="118"/>
      <c r="AD366" s="118"/>
      <c r="AE366" s="118"/>
      <c r="AF366" s="118"/>
      <c r="AG366" s="118"/>
      <c r="AH366" s="118"/>
      <c r="AI366" s="154"/>
      <c r="AJ366" s="154"/>
      <c r="AK366" s="154"/>
      <c r="AL366" s="154"/>
      <c r="AM366" s="154"/>
      <c r="AN366" s="154"/>
      <c r="AO366" s="154"/>
      <c r="AP366" s="154"/>
      <c r="AQ366" s="154"/>
      <c r="AR366" s="154"/>
      <c r="AS366" s="154"/>
      <c r="AT366" s="118"/>
      <c r="AU366" s="118"/>
      <c r="AV366" s="71"/>
      <c r="AW366" s="71"/>
      <c r="AX366" s="71"/>
      <c r="AY366" s="71"/>
      <c r="AZ366" s="71"/>
      <c r="BA366" s="71"/>
      <c r="BB366" s="71"/>
      <c r="BC366" s="111"/>
      <c r="BD366" s="109"/>
      <c r="BE366" s="123"/>
      <c r="BF366" s="112"/>
      <c r="BG366" s="71"/>
      <c r="BH366" s="71"/>
      <c r="BI366" s="113"/>
      <c r="BJ366" s="113"/>
      <c r="BK366" s="107"/>
      <c r="BL366" s="71"/>
      <c r="BM366" s="71"/>
      <c r="BN366" s="71"/>
      <c r="BO366" s="118"/>
      <c r="BP366" s="154"/>
    </row>
    <row r="367" spans="1:68" ht="10.5" hidden="1" customHeight="1">
      <c r="A367" s="108"/>
      <c r="B367" s="109"/>
      <c r="C367" s="123"/>
      <c r="D367" s="123"/>
      <c r="E367" s="110"/>
      <c r="F367" s="71"/>
      <c r="G367" s="71"/>
      <c r="H367" s="71"/>
      <c r="I367" s="118"/>
      <c r="J367" s="118"/>
      <c r="K367" s="118"/>
      <c r="L367" s="118"/>
      <c r="M367" s="118"/>
      <c r="N367" s="118"/>
      <c r="O367" s="118"/>
      <c r="P367" s="118"/>
      <c r="Q367" s="118"/>
      <c r="R367" s="118"/>
      <c r="S367" s="118"/>
      <c r="T367" s="118"/>
      <c r="U367" s="118"/>
      <c r="V367" s="118"/>
      <c r="W367" s="118"/>
      <c r="X367" s="118"/>
      <c r="Y367" s="118"/>
      <c r="Z367" s="118"/>
      <c r="AA367" s="118"/>
      <c r="AB367" s="118"/>
      <c r="AC367" s="118"/>
      <c r="AD367" s="118"/>
      <c r="AE367" s="118"/>
      <c r="AF367" s="118"/>
      <c r="AG367" s="118"/>
      <c r="AH367" s="118"/>
      <c r="AI367" s="154"/>
      <c r="AJ367" s="154"/>
      <c r="AK367" s="154"/>
      <c r="AL367" s="154"/>
      <c r="AM367" s="154"/>
      <c r="AN367" s="154"/>
      <c r="AO367" s="154"/>
      <c r="AP367" s="154"/>
      <c r="AQ367" s="154"/>
      <c r="AR367" s="154"/>
      <c r="AS367" s="154"/>
      <c r="AT367" s="118"/>
      <c r="AU367" s="118"/>
      <c r="AV367" s="71"/>
      <c r="AW367" s="71"/>
      <c r="AX367" s="71"/>
      <c r="AY367" s="71"/>
      <c r="AZ367" s="71"/>
      <c r="BA367" s="71"/>
      <c r="BB367" s="71"/>
      <c r="BC367" s="111"/>
      <c r="BD367" s="109"/>
      <c r="BE367" s="123"/>
      <c r="BF367" s="112"/>
      <c r="BG367" s="71"/>
      <c r="BH367" s="71"/>
      <c r="BI367" s="113"/>
      <c r="BJ367" s="113"/>
      <c r="BK367" s="107"/>
      <c r="BL367" s="71"/>
      <c r="BM367" s="71"/>
      <c r="BN367" s="71"/>
      <c r="BO367" s="118"/>
      <c r="BP367" s="154"/>
    </row>
    <row r="368" spans="1:68" ht="12.75" customHeight="1">
      <c r="A368" s="187"/>
      <c r="B368" s="109">
        <v>190650</v>
      </c>
      <c r="C368" s="203" t="s">
        <v>389</v>
      </c>
      <c r="D368" s="203" t="s">
        <v>390</v>
      </c>
      <c r="E368" s="152"/>
      <c r="F368" s="89"/>
      <c r="G368" s="89"/>
      <c r="H368" s="89"/>
      <c r="I368" s="116"/>
      <c r="J368" s="117">
        <v>178.21086699999998</v>
      </c>
      <c r="K368" s="117">
        <v>462.448621</v>
      </c>
      <c r="L368" s="117">
        <v>543.98039099999994</v>
      </c>
      <c r="M368" s="117">
        <v>566.71140100000002</v>
      </c>
      <c r="N368" s="117">
        <v>349.65963799999997</v>
      </c>
      <c r="O368" s="117">
        <v>427.57682399999999</v>
      </c>
      <c r="P368" s="117">
        <v>487.36008999999996</v>
      </c>
      <c r="Q368" s="117">
        <v>551.28149399999995</v>
      </c>
      <c r="R368" s="117">
        <v>909.82229799999993</v>
      </c>
      <c r="S368" s="117">
        <v>1383.832249</v>
      </c>
      <c r="T368" s="117">
        <v>1735.5156059999999</v>
      </c>
      <c r="U368" s="117">
        <v>1861.9169999999999</v>
      </c>
      <c r="V368" s="117">
        <v>1854.8589999999999</v>
      </c>
      <c r="W368" s="117">
        <v>1883.56</v>
      </c>
      <c r="X368" s="117">
        <v>2542.3809999999999</v>
      </c>
      <c r="Y368" s="117">
        <v>1997.405</v>
      </c>
      <c r="Z368" s="117">
        <v>2149.9839999999999</v>
      </c>
      <c r="AA368" s="117">
        <v>2107.2419999999997</v>
      </c>
      <c r="AB368" s="117">
        <v>2241.1880000000001</v>
      </c>
      <c r="AC368" s="117">
        <v>2586.0070000000001</v>
      </c>
      <c r="AD368" s="117">
        <v>3186.8419999999996</v>
      </c>
      <c r="AE368" s="117">
        <v>2926.8559999999998</v>
      </c>
      <c r="AF368" s="117">
        <v>3973.8969999999999</v>
      </c>
      <c r="AG368" s="117">
        <v>4205.665</v>
      </c>
      <c r="AH368" s="117">
        <v>5130.3719999999994</v>
      </c>
      <c r="AI368" s="204"/>
      <c r="AJ368" s="204"/>
      <c r="AK368" s="204"/>
      <c r="AL368" s="204"/>
      <c r="AM368" s="204"/>
      <c r="AN368" s="204"/>
      <c r="AO368" s="204"/>
      <c r="AP368" s="204"/>
      <c r="AQ368" s="204"/>
      <c r="AR368" s="204"/>
      <c r="AS368" s="204"/>
      <c r="AT368" s="118"/>
      <c r="AU368" s="118"/>
      <c r="AV368" s="71"/>
      <c r="AW368" s="71"/>
      <c r="AX368" s="71"/>
      <c r="AY368" s="71"/>
      <c r="AZ368" s="71"/>
      <c r="BA368" s="71"/>
      <c r="BB368" s="71"/>
      <c r="BC368" s="205"/>
      <c r="BD368" s="109">
        <v>190650</v>
      </c>
      <c r="BE368" s="169" t="s">
        <v>391</v>
      </c>
      <c r="BF368" s="147">
        <v>0</v>
      </c>
      <c r="BG368" s="146">
        <v>0</v>
      </c>
      <c r="BH368" s="146">
        <v>0</v>
      </c>
      <c r="BI368" s="148">
        <v>0</v>
      </c>
      <c r="BJ368" s="148">
        <v>0</v>
      </c>
      <c r="BK368" s="107"/>
      <c r="BL368" s="71"/>
      <c r="BM368" s="71"/>
      <c r="BN368" s="71"/>
      <c r="BO368" s="117"/>
      <c r="BP368" s="204"/>
    </row>
    <row r="369" spans="1:68" ht="12.75" customHeight="1">
      <c r="A369" s="108"/>
      <c r="B369" s="109"/>
      <c r="C369" s="169"/>
      <c r="D369" s="169"/>
      <c r="E369" s="110"/>
      <c r="F369" s="89"/>
      <c r="G369" s="89"/>
      <c r="H369" s="89"/>
      <c r="I369" s="137"/>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c r="AF369" s="138"/>
      <c r="AG369" s="138"/>
      <c r="AH369" s="138"/>
      <c r="AI369" s="138"/>
      <c r="AJ369" s="138"/>
      <c r="AK369" s="138"/>
      <c r="AL369" s="138"/>
      <c r="AM369" s="138"/>
      <c r="AN369" s="138"/>
      <c r="AO369" s="138"/>
      <c r="AP369" s="138"/>
      <c r="AQ369" s="138"/>
      <c r="AR369" s="138"/>
      <c r="AS369" s="138"/>
      <c r="AT369" s="118"/>
      <c r="AU369" s="118"/>
      <c r="AV369" s="71"/>
      <c r="AW369" s="71"/>
      <c r="AX369" s="71"/>
      <c r="AY369" s="71"/>
      <c r="AZ369" s="71"/>
      <c r="BA369" s="71"/>
      <c r="BB369" s="71"/>
      <c r="BC369" s="111"/>
      <c r="BD369" s="109"/>
      <c r="BE369" s="169"/>
      <c r="BF369" s="124"/>
      <c r="BG369" s="125"/>
      <c r="BH369" s="125"/>
      <c r="BI369" s="126"/>
      <c r="BJ369" s="126"/>
      <c r="BK369" s="107"/>
      <c r="BL369" s="71"/>
      <c r="BM369" s="71"/>
      <c r="BN369" s="71"/>
      <c r="BO369" s="138"/>
      <c r="BP369" s="138"/>
    </row>
    <row r="370" spans="1:68" ht="12.75" customHeight="1">
      <c r="A370" s="108"/>
      <c r="B370" s="109">
        <v>112831</v>
      </c>
      <c r="C370" s="169" t="s">
        <v>392</v>
      </c>
      <c r="D370" s="169" t="s">
        <v>393</v>
      </c>
      <c r="E370" s="110"/>
      <c r="F370" s="89"/>
      <c r="G370" s="89"/>
      <c r="H370" s="89"/>
      <c r="I370" s="116"/>
      <c r="J370" s="117">
        <v>345.72736400000031</v>
      </c>
      <c r="K370" s="117">
        <v>318.32281200000034</v>
      </c>
      <c r="L370" s="117">
        <v>285.90531599999986</v>
      </c>
      <c r="M370" s="117">
        <v>312.67452800000001</v>
      </c>
      <c r="N370" s="117">
        <v>286.72132300000021</v>
      </c>
      <c r="O370" s="117">
        <v>456.70248300000003</v>
      </c>
      <c r="P370" s="117">
        <v>529.35929699999997</v>
      </c>
      <c r="Q370" s="117">
        <v>680.43930400000045</v>
      </c>
      <c r="R370" s="117">
        <v>1025.1841380000005</v>
      </c>
      <c r="S370" s="117">
        <v>838.4503909999994</v>
      </c>
      <c r="T370" s="117">
        <v>773.00592099999994</v>
      </c>
      <c r="U370" s="117">
        <v>988.46500000000015</v>
      </c>
      <c r="V370" s="117">
        <v>1124.7189999999991</v>
      </c>
      <c r="W370" s="117">
        <v>974.35000000000036</v>
      </c>
      <c r="X370" s="117">
        <v>1220.101999999999</v>
      </c>
      <c r="Y370" s="117">
        <v>1680.9329999999991</v>
      </c>
      <c r="Z370" s="117">
        <v>1929.8799999999992</v>
      </c>
      <c r="AA370" s="117">
        <v>1301.5680000000011</v>
      </c>
      <c r="AB370" s="117">
        <v>1130.0830000000005</v>
      </c>
      <c r="AC370" s="117">
        <v>1126.1000000000004</v>
      </c>
      <c r="AD370" s="117">
        <v>1034.8289999999979</v>
      </c>
      <c r="AE370" s="117">
        <v>1088.4830000000002</v>
      </c>
      <c r="AF370" s="117">
        <v>1310.2170000000006</v>
      </c>
      <c r="AG370" s="117">
        <v>1961.7429999999986</v>
      </c>
      <c r="AH370" s="117">
        <v>2378.5390000000043</v>
      </c>
      <c r="AI370" s="117">
        <v>2883.8883454769684</v>
      </c>
      <c r="AJ370" s="117">
        <v>3496.6052644828915</v>
      </c>
      <c r="AK370" s="117">
        <v>4239.5012951125063</v>
      </c>
      <c r="AL370" s="117">
        <v>5140.2345623130204</v>
      </c>
      <c r="AM370" s="117">
        <v>6232.3394938121255</v>
      </c>
      <c r="AN370" s="117">
        <v>7556.4753116348256</v>
      </c>
      <c r="AO370" s="117">
        <v>9161.939780725932</v>
      </c>
      <c r="AP370" s="117">
        <v>11108.50457175488</v>
      </c>
      <c r="AQ370" s="117">
        <v>13468.640568921286</v>
      </c>
      <c r="AR370" s="117">
        <v>16330.215971287549</v>
      </c>
      <c r="AS370" s="117">
        <v>19799.767638335103</v>
      </c>
      <c r="AT370" s="118"/>
      <c r="AU370" s="118"/>
      <c r="AV370" s="71"/>
      <c r="AW370" s="71"/>
      <c r="AX370" s="71"/>
      <c r="AY370" s="71"/>
      <c r="AZ370" s="71"/>
      <c r="BA370" s="71"/>
      <c r="BB370" s="71"/>
      <c r="BC370" s="111"/>
      <c r="BD370" s="109">
        <v>112831</v>
      </c>
      <c r="BE370" s="169" t="s">
        <v>392</v>
      </c>
      <c r="BF370" s="147">
        <v>2504.8763363692451</v>
      </c>
      <c r="BG370" s="146">
        <v>2631.2136727384864</v>
      </c>
      <c r="BH370" s="146">
        <v>2757.5510091077276</v>
      </c>
      <c r="BI370" s="148">
        <v>2883.8883454769684</v>
      </c>
      <c r="BJ370" s="148">
        <v>2883.8883454769684</v>
      </c>
      <c r="BK370" s="107"/>
      <c r="BL370" s="71"/>
      <c r="BM370" s="71"/>
      <c r="BN370" s="71"/>
      <c r="BO370" s="117"/>
      <c r="BP370" s="117"/>
    </row>
    <row r="371" spans="1:68" ht="12.75" customHeight="1">
      <c r="A371" s="128"/>
      <c r="B371" s="129"/>
      <c r="C371" s="130" t="s">
        <v>116</v>
      </c>
      <c r="D371" s="130" t="s">
        <v>386</v>
      </c>
      <c r="E371" s="110"/>
      <c r="F371" s="131"/>
      <c r="G371" s="131"/>
      <c r="H371" s="131"/>
      <c r="I371" s="132"/>
      <c r="J371" s="132">
        <v>0</v>
      </c>
      <c r="K371" s="132">
        <v>-7.9266366662258059E-2</v>
      </c>
      <c r="L371" s="132">
        <v>-0.10183843186205721</v>
      </c>
      <c r="M371" s="132">
        <v>9.3629640660477076E-2</v>
      </c>
      <c r="N371" s="132">
        <v>-8.3003899185544738E-2</v>
      </c>
      <c r="O371" s="132">
        <v>0.59284450218583751</v>
      </c>
      <c r="P371" s="132">
        <v>0.15909003498892726</v>
      </c>
      <c r="Q371" s="132">
        <v>0.28540163147451159</v>
      </c>
      <c r="R371" s="132">
        <v>0.50665038302960808</v>
      </c>
      <c r="S371" s="132">
        <v>-0.18214654331688562</v>
      </c>
      <c r="T371" s="132">
        <v>-7.8054075354351493E-2</v>
      </c>
      <c r="U371" s="132">
        <v>0.27872888570021725</v>
      </c>
      <c r="V371" s="132">
        <v>0.13784403089638886</v>
      </c>
      <c r="W371" s="132">
        <v>-0.13369472730521925</v>
      </c>
      <c r="X371" s="132">
        <v>0.25222148098732333</v>
      </c>
      <c r="Y371" s="132">
        <v>0.3776987497766584</v>
      </c>
      <c r="Z371" s="132">
        <v>0.14810048943057241</v>
      </c>
      <c r="AA371" s="132">
        <v>-0.32557050179285674</v>
      </c>
      <c r="AB371" s="132">
        <v>-0.13175262452672498</v>
      </c>
      <c r="AC371" s="132">
        <v>-3.5245198803983691E-3</v>
      </c>
      <c r="AD371" s="132">
        <v>-8.1050528372260344E-2</v>
      </c>
      <c r="AE371" s="132">
        <v>5.1848179747574052E-2</v>
      </c>
      <c r="AF371" s="132">
        <v>0.20370919894936379</v>
      </c>
      <c r="AG371" s="132">
        <v>0.49726572010590431</v>
      </c>
      <c r="AH371" s="132">
        <v>0.21246208091478147</v>
      </c>
      <c r="AI371" s="188">
        <v>0.21246208091478147</v>
      </c>
      <c r="AJ371" s="188">
        <v>0.21246208091478147</v>
      </c>
      <c r="AK371" s="188">
        <v>0.21246208091478147</v>
      </c>
      <c r="AL371" s="188">
        <v>0.21246208091478147</v>
      </c>
      <c r="AM371" s="188">
        <v>0.21246208091478147</v>
      </c>
      <c r="AN371" s="188">
        <v>0.21246208091478147</v>
      </c>
      <c r="AO371" s="188">
        <v>0.21246208091478147</v>
      </c>
      <c r="AP371" s="188">
        <v>0.21246208091478147</v>
      </c>
      <c r="AQ371" s="188">
        <v>0.21246208091478147</v>
      </c>
      <c r="AR371" s="188">
        <v>0.21246208091478147</v>
      </c>
      <c r="AS371" s="188">
        <v>0.21246208091478147</v>
      </c>
      <c r="AT371" s="134"/>
      <c r="AU371" s="134"/>
      <c r="AV371" s="131"/>
      <c r="AW371" s="131"/>
      <c r="AX371" s="131"/>
      <c r="AY371" s="131"/>
      <c r="AZ371" s="131"/>
      <c r="BA371" s="131"/>
      <c r="BB371" s="131"/>
      <c r="BC371" s="135"/>
      <c r="BD371" s="129"/>
      <c r="BE371" s="130"/>
      <c r="BF371" s="124"/>
      <c r="BG371" s="125"/>
      <c r="BH371" s="125"/>
      <c r="BI371" s="126"/>
      <c r="BJ371" s="126"/>
      <c r="BK371" s="136"/>
      <c r="BL371" s="131"/>
      <c r="BM371" s="131"/>
      <c r="BN371" s="131"/>
      <c r="BO371" s="132"/>
      <c r="BP371" s="188"/>
    </row>
    <row r="372" spans="1:68" ht="12.75" customHeight="1">
      <c r="A372" s="108"/>
      <c r="B372" s="109"/>
      <c r="C372" s="123"/>
      <c r="D372" s="123"/>
      <c r="E372" s="110"/>
      <c r="F372" s="71"/>
      <c r="G372" s="71"/>
      <c r="H372" s="71"/>
      <c r="I372" s="71"/>
      <c r="J372" s="118"/>
      <c r="K372" s="118"/>
      <c r="L372" s="118"/>
      <c r="M372" s="118"/>
      <c r="N372" s="118"/>
      <c r="O372" s="118"/>
      <c r="P372" s="118"/>
      <c r="Q372" s="118"/>
      <c r="R372" s="118"/>
      <c r="S372" s="118"/>
      <c r="T372" s="118"/>
      <c r="U372" s="118"/>
      <c r="V372" s="118"/>
      <c r="W372" s="118"/>
      <c r="X372" s="118"/>
      <c r="Y372" s="118"/>
      <c r="Z372" s="118"/>
      <c r="AA372" s="118"/>
      <c r="AB372" s="118"/>
      <c r="AC372" s="118"/>
      <c r="AD372" s="118"/>
      <c r="AE372" s="118"/>
      <c r="AF372" s="118"/>
      <c r="AG372" s="118"/>
      <c r="AH372" s="118"/>
      <c r="AI372" s="118"/>
      <c r="AJ372" s="118"/>
      <c r="AK372" s="118"/>
      <c r="AL372" s="118"/>
      <c r="AM372" s="118"/>
      <c r="AN372" s="118"/>
      <c r="AO372" s="118"/>
      <c r="AP372" s="118"/>
      <c r="AQ372" s="118"/>
      <c r="AR372" s="118"/>
      <c r="AS372" s="118"/>
      <c r="AT372" s="118"/>
      <c r="AU372" s="118"/>
      <c r="AV372" s="71"/>
      <c r="AW372" s="71"/>
      <c r="AX372" s="71"/>
      <c r="AY372" s="71"/>
      <c r="AZ372" s="71"/>
      <c r="BA372" s="71"/>
      <c r="BB372" s="71"/>
      <c r="BC372" s="111"/>
      <c r="BD372" s="109"/>
      <c r="BE372" s="123"/>
      <c r="BF372" s="112"/>
      <c r="BG372" s="71"/>
      <c r="BH372" s="71"/>
      <c r="BI372" s="113"/>
      <c r="BJ372" s="113"/>
      <c r="BK372" s="107"/>
      <c r="BL372" s="71"/>
      <c r="BM372" s="71"/>
      <c r="BN372" s="71"/>
      <c r="BO372" s="118"/>
      <c r="BP372" s="118"/>
    </row>
    <row r="373" spans="1:68" ht="12.75" customHeight="1">
      <c r="A373" s="108"/>
      <c r="B373" s="109"/>
      <c r="C373" s="123"/>
      <c r="D373" s="123"/>
      <c r="E373" s="110"/>
      <c r="F373" s="71"/>
      <c r="G373" s="71"/>
      <c r="H373" s="71"/>
      <c r="I373" s="71"/>
      <c r="J373" s="118"/>
      <c r="K373" s="118"/>
      <c r="L373" s="118"/>
      <c r="M373" s="118"/>
      <c r="N373" s="118"/>
      <c r="O373" s="118"/>
      <c r="P373" s="118"/>
      <c r="Q373" s="118"/>
      <c r="R373" s="118"/>
      <c r="S373" s="118"/>
      <c r="T373" s="118"/>
      <c r="U373" s="118"/>
      <c r="V373" s="118"/>
      <c r="W373" s="118"/>
      <c r="X373" s="118"/>
      <c r="Y373" s="118"/>
      <c r="Z373" s="118"/>
      <c r="AA373" s="118"/>
      <c r="AB373" s="118"/>
      <c r="AC373" s="118"/>
      <c r="AD373" s="118"/>
      <c r="AE373" s="118"/>
      <c r="AF373" s="118"/>
      <c r="AG373" s="118"/>
      <c r="AH373" s="118"/>
      <c r="AI373" s="118"/>
      <c r="AJ373" s="118"/>
      <c r="AK373" s="118"/>
      <c r="AL373" s="118"/>
      <c r="AM373" s="118"/>
      <c r="AN373" s="118"/>
      <c r="AO373" s="118"/>
      <c r="AP373" s="118"/>
      <c r="AQ373" s="118"/>
      <c r="AR373" s="118"/>
      <c r="AS373" s="118"/>
      <c r="AT373" s="118"/>
      <c r="AU373" s="118"/>
      <c r="AV373" s="71"/>
      <c r="AW373" s="71"/>
      <c r="AX373" s="71"/>
      <c r="AY373" s="71"/>
      <c r="AZ373" s="71"/>
      <c r="BA373" s="71"/>
      <c r="BB373" s="71"/>
      <c r="BC373" s="111"/>
      <c r="BD373" s="109"/>
      <c r="BE373" s="123"/>
      <c r="BF373" s="112"/>
      <c r="BG373" s="71"/>
      <c r="BH373" s="71"/>
      <c r="BI373" s="113"/>
      <c r="BJ373" s="113"/>
      <c r="BK373" s="107"/>
      <c r="BL373" s="71"/>
      <c r="BM373" s="71"/>
      <c r="BN373" s="71"/>
      <c r="BO373" s="118"/>
      <c r="BP373" s="118"/>
    </row>
    <row r="374" spans="1:68" ht="12.75" customHeight="1">
      <c r="A374" s="108"/>
      <c r="B374" s="109">
        <v>114350</v>
      </c>
      <c r="C374" s="169" t="s">
        <v>394</v>
      </c>
      <c r="D374" s="169" t="s">
        <v>395</v>
      </c>
      <c r="E374" s="110"/>
      <c r="F374" s="89"/>
      <c r="G374" s="89"/>
      <c r="H374" s="89"/>
      <c r="I374" s="116"/>
      <c r="J374" s="117">
        <v>0</v>
      </c>
      <c r="K374" s="117">
        <v>0</v>
      </c>
      <c r="L374" s="117">
        <v>0</v>
      </c>
      <c r="M374" s="117">
        <v>0</v>
      </c>
      <c r="N374" s="117">
        <v>0</v>
      </c>
      <c r="O374" s="117">
        <v>0</v>
      </c>
      <c r="P374" s="117">
        <v>0</v>
      </c>
      <c r="Q374" s="117">
        <v>0</v>
      </c>
      <c r="R374" s="117">
        <v>0</v>
      </c>
      <c r="S374" s="117">
        <v>0</v>
      </c>
      <c r="T374" s="117">
        <v>0</v>
      </c>
      <c r="U374" s="117">
        <v>0</v>
      </c>
      <c r="V374" s="117">
        <v>0</v>
      </c>
      <c r="W374" s="117">
        <v>0</v>
      </c>
      <c r="X374" s="117">
        <v>0</v>
      </c>
      <c r="Y374" s="117">
        <v>0</v>
      </c>
      <c r="Z374" s="117">
        <v>0</v>
      </c>
      <c r="AA374" s="117">
        <v>0</v>
      </c>
      <c r="AB374" s="117">
        <v>0</v>
      </c>
      <c r="AC374" s="117">
        <v>0</v>
      </c>
      <c r="AD374" s="117">
        <v>0</v>
      </c>
      <c r="AE374" s="117">
        <v>0</v>
      </c>
      <c r="AF374" s="117">
        <v>0</v>
      </c>
      <c r="AG374" s="117">
        <v>0</v>
      </c>
      <c r="AH374" s="117">
        <v>0</v>
      </c>
      <c r="AI374" s="206">
        <v>0</v>
      </c>
      <c r="AJ374" s="206">
        <v>0</v>
      </c>
      <c r="AK374" s="206">
        <v>0</v>
      </c>
      <c r="AL374" s="206">
        <v>0</v>
      </c>
      <c r="AM374" s="206">
        <v>0</v>
      </c>
      <c r="AN374" s="206">
        <v>0</v>
      </c>
      <c r="AO374" s="206">
        <v>0</v>
      </c>
      <c r="AP374" s="206">
        <v>0</v>
      </c>
      <c r="AQ374" s="206">
        <v>0</v>
      </c>
      <c r="AR374" s="206">
        <v>0</v>
      </c>
      <c r="AS374" s="206">
        <v>0</v>
      </c>
      <c r="AT374" s="118"/>
      <c r="AU374" s="118"/>
      <c r="AV374" s="71"/>
      <c r="AW374" s="71"/>
      <c r="AX374" s="71"/>
      <c r="AY374" s="71"/>
      <c r="AZ374" s="71"/>
      <c r="BA374" s="71"/>
      <c r="BB374" s="71"/>
      <c r="BC374" s="111"/>
      <c r="BD374" s="109">
        <v>114350</v>
      </c>
      <c r="BE374" s="169" t="s">
        <v>394</v>
      </c>
      <c r="BF374" s="147">
        <v>0</v>
      </c>
      <c r="BG374" s="146">
        <v>0</v>
      </c>
      <c r="BH374" s="146">
        <v>0</v>
      </c>
      <c r="BI374" s="148">
        <v>0</v>
      </c>
      <c r="BJ374" s="148">
        <v>0</v>
      </c>
      <c r="BK374" s="107"/>
      <c r="BL374" s="71"/>
      <c r="BM374" s="71"/>
      <c r="BN374" s="71"/>
      <c r="BO374" s="117"/>
      <c r="BP374" s="172"/>
    </row>
    <row r="375" spans="1:68" ht="12.75" customHeight="1">
      <c r="A375" s="108"/>
      <c r="B375" s="109"/>
      <c r="C375" s="108"/>
      <c r="D375" s="108"/>
      <c r="E375" s="110"/>
      <c r="F375" s="71"/>
      <c r="G375" s="71"/>
      <c r="H375" s="71"/>
      <c r="I375" s="71"/>
      <c r="J375" s="118"/>
      <c r="K375" s="118"/>
      <c r="L375" s="118"/>
      <c r="M375" s="118"/>
      <c r="N375" s="118"/>
      <c r="O375" s="118"/>
      <c r="P375" s="118"/>
      <c r="Q375" s="118"/>
      <c r="R375" s="118"/>
      <c r="S375" s="118"/>
      <c r="T375" s="118"/>
      <c r="U375" s="118"/>
      <c r="V375" s="118"/>
      <c r="W375" s="118"/>
      <c r="X375" s="118"/>
      <c r="Y375" s="118"/>
      <c r="Z375" s="118"/>
      <c r="AA375" s="118"/>
      <c r="AB375" s="118"/>
      <c r="AC375" s="118"/>
      <c r="AD375" s="118"/>
      <c r="AE375" s="118"/>
      <c r="AF375" s="118"/>
      <c r="AG375" s="118"/>
      <c r="AH375" s="118"/>
      <c r="AI375" s="118"/>
      <c r="AJ375" s="118"/>
      <c r="AK375" s="118"/>
      <c r="AL375" s="118"/>
      <c r="AM375" s="118"/>
      <c r="AN375" s="118"/>
      <c r="AO375" s="118"/>
      <c r="AP375" s="118"/>
      <c r="AQ375" s="118"/>
      <c r="AR375" s="118"/>
      <c r="AS375" s="118"/>
      <c r="AT375" s="118"/>
      <c r="AU375" s="118"/>
      <c r="AV375" s="71"/>
      <c r="AW375" s="71"/>
      <c r="AX375" s="71"/>
      <c r="AY375" s="71"/>
      <c r="AZ375" s="71"/>
      <c r="BA375" s="71"/>
      <c r="BB375" s="71"/>
      <c r="BC375" s="111"/>
      <c r="BD375" s="109"/>
      <c r="BE375" s="108"/>
      <c r="BF375" s="124"/>
      <c r="BG375" s="125"/>
      <c r="BH375" s="125"/>
      <c r="BI375" s="126"/>
      <c r="BJ375" s="126"/>
      <c r="BK375" s="107"/>
      <c r="BL375" s="71"/>
      <c r="BM375" s="71"/>
      <c r="BN375" s="71"/>
      <c r="BO375" s="118"/>
      <c r="BP375" s="118"/>
    </row>
    <row r="376" spans="1:68" ht="12.75" customHeight="1">
      <c r="A376" s="108"/>
      <c r="B376" s="109"/>
      <c r="C376" s="108"/>
      <c r="D376" s="108"/>
      <c r="E376" s="110"/>
      <c r="F376" s="71"/>
      <c r="G376" s="71"/>
      <c r="H376" s="71"/>
      <c r="I376" s="71"/>
      <c r="J376" s="118"/>
      <c r="K376" s="118"/>
      <c r="L376" s="118"/>
      <c r="M376" s="118"/>
      <c r="N376" s="118"/>
      <c r="O376" s="118"/>
      <c r="P376" s="118"/>
      <c r="Q376" s="118"/>
      <c r="R376" s="142"/>
      <c r="S376" s="142"/>
      <c r="T376" s="142"/>
      <c r="U376" s="142"/>
      <c r="V376" s="142"/>
      <c r="W376" s="142"/>
      <c r="X376" s="142"/>
      <c r="Y376" s="142"/>
      <c r="Z376" s="142"/>
      <c r="AA376" s="142"/>
      <c r="AB376" s="142"/>
      <c r="AC376" s="142"/>
      <c r="AD376" s="142"/>
      <c r="AE376" s="142"/>
      <c r="AF376" s="142"/>
      <c r="AG376" s="142"/>
      <c r="AH376" s="142"/>
      <c r="AI376" s="118"/>
      <c r="AJ376" s="118"/>
      <c r="AK376" s="118"/>
      <c r="AL376" s="118"/>
      <c r="AM376" s="118"/>
      <c r="AN376" s="118"/>
      <c r="AO376" s="118"/>
      <c r="AP376" s="118"/>
      <c r="AQ376" s="118"/>
      <c r="AR376" s="118"/>
      <c r="AS376" s="118"/>
      <c r="AT376" s="118"/>
      <c r="AU376" s="118"/>
      <c r="AV376" s="71"/>
      <c r="AW376" s="71"/>
      <c r="AX376" s="71"/>
      <c r="AY376" s="71"/>
      <c r="AZ376" s="71"/>
      <c r="BA376" s="71"/>
      <c r="BB376" s="71"/>
      <c r="BC376" s="111"/>
      <c r="BD376" s="109"/>
      <c r="BE376" s="108"/>
      <c r="BF376" s="112"/>
      <c r="BG376" s="71"/>
      <c r="BH376" s="71"/>
      <c r="BI376" s="113"/>
      <c r="BJ376" s="113"/>
      <c r="BK376" s="107"/>
      <c r="BL376" s="71"/>
      <c r="BM376" s="71"/>
      <c r="BN376" s="71"/>
      <c r="BO376" s="142"/>
      <c r="BP376" s="118"/>
    </row>
    <row r="377" spans="1:68" ht="12.75" customHeight="1">
      <c r="A377" s="108"/>
      <c r="B377" s="109">
        <v>110000</v>
      </c>
      <c r="C377" s="114" t="s">
        <v>396</v>
      </c>
      <c r="D377" s="114" t="s">
        <v>397</v>
      </c>
      <c r="E377" s="110"/>
      <c r="F377" s="89"/>
      <c r="G377" s="89"/>
      <c r="H377" s="89"/>
      <c r="I377" s="116"/>
      <c r="J377" s="117">
        <v>7264.1500509999996</v>
      </c>
      <c r="K377" s="117">
        <v>6133.8114420000002</v>
      </c>
      <c r="L377" s="117">
        <v>5398.6429749999998</v>
      </c>
      <c r="M377" s="117">
        <v>4908.6603429999996</v>
      </c>
      <c r="N377" s="117">
        <v>4659.8748850000002</v>
      </c>
      <c r="O377" s="117">
        <v>5240.4237579999999</v>
      </c>
      <c r="P377" s="117">
        <v>5906.5378719999999</v>
      </c>
      <c r="Q377" s="117">
        <v>6941.4492399999999</v>
      </c>
      <c r="R377" s="117">
        <v>8625.2338529999997</v>
      </c>
      <c r="S377" s="117">
        <v>8680.3923209999994</v>
      </c>
      <c r="T377" s="117">
        <v>9772.3973910000004</v>
      </c>
      <c r="U377" s="117">
        <v>11871.888999999999</v>
      </c>
      <c r="V377" s="117">
        <v>12746.829</v>
      </c>
      <c r="W377" s="117">
        <v>14666.501</v>
      </c>
      <c r="X377" s="117">
        <v>18244.599999999999</v>
      </c>
      <c r="Y377" s="117">
        <v>19350.102999999999</v>
      </c>
      <c r="Z377" s="117">
        <v>19873.442999999999</v>
      </c>
      <c r="AA377" s="117">
        <v>18431.901999999998</v>
      </c>
      <c r="AB377" s="117">
        <v>18054.609</v>
      </c>
      <c r="AC377" s="117">
        <v>18226.971999999998</v>
      </c>
      <c r="AD377" s="117">
        <v>17939.273999999998</v>
      </c>
      <c r="AE377" s="117">
        <v>19637.263999999999</v>
      </c>
      <c r="AF377" s="117">
        <v>20911.707999999999</v>
      </c>
      <c r="AG377" s="117">
        <v>23714.494999999999</v>
      </c>
      <c r="AH377" s="117">
        <v>27005.384999999998</v>
      </c>
      <c r="AI377" s="117">
        <v>23159.064500385772</v>
      </c>
      <c r="AJ377" s="117">
        <v>24809.063002371233</v>
      </c>
      <c r="AK377" s="117">
        <v>26823.986865924831</v>
      </c>
      <c r="AL377" s="117">
        <v>29220.405235581558</v>
      </c>
      <c r="AM377" s="117">
        <v>32030.162188490373</v>
      </c>
      <c r="AN377" s="117">
        <v>35299.373741758434</v>
      </c>
      <c r="AO377" s="117">
        <v>39088.448615698479</v>
      </c>
      <c r="AP377" s="117">
        <v>43472.959612646555</v>
      </c>
      <c r="AQ377" s="117">
        <v>48545.277048971417</v>
      </c>
      <c r="AR377" s="117">
        <v>54416.939965174759</v>
      </c>
      <c r="AS377" s="117">
        <v>61221.792625930691</v>
      </c>
      <c r="AT377" s="118"/>
      <c r="AU377" s="118"/>
      <c r="AV377" s="71"/>
      <c r="AW377" s="71"/>
      <c r="AX377" s="71"/>
      <c r="AY377" s="71"/>
      <c r="AZ377" s="71"/>
      <c r="BA377" s="71"/>
      <c r="BB377" s="71"/>
      <c r="BC377" s="111"/>
      <c r="BD377" s="109">
        <v>110000</v>
      </c>
      <c r="BE377" s="114" t="s">
        <v>396</v>
      </c>
      <c r="BF377" s="147">
        <v>22196.025875096446</v>
      </c>
      <c r="BG377" s="146">
        <v>22517.038750192889</v>
      </c>
      <c r="BH377" s="146">
        <v>22838.051625289332</v>
      </c>
      <c r="BI377" s="148">
        <v>23159.064500385772</v>
      </c>
      <c r="BJ377" s="148">
        <v>23159.064500385772</v>
      </c>
      <c r="BK377" s="107"/>
      <c r="BL377" s="71"/>
      <c r="BM377" s="71"/>
      <c r="BN377" s="71"/>
      <c r="BO377" s="117"/>
      <c r="BP377" s="117"/>
    </row>
    <row r="378" spans="1:68" ht="12.75" customHeight="1">
      <c r="A378" s="128"/>
      <c r="B378" s="129"/>
      <c r="C378" s="130" t="s">
        <v>398</v>
      </c>
      <c r="D378" s="130" t="s">
        <v>398</v>
      </c>
      <c r="E378" s="110"/>
      <c r="F378" s="131"/>
      <c r="G378" s="131"/>
      <c r="H378" s="131"/>
      <c r="I378" s="125"/>
      <c r="J378" s="132"/>
      <c r="K378" s="132">
        <v>-0.15560507438091731</v>
      </c>
      <c r="L378" s="132">
        <v>-0.11985508096419251</v>
      </c>
      <c r="M378" s="132">
        <v>-9.076033260006422E-2</v>
      </c>
      <c r="N378" s="132">
        <v>-5.0682964518981244E-2</v>
      </c>
      <c r="O378" s="132">
        <v>0.12458464815627757</v>
      </c>
      <c r="P378" s="132">
        <v>0.12711073469642864</v>
      </c>
      <c r="Q378" s="132">
        <v>0.17521454876400733</v>
      </c>
      <c r="R378" s="132">
        <v>0.24256960683328432</v>
      </c>
      <c r="S378" s="132">
        <v>6.3950113052082536E-3</v>
      </c>
      <c r="T378" s="132">
        <v>0.12580134971067758</v>
      </c>
      <c r="U378" s="132">
        <v>0.21483895148733412</v>
      </c>
      <c r="V378" s="132">
        <v>7.3698465341109687E-2</v>
      </c>
      <c r="W378" s="132">
        <v>0.15059996490107475</v>
      </c>
      <c r="X378" s="132">
        <v>0.24396405113939568</v>
      </c>
      <c r="Y378" s="132">
        <v>6.0593435865955003E-2</v>
      </c>
      <c r="Z378" s="132">
        <v>2.7045850867047028E-2</v>
      </c>
      <c r="AA378" s="132">
        <v>-7.2536047226441913E-2</v>
      </c>
      <c r="AB378" s="132">
        <v>-2.0469564128541839E-2</v>
      </c>
      <c r="AC378" s="132">
        <v>9.5467589467042036E-3</v>
      </c>
      <c r="AD378" s="132">
        <v>-1.5784190594027359E-2</v>
      </c>
      <c r="AE378" s="132">
        <v>9.4652102420644368E-2</v>
      </c>
      <c r="AF378" s="132">
        <v>6.4899264989257244E-2</v>
      </c>
      <c r="AG378" s="132">
        <v>0.13402955894372659</v>
      </c>
      <c r="AH378" s="132">
        <v>0.13877124518148065</v>
      </c>
      <c r="AI378" s="132">
        <v>-0.14242790834547359</v>
      </c>
      <c r="AJ378" s="132">
        <v>7.1246336481250117E-2</v>
      </c>
      <c r="AK378" s="132">
        <v>8.1217249654330415E-2</v>
      </c>
      <c r="AL378" s="132">
        <v>8.933863491787486E-2</v>
      </c>
      <c r="AM378" s="132">
        <v>9.6157357512872021E-2</v>
      </c>
      <c r="AN378" s="132">
        <v>0.10206665623575306</v>
      </c>
      <c r="AO378" s="132">
        <v>0.10734113589833028</v>
      </c>
      <c r="AP378" s="132">
        <v>0.11216896940717147</v>
      </c>
      <c r="AQ378" s="132">
        <v>0.11667752739910742</v>
      </c>
      <c r="AR378" s="132">
        <v>0.12095230006165458</v>
      </c>
      <c r="AS378" s="132">
        <v>0.12505026311863254</v>
      </c>
      <c r="AT378" s="134"/>
      <c r="AU378" s="134"/>
      <c r="AV378" s="131"/>
      <c r="AW378" s="131"/>
      <c r="AX378" s="131"/>
      <c r="AY378" s="131"/>
      <c r="AZ378" s="131"/>
      <c r="BA378" s="131"/>
      <c r="BB378" s="131"/>
      <c r="BC378" s="135"/>
      <c r="BD378" s="129"/>
      <c r="BE378" s="130"/>
      <c r="BF378" s="124"/>
      <c r="BG378" s="125"/>
      <c r="BH378" s="125"/>
      <c r="BI378" s="126"/>
      <c r="BJ378" s="126"/>
      <c r="BK378" s="136"/>
      <c r="BL378" s="131"/>
      <c r="BM378" s="131"/>
      <c r="BN378" s="131"/>
      <c r="BO378" s="132"/>
      <c r="BP378" s="132"/>
    </row>
    <row r="379" spans="1:68" ht="12.75" customHeight="1">
      <c r="A379" s="128"/>
      <c r="B379" s="129"/>
      <c r="C379" s="130" t="s">
        <v>399</v>
      </c>
      <c r="D379" s="130" t="s">
        <v>399</v>
      </c>
      <c r="E379" s="110"/>
      <c r="F379" s="131"/>
      <c r="G379" s="131"/>
      <c r="H379" s="131"/>
      <c r="I379" s="125"/>
      <c r="J379" s="132"/>
      <c r="K379" s="201">
        <v>0.94840714482116184</v>
      </c>
      <c r="L379" s="201">
        <v>0.95018768232431139</v>
      </c>
      <c r="M379" s="201">
        <v>1.0377741870970332</v>
      </c>
      <c r="N379" s="201">
        <v>1.0145952525305368</v>
      </c>
      <c r="O379" s="201">
        <v>0.91859491475342148</v>
      </c>
      <c r="P379" s="201">
        <v>0.97782186839733476</v>
      </c>
      <c r="Q379" s="201">
        <v>0.94583718788524895</v>
      </c>
      <c r="R379" s="201">
        <v>1.0325248474562749</v>
      </c>
      <c r="S379" s="201">
        <v>1.2008343055058992</v>
      </c>
      <c r="T379" s="201">
        <v>1.2157525947098922</v>
      </c>
      <c r="U379" s="201">
        <v>1.1014608460324729</v>
      </c>
      <c r="V379" s="201">
        <v>1.0824951161144947</v>
      </c>
      <c r="W379" s="201">
        <v>1.0106062999278087</v>
      </c>
      <c r="X379" s="201">
        <v>1.0498876959479417</v>
      </c>
      <c r="Y379" s="201">
        <v>1.0231856333590401</v>
      </c>
      <c r="Z379" s="201">
        <v>0.95988338229287062</v>
      </c>
      <c r="AA379" s="201">
        <v>0.88170932803241953</v>
      </c>
      <c r="AB379" s="201">
        <v>0.91710024014080171</v>
      </c>
      <c r="AC379" s="201">
        <v>0.95248285900220275</v>
      </c>
      <c r="AD379" s="201">
        <v>0.93849159793913917</v>
      </c>
      <c r="AE379" s="201">
        <v>0.96153264571632435</v>
      </c>
      <c r="AF379" s="201">
        <v>1.0475768411588833</v>
      </c>
      <c r="AG379" s="201">
        <v>1.3288765347121287</v>
      </c>
      <c r="AH379" s="201">
        <v>1.2882628271202534</v>
      </c>
      <c r="AI379" s="201">
        <v>1.4351416397335293</v>
      </c>
      <c r="AJ379" s="201">
        <v>1.6536598188832681</v>
      </c>
      <c r="AK379" s="201">
        <v>1.6926972321342013</v>
      </c>
      <c r="AL379" s="201">
        <v>1.7182368281764053</v>
      </c>
      <c r="AM379" s="201">
        <v>1.7322604630336305</v>
      </c>
      <c r="AN379" s="201">
        <v>1.7363041841467934</v>
      </c>
      <c r="AO379" s="201">
        <v>1.7315606625540951</v>
      </c>
      <c r="AP379" s="201">
        <v>1.7189790652957466</v>
      </c>
      <c r="AQ379" s="201">
        <v>1.6993463237535547</v>
      </c>
      <c r="AR379" s="201">
        <v>1.6733471215655742</v>
      </c>
      <c r="AS379" s="201">
        <v>1.641605228210373</v>
      </c>
      <c r="AT379" s="134"/>
      <c r="AU379" s="134"/>
      <c r="AV379" s="131"/>
      <c r="AW379" s="131"/>
      <c r="AX379" s="131"/>
      <c r="AY379" s="131"/>
      <c r="AZ379" s="131"/>
      <c r="BA379" s="131"/>
      <c r="BB379" s="131"/>
      <c r="BC379" s="135"/>
      <c r="BD379" s="129"/>
      <c r="BE379" s="130"/>
      <c r="BF379" s="167"/>
      <c r="BG379" s="131"/>
      <c r="BH379" s="131"/>
      <c r="BI379" s="168"/>
      <c r="BJ379" s="168"/>
      <c r="BK379" s="136"/>
      <c r="BL379" s="131"/>
      <c r="BM379" s="131"/>
      <c r="BN379" s="131"/>
      <c r="BO379" s="201"/>
      <c r="BP379" s="201"/>
    </row>
    <row r="380" spans="1:68" ht="12.75" customHeight="1">
      <c r="A380" s="108"/>
      <c r="B380" s="109"/>
      <c r="C380" s="108"/>
      <c r="D380" s="108"/>
      <c r="E380" s="110"/>
      <c r="F380" s="71"/>
      <c r="G380" s="71"/>
      <c r="H380" s="71"/>
      <c r="I380" s="71"/>
      <c r="J380" s="118"/>
      <c r="K380" s="118"/>
      <c r="L380" s="118"/>
      <c r="M380" s="118"/>
      <c r="N380" s="118"/>
      <c r="O380" s="118"/>
      <c r="P380" s="118"/>
      <c r="Q380" s="118"/>
      <c r="R380" s="118"/>
      <c r="S380" s="118"/>
      <c r="T380" s="118"/>
      <c r="U380" s="118"/>
      <c r="V380" s="118"/>
      <c r="W380" s="118"/>
      <c r="X380" s="118"/>
      <c r="Y380" s="118"/>
      <c r="Z380" s="118"/>
      <c r="AA380" s="118"/>
      <c r="AB380" s="118"/>
      <c r="AC380" s="118"/>
      <c r="AD380" s="118"/>
      <c r="AE380" s="118"/>
      <c r="AF380" s="118"/>
      <c r="AG380" s="118"/>
      <c r="AH380" s="118"/>
      <c r="AI380" s="118"/>
      <c r="AJ380" s="118"/>
      <c r="AK380" s="118"/>
      <c r="AL380" s="118"/>
      <c r="AM380" s="118"/>
      <c r="AN380" s="118"/>
      <c r="AO380" s="118"/>
      <c r="AP380" s="118"/>
      <c r="AQ380" s="118"/>
      <c r="AR380" s="118"/>
      <c r="AS380" s="118"/>
      <c r="AT380" s="118"/>
      <c r="AU380" s="118"/>
      <c r="AV380" s="71"/>
      <c r="AW380" s="71"/>
      <c r="AX380" s="71"/>
      <c r="AY380" s="71"/>
      <c r="AZ380" s="71"/>
      <c r="BA380" s="71"/>
      <c r="BB380" s="71"/>
      <c r="BC380" s="111"/>
      <c r="BD380" s="109"/>
      <c r="BE380" s="108"/>
      <c r="BF380" s="112"/>
      <c r="BG380" s="71"/>
      <c r="BH380" s="71"/>
      <c r="BI380" s="113"/>
      <c r="BJ380" s="113"/>
      <c r="BK380" s="107"/>
      <c r="BL380" s="71"/>
      <c r="BM380" s="71"/>
      <c r="BN380" s="71"/>
      <c r="BO380" s="118"/>
      <c r="BP380" s="118"/>
    </row>
    <row r="381" spans="1:68" ht="12.75" customHeight="1">
      <c r="A381" s="108"/>
      <c r="B381" s="109"/>
      <c r="C381" s="169" t="s">
        <v>400</v>
      </c>
      <c r="D381" s="169" t="s">
        <v>401</v>
      </c>
      <c r="E381" s="110"/>
      <c r="F381" s="89"/>
      <c r="G381" s="89"/>
      <c r="H381" s="89"/>
      <c r="I381" s="116"/>
      <c r="J381" s="117">
        <v>190.39638899999997</v>
      </c>
      <c r="K381" s="117">
        <v>735.32264800000007</v>
      </c>
      <c r="L381" s="117">
        <v>696.8493289999999</v>
      </c>
      <c r="M381" s="117">
        <v>681.49243999999999</v>
      </c>
      <c r="N381" s="117">
        <v>414.90247599999998</v>
      </c>
      <c r="O381" s="117">
        <v>482.83873499999999</v>
      </c>
      <c r="P381" s="117">
        <v>553.3158269999999</v>
      </c>
      <c r="Q381" s="117">
        <v>603.76461899999993</v>
      </c>
      <c r="R381" s="117">
        <v>1529.798972</v>
      </c>
      <c r="S381" s="117">
        <v>1567.037851</v>
      </c>
      <c r="T381" s="117">
        <v>1962.6011039999999</v>
      </c>
      <c r="U381" s="117">
        <v>2017.461</v>
      </c>
      <c r="V381" s="117">
        <v>2229.3820000000001</v>
      </c>
      <c r="W381" s="117">
        <v>2377.0769999999998</v>
      </c>
      <c r="X381" s="117">
        <v>3091.2129999999997</v>
      </c>
      <c r="Y381" s="117">
        <v>3238.4780000000001</v>
      </c>
      <c r="Z381" s="117">
        <v>4004.107</v>
      </c>
      <c r="AA381" s="117">
        <v>3664.2189999999996</v>
      </c>
      <c r="AB381" s="117">
        <v>4300.9679999999998</v>
      </c>
      <c r="AC381" s="117">
        <v>4554.3850000000002</v>
      </c>
      <c r="AD381" s="117">
        <v>6068.4669999999996</v>
      </c>
      <c r="AE381" s="117">
        <v>6198.6219999999994</v>
      </c>
      <c r="AF381" s="117">
        <v>5502.3440000000001</v>
      </c>
      <c r="AG381" s="117">
        <v>5176.7489999999998</v>
      </c>
      <c r="AH381" s="117">
        <v>5845.1459999999997</v>
      </c>
      <c r="AI381" s="117">
        <v>526.11501278571177</v>
      </c>
      <c r="AJ381" s="117">
        <v>387.25108450854344</v>
      </c>
      <c r="AK381" s="117">
        <v>285.03920019123956</v>
      </c>
      <c r="AL381" s="117">
        <v>209.80534050349209</v>
      </c>
      <c r="AM381" s="117">
        <v>154.42886758822416</v>
      </c>
      <c r="AN381" s="117">
        <v>113.66858006259537</v>
      </c>
      <c r="AO381" s="117">
        <v>83.666650511862571</v>
      </c>
      <c r="AP381" s="117">
        <v>61.583494788263494</v>
      </c>
      <c r="AQ381" s="117">
        <v>45.329014692638594</v>
      </c>
      <c r="AR381" s="117">
        <v>33.364777040828663</v>
      </c>
      <c r="AS381" s="117">
        <v>24.558406012848806</v>
      </c>
      <c r="AT381" s="118"/>
      <c r="AU381" s="118"/>
      <c r="AV381" s="71"/>
      <c r="AW381" s="71"/>
      <c r="AX381" s="71"/>
      <c r="AY381" s="71"/>
      <c r="AZ381" s="71"/>
      <c r="BA381" s="71"/>
      <c r="BB381" s="71"/>
      <c r="BC381" s="111"/>
      <c r="BD381" s="109"/>
      <c r="BE381" s="169"/>
      <c r="BF381" s="112"/>
      <c r="BG381" s="71"/>
      <c r="BH381" s="71"/>
      <c r="BI381" s="113"/>
      <c r="BJ381" s="113"/>
      <c r="BK381" s="107"/>
      <c r="BL381" s="71"/>
      <c r="BM381" s="71"/>
      <c r="BN381" s="71"/>
      <c r="BO381" s="117"/>
      <c r="BP381" s="117"/>
    </row>
    <row r="382" spans="1:68" ht="12.75" customHeight="1">
      <c r="A382" s="108"/>
      <c r="B382" s="109"/>
      <c r="C382" s="108"/>
      <c r="D382" s="108"/>
      <c r="E382" s="110"/>
      <c r="F382" s="71"/>
      <c r="G382" s="71"/>
      <c r="H382" s="71"/>
      <c r="I382" s="71"/>
      <c r="J382" s="118"/>
      <c r="K382" s="118"/>
      <c r="L382" s="118"/>
      <c r="M382" s="118"/>
      <c r="N382" s="118"/>
      <c r="O382" s="118"/>
      <c r="P382" s="118"/>
      <c r="Q382" s="118"/>
      <c r="R382" s="118"/>
      <c r="S382" s="118"/>
      <c r="T382" s="118"/>
      <c r="U382" s="118"/>
      <c r="V382" s="118"/>
      <c r="W382" s="118"/>
      <c r="X382" s="118"/>
      <c r="Y382" s="118"/>
      <c r="Z382" s="118"/>
      <c r="AA382" s="118"/>
      <c r="AB382" s="118"/>
      <c r="AC382" s="118"/>
      <c r="AD382" s="118"/>
      <c r="AE382" s="118"/>
      <c r="AF382" s="118"/>
      <c r="AG382" s="118"/>
      <c r="AH382" s="118"/>
      <c r="AI382" s="118"/>
      <c r="AJ382" s="118"/>
      <c r="AK382" s="118"/>
      <c r="AL382" s="118"/>
      <c r="AM382" s="118"/>
      <c r="AN382" s="118"/>
      <c r="AO382" s="118"/>
      <c r="AP382" s="118"/>
      <c r="AQ382" s="118"/>
      <c r="AR382" s="118"/>
      <c r="AS382" s="118"/>
      <c r="AT382" s="118"/>
      <c r="AU382" s="118"/>
      <c r="AV382" s="71"/>
      <c r="AW382" s="71"/>
      <c r="AX382" s="71"/>
      <c r="AY382" s="71"/>
      <c r="AZ382" s="71"/>
      <c r="BA382" s="71"/>
      <c r="BB382" s="71"/>
      <c r="BC382" s="111"/>
      <c r="BD382" s="109"/>
      <c r="BE382" s="108"/>
      <c r="BF382" s="112"/>
      <c r="BG382" s="71"/>
      <c r="BH382" s="71"/>
      <c r="BI382" s="113"/>
      <c r="BJ382" s="113"/>
      <c r="BK382" s="107"/>
      <c r="BL382" s="71"/>
      <c r="BM382" s="71"/>
      <c r="BN382" s="71"/>
      <c r="BO382" s="118"/>
      <c r="BP382" s="118"/>
    </row>
    <row r="383" spans="1:68" ht="10.5" hidden="1" customHeight="1">
      <c r="A383" s="71"/>
      <c r="B383" s="2"/>
      <c r="C383" s="71"/>
      <c r="D383" s="71"/>
      <c r="E383" s="72"/>
      <c r="F383" s="71"/>
      <c r="G383" s="71"/>
      <c r="H383" s="71"/>
      <c r="I383" s="71"/>
      <c r="J383" s="118"/>
      <c r="K383" s="118"/>
      <c r="L383" s="118"/>
      <c r="M383" s="118"/>
      <c r="N383" s="118"/>
      <c r="O383" s="118"/>
      <c r="P383" s="118"/>
      <c r="Q383" s="118"/>
      <c r="R383" s="118"/>
      <c r="S383" s="118"/>
      <c r="T383" s="118"/>
      <c r="U383" s="118"/>
      <c r="V383" s="118"/>
      <c r="W383" s="118"/>
      <c r="X383" s="118"/>
      <c r="Y383" s="118"/>
      <c r="Z383" s="118"/>
      <c r="AA383" s="118"/>
      <c r="AB383" s="118"/>
      <c r="AC383" s="118"/>
      <c r="AD383" s="118"/>
      <c r="AE383" s="118"/>
      <c r="AF383" s="118"/>
      <c r="AG383" s="118"/>
      <c r="AH383" s="118"/>
      <c r="AI383" s="118"/>
      <c r="AJ383" s="118"/>
      <c r="AK383" s="118"/>
      <c r="AL383" s="118"/>
      <c r="AM383" s="118"/>
      <c r="AN383" s="118"/>
      <c r="AO383" s="118"/>
      <c r="AP383" s="118"/>
      <c r="AQ383" s="118"/>
      <c r="AR383" s="118"/>
      <c r="AS383" s="118"/>
      <c r="AT383" s="118"/>
      <c r="AU383" s="118"/>
      <c r="AV383" s="71"/>
      <c r="AW383" s="71"/>
      <c r="AX383" s="71"/>
      <c r="AY383" s="71"/>
      <c r="AZ383" s="71"/>
      <c r="BA383" s="71"/>
      <c r="BB383" s="71"/>
      <c r="BC383" s="112"/>
      <c r="BD383" s="2"/>
      <c r="BE383" s="71"/>
      <c r="BF383" s="112"/>
      <c r="BG383" s="71"/>
      <c r="BH383" s="71"/>
      <c r="BI383" s="113"/>
      <c r="BJ383" s="113"/>
      <c r="BK383" s="107"/>
      <c r="BL383" s="71"/>
      <c r="BM383" s="71"/>
      <c r="BN383" s="71"/>
      <c r="BO383" s="118"/>
      <c r="BP383" s="118"/>
    </row>
    <row r="384" spans="1:68" ht="10.5" hidden="1" customHeight="1">
      <c r="A384" s="71"/>
      <c r="B384" s="2"/>
      <c r="C384" s="71"/>
      <c r="D384" s="71"/>
      <c r="E384" s="72"/>
      <c r="F384" s="71"/>
      <c r="G384" s="71"/>
      <c r="H384" s="71"/>
      <c r="I384" s="71"/>
      <c r="J384" s="118"/>
      <c r="K384" s="118"/>
      <c r="L384" s="118"/>
      <c r="M384" s="118"/>
      <c r="N384" s="118"/>
      <c r="O384" s="118"/>
      <c r="P384" s="118"/>
      <c r="Q384" s="118"/>
      <c r="R384" s="118"/>
      <c r="S384" s="118"/>
      <c r="T384" s="118"/>
      <c r="U384" s="118"/>
      <c r="V384" s="118"/>
      <c r="W384" s="118"/>
      <c r="X384" s="118"/>
      <c r="Y384" s="118"/>
      <c r="Z384" s="118"/>
      <c r="AA384" s="118"/>
      <c r="AB384" s="118"/>
      <c r="AC384" s="118"/>
      <c r="AD384" s="118"/>
      <c r="AE384" s="118"/>
      <c r="AF384" s="118"/>
      <c r="AG384" s="118"/>
      <c r="AH384" s="118"/>
      <c r="AI384" s="118"/>
      <c r="AJ384" s="118"/>
      <c r="AK384" s="118"/>
      <c r="AL384" s="118"/>
      <c r="AM384" s="118"/>
      <c r="AN384" s="118"/>
      <c r="AO384" s="118"/>
      <c r="AP384" s="118"/>
      <c r="AQ384" s="118"/>
      <c r="AR384" s="118"/>
      <c r="AS384" s="118"/>
      <c r="AT384" s="118"/>
      <c r="AU384" s="118"/>
      <c r="AV384" s="71"/>
      <c r="AW384" s="71"/>
      <c r="AX384" s="71"/>
      <c r="AY384" s="71"/>
      <c r="AZ384" s="71"/>
      <c r="BA384" s="71"/>
      <c r="BB384" s="71"/>
      <c r="BC384" s="112"/>
      <c r="BD384" s="2"/>
      <c r="BE384" s="71"/>
      <c r="BF384" s="112"/>
      <c r="BG384" s="71"/>
      <c r="BH384" s="71"/>
      <c r="BI384" s="113"/>
      <c r="BJ384" s="113"/>
      <c r="BK384" s="107"/>
      <c r="BL384" s="71"/>
      <c r="BM384" s="71"/>
      <c r="BN384" s="71"/>
      <c r="BO384" s="118"/>
      <c r="BP384" s="118"/>
    </row>
    <row r="385" spans="1:68" ht="10.5" hidden="1" customHeight="1">
      <c r="A385" s="71"/>
      <c r="B385" s="2"/>
      <c r="C385" s="71"/>
      <c r="D385" s="71"/>
      <c r="E385" s="72"/>
      <c r="F385" s="71"/>
      <c r="G385" s="71"/>
      <c r="H385" s="71"/>
      <c r="I385" s="71"/>
      <c r="J385" s="118"/>
      <c r="K385" s="118"/>
      <c r="L385" s="118"/>
      <c r="M385" s="118"/>
      <c r="N385" s="118"/>
      <c r="O385" s="118"/>
      <c r="P385" s="118"/>
      <c r="Q385" s="118"/>
      <c r="R385" s="118"/>
      <c r="S385" s="118"/>
      <c r="T385" s="118"/>
      <c r="U385" s="118"/>
      <c r="V385" s="118"/>
      <c r="W385" s="118"/>
      <c r="X385" s="118"/>
      <c r="Y385" s="118"/>
      <c r="Z385" s="118"/>
      <c r="AA385" s="118"/>
      <c r="AB385" s="118"/>
      <c r="AC385" s="118"/>
      <c r="AD385" s="118"/>
      <c r="AE385" s="118"/>
      <c r="AF385" s="118"/>
      <c r="AG385" s="118"/>
      <c r="AH385" s="118"/>
      <c r="AI385" s="118"/>
      <c r="AJ385" s="118"/>
      <c r="AK385" s="118"/>
      <c r="AL385" s="118"/>
      <c r="AM385" s="118"/>
      <c r="AN385" s="118"/>
      <c r="AO385" s="118"/>
      <c r="AP385" s="118"/>
      <c r="AQ385" s="118"/>
      <c r="AR385" s="118"/>
      <c r="AS385" s="118"/>
      <c r="AT385" s="118"/>
      <c r="AU385" s="118"/>
      <c r="AV385" s="71"/>
      <c r="AW385" s="71"/>
      <c r="AX385" s="71"/>
      <c r="AY385" s="71"/>
      <c r="AZ385" s="71"/>
      <c r="BA385" s="71"/>
      <c r="BB385" s="71"/>
      <c r="BC385" s="112"/>
      <c r="BD385" s="2"/>
      <c r="BE385" s="71"/>
      <c r="BF385" s="112"/>
      <c r="BG385" s="71"/>
      <c r="BH385" s="71"/>
      <c r="BI385" s="113"/>
      <c r="BJ385" s="113"/>
      <c r="BK385" s="107"/>
      <c r="BL385" s="71"/>
      <c r="BM385" s="71"/>
      <c r="BN385" s="71"/>
      <c r="BO385" s="118"/>
      <c r="BP385" s="118"/>
    </row>
    <row r="386" spans="1:68" ht="15.75" customHeight="1">
      <c r="A386" s="102" t="s">
        <v>16</v>
      </c>
      <c r="B386" s="103"/>
      <c r="C386" s="104"/>
      <c r="D386" s="104"/>
      <c r="E386" s="105"/>
      <c r="F386" s="139"/>
      <c r="G386" s="139"/>
      <c r="H386" s="139"/>
      <c r="I386" s="139"/>
      <c r="J386" s="140"/>
      <c r="K386" s="140"/>
      <c r="L386" s="140"/>
      <c r="M386" s="140"/>
      <c r="N386" s="140"/>
      <c r="O386" s="140"/>
      <c r="P386" s="140"/>
      <c r="Q386" s="140"/>
      <c r="R386" s="140"/>
      <c r="S386" s="140"/>
      <c r="T386" s="140"/>
      <c r="U386" s="140"/>
      <c r="V386" s="140"/>
      <c r="W386" s="140"/>
      <c r="X386" s="140"/>
      <c r="Y386" s="140"/>
      <c r="Z386" s="140"/>
      <c r="AA386" s="140"/>
      <c r="AB386" s="140"/>
      <c r="AC386" s="140"/>
      <c r="AD386" s="140"/>
      <c r="AE386" s="140"/>
      <c r="AF386" s="140"/>
      <c r="AG386" s="140"/>
      <c r="AH386" s="140"/>
      <c r="AI386" s="141"/>
      <c r="AJ386" s="141"/>
      <c r="AK386" s="141"/>
      <c r="AL386" s="141"/>
      <c r="AM386" s="141"/>
      <c r="AN386" s="141"/>
      <c r="AO386" s="141"/>
      <c r="AP386" s="141"/>
      <c r="AQ386" s="141"/>
      <c r="AR386" s="141"/>
      <c r="AS386" s="141"/>
      <c r="AT386" s="118"/>
      <c r="AU386" s="118"/>
      <c r="AV386" s="71"/>
      <c r="AW386" s="71"/>
      <c r="AX386" s="71"/>
      <c r="AY386" s="71"/>
      <c r="AZ386" s="71"/>
      <c r="BA386" s="71"/>
      <c r="BB386" s="71"/>
      <c r="BC386" s="102" t="s">
        <v>16</v>
      </c>
      <c r="BD386" s="103"/>
      <c r="BE386" s="102"/>
      <c r="BF386" s="102"/>
      <c r="BG386" s="102"/>
      <c r="BH386" s="102"/>
      <c r="BI386" s="102"/>
      <c r="BJ386" s="102"/>
      <c r="BK386" s="107"/>
      <c r="BL386" s="71"/>
      <c r="BM386" s="71"/>
      <c r="BN386" s="71"/>
      <c r="BO386" s="140"/>
      <c r="BP386" s="141"/>
    </row>
    <row r="387" spans="1:68" ht="12.75" customHeight="1">
      <c r="A387" s="108"/>
      <c r="B387" s="109"/>
      <c r="C387" s="108"/>
      <c r="D387" s="108"/>
      <c r="E387" s="110"/>
      <c r="F387" s="71"/>
      <c r="G387" s="71"/>
      <c r="H387" s="71"/>
      <c r="I387" s="71"/>
      <c r="J387" s="118"/>
      <c r="K387" s="118"/>
      <c r="L387" s="118"/>
      <c r="M387" s="118"/>
      <c r="N387" s="118"/>
      <c r="O387" s="118"/>
      <c r="P387" s="118"/>
      <c r="Q387" s="118"/>
      <c r="R387" s="118"/>
      <c r="S387" s="118"/>
      <c r="T387" s="118"/>
      <c r="U387" s="118"/>
      <c r="V387" s="118"/>
      <c r="W387" s="118"/>
      <c r="X387" s="118"/>
      <c r="Y387" s="118"/>
      <c r="Z387" s="118"/>
      <c r="AA387" s="118"/>
      <c r="AB387" s="118"/>
      <c r="AC387" s="118"/>
      <c r="AD387" s="118"/>
      <c r="AE387" s="118"/>
      <c r="AF387" s="118"/>
      <c r="AG387" s="118"/>
      <c r="AH387" s="118"/>
      <c r="AI387" s="118"/>
      <c r="AJ387" s="118"/>
      <c r="AK387" s="118"/>
      <c r="AL387" s="118"/>
      <c r="AM387" s="118"/>
      <c r="AN387" s="118"/>
      <c r="AO387" s="118"/>
      <c r="AP387" s="118"/>
      <c r="AQ387" s="118"/>
      <c r="AR387" s="118"/>
      <c r="AS387" s="118"/>
      <c r="AT387" s="118"/>
      <c r="AU387" s="118"/>
      <c r="AV387" s="71"/>
      <c r="AW387" s="71"/>
      <c r="AX387" s="71"/>
      <c r="AY387" s="71"/>
      <c r="AZ387" s="71"/>
      <c r="BA387" s="71"/>
      <c r="BB387" s="71"/>
      <c r="BC387" s="111"/>
      <c r="BD387" s="109"/>
      <c r="BE387" s="108"/>
      <c r="BF387" s="112"/>
      <c r="BG387" s="71"/>
      <c r="BH387" s="71"/>
      <c r="BI387" s="113"/>
      <c r="BJ387" s="113"/>
      <c r="BK387" s="107"/>
      <c r="BL387" s="71"/>
      <c r="BM387" s="71"/>
      <c r="BN387" s="71"/>
      <c r="BO387" s="118"/>
      <c r="BP387" s="118"/>
    </row>
    <row r="388" spans="1:68" ht="12.75" customHeight="1">
      <c r="A388" s="108"/>
      <c r="B388" s="109">
        <v>130010</v>
      </c>
      <c r="C388" s="114" t="s">
        <v>402</v>
      </c>
      <c r="D388" s="114" t="s">
        <v>403</v>
      </c>
      <c r="E388" s="110"/>
      <c r="F388" s="89"/>
      <c r="G388" s="89"/>
      <c r="H388" s="89"/>
      <c r="I388" s="116"/>
      <c r="J388" s="117">
        <v>1285.5222959999999</v>
      </c>
      <c r="K388" s="117">
        <v>1909.548307</v>
      </c>
      <c r="L388" s="117">
        <v>1373.93515</v>
      </c>
      <c r="M388" s="117">
        <v>1347.9344180000001</v>
      </c>
      <c r="N388" s="117">
        <v>1266.541082</v>
      </c>
      <c r="O388" s="117">
        <v>909.16469299999994</v>
      </c>
      <c r="P388" s="117">
        <v>1584.7648369999999</v>
      </c>
      <c r="Q388" s="117">
        <v>1220.3188009999999</v>
      </c>
      <c r="R388" s="117">
        <v>1028.1082690000001</v>
      </c>
      <c r="S388" s="117">
        <v>927.59931899999992</v>
      </c>
      <c r="T388" s="117">
        <v>1474.2095959999999</v>
      </c>
      <c r="U388" s="117">
        <v>1735.5059999999999</v>
      </c>
      <c r="V388" s="117">
        <v>1841.1369999999999</v>
      </c>
      <c r="W388" s="117">
        <v>2623.0479999999998</v>
      </c>
      <c r="X388" s="117">
        <v>3216.5309999999999</v>
      </c>
      <c r="Y388" s="117">
        <v>3384.1659999999997</v>
      </c>
      <c r="Z388" s="117">
        <v>2999.2219999999998</v>
      </c>
      <c r="AA388" s="117">
        <v>2739.9259999999999</v>
      </c>
      <c r="AB388" s="117">
        <v>2901.8779999999997</v>
      </c>
      <c r="AC388" s="117">
        <v>2741.123</v>
      </c>
      <c r="AD388" s="117">
        <v>2705.1709999999998</v>
      </c>
      <c r="AE388" s="117">
        <v>2594.7559999999999</v>
      </c>
      <c r="AF388" s="117">
        <v>2230.0340000000001</v>
      </c>
      <c r="AG388" s="117">
        <v>2902.3330000000001</v>
      </c>
      <c r="AH388" s="117">
        <v>2672.1969999999997</v>
      </c>
      <c r="AI388" s="117">
        <v>2672.1969999999997</v>
      </c>
      <c r="AJ388" s="117">
        <v>2672.1969999999997</v>
      </c>
      <c r="AK388" s="117">
        <v>2672.1969999999997</v>
      </c>
      <c r="AL388" s="117">
        <v>2672.1969999999997</v>
      </c>
      <c r="AM388" s="117">
        <v>2672.1969999999997</v>
      </c>
      <c r="AN388" s="117">
        <v>2672.1969999999997</v>
      </c>
      <c r="AO388" s="117">
        <v>2672.1969999999997</v>
      </c>
      <c r="AP388" s="117">
        <v>2672.1969999999997</v>
      </c>
      <c r="AQ388" s="117">
        <v>2672.1969999999997</v>
      </c>
      <c r="AR388" s="117">
        <v>2672.1969999999997</v>
      </c>
      <c r="AS388" s="117">
        <v>2672.1969999999997</v>
      </c>
      <c r="AT388" s="118"/>
      <c r="AU388" s="118"/>
      <c r="AV388" s="71"/>
      <c r="AW388" s="71"/>
      <c r="AX388" s="71"/>
      <c r="AY388" s="71"/>
      <c r="AZ388" s="71"/>
      <c r="BA388" s="71"/>
      <c r="BB388" s="71"/>
      <c r="BC388" s="111"/>
      <c r="BD388" s="109">
        <v>130010</v>
      </c>
      <c r="BE388" s="114" t="s">
        <v>402</v>
      </c>
      <c r="BF388" s="147">
        <v>2672.1969999999997</v>
      </c>
      <c r="BG388" s="146">
        <v>2672.1969999999997</v>
      </c>
      <c r="BH388" s="146">
        <v>2672.1969999999997</v>
      </c>
      <c r="BI388" s="148">
        <v>2672.1969999999997</v>
      </c>
      <c r="BJ388" s="148">
        <v>2672.1969999999997</v>
      </c>
      <c r="BK388" s="107"/>
      <c r="BL388" s="71"/>
      <c r="BM388" s="71"/>
      <c r="BN388" s="71"/>
      <c r="BO388" s="117"/>
      <c r="BP388" s="117"/>
    </row>
    <row r="389" spans="1:68" ht="12.75" customHeight="1">
      <c r="A389" s="128"/>
      <c r="B389" s="129"/>
      <c r="C389" s="130" t="s">
        <v>404</v>
      </c>
      <c r="D389" s="128"/>
      <c r="E389" s="110"/>
      <c r="F389" s="131"/>
      <c r="G389" s="131"/>
      <c r="H389" s="131"/>
      <c r="I389" s="125"/>
      <c r="J389" s="132">
        <v>0.15806235541775765</v>
      </c>
      <c r="K389" s="132">
        <v>0.35094985430049019</v>
      </c>
      <c r="L389" s="132">
        <v>0.28621362868713685</v>
      </c>
      <c r="M389" s="132">
        <v>0.3236548682451687</v>
      </c>
      <c r="N389" s="132">
        <v>0.33511687172395599</v>
      </c>
      <c r="O389" s="132">
        <v>0.23251085940639346</v>
      </c>
      <c r="P389" s="132">
        <v>0.38976617403987385</v>
      </c>
      <c r="Q389" s="132">
        <v>0.26462754254491683</v>
      </c>
      <c r="R389" s="132">
        <v>0.1802509846875969</v>
      </c>
      <c r="S389" s="132">
        <v>0.16561720227249091</v>
      </c>
      <c r="T389" s="132">
        <v>0.24125393724267749</v>
      </c>
      <c r="U389" s="132">
        <v>0.23114145928268481</v>
      </c>
      <c r="V389" s="132">
        <v>0.23040441162208028</v>
      </c>
      <c r="W389" s="132">
        <v>0.27517596304841546</v>
      </c>
      <c r="X389" s="132">
        <v>0.28074089745798614</v>
      </c>
      <c r="Y389" s="132">
        <v>0.2829696813360798</v>
      </c>
      <c r="Z389" s="132">
        <v>0.25527905067394979</v>
      </c>
      <c r="AA389" s="132">
        <v>0.27512158895242517</v>
      </c>
      <c r="AB389" s="132">
        <v>0.29723972326248549</v>
      </c>
      <c r="AC389" s="132">
        <v>0.28817555527287142</v>
      </c>
      <c r="AD389" s="132">
        <v>0.29490915409920709</v>
      </c>
      <c r="AE389" s="132">
        <v>0.25418915195014719</v>
      </c>
      <c r="AF389" s="132">
        <v>0.20296227571303979</v>
      </c>
      <c r="AG389" s="132">
        <v>0.218895646573115</v>
      </c>
      <c r="AH389" s="132">
        <v>0.15414174642183318</v>
      </c>
      <c r="AI389" s="132">
        <v>0.12653488198603294</v>
      </c>
      <c r="AJ389" s="132">
        <v>9.9456076681323946E-2</v>
      </c>
      <c r="AK389" s="132">
        <v>7.4872844010276302E-2</v>
      </c>
      <c r="AL389" s="132">
        <v>5.4184725135559754E-2</v>
      </c>
      <c r="AM389" s="132">
        <v>3.7920245685305658E-2</v>
      </c>
      <c r="AN389" s="132">
        <v>2.5838331741080224E-2</v>
      </c>
      <c r="AO389" s="132">
        <v>1.7253314422195472E-2</v>
      </c>
      <c r="AP389" s="132">
        <v>1.1352155024711569E-2</v>
      </c>
      <c r="AQ389" s="132">
        <v>7.3917179193227342E-3</v>
      </c>
      <c r="AR389" s="132">
        <v>4.7781024151874758E-3</v>
      </c>
      <c r="AS389" s="132">
        <v>3.0732437372849386E-3</v>
      </c>
      <c r="AT389" s="134"/>
      <c r="AU389" s="134"/>
      <c r="AV389" s="131"/>
      <c r="AW389" s="131"/>
      <c r="AX389" s="131"/>
      <c r="AY389" s="131"/>
      <c r="AZ389" s="131"/>
      <c r="BA389" s="131"/>
      <c r="BB389" s="131"/>
      <c r="BC389" s="135"/>
      <c r="BD389" s="129"/>
      <c r="BE389" s="130"/>
      <c r="BF389" s="124"/>
      <c r="BG389" s="125"/>
      <c r="BH389" s="125"/>
      <c r="BI389" s="126"/>
      <c r="BJ389" s="126"/>
      <c r="BK389" s="136"/>
      <c r="BL389" s="131"/>
      <c r="BM389" s="131"/>
      <c r="BN389" s="131"/>
      <c r="BO389" s="132"/>
      <c r="BP389" s="132"/>
    </row>
    <row r="390" spans="1:68" ht="12.75" customHeight="1">
      <c r="A390" s="108"/>
      <c r="B390" s="109"/>
      <c r="C390" s="108"/>
      <c r="D390" s="108"/>
      <c r="E390" s="110"/>
      <c r="F390" s="71"/>
      <c r="G390" s="71"/>
      <c r="H390" s="71"/>
      <c r="I390" s="71"/>
      <c r="J390" s="118"/>
      <c r="K390" s="118"/>
      <c r="L390" s="118"/>
      <c r="M390" s="118"/>
      <c r="N390" s="118"/>
      <c r="O390" s="118"/>
      <c r="P390" s="118"/>
      <c r="Q390" s="118"/>
      <c r="R390" s="118"/>
      <c r="S390" s="118"/>
      <c r="T390" s="118"/>
      <c r="U390" s="118"/>
      <c r="V390" s="118"/>
      <c r="W390" s="118"/>
      <c r="X390" s="118"/>
      <c r="Y390" s="118"/>
      <c r="Z390" s="118"/>
      <c r="AA390" s="118"/>
      <c r="AB390" s="118"/>
      <c r="AC390" s="118"/>
      <c r="AD390" s="118"/>
      <c r="AE390" s="118"/>
      <c r="AF390" s="118"/>
      <c r="AG390" s="118"/>
      <c r="AH390" s="118"/>
      <c r="AI390" s="118"/>
      <c r="AJ390" s="118"/>
      <c r="AK390" s="118"/>
      <c r="AL390" s="118"/>
      <c r="AM390" s="118"/>
      <c r="AN390" s="118"/>
      <c r="AO390" s="118"/>
      <c r="AP390" s="118"/>
      <c r="AQ390" s="118"/>
      <c r="AR390" s="118"/>
      <c r="AS390" s="118"/>
      <c r="AT390" s="118"/>
      <c r="AU390" s="118"/>
      <c r="AV390" s="71"/>
      <c r="AW390" s="71"/>
      <c r="AX390" s="71"/>
      <c r="AY390" s="71"/>
      <c r="AZ390" s="71"/>
      <c r="BA390" s="71"/>
      <c r="BB390" s="71"/>
      <c r="BC390" s="111"/>
      <c r="BD390" s="109"/>
      <c r="BE390" s="108"/>
      <c r="BF390" s="112"/>
      <c r="BG390" s="71"/>
      <c r="BH390" s="71"/>
      <c r="BI390" s="113"/>
      <c r="BJ390" s="113"/>
      <c r="BK390" s="107"/>
      <c r="BL390" s="71"/>
      <c r="BM390" s="71"/>
      <c r="BN390" s="71"/>
      <c r="BO390" s="118"/>
      <c r="BP390" s="118"/>
    </row>
    <row r="391" spans="1:68" ht="12.75" customHeight="1">
      <c r="A391" s="108"/>
      <c r="B391" s="109">
        <v>190710</v>
      </c>
      <c r="C391" s="169" t="s">
        <v>405</v>
      </c>
      <c r="D391" s="169" t="s">
        <v>406</v>
      </c>
      <c r="E391" s="110"/>
      <c r="F391" s="89"/>
      <c r="G391" s="89"/>
      <c r="H391" s="89"/>
      <c r="I391" s="116"/>
      <c r="J391" s="117">
        <v>526.89430600000003</v>
      </c>
      <c r="K391" s="117">
        <v>1190.3878</v>
      </c>
      <c r="L391" s="117">
        <v>933.2183829999999</v>
      </c>
      <c r="M391" s="117">
        <v>883.40126299999997</v>
      </c>
      <c r="N391" s="117">
        <v>871.26072299999998</v>
      </c>
      <c r="O391" s="117">
        <v>582.62639200000001</v>
      </c>
      <c r="P391" s="117">
        <v>1224.228323</v>
      </c>
      <c r="Q391" s="117">
        <v>787.150215</v>
      </c>
      <c r="R391" s="117">
        <v>345.52542999999997</v>
      </c>
      <c r="S391" s="117">
        <v>207.00432699999999</v>
      </c>
      <c r="T391" s="117">
        <v>556.00488899999993</v>
      </c>
      <c r="U391" s="117">
        <v>897.32299999999998</v>
      </c>
      <c r="V391" s="117">
        <v>847.56299999999999</v>
      </c>
      <c r="W391" s="117">
        <v>1047.146</v>
      </c>
      <c r="X391" s="117">
        <v>1346.3129999999999</v>
      </c>
      <c r="Y391" s="117">
        <v>1735.7329999999999</v>
      </c>
      <c r="Z391" s="117">
        <v>1536.3889999999999</v>
      </c>
      <c r="AA391" s="117">
        <v>1347.463</v>
      </c>
      <c r="AB391" s="117">
        <v>1347.4379999999999</v>
      </c>
      <c r="AC391" s="117">
        <v>1247.4349999999999</v>
      </c>
      <c r="AD391" s="117">
        <v>1536.0169999999998</v>
      </c>
      <c r="AE391" s="117">
        <v>1446.183</v>
      </c>
      <c r="AF391" s="117">
        <v>1017.694</v>
      </c>
      <c r="AG391" s="117">
        <v>1207.22</v>
      </c>
      <c r="AH391" s="117">
        <v>928.04699999999991</v>
      </c>
      <c r="AI391" s="117">
        <v>928.04699999999991</v>
      </c>
      <c r="AJ391" s="117">
        <v>928.04699999999991</v>
      </c>
      <c r="AK391" s="117">
        <v>928.04699999999991</v>
      </c>
      <c r="AL391" s="117">
        <v>928.04699999999991</v>
      </c>
      <c r="AM391" s="117">
        <v>928.04699999999991</v>
      </c>
      <c r="AN391" s="117">
        <v>928.04699999999991</v>
      </c>
      <c r="AO391" s="117">
        <v>928.04699999999991</v>
      </c>
      <c r="AP391" s="117">
        <v>928.04699999999991</v>
      </c>
      <c r="AQ391" s="117">
        <v>928.04699999999991</v>
      </c>
      <c r="AR391" s="117">
        <v>928.04699999999991</v>
      </c>
      <c r="AS391" s="117">
        <v>928.04699999999991</v>
      </c>
      <c r="AT391" s="118"/>
      <c r="AU391" s="118"/>
      <c r="AV391" s="71"/>
      <c r="AW391" s="71"/>
      <c r="AX391" s="71"/>
      <c r="AY391" s="71"/>
      <c r="AZ391" s="71"/>
      <c r="BA391" s="71"/>
      <c r="BB391" s="71"/>
      <c r="BC391" s="111"/>
      <c r="BD391" s="109">
        <v>190710</v>
      </c>
      <c r="BE391" s="169" t="s">
        <v>405</v>
      </c>
      <c r="BF391" s="147">
        <v>928.04699999999991</v>
      </c>
      <c r="BG391" s="146">
        <v>928.04699999999991</v>
      </c>
      <c r="BH391" s="146">
        <v>928.04699999999991</v>
      </c>
      <c r="BI391" s="148">
        <v>928.04699999999991</v>
      </c>
      <c r="BJ391" s="148">
        <v>928.04699999999991</v>
      </c>
      <c r="BK391" s="107"/>
      <c r="BL391" s="71"/>
      <c r="BM391" s="71"/>
      <c r="BN391" s="71"/>
      <c r="BO391" s="117"/>
      <c r="BP391" s="117"/>
    </row>
    <row r="392" spans="1:68" ht="12.75" customHeight="1">
      <c r="A392" s="108"/>
      <c r="B392" s="109"/>
      <c r="C392" s="123" t="s">
        <v>407</v>
      </c>
      <c r="D392" s="123" t="s">
        <v>298</v>
      </c>
      <c r="E392" s="110"/>
      <c r="F392" s="71"/>
      <c r="G392" s="71"/>
      <c r="H392" s="71"/>
      <c r="I392" s="116"/>
      <c r="J392" s="117"/>
      <c r="K392" s="117"/>
      <c r="L392" s="117"/>
      <c r="M392" s="117"/>
      <c r="N392" s="117"/>
      <c r="O392" s="117"/>
      <c r="P392" s="117"/>
      <c r="Q392" s="117"/>
      <c r="R392" s="117"/>
      <c r="S392" s="117"/>
      <c r="T392" s="117"/>
      <c r="U392" s="117"/>
      <c r="V392" s="117"/>
      <c r="W392" s="117"/>
      <c r="X392" s="117"/>
      <c r="Y392" s="117"/>
      <c r="Z392" s="117"/>
      <c r="AA392" s="117"/>
      <c r="AB392" s="117"/>
      <c r="AC392" s="117"/>
      <c r="AD392" s="117"/>
      <c r="AE392" s="117"/>
      <c r="AF392" s="117"/>
      <c r="AG392" s="117"/>
      <c r="AH392" s="117"/>
      <c r="AI392" s="189"/>
      <c r="AJ392" s="189"/>
      <c r="AK392" s="189"/>
      <c r="AL392" s="189"/>
      <c r="AM392" s="189"/>
      <c r="AN392" s="189"/>
      <c r="AO392" s="189"/>
      <c r="AP392" s="189"/>
      <c r="AQ392" s="189"/>
      <c r="AR392" s="189"/>
      <c r="AS392" s="189"/>
      <c r="AT392" s="118"/>
      <c r="AU392" s="118"/>
      <c r="AV392" s="71"/>
      <c r="AW392" s="71"/>
      <c r="AX392" s="71"/>
      <c r="AY392" s="71"/>
      <c r="AZ392" s="71"/>
      <c r="BA392" s="71"/>
      <c r="BB392" s="71"/>
      <c r="BC392" s="111"/>
      <c r="BD392" s="109"/>
      <c r="BE392" s="123"/>
      <c r="BF392" s="124"/>
      <c r="BG392" s="125"/>
      <c r="BH392" s="125"/>
      <c r="BI392" s="126"/>
      <c r="BJ392" s="126"/>
      <c r="BK392" s="107"/>
      <c r="BL392" s="71"/>
      <c r="BM392" s="71"/>
      <c r="BN392" s="71"/>
      <c r="BO392" s="117"/>
      <c r="BP392" s="189"/>
    </row>
    <row r="393" spans="1:68" ht="12.75" customHeight="1">
      <c r="A393" s="108"/>
      <c r="B393" s="109"/>
      <c r="C393" s="123" t="s">
        <v>408</v>
      </c>
      <c r="D393" s="123" t="s">
        <v>409</v>
      </c>
      <c r="E393" s="110"/>
      <c r="F393" s="71"/>
      <c r="G393" s="71"/>
      <c r="H393" s="71"/>
      <c r="I393" s="116"/>
      <c r="J393" s="117"/>
      <c r="K393" s="117"/>
      <c r="L393" s="117"/>
      <c r="M393" s="117"/>
      <c r="N393" s="117"/>
      <c r="O393" s="117"/>
      <c r="P393" s="117"/>
      <c r="Q393" s="117"/>
      <c r="R393" s="117"/>
      <c r="S393" s="117"/>
      <c r="T393" s="117"/>
      <c r="U393" s="117"/>
      <c r="V393" s="117"/>
      <c r="W393" s="117"/>
      <c r="X393" s="117"/>
      <c r="Y393" s="117"/>
      <c r="Z393" s="117"/>
      <c r="AA393" s="117"/>
      <c r="AB393" s="117"/>
      <c r="AC393" s="117"/>
      <c r="AD393" s="117"/>
      <c r="AE393" s="117"/>
      <c r="AF393" s="117"/>
      <c r="AG393" s="117"/>
      <c r="AH393" s="117"/>
      <c r="AI393" s="189"/>
      <c r="AJ393" s="189"/>
      <c r="AK393" s="189"/>
      <c r="AL393" s="189"/>
      <c r="AM393" s="189"/>
      <c r="AN393" s="189"/>
      <c r="AO393" s="189"/>
      <c r="AP393" s="189"/>
      <c r="AQ393" s="189"/>
      <c r="AR393" s="189"/>
      <c r="AS393" s="189"/>
      <c r="AT393" s="118"/>
      <c r="AU393" s="118"/>
      <c r="AV393" s="71"/>
      <c r="AW393" s="71"/>
      <c r="AX393" s="71"/>
      <c r="AY393" s="71"/>
      <c r="AZ393" s="71"/>
      <c r="BA393" s="71"/>
      <c r="BB393" s="71"/>
      <c r="BC393" s="111"/>
      <c r="BD393" s="109"/>
      <c r="BE393" s="123"/>
      <c r="BF393" s="112"/>
      <c r="BG393" s="71"/>
      <c r="BH393" s="71"/>
      <c r="BI393" s="113"/>
      <c r="BJ393" s="113"/>
      <c r="BK393" s="107"/>
      <c r="BL393" s="71"/>
      <c r="BM393" s="71"/>
      <c r="BN393" s="71"/>
      <c r="BO393" s="117"/>
      <c r="BP393" s="189"/>
    </row>
    <row r="394" spans="1:68" ht="12.75" customHeight="1">
      <c r="A394" s="108"/>
      <c r="B394" s="109"/>
      <c r="C394" s="123"/>
      <c r="D394" s="123"/>
      <c r="E394" s="110"/>
      <c r="F394" s="71"/>
      <c r="G394" s="71"/>
      <c r="H394" s="71"/>
      <c r="I394" s="71"/>
      <c r="J394" s="118"/>
      <c r="K394" s="118"/>
      <c r="L394" s="118"/>
      <c r="M394" s="118"/>
      <c r="N394" s="118"/>
      <c r="O394" s="118"/>
      <c r="P394" s="118"/>
      <c r="Q394" s="118"/>
      <c r="R394" s="118"/>
      <c r="S394" s="118"/>
      <c r="T394" s="118"/>
      <c r="U394" s="118"/>
      <c r="V394" s="118"/>
      <c r="W394" s="118"/>
      <c r="X394" s="118"/>
      <c r="Y394" s="118"/>
      <c r="Z394" s="118"/>
      <c r="AA394" s="118"/>
      <c r="AB394" s="118"/>
      <c r="AC394" s="118"/>
      <c r="AD394" s="118"/>
      <c r="AE394" s="118"/>
      <c r="AF394" s="118"/>
      <c r="AG394" s="118"/>
      <c r="AH394" s="118"/>
      <c r="AI394" s="118"/>
      <c r="AJ394" s="118"/>
      <c r="AK394" s="118"/>
      <c r="AL394" s="118"/>
      <c r="AM394" s="118"/>
      <c r="AN394" s="118"/>
      <c r="AO394" s="118"/>
      <c r="AP394" s="118"/>
      <c r="AQ394" s="118"/>
      <c r="AR394" s="118"/>
      <c r="AS394" s="118"/>
      <c r="AT394" s="118"/>
      <c r="AU394" s="118"/>
      <c r="AV394" s="71"/>
      <c r="AW394" s="71"/>
      <c r="AX394" s="71"/>
      <c r="AY394" s="71"/>
      <c r="AZ394" s="71"/>
      <c r="BA394" s="71"/>
      <c r="BB394" s="71"/>
      <c r="BC394" s="111"/>
      <c r="BD394" s="109"/>
      <c r="BE394" s="123"/>
      <c r="BF394" s="112"/>
      <c r="BG394" s="71"/>
      <c r="BH394" s="71"/>
      <c r="BI394" s="113"/>
      <c r="BJ394" s="113"/>
      <c r="BK394" s="107"/>
      <c r="BL394" s="71"/>
      <c r="BM394" s="71"/>
      <c r="BN394" s="71"/>
      <c r="BO394" s="118"/>
      <c r="BP394" s="118"/>
    </row>
    <row r="395" spans="1:68" ht="12.75" customHeight="1">
      <c r="A395" s="108"/>
      <c r="B395" s="109">
        <v>190760</v>
      </c>
      <c r="C395" s="169" t="s">
        <v>410</v>
      </c>
      <c r="D395" s="169" t="s">
        <v>411</v>
      </c>
      <c r="E395" s="110"/>
      <c r="F395" s="89"/>
      <c r="G395" s="89"/>
      <c r="H395" s="89"/>
      <c r="I395" s="116"/>
      <c r="J395" s="117">
        <v>265.02252999999996</v>
      </c>
      <c r="K395" s="117">
        <v>173.524925</v>
      </c>
      <c r="L395" s="117">
        <v>175.05353700000001</v>
      </c>
      <c r="M395" s="117">
        <v>170.022223</v>
      </c>
      <c r="N395" s="117">
        <v>140.03922799999998</v>
      </c>
      <c r="O395" s="117">
        <v>75.703266999999997</v>
      </c>
      <c r="P395" s="117">
        <v>92.133667000000003</v>
      </c>
      <c r="Q395" s="117">
        <v>131.70406699999998</v>
      </c>
      <c r="R395" s="117">
        <v>169.095967</v>
      </c>
      <c r="S395" s="117">
        <v>182.894599</v>
      </c>
      <c r="T395" s="117">
        <v>218.47606999999999</v>
      </c>
      <c r="U395" s="117">
        <v>181.197</v>
      </c>
      <c r="V395" s="117">
        <v>223.38</v>
      </c>
      <c r="W395" s="117">
        <v>601.35799999999995</v>
      </c>
      <c r="X395" s="117">
        <v>614.56999999999994</v>
      </c>
      <c r="Y395" s="117">
        <v>459.87299999999999</v>
      </c>
      <c r="Z395" s="117">
        <v>431.69299999999998</v>
      </c>
      <c r="AA395" s="117">
        <v>348.10199999999998</v>
      </c>
      <c r="AB395" s="117">
        <v>458.363</v>
      </c>
      <c r="AC395" s="117">
        <v>503.41699999999997</v>
      </c>
      <c r="AD395" s="117">
        <v>266.197</v>
      </c>
      <c r="AE395" s="117">
        <v>163.87099999999998</v>
      </c>
      <c r="AF395" s="117">
        <v>193.53099999999998</v>
      </c>
      <c r="AG395" s="117">
        <v>563.60899999999992</v>
      </c>
      <c r="AH395" s="117">
        <v>598.21199999999999</v>
      </c>
      <c r="AI395" s="117">
        <v>598.21199999999999</v>
      </c>
      <c r="AJ395" s="117">
        <v>598.21199999999999</v>
      </c>
      <c r="AK395" s="117">
        <v>598.21199999999999</v>
      </c>
      <c r="AL395" s="117">
        <v>598.21199999999999</v>
      </c>
      <c r="AM395" s="117">
        <v>598.21199999999999</v>
      </c>
      <c r="AN395" s="117">
        <v>598.21199999999999</v>
      </c>
      <c r="AO395" s="117">
        <v>598.21199999999999</v>
      </c>
      <c r="AP395" s="117">
        <v>598.21199999999999</v>
      </c>
      <c r="AQ395" s="117">
        <v>598.21199999999999</v>
      </c>
      <c r="AR395" s="117">
        <v>598.21199999999999</v>
      </c>
      <c r="AS395" s="117">
        <v>598.21199999999999</v>
      </c>
      <c r="AT395" s="118"/>
      <c r="AU395" s="118"/>
      <c r="AV395" s="71"/>
      <c r="AW395" s="71"/>
      <c r="AX395" s="71"/>
      <c r="AY395" s="71"/>
      <c r="AZ395" s="71"/>
      <c r="BA395" s="71"/>
      <c r="BB395" s="71"/>
      <c r="BC395" s="111"/>
      <c r="BD395" s="109">
        <v>190760</v>
      </c>
      <c r="BE395" s="169" t="s">
        <v>410</v>
      </c>
      <c r="BF395" s="147">
        <v>598.21199999999999</v>
      </c>
      <c r="BG395" s="146">
        <v>598.21199999999999</v>
      </c>
      <c r="BH395" s="146">
        <v>598.21199999999999</v>
      </c>
      <c r="BI395" s="148">
        <v>598.21199999999999</v>
      </c>
      <c r="BJ395" s="148">
        <v>598.21199999999999</v>
      </c>
      <c r="BK395" s="107"/>
      <c r="BL395" s="71"/>
      <c r="BM395" s="71"/>
      <c r="BN395" s="71"/>
      <c r="BO395" s="117"/>
      <c r="BP395" s="117"/>
    </row>
    <row r="396" spans="1:68" ht="12.75" customHeight="1">
      <c r="A396" s="108"/>
      <c r="B396" s="109"/>
      <c r="C396" s="123" t="s">
        <v>407</v>
      </c>
      <c r="D396" s="123" t="s">
        <v>298</v>
      </c>
      <c r="E396" s="110"/>
      <c r="F396" s="71"/>
      <c r="G396" s="71"/>
      <c r="H396" s="71"/>
      <c r="I396" s="116"/>
      <c r="J396" s="117"/>
      <c r="K396" s="117"/>
      <c r="L396" s="117"/>
      <c r="M396" s="117"/>
      <c r="N396" s="117"/>
      <c r="O396" s="117"/>
      <c r="P396" s="117"/>
      <c r="Q396" s="117"/>
      <c r="R396" s="117"/>
      <c r="S396" s="117"/>
      <c r="T396" s="117"/>
      <c r="U396" s="117"/>
      <c r="V396" s="117"/>
      <c r="W396" s="117"/>
      <c r="X396" s="117"/>
      <c r="Y396" s="117"/>
      <c r="Z396" s="117"/>
      <c r="AA396" s="117"/>
      <c r="AB396" s="117"/>
      <c r="AC396" s="117"/>
      <c r="AD396" s="117"/>
      <c r="AE396" s="117"/>
      <c r="AF396" s="117"/>
      <c r="AG396" s="117"/>
      <c r="AH396" s="117"/>
      <c r="AI396" s="189"/>
      <c r="AJ396" s="189"/>
      <c r="AK396" s="189"/>
      <c r="AL396" s="189"/>
      <c r="AM396" s="189"/>
      <c r="AN396" s="189"/>
      <c r="AO396" s="189"/>
      <c r="AP396" s="189"/>
      <c r="AQ396" s="189"/>
      <c r="AR396" s="189"/>
      <c r="AS396" s="189"/>
      <c r="AT396" s="118"/>
      <c r="AU396" s="118"/>
      <c r="AV396" s="71"/>
      <c r="AW396" s="71"/>
      <c r="AX396" s="71"/>
      <c r="AY396" s="71"/>
      <c r="AZ396" s="71"/>
      <c r="BA396" s="71"/>
      <c r="BB396" s="71"/>
      <c r="BC396" s="111"/>
      <c r="BD396" s="109"/>
      <c r="BE396" s="123"/>
      <c r="BF396" s="124"/>
      <c r="BG396" s="125"/>
      <c r="BH396" s="125"/>
      <c r="BI396" s="126"/>
      <c r="BJ396" s="126"/>
      <c r="BK396" s="107"/>
      <c r="BL396" s="71"/>
      <c r="BM396" s="71"/>
      <c r="BN396" s="71"/>
      <c r="BO396" s="117"/>
      <c r="BP396" s="189"/>
    </row>
    <row r="397" spans="1:68" ht="12.75" customHeight="1">
      <c r="A397" s="108"/>
      <c r="B397" s="109"/>
      <c r="C397" s="123" t="s">
        <v>408</v>
      </c>
      <c r="D397" s="123" t="s">
        <v>409</v>
      </c>
      <c r="E397" s="110"/>
      <c r="F397" s="71"/>
      <c r="G397" s="71"/>
      <c r="H397" s="71"/>
      <c r="I397" s="116"/>
      <c r="J397" s="117"/>
      <c r="K397" s="117"/>
      <c r="L397" s="117"/>
      <c r="M397" s="117"/>
      <c r="N397" s="117"/>
      <c r="O397" s="117"/>
      <c r="P397" s="117"/>
      <c r="Q397" s="117"/>
      <c r="R397" s="117"/>
      <c r="S397" s="117"/>
      <c r="T397" s="117"/>
      <c r="U397" s="117"/>
      <c r="V397" s="117"/>
      <c r="W397" s="117"/>
      <c r="X397" s="117"/>
      <c r="Y397" s="117"/>
      <c r="Z397" s="117"/>
      <c r="AA397" s="117"/>
      <c r="AB397" s="117"/>
      <c r="AC397" s="117"/>
      <c r="AD397" s="117"/>
      <c r="AE397" s="117"/>
      <c r="AF397" s="117"/>
      <c r="AG397" s="117"/>
      <c r="AH397" s="117"/>
      <c r="AI397" s="189"/>
      <c r="AJ397" s="189"/>
      <c r="AK397" s="189"/>
      <c r="AL397" s="189"/>
      <c r="AM397" s="189"/>
      <c r="AN397" s="189"/>
      <c r="AO397" s="189"/>
      <c r="AP397" s="189"/>
      <c r="AQ397" s="189"/>
      <c r="AR397" s="189"/>
      <c r="AS397" s="189"/>
      <c r="AT397" s="118"/>
      <c r="AU397" s="118"/>
      <c r="AV397" s="71"/>
      <c r="AW397" s="71"/>
      <c r="AX397" s="71"/>
      <c r="AY397" s="71"/>
      <c r="AZ397" s="71"/>
      <c r="BA397" s="71"/>
      <c r="BB397" s="71"/>
      <c r="BC397" s="111"/>
      <c r="BD397" s="109"/>
      <c r="BE397" s="123"/>
      <c r="BF397" s="112"/>
      <c r="BG397" s="71"/>
      <c r="BH397" s="71"/>
      <c r="BI397" s="113"/>
      <c r="BJ397" s="113"/>
      <c r="BK397" s="107"/>
      <c r="BL397" s="71"/>
      <c r="BM397" s="71"/>
      <c r="BN397" s="71"/>
      <c r="BO397" s="117"/>
      <c r="BP397" s="189"/>
    </row>
    <row r="398" spans="1:68" ht="12.75" customHeight="1">
      <c r="A398" s="108"/>
      <c r="B398" s="109"/>
      <c r="C398" s="123"/>
      <c r="D398" s="123"/>
      <c r="E398" s="110"/>
      <c r="F398" s="71"/>
      <c r="G398" s="71"/>
      <c r="H398" s="71"/>
      <c r="I398" s="71"/>
      <c r="J398" s="118"/>
      <c r="K398" s="118"/>
      <c r="L398" s="118"/>
      <c r="M398" s="118"/>
      <c r="N398" s="118"/>
      <c r="O398" s="118"/>
      <c r="P398" s="118"/>
      <c r="Q398" s="118"/>
      <c r="R398" s="118"/>
      <c r="S398" s="118"/>
      <c r="T398" s="118"/>
      <c r="U398" s="118"/>
      <c r="V398" s="118"/>
      <c r="W398" s="118"/>
      <c r="X398" s="118"/>
      <c r="Y398" s="118"/>
      <c r="Z398" s="118"/>
      <c r="AA398" s="118"/>
      <c r="AB398" s="118"/>
      <c r="AC398" s="118"/>
      <c r="AD398" s="118"/>
      <c r="AE398" s="118"/>
      <c r="AF398" s="118"/>
      <c r="AG398" s="118"/>
      <c r="AH398" s="118"/>
      <c r="AI398" s="118"/>
      <c r="AJ398" s="118"/>
      <c r="AK398" s="118"/>
      <c r="AL398" s="118"/>
      <c r="AM398" s="118"/>
      <c r="AN398" s="118"/>
      <c r="AO398" s="118"/>
      <c r="AP398" s="118"/>
      <c r="AQ398" s="118"/>
      <c r="AR398" s="118"/>
      <c r="AS398" s="118"/>
      <c r="AT398" s="118"/>
      <c r="AU398" s="118"/>
      <c r="AV398" s="71"/>
      <c r="AW398" s="71"/>
      <c r="AX398" s="71"/>
      <c r="AY398" s="71"/>
      <c r="AZ398" s="71"/>
      <c r="BA398" s="71"/>
      <c r="BB398" s="71"/>
      <c r="BC398" s="111"/>
      <c r="BD398" s="109"/>
      <c r="BE398" s="123"/>
      <c r="BF398" s="112"/>
      <c r="BG398" s="71"/>
      <c r="BH398" s="71"/>
      <c r="BI398" s="113"/>
      <c r="BJ398" s="113"/>
      <c r="BK398" s="107"/>
      <c r="BL398" s="71"/>
      <c r="BM398" s="71"/>
      <c r="BN398" s="71"/>
      <c r="BO398" s="118"/>
      <c r="BP398" s="118"/>
    </row>
    <row r="399" spans="1:68" ht="12.75" customHeight="1">
      <c r="A399" s="108"/>
      <c r="B399" s="109">
        <v>190771</v>
      </c>
      <c r="C399" s="169" t="s">
        <v>412</v>
      </c>
      <c r="D399" s="169" t="s">
        <v>413</v>
      </c>
      <c r="E399" s="110"/>
      <c r="F399" s="89"/>
      <c r="G399" s="89"/>
      <c r="H399" s="89"/>
      <c r="I399" s="116"/>
      <c r="J399" s="117">
        <v>0</v>
      </c>
      <c r="K399" s="117">
        <v>0</v>
      </c>
      <c r="L399" s="117">
        <v>0</v>
      </c>
      <c r="M399" s="117">
        <v>0</v>
      </c>
      <c r="N399" s="117">
        <v>0</v>
      </c>
      <c r="O399" s="117">
        <v>0</v>
      </c>
      <c r="P399" s="117">
        <v>0</v>
      </c>
      <c r="Q399" s="117">
        <v>0</v>
      </c>
      <c r="R399" s="117">
        <v>0</v>
      </c>
      <c r="S399" s="117">
        <v>0</v>
      </c>
      <c r="T399" s="117">
        <v>0</v>
      </c>
      <c r="U399" s="117">
        <v>29.808999999999997</v>
      </c>
      <c r="V399" s="117">
        <v>18.396999999999998</v>
      </c>
      <c r="W399" s="117">
        <v>37.262</v>
      </c>
      <c r="X399" s="117">
        <v>65.8</v>
      </c>
      <c r="Y399" s="117">
        <v>70.781000000000006</v>
      </c>
      <c r="Z399" s="117">
        <v>83.172999999999988</v>
      </c>
      <c r="AA399" s="117">
        <v>100.03899999999999</v>
      </c>
      <c r="AB399" s="117">
        <v>113.404</v>
      </c>
      <c r="AC399" s="117">
        <v>111.50699999999999</v>
      </c>
      <c r="AD399" s="117">
        <v>125.84399999999999</v>
      </c>
      <c r="AE399" s="117">
        <v>138.255</v>
      </c>
      <c r="AF399" s="117">
        <v>130.72699999999998</v>
      </c>
      <c r="AG399" s="117">
        <v>128.16399999999999</v>
      </c>
      <c r="AH399" s="117">
        <v>184.53699999999998</v>
      </c>
      <c r="AI399" s="117">
        <v>184.53699999999998</v>
      </c>
      <c r="AJ399" s="117">
        <v>184.53699999999998</v>
      </c>
      <c r="AK399" s="117">
        <v>184.53699999999998</v>
      </c>
      <c r="AL399" s="117">
        <v>184.53699999999998</v>
      </c>
      <c r="AM399" s="117">
        <v>184.53699999999998</v>
      </c>
      <c r="AN399" s="117">
        <v>184.53699999999998</v>
      </c>
      <c r="AO399" s="117">
        <v>184.53699999999998</v>
      </c>
      <c r="AP399" s="117">
        <v>184.53699999999998</v>
      </c>
      <c r="AQ399" s="117">
        <v>184.53699999999998</v>
      </c>
      <c r="AR399" s="117">
        <v>184.53699999999998</v>
      </c>
      <c r="AS399" s="117">
        <v>184.53699999999998</v>
      </c>
      <c r="AT399" s="118"/>
      <c r="AU399" s="118"/>
      <c r="AV399" s="71"/>
      <c r="AW399" s="71"/>
      <c r="AX399" s="71"/>
      <c r="AY399" s="71"/>
      <c r="AZ399" s="71"/>
      <c r="BA399" s="71"/>
      <c r="BB399" s="71"/>
      <c r="BC399" s="111"/>
      <c r="BD399" s="109">
        <v>190771</v>
      </c>
      <c r="BE399" s="169" t="s">
        <v>412</v>
      </c>
      <c r="BF399" s="147">
        <v>184.53699999999998</v>
      </c>
      <c r="BG399" s="146">
        <v>184.53699999999998</v>
      </c>
      <c r="BH399" s="146">
        <v>184.53699999999998</v>
      </c>
      <c r="BI399" s="148">
        <v>184.53699999999998</v>
      </c>
      <c r="BJ399" s="148">
        <v>184.53699999999998</v>
      </c>
      <c r="BK399" s="107"/>
      <c r="BL399" s="71"/>
      <c r="BM399" s="71"/>
      <c r="BN399" s="71"/>
      <c r="BO399" s="117"/>
      <c r="BP399" s="117"/>
    </row>
    <row r="400" spans="1:68" ht="12.75" customHeight="1">
      <c r="A400" s="108"/>
      <c r="B400" s="109"/>
      <c r="C400" s="123" t="s">
        <v>407</v>
      </c>
      <c r="D400" s="123" t="s">
        <v>298</v>
      </c>
      <c r="E400" s="110"/>
      <c r="F400" s="71"/>
      <c r="G400" s="71"/>
      <c r="H400" s="71"/>
      <c r="I400" s="116"/>
      <c r="J400" s="117"/>
      <c r="K400" s="117"/>
      <c r="L400" s="117"/>
      <c r="M400" s="117"/>
      <c r="N400" s="117"/>
      <c r="O400" s="117"/>
      <c r="P400" s="117"/>
      <c r="Q400" s="117"/>
      <c r="R400" s="117"/>
      <c r="S400" s="117"/>
      <c r="T400" s="117"/>
      <c r="U400" s="117"/>
      <c r="V400" s="117"/>
      <c r="W400" s="117"/>
      <c r="X400" s="117"/>
      <c r="Y400" s="117"/>
      <c r="Z400" s="117"/>
      <c r="AA400" s="117"/>
      <c r="AB400" s="117"/>
      <c r="AC400" s="117"/>
      <c r="AD400" s="117"/>
      <c r="AE400" s="117"/>
      <c r="AF400" s="117"/>
      <c r="AG400" s="117"/>
      <c r="AH400" s="117"/>
      <c r="AI400" s="206"/>
      <c r="AJ400" s="206"/>
      <c r="AK400" s="206"/>
      <c r="AL400" s="206"/>
      <c r="AM400" s="206"/>
      <c r="AN400" s="206"/>
      <c r="AO400" s="206"/>
      <c r="AP400" s="206"/>
      <c r="AQ400" s="206"/>
      <c r="AR400" s="206"/>
      <c r="AS400" s="206"/>
      <c r="AT400" s="118"/>
      <c r="AU400" s="118"/>
      <c r="AV400" s="71"/>
      <c r="AW400" s="71"/>
      <c r="AX400" s="71"/>
      <c r="AY400" s="71"/>
      <c r="AZ400" s="71"/>
      <c r="BA400" s="71"/>
      <c r="BB400" s="71"/>
      <c r="BC400" s="111"/>
      <c r="BD400" s="109"/>
      <c r="BE400" s="123"/>
      <c r="BF400" s="124"/>
      <c r="BG400" s="125"/>
      <c r="BH400" s="125"/>
      <c r="BI400" s="126"/>
      <c r="BJ400" s="126"/>
      <c r="BK400" s="107"/>
      <c r="BL400" s="71"/>
      <c r="BM400" s="71"/>
      <c r="BN400" s="71"/>
      <c r="BO400" s="117"/>
      <c r="BP400" s="206"/>
    </row>
    <row r="401" spans="1:68" ht="12.75" customHeight="1">
      <c r="A401" s="108"/>
      <c r="B401" s="109"/>
      <c r="C401" s="123" t="s">
        <v>408</v>
      </c>
      <c r="D401" s="123" t="s">
        <v>409</v>
      </c>
      <c r="E401" s="110"/>
      <c r="F401" s="71"/>
      <c r="G401" s="71"/>
      <c r="H401" s="71"/>
      <c r="I401" s="116"/>
      <c r="J401" s="117"/>
      <c r="K401" s="117"/>
      <c r="L401" s="117"/>
      <c r="M401" s="117"/>
      <c r="N401" s="117"/>
      <c r="O401" s="117"/>
      <c r="P401" s="117"/>
      <c r="Q401" s="117"/>
      <c r="R401" s="117"/>
      <c r="S401" s="117"/>
      <c r="T401" s="117"/>
      <c r="U401" s="117"/>
      <c r="V401" s="117"/>
      <c r="W401" s="117"/>
      <c r="X401" s="117"/>
      <c r="Y401" s="117"/>
      <c r="Z401" s="117"/>
      <c r="AA401" s="117"/>
      <c r="AB401" s="117"/>
      <c r="AC401" s="117"/>
      <c r="AD401" s="117"/>
      <c r="AE401" s="117"/>
      <c r="AF401" s="117"/>
      <c r="AG401" s="117"/>
      <c r="AH401" s="117"/>
      <c r="AI401" s="206"/>
      <c r="AJ401" s="206"/>
      <c r="AK401" s="206"/>
      <c r="AL401" s="206"/>
      <c r="AM401" s="206"/>
      <c r="AN401" s="206"/>
      <c r="AO401" s="206"/>
      <c r="AP401" s="206"/>
      <c r="AQ401" s="206"/>
      <c r="AR401" s="206"/>
      <c r="AS401" s="206"/>
      <c r="AT401" s="118"/>
      <c r="AU401" s="118"/>
      <c r="AV401" s="71"/>
      <c r="AW401" s="71"/>
      <c r="AX401" s="71"/>
      <c r="AY401" s="71"/>
      <c r="AZ401" s="71"/>
      <c r="BA401" s="71"/>
      <c r="BB401" s="71"/>
      <c r="BC401" s="111"/>
      <c r="BD401" s="109"/>
      <c r="BE401" s="123"/>
      <c r="BF401" s="112"/>
      <c r="BG401" s="71"/>
      <c r="BH401" s="71"/>
      <c r="BI401" s="113"/>
      <c r="BJ401" s="113"/>
      <c r="BK401" s="107"/>
      <c r="BL401" s="71"/>
      <c r="BM401" s="71"/>
      <c r="BN401" s="71"/>
      <c r="BO401" s="117"/>
      <c r="BP401" s="206"/>
    </row>
    <row r="402" spans="1:68" ht="12.75" customHeight="1">
      <c r="A402" s="108"/>
      <c r="B402" s="109"/>
      <c r="C402" s="123"/>
      <c r="D402" s="123"/>
      <c r="E402" s="110"/>
      <c r="F402" s="71"/>
      <c r="G402" s="71"/>
      <c r="H402" s="71"/>
      <c r="I402" s="71"/>
      <c r="J402" s="118"/>
      <c r="K402" s="118"/>
      <c r="L402" s="118"/>
      <c r="M402" s="118"/>
      <c r="N402" s="118"/>
      <c r="O402" s="118"/>
      <c r="P402" s="118"/>
      <c r="Q402" s="118"/>
      <c r="R402" s="118"/>
      <c r="S402" s="118"/>
      <c r="T402" s="118"/>
      <c r="U402" s="118"/>
      <c r="V402" s="118"/>
      <c r="W402" s="118"/>
      <c r="X402" s="118"/>
      <c r="Y402" s="118"/>
      <c r="Z402" s="118"/>
      <c r="AA402" s="118"/>
      <c r="AB402" s="118"/>
      <c r="AC402" s="118"/>
      <c r="AD402" s="118"/>
      <c r="AE402" s="118"/>
      <c r="AF402" s="118"/>
      <c r="AG402" s="118"/>
      <c r="AH402" s="118"/>
      <c r="AI402" s="118"/>
      <c r="AJ402" s="118"/>
      <c r="AK402" s="118"/>
      <c r="AL402" s="118"/>
      <c r="AM402" s="118"/>
      <c r="AN402" s="118"/>
      <c r="AO402" s="118"/>
      <c r="AP402" s="118"/>
      <c r="AQ402" s="118"/>
      <c r="AR402" s="118"/>
      <c r="AS402" s="118"/>
      <c r="AT402" s="118"/>
      <c r="AU402" s="118"/>
      <c r="AV402" s="71"/>
      <c r="AW402" s="71"/>
      <c r="AX402" s="71"/>
      <c r="AY402" s="71"/>
      <c r="AZ402" s="71"/>
      <c r="BA402" s="71"/>
      <c r="BB402" s="71"/>
      <c r="BC402" s="111"/>
      <c r="BD402" s="109"/>
      <c r="BE402" s="123"/>
      <c r="BF402" s="112"/>
      <c r="BG402" s="71"/>
      <c r="BH402" s="71"/>
      <c r="BI402" s="113"/>
      <c r="BJ402" s="113"/>
      <c r="BK402" s="107"/>
      <c r="BL402" s="71"/>
      <c r="BM402" s="71"/>
      <c r="BN402" s="71"/>
      <c r="BO402" s="118"/>
      <c r="BP402" s="118"/>
    </row>
    <row r="403" spans="1:68" ht="12.75" customHeight="1">
      <c r="A403" s="108"/>
      <c r="B403" s="149">
        <v>130880</v>
      </c>
      <c r="C403" s="123" t="s">
        <v>414</v>
      </c>
      <c r="D403" s="123" t="s">
        <v>415</v>
      </c>
      <c r="E403" s="110"/>
      <c r="F403" s="71"/>
      <c r="G403" s="71"/>
      <c r="H403" s="71"/>
      <c r="I403" s="146"/>
      <c r="J403" s="142">
        <v>229.920445</v>
      </c>
      <c r="K403" s="142">
        <v>132.47894199999999</v>
      </c>
      <c r="L403" s="142">
        <v>119.67142399999999</v>
      </c>
      <c r="M403" s="142">
        <v>127.950346</v>
      </c>
      <c r="N403" s="142">
        <v>151.916044</v>
      </c>
      <c r="O403" s="142">
        <v>175.554159</v>
      </c>
      <c r="P403" s="142">
        <v>187.04272999999998</v>
      </c>
      <c r="Q403" s="142">
        <v>209.83126899999999</v>
      </c>
      <c r="R403" s="142">
        <v>247.218131</v>
      </c>
      <c r="S403" s="142">
        <v>179.996331</v>
      </c>
      <c r="T403" s="142">
        <v>201.291427</v>
      </c>
      <c r="U403" s="142">
        <v>89.176000000000002</v>
      </c>
      <c r="V403" s="142">
        <v>189.58499999999998</v>
      </c>
      <c r="W403" s="142">
        <v>233.786</v>
      </c>
      <c r="X403" s="142">
        <v>338.75899999999996</v>
      </c>
      <c r="Y403" s="142">
        <v>177.68599999999998</v>
      </c>
      <c r="Z403" s="142">
        <v>40.539000000000001</v>
      </c>
      <c r="AA403" s="142">
        <v>21.555</v>
      </c>
      <c r="AB403" s="142">
        <v>38.324999999999996</v>
      </c>
      <c r="AC403" s="142">
        <v>35.774000000000001</v>
      </c>
      <c r="AD403" s="142">
        <v>40.015000000000001</v>
      </c>
      <c r="AE403" s="142">
        <v>49.372999999999998</v>
      </c>
      <c r="AF403" s="142">
        <v>44.046999999999997</v>
      </c>
      <c r="AG403" s="142">
        <v>50.591000000000001</v>
      </c>
      <c r="AH403" s="142">
        <v>70.661000000000001</v>
      </c>
      <c r="AI403" s="142">
        <v>70.661000000000001</v>
      </c>
      <c r="AJ403" s="142">
        <v>70.661000000000001</v>
      </c>
      <c r="AK403" s="142">
        <v>70.661000000000001</v>
      </c>
      <c r="AL403" s="142">
        <v>70.661000000000001</v>
      </c>
      <c r="AM403" s="142">
        <v>70.661000000000001</v>
      </c>
      <c r="AN403" s="142">
        <v>70.661000000000001</v>
      </c>
      <c r="AO403" s="142">
        <v>70.661000000000001</v>
      </c>
      <c r="AP403" s="142">
        <v>70.661000000000001</v>
      </c>
      <c r="AQ403" s="142">
        <v>70.661000000000001</v>
      </c>
      <c r="AR403" s="142">
        <v>70.661000000000001</v>
      </c>
      <c r="AS403" s="142">
        <v>70.661000000000001</v>
      </c>
      <c r="AT403" s="118"/>
      <c r="AU403" s="118"/>
      <c r="AV403" s="71"/>
      <c r="AW403" s="71"/>
      <c r="AX403" s="71"/>
      <c r="AY403" s="71"/>
      <c r="AZ403" s="71"/>
      <c r="BA403" s="71"/>
      <c r="BB403" s="71"/>
      <c r="BC403" s="111"/>
      <c r="BD403" s="149">
        <v>130880</v>
      </c>
      <c r="BE403" s="123" t="s">
        <v>414</v>
      </c>
      <c r="BF403" s="147">
        <v>70.661000000000001</v>
      </c>
      <c r="BG403" s="146">
        <v>70.661000000000001</v>
      </c>
      <c r="BH403" s="146">
        <v>70.661000000000001</v>
      </c>
      <c r="BI403" s="148">
        <v>70.661000000000001</v>
      </c>
      <c r="BJ403" s="148">
        <v>70.661000000000001</v>
      </c>
      <c r="BK403" s="107"/>
      <c r="BL403" s="71"/>
      <c r="BM403" s="71"/>
      <c r="BN403" s="71"/>
      <c r="BO403" s="142"/>
      <c r="BP403" s="142"/>
    </row>
    <row r="404" spans="1:68" ht="12.75" customHeight="1">
      <c r="A404" s="108"/>
      <c r="B404" s="109"/>
      <c r="C404" s="123" t="s">
        <v>416</v>
      </c>
      <c r="D404" s="123" t="s">
        <v>417</v>
      </c>
      <c r="E404" s="110"/>
      <c r="F404" s="71"/>
      <c r="G404" s="71"/>
      <c r="H404" s="71"/>
      <c r="I404" s="146"/>
      <c r="J404" s="142"/>
      <c r="K404" s="142"/>
      <c r="L404" s="142"/>
      <c r="M404" s="142"/>
      <c r="N404" s="142"/>
      <c r="O404" s="142"/>
      <c r="P404" s="142"/>
      <c r="Q404" s="142"/>
      <c r="R404" s="142"/>
      <c r="S404" s="142"/>
      <c r="T404" s="142"/>
      <c r="U404" s="142"/>
      <c r="V404" s="142"/>
      <c r="W404" s="142"/>
      <c r="X404" s="142"/>
      <c r="Y404" s="142"/>
      <c r="Z404" s="142"/>
      <c r="AA404" s="142"/>
      <c r="AB404" s="142"/>
      <c r="AC404" s="142"/>
      <c r="AD404" s="142"/>
      <c r="AE404" s="142"/>
      <c r="AF404" s="142"/>
      <c r="AG404" s="142"/>
      <c r="AH404" s="142"/>
      <c r="AI404" s="206"/>
      <c r="AJ404" s="206"/>
      <c r="AK404" s="206"/>
      <c r="AL404" s="206"/>
      <c r="AM404" s="206"/>
      <c r="AN404" s="206"/>
      <c r="AO404" s="206"/>
      <c r="AP404" s="206"/>
      <c r="AQ404" s="206"/>
      <c r="AR404" s="206"/>
      <c r="AS404" s="206"/>
      <c r="AT404" s="118"/>
      <c r="AU404" s="118"/>
      <c r="AV404" s="71"/>
      <c r="AW404" s="71"/>
      <c r="AX404" s="71"/>
      <c r="AY404" s="71"/>
      <c r="AZ404" s="71"/>
      <c r="BA404" s="71"/>
      <c r="BB404" s="71"/>
      <c r="BC404" s="111"/>
      <c r="BD404" s="109"/>
      <c r="BE404" s="123"/>
      <c r="BF404" s="124"/>
      <c r="BG404" s="125"/>
      <c r="BH404" s="125"/>
      <c r="BI404" s="126"/>
      <c r="BJ404" s="126"/>
      <c r="BK404" s="107"/>
      <c r="BL404" s="71"/>
      <c r="BM404" s="71"/>
      <c r="BN404" s="71"/>
      <c r="BO404" s="142"/>
      <c r="BP404" s="206"/>
    </row>
    <row r="405" spans="1:68" ht="12.75" customHeight="1">
      <c r="A405" s="108"/>
      <c r="B405" s="109"/>
      <c r="C405" s="123"/>
      <c r="D405" s="123"/>
      <c r="E405" s="110"/>
      <c r="F405" s="71"/>
      <c r="G405" s="71"/>
      <c r="H405" s="71"/>
      <c r="I405" s="71"/>
      <c r="J405" s="118"/>
      <c r="K405" s="118"/>
      <c r="L405" s="118"/>
      <c r="M405" s="118"/>
      <c r="N405" s="118"/>
      <c r="O405" s="118"/>
      <c r="P405" s="118"/>
      <c r="Q405" s="118"/>
      <c r="R405" s="118"/>
      <c r="S405" s="118"/>
      <c r="T405" s="118"/>
      <c r="U405" s="118"/>
      <c r="V405" s="118"/>
      <c r="W405" s="118"/>
      <c r="X405" s="118"/>
      <c r="Y405" s="118"/>
      <c r="Z405" s="118"/>
      <c r="AA405" s="118"/>
      <c r="AB405" s="118"/>
      <c r="AC405" s="118"/>
      <c r="AD405" s="118"/>
      <c r="AE405" s="118"/>
      <c r="AF405" s="118"/>
      <c r="AG405" s="118"/>
      <c r="AH405" s="118"/>
      <c r="AI405" s="118"/>
      <c r="AJ405" s="118"/>
      <c r="AK405" s="118"/>
      <c r="AL405" s="118"/>
      <c r="AM405" s="118"/>
      <c r="AN405" s="118"/>
      <c r="AO405" s="118"/>
      <c r="AP405" s="118"/>
      <c r="AQ405" s="118"/>
      <c r="AR405" s="118"/>
      <c r="AS405" s="118"/>
      <c r="AT405" s="118"/>
      <c r="AU405" s="118"/>
      <c r="AV405" s="71"/>
      <c r="AW405" s="71"/>
      <c r="AX405" s="71"/>
      <c r="AY405" s="71"/>
      <c r="AZ405" s="71"/>
      <c r="BA405" s="71"/>
      <c r="BB405" s="71"/>
      <c r="BC405" s="111"/>
      <c r="BD405" s="109"/>
      <c r="BE405" s="123"/>
      <c r="BF405" s="112"/>
      <c r="BG405" s="71"/>
      <c r="BH405" s="71"/>
      <c r="BI405" s="113"/>
      <c r="BJ405" s="113"/>
      <c r="BK405" s="107"/>
      <c r="BL405" s="71"/>
      <c r="BM405" s="71"/>
      <c r="BN405" s="71"/>
      <c r="BO405" s="118"/>
      <c r="BP405" s="118"/>
    </row>
    <row r="406" spans="1:68" ht="12.75" customHeight="1">
      <c r="A406" s="108"/>
      <c r="B406" s="149">
        <v>131090</v>
      </c>
      <c r="C406" s="123" t="s">
        <v>418</v>
      </c>
      <c r="D406" s="123" t="s">
        <v>419</v>
      </c>
      <c r="E406" s="110"/>
      <c r="F406" s="71"/>
      <c r="G406" s="71"/>
      <c r="H406" s="71"/>
      <c r="I406" s="146"/>
      <c r="J406" s="142">
        <v>0</v>
      </c>
      <c r="K406" s="142">
        <v>0.39219599999999999</v>
      </c>
      <c r="L406" s="142">
        <v>0.76569500000000001</v>
      </c>
      <c r="M406" s="142">
        <v>0.80831199999999992</v>
      </c>
      <c r="N406" s="142">
        <v>0</v>
      </c>
      <c r="O406" s="142">
        <v>0</v>
      </c>
      <c r="P406" s="142">
        <v>0.22134899999999999</v>
      </c>
      <c r="Q406" s="142">
        <v>0.139711</v>
      </c>
      <c r="R406" s="142">
        <v>0.148589</v>
      </c>
      <c r="S406" s="142">
        <v>0.20613899999999999</v>
      </c>
      <c r="T406" s="142">
        <v>0.207758</v>
      </c>
      <c r="U406" s="142">
        <v>0</v>
      </c>
      <c r="V406" s="142">
        <v>0.125</v>
      </c>
      <c r="W406" s="142">
        <v>3.3969999999999998</v>
      </c>
      <c r="X406" s="142">
        <v>3.7209999999999996</v>
      </c>
      <c r="Y406" s="142">
        <v>2.9119999999999999</v>
      </c>
      <c r="Z406" s="142">
        <v>4.1869999999999994</v>
      </c>
      <c r="AA406" s="142">
        <v>10.379999999999999</v>
      </c>
      <c r="AB406" s="142">
        <v>8.3569999999999993</v>
      </c>
      <c r="AC406" s="142">
        <v>3.1850000000000001</v>
      </c>
      <c r="AD406" s="142">
        <v>13.632999999999999</v>
      </c>
      <c r="AE406" s="142">
        <v>3.0569999999999999</v>
      </c>
      <c r="AF406" s="142">
        <v>5.819</v>
      </c>
      <c r="AG406" s="142">
        <v>20.048999999999999</v>
      </c>
      <c r="AH406" s="142">
        <v>31.607999999999997</v>
      </c>
      <c r="AI406" s="172">
        <v>31.607999999999997</v>
      </c>
      <c r="AJ406" s="172">
        <v>31.607999999999997</v>
      </c>
      <c r="AK406" s="172">
        <v>31.607999999999997</v>
      </c>
      <c r="AL406" s="172">
        <v>31.607999999999997</v>
      </c>
      <c r="AM406" s="172">
        <v>31.607999999999997</v>
      </c>
      <c r="AN406" s="172">
        <v>31.607999999999997</v>
      </c>
      <c r="AO406" s="172">
        <v>31.607999999999997</v>
      </c>
      <c r="AP406" s="172">
        <v>31.607999999999997</v>
      </c>
      <c r="AQ406" s="172">
        <v>31.607999999999997</v>
      </c>
      <c r="AR406" s="172">
        <v>31.607999999999997</v>
      </c>
      <c r="AS406" s="172">
        <v>31.607999999999997</v>
      </c>
      <c r="AT406" s="118"/>
      <c r="AU406" s="118"/>
      <c r="AV406" s="71"/>
      <c r="AW406" s="71"/>
      <c r="AX406" s="71"/>
      <c r="AY406" s="71"/>
      <c r="AZ406" s="71"/>
      <c r="BA406" s="71"/>
      <c r="BB406" s="71"/>
      <c r="BC406" s="111"/>
      <c r="BD406" s="149">
        <v>131090</v>
      </c>
      <c r="BE406" s="123" t="s">
        <v>418</v>
      </c>
      <c r="BF406" s="147">
        <v>31.607999999999997</v>
      </c>
      <c r="BG406" s="146">
        <v>31.607999999999997</v>
      </c>
      <c r="BH406" s="146">
        <v>31.607999999999997</v>
      </c>
      <c r="BI406" s="148">
        <v>31.607999999999997</v>
      </c>
      <c r="BJ406" s="148">
        <v>31.607999999999997</v>
      </c>
      <c r="BK406" s="107"/>
      <c r="BL406" s="71"/>
      <c r="BM406" s="71"/>
      <c r="BN406" s="71"/>
      <c r="BO406" s="142"/>
      <c r="BP406" s="172"/>
    </row>
    <row r="407" spans="1:68" ht="12.75" customHeight="1">
      <c r="A407" s="108"/>
      <c r="B407" s="149"/>
      <c r="C407" s="123"/>
      <c r="D407" s="123"/>
      <c r="E407" s="110"/>
      <c r="F407" s="71"/>
      <c r="G407" s="71"/>
      <c r="H407" s="71"/>
      <c r="I407" s="71"/>
      <c r="J407" s="118"/>
      <c r="K407" s="118"/>
      <c r="L407" s="118"/>
      <c r="M407" s="118"/>
      <c r="N407" s="118"/>
      <c r="O407" s="118"/>
      <c r="P407" s="118"/>
      <c r="Q407" s="118"/>
      <c r="R407" s="118"/>
      <c r="S407" s="118"/>
      <c r="T407" s="118"/>
      <c r="U407" s="118"/>
      <c r="V407" s="118"/>
      <c r="W407" s="118"/>
      <c r="X407" s="118"/>
      <c r="Y407" s="118"/>
      <c r="Z407" s="118"/>
      <c r="AA407" s="118"/>
      <c r="AB407" s="118"/>
      <c r="AC407" s="118"/>
      <c r="AD407" s="118"/>
      <c r="AE407" s="118"/>
      <c r="AF407" s="118"/>
      <c r="AG407" s="118"/>
      <c r="AH407" s="118"/>
      <c r="AI407" s="118"/>
      <c r="AJ407" s="118"/>
      <c r="AK407" s="118"/>
      <c r="AL407" s="118"/>
      <c r="AM407" s="118"/>
      <c r="AN407" s="118"/>
      <c r="AO407" s="118"/>
      <c r="AP407" s="118"/>
      <c r="AQ407" s="118"/>
      <c r="AR407" s="118"/>
      <c r="AS407" s="118"/>
      <c r="AT407" s="118"/>
      <c r="AU407" s="118"/>
      <c r="AV407" s="71"/>
      <c r="AW407" s="71"/>
      <c r="AX407" s="71"/>
      <c r="AY407" s="71"/>
      <c r="AZ407" s="71"/>
      <c r="BA407" s="71"/>
      <c r="BB407" s="71"/>
      <c r="BC407" s="111"/>
      <c r="BD407" s="149"/>
      <c r="BE407" s="123"/>
      <c r="BF407" s="112"/>
      <c r="BG407" s="71"/>
      <c r="BH407" s="71"/>
      <c r="BI407" s="113"/>
      <c r="BJ407" s="113"/>
      <c r="BK407" s="107"/>
      <c r="BL407" s="71"/>
      <c r="BM407" s="71"/>
      <c r="BN407" s="71"/>
      <c r="BO407" s="118"/>
      <c r="BP407" s="118"/>
    </row>
    <row r="408" spans="1:68" ht="12.75" customHeight="1">
      <c r="A408" s="108"/>
      <c r="B408" s="149">
        <v>130011</v>
      </c>
      <c r="C408" s="123" t="s">
        <v>420</v>
      </c>
      <c r="D408" s="123" t="s">
        <v>421</v>
      </c>
      <c r="E408" s="110"/>
      <c r="F408" s="71"/>
      <c r="G408" s="71"/>
      <c r="H408" s="71"/>
      <c r="I408" s="146"/>
      <c r="J408" s="142">
        <v>263.68501499999991</v>
      </c>
      <c r="K408" s="142">
        <v>412.76444400000014</v>
      </c>
      <c r="L408" s="142">
        <v>145.22611100000017</v>
      </c>
      <c r="M408" s="142">
        <v>165.75227400000017</v>
      </c>
      <c r="N408" s="142">
        <v>103.32508699999994</v>
      </c>
      <c r="O408" s="142">
        <v>75.280874999999924</v>
      </c>
      <c r="P408" s="142">
        <v>81.138768000000027</v>
      </c>
      <c r="Q408" s="142">
        <v>91.493538999999828</v>
      </c>
      <c r="R408" s="142">
        <v>266.12015200000008</v>
      </c>
      <c r="S408" s="142">
        <v>357.49792300000001</v>
      </c>
      <c r="T408" s="142">
        <v>498.22945199999992</v>
      </c>
      <c r="U408" s="142">
        <v>538.00099999999998</v>
      </c>
      <c r="V408" s="142">
        <v>562.08699999999999</v>
      </c>
      <c r="W408" s="142">
        <v>700.09899999999993</v>
      </c>
      <c r="X408" s="142">
        <v>847.36800000000039</v>
      </c>
      <c r="Y408" s="142">
        <v>937.18100000000004</v>
      </c>
      <c r="Z408" s="142">
        <v>903.24099999999999</v>
      </c>
      <c r="AA408" s="142">
        <v>912.38699999999972</v>
      </c>
      <c r="AB408" s="142">
        <v>935.99099999999976</v>
      </c>
      <c r="AC408" s="142">
        <v>839.80500000000029</v>
      </c>
      <c r="AD408" s="142">
        <v>723.46499999999969</v>
      </c>
      <c r="AE408" s="142">
        <v>794.0169999999996</v>
      </c>
      <c r="AF408" s="142">
        <v>838.21600000000035</v>
      </c>
      <c r="AG408" s="142">
        <v>932.70000000000027</v>
      </c>
      <c r="AH408" s="142">
        <v>859.13199999999961</v>
      </c>
      <c r="AI408" s="172">
        <v>859.13199999999961</v>
      </c>
      <c r="AJ408" s="172">
        <v>859.13199999999961</v>
      </c>
      <c r="AK408" s="172">
        <v>859.13199999999961</v>
      </c>
      <c r="AL408" s="172">
        <v>859.13199999999961</v>
      </c>
      <c r="AM408" s="172">
        <v>859.13199999999961</v>
      </c>
      <c r="AN408" s="172">
        <v>859.13199999999961</v>
      </c>
      <c r="AO408" s="172">
        <v>859.13199999999961</v>
      </c>
      <c r="AP408" s="172">
        <v>859.13199999999961</v>
      </c>
      <c r="AQ408" s="172">
        <v>859.13199999999961</v>
      </c>
      <c r="AR408" s="172">
        <v>859.13199999999961</v>
      </c>
      <c r="AS408" s="172">
        <v>859.13199999999961</v>
      </c>
      <c r="AT408" s="118"/>
      <c r="AU408" s="118"/>
      <c r="AV408" s="71"/>
      <c r="AW408" s="71"/>
      <c r="AX408" s="71"/>
      <c r="AY408" s="71"/>
      <c r="AZ408" s="71"/>
      <c r="BA408" s="71"/>
      <c r="BB408" s="71"/>
      <c r="BC408" s="111"/>
      <c r="BD408" s="149">
        <v>130011</v>
      </c>
      <c r="BE408" s="123" t="s">
        <v>420</v>
      </c>
      <c r="BF408" s="147">
        <v>859.13199999999961</v>
      </c>
      <c r="BG408" s="146">
        <v>859.13199999999961</v>
      </c>
      <c r="BH408" s="146">
        <v>859.13199999999961</v>
      </c>
      <c r="BI408" s="148">
        <v>859.13199999999961</v>
      </c>
      <c r="BJ408" s="148">
        <v>859.13199999999961</v>
      </c>
      <c r="BK408" s="107"/>
      <c r="BL408" s="71"/>
      <c r="BM408" s="71"/>
      <c r="BN408" s="71"/>
      <c r="BO408" s="142"/>
      <c r="BP408" s="172"/>
    </row>
    <row r="409" spans="1:68" ht="12.75" customHeight="1">
      <c r="A409" s="108"/>
      <c r="B409" s="109"/>
      <c r="C409" s="108"/>
      <c r="D409" s="108"/>
      <c r="E409" s="110"/>
      <c r="F409" s="71"/>
      <c r="G409" s="71"/>
      <c r="H409" s="71"/>
      <c r="I409" s="71"/>
      <c r="J409" s="118"/>
      <c r="K409" s="118"/>
      <c r="L409" s="118"/>
      <c r="M409" s="118"/>
      <c r="N409" s="118"/>
      <c r="O409" s="118"/>
      <c r="P409" s="118"/>
      <c r="Q409" s="118"/>
      <c r="R409" s="118"/>
      <c r="S409" s="118"/>
      <c r="T409" s="118"/>
      <c r="U409" s="118"/>
      <c r="V409" s="118"/>
      <c r="W409" s="118"/>
      <c r="X409" s="118"/>
      <c r="Y409" s="118"/>
      <c r="Z409" s="118"/>
      <c r="AA409" s="118"/>
      <c r="AB409" s="118"/>
      <c r="AC409" s="118"/>
      <c r="AD409" s="118"/>
      <c r="AE409" s="118"/>
      <c r="AF409" s="118"/>
      <c r="AG409" s="118"/>
      <c r="AH409" s="118"/>
      <c r="AI409" s="118"/>
      <c r="AJ409" s="118"/>
      <c r="AK409" s="118"/>
      <c r="AL409" s="118"/>
      <c r="AM409" s="118"/>
      <c r="AN409" s="118"/>
      <c r="AO409" s="118"/>
      <c r="AP409" s="118"/>
      <c r="AQ409" s="118"/>
      <c r="AR409" s="118"/>
      <c r="AS409" s="118"/>
      <c r="AT409" s="118"/>
      <c r="AU409" s="118"/>
      <c r="AV409" s="71"/>
      <c r="AW409" s="71"/>
      <c r="AX409" s="71"/>
      <c r="AY409" s="71"/>
      <c r="AZ409" s="71"/>
      <c r="BA409" s="71"/>
      <c r="BB409" s="71"/>
      <c r="BC409" s="111"/>
      <c r="BD409" s="109"/>
      <c r="BE409" s="108"/>
      <c r="BF409" s="112"/>
      <c r="BG409" s="71"/>
      <c r="BH409" s="71"/>
      <c r="BI409" s="113"/>
      <c r="BJ409" s="113"/>
      <c r="BK409" s="107"/>
      <c r="BL409" s="71"/>
      <c r="BM409" s="71"/>
      <c r="BN409" s="71"/>
      <c r="BO409" s="118"/>
      <c r="BP409" s="118"/>
    </row>
    <row r="410" spans="1:68" ht="12.75" customHeight="1">
      <c r="A410" s="108"/>
      <c r="B410" s="109"/>
      <c r="C410" s="108"/>
      <c r="D410" s="108"/>
      <c r="E410" s="110"/>
      <c r="F410" s="71"/>
      <c r="G410" s="71"/>
      <c r="H410" s="71"/>
      <c r="I410" s="71"/>
      <c r="J410" s="118"/>
      <c r="K410" s="118"/>
      <c r="L410" s="118"/>
      <c r="M410" s="118"/>
      <c r="N410" s="118"/>
      <c r="O410" s="118"/>
      <c r="P410" s="118"/>
      <c r="Q410" s="118"/>
      <c r="R410" s="118"/>
      <c r="S410" s="118"/>
      <c r="T410" s="118"/>
      <c r="U410" s="118"/>
      <c r="V410" s="118"/>
      <c r="W410" s="118"/>
      <c r="X410" s="118"/>
      <c r="Y410" s="118"/>
      <c r="Z410" s="118"/>
      <c r="AA410" s="118"/>
      <c r="AB410" s="118"/>
      <c r="AC410" s="118"/>
      <c r="AD410" s="118"/>
      <c r="AE410" s="118"/>
      <c r="AF410" s="118"/>
      <c r="AG410" s="118"/>
      <c r="AH410" s="118"/>
      <c r="AI410" s="118"/>
      <c r="AJ410" s="118"/>
      <c r="AK410" s="118"/>
      <c r="AL410" s="118"/>
      <c r="AM410" s="118"/>
      <c r="AN410" s="118"/>
      <c r="AO410" s="118"/>
      <c r="AP410" s="118"/>
      <c r="AQ410" s="118"/>
      <c r="AR410" s="118"/>
      <c r="AS410" s="118"/>
      <c r="AT410" s="118"/>
      <c r="AU410" s="118"/>
      <c r="AV410" s="71"/>
      <c r="AW410" s="71"/>
      <c r="AX410" s="71"/>
      <c r="AY410" s="71"/>
      <c r="AZ410" s="71"/>
      <c r="BA410" s="71"/>
      <c r="BB410" s="71"/>
      <c r="BC410" s="111"/>
      <c r="BD410" s="109"/>
      <c r="BE410" s="108"/>
      <c r="BF410" s="112"/>
      <c r="BG410" s="71"/>
      <c r="BH410" s="71"/>
      <c r="BI410" s="113"/>
      <c r="BJ410" s="113"/>
      <c r="BK410" s="107"/>
      <c r="BL410" s="71"/>
      <c r="BM410" s="71"/>
      <c r="BN410" s="71"/>
      <c r="BO410" s="118"/>
      <c r="BP410" s="118"/>
    </row>
    <row r="411" spans="1:68" ht="12.75" customHeight="1">
      <c r="A411" s="108"/>
      <c r="B411" s="109">
        <v>131580</v>
      </c>
      <c r="C411" s="114" t="s">
        <v>422</v>
      </c>
      <c r="D411" s="114" t="s">
        <v>423</v>
      </c>
      <c r="E411" s="110"/>
      <c r="F411" s="89"/>
      <c r="G411" s="89"/>
      <c r="H411" s="89"/>
      <c r="I411" s="116"/>
      <c r="J411" s="117">
        <v>6847.4850390000001</v>
      </c>
      <c r="K411" s="117">
        <v>3531.5376029999998</v>
      </c>
      <c r="L411" s="117">
        <v>3426.4482429999998</v>
      </c>
      <c r="M411" s="117">
        <v>2816.793353</v>
      </c>
      <c r="N411" s="117">
        <v>2512.8600429999997</v>
      </c>
      <c r="O411" s="117">
        <v>3001.0384489999997</v>
      </c>
      <c r="P411" s="117">
        <v>2481.1724919999997</v>
      </c>
      <c r="Q411" s="117">
        <v>3391.1392099999998</v>
      </c>
      <c r="R411" s="117">
        <v>4675.6512459999994</v>
      </c>
      <c r="S411" s="117">
        <v>4673.2640350000001</v>
      </c>
      <c r="T411" s="117">
        <v>4636.4040289999994</v>
      </c>
      <c r="U411" s="117">
        <v>5772.9089999999997</v>
      </c>
      <c r="V411" s="117">
        <v>6149.7559999999994</v>
      </c>
      <c r="W411" s="117">
        <v>6909.2089999999998</v>
      </c>
      <c r="X411" s="117">
        <v>8240.762999999999</v>
      </c>
      <c r="Y411" s="117">
        <v>8575.2989999999991</v>
      </c>
      <c r="Z411" s="117">
        <v>8749.5759999999991</v>
      </c>
      <c r="AA411" s="117">
        <v>7219.0379999999996</v>
      </c>
      <c r="AB411" s="117">
        <v>6860.875</v>
      </c>
      <c r="AC411" s="117">
        <v>6770.8669999999993</v>
      </c>
      <c r="AD411" s="117">
        <v>6467.7249999999995</v>
      </c>
      <c r="AE411" s="117">
        <v>7613.2169999999996</v>
      </c>
      <c r="AF411" s="117">
        <v>8757.396999999999</v>
      </c>
      <c r="AG411" s="117">
        <v>10356.646999999999</v>
      </c>
      <c r="AH411" s="117">
        <v>14663.775</v>
      </c>
      <c r="AI411" s="117">
        <v>18446.066660252669</v>
      </c>
      <c r="AJ411" s="117">
        <v>24195.914926053785</v>
      </c>
      <c r="AK411" s="117">
        <v>33017.605295118381</v>
      </c>
      <c r="AL411" s="117">
        <v>46644.229231095145</v>
      </c>
      <c r="AM411" s="117">
        <v>67796.676597923273</v>
      </c>
      <c r="AN411" s="117">
        <v>100747.67649560529</v>
      </c>
      <c r="AO411" s="117">
        <v>152208.01526590297</v>
      </c>
      <c r="AP411" s="117">
        <v>232718.96830589257</v>
      </c>
      <c r="AQ411" s="117">
        <v>358840.11031013064</v>
      </c>
      <c r="AR411" s="117">
        <v>556586.84933317744</v>
      </c>
      <c r="AS411" s="117">
        <v>866831.56789199507</v>
      </c>
      <c r="AT411" s="118"/>
      <c r="AU411" s="118"/>
      <c r="AV411" s="71"/>
      <c r="AW411" s="71"/>
      <c r="AX411" s="71"/>
      <c r="AY411" s="71"/>
      <c r="AZ411" s="71"/>
      <c r="BA411" s="71"/>
      <c r="BB411" s="71"/>
      <c r="BC411" s="111"/>
      <c r="BD411" s="109">
        <v>131580</v>
      </c>
      <c r="BE411" s="114" t="s">
        <v>422</v>
      </c>
      <c r="BF411" s="147">
        <v>15609.347915063167</v>
      </c>
      <c r="BG411" s="146">
        <v>16554.920830126335</v>
      </c>
      <c r="BH411" s="146">
        <v>17500.493745189502</v>
      </c>
      <c r="BI411" s="148">
        <v>18446.066660252669</v>
      </c>
      <c r="BJ411" s="148">
        <v>18446.066660252669</v>
      </c>
      <c r="BK411" s="107"/>
      <c r="BL411" s="71"/>
      <c r="BM411" s="71"/>
      <c r="BN411" s="71"/>
      <c r="BO411" s="117"/>
      <c r="BP411" s="117"/>
    </row>
    <row r="412" spans="1:68" ht="12.75" customHeight="1">
      <c r="A412" s="128"/>
      <c r="B412" s="129"/>
      <c r="C412" s="130" t="s">
        <v>404</v>
      </c>
      <c r="D412" s="143"/>
      <c r="E412" s="110"/>
      <c r="F412" s="144"/>
      <c r="G412" s="144"/>
      <c r="H412" s="144"/>
      <c r="I412" s="125"/>
      <c r="J412" s="132">
        <v>0.84193764458224241</v>
      </c>
      <c r="K412" s="132">
        <v>0.64905014588329668</v>
      </c>
      <c r="L412" s="132">
        <v>0.71378637131286315</v>
      </c>
      <c r="M412" s="132">
        <v>0.67634513175483135</v>
      </c>
      <c r="N412" s="132">
        <v>0.6648831282760439</v>
      </c>
      <c r="O412" s="132">
        <v>0.76748914059360651</v>
      </c>
      <c r="P412" s="132">
        <v>0.61023382571418039</v>
      </c>
      <c r="Q412" s="132">
        <v>0.73537245745508317</v>
      </c>
      <c r="R412" s="132">
        <v>0.81974901531240307</v>
      </c>
      <c r="S412" s="132">
        <v>0.83438279772750912</v>
      </c>
      <c r="T412" s="132">
        <v>0.75874606275732237</v>
      </c>
      <c r="U412" s="132">
        <v>0.76885854071731508</v>
      </c>
      <c r="V412" s="132">
        <v>0.76959558837791964</v>
      </c>
      <c r="W412" s="132">
        <v>0.72482403695158448</v>
      </c>
      <c r="X412" s="132">
        <v>0.71925910254201375</v>
      </c>
      <c r="Y412" s="132">
        <v>0.71703031866392009</v>
      </c>
      <c r="Z412" s="132">
        <v>0.74472094932605015</v>
      </c>
      <c r="AA412" s="132">
        <v>0.72487841104757478</v>
      </c>
      <c r="AB412" s="132">
        <v>0.70276027673751462</v>
      </c>
      <c r="AC412" s="132">
        <v>0.71182444472712858</v>
      </c>
      <c r="AD412" s="132">
        <v>0.70509084590079296</v>
      </c>
      <c r="AE412" s="132">
        <v>0.74581084804985276</v>
      </c>
      <c r="AF412" s="132">
        <v>0.79703772428696029</v>
      </c>
      <c r="AG412" s="132">
        <v>0.781104353426885</v>
      </c>
      <c r="AH412" s="132">
        <v>0.84585825357816691</v>
      </c>
      <c r="AI412" s="132">
        <v>0.87346511801396698</v>
      </c>
      <c r="AJ412" s="132">
        <v>0.90054392331867605</v>
      </c>
      <c r="AK412" s="132">
        <v>0.92512715598972373</v>
      </c>
      <c r="AL412" s="132">
        <v>0.94581527486444028</v>
      </c>
      <c r="AM412" s="132">
        <v>0.96207975431469439</v>
      </c>
      <c r="AN412" s="132">
        <v>0.97416166825891981</v>
      </c>
      <c r="AO412" s="132">
        <v>0.98274668557780465</v>
      </c>
      <c r="AP412" s="132">
        <v>0.98864784497528846</v>
      </c>
      <c r="AQ412" s="132">
        <v>0.99260828208067731</v>
      </c>
      <c r="AR412" s="132">
        <v>0.9952218975848125</v>
      </c>
      <c r="AS412" s="132">
        <v>0.99692675626271499</v>
      </c>
      <c r="AT412" s="134"/>
      <c r="AU412" s="134"/>
      <c r="AV412" s="131"/>
      <c r="AW412" s="131"/>
      <c r="AX412" s="131"/>
      <c r="AY412" s="131"/>
      <c r="AZ412" s="131"/>
      <c r="BA412" s="131"/>
      <c r="BB412" s="131"/>
      <c r="BC412" s="135"/>
      <c r="BD412" s="129"/>
      <c r="BE412" s="130"/>
      <c r="BF412" s="124"/>
      <c r="BG412" s="125"/>
      <c r="BH412" s="125"/>
      <c r="BI412" s="126"/>
      <c r="BJ412" s="126"/>
      <c r="BK412" s="136"/>
      <c r="BL412" s="131"/>
      <c r="BM412" s="131"/>
      <c r="BN412" s="131"/>
      <c r="BO412" s="132"/>
      <c r="BP412" s="132"/>
    </row>
    <row r="413" spans="1:68" ht="12.75" customHeight="1">
      <c r="A413" s="108"/>
      <c r="B413" s="109"/>
      <c r="C413" s="108"/>
      <c r="D413" s="108"/>
      <c r="E413" s="110"/>
      <c r="F413" s="71"/>
      <c r="G413" s="71"/>
      <c r="H413" s="71"/>
      <c r="I413" s="71"/>
      <c r="J413" s="118"/>
      <c r="K413" s="118"/>
      <c r="L413" s="118"/>
      <c r="M413" s="118"/>
      <c r="N413" s="118"/>
      <c r="O413" s="118"/>
      <c r="P413" s="118"/>
      <c r="Q413" s="118"/>
      <c r="R413" s="118"/>
      <c r="S413" s="118"/>
      <c r="T413" s="118"/>
      <c r="U413" s="118"/>
      <c r="V413" s="118"/>
      <c r="W413" s="118"/>
      <c r="X413" s="118"/>
      <c r="Y413" s="118"/>
      <c r="Z413" s="118"/>
      <c r="AA413" s="118"/>
      <c r="AB413" s="118"/>
      <c r="AC413" s="118"/>
      <c r="AD413" s="118"/>
      <c r="AE413" s="118"/>
      <c r="AF413" s="118"/>
      <c r="AG413" s="118"/>
      <c r="AH413" s="118"/>
      <c r="AI413" s="118"/>
      <c r="AJ413" s="118"/>
      <c r="AK413" s="118"/>
      <c r="AL413" s="118"/>
      <c r="AM413" s="118"/>
      <c r="AN413" s="118"/>
      <c r="AO413" s="118"/>
      <c r="AP413" s="118"/>
      <c r="AQ413" s="118"/>
      <c r="AR413" s="118"/>
      <c r="AS413" s="118"/>
      <c r="AT413" s="118"/>
      <c r="AU413" s="118"/>
      <c r="AV413" s="71"/>
      <c r="AW413" s="71"/>
      <c r="AX413" s="71"/>
      <c r="AY413" s="71"/>
      <c r="AZ413" s="71"/>
      <c r="BA413" s="71"/>
      <c r="BB413" s="71"/>
      <c r="BC413" s="111"/>
      <c r="BD413" s="109"/>
      <c r="BE413" s="108"/>
      <c r="BF413" s="112"/>
      <c r="BG413" s="71"/>
      <c r="BH413" s="71"/>
      <c r="BI413" s="113"/>
      <c r="BJ413" s="113"/>
      <c r="BK413" s="107"/>
      <c r="BL413" s="71"/>
      <c r="BM413" s="71"/>
      <c r="BN413" s="71"/>
      <c r="BO413" s="118"/>
      <c r="BP413" s="118"/>
    </row>
    <row r="414" spans="1:68" ht="12.75" customHeight="1">
      <c r="A414" s="108"/>
      <c r="B414" s="109">
        <v>131650</v>
      </c>
      <c r="C414" s="169" t="s">
        <v>424</v>
      </c>
      <c r="D414" s="169" t="s">
        <v>425</v>
      </c>
      <c r="E414" s="110"/>
      <c r="F414" s="89"/>
      <c r="G414" s="89"/>
      <c r="H414" s="89"/>
      <c r="I414" s="116"/>
      <c r="J414" s="117">
        <v>1775.963021</v>
      </c>
      <c r="K414" s="117">
        <v>166.27714899999998</v>
      </c>
      <c r="L414" s="117">
        <v>193.08943199999999</v>
      </c>
      <c r="M414" s="117">
        <v>192.25400999999999</v>
      </c>
      <c r="N414" s="117">
        <v>352.38030900000001</v>
      </c>
      <c r="O414" s="117">
        <v>280.17781600000001</v>
      </c>
      <c r="P414" s="117">
        <v>265.09047199999998</v>
      </c>
      <c r="Q414" s="117">
        <v>193.29831099999998</v>
      </c>
      <c r="R414" s="117">
        <v>524.556963</v>
      </c>
      <c r="S414" s="117">
        <v>380.52445699999998</v>
      </c>
      <c r="T414" s="117">
        <v>265.475573</v>
      </c>
      <c r="U414" s="117">
        <v>169.672</v>
      </c>
      <c r="V414" s="117">
        <v>185.9</v>
      </c>
      <c r="W414" s="117">
        <v>239.09399999999999</v>
      </c>
      <c r="X414" s="117">
        <v>275.59499999999997</v>
      </c>
      <c r="Y414" s="117">
        <v>198.536</v>
      </c>
      <c r="Z414" s="117">
        <v>163.40699999999998</v>
      </c>
      <c r="AA414" s="117">
        <v>362.58</v>
      </c>
      <c r="AB414" s="117">
        <v>272.24199999999996</v>
      </c>
      <c r="AC414" s="117">
        <v>415.11399999999998</v>
      </c>
      <c r="AD414" s="117">
        <v>276.697</v>
      </c>
      <c r="AE414" s="117">
        <v>108.786</v>
      </c>
      <c r="AF414" s="117">
        <v>83.141999999999996</v>
      </c>
      <c r="AG414" s="117">
        <v>248.744</v>
      </c>
      <c r="AH414" s="117">
        <v>744.66800000000001</v>
      </c>
      <c r="AI414" s="117">
        <v>744.66800000000001</v>
      </c>
      <c r="AJ414" s="117">
        <v>744.66800000000001</v>
      </c>
      <c r="AK414" s="117">
        <v>744.66800000000001</v>
      </c>
      <c r="AL414" s="117">
        <v>744.66800000000001</v>
      </c>
      <c r="AM414" s="117">
        <v>744.66800000000001</v>
      </c>
      <c r="AN414" s="117">
        <v>744.66800000000001</v>
      </c>
      <c r="AO414" s="117">
        <v>744.66800000000001</v>
      </c>
      <c r="AP414" s="117">
        <v>744.66800000000001</v>
      </c>
      <c r="AQ414" s="117">
        <v>744.66800000000001</v>
      </c>
      <c r="AR414" s="117">
        <v>744.66800000000001</v>
      </c>
      <c r="AS414" s="117">
        <v>744.66800000000001</v>
      </c>
      <c r="AT414" s="118"/>
      <c r="AU414" s="118"/>
      <c r="AV414" s="71"/>
      <c r="AW414" s="71"/>
      <c r="AX414" s="71"/>
      <c r="AY414" s="71"/>
      <c r="AZ414" s="71"/>
      <c r="BA414" s="71"/>
      <c r="BB414" s="71"/>
      <c r="BC414" s="111"/>
      <c r="BD414" s="109">
        <v>131650</v>
      </c>
      <c r="BE414" s="169" t="s">
        <v>424</v>
      </c>
      <c r="BF414" s="147">
        <v>744.66800000000001</v>
      </c>
      <c r="BG414" s="146">
        <v>744.66800000000001</v>
      </c>
      <c r="BH414" s="146">
        <v>744.66800000000001</v>
      </c>
      <c r="BI414" s="148">
        <v>744.66800000000001</v>
      </c>
      <c r="BJ414" s="148">
        <v>744.66800000000001</v>
      </c>
      <c r="BK414" s="107"/>
      <c r="BL414" s="71"/>
      <c r="BM414" s="71"/>
      <c r="BN414" s="71"/>
      <c r="BO414" s="117"/>
      <c r="BP414" s="117"/>
    </row>
    <row r="415" spans="1:68" ht="12.75" customHeight="1">
      <c r="A415" s="108"/>
      <c r="B415" s="109"/>
      <c r="C415" s="123" t="s">
        <v>407</v>
      </c>
      <c r="D415" s="123" t="s">
        <v>298</v>
      </c>
      <c r="E415" s="110"/>
      <c r="F415" s="89"/>
      <c r="G415" s="89"/>
      <c r="H415" s="89"/>
      <c r="I415" s="116"/>
      <c r="J415" s="117"/>
      <c r="K415" s="117"/>
      <c r="L415" s="117"/>
      <c r="M415" s="117"/>
      <c r="N415" s="117"/>
      <c r="O415" s="117"/>
      <c r="P415" s="117"/>
      <c r="Q415" s="117"/>
      <c r="R415" s="117"/>
      <c r="S415" s="117"/>
      <c r="T415" s="117"/>
      <c r="U415" s="117"/>
      <c r="V415" s="117"/>
      <c r="W415" s="117"/>
      <c r="X415" s="117"/>
      <c r="Y415" s="117"/>
      <c r="Z415" s="117"/>
      <c r="AA415" s="117"/>
      <c r="AB415" s="117"/>
      <c r="AC415" s="117"/>
      <c r="AD415" s="117"/>
      <c r="AE415" s="117"/>
      <c r="AF415" s="117"/>
      <c r="AG415" s="117"/>
      <c r="AH415" s="117"/>
      <c r="AI415" s="189"/>
      <c r="AJ415" s="189"/>
      <c r="AK415" s="189"/>
      <c r="AL415" s="189"/>
      <c r="AM415" s="189"/>
      <c r="AN415" s="189"/>
      <c r="AO415" s="189"/>
      <c r="AP415" s="189"/>
      <c r="AQ415" s="189"/>
      <c r="AR415" s="189"/>
      <c r="AS415" s="189"/>
      <c r="AT415" s="118"/>
      <c r="AU415" s="118"/>
      <c r="AV415" s="71"/>
      <c r="AW415" s="71"/>
      <c r="AX415" s="71"/>
      <c r="AY415" s="71"/>
      <c r="AZ415" s="71"/>
      <c r="BA415" s="71"/>
      <c r="BB415" s="71"/>
      <c r="BC415" s="111"/>
      <c r="BD415" s="109"/>
      <c r="BE415" s="123"/>
      <c r="BF415" s="124"/>
      <c r="BG415" s="125"/>
      <c r="BH415" s="125"/>
      <c r="BI415" s="126"/>
      <c r="BJ415" s="126"/>
      <c r="BK415" s="107"/>
      <c r="BL415" s="71"/>
      <c r="BM415" s="71"/>
      <c r="BN415" s="71"/>
      <c r="BO415" s="117"/>
      <c r="BP415" s="189"/>
    </row>
    <row r="416" spans="1:68" ht="12.75" customHeight="1">
      <c r="A416" s="108"/>
      <c r="B416" s="109"/>
      <c r="C416" s="123" t="s">
        <v>426</v>
      </c>
      <c r="D416" s="123" t="s">
        <v>409</v>
      </c>
      <c r="E416" s="110"/>
      <c r="F416" s="89"/>
      <c r="G416" s="89"/>
      <c r="H416" s="89"/>
      <c r="I416" s="116"/>
      <c r="J416" s="117"/>
      <c r="K416" s="117"/>
      <c r="L416" s="117"/>
      <c r="M416" s="117"/>
      <c r="N416" s="117"/>
      <c r="O416" s="117"/>
      <c r="P416" s="117"/>
      <c r="Q416" s="117"/>
      <c r="R416" s="117"/>
      <c r="S416" s="117"/>
      <c r="T416" s="117"/>
      <c r="U416" s="117"/>
      <c r="V416" s="117"/>
      <c r="W416" s="117"/>
      <c r="X416" s="117"/>
      <c r="Y416" s="117"/>
      <c r="Z416" s="117"/>
      <c r="AA416" s="117"/>
      <c r="AB416" s="117"/>
      <c r="AC416" s="117"/>
      <c r="AD416" s="117"/>
      <c r="AE416" s="117"/>
      <c r="AF416" s="117"/>
      <c r="AG416" s="117"/>
      <c r="AH416" s="117"/>
      <c r="AI416" s="189"/>
      <c r="AJ416" s="189"/>
      <c r="AK416" s="189"/>
      <c r="AL416" s="189"/>
      <c r="AM416" s="189"/>
      <c r="AN416" s="189"/>
      <c r="AO416" s="189"/>
      <c r="AP416" s="189"/>
      <c r="AQ416" s="189"/>
      <c r="AR416" s="189"/>
      <c r="AS416" s="189"/>
      <c r="AT416" s="118"/>
      <c r="AU416" s="118"/>
      <c r="AV416" s="71"/>
      <c r="AW416" s="71"/>
      <c r="AX416" s="71"/>
      <c r="AY416" s="71"/>
      <c r="AZ416" s="71"/>
      <c r="BA416" s="71"/>
      <c r="BB416" s="71"/>
      <c r="BC416" s="111"/>
      <c r="BD416" s="109"/>
      <c r="BE416" s="123"/>
      <c r="BF416" s="112"/>
      <c r="BG416" s="71"/>
      <c r="BH416" s="71"/>
      <c r="BI416" s="113"/>
      <c r="BJ416" s="113"/>
      <c r="BK416" s="107"/>
      <c r="BL416" s="71"/>
      <c r="BM416" s="71"/>
      <c r="BN416" s="71"/>
      <c r="BO416" s="117"/>
      <c r="BP416" s="189"/>
    </row>
    <row r="417" spans="1:68" ht="12.75" customHeight="1">
      <c r="A417" s="108"/>
      <c r="B417" s="109"/>
      <c r="C417" s="123"/>
      <c r="D417" s="123"/>
      <c r="E417" s="110"/>
      <c r="F417" s="71"/>
      <c r="G417" s="71"/>
      <c r="H417" s="71"/>
      <c r="I417" s="71"/>
      <c r="J417" s="118"/>
      <c r="K417" s="118"/>
      <c r="L417" s="118"/>
      <c r="M417" s="118"/>
      <c r="N417" s="118"/>
      <c r="O417" s="118"/>
      <c r="P417" s="118"/>
      <c r="Q417" s="118"/>
      <c r="R417" s="118"/>
      <c r="S417" s="118"/>
      <c r="T417" s="118"/>
      <c r="U417" s="118"/>
      <c r="V417" s="118"/>
      <c r="W417" s="118"/>
      <c r="X417" s="118"/>
      <c r="Y417" s="118"/>
      <c r="Z417" s="118"/>
      <c r="AA417" s="118"/>
      <c r="AB417" s="118"/>
      <c r="AC417" s="118"/>
      <c r="AD417" s="118"/>
      <c r="AE417" s="118"/>
      <c r="AF417" s="118"/>
      <c r="AG417" s="118"/>
      <c r="AH417" s="118"/>
      <c r="AI417" s="118"/>
      <c r="AJ417" s="118"/>
      <c r="AK417" s="118"/>
      <c r="AL417" s="118"/>
      <c r="AM417" s="118"/>
      <c r="AN417" s="118"/>
      <c r="AO417" s="118"/>
      <c r="AP417" s="118"/>
      <c r="AQ417" s="118"/>
      <c r="AR417" s="118"/>
      <c r="AS417" s="118"/>
      <c r="AT417" s="118"/>
      <c r="AU417" s="118"/>
      <c r="AV417" s="71"/>
      <c r="AW417" s="71"/>
      <c r="AX417" s="71"/>
      <c r="AY417" s="71"/>
      <c r="AZ417" s="71"/>
      <c r="BA417" s="71"/>
      <c r="BB417" s="71"/>
      <c r="BC417" s="111"/>
      <c r="BD417" s="109"/>
      <c r="BE417" s="123"/>
      <c r="BF417" s="112"/>
      <c r="BG417" s="71"/>
      <c r="BH417" s="71"/>
      <c r="BI417" s="113"/>
      <c r="BJ417" s="113"/>
      <c r="BK417" s="107"/>
      <c r="BL417" s="71"/>
      <c r="BM417" s="71"/>
      <c r="BN417" s="71"/>
      <c r="BO417" s="118"/>
      <c r="BP417" s="118"/>
    </row>
    <row r="418" spans="1:68" ht="12.75" customHeight="1">
      <c r="A418" s="108"/>
      <c r="B418" s="109">
        <v>190930</v>
      </c>
      <c r="C418" s="169" t="s">
        <v>427</v>
      </c>
      <c r="D418" s="169" t="s">
        <v>428</v>
      </c>
      <c r="E418" s="110"/>
      <c r="F418" s="89"/>
      <c r="G418" s="89"/>
      <c r="H418" s="89"/>
      <c r="I418" s="116"/>
      <c r="J418" s="117">
        <v>0</v>
      </c>
      <c r="K418" s="117">
        <v>0</v>
      </c>
      <c r="L418" s="117">
        <v>0</v>
      </c>
      <c r="M418" s="117">
        <v>0</v>
      </c>
      <c r="N418" s="117">
        <v>0</v>
      </c>
      <c r="O418" s="117">
        <v>0</v>
      </c>
      <c r="P418" s="117">
        <v>0</v>
      </c>
      <c r="Q418" s="117">
        <v>0</v>
      </c>
      <c r="R418" s="117">
        <v>0</v>
      </c>
      <c r="S418" s="117">
        <v>0</v>
      </c>
      <c r="T418" s="117">
        <v>0</v>
      </c>
      <c r="U418" s="117">
        <v>0</v>
      </c>
      <c r="V418" s="117">
        <v>0</v>
      </c>
      <c r="W418" s="117">
        <v>0</v>
      </c>
      <c r="X418" s="117">
        <v>0</v>
      </c>
      <c r="Y418" s="117">
        <v>0</v>
      </c>
      <c r="Z418" s="117">
        <v>0</v>
      </c>
      <c r="AA418" s="117">
        <v>0</v>
      </c>
      <c r="AB418" s="117">
        <v>0</v>
      </c>
      <c r="AC418" s="117">
        <v>0</v>
      </c>
      <c r="AD418" s="117">
        <v>0</v>
      </c>
      <c r="AE418" s="117">
        <v>0</v>
      </c>
      <c r="AF418" s="117">
        <v>0</v>
      </c>
      <c r="AG418" s="117">
        <v>0</v>
      </c>
      <c r="AH418" s="117">
        <v>0</v>
      </c>
      <c r="AI418" s="117">
        <v>0</v>
      </c>
      <c r="AJ418" s="117">
        <v>0</v>
      </c>
      <c r="AK418" s="117">
        <v>0</v>
      </c>
      <c r="AL418" s="117">
        <v>0</v>
      </c>
      <c r="AM418" s="117">
        <v>0</v>
      </c>
      <c r="AN418" s="117">
        <v>0</v>
      </c>
      <c r="AO418" s="117">
        <v>0</v>
      </c>
      <c r="AP418" s="117">
        <v>0</v>
      </c>
      <c r="AQ418" s="117">
        <v>0</v>
      </c>
      <c r="AR418" s="117">
        <v>0</v>
      </c>
      <c r="AS418" s="117">
        <v>0</v>
      </c>
      <c r="AT418" s="118"/>
      <c r="AU418" s="118"/>
      <c r="AV418" s="71"/>
      <c r="AW418" s="71"/>
      <c r="AX418" s="71"/>
      <c r="AY418" s="71"/>
      <c r="AZ418" s="71"/>
      <c r="BA418" s="71"/>
      <c r="BB418" s="71"/>
      <c r="BC418" s="111"/>
      <c r="BD418" s="109">
        <v>190930</v>
      </c>
      <c r="BE418" s="169" t="s">
        <v>427</v>
      </c>
      <c r="BF418" s="147">
        <v>0</v>
      </c>
      <c r="BG418" s="146">
        <v>0</v>
      </c>
      <c r="BH418" s="146">
        <v>0</v>
      </c>
      <c r="BI418" s="148">
        <v>0</v>
      </c>
      <c r="BJ418" s="148">
        <v>0</v>
      </c>
      <c r="BK418" s="107"/>
      <c r="BL418" s="71"/>
      <c r="BM418" s="71"/>
      <c r="BN418" s="71"/>
      <c r="BO418" s="117"/>
      <c r="BP418" s="117"/>
    </row>
    <row r="419" spans="1:68" ht="12.75" customHeight="1">
      <c r="A419" s="108"/>
      <c r="B419" s="109"/>
      <c r="C419" s="123" t="s">
        <v>407</v>
      </c>
      <c r="D419" s="123" t="s">
        <v>298</v>
      </c>
      <c r="E419" s="110"/>
      <c r="F419" s="71"/>
      <c r="G419" s="71"/>
      <c r="H419" s="71"/>
      <c r="I419" s="146"/>
      <c r="J419" s="142"/>
      <c r="K419" s="142"/>
      <c r="L419" s="142"/>
      <c r="M419" s="142"/>
      <c r="N419" s="142"/>
      <c r="O419" s="142"/>
      <c r="P419" s="142"/>
      <c r="Q419" s="142"/>
      <c r="R419" s="142"/>
      <c r="S419" s="142"/>
      <c r="T419" s="142"/>
      <c r="U419" s="142"/>
      <c r="V419" s="142"/>
      <c r="W419" s="142"/>
      <c r="X419" s="142"/>
      <c r="Y419" s="142"/>
      <c r="Z419" s="142"/>
      <c r="AA419" s="142"/>
      <c r="AB419" s="142"/>
      <c r="AC419" s="142"/>
      <c r="AD419" s="142"/>
      <c r="AE419" s="142"/>
      <c r="AF419" s="142"/>
      <c r="AG419" s="142"/>
      <c r="AH419" s="142"/>
      <c r="AI419" s="189"/>
      <c r="AJ419" s="189"/>
      <c r="AK419" s="189"/>
      <c r="AL419" s="189"/>
      <c r="AM419" s="189"/>
      <c r="AN419" s="189"/>
      <c r="AO419" s="189"/>
      <c r="AP419" s="189"/>
      <c r="AQ419" s="189"/>
      <c r="AR419" s="189"/>
      <c r="AS419" s="189"/>
      <c r="AT419" s="118"/>
      <c r="AU419" s="118"/>
      <c r="AV419" s="71"/>
      <c r="AW419" s="71"/>
      <c r="AX419" s="71"/>
      <c r="AY419" s="71"/>
      <c r="AZ419" s="71"/>
      <c r="BA419" s="71"/>
      <c r="BB419" s="71"/>
      <c r="BC419" s="111"/>
      <c r="BD419" s="109"/>
      <c r="BE419" s="123"/>
      <c r="BF419" s="124"/>
      <c r="BG419" s="125"/>
      <c r="BH419" s="125"/>
      <c r="BI419" s="126"/>
      <c r="BJ419" s="126"/>
      <c r="BK419" s="107"/>
      <c r="BL419" s="71"/>
      <c r="BM419" s="71"/>
      <c r="BN419" s="71"/>
      <c r="BO419" s="142"/>
      <c r="BP419" s="189"/>
    </row>
    <row r="420" spans="1:68" ht="12.75" customHeight="1">
      <c r="A420" s="108"/>
      <c r="B420" s="109"/>
      <c r="C420" s="123" t="s">
        <v>426</v>
      </c>
      <c r="D420" s="123" t="s">
        <v>409</v>
      </c>
      <c r="E420" s="110"/>
      <c r="F420" s="71"/>
      <c r="G420" s="71"/>
      <c r="H420" s="71"/>
      <c r="I420" s="146"/>
      <c r="J420" s="142"/>
      <c r="K420" s="142"/>
      <c r="L420" s="142"/>
      <c r="M420" s="142"/>
      <c r="N420" s="142"/>
      <c r="O420" s="142"/>
      <c r="P420" s="142"/>
      <c r="Q420" s="142"/>
      <c r="R420" s="142"/>
      <c r="S420" s="142"/>
      <c r="T420" s="142"/>
      <c r="U420" s="142"/>
      <c r="V420" s="142"/>
      <c r="W420" s="142"/>
      <c r="X420" s="142"/>
      <c r="Y420" s="142"/>
      <c r="Z420" s="142"/>
      <c r="AA420" s="142"/>
      <c r="AB420" s="142"/>
      <c r="AC420" s="142"/>
      <c r="AD420" s="142"/>
      <c r="AE420" s="142"/>
      <c r="AF420" s="142"/>
      <c r="AG420" s="142"/>
      <c r="AH420" s="142"/>
      <c r="AI420" s="189"/>
      <c r="AJ420" s="189"/>
      <c r="AK420" s="189"/>
      <c r="AL420" s="189"/>
      <c r="AM420" s="189"/>
      <c r="AN420" s="189"/>
      <c r="AO420" s="189"/>
      <c r="AP420" s="189"/>
      <c r="AQ420" s="189"/>
      <c r="AR420" s="189"/>
      <c r="AS420" s="189"/>
      <c r="AT420" s="118"/>
      <c r="AU420" s="118"/>
      <c r="AV420" s="71"/>
      <c r="AW420" s="71"/>
      <c r="AX420" s="71"/>
      <c r="AY420" s="71"/>
      <c r="AZ420" s="71"/>
      <c r="BA420" s="71"/>
      <c r="BB420" s="71"/>
      <c r="BC420" s="111"/>
      <c r="BD420" s="109"/>
      <c r="BE420" s="123"/>
      <c r="BF420" s="112"/>
      <c r="BG420" s="71"/>
      <c r="BH420" s="71"/>
      <c r="BI420" s="113"/>
      <c r="BJ420" s="113"/>
      <c r="BK420" s="107"/>
      <c r="BL420" s="71"/>
      <c r="BM420" s="71"/>
      <c r="BN420" s="71"/>
      <c r="BO420" s="142"/>
      <c r="BP420" s="189"/>
    </row>
    <row r="421" spans="1:68" ht="12.75" customHeight="1">
      <c r="A421" s="108"/>
      <c r="B421" s="109"/>
      <c r="C421" s="123"/>
      <c r="D421" s="123"/>
      <c r="E421" s="110"/>
      <c r="F421" s="71"/>
      <c r="G421" s="71"/>
      <c r="H421" s="71"/>
      <c r="I421" s="71"/>
      <c r="J421" s="118"/>
      <c r="K421" s="118"/>
      <c r="L421" s="118"/>
      <c r="M421" s="118"/>
      <c r="N421" s="118"/>
      <c r="O421" s="118"/>
      <c r="P421" s="118"/>
      <c r="Q421" s="118"/>
      <c r="R421" s="118"/>
      <c r="S421" s="118"/>
      <c r="T421" s="118"/>
      <c r="U421" s="118"/>
      <c r="V421" s="118"/>
      <c r="W421" s="118"/>
      <c r="X421" s="118"/>
      <c r="Y421" s="118"/>
      <c r="Z421" s="118"/>
      <c r="AA421" s="118"/>
      <c r="AB421" s="118"/>
      <c r="AC421" s="118"/>
      <c r="AD421" s="118"/>
      <c r="AE421" s="118"/>
      <c r="AF421" s="118"/>
      <c r="AG421" s="118"/>
      <c r="AH421" s="118"/>
      <c r="AI421" s="118"/>
      <c r="AJ421" s="118"/>
      <c r="AK421" s="118"/>
      <c r="AL421" s="118"/>
      <c r="AM421" s="118"/>
      <c r="AN421" s="118"/>
      <c r="AO421" s="118"/>
      <c r="AP421" s="118"/>
      <c r="AQ421" s="118"/>
      <c r="AR421" s="118"/>
      <c r="AS421" s="118"/>
      <c r="AT421" s="118"/>
      <c r="AU421" s="118"/>
      <c r="AV421" s="71"/>
      <c r="AW421" s="71"/>
      <c r="AX421" s="71"/>
      <c r="AY421" s="71"/>
      <c r="AZ421" s="71"/>
      <c r="BA421" s="71"/>
      <c r="BB421" s="71"/>
      <c r="BC421" s="111"/>
      <c r="BD421" s="109"/>
      <c r="BE421" s="123"/>
      <c r="BF421" s="112"/>
      <c r="BG421" s="71"/>
      <c r="BH421" s="71"/>
      <c r="BI421" s="113"/>
      <c r="BJ421" s="113"/>
      <c r="BK421" s="107"/>
      <c r="BL421" s="71"/>
      <c r="BM421" s="71"/>
      <c r="BN421" s="71"/>
      <c r="BO421" s="118"/>
      <c r="BP421" s="118"/>
    </row>
    <row r="422" spans="1:68" ht="12.75" customHeight="1">
      <c r="A422" s="108"/>
      <c r="B422" s="109">
        <v>190940</v>
      </c>
      <c r="C422" s="169" t="s">
        <v>429</v>
      </c>
      <c r="D422" s="169" t="s">
        <v>430</v>
      </c>
      <c r="E422" s="110"/>
      <c r="F422" s="89"/>
      <c r="G422" s="89"/>
      <c r="H422" s="89"/>
      <c r="I422" s="116"/>
      <c r="J422" s="117">
        <v>1917.3932109999998</v>
      </c>
      <c r="K422" s="117">
        <v>351.43502000000001</v>
      </c>
      <c r="L422" s="117">
        <v>427.70171699999997</v>
      </c>
      <c r="M422" s="117">
        <v>379.68154899999996</v>
      </c>
      <c r="N422" s="117">
        <v>219.975055</v>
      </c>
      <c r="O422" s="117">
        <v>834.328665</v>
      </c>
      <c r="P422" s="117">
        <v>109.33273</v>
      </c>
      <c r="Q422" s="117">
        <v>464.92563699999999</v>
      </c>
      <c r="R422" s="117">
        <v>412.01718099999999</v>
      </c>
      <c r="S422" s="117">
        <v>349.28247799999997</v>
      </c>
      <c r="T422" s="117">
        <v>112.52881699999999</v>
      </c>
      <c r="U422" s="117">
        <v>176.935</v>
      </c>
      <c r="V422" s="117">
        <v>439.399</v>
      </c>
      <c r="W422" s="117">
        <v>413.97800000000001</v>
      </c>
      <c r="X422" s="117">
        <v>360.94499999999999</v>
      </c>
      <c r="Y422" s="117">
        <v>238.52799999999999</v>
      </c>
      <c r="Z422" s="117">
        <v>428.43599999999998</v>
      </c>
      <c r="AA422" s="117">
        <v>223.62099999999998</v>
      </c>
      <c r="AB422" s="117">
        <v>328.61199999999997</v>
      </c>
      <c r="AC422" s="117">
        <v>481.351</v>
      </c>
      <c r="AD422" s="117">
        <v>494.98699999999997</v>
      </c>
      <c r="AE422" s="117">
        <v>515.09100000000001</v>
      </c>
      <c r="AF422" s="117">
        <v>519.36099999999999</v>
      </c>
      <c r="AG422" s="117">
        <v>354.36500000000001</v>
      </c>
      <c r="AH422" s="117">
        <v>1044.694</v>
      </c>
      <c r="AI422" s="117">
        <v>1044.694</v>
      </c>
      <c r="AJ422" s="117">
        <v>1044.694</v>
      </c>
      <c r="AK422" s="117">
        <v>1044.694</v>
      </c>
      <c r="AL422" s="117">
        <v>1044.694</v>
      </c>
      <c r="AM422" s="117">
        <v>1044.694</v>
      </c>
      <c r="AN422" s="117">
        <v>1044.694</v>
      </c>
      <c r="AO422" s="117">
        <v>1044.694</v>
      </c>
      <c r="AP422" s="117">
        <v>1044.694</v>
      </c>
      <c r="AQ422" s="117">
        <v>1044.694</v>
      </c>
      <c r="AR422" s="117">
        <v>1044.694</v>
      </c>
      <c r="AS422" s="117">
        <v>1044.694</v>
      </c>
      <c r="AT422" s="118"/>
      <c r="AU422" s="118"/>
      <c r="AV422" s="71"/>
      <c r="AW422" s="71"/>
      <c r="AX422" s="71"/>
      <c r="AY422" s="71"/>
      <c r="AZ422" s="71"/>
      <c r="BA422" s="71"/>
      <c r="BB422" s="71"/>
      <c r="BC422" s="111"/>
      <c r="BD422" s="109">
        <v>190940</v>
      </c>
      <c r="BE422" s="169" t="s">
        <v>429</v>
      </c>
      <c r="BF422" s="147">
        <v>1044.694</v>
      </c>
      <c r="BG422" s="146">
        <v>1044.694</v>
      </c>
      <c r="BH422" s="146">
        <v>1044.694</v>
      </c>
      <c r="BI422" s="148">
        <v>1044.694</v>
      </c>
      <c r="BJ422" s="148">
        <v>1044.694</v>
      </c>
      <c r="BK422" s="107"/>
      <c r="BL422" s="71"/>
      <c r="BM422" s="71"/>
      <c r="BN422" s="71"/>
      <c r="BO422" s="117"/>
      <c r="BP422" s="117"/>
    </row>
    <row r="423" spans="1:68" ht="12.75" customHeight="1">
      <c r="A423" s="108"/>
      <c r="B423" s="109">
        <v>190950</v>
      </c>
      <c r="C423" s="123" t="s">
        <v>431</v>
      </c>
      <c r="D423" s="123" t="s">
        <v>298</v>
      </c>
      <c r="E423" s="110"/>
      <c r="F423" s="71"/>
      <c r="G423" s="71"/>
      <c r="H423" s="71"/>
      <c r="I423" s="146"/>
      <c r="J423" s="142">
        <v>0</v>
      </c>
      <c r="K423" s="142">
        <v>0</v>
      </c>
      <c r="L423" s="142">
        <v>319.48422199999999</v>
      </c>
      <c r="M423" s="142">
        <v>339.96299999999997</v>
      </c>
      <c r="N423" s="142">
        <v>186.975055</v>
      </c>
      <c r="O423" s="142">
        <v>774.50819200000001</v>
      </c>
      <c r="P423" s="142">
        <v>74.802463000000003</v>
      </c>
      <c r="Q423" s="142">
        <v>454.64536999999996</v>
      </c>
      <c r="R423" s="142">
        <v>396.33864599999998</v>
      </c>
      <c r="S423" s="142">
        <v>339.46181100000001</v>
      </c>
      <c r="T423" s="142">
        <v>99.950999999999993</v>
      </c>
      <c r="U423" s="142">
        <v>99.951999999999998</v>
      </c>
      <c r="V423" s="142">
        <v>349.70799999999997</v>
      </c>
      <c r="W423" s="142">
        <v>199.85399999999998</v>
      </c>
      <c r="X423" s="142">
        <v>299.80799999999999</v>
      </c>
      <c r="Y423" s="142">
        <v>209.83099999999999</v>
      </c>
      <c r="Z423" s="142">
        <v>399.738</v>
      </c>
      <c r="AA423" s="142">
        <v>189.92399999999998</v>
      </c>
      <c r="AB423" s="142">
        <v>299.91399999999999</v>
      </c>
      <c r="AC423" s="142">
        <v>399.93899999999996</v>
      </c>
      <c r="AD423" s="142">
        <v>419.85499999999996</v>
      </c>
      <c r="AE423" s="142">
        <v>389.94799999999998</v>
      </c>
      <c r="AF423" s="142">
        <v>429.76799999999997</v>
      </c>
      <c r="AG423" s="142">
        <v>219.91799999999998</v>
      </c>
      <c r="AH423" s="142">
        <v>579.68399999999997</v>
      </c>
      <c r="AI423" s="127">
        <v>579.68399999999997</v>
      </c>
      <c r="AJ423" s="127">
        <v>579.68399999999997</v>
      </c>
      <c r="AK423" s="127">
        <v>579.68399999999997</v>
      </c>
      <c r="AL423" s="127">
        <v>579.68399999999997</v>
      </c>
      <c r="AM423" s="127">
        <v>579.68399999999997</v>
      </c>
      <c r="AN423" s="127">
        <v>579.68399999999997</v>
      </c>
      <c r="AO423" s="127">
        <v>579.68399999999997</v>
      </c>
      <c r="AP423" s="127">
        <v>579.68399999999997</v>
      </c>
      <c r="AQ423" s="127">
        <v>579.68399999999997</v>
      </c>
      <c r="AR423" s="127">
        <v>579.68399999999997</v>
      </c>
      <c r="AS423" s="127">
        <v>579.68399999999997</v>
      </c>
      <c r="AT423" s="118"/>
      <c r="AU423" s="118"/>
      <c r="AV423" s="71"/>
      <c r="AW423" s="71"/>
      <c r="AX423" s="71"/>
      <c r="AY423" s="71"/>
      <c r="AZ423" s="71"/>
      <c r="BA423" s="71"/>
      <c r="BB423" s="71"/>
      <c r="BC423" s="111"/>
      <c r="BD423" s="109">
        <v>190950</v>
      </c>
      <c r="BE423" s="123" t="s">
        <v>431</v>
      </c>
      <c r="BF423" s="147">
        <v>579.68399999999997</v>
      </c>
      <c r="BG423" s="146">
        <v>579.68399999999997</v>
      </c>
      <c r="BH423" s="146">
        <v>579.68399999999997</v>
      </c>
      <c r="BI423" s="148">
        <v>579.68399999999997</v>
      </c>
      <c r="BJ423" s="148">
        <v>579.68399999999997</v>
      </c>
      <c r="BK423" s="107"/>
      <c r="BL423" s="71"/>
      <c r="BM423" s="71"/>
      <c r="BN423" s="71"/>
      <c r="BO423" s="142"/>
      <c r="BP423" s="189"/>
    </row>
    <row r="424" spans="1:68" ht="12.75" customHeight="1">
      <c r="A424" s="108"/>
      <c r="B424" s="109">
        <v>131810</v>
      </c>
      <c r="C424" s="123" t="s">
        <v>432</v>
      </c>
      <c r="D424" s="123" t="s">
        <v>409</v>
      </c>
      <c r="E424" s="110"/>
      <c r="F424" s="71"/>
      <c r="G424" s="71"/>
      <c r="H424" s="71"/>
      <c r="I424" s="146"/>
      <c r="J424" s="142">
        <v>0</v>
      </c>
      <c r="K424" s="142">
        <v>125.074</v>
      </c>
      <c r="L424" s="142">
        <v>4.0000000000000001E-3</v>
      </c>
      <c r="M424" s="142">
        <v>5.68</v>
      </c>
      <c r="N424" s="142">
        <v>0</v>
      </c>
      <c r="O424" s="142">
        <v>59.820473</v>
      </c>
      <c r="P424" s="142">
        <v>34.530266999999995</v>
      </c>
      <c r="Q424" s="142">
        <v>10.280267</v>
      </c>
      <c r="R424" s="142">
        <v>15.678535</v>
      </c>
      <c r="S424" s="142">
        <v>9.8109999999999999</v>
      </c>
      <c r="T424" s="142">
        <v>12.577817</v>
      </c>
      <c r="U424" s="142">
        <v>76.98299999999999</v>
      </c>
      <c r="V424" s="142">
        <v>89.691000000000003</v>
      </c>
      <c r="W424" s="142">
        <v>214.124</v>
      </c>
      <c r="X424" s="142">
        <v>61.137</v>
      </c>
      <c r="Y424" s="142">
        <v>28.696999999999999</v>
      </c>
      <c r="Z424" s="142">
        <v>28.698</v>
      </c>
      <c r="AA424" s="142">
        <v>33.696999999999996</v>
      </c>
      <c r="AB424" s="142">
        <v>28.698</v>
      </c>
      <c r="AC424" s="142">
        <v>23.096999999999998</v>
      </c>
      <c r="AD424" s="142">
        <v>11.004</v>
      </c>
      <c r="AE424" s="142">
        <v>50.994999999999997</v>
      </c>
      <c r="AF424" s="142">
        <v>11.026</v>
      </c>
      <c r="AG424" s="142">
        <v>61.079000000000001</v>
      </c>
      <c r="AH424" s="142">
        <v>395.96799999999996</v>
      </c>
      <c r="AI424" s="127">
        <v>395.96799999999996</v>
      </c>
      <c r="AJ424" s="127">
        <v>395.96799999999996</v>
      </c>
      <c r="AK424" s="127">
        <v>395.96799999999996</v>
      </c>
      <c r="AL424" s="127">
        <v>395.96799999999996</v>
      </c>
      <c r="AM424" s="127">
        <v>395.96799999999996</v>
      </c>
      <c r="AN424" s="127">
        <v>395.96799999999996</v>
      </c>
      <c r="AO424" s="127">
        <v>395.96799999999996</v>
      </c>
      <c r="AP424" s="127">
        <v>395.96799999999996</v>
      </c>
      <c r="AQ424" s="127">
        <v>395.96799999999996</v>
      </c>
      <c r="AR424" s="127">
        <v>395.96799999999996</v>
      </c>
      <c r="AS424" s="127">
        <v>395.96799999999996</v>
      </c>
      <c r="AT424" s="118"/>
      <c r="AU424" s="118"/>
      <c r="AV424" s="71"/>
      <c r="AW424" s="71"/>
      <c r="AX424" s="71"/>
      <c r="AY424" s="71"/>
      <c r="AZ424" s="71"/>
      <c r="BA424" s="71"/>
      <c r="BB424" s="71"/>
      <c r="BC424" s="111"/>
      <c r="BD424" s="109">
        <v>131810</v>
      </c>
      <c r="BE424" s="123" t="s">
        <v>432</v>
      </c>
      <c r="BF424" s="147">
        <v>395.96799999999996</v>
      </c>
      <c r="BG424" s="146">
        <v>395.96799999999996</v>
      </c>
      <c r="BH424" s="146">
        <v>395.96799999999996</v>
      </c>
      <c r="BI424" s="148">
        <v>395.96799999999996</v>
      </c>
      <c r="BJ424" s="148">
        <v>395.96799999999996</v>
      </c>
      <c r="BK424" s="107"/>
      <c r="BL424" s="71"/>
      <c r="BM424" s="71"/>
      <c r="BN424" s="71"/>
      <c r="BO424" s="142"/>
      <c r="BP424" s="189"/>
    </row>
    <row r="425" spans="1:68" ht="12.75" customHeight="1">
      <c r="A425" s="108"/>
      <c r="B425" s="109"/>
      <c r="C425" s="123" t="s">
        <v>433</v>
      </c>
      <c r="D425" s="123"/>
      <c r="E425" s="110"/>
      <c r="F425" s="71"/>
      <c r="G425" s="71"/>
      <c r="H425" s="71"/>
      <c r="I425" s="71"/>
      <c r="J425" s="142">
        <v>1917.3932109999998</v>
      </c>
      <c r="K425" s="142">
        <v>226.36102</v>
      </c>
      <c r="L425" s="142">
        <v>108.21349499999998</v>
      </c>
      <c r="M425" s="142">
        <v>34.038548999999996</v>
      </c>
      <c r="N425" s="142">
        <v>33</v>
      </c>
      <c r="O425" s="142">
        <v>0</v>
      </c>
      <c r="P425" s="142">
        <v>0</v>
      </c>
      <c r="Q425" s="142">
        <v>3.730349362740526E-14</v>
      </c>
      <c r="R425" s="142">
        <v>0</v>
      </c>
      <c r="S425" s="142">
        <v>9.6669999999576817E-3</v>
      </c>
      <c r="T425" s="142">
        <v>0</v>
      </c>
      <c r="U425" s="142">
        <v>0</v>
      </c>
      <c r="V425" s="142">
        <v>0</v>
      </c>
      <c r="W425" s="142">
        <v>0</v>
      </c>
      <c r="X425" s="142">
        <v>0</v>
      </c>
      <c r="Y425" s="142">
        <v>0</v>
      </c>
      <c r="Z425" s="142">
        <v>0</v>
      </c>
      <c r="AA425" s="142">
        <v>0</v>
      </c>
      <c r="AB425" s="142">
        <v>0</v>
      </c>
      <c r="AC425" s="142">
        <v>58.31500000000004</v>
      </c>
      <c r="AD425" s="142">
        <v>64.128</v>
      </c>
      <c r="AE425" s="142">
        <v>74.148000000000025</v>
      </c>
      <c r="AF425" s="142">
        <v>78.567000000000021</v>
      </c>
      <c r="AG425" s="142">
        <v>73.368000000000023</v>
      </c>
      <c r="AH425" s="142">
        <v>69.04200000000003</v>
      </c>
      <c r="AI425" s="172">
        <v>69.04200000000003</v>
      </c>
      <c r="AJ425" s="172">
        <v>69.04200000000003</v>
      </c>
      <c r="AK425" s="172">
        <v>69.04200000000003</v>
      </c>
      <c r="AL425" s="172">
        <v>69.04200000000003</v>
      </c>
      <c r="AM425" s="172">
        <v>69.04200000000003</v>
      </c>
      <c r="AN425" s="172">
        <v>69.04200000000003</v>
      </c>
      <c r="AO425" s="172">
        <v>69.04200000000003</v>
      </c>
      <c r="AP425" s="172">
        <v>69.04200000000003</v>
      </c>
      <c r="AQ425" s="172">
        <v>69.04200000000003</v>
      </c>
      <c r="AR425" s="172">
        <v>69.04200000000003</v>
      </c>
      <c r="AS425" s="172">
        <v>69.04200000000003</v>
      </c>
      <c r="AT425" s="118"/>
      <c r="AU425" s="118"/>
      <c r="AV425" s="71"/>
      <c r="AW425" s="71"/>
      <c r="AX425" s="71"/>
      <c r="AY425" s="71"/>
      <c r="AZ425" s="71"/>
      <c r="BA425" s="71"/>
      <c r="BB425" s="71"/>
      <c r="BC425" s="111"/>
      <c r="BD425" s="109"/>
      <c r="BE425" s="123" t="s">
        <v>433</v>
      </c>
      <c r="BF425" s="147">
        <v>69.04200000000003</v>
      </c>
      <c r="BG425" s="146">
        <v>69.04200000000003</v>
      </c>
      <c r="BH425" s="146">
        <v>69.04200000000003</v>
      </c>
      <c r="BI425" s="148">
        <v>69.04200000000003</v>
      </c>
      <c r="BJ425" s="148">
        <v>69.04200000000003</v>
      </c>
      <c r="BK425" s="107"/>
      <c r="BL425" s="71"/>
      <c r="BM425" s="71"/>
      <c r="BN425" s="71"/>
      <c r="BO425" s="142"/>
      <c r="BP425" s="206"/>
    </row>
    <row r="426" spans="1:68" ht="12.75" customHeight="1">
      <c r="A426" s="108"/>
      <c r="B426" s="123"/>
      <c r="C426" s="123"/>
      <c r="D426" s="123"/>
      <c r="E426" s="123"/>
      <c r="F426" s="71"/>
      <c r="G426" s="71"/>
      <c r="H426" s="71"/>
      <c r="I426" s="71"/>
      <c r="J426" s="71"/>
      <c r="K426" s="71"/>
      <c r="L426" s="71"/>
      <c r="M426" s="71"/>
      <c r="N426" s="71"/>
      <c r="O426" s="71"/>
      <c r="P426" s="71"/>
      <c r="Q426" s="71"/>
      <c r="R426" s="71"/>
      <c r="S426" s="71"/>
      <c r="T426" s="71"/>
      <c r="U426" s="71"/>
      <c r="V426" s="71"/>
      <c r="W426" s="71"/>
      <c r="X426" s="71"/>
      <c r="Y426" s="71"/>
      <c r="Z426" s="71"/>
      <c r="AA426" s="71"/>
      <c r="AB426" s="71"/>
      <c r="AC426" s="71"/>
      <c r="AD426" s="71"/>
      <c r="AE426" s="71"/>
      <c r="AF426" s="71"/>
      <c r="AG426" s="71"/>
      <c r="AH426" s="71"/>
      <c r="AI426" s="71"/>
      <c r="AJ426" s="71"/>
      <c r="AK426" s="71"/>
      <c r="AL426" s="71"/>
      <c r="AM426" s="71"/>
      <c r="AN426" s="71"/>
      <c r="AO426" s="71"/>
      <c r="AP426" s="71"/>
      <c r="AQ426" s="71"/>
      <c r="AR426" s="71"/>
      <c r="AS426" s="71"/>
      <c r="AT426" s="71"/>
      <c r="AU426" s="71"/>
      <c r="AV426" s="71"/>
      <c r="AW426" s="71"/>
      <c r="AX426" s="71"/>
      <c r="AY426" s="71"/>
      <c r="AZ426" s="71"/>
      <c r="BA426" s="71"/>
      <c r="BB426" s="71"/>
      <c r="BC426" s="111"/>
      <c r="BD426" s="109"/>
      <c r="BE426" s="207"/>
      <c r="BF426" s="71"/>
      <c r="BG426" s="71"/>
      <c r="BH426" s="71"/>
      <c r="BI426" s="113"/>
      <c r="BJ426" s="208"/>
      <c r="BK426" s="107"/>
      <c r="BL426" s="71"/>
      <c r="BM426" s="71"/>
      <c r="BN426" s="71"/>
      <c r="BO426" s="71"/>
      <c r="BP426" s="71"/>
    </row>
    <row r="427" spans="1:68" ht="12.75" customHeight="1">
      <c r="A427" s="108"/>
      <c r="B427" s="109">
        <v>190961</v>
      </c>
      <c r="C427" s="169" t="s">
        <v>434</v>
      </c>
      <c r="D427" s="169" t="s">
        <v>435</v>
      </c>
      <c r="E427" s="110"/>
      <c r="F427" s="89"/>
      <c r="G427" s="89"/>
      <c r="H427" s="89"/>
      <c r="I427" s="116"/>
      <c r="J427" s="117">
        <v>0</v>
      </c>
      <c r="K427" s="117">
        <v>0</v>
      </c>
      <c r="L427" s="117">
        <v>0</v>
      </c>
      <c r="M427" s="117">
        <v>0</v>
      </c>
      <c r="N427" s="117">
        <v>0</v>
      </c>
      <c r="O427" s="117">
        <v>0</v>
      </c>
      <c r="P427" s="117">
        <v>0</v>
      </c>
      <c r="Q427" s="117">
        <v>0</v>
      </c>
      <c r="R427" s="117">
        <v>0</v>
      </c>
      <c r="S427" s="117">
        <v>0</v>
      </c>
      <c r="T427" s="117">
        <v>0</v>
      </c>
      <c r="U427" s="117">
        <v>28.706999999999997</v>
      </c>
      <c r="V427" s="117">
        <v>15.860999999999999</v>
      </c>
      <c r="W427" s="117">
        <v>17.89</v>
      </c>
      <c r="X427" s="117">
        <v>16.338000000000001</v>
      </c>
      <c r="Y427" s="117">
        <v>15.819999999999999</v>
      </c>
      <c r="Z427" s="117">
        <v>12.286999999999999</v>
      </c>
      <c r="AA427" s="117">
        <v>10.99</v>
      </c>
      <c r="AB427" s="117">
        <v>14.492999999999999</v>
      </c>
      <c r="AC427" s="117">
        <v>42.064</v>
      </c>
      <c r="AD427" s="117">
        <v>30.408999999999999</v>
      </c>
      <c r="AE427" s="117">
        <v>34.284999999999997</v>
      </c>
      <c r="AF427" s="117">
        <v>41.814999999999998</v>
      </c>
      <c r="AG427" s="117">
        <v>40.829000000000001</v>
      </c>
      <c r="AH427" s="117">
        <v>126.98599999999999</v>
      </c>
      <c r="AI427" s="117">
        <v>126.98599999999999</v>
      </c>
      <c r="AJ427" s="117">
        <v>126.98599999999999</v>
      </c>
      <c r="AK427" s="117">
        <v>126.98599999999999</v>
      </c>
      <c r="AL427" s="117">
        <v>126.98599999999999</v>
      </c>
      <c r="AM427" s="117">
        <v>126.98599999999999</v>
      </c>
      <c r="AN427" s="117">
        <v>126.98599999999999</v>
      </c>
      <c r="AO427" s="117">
        <v>126.98599999999999</v>
      </c>
      <c r="AP427" s="117">
        <v>126.98599999999999</v>
      </c>
      <c r="AQ427" s="117">
        <v>126.98599999999999</v>
      </c>
      <c r="AR427" s="117">
        <v>126.98599999999999</v>
      </c>
      <c r="AS427" s="117">
        <v>126.98599999999999</v>
      </c>
      <c r="AT427" s="118"/>
      <c r="AU427" s="118"/>
      <c r="AV427" s="71"/>
      <c r="AW427" s="71"/>
      <c r="AX427" s="71"/>
      <c r="AY427" s="71"/>
      <c r="AZ427" s="71"/>
      <c r="BA427" s="71"/>
      <c r="BB427" s="71"/>
      <c r="BC427" s="111"/>
      <c r="BD427" s="109">
        <v>190961</v>
      </c>
      <c r="BE427" s="169" t="s">
        <v>434</v>
      </c>
      <c r="BF427" s="147">
        <v>126.98599999999999</v>
      </c>
      <c r="BG427" s="146">
        <v>126.98599999999999</v>
      </c>
      <c r="BH427" s="146">
        <v>126.98599999999999</v>
      </c>
      <c r="BI427" s="148">
        <v>126.98599999999999</v>
      </c>
      <c r="BJ427" s="148">
        <v>126.98599999999999</v>
      </c>
      <c r="BK427" s="107"/>
      <c r="BL427" s="71"/>
      <c r="BM427" s="71"/>
      <c r="BN427" s="71"/>
      <c r="BO427" s="117"/>
      <c r="BP427" s="117"/>
    </row>
    <row r="428" spans="1:68" ht="12.75" customHeight="1">
      <c r="A428" s="108"/>
      <c r="B428" s="109"/>
      <c r="C428" s="123" t="s">
        <v>407</v>
      </c>
      <c r="D428" s="123" t="s">
        <v>298</v>
      </c>
      <c r="E428" s="110"/>
      <c r="F428" s="71"/>
      <c r="G428" s="71"/>
      <c r="H428" s="71"/>
      <c r="I428" s="146"/>
      <c r="J428" s="142"/>
      <c r="K428" s="142"/>
      <c r="L428" s="142"/>
      <c r="M428" s="142"/>
      <c r="N428" s="142"/>
      <c r="O428" s="142"/>
      <c r="P428" s="142"/>
      <c r="Q428" s="142"/>
      <c r="R428" s="142"/>
      <c r="S428" s="142"/>
      <c r="T428" s="142"/>
      <c r="U428" s="142"/>
      <c r="V428" s="142"/>
      <c r="W428" s="142"/>
      <c r="X428" s="142"/>
      <c r="Y428" s="142"/>
      <c r="Z428" s="142"/>
      <c r="AA428" s="142"/>
      <c r="AB428" s="142"/>
      <c r="AC428" s="142"/>
      <c r="AD428" s="142"/>
      <c r="AE428" s="142"/>
      <c r="AF428" s="142"/>
      <c r="AG428" s="142"/>
      <c r="AH428" s="142"/>
      <c r="AI428" s="206"/>
      <c r="AJ428" s="206"/>
      <c r="AK428" s="206"/>
      <c r="AL428" s="206"/>
      <c r="AM428" s="206"/>
      <c r="AN428" s="206"/>
      <c r="AO428" s="206"/>
      <c r="AP428" s="206"/>
      <c r="AQ428" s="206"/>
      <c r="AR428" s="206"/>
      <c r="AS428" s="206"/>
      <c r="AT428" s="118"/>
      <c r="AU428" s="118"/>
      <c r="AV428" s="71"/>
      <c r="AW428" s="71"/>
      <c r="AX428" s="71"/>
      <c r="AY428" s="71"/>
      <c r="AZ428" s="71"/>
      <c r="BA428" s="71"/>
      <c r="BB428" s="71"/>
      <c r="BC428" s="111"/>
      <c r="BD428" s="109"/>
      <c r="BE428" s="123"/>
      <c r="BF428" s="124"/>
      <c r="BG428" s="125"/>
      <c r="BH428" s="125"/>
      <c r="BI428" s="126"/>
      <c r="BJ428" s="126"/>
      <c r="BK428" s="107"/>
      <c r="BL428" s="71"/>
      <c r="BM428" s="71"/>
      <c r="BN428" s="71"/>
      <c r="BO428" s="142"/>
      <c r="BP428" s="206"/>
    </row>
    <row r="429" spans="1:68" ht="12.75" customHeight="1">
      <c r="A429" s="108"/>
      <c r="B429" s="109"/>
      <c r="C429" s="123" t="s">
        <v>426</v>
      </c>
      <c r="D429" s="123" t="s">
        <v>409</v>
      </c>
      <c r="E429" s="110"/>
      <c r="F429" s="71"/>
      <c r="G429" s="71"/>
      <c r="H429" s="71"/>
      <c r="I429" s="146"/>
      <c r="J429" s="142"/>
      <c r="K429" s="142"/>
      <c r="L429" s="142"/>
      <c r="M429" s="142"/>
      <c r="N429" s="142"/>
      <c r="O429" s="142"/>
      <c r="P429" s="142"/>
      <c r="Q429" s="142"/>
      <c r="R429" s="142"/>
      <c r="S429" s="142"/>
      <c r="T429" s="142"/>
      <c r="U429" s="142"/>
      <c r="V429" s="142"/>
      <c r="W429" s="142"/>
      <c r="X429" s="142"/>
      <c r="Y429" s="142"/>
      <c r="Z429" s="142"/>
      <c r="AA429" s="142"/>
      <c r="AB429" s="142"/>
      <c r="AC429" s="142"/>
      <c r="AD429" s="142"/>
      <c r="AE429" s="142"/>
      <c r="AF429" s="142"/>
      <c r="AG429" s="142"/>
      <c r="AH429" s="142"/>
      <c r="AI429" s="206"/>
      <c r="AJ429" s="206"/>
      <c r="AK429" s="206"/>
      <c r="AL429" s="206"/>
      <c r="AM429" s="206"/>
      <c r="AN429" s="206"/>
      <c r="AO429" s="206"/>
      <c r="AP429" s="206"/>
      <c r="AQ429" s="206"/>
      <c r="AR429" s="206"/>
      <c r="AS429" s="206"/>
      <c r="AT429" s="118"/>
      <c r="AU429" s="118"/>
      <c r="AV429" s="71"/>
      <c r="AW429" s="71"/>
      <c r="AX429" s="71"/>
      <c r="AY429" s="71"/>
      <c r="AZ429" s="71"/>
      <c r="BA429" s="71"/>
      <c r="BB429" s="71"/>
      <c r="BC429" s="111"/>
      <c r="BD429" s="109"/>
      <c r="BE429" s="123"/>
      <c r="BF429" s="112"/>
      <c r="BG429" s="71"/>
      <c r="BH429" s="71"/>
      <c r="BI429" s="113"/>
      <c r="BJ429" s="113"/>
      <c r="BK429" s="107"/>
      <c r="BL429" s="71"/>
      <c r="BM429" s="71"/>
      <c r="BN429" s="71"/>
      <c r="BO429" s="142"/>
      <c r="BP429" s="206"/>
    </row>
    <row r="430" spans="1:68" ht="12.75" customHeight="1">
      <c r="A430" s="108"/>
      <c r="B430" s="109"/>
      <c r="C430" s="123"/>
      <c r="D430" s="123"/>
      <c r="E430" s="110"/>
      <c r="F430" s="71"/>
      <c r="G430" s="71"/>
      <c r="H430" s="71"/>
      <c r="I430" s="146"/>
      <c r="J430" s="142"/>
      <c r="K430" s="142"/>
      <c r="L430" s="142"/>
      <c r="M430" s="142"/>
      <c r="N430" s="142"/>
      <c r="O430" s="142"/>
      <c r="P430" s="142"/>
      <c r="Q430" s="142"/>
      <c r="R430" s="142"/>
      <c r="S430" s="142"/>
      <c r="T430" s="142"/>
      <c r="U430" s="142"/>
      <c r="V430" s="142"/>
      <c r="W430" s="142"/>
      <c r="X430" s="142"/>
      <c r="Y430" s="142"/>
      <c r="Z430" s="142"/>
      <c r="AA430" s="142"/>
      <c r="AB430" s="142"/>
      <c r="AC430" s="142"/>
      <c r="AD430" s="142"/>
      <c r="AE430" s="142"/>
      <c r="AF430" s="142"/>
      <c r="AG430" s="142"/>
      <c r="AH430" s="142"/>
      <c r="AI430" s="142"/>
      <c r="AJ430" s="142"/>
      <c r="AK430" s="142"/>
      <c r="AL430" s="142"/>
      <c r="AM430" s="142"/>
      <c r="AN430" s="142"/>
      <c r="AO430" s="142"/>
      <c r="AP430" s="142"/>
      <c r="AQ430" s="142"/>
      <c r="AR430" s="142"/>
      <c r="AS430" s="142"/>
      <c r="AT430" s="118"/>
      <c r="AU430" s="118"/>
      <c r="AV430" s="71"/>
      <c r="AW430" s="71"/>
      <c r="AX430" s="71"/>
      <c r="AY430" s="71"/>
      <c r="AZ430" s="71"/>
      <c r="BA430" s="71"/>
      <c r="BB430" s="71"/>
      <c r="BC430" s="111"/>
      <c r="BD430" s="109"/>
      <c r="BE430" s="123"/>
      <c r="BF430" s="112"/>
      <c r="BG430" s="71"/>
      <c r="BH430" s="71"/>
      <c r="BI430" s="113"/>
      <c r="BJ430" s="113"/>
      <c r="BK430" s="107"/>
      <c r="BL430" s="71"/>
      <c r="BM430" s="71"/>
      <c r="BN430" s="71"/>
      <c r="BO430" s="142"/>
      <c r="BP430" s="142"/>
    </row>
    <row r="431" spans="1:68" ht="12.75" customHeight="1">
      <c r="A431" s="108"/>
      <c r="B431" s="109">
        <v>132000</v>
      </c>
      <c r="C431" s="169" t="s">
        <v>436</v>
      </c>
      <c r="D431" s="169" t="s">
        <v>437</v>
      </c>
      <c r="E431" s="110"/>
      <c r="F431" s="89"/>
      <c r="G431" s="89"/>
      <c r="H431" s="89"/>
      <c r="I431" s="116"/>
      <c r="J431" s="117">
        <v>1739.7730339999998</v>
      </c>
      <c r="K431" s="117">
        <v>1972.5377739999999</v>
      </c>
      <c r="L431" s="117">
        <v>1779.7333879999999</v>
      </c>
      <c r="M431" s="117">
        <v>1663.3132619999999</v>
      </c>
      <c r="N431" s="117">
        <v>1403.0024759999999</v>
      </c>
      <c r="O431" s="117">
        <v>1373.8944569999999</v>
      </c>
      <c r="P431" s="117">
        <v>1563.7553659999999</v>
      </c>
      <c r="Q431" s="117">
        <v>1509.3192589999999</v>
      </c>
      <c r="R431" s="117">
        <v>1730.75128</v>
      </c>
      <c r="S431" s="117">
        <v>1986.515979</v>
      </c>
      <c r="T431" s="117">
        <v>2681.9557769999997</v>
      </c>
      <c r="U431" s="117">
        <v>3588.0449999999996</v>
      </c>
      <c r="V431" s="117">
        <v>3774.4569999999999</v>
      </c>
      <c r="W431" s="117">
        <v>4399.3059999999996</v>
      </c>
      <c r="X431" s="117">
        <v>5169.7069999999994</v>
      </c>
      <c r="Y431" s="117">
        <v>5529.6509999999998</v>
      </c>
      <c r="Z431" s="117">
        <v>5986.7</v>
      </c>
      <c r="AA431" s="117">
        <v>5039.1409999999996</v>
      </c>
      <c r="AB431" s="117">
        <v>4930.8809999999994</v>
      </c>
      <c r="AC431" s="117">
        <v>4615.3159999999998</v>
      </c>
      <c r="AD431" s="117">
        <v>4736.6099999999997</v>
      </c>
      <c r="AE431" s="117">
        <v>5816.424</v>
      </c>
      <c r="AF431" s="117">
        <v>6806.3629999999994</v>
      </c>
      <c r="AG431" s="117">
        <v>7714.9429999999993</v>
      </c>
      <c r="AH431" s="117">
        <v>9940.0849999999991</v>
      </c>
      <c r="AI431" s="117">
        <v>13722.37666025267</v>
      </c>
      <c r="AJ431" s="117">
        <v>19472.224926053786</v>
      </c>
      <c r="AK431" s="117">
        <v>28293.915295118379</v>
      </c>
      <c r="AL431" s="117">
        <v>41920.53923109515</v>
      </c>
      <c r="AM431" s="117">
        <v>63072.986597923271</v>
      </c>
      <c r="AN431" s="117">
        <v>96023.986495605292</v>
      </c>
      <c r="AO431" s="117">
        <v>147484.32526590297</v>
      </c>
      <c r="AP431" s="117">
        <v>227995.27830589257</v>
      </c>
      <c r="AQ431" s="117">
        <v>354116.42031013063</v>
      </c>
      <c r="AR431" s="117">
        <v>551863.15933317749</v>
      </c>
      <c r="AS431" s="117">
        <v>862107.87789199513</v>
      </c>
      <c r="AT431" s="118"/>
      <c r="AU431" s="118"/>
      <c r="AV431" s="71"/>
      <c r="AW431" s="71"/>
      <c r="AX431" s="71"/>
      <c r="AY431" s="71"/>
      <c r="AZ431" s="71"/>
      <c r="BA431" s="71"/>
      <c r="BB431" s="71"/>
      <c r="BC431" s="111"/>
      <c r="BD431" s="109">
        <v>132000</v>
      </c>
      <c r="BE431" s="169" t="s">
        <v>436</v>
      </c>
      <c r="BF431" s="147">
        <v>10885.657915063166</v>
      </c>
      <c r="BG431" s="146">
        <v>11831.230830126335</v>
      </c>
      <c r="BH431" s="146">
        <v>12776.803745189503</v>
      </c>
      <c r="BI431" s="148">
        <v>13722.37666025267</v>
      </c>
      <c r="BJ431" s="148">
        <v>13722.37666025267</v>
      </c>
      <c r="BK431" s="107"/>
      <c r="BL431" s="71"/>
      <c r="BM431" s="71"/>
      <c r="BN431" s="71"/>
      <c r="BO431" s="117"/>
      <c r="BP431" s="117"/>
    </row>
    <row r="432" spans="1:68" ht="12.75" customHeight="1">
      <c r="A432" s="108"/>
      <c r="B432" s="109"/>
      <c r="C432" s="123"/>
      <c r="D432" s="123"/>
      <c r="E432" s="110"/>
      <c r="F432" s="71"/>
      <c r="G432" s="71"/>
      <c r="H432" s="71"/>
      <c r="I432" s="146"/>
      <c r="J432" s="142"/>
      <c r="K432" s="142"/>
      <c r="L432" s="142"/>
      <c r="M432" s="142"/>
      <c r="N432" s="142"/>
      <c r="O432" s="142"/>
      <c r="P432" s="142"/>
      <c r="Q432" s="142"/>
      <c r="R432" s="142"/>
      <c r="S432" s="142"/>
      <c r="T432" s="142"/>
      <c r="U432" s="142"/>
      <c r="V432" s="142"/>
      <c r="W432" s="142"/>
      <c r="X432" s="142"/>
      <c r="Y432" s="142"/>
      <c r="Z432" s="142"/>
      <c r="AA432" s="142"/>
      <c r="AB432" s="142"/>
      <c r="AC432" s="142"/>
      <c r="AD432" s="142"/>
      <c r="AE432" s="142"/>
      <c r="AF432" s="142"/>
      <c r="AG432" s="142"/>
      <c r="AH432" s="142"/>
      <c r="AI432" s="142"/>
      <c r="AJ432" s="142"/>
      <c r="AK432" s="142"/>
      <c r="AL432" s="142"/>
      <c r="AM432" s="142"/>
      <c r="AN432" s="142"/>
      <c r="AO432" s="142"/>
      <c r="AP432" s="142"/>
      <c r="AQ432" s="142"/>
      <c r="AR432" s="142"/>
      <c r="AS432" s="142"/>
      <c r="AT432" s="118"/>
      <c r="AU432" s="118"/>
      <c r="AV432" s="71"/>
      <c r="AW432" s="71"/>
      <c r="AX432" s="71"/>
      <c r="AY432" s="71"/>
      <c r="AZ432" s="71"/>
      <c r="BA432" s="71"/>
      <c r="BB432" s="71"/>
      <c r="BC432" s="111"/>
      <c r="BD432" s="109"/>
      <c r="BE432" s="123"/>
      <c r="BF432" s="124"/>
      <c r="BG432" s="125"/>
      <c r="BH432" s="125"/>
      <c r="BI432" s="126"/>
      <c r="BJ432" s="126"/>
      <c r="BK432" s="107"/>
      <c r="BL432" s="71"/>
      <c r="BM432" s="71"/>
      <c r="BN432" s="71"/>
      <c r="BO432" s="142"/>
      <c r="BP432" s="142"/>
    </row>
    <row r="433" spans="1:68" ht="12.75" customHeight="1">
      <c r="A433" s="128"/>
      <c r="B433" s="109">
        <v>132010</v>
      </c>
      <c r="C433" s="123" t="s">
        <v>438</v>
      </c>
      <c r="D433" s="123" t="s">
        <v>439</v>
      </c>
      <c r="E433" s="115">
        <v>1</v>
      </c>
      <c r="F433" s="71"/>
      <c r="G433" s="71"/>
      <c r="H433" s="71"/>
      <c r="I433" s="146"/>
      <c r="J433" s="142">
        <v>1014.6764149999999</v>
      </c>
      <c r="K433" s="142">
        <v>1213.461851</v>
      </c>
      <c r="L433" s="142">
        <v>1386.9344779999999</v>
      </c>
      <c r="M433" s="142">
        <v>1298.7872669999999</v>
      </c>
      <c r="N433" s="142">
        <v>1115.9962499999999</v>
      </c>
      <c r="O433" s="142">
        <v>1051.0429819999999</v>
      </c>
      <c r="P433" s="142">
        <v>1266.899167</v>
      </c>
      <c r="Q433" s="142">
        <v>1102.879424</v>
      </c>
      <c r="R433" s="142">
        <v>1220.3971389999999</v>
      </c>
      <c r="S433" s="142">
        <v>1317.9639279999999</v>
      </c>
      <c r="T433" s="142">
        <v>1834.4129879999998</v>
      </c>
      <c r="U433" s="142">
        <v>2206.4879999999998</v>
      </c>
      <c r="V433" s="142">
        <v>2204.1019999999999</v>
      </c>
      <c r="W433" s="142">
        <v>2418.3119999999999</v>
      </c>
      <c r="X433" s="142">
        <v>2916.72</v>
      </c>
      <c r="Y433" s="142">
        <v>2864.9539999999997</v>
      </c>
      <c r="Z433" s="142">
        <v>2666.9809999999998</v>
      </c>
      <c r="AA433" s="142">
        <v>2347.7460000000001</v>
      </c>
      <c r="AB433" s="142">
        <v>2256.7539999999999</v>
      </c>
      <c r="AC433" s="142">
        <v>1696.586</v>
      </c>
      <c r="AD433" s="142">
        <v>1674.607</v>
      </c>
      <c r="AE433" s="142">
        <v>2166.7959999999998</v>
      </c>
      <c r="AF433" s="142">
        <v>2598.7959999999998</v>
      </c>
      <c r="AG433" s="142">
        <v>3959.0299999999997</v>
      </c>
      <c r="AH433" s="142">
        <v>4038.6619999999998</v>
      </c>
      <c r="AI433" s="142">
        <v>4449.8526627774909</v>
      </c>
      <c r="AJ433" s="142">
        <v>4902.9081216571049</v>
      </c>
      <c r="AK433" s="142">
        <v>5402.090781677015</v>
      </c>
      <c r="AL433" s="142">
        <v>5952.0970186193354</v>
      </c>
      <c r="AM433" s="142">
        <v>6558.1013631279893</v>
      </c>
      <c r="AN433" s="142">
        <v>7225.8051833700811</v>
      </c>
      <c r="AO433" s="142">
        <v>7961.4903242536138</v>
      </c>
      <c r="AP433" s="142">
        <v>8772.0782078463544</v>
      </c>
      <c r="AQ433" s="142">
        <v>9665.1949510202867</v>
      </c>
      <c r="AR433" s="142">
        <v>10649.24311295701</v>
      </c>
      <c r="AS433" s="142">
        <v>11733.48074752396</v>
      </c>
      <c r="AT433" s="118"/>
      <c r="AU433" s="118"/>
      <c r="AV433" s="71"/>
      <c r="AW433" s="71"/>
      <c r="AX433" s="71"/>
      <c r="AY433" s="71"/>
      <c r="AZ433" s="71"/>
      <c r="BA433" s="71"/>
      <c r="BB433" s="71"/>
      <c r="BC433" s="111"/>
      <c r="BD433" s="109">
        <v>132010</v>
      </c>
      <c r="BE433" s="123"/>
      <c r="BF433" s="147"/>
      <c r="BG433" s="146"/>
      <c r="BH433" s="146"/>
      <c r="BI433" s="148"/>
      <c r="BJ433" s="148"/>
      <c r="BK433" s="136"/>
      <c r="BL433" s="131"/>
      <c r="BM433" s="131"/>
      <c r="BN433" s="131"/>
      <c r="BO433" s="142"/>
      <c r="BP433" s="142"/>
    </row>
    <row r="434" spans="1:68" ht="10.5" hidden="1" customHeight="1">
      <c r="A434" s="128"/>
      <c r="B434" s="129"/>
      <c r="C434" s="130" t="s">
        <v>120</v>
      </c>
      <c r="D434" s="130" t="s">
        <v>120</v>
      </c>
      <c r="E434" s="110"/>
      <c r="F434" s="131"/>
      <c r="G434" s="131"/>
      <c r="H434" s="131"/>
      <c r="I434" s="132"/>
      <c r="J434" s="132">
        <v>0.15873550639217274</v>
      </c>
      <c r="K434" s="132">
        <v>0.19099525624751421</v>
      </c>
      <c r="L434" s="132">
        <v>0.25313651529711334</v>
      </c>
      <c r="M434" s="132">
        <v>0.24283992906991961</v>
      </c>
      <c r="N434" s="132">
        <v>0.2299081913681327</v>
      </c>
      <c r="O434" s="132">
        <v>0.23114161328639357</v>
      </c>
      <c r="P434" s="132">
        <v>0.23246404702702947</v>
      </c>
      <c r="Q434" s="132">
        <v>0.18151250581792255</v>
      </c>
      <c r="R434" s="132">
        <v>0.15185691775525639</v>
      </c>
      <c r="S434" s="132">
        <v>0.12684200992623176</v>
      </c>
      <c r="T434" s="132">
        <v>0.16353844900779857</v>
      </c>
      <c r="U434" s="132">
        <v>0.18510546035135245</v>
      </c>
      <c r="V434" s="132">
        <v>0.16541325395665726</v>
      </c>
      <c r="W434" s="132">
        <v>0.1745816248607967</v>
      </c>
      <c r="X434" s="132">
        <v>0.16882605715979179</v>
      </c>
      <c r="Y434" s="132">
        <v>0.14895893450797007</v>
      </c>
      <c r="Z434" s="132">
        <v>0.14167218459055675</v>
      </c>
      <c r="AA434" s="132">
        <v>0.13902608442307113</v>
      </c>
      <c r="AB434" s="132">
        <v>0.13488544007271816</v>
      </c>
      <c r="AC434" s="132">
        <v>9.8188924318320409E-2</v>
      </c>
      <c r="AD434" s="132">
        <v>9.8675441237240841E-2</v>
      </c>
      <c r="AE434" s="132">
        <v>0.11994087747420031</v>
      </c>
      <c r="AF434" s="132">
        <v>0.12235914904420069</v>
      </c>
      <c r="AG434" s="132">
        <v>0.13351935292539899</v>
      </c>
      <c r="AH434" s="132">
        <v>0.12361888185306591</v>
      </c>
      <c r="AI434" s="188">
        <v>0.12361888185306591</v>
      </c>
      <c r="AJ434" s="188">
        <v>0.12361888185306591</v>
      </c>
      <c r="AK434" s="188">
        <v>0.12361888185306591</v>
      </c>
      <c r="AL434" s="188">
        <v>0.12361888185306591</v>
      </c>
      <c r="AM434" s="188">
        <v>0.12361888185306591</v>
      </c>
      <c r="AN434" s="188">
        <v>0.12361888185306591</v>
      </c>
      <c r="AO434" s="188">
        <v>0.12361888185306591</v>
      </c>
      <c r="AP434" s="188">
        <v>0.12361888185306591</v>
      </c>
      <c r="AQ434" s="188">
        <v>0.12361888185306591</v>
      </c>
      <c r="AR434" s="188">
        <v>0.12361888185306591</v>
      </c>
      <c r="AS434" s="188">
        <v>0.12361888185306591</v>
      </c>
      <c r="AT434" s="134"/>
      <c r="AU434" s="134"/>
      <c r="AV434" s="131"/>
      <c r="AW434" s="131"/>
      <c r="AX434" s="131"/>
      <c r="AY434" s="131"/>
      <c r="AZ434" s="131"/>
      <c r="BA434" s="131"/>
      <c r="BB434" s="131"/>
      <c r="BC434" s="135"/>
      <c r="BD434" s="129"/>
      <c r="BE434" s="130"/>
      <c r="BF434" s="167"/>
      <c r="BG434" s="131"/>
      <c r="BH434" s="131"/>
      <c r="BI434" s="168"/>
      <c r="BJ434" s="168"/>
      <c r="BK434" s="136"/>
      <c r="BL434" s="131"/>
      <c r="BM434" s="131"/>
      <c r="BN434" s="131"/>
      <c r="BO434" s="132"/>
      <c r="BP434" s="188"/>
    </row>
    <row r="435" spans="1:68" ht="10.5" hidden="1" customHeight="1">
      <c r="A435" s="108"/>
      <c r="B435" s="129"/>
      <c r="C435" s="130" t="s">
        <v>382</v>
      </c>
      <c r="D435" s="130" t="s">
        <v>382</v>
      </c>
      <c r="E435" s="110"/>
      <c r="F435" s="131"/>
      <c r="G435" s="131"/>
      <c r="H435" s="131"/>
      <c r="I435" s="134"/>
      <c r="J435" s="134"/>
      <c r="K435" s="201">
        <v>5.7028428620865483</v>
      </c>
      <c r="L435" s="201">
        <v>4.2139715441814865</v>
      </c>
      <c r="M435" s="201">
        <v>3.982785387918137</v>
      </c>
      <c r="N435" s="201">
        <v>4.0203150086352029</v>
      </c>
      <c r="O435" s="201">
        <v>4.1966771315010503</v>
      </c>
      <c r="P435" s="201">
        <v>4.7023360150305455</v>
      </c>
      <c r="Q435" s="201">
        <v>5.1279491029885831</v>
      </c>
      <c r="R435" s="201">
        <v>6.9182409627742629</v>
      </c>
      <c r="S435" s="201">
        <v>8.1868532645596233</v>
      </c>
      <c r="T435" s="201">
        <v>7.1165433480163198</v>
      </c>
      <c r="U435" s="201">
        <v>0</v>
      </c>
      <c r="V435" s="201">
        <v>0</v>
      </c>
      <c r="W435" s="201">
        <v>0</v>
      </c>
      <c r="X435" s="201">
        <v>0</v>
      </c>
      <c r="Y435" s="201">
        <v>0</v>
      </c>
      <c r="Z435" s="201">
        <v>0</v>
      </c>
      <c r="AA435" s="201">
        <v>0</v>
      </c>
      <c r="AB435" s="201">
        <v>0</v>
      </c>
      <c r="AC435" s="201">
        <v>0</v>
      </c>
      <c r="AD435" s="201">
        <v>0</v>
      </c>
      <c r="AE435" s="201">
        <v>0</v>
      </c>
      <c r="AF435" s="201">
        <v>0</v>
      </c>
      <c r="AG435" s="201">
        <v>0</v>
      </c>
      <c r="AH435" s="201">
        <v>0</v>
      </c>
      <c r="AI435" s="202">
        <v>0</v>
      </c>
      <c r="AJ435" s="202">
        <v>0</v>
      </c>
      <c r="AK435" s="202">
        <v>0</v>
      </c>
      <c r="AL435" s="202">
        <v>0</v>
      </c>
      <c r="AM435" s="202">
        <v>0</v>
      </c>
      <c r="AN435" s="202">
        <v>0</v>
      </c>
      <c r="AO435" s="202">
        <v>0</v>
      </c>
      <c r="AP435" s="202">
        <v>0</v>
      </c>
      <c r="AQ435" s="202">
        <v>0</v>
      </c>
      <c r="AR435" s="202">
        <v>0</v>
      </c>
      <c r="AS435" s="202">
        <v>0</v>
      </c>
      <c r="AT435" s="134"/>
      <c r="AU435" s="134"/>
      <c r="AV435" s="131"/>
      <c r="AW435" s="131"/>
      <c r="AX435" s="131"/>
      <c r="AY435" s="131"/>
      <c r="AZ435" s="131"/>
      <c r="BA435" s="131"/>
      <c r="BB435" s="131"/>
      <c r="BC435" s="135"/>
      <c r="BD435" s="129"/>
      <c r="BE435" s="130"/>
      <c r="BF435" s="167"/>
      <c r="BG435" s="131"/>
      <c r="BH435" s="131"/>
      <c r="BI435" s="168"/>
      <c r="BJ435" s="168"/>
      <c r="BK435" s="107"/>
      <c r="BL435" s="71"/>
      <c r="BM435" s="71"/>
      <c r="BN435" s="71"/>
      <c r="BO435" s="201"/>
      <c r="BP435" s="202"/>
    </row>
    <row r="436" spans="1:68" ht="12.75" customHeight="1">
      <c r="A436" s="108"/>
      <c r="B436" s="109"/>
      <c r="C436" s="123" t="s">
        <v>383</v>
      </c>
      <c r="D436" s="123" t="s">
        <v>383</v>
      </c>
      <c r="E436" s="110"/>
      <c r="F436" s="71"/>
      <c r="G436" s="71"/>
      <c r="H436" s="71"/>
      <c r="I436" s="154"/>
      <c r="J436" s="154"/>
      <c r="K436" s="154"/>
      <c r="L436" s="154"/>
      <c r="M436" s="154"/>
      <c r="N436" s="154"/>
      <c r="O436" s="154"/>
      <c r="P436" s="154"/>
      <c r="Q436" s="154"/>
      <c r="R436" s="154"/>
      <c r="S436" s="154"/>
      <c r="T436" s="154"/>
      <c r="U436" s="154"/>
      <c r="V436" s="154"/>
      <c r="W436" s="154"/>
      <c r="X436" s="154"/>
      <c r="Y436" s="154"/>
      <c r="Z436" s="154"/>
      <c r="AA436" s="154"/>
      <c r="AB436" s="154"/>
      <c r="AC436" s="154"/>
      <c r="AD436" s="154"/>
      <c r="AE436" s="154"/>
      <c r="AF436" s="154"/>
      <c r="AG436" s="154"/>
      <c r="AH436" s="154"/>
      <c r="AI436" s="172">
        <v>4038.6619999999998</v>
      </c>
      <c r="AJ436" s="172">
        <v>4449.8526627774909</v>
      </c>
      <c r="AK436" s="172">
        <v>4902.9081216571049</v>
      </c>
      <c r="AL436" s="172">
        <v>5402.090781677015</v>
      </c>
      <c r="AM436" s="172">
        <v>5952.0970186193354</v>
      </c>
      <c r="AN436" s="172">
        <v>6558.1013631279893</v>
      </c>
      <c r="AO436" s="172">
        <v>7225.8051833700811</v>
      </c>
      <c r="AP436" s="172">
        <v>7961.4903242536138</v>
      </c>
      <c r="AQ436" s="172">
        <v>8772.0782078463544</v>
      </c>
      <c r="AR436" s="172">
        <v>9665.1949510202867</v>
      </c>
      <c r="AS436" s="172">
        <v>10649.24311295701</v>
      </c>
      <c r="AT436" s="118"/>
      <c r="AU436" s="118"/>
      <c r="AV436" s="71"/>
      <c r="AW436" s="71"/>
      <c r="AX436" s="71"/>
      <c r="AY436" s="71"/>
      <c r="AZ436" s="71"/>
      <c r="BA436" s="71"/>
      <c r="BB436" s="71"/>
      <c r="BC436" s="111"/>
      <c r="BD436" s="109"/>
      <c r="BE436" s="123"/>
      <c r="BF436" s="112"/>
      <c r="BG436" s="71"/>
      <c r="BH436" s="71"/>
      <c r="BI436" s="113"/>
      <c r="BJ436" s="113"/>
      <c r="BK436" s="107"/>
      <c r="BL436" s="71"/>
      <c r="BM436" s="71"/>
      <c r="BN436" s="71"/>
      <c r="BO436" s="154"/>
      <c r="BP436" s="172"/>
    </row>
    <row r="437" spans="1:68" ht="12.75" customHeight="1">
      <c r="A437" s="108"/>
      <c r="B437" s="109"/>
      <c r="C437" s="123"/>
      <c r="D437" s="123"/>
      <c r="E437" s="110"/>
      <c r="F437" s="71"/>
      <c r="G437" s="71"/>
      <c r="H437" s="71"/>
      <c r="I437" s="118"/>
      <c r="J437" s="118"/>
      <c r="K437" s="118"/>
      <c r="L437" s="118"/>
      <c r="M437" s="118"/>
      <c r="N437" s="118"/>
      <c r="O437" s="118"/>
      <c r="P437" s="118"/>
      <c r="Q437" s="118"/>
      <c r="R437" s="118"/>
      <c r="S437" s="118"/>
      <c r="T437" s="118"/>
      <c r="U437" s="118"/>
      <c r="V437" s="118"/>
      <c r="W437" s="118"/>
      <c r="X437" s="118"/>
      <c r="Y437" s="118"/>
      <c r="Z437" s="118"/>
      <c r="AA437" s="118"/>
      <c r="AB437" s="118"/>
      <c r="AC437" s="118"/>
      <c r="AD437" s="118"/>
      <c r="AE437" s="118"/>
      <c r="AF437" s="118"/>
      <c r="AG437" s="118"/>
      <c r="AH437" s="118"/>
      <c r="AI437" s="154"/>
      <c r="AJ437" s="154"/>
      <c r="AK437" s="154"/>
      <c r="AL437" s="154"/>
      <c r="AM437" s="154"/>
      <c r="AN437" s="154"/>
      <c r="AO437" s="154"/>
      <c r="AP437" s="154"/>
      <c r="AQ437" s="154"/>
      <c r="AR437" s="154"/>
      <c r="AS437" s="154"/>
      <c r="AT437" s="118"/>
      <c r="AU437" s="118"/>
      <c r="AV437" s="71"/>
      <c r="AW437" s="71"/>
      <c r="AX437" s="71"/>
      <c r="AY437" s="71"/>
      <c r="AZ437" s="71"/>
      <c r="BA437" s="71"/>
      <c r="BB437" s="71"/>
      <c r="BC437" s="111"/>
      <c r="BD437" s="109"/>
      <c r="BE437" s="123"/>
      <c r="BF437" s="112"/>
      <c r="BG437" s="71"/>
      <c r="BH437" s="71"/>
      <c r="BI437" s="113"/>
      <c r="BJ437" s="113"/>
      <c r="BK437" s="107"/>
      <c r="BL437" s="71"/>
      <c r="BM437" s="71"/>
      <c r="BN437" s="71"/>
      <c r="BO437" s="118"/>
      <c r="BP437" s="154"/>
    </row>
    <row r="438" spans="1:68" ht="12.75" customHeight="1">
      <c r="A438" s="128"/>
      <c r="B438" s="109">
        <v>132011</v>
      </c>
      <c r="C438" s="123" t="s">
        <v>440</v>
      </c>
      <c r="D438" s="123" t="s">
        <v>441</v>
      </c>
      <c r="E438" s="110"/>
      <c r="F438" s="71"/>
      <c r="G438" s="71"/>
      <c r="H438" s="71"/>
      <c r="I438" s="142"/>
      <c r="J438" s="142">
        <v>725.09661899999992</v>
      </c>
      <c r="K438" s="142">
        <v>759.07592299999988</v>
      </c>
      <c r="L438" s="142">
        <v>392.79890999999998</v>
      </c>
      <c r="M438" s="142">
        <v>364.52599499999997</v>
      </c>
      <c r="N438" s="142">
        <v>287.00622599999997</v>
      </c>
      <c r="O438" s="142">
        <v>322.85147499999994</v>
      </c>
      <c r="P438" s="142">
        <v>296.85619899999983</v>
      </c>
      <c r="Q438" s="142">
        <v>406.4398349999999</v>
      </c>
      <c r="R438" s="142">
        <v>510.35414100000003</v>
      </c>
      <c r="S438" s="142">
        <v>668.55205100000012</v>
      </c>
      <c r="T438" s="142">
        <v>847.54278899999986</v>
      </c>
      <c r="U438" s="142">
        <v>1381.5569999999998</v>
      </c>
      <c r="V438" s="142">
        <v>1570.355</v>
      </c>
      <c r="W438" s="142">
        <v>1980.9939999999997</v>
      </c>
      <c r="X438" s="142">
        <v>2252.9869999999996</v>
      </c>
      <c r="Y438" s="142">
        <v>2664.6970000000001</v>
      </c>
      <c r="Z438" s="142">
        <v>3319.7190000000001</v>
      </c>
      <c r="AA438" s="142">
        <v>2691.3949999999995</v>
      </c>
      <c r="AB438" s="142">
        <v>2674.1269999999995</v>
      </c>
      <c r="AC438" s="142">
        <v>2918.7299999999996</v>
      </c>
      <c r="AD438" s="142">
        <v>3062.0029999999997</v>
      </c>
      <c r="AE438" s="142">
        <v>3649.6280000000002</v>
      </c>
      <c r="AF438" s="142">
        <v>4207.5669999999991</v>
      </c>
      <c r="AG438" s="142">
        <v>3755.9129999999996</v>
      </c>
      <c r="AH438" s="142">
        <v>5901.4229999999989</v>
      </c>
      <c r="AI438" s="142">
        <v>9272.5239974751785</v>
      </c>
      <c r="AJ438" s="142">
        <v>14569.316804396683</v>
      </c>
      <c r="AK438" s="142">
        <v>22891.824513441363</v>
      </c>
      <c r="AL438" s="142">
        <v>35968.442212475813</v>
      </c>
      <c r="AM438" s="142">
        <v>56514.885234795278</v>
      </c>
      <c r="AN438" s="142">
        <v>88798.181312235203</v>
      </c>
      <c r="AO438" s="142">
        <v>139522.83494164934</v>
      </c>
      <c r="AP438" s="142">
        <v>219223.20009804622</v>
      </c>
      <c r="AQ438" s="142">
        <v>344451.22535911034</v>
      </c>
      <c r="AR438" s="142">
        <v>541213.9162202205</v>
      </c>
      <c r="AS438" s="142">
        <v>850374.39714447118</v>
      </c>
      <c r="AT438" s="118"/>
      <c r="AU438" s="118"/>
      <c r="AV438" s="71"/>
      <c r="AW438" s="71"/>
      <c r="AX438" s="71"/>
      <c r="AY438" s="71"/>
      <c r="AZ438" s="71"/>
      <c r="BA438" s="71"/>
      <c r="BB438" s="71"/>
      <c r="BC438" s="111"/>
      <c r="BD438" s="109">
        <v>132011</v>
      </c>
      <c r="BE438" s="123"/>
      <c r="BF438" s="147"/>
      <c r="BG438" s="146"/>
      <c r="BH438" s="146"/>
      <c r="BI438" s="148"/>
      <c r="BJ438" s="148"/>
      <c r="BK438" s="136"/>
      <c r="BL438" s="131"/>
      <c r="BM438" s="131"/>
      <c r="BN438" s="131"/>
      <c r="BO438" s="142"/>
      <c r="BP438" s="142"/>
    </row>
    <row r="439" spans="1:68" ht="12.75" customHeight="1">
      <c r="A439" s="108"/>
      <c r="B439" s="129"/>
      <c r="C439" s="130" t="s">
        <v>116</v>
      </c>
      <c r="D439" s="130" t="s">
        <v>116</v>
      </c>
      <c r="E439" s="110"/>
      <c r="F439" s="131"/>
      <c r="G439" s="131"/>
      <c r="H439" s="131"/>
      <c r="I439" s="132"/>
      <c r="J439" s="132">
        <v>0</v>
      </c>
      <c r="K439" s="132">
        <v>4.6861760363552163E-2</v>
      </c>
      <c r="L439" s="132">
        <v>-0.48253014211333367</v>
      </c>
      <c r="M439" s="132">
        <v>-7.1978089246734434E-2</v>
      </c>
      <c r="N439" s="132">
        <v>-0.21265909719278042</v>
      </c>
      <c r="O439" s="132">
        <v>0.12489362861417508</v>
      </c>
      <c r="P439" s="132">
        <v>-8.0517755107050726E-2</v>
      </c>
      <c r="Q439" s="132">
        <v>0.36914720450220462</v>
      </c>
      <c r="R439" s="132">
        <v>0.25566959006368095</v>
      </c>
      <c r="S439" s="132">
        <v>0.30997673437120232</v>
      </c>
      <c r="T439" s="132">
        <v>0.26772894905081923</v>
      </c>
      <c r="U439" s="132">
        <v>0.63007345225610778</v>
      </c>
      <c r="V439" s="132">
        <v>0.13665596135374813</v>
      </c>
      <c r="W439" s="132">
        <v>0.26149437547560872</v>
      </c>
      <c r="X439" s="132">
        <v>0.13730127400688752</v>
      </c>
      <c r="Y439" s="132">
        <v>0.18273962521754483</v>
      </c>
      <c r="Z439" s="132">
        <v>0.24581481496770552</v>
      </c>
      <c r="AA439" s="132">
        <v>-0.18927023642663743</v>
      </c>
      <c r="AB439" s="132">
        <v>-6.4160035966478457E-3</v>
      </c>
      <c r="AC439" s="132">
        <v>9.1470225610077671E-2</v>
      </c>
      <c r="AD439" s="132">
        <v>4.9087445567078891E-2</v>
      </c>
      <c r="AE439" s="132">
        <v>0.19190869506006369</v>
      </c>
      <c r="AF439" s="132">
        <v>0.15287558074411933</v>
      </c>
      <c r="AG439" s="132">
        <v>-0.10734326987544096</v>
      </c>
      <c r="AH439" s="132">
        <v>0.57123527621646186</v>
      </c>
      <c r="AI439" s="188">
        <v>0.57123527621646186</v>
      </c>
      <c r="AJ439" s="188">
        <v>0.57123527621646186</v>
      </c>
      <c r="AK439" s="188">
        <v>0.57123527621646186</v>
      </c>
      <c r="AL439" s="188">
        <v>0.57123527621646186</v>
      </c>
      <c r="AM439" s="188">
        <v>0.57123527621646186</v>
      </c>
      <c r="AN439" s="188">
        <v>0.57123527621646186</v>
      </c>
      <c r="AO439" s="188">
        <v>0.57123527621646186</v>
      </c>
      <c r="AP439" s="188">
        <v>0.57123527621646186</v>
      </c>
      <c r="AQ439" s="188">
        <v>0.57123527621646186</v>
      </c>
      <c r="AR439" s="188">
        <v>0.57123527621646186</v>
      </c>
      <c r="AS439" s="188">
        <v>0.57123527621646186</v>
      </c>
      <c r="AT439" s="134"/>
      <c r="AU439" s="134"/>
      <c r="AV439" s="131"/>
      <c r="AW439" s="131"/>
      <c r="AX439" s="131"/>
      <c r="AY439" s="131"/>
      <c r="AZ439" s="131"/>
      <c r="BA439" s="131"/>
      <c r="BB439" s="131"/>
      <c r="BC439" s="135"/>
      <c r="BD439" s="129"/>
      <c r="BE439" s="130"/>
      <c r="BF439" s="167"/>
      <c r="BG439" s="131"/>
      <c r="BH439" s="131"/>
      <c r="BI439" s="168"/>
      <c r="BJ439" s="168"/>
      <c r="BK439" s="107"/>
      <c r="BL439" s="71"/>
      <c r="BM439" s="71"/>
      <c r="BN439" s="71"/>
      <c r="BO439" s="132"/>
      <c r="BP439" s="188"/>
    </row>
    <row r="440" spans="1:68" ht="12.75" customHeight="1">
      <c r="A440" s="108"/>
      <c r="B440" s="109"/>
      <c r="C440" s="123"/>
      <c r="D440" s="123"/>
      <c r="E440" s="110"/>
      <c r="F440" s="71"/>
      <c r="G440" s="71"/>
      <c r="H440" s="71"/>
      <c r="I440" s="146"/>
      <c r="J440" s="142"/>
      <c r="K440" s="142"/>
      <c r="L440" s="142"/>
      <c r="M440" s="142"/>
      <c r="N440" s="142"/>
      <c r="O440" s="142"/>
      <c r="P440" s="142"/>
      <c r="Q440" s="142"/>
      <c r="R440" s="142"/>
      <c r="S440" s="142"/>
      <c r="T440" s="142"/>
      <c r="U440" s="142"/>
      <c r="V440" s="142"/>
      <c r="W440" s="142"/>
      <c r="X440" s="142"/>
      <c r="Y440" s="142"/>
      <c r="Z440" s="142"/>
      <c r="AA440" s="142"/>
      <c r="AB440" s="142"/>
      <c r="AC440" s="142"/>
      <c r="AD440" s="142"/>
      <c r="AE440" s="142"/>
      <c r="AF440" s="142"/>
      <c r="AG440" s="142"/>
      <c r="AH440" s="142"/>
      <c r="AI440" s="142"/>
      <c r="AJ440" s="142"/>
      <c r="AK440" s="142"/>
      <c r="AL440" s="142"/>
      <c r="AM440" s="142"/>
      <c r="AN440" s="142"/>
      <c r="AO440" s="142"/>
      <c r="AP440" s="142"/>
      <c r="AQ440" s="142"/>
      <c r="AR440" s="142"/>
      <c r="AS440" s="142"/>
      <c r="AT440" s="118"/>
      <c r="AU440" s="118"/>
      <c r="AV440" s="71"/>
      <c r="AW440" s="71"/>
      <c r="AX440" s="71"/>
      <c r="AY440" s="71"/>
      <c r="AZ440" s="71"/>
      <c r="BA440" s="71"/>
      <c r="BB440" s="71"/>
      <c r="BC440" s="111"/>
      <c r="BD440" s="109"/>
      <c r="BE440" s="123"/>
      <c r="BF440" s="112"/>
      <c r="BG440" s="71"/>
      <c r="BH440" s="71"/>
      <c r="BI440" s="113"/>
      <c r="BJ440" s="113"/>
      <c r="BK440" s="107"/>
      <c r="BL440" s="71"/>
      <c r="BM440" s="71"/>
      <c r="BN440" s="71"/>
      <c r="BO440" s="142"/>
      <c r="BP440" s="142"/>
    </row>
    <row r="441" spans="1:68" ht="12.75" customHeight="1">
      <c r="A441" s="108"/>
      <c r="B441" s="109">
        <v>131581</v>
      </c>
      <c r="C441" s="169" t="s">
        <v>442</v>
      </c>
      <c r="D441" s="169" t="s">
        <v>443</v>
      </c>
      <c r="E441" s="110"/>
      <c r="F441" s="89"/>
      <c r="G441" s="89"/>
      <c r="H441" s="89"/>
      <c r="I441" s="116"/>
      <c r="J441" s="117">
        <v>1414.3557730000002</v>
      </c>
      <c r="K441" s="117">
        <v>1041.28766</v>
      </c>
      <c r="L441" s="117">
        <v>1025.923706</v>
      </c>
      <c r="M441" s="117">
        <v>581.54453199999989</v>
      </c>
      <c r="N441" s="117">
        <v>537.50220299999978</v>
      </c>
      <c r="O441" s="117">
        <v>512.6375109999999</v>
      </c>
      <c r="P441" s="117">
        <v>542.99392399999988</v>
      </c>
      <c r="Q441" s="117">
        <v>1223.5960030000001</v>
      </c>
      <c r="R441" s="117">
        <v>2008.3258219999998</v>
      </c>
      <c r="S441" s="117">
        <v>1956.9411210000003</v>
      </c>
      <c r="T441" s="117">
        <v>1576.4438619999996</v>
      </c>
      <c r="U441" s="117">
        <v>1809.5500000000002</v>
      </c>
      <c r="V441" s="117">
        <v>1734.1389999999992</v>
      </c>
      <c r="W441" s="117">
        <v>1838.9409999999998</v>
      </c>
      <c r="X441" s="117">
        <v>2418.1779999999999</v>
      </c>
      <c r="Y441" s="117">
        <v>2592.7639999999992</v>
      </c>
      <c r="Z441" s="117">
        <v>2158.7459999999992</v>
      </c>
      <c r="AA441" s="117">
        <v>1582.7060000000001</v>
      </c>
      <c r="AB441" s="117">
        <v>1314.6470000000008</v>
      </c>
      <c r="AC441" s="117">
        <v>1217.0219999999999</v>
      </c>
      <c r="AD441" s="117">
        <v>929.02199999999993</v>
      </c>
      <c r="AE441" s="117">
        <v>1138.6309999999994</v>
      </c>
      <c r="AF441" s="117">
        <v>1306.7159999999994</v>
      </c>
      <c r="AG441" s="117">
        <v>1997.7659999999996</v>
      </c>
      <c r="AH441" s="117">
        <v>2807.3420000000006</v>
      </c>
      <c r="AI441" s="206">
        <v>2807.3420000000006</v>
      </c>
      <c r="AJ441" s="206">
        <v>2807.3420000000006</v>
      </c>
      <c r="AK441" s="206">
        <v>2807.3420000000006</v>
      </c>
      <c r="AL441" s="206">
        <v>2807.3420000000006</v>
      </c>
      <c r="AM441" s="206">
        <v>2807.3420000000006</v>
      </c>
      <c r="AN441" s="206">
        <v>2807.3420000000006</v>
      </c>
      <c r="AO441" s="206">
        <v>2807.3420000000006</v>
      </c>
      <c r="AP441" s="206">
        <v>2807.3420000000006</v>
      </c>
      <c r="AQ441" s="206">
        <v>2807.3420000000006</v>
      </c>
      <c r="AR441" s="206">
        <v>2807.3420000000006</v>
      </c>
      <c r="AS441" s="206">
        <v>2807.3420000000006</v>
      </c>
      <c r="AT441" s="118"/>
      <c r="AU441" s="118"/>
      <c r="AV441" s="71"/>
      <c r="AW441" s="71"/>
      <c r="AX441" s="71"/>
      <c r="AY441" s="71"/>
      <c r="AZ441" s="71"/>
      <c r="BA441" s="71"/>
      <c r="BB441" s="71"/>
      <c r="BC441" s="111"/>
      <c r="BD441" s="109">
        <v>131581</v>
      </c>
      <c r="BE441" s="169" t="s">
        <v>442</v>
      </c>
      <c r="BF441" s="147">
        <v>2807.3420000000006</v>
      </c>
      <c r="BG441" s="146">
        <v>2807.3420000000006</v>
      </c>
      <c r="BH441" s="146">
        <v>2807.3420000000006</v>
      </c>
      <c r="BI441" s="148">
        <v>2807.3420000000006</v>
      </c>
      <c r="BJ441" s="148">
        <v>2807.3420000000006</v>
      </c>
      <c r="BK441" s="107"/>
      <c r="BL441" s="71"/>
      <c r="BM441" s="71"/>
      <c r="BN441" s="71"/>
      <c r="BO441" s="117"/>
      <c r="BP441" s="206"/>
    </row>
    <row r="442" spans="1:68" ht="12.75" customHeight="1">
      <c r="A442" s="108"/>
      <c r="B442" s="109"/>
      <c r="C442" s="108"/>
      <c r="D442" s="108"/>
      <c r="E442" s="110"/>
      <c r="F442" s="71"/>
      <c r="G442" s="71"/>
      <c r="H442" s="71"/>
      <c r="I442" s="146"/>
      <c r="J442" s="142"/>
      <c r="K442" s="142"/>
      <c r="L442" s="142"/>
      <c r="M442" s="142"/>
      <c r="N442" s="142"/>
      <c r="O442" s="142"/>
      <c r="P442" s="142"/>
      <c r="Q442" s="142"/>
      <c r="R442" s="142"/>
      <c r="S442" s="142"/>
      <c r="T442" s="142"/>
      <c r="U442" s="142"/>
      <c r="V442" s="142"/>
      <c r="W442" s="142"/>
      <c r="X442" s="142"/>
      <c r="Y442" s="142"/>
      <c r="Z442" s="142"/>
      <c r="AA442" s="142"/>
      <c r="AB442" s="142"/>
      <c r="AC442" s="142"/>
      <c r="AD442" s="142"/>
      <c r="AE442" s="142"/>
      <c r="AF442" s="142"/>
      <c r="AG442" s="142"/>
      <c r="AH442" s="142"/>
      <c r="AI442" s="117"/>
      <c r="AJ442" s="117"/>
      <c r="AK442" s="117"/>
      <c r="AL442" s="117"/>
      <c r="AM442" s="117"/>
      <c r="AN442" s="117"/>
      <c r="AO442" s="117"/>
      <c r="AP442" s="117"/>
      <c r="AQ442" s="117"/>
      <c r="AR442" s="117"/>
      <c r="AS442" s="117"/>
      <c r="AT442" s="118"/>
      <c r="AU442" s="118"/>
      <c r="AV442" s="71"/>
      <c r="AW442" s="71"/>
      <c r="AX442" s="71"/>
      <c r="AY442" s="71"/>
      <c r="AZ442" s="71"/>
      <c r="BA442" s="71"/>
      <c r="BB442" s="71"/>
      <c r="BC442" s="111"/>
      <c r="BD442" s="109"/>
      <c r="BE442" s="108"/>
      <c r="BF442" s="124"/>
      <c r="BG442" s="125"/>
      <c r="BH442" s="125"/>
      <c r="BI442" s="126"/>
      <c r="BJ442" s="126"/>
      <c r="BK442" s="107"/>
      <c r="BL442" s="71"/>
      <c r="BM442" s="71"/>
      <c r="BN442" s="71"/>
      <c r="BO442" s="142"/>
      <c r="BP442" s="117"/>
    </row>
    <row r="443" spans="1:68" ht="12.75" customHeight="1">
      <c r="A443" s="108"/>
      <c r="B443" s="109"/>
      <c r="C443" s="108"/>
      <c r="D443" s="108"/>
      <c r="E443" s="110"/>
      <c r="F443" s="71"/>
      <c r="G443" s="71"/>
      <c r="H443" s="71"/>
      <c r="I443" s="146"/>
      <c r="J443" s="142"/>
      <c r="K443" s="142"/>
      <c r="L443" s="142"/>
      <c r="M443" s="142"/>
      <c r="N443" s="142"/>
      <c r="O443" s="142"/>
      <c r="P443" s="142"/>
      <c r="Q443" s="142"/>
      <c r="R443" s="142"/>
      <c r="S443" s="142"/>
      <c r="T443" s="142"/>
      <c r="U443" s="142"/>
      <c r="V443" s="142"/>
      <c r="W443" s="142"/>
      <c r="X443" s="142"/>
      <c r="Y443" s="142"/>
      <c r="Z443" s="142"/>
      <c r="AA443" s="142"/>
      <c r="AB443" s="142"/>
      <c r="AC443" s="142"/>
      <c r="AD443" s="142"/>
      <c r="AE443" s="142"/>
      <c r="AF443" s="142"/>
      <c r="AG443" s="142"/>
      <c r="AH443" s="142"/>
      <c r="AI443" s="117"/>
      <c r="AJ443" s="117"/>
      <c r="AK443" s="117"/>
      <c r="AL443" s="117"/>
      <c r="AM443" s="117"/>
      <c r="AN443" s="117"/>
      <c r="AO443" s="117"/>
      <c r="AP443" s="117"/>
      <c r="AQ443" s="117"/>
      <c r="AR443" s="117"/>
      <c r="AS443" s="117"/>
      <c r="AT443" s="118"/>
      <c r="AU443" s="118"/>
      <c r="AV443" s="71"/>
      <c r="AW443" s="71"/>
      <c r="AX443" s="71"/>
      <c r="AY443" s="71"/>
      <c r="AZ443" s="71"/>
      <c r="BA443" s="71"/>
      <c r="BB443" s="71"/>
      <c r="BC443" s="111"/>
      <c r="BD443" s="109"/>
      <c r="BE443" s="108"/>
      <c r="BF443" s="112"/>
      <c r="BG443" s="71"/>
      <c r="BH443" s="71"/>
      <c r="BI443" s="113"/>
      <c r="BJ443" s="113"/>
      <c r="BK443" s="107"/>
      <c r="BL443" s="71"/>
      <c r="BM443" s="71"/>
      <c r="BN443" s="71"/>
      <c r="BO443" s="142"/>
      <c r="BP443" s="117"/>
    </row>
    <row r="444" spans="1:68" ht="12.75" customHeight="1">
      <c r="A444" s="108"/>
      <c r="B444" s="109">
        <v>132780</v>
      </c>
      <c r="C444" s="114" t="s">
        <v>444</v>
      </c>
      <c r="D444" s="114" t="s">
        <v>445</v>
      </c>
      <c r="E444" s="110"/>
      <c r="F444" s="89"/>
      <c r="G444" s="89"/>
      <c r="H444" s="89"/>
      <c r="I444" s="116"/>
      <c r="J444" s="117">
        <v>0</v>
      </c>
      <c r="K444" s="117">
        <v>0</v>
      </c>
      <c r="L444" s="117">
        <v>0</v>
      </c>
      <c r="M444" s="117">
        <v>0</v>
      </c>
      <c r="N444" s="117">
        <v>0</v>
      </c>
      <c r="O444" s="117">
        <v>0</v>
      </c>
      <c r="P444" s="117">
        <v>0</v>
      </c>
      <c r="Q444" s="117">
        <v>0</v>
      </c>
      <c r="R444" s="117">
        <v>0</v>
      </c>
      <c r="S444" s="117">
        <v>0</v>
      </c>
      <c r="T444" s="117">
        <v>0</v>
      </c>
      <c r="U444" s="117">
        <v>0</v>
      </c>
      <c r="V444" s="117">
        <v>0</v>
      </c>
      <c r="W444" s="117">
        <v>0</v>
      </c>
      <c r="X444" s="117">
        <v>0</v>
      </c>
      <c r="Y444" s="117">
        <v>0</v>
      </c>
      <c r="Z444" s="117">
        <v>0</v>
      </c>
      <c r="AA444" s="117">
        <v>0</v>
      </c>
      <c r="AB444" s="117">
        <v>0</v>
      </c>
      <c r="AC444" s="117">
        <v>0</v>
      </c>
      <c r="AD444" s="117">
        <v>0</v>
      </c>
      <c r="AE444" s="117">
        <v>0</v>
      </c>
      <c r="AF444" s="117">
        <v>0</v>
      </c>
      <c r="AG444" s="117">
        <v>0</v>
      </c>
      <c r="AH444" s="117">
        <v>0</v>
      </c>
      <c r="AI444" s="206">
        <v>0</v>
      </c>
      <c r="AJ444" s="206">
        <v>0</v>
      </c>
      <c r="AK444" s="206">
        <v>0</v>
      </c>
      <c r="AL444" s="206">
        <v>0</v>
      </c>
      <c r="AM444" s="206">
        <v>0</v>
      </c>
      <c r="AN444" s="206">
        <v>0</v>
      </c>
      <c r="AO444" s="206">
        <v>0</v>
      </c>
      <c r="AP444" s="206">
        <v>0</v>
      </c>
      <c r="AQ444" s="206">
        <v>0</v>
      </c>
      <c r="AR444" s="206">
        <v>0</v>
      </c>
      <c r="AS444" s="206">
        <v>0</v>
      </c>
      <c r="AT444" s="118"/>
      <c r="AU444" s="118"/>
      <c r="AV444" s="71"/>
      <c r="AW444" s="71"/>
      <c r="AX444" s="71"/>
      <c r="AY444" s="71"/>
      <c r="AZ444" s="71"/>
      <c r="BA444" s="71"/>
      <c r="BB444" s="71"/>
      <c r="BC444" s="111"/>
      <c r="BD444" s="109">
        <v>132780</v>
      </c>
      <c r="BE444" s="114" t="s">
        <v>444</v>
      </c>
      <c r="BF444" s="147">
        <v>0</v>
      </c>
      <c r="BG444" s="146">
        <v>0</v>
      </c>
      <c r="BH444" s="146">
        <v>0</v>
      </c>
      <c r="BI444" s="148">
        <v>0</v>
      </c>
      <c r="BJ444" s="148">
        <v>0</v>
      </c>
      <c r="BK444" s="107"/>
      <c r="BL444" s="71"/>
      <c r="BM444" s="71"/>
      <c r="BN444" s="71"/>
      <c r="BO444" s="117"/>
      <c r="BP444" s="206"/>
    </row>
    <row r="445" spans="1:68" ht="12.75" customHeight="1">
      <c r="A445" s="108"/>
      <c r="B445" s="109"/>
      <c r="C445" s="108"/>
      <c r="D445" s="108"/>
      <c r="E445" s="110"/>
      <c r="F445" s="71"/>
      <c r="G445" s="71"/>
      <c r="H445" s="71"/>
      <c r="I445" s="146"/>
      <c r="J445" s="142"/>
      <c r="K445" s="142"/>
      <c r="L445" s="142"/>
      <c r="M445" s="142"/>
      <c r="N445" s="142"/>
      <c r="O445" s="142"/>
      <c r="P445" s="142"/>
      <c r="Q445" s="142"/>
      <c r="R445" s="142"/>
      <c r="S445" s="142"/>
      <c r="T445" s="142"/>
      <c r="U445" s="142"/>
      <c r="V445" s="142"/>
      <c r="W445" s="142"/>
      <c r="X445" s="142"/>
      <c r="Y445" s="142"/>
      <c r="Z445" s="142"/>
      <c r="AA445" s="142"/>
      <c r="AB445" s="142"/>
      <c r="AC445" s="142"/>
      <c r="AD445" s="142"/>
      <c r="AE445" s="142"/>
      <c r="AF445" s="142"/>
      <c r="AG445" s="142"/>
      <c r="AH445" s="142"/>
      <c r="AI445" s="142"/>
      <c r="AJ445" s="142"/>
      <c r="AK445" s="142"/>
      <c r="AL445" s="142"/>
      <c r="AM445" s="142"/>
      <c r="AN445" s="142"/>
      <c r="AO445" s="142"/>
      <c r="AP445" s="142"/>
      <c r="AQ445" s="142"/>
      <c r="AR445" s="142"/>
      <c r="AS445" s="142"/>
      <c r="AT445" s="118"/>
      <c r="AU445" s="118"/>
      <c r="AV445" s="71"/>
      <c r="AW445" s="71"/>
      <c r="AX445" s="71"/>
      <c r="AY445" s="71"/>
      <c r="AZ445" s="71"/>
      <c r="BA445" s="71"/>
      <c r="BB445" s="71"/>
      <c r="BC445" s="111"/>
      <c r="BD445" s="109"/>
      <c r="BE445" s="108"/>
      <c r="BF445" s="124"/>
      <c r="BG445" s="125"/>
      <c r="BH445" s="125"/>
      <c r="BI445" s="126"/>
      <c r="BJ445" s="126"/>
      <c r="BK445" s="107"/>
      <c r="BL445" s="71"/>
      <c r="BM445" s="71"/>
      <c r="BN445" s="71"/>
      <c r="BO445" s="142"/>
      <c r="BP445" s="142"/>
    </row>
    <row r="446" spans="1:68" ht="12.75" customHeight="1">
      <c r="A446" s="108"/>
      <c r="B446" s="109"/>
      <c r="C446" s="108"/>
      <c r="D446" s="108"/>
      <c r="E446" s="110"/>
      <c r="F446" s="71"/>
      <c r="G446" s="71"/>
      <c r="H446" s="71"/>
      <c r="I446" s="146"/>
      <c r="J446" s="142"/>
      <c r="K446" s="142"/>
      <c r="L446" s="142"/>
      <c r="M446" s="142"/>
      <c r="N446" s="142"/>
      <c r="O446" s="142"/>
      <c r="P446" s="142"/>
      <c r="Q446" s="142"/>
      <c r="R446" s="142"/>
      <c r="S446" s="142"/>
      <c r="T446" s="142"/>
      <c r="U446" s="142"/>
      <c r="V446" s="142"/>
      <c r="W446" s="142"/>
      <c r="X446" s="142"/>
      <c r="Y446" s="142"/>
      <c r="Z446" s="142"/>
      <c r="AA446" s="142"/>
      <c r="AB446" s="142"/>
      <c r="AC446" s="142"/>
      <c r="AD446" s="142"/>
      <c r="AE446" s="142"/>
      <c r="AF446" s="142"/>
      <c r="AG446" s="142"/>
      <c r="AH446" s="142"/>
      <c r="AI446" s="142"/>
      <c r="AJ446" s="142"/>
      <c r="AK446" s="142"/>
      <c r="AL446" s="142"/>
      <c r="AM446" s="142"/>
      <c r="AN446" s="142"/>
      <c r="AO446" s="142"/>
      <c r="AP446" s="142"/>
      <c r="AQ446" s="142"/>
      <c r="AR446" s="142"/>
      <c r="AS446" s="142"/>
      <c r="AT446" s="118"/>
      <c r="AU446" s="118"/>
      <c r="AV446" s="71"/>
      <c r="AW446" s="71"/>
      <c r="AX446" s="71"/>
      <c r="AY446" s="71"/>
      <c r="AZ446" s="71"/>
      <c r="BA446" s="71"/>
      <c r="BB446" s="71"/>
      <c r="BC446" s="111"/>
      <c r="BD446" s="109"/>
      <c r="BE446" s="108"/>
      <c r="BF446" s="112"/>
      <c r="BG446" s="71"/>
      <c r="BH446" s="71"/>
      <c r="BI446" s="113"/>
      <c r="BJ446" s="113"/>
      <c r="BK446" s="107"/>
      <c r="BL446" s="71"/>
      <c r="BM446" s="71"/>
      <c r="BN446" s="71"/>
      <c r="BO446" s="142"/>
      <c r="BP446" s="142"/>
    </row>
    <row r="447" spans="1:68" ht="12.75" customHeight="1">
      <c r="A447" s="128"/>
      <c r="B447" s="109">
        <v>130000</v>
      </c>
      <c r="C447" s="114" t="s">
        <v>446</v>
      </c>
      <c r="D447" s="114" t="s">
        <v>447</v>
      </c>
      <c r="E447" s="110"/>
      <c r="F447" s="89"/>
      <c r="G447" s="89"/>
      <c r="H447" s="89"/>
      <c r="I447" s="116"/>
      <c r="J447" s="117">
        <v>8133.0073349999993</v>
      </c>
      <c r="K447" s="117">
        <v>5441.0859089999994</v>
      </c>
      <c r="L447" s="117">
        <v>4800.3833930000001</v>
      </c>
      <c r="M447" s="117">
        <v>4164.7277709999998</v>
      </c>
      <c r="N447" s="117">
        <v>3779.4011249999999</v>
      </c>
      <c r="O447" s="117">
        <v>3910.2031419999998</v>
      </c>
      <c r="P447" s="117">
        <v>4065.9373299999997</v>
      </c>
      <c r="Q447" s="117">
        <v>4611.4580109999997</v>
      </c>
      <c r="R447" s="117">
        <v>5703.7595149999997</v>
      </c>
      <c r="S447" s="117">
        <v>5600.8633540000001</v>
      </c>
      <c r="T447" s="117">
        <v>6110.613625</v>
      </c>
      <c r="U447" s="117">
        <v>7508.415</v>
      </c>
      <c r="V447" s="117">
        <v>7990.893</v>
      </c>
      <c r="W447" s="117">
        <v>9532.2569999999996</v>
      </c>
      <c r="X447" s="117">
        <v>11457.294</v>
      </c>
      <c r="Y447" s="117">
        <v>11959.465</v>
      </c>
      <c r="Z447" s="117">
        <v>11748.797999999999</v>
      </c>
      <c r="AA447" s="117">
        <v>9958.9639999999999</v>
      </c>
      <c r="AB447" s="117">
        <v>9762.7529999999988</v>
      </c>
      <c r="AC447" s="117">
        <v>9511.99</v>
      </c>
      <c r="AD447" s="117">
        <v>9172.8959999999988</v>
      </c>
      <c r="AE447" s="117">
        <v>10207.973</v>
      </c>
      <c r="AF447" s="117">
        <v>10987.430999999999</v>
      </c>
      <c r="AG447" s="117">
        <v>13258.98</v>
      </c>
      <c r="AH447" s="117">
        <v>17335.971999999998</v>
      </c>
      <c r="AI447" s="117">
        <v>21118.263660252669</v>
      </c>
      <c r="AJ447" s="117">
        <v>26868.111926053785</v>
      </c>
      <c r="AK447" s="117">
        <v>35689.802295118381</v>
      </c>
      <c r="AL447" s="117">
        <v>49316.426231095145</v>
      </c>
      <c r="AM447" s="117">
        <v>70468.873597923273</v>
      </c>
      <c r="AN447" s="117">
        <v>103419.87349560529</v>
      </c>
      <c r="AO447" s="117">
        <v>154880.21226590296</v>
      </c>
      <c r="AP447" s="117">
        <v>235391.16530589256</v>
      </c>
      <c r="AQ447" s="117">
        <v>361512.30731013062</v>
      </c>
      <c r="AR447" s="117">
        <v>559259.04633317748</v>
      </c>
      <c r="AS447" s="117">
        <v>869503.76489199512</v>
      </c>
      <c r="AT447" s="118"/>
      <c r="AU447" s="118"/>
      <c r="AV447" s="71"/>
      <c r="AW447" s="71"/>
      <c r="AX447" s="71"/>
      <c r="AY447" s="71"/>
      <c r="AZ447" s="71"/>
      <c r="BA447" s="71"/>
      <c r="BB447" s="71"/>
      <c r="BC447" s="111"/>
      <c r="BD447" s="109">
        <v>130000</v>
      </c>
      <c r="BE447" s="114" t="s">
        <v>446</v>
      </c>
      <c r="BF447" s="147">
        <v>18281.544915063165</v>
      </c>
      <c r="BG447" s="146">
        <v>19227.117830126335</v>
      </c>
      <c r="BH447" s="146">
        <v>20172.690745189502</v>
      </c>
      <c r="BI447" s="148">
        <v>21118.263660252669</v>
      </c>
      <c r="BJ447" s="148">
        <v>21118.263660252669</v>
      </c>
      <c r="BK447" s="136"/>
      <c r="BL447" s="131"/>
      <c r="BM447" s="131"/>
      <c r="BN447" s="131"/>
      <c r="BO447" s="117"/>
      <c r="BP447" s="117"/>
    </row>
    <row r="448" spans="1:68" ht="12.75" customHeight="1">
      <c r="A448" s="128"/>
      <c r="B448" s="129"/>
      <c r="C448" s="130" t="s">
        <v>264</v>
      </c>
      <c r="D448" s="130" t="s">
        <v>264</v>
      </c>
      <c r="E448" s="110"/>
      <c r="F448" s="131"/>
      <c r="G448" s="131"/>
      <c r="H448" s="131"/>
      <c r="I448" s="125"/>
      <c r="J448" s="132">
        <v>1.1196089395042701</v>
      </c>
      <c r="K448" s="132">
        <v>0.88706442323011325</v>
      </c>
      <c r="L448" s="132">
        <v>0.88918334018930012</v>
      </c>
      <c r="M448" s="132">
        <v>0.84844488719597688</v>
      </c>
      <c r="N448" s="132">
        <v>0.81105206003830288</v>
      </c>
      <c r="O448" s="132">
        <v>0.74616163168688543</v>
      </c>
      <c r="P448" s="132">
        <v>0.68837911787116701</v>
      </c>
      <c r="Q448" s="132">
        <v>0.66433648818268964</v>
      </c>
      <c r="R448" s="132">
        <v>0.66128752126716395</v>
      </c>
      <c r="S448" s="132">
        <v>0.64523159171621047</v>
      </c>
      <c r="T448" s="132">
        <v>0.62529319884470091</v>
      </c>
      <c r="U448" s="132">
        <v>0.63245326838888072</v>
      </c>
      <c r="V448" s="132">
        <v>0.62689261776399452</v>
      </c>
      <c r="W448" s="132">
        <v>0.64993395493580908</v>
      </c>
      <c r="X448" s="132">
        <v>0.62798274557951395</v>
      </c>
      <c r="Y448" s="132">
        <v>0.61805691680297514</v>
      </c>
      <c r="Z448" s="132">
        <v>0.59118080344709267</v>
      </c>
      <c r="AA448" s="132">
        <v>0.54031124948472498</v>
      </c>
      <c r="AB448" s="132">
        <v>0.54073466780698487</v>
      </c>
      <c r="AC448" s="132">
        <v>0.52186342306335909</v>
      </c>
      <c r="AD448" s="132">
        <v>0.51133039163123328</v>
      </c>
      <c r="AE448" s="132">
        <v>0.51982664183768168</v>
      </c>
      <c r="AF448" s="132">
        <v>0.5254200661179852</v>
      </c>
      <c r="AG448" s="132">
        <v>0.55910868015532278</v>
      </c>
      <c r="AH448" s="132">
        <v>0.64194500467221627</v>
      </c>
      <c r="AI448" s="132">
        <v>0.9118789603915517</v>
      </c>
      <c r="AJ448" s="132">
        <v>1.0829958359767859</v>
      </c>
      <c r="AK448" s="132">
        <v>1.3305181840979803</v>
      </c>
      <c r="AL448" s="132">
        <v>1.6877392983942177</v>
      </c>
      <c r="AM448" s="132">
        <v>2.2000785754136878</v>
      </c>
      <c r="AN448" s="132">
        <v>2.9297934363425182</v>
      </c>
      <c r="AO448" s="132">
        <v>3.9623013383984969</v>
      </c>
      <c r="AP448" s="132">
        <v>5.4146570052574887</v>
      </c>
      <c r="AQ448" s="132">
        <v>7.4469099629495341</v>
      </c>
      <c r="AR448" s="132">
        <v>10.277296861806025</v>
      </c>
      <c r="AS448" s="132">
        <v>14.202520501232661</v>
      </c>
      <c r="AT448" s="134"/>
      <c r="AU448" s="134"/>
      <c r="AV448" s="131"/>
      <c r="AW448" s="131"/>
      <c r="AX448" s="131"/>
      <c r="AY448" s="131"/>
      <c r="AZ448" s="131"/>
      <c r="BA448" s="131"/>
      <c r="BB448" s="131"/>
      <c r="BC448" s="135"/>
      <c r="BD448" s="129"/>
      <c r="BE448" s="130"/>
      <c r="BF448" s="124"/>
      <c r="BG448" s="125"/>
      <c r="BH448" s="125"/>
      <c r="BI448" s="126"/>
      <c r="BJ448" s="126"/>
      <c r="BK448" s="136"/>
      <c r="BL448" s="131"/>
      <c r="BM448" s="131"/>
      <c r="BN448" s="131"/>
      <c r="BO448" s="132"/>
      <c r="BP448" s="132"/>
    </row>
    <row r="449" spans="1:68" ht="12.75" customHeight="1">
      <c r="A449" s="128"/>
      <c r="B449" s="129"/>
      <c r="C449" s="130" t="s">
        <v>398</v>
      </c>
      <c r="D449" s="130" t="s">
        <v>398</v>
      </c>
      <c r="E449" s="110"/>
      <c r="F449" s="131"/>
      <c r="G449" s="131"/>
      <c r="H449" s="131"/>
      <c r="I449" s="125"/>
      <c r="J449" s="132"/>
      <c r="K449" s="132">
        <v>-0.33098721237044104</v>
      </c>
      <c r="L449" s="132">
        <v>-0.11775269251680542</v>
      </c>
      <c r="M449" s="132">
        <v>-0.13241767791441905</v>
      </c>
      <c r="N449" s="132">
        <v>-9.2521448504539028E-2</v>
      </c>
      <c r="O449" s="132">
        <v>3.4609191423151664E-2</v>
      </c>
      <c r="P449" s="132">
        <v>3.9827646376537018E-2</v>
      </c>
      <c r="Q449" s="132">
        <v>0.13416849221333171</v>
      </c>
      <c r="R449" s="132">
        <v>0.23686684371720723</v>
      </c>
      <c r="S449" s="132">
        <v>-1.8040059495741168E-2</v>
      </c>
      <c r="T449" s="132">
        <v>9.1012802630856759E-2</v>
      </c>
      <c r="U449" s="132">
        <v>0</v>
      </c>
      <c r="V449" s="132">
        <v>0</v>
      </c>
      <c r="W449" s="132">
        <v>0</v>
      </c>
      <c r="X449" s="132">
        <v>0</v>
      </c>
      <c r="Y449" s="132">
        <v>0</v>
      </c>
      <c r="Z449" s="132">
        <v>0</v>
      </c>
      <c r="AA449" s="132">
        <v>0</v>
      </c>
      <c r="AB449" s="132">
        <v>0</v>
      </c>
      <c r="AC449" s="132">
        <v>0</v>
      </c>
      <c r="AD449" s="132">
        <v>0</v>
      </c>
      <c r="AE449" s="132">
        <v>0</v>
      </c>
      <c r="AF449" s="132">
        <v>0</v>
      </c>
      <c r="AG449" s="132">
        <v>0</v>
      </c>
      <c r="AH449" s="132">
        <v>0</v>
      </c>
      <c r="AI449" s="132">
        <v>0.2181759211570411</v>
      </c>
      <c r="AJ449" s="132">
        <v>0.27226898755995177</v>
      </c>
      <c r="AK449" s="132">
        <v>0.32833309587750659</v>
      </c>
      <c r="AL449" s="132">
        <v>0.3818072126961769</v>
      </c>
      <c r="AM449" s="132">
        <v>0.42891281837228945</v>
      </c>
      <c r="AN449" s="132">
        <v>0.46759651765816068</v>
      </c>
      <c r="AO449" s="132">
        <v>0.49758655692500353</v>
      </c>
      <c r="AP449" s="132">
        <v>0.51982723849684564</v>
      </c>
      <c r="AQ449" s="132">
        <v>0.5357938639725186</v>
      </c>
      <c r="AR449" s="132">
        <v>0.54699863607521904</v>
      </c>
      <c r="AS449" s="132">
        <v>0.55474242319898015</v>
      </c>
      <c r="AT449" s="134"/>
      <c r="AU449" s="134"/>
      <c r="AV449" s="131"/>
      <c r="AW449" s="131"/>
      <c r="AX449" s="131"/>
      <c r="AY449" s="131"/>
      <c r="AZ449" s="131"/>
      <c r="BA449" s="131"/>
      <c r="BB449" s="131"/>
      <c r="BC449" s="135"/>
      <c r="BD449" s="129"/>
      <c r="BE449" s="130"/>
      <c r="BF449" s="167"/>
      <c r="BG449" s="131"/>
      <c r="BH449" s="131"/>
      <c r="BI449" s="168"/>
      <c r="BJ449" s="168"/>
      <c r="BK449" s="136"/>
      <c r="BL449" s="131"/>
      <c r="BM449" s="131"/>
      <c r="BN449" s="131"/>
      <c r="BO449" s="132"/>
      <c r="BP449" s="132"/>
    </row>
    <row r="450" spans="1:68" ht="12.75" customHeight="1">
      <c r="A450" s="108"/>
      <c r="B450" s="129"/>
      <c r="C450" s="130" t="s">
        <v>448</v>
      </c>
      <c r="D450" s="130" t="s">
        <v>449</v>
      </c>
      <c r="E450" s="110"/>
      <c r="F450" s="131"/>
      <c r="G450" s="131"/>
      <c r="H450" s="131"/>
      <c r="I450" s="125"/>
      <c r="J450" s="132"/>
      <c r="K450" s="201">
        <v>0.93610101077039565</v>
      </c>
      <c r="L450" s="201">
        <v>1.0699632846490175</v>
      </c>
      <c r="M450" s="201">
        <v>1.1931422964338829</v>
      </c>
      <c r="N450" s="201">
        <v>1.222058521846018</v>
      </c>
      <c r="O450" s="201">
        <v>1.1826829667982444</v>
      </c>
      <c r="P450" s="201">
        <v>1.3665434913368464</v>
      </c>
      <c r="Q450" s="201">
        <v>1.4004322175552242</v>
      </c>
      <c r="R450" s="201">
        <v>1.5581820786122313</v>
      </c>
      <c r="S450" s="201">
        <v>1.8382912750665066</v>
      </c>
      <c r="T450" s="201">
        <v>1.9155591572460711</v>
      </c>
      <c r="U450" s="201">
        <v>0</v>
      </c>
      <c r="V450" s="201">
        <v>0</v>
      </c>
      <c r="W450" s="201">
        <v>0</v>
      </c>
      <c r="X450" s="201">
        <v>0</v>
      </c>
      <c r="Y450" s="201">
        <v>0</v>
      </c>
      <c r="Z450" s="201">
        <v>0</v>
      </c>
      <c r="AA450" s="201">
        <v>0</v>
      </c>
      <c r="AB450" s="201">
        <v>0</v>
      </c>
      <c r="AC450" s="201">
        <v>0</v>
      </c>
      <c r="AD450" s="201">
        <v>0</v>
      </c>
      <c r="AE450" s="201">
        <v>0</v>
      </c>
      <c r="AF450" s="201">
        <v>0</v>
      </c>
      <c r="AG450" s="201">
        <v>0</v>
      </c>
      <c r="AH450" s="201">
        <v>0</v>
      </c>
      <c r="AI450" s="201">
        <v>1.8721758234484285</v>
      </c>
      <c r="AJ450" s="201">
        <v>1.6530309711703777</v>
      </c>
      <c r="AK450" s="201">
        <v>1.3970913462637871</v>
      </c>
      <c r="AL450" s="201">
        <v>1.1328292078253028</v>
      </c>
      <c r="AM450" s="201">
        <v>0.88576758950009216</v>
      </c>
      <c r="AN450" s="201">
        <v>0.67229511343522463</v>
      </c>
      <c r="AO450" s="201">
        <v>0.49867202555311418</v>
      </c>
      <c r="AP450" s="201">
        <v>0.36364781150201786</v>
      </c>
      <c r="AQ450" s="201">
        <v>0.26197008287434692</v>
      </c>
      <c r="AR450" s="201">
        <v>0.18711651789438102</v>
      </c>
      <c r="AS450" s="201">
        <v>0.13286540391011223</v>
      </c>
      <c r="AT450" s="134"/>
      <c r="AU450" s="134"/>
      <c r="AV450" s="131"/>
      <c r="AW450" s="131"/>
      <c r="AX450" s="131"/>
      <c r="AY450" s="131"/>
      <c r="AZ450" s="131"/>
      <c r="BA450" s="131"/>
      <c r="BB450" s="131"/>
      <c r="BC450" s="135"/>
      <c r="BD450" s="129"/>
      <c r="BE450" s="130"/>
      <c r="BF450" s="167"/>
      <c r="BG450" s="131"/>
      <c r="BH450" s="131"/>
      <c r="BI450" s="168"/>
      <c r="BJ450" s="168"/>
      <c r="BK450" s="107"/>
      <c r="BL450" s="71"/>
      <c r="BM450" s="71"/>
      <c r="BN450" s="71"/>
      <c r="BO450" s="201"/>
      <c r="BP450" s="201"/>
    </row>
    <row r="451" spans="1:68" ht="12.75" customHeight="1">
      <c r="A451" s="108"/>
      <c r="B451" s="109"/>
      <c r="C451" s="108"/>
      <c r="D451" s="108"/>
      <c r="E451" s="110"/>
      <c r="F451" s="71"/>
      <c r="G451" s="71"/>
      <c r="H451" s="71"/>
      <c r="I451" s="146"/>
      <c r="J451" s="142"/>
      <c r="K451" s="142"/>
      <c r="L451" s="142"/>
      <c r="M451" s="142"/>
      <c r="N451" s="142"/>
      <c r="O451" s="142"/>
      <c r="P451" s="142"/>
      <c r="Q451" s="142"/>
      <c r="R451" s="142"/>
      <c r="S451" s="142"/>
      <c r="T451" s="142"/>
      <c r="U451" s="142"/>
      <c r="V451" s="142"/>
      <c r="W451" s="142"/>
      <c r="X451" s="142"/>
      <c r="Y451" s="142"/>
      <c r="Z451" s="142"/>
      <c r="AA451" s="142"/>
      <c r="AB451" s="142"/>
      <c r="AC451" s="142"/>
      <c r="AD451" s="142"/>
      <c r="AE451" s="142"/>
      <c r="AF451" s="142"/>
      <c r="AG451" s="142"/>
      <c r="AH451" s="142"/>
      <c r="AI451" s="142"/>
      <c r="AJ451" s="142"/>
      <c r="AK451" s="142"/>
      <c r="AL451" s="142"/>
      <c r="AM451" s="142"/>
      <c r="AN451" s="142"/>
      <c r="AO451" s="142"/>
      <c r="AP451" s="142"/>
      <c r="AQ451" s="142"/>
      <c r="AR451" s="142"/>
      <c r="AS451" s="142"/>
      <c r="AT451" s="118"/>
      <c r="AU451" s="118"/>
      <c r="AV451" s="71"/>
      <c r="AW451" s="71"/>
      <c r="AX451" s="71"/>
      <c r="AY451" s="71"/>
      <c r="AZ451" s="71"/>
      <c r="BA451" s="71"/>
      <c r="BB451" s="71"/>
      <c r="BC451" s="111"/>
      <c r="BD451" s="109"/>
      <c r="BE451" s="108"/>
      <c r="BF451" s="112"/>
      <c r="BG451" s="71"/>
      <c r="BH451" s="71"/>
      <c r="BI451" s="113"/>
      <c r="BJ451" s="113"/>
      <c r="BK451" s="107"/>
      <c r="BL451" s="71"/>
      <c r="BM451" s="71"/>
      <c r="BN451" s="71"/>
      <c r="BO451" s="142"/>
      <c r="BP451" s="142"/>
    </row>
    <row r="452" spans="1:68" ht="12.75" customHeight="1">
      <c r="A452" s="108"/>
      <c r="B452" s="149">
        <v>800090</v>
      </c>
      <c r="C452" s="169" t="s">
        <v>450</v>
      </c>
      <c r="D452" s="209" t="s">
        <v>451</v>
      </c>
      <c r="E452" s="110"/>
      <c r="F452" s="71"/>
      <c r="G452" s="71"/>
      <c r="H452" s="71"/>
      <c r="I452" s="116"/>
      <c r="J452" s="117">
        <v>4485.2730679999995</v>
      </c>
      <c r="K452" s="117">
        <v>1881.624894</v>
      </c>
      <c r="L452" s="117">
        <v>1729.0630689999998</v>
      </c>
      <c r="M452" s="117">
        <v>1625.3590449999997</v>
      </c>
      <c r="N452" s="117">
        <v>1583.655315</v>
      </c>
      <c r="O452" s="117">
        <v>1772.8361399999999</v>
      </c>
      <c r="P452" s="117">
        <v>1690.7851920000003</v>
      </c>
      <c r="Q452" s="117">
        <v>1577.0782300000001</v>
      </c>
      <c r="R452" s="117">
        <v>1451.1955409999998</v>
      </c>
      <c r="S452" s="117">
        <v>1119.7058609999999</v>
      </c>
      <c r="T452" s="117">
        <v>1152.4853489999998</v>
      </c>
      <c r="U452" s="117">
        <v>1483.643</v>
      </c>
      <c r="V452" s="117">
        <v>1730.5000000000002</v>
      </c>
      <c r="W452" s="117">
        <v>2356.7279999999996</v>
      </c>
      <c r="X452" s="117">
        <v>2679.5610000000001</v>
      </c>
      <c r="Y452" s="117">
        <v>2719.2709999999997</v>
      </c>
      <c r="Z452" s="117">
        <v>2655.3849999999998</v>
      </c>
      <c r="AA452" s="117">
        <v>2392.7950000000001</v>
      </c>
      <c r="AB452" s="117">
        <v>2534.5520000000001</v>
      </c>
      <c r="AC452" s="117">
        <v>2800.8879999999999</v>
      </c>
      <c r="AD452" s="117">
        <v>2730.1510000000003</v>
      </c>
      <c r="AE452" s="117">
        <v>2406.471</v>
      </c>
      <c r="AF452" s="117">
        <v>1986.27</v>
      </c>
      <c r="AG452" s="117">
        <v>2542.931</v>
      </c>
      <c r="AH452" s="117">
        <v>3627.1439999999998</v>
      </c>
      <c r="AI452" s="117">
        <v>3627.1439999999998</v>
      </c>
      <c r="AJ452" s="117">
        <v>3627.1439999999998</v>
      </c>
      <c r="AK452" s="117">
        <v>3627.1439999999998</v>
      </c>
      <c r="AL452" s="117">
        <v>3627.1439999999998</v>
      </c>
      <c r="AM452" s="117">
        <v>3627.1439999999998</v>
      </c>
      <c r="AN452" s="117">
        <v>3627.1439999999998</v>
      </c>
      <c r="AO452" s="117">
        <v>3627.1439999999998</v>
      </c>
      <c r="AP452" s="117">
        <v>3627.1439999999998</v>
      </c>
      <c r="AQ452" s="117">
        <v>3627.1439999999998</v>
      </c>
      <c r="AR452" s="117">
        <v>3627.1439999999998</v>
      </c>
      <c r="AS452" s="117">
        <v>3627.1439999999998</v>
      </c>
      <c r="AT452" s="118"/>
      <c r="AU452" s="118"/>
      <c r="AV452" s="71"/>
      <c r="AW452" s="71"/>
      <c r="AX452" s="71"/>
      <c r="AY452" s="71"/>
      <c r="AZ452" s="71"/>
      <c r="BA452" s="71"/>
      <c r="BB452" s="71"/>
      <c r="BC452" s="111"/>
      <c r="BD452" s="149">
        <v>800090</v>
      </c>
      <c r="BE452" s="169" t="s">
        <v>452</v>
      </c>
      <c r="BF452" s="147">
        <v>3627.1439999999998</v>
      </c>
      <c r="BG452" s="146">
        <v>3627.1439999999998</v>
      </c>
      <c r="BH452" s="146">
        <v>3627.1439999999998</v>
      </c>
      <c r="BI452" s="148">
        <v>3627.1439999999998</v>
      </c>
      <c r="BJ452" s="148">
        <v>3627.1439999999998</v>
      </c>
      <c r="BK452" s="107"/>
      <c r="BL452" s="71"/>
      <c r="BM452" s="71"/>
      <c r="BN452" s="71"/>
      <c r="BO452" s="117"/>
      <c r="BP452" s="117"/>
    </row>
    <row r="453" spans="1:68" ht="12.75" customHeight="1">
      <c r="A453" s="108"/>
      <c r="B453" s="149">
        <v>800100</v>
      </c>
      <c r="C453" s="169" t="s">
        <v>453</v>
      </c>
      <c r="D453" s="209" t="s">
        <v>454</v>
      </c>
      <c r="E453" s="110"/>
      <c r="F453" s="71"/>
      <c r="G453" s="71"/>
      <c r="H453" s="71"/>
      <c r="I453" s="116"/>
      <c r="J453" s="117">
        <v>4294.876679</v>
      </c>
      <c r="K453" s="117">
        <v>1146.302246</v>
      </c>
      <c r="L453" s="117">
        <v>1032.2137399999999</v>
      </c>
      <c r="M453" s="117">
        <v>943.86660499999971</v>
      </c>
      <c r="N453" s="117">
        <v>1168.752839</v>
      </c>
      <c r="O453" s="117">
        <v>1289.9974049999998</v>
      </c>
      <c r="P453" s="117">
        <v>1137.4693650000004</v>
      </c>
      <c r="Q453" s="117">
        <v>973.31361100000015</v>
      </c>
      <c r="R453" s="117">
        <v>-78.603431000000228</v>
      </c>
      <c r="S453" s="117">
        <v>-447.33199000000013</v>
      </c>
      <c r="T453" s="117">
        <v>-810.11575500000004</v>
      </c>
      <c r="U453" s="117">
        <v>-533.81799999999998</v>
      </c>
      <c r="V453" s="117">
        <v>-498.88199999999983</v>
      </c>
      <c r="W453" s="117">
        <v>-20.34900000000016</v>
      </c>
      <c r="X453" s="117">
        <v>-411.65199999999959</v>
      </c>
      <c r="Y453" s="117">
        <v>-519.20700000000033</v>
      </c>
      <c r="Z453" s="117">
        <v>-1348.7220000000002</v>
      </c>
      <c r="AA453" s="117">
        <v>-1271.4239999999995</v>
      </c>
      <c r="AB453" s="117">
        <v>-1766.4159999999997</v>
      </c>
      <c r="AC453" s="117">
        <v>-1753.4970000000003</v>
      </c>
      <c r="AD453" s="117">
        <v>-3338.3159999999993</v>
      </c>
      <c r="AE453" s="117">
        <v>-3792.1509999999994</v>
      </c>
      <c r="AF453" s="117">
        <v>-3516.0740000000001</v>
      </c>
      <c r="AG453" s="117">
        <v>-2633.8179999999998</v>
      </c>
      <c r="AH453" s="117">
        <v>-2218.002</v>
      </c>
      <c r="AI453" s="117">
        <v>3101.028987214288</v>
      </c>
      <c r="AJ453" s="117">
        <v>3239.8929154914563</v>
      </c>
      <c r="AK453" s="117">
        <v>3342.1047998087602</v>
      </c>
      <c r="AL453" s="117">
        <v>3417.3386594965077</v>
      </c>
      <c r="AM453" s="117">
        <v>3472.7151324117758</v>
      </c>
      <c r="AN453" s="117">
        <v>3513.4754199374042</v>
      </c>
      <c r="AO453" s="117">
        <v>3543.4773494881374</v>
      </c>
      <c r="AP453" s="117">
        <v>3565.5605052117362</v>
      </c>
      <c r="AQ453" s="117">
        <v>3581.814985307361</v>
      </c>
      <c r="AR453" s="117">
        <v>3593.779222959171</v>
      </c>
      <c r="AS453" s="117">
        <v>3602.5855939871508</v>
      </c>
      <c r="AT453" s="118"/>
      <c r="AU453" s="118"/>
      <c r="AV453" s="71"/>
      <c r="AW453" s="71"/>
      <c r="AX453" s="71"/>
      <c r="AY453" s="71"/>
      <c r="AZ453" s="71"/>
      <c r="BA453" s="71"/>
      <c r="BB453" s="71"/>
      <c r="BC453" s="111"/>
      <c r="BD453" s="149">
        <v>800100</v>
      </c>
      <c r="BE453" s="169" t="s">
        <v>455</v>
      </c>
      <c r="BF453" s="147">
        <v>2959.5347468035716</v>
      </c>
      <c r="BG453" s="146">
        <v>3006.6994936071437</v>
      </c>
      <c r="BH453" s="146">
        <v>3053.8642404107159</v>
      </c>
      <c r="BI453" s="148">
        <v>3101.028987214288</v>
      </c>
      <c r="BJ453" s="148">
        <v>3101.028987214288</v>
      </c>
      <c r="BK453" s="107"/>
      <c r="BL453" s="71"/>
      <c r="BM453" s="71"/>
      <c r="BN453" s="71"/>
      <c r="BO453" s="117"/>
      <c r="BP453" s="117"/>
    </row>
    <row r="454" spans="1:68" ht="12.75" customHeight="1">
      <c r="A454" s="108"/>
      <c r="B454" s="149"/>
      <c r="C454" s="169"/>
      <c r="D454" s="169"/>
      <c r="E454" s="110"/>
      <c r="F454" s="71"/>
      <c r="G454" s="71"/>
      <c r="H454" s="71"/>
      <c r="I454" s="116"/>
      <c r="J454" s="117"/>
      <c r="K454" s="117"/>
      <c r="L454" s="117"/>
      <c r="M454" s="117"/>
      <c r="N454" s="117"/>
      <c r="O454" s="117"/>
      <c r="P454" s="117"/>
      <c r="Q454" s="117"/>
      <c r="R454" s="117"/>
      <c r="S454" s="117"/>
      <c r="T454" s="117"/>
      <c r="U454" s="117"/>
      <c r="V454" s="117"/>
      <c r="W454" s="117"/>
      <c r="X454" s="117"/>
      <c r="Y454" s="117"/>
      <c r="Z454" s="117"/>
      <c r="AA454" s="117"/>
      <c r="AB454" s="117"/>
      <c r="AC454" s="117"/>
      <c r="AD454" s="117"/>
      <c r="AE454" s="117"/>
      <c r="AF454" s="117"/>
      <c r="AG454" s="117"/>
      <c r="AH454" s="117"/>
      <c r="AI454" s="117"/>
      <c r="AJ454" s="117"/>
      <c r="AK454" s="117"/>
      <c r="AL454" s="117"/>
      <c r="AM454" s="117"/>
      <c r="AN454" s="117"/>
      <c r="AO454" s="117"/>
      <c r="AP454" s="117"/>
      <c r="AQ454" s="117"/>
      <c r="AR454" s="117"/>
      <c r="AS454" s="117"/>
      <c r="AT454" s="118"/>
      <c r="AU454" s="118"/>
      <c r="AV454" s="71"/>
      <c r="AW454" s="71"/>
      <c r="AX454" s="71"/>
      <c r="AY454" s="71"/>
      <c r="AZ454" s="71"/>
      <c r="BA454" s="71"/>
      <c r="BB454" s="71"/>
      <c r="BC454" s="111"/>
      <c r="BD454" s="149"/>
      <c r="BE454" s="169"/>
      <c r="BF454" s="112"/>
      <c r="BG454" s="71"/>
      <c r="BH454" s="71"/>
      <c r="BI454" s="113"/>
      <c r="BJ454" s="113"/>
      <c r="BK454" s="107"/>
      <c r="BL454" s="71"/>
      <c r="BM454" s="71"/>
      <c r="BN454" s="71"/>
      <c r="BO454" s="117"/>
      <c r="BP454" s="117"/>
    </row>
    <row r="455" spans="1:68" ht="12.75" customHeight="1">
      <c r="A455" s="108"/>
      <c r="B455" s="149"/>
      <c r="C455" s="169" t="s">
        <v>456</v>
      </c>
      <c r="D455" s="209" t="s">
        <v>457</v>
      </c>
      <c r="E455" s="210"/>
      <c r="F455" s="71"/>
      <c r="G455" s="71"/>
      <c r="H455" s="71"/>
      <c r="I455" s="116"/>
      <c r="J455" s="117">
        <v>69.638544999999993</v>
      </c>
      <c r="K455" s="117">
        <v>68.646739999999994</v>
      </c>
      <c r="L455" s="117">
        <v>145.78544399999998</v>
      </c>
      <c r="M455" s="117">
        <v>56.922221</v>
      </c>
      <c r="N455" s="117">
        <v>49.661134999999994</v>
      </c>
      <c r="O455" s="117">
        <v>31.131162999999997</v>
      </c>
      <c r="P455" s="117">
        <v>57.817535999999997</v>
      </c>
      <c r="Q455" s="117">
        <v>104.05028299999999</v>
      </c>
      <c r="R455" s="117">
        <v>295.41204099999999</v>
      </c>
      <c r="S455" s="117">
        <v>218.73243399999998</v>
      </c>
      <c r="T455" s="117">
        <v>153.213054</v>
      </c>
      <c r="U455" s="117">
        <v>68.13</v>
      </c>
      <c r="V455" s="117">
        <v>97.083999999999989</v>
      </c>
      <c r="W455" s="117">
        <v>163.977</v>
      </c>
      <c r="X455" s="117">
        <v>188.053</v>
      </c>
      <c r="Y455" s="117">
        <v>186.517</v>
      </c>
      <c r="Z455" s="117">
        <v>178.65099999999998</v>
      </c>
      <c r="AA455" s="117">
        <v>49.765999999999998</v>
      </c>
      <c r="AB455" s="117">
        <v>191.90299999999999</v>
      </c>
      <c r="AC455" s="117">
        <v>109.93799999999999</v>
      </c>
      <c r="AD455" s="117">
        <v>73.375</v>
      </c>
      <c r="AE455" s="117">
        <v>97.6</v>
      </c>
      <c r="AF455" s="117">
        <v>148.404</v>
      </c>
      <c r="AG455" s="117">
        <v>222.14399999999998</v>
      </c>
      <c r="AH455" s="117">
        <v>178.85299999999998</v>
      </c>
      <c r="AI455" s="117">
        <v>0</v>
      </c>
      <c r="AJ455" s="117">
        <v>0</v>
      </c>
      <c r="AK455" s="117">
        <v>0</v>
      </c>
      <c r="AL455" s="117">
        <v>0</v>
      </c>
      <c r="AM455" s="117">
        <v>0</v>
      </c>
      <c r="AN455" s="117">
        <v>0</v>
      </c>
      <c r="AO455" s="117">
        <v>0</v>
      </c>
      <c r="AP455" s="117">
        <v>0</v>
      </c>
      <c r="AQ455" s="117">
        <v>0</v>
      </c>
      <c r="AR455" s="117">
        <v>0</v>
      </c>
      <c r="AS455" s="117">
        <v>0</v>
      </c>
      <c r="AT455" s="118"/>
      <c r="AU455" s="118"/>
      <c r="AV455" s="71"/>
      <c r="AW455" s="71"/>
      <c r="AX455" s="71"/>
      <c r="AY455" s="71"/>
      <c r="AZ455" s="71"/>
      <c r="BA455" s="71"/>
      <c r="BB455" s="71"/>
      <c r="BC455" s="111"/>
      <c r="BD455" s="149"/>
      <c r="BE455" s="169"/>
      <c r="BF455" s="112"/>
      <c r="BG455" s="71"/>
      <c r="BH455" s="71"/>
      <c r="BI455" s="113"/>
      <c r="BJ455" s="113"/>
      <c r="BK455" s="107"/>
      <c r="BL455" s="71"/>
      <c r="BM455" s="71"/>
      <c r="BN455" s="71"/>
      <c r="BO455" s="117"/>
      <c r="BP455" s="117"/>
    </row>
    <row r="456" spans="1:68" ht="12.75" customHeight="1">
      <c r="A456" s="108"/>
      <c r="B456" s="149"/>
      <c r="C456" s="169" t="s">
        <v>458</v>
      </c>
      <c r="D456" s="209" t="s">
        <v>459</v>
      </c>
      <c r="E456" s="210"/>
      <c r="F456" s="71"/>
      <c r="G456" s="71"/>
      <c r="H456" s="71"/>
      <c r="I456" s="116"/>
      <c r="J456" s="117"/>
      <c r="K456" s="117">
        <v>-2603.6481739999995</v>
      </c>
      <c r="L456" s="117">
        <v>-152.56182500000023</v>
      </c>
      <c r="M456" s="117">
        <v>-103.70402400000012</v>
      </c>
      <c r="N456" s="117">
        <v>-41.703729999999723</v>
      </c>
      <c r="O456" s="117">
        <v>189.18082499999991</v>
      </c>
      <c r="P456" s="117">
        <v>-82.050947999999607</v>
      </c>
      <c r="Q456" s="117">
        <v>-113.7069620000002</v>
      </c>
      <c r="R456" s="117">
        <v>-125.88268900000025</v>
      </c>
      <c r="S456" s="117">
        <v>-331.48967999999991</v>
      </c>
      <c r="T456" s="117">
        <v>32.779487999999901</v>
      </c>
      <c r="U456" s="117">
        <v>1483.643</v>
      </c>
      <c r="V456" s="117">
        <v>1730.5000000000002</v>
      </c>
      <c r="W456" s="117">
        <v>2356.7279999999996</v>
      </c>
      <c r="X456" s="117">
        <v>2679.5610000000001</v>
      </c>
      <c r="Y456" s="117">
        <v>2719.2709999999997</v>
      </c>
      <c r="Z456" s="117">
        <v>2655.3849999999998</v>
      </c>
      <c r="AA456" s="117">
        <v>2392.7950000000001</v>
      </c>
      <c r="AB456" s="117">
        <v>2534.5520000000001</v>
      </c>
      <c r="AC456" s="117">
        <v>2800.8879999999999</v>
      </c>
      <c r="AD456" s="117">
        <v>2730.1510000000003</v>
      </c>
      <c r="AE456" s="117">
        <v>2406.471</v>
      </c>
      <c r="AF456" s="117">
        <v>1986.27</v>
      </c>
      <c r="AG456" s="117">
        <v>2542.931</v>
      </c>
      <c r="AH456" s="117">
        <v>3627.1439999999998</v>
      </c>
      <c r="AI456" s="117">
        <v>0</v>
      </c>
      <c r="AJ456" s="117">
        <v>0</v>
      </c>
      <c r="AK456" s="117">
        <v>0</v>
      </c>
      <c r="AL456" s="117">
        <v>0</v>
      </c>
      <c r="AM456" s="117">
        <v>0</v>
      </c>
      <c r="AN456" s="117">
        <v>0</v>
      </c>
      <c r="AO456" s="117">
        <v>0</v>
      </c>
      <c r="AP456" s="117">
        <v>0</v>
      </c>
      <c r="AQ456" s="117">
        <v>0</v>
      </c>
      <c r="AR456" s="117">
        <v>0</v>
      </c>
      <c r="AS456" s="117">
        <v>0</v>
      </c>
      <c r="AT456" s="118"/>
      <c r="AU456" s="118"/>
      <c r="AV456" s="71"/>
      <c r="AW456" s="71"/>
      <c r="AX456" s="71"/>
      <c r="AY456" s="71"/>
      <c r="AZ456" s="71"/>
      <c r="BA456" s="71"/>
      <c r="BB456" s="71"/>
      <c r="BC456" s="111"/>
      <c r="BD456" s="149"/>
      <c r="BE456" s="169"/>
      <c r="BF456" s="112"/>
      <c r="BG456" s="71"/>
      <c r="BH456" s="71"/>
      <c r="BI456" s="113"/>
      <c r="BJ456" s="113"/>
      <c r="BK456" s="107"/>
      <c r="BL456" s="71"/>
      <c r="BM456" s="71"/>
      <c r="BN456" s="71"/>
      <c r="BO456" s="117"/>
      <c r="BP456" s="117"/>
    </row>
    <row r="457" spans="1:68" ht="12.75" customHeight="1">
      <c r="A457" s="108"/>
      <c r="B457" s="149"/>
      <c r="C457" s="169" t="s">
        <v>460</v>
      </c>
      <c r="D457" s="209" t="s">
        <v>461</v>
      </c>
      <c r="E457" s="210"/>
      <c r="F457" s="71"/>
      <c r="G457" s="71"/>
      <c r="H457" s="71"/>
      <c r="I457" s="116"/>
      <c r="J457" s="117">
        <v>104.7960429999996</v>
      </c>
      <c r="K457" s="117">
        <v>-318.77913100000069</v>
      </c>
      <c r="L457" s="117">
        <v>220.59975699999956</v>
      </c>
      <c r="M457" s="117">
        <v>358.94500800000009</v>
      </c>
      <c r="N457" s="117">
        <v>361.91430899999972</v>
      </c>
      <c r="O457" s="117">
        <v>470.22315099999958</v>
      </c>
      <c r="P457" s="117">
        <v>444.06645200000014</v>
      </c>
      <c r="Q457" s="117">
        <v>429.18777200000028</v>
      </c>
      <c r="R457" s="117">
        <v>611.31641400000001</v>
      </c>
      <c r="S457" s="117">
        <v>666.32031199999869</v>
      </c>
      <c r="T457" s="117">
        <v>840.22744499999988</v>
      </c>
      <c r="U457" s="117">
        <v>812.02999999999986</v>
      </c>
      <c r="V457" s="117">
        <v>846.18700000000126</v>
      </c>
      <c r="W457" s="117">
        <v>797.35999999999967</v>
      </c>
      <c r="X457" s="117">
        <v>983.24900000000048</v>
      </c>
      <c r="Y457" s="117">
        <v>1285.1470000000013</v>
      </c>
      <c r="Z457" s="117">
        <v>1349.4200000000017</v>
      </c>
      <c r="AA457" s="117">
        <v>1179.4660000000001</v>
      </c>
      <c r="AB457" s="117">
        <v>1012.1070000000009</v>
      </c>
      <c r="AC457" s="117">
        <v>1043.9209999999987</v>
      </c>
      <c r="AD457" s="117">
        <v>720.62900000000127</v>
      </c>
      <c r="AE457" s="117">
        <v>925.00500000000079</v>
      </c>
      <c r="AF457" s="117">
        <v>756.60999999999956</v>
      </c>
      <c r="AG457" s="117">
        <v>981.54400000000101</v>
      </c>
      <c r="AH457" s="117">
        <v>-1041.9230000000007</v>
      </c>
      <c r="AI457" s="117">
        <v>-1151.7153934714474</v>
      </c>
      <c r="AJ457" s="117">
        <v>-1342.2352202663217</v>
      </c>
      <c r="AK457" s="117">
        <v>-1528.4593846940202</v>
      </c>
      <c r="AL457" s="117">
        <v>-1717.6579523411929</v>
      </c>
      <c r="AM457" s="117">
        <v>-1915.3296754390749</v>
      </c>
      <c r="AN457" s="117">
        <v>-2125.8404415654022</v>
      </c>
      <c r="AO457" s="117">
        <v>-2352.8597467012014</v>
      </c>
      <c r="AP457" s="117">
        <v>-2599.6616843436655</v>
      </c>
      <c r="AQ457" s="117">
        <v>-2869.3353249561751</v>
      </c>
      <c r="AR457" s="117">
        <v>-3164.9347982253548</v>
      </c>
      <c r="AS457" s="117">
        <v>-3489.5895843486464</v>
      </c>
      <c r="AT457" s="118"/>
      <c r="AU457" s="118"/>
      <c r="AV457" s="71"/>
      <c r="AW457" s="71"/>
      <c r="AX457" s="71"/>
      <c r="AY457" s="71"/>
      <c r="AZ457" s="71"/>
      <c r="BA457" s="71"/>
      <c r="BB457" s="71"/>
      <c r="BC457" s="111"/>
      <c r="BD457" s="149"/>
      <c r="BE457" s="169"/>
      <c r="BF457" s="112"/>
      <c r="BG457" s="71"/>
      <c r="BH457" s="71"/>
      <c r="BI457" s="113"/>
      <c r="BJ457" s="113"/>
      <c r="BK457" s="107"/>
      <c r="BL457" s="71"/>
      <c r="BM457" s="71"/>
      <c r="BN457" s="71"/>
      <c r="BO457" s="117"/>
      <c r="BP457" s="117"/>
    </row>
    <row r="458" spans="1:68" ht="12.75" customHeight="1">
      <c r="A458" s="108"/>
      <c r="B458" s="149"/>
      <c r="C458" s="169"/>
      <c r="D458" s="169"/>
      <c r="E458" s="110"/>
      <c r="F458" s="71"/>
      <c r="G458" s="71"/>
      <c r="H458" s="71"/>
      <c r="I458" s="116"/>
      <c r="J458" s="117"/>
      <c r="K458" s="117"/>
      <c r="L458" s="117"/>
      <c r="M458" s="117"/>
      <c r="N458" s="117"/>
      <c r="O458" s="117"/>
      <c r="P458" s="117"/>
      <c r="Q458" s="117"/>
      <c r="R458" s="117"/>
      <c r="S458" s="117"/>
      <c r="T458" s="117"/>
      <c r="U458" s="118"/>
      <c r="V458" s="118"/>
      <c r="W458" s="118"/>
      <c r="X458" s="118"/>
      <c r="Y458" s="118"/>
      <c r="Z458" s="118"/>
      <c r="AA458" s="118"/>
      <c r="AB458" s="118"/>
      <c r="AC458" s="118"/>
      <c r="AD458" s="118"/>
      <c r="AE458" s="118"/>
      <c r="AF458" s="118"/>
      <c r="AG458" s="118"/>
      <c r="AH458" s="118"/>
      <c r="AI458" s="117"/>
      <c r="AJ458" s="117"/>
      <c r="AK458" s="117"/>
      <c r="AL458" s="117"/>
      <c r="AM458" s="117"/>
      <c r="AN458" s="117"/>
      <c r="AO458" s="117"/>
      <c r="AP458" s="117"/>
      <c r="AQ458" s="117"/>
      <c r="AR458" s="117"/>
      <c r="AS458" s="117"/>
      <c r="AT458" s="118"/>
      <c r="AU458" s="118"/>
      <c r="AV458" s="71"/>
      <c r="AW458" s="71"/>
      <c r="AX458" s="71"/>
      <c r="AY458" s="71"/>
      <c r="AZ458" s="71"/>
      <c r="BA458" s="71"/>
      <c r="BB458" s="71"/>
      <c r="BC458" s="111"/>
      <c r="BD458" s="149"/>
      <c r="BE458" s="211"/>
      <c r="BF458" s="71"/>
      <c r="BG458" s="71"/>
      <c r="BH458" s="71"/>
      <c r="BI458" s="113"/>
      <c r="BJ458" s="208"/>
      <c r="BK458" s="107"/>
      <c r="BL458" s="71"/>
      <c r="BM458" s="71"/>
      <c r="BN458" s="71"/>
      <c r="BO458" s="118"/>
      <c r="BP458" s="118"/>
    </row>
    <row r="459" spans="1:68" ht="10.5" hidden="1" customHeight="1">
      <c r="A459" s="108"/>
      <c r="B459" s="149"/>
      <c r="C459" s="169"/>
      <c r="D459" s="169"/>
      <c r="E459" s="110"/>
      <c r="F459" s="71"/>
      <c r="G459" s="71"/>
      <c r="H459" s="71"/>
      <c r="I459" s="71"/>
      <c r="J459" s="71"/>
      <c r="K459" s="71"/>
      <c r="L459" s="71"/>
      <c r="M459" s="71"/>
      <c r="N459" s="71"/>
      <c r="O459" s="71"/>
      <c r="P459" s="71"/>
      <c r="Q459" s="71"/>
      <c r="R459" s="71"/>
      <c r="S459" s="71"/>
      <c r="T459" s="71"/>
      <c r="U459" s="118"/>
      <c r="V459" s="118"/>
      <c r="W459" s="118"/>
      <c r="X459" s="118"/>
      <c r="Y459" s="118"/>
      <c r="Z459" s="118"/>
      <c r="AA459" s="118"/>
      <c r="AB459" s="118"/>
      <c r="AC459" s="118"/>
      <c r="AD459" s="118"/>
      <c r="AE459" s="118"/>
      <c r="AF459" s="118"/>
      <c r="AG459" s="118"/>
      <c r="AH459" s="118"/>
      <c r="AI459" s="71"/>
      <c r="AJ459" s="71"/>
      <c r="AK459" s="71"/>
      <c r="AL459" s="71"/>
      <c r="AM459" s="71"/>
      <c r="AN459" s="71"/>
      <c r="AO459" s="71"/>
      <c r="AP459" s="71"/>
      <c r="AQ459" s="71"/>
      <c r="AR459" s="71"/>
      <c r="AS459" s="71"/>
      <c r="AT459" s="71"/>
      <c r="AU459" s="71"/>
      <c r="AV459" s="71"/>
      <c r="AW459" s="71"/>
      <c r="AX459" s="71"/>
      <c r="AY459" s="71"/>
      <c r="AZ459" s="71"/>
      <c r="BA459" s="71"/>
      <c r="BB459" s="71"/>
      <c r="BC459" s="111"/>
      <c r="BD459" s="149"/>
      <c r="BE459" s="211"/>
      <c r="BF459" s="71"/>
      <c r="BG459" s="71"/>
      <c r="BH459" s="71"/>
      <c r="BI459" s="113"/>
      <c r="BJ459" s="208"/>
      <c r="BK459" s="107"/>
      <c r="BL459" s="71"/>
      <c r="BM459" s="71"/>
      <c r="BN459" s="71"/>
      <c r="BO459" s="118"/>
      <c r="BP459" s="118"/>
    </row>
    <row r="460" spans="1:68" ht="10.5" hidden="1" customHeight="1">
      <c r="A460" s="108"/>
      <c r="B460" s="149"/>
      <c r="C460" s="169"/>
      <c r="D460" s="169"/>
      <c r="E460" s="110"/>
      <c r="F460" s="71"/>
      <c r="G460" s="71"/>
      <c r="H460" s="71"/>
      <c r="I460" s="71"/>
      <c r="J460" s="71"/>
      <c r="K460" s="71"/>
      <c r="L460" s="71"/>
      <c r="M460" s="71"/>
      <c r="N460" s="71"/>
      <c r="O460" s="71"/>
      <c r="P460" s="71"/>
      <c r="Q460" s="71"/>
      <c r="R460" s="71"/>
      <c r="S460" s="71"/>
      <c r="T460" s="71"/>
      <c r="U460" s="118"/>
      <c r="V460" s="118"/>
      <c r="W460" s="118"/>
      <c r="X460" s="118"/>
      <c r="Y460" s="118"/>
      <c r="Z460" s="118"/>
      <c r="AA460" s="118"/>
      <c r="AB460" s="118"/>
      <c r="AC460" s="118"/>
      <c r="AD460" s="118"/>
      <c r="AE460" s="118"/>
      <c r="AF460" s="118"/>
      <c r="AG460" s="118"/>
      <c r="AH460" s="118"/>
      <c r="AI460" s="71"/>
      <c r="AJ460" s="71"/>
      <c r="AK460" s="71"/>
      <c r="AL460" s="71"/>
      <c r="AM460" s="71"/>
      <c r="AN460" s="71"/>
      <c r="AO460" s="71"/>
      <c r="AP460" s="71"/>
      <c r="AQ460" s="71"/>
      <c r="AR460" s="71"/>
      <c r="AS460" s="71"/>
      <c r="AT460" s="71"/>
      <c r="AU460" s="71"/>
      <c r="AV460" s="71"/>
      <c r="AW460" s="71"/>
      <c r="AX460" s="71"/>
      <c r="AY460" s="71"/>
      <c r="AZ460" s="71"/>
      <c r="BA460" s="71"/>
      <c r="BB460" s="71"/>
      <c r="BC460" s="111"/>
      <c r="BD460" s="149"/>
      <c r="BE460" s="211"/>
      <c r="BF460" s="71"/>
      <c r="BG460" s="71"/>
      <c r="BH460" s="71"/>
      <c r="BI460" s="113"/>
      <c r="BJ460" s="208"/>
      <c r="BK460" s="107"/>
      <c r="BL460" s="71"/>
      <c r="BM460" s="71"/>
      <c r="BN460" s="71"/>
      <c r="BO460" s="118"/>
      <c r="BP460" s="118"/>
    </row>
    <row r="461" spans="1:68" ht="10.5" hidden="1" customHeight="1">
      <c r="A461" s="108"/>
      <c r="B461" s="149"/>
      <c r="C461" s="169"/>
      <c r="D461" s="169"/>
      <c r="E461" s="110"/>
      <c r="F461" s="71"/>
      <c r="G461" s="71"/>
      <c r="H461" s="71"/>
      <c r="I461" s="71"/>
      <c r="J461" s="71"/>
      <c r="K461" s="71"/>
      <c r="L461" s="71"/>
      <c r="M461" s="71"/>
      <c r="N461" s="71"/>
      <c r="O461" s="71"/>
      <c r="P461" s="71"/>
      <c r="Q461" s="71"/>
      <c r="R461" s="71"/>
      <c r="S461" s="71"/>
      <c r="T461" s="71"/>
      <c r="U461" s="118"/>
      <c r="V461" s="118"/>
      <c r="W461" s="118"/>
      <c r="X461" s="118"/>
      <c r="Y461" s="118"/>
      <c r="Z461" s="118"/>
      <c r="AA461" s="118"/>
      <c r="AB461" s="118"/>
      <c r="AC461" s="118"/>
      <c r="AD461" s="118"/>
      <c r="AE461" s="118"/>
      <c r="AF461" s="118"/>
      <c r="AG461" s="118"/>
      <c r="AH461" s="118"/>
      <c r="AI461" s="71"/>
      <c r="AJ461" s="71"/>
      <c r="AK461" s="71"/>
      <c r="AL461" s="71"/>
      <c r="AM461" s="71"/>
      <c r="AN461" s="71"/>
      <c r="AO461" s="71"/>
      <c r="AP461" s="71"/>
      <c r="AQ461" s="71"/>
      <c r="AR461" s="71"/>
      <c r="AS461" s="71"/>
      <c r="AT461" s="71"/>
      <c r="AU461" s="71"/>
      <c r="AV461" s="71"/>
      <c r="AW461" s="71"/>
      <c r="AX461" s="71"/>
      <c r="AY461" s="71"/>
      <c r="AZ461" s="71"/>
      <c r="BA461" s="71"/>
      <c r="BB461" s="71"/>
      <c r="BC461" s="111"/>
      <c r="BD461" s="149"/>
      <c r="BE461" s="211"/>
      <c r="BF461" s="71"/>
      <c r="BG461" s="71"/>
      <c r="BH461" s="71"/>
      <c r="BI461" s="113"/>
      <c r="BJ461" s="208"/>
      <c r="BK461" s="107"/>
      <c r="BL461" s="71"/>
      <c r="BM461" s="71"/>
      <c r="BN461" s="71"/>
      <c r="BO461" s="118"/>
      <c r="BP461" s="118"/>
    </row>
    <row r="462" spans="1:68" ht="10.5" hidden="1" customHeight="1">
      <c r="A462" s="108"/>
      <c r="B462" s="149"/>
      <c r="C462" s="169"/>
      <c r="D462" s="169"/>
      <c r="E462" s="110"/>
      <c r="F462" s="71"/>
      <c r="G462" s="71"/>
      <c r="H462" s="71"/>
      <c r="I462" s="71"/>
      <c r="J462" s="118"/>
      <c r="K462" s="118"/>
      <c r="L462" s="118"/>
      <c r="M462" s="118"/>
      <c r="N462" s="118"/>
      <c r="O462" s="118"/>
      <c r="P462" s="118"/>
      <c r="Q462" s="118"/>
      <c r="R462" s="118"/>
      <c r="S462" s="118"/>
      <c r="T462" s="118"/>
      <c r="U462" s="118"/>
      <c r="V462" s="118"/>
      <c r="W462" s="118"/>
      <c r="X462" s="118"/>
      <c r="Y462" s="118"/>
      <c r="Z462" s="118"/>
      <c r="AA462" s="118"/>
      <c r="AB462" s="118"/>
      <c r="AC462" s="118"/>
      <c r="AD462" s="118"/>
      <c r="AE462" s="118"/>
      <c r="AF462" s="118"/>
      <c r="AG462" s="118"/>
      <c r="AH462" s="118"/>
      <c r="AI462" s="118"/>
      <c r="AJ462" s="118"/>
      <c r="AK462" s="118"/>
      <c r="AL462" s="118"/>
      <c r="AM462" s="118"/>
      <c r="AN462" s="118"/>
      <c r="AO462" s="118"/>
      <c r="AP462" s="118"/>
      <c r="AQ462" s="118"/>
      <c r="AR462" s="118"/>
      <c r="AS462" s="118"/>
      <c r="AT462" s="118"/>
      <c r="AU462" s="118"/>
      <c r="AV462" s="71"/>
      <c r="AW462" s="71"/>
      <c r="AX462" s="71"/>
      <c r="AY462" s="71"/>
      <c r="AZ462" s="71"/>
      <c r="BA462" s="71"/>
      <c r="BB462" s="71"/>
      <c r="BC462" s="111"/>
      <c r="BD462" s="149"/>
      <c r="BE462" s="169"/>
      <c r="BF462" s="112"/>
      <c r="BG462" s="71"/>
      <c r="BH462" s="71"/>
      <c r="BI462" s="113"/>
      <c r="BJ462" s="113"/>
      <c r="BK462" s="107"/>
      <c r="BL462" s="71"/>
      <c r="BM462" s="71"/>
      <c r="BN462" s="71"/>
      <c r="BO462" s="118"/>
      <c r="BP462" s="118"/>
    </row>
    <row r="463" spans="1:68" ht="10.5" hidden="1" customHeight="1">
      <c r="A463" s="108"/>
      <c r="B463" s="149"/>
      <c r="C463" s="169"/>
      <c r="D463" s="169"/>
      <c r="E463" s="110"/>
      <c r="F463" s="71"/>
      <c r="G463" s="71"/>
      <c r="H463" s="71"/>
      <c r="I463" s="71"/>
      <c r="J463" s="118"/>
      <c r="K463" s="118"/>
      <c r="L463" s="118"/>
      <c r="M463" s="118"/>
      <c r="N463" s="118"/>
      <c r="O463" s="118"/>
      <c r="P463" s="118"/>
      <c r="Q463" s="118"/>
      <c r="R463" s="118"/>
      <c r="S463" s="118"/>
      <c r="T463" s="118"/>
      <c r="U463" s="118"/>
      <c r="V463" s="118"/>
      <c r="W463" s="118"/>
      <c r="X463" s="118"/>
      <c r="Y463" s="118"/>
      <c r="Z463" s="118"/>
      <c r="AA463" s="118"/>
      <c r="AB463" s="118"/>
      <c r="AC463" s="118"/>
      <c r="AD463" s="118"/>
      <c r="AE463" s="118"/>
      <c r="AF463" s="118"/>
      <c r="AG463" s="118"/>
      <c r="AH463" s="118"/>
      <c r="AI463" s="118"/>
      <c r="AJ463" s="118"/>
      <c r="AK463" s="118"/>
      <c r="AL463" s="118"/>
      <c r="AM463" s="118"/>
      <c r="AN463" s="118"/>
      <c r="AO463" s="118"/>
      <c r="AP463" s="118"/>
      <c r="AQ463" s="118"/>
      <c r="AR463" s="118"/>
      <c r="AS463" s="118"/>
      <c r="AT463" s="118"/>
      <c r="AU463" s="118"/>
      <c r="AV463" s="71"/>
      <c r="AW463" s="71"/>
      <c r="AX463" s="71"/>
      <c r="AY463" s="71"/>
      <c r="AZ463" s="71"/>
      <c r="BA463" s="71"/>
      <c r="BB463" s="71"/>
      <c r="BC463" s="111"/>
      <c r="BD463" s="149"/>
      <c r="BE463" s="169"/>
      <c r="BF463" s="112"/>
      <c r="BG463" s="71"/>
      <c r="BH463" s="71"/>
      <c r="BI463" s="113"/>
      <c r="BJ463" s="113"/>
      <c r="BK463" s="107"/>
      <c r="BL463" s="71"/>
      <c r="BM463" s="71"/>
      <c r="BN463" s="71"/>
      <c r="BO463" s="118"/>
      <c r="BP463" s="118"/>
    </row>
    <row r="464" spans="1:68" ht="10.5" hidden="1" customHeight="1">
      <c r="A464" s="108"/>
      <c r="B464" s="149"/>
      <c r="C464" s="169"/>
      <c r="D464" s="169"/>
      <c r="E464" s="110"/>
      <c r="F464" s="71"/>
      <c r="G464" s="71"/>
      <c r="H464" s="71"/>
      <c r="I464" s="71"/>
      <c r="J464" s="118"/>
      <c r="K464" s="118"/>
      <c r="L464" s="118"/>
      <c r="M464" s="118"/>
      <c r="N464" s="118"/>
      <c r="O464" s="118"/>
      <c r="P464" s="118"/>
      <c r="Q464" s="118"/>
      <c r="R464" s="118"/>
      <c r="S464" s="118"/>
      <c r="T464" s="118"/>
      <c r="U464" s="118"/>
      <c r="V464" s="118"/>
      <c r="W464" s="118"/>
      <c r="X464" s="118"/>
      <c r="Y464" s="118"/>
      <c r="Z464" s="118"/>
      <c r="AA464" s="118"/>
      <c r="AB464" s="118"/>
      <c r="AC464" s="118"/>
      <c r="AD464" s="118"/>
      <c r="AE464" s="118"/>
      <c r="AF464" s="118"/>
      <c r="AG464" s="118"/>
      <c r="AH464" s="118"/>
      <c r="AI464" s="118"/>
      <c r="AJ464" s="118"/>
      <c r="AK464" s="118"/>
      <c r="AL464" s="118"/>
      <c r="AM464" s="118"/>
      <c r="AN464" s="118"/>
      <c r="AO464" s="118"/>
      <c r="AP464" s="118"/>
      <c r="AQ464" s="118"/>
      <c r="AR464" s="118"/>
      <c r="AS464" s="118"/>
      <c r="AT464" s="118"/>
      <c r="AU464" s="118"/>
      <c r="AV464" s="71"/>
      <c r="AW464" s="71"/>
      <c r="AX464" s="71"/>
      <c r="AY464" s="71"/>
      <c r="AZ464" s="71"/>
      <c r="BA464" s="71"/>
      <c r="BB464" s="71"/>
      <c r="BC464" s="111"/>
      <c r="BD464" s="149"/>
      <c r="BE464" s="169"/>
      <c r="BF464" s="112"/>
      <c r="BG464" s="71"/>
      <c r="BH464" s="71"/>
      <c r="BI464" s="113"/>
      <c r="BJ464" s="113"/>
      <c r="BK464" s="107"/>
      <c r="BL464" s="71"/>
      <c r="BM464" s="71"/>
      <c r="BN464" s="71"/>
      <c r="BO464" s="118"/>
      <c r="BP464" s="118"/>
    </row>
    <row r="465" spans="1:68" ht="15.75" customHeight="1">
      <c r="A465" s="102" t="s">
        <v>462</v>
      </c>
      <c r="B465" s="103"/>
      <c r="C465" s="104"/>
      <c r="D465" s="104"/>
      <c r="E465" s="105"/>
      <c r="F465" s="139"/>
      <c r="G465" s="139"/>
      <c r="H465" s="139"/>
      <c r="I465" s="139"/>
      <c r="J465" s="140"/>
      <c r="K465" s="140"/>
      <c r="L465" s="140"/>
      <c r="M465" s="140"/>
      <c r="N465" s="140"/>
      <c r="O465" s="140"/>
      <c r="P465" s="140"/>
      <c r="Q465" s="140"/>
      <c r="R465" s="140"/>
      <c r="S465" s="140"/>
      <c r="T465" s="140"/>
      <c r="U465" s="140"/>
      <c r="V465" s="140"/>
      <c r="W465" s="140"/>
      <c r="X465" s="140"/>
      <c r="Y465" s="140"/>
      <c r="Z465" s="140"/>
      <c r="AA465" s="140"/>
      <c r="AB465" s="140"/>
      <c r="AC465" s="140"/>
      <c r="AD465" s="140"/>
      <c r="AE465" s="140"/>
      <c r="AF465" s="140"/>
      <c r="AG465" s="140"/>
      <c r="AH465" s="140"/>
      <c r="AI465" s="141"/>
      <c r="AJ465" s="141"/>
      <c r="AK465" s="141"/>
      <c r="AL465" s="141"/>
      <c r="AM465" s="141"/>
      <c r="AN465" s="141"/>
      <c r="AO465" s="141"/>
      <c r="AP465" s="141"/>
      <c r="AQ465" s="141"/>
      <c r="AR465" s="141"/>
      <c r="AS465" s="141"/>
      <c r="AT465" s="118"/>
      <c r="AU465" s="118"/>
      <c r="AV465" s="71"/>
      <c r="AW465" s="71"/>
      <c r="AX465" s="71"/>
      <c r="AY465" s="71"/>
      <c r="AZ465" s="71"/>
      <c r="BA465" s="71"/>
      <c r="BB465" s="71"/>
      <c r="BC465" s="102" t="s">
        <v>462</v>
      </c>
      <c r="BD465" s="103"/>
      <c r="BE465" s="102"/>
      <c r="BF465" s="102"/>
      <c r="BG465" s="102"/>
      <c r="BH465" s="102"/>
      <c r="BI465" s="102"/>
      <c r="BJ465" s="102"/>
      <c r="BK465" s="107"/>
      <c r="BL465" s="71"/>
      <c r="BM465" s="71"/>
      <c r="BN465" s="71"/>
      <c r="BO465" s="140"/>
      <c r="BP465" s="141"/>
    </row>
    <row r="466" spans="1:68" ht="12.75" customHeight="1">
      <c r="A466" s="108"/>
      <c r="B466" s="109"/>
      <c r="C466" s="108"/>
      <c r="D466" s="108"/>
      <c r="E466" s="110"/>
      <c r="F466" s="71"/>
      <c r="G466" s="71"/>
      <c r="H466" s="71"/>
      <c r="I466" s="71"/>
      <c r="J466" s="118"/>
      <c r="K466" s="118"/>
      <c r="L466" s="118"/>
      <c r="M466" s="118"/>
      <c r="N466" s="118"/>
      <c r="O466" s="118"/>
      <c r="P466" s="118"/>
      <c r="Q466" s="118"/>
      <c r="R466" s="118"/>
      <c r="S466" s="118"/>
      <c r="T466" s="118"/>
      <c r="U466" s="118"/>
      <c r="V466" s="118"/>
      <c r="W466" s="118"/>
      <c r="X466" s="118"/>
      <c r="Y466" s="118"/>
      <c r="Z466" s="118"/>
      <c r="AA466" s="118"/>
      <c r="AB466" s="118"/>
      <c r="AC466" s="118"/>
      <c r="AD466" s="118"/>
      <c r="AE466" s="118"/>
      <c r="AF466" s="118"/>
      <c r="AG466" s="118"/>
      <c r="AH466" s="118"/>
      <c r="AI466" s="118"/>
      <c r="AJ466" s="118"/>
      <c r="AK466" s="118"/>
      <c r="AL466" s="118"/>
      <c r="AM466" s="118"/>
      <c r="AN466" s="118"/>
      <c r="AO466" s="118"/>
      <c r="AP466" s="118"/>
      <c r="AQ466" s="118"/>
      <c r="AR466" s="118"/>
      <c r="AS466" s="118"/>
      <c r="AT466" s="118"/>
      <c r="AU466" s="118"/>
      <c r="AV466" s="71"/>
      <c r="AW466" s="71"/>
      <c r="AX466" s="71"/>
      <c r="AY466" s="71"/>
      <c r="AZ466" s="71"/>
      <c r="BA466" s="71"/>
      <c r="BB466" s="71"/>
      <c r="BC466" s="111"/>
      <c r="BD466" s="109"/>
      <c r="BE466" s="108"/>
      <c r="BF466" s="112"/>
      <c r="BG466" s="71"/>
      <c r="BH466" s="71"/>
      <c r="BI466" s="113"/>
      <c r="BJ466" s="113"/>
      <c r="BK466" s="107"/>
      <c r="BL466" s="71"/>
      <c r="BM466" s="71"/>
      <c r="BN466" s="71"/>
      <c r="BO466" s="118"/>
      <c r="BP466" s="118"/>
    </row>
    <row r="467" spans="1:68" ht="12.75" customHeight="1">
      <c r="A467" s="108"/>
      <c r="B467" s="109">
        <v>202210</v>
      </c>
      <c r="C467" s="114" t="s">
        <v>463</v>
      </c>
      <c r="D467" s="114" t="s">
        <v>464</v>
      </c>
      <c r="E467" s="110"/>
      <c r="F467" s="89"/>
      <c r="G467" s="89"/>
      <c r="H467" s="89"/>
      <c r="I467" s="116"/>
      <c r="J467" s="117">
        <v>57.186184999999995</v>
      </c>
      <c r="K467" s="117">
        <v>55.654750999999997</v>
      </c>
      <c r="L467" s="117">
        <v>54.136748999999995</v>
      </c>
      <c r="M467" s="117">
        <v>38.859789999999997</v>
      </c>
      <c r="N467" s="117">
        <v>35.319414999999999</v>
      </c>
      <c r="O467" s="117">
        <v>47.245843999999998</v>
      </c>
      <c r="P467" s="117">
        <v>72.875903999999991</v>
      </c>
      <c r="Q467" s="117">
        <v>84.930383999999989</v>
      </c>
      <c r="R467" s="117">
        <v>178.60632200000001</v>
      </c>
      <c r="S467" s="117">
        <v>214.07000399999998</v>
      </c>
      <c r="T467" s="117">
        <v>117.255386</v>
      </c>
      <c r="U467" s="117">
        <v>250.19499999999999</v>
      </c>
      <c r="V467" s="117">
        <v>171.916</v>
      </c>
      <c r="W467" s="117">
        <v>154.999</v>
      </c>
      <c r="X467" s="117">
        <v>149.03799999999998</v>
      </c>
      <c r="Y467" s="117">
        <v>205.83599999999998</v>
      </c>
      <c r="Z467" s="117">
        <v>170.649</v>
      </c>
      <c r="AA467" s="117">
        <v>154.92499999999998</v>
      </c>
      <c r="AB467" s="117">
        <v>283.08499999999998</v>
      </c>
      <c r="AC467" s="117">
        <v>151.83199999999999</v>
      </c>
      <c r="AD467" s="117">
        <v>196.214</v>
      </c>
      <c r="AE467" s="117">
        <v>224.85799999999998</v>
      </c>
      <c r="AF467" s="117">
        <v>401.42899999999997</v>
      </c>
      <c r="AG467" s="117">
        <v>294.58499999999998</v>
      </c>
      <c r="AH467" s="117">
        <v>359.85300000000001</v>
      </c>
      <c r="AI467" s="117">
        <v>121.22886229710352</v>
      </c>
      <c r="AJ467" s="117">
        <v>116.07819643347385</v>
      </c>
      <c r="AK467" s="117">
        <v>112.28700839823691</v>
      </c>
      <c r="AL467" s="117">
        <v>109.49647468879627</v>
      </c>
      <c r="AM467" s="117">
        <v>107.44248044974825</v>
      </c>
      <c r="AN467" s="117">
        <v>105.93062186880023</v>
      </c>
      <c r="AO467" s="117">
        <v>104.81780649408647</v>
      </c>
      <c r="AP467" s="117">
        <v>103.99871000331363</v>
      </c>
      <c r="AQ467" s="117">
        <v>103.39580760239295</v>
      </c>
      <c r="AR467" s="117">
        <v>102.95203655816229</v>
      </c>
      <c r="AS467" s="117">
        <v>102.62539539800629</v>
      </c>
      <c r="AT467" s="118"/>
      <c r="AU467" s="118"/>
      <c r="AV467" s="71"/>
      <c r="AW467" s="71"/>
      <c r="AX467" s="71"/>
      <c r="AY467" s="71"/>
      <c r="AZ467" s="71"/>
      <c r="BA467" s="71"/>
      <c r="BB467" s="71"/>
      <c r="BC467" s="111"/>
      <c r="BD467" s="109">
        <v>202210</v>
      </c>
      <c r="BE467" s="114" t="s">
        <v>463</v>
      </c>
      <c r="BF467" s="147">
        <v>30.30721557427588</v>
      </c>
      <c r="BG467" s="146">
        <v>30.30721557427588</v>
      </c>
      <c r="BH467" s="146">
        <v>30.30721557427588</v>
      </c>
      <c r="BI467" s="148">
        <v>30.307215574275876</v>
      </c>
      <c r="BJ467" s="148">
        <v>121.22886229710352</v>
      </c>
      <c r="BK467" s="117"/>
      <c r="BL467" s="71"/>
      <c r="BM467" s="71"/>
      <c r="BN467" s="71"/>
      <c r="BO467" s="117"/>
      <c r="BP467" s="117"/>
    </row>
    <row r="468" spans="1:68" ht="12.75" customHeight="1">
      <c r="A468" s="108"/>
      <c r="B468" s="109"/>
      <c r="C468" s="108"/>
      <c r="D468" s="108"/>
      <c r="E468" s="110"/>
      <c r="F468" s="71"/>
      <c r="G468" s="71"/>
      <c r="H468" s="71"/>
      <c r="I468" s="146"/>
      <c r="J468" s="142"/>
      <c r="K468" s="142"/>
      <c r="L468" s="142"/>
      <c r="M468" s="142"/>
      <c r="N468" s="142"/>
      <c r="O468" s="142"/>
      <c r="P468" s="142"/>
      <c r="Q468" s="142"/>
      <c r="R468" s="142"/>
      <c r="S468" s="142"/>
      <c r="T468" s="142"/>
      <c r="U468" s="142"/>
      <c r="V468" s="142"/>
      <c r="W468" s="142"/>
      <c r="X468" s="142"/>
      <c r="Y468" s="142"/>
      <c r="Z468" s="142"/>
      <c r="AA468" s="142"/>
      <c r="AB468" s="142"/>
      <c r="AC468" s="142"/>
      <c r="AD468" s="142"/>
      <c r="AE468" s="142"/>
      <c r="AF468" s="142"/>
      <c r="AG468" s="142"/>
      <c r="AH468" s="142"/>
      <c r="AI468" s="142"/>
      <c r="AJ468" s="142"/>
      <c r="AK468" s="142"/>
      <c r="AL468" s="142"/>
      <c r="AM468" s="142"/>
      <c r="AN468" s="142"/>
      <c r="AO468" s="142"/>
      <c r="AP468" s="142"/>
      <c r="AQ468" s="142"/>
      <c r="AR468" s="142"/>
      <c r="AS468" s="142"/>
      <c r="AT468" s="118"/>
      <c r="AU468" s="118"/>
      <c r="AV468" s="71"/>
      <c r="AW468" s="71"/>
      <c r="AX468" s="71"/>
      <c r="AY468" s="71"/>
      <c r="AZ468" s="71"/>
      <c r="BA468" s="71"/>
      <c r="BB468" s="71"/>
      <c r="BC468" s="111"/>
      <c r="BD468" s="109"/>
      <c r="BE468" s="108" t="s">
        <v>465</v>
      </c>
      <c r="BF468" s="124">
        <v>0.25</v>
      </c>
      <c r="BG468" s="125">
        <v>0.25</v>
      </c>
      <c r="BH468" s="125">
        <v>0.25</v>
      </c>
      <c r="BI468" s="126">
        <v>0.24999999999999997</v>
      </c>
      <c r="BJ468" s="126">
        <v>1</v>
      </c>
      <c r="BK468" s="107"/>
      <c r="BL468" s="71"/>
      <c r="BM468" s="71"/>
      <c r="BN468" s="71"/>
      <c r="BO468" s="142"/>
      <c r="BP468" s="142"/>
    </row>
    <row r="469" spans="1:68" ht="12.75" customHeight="1">
      <c r="A469" s="161"/>
      <c r="B469" s="109">
        <v>202220</v>
      </c>
      <c r="C469" s="123" t="s">
        <v>158</v>
      </c>
      <c r="D469" s="123" t="s">
        <v>159</v>
      </c>
      <c r="E469" s="152"/>
      <c r="F469" s="71"/>
      <c r="G469" s="71"/>
      <c r="H469" s="71"/>
      <c r="I469" s="146"/>
      <c r="J469" s="142">
        <v>53.145007999999997</v>
      </c>
      <c r="K469" s="142">
        <v>52.093860999999997</v>
      </c>
      <c r="L469" s="142">
        <v>51.216051999999998</v>
      </c>
      <c r="M469" s="142">
        <v>36.548505999999996</v>
      </c>
      <c r="N469" s="142">
        <v>31.578209999999999</v>
      </c>
      <c r="O469" s="142">
        <v>36.577278999999997</v>
      </c>
      <c r="P469" s="142">
        <v>54.765097999999995</v>
      </c>
      <c r="Q469" s="142">
        <v>60.109961999999996</v>
      </c>
      <c r="R469" s="142">
        <v>62.596866999999996</v>
      </c>
      <c r="S469" s="142">
        <v>66.492417000000003</v>
      </c>
      <c r="T469" s="142">
        <v>61.850527</v>
      </c>
      <c r="U469" s="142">
        <v>62.747999999999998</v>
      </c>
      <c r="V469" s="142">
        <v>75.641999999999996</v>
      </c>
      <c r="W469" s="142">
        <v>67.480999999999995</v>
      </c>
      <c r="X469" s="142">
        <v>67.86</v>
      </c>
      <c r="Y469" s="142">
        <v>70.867999999999995</v>
      </c>
      <c r="Z469" s="142">
        <v>78.771999999999991</v>
      </c>
      <c r="AA469" s="142">
        <v>92.899999999999991</v>
      </c>
      <c r="AB469" s="142">
        <v>110.298</v>
      </c>
      <c r="AC469" s="142">
        <v>108.61</v>
      </c>
      <c r="AD469" s="142">
        <v>97.094999999999999</v>
      </c>
      <c r="AE469" s="142">
        <v>100.21899999999999</v>
      </c>
      <c r="AF469" s="142">
        <v>162.19399999999999</v>
      </c>
      <c r="AG469" s="142">
        <v>179.51900000000001</v>
      </c>
      <c r="AH469" s="142">
        <v>216.80499999999998</v>
      </c>
      <c r="AI469" s="142">
        <v>19.514374037364718</v>
      </c>
      <c r="AJ469" s="142">
        <v>14.363708173735054</v>
      </c>
      <c r="AK469" s="142">
        <v>10.572520138498112</v>
      </c>
      <c r="AL469" s="142">
        <v>7.7819864290574774</v>
      </c>
      <c r="AM469" s="142">
        <v>5.7279921900094433</v>
      </c>
      <c r="AN469" s="142">
        <v>4.2161336090614308</v>
      </c>
      <c r="AO469" s="142">
        <v>3.1033182343476731</v>
      </c>
      <c r="AP469" s="142">
        <v>2.2842217435748338</v>
      </c>
      <c r="AQ469" s="142">
        <v>1.6813193426541457</v>
      </c>
      <c r="AR469" s="142">
        <v>1.237548298423488</v>
      </c>
      <c r="AS469" s="142">
        <v>0.91090713826749325</v>
      </c>
      <c r="AT469" s="118"/>
      <c r="AU469" s="118"/>
      <c r="AV469" s="71"/>
      <c r="AW469" s="71"/>
      <c r="AX469" s="71"/>
      <c r="AY469" s="71"/>
      <c r="AZ469" s="71"/>
      <c r="BA469" s="71"/>
      <c r="BB469" s="71"/>
      <c r="BC469" s="163"/>
      <c r="BD469" s="109">
        <v>202220</v>
      </c>
      <c r="BE469" s="123" t="s">
        <v>158</v>
      </c>
      <c r="BF469" s="147">
        <v>4.8785935093411794</v>
      </c>
      <c r="BG469" s="146">
        <v>4.8785935093411794</v>
      </c>
      <c r="BH469" s="146">
        <v>4.8785935093411794</v>
      </c>
      <c r="BI469" s="148">
        <v>4.8785935093411794</v>
      </c>
      <c r="BJ469" s="148">
        <v>19.514374037364718</v>
      </c>
      <c r="BK469" s="117"/>
      <c r="BL469" s="71"/>
      <c r="BM469" s="71"/>
      <c r="BN469" s="71"/>
      <c r="BO469" s="142"/>
      <c r="BP469" s="142"/>
    </row>
    <row r="470" spans="1:68" ht="12.75" customHeight="1">
      <c r="A470" s="161"/>
      <c r="B470" s="109">
        <v>202240</v>
      </c>
      <c r="C470" s="123" t="s">
        <v>160</v>
      </c>
      <c r="D470" s="123" t="s">
        <v>161</v>
      </c>
      <c r="E470" s="152"/>
      <c r="F470" s="71"/>
      <c r="G470" s="71"/>
      <c r="H470" s="71"/>
      <c r="I470" s="146"/>
      <c r="J470" s="142">
        <v>0</v>
      </c>
      <c r="K470" s="142">
        <v>0</v>
      </c>
      <c r="L470" s="142">
        <v>0</v>
      </c>
      <c r="M470" s="142">
        <v>0</v>
      </c>
      <c r="N470" s="142">
        <v>0</v>
      </c>
      <c r="O470" s="142">
        <v>0</v>
      </c>
      <c r="P470" s="142">
        <v>0</v>
      </c>
      <c r="Q470" s="142">
        <v>0</v>
      </c>
      <c r="R470" s="142">
        <v>0</v>
      </c>
      <c r="S470" s="142">
        <v>0</v>
      </c>
      <c r="T470" s="142">
        <v>0</v>
      </c>
      <c r="U470" s="142">
        <v>77.314999999999998</v>
      </c>
      <c r="V470" s="142">
        <v>58.524999999999999</v>
      </c>
      <c r="W470" s="142">
        <v>46.219000000000001</v>
      </c>
      <c r="X470" s="142">
        <v>60.449999999999996</v>
      </c>
      <c r="Y470" s="142">
        <v>73.158999999999992</v>
      </c>
      <c r="Z470" s="142">
        <v>90.325999999999993</v>
      </c>
      <c r="AA470" s="142">
        <v>37.513999999999996</v>
      </c>
      <c r="AB470" s="142">
        <v>70.046999999999997</v>
      </c>
      <c r="AC470" s="142">
        <v>35.01</v>
      </c>
      <c r="AD470" s="142">
        <v>84.260999999999996</v>
      </c>
      <c r="AE470" s="142">
        <v>107.556</v>
      </c>
      <c r="AF470" s="142">
        <v>119.48099999999999</v>
      </c>
      <c r="AG470" s="142">
        <v>87.509</v>
      </c>
      <c r="AH470" s="142">
        <v>99.345999999999989</v>
      </c>
      <c r="AI470" s="142">
        <v>58.01248825973876</v>
      </c>
      <c r="AJ470" s="142">
        <v>58.01248825973876</v>
      </c>
      <c r="AK470" s="142">
        <v>58.01248825973876</v>
      </c>
      <c r="AL470" s="142">
        <v>58.01248825973876</v>
      </c>
      <c r="AM470" s="142">
        <v>58.01248825973876</v>
      </c>
      <c r="AN470" s="142">
        <v>58.01248825973876</v>
      </c>
      <c r="AO470" s="142">
        <v>58.01248825973876</v>
      </c>
      <c r="AP470" s="142">
        <v>58.01248825973876</v>
      </c>
      <c r="AQ470" s="142">
        <v>58.01248825973876</v>
      </c>
      <c r="AR470" s="142">
        <v>58.01248825973876</v>
      </c>
      <c r="AS470" s="142">
        <v>58.01248825973876</v>
      </c>
      <c r="AT470" s="118"/>
      <c r="AU470" s="118"/>
      <c r="AV470" s="71"/>
      <c r="AW470" s="71"/>
      <c r="AX470" s="71"/>
      <c r="AY470" s="71"/>
      <c r="AZ470" s="71"/>
      <c r="BA470" s="71"/>
      <c r="BB470" s="71"/>
      <c r="BC470" s="163"/>
      <c r="BD470" s="109">
        <v>202240</v>
      </c>
      <c r="BE470" s="123" t="s">
        <v>160</v>
      </c>
      <c r="BF470" s="147">
        <v>14.50312206493469</v>
      </c>
      <c r="BG470" s="146">
        <v>14.50312206493469</v>
      </c>
      <c r="BH470" s="146">
        <v>14.50312206493469</v>
      </c>
      <c r="BI470" s="148">
        <v>14.503122064934686</v>
      </c>
      <c r="BJ470" s="148">
        <v>58.01248825973876</v>
      </c>
      <c r="BK470" s="117"/>
      <c r="BL470" s="71"/>
      <c r="BM470" s="71"/>
      <c r="BN470" s="71"/>
      <c r="BO470" s="142"/>
      <c r="BP470" s="142"/>
    </row>
    <row r="471" spans="1:68" ht="12.75" customHeight="1">
      <c r="A471" s="108"/>
      <c r="B471" s="109">
        <v>202230</v>
      </c>
      <c r="C471" s="123" t="s">
        <v>162</v>
      </c>
      <c r="D471" s="123" t="s">
        <v>163</v>
      </c>
      <c r="E471" s="212"/>
      <c r="F471" s="71"/>
      <c r="G471" s="71"/>
      <c r="H471" s="71"/>
      <c r="I471" s="146"/>
      <c r="J471" s="142">
        <v>4.0411770000000002</v>
      </c>
      <c r="K471" s="142">
        <v>0.40931099999999998</v>
      </c>
      <c r="L471" s="142">
        <v>0.600267</v>
      </c>
      <c r="M471" s="142">
        <v>0.91309999999999991</v>
      </c>
      <c r="N471" s="142">
        <v>1.1518789999999999</v>
      </c>
      <c r="O471" s="142">
        <v>7.7209579999999995</v>
      </c>
      <c r="P471" s="142">
        <v>5.8024889999999996</v>
      </c>
      <c r="Q471" s="142">
        <v>8.8903369999999988</v>
      </c>
      <c r="R471" s="142">
        <v>8.7431839999999994</v>
      </c>
      <c r="S471" s="142">
        <v>7.1237769999999996</v>
      </c>
      <c r="T471" s="142">
        <v>7.8966899999999995</v>
      </c>
      <c r="U471" s="142">
        <v>9.7919999999999998</v>
      </c>
      <c r="V471" s="142">
        <v>5.452</v>
      </c>
      <c r="W471" s="142">
        <v>2.3689999999999998</v>
      </c>
      <c r="X471" s="142">
        <v>5.6749999999999998</v>
      </c>
      <c r="Y471" s="142">
        <v>2.8049999999999997</v>
      </c>
      <c r="Z471" s="142">
        <v>1.3759999999999999</v>
      </c>
      <c r="AA471" s="142">
        <v>8.0269999999999992</v>
      </c>
      <c r="AB471" s="142">
        <v>2.3620000000000001</v>
      </c>
      <c r="AC471" s="142">
        <v>2.3759999999999999</v>
      </c>
      <c r="AD471" s="142">
        <v>1.48</v>
      </c>
      <c r="AE471" s="142">
        <v>2.42</v>
      </c>
      <c r="AF471" s="142">
        <v>6.1869999999999994</v>
      </c>
      <c r="AG471" s="142">
        <v>20.599</v>
      </c>
      <c r="AH471" s="142">
        <v>1.73</v>
      </c>
      <c r="AI471" s="172">
        <v>1.73</v>
      </c>
      <c r="AJ471" s="172">
        <v>1.73</v>
      </c>
      <c r="AK471" s="172">
        <v>1.73</v>
      </c>
      <c r="AL471" s="172">
        <v>1.73</v>
      </c>
      <c r="AM471" s="172">
        <v>1.73</v>
      </c>
      <c r="AN471" s="172">
        <v>1.73</v>
      </c>
      <c r="AO471" s="172">
        <v>1.73</v>
      </c>
      <c r="AP471" s="172">
        <v>1.73</v>
      </c>
      <c r="AQ471" s="172">
        <v>1.73</v>
      </c>
      <c r="AR471" s="172">
        <v>1.73</v>
      </c>
      <c r="AS471" s="172">
        <v>1.73</v>
      </c>
      <c r="AT471" s="118"/>
      <c r="AU471" s="118"/>
      <c r="AV471" s="71"/>
      <c r="AW471" s="71"/>
      <c r="AX471" s="71"/>
      <c r="AY471" s="71"/>
      <c r="AZ471" s="71"/>
      <c r="BA471" s="71"/>
      <c r="BB471" s="71"/>
      <c r="BC471" s="111"/>
      <c r="BD471" s="109">
        <v>202230</v>
      </c>
      <c r="BE471" s="123" t="s">
        <v>162</v>
      </c>
      <c r="BF471" s="147">
        <v>0.4325</v>
      </c>
      <c r="BG471" s="146">
        <v>0.4325</v>
      </c>
      <c r="BH471" s="146">
        <v>0.4325</v>
      </c>
      <c r="BI471" s="148">
        <v>0.43250000000000011</v>
      </c>
      <c r="BJ471" s="148">
        <v>1.73</v>
      </c>
      <c r="BK471" s="117"/>
      <c r="BL471" s="71"/>
      <c r="BM471" s="71"/>
      <c r="BN471" s="71"/>
      <c r="BO471" s="142"/>
      <c r="BP471" s="172"/>
    </row>
    <row r="472" spans="1:68" ht="12.75" customHeight="1">
      <c r="A472" s="108"/>
      <c r="B472" s="109">
        <v>202241</v>
      </c>
      <c r="C472" s="123" t="s">
        <v>466</v>
      </c>
      <c r="D472" s="123" t="s">
        <v>167</v>
      </c>
      <c r="E472" s="212"/>
      <c r="F472" s="71"/>
      <c r="G472" s="71"/>
      <c r="H472" s="71"/>
      <c r="I472" s="146"/>
      <c r="J472" s="142">
        <v>0</v>
      </c>
      <c r="K472" s="142">
        <v>3.1515789999999981</v>
      </c>
      <c r="L472" s="142">
        <v>2.3204299999999947</v>
      </c>
      <c r="M472" s="142">
        <v>1.3981840000000005</v>
      </c>
      <c r="N472" s="142">
        <v>2.5893259999999998</v>
      </c>
      <c r="O472" s="142">
        <v>2.9476069999999979</v>
      </c>
      <c r="P472" s="142">
        <v>12.308316999999995</v>
      </c>
      <c r="Q472" s="142">
        <v>15.930084999999991</v>
      </c>
      <c r="R472" s="142">
        <v>107.26627100000002</v>
      </c>
      <c r="S472" s="142">
        <v>140.45380999999998</v>
      </c>
      <c r="T472" s="142">
        <v>47.508168999999995</v>
      </c>
      <c r="U472" s="142">
        <v>100.34</v>
      </c>
      <c r="V472" s="142">
        <v>32.296999999999997</v>
      </c>
      <c r="W472" s="142">
        <v>38.930000000000007</v>
      </c>
      <c r="X472" s="142">
        <v>15.052999999999997</v>
      </c>
      <c r="Y472" s="142">
        <v>59.003999999999991</v>
      </c>
      <c r="Z472" s="142">
        <v>0.17500000000001137</v>
      </c>
      <c r="AA472" s="142">
        <v>16.484000000000009</v>
      </c>
      <c r="AB472" s="142">
        <v>100.37799999999999</v>
      </c>
      <c r="AC472" s="142">
        <v>5.8359999999999843</v>
      </c>
      <c r="AD472" s="142">
        <v>13.377999999999986</v>
      </c>
      <c r="AE472" s="142">
        <v>14.662999999999982</v>
      </c>
      <c r="AF472" s="142">
        <v>113.56700000000001</v>
      </c>
      <c r="AG472" s="142">
        <v>6.95799999999997</v>
      </c>
      <c r="AH472" s="142">
        <v>41.972000000000037</v>
      </c>
      <c r="AI472" s="172">
        <v>41.972000000000037</v>
      </c>
      <c r="AJ472" s="172">
        <v>41.972000000000037</v>
      </c>
      <c r="AK472" s="172">
        <v>41.972000000000037</v>
      </c>
      <c r="AL472" s="172">
        <v>41.972000000000037</v>
      </c>
      <c r="AM472" s="172">
        <v>41.972000000000037</v>
      </c>
      <c r="AN472" s="172">
        <v>41.972000000000037</v>
      </c>
      <c r="AO472" s="172">
        <v>41.972000000000037</v>
      </c>
      <c r="AP472" s="172">
        <v>41.972000000000037</v>
      </c>
      <c r="AQ472" s="172">
        <v>41.972000000000037</v>
      </c>
      <c r="AR472" s="172">
        <v>41.972000000000037</v>
      </c>
      <c r="AS472" s="172">
        <v>41.972000000000037</v>
      </c>
      <c r="AT472" s="118"/>
      <c r="AU472" s="118"/>
      <c r="AV472" s="71"/>
      <c r="AW472" s="71"/>
      <c r="AX472" s="71"/>
      <c r="AY472" s="71"/>
      <c r="AZ472" s="71"/>
      <c r="BA472" s="71"/>
      <c r="BB472" s="71"/>
      <c r="BC472" s="111"/>
      <c r="BD472" s="109">
        <v>202241</v>
      </c>
      <c r="BE472" s="123" t="s">
        <v>466</v>
      </c>
      <c r="BF472" s="147">
        <v>10.493000000000009</v>
      </c>
      <c r="BG472" s="146">
        <v>10.493000000000009</v>
      </c>
      <c r="BH472" s="146">
        <v>10.493000000000009</v>
      </c>
      <c r="BI472" s="148">
        <v>10.493000000000009</v>
      </c>
      <c r="BJ472" s="148">
        <v>41.972000000000037</v>
      </c>
      <c r="BK472" s="117"/>
      <c r="BL472" s="71"/>
      <c r="BM472" s="71"/>
      <c r="BN472" s="71"/>
      <c r="BO472" s="142"/>
      <c r="BP472" s="172"/>
    </row>
    <row r="473" spans="1:68" ht="12.75" customHeight="1">
      <c r="A473" s="108"/>
      <c r="B473" s="109"/>
      <c r="C473" s="108"/>
      <c r="D473" s="108"/>
      <c r="E473" s="212"/>
      <c r="F473" s="71"/>
      <c r="G473" s="71"/>
      <c r="H473" s="71"/>
      <c r="I473" s="71"/>
      <c r="J473" s="118"/>
      <c r="K473" s="118"/>
      <c r="L473" s="118"/>
      <c r="M473" s="118"/>
      <c r="N473" s="118"/>
      <c r="O473" s="118"/>
      <c r="P473" s="118"/>
      <c r="Q473" s="118"/>
      <c r="R473" s="118"/>
      <c r="S473" s="118"/>
      <c r="T473" s="118"/>
      <c r="U473" s="118"/>
      <c r="V473" s="118"/>
      <c r="W473" s="118"/>
      <c r="X473" s="118"/>
      <c r="Y473" s="118"/>
      <c r="Z473" s="118"/>
      <c r="AA473" s="118"/>
      <c r="AB473" s="118"/>
      <c r="AC473" s="118"/>
      <c r="AD473" s="118"/>
      <c r="AE473" s="118"/>
      <c r="AF473" s="118"/>
      <c r="AG473" s="118"/>
      <c r="AH473" s="118"/>
      <c r="AI473" s="118"/>
      <c r="AJ473" s="118"/>
      <c r="AK473" s="118"/>
      <c r="AL473" s="118"/>
      <c r="AM473" s="118"/>
      <c r="AN473" s="118"/>
      <c r="AO473" s="118"/>
      <c r="AP473" s="118"/>
      <c r="AQ473" s="118"/>
      <c r="AR473" s="118"/>
      <c r="AS473" s="118"/>
      <c r="AT473" s="118"/>
      <c r="AU473" s="118"/>
      <c r="AV473" s="71"/>
      <c r="AW473" s="71"/>
      <c r="AX473" s="71"/>
      <c r="AY473" s="71"/>
      <c r="AZ473" s="71"/>
      <c r="BA473" s="71"/>
      <c r="BB473" s="71"/>
      <c r="BC473" s="111"/>
      <c r="BD473" s="109"/>
      <c r="BE473" s="108"/>
      <c r="BF473" s="112"/>
      <c r="BG473" s="71"/>
      <c r="BH473" s="71"/>
      <c r="BI473" s="113"/>
      <c r="BJ473" s="113"/>
      <c r="BK473" s="107"/>
      <c r="BL473" s="71"/>
      <c r="BM473" s="71"/>
      <c r="BN473" s="71"/>
      <c r="BO473" s="118"/>
      <c r="BP473" s="118"/>
    </row>
    <row r="474" spans="1:68" ht="12.75" customHeight="1">
      <c r="A474" s="108"/>
      <c r="B474" s="109">
        <v>202550</v>
      </c>
      <c r="C474" s="114" t="s">
        <v>467</v>
      </c>
      <c r="D474" s="114" t="s">
        <v>468</v>
      </c>
      <c r="E474" s="212"/>
      <c r="F474" s="89"/>
      <c r="G474" s="89"/>
      <c r="H474" s="89"/>
      <c r="I474" s="116"/>
      <c r="J474" s="117">
        <v>623.95479499999999</v>
      </c>
      <c r="K474" s="117">
        <v>442.02346199999999</v>
      </c>
      <c r="L474" s="117">
        <v>218.085193</v>
      </c>
      <c r="M474" s="117">
        <v>162.24262099999999</v>
      </c>
      <c r="N474" s="117">
        <v>125.92534699999999</v>
      </c>
      <c r="O474" s="117">
        <v>138.19584599999999</v>
      </c>
      <c r="P474" s="117">
        <v>115.049728</v>
      </c>
      <c r="Q474" s="117">
        <v>104.48109699999999</v>
      </c>
      <c r="R474" s="117">
        <v>190.49599599999999</v>
      </c>
      <c r="S474" s="117">
        <v>132.37701799999999</v>
      </c>
      <c r="T474" s="117">
        <v>83.824910000000003</v>
      </c>
      <c r="U474" s="117">
        <v>136.90600000000001</v>
      </c>
      <c r="V474" s="117">
        <v>141.227</v>
      </c>
      <c r="W474" s="117">
        <v>146.964</v>
      </c>
      <c r="X474" s="117">
        <v>174.483</v>
      </c>
      <c r="Y474" s="117">
        <v>251.28399999999999</v>
      </c>
      <c r="Z474" s="117">
        <v>200.49799999999999</v>
      </c>
      <c r="AA474" s="117">
        <v>300.02699999999999</v>
      </c>
      <c r="AB474" s="117">
        <v>172.583</v>
      </c>
      <c r="AC474" s="117">
        <v>148.37</v>
      </c>
      <c r="AD474" s="117">
        <v>204.79</v>
      </c>
      <c r="AE474" s="117">
        <v>125.91</v>
      </c>
      <c r="AF474" s="117">
        <v>176.77699999999999</v>
      </c>
      <c r="AG474" s="117">
        <v>141.179</v>
      </c>
      <c r="AH474" s="117">
        <v>171.77099999999999</v>
      </c>
      <c r="AI474" s="117">
        <v>165.21177771959407</v>
      </c>
      <c r="AJ474" s="117">
        <v>165.21177771959407</v>
      </c>
      <c r="AK474" s="117">
        <v>165.21177771959407</v>
      </c>
      <c r="AL474" s="117">
        <v>165.21177771959407</v>
      </c>
      <c r="AM474" s="117">
        <v>165.21177771959407</v>
      </c>
      <c r="AN474" s="117">
        <v>165.21177771959407</v>
      </c>
      <c r="AO474" s="117">
        <v>165.21177771959407</v>
      </c>
      <c r="AP474" s="117">
        <v>165.21177771959407</v>
      </c>
      <c r="AQ474" s="117">
        <v>165.21177771959407</v>
      </c>
      <c r="AR474" s="117">
        <v>165.21177771959407</v>
      </c>
      <c r="AS474" s="117">
        <v>165.21177771959407</v>
      </c>
      <c r="AT474" s="118"/>
      <c r="AU474" s="118"/>
      <c r="AV474" s="71"/>
      <c r="AW474" s="71"/>
      <c r="AX474" s="71"/>
      <c r="AY474" s="71"/>
      <c r="AZ474" s="71"/>
      <c r="BA474" s="71"/>
      <c r="BB474" s="71"/>
      <c r="BC474" s="111"/>
      <c r="BD474" s="109">
        <v>202550</v>
      </c>
      <c r="BE474" s="114" t="s">
        <v>467</v>
      </c>
      <c r="BF474" s="147">
        <v>41.302944429898517</v>
      </c>
      <c r="BG474" s="146">
        <v>41.302944429898517</v>
      </c>
      <c r="BH474" s="146">
        <v>41.302944429898517</v>
      </c>
      <c r="BI474" s="148">
        <v>41.302944429898517</v>
      </c>
      <c r="BJ474" s="148">
        <v>165.21177771959407</v>
      </c>
      <c r="BK474" s="117"/>
      <c r="BL474" s="71"/>
      <c r="BM474" s="71"/>
      <c r="BN474" s="71"/>
      <c r="BO474" s="117"/>
      <c r="BP474" s="117"/>
    </row>
    <row r="475" spans="1:68" ht="12.75" customHeight="1">
      <c r="A475" s="108"/>
      <c r="B475" s="109"/>
      <c r="C475" s="108"/>
      <c r="D475" s="108"/>
      <c r="E475" s="212"/>
      <c r="F475" s="71"/>
      <c r="G475" s="71"/>
      <c r="H475" s="71"/>
      <c r="I475" s="71"/>
      <c r="J475" s="118"/>
      <c r="K475" s="118"/>
      <c r="L475" s="118"/>
      <c r="M475" s="118"/>
      <c r="N475" s="118"/>
      <c r="O475" s="118"/>
      <c r="P475" s="118"/>
      <c r="Q475" s="118"/>
      <c r="R475" s="118"/>
      <c r="S475" s="118"/>
      <c r="T475" s="118"/>
      <c r="U475" s="118"/>
      <c r="V475" s="118"/>
      <c r="W475" s="118"/>
      <c r="X475" s="118"/>
      <c r="Y475" s="118"/>
      <c r="Z475" s="118"/>
      <c r="AA475" s="118"/>
      <c r="AB475" s="118"/>
      <c r="AC475" s="118"/>
      <c r="AD475" s="118"/>
      <c r="AE475" s="118"/>
      <c r="AF475" s="118"/>
      <c r="AG475" s="118"/>
      <c r="AH475" s="118"/>
      <c r="AI475" s="118"/>
      <c r="AJ475" s="118"/>
      <c r="AK475" s="118"/>
      <c r="AL475" s="118"/>
      <c r="AM475" s="118"/>
      <c r="AN475" s="118"/>
      <c r="AO475" s="118"/>
      <c r="AP475" s="118"/>
      <c r="AQ475" s="118"/>
      <c r="AR475" s="118"/>
      <c r="AS475" s="118"/>
      <c r="AT475" s="118"/>
      <c r="AU475" s="118"/>
      <c r="AV475" s="71"/>
      <c r="AW475" s="71"/>
      <c r="AX475" s="71"/>
      <c r="AY475" s="71"/>
      <c r="AZ475" s="71"/>
      <c r="BA475" s="71"/>
      <c r="BB475" s="71"/>
      <c r="BC475" s="111"/>
      <c r="BD475" s="109"/>
      <c r="BE475" s="108" t="s">
        <v>469</v>
      </c>
      <c r="BF475" s="124">
        <v>0.25</v>
      </c>
      <c r="BG475" s="125">
        <v>0.25</v>
      </c>
      <c r="BH475" s="125">
        <v>0.25</v>
      </c>
      <c r="BI475" s="126">
        <v>0.25</v>
      </c>
      <c r="BJ475" s="126">
        <v>1</v>
      </c>
      <c r="BK475" s="107"/>
      <c r="BL475" s="71"/>
      <c r="BM475" s="71"/>
      <c r="BN475" s="71"/>
      <c r="BO475" s="118"/>
      <c r="BP475" s="118"/>
    </row>
    <row r="476" spans="1:68" ht="12.75" customHeight="1">
      <c r="A476" s="161"/>
      <c r="B476" s="109">
        <v>202560</v>
      </c>
      <c r="C476" s="123" t="s">
        <v>171</v>
      </c>
      <c r="D476" s="123" t="s">
        <v>172</v>
      </c>
      <c r="E476" s="152"/>
      <c r="F476" s="71"/>
      <c r="G476" s="71"/>
      <c r="H476" s="71"/>
      <c r="I476" s="146"/>
      <c r="J476" s="142">
        <v>563.40682600000002</v>
      </c>
      <c r="K476" s="142">
        <v>357.26468299999999</v>
      </c>
      <c r="L476" s="142">
        <v>160.835093</v>
      </c>
      <c r="M476" s="142">
        <v>134.684765</v>
      </c>
      <c r="N476" s="142">
        <v>123.41530499999999</v>
      </c>
      <c r="O476" s="142">
        <v>113.43440699999999</v>
      </c>
      <c r="P476" s="142">
        <v>105.845868</v>
      </c>
      <c r="Q476" s="142">
        <v>99.382807</v>
      </c>
      <c r="R476" s="142">
        <v>98.433516999999995</v>
      </c>
      <c r="S476" s="142">
        <v>79.752025000000003</v>
      </c>
      <c r="T476" s="142">
        <v>59.591421999999994</v>
      </c>
      <c r="U476" s="142">
        <v>42.675999999999995</v>
      </c>
      <c r="V476" s="142">
        <v>61.045999999999999</v>
      </c>
      <c r="W476" s="142">
        <v>70.006999999999991</v>
      </c>
      <c r="X476" s="142">
        <v>105.527</v>
      </c>
      <c r="Y476" s="142">
        <v>103.08099999999999</v>
      </c>
      <c r="Z476" s="142">
        <v>87.060999999999993</v>
      </c>
      <c r="AA476" s="142">
        <v>76.816000000000003</v>
      </c>
      <c r="AB476" s="142">
        <v>91.11399999999999</v>
      </c>
      <c r="AC476" s="142">
        <v>84.753999999999991</v>
      </c>
      <c r="AD476" s="142">
        <v>78.125999999999991</v>
      </c>
      <c r="AE476" s="142">
        <v>58.035999999999994</v>
      </c>
      <c r="AF476" s="142">
        <v>43.726999999999997</v>
      </c>
      <c r="AG476" s="142">
        <v>64.061999999999998</v>
      </c>
      <c r="AH476" s="142">
        <v>100.54599999999999</v>
      </c>
      <c r="AI476" s="142">
        <v>100.54599999999999</v>
      </c>
      <c r="AJ476" s="142">
        <v>100.54599999999999</v>
      </c>
      <c r="AK476" s="142">
        <v>100.54599999999999</v>
      </c>
      <c r="AL476" s="142">
        <v>100.54599999999999</v>
      </c>
      <c r="AM476" s="142">
        <v>100.54599999999999</v>
      </c>
      <c r="AN476" s="142">
        <v>100.54599999999999</v>
      </c>
      <c r="AO476" s="142">
        <v>100.54599999999999</v>
      </c>
      <c r="AP476" s="142">
        <v>100.54599999999999</v>
      </c>
      <c r="AQ476" s="142">
        <v>100.54599999999999</v>
      </c>
      <c r="AR476" s="142">
        <v>100.54599999999999</v>
      </c>
      <c r="AS476" s="142">
        <v>100.54599999999999</v>
      </c>
      <c r="AT476" s="118"/>
      <c r="AU476" s="118"/>
      <c r="AV476" s="71"/>
      <c r="AW476" s="71"/>
      <c r="AX476" s="71"/>
      <c r="AY476" s="71"/>
      <c r="AZ476" s="71"/>
      <c r="BA476" s="71"/>
      <c r="BB476" s="71"/>
      <c r="BC476" s="163"/>
      <c r="BD476" s="109">
        <v>202560</v>
      </c>
      <c r="BE476" s="123" t="s">
        <v>171</v>
      </c>
      <c r="BF476" s="147">
        <v>25.136499999999998</v>
      </c>
      <c r="BG476" s="146">
        <v>25.136499999999998</v>
      </c>
      <c r="BH476" s="146">
        <v>25.136499999999998</v>
      </c>
      <c r="BI476" s="148">
        <v>25.136499999999998</v>
      </c>
      <c r="BJ476" s="148">
        <v>100.54599999999999</v>
      </c>
      <c r="BK476" s="117"/>
      <c r="BL476" s="71"/>
      <c r="BM476" s="71"/>
      <c r="BN476" s="71"/>
      <c r="BO476" s="142"/>
      <c r="BP476" s="142"/>
    </row>
    <row r="477" spans="1:68" ht="12.75" customHeight="1">
      <c r="A477" s="161"/>
      <c r="B477" s="109">
        <v>202570</v>
      </c>
      <c r="C477" s="123" t="s">
        <v>173</v>
      </c>
      <c r="D477" s="123" t="s">
        <v>174</v>
      </c>
      <c r="E477" s="152"/>
      <c r="F477" s="71"/>
      <c r="G477" s="71"/>
      <c r="H477" s="71"/>
      <c r="I477" s="146"/>
      <c r="J477" s="142">
        <v>0</v>
      </c>
      <c r="K477" s="142">
        <v>0</v>
      </c>
      <c r="L477" s="142">
        <v>0</v>
      </c>
      <c r="M477" s="142">
        <v>0</v>
      </c>
      <c r="N477" s="142">
        <v>0</v>
      </c>
      <c r="O477" s="142">
        <v>0</v>
      </c>
      <c r="P477" s="142">
        <v>0</v>
      </c>
      <c r="Q477" s="142">
        <v>0</v>
      </c>
      <c r="R477" s="142">
        <v>0</v>
      </c>
      <c r="S477" s="142">
        <v>0</v>
      </c>
      <c r="T477" s="142">
        <v>0</v>
      </c>
      <c r="U477" s="142">
        <v>72.754999999999995</v>
      </c>
      <c r="V477" s="142">
        <v>69.295000000000002</v>
      </c>
      <c r="W477" s="142">
        <v>53.678999999999995</v>
      </c>
      <c r="X477" s="142">
        <v>58.544999999999995</v>
      </c>
      <c r="Y477" s="142">
        <v>62.143000000000001</v>
      </c>
      <c r="Z477" s="142">
        <v>52.305</v>
      </c>
      <c r="AA477" s="142">
        <v>195.66499999999999</v>
      </c>
      <c r="AB477" s="142">
        <v>41.211999999999996</v>
      </c>
      <c r="AC477" s="142">
        <v>29.186999999999998</v>
      </c>
      <c r="AD477" s="142">
        <v>114.911</v>
      </c>
      <c r="AE477" s="142">
        <v>47.891999999999996</v>
      </c>
      <c r="AF477" s="142">
        <v>107.154</v>
      </c>
      <c r="AG477" s="142">
        <v>65.043999999999997</v>
      </c>
      <c r="AH477" s="142">
        <v>27.171999999999997</v>
      </c>
      <c r="AI477" s="142">
        <v>20.612777719594064</v>
      </c>
      <c r="AJ477" s="142">
        <v>20.612777719594064</v>
      </c>
      <c r="AK477" s="142">
        <v>20.612777719594064</v>
      </c>
      <c r="AL477" s="142">
        <v>20.612777719594064</v>
      </c>
      <c r="AM477" s="142">
        <v>20.612777719594064</v>
      </c>
      <c r="AN477" s="142">
        <v>20.612777719594064</v>
      </c>
      <c r="AO477" s="142">
        <v>20.612777719594064</v>
      </c>
      <c r="AP477" s="142">
        <v>20.612777719594064</v>
      </c>
      <c r="AQ477" s="142">
        <v>20.612777719594064</v>
      </c>
      <c r="AR477" s="142">
        <v>20.612777719594064</v>
      </c>
      <c r="AS477" s="142">
        <v>20.612777719594064</v>
      </c>
      <c r="AT477" s="118"/>
      <c r="AU477" s="118"/>
      <c r="AV477" s="71"/>
      <c r="AW477" s="71"/>
      <c r="AX477" s="71"/>
      <c r="AY477" s="71"/>
      <c r="AZ477" s="71"/>
      <c r="BA477" s="71"/>
      <c r="BB477" s="71"/>
      <c r="BC477" s="163"/>
      <c r="BD477" s="109">
        <v>202570</v>
      </c>
      <c r="BE477" s="123" t="s">
        <v>173</v>
      </c>
      <c r="BF477" s="147">
        <v>5.1531944298985159</v>
      </c>
      <c r="BG477" s="146">
        <v>5.1531944298985159</v>
      </c>
      <c r="BH477" s="146">
        <v>5.1531944298985159</v>
      </c>
      <c r="BI477" s="148">
        <v>5.1531944298985159</v>
      </c>
      <c r="BJ477" s="148">
        <v>20.612777719594064</v>
      </c>
      <c r="BK477" s="117"/>
      <c r="BL477" s="71"/>
      <c r="BM477" s="71"/>
      <c r="BN477" s="71"/>
      <c r="BO477" s="142"/>
      <c r="BP477" s="142"/>
    </row>
    <row r="478" spans="1:68" ht="12.75" customHeight="1">
      <c r="A478" s="108"/>
      <c r="B478" s="109">
        <v>202551</v>
      </c>
      <c r="C478" s="123" t="s">
        <v>470</v>
      </c>
      <c r="D478" s="123" t="s">
        <v>167</v>
      </c>
      <c r="E478" s="110"/>
      <c r="F478" s="71"/>
      <c r="G478" s="71"/>
      <c r="H478" s="71"/>
      <c r="I478" s="146"/>
      <c r="J478" s="142">
        <v>60.547968999999966</v>
      </c>
      <c r="K478" s="142">
        <v>84.758779000000004</v>
      </c>
      <c r="L478" s="142">
        <v>57.250100000000003</v>
      </c>
      <c r="M478" s="142">
        <v>27.557855999999987</v>
      </c>
      <c r="N478" s="142">
        <v>2.5100419999999986</v>
      </c>
      <c r="O478" s="142">
        <v>24.761438999999996</v>
      </c>
      <c r="P478" s="142">
        <v>9.2038600000000059</v>
      </c>
      <c r="Q478" s="142">
        <v>5.0982899999999916</v>
      </c>
      <c r="R478" s="142">
        <v>92.062478999999996</v>
      </c>
      <c r="S478" s="142">
        <v>52.624992999999989</v>
      </c>
      <c r="T478" s="142">
        <v>24.233488000000008</v>
      </c>
      <c r="U478" s="142">
        <v>21.475000000000023</v>
      </c>
      <c r="V478" s="142">
        <v>10.885999999999996</v>
      </c>
      <c r="W478" s="142">
        <v>23.27800000000002</v>
      </c>
      <c r="X478" s="142">
        <v>10.411000000000001</v>
      </c>
      <c r="Y478" s="142">
        <v>86.06</v>
      </c>
      <c r="Z478" s="142">
        <v>61.132000000000005</v>
      </c>
      <c r="AA478" s="142">
        <v>27.545999999999992</v>
      </c>
      <c r="AB478" s="142">
        <v>40.257000000000005</v>
      </c>
      <c r="AC478" s="142">
        <v>34.429000000000016</v>
      </c>
      <c r="AD478" s="142">
        <v>11.753000000000014</v>
      </c>
      <c r="AE478" s="142">
        <v>19.981999999999999</v>
      </c>
      <c r="AF478" s="142">
        <v>25.895999999999987</v>
      </c>
      <c r="AG478" s="142">
        <v>12.073000000000008</v>
      </c>
      <c r="AH478" s="142">
        <v>44.052999999999997</v>
      </c>
      <c r="AI478" s="172">
        <v>44.052999999999997</v>
      </c>
      <c r="AJ478" s="172">
        <v>44.052999999999997</v>
      </c>
      <c r="AK478" s="172">
        <v>44.052999999999997</v>
      </c>
      <c r="AL478" s="172">
        <v>44.052999999999997</v>
      </c>
      <c r="AM478" s="172">
        <v>44.052999999999997</v>
      </c>
      <c r="AN478" s="172">
        <v>44.052999999999997</v>
      </c>
      <c r="AO478" s="172">
        <v>44.052999999999997</v>
      </c>
      <c r="AP478" s="172">
        <v>44.052999999999997</v>
      </c>
      <c r="AQ478" s="172">
        <v>44.052999999999997</v>
      </c>
      <c r="AR478" s="172">
        <v>44.052999999999997</v>
      </c>
      <c r="AS478" s="172">
        <v>44.052999999999997</v>
      </c>
      <c r="AT478" s="118"/>
      <c r="AU478" s="118"/>
      <c r="AV478" s="71"/>
      <c r="AW478" s="71"/>
      <c r="AX478" s="71"/>
      <c r="AY478" s="71"/>
      <c r="AZ478" s="71"/>
      <c r="BA478" s="71"/>
      <c r="BB478" s="71"/>
      <c r="BC478" s="111"/>
      <c r="BD478" s="109">
        <v>202551</v>
      </c>
      <c r="BE478" s="123" t="s">
        <v>470</v>
      </c>
      <c r="BF478" s="147">
        <v>11.013249999999999</v>
      </c>
      <c r="BG478" s="146">
        <v>11.013249999999999</v>
      </c>
      <c r="BH478" s="146">
        <v>11.013249999999999</v>
      </c>
      <c r="BI478" s="148">
        <v>11.013249999999999</v>
      </c>
      <c r="BJ478" s="148">
        <v>44.052999999999997</v>
      </c>
      <c r="BK478" s="117"/>
      <c r="BL478" s="71"/>
      <c r="BM478" s="71"/>
      <c r="BN478" s="71"/>
      <c r="BO478" s="142"/>
      <c r="BP478" s="172"/>
    </row>
    <row r="479" spans="1:68" ht="12.75" customHeight="1">
      <c r="A479" s="108"/>
      <c r="B479" s="109"/>
      <c r="C479" s="108"/>
      <c r="D479" s="108"/>
      <c r="E479" s="110"/>
      <c r="F479" s="71"/>
      <c r="G479" s="71"/>
      <c r="H479" s="71"/>
      <c r="I479" s="71"/>
      <c r="J479" s="118"/>
      <c r="K479" s="118"/>
      <c r="L479" s="118"/>
      <c r="M479" s="118"/>
      <c r="N479" s="118"/>
      <c r="O479" s="118"/>
      <c r="P479" s="118"/>
      <c r="Q479" s="118"/>
      <c r="R479" s="118"/>
      <c r="S479" s="118"/>
      <c r="T479" s="118"/>
      <c r="U479" s="118"/>
      <c r="V479" s="118"/>
      <c r="W479" s="118"/>
      <c r="X479" s="118"/>
      <c r="Y479" s="118"/>
      <c r="Z479" s="118"/>
      <c r="AA479" s="118"/>
      <c r="AB479" s="118"/>
      <c r="AC479" s="118"/>
      <c r="AD479" s="118"/>
      <c r="AE479" s="118"/>
      <c r="AF479" s="118"/>
      <c r="AG479" s="118"/>
      <c r="AH479" s="118"/>
      <c r="AI479" s="118"/>
      <c r="AJ479" s="118"/>
      <c r="AK479" s="118"/>
      <c r="AL479" s="118"/>
      <c r="AM479" s="118"/>
      <c r="AN479" s="118"/>
      <c r="AO479" s="118"/>
      <c r="AP479" s="118"/>
      <c r="AQ479" s="118"/>
      <c r="AR479" s="118"/>
      <c r="AS479" s="118"/>
      <c r="AT479" s="118"/>
      <c r="AU479" s="118"/>
      <c r="AV479" s="71"/>
      <c r="AW479" s="71"/>
      <c r="AX479" s="71"/>
      <c r="AY479" s="71"/>
      <c r="AZ479" s="71"/>
      <c r="BA479" s="71"/>
      <c r="BB479" s="71"/>
      <c r="BC479" s="111"/>
      <c r="BD479" s="109"/>
      <c r="BE479" s="108"/>
      <c r="BF479" s="112"/>
      <c r="BG479" s="71"/>
      <c r="BH479" s="71"/>
      <c r="BI479" s="113"/>
      <c r="BJ479" s="113"/>
      <c r="BK479" s="107"/>
      <c r="BL479" s="71"/>
      <c r="BM479" s="71"/>
      <c r="BN479" s="71"/>
      <c r="BO479" s="118"/>
      <c r="BP479" s="118"/>
    </row>
    <row r="480" spans="1:68" ht="12.75" customHeight="1">
      <c r="A480" s="108"/>
      <c r="B480" s="109"/>
      <c r="C480" s="108"/>
      <c r="D480" s="108"/>
      <c r="E480" s="110"/>
      <c r="F480" s="71"/>
      <c r="G480" s="71"/>
      <c r="H480" s="71"/>
      <c r="I480" s="71"/>
      <c r="J480" s="118"/>
      <c r="K480" s="118"/>
      <c r="L480" s="118"/>
      <c r="M480" s="118"/>
      <c r="N480" s="118"/>
      <c r="O480" s="118"/>
      <c r="P480" s="118"/>
      <c r="Q480" s="118"/>
      <c r="R480" s="118"/>
      <c r="S480" s="118"/>
      <c r="T480" s="118"/>
      <c r="U480" s="118"/>
      <c r="V480" s="118"/>
      <c r="W480" s="118"/>
      <c r="X480" s="118"/>
      <c r="Y480" s="118"/>
      <c r="Z480" s="118"/>
      <c r="AA480" s="118"/>
      <c r="AB480" s="118"/>
      <c r="AC480" s="118"/>
      <c r="AD480" s="118"/>
      <c r="AE480" s="118"/>
      <c r="AF480" s="118"/>
      <c r="AG480" s="118"/>
      <c r="AH480" s="118"/>
      <c r="AI480" s="118"/>
      <c r="AJ480" s="118"/>
      <c r="AK480" s="118"/>
      <c r="AL480" s="118"/>
      <c r="AM480" s="118"/>
      <c r="AN480" s="118"/>
      <c r="AO480" s="118"/>
      <c r="AP480" s="118"/>
      <c r="AQ480" s="118"/>
      <c r="AR480" s="118"/>
      <c r="AS480" s="118"/>
      <c r="AT480" s="118"/>
      <c r="AU480" s="118"/>
      <c r="AV480" s="71"/>
      <c r="AW480" s="71"/>
      <c r="AX480" s="71"/>
      <c r="AY480" s="71"/>
      <c r="AZ480" s="71"/>
      <c r="BA480" s="71"/>
      <c r="BB480" s="71"/>
      <c r="BC480" s="111"/>
      <c r="BD480" s="109"/>
      <c r="BE480" s="108"/>
      <c r="BF480" s="112"/>
      <c r="BG480" s="71"/>
      <c r="BH480" s="71"/>
      <c r="BI480" s="113"/>
      <c r="BJ480" s="113"/>
      <c r="BK480" s="107"/>
      <c r="BL480" s="71"/>
      <c r="BM480" s="71"/>
      <c r="BN480" s="71"/>
      <c r="BO480" s="118"/>
      <c r="BP480" s="118"/>
    </row>
    <row r="481" spans="1:68" ht="12.75" customHeight="1">
      <c r="A481" s="114"/>
      <c r="B481" s="109">
        <v>204410</v>
      </c>
      <c r="C481" s="114" t="s">
        <v>471</v>
      </c>
      <c r="D481" s="114" t="s">
        <v>472</v>
      </c>
      <c r="E481" s="110"/>
      <c r="F481" s="89"/>
      <c r="G481" s="89"/>
      <c r="H481" s="89"/>
      <c r="I481" s="116"/>
      <c r="J481" s="117">
        <v>-2446.2955499999998</v>
      </c>
      <c r="K481" s="117">
        <v>10.232735</v>
      </c>
      <c r="L481" s="117">
        <v>-19.620563999999998</v>
      </c>
      <c r="M481" s="117">
        <v>-115.045812</v>
      </c>
      <c r="N481" s="117">
        <v>-182.56492399999999</v>
      </c>
      <c r="O481" s="117">
        <v>-144.89372699999998</v>
      </c>
      <c r="P481" s="117">
        <v>-104.155548</v>
      </c>
      <c r="Q481" s="117">
        <v>37.145868</v>
      </c>
      <c r="R481" s="117">
        <v>10.070606999999999</v>
      </c>
      <c r="S481" s="117">
        <v>-43.927667</v>
      </c>
      <c r="T481" s="117">
        <v>-47.548442999999999</v>
      </c>
      <c r="U481" s="117">
        <v>2.2354999999762981E-4</v>
      </c>
      <c r="V481" s="117">
        <v>-42.921999999999997</v>
      </c>
      <c r="W481" s="117">
        <v>-26.315999999999999</v>
      </c>
      <c r="X481" s="117">
        <v>-117.012</v>
      </c>
      <c r="Y481" s="117">
        <v>-146.345</v>
      </c>
      <c r="Z481" s="117">
        <v>-141.71199999999999</v>
      </c>
      <c r="AA481" s="117">
        <v>-271.26400000000001</v>
      </c>
      <c r="AB481" s="117">
        <v>-36.186</v>
      </c>
      <c r="AC481" s="117">
        <v>-56.478999999999999</v>
      </c>
      <c r="AD481" s="117">
        <v>-141.56799999999998</v>
      </c>
      <c r="AE481" s="117">
        <v>12.206999999999999</v>
      </c>
      <c r="AF481" s="117">
        <v>-33.065999999999995</v>
      </c>
      <c r="AG481" s="117">
        <v>5.9889999999999999</v>
      </c>
      <c r="AH481" s="117">
        <v>84.045999999999992</v>
      </c>
      <c r="AI481" s="117">
        <v>-8.0867105401447361</v>
      </c>
      <c r="AJ481" s="117">
        <v>-8.0867105401447361</v>
      </c>
      <c r="AK481" s="117">
        <v>-8.0867105401447361</v>
      </c>
      <c r="AL481" s="117">
        <v>-8.0867105401447361</v>
      </c>
      <c r="AM481" s="117">
        <v>-8.0867105401447361</v>
      </c>
      <c r="AN481" s="117">
        <v>-8.0867105401447361</v>
      </c>
      <c r="AO481" s="117">
        <v>-8.0867105401447361</v>
      </c>
      <c r="AP481" s="117">
        <v>-8.0867105401447361</v>
      </c>
      <c r="AQ481" s="117">
        <v>-8.0867105401447361</v>
      </c>
      <c r="AR481" s="117">
        <v>-8.0867105401447361</v>
      </c>
      <c r="AS481" s="117">
        <v>-8.0867105401447361</v>
      </c>
      <c r="AT481" s="107"/>
      <c r="AU481" s="107"/>
      <c r="AV481" s="89"/>
      <c r="AW481" s="89"/>
      <c r="AX481" s="89"/>
      <c r="AY481" s="89"/>
      <c r="AZ481" s="89"/>
      <c r="BA481" s="89"/>
      <c r="BB481" s="89"/>
      <c r="BC481" s="166"/>
      <c r="BD481" s="109">
        <v>204410</v>
      </c>
      <c r="BE481" s="114" t="s">
        <v>471</v>
      </c>
      <c r="BF481" s="147">
        <v>-2.021677635036184</v>
      </c>
      <c r="BG481" s="146">
        <v>-2.021677635036184</v>
      </c>
      <c r="BH481" s="146">
        <v>-2.021677635036184</v>
      </c>
      <c r="BI481" s="148">
        <v>-2.021677635036184</v>
      </c>
      <c r="BJ481" s="148">
        <v>-8.0867105401447361</v>
      </c>
      <c r="BK481" s="117"/>
      <c r="BL481" s="89"/>
      <c r="BM481" s="89"/>
      <c r="BN481" s="89"/>
      <c r="BO481" s="117"/>
      <c r="BP481" s="117"/>
    </row>
    <row r="482" spans="1:68" ht="12.75" customHeight="1">
      <c r="A482" s="108"/>
      <c r="B482" s="109"/>
      <c r="C482" s="108"/>
      <c r="D482" s="108"/>
      <c r="E482" s="110"/>
      <c r="F482" s="71"/>
      <c r="G482" s="71"/>
      <c r="H482" s="71"/>
      <c r="I482" s="71"/>
      <c r="J482" s="118"/>
      <c r="K482" s="118"/>
      <c r="L482" s="118"/>
      <c r="M482" s="118"/>
      <c r="N482" s="118"/>
      <c r="O482" s="118"/>
      <c r="P482" s="118"/>
      <c r="Q482" s="118"/>
      <c r="R482" s="118"/>
      <c r="S482" s="118"/>
      <c r="T482" s="118"/>
      <c r="U482" s="118"/>
      <c r="V482" s="118"/>
      <c r="W482" s="118"/>
      <c r="X482" s="118"/>
      <c r="Y482" s="118"/>
      <c r="Z482" s="118"/>
      <c r="AA482" s="118"/>
      <c r="AB482" s="118"/>
      <c r="AC482" s="118"/>
      <c r="AD482" s="118"/>
      <c r="AE482" s="118"/>
      <c r="AF482" s="118"/>
      <c r="AG482" s="118"/>
      <c r="AH482" s="118"/>
      <c r="AI482" s="118"/>
      <c r="AJ482" s="118"/>
      <c r="AK482" s="118"/>
      <c r="AL482" s="118"/>
      <c r="AM482" s="118"/>
      <c r="AN482" s="118"/>
      <c r="AO482" s="118"/>
      <c r="AP482" s="118"/>
      <c r="AQ482" s="118"/>
      <c r="AR482" s="118"/>
      <c r="AS482" s="118"/>
      <c r="AT482" s="118"/>
      <c r="AU482" s="118"/>
      <c r="AV482" s="71"/>
      <c r="AW482" s="71"/>
      <c r="AX482" s="71"/>
      <c r="AY482" s="71"/>
      <c r="AZ482" s="71"/>
      <c r="BA482" s="71"/>
      <c r="BB482" s="71"/>
      <c r="BC482" s="111"/>
      <c r="BD482" s="109"/>
      <c r="BE482" s="108" t="s">
        <v>473</v>
      </c>
      <c r="BF482" s="124">
        <v>0.25</v>
      </c>
      <c r="BG482" s="125">
        <v>0.25</v>
      </c>
      <c r="BH482" s="125">
        <v>0.25</v>
      </c>
      <c r="BI482" s="126">
        <v>0.25</v>
      </c>
      <c r="BJ482" s="126">
        <v>1</v>
      </c>
      <c r="BK482" s="107"/>
      <c r="BL482" s="71"/>
      <c r="BM482" s="71"/>
      <c r="BN482" s="71"/>
      <c r="BO482" s="118"/>
      <c r="BP482" s="118"/>
    </row>
    <row r="483" spans="1:68" ht="12.75" customHeight="1">
      <c r="A483" s="114"/>
      <c r="B483" s="109">
        <v>201390</v>
      </c>
      <c r="C483" s="169" t="s">
        <v>474</v>
      </c>
      <c r="D483" s="169" t="s">
        <v>475</v>
      </c>
      <c r="E483" s="110"/>
      <c r="F483" s="89"/>
      <c r="G483" s="89"/>
      <c r="H483" s="89"/>
      <c r="I483" s="116"/>
      <c r="J483" s="117">
        <v>178.97178399999999</v>
      </c>
      <c r="K483" s="117">
        <v>511.96277599999996</v>
      </c>
      <c r="L483" s="117">
        <v>121.86378999999999</v>
      </c>
      <c r="M483" s="117">
        <v>119.66692599999999</v>
      </c>
      <c r="N483" s="117">
        <v>100.731571</v>
      </c>
      <c r="O483" s="117">
        <v>56.929372000000001</v>
      </c>
      <c r="P483" s="117">
        <v>74.349762999999996</v>
      </c>
      <c r="Q483" s="117">
        <v>103.769784</v>
      </c>
      <c r="R483" s="117">
        <v>237.26084999999998</v>
      </c>
      <c r="S483" s="117">
        <v>299.56122999999997</v>
      </c>
      <c r="T483" s="117">
        <v>327.24248699999998</v>
      </c>
      <c r="U483" s="117">
        <v>-2.7133000003232155E-4</v>
      </c>
      <c r="V483" s="117">
        <v>153.50899999999999</v>
      </c>
      <c r="W483" s="117">
        <v>166.495</v>
      </c>
      <c r="X483" s="117">
        <v>225.90199999999999</v>
      </c>
      <c r="Y483" s="117">
        <v>251.542</v>
      </c>
      <c r="Z483" s="117">
        <v>317.25599999999997</v>
      </c>
      <c r="AA483" s="117">
        <v>360.97800000000001</v>
      </c>
      <c r="AB483" s="117">
        <v>257.05</v>
      </c>
      <c r="AC483" s="117">
        <v>228.191</v>
      </c>
      <c r="AD483" s="117">
        <v>382.33799999999997</v>
      </c>
      <c r="AE483" s="117">
        <v>349.16999999999996</v>
      </c>
      <c r="AF483" s="117">
        <v>435.786</v>
      </c>
      <c r="AG483" s="117">
        <v>504.78799999999995</v>
      </c>
      <c r="AH483" s="117">
        <v>839.95699999999999</v>
      </c>
      <c r="AI483" s="117">
        <v>659.01051174026122</v>
      </c>
      <c r="AJ483" s="117">
        <v>659.01051174026122</v>
      </c>
      <c r="AK483" s="117">
        <v>659.01051174026122</v>
      </c>
      <c r="AL483" s="117">
        <v>659.01051174026122</v>
      </c>
      <c r="AM483" s="117">
        <v>659.01051174026122</v>
      </c>
      <c r="AN483" s="117">
        <v>659.01051174026122</v>
      </c>
      <c r="AO483" s="117">
        <v>659.01051174026122</v>
      </c>
      <c r="AP483" s="117">
        <v>659.01051174026122</v>
      </c>
      <c r="AQ483" s="117">
        <v>659.01051174026122</v>
      </c>
      <c r="AR483" s="117">
        <v>659.01051174026122</v>
      </c>
      <c r="AS483" s="117">
        <v>659.01051174026122</v>
      </c>
      <c r="AT483" s="107"/>
      <c r="AU483" s="107"/>
      <c r="AV483" s="89"/>
      <c r="AW483" s="89"/>
      <c r="AX483" s="89"/>
      <c r="AY483" s="89"/>
      <c r="AZ483" s="89"/>
      <c r="BA483" s="89"/>
      <c r="BB483" s="89"/>
      <c r="BC483" s="166"/>
      <c r="BD483" s="109">
        <v>201390</v>
      </c>
      <c r="BE483" s="169" t="s">
        <v>474</v>
      </c>
      <c r="BF483" s="147">
        <v>164.75262793506531</v>
      </c>
      <c r="BG483" s="146">
        <v>164.75262793506531</v>
      </c>
      <c r="BH483" s="146">
        <v>164.75262793506531</v>
      </c>
      <c r="BI483" s="148">
        <v>164.75262793506533</v>
      </c>
      <c r="BJ483" s="148">
        <v>659.01051174026122</v>
      </c>
      <c r="BK483" s="117"/>
      <c r="BL483" s="89"/>
      <c r="BM483" s="89"/>
      <c r="BN483" s="89"/>
      <c r="BO483" s="117"/>
      <c r="BP483" s="117"/>
    </row>
    <row r="484" spans="1:68" ht="12.75" customHeight="1">
      <c r="A484" s="114"/>
      <c r="B484" s="149"/>
      <c r="C484" s="169"/>
      <c r="D484" s="169"/>
      <c r="E484" s="110"/>
      <c r="F484" s="89"/>
      <c r="G484" s="89"/>
      <c r="H484" s="89"/>
      <c r="I484" s="116"/>
      <c r="J484" s="117"/>
      <c r="K484" s="117"/>
      <c r="L484" s="117"/>
      <c r="M484" s="117"/>
      <c r="N484" s="117"/>
      <c r="O484" s="117"/>
      <c r="P484" s="117"/>
      <c r="Q484" s="117"/>
      <c r="R484" s="117"/>
      <c r="S484" s="117"/>
      <c r="T484" s="117"/>
      <c r="U484" s="117"/>
      <c r="V484" s="117"/>
      <c r="W484" s="117"/>
      <c r="X484" s="117"/>
      <c r="Y484" s="117"/>
      <c r="Z484" s="117"/>
      <c r="AA484" s="117"/>
      <c r="AB484" s="117"/>
      <c r="AC484" s="117"/>
      <c r="AD484" s="117"/>
      <c r="AE484" s="117"/>
      <c r="AF484" s="117"/>
      <c r="AG484" s="117"/>
      <c r="AH484" s="117"/>
      <c r="AI484" s="117"/>
      <c r="AJ484" s="117"/>
      <c r="AK484" s="117"/>
      <c r="AL484" s="117"/>
      <c r="AM484" s="117"/>
      <c r="AN484" s="117"/>
      <c r="AO484" s="117"/>
      <c r="AP484" s="117"/>
      <c r="AQ484" s="117"/>
      <c r="AR484" s="117"/>
      <c r="AS484" s="117"/>
      <c r="AT484" s="107"/>
      <c r="AU484" s="107"/>
      <c r="AV484" s="89"/>
      <c r="AW484" s="89"/>
      <c r="AX484" s="89"/>
      <c r="AY484" s="89"/>
      <c r="AZ484" s="89"/>
      <c r="BA484" s="89"/>
      <c r="BB484" s="89"/>
      <c r="BC484" s="166"/>
      <c r="BD484" s="149"/>
      <c r="BE484" s="169" t="s">
        <v>476</v>
      </c>
      <c r="BF484" s="124">
        <v>0.25</v>
      </c>
      <c r="BG484" s="125">
        <v>0.25</v>
      </c>
      <c r="BH484" s="125">
        <v>0.25</v>
      </c>
      <c r="BI484" s="126">
        <v>0.25000000000000006</v>
      </c>
      <c r="BJ484" s="126">
        <v>1</v>
      </c>
      <c r="BK484" s="107"/>
      <c r="BL484" s="89"/>
      <c r="BM484" s="89"/>
      <c r="BN484" s="89"/>
      <c r="BO484" s="117"/>
      <c r="BP484" s="117"/>
    </row>
    <row r="485" spans="1:68" ht="12.75" customHeight="1">
      <c r="A485" s="161"/>
      <c r="B485" s="149">
        <v>201420</v>
      </c>
      <c r="C485" s="123" t="s">
        <v>160</v>
      </c>
      <c r="D485" s="123" t="s">
        <v>477</v>
      </c>
      <c r="E485" s="152"/>
      <c r="F485" s="71"/>
      <c r="G485" s="71"/>
      <c r="H485" s="71"/>
      <c r="I485" s="146"/>
      <c r="J485" s="142">
        <v>26.073387999999998</v>
      </c>
      <c r="K485" s="142">
        <v>25.429503</v>
      </c>
      <c r="L485" s="142">
        <v>11.502606</v>
      </c>
      <c r="M485" s="142">
        <v>28.697275999999999</v>
      </c>
      <c r="N485" s="142">
        <v>36.584029999999998</v>
      </c>
      <c r="O485" s="142">
        <v>18.119844999999998</v>
      </c>
      <c r="P485" s="142">
        <v>21.056153999999999</v>
      </c>
      <c r="Q485" s="142">
        <v>18.696109</v>
      </c>
      <c r="R485" s="142">
        <v>209.217626</v>
      </c>
      <c r="S485" s="142">
        <v>218.74762199999998</v>
      </c>
      <c r="T485" s="142">
        <v>196.56985599999999</v>
      </c>
      <c r="U485" s="142">
        <v>0</v>
      </c>
      <c r="V485" s="142">
        <v>52.777999999999999</v>
      </c>
      <c r="W485" s="142">
        <v>92.728999999999999</v>
      </c>
      <c r="X485" s="142">
        <v>111.94</v>
      </c>
      <c r="Y485" s="142">
        <v>206.078</v>
      </c>
      <c r="Z485" s="142">
        <v>234.36499999999998</v>
      </c>
      <c r="AA485" s="142">
        <v>258.952</v>
      </c>
      <c r="AB485" s="142">
        <v>152.06100000000001</v>
      </c>
      <c r="AC485" s="142">
        <v>150.60899999999998</v>
      </c>
      <c r="AD485" s="142">
        <v>242.45499999999998</v>
      </c>
      <c r="AE485" s="142">
        <v>246.768</v>
      </c>
      <c r="AF485" s="142">
        <v>290.44900000000001</v>
      </c>
      <c r="AG485" s="142">
        <v>252.08499999999998</v>
      </c>
      <c r="AH485" s="142">
        <v>421.63899999999995</v>
      </c>
      <c r="AI485" s="142">
        <v>246.21351174026123</v>
      </c>
      <c r="AJ485" s="142">
        <v>246.21351174026123</v>
      </c>
      <c r="AK485" s="142">
        <v>246.21351174026123</v>
      </c>
      <c r="AL485" s="142">
        <v>246.21351174026123</v>
      </c>
      <c r="AM485" s="142">
        <v>246.21351174026123</v>
      </c>
      <c r="AN485" s="142">
        <v>246.21351174026123</v>
      </c>
      <c r="AO485" s="142">
        <v>246.21351174026123</v>
      </c>
      <c r="AP485" s="142">
        <v>246.21351174026123</v>
      </c>
      <c r="AQ485" s="142">
        <v>246.21351174026123</v>
      </c>
      <c r="AR485" s="142">
        <v>246.21351174026123</v>
      </c>
      <c r="AS485" s="142">
        <v>246.21351174026123</v>
      </c>
      <c r="AT485" s="118"/>
      <c r="AU485" s="118"/>
      <c r="AV485" s="71"/>
      <c r="AW485" s="71"/>
      <c r="AX485" s="71"/>
      <c r="AY485" s="71"/>
      <c r="AZ485" s="71"/>
      <c r="BA485" s="71"/>
      <c r="BB485" s="71"/>
      <c r="BC485" s="163"/>
      <c r="BD485" s="149">
        <v>201420</v>
      </c>
      <c r="BE485" s="123" t="s">
        <v>160</v>
      </c>
      <c r="BF485" s="147">
        <v>61.553377935065306</v>
      </c>
      <c r="BG485" s="146">
        <v>61.553377935065306</v>
      </c>
      <c r="BH485" s="146">
        <v>61.553377935065306</v>
      </c>
      <c r="BI485" s="148">
        <v>61.553377935065299</v>
      </c>
      <c r="BJ485" s="148">
        <v>246.21351174026123</v>
      </c>
      <c r="BK485" s="117"/>
      <c r="BL485" s="71"/>
      <c r="BM485" s="71"/>
      <c r="BN485" s="71"/>
      <c r="BO485" s="142"/>
      <c r="BP485" s="142"/>
    </row>
    <row r="486" spans="1:68" ht="12.75" customHeight="1">
      <c r="A486" s="108"/>
      <c r="B486" s="149">
        <v>201520</v>
      </c>
      <c r="C486" s="123" t="s">
        <v>478</v>
      </c>
      <c r="D486" s="123" t="s">
        <v>479</v>
      </c>
      <c r="E486" s="152"/>
      <c r="F486" s="71"/>
      <c r="G486" s="71"/>
      <c r="H486" s="71"/>
      <c r="I486" s="146"/>
      <c r="J486" s="142">
        <v>124.57906299999999</v>
      </c>
      <c r="K486" s="142">
        <v>40.084274000000001</v>
      </c>
      <c r="L486" s="142">
        <v>62.348891999999999</v>
      </c>
      <c r="M486" s="142">
        <v>7.0936809999999992</v>
      </c>
      <c r="N486" s="142">
        <v>8.3958700000000004</v>
      </c>
      <c r="O486" s="142">
        <v>6.3681799999999997</v>
      </c>
      <c r="P486" s="142">
        <v>17.652094999999999</v>
      </c>
      <c r="Q486" s="142">
        <v>10.388157</v>
      </c>
      <c r="R486" s="142">
        <v>9.2820389999999993</v>
      </c>
      <c r="S486" s="142">
        <v>9.2137659999999997</v>
      </c>
      <c r="T486" s="142">
        <v>8.2067479999999993</v>
      </c>
      <c r="U486" s="142">
        <v>0</v>
      </c>
      <c r="V486" s="142">
        <v>3.411</v>
      </c>
      <c r="W486" s="142">
        <v>27.68</v>
      </c>
      <c r="X486" s="142">
        <v>22.452999999999999</v>
      </c>
      <c r="Y486" s="142">
        <v>5.2429999999999994</v>
      </c>
      <c r="Z486" s="142">
        <v>1.506</v>
      </c>
      <c r="AA486" s="142">
        <v>6.5299999999999994</v>
      </c>
      <c r="AB486" s="142">
        <v>9.859</v>
      </c>
      <c r="AC486" s="142">
        <v>3.6349999999999998</v>
      </c>
      <c r="AD486" s="142">
        <v>7.7669999999999995</v>
      </c>
      <c r="AE486" s="142">
        <v>12.475</v>
      </c>
      <c r="AF486" s="142">
        <v>7.9719999999999995</v>
      </c>
      <c r="AG486" s="142">
        <v>12.426</v>
      </c>
      <c r="AH486" s="142">
        <v>5.5209999999999999</v>
      </c>
      <c r="AI486" s="172">
        <v>0</v>
      </c>
      <c r="AJ486" s="172">
        <v>0</v>
      </c>
      <c r="AK486" s="172">
        <v>0</v>
      </c>
      <c r="AL486" s="172">
        <v>0</v>
      </c>
      <c r="AM486" s="172">
        <v>0</v>
      </c>
      <c r="AN486" s="172">
        <v>0</v>
      </c>
      <c r="AO486" s="172">
        <v>0</v>
      </c>
      <c r="AP486" s="172">
        <v>0</v>
      </c>
      <c r="AQ486" s="172">
        <v>0</v>
      </c>
      <c r="AR486" s="172">
        <v>0</v>
      </c>
      <c r="AS486" s="172">
        <v>0</v>
      </c>
      <c r="AT486" s="118"/>
      <c r="AU486" s="118"/>
      <c r="AV486" s="71"/>
      <c r="AW486" s="71"/>
      <c r="AX486" s="71"/>
      <c r="AY486" s="71"/>
      <c r="AZ486" s="71"/>
      <c r="BA486" s="71"/>
      <c r="BB486" s="71"/>
      <c r="BC486" s="111"/>
      <c r="BD486" s="149">
        <v>201520</v>
      </c>
      <c r="BE486" s="123" t="s">
        <v>478</v>
      </c>
      <c r="BF486" s="147">
        <v>0</v>
      </c>
      <c r="BG486" s="146">
        <v>0</v>
      </c>
      <c r="BH486" s="146">
        <v>0</v>
      </c>
      <c r="BI486" s="148">
        <v>0</v>
      </c>
      <c r="BJ486" s="148">
        <v>0</v>
      </c>
      <c r="BK486" s="117"/>
      <c r="BL486" s="71"/>
      <c r="BM486" s="71"/>
      <c r="BN486" s="71"/>
      <c r="BO486" s="142"/>
      <c r="BP486" s="172"/>
    </row>
    <row r="487" spans="1:68" ht="12.75" customHeight="1">
      <c r="A487" s="108"/>
      <c r="B487" s="109">
        <v>201391</v>
      </c>
      <c r="C487" s="123" t="s">
        <v>480</v>
      </c>
      <c r="D487" s="123" t="s">
        <v>481</v>
      </c>
      <c r="E487" s="110"/>
      <c r="F487" s="71"/>
      <c r="G487" s="71"/>
      <c r="H487" s="71"/>
      <c r="I487" s="146"/>
      <c r="J487" s="142">
        <v>28.319333</v>
      </c>
      <c r="K487" s="142">
        <v>446.44899899999996</v>
      </c>
      <c r="L487" s="142">
        <v>48.012291999999995</v>
      </c>
      <c r="M487" s="142">
        <v>83.875968999999984</v>
      </c>
      <c r="N487" s="142">
        <v>55.751671000000002</v>
      </c>
      <c r="O487" s="142">
        <v>32.441347</v>
      </c>
      <c r="P487" s="142">
        <v>35.641514000000001</v>
      </c>
      <c r="Q487" s="142">
        <v>74.685518000000002</v>
      </c>
      <c r="R487" s="142">
        <v>18.761184999999983</v>
      </c>
      <c r="S487" s="142">
        <v>71.599841999999995</v>
      </c>
      <c r="T487" s="142">
        <v>122.46588299999999</v>
      </c>
      <c r="U487" s="142">
        <v>-2.7133000003232155E-4</v>
      </c>
      <c r="V487" s="142">
        <v>97.32</v>
      </c>
      <c r="W487" s="142">
        <v>46.086000000000006</v>
      </c>
      <c r="X487" s="142">
        <v>91.508999999999986</v>
      </c>
      <c r="Y487" s="142">
        <v>40.220999999999997</v>
      </c>
      <c r="Z487" s="142">
        <v>81.384999999999991</v>
      </c>
      <c r="AA487" s="142">
        <v>95.496000000000009</v>
      </c>
      <c r="AB487" s="142">
        <v>95.13000000000001</v>
      </c>
      <c r="AC487" s="142">
        <v>73.947000000000017</v>
      </c>
      <c r="AD487" s="142">
        <v>132.11599999999999</v>
      </c>
      <c r="AE487" s="142">
        <v>89.926999999999964</v>
      </c>
      <c r="AF487" s="142">
        <v>137.36499999999998</v>
      </c>
      <c r="AG487" s="142">
        <v>240.27699999999999</v>
      </c>
      <c r="AH487" s="142">
        <v>412.79700000000003</v>
      </c>
      <c r="AI487" s="172">
        <v>412.79700000000003</v>
      </c>
      <c r="AJ487" s="172">
        <v>412.79700000000003</v>
      </c>
      <c r="AK487" s="172">
        <v>412.79700000000003</v>
      </c>
      <c r="AL487" s="172">
        <v>412.79700000000003</v>
      </c>
      <c r="AM487" s="172">
        <v>412.79700000000003</v>
      </c>
      <c r="AN487" s="172">
        <v>412.79700000000003</v>
      </c>
      <c r="AO487" s="172">
        <v>412.79700000000003</v>
      </c>
      <c r="AP487" s="172">
        <v>412.79700000000003</v>
      </c>
      <c r="AQ487" s="172">
        <v>412.79700000000003</v>
      </c>
      <c r="AR487" s="172">
        <v>412.79700000000003</v>
      </c>
      <c r="AS487" s="172">
        <v>412.79700000000003</v>
      </c>
      <c r="AT487" s="118"/>
      <c r="AU487" s="118"/>
      <c r="AV487" s="71"/>
      <c r="AW487" s="71"/>
      <c r="AX487" s="71"/>
      <c r="AY487" s="71"/>
      <c r="AZ487" s="71"/>
      <c r="BA487" s="71"/>
      <c r="BB487" s="71"/>
      <c r="BC487" s="111"/>
      <c r="BD487" s="109">
        <v>201391</v>
      </c>
      <c r="BE487" s="123" t="s">
        <v>480</v>
      </c>
      <c r="BF487" s="147">
        <v>103.19925000000001</v>
      </c>
      <c r="BG487" s="146">
        <v>103.19925000000001</v>
      </c>
      <c r="BH487" s="146">
        <v>103.19925000000001</v>
      </c>
      <c r="BI487" s="148">
        <v>103.19925000000001</v>
      </c>
      <c r="BJ487" s="148">
        <v>412.79700000000003</v>
      </c>
      <c r="BK487" s="117"/>
      <c r="BL487" s="71"/>
      <c r="BM487" s="71"/>
      <c r="BN487" s="71"/>
      <c r="BO487" s="142"/>
      <c r="BP487" s="172"/>
    </row>
    <row r="488" spans="1:68" ht="12.75" customHeight="1">
      <c r="A488" s="108"/>
      <c r="B488" s="109"/>
      <c r="C488" s="123"/>
      <c r="D488" s="123"/>
      <c r="E488" s="110"/>
      <c r="F488" s="71"/>
      <c r="G488" s="71"/>
      <c r="H488" s="71"/>
      <c r="I488" s="71"/>
      <c r="J488" s="118"/>
      <c r="K488" s="118"/>
      <c r="L488" s="118"/>
      <c r="M488" s="118"/>
      <c r="N488" s="118"/>
      <c r="O488" s="118"/>
      <c r="P488" s="118"/>
      <c r="Q488" s="118"/>
      <c r="R488" s="118"/>
      <c r="S488" s="118"/>
      <c r="T488" s="118"/>
      <c r="U488" s="118"/>
      <c r="V488" s="118"/>
      <c r="W488" s="118"/>
      <c r="X488" s="118"/>
      <c r="Y488" s="118"/>
      <c r="Z488" s="118"/>
      <c r="AA488" s="118"/>
      <c r="AB488" s="118"/>
      <c r="AC488" s="118"/>
      <c r="AD488" s="118"/>
      <c r="AE488" s="118"/>
      <c r="AF488" s="118"/>
      <c r="AG488" s="118"/>
      <c r="AH488" s="118"/>
      <c r="AI488" s="118"/>
      <c r="AJ488" s="118"/>
      <c r="AK488" s="118"/>
      <c r="AL488" s="118"/>
      <c r="AM488" s="118"/>
      <c r="AN488" s="118"/>
      <c r="AO488" s="118"/>
      <c r="AP488" s="118"/>
      <c r="AQ488" s="118"/>
      <c r="AR488" s="118"/>
      <c r="AS488" s="118"/>
      <c r="AT488" s="118"/>
      <c r="AU488" s="118"/>
      <c r="AV488" s="71"/>
      <c r="AW488" s="71"/>
      <c r="AX488" s="71"/>
      <c r="AY488" s="71"/>
      <c r="AZ488" s="71"/>
      <c r="BA488" s="71"/>
      <c r="BB488" s="71"/>
      <c r="BC488" s="111"/>
      <c r="BD488" s="109"/>
      <c r="BE488" s="123"/>
      <c r="BF488" s="112"/>
      <c r="BG488" s="71"/>
      <c r="BH488" s="71"/>
      <c r="BI488" s="113"/>
      <c r="BJ488" s="113"/>
      <c r="BK488" s="107"/>
      <c r="BL488" s="71"/>
      <c r="BM488" s="71"/>
      <c r="BN488" s="71"/>
      <c r="BO488" s="118"/>
      <c r="BP488" s="118"/>
    </row>
    <row r="489" spans="1:68" ht="12.75" customHeight="1">
      <c r="A489" s="114"/>
      <c r="B489" s="109">
        <v>201830</v>
      </c>
      <c r="C489" s="169" t="s">
        <v>482</v>
      </c>
      <c r="D489" s="169" t="s">
        <v>483</v>
      </c>
      <c r="E489" s="110"/>
      <c r="F489" s="89"/>
      <c r="G489" s="89"/>
      <c r="H489" s="89"/>
      <c r="I489" s="116"/>
      <c r="J489" s="117">
        <v>2625.2673339999997</v>
      </c>
      <c r="K489" s="117">
        <v>501.73004099999997</v>
      </c>
      <c r="L489" s="117">
        <v>141.484354</v>
      </c>
      <c r="M489" s="117">
        <v>234.712738</v>
      </c>
      <c r="N489" s="117">
        <v>283.29649499999999</v>
      </c>
      <c r="O489" s="117">
        <v>201.82309899999998</v>
      </c>
      <c r="P489" s="117">
        <v>178.50531100000001</v>
      </c>
      <c r="Q489" s="117">
        <v>66.623915999999994</v>
      </c>
      <c r="R489" s="117">
        <v>227.19024299999998</v>
      </c>
      <c r="S489" s="117">
        <v>343.48889700000001</v>
      </c>
      <c r="T489" s="117">
        <v>374.79093</v>
      </c>
      <c r="U489" s="117">
        <v>-4.9487999999087151E-4</v>
      </c>
      <c r="V489" s="117">
        <v>196.43099999999998</v>
      </c>
      <c r="W489" s="117">
        <v>192.81099999999998</v>
      </c>
      <c r="X489" s="117">
        <v>342.91399999999999</v>
      </c>
      <c r="Y489" s="117">
        <v>397.887</v>
      </c>
      <c r="Z489" s="117">
        <v>458.96799999999996</v>
      </c>
      <c r="AA489" s="117">
        <v>632.24199999999996</v>
      </c>
      <c r="AB489" s="117">
        <v>293.23599999999999</v>
      </c>
      <c r="AC489" s="117">
        <v>284.66999999999996</v>
      </c>
      <c r="AD489" s="117">
        <v>523.90599999999995</v>
      </c>
      <c r="AE489" s="117">
        <v>336.96299999999997</v>
      </c>
      <c r="AF489" s="117">
        <v>468.85199999999998</v>
      </c>
      <c r="AG489" s="117">
        <v>498.79899999999998</v>
      </c>
      <c r="AH489" s="117">
        <v>755.91099999999994</v>
      </c>
      <c r="AI489" s="117">
        <v>667.09722228040596</v>
      </c>
      <c r="AJ489" s="117">
        <v>667.09722228040596</v>
      </c>
      <c r="AK489" s="117">
        <v>667.09722228040596</v>
      </c>
      <c r="AL489" s="117">
        <v>667.09722228040596</v>
      </c>
      <c r="AM489" s="117">
        <v>667.09722228040596</v>
      </c>
      <c r="AN489" s="117">
        <v>667.09722228040596</v>
      </c>
      <c r="AO489" s="117">
        <v>667.09722228040596</v>
      </c>
      <c r="AP489" s="117">
        <v>667.09722228040596</v>
      </c>
      <c r="AQ489" s="117">
        <v>667.09722228040596</v>
      </c>
      <c r="AR489" s="117">
        <v>667.09722228040596</v>
      </c>
      <c r="AS489" s="117">
        <v>667.09722228040596</v>
      </c>
      <c r="AT489" s="107"/>
      <c r="AU489" s="107"/>
      <c r="AV489" s="89"/>
      <c r="AW489" s="89"/>
      <c r="AX489" s="89"/>
      <c r="AY489" s="89"/>
      <c r="AZ489" s="89"/>
      <c r="BA489" s="89"/>
      <c r="BB489" s="89"/>
      <c r="BC489" s="166"/>
      <c r="BD489" s="109">
        <v>201830</v>
      </c>
      <c r="BE489" s="169" t="s">
        <v>482</v>
      </c>
      <c r="BF489" s="147">
        <v>166.77430557010149</v>
      </c>
      <c r="BG489" s="146">
        <v>166.77430557010149</v>
      </c>
      <c r="BH489" s="146">
        <v>166.77430557010149</v>
      </c>
      <c r="BI489" s="148">
        <v>166.77430557010149</v>
      </c>
      <c r="BJ489" s="148">
        <v>667.09722228040596</v>
      </c>
      <c r="BK489" s="117"/>
      <c r="BL489" s="89"/>
      <c r="BM489" s="89"/>
      <c r="BN489" s="89"/>
      <c r="BO489" s="117"/>
      <c r="BP489" s="117"/>
    </row>
    <row r="490" spans="1:68" ht="12.75" customHeight="1">
      <c r="A490" s="108"/>
      <c r="B490" s="109"/>
      <c r="C490" s="123"/>
      <c r="D490" s="123"/>
      <c r="E490" s="110"/>
      <c r="F490" s="71"/>
      <c r="G490" s="71"/>
      <c r="H490" s="71"/>
      <c r="I490" s="71"/>
      <c r="J490" s="118"/>
      <c r="K490" s="118"/>
      <c r="L490" s="118"/>
      <c r="M490" s="118"/>
      <c r="N490" s="118"/>
      <c r="O490" s="118"/>
      <c r="P490" s="118"/>
      <c r="Q490" s="118"/>
      <c r="R490" s="118"/>
      <c r="S490" s="118"/>
      <c r="T490" s="118"/>
      <c r="U490" s="118"/>
      <c r="V490" s="118"/>
      <c r="W490" s="118"/>
      <c r="X490" s="118"/>
      <c r="Y490" s="118"/>
      <c r="Z490" s="118"/>
      <c r="AA490" s="118"/>
      <c r="AB490" s="118"/>
      <c r="AC490" s="118"/>
      <c r="AD490" s="118"/>
      <c r="AE490" s="118"/>
      <c r="AF490" s="118"/>
      <c r="AG490" s="118"/>
      <c r="AH490" s="118"/>
      <c r="AI490" s="118"/>
      <c r="AJ490" s="118"/>
      <c r="AK490" s="118"/>
      <c r="AL490" s="118"/>
      <c r="AM490" s="118"/>
      <c r="AN490" s="118"/>
      <c r="AO490" s="118"/>
      <c r="AP490" s="118"/>
      <c r="AQ490" s="118"/>
      <c r="AR490" s="118"/>
      <c r="AS490" s="118"/>
      <c r="AT490" s="118"/>
      <c r="AU490" s="118"/>
      <c r="AV490" s="71"/>
      <c r="AW490" s="71"/>
      <c r="AX490" s="71"/>
      <c r="AY490" s="71"/>
      <c r="AZ490" s="71"/>
      <c r="BA490" s="71"/>
      <c r="BB490" s="71"/>
      <c r="BC490" s="111"/>
      <c r="BD490" s="109"/>
      <c r="BE490" s="123" t="s">
        <v>484</v>
      </c>
      <c r="BF490" s="124">
        <v>0.25</v>
      </c>
      <c r="BG490" s="125">
        <v>0.25</v>
      </c>
      <c r="BH490" s="125">
        <v>0.25</v>
      </c>
      <c r="BI490" s="126">
        <v>0.25</v>
      </c>
      <c r="BJ490" s="126">
        <v>1</v>
      </c>
      <c r="BK490" s="107"/>
      <c r="BL490" s="71"/>
      <c r="BM490" s="71"/>
      <c r="BN490" s="71"/>
      <c r="BO490" s="118"/>
      <c r="BP490" s="118"/>
    </row>
    <row r="491" spans="1:68" ht="12.75" customHeight="1">
      <c r="A491" s="161"/>
      <c r="B491" s="149">
        <v>201850</v>
      </c>
      <c r="C491" s="123" t="s">
        <v>173</v>
      </c>
      <c r="D491" s="123" t="s">
        <v>485</v>
      </c>
      <c r="E491" s="152"/>
      <c r="F491" s="71"/>
      <c r="G491" s="71"/>
      <c r="H491" s="71"/>
      <c r="I491" s="146"/>
      <c r="J491" s="142">
        <v>25.24249</v>
      </c>
      <c r="K491" s="142">
        <v>38.479120999999999</v>
      </c>
      <c r="L491" s="142">
        <v>12.643111999999999</v>
      </c>
      <c r="M491" s="142">
        <v>18.103408999999999</v>
      </c>
      <c r="N491" s="142">
        <v>18.967258999999999</v>
      </c>
      <c r="O491" s="142">
        <v>21.006307</v>
      </c>
      <c r="P491" s="142">
        <v>47.571996999999996</v>
      </c>
      <c r="Q491" s="142">
        <v>19.868921</v>
      </c>
      <c r="R491" s="142">
        <v>122.99957699999999</v>
      </c>
      <c r="S491" s="142">
        <v>257.26549999999997</v>
      </c>
      <c r="T491" s="142">
        <v>220.89728199999999</v>
      </c>
      <c r="U491" s="142">
        <v>0</v>
      </c>
      <c r="V491" s="142">
        <v>56.183</v>
      </c>
      <c r="W491" s="142">
        <v>87.472999999999999</v>
      </c>
      <c r="X491" s="142">
        <v>145.107</v>
      </c>
      <c r="Y491" s="142">
        <v>196.608</v>
      </c>
      <c r="Z491" s="142">
        <v>195.00799999999998</v>
      </c>
      <c r="AA491" s="142">
        <v>301.49</v>
      </c>
      <c r="AB491" s="142">
        <v>96.11999999999999</v>
      </c>
      <c r="AC491" s="142">
        <v>108.79299999999999</v>
      </c>
      <c r="AD491" s="142">
        <v>206.995</v>
      </c>
      <c r="AE491" s="142">
        <v>114.783</v>
      </c>
      <c r="AF491" s="142">
        <v>241.042</v>
      </c>
      <c r="AG491" s="142">
        <v>256.01599999999996</v>
      </c>
      <c r="AH491" s="142">
        <v>354.76</v>
      </c>
      <c r="AI491" s="142">
        <v>269.12222228040594</v>
      </c>
      <c r="AJ491" s="142">
        <v>269.12222228040594</v>
      </c>
      <c r="AK491" s="142">
        <v>269.12222228040594</v>
      </c>
      <c r="AL491" s="142">
        <v>269.12222228040594</v>
      </c>
      <c r="AM491" s="142">
        <v>269.12222228040594</v>
      </c>
      <c r="AN491" s="142">
        <v>269.12222228040594</v>
      </c>
      <c r="AO491" s="142">
        <v>269.12222228040594</v>
      </c>
      <c r="AP491" s="142">
        <v>269.12222228040594</v>
      </c>
      <c r="AQ491" s="142">
        <v>269.12222228040594</v>
      </c>
      <c r="AR491" s="142">
        <v>269.12222228040594</v>
      </c>
      <c r="AS491" s="142">
        <v>269.12222228040594</v>
      </c>
      <c r="AT491" s="118"/>
      <c r="AU491" s="118"/>
      <c r="AV491" s="71"/>
      <c r="AW491" s="71"/>
      <c r="AX491" s="71"/>
      <c r="AY491" s="71"/>
      <c r="AZ491" s="71"/>
      <c r="BA491" s="71"/>
      <c r="BB491" s="71"/>
      <c r="BC491" s="163"/>
      <c r="BD491" s="149">
        <v>201850</v>
      </c>
      <c r="BE491" s="123" t="s">
        <v>173</v>
      </c>
      <c r="BF491" s="147">
        <v>67.280555570101484</v>
      </c>
      <c r="BG491" s="146">
        <v>67.280555570101484</v>
      </c>
      <c r="BH491" s="146">
        <v>67.280555570101484</v>
      </c>
      <c r="BI491" s="148">
        <v>67.280555570101484</v>
      </c>
      <c r="BJ491" s="148">
        <v>269.12222228040594</v>
      </c>
      <c r="BK491" s="117"/>
      <c r="BL491" s="71"/>
      <c r="BM491" s="71"/>
      <c r="BN491" s="71"/>
      <c r="BO491" s="142"/>
      <c r="BP491" s="142"/>
    </row>
    <row r="492" spans="1:68" ht="12.75" customHeight="1">
      <c r="A492" s="108"/>
      <c r="B492" s="149">
        <v>201960</v>
      </c>
      <c r="C492" s="123" t="s">
        <v>486</v>
      </c>
      <c r="D492" s="123" t="s">
        <v>487</v>
      </c>
      <c r="E492" s="152"/>
      <c r="F492" s="71"/>
      <c r="G492" s="71"/>
      <c r="H492" s="71"/>
      <c r="I492" s="146"/>
      <c r="J492" s="142">
        <v>410.21330899999998</v>
      </c>
      <c r="K492" s="142">
        <v>22.757496999999997</v>
      </c>
      <c r="L492" s="142">
        <v>6.5367639999999998</v>
      </c>
      <c r="M492" s="142">
        <v>4.9110290000000001</v>
      </c>
      <c r="N492" s="142">
        <v>1.933052</v>
      </c>
      <c r="O492" s="142">
        <v>2.0919110000000001</v>
      </c>
      <c r="P492" s="142">
        <v>0.79160999999999992</v>
      </c>
      <c r="Q492" s="142">
        <v>0.36775999999999998</v>
      </c>
      <c r="R492" s="142">
        <v>2.0935589999999999</v>
      </c>
      <c r="S492" s="142">
        <v>5.479298</v>
      </c>
      <c r="T492" s="142">
        <v>4.9011149999999999</v>
      </c>
      <c r="U492" s="142">
        <v>0</v>
      </c>
      <c r="V492" s="142">
        <v>2.3089999999999997</v>
      </c>
      <c r="W492" s="142">
        <v>4.3570000000000002</v>
      </c>
      <c r="X492" s="142">
        <v>14.210999999999999</v>
      </c>
      <c r="Y492" s="142">
        <v>4.8259999999999996</v>
      </c>
      <c r="Z492" s="142">
        <v>11.988999999999999</v>
      </c>
      <c r="AA492" s="142">
        <v>2.08</v>
      </c>
      <c r="AB492" s="142">
        <v>7.64</v>
      </c>
      <c r="AC492" s="142">
        <v>4.1769999999999996</v>
      </c>
      <c r="AD492" s="142">
        <v>13.363</v>
      </c>
      <c r="AE492" s="142">
        <v>5.6689999999999996</v>
      </c>
      <c r="AF492" s="142">
        <v>2.0609999999999999</v>
      </c>
      <c r="AG492" s="142">
        <v>2.7589999999999999</v>
      </c>
      <c r="AH492" s="142">
        <v>3.1759999999999997</v>
      </c>
      <c r="AI492" s="172">
        <v>0</v>
      </c>
      <c r="AJ492" s="172">
        <v>0</v>
      </c>
      <c r="AK492" s="172">
        <v>0</v>
      </c>
      <c r="AL492" s="172">
        <v>0</v>
      </c>
      <c r="AM492" s="172">
        <v>0</v>
      </c>
      <c r="AN492" s="172">
        <v>0</v>
      </c>
      <c r="AO492" s="172">
        <v>0</v>
      </c>
      <c r="AP492" s="172">
        <v>0</v>
      </c>
      <c r="AQ492" s="172">
        <v>0</v>
      </c>
      <c r="AR492" s="172">
        <v>0</v>
      </c>
      <c r="AS492" s="172">
        <v>0</v>
      </c>
      <c r="AT492" s="118"/>
      <c r="AU492" s="118"/>
      <c r="AV492" s="71"/>
      <c r="AW492" s="71"/>
      <c r="AX492" s="71"/>
      <c r="AY492" s="71"/>
      <c r="AZ492" s="71"/>
      <c r="BA492" s="71"/>
      <c r="BB492" s="71"/>
      <c r="BC492" s="111"/>
      <c r="BD492" s="149">
        <v>201960</v>
      </c>
      <c r="BE492" s="123" t="s">
        <v>486</v>
      </c>
      <c r="BF492" s="147">
        <v>0</v>
      </c>
      <c r="BG492" s="146">
        <v>0</v>
      </c>
      <c r="BH492" s="146">
        <v>0</v>
      </c>
      <c r="BI492" s="148">
        <v>0</v>
      </c>
      <c r="BJ492" s="148">
        <v>0</v>
      </c>
      <c r="BK492" s="107"/>
      <c r="BL492" s="71"/>
      <c r="BM492" s="71"/>
      <c r="BN492" s="71"/>
      <c r="BO492" s="142"/>
      <c r="BP492" s="172"/>
    </row>
    <row r="493" spans="1:68" ht="12.75" customHeight="1">
      <c r="A493" s="108"/>
      <c r="B493" s="109">
        <v>201831</v>
      </c>
      <c r="C493" s="123" t="s">
        <v>488</v>
      </c>
      <c r="D493" s="123" t="s">
        <v>481</v>
      </c>
      <c r="E493" s="212"/>
      <c r="F493" s="71"/>
      <c r="G493" s="71"/>
      <c r="H493" s="71"/>
      <c r="I493" s="146"/>
      <c r="J493" s="142">
        <v>2189.8115349999998</v>
      </c>
      <c r="K493" s="142">
        <v>440.49342299999995</v>
      </c>
      <c r="L493" s="142">
        <v>122.30447799999999</v>
      </c>
      <c r="M493" s="142">
        <v>211.69829999999999</v>
      </c>
      <c r="N493" s="142">
        <v>262.39618400000001</v>
      </c>
      <c r="O493" s="142">
        <v>178.72488099999998</v>
      </c>
      <c r="P493" s="142">
        <v>130.141704</v>
      </c>
      <c r="Q493" s="142">
        <v>46.387234999999997</v>
      </c>
      <c r="R493" s="142">
        <v>102.09710699999999</v>
      </c>
      <c r="S493" s="142">
        <v>80.744099000000034</v>
      </c>
      <c r="T493" s="142">
        <v>148.99253300000001</v>
      </c>
      <c r="U493" s="142">
        <v>-4.9487999999087151E-4</v>
      </c>
      <c r="V493" s="142">
        <v>137.93899999999999</v>
      </c>
      <c r="W493" s="142">
        <v>100.98099999999998</v>
      </c>
      <c r="X493" s="142">
        <v>183.596</v>
      </c>
      <c r="Y493" s="142">
        <v>196.453</v>
      </c>
      <c r="Z493" s="142">
        <v>251.97099999999998</v>
      </c>
      <c r="AA493" s="142">
        <v>328.67199999999997</v>
      </c>
      <c r="AB493" s="142">
        <v>189.476</v>
      </c>
      <c r="AC493" s="142">
        <v>171.69999999999996</v>
      </c>
      <c r="AD493" s="142">
        <v>303.54799999999994</v>
      </c>
      <c r="AE493" s="142">
        <v>216.51099999999994</v>
      </c>
      <c r="AF493" s="142">
        <v>225.74899999999997</v>
      </c>
      <c r="AG493" s="142">
        <v>240.02400000000003</v>
      </c>
      <c r="AH493" s="142">
        <v>397.97499999999997</v>
      </c>
      <c r="AI493" s="172">
        <v>397.97499999999997</v>
      </c>
      <c r="AJ493" s="172">
        <v>397.97499999999997</v>
      </c>
      <c r="AK493" s="172">
        <v>397.97499999999997</v>
      </c>
      <c r="AL493" s="172">
        <v>397.97499999999997</v>
      </c>
      <c r="AM493" s="172">
        <v>397.97499999999997</v>
      </c>
      <c r="AN493" s="172">
        <v>397.97499999999997</v>
      </c>
      <c r="AO493" s="172">
        <v>397.97499999999997</v>
      </c>
      <c r="AP493" s="172">
        <v>397.97499999999997</v>
      </c>
      <c r="AQ493" s="172">
        <v>397.97499999999997</v>
      </c>
      <c r="AR493" s="172">
        <v>397.97499999999997</v>
      </c>
      <c r="AS493" s="172">
        <v>397.97499999999997</v>
      </c>
      <c r="AT493" s="118"/>
      <c r="AU493" s="118"/>
      <c r="AV493" s="71"/>
      <c r="AW493" s="71"/>
      <c r="AX493" s="71"/>
      <c r="AY493" s="71"/>
      <c r="AZ493" s="71"/>
      <c r="BA493" s="71"/>
      <c r="BB493" s="71"/>
      <c r="BC493" s="111"/>
      <c r="BD493" s="109">
        <v>201831</v>
      </c>
      <c r="BE493" s="123" t="s">
        <v>488</v>
      </c>
      <c r="BF493" s="147">
        <v>99.493749999999991</v>
      </c>
      <c r="BG493" s="146">
        <v>99.493749999999991</v>
      </c>
      <c r="BH493" s="146">
        <v>99.493749999999991</v>
      </c>
      <c r="BI493" s="148">
        <v>99.493749999999977</v>
      </c>
      <c r="BJ493" s="148">
        <v>397.97499999999997</v>
      </c>
      <c r="BK493" s="117"/>
      <c r="BL493" s="71"/>
      <c r="BM493" s="71"/>
      <c r="BN493" s="71"/>
      <c r="BO493" s="142"/>
      <c r="BP493" s="172"/>
    </row>
    <row r="494" spans="1:68" ht="12.75" customHeight="1">
      <c r="A494" s="108"/>
      <c r="B494" s="109"/>
      <c r="C494" s="108"/>
      <c r="D494" s="108"/>
      <c r="E494" s="212"/>
      <c r="F494" s="71"/>
      <c r="G494" s="71"/>
      <c r="H494" s="71"/>
      <c r="I494" s="71"/>
      <c r="J494" s="118"/>
      <c r="K494" s="118"/>
      <c r="L494" s="118"/>
      <c r="M494" s="118"/>
      <c r="N494" s="118"/>
      <c r="O494" s="118"/>
      <c r="P494" s="118"/>
      <c r="Q494" s="118"/>
      <c r="R494" s="118"/>
      <c r="S494" s="118"/>
      <c r="T494" s="118"/>
      <c r="U494" s="118"/>
      <c r="V494" s="118"/>
      <c r="W494" s="118"/>
      <c r="X494" s="118"/>
      <c r="Y494" s="118"/>
      <c r="Z494" s="118"/>
      <c r="AA494" s="118"/>
      <c r="AB494" s="118"/>
      <c r="AC494" s="118"/>
      <c r="AD494" s="118"/>
      <c r="AE494" s="118"/>
      <c r="AF494" s="118"/>
      <c r="AG494" s="118"/>
      <c r="AH494" s="118"/>
      <c r="AI494" s="118"/>
      <c r="AJ494" s="118"/>
      <c r="AK494" s="118"/>
      <c r="AL494" s="118"/>
      <c r="AM494" s="118"/>
      <c r="AN494" s="118"/>
      <c r="AO494" s="118"/>
      <c r="AP494" s="118"/>
      <c r="AQ494" s="118"/>
      <c r="AR494" s="118"/>
      <c r="AS494" s="118"/>
      <c r="AT494" s="118"/>
      <c r="AU494" s="118"/>
      <c r="AV494" s="71"/>
      <c r="AW494" s="71"/>
      <c r="AX494" s="71"/>
      <c r="AY494" s="71"/>
      <c r="AZ494" s="71"/>
      <c r="BA494" s="71"/>
      <c r="BB494" s="71"/>
      <c r="BC494" s="111"/>
      <c r="BD494" s="109"/>
      <c r="BE494" s="108"/>
      <c r="BF494" s="112"/>
      <c r="BG494" s="71"/>
      <c r="BH494" s="71"/>
      <c r="BI494" s="113"/>
      <c r="BJ494" s="113"/>
      <c r="BK494" s="107"/>
      <c r="BL494" s="71"/>
      <c r="BM494" s="71"/>
      <c r="BN494" s="71"/>
      <c r="BO494" s="118"/>
      <c r="BP494" s="118"/>
    </row>
    <row r="495" spans="1:68" ht="12.75" customHeight="1">
      <c r="A495" s="108"/>
      <c r="B495" s="109"/>
      <c r="C495" s="108"/>
      <c r="D495" s="108"/>
      <c r="E495" s="212"/>
      <c r="F495" s="71"/>
      <c r="G495" s="71"/>
      <c r="H495" s="71"/>
      <c r="I495" s="71"/>
      <c r="J495" s="118"/>
      <c r="K495" s="118"/>
      <c r="L495" s="118"/>
      <c r="M495" s="118"/>
      <c r="N495" s="118"/>
      <c r="O495" s="118"/>
      <c r="P495" s="118"/>
      <c r="Q495" s="118"/>
      <c r="R495" s="118"/>
      <c r="S495" s="118"/>
      <c r="T495" s="118"/>
      <c r="U495" s="118"/>
      <c r="V495" s="118"/>
      <c r="W495" s="118"/>
      <c r="X495" s="118"/>
      <c r="Y495" s="118"/>
      <c r="Z495" s="118"/>
      <c r="AA495" s="118"/>
      <c r="AB495" s="118"/>
      <c r="AC495" s="118"/>
      <c r="AD495" s="118"/>
      <c r="AE495" s="118"/>
      <c r="AF495" s="118"/>
      <c r="AG495" s="118"/>
      <c r="AH495" s="118"/>
      <c r="AI495" s="118"/>
      <c r="AJ495" s="118"/>
      <c r="AK495" s="118"/>
      <c r="AL495" s="118"/>
      <c r="AM495" s="118"/>
      <c r="AN495" s="118"/>
      <c r="AO495" s="118"/>
      <c r="AP495" s="118"/>
      <c r="AQ495" s="118"/>
      <c r="AR495" s="118"/>
      <c r="AS495" s="118"/>
      <c r="AT495" s="118"/>
      <c r="AU495" s="118"/>
      <c r="AV495" s="71"/>
      <c r="AW495" s="71"/>
      <c r="AX495" s="71"/>
      <c r="AY495" s="71"/>
      <c r="AZ495" s="71"/>
      <c r="BA495" s="71"/>
      <c r="BB495" s="71"/>
      <c r="BC495" s="111"/>
      <c r="BD495" s="109"/>
      <c r="BE495" s="108"/>
      <c r="BF495" s="112"/>
      <c r="BG495" s="71"/>
      <c r="BH495" s="71"/>
      <c r="BI495" s="113"/>
      <c r="BJ495" s="113"/>
      <c r="BK495" s="107"/>
      <c r="BL495" s="71"/>
      <c r="BM495" s="71"/>
      <c r="BN495" s="71"/>
      <c r="BO495" s="118"/>
      <c r="BP495" s="118"/>
    </row>
    <row r="496" spans="1:68" ht="12.75" customHeight="1">
      <c r="A496" s="108"/>
      <c r="B496" s="109">
        <v>202880</v>
      </c>
      <c r="C496" s="114" t="s">
        <v>489</v>
      </c>
      <c r="D496" s="114" t="s">
        <v>490</v>
      </c>
      <c r="E496" s="212"/>
      <c r="F496" s="89"/>
      <c r="G496" s="89"/>
      <c r="H496" s="89"/>
      <c r="I496" s="116"/>
      <c r="J496" s="117">
        <v>-8.3335319999999999</v>
      </c>
      <c r="K496" s="117">
        <v>-18.567460000000001</v>
      </c>
      <c r="L496" s="117">
        <v>-2.7795999999999998E-2</v>
      </c>
      <c r="M496" s="117">
        <v>1.4208879999999999</v>
      </c>
      <c r="N496" s="117">
        <v>-1.477087</v>
      </c>
      <c r="O496" s="117">
        <v>0.72607299999999997</v>
      </c>
      <c r="P496" s="117">
        <v>0.27684700000000001</v>
      </c>
      <c r="Q496" s="117">
        <v>6.974011</v>
      </c>
      <c r="R496" s="117">
        <v>11.379558999999999</v>
      </c>
      <c r="S496" s="117">
        <v>23.845585999999997</v>
      </c>
      <c r="T496" s="117">
        <v>17.532954999999998</v>
      </c>
      <c r="U496" s="117">
        <v>-16.638999999999999</v>
      </c>
      <c r="V496" s="117">
        <v>-11.164999999999999</v>
      </c>
      <c r="W496" s="117">
        <v>-12.616999999999999</v>
      </c>
      <c r="X496" s="117">
        <v>-13.721</v>
      </c>
      <c r="Y496" s="117">
        <v>0.60199999999999998</v>
      </c>
      <c r="Z496" s="117">
        <v>-5.92</v>
      </c>
      <c r="AA496" s="117">
        <v>-14.91</v>
      </c>
      <c r="AB496" s="117">
        <v>-16.442999999999998</v>
      </c>
      <c r="AC496" s="117">
        <v>-7.7189999999999994</v>
      </c>
      <c r="AD496" s="117">
        <v>-3.254</v>
      </c>
      <c r="AE496" s="117">
        <v>-10.558</v>
      </c>
      <c r="AF496" s="117">
        <v>-12.673</v>
      </c>
      <c r="AG496" s="117">
        <v>-5.2799999999999994</v>
      </c>
      <c r="AH496" s="117">
        <v>5.5750000000000002</v>
      </c>
      <c r="AI496" s="117">
        <v>5.5749999999999993</v>
      </c>
      <c r="AJ496" s="117">
        <v>5.5749999999999993</v>
      </c>
      <c r="AK496" s="117">
        <v>5.5749999999999993</v>
      </c>
      <c r="AL496" s="117">
        <v>5.5749999999999993</v>
      </c>
      <c r="AM496" s="117">
        <v>5.5749999999999993</v>
      </c>
      <c r="AN496" s="117">
        <v>5.5749999999999993</v>
      </c>
      <c r="AO496" s="117">
        <v>5.5749999999999993</v>
      </c>
      <c r="AP496" s="117">
        <v>5.5749999999999993</v>
      </c>
      <c r="AQ496" s="117">
        <v>5.5749999999999993</v>
      </c>
      <c r="AR496" s="117">
        <v>5.5749999999999993</v>
      </c>
      <c r="AS496" s="117">
        <v>5.5749999999999993</v>
      </c>
      <c r="AT496" s="118"/>
      <c r="AU496" s="118"/>
      <c r="AV496" s="71"/>
      <c r="AW496" s="71"/>
      <c r="AX496" s="71"/>
      <c r="AY496" s="71"/>
      <c r="AZ496" s="71"/>
      <c r="BA496" s="71"/>
      <c r="BB496" s="71"/>
      <c r="BC496" s="111"/>
      <c r="BD496" s="109">
        <v>202880</v>
      </c>
      <c r="BE496" s="114" t="s">
        <v>489</v>
      </c>
      <c r="BF496" s="147">
        <v>1.3937499999999998</v>
      </c>
      <c r="BG496" s="146">
        <v>1.3937499999999998</v>
      </c>
      <c r="BH496" s="146">
        <v>1.3937499999999998</v>
      </c>
      <c r="BI496" s="148">
        <v>1.3937499999999998</v>
      </c>
      <c r="BJ496" s="148">
        <v>5.5749999999999993</v>
      </c>
      <c r="BK496" s="117"/>
      <c r="BL496" s="71"/>
      <c r="BM496" s="71"/>
      <c r="BN496" s="71"/>
      <c r="BO496" s="117"/>
      <c r="BP496" s="117"/>
    </row>
    <row r="497" spans="1:68" ht="12.75" customHeight="1">
      <c r="A497" s="108"/>
      <c r="B497" s="109"/>
      <c r="C497" s="213"/>
      <c r="D497" s="213"/>
      <c r="E497" s="212"/>
      <c r="F497" s="71"/>
      <c r="G497" s="71"/>
      <c r="H497" s="71"/>
      <c r="I497" s="71"/>
      <c r="J497" s="118"/>
      <c r="K497" s="118"/>
      <c r="L497" s="118"/>
      <c r="M497" s="118"/>
      <c r="N497" s="118"/>
      <c r="O497" s="118"/>
      <c r="P497" s="118"/>
      <c r="Q497" s="118"/>
      <c r="R497" s="118"/>
      <c r="S497" s="118"/>
      <c r="T497" s="118"/>
      <c r="U497" s="118"/>
      <c r="V497" s="118"/>
      <c r="W497" s="118"/>
      <c r="X497" s="118"/>
      <c r="Y497" s="118"/>
      <c r="Z497" s="118"/>
      <c r="AA497" s="118"/>
      <c r="AB497" s="118"/>
      <c r="AC497" s="118"/>
      <c r="AD497" s="118"/>
      <c r="AE497" s="118"/>
      <c r="AF497" s="118"/>
      <c r="AG497" s="118"/>
      <c r="AH497" s="118"/>
      <c r="AI497" s="118"/>
      <c r="AJ497" s="118"/>
      <c r="AK497" s="118"/>
      <c r="AL497" s="118"/>
      <c r="AM497" s="118"/>
      <c r="AN497" s="118"/>
      <c r="AO497" s="118"/>
      <c r="AP497" s="118"/>
      <c r="AQ497" s="118"/>
      <c r="AR497" s="118"/>
      <c r="AS497" s="118"/>
      <c r="AT497" s="118"/>
      <c r="AU497" s="118"/>
      <c r="AV497" s="71"/>
      <c r="AW497" s="71"/>
      <c r="AX497" s="71"/>
      <c r="AY497" s="71"/>
      <c r="AZ497" s="71"/>
      <c r="BA497" s="71"/>
      <c r="BB497" s="71"/>
      <c r="BC497" s="111"/>
      <c r="BD497" s="109"/>
      <c r="BE497" s="213" t="s">
        <v>491</v>
      </c>
      <c r="BF497" s="124">
        <v>0.25</v>
      </c>
      <c r="BG497" s="125">
        <v>0.25</v>
      </c>
      <c r="BH497" s="125">
        <v>0.25</v>
      </c>
      <c r="BI497" s="126">
        <v>0.25</v>
      </c>
      <c r="BJ497" s="126">
        <v>1</v>
      </c>
      <c r="BK497" s="107"/>
      <c r="BL497" s="71"/>
      <c r="BM497" s="71"/>
      <c r="BN497" s="71"/>
      <c r="BO497" s="118"/>
      <c r="BP497" s="118"/>
    </row>
    <row r="498" spans="1:68" ht="12.75" customHeight="1">
      <c r="A498" s="152"/>
      <c r="B498" s="109">
        <v>202890</v>
      </c>
      <c r="C498" s="169" t="s">
        <v>492</v>
      </c>
      <c r="D498" s="169" t="s">
        <v>493</v>
      </c>
      <c r="E498" s="212"/>
      <c r="F498" s="89"/>
      <c r="G498" s="89"/>
      <c r="H498" s="89"/>
      <c r="I498" s="116"/>
      <c r="J498" s="117">
        <v>-8.3335319999999999</v>
      </c>
      <c r="K498" s="117">
        <v>-18.567460000000001</v>
      </c>
      <c r="L498" s="117">
        <v>-2.7795999999999998E-2</v>
      </c>
      <c r="M498" s="117">
        <v>1.4208879999999999</v>
      </c>
      <c r="N498" s="117">
        <v>-1.477087</v>
      </c>
      <c r="O498" s="117">
        <v>0.72607299999999997</v>
      </c>
      <c r="P498" s="117">
        <v>0.27684700000000001</v>
      </c>
      <c r="Q498" s="117">
        <v>6.974011</v>
      </c>
      <c r="R498" s="117">
        <v>11.379558999999999</v>
      </c>
      <c r="S498" s="117">
        <v>23.845585999999997</v>
      </c>
      <c r="T498" s="117">
        <v>17.532954999999998</v>
      </c>
      <c r="U498" s="117">
        <v>-16.638999999999999</v>
      </c>
      <c r="V498" s="117">
        <v>-11.164999999999999</v>
      </c>
      <c r="W498" s="117">
        <v>-12.616999999999999</v>
      </c>
      <c r="X498" s="117">
        <v>-13.721</v>
      </c>
      <c r="Y498" s="117">
        <v>0.60199999999999998</v>
      </c>
      <c r="Z498" s="117">
        <v>-5.92</v>
      </c>
      <c r="AA498" s="117">
        <v>-14.91</v>
      </c>
      <c r="AB498" s="117">
        <v>-16.442999999999998</v>
      </c>
      <c r="AC498" s="117">
        <v>-7.7189999999999994</v>
      </c>
      <c r="AD498" s="117">
        <v>-3.254</v>
      </c>
      <c r="AE498" s="117">
        <v>-10.558</v>
      </c>
      <c r="AF498" s="117">
        <v>-12.673</v>
      </c>
      <c r="AG498" s="117">
        <v>-5.2799999999999994</v>
      </c>
      <c r="AH498" s="117">
        <v>5.5750000000000002</v>
      </c>
      <c r="AI498" s="117">
        <v>5.5749999999999993</v>
      </c>
      <c r="AJ498" s="117">
        <v>5.5749999999999993</v>
      </c>
      <c r="AK498" s="117">
        <v>5.5749999999999993</v>
      </c>
      <c r="AL498" s="117">
        <v>5.5749999999999993</v>
      </c>
      <c r="AM498" s="117">
        <v>5.5749999999999993</v>
      </c>
      <c r="AN498" s="117">
        <v>5.5749999999999993</v>
      </c>
      <c r="AO498" s="117">
        <v>5.5749999999999993</v>
      </c>
      <c r="AP498" s="117">
        <v>5.5749999999999993</v>
      </c>
      <c r="AQ498" s="117">
        <v>5.5749999999999993</v>
      </c>
      <c r="AR498" s="117">
        <v>5.5749999999999993</v>
      </c>
      <c r="AS498" s="117">
        <v>5.5749999999999993</v>
      </c>
      <c r="AT498" s="107"/>
      <c r="AU498" s="107"/>
      <c r="AV498" s="89"/>
      <c r="AW498" s="89"/>
      <c r="AX498" s="89"/>
      <c r="AY498" s="89"/>
      <c r="AZ498" s="89"/>
      <c r="BA498" s="89"/>
      <c r="BB498" s="89"/>
      <c r="BC498" s="214"/>
      <c r="BD498" s="109">
        <v>202890</v>
      </c>
      <c r="BE498" s="169" t="s">
        <v>492</v>
      </c>
      <c r="BF498" s="147">
        <v>1.3937499999999998</v>
      </c>
      <c r="BG498" s="146">
        <v>1.3937499999999998</v>
      </c>
      <c r="BH498" s="146">
        <v>1.3937499999999998</v>
      </c>
      <c r="BI498" s="148">
        <v>1.3937499999999998</v>
      </c>
      <c r="BJ498" s="148">
        <v>5.5749999999999993</v>
      </c>
      <c r="BK498" s="117"/>
      <c r="BL498" s="89"/>
      <c r="BM498" s="89"/>
      <c r="BN498" s="89"/>
      <c r="BO498" s="117"/>
      <c r="BP498" s="117"/>
    </row>
    <row r="499" spans="1:68" ht="12.75" customHeight="1">
      <c r="A499" s="161"/>
      <c r="B499" s="109">
        <v>202900</v>
      </c>
      <c r="C499" s="123" t="s">
        <v>494</v>
      </c>
      <c r="D499" s="123" t="s">
        <v>495</v>
      </c>
      <c r="E499" s="152"/>
      <c r="F499" s="71"/>
      <c r="G499" s="71"/>
      <c r="H499" s="71"/>
      <c r="I499" s="146"/>
      <c r="J499" s="142">
        <v>0</v>
      </c>
      <c r="K499" s="142">
        <v>0</v>
      </c>
      <c r="L499" s="142">
        <v>0</v>
      </c>
      <c r="M499" s="142">
        <v>1.4208879999999999</v>
      </c>
      <c r="N499" s="142">
        <v>0</v>
      </c>
      <c r="O499" s="142">
        <v>1.267382</v>
      </c>
      <c r="P499" s="142">
        <v>0.42434299999999997</v>
      </c>
      <c r="Q499" s="142">
        <v>7.4511579999999995</v>
      </c>
      <c r="R499" s="142">
        <v>11.379558999999999</v>
      </c>
      <c r="S499" s="142">
        <v>31.694074999999998</v>
      </c>
      <c r="T499" s="142">
        <v>22.940341</v>
      </c>
      <c r="U499" s="142">
        <v>23.86</v>
      </c>
      <c r="V499" s="142">
        <v>3.109</v>
      </c>
      <c r="W499" s="142">
        <v>1.544</v>
      </c>
      <c r="X499" s="142">
        <v>4.5869999999999997</v>
      </c>
      <c r="Y499" s="142">
        <v>6.8529999999999998</v>
      </c>
      <c r="Z499" s="142">
        <v>5.6689999999999996</v>
      </c>
      <c r="AA499" s="142">
        <v>1.2489999999999999</v>
      </c>
      <c r="AB499" s="142">
        <v>1.8559999999999999</v>
      </c>
      <c r="AC499" s="142">
        <v>0.378</v>
      </c>
      <c r="AD499" s="142">
        <v>0.51200000000000001</v>
      </c>
      <c r="AE499" s="142">
        <v>0.45599999999999996</v>
      </c>
      <c r="AF499" s="142">
        <v>1.1499999999999999</v>
      </c>
      <c r="AG499" s="142">
        <v>2.6359999999999997</v>
      </c>
      <c r="AH499" s="142">
        <v>11.164999999999999</v>
      </c>
      <c r="AI499" s="142">
        <v>11.164999999999999</v>
      </c>
      <c r="AJ499" s="142">
        <v>11.164999999999999</v>
      </c>
      <c r="AK499" s="142">
        <v>11.164999999999999</v>
      </c>
      <c r="AL499" s="142">
        <v>11.164999999999999</v>
      </c>
      <c r="AM499" s="142">
        <v>11.164999999999999</v>
      </c>
      <c r="AN499" s="142">
        <v>11.164999999999999</v>
      </c>
      <c r="AO499" s="142">
        <v>11.164999999999999</v>
      </c>
      <c r="AP499" s="142">
        <v>11.164999999999999</v>
      </c>
      <c r="AQ499" s="142">
        <v>11.164999999999999</v>
      </c>
      <c r="AR499" s="142">
        <v>11.164999999999999</v>
      </c>
      <c r="AS499" s="142">
        <v>11.164999999999999</v>
      </c>
      <c r="AT499" s="118"/>
      <c r="AU499" s="118"/>
      <c r="AV499" s="71"/>
      <c r="AW499" s="71"/>
      <c r="AX499" s="71"/>
      <c r="AY499" s="71"/>
      <c r="AZ499" s="71"/>
      <c r="BA499" s="71"/>
      <c r="BB499" s="71"/>
      <c r="BC499" s="163"/>
      <c r="BD499" s="109">
        <v>202900</v>
      </c>
      <c r="BE499" s="123" t="s">
        <v>496</v>
      </c>
      <c r="BF499" s="124">
        <v>0.25</v>
      </c>
      <c r="BG499" s="125">
        <v>0.25</v>
      </c>
      <c r="BH499" s="125">
        <v>0.25</v>
      </c>
      <c r="BI499" s="126">
        <v>0.25</v>
      </c>
      <c r="BJ499" s="126">
        <v>1</v>
      </c>
      <c r="BK499" s="107"/>
      <c r="BL499" s="71"/>
      <c r="BM499" s="71"/>
      <c r="BN499" s="71"/>
      <c r="BO499" s="142"/>
      <c r="BP499" s="142"/>
    </row>
    <row r="500" spans="1:68" ht="12.75" customHeight="1">
      <c r="A500" s="161"/>
      <c r="B500" s="109">
        <v>202910</v>
      </c>
      <c r="C500" s="123" t="s">
        <v>497</v>
      </c>
      <c r="D500" s="123" t="s">
        <v>498</v>
      </c>
      <c r="E500" s="152"/>
      <c r="F500" s="71"/>
      <c r="G500" s="71"/>
      <c r="H500" s="71"/>
      <c r="I500" s="146"/>
      <c r="J500" s="142">
        <v>8.3335319999999999</v>
      </c>
      <c r="K500" s="142">
        <v>18.567460000000001</v>
      </c>
      <c r="L500" s="142">
        <v>2.7795999999999998E-2</v>
      </c>
      <c r="M500" s="142">
        <v>0</v>
      </c>
      <c r="N500" s="142">
        <v>1.477087</v>
      </c>
      <c r="O500" s="142">
        <v>0.54130899999999993</v>
      </c>
      <c r="P500" s="142">
        <v>0.14749599999999999</v>
      </c>
      <c r="Q500" s="142">
        <v>0.47714699999999999</v>
      </c>
      <c r="R500" s="142">
        <v>0</v>
      </c>
      <c r="S500" s="142">
        <v>7.8484889999999998</v>
      </c>
      <c r="T500" s="142">
        <v>5.4073859999999998</v>
      </c>
      <c r="U500" s="142">
        <v>40.498999999999995</v>
      </c>
      <c r="V500" s="142">
        <v>14.273999999999999</v>
      </c>
      <c r="W500" s="142">
        <v>14.161</v>
      </c>
      <c r="X500" s="142">
        <v>18.308</v>
      </c>
      <c r="Y500" s="142">
        <v>6.2509999999999994</v>
      </c>
      <c r="Z500" s="142">
        <v>11.588999999999999</v>
      </c>
      <c r="AA500" s="142">
        <v>16.158999999999999</v>
      </c>
      <c r="AB500" s="142">
        <v>18.298999999999999</v>
      </c>
      <c r="AC500" s="142">
        <v>8.0969999999999995</v>
      </c>
      <c r="AD500" s="142">
        <v>3.766</v>
      </c>
      <c r="AE500" s="142">
        <v>11.013999999999999</v>
      </c>
      <c r="AF500" s="142">
        <v>13.822999999999999</v>
      </c>
      <c r="AG500" s="142">
        <v>7.9159999999999995</v>
      </c>
      <c r="AH500" s="142">
        <v>5.59</v>
      </c>
      <c r="AI500" s="142">
        <v>5.59</v>
      </c>
      <c r="AJ500" s="142">
        <v>5.59</v>
      </c>
      <c r="AK500" s="142">
        <v>5.59</v>
      </c>
      <c r="AL500" s="142">
        <v>5.59</v>
      </c>
      <c r="AM500" s="142">
        <v>5.59</v>
      </c>
      <c r="AN500" s="142">
        <v>5.59</v>
      </c>
      <c r="AO500" s="142">
        <v>5.59</v>
      </c>
      <c r="AP500" s="142">
        <v>5.59</v>
      </c>
      <c r="AQ500" s="142">
        <v>5.59</v>
      </c>
      <c r="AR500" s="142">
        <v>5.59</v>
      </c>
      <c r="AS500" s="142">
        <v>5.59</v>
      </c>
      <c r="AT500" s="118"/>
      <c r="AU500" s="118"/>
      <c r="AV500" s="71"/>
      <c r="AW500" s="71"/>
      <c r="AX500" s="71"/>
      <c r="AY500" s="71"/>
      <c r="AZ500" s="71"/>
      <c r="BA500" s="71"/>
      <c r="BB500" s="71"/>
      <c r="BC500" s="163"/>
      <c r="BD500" s="109">
        <v>202910</v>
      </c>
      <c r="BE500" s="123"/>
      <c r="BF500" s="147"/>
      <c r="BG500" s="146"/>
      <c r="BH500" s="146"/>
      <c r="BI500" s="148"/>
      <c r="BJ500" s="148"/>
      <c r="BK500" s="107"/>
      <c r="BL500" s="71"/>
      <c r="BM500" s="71"/>
      <c r="BN500" s="71"/>
      <c r="BO500" s="142"/>
      <c r="BP500" s="142"/>
    </row>
    <row r="501" spans="1:68" ht="12.75" customHeight="1">
      <c r="A501" s="161"/>
      <c r="B501" s="109">
        <v>291800</v>
      </c>
      <c r="C501" s="123" t="s">
        <v>433</v>
      </c>
      <c r="D501" s="123" t="s">
        <v>167</v>
      </c>
      <c r="E501" s="152"/>
      <c r="F501" s="71"/>
      <c r="G501" s="71"/>
      <c r="H501" s="71"/>
      <c r="I501" s="146"/>
      <c r="J501" s="142">
        <v>0</v>
      </c>
      <c r="K501" s="142">
        <v>0</v>
      </c>
      <c r="L501" s="142">
        <v>0</v>
      </c>
      <c r="M501" s="142">
        <v>0</v>
      </c>
      <c r="N501" s="142">
        <v>0</v>
      </c>
      <c r="O501" s="142">
        <v>0</v>
      </c>
      <c r="P501" s="142">
        <v>0</v>
      </c>
      <c r="Q501" s="142">
        <v>0</v>
      </c>
      <c r="R501" s="142">
        <v>0</v>
      </c>
      <c r="S501" s="142">
        <v>0</v>
      </c>
      <c r="T501" s="142">
        <v>0</v>
      </c>
      <c r="U501" s="142">
        <v>0</v>
      </c>
      <c r="V501" s="142">
        <v>0</v>
      </c>
      <c r="W501" s="142">
        <v>0</v>
      </c>
      <c r="X501" s="142">
        <v>0</v>
      </c>
      <c r="Y501" s="142">
        <v>0</v>
      </c>
      <c r="Z501" s="142">
        <v>0</v>
      </c>
      <c r="AA501" s="142">
        <v>0</v>
      </c>
      <c r="AB501" s="142">
        <v>0</v>
      </c>
      <c r="AC501" s="142">
        <v>0</v>
      </c>
      <c r="AD501" s="142">
        <v>0</v>
      </c>
      <c r="AE501" s="142">
        <v>0</v>
      </c>
      <c r="AF501" s="142">
        <v>0</v>
      </c>
      <c r="AG501" s="142">
        <v>0</v>
      </c>
      <c r="AH501" s="142">
        <v>0</v>
      </c>
      <c r="AI501" s="142">
        <v>0</v>
      </c>
      <c r="AJ501" s="142">
        <v>0</v>
      </c>
      <c r="AK501" s="142">
        <v>0</v>
      </c>
      <c r="AL501" s="142">
        <v>0</v>
      </c>
      <c r="AM501" s="142">
        <v>0</v>
      </c>
      <c r="AN501" s="142">
        <v>0</v>
      </c>
      <c r="AO501" s="142">
        <v>0</v>
      </c>
      <c r="AP501" s="142">
        <v>0</v>
      </c>
      <c r="AQ501" s="142">
        <v>0</v>
      </c>
      <c r="AR501" s="142">
        <v>0</v>
      </c>
      <c r="AS501" s="142">
        <v>0</v>
      </c>
      <c r="AT501" s="118"/>
      <c r="AU501" s="118"/>
      <c r="AV501" s="71"/>
      <c r="AW501" s="71"/>
      <c r="AX501" s="71"/>
      <c r="AY501" s="71"/>
      <c r="AZ501" s="71"/>
      <c r="BA501" s="71"/>
      <c r="BB501" s="71"/>
      <c r="BC501" s="163"/>
      <c r="BD501" s="109">
        <v>291800</v>
      </c>
      <c r="BE501" s="123"/>
      <c r="BF501" s="147"/>
      <c r="BG501" s="146"/>
      <c r="BH501" s="146"/>
      <c r="BI501" s="148"/>
      <c r="BJ501" s="148"/>
      <c r="BK501" s="107"/>
      <c r="BL501" s="71"/>
      <c r="BM501" s="71"/>
      <c r="BN501" s="71"/>
      <c r="BO501" s="142"/>
      <c r="BP501" s="142"/>
    </row>
    <row r="502" spans="1:68" ht="12.75" customHeight="1">
      <c r="A502" s="108"/>
      <c r="B502" s="109"/>
      <c r="C502" s="123"/>
      <c r="D502" s="123"/>
      <c r="E502" s="110"/>
      <c r="F502" s="71"/>
      <c r="G502" s="71"/>
      <c r="H502" s="71"/>
      <c r="I502" s="146"/>
      <c r="J502" s="142"/>
      <c r="K502" s="142"/>
      <c r="L502" s="142"/>
      <c r="M502" s="142"/>
      <c r="N502" s="142"/>
      <c r="O502" s="142"/>
      <c r="P502" s="142"/>
      <c r="Q502" s="142"/>
      <c r="R502" s="142"/>
      <c r="S502" s="142"/>
      <c r="T502" s="142"/>
      <c r="U502" s="142"/>
      <c r="V502" s="142"/>
      <c r="W502" s="142"/>
      <c r="X502" s="142"/>
      <c r="Y502" s="142"/>
      <c r="Z502" s="142"/>
      <c r="AA502" s="142"/>
      <c r="AB502" s="142"/>
      <c r="AC502" s="142"/>
      <c r="AD502" s="142"/>
      <c r="AE502" s="142"/>
      <c r="AF502" s="142"/>
      <c r="AG502" s="142"/>
      <c r="AH502" s="142"/>
      <c r="AI502" s="142"/>
      <c r="AJ502" s="142"/>
      <c r="AK502" s="142"/>
      <c r="AL502" s="142"/>
      <c r="AM502" s="142"/>
      <c r="AN502" s="142"/>
      <c r="AO502" s="142"/>
      <c r="AP502" s="142"/>
      <c r="AQ502" s="142"/>
      <c r="AR502" s="142"/>
      <c r="AS502" s="142"/>
      <c r="AT502" s="118"/>
      <c r="AU502" s="118"/>
      <c r="AV502" s="71"/>
      <c r="AW502" s="71"/>
      <c r="AX502" s="71"/>
      <c r="AY502" s="71"/>
      <c r="AZ502" s="71"/>
      <c r="BA502" s="71"/>
      <c r="BB502" s="71"/>
      <c r="BC502" s="111"/>
      <c r="BD502" s="109"/>
      <c r="BE502" s="123"/>
      <c r="BF502" s="112"/>
      <c r="BG502" s="71"/>
      <c r="BH502" s="71"/>
      <c r="BI502" s="113"/>
      <c r="BJ502" s="113"/>
      <c r="BK502" s="107"/>
      <c r="BL502" s="71"/>
      <c r="BM502" s="71"/>
      <c r="BN502" s="71"/>
      <c r="BO502" s="142"/>
      <c r="BP502" s="142"/>
    </row>
    <row r="503" spans="1:68" ht="12.75" customHeight="1">
      <c r="A503" s="152"/>
      <c r="B503" s="109">
        <v>202990</v>
      </c>
      <c r="C503" s="169" t="s">
        <v>499</v>
      </c>
      <c r="D503" s="169" t="s">
        <v>500</v>
      </c>
      <c r="E503" s="110"/>
      <c r="F503" s="89"/>
      <c r="G503" s="89"/>
      <c r="H503" s="89"/>
      <c r="I503" s="116"/>
      <c r="J503" s="117">
        <v>0</v>
      </c>
      <c r="K503" s="117">
        <v>0</v>
      </c>
      <c r="L503" s="117">
        <v>0</v>
      </c>
      <c r="M503" s="117">
        <v>0</v>
      </c>
      <c r="N503" s="117">
        <v>0</v>
      </c>
      <c r="O503" s="117">
        <v>0</v>
      </c>
      <c r="P503" s="117">
        <v>0</v>
      </c>
      <c r="Q503" s="117">
        <v>0</v>
      </c>
      <c r="R503" s="117">
        <v>0</v>
      </c>
      <c r="S503" s="117">
        <v>0</v>
      </c>
      <c r="T503" s="117">
        <v>0</v>
      </c>
      <c r="U503" s="117">
        <v>0</v>
      </c>
      <c r="V503" s="117">
        <v>0</v>
      </c>
      <c r="W503" s="117">
        <v>0</v>
      </c>
      <c r="X503" s="117">
        <v>0</v>
      </c>
      <c r="Y503" s="117">
        <v>0</v>
      </c>
      <c r="Z503" s="117">
        <v>0</v>
      </c>
      <c r="AA503" s="117">
        <v>0</v>
      </c>
      <c r="AB503" s="117">
        <v>0</v>
      </c>
      <c r="AC503" s="117">
        <v>0</v>
      </c>
      <c r="AD503" s="117">
        <v>0</v>
      </c>
      <c r="AE503" s="117">
        <v>0</v>
      </c>
      <c r="AF503" s="117">
        <v>0</v>
      </c>
      <c r="AG503" s="117">
        <v>0</v>
      </c>
      <c r="AH503" s="117">
        <v>0</v>
      </c>
      <c r="AI503" s="117">
        <v>0</v>
      </c>
      <c r="AJ503" s="117">
        <v>0</v>
      </c>
      <c r="AK503" s="117">
        <v>0</v>
      </c>
      <c r="AL503" s="117">
        <v>0</v>
      </c>
      <c r="AM503" s="117">
        <v>0</v>
      </c>
      <c r="AN503" s="117">
        <v>0</v>
      </c>
      <c r="AO503" s="117">
        <v>0</v>
      </c>
      <c r="AP503" s="117">
        <v>0</v>
      </c>
      <c r="AQ503" s="117">
        <v>0</v>
      </c>
      <c r="AR503" s="117">
        <v>0</v>
      </c>
      <c r="AS503" s="117">
        <v>0</v>
      </c>
      <c r="AT503" s="107"/>
      <c r="AU503" s="107"/>
      <c r="AV503" s="89"/>
      <c r="AW503" s="89"/>
      <c r="AX503" s="89"/>
      <c r="AY503" s="89"/>
      <c r="AZ503" s="89"/>
      <c r="BA503" s="89"/>
      <c r="BB503" s="89"/>
      <c r="BC503" s="214"/>
      <c r="BD503" s="109">
        <v>202990</v>
      </c>
      <c r="BE503" s="169" t="s">
        <v>499</v>
      </c>
      <c r="BF503" s="147">
        <v>0</v>
      </c>
      <c r="BG503" s="146">
        <v>0</v>
      </c>
      <c r="BH503" s="146">
        <v>0</v>
      </c>
      <c r="BI503" s="148">
        <v>0</v>
      </c>
      <c r="BJ503" s="148">
        <v>0</v>
      </c>
      <c r="BK503" s="117"/>
      <c r="BL503" s="89"/>
      <c r="BM503" s="89"/>
      <c r="BN503" s="89"/>
      <c r="BO503" s="117"/>
      <c r="BP503" s="117"/>
    </row>
    <row r="504" spans="1:68" ht="12.75" customHeight="1">
      <c r="A504" s="108"/>
      <c r="B504" s="109">
        <v>203000</v>
      </c>
      <c r="C504" s="123" t="s">
        <v>501</v>
      </c>
      <c r="D504" s="123" t="s">
        <v>495</v>
      </c>
      <c r="E504" s="110"/>
      <c r="F504" s="71"/>
      <c r="G504" s="71"/>
      <c r="H504" s="71"/>
      <c r="I504" s="146"/>
      <c r="J504" s="142">
        <v>0</v>
      </c>
      <c r="K504" s="142">
        <v>0</v>
      </c>
      <c r="L504" s="142">
        <v>0</v>
      </c>
      <c r="M504" s="142">
        <v>0</v>
      </c>
      <c r="N504" s="142">
        <v>0</v>
      </c>
      <c r="O504" s="142">
        <v>0</v>
      </c>
      <c r="P504" s="142">
        <v>0</v>
      </c>
      <c r="Q504" s="142">
        <v>0</v>
      </c>
      <c r="R504" s="142">
        <v>0</v>
      </c>
      <c r="S504" s="142">
        <v>0</v>
      </c>
      <c r="T504" s="142">
        <v>0</v>
      </c>
      <c r="U504" s="142">
        <v>0</v>
      </c>
      <c r="V504" s="142">
        <v>0</v>
      </c>
      <c r="W504" s="142">
        <v>0</v>
      </c>
      <c r="X504" s="142">
        <v>0</v>
      </c>
      <c r="Y504" s="142">
        <v>0</v>
      </c>
      <c r="Z504" s="142">
        <v>0</v>
      </c>
      <c r="AA504" s="142">
        <v>0</v>
      </c>
      <c r="AB504" s="142">
        <v>0</v>
      </c>
      <c r="AC504" s="142">
        <v>0</v>
      </c>
      <c r="AD504" s="142">
        <v>0</v>
      </c>
      <c r="AE504" s="142">
        <v>0</v>
      </c>
      <c r="AF504" s="142">
        <v>0</v>
      </c>
      <c r="AG504" s="142">
        <v>0</v>
      </c>
      <c r="AH504" s="142">
        <v>0</v>
      </c>
      <c r="AI504" s="172">
        <v>0</v>
      </c>
      <c r="AJ504" s="172">
        <v>0</v>
      </c>
      <c r="AK504" s="172">
        <v>0</v>
      </c>
      <c r="AL504" s="172">
        <v>0</v>
      </c>
      <c r="AM504" s="172">
        <v>0</v>
      </c>
      <c r="AN504" s="172">
        <v>0</v>
      </c>
      <c r="AO504" s="172">
        <v>0</v>
      </c>
      <c r="AP504" s="172">
        <v>0</v>
      </c>
      <c r="AQ504" s="172">
        <v>0</v>
      </c>
      <c r="AR504" s="172">
        <v>0</v>
      </c>
      <c r="AS504" s="172">
        <v>0</v>
      </c>
      <c r="AT504" s="118"/>
      <c r="AU504" s="118"/>
      <c r="AV504" s="71"/>
      <c r="AW504" s="71"/>
      <c r="AX504" s="71"/>
      <c r="AY504" s="71"/>
      <c r="AZ504" s="71"/>
      <c r="BA504" s="71"/>
      <c r="BB504" s="71"/>
      <c r="BC504" s="111"/>
      <c r="BD504" s="109">
        <v>203000</v>
      </c>
      <c r="BE504" s="123" t="s">
        <v>502</v>
      </c>
      <c r="BF504" s="124" t="s">
        <v>146</v>
      </c>
      <c r="BG504" s="125" t="s">
        <v>146</v>
      </c>
      <c r="BH504" s="125" t="s">
        <v>146</v>
      </c>
      <c r="BI504" s="126" t="s">
        <v>146</v>
      </c>
      <c r="BJ504" s="126" t="s">
        <v>146</v>
      </c>
      <c r="BK504" s="107"/>
      <c r="BL504" s="71"/>
      <c r="BM504" s="71"/>
      <c r="BN504" s="71"/>
      <c r="BO504" s="142"/>
      <c r="BP504" s="172"/>
    </row>
    <row r="505" spans="1:68" ht="12.75" customHeight="1">
      <c r="A505" s="108"/>
      <c r="B505" s="109">
        <v>203010</v>
      </c>
      <c r="C505" s="123" t="s">
        <v>503</v>
      </c>
      <c r="D505" s="123" t="s">
        <v>498</v>
      </c>
      <c r="E505" s="110"/>
      <c r="F505" s="71"/>
      <c r="G505" s="71"/>
      <c r="H505" s="71"/>
      <c r="I505" s="146"/>
      <c r="J505" s="142">
        <v>0</v>
      </c>
      <c r="K505" s="142">
        <v>0</v>
      </c>
      <c r="L505" s="142">
        <v>0</v>
      </c>
      <c r="M505" s="142">
        <v>0</v>
      </c>
      <c r="N505" s="142">
        <v>0</v>
      </c>
      <c r="O505" s="142">
        <v>0</v>
      </c>
      <c r="P505" s="142">
        <v>0</v>
      </c>
      <c r="Q505" s="142">
        <v>0</v>
      </c>
      <c r="R505" s="142">
        <v>0</v>
      </c>
      <c r="S505" s="142">
        <v>0</v>
      </c>
      <c r="T505" s="142">
        <v>0</v>
      </c>
      <c r="U505" s="142">
        <v>0</v>
      </c>
      <c r="V505" s="142">
        <v>0</v>
      </c>
      <c r="W505" s="142">
        <v>0</v>
      </c>
      <c r="X505" s="142">
        <v>0</v>
      </c>
      <c r="Y505" s="142">
        <v>0</v>
      </c>
      <c r="Z505" s="142">
        <v>0</v>
      </c>
      <c r="AA505" s="142">
        <v>0</v>
      </c>
      <c r="AB505" s="142">
        <v>0</v>
      </c>
      <c r="AC505" s="142">
        <v>0</v>
      </c>
      <c r="AD505" s="142">
        <v>0</v>
      </c>
      <c r="AE505" s="142">
        <v>0</v>
      </c>
      <c r="AF505" s="142">
        <v>0</v>
      </c>
      <c r="AG505" s="142">
        <v>0</v>
      </c>
      <c r="AH505" s="142">
        <v>0</v>
      </c>
      <c r="AI505" s="172">
        <v>0</v>
      </c>
      <c r="AJ505" s="172">
        <v>0</v>
      </c>
      <c r="AK505" s="172">
        <v>0</v>
      </c>
      <c r="AL505" s="172">
        <v>0</v>
      </c>
      <c r="AM505" s="172">
        <v>0</v>
      </c>
      <c r="AN505" s="172">
        <v>0</v>
      </c>
      <c r="AO505" s="172">
        <v>0</v>
      </c>
      <c r="AP505" s="172">
        <v>0</v>
      </c>
      <c r="AQ505" s="172">
        <v>0</v>
      </c>
      <c r="AR505" s="172">
        <v>0</v>
      </c>
      <c r="AS505" s="172">
        <v>0</v>
      </c>
      <c r="AT505" s="118"/>
      <c r="AU505" s="118"/>
      <c r="AV505" s="71"/>
      <c r="AW505" s="71"/>
      <c r="AX505" s="71"/>
      <c r="AY505" s="71"/>
      <c r="AZ505" s="71"/>
      <c r="BA505" s="71"/>
      <c r="BB505" s="71"/>
      <c r="BC505" s="111"/>
      <c r="BD505" s="109">
        <v>203010</v>
      </c>
      <c r="BE505" s="123"/>
      <c r="BF505" s="147"/>
      <c r="BG505" s="146"/>
      <c r="BH505" s="146"/>
      <c r="BI505" s="148"/>
      <c r="BJ505" s="148"/>
      <c r="BK505" s="107"/>
      <c r="BL505" s="71"/>
      <c r="BM505" s="71"/>
      <c r="BN505" s="71"/>
      <c r="BO505" s="142"/>
      <c r="BP505" s="172"/>
    </row>
    <row r="506" spans="1:68" ht="12.75" customHeight="1">
      <c r="A506" s="108"/>
      <c r="B506" s="109">
        <v>291900</v>
      </c>
      <c r="C506" s="123" t="s">
        <v>433</v>
      </c>
      <c r="D506" s="123" t="s">
        <v>167</v>
      </c>
      <c r="E506" s="110"/>
      <c r="F506" s="71"/>
      <c r="G506" s="71"/>
      <c r="H506" s="71"/>
      <c r="I506" s="146"/>
      <c r="J506" s="142">
        <v>0</v>
      </c>
      <c r="K506" s="142">
        <v>0</v>
      </c>
      <c r="L506" s="142">
        <v>0</v>
      </c>
      <c r="M506" s="142">
        <v>0</v>
      </c>
      <c r="N506" s="142">
        <v>0</v>
      </c>
      <c r="O506" s="142">
        <v>0</v>
      </c>
      <c r="P506" s="142">
        <v>0</v>
      </c>
      <c r="Q506" s="142">
        <v>0</v>
      </c>
      <c r="R506" s="142">
        <v>0</v>
      </c>
      <c r="S506" s="142">
        <v>0</v>
      </c>
      <c r="T506" s="142">
        <v>0</v>
      </c>
      <c r="U506" s="142">
        <v>0</v>
      </c>
      <c r="V506" s="142">
        <v>0</v>
      </c>
      <c r="W506" s="142">
        <v>0</v>
      </c>
      <c r="X506" s="142">
        <v>0</v>
      </c>
      <c r="Y506" s="142">
        <v>0</v>
      </c>
      <c r="Z506" s="142">
        <v>0</v>
      </c>
      <c r="AA506" s="142">
        <v>0</v>
      </c>
      <c r="AB506" s="142">
        <v>0</v>
      </c>
      <c r="AC506" s="142">
        <v>0</v>
      </c>
      <c r="AD506" s="142">
        <v>0</v>
      </c>
      <c r="AE506" s="142">
        <v>0</v>
      </c>
      <c r="AF506" s="142">
        <v>0</v>
      </c>
      <c r="AG506" s="142">
        <v>0</v>
      </c>
      <c r="AH506" s="142">
        <v>0</v>
      </c>
      <c r="AI506" s="172">
        <v>0</v>
      </c>
      <c r="AJ506" s="172">
        <v>0</v>
      </c>
      <c r="AK506" s="172">
        <v>0</v>
      </c>
      <c r="AL506" s="172">
        <v>0</v>
      </c>
      <c r="AM506" s="172">
        <v>0</v>
      </c>
      <c r="AN506" s="172">
        <v>0</v>
      </c>
      <c r="AO506" s="172">
        <v>0</v>
      </c>
      <c r="AP506" s="172">
        <v>0</v>
      </c>
      <c r="AQ506" s="172">
        <v>0</v>
      </c>
      <c r="AR506" s="172">
        <v>0</v>
      </c>
      <c r="AS506" s="172">
        <v>0</v>
      </c>
      <c r="AT506" s="118"/>
      <c r="AU506" s="118"/>
      <c r="AV506" s="71"/>
      <c r="AW506" s="71"/>
      <c r="AX506" s="71"/>
      <c r="AY506" s="71"/>
      <c r="AZ506" s="71"/>
      <c r="BA506" s="71"/>
      <c r="BB506" s="71"/>
      <c r="BC506" s="111"/>
      <c r="BD506" s="109">
        <v>291900</v>
      </c>
      <c r="BE506" s="123"/>
      <c r="BF506" s="147"/>
      <c r="BG506" s="146"/>
      <c r="BH506" s="146"/>
      <c r="BI506" s="148"/>
      <c r="BJ506" s="148"/>
      <c r="BK506" s="107"/>
      <c r="BL506" s="71"/>
      <c r="BM506" s="71"/>
      <c r="BN506" s="71"/>
      <c r="BO506" s="142"/>
      <c r="BP506" s="172"/>
    </row>
    <row r="507" spans="1:68" ht="12.75" customHeight="1">
      <c r="A507" s="108"/>
      <c r="B507" s="109"/>
      <c r="C507" s="123"/>
      <c r="D507" s="123"/>
      <c r="E507" s="110"/>
      <c r="F507" s="71"/>
      <c r="G507" s="71"/>
      <c r="H507" s="71"/>
      <c r="I507" s="146"/>
      <c r="J507" s="142"/>
      <c r="K507" s="142"/>
      <c r="L507" s="142"/>
      <c r="M507" s="142"/>
      <c r="N507" s="142"/>
      <c r="O507" s="142"/>
      <c r="P507" s="142"/>
      <c r="Q507" s="142"/>
      <c r="R507" s="142"/>
      <c r="S507" s="142"/>
      <c r="T507" s="142"/>
      <c r="U507" s="142"/>
      <c r="V507" s="142"/>
      <c r="W507" s="142"/>
      <c r="X507" s="142"/>
      <c r="Y507" s="142"/>
      <c r="Z507" s="142"/>
      <c r="AA507" s="142"/>
      <c r="AB507" s="142"/>
      <c r="AC507" s="142"/>
      <c r="AD507" s="142"/>
      <c r="AE507" s="142"/>
      <c r="AF507" s="142"/>
      <c r="AG507" s="142"/>
      <c r="AH507" s="142"/>
      <c r="AI507" s="142"/>
      <c r="AJ507" s="142"/>
      <c r="AK507" s="142"/>
      <c r="AL507" s="142"/>
      <c r="AM507" s="142"/>
      <c r="AN507" s="142"/>
      <c r="AO507" s="142"/>
      <c r="AP507" s="142"/>
      <c r="AQ507" s="142"/>
      <c r="AR507" s="142"/>
      <c r="AS507" s="142"/>
      <c r="AT507" s="118"/>
      <c r="AU507" s="118"/>
      <c r="AV507" s="71"/>
      <c r="AW507" s="71"/>
      <c r="AX507" s="71"/>
      <c r="AY507" s="71"/>
      <c r="AZ507" s="71"/>
      <c r="BA507" s="71"/>
      <c r="BB507" s="71"/>
      <c r="BC507" s="111"/>
      <c r="BD507" s="109"/>
      <c r="BE507" s="123"/>
      <c r="BF507" s="112"/>
      <c r="BG507" s="71"/>
      <c r="BH507" s="71"/>
      <c r="BI507" s="113"/>
      <c r="BJ507" s="113"/>
      <c r="BK507" s="107"/>
      <c r="BL507" s="71"/>
      <c r="BM507" s="71"/>
      <c r="BN507" s="71"/>
      <c r="BO507" s="142"/>
      <c r="BP507" s="142"/>
    </row>
    <row r="508" spans="1:68" ht="12.75" customHeight="1">
      <c r="A508" s="152"/>
      <c r="B508" s="109">
        <v>203050</v>
      </c>
      <c r="C508" s="169" t="s">
        <v>504</v>
      </c>
      <c r="D508" s="169" t="s">
        <v>505</v>
      </c>
      <c r="E508" s="110"/>
      <c r="F508" s="89"/>
      <c r="G508" s="89"/>
      <c r="H508" s="89"/>
      <c r="I508" s="116"/>
      <c r="J508" s="117">
        <v>0</v>
      </c>
      <c r="K508" s="117">
        <v>0</v>
      </c>
      <c r="L508" s="117">
        <v>0</v>
      </c>
      <c r="M508" s="117">
        <v>0</v>
      </c>
      <c r="N508" s="117">
        <v>0</v>
      </c>
      <c r="O508" s="117">
        <v>0</v>
      </c>
      <c r="P508" s="117">
        <v>0</v>
      </c>
      <c r="Q508" s="117">
        <v>0</v>
      </c>
      <c r="R508" s="117">
        <v>0</v>
      </c>
      <c r="S508" s="117">
        <v>0</v>
      </c>
      <c r="T508" s="117">
        <v>0</v>
      </c>
      <c r="U508" s="117">
        <v>0</v>
      </c>
      <c r="V508" s="117">
        <v>0</v>
      </c>
      <c r="W508" s="117">
        <v>0</v>
      </c>
      <c r="X508" s="117">
        <v>0</v>
      </c>
      <c r="Y508" s="117">
        <v>0</v>
      </c>
      <c r="Z508" s="117">
        <v>0</v>
      </c>
      <c r="AA508" s="117">
        <v>0</v>
      </c>
      <c r="AB508" s="117">
        <v>0</v>
      </c>
      <c r="AC508" s="117">
        <v>0</v>
      </c>
      <c r="AD508" s="117">
        <v>0</v>
      </c>
      <c r="AE508" s="117">
        <v>0</v>
      </c>
      <c r="AF508" s="117">
        <v>0</v>
      </c>
      <c r="AG508" s="117">
        <v>0</v>
      </c>
      <c r="AH508" s="117">
        <v>0</v>
      </c>
      <c r="AI508" s="117">
        <v>0</v>
      </c>
      <c r="AJ508" s="117">
        <v>0</v>
      </c>
      <c r="AK508" s="117">
        <v>0</v>
      </c>
      <c r="AL508" s="117">
        <v>0</v>
      </c>
      <c r="AM508" s="117">
        <v>0</v>
      </c>
      <c r="AN508" s="117">
        <v>0</v>
      </c>
      <c r="AO508" s="117">
        <v>0</v>
      </c>
      <c r="AP508" s="117">
        <v>0</v>
      </c>
      <c r="AQ508" s="117">
        <v>0</v>
      </c>
      <c r="AR508" s="117">
        <v>0</v>
      </c>
      <c r="AS508" s="117">
        <v>0</v>
      </c>
      <c r="AT508" s="107"/>
      <c r="AU508" s="107"/>
      <c r="AV508" s="89"/>
      <c r="AW508" s="89"/>
      <c r="AX508" s="89"/>
      <c r="AY508" s="89"/>
      <c r="AZ508" s="89"/>
      <c r="BA508" s="89"/>
      <c r="BB508" s="89"/>
      <c r="BC508" s="214"/>
      <c r="BD508" s="109">
        <v>203050</v>
      </c>
      <c r="BE508" s="169" t="s">
        <v>504</v>
      </c>
      <c r="BF508" s="147">
        <v>0</v>
      </c>
      <c r="BG508" s="146">
        <v>0</v>
      </c>
      <c r="BH508" s="146">
        <v>0</v>
      </c>
      <c r="BI508" s="148">
        <v>0</v>
      </c>
      <c r="BJ508" s="148">
        <v>0</v>
      </c>
      <c r="BK508" s="117"/>
      <c r="BL508" s="89"/>
      <c r="BM508" s="89"/>
      <c r="BN508" s="89"/>
      <c r="BO508" s="117"/>
      <c r="BP508" s="117"/>
    </row>
    <row r="509" spans="1:68" ht="12.75" customHeight="1">
      <c r="A509" s="108"/>
      <c r="B509" s="109">
        <v>203060</v>
      </c>
      <c r="C509" s="123" t="s">
        <v>506</v>
      </c>
      <c r="D509" s="123" t="s">
        <v>495</v>
      </c>
      <c r="E509" s="110"/>
      <c r="F509" s="71"/>
      <c r="G509" s="71"/>
      <c r="H509" s="71"/>
      <c r="I509" s="146"/>
      <c r="J509" s="142">
        <v>0</v>
      </c>
      <c r="K509" s="142">
        <v>0</v>
      </c>
      <c r="L509" s="142">
        <v>0</v>
      </c>
      <c r="M509" s="142">
        <v>0</v>
      </c>
      <c r="N509" s="142">
        <v>0</v>
      </c>
      <c r="O509" s="142">
        <v>0</v>
      </c>
      <c r="P509" s="142">
        <v>0</v>
      </c>
      <c r="Q509" s="142">
        <v>0</v>
      </c>
      <c r="R509" s="142">
        <v>0</v>
      </c>
      <c r="S509" s="142">
        <v>0</v>
      </c>
      <c r="T509" s="142">
        <v>0</v>
      </c>
      <c r="U509" s="142">
        <v>0</v>
      </c>
      <c r="V509" s="142">
        <v>0</v>
      </c>
      <c r="W509" s="142">
        <v>0</v>
      </c>
      <c r="X509" s="142">
        <v>0</v>
      </c>
      <c r="Y509" s="142">
        <v>0</v>
      </c>
      <c r="Z509" s="142">
        <v>0</v>
      </c>
      <c r="AA509" s="142">
        <v>0</v>
      </c>
      <c r="AB509" s="142">
        <v>0</v>
      </c>
      <c r="AC509" s="142">
        <v>0</v>
      </c>
      <c r="AD509" s="142">
        <v>0</v>
      </c>
      <c r="AE509" s="142">
        <v>0</v>
      </c>
      <c r="AF509" s="142">
        <v>0</v>
      </c>
      <c r="AG509" s="142">
        <v>0</v>
      </c>
      <c r="AH509" s="142">
        <v>0</v>
      </c>
      <c r="AI509" s="172">
        <v>0</v>
      </c>
      <c r="AJ509" s="172">
        <v>0</v>
      </c>
      <c r="AK509" s="172">
        <v>0</v>
      </c>
      <c r="AL509" s="172">
        <v>0</v>
      </c>
      <c r="AM509" s="172">
        <v>0</v>
      </c>
      <c r="AN509" s="172">
        <v>0</v>
      </c>
      <c r="AO509" s="172">
        <v>0</v>
      </c>
      <c r="AP509" s="172">
        <v>0</v>
      </c>
      <c r="AQ509" s="172">
        <v>0</v>
      </c>
      <c r="AR509" s="172">
        <v>0</v>
      </c>
      <c r="AS509" s="172">
        <v>0</v>
      </c>
      <c r="AT509" s="118"/>
      <c r="AU509" s="118"/>
      <c r="AV509" s="71"/>
      <c r="AW509" s="71"/>
      <c r="AX509" s="71"/>
      <c r="AY509" s="71"/>
      <c r="AZ509" s="71"/>
      <c r="BA509" s="71"/>
      <c r="BB509" s="71"/>
      <c r="BC509" s="111"/>
      <c r="BD509" s="109">
        <v>203060</v>
      </c>
      <c r="BE509" s="123" t="s">
        <v>507</v>
      </c>
      <c r="BF509" s="124" t="s">
        <v>146</v>
      </c>
      <c r="BG509" s="125" t="s">
        <v>146</v>
      </c>
      <c r="BH509" s="125" t="s">
        <v>146</v>
      </c>
      <c r="BI509" s="126" t="s">
        <v>146</v>
      </c>
      <c r="BJ509" s="126" t="s">
        <v>146</v>
      </c>
      <c r="BK509" s="107"/>
      <c r="BL509" s="71"/>
      <c r="BM509" s="71"/>
      <c r="BN509" s="71"/>
      <c r="BO509" s="142"/>
      <c r="BP509" s="172"/>
    </row>
    <row r="510" spans="1:68" ht="12.75" customHeight="1">
      <c r="A510" s="108"/>
      <c r="B510" s="109">
        <v>203070</v>
      </c>
      <c r="C510" s="123" t="s">
        <v>508</v>
      </c>
      <c r="D510" s="123" t="s">
        <v>498</v>
      </c>
      <c r="E510" s="110"/>
      <c r="F510" s="71"/>
      <c r="G510" s="71"/>
      <c r="H510" s="71"/>
      <c r="I510" s="146"/>
      <c r="J510" s="142">
        <v>0</v>
      </c>
      <c r="K510" s="142">
        <v>0</v>
      </c>
      <c r="L510" s="142">
        <v>0</v>
      </c>
      <c r="M510" s="142">
        <v>0</v>
      </c>
      <c r="N510" s="142">
        <v>0</v>
      </c>
      <c r="O510" s="142">
        <v>0</v>
      </c>
      <c r="P510" s="142">
        <v>0</v>
      </c>
      <c r="Q510" s="142">
        <v>0</v>
      </c>
      <c r="R510" s="142">
        <v>0</v>
      </c>
      <c r="S510" s="142">
        <v>0</v>
      </c>
      <c r="T510" s="142">
        <v>0</v>
      </c>
      <c r="U510" s="142">
        <v>0</v>
      </c>
      <c r="V510" s="142">
        <v>0</v>
      </c>
      <c r="W510" s="142">
        <v>0</v>
      </c>
      <c r="X510" s="142">
        <v>0</v>
      </c>
      <c r="Y510" s="142">
        <v>0</v>
      </c>
      <c r="Z510" s="142">
        <v>0</v>
      </c>
      <c r="AA510" s="142">
        <v>0</v>
      </c>
      <c r="AB510" s="142">
        <v>0</v>
      </c>
      <c r="AC510" s="142">
        <v>0</v>
      </c>
      <c r="AD510" s="142">
        <v>0</v>
      </c>
      <c r="AE510" s="142">
        <v>0</v>
      </c>
      <c r="AF510" s="142">
        <v>0</v>
      </c>
      <c r="AG510" s="142">
        <v>0</v>
      </c>
      <c r="AH510" s="142">
        <v>0</v>
      </c>
      <c r="AI510" s="172">
        <v>0</v>
      </c>
      <c r="AJ510" s="172">
        <v>0</v>
      </c>
      <c r="AK510" s="172">
        <v>0</v>
      </c>
      <c r="AL510" s="172">
        <v>0</v>
      </c>
      <c r="AM510" s="172">
        <v>0</v>
      </c>
      <c r="AN510" s="172">
        <v>0</v>
      </c>
      <c r="AO510" s="172">
        <v>0</v>
      </c>
      <c r="AP510" s="172">
        <v>0</v>
      </c>
      <c r="AQ510" s="172">
        <v>0</v>
      </c>
      <c r="AR510" s="172">
        <v>0</v>
      </c>
      <c r="AS510" s="172">
        <v>0</v>
      </c>
      <c r="AT510" s="118"/>
      <c r="AU510" s="118"/>
      <c r="AV510" s="71"/>
      <c r="AW510" s="71"/>
      <c r="AX510" s="71"/>
      <c r="AY510" s="71"/>
      <c r="AZ510" s="71"/>
      <c r="BA510" s="71"/>
      <c r="BB510" s="71"/>
      <c r="BC510" s="111"/>
      <c r="BD510" s="109">
        <v>203070</v>
      </c>
      <c r="BE510" s="123"/>
      <c r="BF510" s="112"/>
      <c r="BG510" s="71"/>
      <c r="BH510" s="71"/>
      <c r="BI510" s="113"/>
      <c r="BJ510" s="113"/>
      <c r="BK510" s="107"/>
      <c r="BL510" s="71"/>
      <c r="BM510" s="71"/>
      <c r="BN510" s="71"/>
      <c r="BO510" s="142"/>
      <c r="BP510" s="172"/>
    </row>
    <row r="511" spans="1:68" ht="12.75" customHeight="1">
      <c r="A511" s="108"/>
      <c r="B511" s="109">
        <v>292000</v>
      </c>
      <c r="C511" s="123" t="s">
        <v>433</v>
      </c>
      <c r="D511" s="123" t="s">
        <v>167</v>
      </c>
      <c r="E511" s="110"/>
      <c r="F511" s="71"/>
      <c r="G511" s="71"/>
      <c r="H511" s="71"/>
      <c r="I511" s="146"/>
      <c r="J511" s="142">
        <v>0</v>
      </c>
      <c r="K511" s="142">
        <v>0</v>
      </c>
      <c r="L511" s="142">
        <v>0</v>
      </c>
      <c r="M511" s="142">
        <v>0</v>
      </c>
      <c r="N511" s="142">
        <v>0</v>
      </c>
      <c r="O511" s="142">
        <v>0</v>
      </c>
      <c r="P511" s="142">
        <v>0</v>
      </c>
      <c r="Q511" s="142">
        <v>0</v>
      </c>
      <c r="R511" s="142">
        <v>0</v>
      </c>
      <c r="S511" s="142">
        <v>0</v>
      </c>
      <c r="T511" s="142">
        <v>0</v>
      </c>
      <c r="U511" s="142">
        <v>0</v>
      </c>
      <c r="V511" s="142">
        <v>0</v>
      </c>
      <c r="W511" s="142">
        <v>0</v>
      </c>
      <c r="X511" s="142">
        <v>0</v>
      </c>
      <c r="Y511" s="142">
        <v>0</v>
      </c>
      <c r="Z511" s="142">
        <v>0</v>
      </c>
      <c r="AA511" s="142">
        <v>0</v>
      </c>
      <c r="AB511" s="142">
        <v>0</v>
      </c>
      <c r="AC511" s="142">
        <v>0</v>
      </c>
      <c r="AD511" s="142">
        <v>0</v>
      </c>
      <c r="AE511" s="142">
        <v>0</v>
      </c>
      <c r="AF511" s="142">
        <v>0</v>
      </c>
      <c r="AG511" s="142">
        <v>0</v>
      </c>
      <c r="AH511" s="142">
        <v>0</v>
      </c>
      <c r="AI511" s="172">
        <v>0</v>
      </c>
      <c r="AJ511" s="172">
        <v>0</v>
      </c>
      <c r="AK511" s="172">
        <v>0</v>
      </c>
      <c r="AL511" s="172">
        <v>0</v>
      </c>
      <c r="AM511" s="172">
        <v>0</v>
      </c>
      <c r="AN511" s="172">
        <v>0</v>
      </c>
      <c r="AO511" s="172">
        <v>0</v>
      </c>
      <c r="AP511" s="172">
        <v>0</v>
      </c>
      <c r="AQ511" s="172">
        <v>0</v>
      </c>
      <c r="AR511" s="172">
        <v>0</v>
      </c>
      <c r="AS511" s="172">
        <v>0</v>
      </c>
      <c r="AT511" s="118"/>
      <c r="AU511" s="118"/>
      <c r="AV511" s="71"/>
      <c r="AW511" s="71"/>
      <c r="AX511" s="71"/>
      <c r="AY511" s="71"/>
      <c r="AZ511" s="71"/>
      <c r="BA511" s="71"/>
      <c r="BB511" s="71"/>
      <c r="BC511" s="111"/>
      <c r="BD511" s="109">
        <v>292000</v>
      </c>
      <c r="BE511" s="123"/>
      <c r="BF511" s="112"/>
      <c r="BG511" s="71"/>
      <c r="BH511" s="71"/>
      <c r="BI511" s="113"/>
      <c r="BJ511" s="113"/>
      <c r="BK511" s="107"/>
      <c r="BL511" s="71"/>
      <c r="BM511" s="71"/>
      <c r="BN511" s="71"/>
      <c r="BO511" s="142"/>
      <c r="BP511" s="172"/>
    </row>
    <row r="512" spans="1:68" ht="12.75" customHeight="1">
      <c r="A512" s="108"/>
      <c r="B512" s="109"/>
      <c r="C512" s="123"/>
      <c r="D512" s="123"/>
      <c r="E512" s="110"/>
      <c r="F512" s="71"/>
      <c r="G512" s="71"/>
      <c r="H512" s="71"/>
      <c r="I512" s="146"/>
      <c r="J512" s="142"/>
      <c r="K512" s="142"/>
      <c r="L512" s="142"/>
      <c r="M512" s="142"/>
      <c r="N512" s="142"/>
      <c r="O512" s="142"/>
      <c r="P512" s="142"/>
      <c r="Q512" s="142"/>
      <c r="R512" s="142"/>
      <c r="S512" s="142"/>
      <c r="T512" s="142"/>
      <c r="U512" s="142"/>
      <c r="V512" s="142"/>
      <c r="W512" s="142"/>
      <c r="X512" s="142"/>
      <c r="Y512" s="142"/>
      <c r="Z512" s="142"/>
      <c r="AA512" s="142"/>
      <c r="AB512" s="142"/>
      <c r="AC512" s="142"/>
      <c r="AD512" s="142"/>
      <c r="AE512" s="142"/>
      <c r="AF512" s="142"/>
      <c r="AG512" s="142"/>
      <c r="AH512" s="142"/>
      <c r="AI512" s="142"/>
      <c r="AJ512" s="142"/>
      <c r="AK512" s="142"/>
      <c r="AL512" s="142"/>
      <c r="AM512" s="142"/>
      <c r="AN512" s="142"/>
      <c r="AO512" s="142"/>
      <c r="AP512" s="142"/>
      <c r="AQ512" s="142"/>
      <c r="AR512" s="142"/>
      <c r="AS512" s="142"/>
      <c r="AT512" s="118"/>
      <c r="AU512" s="118"/>
      <c r="AV512" s="71"/>
      <c r="AW512" s="71"/>
      <c r="AX512" s="71"/>
      <c r="AY512" s="71"/>
      <c r="AZ512" s="71"/>
      <c r="BA512" s="71"/>
      <c r="BB512" s="71"/>
      <c r="BC512" s="111"/>
      <c r="BD512" s="109"/>
      <c r="BE512" s="123"/>
      <c r="BF512" s="112"/>
      <c r="BG512" s="71"/>
      <c r="BH512" s="71"/>
      <c r="BI512" s="113"/>
      <c r="BJ512" s="113"/>
      <c r="BK512" s="107"/>
      <c r="BL512" s="71"/>
      <c r="BM512" s="71"/>
      <c r="BN512" s="71"/>
      <c r="BO512" s="142"/>
      <c r="BP512" s="142"/>
    </row>
    <row r="513" spans="1:68" ht="12.75" customHeight="1">
      <c r="A513" s="108"/>
      <c r="B513" s="109">
        <v>203110</v>
      </c>
      <c r="C513" s="123" t="s">
        <v>433</v>
      </c>
      <c r="D513" s="123" t="s">
        <v>167</v>
      </c>
      <c r="E513" s="110"/>
      <c r="F513" s="71"/>
      <c r="G513" s="71"/>
      <c r="H513" s="71"/>
      <c r="I513" s="146"/>
      <c r="J513" s="142">
        <v>0</v>
      </c>
      <c r="K513" s="142">
        <v>0</v>
      </c>
      <c r="L513" s="142">
        <v>0</v>
      </c>
      <c r="M513" s="142">
        <v>0</v>
      </c>
      <c r="N513" s="142">
        <v>0</v>
      </c>
      <c r="O513" s="142">
        <v>0</v>
      </c>
      <c r="P513" s="142">
        <v>0</v>
      </c>
      <c r="Q513" s="142">
        <v>0</v>
      </c>
      <c r="R513" s="142">
        <v>0</v>
      </c>
      <c r="S513" s="142">
        <v>0</v>
      </c>
      <c r="T513" s="142">
        <v>0</v>
      </c>
      <c r="U513" s="142">
        <v>0</v>
      </c>
      <c r="V513" s="142">
        <v>0</v>
      </c>
      <c r="W513" s="142">
        <v>0</v>
      </c>
      <c r="X513" s="142">
        <v>0</v>
      </c>
      <c r="Y513" s="142">
        <v>0</v>
      </c>
      <c r="Z513" s="142">
        <v>0</v>
      </c>
      <c r="AA513" s="142">
        <v>0</v>
      </c>
      <c r="AB513" s="142">
        <v>0</v>
      </c>
      <c r="AC513" s="142">
        <v>0</v>
      </c>
      <c r="AD513" s="142">
        <v>0</v>
      </c>
      <c r="AE513" s="142">
        <v>0</v>
      </c>
      <c r="AF513" s="142">
        <v>0</v>
      </c>
      <c r="AG513" s="142">
        <v>0</v>
      </c>
      <c r="AH513" s="142">
        <v>0</v>
      </c>
      <c r="AI513" s="172">
        <v>0</v>
      </c>
      <c r="AJ513" s="172">
        <v>0</v>
      </c>
      <c r="AK513" s="172">
        <v>0</v>
      </c>
      <c r="AL513" s="172">
        <v>0</v>
      </c>
      <c r="AM513" s="172">
        <v>0</v>
      </c>
      <c r="AN513" s="172">
        <v>0</v>
      </c>
      <c r="AO513" s="172">
        <v>0</v>
      </c>
      <c r="AP513" s="172">
        <v>0</v>
      </c>
      <c r="AQ513" s="172">
        <v>0</v>
      </c>
      <c r="AR513" s="172">
        <v>0</v>
      </c>
      <c r="AS513" s="172">
        <v>0</v>
      </c>
      <c r="AT513" s="118"/>
      <c r="AU513" s="118"/>
      <c r="AV513" s="71"/>
      <c r="AW513" s="71"/>
      <c r="AX513" s="71"/>
      <c r="AY513" s="71"/>
      <c r="AZ513" s="71"/>
      <c r="BA513" s="71"/>
      <c r="BB513" s="71"/>
      <c r="BC513" s="111"/>
      <c r="BD513" s="109">
        <v>203110</v>
      </c>
      <c r="BE513" s="123" t="s">
        <v>433</v>
      </c>
      <c r="BF513" s="147">
        <v>0</v>
      </c>
      <c r="BG513" s="146">
        <v>0</v>
      </c>
      <c r="BH513" s="146">
        <v>0</v>
      </c>
      <c r="BI513" s="148">
        <v>0</v>
      </c>
      <c r="BJ513" s="148">
        <v>0</v>
      </c>
      <c r="BK513" s="117"/>
      <c r="BL513" s="71"/>
      <c r="BM513" s="71"/>
      <c r="BN513" s="71"/>
      <c r="BO513" s="142"/>
      <c r="BP513" s="172"/>
    </row>
    <row r="514" spans="1:68" ht="12.75" customHeight="1">
      <c r="A514" s="108"/>
      <c r="B514" s="109"/>
      <c r="C514" s="108"/>
      <c r="D514" s="108"/>
      <c r="E514" s="110"/>
      <c r="F514" s="71"/>
      <c r="G514" s="71"/>
      <c r="H514" s="71"/>
      <c r="I514" s="71"/>
      <c r="J514" s="118"/>
      <c r="K514" s="118"/>
      <c r="L514" s="118"/>
      <c r="M514" s="118"/>
      <c r="N514" s="118"/>
      <c r="O514" s="118"/>
      <c r="P514" s="118"/>
      <c r="Q514" s="118"/>
      <c r="R514" s="118"/>
      <c r="S514" s="118"/>
      <c r="T514" s="118"/>
      <c r="U514" s="118"/>
      <c r="V514" s="118"/>
      <c r="W514" s="118"/>
      <c r="X514" s="118"/>
      <c r="Y514" s="118"/>
      <c r="Z514" s="118"/>
      <c r="AA514" s="118"/>
      <c r="AB514" s="118"/>
      <c r="AC514" s="118"/>
      <c r="AD514" s="118"/>
      <c r="AE514" s="118"/>
      <c r="AF514" s="118"/>
      <c r="AG514" s="118"/>
      <c r="AH514" s="118"/>
      <c r="AI514" s="118"/>
      <c r="AJ514" s="118"/>
      <c r="AK514" s="118"/>
      <c r="AL514" s="118"/>
      <c r="AM514" s="118"/>
      <c r="AN514" s="118"/>
      <c r="AO514" s="118"/>
      <c r="AP514" s="118"/>
      <c r="AQ514" s="118"/>
      <c r="AR514" s="118"/>
      <c r="AS514" s="118"/>
      <c r="AT514" s="118"/>
      <c r="AU514" s="118"/>
      <c r="AV514" s="71"/>
      <c r="AW514" s="71"/>
      <c r="AX514" s="71"/>
      <c r="AY514" s="71"/>
      <c r="AZ514" s="71"/>
      <c r="BA514" s="71"/>
      <c r="BB514" s="71"/>
      <c r="BC514" s="111"/>
      <c r="BD514" s="109"/>
      <c r="BE514" s="123" t="s">
        <v>509</v>
      </c>
      <c r="BF514" s="124" t="s">
        <v>146</v>
      </c>
      <c r="BG514" s="125" t="s">
        <v>146</v>
      </c>
      <c r="BH514" s="125" t="s">
        <v>146</v>
      </c>
      <c r="BI514" s="126" t="s">
        <v>146</v>
      </c>
      <c r="BJ514" s="126" t="s">
        <v>146</v>
      </c>
      <c r="BK514" s="107"/>
      <c r="BL514" s="71"/>
      <c r="BM514" s="71"/>
      <c r="BN514" s="71"/>
      <c r="BO514" s="118"/>
      <c r="BP514" s="118"/>
    </row>
    <row r="515" spans="1:68" ht="10.5" hidden="1" customHeight="1">
      <c r="A515" s="71"/>
      <c r="B515" s="2"/>
      <c r="C515" s="71"/>
      <c r="D515" s="71"/>
      <c r="E515" s="72"/>
      <c r="F515" s="71"/>
      <c r="G515" s="71"/>
      <c r="H515" s="71"/>
      <c r="I515" s="71"/>
      <c r="J515" s="118"/>
      <c r="K515" s="118"/>
      <c r="L515" s="118"/>
      <c r="M515" s="118"/>
      <c r="N515" s="118"/>
      <c r="O515" s="118"/>
      <c r="P515" s="118"/>
      <c r="Q515" s="118"/>
      <c r="R515" s="118"/>
      <c r="S515" s="118"/>
      <c r="T515" s="118"/>
      <c r="U515" s="118"/>
      <c r="V515" s="118"/>
      <c r="W515" s="118"/>
      <c r="X515" s="118"/>
      <c r="Y515" s="118"/>
      <c r="Z515" s="118"/>
      <c r="AA515" s="118"/>
      <c r="AB515" s="118"/>
      <c r="AC515" s="118"/>
      <c r="AD515" s="118"/>
      <c r="AE515" s="118"/>
      <c r="AF515" s="118"/>
      <c r="AG515" s="118"/>
      <c r="AH515" s="118"/>
      <c r="AI515" s="118"/>
      <c r="AJ515" s="118"/>
      <c r="AK515" s="118"/>
      <c r="AL515" s="118"/>
      <c r="AM515" s="118"/>
      <c r="AN515" s="118"/>
      <c r="AO515" s="118"/>
      <c r="AP515" s="118"/>
      <c r="AQ515" s="118"/>
      <c r="AR515" s="118"/>
      <c r="AS515" s="118"/>
      <c r="AT515" s="118"/>
      <c r="AU515" s="118"/>
      <c r="AV515" s="71"/>
      <c r="AW515" s="71"/>
      <c r="AX515" s="71"/>
      <c r="AY515" s="71"/>
      <c r="AZ515" s="71"/>
      <c r="BA515" s="71"/>
      <c r="BB515" s="71"/>
      <c r="BC515" s="112"/>
      <c r="BD515" s="2"/>
      <c r="BE515" s="71"/>
      <c r="BF515" s="112"/>
      <c r="BG515" s="71"/>
      <c r="BH515" s="71"/>
      <c r="BI515" s="113"/>
      <c r="BJ515" s="113"/>
      <c r="BK515" s="107"/>
      <c r="BL515" s="71"/>
      <c r="BM515" s="71"/>
      <c r="BN515" s="71"/>
      <c r="BO515" s="118"/>
      <c r="BP515" s="118"/>
    </row>
    <row r="516" spans="1:68" ht="10.5" hidden="1" customHeight="1">
      <c r="A516" s="71"/>
      <c r="B516" s="2"/>
      <c r="C516" s="71"/>
      <c r="D516" s="71"/>
      <c r="E516" s="72"/>
      <c r="F516" s="71"/>
      <c r="G516" s="71"/>
      <c r="H516" s="71"/>
      <c r="I516" s="71"/>
      <c r="J516" s="118"/>
      <c r="K516" s="118"/>
      <c r="L516" s="118"/>
      <c r="M516" s="118"/>
      <c r="N516" s="118"/>
      <c r="O516" s="118"/>
      <c r="P516" s="118"/>
      <c r="Q516" s="118"/>
      <c r="R516" s="118"/>
      <c r="S516" s="118"/>
      <c r="T516" s="118"/>
      <c r="U516" s="118"/>
      <c r="V516" s="118"/>
      <c r="W516" s="118"/>
      <c r="X516" s="118"/>
      <c r="Y516" s="118"/>
      <c r="Z516" s="118"/>
      <c r="AA516" s="118"/>
      <c r="AB516" s="118"/>
      <c r="AC516" s="118"/>
      <c r="AD516" s="118"/>
      <c r="AE516" s="118"/>
      <c r="AF516" s="118"/>
      <c r="AG516" s="118"/>
      <c r="AH516" s="118"/>
      <c r="AI516" s="118"/>
      <c r="AJ516" s="118"/>
      <c r="AK516" s="118"/>
      <c r="AL516" s="118"/>
      <c r="AM516" s="118"/>
      <c r="AN516" s="118"/>
      <c r="AO516" s="118"/>
      <c r="AP516" s="118"/>
      <c r="AQ516" s="118"/>
      <c r="AR516" s="118"/>
      <c r="AS516" s="118"/>
      <c r="AT516" s="118"/>
      <c r="AU516" s="118"/>
      <c r="AV516" s="71"/>
      <c r="AW516" s="71"/>
      <c r="AX516" s="71"/>
      <c r="AY516" s="71"/>
      <c r="AZ516" s="71"/>
      <c r="BA516" s="71"/>
      <c r="BB516" s="71"/>
      <c r="BC516" s="112"/>
      <c r="BD516" s="2"/>
      <c r="BE516" s="71"/>
      <c r="BF516" s="112"/>
      <c r="BG516" s="71"/>
      <c r="BH516" s="71"/>
      <c r="BI516" s="113"/>
      <c r="BJ516" s="113"/>
      <c r="BK516" s="107"/>
      <c r="BL516" s="71"/>
      <c r="BM516" s="71"/>
      <c r="BN516" s="71"/>
      <c r="BO516" s="118"/>
      <c r="BP516" s="118"/>
    </row>
    <row r="517" spans="1:68" ht="10.5" hidden="1" customHeight="1">
      <c r="A517" s="71"/>
      <c r="B517" s="2"/>
      <c r="C517" s="71"/>
      <c r="D517" s="71"/>
      <c r="E517" s="72"/>
      <c r="F517" s="71"/>
      <c r="G517" s="71"/>
      <c r="H517" s="71"/>
      <c r="I517" s="71"/>
      <c r="J517" s="118"/>
      <c r="K517" s="118"/>
      <c r="L517" s="118"/>
      <c r="M517" s="118"/>
      <c r="N517" s="118"/>
      <c r="O517" s="118"/>
      <c r="P517" s="118"/>
      <c r="Q517" s="118"/>
      <c r="R517" s="118"/>
      <c r="S517" s="118"/>
      <c r="T517" s="118"/>
      <c r="U517" s="118"/>
      <c r="V517" s="118"/>
      <c r="W517" s="118"/>
      <c r="X517" s="118"/>
      <c r="Y517" s="118"/>
      <c r="Z517" s="118"/>
      <c r="AA517" s="118"/>
      <c r="AB517" s="118"/>
      <c r="AC517" s="118"/>
      <c r="AD517" s="118"/>
      <c r="AE517" s="118"/>
      <c r="AF517" s="118"/>
      <c r="AG517" s="118"/>
      <c r="AH517" s="118"/>
      <c r="AI517" s="118"/>
      <c r="AJ517" s="118"/>
      <c r="AK517" s="118"/>
      <c r="AL517" s="118"/>
      <c r="AM517" s="118"/>
      <c r="AN517" s="118"/>
      <c r="AO517" s="118"/>
      <c r="AP517" s="118"/>
      <c r="AQ517" s="118"/>
      <c r="AR517" s="118"/>
      <c r="AS517" s="118"/>
      <c r="AT517" s="118"/>
      <c r="AU517" s="118"/>
      <c r="AV517" s="71"/>
      <c r="AW517" s="71"/>
      <c r="AX517" s="71"/>
      <c r="AY517" s="71"/>
      <c r="AZ517" s="71"/>
      <c r="BA517" s="71"/>
      <c r="BB517" s="71"/>
      <c r="BC517" s="112"/>
      <c r="BD517" s="2"/>
      <c r="BE517" s="71"/>
      <c r="BF517" s="112"/>
      <c r="BG517" s="71"/>
      <c r="BH517" s="71"/>
      <c r="BI517" s="113"/>
      <c r="BJ517" s="113"/>
      <c r="BK517" s="107"/>
      <c r="BL517" s="71"/>
      <c r="BM517" s="71"/>
      <c r="BN517" s="71"/>
      <c r="BO517" s="118"/>
      <c r="BP517" s="118"/>
    </row>
    <row r="518" spans="1:68" ht="10.5" hidden="1" customHeight="1">
      <c r="A518" s="71"/>
      <c r="B518" s="2"/>
      <c r="C518" s="71"/>
      <c r="D518" s="71"/>
      <c r="E518" s="72"/>
      <c r="F518" s="71"/>
      <c r="G518" s="71"/>
      <c r="H518" s="71"/>
      <c r="I518" s="71"/>
      <c r="J518" s="118"/>
      <c r="K518" s="118"/>
      <c r="L518" s="118"/>
      <c r="M518" s="118"/>
      <c r="N518" s="118"/>
      <c r="O518" s="118"/>
      <c r="P518" s="118"/>
      <c r="Q518" s="118"/>
      <c r="R518" s="118"/>
      <c r="S518" s="118"/>
      <c r="T518" s="118"/>
      <c r="U518" s="118"/>
      <c r="V518" s="118"/>
      <c r="W518" s="118"/>
      <c r="X518" s="118"/>
      <c r="Y518" s="118"/>
      <c r="Z518" s="118"/>
      <c r="AA518" s="118"/>
      <c r="AB518" s="118"/>
      <c r="AC518" s="118"/>
      <c r="AD518" s="118"/>
      <c r="AE518" s="118"/>
      <c r="AF518" s="118"/>
      <c r="AG518" s="118"/>
      <c r="AH518" s="118"/>
      <c r="AI518" s="118"/>
      <c r="AJ518" s="118"/>
      <c r="AK518" s="118"/>
      <c r="AL518" s="118"/>
      <c r="AM518" s="118"/>
      <c r="AN518" s="118"/>
      <c r="AO518" s="118"/>
      <c r="AP518" s="118"/>
      <c r="AQ518" s="118"/>
      <c r="AR518" s="118"/>
      <c r="AS518" s="118"/>
      <c r="AT518" s="118"/>
      <c r="AU518" s="118"/>
      <c r="AV518" s="71"/>
      <c r="AW518" s="71"/>
      <c r="AX518" s="71"/>
      <c r="AY518" s="71"/>
      <c r="AZ518" s="71"/>
      <c r="BA518" s="71"/>
      <c r="BB518" s="71"/>
      <c r="BC518" s="112"/>
      <c r="BD518" s="2"/>
      <c r="BE518" s="71"/>
      <c r="BF518" s="112"/>
      <c r="BG518" s="71"/>
      <c r="BH518" s="71"/>
      <c r="BI518" s="113"/>
      <c r="BJ518" s="113"/>
      <c r="BK518" s="107"/>
      <c r="BL518" s="71"/>
      <c r="BM518" s="71"/>
      <c r="BN518" s="71"/>
      <c r="BO518" s="118"/>
      <c r="BP518" s="118"/>
    </row>
    <row r="519" spans="1:68" ht="10.5" hidden="1" customHeight="1">
      <c r="A519" s="71"/>
      <c r="B519" s="2"/>
      <c r="C519" s="71"/>
      <c r="D519" s="71"/>
      <c r="E519" s="72"/>
      <c r="F519" s="71"/>
      <c r="G519" s="71"/>
      <c r="H519" s="71"/>
      <c r="I519" s="71"/>
      <c r="J519" s="118"/>
      <c r="K519" s="118"/>
      <c r="L519" s="118"/>
      <c r="M519" s="118"/>
      <c r="N519" s="118"/>
      <c r="O519" s="118"/>
      <c r="P519" s="118"/>
      <c r="Q519" s="118"/>
      <c r="R519" s="118"/>
      <c r="S519" s="118"/>
      <c r="T519" s="118"/>
      <c r="U519" s="118"/>
      <c r="V519" s="118"/>
      <c r="W519" s="118"/>
      <c r="X519" s="118"/>
      <c r="Y519" s="118"/>
      <c r="Z519" s="118"/>
      <c r="AA519" s="118"/>
      <c r="AB519" s="118"/>
      <c r="AC519" s="118"/>
      <c r="AD519" s="118"/>
      <c r="AE519" s="118"/>
      <c r="AF519" s="118"/>
      <c r="AG519" s="118"/>
      <c r="AH519" s="118"/>
      <c r="AI519" s="118"/>
      <c r="AJ519" s="118"/>
      <c r="AK519" s="118"/>
      <c r="AL519" s="118"/>
      <c r="AM519" s="118"/>
      <c r="AN519" s="118"/>
      <c r="AO519" s="118"/>
      <c r="AP519" s="118"/>
      <c r="AQ519" s="118"/>
      <c r="AR519" s="118"/>
      <c r="AS519" s="118"/>
      <c r="AT519" s="118"/>
      <c r="AU519" s="118"/>
      <c r="AV519" s="71"/>
      <c r="AW519" s="71"/>
      <c r="AX519" s="71"/>
      <c r="AY519" s="71"/>
      <c r="AZ519" s="71"/>
      <c r="BA519" s="71"/>
      <c r="BB519" s="71"/>
      <c r="BC519" s="112"/>
      <c r="BD519" s="2"/>
      <c r="BE519" s="71"/>
      <c r="BF519" s="112"/>
      <c r="BG519" s="71"/>
      <c r="BH519" s="71"/>
      <c r="BI519" s="113"/>
      <c r="BJ519" s="113"/>
      <c r="BK519" s="107"/>
      <c r="BL519" s="71"/>
      <c r="BM519" s="71"/>
      <c r="BN519" s="71"/>
      <c r="BO519" s="118"/>
      <c r="BP519" s="118"/>
    </row>
    <row r="520" spans="1:68" ht="10.5" hidden="1" customHeight="1">
      <c r="A520" s="71"/>
      <c r="B520" s="2"/>
      <c r="C520" s="71"/>
      <c r="D520" s="71"/>
      <c r="E520" s="72"/>
      <c r="F520" s="71"/>
      <c r="G520" s="71"/>
      <c r="H520" s="71"/>
      <c r="I520" s="71"/>
      <c r="J520" s="118"/>
      <c r="K520" s="118"/>
      <c r="L520" s="118"/>
      <c r="M520" s="118"/>
      <c r="N520" s="118"/>
      <c r="O520" s="118"/>
      <c r="P520" s="118"/>
      <c r="Q520" s="118"/>
      <c r="R520" s="118"/>
      <c r="S520" s="118"/>
      <c r="T520" s="118"/>
      <c r="U520" s="118"/>
      <c r="V520" s="118"/>
      <c r="W520" s="118"/>
      <c r="X520" s="118"/>
      <c r="Y520" s="118"/>
      <c r="Z520" s="118"/>
      <c r="AA520" s="118"/>
      <c r="AB520" s="118"/>
      <c r="AC520" s="118"/>
      <c r="AD520" s="118"/>
      <c r="AE520" s="118"/>
      <c r="AF520" s="118"/>
      <c r="AG520" s="118"/>
      <c r="AH520" s="118"/>
      <c r="AI520" s="118"/>
      <c r="AJ520" s="118"/>
      <c r="AK520" s="118"/>
      <c r="AL520" s="118"/>
      <c r="AM520" s="118"/>
      <c r="AN520" s="118"/>
      <c r="AO520" s="118"/>
      <c r="AP520" s="118"/>
      <c r="AQ520" s="118"/>
      <c r="AR520" s="118"/>
      <c r="AS520" s="118"/>
      <c r="AT520" s="118"/>
      <c r="AU520" s="118"/>
      <c r="AV520" s="71"/>
      <c r="AW520" s="71"/>
      <c r="AX520" s="71"/>
      <c r="AY520" s="71"/>
      <c r="AZ520" s="71"/>
      <c r="BA520" s="71"/>
      <c r="BB520" s="71"/>
      <c r="BC520" s="112"/>
      <c r="BD520" s="2"/>
      <c r="BE520" s="71"/>
      <c r="BF520" s="112"/>
      <c r="BG520" s="71"/>
      <c r="BH520" s="71"/>
      <c r="BI520" s="113"/>
      <c r="BJ520" s="113"/>
      <c r="BK520" s="107"/>
      <c r="BL520" s="71"/>
      <c r="BM520" s="71"/>
      <c r="BN520" s="71"/>
      <c r="BO520" s="118"/>
      <c r="BP520" s="118"/>
    </row>
    <row r="521" spans="1:68" ht="10.5" hidden="1" customHeight="1">
      <c r="A521" s="71"/>
      <c r="B521" s="2"/>
      <c r="C521" s="71"/>
      <c r="D521" s="71"/>
      <c r="E521" s="72"/>
      <c r="F521" s="71"/>
      <c r="G521" s="71"/>
      <c r="H521" s="71"/>
      <c r="I521" s="71"/>
      <c r="J521" s="118"/>
      <c r="K521" s="118"/>
      <c r="L521" s="118"/>
      <c r="M521" s="118"/>
      <c r="N521" s="118"/>
      <c r="O521" s="118"/>
      <c r="P521" s="118"/>
      <c r="Q521" s="118"/>
      <c r="R521" s="118"/>
      <c r="S521" s="118"/>
      <c r="T521" s="118"/>
      <c r="U521" s="118"/>
      <c r="V521" s="118"/>
      <c r="W521" s="118"/>
      <c r="X521" s="118"/>
      <c r="Y521" s="118"/>
      <c r="Z521" s="118"/>
      <c r="AA521" s="118"/>
      <c r="AB521" s="118"/>
      <c r="AC521" s="118"/>
      <c r="AD521" s="118"/>
      <c r="AE521" s="118"/>
      <c r="AF521" s="118"/>
      <c r="AG521" s="118"/>
      <c r="AH521" s="118"/>
      <c r="AI521" s="118"/>
      <c r="AJ521" s="118"/>
      <c r="AK521" s="118"/>
      <c r="AL521" s="118"/>
      <c r="AM521" s="118"/>
      <c r="AN521" s="118"/>
      <c r="AO521" s="118"/>
      <c r="AP521" s="118"/>
      <c r="AQ521" s="118"/>
      <c r="AR521" s="118"/>
      <c r="AS521" s="118"/>
      <c r="AT521" s="118"/>
      <c r="AU521" s="118"/>
      <c r="AV521" s="71"/>
      <c r="AW521" s="71"/>
      <c r="AX521" s="71"/>
      <c r="AY521" s="71"/>
      <c r="AZ521" s="71"/>
      <c r="BA521" s="71"/>
      <c r="BB521" s="71"/>
      <c r="BC521" s="112"/>
      <c r="BD521" s="2"/>
      <c r="BE521" s="71"/>
      <c r="BF521" s="112"/>
      <c r="BG521" s="71"/>
      <c r="BH521" s="71"/>
      <c r="BI521" s="113"/>
      <c r="BJ521" s="113"/>
      <c r="BK521" s="107"/>
      <c r="BL521" s="71"/>
      <c r="BM521" s="71"/>
      <c r="BN521" s="71"/>
      <c r="BO521" s="118"/>
      <c r="BP521" s="118"/>
    </row>
    <row r="522" spans="1:68" ht="10.5" hidden="1" customHeight="1">
      <c r="A522" s="71"/>
      <c r="B522" s="2"/>
      <c r="C522" s="71"/>
      <c r="D522" s="71"/>
      <c r="E522" s="72"/>
      <c r="F522" s="71"/>
      <c r="G522" s="71"/>
      <c r="H522" s="71"/>
      <c r="I522" s="71"/>
      <c r="J522" s="118"/>
      <c r="K522" s="118"/>
      <c r="L522" s="118"/>
      <c r="M522" s="118"/>
      <c r="N522" s="118"/>
      <c r="O522" s="118"/>
      <c r="P522" s="118"/>
      <c r="Q522" s="118"/>
      <c r="R522" s="118"/>
      <c r="S522" s="118"/>
      <c r="T522" s="118"/>
      <c r="U522" s="118"/>
      <c r="V522" s="118"/>
      <c r="W522" s="118"/>
      <c r="X522" s="118"/>
      <c r="Y522" s="118"/>
      <c r="Z522" s="118"/>
      <c r="AA522" s="118"/>
      <c r="AB522" s="118"/>
      <c r="AC522" s="118"/>
      <c r="AD522" s="118"/>
      <c r="AE522" s="118"/>
      <c r="AF522" s="118"/>
      <c r="AG522" s="118"/>
      <c r="AH522" s="118"/>
      <c r="AI522" s="118"/>
      <c r="AJ522" s="118"/>
      <c r="AK522" s="118"/>
      <c r="AL522" s="118"/>
      <c r="AM522" s="118"/>
      <c r="AN522" s="118"/>
      <c r="AO522" s="118"/>
      <c r="AP522" s="118"/>
      <c r="AQ522" s="118"/>
      <c r="AR522" s="118"/>
      <c r="AS522" s="118"/>
      <c r="AT522" s="118"/>
      <c r="AU522" s="118"/>
      <c r="AV522" s="71"/>
      <c r="AW522" s="71"/>
      <c r="AX522" s="71"/>
      <c r="AY522" s="71"/>
      <c r="AZ522" s="71"/>
      <c r="BA522" s="71"/>
      <c r="BB522" s="71"/>
      <c r="BC522" s="112"/>
      <c r="BD522" s="2"/>
      <c r="BE522" s="71"/>
      <c r="BF522" s="124"/>
      <c r="BG522" s="125"/>
      <c r="BH522" s="125"/>
      <c r="BI522" s="126"/>
      <c r="BJ522" s="126"/>
      <c r="BK522" s="107"/>
      <c r="BL522" s="71"/>
      <c r="BM522" s="71"/>
      <c r="BN522" s="71"/>
      <c r="BO522" s="118"/>
      <c r="BP522" s="118"/>
    </row>
    <row r="523" spans="1:68" ht="10.5" hidden="1" customHeight="1">
      <c r="A523" s="71"/>
      <c r="B523" s="2"/>
      <c r="C523" s="71"/>
      <c r="D523" s="71"/>
      <c r="E523" s="72"/>
      <c r="F523" s="71"/>
      <c r="G523" s="71"/>
      <c r="H523" s="71"/>
      <c r="I523" s="71"/>
      <c r="J523" s="118"/>
      <c r="K523" s="118"/>
      <c r="L523" s="118"/>
      <c r="M523" s="118"/>
      <c r="N523" s="118"/>
      <c r="O523" s="118"/>
      <c r="P523" s="118"/>
      <c r="Q523" s="118"/>
      <c r="R523" s="118"/>
      <c r="S523" s="118"/>
      <c r="T523" s="118"/>
      <c r="U523" s="118"/>
      <c r="V523" s="118"/>
      <c r="W523" s="118"/>
      <c r="X523" s="118"/>
      <c r="Y523" s="118"/>
      <c r="Z523" s="118"/>
      <c r="AA523" s="118"/>
      <c r="AB523" s="118"/>
      <c r="AC523" s="118"/>
      <c r="AD523" s="118"/>
      <c r="AE523" s="118"/>
      <c r="AF523" s="118"/>
      <c r="AG523" s="118"/>
      <c r="AH523" s="118"/>
      <c r="AI523" s="118"/>
      <c r="AJ523" s="118"/>
      <c r="AK523" s="118"/>
      <c r="AL523" s="118"/>
      <c r="AM523" s="118"/>
      <c r="AN523" s="118"/>
      <c r="AO523" s="118"/>
      <c r="AP523" s="118"/>
      <c r="AQ523" s="118"/>
      <c r="AR523" s="118"/>
      <c r="AS523" s="118"/>
      <c r="AT523" s="118"/>
      <c r="AU523" s="118"/>
      <c r="AV523" s="71"/>
      <c r="AW523" s="71"/>
      <c r="AX523" s="71"/>
      <c r="AY523" s="71"/>
      <c r="AZ523" s="71"/>
      <c r="BA523" s="71"/>
      <c r="BB523" s="71"/>
      <c r="BC523" s="112"/>
      <c r="BD523" s="2"/>
      <c r="BE523" s="71"/>
      <c r="BF523" s="112"/>
      <c r="BG523" s="71"/>
      <c r="BH523" s="71"/>
      <c r="BI523" s="113"/>
      <c r="BJ523" s="113"/>
      <c r="BK523" s="107"/>
      <c r="BL523" s="71"/>
      <c r="BM523" s="71"/>
      <c r="BN523" s="71"/>
      <c r="BO523" s="118"/>
      <c r="BP523" s="118"/>
    </row>
    <row r="524" spans="1:68" ht="15.75" customHeight="1">
      <c r="A524" s="102" t="s">
        <v>510</v>
      </c>
      <c r="B524" s="103"/>
      <c r="C524" s="104"/>
      <c r="D524" s="104"/>
      <c r="E524" s="105"/>
      <c r="F524" s="139"/>
      <c r="G524" s="139"/>
      <c r="H524" s="139"/>
      <c r="I524" s="139"/>
      <c r="J524" s="140"/>
      <c r="K524" s="140"/>
      <c r="L524" s="140"/>
      <c r="M524" s="140"/>
      <c r="N524" s="140"/>
      <c r="O524" s="140"/>
      <c r="P524" s="140"/>
      <c r="Q524" s="140"/>
      <c r="R524" s="140"/>
      <c r="S524" s="140"/>
      <c r="T524" s="140"/>
      <c r="U524" s="140"/>
      <c r="V524" s="140"/>
      <c r="W524" s="140"/>
      <c r="X524" s="140"/>
      <c r="Y524" s="140"/>
      <c r="Z524" s="140"/>
      <c r="AA524" s="140"/>
      <c r="AB524" s="140"/>
      <c r="AC524" s="140"/>
      <c r="AD524" s="140"/>
      <c r="AE524" s="140"/>
      <c r="AF524" s="140"/>
      <c r="AG524" s="140"/>
      <c r="AH524" s="140"/>
      <c r="AI524" s="141"/>
      <c r="AJ524" s="141"/>
      <c r="AK524" s="141"/>
      <c r="AL524" s="141"/>
      <c r="AM524" s="141"/>
      <c r="AN524" s="141"/>
      <c r="AO524" s="141"/>
      <c r="AP524" s="141"/>
      <c r="AQ524" s="141"/>
      <c r="AR524" s="141"/>
      <c r="AS524" s="141"/>
      <c r="AT524" s="118"/>
      <c r="AU524" s="118"/>
      <c r="AV524" s="71"/>
      <c r="AW524" s="71"/>
      <c r="AX524" s="71"/>
      <c r="AY524" s="71"/>
      <c r="AZ524" s="71"/>
      <c r="BA524" s="71"/>
      <c r="BB524" s="71"/>
      <c r="BC524" s="102" t="s">
        <v>510</v>
      </c>
      <c r="BD524" s="103"/>
      <c r="BE524" s="102"/>
      <c r="BF524" s="102"/>
      <c r="BG524" s="102"/>
      <c r="BH524" s="102"/>
      <c r="BI524" s="102"/>
      <c r="BJ524" s="102"/>
      <c r="BK524" s="107"/>
      <c r="BL524" s="71"/>
      <c r="BM524" s="71"/>
      <c r="BN524" s="71"/>
      <c r="BO524" s="140"/>
      <c r="BP524" s="141"/>
    </row>
    <row r="525" spans="1:68" ht="12.75" customHeight="1">
      <c r="A525" s="108"/>
      <c r="B525" s="109"/>
      <c r="C525" s="108"/>
      <c r="D525" s="108"/>
      <c r="E525" s="110"/>
      <c r="F525" s="71"/>
      <c r="G525" s="71"/>
      <c r="H525" s="71"/>
      <c r="I525" s="71"/>
      <c r="J525" s="118"/>
      <c r="K525" s="118"/>
      <c r="L525" s="118"/>
      <c r="M525" s="118"/>
      <c r="N525" s="118"/>
      <c r="O525" s="118"/>
      <c r="P525" s="118"/>
      <c r="Q525" s="118"/>
      <c r="R525" s="118"/>
      <c r="S525" s="118"/>
      <c r="T525" s="118"/>
      <c r="U525" s="118"/>
      <c r="V525" s="118"/>
      <c r="W525" s="118"/>
      <c r="X525" s="118"/>
      <c r="Y525" s="118"/>
      <c r="Z525" s="118"/>
      <c r="AA525" s="118"/>
      <c r="AB525" s="118"/>
      <c r="AC525" s="118"/>
      <c r="AD525" s="118"/>
      <c r="AE525" s="118"/>
      <c r="AF525" s="118"/>
      <c r="AG525" s="118"/>
      <c r="AH525" s="118"/>
      <c r="AI525" s="118"/>
      <c r="AJ525" s="118"/>
      <c r="AK525" s="118"/>
      <c r="AL525" s="118"/>
      <c r="AM525" s="118"/>
      <c r="AN525" s="118"/>
      <c r="AO525" s="118"/>
      <c r="AP525" s="118"/>
      <c r="AQ525" s="118"/>
      <c r="AR525" s="118"/>
      <c r="AS525" s="118"/>
      <c r="AT525" s="118"/>
      <c r="AU525" s="118"/>
      <c r="AV525" s="71"/>
      <c r="AW525" s="71"/>
      <c r="AX525" s="71"/>
      <c r="AY525" s="71"/>
      <c r="AZ525" s="71"/>
      <c r="BA525" s="71"/>
      <c r="BB525" s="71"/>
      <c r="BC525" s="111"/>
      <c r="BD525" s="109"/>
      <c r="BE525" s="108"/>
      <c r="BF525" s="112"/>
      <c r="BG525" s="71"/>
      <c r="BH525" s="71"/>
      <c r="BI525" s="113"/>
      <c r="BJ525" s="113"/>
      <c r="BK525" s="107"/>
      <c r="BL525" s="71"/>
      <c r="BM525" s="71"/>
      <c r="BN525" s="71"/>
      <c r="BO525" s="118"/>
      <c r="BP525" s="118"/>
    </row>
    <row r="526" spans="1:68" ht="12.75" customHeight="1">
      <c r="A526" s="108"/>
      <c r="B526" s="109">
        <v>203120</v>
      </c>
      <c r="C526" s="114" t="s">
        <v>511</v>
      </c>
      <c r="D526" s="114" t="s">
        <v>512</v>
      </c>
      <c r="E526" s="110"/>
      <c r="F526" s="89"/>
      <c r="G526" s="89"/>
      <c r="H526" s="89"/>
      <c r="I526" s="116"/>
      <c r="J526" s="117">
        <v>-2998.4974090000001</v>
      </c>
      <c r="K526" s="117">
        <v>-780.7156820000007</v>
      </c>
      <c r="L526" s="117">
        <v>-8.2697130000004524</v>
      </c>
      <c r="M526" s="117">
        <v>81.094647000000094</v>
      </c>
      <c r="N526" s="117">
        <v>54.680967999999737</v>
      </c>
      <c r="O526" s="117">
        <v>216.37198699999954</v>
      </c>
      <c r="P526" s="117">
        <v>273.0705890000001</v>
      </c>
      <c r="Q526" s="117">
        <v>422.85865200000029</v>
      </c>
      <c r="R526" s="117">
        <v>576.46374100000003</v>
      </c>
      <c r="S526" s="117">
        <v>642.65199499999869</v>
      </c>
      <c r="T526" s="117">
        <v>758.71662199999992</v>
      </c>
      <c r="U526" s="117">
        <v>850.65699999999993</v>
      </c>
      <c r="V526" s="117">
        <v>737.01000000000124</v>
      </c>
      <c r="W526" s="117">
        <v>673.19899999999984</v>
      </c>
      <c r="X526" s="117">
        <v>673.01700000000051</v>
      </c>
      <c r="Y526" s="117">
        <v>898.13700000000142</v>
      </c>
      <c r="Z526" s="117">
        <v>981.47800000000154</v>
      </c>
      <c r="AA526" s="117">
        <v>554.82899999999995</v>
      </c>
      <c r="AB526" s="117">
        <v>897.86200000000076</v>
      </c>
      <c r="AC526" s="117">
        <v>798.93099999999879</v>
      </c>
      <c r="AD526" s="117">
        <v>395.57400000000132</v>
      </c>
      <c r="AE526" s="117">
        <v>854.10100000000079</v>
      </c>
      <c r="AF526" s="117">
        <v>753.8149999999996</v>
      </c>
      <c r="AG526" s="117">
        <v>939.5450000000011</v>
      </c>
      <c r="AH526" s="117">
        <v>-985.71700000000055</v>
      </c>
      <c r="AI526" s="117">
        <v>-1438.0121904417131</v>
      </c>
      <c r="AJ526" s="117">
        <v>-1558.3811502082974</v>
      </c>
      <c r="AK526" s="117">
        <v>-1697.3754992188653</v>
      </c>
      <c r="AL526" s="117">
        <v>-1854.7326084290878</v>
      </c>
      <c r="AM526" s="117">
        <v>-2030.8946583227028</v>
      </c>
      <c r="AN526" s="117">
        <v>-2226.8340139607799</v>
      </c>
      <c r="AO526" s="117">
        <v>-2443.9432850334401</v>
      </c>
      <c r="AP526" s="117">
        <v>-2683.9692012604519</v>
      </c>
      <c r="AQ526" s="117">
        <v>-2948.9764111175878</v>
      </c>
      <c r="AR526" s="117">
        <v>-3241.3319922079145</v>
      </c>
      <c r="AS526" s="117">
        <v>-3563.7046019626355</v>
      </c>
      <c r="AT526" s="118"/>
      <c r="AU526" s="118"/>
      <c r="AV526" s="71"/>
      <c r="AW526" s="71"/>
      <c r="AX526" s="71"/>
      <c r="AY526" s="71"/>
      <c r="AZ526" s="71"/>
      <c r="BA526" s="71"/>
      <c r="BB526" s="71"/>
      <c r="BC526" s="111"/>
      <c r="BD526" s="109">
        <v>203120</v>
      </c>
      <c r="BE526" s="114" t="s">
        <v>511</v>
      </c>
      <c r="BF526" s="147">
        <v>-2088.8802760400981</v>
      </c>
      <c r="BG526" s="146">
        <v>-2088.8802760400981</v>
      </c>
      <c r="BH526" s="146">
        <v>-2088.8802760400981</v>
      </c>
      <c r="BI526" s="148">
        <v>4828.628637678582</v>
      </c>
      <c r="BJ526" s="148">
        <v>-1438.0121904417131</v>
      </c>
      <c r="BK526" s="117"/>
      <c r="BL526" s="71"/>
      <c r="BM526" s="71"/>
      <c r="BN526" s="71"/>
      <c r="BO526" s="117"/>
      <c r="BP526" s="117"/>
    </row>
    <row r="527" spans="1:68" ht="12.75" customHeight="1">
      <c r="A527" s="108"/>
      <c r="B527" s="109"/>
      <c r="C527" s="108"/>
      <c r="D527" s="108"/>
      <c r="E527" s="110"/>
      <c r="F527" s="71"/>
      <c r="G527" s="71"/>
      <c r="H527" s="71"/>
      <c r="I527" s="146"/>
      <c r="J527" s="142"/>
      <c r="K527" s="142"/>
      <c r="L527" s="142"/>
      <c r="M527" s="142"/>
      <c r="N527" s="142"/>
      <c r="O527" s="142"/>
      <c r="P527" s="142"/>
      <c r="Q527" s="142"/>
      <c r="R527" s="142"/>
      <c r="S527" s="142"/>
      <c r="T527" s="142"/>
      <c r="U527" s="142"/>
      <c r="V527" s="142"/>
      <c r="W527" s="142"/>
      <c r="X527" s="142"/>
      <c r="Y527" s="142"/>
      <c r="Z527" s="142"/>
      <c r="AA527" s="142"/>
      <c r="AB527" s="142"/>
      <c r="AC527" s="142"/>
      <c r="AD527" s="142"/>
      <c r="AE527" s="142"/>
      <c r="AF527" s="142"/>
      <c r="AG527" s="142"/>
      <c r="AH527" s="142"/>
      <c r="AI527" s="142"/>
      <c r="AJ527" s="142"/>
      <c r="AK527" s="142"/>
      <c r="AL527" s="142"/>
      <c r="AM527" s="142"/>
      <c r="AN527" s="142"/>
      <c r="AO527" s="142"/>
      <c r="AP527" s="142"/>
      <c r="AQ527" s="142"/>
      <c r="AR527" s="142"/>
      <c r="AS527" s="142"/>
      <c r="AT527" s="118"/>
      <c r="AU527" s="118"/>
      <c r="AV527" s="71"/>
      <c r="AW527" s="71"/>
      <c r="AX527" s="71"/>
      <c r="AY527" s="71"/>
      <c r="AZ527" s="71"/>
      <c r="BA527" s="71"/>
      <c r="BB527" s="71"/>
      <c r="BC527" s="111"/>
      <c r="BD527" s="109"/>
      <c r="BE527" s="123" t="s">
        <v>513</v>
      </c>
      <c r="BF527" s="124">
        <v>1.4526165285138914</v>
      </c>
      <c r="BG527" s="125">
        <v>1.4526165285138914</v>
      </c>
      <c r="BH527" s="125">
        <v>1.4526165285138914</v>
      </c>
      <c r="BI527" s="126">
        <v>-3.3578495855416746</v>
      </c>
      <c r="BJ527" s="126">
        <v>1</v>
      </c>
      <c r="BK527" s="107"/>
      <c r="BL527" s="71"/>
      <c r="BM527" s="71"/>
      <c r="BN527" s="71"/>
      <c r="BO527" s="142"/>
      <c r="BP527" s="142"/>
    </row>
    <row r="528" spans="1:68" ht="12.75" customHeight="1">
      <c r="A528" s="108"/>
      <c r="B528" s="109">
        <v>203130</v>
      </c>
      <c r="C528" s="108" t="s">
        <v>514</v>
      </c>
      <c r="D528" s="108" t="s">
        <v>515</v>
      </c>
      <c r="E528" s="110"/>
      <c r="F528" s="71"/>
      <c r="G528" s="71"/>
      <c r="H528" s="71"/>
      <c r="I528" s="146"/>
      <c r="J528" s="142">
        <v>-6.1063359999999998</v>
      </c>
      <c r="K528" s="142">
        <v>5.3436399999999997</v>
      </c>
      <c r="L528" s="142">
        <v>2.0075089999999998</v>
      </c>
      <c r="M528" s="142">
        <v>2.8891589999999998</v>
      </c>
      <c r="N528" s="142">
        <v>-111.660175</v>
      </c>
      <c r="O528" s="142">
        <v>-125.69505799999999</v>
      </c>
      <c r="P528" s="142">
        <v>-125.63851699999999</v>
      </c>
      <c r="Q528" s="142">
        <v>124.53545899999999</v>
      </c>
      <c r="R528" s="142">
        <v>209.092401</v>
      </c>
      <c r="S528" s="142">
        <v>165.83897399999998</v>
      </c>
      <c r="T528" s="142">
        <v>216.11421299999998</v>
      </c>
      <c r="U528" s="142">
        <v>165.518</v>
      </c>
      <c r="V528" s="142">
        <v>170.04999999999998</v>
      </c>
      <c r="W528" s="142">
        <v>173.81</v>
      </c>
      <c r="X528" s="142">
        <v>193.67699999999999</v>
      </c>
      <c r="Y528" s="142">
        <v>234.35899999999998</v>
      </c>
      <c r="Z528" s="142">
        <v>249.76499999999999</v>
      </c>
      <c r="AA528" s="142">
        <v>183.26499999999999</v>
      </c>
      <c r="AB528" s="142">
        <v>362.55899999999997</v>
      </c>
      <c r="AC528" s="142">
        <v>225.6</v>
      </c>
      <c r="AD528" s="142">
        <v>167.87699999999998</v>
      </c>
      <c r="AE528" s="142">
        <v>299.72399999999999</v>
      </c>
      <c r="AF528" s="142">
        <v>282.93899999999996</v>
      </c>
      <c r="AG528" s="142">
        <v>285.26400000000001</v>
      </c>
      <c r="AH528" s="142">
        <v>-219.49599999999998</v>
      </c>
      <c r="AI528" s="142">
        <v>-320.21150467445938</v>
      </c>
      <c r="AJ528" s="142">
        <v>-347.01484193345578</v>
      </c>
      <c r="AK528" s="142">
        <v>-377.96561546219027</v>
      </c>
      <c r="AL528" s="142">
        <v>-413.00534394735081</v>
      </c>
      <c r="AM528" s="142">
        <v>-452.23249058624299</v>
      </c>
      <c r="AN528" s="142">
        <v>-495.8635782159941</v>
      </c>
      <c r="AO528" s="142">
        <v>-544.2087082719479</v>
      </c>
      <c r="AP528" s="142">
        <v>-597.65683639408041</v>
      </c>
      <c r="AQ528" s="142">
        <v>-656.66771125451385</v>
      </c>
      <c r="AR528" s="142">
        <v>-721.76842538139033</v>
      </c>
      <c r="AS528" s="142">
        <v>-793.55322603991829</v>
      </c>
      <c r="AT528" s="118"/>
      <c r="AU528" s="118"/>
      <c r="AV528" s="71"/>
      <c r="AW528" s="71"/>
      <c r="AX528" s="71"/>
      <c r="AY528" s="71"/>
      <c r="AZ528" s="71"/>
      <c r="BA528" s="71"/>
      <c r="BB528" s="71"/>
      <c r="BC528" s="111"/>
      <c r="BD528" s="109">
        <v>203130</v>
      </c>
      <c r="BE528" s="108" t="s">
        <v>514</v>
      </c>
      <c r="BF528" s="147">
        <v>-80.052876168614844</v>
      </c>
      <c r="BG528" s="146">
        <v>-80.052876168614844</v>
      </c>
      <c r="BH528" s="146">
        <v>-80.052876168614844</v>
      </c>
      <c r="BI528" s="148">
        <v>-80.05287616861483</v>
      </c>
      <c r="BJ528" s="148">
        <v>-320.21150467445938</v>
      </c>
      <c r="BK528" s="117"/>
      <c r="BL528" s="71"/>
      <c r="BM528" s="71"/>
      <c r="BN528" s="71"/>
      <c r="BO528" s="142"/>
      <c r="BP528" s="142"/>
    </row>
    <row r="529" spans="1:68" ht="12.75" customHeight="1">
      <c r="A529" s="108"/>
      <c r="B529" s="109"/>
      <c r="C529" s="123" t="s">
        <v>516</v>
      </c>
      <c r="D529" s="123" t="s">
        <v>517</v>
      </c>
      <c r="E529" s="110"/>
      <c r="F529" s="71"/>
      <c r="G529" s="71"/>
      <c r="H529" s="71"/>
      <c r="I529" s="154"/>
      <c r="J529" s="154">
        <v>2.0364653248229636E-3</v>
      </c>
      <c r="K529" s="154">
        <v>-6.8445403662328319E-3</v>
      </c>
      <c r="L529" s="154">
        <v>-0.24275437370074268</v>
      </c>
      <c r="M529" s="154">
        <v>3.5627000139725577E-2</v>
      </c>
      <c r="N529" s="154">
        <v>-2.0420299618690096</v>
      </c>
      <c r="O529" s="154">
        <v>-0.58092112450767608</v>
      </c>
      <c r="P529" s="154">
        <v>-0.4600953821504371</v>
      </c>
      <c r="Q529" s="154">
        <v>0.29450848034203142</v>
      </c>
      <c r="R529" s="154">
        <v>0.36271561614141484</v>
      </c>
      <c r="S529" s="154">
        <v>0.25805408726693568</v>
      </c>
      <c r="T529" s="154">
        <v>0.28484180619414451</v>
      </c>
      <c r="U529" s="154">
        <v>0.19457666250909592</v>
      </c>
      <c r="V529" s="154">
        <v>0.23072956947666884</v>
      </c>
      <c r="W529" s="154">
        <v>0.2581851725864121</v>
      </c>
      <c r="X529" s="154">
        <v>0.28777430584962915</v>
      </c>
      <c r="Y529" s="154">
        <v>0.26093903268654961</v>
      </c>
      <c r="Z529" s="154">
        <v>0.25447844984808582</v>
      </c>
      <c r="AA529" s="154">
        <v>0.33030897808153503</v>
      </c>
      <c r="AB529" s="154">
        <v>0.40380258881654379</v>
      </c>
      <c r="AC529" s="154">
        <v>0.28237732670280702</v>
      </c>
      <c r="AD529" s="154">
        <v>0.42438835717210793</v>
      </c>
      <c r="AE529" s="154">
        <v>0.35092336854774753</v>
      </c>
      <c r="AF529" s="154">
        <v>0.37534275651187643</v>
      </c>
      <c r="AG529" s="154">
        <v>0.30361930508916518</v>
      </c>
      <c r="AH529" s="154">
        <v>0.22267648828213357</v>
      </c>
      <c r="AI529" s="215">
        <v>0.22267648828213357</v>
      </c>
      <c r="AJ529" s="215">
        <v>0.22267648828213357</v>
      </c>
      <c r="AK529" s="215">
        <v>0.22267648828213357</v>
      </c>
      <c r="AL529" s="215">
        <v>0.22267648828213357</v>
      </c>
      <c r="AM529" s="215">
        <v>0.22267648828213357</v>
      </c>
      <c r="AN529" s="215">
        <v>0.22267648828213357</v>
      </c>
      <c r="AO529" s="215">
        <v>0.22267648828213357</v>
      </c>
      <c r="AP529" s="215">
        <v>0.22267648828213357</v>
      </c>
      <c r="AQ529" s="215">
        <v>0.22267648828213357</v>
      </c>
      <c r="AR529" s="215">
        <v>0.22267648828213357</v>
      </c>
      <c r="AS529" s="215">
        <v>0.22267648828213357</v>
      </c>
      <c r="AT529" s="118"/>
      <c r="AU529" s="118"/>
      <c r="AV529" s="71"/>
      <c r="AW529" s="71"/>
      <c r="AX529" s="71"/>
      <c r="AY529" s="71"/>
      <c r="AZ529" s="71"/>
      <c r="BA529" s="71"/>
      <c r="BB529" s="71"/>
      <c r="BC529" s="111"/>
      <c r="BD529" s="109"/>
      <c r="BE529" s="123" t="s">
        <v>518</v>
      </c>
      <c r="BF529" s="124">
        <v>0.25</v>
      </c>
      <c r="BG529" s="125">
        <v>0.25</v>
      </c>
      <c r="BH529" s="125">
        <v>0.25</v>
      </c>
      <c r="BI529" s="126">
        <v>0.24999999999999994</v>
      </c>
      <c r="BJ529" s="126">
        <v>1</v>
      </c>
      <c r="BK529" s="107"/>
      <c r="BL529" s="71"/>
      <c r="BM529" s="71"/>
      <c r="BN529" s="71"/>
      <c r="BO529" s="154"/>
      <c r="BP529" s="215"/>
    </row>
    <row r="530" spans="1:68" ht="12.75" customHeight="1">
      <c r="A530" s="108"/>
      <c r="B530" s="109"/>
      <c r="C530" s="108"/>
      <c r="D530" s="108"/>
      <c r="E530" s="110"/>
      <c r="F530" s="71"/>
      <c r="G530" s="71"/>
      <c r="H530" s="71"/>
      <c r="I530" s="71"/>
      <c r="J530" s="118"/>
      <c r="K530" s="118"/>
      <c r="L530" s="118"/>
      <c r="M530" s="118"/>
      <c r="N530" s="118"/>
      <c r="O530" s="118"/>
      <c r="P530" s="118"/>
      <c r="Q530" s="118"/>
      <c r="R530" s="118"/>
      <c r="S530" s="118"/>
      <c r="T530" s="118"/>
      <c r="U530" s="118"/>
      <c r="V530" s="118"/>
      <c r="W530" s="118"/>
      <c r="X530" s="118"/>
      <c r="Y530" s="118"/>
      <c r="Z530" s="118"/>
      <c r="AA530" s="118"/>
      <c r="AB530" s="118"/>
      <c r="AC530" s="118"/>
      <c r="AD530" s="118"/>
      <c r="AE530" s="118"/>
      <c r="AF530" s="118"/>
      <c r="AG530" s="118"/>
      <c r="AH530" s="118"/>
      <c r="AI530" s="118"/>
      <c r="AJ530" s="118"/>
      <c r="AK530" s="118"/>
      <c r="AL530" s="118"/>
      <c r="AM530" s="118"/>
      <c r="AN530" s="118"/>
      <c r="AO530" s="118"/>
      <c r="AP530" s="118"/>
      <c r="AQ530" s="118"/>
      <c r="AR530" s="118"/>
      <c r="AS530" s="118"/>
      <c r="AT530" s="118"/>
      <c r="AU530" s="118"/>
      <c r="AV530" s="71"/>
      <c r="AW530" s="71"/>
      <c r="AX530" s="71"/>
      <c r="AY530" s="71"/>
      <c r="AZ530" s="71"/>
      <c r="BA530" s="71"/>
      <c r="BB530" s="71"/>
      <c r="BC530" s="111"/>
      <c r="BD530" s="109"/>
      <c r="BE530" s="108"/>
      <c r="BF530" s="112"/>
      <c r="BG530" s="71"/>
      <c r="BH530" s="71"/>
      <c r="BI530" s="113"/>
      <c r="BJ530" s="113"/>
      <c r="BK530" s="107"/>
      <c r="BL530" s="71"/>
      <c r="BM530" s="71"/>
      <c r="BN530" s="71"/>
      <c r="BO530" s="118"/>
      <c r="BP530" s="118"/>
    </row>
    <row r="531" spans="1:68" ht="12.75" customHeight="1">
      <c r="A531" s="108"/>
      <c r="B531" s="109">
        <v>203165</v>
      </c>
      <c r="C531" s="108" t="s">
        <v>519</v>
      </c>
      <c r="D531" s="108" t="s">
        <v>167</v>
      </c>
      <c r="E531" s="110"/>
      <c r="F531" s="71"/>
      <c r="G531" s="71"/>
      <c r="H531" s="71"/>
      <c r="I531" s="146"/>
      <c r="J531" s="142">
        <v>0</v>
      </c>
      <c r="K531" s="142">
        <v>0</v>
      </c>
      <c r="L531" s="142">
        <v>0</v>
      </c>
      <c r="M531" s="142">
        <v>0</v>
      </c>
      <c r="N531" s="142">
        <v>0</v>
      </c>
      <c r="O531" s="142">
        <v>0</v>
      </c>
      <c r="P531" s="142">
        <v>0</v>
      </c>
      <c r="Q531" s="142">
        <v>0</v>
      </c>
      <c r="R531" s="142">
        <v>0</v>
      </c>
      <c r="S531" s="142">
        <v>0</v>
      </c>
      <c r="T531" s="142">
        <v>0</v>
      </c>
      <c r="U531" s="142">
        <v>0</v>
      </c>
      <c r="V531" s="142">
        <v>0</v>
      </c>
      <c r="W531" s="142">
        <v>0</v>
      </c>
      <c r="X531" s="142">
        <v>0</v>
      </c>
      <c r="Y531" s="142">
        <v>0</v>
      </c>
      <c r="Z531" s="142">
        <v>0</v>
      </c>
      <c r="AA531" s="142">
        <v>0</v>
      </c>
      <c r="AB531" s="142">
        <v>0</v>
      </c>
      <c r="AC531" s="142">
        <v>0</v>
      </c>
      <c r="AD531" s="142">
        <v>0</v>
      </c>
      <c r="AE531" s="142">
        <v>0</v>
      </c>
      <c r="AF531" s="142">
        <v>0</v>
      </c>
      <c r="AG531" s="142">
        <v>0</v>
      </c>
      <c r="AH531" s="142">
        <v>0</v>
      </c>
      <c r="AI531" s="172">
        <v>0</v>
      </c>
      <c r="AJ531" s="172">
        <v>0</v>
      </c>
      <c r="AK531" s="172">
        <v>0</v>
      </c>
      <c r="AL531" s="172">
        <v>0</v>
      </c>
      <c r="AM531" s="172">
        <v>0</v>
      </c>
      <c r="AN531" s="172">
        <v>0</v>
      </c>
      <c r="AO531" s="172">
        <v>0</v>
      </c>
      <c r="AP531" s="172">
        <v>0</v>
      </c>
      <c r="AQ531" s="172">
        <v>0</v>
      </c>
      <c r="AR531" s="172">
        <v>0</v>
      </c>
      <c r="AS531" s="172">
        <v>0</v>
      </c>
      <c r="AT531" s="118"/>
      <c r="AU531" s="118"/>
      <c r="AV531" s="71"/>
      <c r="AW531" s="71"/>
      <c r="AX531" s="71"/>
      <c r="AY531" s="71"/>
      <c r="AZ531" s="71"/>
      <c r="BA531" s="71"/>
      <c r="BB531" s="71"/>
      <c r="BC531" s="111"/>
      <c r="BD531" s="109">
        <v>203165</v>
      </c>
      <c r="BE531" s="108" t="s">
        <v>519</v>
      </c>
      <c r="BF531" s="147">
        <v>0</v>
      </c>
      <c r="BG531" s="146">
        <v>0</v>
      </c>
      <c r="BH531" s="146">
        <v>0</v>
      </c>
      <c r="BI531" s="148">
        <v>0</v>
      </c>
      <c r="BJ531" s="148">
        <v>0</v>
      </c>
      <c r="BK531" s="117"/>
      <c r="BL531" s="71"/>
      <c r="BM531" s="71"/>
      <c r="BN531" s="71"/>
      <c r="BO531" s="142"/>
      <c r="BP531" s="172"/>
    </row>
    <row r="532" spans="1:68" ht="12.75" customHeight="1">
      <c r="A532" s="108"/>
      <c r="B532" s="109"/>
      <c r="C532" s="108"/>
      <c r="D532" s="108"/>
      <c r="E532" s="110"/>
      <c r="F532" s="71"/>
      <c r="G532" s="71"/>
      <c r="H532" s="71"/>
      <c r="I532" s="71"/>
      <c r="J532" s="118"/>
      <c r="K532" s="118"/>
      <c r="L532" s="118"/>
      <c r="M532" s="118"/>
      <c r="N532" s="118"/>
      <c r="O532" s="118"/>
      <c r="P532" s="118"/>
      <c r="Q532" s="118"/>
      <c r="R532" s="118"/>
      <c r="S532" s="118"/>
      <c r="T532" s="118"/>
      <c r="U532" s="118"/>
      <c r="V532" s="118"/>
      <c r="W532" s="118"/>
      <c r="X532" s="118"/>
      <c r="Y532" s="118"/>
      <c r="Z532" s="118"/>
      <c r="AA532" s="118"/>
      <c r="AB532" s="118"/>
      <c r="AC532" s="118"/>
      <c r="AD532" s="118"/>
      <c r="AE532" s="118"/>
      <c r="AF532" s="118"/>
      <c r="AG532" s="118"/>
      <c r="AH532" s="118"/>
      <c r="AI532" s="118"/>
      <c r="AJ532" s="118"/>
      <c r="AK532" s="118"/>
      <c r="AL532" s="118"/>
      <c r="AM532" s="118"/>
      <c r="AN532" s="118"/>
      <c r="AO532" s="118"/>
      <c r="AP532" s="118"/>
      <c r="AQ532" s="118"/>
      <c r="AR532" s="118"/>
      <c r="AS532" s="118"/>
      <c r="AT532" s="118"/>
      <c r="AU532" s="118"/>
      <c r="AV532" s="71"/>
      <c r="AW532" s="71"/>
      <c r="AX532" s="71"/>
      <c r="AY532" s="71"/>
      <c r="AZ532" s="71"/>
      <c r="BA532" s="71"/>
      <c r="BB532" s="71"/>
      <c r="BC532" s="216"/>
      <c r="BD532" s="217"/>
      <c r="BE532" s="218"/>
      <c r="BF532" s="112"/>
      <c r="BG532" s="71"/>
      <c r="BH532" s="71"/>
      <c r="BI532" s="113"/>
      <c r="BJ532" s="113"/>
      <c r="BK532" s="107"/>
      <c r="BL532" s="71"/>
      <c r="BM532" s="71"/>
      <c r="BN532" s="71"/>
      <c r="BO532" s="118"/>
      <c r="BP532" s="118"/>
    </row>
    <row r="533" spans="1:68" ht="12.75" customHeight="1">
      <c r="A533" s="108"/>
      <c r="B533" s="109">
        <v>205560</v>
      </c>
      <c r="C533" s="108" t="s">
        <v>520</v>
      </c>
      <c r="D533" s="108" t="s">
        <v>521</v>
      </c>
      <c r="E533" s="110"/>
      <c r="F533" s="71"/>
      <c r="G533" s="71"/>
      <c r="H533" s="71"/>
      <c r="I533" s="146"/>
      <c r="J533" s="142">
        <v>0</v>
      </c>
      <c r="K533" s="142">
        <v>0</v>
      </c>
      <c r="L533" s="142">
        <v>0</v>
      </c>
      <c r="M533" s="142">
        <v>0</v>
      </c>
      <c r="N533" s="142">
        <v>0</v>
      </c>
      <c r="O533" s="142">
        <v>0</v>
      </c>
      <c r="P533" s="142">
        <v>0</v>
      </c>
      <c r="Q533" s="142">
        <v>0</v>
      </c>
      <c r="R533" s="142">
        <v>0</v>
      </c>
      <c r="S533" s="142">
        <v>0</v>
      </c>
      <c r="T533" s="142">
        <v>0</v>
      </c>
      <c r="U533" s="142">
        <v>0</v>
      </c>
      <c r="V533" s="142">
        <v>0</v>
      </c>
      <c r="W533" s="142">
        <v>0</v>
      </c>
      <c r="X533" s="142">
        <v>0</v>
      </c>
      <c r="Y533" s="142">
        <v>0</v>
      </c>
      <c r="Z533" s="142">
        <v>0</v>
      </c>
      <c r="AA533" s="142">
        <v>0</v>
      </c>
      <c r="AB533" s="142">
        <v>0</v>
      </c>
      <c r="AC533" s="142">
        <v>0</v>
      </c>
      <c r="AD533" s="142">
        <v>0</v>
      </c>
      <c r="AE533" s="142">
        <v>0</v>
      </c>
      <c r="AF533" s="142">
        <v>0</v>
      </c>
      <c r="AG533" s="142">
        <v>0</v>
      </c>
      <c r="AH533" s="142">
        <v>0</v>
      </c>
      <c r="AI533" s="172">
        <v>0</v>
      </c>
      <c r="AJ533" s="172">
        <v>0</v>
      </c>
      <c r="AK533" s="172">
        <v>0</v>
      </c>
      <c r="AL533" s="172">
        <v>0</v>
      </c>
      <c r="AM533" s="172">
        <v>0</v>
      </c>
      <c r="AN533" s="172">
        <v>0</v>
      </c>
      <c r="AO533" s="172">
        <v>0</v>
      </c>
      <c r="AP533" s="172">
        <v>0</v>
      </c>
      <c r="AQ533" s="172">
        <v>0</v>
      </c>
      <c r="AR533" s="172">
        <v>0</v>
      </c>
      <c r="AS533" s="172">
        <v>0</v>
      </c>
      <c r="AT533" s="118"/>
      <c r="AU533" s="118"/>
      <c r="AV533" s="71"/>
      <c r="AW533" s="71"/>
      <c r="AX533" s="71"/>
      <c r="AY533" s="71"/>
      <c r="AZ533" s="71"/>
      <c r="BA533" s="71"/>
      <c r="BB533" s="71"/>
      <c r="BC533" s="216"/>
      <c r="BD533" s="217">
        <v>205560</v>
      </c>
      <c r="BE533" s="218" t="s">
        <v>520</v>
      </c>
      <c r="BF533" s="147">
        <v>0</v>
      </c>
      <c r="BG533" s="146">
        <v>0</v>
      </c>
      <c r="BH533" s="146">
        <v>0</v>
      </c>
      <c r="BI533" s="148">
        <v>0</v>
      </c>
      <c r="BJ533" s="148">
        <v>0</v>
      </c>
      <c r="BK533" s="117"/>
      <c r="BL533" s="71"/>
      <c r="BM533" s="71"/>
      <c r="BN533" s="71"/>
      <c r="BO533" s="142"/>
      <c r="BP533" s="172"/>
    </row>
    <row r="534" spans="1:68" ht="12.75" customHeight="1">
      <c r="A534" s="108"/>
      <c r="B534" s="109"/>
      <c r="C534" s="108"/>
      <c r="D534" s="108"/>
      <c r="E534" s="110"/>
      <c r="F534" s="71"/>
      <c r="G534" s="71"/>
      <c r="H534" s="71"/>
      <c r="I534" s="71"/>
      <c r="J534" s="118"/>
      <c r="K534" s="118"/>
      <c r="L534" s="118"/>
      <c r="M534" s="118"/>
      <c r="N534" s="118"/>
      <c r="O534" s="118"/>
      <c r="P534" s="118"/>
      <c r="Q534" s="118"/>
      <c r="R534" s="118"/>
      <c r="S534" s="118"/>
      <c r="T534" s="118"/>
      <c r="U534" s="118"/>
      <c r="V534" s="118"/>
      <c r="W534" s="118"/>
      <c r="X534" s="118"/>
      <c r="Y534" s="118"/>
      <c r="Z534" s="118"/>
      <c r="AA534" s="118"/>
      <c r="AB534" s="118"/>
      <c r="AC534" s="118"/>
      <c r="AD534" s="118"/>
      <c r="AE534" s="118"/>
      <c r="AF534" s="118"/>
      <c r="AG534" s="118"/>
      <c r="AH534" s="118"/>
      <c r="AI534" s="118"/>
      <c r="AJ534" s="118"/>
      <c r="AK534" s="118"/>
      <c r="AL534" s="118"/>
      <c r="AM534" s="118"/>
      <c r="AN534" s="118"/>
      <c r="AO534" s="118"/>
      <c r="AP534" s="118"/>
      <c r="AQ534" s="118"/>
      <c r="AR534" s="118"/>
      <c r="AS534" s="118"/>
      <c r="AT534" s="118"/>
      <c r="AU534" s="118"/>
      <c r="AV534" s="71"/>
      <c r="AW534" s="71"/>
      <c r="AX534" s="71"/>
      <c r="AY534" s="71"/>
      <c r="AZ534" s="71"/>
      <c r="BA534" s="71"/>
      <c r="BB534" s="71"/>
      <c r="BC534" s="216"/>
      <c r="BD534" s="217"/>
      <c r="BE534" s="218"/>
      <c r="BF534" s="112"/>
      <c r="BG534" s="71"/>
      <c r="BH534" s="71"/>
      <c r="BI534" s="113"/>
      <c r="BJ534" s="113"/>
      <c r="BK534" s="107"/>
      <c r="BL534" s="71"/>
      <c r="BM534" s="71"/>
      <c r="BN534" s="71"/>
      <c r="BO534" s="118"/>
      <c r="BP534" s="118"/>
    </row>
    <row r="535" spans="1:68" ht="12.75" customHeight="1">
      <c r="A535" s="108"/>
      <c r="B535" s="109">
        <v>203140</v>
      </c>
      <c r="C535" s="108" t="s">
        <v>522</v>
      </c>
      <c r="D535" s="108" t="s">
        <v>523</v>
      </c>
      <c r="E535" s="110"/>
      <c r="F535" s="71"/>
      <c r="G535" s="71"/>
      <c r="H535" s="71"/>
      <c r="I535" s="146"/>
      <c r="J535" s="142">
        <v>-2992.3910739999997</v>
      </c>
      <c r="K535" s="142">
        <v>-786.05932099999995</v>
      </c>
      <c r="L535" s="142">
        <v>-10.27722</v>
      </c>
      <c r="M535" s="142">
        <v>78.205489</v>
      </c>
      <c r="N535" s="142">
        <v>166.34114099999999</v>
      </c>
      <c r="O535" s="142">
        <v>342.06704300000001</v>
      </c>
      <c r="P535" s="142">
        <v>398.70910899999996</v>
      </c>
      <c r="Q535" s="142">
        <v>298.323194</v>
      </c>
      <c r="R535" s="142">
        <v>367.37133999999998</v>
      </c>
      <c r="S535" s="142">
        <v>476.813019</v>
      </c>
      <c r="T535" s="142">
        <v>542.60240999999996</v>
      </c>
      <c r="U535" s="142">
        <v>685.13900000000001</v>
      </c>
      <c r="V535" s="142">
        <v>566.95999999999992</v>
      </c>
      <c r="W535" s="142">
        <v>499.38899999999995</v>
      </c>
      <c r="X535" s="142">
        <v>479.34</v>
      </c>
      <c r="Y535" s="142">
        <v>663.77800000000002</v>
      </c>
      <c r="Z535" s="142">
        <v>731.71299999999997</v>
      </c>
      <c r="AA535" s="142">
        <v>371.56399999999996</v>
      </c>
      <c r="AB535" s="142">
        <v>535.303</v>
      </c>
      <c r="AC535" s="142">
        <v>573.33100000000002</v>
      </c>
      <c r="AD535" s="142">
        <v>227.697</v>
      </c>
      <c r="AE535" s="142">
        <v>554.37699999999995</v>
      </c>
      <c r="AF535" s="142">
        <v>470.87599999999998</v>
      </c>
      <c r="AG535" s="142">
        <v>654.28099999999995</v>
      </c>
      <c r="AH535" s="142">
        <v>-766.221</v>
      </c>
      <c r="AI535" s="142">
        <v>-1117.8006857672538</v>
      </c>
      <c r="AJ535" s="142">
        <v>-1211.3663082748417</v>
      </c>
      <c r="AK535" s="142">
        <v>-1319.4098837566751</v>
      </c>
      <c r="AL535" s="142">
        <v>-1441.7272644817369</v>
      </c>
      <c r="AM535" s="142">
        <v>-1578.6621677364597</v>
      </c>
      <c r="AN535" s="142">
        <v>-1730.9704357447858</v>
      </c>
      <c r="AO535" s="142">
        <v>-1899.7345767614922</v>
      </c>
      <c r="AP535" s="142">
        <v>-2086.3123648663714</v>
      </c>
      <c r="AQ535" s="142">
        <v>-2292.3086998630738</v>
      </c>
      <c r="AR535" s="142">
        <v>-2519.563566826524</v>
      </c>
      <c r="AS535" s="142">
        <v>-2770.1513759227173</v>
      </c>
      <c r="AT535" s="118"/>
      <c r="AU535" s="118"/>
      <c r="AV535" s="71"/>
      <c r="AW535" s="71"/>
      <c r="AX535" s="71"/>
      <c r="AY535" s="71"/>
      <c r="AZ535" s="71"/>
      <c r="BA535" s="71"/>
      <c r="BB535" s="71"/>
      <c r="BC535" s="111"/>
      <c r="BD535" s="109">
        <v>203140</v>
      </c>
      <c r="BE535" s="108" t="s">
        <v>522</v>
      </c>
      <c r="BF535" s="147">
        <v>-2008.8273998714833</v>
      </c>
      <c r="BG535" s="146">
        <v>-2008.8273998714833</v>
      </c>
      <c r="BH535" s="146">
        <v>-2008.8273998714833</v>
      </c>
      <c r="BI535" s="148">
        <v>4908.6815138471966</v>
      </c>
      <c r="BJ535" s="148">
        <v>-1117.8006857672538</v>
      </c>
      <c r="BK535" s="117"/>
      <c r="BL535" s="71"/>
      <c r="BM535" s="71"/>
      <c r="BN535" s="71"/>
      <c r="BO535" s="142"/>
      <c r="BP535" s="142"/>
    </row>
    <row r="536" spans="1:68" ht="12.75" customHeight="1">
      <c r="A536" s="108"/>
      <c r="B536" s="109"/>
      <c r="C536" s="108"/>
      <c r="D536" s="108"/>
      <c r="E536" s="110"/>
      <c r="F536" s="71"/>
      <c r="G536" s="71"/>
      <c r="H536" s="71"/>
      <c r="I536" s="146"/>
      <c r="J536" s="142"/>
      <c r="K536" s="142"/>
      <c r="L536" s="142"/>
      <c r="M536" s="142"/>
      <c r="N536" s="142"/>
      <c r="O536" s="142"/>
      <c r="P536" s="142"/>
      <c r="Q536" s="142"/>
      <c r="R536" s="142"/>
      <c r="S536" s="142"/>
      <c r="T536" s="142"/>
      <c r="U536" s="142"/>
      <c r="V536" s="142"/>
      <c r="W536" s="142"/>
      <c r="X536" s="142"/>
      <c r="Y536" s="142"/>
      <c r="Z536" s="142"/>
      <c r="AA536" s="142"/>
      <c r="AB536" s="142"/>
      <c r="AC536" s="142"/>
      <c r="AD536" s="142"/>
      <c r="AE536" s="142"/>
      <c r="AF536" s="142"/>
      <c r="AG536" s="142"/>
      <c r="AH536" s="142"/>
      <c r="AI536" s="142"/>
      <c r="AJ536" s="142"/>
      <c r="AK536" s="142"/>
      <c r="AL536" s="142"/>
      <c r="AM536" s="142"/>
      <c r="AN536" s="142"/>
      <c r="AO536" s="142"/>
      <c r="AP536" s="142"/>
      <c r="AQ536" s="142"/>
      <c r="AR536" s="142"/>
      <c r="AS536" s="142"/>
      <c r="AT536" s="118"/>
      <c r="AU536" s="118"/>
      <c r="AV536" s="71"/>
      <c r="AW536" s="71"/>
      <c r="AX536" s="71"/>
      <c r="AY536" s="71"/>
      <c r="AZ536" s="71"/>
      <c r="BA536" s="71"/>
      <c r="BB536" s="71"/>
      <c r="BC536" s="111"/>
      <c r="BD536" s="109"/>
      <c r="BE536" s="123" t="s">
        <v>524</v>
      </c>
      <c r="BF536" s="124">
        <v>1.7971248590643263</v>
      </c>
      <c r="BG536" s="125">
        <v>1.7971248590643263</v>
      </c>
      <c r="BH536" s="125">
        <v>1.7971248590643263</v>
      </c>
      <c r="BI536" s="126">
        <v>-4.3913745771929795</v>
      </c>
      <c r="BJ536" s="126">
        <v>0.99999999999999911</v>
      </c>
      <c r="BK536" s="107"/>
      <c r="BL536" s="71"/>
      <c r="BM536" s="71"/>
      <c r="BN536" s="71"/>
      <c r="BO536" s="142"/>
      <c r="BP536" s="142"/>
    </row>
    <row r="537" spans="1:68" ht="12.75" customHeight="1">
      <c r="A537" s="108"/>
      <c r="B537" s="109">
        <v>203150</v>
      </c>
      <c r="C537" s="108" t="s">
        <v>525</v>
      </c>
      <c r="D537" s="108" t="s">
        <v>526</v>
      </c>
      <c r="E537" s="110"/>
      <c r="F537" s="71"/>
      <c r="G537" s="71"/>
      <c r="H537" s="71"/>
      <c r="I537" s="146"/>
      <c r="J537" s="142">
        <v>0</v>
      </c>
      <c r="K537" s="142">
        <v>0</v>
      </c>
      <c r="L537" s="142">
        <v>0</v>
      </c>
      <c r="M537" s="142">
        <v>0</v>
      </c>
      <c r="N537" s="142">
        <v>0</v>
      </c>
      <c r="O537" s="142">
        <v>0</v>
      </c>
      <c r="P537" s="142">
        <v>0</v>
      </c>
      <c r="Q537" s="142">
        <v>0</v>
      </c>
      <c r="R537" s="142">
        <v>0</v>
      </c>
      <c r="S537" s="142">
        <v>0</v>
      </c>
      <c r="T537" s="142">
        <v>0</v>
      </c>
      <c r="U537" s="142">
        <v>0</v>
      </c>
      <c r="V537" s="142">
        <v>0</v>
      </c>
      <c r="W537" s="142">
        <v>0</v>
      </c>
      <c r="X537" s="142">
        <v>0</v>
      </c>
      <c r="Y537" s="142">
        <v>0</v>
      </c>
      <c r="Z537" s="142">
        <v>0</v>
      </c>
      <c r="AA537" s="142">
        <v>0</v>
      </c>
      <c r="AB537" s="142">
        <v>0</v>
      </c>
      <c r="AC537" s="142">
        <v>0</v>
      </c>
      <c r="AD537" s="142">
        <v>0</v>
      </c>
      <c r="AE537" s="142">
        <v>0</v>
      </c>
      <c r="AF537" s="142">
        <v>0</v>
      </c>
      <c r="AG537" s="142">
        <v>0</v>
      </c>
      <c r="AH537" s="142">
        <v>0</v>
      </c>
      <c r="AI537" s="172">
        <v>0</v>
      </c>
      <c r="AJ537" s="172">
        <v>0</v>
      </c>
      <c r="AK537" s="172">
        <v>0</v>
      </c>
      <c r="AL537" s="172">
        <v>0</v>
      </c>
      <c r="AM537" s="172">
        <v>0</v>
      </c>
      <c r="AN537" s="172">
        <v>0</v>
      </c>
      <c r="AO537" s="172">
        <v>0</v>
      </c>
      <c r="AP537" s="172">
        <v>0</v>
      </c>
      <c r="AQ537" s="172">
        <v>0</v>
      </c>
      <c r="AR537" s="172">
        <v>0</v>
      </c>
      <c r="AS537" s="172">
        <v>0</v>
      </c>
      <c r="AT537" s="118"/>
      <c r="AU537" s="118"/>
      <c r="AV537" s="71"/>
      <c r="AW537" s="71"/>
      <c r="AX537" s="71"/>
      <c r="AY537" s="71"/>
      <c r="AZ537" s="71"/>
      <c r="BA537" s="71"/>
      <c r="BB537" s="71"/>
      <c r="BC537" s="111"/>
      <c r="BD537" s="109">
        <v>203150</v>
      </c>
      <c r="BE537" s="108" t="s">
        <v>525</v>
      </c>
      <c r="BF537" s="147">
        <v>0</v>
      </c>
      <c r="BG537" s="146">
        <v>0</v>
      </c>
      <c r="BH537" s="146">
        <v>0</v>
      </c>
      <c r="BI537" s="148">
        <v>0</v>
      </c>
      <c r="BJ537" s="148">
        <v>0</v>
      </c>
      <c r="BK537" s="117"/>
      <c r="BL537" s="71"/>
      <c r="BM537" s="71"/>
      <c r="BN537" s="71"/>
      <c r="BO537" s="142"/>
      <c r="BP537" s="172"/>
    </row>
    <row r="538" spans="1:68" ht="12.75" customHeight="1">
      <c r="A538" s="108"/>
      <c r="B538" s="145">
        <v>203160</v>
      </c>
      <c r="C538" s="108" t="s">
        <v>527</v>
      </c>
      <c r="D538" s="108" t="s">
        <v>528</v>
      </c>
      <c r="E538" s="110"/>
      <c r="F538" s="71"/>
      <c r="G538" s="71"/>
      <c r="H538" s="71"/>
      <c r="I538" s="146"/>
      <c r="J538" s="142">
        <v>0</v>
      </c>
      <c r="K538" s="142">
        <v>0</v>
      </c>
      <c r="L538" s="142">
        <v>0</v>
      </c>
      <c r="M538" s="142">
        <v>0</v>
      </c>
      <c r="N538" s="142">
        <v>0</v>
      </c>
      <c r="O538" s="142">
        <v>0</v>
      </c>
      <c r="P538" s="142">
        <v>0</v>
      </c>
      <c r="Q538" s="142">
        <v>0</v>
      </c>
      <c r="R538" s="142">
        <v>0</v>
      </c>
      <c r="S538" s="142">
        <v>0</v>
      </c>
      <c r="T538" s="142">
        <v>0</v>
      </c>
      <c r="U538" s="142">
        <v>0</v>
      </c>
      <c r="V538" s="142">
        <v>0</v>
      </c>
      <c r="W538" s="142">
        <v>0</v>
      </c>
      <c r="X538" s="142">
        <v>0</v>
      </c>
      <c r="Y538" s="142">
        <v>0</v>
      </c>
      <c r="Z538" s="142">
        <v>0</v>
      </c>
      <c r="AA538" s="142">
        <v>0</v>
      </c>
      <c r="AB538" s="142">
        <v>0</v>
      </c>
      <c r="AC538" s="142">
        <v>0</v>
      </c>
      <c r="AD538" s="142">
        <v>0</v>
      </c>
      <c r="AE538" s="142">
        <v>0</v>
      </c>
      <c r="AF538" s="142">
        <v>0</v>
      </c>
      <c r="AG538" s="142">
        <v>0</v>
      </c>
      <c r="AH538" s="142">
        <v>0</v>
      </c>
      <c r="AI538" s="172">
        <v>0</v>
      </c>
      <c r="AJ538" s="172">
        <v>0</v>
      </c>
      <c r="AK538" s="172">
        <v>0</v>
      </c>
      <c r="AL538" s="172">
        <v>0</v>
      </c>
      <c r="AM538" s="172">
        <v>0</v>
      </c>
      <c r="AN538" s="172">
        <v>0</v>
      </c>
      <c r="AO538" s="172">
        <v>0</v>
      </c>
      <c r="AP538" s="172">
        <v>0</v>
      </c>
      <c r="AQ538" s="172">
        <v>0</v>
      </c>
      <c r="AR538" s="172">
        <v>0</v>
      </c>
      <c r="AS538" s="172">
        <v>0</v>
      </c>
      <c r="AT538" s="118"/>
      <c r="AU538" s="118"/>
      <c r="AV538" s="71"/>
      <c r="AW538" s="71"/>
      <c r="AX538" s="71"/>
      <c r="AY538" s="71"/>
      <c r="AZ538" s="71"/>
      <c r="BA538" s="71"/>
      <c r="BB538" s="71"/>
      <c r="BC538" s="111"/>
      <c r="BD538" s="145">
        <v>203160</v>
      </c>
      <c r="BE538" s="108" t="s">
        <v>527</v>
      </c>
      <c r="BF538" s="147">
        <v>0</v>
      </c>
      <c r="BG538" s="146">
        <v>0</v>
      </c>
      <c r="BH538" s="146">
        <v>0</v>
      </c>
      <c r="BI538" s="148">
        <v>0</v>
      </c>
      <c r="BJ538" s="148">
        <v>0</v>
      </c>
      <c r="BK538" s="117"/>
      <c r="BL538" s="71"/>
      <c r="BM538" s="71"/>
      <c r="BN538" s="71"/>
      <c r="BO538" s="142"/>
      <c r="BP538" s="172"/>
    </row>
    <row r="539" spans="1:68" ht="12.75" customHeight="1">
      <c r="A539" s="108"/>
      <c r="B539" s="145"/>
      <c r="C539" s="108"/>
      <c r="D539" s="108"/>
      <c r="E539" s="110"/>
      <c r="F539" s="71"/>
      <c r="G539" s="71"/>
      <c r="H539" s="71"/>
      <c r="I539" s="71"/>
      <c r="J539" s="118"/>
      <c r="K539" s="118"/>
      <c r="L539" s="118"/>
      <c r="M539" s="118"/>
      <c r="N539" s="118"/>
      <c r="O539" s="118"/>
      <c r="P539" s="118"/>
      <c r="Q539" s="118"/>
      <c r="R539" s="118"/>
      <c r="S539" s="118"/>
      <c r="T539" s="118"/>
      <c r="U539" s="118"/>
      <c r="V539" s="118"/>
      <c r="W539" s="118"/>
      <c r="X539" s="118"/>
      <c r="Y539" s="118"/>
      <c r="Z539" s="118"/>
      <c r="AA539" s="118"/>
      <c r="AB539" s="118"/>
      <c r="AC539" s="118"/>
      <c r="AD539" s="118"/>
      <c r="AE539" s="118"/>
      <c r="AF539" s="118"/>
      <c r="AG539" s="118"/>
      <c r="AH539" s="118"/>
      <c r="AI539" s="118"/>
      <c r="AJ539" s="118"/>
      <c r="AK539" s="118"/>
      <c r="AL539" s="118"/>
      <c r="AM539" s="118"/>
      <c r="AN539" s="118"/>
      <c r="AO539" s="118"/>
      <c r="AP539" s="118"/>
      <c r="AQ539" s="118"/>
      <c r="AR539" s="118"/>
      <c r="AS539" s="118"/>
      <c r="AT539" s="118"/>
      <c r="AU539" s="118"/>
      <c r="AV539" s="71"/>
      <c r="AW539" s="71"/>
      <c r="AX539" s="71"/>
      <c r="AY539" s="71"/>
      <c r="AZ539" s="71"/>
      <c r="BA539" s="71"/>
      <c r="BB539" s="71"/>
      <c r="BC539" s="111"/>
      <c r="BD539" s="145"/>
      <c r="BE539" s="108"/>
      <c r="BF539" s="112"/>
      <c r="BG539" s="71"/>
      <c r="BH539" s="71"/>
      <c r="BI539" s="113"/>
      <c r="BJ539" s="113"/>
      <c r="BK539" s="107"/>
      <c r="BL539" s="71"/>
      <c r="BM539" s="71"/>
      <c r="BN539" s="71"/>
      <c r="BO539" s="118"/>
      <c r="BP539" s="118"/>
    </row>
    <row r="540" spans="1:68" ht="12.75" customHeight="1">
      <c r="A540" s="108"/>
      <c r="B540" s="109">
        <v>203170</v>
      </c>
      <c r="C540" s="114" t="s">
        <v>529</v>
      </c>
      <c r="D540" s="114" t="s">
        <v>530</v>
      </c>
      <c r="E540" s="110"/>
      <c r="F540" s="89"/>
      <c r="G540" s="89"/>
      <c r="H540" s="89"/>
      <c r="I540" s="116"/>
      <c r="J540" s="117">
        <v>-2992.3910739999997</v>
      </c>
      <c r="K540" s="117">
        <v>-786.05932099999995</v>
      </c>
      <c r="L540" s="117">
        <v>-10.277218999999999</v>
      </c>
      <c r="M540" s="117">
        <v>78.205489</v>
      </c>
      <c r="N540" s="117">
        <v>166.34114099999999</v>
      </c>
      <c r="O540" s="117">
        <v>342.06704300000001</v>
      </c>
      <c r="P540" s="117">
        <v>398.70910899999996</v>
      </c>
      <c r="Q540" s="117">
        <v>298.323194</v>
      </c>
      <c r="R540" s="117">
        <v>367.37133999999998</v>
      </c>
      <c r="S540" s="117">
        <v>476.813019</v>
      </c>
      <c r="T540" s="117">
        <v>542.60240999999996</v>
      </c>
      <c r="U540" s="117">
        <v>685.13900000000001</v>
      </c>
      <c r="V540" s="117">
        <v>566.95999999999992</v>
      </c>
      <c r="W540" s="117">
        <v>499.38899999999995</v>
      </c>
      <c r="X540" s="117">
        <v>479.34</v>
      </c>
      <c r="Y540" s="117">
        <v>663.77800000000002</v>
      </c>
      <c r="Z540" s="117">
        <v>731.71299999999997</v>
      </c>
      <c r="AA540" s="117">
        <v>371.56399999999996</v>
      </c>
      <c r="AB540" s="117">
        <v>535.303</v>
      </c>
      <c r="AC540" s="117">
        <v>573.33100000000002</v>
      </c>
      <c r="AD540" s="117">
        <v>227.697</v>
      </c>
      <c r="AE540" s="117">
        <v>554.37699999999995</v>
      </c>
      <c r="AF540" s="117">
        <v>470.87599999999998</v>
      </c>
      <c r="AG540" s="117">
        <v>654.28099999999995</v>
      </c>
      <c r="AH540" s="117">
        <v>-766.221</v>
      </c>
      <c r="AI540" s="117">
        <v>-1117.8006857672538</v>
      </c>
      <c r="AJ540" s="117">
        <v>-1211.3663082748417</v>
      </c>
      <c r="AK540" s="117">
        <v>-1319.4098837566751</v>
      </c>
      <c r="AL540" s="117">
        <v>-1441.7272644817369</v>
      </c>
      <c r="AM540" s="117">
        <v>-1578.6621677364597</v>
      </c>
      <c r="AN540" s="117">
        <v>-1730.9704357447858</v>
      </c>
      <c r="AO540" s="117">
        <v>-1899.7345767614922</v>
      </c>
      <c r="AP540" s="117">
        <v>-2086.3123648663714</v>
      </c>
      <c r="AQ540" s="117">
        <v>-2292.3086998630738</v>
      </c>
      <c r="AR540" s="117">
        <v>-2519.563566826524</v>
      </c>
      <c r="AS540" s="117">
        <v>-2770.1513759227173</v>
      </c>
      <c r="AT540" s="118"/>
      <c r="AU540" s="118"/>
      <c r="AV540" s="71"/>
      <c r="AW540" s="71"/>
      <c r="AX540" s="71"/>
      <c r="AY540" s="71"/>
      <c r="AZ540" s="71"/>
      <c r="BA540" s="71"/>
      <c r="BB540" s="71"/>
      <c r="BC540" s="111"/>
      <c r="BD540" s="109">
        <v>203170</v>
      </c>
      <c r="BE540" s="114" t="s">
        <v>529</v>
      </c>
      <c r="BF540" s="147">
        <v>-2008.8273998714833</v>
      </c>
      <c r="BG540" s="146">
        <v>-2008.8273998714833</v>
      </c>
      <c r="BH540" s="146">
        <v>-2008.8273998714833</v>
      </c>
      <c r="BI540" s="148">
        <v>4908.6815138471966</v>
      </c>
      <c r="BJ540" s="148">
        <v>-1117.8006857672538</v>
      </c>
      <c r="BK540" s="117"/>
      <c r="BL540" s="71"/>
      <c r="BM540" s="71"/>
      <c r="BN540" s="71"/>
      <c r="BO540" s="117"/>
      <c r="BP540" s="117"/>
    </row>
    <row r="541" spans="1:68" ht="12.75" customHeight="1">
      <c r="A541" s="108"/>
      <c r="B541" s="129"/>
      <c r="C541" s="121" t="s">
        <v>531</v>
      </c>
      <c r="D541" s="71"/>
      <c r="E541" s="110"/>
      <c r="F541" s="71"/>
      <c r="G541" s="71"/>
      <c r="H541" s="71"/>
      <c r="I541" s="71"/>
      <c r="J541" s="118"/>
      <c r="K541" s="118"/>
      <c r="L541" s="118"/>
      <c r="M541" s="118"/>
      <c r="N541" s="118"/>
      <c r="O541" s="118"/>
      <c r="P541" s="118"/>
      <c r="Q541" s="118"/>
      <c r="R541" s="118"/>
      <c r="S541" s="118"/>
      <c r="T541" s="118"/>
      <c r="U541" s="118"/>
      <c r="V541" s="118"/>
      <c r="W541" s="118"/>
      <c r="X541" s="118"/>
      <c r="Y541" s="118"/>
      <c r="Z541" s="118"/>
      <c r="AA541" s="118"/>
      <c r="AB541" s="118"/>
      <c r="AC541" s="118"/>
      <c r="AD541" s="118"/>
      <c r="AE541" s="118"/>
      <c r="AF541" s="118"/>
      <c r="AG541" s="118"/>
      <c r="AH541" s="118"/>
      <c r="AI541" s="122">
        <v>811.08749999999998</v>
      </c>
      <c r="AJ541" s="122">
        <v>1009.4</v>
      </c>
      <c r="AK541" s="122">
        <v>1063.2923076919999</v>
      </c>
      <c r="AL541" s="122" t="s">
        <v>113</v>
      </c>
      <c r="AM541" s="122" t="s">
        <v>113</v>
      </c>
      <c r="AN541" s="122" t="s">
        <v>113</v>
      </c>
      <c r="AO541" s="122" t="s">
        <v>113</v>
      </c>
      <c r="AP541" s="122" t="s">
        <v>113</v>
      </c>
      <c r="AQ541" s="122" t="s">
        <v>113</v>
      </c>
      <c r="AR541" s="122" t="s">
        <v>113</v>
      </c>
      <c r="AS541" s="122" t="s">
        <v>113</v>
      </c>
      <c r="AT541" s="118"/>
      <c r="AU541" s="118"/>
      <c r="AV541" s="71"/>
      <c r="AW541" s="71"/>
      <c r="AX541" s="71"/>
      <c r="AY541" s="71"/>
      <c r="AZ541" s="71"/>
      <c r="BA541" s="71"/>
      <c r="BB541" s="71"/>
      <c r="BC541" s="111"/>
      <c r="BD541" s="109"/>
      <c r="BE541" s="130" t="s">
        <v>180</v>
      </c>
      <c r="BF541" s="124">
        <v>1.7971248590643263</v>
      </c>
      <c r="BG541" s="125">
        <v>1.7971248590643263</v>
      </c>
      <c r="BH541" s="125">
        <v>1.7971248590643263</v>
      </c>
      <c r="BI541" s="126">
        <v>-4.3913745771929795</v>
      </c>
      <c r="BJ541" s="126">
        <v>1</v>
      </c>
      <c r="BK541" s="107"/>
      <c r="BL541" s="71"/>
      <c r="BM541" s="71"/>
      <c r="BN541" s="71"/>
      <c r="BO541" s="118"/>
      <c r="BP541" s="122"/>
    </row>
    <row r="542" spans="1:68" ht="12.75" customHeight="1">
      <c r="A542" s="128"/>
      <c r="B542" s="129"/>
      <c r="C542" s="130" t="s">
        <v>532</v>
      </c>
      <c r="D542" s="130" t="s">
        <v>532</v>
      </c>
      <c r="E542" s="110"/>
      <c r="F542" s="144"/>
      <c r="G542" s="144"/>
      <c r="H542" s="144"/>
      <c r="I542" s="125"/>
      <c r="J542" s="132">
        <v>-0.46812826772445243</v>
      </c>
      <c r="K542" s="132">
        <v>-0.12372337978026968</v>
      </c>
      <c r="L542" s="132">
        <v>-1.8757478784122374E-3</v>
      </c>
      <c r="M542" s="132">
        <v>1.4622421919415367E-2</v>
      </c>
      <c r="N542" s="132">
        <v>3.4268207332615631E-2</v>
      </c>
      <c r="O542" s="132">
        <v>7.5226160609220619E-2</v>
      </c>
      <c r="P542" s="132">
        <v>7.3159360649166019E-2</v>
      </c>
      <c r="Q542" s="132">
        <v>4.9098196328800352E-2</v>
      </c>
      <c r="R542" s="132">
        <v>4.5712889338409314E-2</v>
      </c>
      <c r="S542" s="132">
        <v>4.5888905154431919E-2</v>
      </c>
      <c r="T542" s="132">
        <v>4.8373161954135498E-2</v>
      </c>
      <c r="U542" s="132">
        <v>5.7477298766032393E-2</v>
      </c>
      <c r="V542" s="132">
        <v>4.2549164450314189E-2</v>
      </c>
      <c r="W542" s="132">
        <v>3.6051652167961946E-2</v>
      </c>
      <c r="X542" s="132">
        <v>2.774523514049158E-2</v>
      </c>
      <c r="Y542" s="132">
        <v>3.4512129559438429E-2</v>
      </c>
      <c r="Z542" s="132">
        <v>3.8869185496000935E-2</v>
      </c>
      <c r="AA542" s="132">
        <v>2.2002843592353685E-2</v>
      </c>
      <c r="AB542" s="132">
        <v>3.1994883238158106E-2</v>
      </c>
      <c r="AC542" s="132">
        <v>3.3181196926266608E-2</v>
      </c>
      <c r="AD542" s="132">
        <v>1.3416940179633807E-2</v>
      </c>
      <c r="AE542" s="132">
        <v>3.0686997682991268E-2</v>
      </c>
      <c r="AF542" s="132">
        <v>2.2170261407719976E-2</v>
      </c>
      <c r="AG542" s="132">
        <v>2.2065802924297863E-2</v>
      </c>
      <c r="AH542" s="132">
        <v>-2.3453159306804583E-2</v>
      </c>
      <c r="AI542" s="132">
        <v>-3.1052999139726298E-2</v>
      </c>
      <c r="AJ542" s="132">
        <v>-3.0542638129796303E-2</v>
      </c>
      <c r="AK542" s="132">
        <v>-3.0192749645952852E-2</v>
      </c>
      <c r="AL542" s="132">
        <v>-2.9943179994343112E-2</v>
      </c>
      <c r="AM542" s="132">
        <v>-2.9757461983819854E-2</v>
      </c>
      <c r="AN542" s="132">
        <v>-2.9613395927135303E-2</v>
      </c>
      <c r="AO542" s="132">
        <v>-2.9497374817054684E-2</v>
      </c>
      <c r="AP542" s="132">
        <v>-2.9400969260661183E-2</v>
      </c>
      <c r="AQ542" s="132">
        <v>-2.9318874557125698E-2</v>
      </c>
      <c r="AR542" s="132">
        <v>-2.9247677753722702E-2</v>
      </c>
      <c r="AS542" s="132">
        <v>-2.9185117615466487E-2</v>
      </c>
      <c r="AT542" s="134"/>
      <c r="AU542" s="134"/>
      <c r="AV542" s="131"/>
      <c r="AW542" s="131"/>
      <c r="AX542" s="131"/>
      <c r="AY542" s="131"/>
      <c r="AZ542" s="131"/>
      <c r="BA542" s="131"/>
      <c r="BB542" s="131"/>
      <c r="BC542" s="135"/>
      <c r="BD542" s="129"/>
      <c r="BE542" s="130"/>
      <c r="BF542" s="124"/>
      <c r="BG542" s="125"/>
      <c r="BH542" s="125"/>
      <c r="BI542" s="126"/>
      <c r="BJ542" s="126"/>
      <c r="BK542" s="136"/>
      <c r="BL542" s="131"/>
      <c r="BM542" s="131"/>
      <c r="BN542" s="131"/>
      <c r="BO542" s="132"/>
      <c r="BP542" s="132"/>
    </row>
    <row r="543" spans="1:68" ht="12.75" customHeight="1">
      <c r="A543" s="128"/>
      <c r="B543" s="129"/>
      <c r="C543" s="130" t="s">
        <v>398</v>
      </c>
      <c r="D543" s="130" t="s">
        <v>398</v>
      </c>
      <c r="E543" s="110"/>
      <c r="F543" s="144"/>
      <c r="G543" s="144"/>
      <c r="H543" s="144"/>
      <c r="I543" s="125"/>
      <c r="J543" s="132">
        <v>0</v>
      </c>
      <c r="K543" s="132">
        <v>0.7373139734876778</v>
      </c>
      <c r="L543" s="132">
        <v>0.98692564450870501</v>
      </c>
      <c r="M543" s="132">
        <v>8.6095964287615168</v>
      </c>
      <c r="N543" s="132">
        <v>1.1269752689609804</v>
      </c>
      <c r="O543" s="132">
        <v>1.0564187605278001</v>
      </c>
      <c r="P543" s="132">
        <v>0.16558761552483131</v>
      </c>
      <c r="Q543" s="132">
        <v>-0.2517773302239753</v>
      </c>
      <c r="R543" s="132">
        <v>0.23145416577968111</v>
      </c>
      <c r="S543" s="132">
        <v>0.29790478212045618</v>
      </c>
      <c r="T543" s="132">
        <v>0.13797733782097077</v>
      </c>
      <c r="U543" s="132">
        <v>0.2626906688453523</v>
      </c>
      <c r="V543" s="132">
        <v>-0.17248908615623992</v>
      </c>
      <c r="W543" s="132">
        <v>-0.11918124735431068</v>
      </c>
      <c r="X543" s="132">
        <v>-4.0147059706961863E-2</v>
      </c>
      <c r="Y543" s="132">
        <v>0.3847748988192099</v>
      </c>
      <c r="Z543" s="132">
        <v>0.10234596506663363</v>
      </c>
      <c r="AA543" s="132">
        <v>-0.49219981058147122</v>
      </c>
      <c r="AB543" s="132">
        <v>0.44067509231249535</v>
      </c>
      <c r="AC543" s="132">
        <v>7.1040139883393083E-2</v>
      </c>
      <c r="AD543" s="132">
        <v>-0.6028524534692874</v>
      </c>
      <c r="AE543" s="132">
        <v>1.4347136765086934</v>
      </c>
      <c r="AF543" s="132">
        <v>-0.1506213280854003</v>
      </c>
      <c r="AG543" s="132">
        <v>0.38949744731096936</v>
      </c>
      <c r="AH543" s="132">
        <v>-2.1710885689787722</v>
      </c>
      <c r="AI543" s="132">
        <v>-0.45884892970468538</v>
      </c>
      <c r="AJ543" s="132">
        <v>-8.3705103869537237E-2</v>
      </c>
      <c r="AK543" s="132">
        <v>-8.9191497851465629E-2</v>
      </c>
      <c r="AL543" s="132">
        <v>-9.270612736111622E-2</v>
      </c>
      <c r="AM543" s="132">
        <v>-9.4979755622466647E-2</v>
      </c>
      <c r="AN543" s="132">
        <v>-9.6479329853524684E-2</v>
      </c>
      <c r="AO543" s="132">
        <v>-9.7496836186050817E-2</v>
      </c>
      <c r="AP543" s="132">
        <v>-9.8212555789209899E-2</v>
      </c>
      <c r="AQ543" s="132">
        <v>-9.8737053216811352E-2</v>
      </c>
      <c r="AR543" s="132">
        <v>-9.9137985637372847E-2</v>
      </c>
      <c r="AS543" s="132">
        <v>-9.9456831490787559E-2</v>
      </c>
      <c r="AT543" s="134"/>
      <c r="AU543" s="134"/>
      <c r="AV543" s="131"/>
      <c r="AW543" s="131"/>
      <c r="AX543" s="131"/>
      <c r="AY543" s="131"/>
      <c r="AZ543" s="131"/>
      <c r="BA543" s="131"/>
      <c r="BB543" s="131"/>
      <c r="BC543" s="135"/>
      <c r="BD543" s="129"/>
      <c r="BE543" s="130"/>
      <c r="BF543" s="167"/>
      <c r="BG543" s="131"/>
      <c r="BH543" s="131"/>
      <c r="BI543" s="168"/>
      <c r="BJ543" s="168"/>
      <c r="BK543" s="136"/>
      <c r="BL543" s="131"/>
      <c r="BM543" s="131"/>
      <c r="BN543" s="131"/>
      <c r="BO543" s="132"/>
      <c r="BP543" s="132"/>
    </row>
    <row r="544" spans="1:68" ht="12.75" customHeight="1">
      <c r="A544" s="108"/>
      <c r="B544" s="109"/>
      <c r="C544" s="114"/>
      <c r="D544" s="114"/>
      <c r="E544" s="110"/>
      <c r="F544" s="89"/>
      <c r="G544" s="89"/>
      <c r="H544" s="89"/>
      <c r="I544" s="116"/>
      <c r="J544" s="117"/>
      <c r="K544" s="117"/>
      <c r="L544" s="117"/>
      <c r="M544" s="117"/>
      <c r="N544" s="117"/>
      <c r="O544" s="117"/>
      <c r="P544" s="117"/>
      <c r="Q544" s="117"/>
      <c r="R544" s="117"/>
      <c r="S544" s="117"/>
      <c r="T544" s="117"/>
      <c r="U544" s="117"/>
      <c r="V544" s="117"/>
      <c r="W544" s="117"/>
      <c r="X544" s="117"/>
      <c r="Y544" s="117"/>
      <c r="Z544" s="117"/>
      <c r="AA544" s="117"/>
      <c r="AB544" s="117"/>
      <c r="AC544" s="117"/>
      <c r="AD544" s="117"/>
      <c r="AE544" s="117"/>
      <c r="AF544" s="117"/>
      <c r="AG544" s="117"/>
      <c r="AH544" s="117"/>
      <c r="AI544" s="117"/>
      <c r="AJ544" s="117"/>
      <c r="AK544" s="117"/>
      <c r="AL544" s="117"/>
      <c r="AM544" s="117"/>
      <c r="AN544" s="117"/>
      <c r="AO544" s="117"/>
      <c r="AP544" s="117"/>
      <c r="AQ544" s="117"/>
      <c r="AR544" s="117"/>
      <c r="AS544" s="117"/>
      <c r="AT544" s="118"/>
      <c r="AU544" s="118"/>
      <c r="AV544" s="71"/>
      <c r="AW544" s="71"/>
      <c r="AX544" s="71"/>
      <c r="AY544" s="71"/>
      <c r="AZ544" s="71"/>
      <c r="BA544" s="71"/>
      <c r="BB544" s="71"/>
      <c r="BC544" s="111"/>
      <c r="BD544" s="109"/>
      <c r="BE544" s="114"/>
      <c r="BF544" s="112"/>
      <c r="BG544" s="71"/>
      <c r="BH544" s="71"/>
      <c r="BI544" s="113"/>
      <c r="BJ544" s="113"/>
      <c r="BK544" s="107"/>
      <c r="BL544" s="71"/>
      <c r="BM544" s="71"/>
      <c r="BN544" s="71"/>
      <c r="BO544" s="117"/>
      <c r="BP544" s="117"/>
    </row>
    <row r="545" spans="1:68" ht="12.75" customHeight="1">
      <c r="A545" s="108"/>
      <c r="B545" s="109" t="s">
        <v>533</v>
      </c>
      <c r="C545" s="123" t="s">
        <v>534</v>
      </c>
      <c r="D545" s="123" t="s">
        <v>535</v>
      </c>
      <c r="E545" s="110"/>
      <c r="F545" s="71"/>
      <c r="G545" s="71"/>
      <c r="H545" s="71"/>
      <c r="I545" s="219"/>
      <c r="J545" s="172">
        <v>0</v>
      </c>
      <c r="K545" s="172">
        <v>0</v>
      </c>
      <c r="L545" s="172">
        <v>0</v>
      </c>
      <c r="M545" s="172">
        <v>0</v>
      </c>
      <c r="N545" s="172">
        <v>0</v>
      </c>
      <c r="O545" s="172">
        <v>0</v>
      </c>
      <c r="P545" s="172">
        <v>0</v>
      </c>
      <c r="Q545" s="172">
        <v>0</v>
      </c>
      <c r="R545" s="172">
        <v>0</v>
      </c>
      <c r="S545" s="172">
        <v>0</v>
      </c>
      <c r="T545" s="172">
        <v>0</v>
      </c>
      <c r="U545" s="172">
        <v>0</v>
      </c>
      <c r="V545" s="172">
        <v>0</v>
      </c>
      <c r="W545" s="172">
        <v>0</v>
      </c>
      <c r="X545" s="172">
        <v>0</v>
      </c>
      <c r="Y545" s="172">
        <v>0</v>
      </c>
      <c r="Z545" s="172">
        <v>0</v>
      </c>
      <c r="AA545" s="172">
        <v>0</v>
      </c>
      <c r="AB545" s="172">
        <v>0</v>
      </c>
      <c r="AC545" s="172">
        <v>0</v>
      </c>
      <c r="AD545" s="172">
        <v>0</v>
      </c>
      <c r="AE545" s="172">
        <v>0</v>
      </c>
      <c r="AF545" s="172">
        <v>0</v>
      </c>
      <c r="AG545" s="172">
        <v>0</v>
      </c>
      <c r="AH545" s="172">
        <v>0</v>
      </c>
      <c r="AI545" s="172">
        <v>0</v>
      </c>
      <c r="AJ545" s="172">
        <v>0</v>
      </c>
      <c r="AK545" s="172">
        <v>0</v>
      </c>
      <c r="AL545" s="172">
        <v>0</v>
      </c>
      <c r="AM545" s="172">
        <v>0</v>
      </c>
      <c r="AN545" s="172">
        <v>0</v>
      </c>
      <c r="AO545" s="172">
        <v>0</v>
      </c>
      <c r="AP545" s="172">
        <v>0</v>
      </c>
      <c r="AQ545" s="172">
        <v>0</v>
      </c>
      <c r="AR545" s="172">
        <v>0</v>
      </c>
      <c r="AS545" s="172">
        <v>0</v>
      </c>
      <c r="AT545" s="118"/>
      <c r="AU545" s="118"/>
      <c r="AV545" s="71"/>
      <c r="AW545" s="71"/>
      <c r="AX545" s="71"/>
      <c r="AY545" s="71"/>
      <c r="AZ545" s="71"/>
      <c r="BA545" s="71"/>
      <c r="BB545" s="71"/>
      <c r="BC545" s="111"/>
      <c r="BD545" s="109" t="s">
        <v>533</v>
      </c>
      <c r="BE545" s="123"/>
      <c r="BF545" s="112"/>
      <c r="BG545" s="71"/>
      <c r="BH545" s="71"/>
      <c r="BI545" s="113"/>
      <c r="BJ545" s="113"/>
      <c r="BK545" s="107"/>
      <c r="BL545" s="71"/>
      <c r="BM545" s="71"/>
      <c r="BN545" s="71"/>
      <c r="BO545" s="172"/>
      <c r="BP545" s="172"/>
    </row>
    <row r="546" spans="1:68" ht="12.75" customHeight="1">
      <c r="A546" s="108"/>
      <c r="B546" s="109"/>
      <c r="C546" s="114"/>
      <c r="D546" s="114"/>
      <c r="E546" s="110"/>
      <c r="F546" s="89"/>
      <c r="G546" s="89"/>
      <c r="H546" s="89"/>
      <c r="I546" s="116"/>
      <c r="J546" s="117"/>
      <c r="K546" s="117"/>
      <c r="L546" s="117"/>
      <c r="M546" s="117"/>
      <c r="N546" s="117"/>
      <c r="O546" s="117"/>
      <c r="P546" s="117"/>
      <c r="Q546" s="117"/>
      <c r="R546" s="117"/>
      <c r="S546" s="117"/>
      <c r="T546" s="117"/>
      <c r="U546" s="117"/>
      <c r="V546" s="117"/>
      <c r="W546" s="117"/>
      <c r="X546" s="117"/>
      <c r="Y546" s="117"/>
      <c r="Z546" s="117"/>
      <c r="AA546" s="117"/>
      <c r="AB546" s="117"/>
      <c r="AC546" s="117"/>
      <c r="AD546" s="117"/>
      <c r="AE546" s="117"/>
      <c r="AF546" s="117"/>
      <c r="AG546" s="117"/>
      <c r="AH546" s="117"/>
      <c r="AI546" s="117"/>
      <c r="AJ546" s="117"/>
      <c r="AK546" s="117"/>
      <c r="AL546" s="117"/>
      <c r="AM546" s="117"/>
      <c r="AN546" s="117"/>
      <c r="AO546" s="117"/>
      <c r="AP546" s="117"/>
      <c r="AQ546" s="117"/>
      <c r="AR546" s="117"/>
      <c r="AS546" s="117"/>
      <c r="AT546" s="118"/>
      <c r="AU546" s="118"/>
      <c r="AV546" s="71"/>
      <c r="AW546" s="71"/>
      <c r="AX546" s="71"/>
      <c r="AY546" s="71"/>
      <c r="AZ546" s="71"/>
      <c r="BA546" s="71"/>
      <c r="BB546" s="71"/>
      <c r="BC546" s="111"/>
      <c r="BD546" s="109"/>
      <c r="BE546" s="114"/>
      <c r="BF546" s="112"/>
      <c r="BG546" s="71"/>
      <c r="BH546" s="71"/>
      <c r="BI546" s="113"/>
      <c r="BJ546" s="113"/>
      <c r="BK546" s="107"/>
      <c r="BL546" s="71"/>
      <c r="BM546" s="71"/>
      <c r="BN546" s="71"/>
      <c r="BO546" s="117"/>
      <c r="BP546" s="117"/>
    </row>
    <row r="547" spans="1:68" ht="12.75" customHeight="1">
      <c r="A547" s="114"/>
      <c r="B547" s="109">
        <v>203171</v>
      </c>
      <c r="C547" s="169" t="s">
        <v>536</v>
      </c>
      <c r="D547" s="114" t="s">
        <v>537</v>
      </c>
      <c r="E547" s="110"/>
      <c r="F547" s="89"/>
      <c r="G547" s="89"/>
      <c r="H547" s="89"/>
      <c r="I547" s="116"/>
      <c r="J547" s="117">
        <v>-2992.3910739999997</v>
      </c>
      <c r="K547" s="117">
        <v>-786.05932099999995</v>
      </c>
      <c r="L547" s="117">
        <v>-10.277218999999999</v>
      </c>
      <c r="M547" s="117">
        <v>78.205489</v>
      </c>
      <c r="N547" s="117">
        <v>166.34114099999999</v>
      </c>
      <c r="O547" s="117">
        <v>342.06704300000001</v>
      </c>
      <c r="P547" s="117">
        <v>398.70910899999996</v>
      </c>
      <c r="Q547" s="117">
        <v>298.323194</v>
      </c>
      <c r="R547" s="117">
        <v>367.37133999999998</v>
      </c>
      <c r="S547" s="117">
        <v>476.813019</v>
      </c>
      <c r="T547" s="117">
        <v>542.60240999999996</v>
      </c>
      <c r="U547" s="117">
        <v>685.13900000000001</v>
      </c>
      <c r="V547" s="117">
        <v>566.95999999999992</v>
      </c>
      <c r="W547" s="117">
        <v>499.38899999999995</v>
      </c>
      <c r="X547" s="117">
        <v>479.34</v>
      </c>
      <c r="Y547" s="117">
        <v>663.77800000000002</v>
      </c>
      <c r="Z547" s="117">
        <v>731.71299999999997</v>
      </c>
      <c r="AA547" s="117">
        <v>371.56399999999996</v>
      </c>
      <c r="AB547" s="117">
        <v>535.303</v>
      </c>
      <c r="AC547" s="117">
        <v>573.33100000000002</v>
      </c>
      <c r="AD547" s="117">
        <v>227.697</v>
      </c>
      <c r="AE547" s="117">
        <v>554.37699999999995</v>
      </c>
      <c r="AF547" s="117">
        <v>470.87599999999998</v>
      </c>
      <c r="AG547" s="117">
        <v>654.28099999999995</v>
      </c>
      <c r="AH547" s="117">
        <v>-766.221</v>
      </c>
      <c r="AI547" s="117">
        <v>-1117.8006857672538</v>
      </c>
      <c r="AJ547" s="117">
        <v>-1211.3663082748417</v>
      </c>
      <c r="AK547" s="117">
        <v>-1319.4098837566751</v>
      </c>
      <c r="AL547" s="117">
        <v>-1441.7272644817369</v>
      </c>
      <c r="AM547" s="117">
        <v>-1578.6621677364597</v>
      </c>
      <c r="AN547" s="117">
        <v>-1730.9704357447858</v>
      </c>
      <c r="AO547" s="117">
        <v>-1899.7345767614922</v>
      </c>
      <c r="AP547" s="117">
        <v>-2086.3123648663714</v>
      </c>
      <c r="AQ547" s="117">
        <v>-2292.3086998630738</v>
      </c>
      <c r="AR547" s="117">
        <v>-2519.563566826524</v>
      </c>
      <c r="AS547" s="117">
        <v>-2770.1513759227173</v>
      </c>
      <c r="AT547" s="107"/>
      <c r="AU547" s="107"/>
      <c r="AV547" s="89"/>
      <c r="AW547" s="89"/>
      <c r="AX547" s="89"/>
      <c r="AY547" s="89"/>
      <c r="AZ547" s="89"/>
      <c r="BA547" s="89"/>
      <c r="BB547" s="89"/>
      <c r="BC547" s="166"/>
      <c r="BD547" s="109">
        <v>203171</v>
      </c>
      <c r="BE547" s="169" t="s">
        <v>536</v>
      </c>
      <c r="BF547" s="147">
        <v>-2008.8273998714833</v>
      </c>
      <c r="BG547" s="146">
        <v>-2008.8273998714833</v>
      </c>
      <c r="BH547" s="146">
        <v>-2008.8273998714833</v>
      </c>
      <c r="BI547" s="148">
        <v>4908.6815138471966</v>
      </c>
      <c r="BJ547" s="148">
        <v>-1117.8006857672538</v>
      </c>
      <c r="BK547" s="117"/>
      <c r="BL547" s="89"/>
      <c r="BM547" s="89"/>
      <c r="BN547" s="89"/>
      <c r="BO547" s="117"/>
      <c r="BP547" s="117"/>
    </row>
    <row r="548" spans="1:68" ht="12.75" customHeight="1">
      <c r="A548" s="108"/>
      <c r="B548" s="109"/>
      <c r="C548" s="108"/>
      <c r="D548" s="108"/>
      <c r="E548" s="110"/>
      <c r="F548" s="71"/>
      <c r="G548" s="71"/>
      <c r="H548" s="71"/>
      <c r="I548" s="156"/>
      <c r="J548" s="157"/>
      <c r="K548" s="157"/>
      <c r="L548" s="157"/>
      <c r="M548" s="157"/>
      <c r="N548" s="157"/>
      <c r="O548" s="157"/>
      <c r="P548" s="157"/>
      <c r="Q548" s="157"/>
      <c r="R548" s="157"/>
      <c r="S548" s="157"/>
      <c r="T548" s="157"/>
      <c r="U548" s="157"/>
      <c r="V548" s="157"/>
      <c r="W548" s="157"/>
      <c r="X548" s="157"/>
      <c r="Y548" s="157"/>
      <c r="Z548" s="157"/>
      <c r="AA548" s="157"/>
      <c r="AB548" s="157"/>
      <c r="AC548" s="157"/>
      <c r="AD548" s="157"/>
      <c r="AE548" s="157"/>
      <c r="AF548" s="157"/>
      <c r="AG548" s="157"/>
      <c r="AH548" s="157"/>
      <c r="AI548" s="157"/>
      <c r="AJ548" s="157"/>
      <c r="AK548" s="157"/>
      <c r="AL548" s="157"/>
      <c r="AM548" s="157"/>
      <c r="AN548" s="157"/>
      <c r="AO548" s="157"/>
      <c r="AP548" s="157"/>
      <c r="AQ548" s="157"/>
      <c r="AR548" s="157"/>
      <c r="AS548" s="157"/>
      <c r="AT548" s="118"/>
      <c r="AU548" s="118"/>
      <c r="AV548" s="71"/>
      <c r="AW548" s="71"/>
      <c r="AX548" s="71"/>
      <c r="AY548" s="71"/>
      <c r="AZ548" s="71"/>
      <c r="BA548" s="71"/>
      <c r="BB548" s="71"/>
      <c r="BC548" s="111"/>
      <c r="BD548" s="109"/>
      <c r="BE548" s="123" t="s">
        <v>538</v>
      </c>
      <c r="BF548" s="124">
        <v>1.7971248590643263</v>
      </c>
      <c r="BG548" s="125">
        <v>1.7971248590643263</v>
      </c>
      <c r="BH548" s="125">
        <v>1.7971248590643263</v>
      </c>
      <c r="BI548" s="126">
        <v>-4.3913745771929795</v>
      </c>
      <c r="BJ548" s="126">
        <v>0.99999999999999911</v>
      </c>
      <c r="BK548" s="107"/>
      <c r="BL548" s="71"/>
      <c r="BM548" s="71"/>
      <c r="BN548" s="71"/>
      <c r="BO548" s="157"/>
      <c r="BP548" s="157"/>
    </row>
    <row r="549" spans="1:68" ht="12.75" customHeight="1">
      <c r="A549" s="108"/>
      <c r="B549" s="109"/>
      <c r="C549" s="108"/>
      <c r="D549" s="108"/>
      <c r="E549" s="110"/>
      <c r="F549" s="71"/>
      <c r="G549" s="71"/>
      <c r="H549" s="71"/>
      <c r="I549" s="156"/>
      <c r="J549" s="157"/>
      <c r="K549" s="157"/>
      <c r="L549" s="157"/>
      <c r="M549" s="157"/>
      <c r="N549" s="157"/>
      <c r="O549" s="157"/>
      <c r="P549" s="157"/>
      <c r="Q549" s="157"/>
      <c r="R549" s="157"/>
      <c r="S549" s="157"/>
      <c r="T549" s="157"/>
      <c r="U549" s="157"/>
      <c r="V549" s="157"/>
      <c r="W549" s="157"/>
      <c r="X549" s="157"/>
      <c r="Y549" s="157"/>
      <c r="Z549" s="157"/>
      <c r="AA549" s="157"/>
      <c r="AB549" s="157"/>
      <c r="AC549" s="157"/>
      <c r="AD549" s="157"/>
      <c r="AE549" s="157"/>
      <c r="AF549" s="157"/>
      <c r="AG549" s="157"/>
      <c r="AH549" s="157"/>
      <c r="AI549" s="157"/>
      <c r="AJ549" s="157"/>
      <c r="AK549" s="157"/>
      <c r="AL549" s="157"/>
      <c r="AM549" s="157"/>
      <c r="AN549" s="157"/>
      <c r="AO549" s="157"/>
      <c r="AP549" s="157"/>
      <c r="AQ549" s="157"/>
      <c r="AR549" s="157"/>
      <c r="AS549" s="157"/>
      <c r="AT549" s="118"/>
      <c r="AU549" s="118"/>
      <c r="AV549" s="71"/>
      <c r="AW549" s="71"/>
      <c r="AX549" s="71"/>
      <c r="AY549" s="71"/>
      <c r="AZ549" s="71"/>
      <c r="BA549" s="71"/>
      <c r="BB549" s="71"/>
      <c r="BC549" s="111"/>
      <c r="BD549" s="109"/>
      <c r="BE549" s="108"/>
      <c r="BF549" s="112"/>
      <c r="BG549" s="71"/>
      <c r="BH549" s="71"/>
      <c r="BI549" s="113"/>
      <c r="BJ549" s="113"/>
      <c r="BK549" s="107"/>
      <c r="BL549" s="71"/>
      <c r="BM549" s="71"/>
      <c r="BN549" s="71"/>
      <c r="BO549" s="157"/>
      <c r="BP549" s="157"/>
    </row>
    <row r="550" spans="1:68" ht="12.75" customHeight="1">
      <c r="A550" s="152"/>
      <c r="B550" s="109">
        <v>203180</v>
      </c>
      <c r="C550" s="114" t="s">
        <v>539</v>
      </c>
      <c r="D550" s="114" t="s">
        <v>540</v>
      </c>
      <c r="E550" s="220"/>
      <c r="F550" s="89"/>
      <c r="G550" s="89"/>
      <c r="H550" s="89"/>
      <c r="I550" s="116"/>
      <c r="J550" s="117">
        <v>-2991.6508570000001</v>
      </c>
      <c r="K550" s="117">
        <v>-785.32349099999999</v>
      </c>
      <c r="L550" s="117">
        <v>-10.074793</v>
      </c>
      <c r="M550" s="117">
        <v>77.776527999999999</v>
      </c>
      <c r="N550" s="117">
        <v>174.913984</v>
      </c>
      <c r="O550" s="117">
        <v>340.74689999999998</v>
      </c>
      <c r="P550" s="117">
        <v>394.96722599999998</v>
      </c>
      <c r="Q550" s="117">
        <v>290.663273</v>
      </c>
      <c r="R550" s="117">
        <v>352.53752499999996</v>
      </c>
      <c r="S550" s="117">
        <v>455.40567499999997</v>
      </c>
      <c r="T550" s="117">
        <v>520.60453599999994</v>
      </c>
      <c r="U550" s="117">
        <v>635.35199999999998</v>
      </c>
      <c r="V550" s="117">
        <v>509.85599999999999</v>
      </c>
      <c r="W550" s="117">
        <v>441.07099999999997</v>
      </c>
      <c r="X550" s="117">
        <v>331.29199999999997</v>
      </c>
      <c r="Y550" s="117">
        <v>420.99099999999999</v>
      </c>
      <c r="Z550" s="117">
        <v>572.11199999999997</v>
      </c>
      <c r="AA550" s="117">
        <v>201.697</v>
      </c>
      <c r="AB550" s="117">
        <v>381.60599999999999</v>
      </c>
      <c r="AC550" s="117">
        <v>407.428</v>
      </c>
      <c r="AD550" s="117">
        <v>122.32199999999999</v>
      </c>
      <c r="AE550" s="117">
        <v>407.50799999999998</v>
      </c>
      <c r="AF550" s="117">
        <v>408.88599999999997</v>
      </c>
      <c r="AG550" s="117">
        <v>535.904</v>
      </c>
      <c r="AH550" s="117">
        <v>-168.66299999999998</v>
      </c>
      <c r="AI550" s="117">
        <v>-246.05383703078132</v>
      </c>
      <c r="AJ550" s="117">
        <v>-266.64979901694107</v>
      </c>
      <c r="AK550" s="117">
        <v>-290.43269399305427</v>
      </c>
      <c r="AL550" s="117">
        <v>-317.35758431220648</v>
      </c>
      <c r="AM550" s="117">
        <v>-347.50013011511618</v>
      </c>
      <c r="AN550" s="117">
        <v>-381.02670979263524</v>
      </c>
      <c r="AO550" s="117">
        <v>-418.1756084997977</v>
      </c>
      <c r="AP550" s="117">
        <v>-459.24570377927091</v>
      </c>
      <c r="AQ550" s="117">
        <v>-504.59027127291677</v>
      </c>
      <c r="AR550" s="117">
        <v>-554.6143343391293</v>
      </c>
      <c r="AS550" s="117">
        <v>-609.77451873187135</v>
      </c>
      <c r="AT550" s="118"/>
      <c r="AU550" s="118"/>
      <c r="AV550" s="71"/>
      <c r="AW550" s="71"/>
      <c r="AX550" s="71"/>
      <c r="AY550" s="71"/>
      <c r="AZ550" s="71"/>
      <c r="BA550" s="71"/>
      <c r="BB550" s="71"/>
      <c r="BC550" s="214"/>
      <c r="BD550" s="109">
        <v>203180</v>
      </c>
      <c r="BE550" s="114" t="s">
        <v>539</v>
      </c>
      <c r="BF550" s="147">
        <v>-61.513459257695331</v>
      </c>
      <c r="BG550" s="146">
        <v>-61.513459257695331</v>
      </c>
      <c r="BH550" s="146">
        <v>-61.513459257695331</v>
      </c>
      <c r="BI550" s="148">
        <v>-61.513459257695331</v>
      </c>
      <c r="BJ550" s="148">
        <v>-246.05383703078132</v>
      </c>
      <c r="BK550" s="117"/>
      <c r="BL550" s="71"/>
      <c r="BM550" s="71"/>
      <c r="BN550" s="71"/>
      <c r="BO550" s="117"/>
      <c r="BP550" s="117"/>
    </row>
    <row r="551" spans="1:68" ht="12.75" customHeight="1">
      <c r="A551" s="108"/>
      <c r="B551" s="109"/>
      <c r="C551" s="121" t="s">
        <v>541</v>
      </c>
      <c r="D551" s="71"/>
      <c r="E551" s="110"/>
      <c r="F551" s="71"/>
      <c r="G551" s="71"/>
      <c r="H551" s="71"/>
      <c r="I551" s="71"/>
      <c r="J551" s="118"/>
      <c r="K551" s="118"/>
      <c r="L551" s="118"/>
      <c r="M551" s="118"/>
      <c r="N551" s="118"/>
      <c r="O551" s="118"/>
      <c r="P551" s="118"/>
      <c r="Q551" s="118"/>
      <c r="R551" s="118"/>
      <c r="S551" s="118"/>
      <c r="T551" s="118"/>
      <c r="U551" s="118"/>
      <c r="V551" s="118"/>
      <c r="W551" s="118"/>
      <c r="X551" s="118"/>
      <c r="Y551" s="118"/>
      <c r="Z551" s="118"/>
      <c r="AA551" s="118"/>
      <c r="AB551" s="118"/>
      <c r="AC551" s="118"/>
      <c r="AD551" s="118"/>
      <c r="AE551" s="118"/>
      <c r="AF551" s="118"/>
      <c r="AG551" s="118"/>
      <c r="AH551" s="118"/>
      <c r="AI551" s="122">
        <v>610.51874999999995</v>
      </c>
      <c r="AJ551" s="122">
        <v>784.46249999999998</v>
      </c>
      <c r="AK551" s="122">
        <v>799.82307692299992</v>
      </c>
      <c r="AL551" s="122" t="s">
        <v>113</v>
      </c>
      <c r="AM551" s="122" t="s">
        <v>113</v>
      </c>
      <c r="AN551" s="122" t="s">
        <v>113</v>
      </c>
      <c r="AO551" s="122" t="s">
        <v>113</v>
      </c>
      <c r="AP551" s="122" t="s">
        <v>113</v>
      </c>
      <c r="AQ551" s="122" t="s">
        <v>113</v>
      </c>
      <c r="AR551" s="122" t="s">
        <v>113</v>
      </c>
      <c r="AS551" s="122" t="s">
        <v>113</v>
      </c>
      <c r="AT551" s="118"/>
      <c r="AU551" s="118"/>
      <c r="AV551" s="71"/>
      <c r="AW551" s="71"/>
      <c r="AX551" s="71"/>
      <c r="AY551" s="71"/>
      <c r="AZ551" s="71"/>
      <c r="BA551" s="71"/>
      <c r="BB551" s="71"/>
      <c r="BC551" s="111"/>
      <c r="BD551" s="109"/>
      <c r="BE551" s="123" t="s">
        <v>542</v>
      </c>
      <c r="BF551" s="124">
        <v>0.25</v>
      </c>
      <c r="BG551" s="125">
        <v>0.25</v>
      </c>
      <c r="BH551" s="125">
        <v>0.25</v>
      </c>
      <c r="BI551" s="126">
        <v>0.25</v>
      </c>
      <c r="BJ551" s="126">
        <v>1</v>
      </c>
      <c r="BK551" s="107"/>
      <c r="BL551" s="71"/>
      <c r="BM551" s="71"/>
      <c r="BN551" s="71"/>
      <c r="BO551" s="118"/>
      <c r="BP551" s="122"/>
    </row>
    <row r="552" spans="1:68" ht="12.75" customHeight="1">
      <c r="A552" s="190"/>
      <c r="B552" s="109"/>
      <c r="C552" s="123" t="s">
        <v>543</v>
      </c>
      <c r="D552" s="123" t="s">
        <v>544</v>
      </c>
      <c r="E552" s="110"/>
      <c r="F552" s="71"/>
      <c r="G552" s="71"/>
      <c r="H552" s="71"/>
      <c r="I552" s="154"/>
      <c r="J552" s="154">
        <v>0.99975263360246225</v>
      </c>
      <c r="K552" s="154">
        <v>0.99906390016587565</v>
      </c>
      <c r="L552" s="154">
        <v>0.98030342644250368</v>
      </c>
      <c r="M552" s="154">
        <v>0.99451495022299519</v>
      </c>
      <c r="N552" s="154">
        <v>1.0515377191022155</v>
      </c>
      <c r="O552" s="154">
        <v>0.9961406892975655</v>
      </c>
      <c r="P552" s="154">
        <v>0.99061500498600352</v>
      </c>
      <c r="Q552" s="154">
        <v>0.97432341449119775</v>
      </c>
      <c r="R552" s="154">
        <v>0.95962174131493216</v>
      </c>
      <c r="S552" s="154">
        <v>0.95510327288273977</v>
      </c>
      <c r="T552" s="154">
        <v>0.95945857667679724</v>
      </c>
      <c r="U552" s="154">
        <v>0.92733299374287548</v>
      </c>
      <c r="V552" s="154">
        <v>0.89928037251305215</v>
      </c>
      <c r="W552" s="154">
        <v>0.88322129642423042</v>
      </c>
      <c r="X552" s="154">
        <v>0.69114198689865225</v>
      </c>
      <c r="Y552" s="154">
        <v>0.6342346386894413</v>
      </c>
      <c r="Z552" s="154">
        <v>0.7818803273961239</v>
      </c>
      <c r="AA552" s="154">
        <v>0.54283245954936432</v>
      </c>
      <c r="AB552" s="154">
        <v>0.71287850058751767</v>
      </c>
      <c r="AC552" s="154">
        <v>0.71063312466969342</v>
      </c>
      <c r="AD552" s="154">
        <v>0.53721392903727316</v>
      </c>
      <c r="AE552" s="154">
        <v>0.73507378552862046</v>
      </c>
      <c r="AF552" s="154">
        <v>0.86835175290309974</v>
      </c>
      <c r="AG552" s="154">
        <v>0.8190731505270672</v>
      </c>
      <c r="AH552" s="154">
        <v>0.22012317595054165</v>
      </c>
      <c r="AI552" s="215">
        <v>0.22012317595054165</v>
      </c>
      <c r="AJ552" s="215">
        <v>0.22012317595054165</v>
      </c>
      <c r="AK552" s="215">
        <v>0.22012317595054165</v>
      </c>
      <c r="AL552" s="215">
        <v>0.22012317595054165</v>
      </c>
      <c r="AM552" s="215">
        <v>0.22012317595054165</v>
      </c>
      <c r="AN552" s="215">
        <v>0.22012317595054165</v>
      </c>
      <c r="AO552" s="215">
        <v>0.22012317595054165</v>
      </c>
      <c r="AP552" s="215">
        <v>0.22012317595054165</v>
      </c>
      <c r="AQ552" s="215">
        <v>0.22012317595054165</v>
      </c>
      <c r="AR552" s="215">
        <v>0.22012317595054165</v>
      </c>
      <c r="AS552" s="215">
        <v>0.22012317595054165</v>
      </c>
      <c r="AT552" s="118"/>
      <c r="AU552" s="118"/>
      <c r="AV552" s="71"/>
      <c r="AW552" s="71"/>
      <c r="AX552" s="71"/>
      <c r="AY552" s="71"/>
      <c r="AZ552" s="71"/>
      <c r="BA552" s="71"/>
      <c r="BB552" s="71"/>
      <c r="BC552" s="221"/>
      <c r="BD552" s="109"/>
      <c r="BE552" s="123"/>
      <c r="BF552" s="124"/>
      <c r="BG552" s="125"/>
      <c r="BH552" s="125"/>
      <c r="BI552" s="126"/>
      <c r="BJ552" s="126"/>
      <c r="BK552" s="107"/>
      <c r="BL552" s="71"/>
      <c r="BM552" s="71"/>
      <c r="BN552" s="71"/>
      <c r="BO552" s="154"/>
      <c r="BP552" s="215"/>
    </row>
    <row r="553" spans="1:68" ht="12.75" customHeight="1">
      <c r="A553" s="222"/>
      <c r="B553" s="109"/>
      <c r="C553" s="108"/>
      <c r="D553" s="108"/>
      <c r="E553" s="223"/>
      <c r="F553" s="6"/>
      <c r="G553" s="6"/>
      <c r="H553" s="6"/>
      <c r="I553" s="6"/>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6"/>
      <c r="AW553" s="6"/>
      <c r="AX553" s="6"/>
      <c r="AY553" s="6"/>
      <c r="AZ553" s="6"/>
      <c r="BA553" s="6"/>
      <c r="BB553" s="6"/>
      <c r="BC553" s="224"/>
      <c r="BD553" s="109"/>
      <c r="BE553" s="108"/>
      <c r="BF553" s="11"/>
      <c r="BG553" s="6"/>
      <c r="BH553" s="6"/>
      <c r="BI553" s="12"/>
      <c r="BJ553" s="12"/>
      <c r="BK553" s="27"/>
      <c r="BL553" s="6"/>
      <c r="BM553" s="6"/>
      <c r="BN553" s="6"/>
      <c r="BO553" s="17"/>
      <c r="BP553" s="17"/>
    </row>
    <row r="554" spans="1:68" ht="12.75" customHeight="1">
      <c r="A554" s="152"/>
      <c r="B554" s="109">
        <v>203181</v>
      </c>
      <c r="C554" s="114" t="s">
        <v>545</v>
      </c>
      <c r="D554" s="108" t="s">
        <v>546</v>
      </c>
      <c r="E554" s="220"/>
      <c r="F554" s="89"/>
      <c r="G554" s="89"/>
      <c r="H554" s="89"/>
      <c r="I554" s="116"/>
      <c r="J554" s="117">
        <v>-2991.6508570000001</v>
      </c>
      <c r="K554" s="117">
        <v>-785.32349099999999</v>
      </c>
      <c r="L554" s="117">
        <v>-10.074793</v>
      </c>
      <c r="M554" s="117">
        <v>77.776527999999999</v>
      </c>
      <c r="N554" s="117">
        <v>174.91398400000003</v>
      </c>
      <c r="O554" s="117">
        <v>340.74689999999998</v>
      </c>
      <c r="P554" s="117">
        <v>394.96722599999998</v>
      </c>
      <c r="Q554" s="117">
        <v>290.663273</v>
      </c>
      <c r="R554" s="117">
        <v>352.53752499999996</v>
      </c>
      <c r="S554" s="117">
        <v>455.40567499999997</v>
      </c>
      <c r="T554" s="117">
        <v>520.60453599999994</v>
      </c>
      <c r="U554" s="117">
        <v>635.35199999999998</v>
      </c>
      <c r="V554" s="117">
        <v>509.85599999999999</v>
      </c>
      <c r="W554" s="117">
        <v>441.07099999999997</v>
      </c>
      <c r="X554" s="117">
        <v>331.29199999999997</v>
      </c>
      <c r="Y554" s="117">
        <v>420.99099999999999</v>
      </c>
      <c r="Z554" s="117">
        <v>572.11199999999997</v>
      </c>
      <c r="AA554" s="117">
        <v>201.69699999999997</v>
      </c>
      <c r="AB554" s="117">
        <v>381.60599999999999</v>
      </c>
      <c r="AC554" s="117">
        <v>407.428</v>
      </c>
      <c r="AD554" s="117">
        <v>122.32199999999999</v>
      </c>
      <c r="AE554" s="117">
        <v>407.50799999999998</v>
      </c>
      <c r="AF554" s="117">
        <v>408.88599999999997</v>
      </c>
      <c r="AG554" s="117">
        <v>535.904</v>
      </c>
      <c r="AH554" s="117">
        <v>-168.66299999999998</v>
      </c>
      <c r="AI554" s="117">
        <v>-246.05383703078132</v>
      </c>
      <c r="AJ554" s="117">
        <v>-266.64979901694107</v>
      </c>
      <c r="AK554" s="117">
        <v>-290.43269399305427</v>
      </c>
      <c r="AL554" s="117">
        <v>-317.35758431220648</v>
      </c>
      <c r="AM554" s="117">
        <v>-347.50013011511618</v>
      </c>
      <c r="AN554" s="117">
        <v>-381.02670979263524</v>
      </c>
      <c r="AO554" s="117">
        <v>-418.1756084997977</v>
      </c>
      <c r="AP554" s="117">
        <v>-459.24570377927091</v>
      </c>
      <c r="AQ554" s="117">
        <v>-504.59027127291677</v>
      </c>
      <c r="AR554" s="117">
        <v>-554.6143343391293</v>
      </c>
      <c r="AS554" s="117">
        <v>-609.77451873187135</v>
      </c>
      <c r="AT554" s="118"/>
      <c r="AU554" s="118"/>
      <c r="AV554" s="71"/>
      <c r="AW554" s="71"/>
      <c r="AX554" s="71"/>
      <c r="AY554" s="71"/>
      <c r="AZ554" s="71"/>
      <c r="BA554" s="71"/>
      <c r="BB554" s="71"/>
      <c r="BC554" s="214"/>
      <c r="BD554" s="109">
        <v>203181</v>
      </c>
      <c r="BE554" s="114" t="s">
        <v>545</v>
      </c>
      <c r="BF554" s="147">
        <v>-61.513459257695331</v>
      </c>
      <c r="BG554" s="146">
        <v>-61.513459257695331</v>
      </c>
      <c r="BH554" s="146">
        <v>-61.513459257695331</v>
      </c>
      <c r="BI554" s="148">
        <v>-61.513459257695331</v>
      </c>
      <c r="BJ554" s="148">
        <v>-246.05383703078132</v>
      </c>
      <c r="BK554" s="117"/>
      <c r="BL554" s="71"/>
      <c r="BM554" s="71"/>
      <c r="BN554" s="71"/>
      <c r="BO554" s="117"/>
      <c r="BP554" s="117"/>
    </row>
    <row r="555" spans="1:68" ht="12.75" customHeight="1">
      <c r="A555" s="190"/>
      <c r="B555" s="109"/>
      <c r="C555" s="108"/>
      <c r="D555" s="108"/>
      <c r="E555" s="110"/>
      <c r="F555" s="89"/>
      <c r="G555" s="89"/>
      <c r="H555" s="89"/>
      <c r="I555" s="116"/>
      <c r="J555" s="117"/>
      <c r="K555" s="117"/>
      <c r="L555" s="117"/>
      <c r="M555" s="117"/>
      <c r="N555" s="117"/>
      <c r="O555" s="117"/>
      <c r="P555" s="117"/>
      <c r="Q555" s="117"/>
      <c r="R555" s="117"/>
      <c r="S555" s="117"/>
      <c r="T555" s="117"/>
      <c r="U555" s="117"/>
      <c r="V555" s="117"/>
      <c r="W555" s="117"/>
      <c r="X555" s="117"/>
      <c r="Y555" s="117"/>
      <c r="Z555" s="117"/>
      <c r="AA555" s="117"/>
      <c r="AB555" s="117"/>
      <c r="AC555" s="117"/>
      <c r="AD555" s="117"/>
      <c r="AE555" s="117"/>
      <c r="AF555" s="117"/>
      <c r="AG555" s="117"/>
      <c r="AH555" s="117"/>
      <c r="AI555" s="117"/>
      <c r="AJ555" s="117"/>
      <c r="AK555" s="117"/>
      <c r="AL555" s="117"/>
      <c r="AM555" s="117"/>
      <c r="AN555" s="117"/>
      <c r="AO555" s="117"/>
      <c r="AP555" s="117"/>
      <c r="AQ555" s="117"/>
      <c r="AR555" s="117"/>
      <c r="AS555" s="117"/>
      <c r="AT555" s="118"/>
      <c r="AU555" s="118"/>
      <c r="AV555" s="71"/>
      <c r="AW555" s="71"/>
      <c r="AX555" s="71"/>
      <c r="AY555" s="71"/>
      <c r="AZ555" s="71"/>
      <c r="BA555" s="71"/>
      <c r="BB555" s="71"/>
      <c r="BC555" s="221"/>
      <c r="BD555" s="109"/>
      <c r="BE555" s="123" t="s">
        <v>547</v>
      </c>
      <c r="BF555" s="124">
        <v>0.25</v>
      </c>
      <c r="BG555" s="125">
        <v>0.25</v>
      </c>
      <c r="BH555" s="125">
        <v>0.25</v>
      </c>
      <c r="BI555" s="126">
        <v>0.25</v>
      </c>
      <c r="BJ555" s="126">
        <v>1</v>
      </c>
      <c r="BK555" s="107"/>
      <c r="BL555" s="71"/>
      <c r="BM555" s="71"/>
      <c r="BN555" s="71"/>
      <c r="BO555" s="117"/>
      <c r="BP555" s="117"/>
    </row>
    <row r="556" spans="1:68" ht="12.75" customHeight="1">
      <c r="A556" s="190"/>
      <c r="B556" s="109"/>
      <c r="C556" s="108"/>
      <c r="D556" s="108"/>
      <c r="E556" s="110"/>
      <c r="F556" s="89"/>
      <c r="G556" s="89"/>
      <c r="H556" s="89"/>
      <c r="I556" s="116"/>
      <c r="J556" s="117"/>
      <c r="K556" s="117"/>
      <c r="L556" s="117"/>
      <c r="M556" s="117"/>
      <c r="N556" s="117"/>
      <c r="O556" s="117"/>
      <c r="P556" s="117"/>
      <c r="Q556" s="117"/>
      <c r="R556" s="117"/>
      <c r="S556" s="117"/>
      <c r="T556" s="117"/>
      <c r="U556" s="117"/>
      <c r="V556" s="117"/>
      <c r="W556" s="117"/>
      <c r="X556" s="117"/>
      <c r="Y556" s="117"/>
      <c r="Z556" s="117"/>
      <c r="AA556" s="117"/>
      <c r="AB556" s="117"/>
      <c r="AC556" s="117"/>
      <c r="AD556" s="117"/>
      <c r="AE556" s="117"/>
      <c r="AF556" s="117"/>
      <c r="AG556" s="117"/>
      <c r="AH556" s="117"/>
      <c r="AI556" s="117"/>
      <c r="AJ556" s="117"/>
      <c r="AK556" s="117"/>
      <c r="AL556" s="117"/>
      <c r="AM556" s="117"/>
      <c r="AN556" s="117"/>
      <c r="AO556" s="117"/>
      <c r="AP556" s="117"/>
      <c r="AQ556" s="117"/>
      <c r="AR556" s="117"/>
      <c r="AS556" s="117"/>
      <c r="AT556" s="118"/>
      <c r="AU556" s="118"/>
      <c r="AV556" s="71"/>
      <c r="AW556" s="71"/>
      <c r="AX556" s="71"/>
      <c r="AY556" s="71"/>
      <c r="AZ556" s="71"/>
      <c r="BA556" s="71"/>
      <c r="BB556" s="71"/>
      <c r="BC556" s="221"/>
      <c r="BD556" s="109"/>
      <c r="BE556" s="108"/>
      <c r="BF556" s="112"/>
      <c r="BG556" s="71"/>
      <c r="BH556" s="71"/>
      <c r="BI556" s="113"/>
      <c r="BJ556" s="113"/>
      <c r="BK556" s="107"/>
      <c r="BL556" s="71"/>
      <c r="BM556" s="71"/>
      <c r="BN556" s="71"/>
      <c r="BO556" s="117"/>
      <c r="BP556" s="117"/>
    </row>
    <row r="557" spans="1:68" ht="12.75" customHeight="1">
      <c r="A557" s="152"/>
      <c r="B557" s="109">
        <v>203190</v>
      </c>
      <c r="C557" s="114" t="s">
        <v>548</v>
      </c>
      <c r="D557" s="114" t="s">
        <v>549</v>
      </c>
      <c r="E557" s="220"/>
      <c r="F557" s="89"/>
      <c r="G557" s="89"/>
      <c r="H557" s="89"/>
      <c r="I557" s="116"/>
      <c r="J557" s="117">
        <v>-0.74021700000000001</v>
      </c>
      <c r="K557" s="117">
        <v>-0.73582999999999998</v>
      </c>
      <c r="L557" s="117">
        <v>-0.20242599999999999</v>
      </c>
      <c r="M557" s="117">
        <v>0.42896099999999998</v>
      </c>
      <c r="N557" s="117">
        <v>-8.5728429999999989</v>
      </c>
      <c r="O557" s="117">
        <v>1.3201429999999998</v>
      </c>
      <c r="P557" s="117">
        <v>3.7418829999999996</v>
      </c>
      <c r="Q557" s="117">
        <v>7.6599199999999996</v>
      </c>
      <c r="R557" s="117">
        <v>14.833813999999999</v>
      </c>
      <c r="S557" s="117">
        <v>21.407343999999998</v>
      </c>
      <c r="T557" s="117">
        <v>21.997873999999999</v>
      </c>
      <c r="U557" s="117">
        <v>49.786999999999999</v>
      </c>
      <c r="V557" s="117">
        <v>57.103999999999999</v>
      </c>
      <c r="W557" s="117">
        <v>58.317999999999998</v>
      </c>
      <c r="X557" s="117">
        <v>148.048</v>
      </c>
      <c r="Y557" s="117">
        <v>242.78699999999998</v>
      </c>
      <c r="Z557" s="117">
        <v>159.601</v>
      </c>
      <c r="AA557" s="117">
        <v>169.86699999999999</v>
      </c>
      <c r="AB557" s="117">
        <v>153.697</v>
      </c>
      <c r="AC557" s="117">
        <v>165.90299999999999</v>
      </c>
      <c r="AD557" s="117">
        <v>105.375</v>
      </c>
      <c r="AE557" s="117">
        <v>146.869</v>
      </c>
      <c r="AF557" s="117">
        <v>61.989999999999995</v>
      </c>
      <c r="AG557" s="117">
        <v>118.377</v>
      </c>
      <c r="AH557" s="117">
        <v>-597.55799999999999</v>
      </c>
      <c r="AI557" s="117">
        <v>-871.74684873647243</v>
      </c>
      <c r="AJ557" s="117">
        <v>-944.71650925790061</v>
      </c>
      <c r="AK557" s="117">
        <v>-1028.9771897636208</v>
      </c>
      <c r="AL557" s="117">
        <v>-1124.3696801695305</v>
      </c>
      <c r="AM557" s="117">
        <v>-1231.1620376213434</v>
      </c>
      <c r="AN557" s="117">
        <v>-1349.9437259521505</v>
      </c>
      <c r="AO557" s="117">
        <v>-1481.5589682616946</v>
      </c>
      <c r="AP557" s="117">
        <v>-1627.0666610871003</v>
      </c>
      <c r="AQ557" s="117">
        <v>-1787.7184285901571</v>
      </c>
      <c r="AR557" s="117">
        <v>-1964.9492324873947</v>
      </c>
      <c r="AS557" s="117">
        <v>-2160.3768571908458</v>
      </c>
      <c r="AT557" s="107"/>
      <c r="AU557" s="107"/>
      <c r="AV557" s="89"/>
      <c r="AW557" s="89"/>
      <c r="AX557" s="89"/>
      <c r="AY557" s="89"/>
      <c r="AZ557" s="89"/>
      <c r="BA557" s="89"/>
      <c r="BB557" s="89"/>
      <c r="BC557" s="214"/>
      <c r="BD557" s="109">
        <v>203190</v>
      </c>
      <c r="BE557" s="114" t="s">
        <v>548</v>
      </c>
      <c r="BF557" s="147">
        <v>-1947.313940613788</v>
      </c>
      <c r="BG557" s="146">
        <v>-1947.313940613788</v>
      </c>
      <c r="BH557" s="146">
        <v>-1947.313940613788</v>
      </c>
      <c r="BI557" s="148">
        <v>4970.1949731048917</v>
      </c>
      <c r="BJ557" s="148">
        <v>-871.74684873647243</v>
      </c>
      <c r="BK557" s="117"/>
      <c r="BL557" s="89"/>
      <c r="BM557" s="89"/>
      <c r="BN557" s="89"/>
      <c r="BO557" s="117"/>
      <c r="BP557" s="117"/>
    </row>
    <row r="558" spans="1:68" ht="12.75" customHeight="1">
      <c r="A558" s="108"/>
      <c r="B558" s="109"/>
      <c r="C558" s="123" t="s">
        <v>550</v>
      </c>
      <c r="D558" s="108"/>
      <c r="E558" s="110"/>
      <c r="F558" s="71"/>
      <c r="G558" s="71"/>
      <c r="H558" s="71"/>
      <c r="I558" s="154"/>
      <c r="J558" s="154">
        <v>2.4742760281267677E-4</v>
      </c>
      <c r="K558" s="154">
        <v>9.369769380806667E-4</v>
      </c>
      <c r="L558" s="154">
        <v>2.0092323484958947E-2</v>
      </c>
      <c r="M558" s="154">
        <v>5.5153014801586414E-3</v>
      </c>
      <c r="N558" s="154">
        <v>-4.901176454822502E-2</v>
      </c>
      <c r="O558" s="154">
        <v>3.8742626858821018E-3</v>
      </c>
      <c r="P558" s="154">
        <v>9.4739075894869299E-3</v>
      </c>
      <c r="Q558" s="154">
        <v>2.6353243466022622E-2</v>
      </c>
      <c r="R558" s="154">
        <v>4.2077262555241461E-2</v>
      </c>
      <c r="S558" s="154">
        <v>4.7007196385947539E-2</v>
      </c>
      <c r="T558" s="154">
        <v>4.2254480087741693E-2</v>
      </c>
      <c r="U558" s="154">
        <v>7.8361286342059203E-2</v>
      </c>
      <c r="V558" s="154">
        <v>0.11200025105127723</v>
      </c>
      <c r="W558" s="154">
        <v>0.13221907584039758</v>
      </c>
      <c r="X558" s="154">
        <v>0.44688069739082142</v>
      </c>
      <c r="Y558" s="154">
        <v>0.57670353998066459</v>
      </c>
      <c r="Z558" s="154">
        <v>0.27896810414743967</v>
      </c>
      <c r="AA558" s="154">
        <v>0.8421890261134275</v>
      </c>
      <c r="AB558" s="154">
        <v>0.40276358338181267</v>
      </c>
      <c r="AC558" s="154">
        <v>0.40719587264498264</v>
      </c>
      <c r="AD558" s="154">
        <v>0.86145582969539425</v>
      </c>
      <c r="AE558" s="154">
        <v>0.36040764843880368</v>
      </c>
      <c r="AF558" s="154">
        <v>0.15160704939763162</v>
      </c>
      <c r="AG558" s="154">
        <v>0.22089217471785991</v>
      </c>
      <c r="AH558" s="154">
        <v>3.5429110118994687</v>
      </c>
      <c r="AI558" s="154">
        <v>0.77987682404945835</v>
      </c>
      <c r="AJ558" s="154">
        <v>0.77987682404945835</v>
      </c>
      <c r="AK558" s="154">
        <v>0.77987682404945835</v>
      </c>
      <c r="AL558" s="154">
        <v>0.77987682404945835</v>
      </c>
      <c r="AM558" s="154">
        <v>0.77987682404945835</v>
      </c>
      <c r="AN558" s="154">
        <v>0.77987682404945835</v>
      </c>
      <c r="AO558" s="154">
        <v>0.77987682404945835</v>
      </c>
      <c r="AP558" s="154">
        <v>0.77987682404945835</v>
      </c>
      <c r="AQ558" s="154">
        <v>0.77987682404945835</v>
      </c>
      <c r="AR558" s="154">
        <v>0.77987682404945835</v>
      </c>
      <c r="AS558" s="154">
        <v>0.77987682404945835</v>
      </c>
      <c r="AT558" s="118"/>
      <c r="AU558" s="118"/>
      <c r="AV558" s="71"/>
      <c r="AW558" s="71"/>
      <c r="AX558" s="71"/>
      <c r="AY558" s="71"/>
      <c r="AZ558" s="71"/>
      <c r="BA558" s="71"/>
      <c r="BB558" s="71"/>
      <c r="BC558" s="111"/>
      <c r="BD558" s="109"/>
      <c r="BE558" s="123" t="s">
        <v>551</v>
      </c>
      <c r="BF558" s="124">
        <v>2.2338066876138001</v>
      </c>
      <c r="BG558" s="125">
        <v>2.2338066876138001</v>
      </c>
      <c r="BH558" s="125">
        <v>2.2338066876138001</v>
      </c>
      <c r="BI558" s="126">
        <v>-5.7014200628414011</v>
      </c>
      <c r="BJ558" s="126">
        <v>0.99999999999999911</v>
      </c>
      <c r="BK558" s="107"/>
      <c r="BL558" s="71"/>
      <c r="BM558" s="71"/>
      <c r="BN558" s="71"/>
      <c r="BO558" s="154"/>
      <c r="BP558" s="154"/>
    </row>
    <row r="559" spans="1:68" ht="12.75" customHeight="1">
      <c r="A559" s="108"/>
      <c r="B559" s="109"/>
      <c r="C559" s="108"/>
      <c r="D559" s="108"/>
      <c r="E559" s="110"/>
      <c r="F559" s="71"/>
      <c r="G559" s="71"/>
      <c r="H559" s="71"/>
      <c r="I559" s="146"/>
      <c r="J559" s="142"/>
      <c r="K559" s="142"/>
      <c r="L559" s="142"/>
      <c r="M559" s="142"/>
      <c r="N559" s="142"/>
      <c r="O559" s="142"/>
      <c r="P559" s="142"/>
      <c r="Q559" s="142"/>
      <c r="R559" s="142"/>
      <c r="S559" s="142"/>
      <c r="T559" s="142"/>
      <c r="U559" s="142"/>
      <c r="V559" s="142"/>
      <c r="W559" s="142"/>
      <c r="X559" s="142"/>
      <c r="Y559" s="142"/>
      <c r="Z559" s="142"/>
      <c r="AA559" s="142"/>
      <c r="AB559" s="142"/>
      <c r="AC559" s="142"/>
      <c r="AD559" s="142"/>
      <c r="AE559" s="142"/>
      <c r="AF559" s="142"/>
      <c r="AG559" s="142"/>
      <c r="AH559" s="142"/>
      <c r="AI559" s="142"/>
      <c r="AJ559" s="142"/>
      <c r="AK559" s="142"/>
      <c r="AL559" s="142"/>
      <c r="AM559" s="142"/>
      <c r="AN559" s="142"/>
      <c r="AO559" s="142"/>
      <c r="AP559" s="142"/>
      <c r="AQ559" s="142"/>
      <c r="AR559" s="142"/>
      <c r="AS559" s="142"/>
      <c r="AT559" s="118"/>
      <c r="AU559" s="118"/>
      <c r="AV559" s="71"/>
      <c r="AW559" s="71"/>
      <c r="AX559" s="71"/>
      <c r="AY559" s="71"/>
      <c r="AZ559" s="71"/>
      <c r="BA559" s="71"/>
      <c r="BB559" s="71"/>
      <c r="BC559" s="111"/>
      <c r="BD559" s="109"/>
      <c r="BE559" s="108"/>
      <c r="BF559" s="112"/>
      <c r="BG559" s="71"/>
      <c r="BH559" s="71"/>
      <c r="BI559" s="113"/>
      <c r="BJ559" s="113"/>
      <c r="BK559" s="107"/>
      <c r="BL559" s="71"/>
      <c r="BM559" s="71"/>
      <c r="BN559" s="71"/>
      <c r="BO559" s="142"/>
      <c r="BP559" s="142"/>
    </row>
    <row r="560" spans="1:68" ht="12.75" customHeight="1">
      <c r="A560" s="114"/>
      <c r="B560" s="109">
        <v>203200</v>
      </c>
      <c r="C560" s="114" t="s">
        <v>552</v>
      </c>
      <c r="D560" s="114" t="s">
        <v>553</v>
      </c>
      <c r="E560" s="110"/>
      <c r="F560" s="89"/>
      <c r="G560" s="89"/>
      <c r="H560" s="89"/>
      <c r="I560" s="116"/>
      <c r="J560" s="117">
        <v>0</v>
      </c>
      <c r="K560" s="117">
        <v>0</v>
      </c>
      <c r="L560" s="117">
        <v>0</v>
      </c>
      <c r="M560" s="117">
        <v>0</v>
      </c>
      <c r="N560" s="117">
        <v>0</v>
      </c>
      <c r="O560" s="117">
        <v>0</v>
      </c>
      <c r="P560" s="117">
        <v>0</v>
      </c>
      <c r="Q560" s="117">
        <v>0</v>
      </c>
      <c r="R560" s="117">
        <v>0</v>
      </c>
      <c r="S560" s="117">
        <v>0</v>
      </c>
      <c r="T560" s="117">
        <v>0</v>
      </c>
      <c r="U560" s="117">
        <v>-183.399</v>
      </c>
      <c r="V560" s="117">
        <v>-114.42999999999999</v>
      </c>
      <c r="W560" s="117">
        <v>-100.92699999999999</v>
      </c>
      <c r="X560" s="117">
        <v>-25.925999999999998</v>
      </c>
      <c r="Y560" s="117">
        <v>37.436999999999998</v>
      </c>
      <c r="Z560" s="117">
        <v>110.70299999999999</v>
      </c>
      <c r="AA560" s="117">
        <v>72.581000000000003</v>
      </c>
      <c r="AB560" s="117">
        <v>-207.137</v>
      </c>
      <c r="AC560" s="117">
        <v>-33.164999999999999</v>
      </c>
      <c r="AD560" s="117">
        <v>-90.686999999999998</v>
      </c>
      <c r="AE560" s="117">
        <v>156.60999999999999</v>
      </c>
      <c r="AF560" s="117">
        <v>144.15199999999999</v>
      </c>
      <c r="AG560" s="117">
        <v>-28.253999999999998</v>
      </c>
      <c r="AH560" s="117">
        <v>76.420999999999992</v>
      </c>
      <c r="AI560" s="117">
        <v>76.420999999999992</v>
      </c>
      <c r="AJ560" s="117">
        <v>76.420999999999992</v>
      </c>
      <c r="AK560" s="117">
        <v>76.420999999999992</v>
      </c>
      <c r="AL560" s="117">
        <v>76.420999999999992</v>
      </c>
      <c r="AM560" s="117">
        <v>76.420999999999992</v>
      </c>
      <c r="AN560" s="117">
        <v>76.420999999999992</v>
      </c>
      <c r="AO560" s="117">
        <v>76.420999999999992</v>
      </c>
      <c r="AP560" s="117">
        <v>76.420999999999992</v>
      </c>
      <c r="AQ560" s="117">
        <v>76.420999999999992</v>
      </c>
      <c r="AR560" s="117">
        <v>76.420999999999992</v>
      </c>
      <c r="AS560" s="117">
        <v>76.420999999999992</v>
      </c>
      <c r="AT560" s="107"/>
      <c r="AU560" s="107"/>
      <c r="AV560" s="89"/>
      <c r="AW560" s="89"/>
      <c r="AX560" s="89"/>
      <c r="AY560" s="89"/>
      <c r="AZ560" s="89"/>
      <c r="BA560" s="89"/>
      <c r="BB560" s="89"/>
      <c r="BC560" s="166"/>
      <c r="BD560" s="109">
        <v>203200</v>
      </c>
      <c r="BE560" s="114" t="s">
        <v>554</v>
      </c>
      <c r="BF560" s="147">
        <v>19.105249999999998</v>
      </c>
      <c r="BG560" s="146">
        <v>19.105249999999998</v>
      </c>
      <c r="BH560" s="146">
        <v>19.105249999999998</v>
      </c>
      <c r="BI560" s="148">
        <v>19.105249999999998</v>
      </c>
      <c r="BJ560" s="148">
        <v>76.420999999999992</v>
      </c>
      <c r="BK560" s="117"/>
      <c r="BL560" s="89"/>
      <c r="BM560" s="89"/>
      <c r="BN560" s="89"/>
      <c r="BO560" s="117"/>
      <c r="BP560" s="117"/>
    </row>
    <row r="561" spans="1:68" ht="12.75" customHeight="1">
      <c r="A561" s="108"/>
      <c r="B561" s="109">
        <v>203210</v>
      </c>
      <c r="C561" s="123" t="s">
        <v>555</v>
      </c>
      <c r="D561" s="123" t="s">
        <v>556</v>
      </c>
      <c r="E561" s="110"/>
      <c r="F561" s="71"/>
      <c r="G561" s="71"/>
      <c r="H561" s="71"/>
      <c r="I561" s="146"/>
      <c r="J561" s="142">
        <v>0</v>
      </c>
      <c r="K561" s="142">
        <v>0</v>
      </c>
      <c r="L561" s="142">
        <v>0</v>
      </c>
      <c r="M561" s="142">
        <v>0</v>
      </c>
      <c r="N561" s="142">
        <v>0</v>
      </c>
      <c r="O561" s="142">
        <v>0</v>
      </c>
      <c r="P561" s="142">
        <v>0</v>
      </c>
      <c r="Q561" s="142">
        <v>0</v>
      </c>
      <c r="R561" s="142">
        <v>0</v>
      </c>
      <c r="S561" s="142">
        <v>0</v>
      </c>
      <c r="T561" s="142">
        <v>0</v>
      </c>
      <c r="U561" s="142">
        <v>0</v>
      </c>
      <c r="V561" s="142">
        <v>0</v>
      </c>
      <c r="W561" s="142">
        <v>0</v>
      </c>
      <c r="X561" s="142">
        <v>0</v>
      </c>
      <c r="Y561" s="142">
        <v>0</v>
      </c>
      <c r="Z561" s="142">
        <v>0</v>
      </c>
      <c r="AA561" s="142">
        <v>0</v>
      </c>
      <c r="AB561" s="142">
        <v>0</v>
      </c>
      <c r="AC561" s="142">
        <v>0</v>
      </c>
      <c r="AD561" s="142">
        <v>0</v>
      </c>
      <c r="AE561" s="142">
        <v>0</v>
      </c>
      <c r="AF561" s="142">
        <v>0</v>
      </c>
      <c r="AG561" s="142">
        <v>0</v>
      </c>
      <c r="AH561" s="142">
        <v>0</v>
      </c>
      <c r="AI561" s="172">
        <v>0</v>
      </c>
      <c r="AJ561" s="172">
        <v>0</v>
      </c>
      <c r="AK561" s="172">
        <v>0</v>
      </c>
      <c r="AL561" s="172">
        <v>0</v>
      </c>
      <c r="AM561" s="172">
        <v>0</v>
      </c>
      <c r="AN561" s="172">
        <v>0</v>
      </c>
      <c r="AO561" s="172">
        <v>0</v>
      </c>
      <c r="AP561" s="172">
        <v>0</v>
      </c>
      <c r="AQ561" s="172">
        <v>0</v>
      </c>
      <c r="AR561" s="172">
        <v>0</v>
      </c>
      <c r="AS561" s="172">
        <v>0</v>
      </c>
      <c r="AT561" s="118"/>
      <c r="AU561" s="118"/>
      <c r="AV561" s="71"/>
      <c r="AW561" s="71"/>
      <c r="AX561" s="71"/>
      <c r="AY561" s="71"/>
      <c r="AZ561" s="71"/>
      <c r="BA561" s="71"/>
      <c r="BB561" s="71"/>
      <c r="BC561" s="111"/>
      <c r="BD561" s="109">
        <v>203210</v>
      </c>
      <c r="BE561" s="123" t="s">
        <v>557</v>
      </c>
      <c r="BF561" s="124">
        <v>0.25</v>
      </c>
      <c r="BG561" s="125">
        <v>0.25</v>
      </c>
      <c r="BH561" s="125">
        <v>0.25</v>
      </c>
      <c r="BI561" s="126">
        <v>0.25</v>
      </c>
      <c r="BJ561" s="126">
        <v>1</v>
      </c>
      <c r="BK561" s="107"/>
      <c r="BL561" s="71"/>
      <c r="BM561" s="71"/>
      <c r="BN561" s="71"/>
      <c r="BO561" s="142"/>
      <c r="BP561" s="172"/>
    </row>
    <row r="562" spans="1:68" ht="12.75" customHeight="1">
      <c r="A562" s="108"/>
      <c r="B562" s="109">
        <v>203220</v>
      </c>
      <c r="C562" s="123" t="s">
        <v>558</v>
      </c>
      <c r="D562" s="123" t="s">
        <v>559</v>
      </c>
      <c r="E562" s="110"/>
      <c r="F562" s="71"/>
      <c r="G562" s="71"/>
      <c r="H562" s="71"/>
      <c r="I562" s="146"/>
      <c r="J562" s="142">
        <v>0</v>
      </c>
      <c r="K562" s="142">
        <v>0</v>
      </c>
      <c r="L562" s="142">
        <v>0</v>
      </c>
      <c r="M562" s="142">
        <v>0</v>
      </c>
      <c r="N562" s="142">
        <v>0</v>
      </c>
      <c r="O562" s="142">
        <v>0</v>
      </c>
      <c r="P562" s="142">
        <v>0</v>
      </c>
      <c r="Q562" s="142">
        <v>0</v>
      </c>
      <c r="R562" s="142">
        <v>0</v>
      </c>
      <c r="S562" s="142">
        <v>0</v>
      </c>
      <c r="T562" s="142">
        <v>0</v>
      </c>
      <c r="U562" s="142">
        <v>-159.84099999999998</v>
      </c>
      <c r="V562" s="142">
        <v>-12.202999999999999</v>
      </c>
      <c r="W562" s="142">
        <v>-95.188999999999993</v>
      </c>
      <c r="X562" s="142">
        <v>-2.1059999999999999</v>
      </c>
      <c r="Y562" s="142">
        <v>-7.3209999999999997</v>
      </c>
      <c r="Z562" s="142">
        <v>0.86599999999999999</v>
      </c>
      <c r="AA562" s="142">
        <v>1.0289999999999999</v>
      </c>
      <c r="AB562" s="142">
        <v>0</v>
      </c>
      <c r="AC562" s="142">
        <v>0</v>
      </c>
      <c r="AD562" s="142">
        <v>0</v>
      </c>
      <c r="AE562" s="142">
        <v>0</v>
      </c>
      <c r="AF562" s="142">
        <v>0</v>
      </c>
      <c r="AG562" s="142">
        <v>0</v>
      </c>
      <c r="AH562" s="142">
        <v>0</v>
      </c>
      <c r="AI562" s="172">
        <v>0</v>
      </c>
      <c r="AJ562" s="172">
        <v>0</v>
      </c>
      <c r="AK562" s="172">
        <v>0</v>
      </c>
      <c r="AL562" s="172">
        <v>0</v>
      </c>
      <c r="AM562" s="172">
        <v>0</v>
      </c>
      <c r="AN562" s="172">
        <v>0</v>
      </c>
      <c r="AO562" s="172">
        <v>0</v>
      </c>
      <c r="AP562" s="172">
        <v>0</v>
      </c>
      <c r="AQ562" s="172">
        <v>0</v>
      </c>
      <c r="AR562" s="172">
        <v>0</v>
      </c>
      <c r="AS562" s="172">
        <v>0</v>
      </c>
      <c r="AT562" s="118"/>
      <c r="AU562" s="118"/>
      <c r="AV562" s="71"/>
      <c r="AW562" s="71"/>
      <c r="AX562" s="71"/>
      <c r="AY562" s="71"/>
      <c r="AZ562" s="71"/>
      <c r="BA562" s="71"/>
      <c r="BB562" s="71"/>
      <c r="BC562" s="111"/>
      <c r="BD562" s="109">
        <v>203220</v>
      </c>
      <c r="BE562" s="123"/>
      <c r="BF562" s="147"/>
      <c r="BG562" s="146"/>
      <c r="BH562" s="146"/>
      <c r="BI562" s="148"/>
      <c r="BJ562" s="148"/>
      <c r="BK562" s="107"/>
      <c r="BL562" s="71"/>
      <c r="BM562" s="71"/>
      <c r="BN562" s="71"/>
      <c r="BO562" s="142"/>
      <c r="BP562" s="172"/>
    </row>
    <row r="563" spans="1:68" ht="12.75" customHeight="1">
      <c r="A563" s="108"/>
      <c r="B563" s="109">
        <v>203230</v>
      </c>
      <c r="C563" s="123" t="s">
        <v>560</v>
      </c>
      <c r="D563" s="123" t="s">
        <v>561</v>
      </c>
      <c r="E563" s="110"/>
      <c r="F563" s="71"/>
      <c r="G563" s="71"/>
      <c r="H563" s="71"/>
      <c r="I563" s="146"/>
      <c r="J563" s="142">
        <v>0</v>
      </c>
      <c r="K563" s="142">
        <v>0</v>
      </c>
      <c r="L563" s="142">
        <v>0</v>
      </c>
      <c r="M563" s="142">
        <v>0</v>
      </c>
      <c r="N563" s="142">
        <v>0</v>
      </c>
      <c r="O563" s="142">
        <v>0</v>
      </c>
      <c r="P563" s="142">
        <v>0</v>
      </c>
      <c r="Q563" s="142">
        <v>0</v>
      </c>
      <c r="R563" s="142">
        <v>0</v>
      </c>
      <c r="S563" s="142">
        <v>0</v>
      </c>
      <c r="T563" s="142">
        <v>0</v>
      </c>
      <c r="U563" s="142">
        <v>1.3099999999999998</v>
      </c>
      <c r="V563" s="142">
        <v>-0.14799999999999999</v>
      </c>
      <c r="W563" s="142">
        <v>-0.25900000000000001</v>
      </c>
      <c r="X563" s="142">
        <v>-0.54199999999999993</v>
      </c>
      <c r="Y563" s="142">
        <v>0</v>
      </c>
      <c r="Z563" s="142">
        <v>0</v>
      </c>
      <c r="AA563" s="142">
        <v>0.97099999999999997</v>
      </c>
      <c r="AB563" s="142">
        <v>1E-3</v>
      </c>
      <c r="AC563" s="142">
        <v>-1E-3</v>
      </c>
      <c r="AD563" s="142">
        <v>-0.13399999999999998</v>
      </c>
      <c r="AE563" s="142">
        <v>0</v>
      </c>
      <c r="AF563" s="142">
        <v>6.5000000000000002E-2</v>
      </c>
      <c r="AG563" s="142">
        <v>0.23499999999999999</v>
      </c>
      <c r="AH563" s="142">
        <v>6.7999999999999991E-2</v>
      </c>
      <c r="AI563" s="172">
        <v>6.7999999999999991E-2</v>
      </c>
      <c r="AJ563" s="172">
        <v>6.7999999999999991E-2</v>
      </c>
      <c r="AK563" s="172">
        <v>6.7999999999999991E-2</v>
      </c>
      <c r="AL563" s="172">
        <v>6.7999999999999991E-2</v>
      </c>
      <c r="AM563" s="172">
        <v>6.7999999999999991E-2</v>
      </c>
      <c r="AN563" s="172">
        <v>6.7999999999999991E-2</v>
      </c>
      <c r="AO563" s="172">
        <v>6.7999999999999991E-2</v>
      </c>
      <c r="AP563" s="172">
        <v>6.7999999999999991E-2</v>
      </c>
      <c r="AQ563" s="172">
        <v>6.7999999999999991E-2</v>
      </c>
      <c r="AR563" s="172">
        <v>6.7999999999999991E-2</v>
      </c>
      <c r="AS563" s="172">
        <v>6.7999999999999991E-2</v>
      </c>
      <c r="AT563" s="118"/>
      <c r="AU563" s="118"/>
      <c r="AV563" s="71"/>
      <c r="AW563" s="71"/>
      <c r="AX563" s="71"/>
      <c r="AY563" s="71"/>
      <c r="AZ563" s="71"/>
      <c r="BA563" s="71"/>
      <c r="BB563" s="71"/>
      <c r="BC563" s="111"/>
      <c r="BD563" s="109">
        <v>203230</v>
      </c>
      <c r="BE563" s="123"/>
      <c r="BF563" s="147"/>
      <c r="BG563" s="146"/>
      <c r="BH563" s="146"/>
      <c r="BI563" s="148"/>
      <c r="BJ563" s="148"/>
      <c r="BK563" s="107"/>
      <c r="BL563" s="71"/>
      <c r="BM563" s="71"/>
      <c r="BN563" s="71"/>
      <c r="BO563" s="142"/>
      <c r="BP563" s="172"/>
    </row>
    <row r="564" spans="1:68" ht="12.75" customHeight="1">
      <c r="A564" s="108"/>
      <c r="B564" s="109">
        <v>203240</v>
      </c>
      <c r="C564" s="123" t="s">
        <v>562</v>
      </c>
      <c r="D564" s="123" t="s">
        <v>563</v>
      </c>
      <c r="E564" s="110"/>
      <c r="F564" s="71"/>
      <c r="G564" s="71"/>
      <c r="H564" s="71"/>
      <c r="I564" s="146"/>
      <c r="J564" s="142">
        <v>0</v>
      </c>
      <c r="K564" s="142">
        <v>0</v>
      </c>
      <c r="L564" s="142">
        <v>0</v>
      </c>
      <c r="M564" s="142">
        <v>0</v>
      </c>
      <c r="N564" s="142">
        <v>0</v>
      </c>
      <c r="O564" s="142">
        <v>0</v>
      </c>
      <c r="P564" s="142">
        <v>0</v>
      </c>
      <c r="Q564" s="142">
        <v>0</v>
      </c>
      <c r="R564" s="142">
        <v>0</v>
      </c>
      <c r="S564" s="142">
        <v>0</v>
      </c>
      <c r="T564" s="142">
        <v>0</v>
      </c>
      <c r="U564" s="142">
        <v>0</v>
      </c>
      <c r="V564" s="142">
        <v>0</v>
      </c>
      <c r="W564" s="142">
        <v>0</v>
      </c>
      <c r="X564" s="142">
        <v>0</v>
      </c>
      <c r="Y564" s="142">
        <v>-1.5629999999999999</v>
      </c>
      <c r="Z564" s="142">
        <v>90.478999999999999</v>
      </c>
      <c r="AA564" s="142">
        <v>16.309999999999999</v>
      </c>
      <c r="AB564" s="142">
        <v>-191.12899999999999</v>
      </c>
      <c r="AC564" s="142">
        <v>-8.3729999999999993</v>
      </c>
      <c r="AD564" s="142">
        <v>-91.804000000000002</v>
      </c>
      <c r="AE564" s="142">
        <v>151.54300000000001</v>
      </c>
      <c r="AF564" s="142">
        <v>115.28</v>
      </c>
      <c r="AG564" s="142">
        <v>45.170999999999999</v>
      </c>
      <c r="AH564" s="142">
        <v>189.52699999999999</v>
      </c>
      <c r="AI564" s="172">
        <v>189.52699999999999</v>
      </c>
      <c r="AJ564" s="172">
        <v>189.52699999999999</v>
      </c>
      <c r="AK564" s="172">
        <v>189.52699999999999</v>
      </c>
      <c r="AL564" s="172">
        <v>189.52699999999999</v>
      </c>
      <c r="AM564" s="172">
        <v>189.52699999999999</v>
      </c>
      <c r="AN564" s="172">
        <v>189.52699999999999</v>
      </c>
      <c r="AO564" s="172">
        <v>189.52699999999999</v>
      </c>
      <c r="AP564" s="172">
        <v>189.52699999999999</v>
      </c>
      <c r="AQ564" s="172">
        <v>189.52699999999999</v>
      </c>
      <c r="AR564" s="172">
        <v>189.52699999999999</v>
      </c>
      <c r="AS564" s="172">
        <v>189.52699999999999</v>
      </c>
      <c r="AT564" s="118"/>
      <c r="AU564" s="118"/>
      <c r="AV564" s="71"/>
      <c r="AW564" s="71"/>
      <c r="AX564" s="71"/>
      <c r="AY564" s="71"/>
      <c r="AZ564" s="71"/>
      <c r="BA564" s="71"/>
      <c r="BB564" s="71"/>
      <c r="BC564" s="111"/>
      <c r="BD564" s="109">
        <v>203240</v>
      </c>
      <c r="BE564" s="123"/>
      <c r="BF564" s="147"/>
      <c r="BG564" s="146"/>
      <c r="BH564" s="146"/>
      <c r="BI564" s="148"/>
      <c r="BJ564" s="148"/>
      <c r="BK564" s="107"/>
      <c r="BL564" s="71"/>
      <c r="BM564" s="71"/>
      <c r="BN564" s="71"/>
      <c r="BO564" s="142"/>
      <c r="BP564" s="172"/>
    </row>
    <row r="565" spans="1:68" ht="12.75" customHeight="1">
      <c r="A565" s="108"/>
      <c r="B565" s="109">
        <v>203250</v>
      </c>
      <c r="C565" s="123" t="s">
        <v>564</v>
      </c>
      <c r="D565" s="123" t="s">
        <v>565</v>
      </c>
      <c r="E565" s="110"/>
      <c r="F565" s="71"/>
      <c r="G565" s="71"/>
      <c r="H565" s="71"/>
      <c r="I565" s="146"/>
      <c r="J565" s="142">
        <v>0</v>
      </c>
      <c r="K565" s="142">
        <v>0</v>
      </c>
      <c r="L565" s="142">
        <v>0</v>
      </c>
      <c r="M565" s="142">
        <v>0</v>
      </c>
      <c r="N565" s="142">
        <v>0</v>
      </c>
      <c r="O565" s="142">
        <v>0</v>
      </c>
      <c r="P565" s="142">
        <v>0</v>
      </c>
      <c r="Q565" s="142">
        <v>0</v>
      </c>
      <c r="R565" s="142">
        <v>0</v>
      </c>
      <c r="S565" s="142">
        <v>0</v>
      </c>
      <c r="T565" s="142">
        <v>0</v>
      </c>
      <c r="U565" s="142">
        <v>0</v>
      </c>
      <c r="V565" s="142">
        <v>0</v>
      </c>
      <c r="W565" s="142">
        <v>0</v>
      </c>
      <c r="X565" s="142">
        <v>0</v>
      </c>
      <c r="Y565" s="142">
        <v>0</v>
      </c>
      <c r="Z565" s="142">
        <v>0</v>
      </c>
      <c r="AA565" s="142">
        <v>0</v>
      </c>
      <c r="AB565" s="142">
        <v>0</v>
      </c>
      <c r="AC565" s="142">
        <v>0</v>
      </c>
      <c r="AD565" s="142">
        <v>0</v>
      </c>
      <c r="AE565" s="142">
        <v>0</v>
      </c>
      <c r="AF565" s="142">
        <v>0</v>
      </c>
      <c r="AG565" s="142">
        <v>0</v>
      </c>
      <c r="AH565" s="142">
        <v>0</v>
      </c>
      <c r="AI565" s="172">
        <v>0</v>
      </c>
      <c r="AJ565" s="172">
        <v>0</v>
      </c>
      <c r="AK565" s="172">
        <v>0</v>
      </c>
      <c r="AL565" s="172">
        <v>0</v>
      </c>
      <c r="AM565" s="172">
        <v>0</v>
      </c>
      <c r="AN565" s="172">
        <v>0</v>
      </c>
      <c r="AO565" s="172">
        <v>0</v>
      </c>
      <c r="AP565" s="172">
        <v>0</v>
      </c>
      <c r="AQ565" s="172">
        <v>0</v>
      </c>
      <c r="AR565" s="172">
        <v>0</v>
      </c>
      <c r="AS565" s="172">
        <v>0</v>
      </c>
      <c r="AT565" s="118"/>
      <c r="AU565" s="118"/>
      <c r="AV565" s="71"/>
      <c r="AW565" s="71"/>
      <c r="AX565" s="71"/>
      <c r="AY565" s="71"/>
      <c r="AZ565" s="71"/>
      <c r="BA565" s="71"/>
      <c r="BB565" s="71"/>
      <c r="BC565" s="111"/>
      <c r="BD565" s="109">
        <v>203250</v>
      </c>
      <c r="BE565" s="123"/>
      <c r="BF565" s="147"/>
      <c r="BG565" s="146"/>
      <c r="BH565" s="146"/>
      <c r="BI565" s="148"/>
      <c r="BJ565" s="148"/>
      <c r="BK565" s="107"/>
      <c r="BL565" s="71"/>
      <c r="BM565" s="71"/>
      <c r="BN565" s="71"/>
      <c r="BO565" s="142"/>
      <c r="BP565" s="172"/>
    </row>
    <row r="566" spans="1:68" ht="12.75" customHeight="1">
      <c r="A566" s="108"/>
      <c r="B566" s="109">
        <v>203270</v>
      </c>
      <c r="C566" s="123" t="s">
        <v>566</v>
      </c>
      <c r="D566" s="123" t="s">
        <v>567</v>
      </c>
      <c r="E566" s="110"/>
      <c r="F566" s="71"/>
      <c r="G566" s="71"/>
      <c r="H566" s="71"/>
      <c r="I566" s="146"/>
      <c r="J566" s="142">
        <v>0</v>
      </c>
      <c r="K566" s="142">
        <v>0</v>
      </c>
      <c r="L566" s="142">
        <v>0</v>
      </c>
      <c r="M566" s="142">
        <v>0</v>
      </c>
      <c r="N566" s="142">
        <v>0</v>
      </c>
      <c r="O566" s="142">
        <v>0</v>
      </c>
      <c r="P566" s="142">
        <v>0</v>
      </c>
      <c r="Q566" s="142">
        <v>0</v>
      </c>
      <c r="R566" s="142">
        <v>0</v>
      </c>
      <c r="S566" s="142">
        <v>0</v>
      </c>
      <c r="T566" s="142">
        <v>0</v>
      </c>
      <c r="U566" s="142">
        <v>0</v>
      </c>
      <c r="V566" s="142">
        <v>0</v>
      </c>
      <c r="W566" s="142">
        <v>0</v>
      </c>
      <c r="X566" s="142">
        <v>0</v>
      </c>
      <c r="Y566" s="142">
        <v>0</v>
      </c>
      <c r="Z566" s="142">
        <v>0</v>
      </c>
      <c r="AA566" s="142">
        <v>0</v>
      </c>
      <c r="AB566" s="142">
        <v>0</v>
      </c>
      <c r="AC566" s="142">
        <v>0</v>
      </c>
      <c r="AD566" s="142">
        <v>0</v>
      </c>
      <c r="AE566" s="142">
        <v>0</v>
      </c>
      <c r="AF566" s="142">
        <v>0</v>
      </c>
      <c r="AG566" s="142">
        <v>0</v>
      </c>
      <c r="AH566" s="142">
        <v>0</v>
      </c>
      <c r="AI566" s="142">
        <v>0</v>
      </c>
      <c r="AJ566" s="142">
        <v>0</v>
      </c>
      <c r="AK566" s="142">
        <v>0</v>
      </c>
      <c r="AL566" s="142">
        <v>0</v>
      </c>
      <c r="AM566" s="142">
        <v>0</v>
      </c>
      <c r="AN566" s="142">
        <v>0</v>
      </c>
      <c r="AO566" s="142">
        <v>0</v>
      </c>
      <c r="AP566" s="142">
        <v>0</v>
      </c>
      <c r="AQ566" s="142">
        <v>0</v>
      </c>
      <c r="AR566" s="142">
        <v>0</v>
      </c>
      <c r="AS566" s="142">
        <v>0</v>
      </c>
      <c r="AT566" s="118"/>
      <c r="AU566" s="118"/>
      <c r="AV566" s="71"/>
      <c r="AW566" s="71"/>
      <c r="AX566" s="71"/>
      <c r="AY566" s="71"/>
      <c r="AZ566" s="71"/>
      <c r="BA566" s="71"/>
      <c r="BB566" s="71"/>
      <c r="BC566" s="111"/>
      <c r="BD566" s="109">
        <v>203270</v>
      </c>
      <c r="BE566" s="123"/>
      <c r="BF566" s="147"/>
      <c r="BG566" s="146"/>
      <c r="BH566" s="146"/>
      <c r="BI566" s="148"/>
      <c r="BJ566" s="148"/>
      <c r="BK566" s="107"/>
      <c r="BL566" s="71"/>
      <c r="BM566" s="71"/>
      <c r="BN566" s="71"/>
      <c r="BO566" s="142"/>
      <c r="BP566" s="142"/>
    </row>
    <row r="567" spans="1:68" ht="12.75" customHeight="1">
      <c r="A567" s="108"/>
      <c r="B567" s="109"/>
      <c r="C567" s="123" t="s">
        <v>433</v>
      </c>
      <c r="D567" s="123" t="s">
        <v>568</v>
      </c>
      <c r="E567" s="110"/>
      <c r="F567" s="71"/>
      <c r="G567" s="71"/>
      <c r="H567" s="71"/>
      <c r="I567" s="146"/>
      <c r="J567" s="142">
        <v>0</v>
      </c>
      <c r="K567" s="142">
        <v>0</v>
      </c>
      <c r="L567" s="142">
        <v>0</v>
      </c>
      <c r="M567" s="142">
        <v>0</v>
      </c>
      <c r="N567" s="142">
        <v>0</v>
      </c>
      <c r="O567" s="142">
        <v>0</v>
      </c>
      <c r="P567" s="142">
        <v>0</v>
      </c>
      <c r="Q567" s="142">
        <v>0</v>
      </c>
      <c r="R567" s="142">
        <v>0</v>
      </c>
      <c r="S567" s="142">
        <v>0</v>
      </c>
      <c r="T567" s="142">
        <v>0</v>
      </c>
      <c r="U567" s="142">
        <v>-24.868000000000023</v>
      </c>
      <c r="V567" s="142">
        <v>-102.07899999999999</v>
      </c>
      <c r="W567" s="142">
        <v>-5.4789999999999992</v>
      </c>
      <c r="X567" s="142">
        <v>-23.277999999999999</v>
      </c>
      <c r="Y567" s="142">
        <v>46.320999999999998</v>
      </c>
      <c r="Z567" s="142">
        <v>19.35799999999999</v>
      </c>
      <c r="AA567" s="142">
        <v>54.271000000000001</v>
      </c>
      <c r="AB567" s="142">
        <v>-16.009000000000015</v>
      </c>
      <c r="AC567" s="142">
        <v>-24.791</v>
      </c>
      <c r="AD567" s="142">
        <v>1.2510000000000048</v>
      </c>
      <c r="AE567" s="142">
        <v>5.0669999999999789</v>
      </c>
      <c r="AF567" s="142">
        <v>28.806999999999988</v>
      </c>
      <c r="AG567" s="142">
        <v>-73.66</v>
      </c>
      <c r="AH567" s="142">
        <v>-113.17400000000001</v>
      </c>
      <c r="AI567" s="172">
        <v>-113.17400000000001</v>
      </c>
      <c r="AJ567" s="172">
        <v>-113.17400000000001</v>
      </c>
      <c r="AK567" s="172">
        <v>-113.17400000000001</v>
      </c>
      <c r="AL567" s="172">
        <v>-113.17400000000001</v>
      </c>
      <c r="AM567" s="172">
        <v>-113.17400000000001</v>
      </c>
      <c r="AN567" s="172">
        <v>-113.17400000000001</v>
      </c>
      <c r="AO567" s="172">
        <v>-113.17400000000001</v>
      </c>
      <c r="AP567" s="172">
        <v>-113.17400000000001</v>
      </c>
      <c r="AQ567" s="172">
        <v>-113.17400000000001</v>
      </c>
      <c r="AR567" s="172">
        <v>-113.17400000000001</v>
      </c>
      <c r="AS567" s="172">
        <v>-113.17400000000001</v>
      </c>
      <c r="AT567" s="118"/>
      <c r="AU567" s="118"/>
      <c r="AV567" s="71"/>
      <c r="AW567" s="71"/>
      <c r="AX567" s="71"/>
      <c r="AY567" s="71"/>
      <c r="AZ567" s="71"/>
      <c r="BA567" s="71"/>
      <c r="BB567" s="71"/>
      <c r="BC567" s="111"/>
      <c r="BD567" s="109"/>
      <c r="BE567" s="123"/>
      <c r="BF567" s="112"/>
      <c r="BG567" s="71"/>
      <c r="BH567" s="71"/>
      <c r="BI567" s="113"/>
      <c r="BJ567" s="113"/>
      <c r="BK567" s="107"/>
      <c r="BL567" s="71"/>
      <c r="BM567" s="71"/>
      <c r="BN567" s="71"/>
      <c r="BO567" s="142"/>
      <c r="BP567" s="172"/>
    </row>
    <row r="568" spans="1:68" ht="12.75" customHeight="1">
      <c r="A568" s="108"/>
      <c r="B568" s="109"/>
      <c r="C568" s="108"/>
      <c r="D568" s="108"/>
      <c r="E568" s="110"/>
      <c r="F568" s="71"/>
      <c r="G568" s="71"/>
      <c r="H568" s="71"/>
      <c r="I568" s="146"/>
      <c r="J568" s="142"/>
      <c r="K568" s="142"/>
      <c r="L568" s="142"/>
      <c r="M568" s="142"/>
      <c r="N568" s="142"/>
      <c r="O568" s="142"/>
      <c r="P568" s="142"/>
      <c r="Q568" s="142"/>
      <c r="R568" s="142"/>
      <c r="S568" s="142"/>
      <c r="T568" s="142"/>
      <c r="U568" s="142"/>
      <c r="V568" s="142"/>
      <c r="W568" s="142"/>
      <c r="X568" s="142"/>
      <c r="Y568" s="142"/>
      <c r="Z568" s="142"/>
      <c r="AA568" s="142"/>
      <c r="AB568" s="142"/>
      <c r="AC568" s="142"/>
      <c r="AD568" s="142"/>
      <c r="AE568" s="142"/>
      <c r="AF568" s="142"/>
      <c r="AG568" s="142"/>
      <c r="AH568" s="142"/>
      <c r="AI568" s="142"/>
      <c r="AJ568" s="142"/>
      <c r="AK568" s="142"/>
      <c r="AL568" s="142"/>
      <c r="AM568" s="142"/>
      <c r="AN568" s="142"/>
      <c r="AO568" s="142"/>
      <c r="AP568" s="142"/>
      <c r="AQ568" s="142"/>
      <c r="AR568" s="142"/>
      <c r="AS568" s="142"/>
      <c r="AT568" s="118"/>
      <c r="AU568" s="118"/>
      <c r="AV568" s="71"/>
      <c r="AW568" s="71"/>
      <c r="AX568" s="71"/>
      <c r="AY568" s="71"/>
      <c r="AZ568" s="71"/>
      <c r="BA568" s="71"/>
      <c r="BB568" s="71"/>
      <c r="BC568" s="111"/>
      <c r="BD568" s="109"/>
      <c r="BE568" s="108"/>
      <c r="BF568" s="112"/>
      <c r="BG568" s="71"/>
      <c r="BH568" s="71"/>
      <c r="BI568" s="113"/>
      <c r="BJ568" s="113"/>
      <c r="BK568" s="107"/>
      <c r="BL568" s="71"/>
      <c r="BM568" s="71"/>
      <c r="BN568" s="71"/>
      <c r="BO568" s="142"/>
      <c r="BP568" s="142"/>
    </row>
    <row r="569" spans="1:68" ht="12.75" customHeight="1">
      <c r="A569" s="114"/>
      <c r="B569" s="109">
        <v>203300</v>
      </c>
      <c r="C569" s="114" t="s">
        <v>569</v>
      </c>
      <c r="D569" s="114" t="s">
        <v>570</v>
      </c>
      <c r="E569" s="110"/>
      <c r="F569" s="89"/>
      <c r="G569" s="89"/>
      <c r="H569" s="89"/>
      <c r="I569" s="116"/>
      <c r="J569" s="117">
        <v>-2992.3910739999997</v>
      </c>
      <c r="K569" s="117">
        <v>-786.05932099999995</v>
      </c>
      <c r="L569" s="117">
        <v>-10.277218999999999</v>
      </c>
      <c r="M569" s="117">
        <v>78.205489</v>
      </c>
      <c r="N569" s="117">
        <v>166.34114099999999</v>
      </c>
      <c r="O569" s="117">
        <v>342.06704300000001</v>
      </c>
      <c r="P569" s="117">
        <v>398.70910899999996</v>
      </c>
      <c r="Q569" s="117">
        <v>298.323194</v>
      </c>
      <c r="R569" s="117">
        <v>367.37133999999998</v>
      </c>
      <c r="S569" s="117">
        <v>476.813019</v>
      </c>
      <c r="T569" s="117">
        <v>542.60240999999996</v>
      </c>
      <c r="U569" s="117">
        <v>501.73999999999995</v>
      </c>
      <c r="V569" s="117">
        <v>452.53</v>
      </c>
      <c r="W569" s="117">
        <v>398.46199999999999</v>
      </c>
      <c r="X569" s="117">
        <v>453.41399999999999</v>
      </c>
      <c r="Y569" s="117">
        <v>701.21499999999992</v>
      </c>
      <c r="Z569" s="117">
        <v>842.41599999999994</v>
      </c>
      <c r="AA569" s="117">
        <v>444.14499999999998</v>
      </c>
      <c r="AB569" s="117">
        <v>328.166</v>
      </c>
      <c r="AC569" s="117">
        <v>540.16599999999994</v>
      </c>
      <c r="AD569" s="117">
        <v>137.01</v>
      </c>
      <c r="AE569" s="117">
        <v>710.98699999999997</v>
      </c>
      <c r="AF569" s="117">
        <v>615.02800000000002</v>
      </c>
      <c r="AG569" s="117">
        <v>626.02699999999993</v>
      </c>
      <c r="AH569" s="117">
        <v>-689.8</v>
      </c>
      <c r="AI569" s="117">
        <v>-1041.3796857672537</v>
      </c>
      <c r="AJ569" s="117">
        <v>-1134.9453082748416</v>
      </c>
      <c r="AK569" s="117">
        <v>-1242.988883756675</v>
      </c>
      <c r="AL569" s="117">
        <v>-1365.3062644817369</v>
      </c>
      <c r="AM569" s="117">
        <v>-1502.2411677364596</v>
      </c>
      <c r="AN569" s="117">
        <v>-1654.5494357447858</v>
      </c>
      <c r="AO569" s="117">
        <v>-1823.3135767614922</v>
      </c>
      <c r="AP569" s="117">
        <v>-2009.8913648663713</v>
      </c>
      <c r="AQ569" s="117">
        <v>-2215.887699863074</v>
      </c>
      <c r="AR569" s="117">
        <v>-2443.1425668265242</v>
      </c>
      <c r="AS569" s="117">
        <v>-2693.7303759227175</v>
      </c>
      <c r="AT569" s="107"/>
      <c r="AU569" s="107"/>
      <c r="AV569" s="89"/>
      <c r="AW569" s="89"/>
      <c r="AX569" s="89"/>
      <c r="AY569" s="89"/>
      <c r="AZ569" s="89"/>
      <c r="BA569" s="89"/>
      <c r="BB569" s="89"/>
      <c r="BC569" s="166"/>
      <c r="BD569" s="109">
        <v>203300</v>
      </c>
      <c r="BE569" s="114" t="s">
        <v>569</v>
      </c>
      <c r="BF569" s="147">
        <v>-1989.7221498714832</v>
      </c>
      <c r="BG569" s="146">
        <v>-1989.7221498714832</v>
      </c>
      <c r="BH569" s="146">
        <v>-1989.7221498714832</v>
      </c>
      <c r="BI569" s="148">
        <v>4927.7867638471962</v>
      </c>
      <c r="BJ569" s="148">
        <v>-1041.3796857672537</v>
      </c>
      <c r="BK569" s="117"/>
      <c r="BL569" s="89"/>
      <c r="BM569" s="89"/>
      <c r="BN569" s="89"/>
      <c r="BO569" s="117"/>
      <c r="BP569" s="117"/>
    </row>
    <row r="570" spans="1:68" ht="12.75" customHeight="1">
      <c r="A570" s="128"/>
      <c r="B570" s="129"/>
      <c r="C570" s="130" t="s">
        <v>532</v>
      </c>
      <c r="D570" s="130" t="s">
        <v>532</v>
      </c>
      <c r="E570" s="110"/>
      <c r="F570" s="144"/>
      <c r="G570" s="144"/>
      <c r="H570" s="144"/>
      <c r="I570" s="125"/>
      <c r="J570" s="132">
        <v>-0.46812826772445243</v>
      </c>
      <c r="K570" s="132">
        <v>-0.12372337978026968</v>
      </c>
      <c r="L570" s="132">
        <v>-1.8757478784122374E-3</v>
      </c>
      <c r="M570" s="132">
        <v>1.4622421919415367E-2</v>
      </c>
      <c r="N570" s="132">
        <v>3.4268207332615631E-2</v>
      </c>
      <c r="O570" s="132">
        <v>7.5226160609220619E-2</v>
      </c>
      <c r="P570" s="132">
        <v>7.3159360649166019E-2</v>
      </c>
      <c r="Q570" s="132">
        <v>4.9098196328800352E-2</v>
      </c>
      <c r="R570" s="132">
        <v>4.5712889338409314E-2</v>
      </c>
      <c r="S570" s="132">
        <v>4.5888905154431919E-2</v>
      </c>
      <c r="T570" s="132">
        <v>4.8373161954135498E-2</v>
      </c>
      <c r="U570" s="132">
        <v>4.2091692171762354E-2</v>
      </c>
      <c r="V570" s="132">
        <v>3.3961431827114225E-2</v>
      </c>
      <c r="W570" s="132">
        <v>2.876557838909238E-2</v>
      </c>
      <c r="X570" s="132">
        <v>2.6244582229713459E-2</v>
      </c>
      <c r="Y570" s="132">
        <v>3.6458609548706972E-2</v>
      </c>
      <c r="Z570" s="132">
        <v>4.4749818260436974E-2</v>
      </c>
      <c r="AA570" s="132">
        <v>2.6300860598243984E-2</v>
      </c>
      <c r="AB570" s="132">
        <v>1.9614373266604881E-2</v>
      </c>
      <c r="AC570" s="132">
        <v>3.1261791912304979E-2</v>
      </c>
      <c r="AD570" s="132">
        <v>8.0732507411675498E-3</v>
      </c>
      <c r="AE570" s="132">
        <v>3.9355991359015456E-2</v>
      </c>
      <c r="AF570" s="132">
        <v>2.8957372074744098E-2</v>
      </c>
      <c r="AG570" s="132">
        <v>2.1112929165434145E-2</v>
      </c>
      <c r="AH570" s="132">
        <v>-2.1113998819966825E-2</v>
      </c>
      <c r="AI570" s="132">
        <v>-2.8929989843459729E-2</v>
      </c>
      <c r="AJ570" s="132">
        <v>-2.8615806474851853E-2</v>
      </c>
      <c r="AK570" s="132">
        <v>-2.8443967748000291E-2</v>
      </c>
      <c r="AL570" s="132">
        <v>-2.835599508446331E-2</v>
      </c>
      <c r="AM570" s="132">
        <v>-2.8316941618701984E-2</v>
      </c>
      <c r="AN570" s="132">
        <v>-2.8305987502696285E-2</v>
      </c>
      <c r="AO570" s="132">
        <v>-2.8310778063766685E-2</v>
      </c>
      <c r="AP570" s="132">
        <v>-2.832402052100642E-2</v>
      </c>
      <c r="AQ570" s="132">
        <v>-2.8341441756445783E-2</v>
      </c>
      <c r="AR570" s="132">
        <v>-2.8360565076334502E-2</v>
      </c>
      <c r="AS570" s="132">
        <v>-2.8379978989224935E-2</v>
      </c>
      <c r="AT570" s="134"/>
      <c r="AU570" s="134"/>
      <c r="AV570" s="131"/>
      <c r="AW570" s="131"/>
      <c r="AX570" s="131"/>
      <c r="AY570" s="131"/>
      <c r="AZ570" s="131"/>
      <c r="BA570" s="131"/>
      <c r="BB570" s="131"/>
      <c r="BC570" s="135"/>
      <c r="BD570" s="129"/>
      <c r="BE570" s="130" t="s">
        <v>180</v>
      </c>
      <c r="BF570" s="124">
        <v>1.9106596537895038</v>
      </c>
      <c r="BG570" s="125">
        <v>1.9106596537895038</v>
      </c>
      <c r="BH570" s="125">
        <v>1.9106596537895038</v>
      </c>
      <c r="BI570" s="126">
        <v>-4.7319789613685117</v>
      </c>
      <c r="BJ570" s="126">
        <v>1</v>
      </c>
      <c r="BK570" s="136"/>
      <c r="BL570" s="131"/>
      <c r="BM570" s="131"/>
      <c r="BN570" s="131"/>
      <c r="BO570" s="132"/>
      <c r="BP570" s="132"/>
    </row>
    <row r="571" spans="1:68" ht="12.75" customHeight="1">
      <c r="A571" s="128"/>
      <c r="B571" s="129"/>
      <c r="C571" s="130" t="s">
        <v>398</v>
      </c>
      <c r="D571" s="130" t="s">
        <v>398</v>
      </c>
      <c r="E571" s="110"/>
      <c r="F571" s="144"/>
      <c r="G571" s="144"/>
      <c r="H571" s="144"/>
      <c r="I571" s="125"/>
      <c r="J571" s="132">
        <v>0</v>
      </c>
      <c r="K571" s="132">
        <v>0.7373139734876778</v>
      </c>
      <c r="L571" s="132">
        <v>0.98692564450870501</v>
      </c>
      <c r="M571" s="132">
        <v>8.6095964287615168</v>
      </c>
      <c r="N571" s="132">
        <v>1.1269752689609804</v>
      </c>
      <c r="O571" s="132">
        <v>1.0564187605278001</v>
      </c>
      <c r="P571" s="132">
        <v>0.16558761552483131</v>
      </c>
      <c r="Q571" s="132">
        <v>-0.2517773302239753</v>
      </c>
      <c r="R571" s="132">
        <v>0.23145416577968111</v>
      </c>
      <c r="S571" s="132">
        <v>0.29790478212045618</v>
      </c>
      <c r="T571" s="132">
        <v>0.13797733782097077</v>
      </c>
      <c r="U571" s="132">
        <v>-7.5308198502104018E-2</v>
      </c>
      <c r="V571" s="132">
        <v>-9.807868617212101E-2</v>
      </c>
      <c r="W571" s="132">
        <v>-0.11947937153337895</v>
      </c>
      <c r="X571" s="132">
        <v>0.1379102649688051</v>
      </c>
      <c r="Y571" s="132">
        <v>0.54652260406604114</v>
      </c>
      <c r="Z571" s="132">
        <v>0.20136620009554851</v>
      </c>
      <c r="AA571" s="132">
        <v>-0.47277235949934471</v>
      </c>
      <c r="AB571" s="132">
        <v>-0.26112868545182311</v>
      </c>
      <c r="AC571" s="132">
        <v>0.64601451704320367</v>
      </c>
      <c r="AD571" s="132">
        <v>-0.74635574989910514</v>
      </c>
      <c r="AE571" s="132">
        <v>4.1893073498284794</v>
      </c>
      <c r="AF571" s="132">
        <v>-0.13496589951714999</v>
      </c>
      <c r="AG571" s="132">
        <v>1.7883738626534029E-2</v>
      </c>
      <c r="AH571" s="132">
        <v>-2.101869408188465</v>
      </c>
      <c r="AI571" s="132">
        <v>-0.50968351082524466</v>
      </c>
      <c r="AJ571" s="132">
        <v>-8.9847750812089164E-2</v>
      </c>
      <c r="AK571" s="132">
        <v>-9.5197164739209833E-2</v>
      </c>
      <c r="AL571" s="132">
        <v>-9.8405852476639258E-2</v>
      </c>
      <c r="AM571" s="132">
        <v>-0.10029610704723638</v>
      </c>
      <c r="AN571" s="132">
        <v>-0.10138736128355515</v>
      </c>
      <c r="AO571" s="132">
        <v>-0.10200005957557756</v>
      </c>
      <c r="AP571" s="132">
        <v>-0.10232896331319612</v>
      </c>
      <c r="AQ571" s="132">
        <v>-0.1024912781842806</v>
      </c>
      <c r="AR571" s="132">
        <v>-0.10255703255065361</v>
      </c>
      <c r="AS571" s="132">
        <v>-0.10256782084628396</v>
      </c>
      <c r="AT571" s="134"/>
      <c r="AU571" s="134"/>
      <c r="AV571" s="131"/>
      <c r="AW571" s="131"/>
      <c r="AX571" s="131"/>
      <c r="AY571" s="131"/>
      <c r="AZ571" s="131"/>
      <c r="BA571" s="131"/>
      <c r="BB571" s="131"/>
      <c r="BC571" s="135"/>
      <c r="BD571" s="129"/>
      <c r="BE571" s="130"/>
      <c r="BF571" s="167"/>
      <c r="BG571" s="131"/>
      <c r="BH571" s="131"/>
      <c r="BI571" s="168"/>
      <c r="BJ571" s="168"/>
      <c r="BK571" s="136"/>
      <c r="BL571" s="131"/>
      <c r="BM571" s="131"/>
      <c r="BN571" s="131"/>
      <c r="BO571" s="132"/>
      <c r="BP571" s="132"/>
    </row>
    <row r="572" spans="1:68" ht="12.75" customHeight="1">
      <c r="A572" s="108"/>
      <c r="B572" s="109"/>
      <c r="C572" s="108"/>
      <c r="D572" s="108"/>
      <c r="E572" s="110"/>
      <c r="F572" s="71"/>
      <c r="G572" s="71"/>
      <c r="H572" s="71"/>
      <c r="I572" s="71"/>
      <c r="J572" s="118"/>
      <c r="K572" s="118"/>
      <c r="L572" s="118"/>
      <c r="M572" s="118"/>
      <c r="N572" s="118"/>
      <c r="O572" s="118"/>
      <c r="P572" s="118"/>
      <c r="Q572" s="118"/>
      <c r="R572" s="118"/>
      <c r="S572" s="118"/>
      <c r="T572" s="118"/>
      <c r="U572" s="118"/>
      <c r="V572" s="118"/>
      <c r="W572" s="118"/>
      <c r="X572" s="118"/>
      <c r="Y572" s="118"/>
      <c r="Z572" s="118"/>
      <c r="AA572" s="118"/>
      <c r="AB572" s="118"/>
      <c r="AC572" s="118"/>
      <c r="AD572" s="118"/>
      <c r="AE572" s="118"/>
      <c r="AF572" s="118"/>
      <c r="AG572" s="118"/>
      <c r="AH572" s="118"/>
      <c r="AI572" s="118"/>
      <c r="AJ572" s="118"/>
      <c r="AK572" s="118"/>
      <c r="AL572" s="118"/>
      <c r="AM572" s="118"/>
      <c r="AN572" s="118"/>
      <c r="AO572" s="118"/>
      <c r="AP572" s="118"/>
      <c r="AQ572" s="118"/>
      <c r="AR572" s="118"/>
      <c r="AS572" s="118"/>
      <c r="AT572" s="118"/>
      <c r="AU572" s="118"/>
      <c r="AV572" s="71"/>
      <c r="AW572" s="71"/>
      <c r="AX572" s="71"/>
      <c r="AY572" s="71"/>
      <c r="AZ572" s="71"/>
      <c r="BA572" s="71"/>
      <c r="BB572" s="71"/>
      <c r="BC572" s="111"/>
      <c r="BD572" s="109"/>
      <c r="BE572" s="108"/>
      <c r="BF572" s="112"/>
      <c r="BG572" s="71"/>
      <c r="BH572" s="71"/>
      <c r="BI572" s="113"/>
      <c r="BJ572" s="113"/>
      <c r="BK572" s="107"/>
      <c r="BL572" s="71"/>
      <c r="BM572" s="71"/>
      <c r="BN572" s="71"/>
      <c r="BO572" s="118"/>
      <c r="BP572" s="118"/>
    </row>
    <row r="573" spans="1:68" ht="10.5" hidden="1" customHeight="1">
      <c r="A573" s="71"/>
      <c r="B573" s="2"/>
      <c r="C573" s="71"/>
      <c r="D573" s="71"/>
      <c r="E573" s="72"/>
      <c r="F573" s="71"/>
      <c r="G573" s="71"/>
      <c r="H573" s="71"/>
      <c r="I573" s="71"/>
      <c r="J573" s="118"/>
      <c r="K573" s="118"/>
      <c r="L573" s="118"/>
      <c r="M573" s="118"/>
      <c r="N573" s="118"/>
      <c r="O573" s="118"/>
      <c r="P573" s="118"/>
      <c r="Q573" s="118"/>
      <c r="R573" s="118"/>
      <c r="S573" s="118"/>
      <c r="T573" s="118"/>
      <c r="U573" s="118"/>
      <c r="V573" s="118"/>
      <c r="W573" s="118"/>
      <c r="X573" s="118"/>
      <c r="Y573" s="118"/>
      <c r="Z573" s="118"/>
      <c r="AA573" s="118"/>
      <c r="AB573" s="118"/>
      <c r="AC573" s="118"/>
      <c r="AD573" s="118"/>
      <c r="AE573" s="118"/>
      <c r="AF573" s="118"/>
      <c r="AG573" s="118"/>
      <c r="AH573" s="118"/>
      <c r="AI573" s="118"/>
      <c r="AJ573" s="118"/>
      <c r="AK573" s="118"/>
      <c r="AL573" s="118"/>
      <c r="AM573" s="118"/>
      <c r="AN573" s="118"/>
      <c r="AO573" s="118"/>
      <c r="AP573" s="118"/>
      <c r="AQ573" s="118"/>
      <c r="AR573" s="118"/>
      <c r="AS573" s="118"/>
      <c r="AT573" s="118"/>
      <c r="AU573" s="118"/>
      <c r="AV573" s="71"/>
      <c r="AW573" s="71"/>
      <c r="AX573" s="71"/>
      <c r="AY573" s="71"/>
      <c r="AZ573" s="71"/>
      <c r="BA573" s="71"/>
      <c r="BB573" s="71"/>
      <c r="BC573" s="112"/>
      <c r="BD573" s="2"/>
      <c r="BE573" s="71"/>
      <c r="BF573" s="112"/>
      <c r="BG573" s="71"/>
      <c r="BH573" s="71"/>
      <c r="BI573" s="113"/>
      <c r="BJ573" s="113"/>
      <c r="BK573" s="107"/>
      <c r="BL573" s="71"/>
      <c r="BM573" s="71"/>
      <c r="BN573" s="71"/>
      <c r="BO573" s="118"/>
      <c r="BP573" s="118"/>
    </row>
    <row r="574" spans="1:68" ht="10.5" hidden="1" customHeight="1">
      <c r="A574" s="71"/>
      <c r="B574" s="2"/>
      <c r="C574" s="71"/>
      <c r="D574" s="71"/>
      <c r="E574" s="72"/>
      <c r="F574" s="71"/>
      <c r="G574" s="71"/>
      <c r="H574" s="71"/>
      <c r="I574" s="71"/>
      <c r="J574" s="118"/>
      <c r="K574" s="118"/>
      <c r="L574" s="118"/>
      <c r="M574" s="118"/>
      <c r="N574" s="118"/>
      <c r="O574" s="118"/>
      <c r="P574" s="118"/>
      <c r="Q574" s="118"/>
      <c r="R574" s="118"/>
      <c r="S574" s="118"/>
      <c r="T574" s="118"/>
      <c r="U574" s="118"/>
      <c r="V574" s="118"/>
      <c r="W574" s="118"/>
      <c r="X574" s="118"/>
      <c r="Y574" s="118"/>
      <c r="Z574" s="118"/>
      <c r="AA574" s="118"/>
      <c r="AB574" s="118"/>
      <c r="AC574" s="118"/>
      <c r="AD574" s="118"/>
      <c r="AE574" s="118"/>
      <c r="AF574" s="118"/>
      <c r="AG574" s="118"/>
      <c r="AH574" s="118"/>
      <c r="AI574" s="118"/>
      <c r="AJ574" s="118"/>
      <c r="AK574" s="118"/>
      <c r="AL574" s="118"/>
      <c r="AM574" s="118"/>
      <c r="AN574" s="118"/>
      <c r="AO574" s="118"/>
      <c r="AP574" s="118"/>
      <c r="AQ574" s="118"/>
      <c r="AR574" s="118"/>
      <c r="AS574" s="118"/>
      <c r="AT574" s="118"/>
      <c r="AU574" s="118"/>
      <c r="AV574" s="71"/>
      <c r="AW574" s="71"/>
      <c r="AX574" s="71"/>
      <c r="AY574" s="71"/>
      <c r="AZ574" s="71"/>
      <c r="BA574" s="71"/>
      <c r="BB574" s="71"/>
      <c r="BC574" s="112"/>
      <c r="BD574" s="2"/>
      <c r="BE574" s="71"/>
      <c r="BF574" s="112"/>
      <c r="BG574" s="71"/>
      <c r="BH574" s="71"/>
      <c r="BI574" s="113"/>
      <c r="BJ574" s="113"/>
      <c r="BK574" s="107"/>
      <c r="BL574" s="71"/>
      <c r="BM574" s="71"/>
      <c r="BN574" s="71"/>
      <c r="BO574" s="118"/>
      <c r="BP574" s="118"/>
    </row>
    <row r="575" spans="1:68" ht="10.5" hidden="1" customHeight="1">
      <c r="A575" s="71"/>
      <c r="B575" s="2"/>
      <c r="C575" s="71"/>
      <c r="D575" s="71"/>
      <c r="E575" s="72"/>
      <c r="F575" s="71"/>
      <c r="G575" s="71"/>
      <c r="H575" s="71"/>
      <c r="I575" s="71"/>
      <c r="J575" s="118"/>
      <c r="K575" s="118"/>
      <c r="L575" s="118"/>
      <c r="M575" s="118"/>
      <c r="N575" s="118"/>
      <c r="O575" s="118"/>
      <c r="P575" s="118"/>
      <c r="Q575" s="118"/>
      <c r="R575" s="118"/>
      <c r="S575" s="118"/>
      <c r="T575" s="118"/>
      <c r="U575" s="118"/>
      <c r="V575" s="118"/>
      <c r="W575" s="118"/>
      <c r="X575" s="118"/>
      <c r="Y575" s="118"/>
      <c r="Z575" s="118"/>
      <c r="AA575" s="118"/>
      <c r="AB575" s="118"/>
      <c r="AC575" s="118"/>
      <c r="AD575" s="118"/>
      <c r="AE575" s="118"/>
      <c r="AF575" s="118"/>
      <c r="AG575" s="118"/>
      <c r="AH575" s="118"/>
      <c r="AI575" s="118"/>
      <c r="AJ575" s="118"/>
      <c r="AK575" s="118"/>
      <c r="AL575" s="118"/>
      <c r="AM575" s="118"/>
      <c r="AN575" s="118"/>
      <c r="AO575" s="118"/>
      <c r="AP575" s="118"/>
      <c r="AQ575" s="118"/>
      <c r="AR575" s="118"/>
      <c r="AS575" s="118"/>
      <c r="AT575" s="118"/>
      <c r="AU575" s="118"/>
      <c r="AV575" s="71"/>
      <c r="AW575" s="71"/>
      <c r="AX575" s="71"/>
      <c r="AY575" s="71"/>
      <c r="AZ575" s="71"/>
      <c r="BA575" s="71"/>
      <c r="BB575" s="71"/>
      <c r="BC575" s="112"/>
      <c r="BD575" s="2"/>
      <c r="BE575" s="71"/>
      <c r="BF575" s="112"/>
      <c r="BG575" s="71"/>
      <c r="BH575" s="71"/>
      <c r="BI575" s="113"/>
      <c r="BJ575" s="113"/>
      <c r="BK575" s="107"/>
      <c r="BL575" s="71"/>
      <c r="BM575" s="71"/>
      <c r="BN575" s="71"/>
      <c r="BO575" s="118"/>
      <c r="BP575" s="118"/>
    </row>
    <row r="576" spans="1:68" ht="10.5" hidden="1" customHeight="1">
      <c r="A576" s="71"/>
      <c r="B576" s="2"/>
      <c r="C576" s="71"/>
      <c r="D576" s="71"/>
      <c r="E576" s="72"/>
      <c r="F576" s="71"/>
      <c r="G576" s="71"/>
      <c r="H576" s="71"/>
      <c r="I576" s="71"/>
      <c r="J576" s="118"/>
      <c r="K576" s="118"/>
      <c r="L576" s="118"/>
      <c r="M576" s="118"/>
      <c r="N576" s="118"/>
      <c r="O576" s="118"/>
      <c r="P576" s="118"/>
      <c r="Q576" s="118"/>
      <c r="R576" s="118"/>
      <c r="S576" s="118"/>
      <c r="T576" s="118"/>
      <c r="U576" s="118"/>
      <c r="V576" s="118"/>
      <c r="W576" s="118"/>
      <c r="X576" s="118"/>
      <c r="Y576" s="118"/>
      <c r="Z576" s="118"/>
      <c r="AA576" s="118"/>
      <c r="AB576" s="118"/>
      <c r="AC576" s="118"/>
      <c r="AD576" s="118"/>
      <c r="AE576" s="118"/>
      <c r="AF576" s="118"/>
      <c r="AG576" s="118"/>
      <c r="AH576" s="118"/>
      <c r="AI576" s="118"/>
      <c r="AJ576" s="118"/>
      <c r="AK576" s="118"/>
      <c r="AL576" s="118"/>
      <c r="AM576" s="118"/>
      <c r="AN576" s="118"/>
      <c r="AO576" s="118"/>
      <c r="AP576" s="118"/>
      <c r="AQ576" s="118"/>
      <c r="AR576" s="118"/>
      <c r="AS576" s="118"/>
      <c r="AT576" s="118"/>
      <c r="AU576" s="118"/>
      <c r="AV576" s="71"/>
      <c r="AW576" s="71"/>
      <c r="AX576" s="71"/>
      <c r="AY576" s="71"/>
      <c r="AZ576" s="71"/>
      <c r="BA576" s="71"/>
      <c r="BB576" s="71"/>
      <c r="BC576" s="112"/>
      <c r="BD576" s="2"/>
      <c r="BE576" s="71"/>
      <c r="BF576" s="112"/>
      <c r="BG576" s="71"/>
      <c r="BH576" s="71"/>
      <c r="BI576" s="113"/>
      <c r="BJ576" s="113"/>
      <c r="BK576" s="107"/>
      <c r="BL576" s="71"/>
      <c r="BM576" s="71"/>
      <c r="BN576" s="71"/>
      <c r="BO576" s="118"/>
      <c r="BP576" s="118"/>
    </row>
    <row r="577" spans="1:68" ht="10.5" hidden="1" customHeight="1">
      <c r="A577" s="71"/>
      <c r="B577" s="2"/>
      <c r="C577" s="71"/>
      <c r="D577" s="71"/>
      <c r="E577" s="72"/>
      <c r="F577" s="71"/>
      <c r="G577" s="71"/>
      <c r="H577" s="71"/>
      <c r="I577" s="71"/>
      <c r="J577" s="118"/>
      <c r="K577" s="118"/>
      <c r="L577" s="118"/>
      <c r="M577" s="118"/>
      <c r="N577" s="118"/>
      <c r="O577" s="118"/>
      <c r="P577" s="118"/>
      <c r="Q577" s="118"/>
      <c r="R577" s="118"/>
      <c r="S577" s="118"/>
      <c r="T577" s="118"/>
      <c r="U577" s="118"/>
      <c r="V577" s="118"/>
      <c r="W577" s="118"/>
      <c r="X577" s="118"/>
      <c r="Y577" s="118"/>
      <c r="Z577" s="118"/>
      <c r="AA577" s="118"/>
      <c r="AB577" s="118"/>
      <c r="AC577" s="118"/>
      <c r="AD577" s="118"/>
      <c r="AE577" s="118"/>
      <c r="AF577" s="118"/>
      <c r="AG577" s="118"/>
      <c r="AH577" s="118"/>
      <c r="AI577" s="118"/>
      <c r="AJ577" s="118"/>
      <c r="AK577" s="118"/>
      <c r="AL577" s="118"/>
      <c r="AM577" s="118"/>
      <c r="AN577" s="118"/>
      <c r="AO577" s="118"/>
      <c r="AP577" s="118"/>
      <c r="AQ577" s="118"/>
      <c r="AR577" s="118"/>
      <c r="AS577" s="118"/>
      <c r="AT577" s="118"/>
      <c r="AU577" s="118"/>
      <c r="AV577" s="71"/>
      <c r="AW577" s="71"/>
      <c r="AX577" s="71"/>
      <c r="AY577" s="71"/>
      <c r="AZ577" s="71"/>
      <c r="BA577" s="71"/>
      <c r="BB577" s="71"/>
      <c r="BC577" s="112"/>
      <c r="BD577" s="2"/>
      <c r="BE577" s="71"/>
      <c r="BF577" s="112"/>
      <c r="BG577" s="71"/>
      <c r="BH577" s="71"/>
      <c r="BI577" s="113"/>
      <c r="BJ577" s="113"/>
      <c r="BK577" s="107"/>
      <c r="BL577" s="71"/>
      <c r="BM577" s="71"/>
      <c r="BN577" s="71"/>
      <c r="BO577" s="118"/>
      <c r="BP577" s="118"/>
    </row>
    <row r="578" spans="1:68" ht="15.75" customHeight="1">
      <c r="A578" s="225" t="s">
        <v>13</v>
      </c>
      <c r="B578" s="226"/>
      <c r="C578" s="227"/>
      <c r="D578" s="227"/>
      <c r="E578" s="228"/>
      <c r="F578" s="229"/>
      <c r="G578" s="229"/>
      <c r="H578" s="229"/>
      <c r="I578" s="229"/>
      <c r="J578" s="230"/>
      <c r="K578" s="230"/>
      <c r="L578" s="230"/>
      <c r="M578" s="230"/>
      <c r="N578" s="230"/>
      <c r="O578" s="230"/>
      <c r="P578" s="230"/>
      <c r="Q578" s="230"/>
      <c r="R578" s="230"/>
      <c r="S578" s="230"/>
      <c r="T578" s="230"/>
      <c r="U578" s="230"/>
      <c r="V578" s="230"/>
      <c r="W578" s="230"/>
      <c r="X578" s="230"/>
      <c r="Y578" s="230"/>
      <c r="Z578" s="230"/>
      <c r="AA578" s="230"/>
      <c r="AB578" s="230"/>
      <c r="AC578" s="230"/>
      <c r="AD578" s="230"/>
      <c r="AE578" s="230"/>
      <c r="AF578" s="230"/>
      <c r="AG578" s="230"/>
      <c r="AH578" s="230"/>
      <c r="AI578" s="141"/>
      <c r="AJ578" s="141"/>
      <c r="AK578" s="141"/>
      <c r="AL578" s="141"/>
      <c r="AM578" s="141"/>
      <c r="AN578" s="141"/>
      <c r="AO578" s="141"/>
      <c r="AP578" s="141"/>
      <c r="AQ578" s="141"/>
      <c r="AR578" s="141"/>
      <c r="AS578" s="141"/>
      <c r="AT578" s="118"/>
      <c r="AU578" s="118"/>
      <c r="AV578" s="71"/>
      <c r="AW578" s="71"/>
      <c r="AX578" s="71"/>
      <c r="AY578" s="71"/>
      <c r="AZ578" s="71"/>
      <c r="BA578" s="71"/>
      <c r="BB578" s="71"/>
      <c r="BC578" s="102" t="s">
        <v>13</v>
      </c>
      <c r="BD578" s="103"/>
      <c r="BE578" s="102"/>
      <c r="BF578" s="102"/>
      <c r="BG578" s="102"/>
      <c r="BH578" s="102"/>
      <c r="BI578" s="102"/>
      <c r="BJ578" s="102"/>
      <c r="BK578" s="107"/>
      <c r="BL578" s="71"/>
      <c r="BM578" s="71"/>
      <c r="BN578" s="71"/>
      <c r="BO578" s="230"/>
      <c r="BP578" s="141"/>
    </row>
    <row r="579" spans="1:68" ht="12.75" customHeight="1">
      <c r="A579" s="108"/>
      <c r="B579" s="109"/>
      <c r="C579" s="108"/>
      <c r="D579" s="108"/>
      <c r="E579" s="110"/>
      <c r="F579" s="71"/>
      <c r="G579" s="71"/>
      <c r="H579" s="71"/>
      <c r="I579" s="71"/>
      <c r="J579" s="118"/>
      <c r="K579" s="118"/>
      <c r="L579" s="118"/>
      <c r="M579" s="118"/>
      <c r="N579" s="118"/>
      <c r="O579" s="118"/>
      <c r="P579" s="118"/>
      <c r="Q579" s="118"/>
      <c r="R579" s="118"/>
      <c r="S579" s="118"/>
      <c r="T579" s="118"/>
      <c r="U579" s="118"/>
      <c r="V579" s="118"/>
      <c r="W579" s="118"/>
      <c r="X579" s="118"/>
      <c r="Y579" s="118"/>
      <c r="Z579" s="118"/>
      <c r="AA579" s="118"/>
      <c r="AB579" s="118"/>
      <c r="AC579" s="118"/>
      <c r="AD579" s="118"/>
      <c r="AE579" s="118"/>
      <c r="AF579" s="118"/>
      <c r="AG579" s="118"/>
      <c r="AH579" s="118"/>
      <c r="AI579" s="118"/>
      <c r="AJ579" s="118"/>
      <c r="AK579" s="118"/>
      <c r="AL579" s="118"/>
      <c r="AM579" s="118"/>
      <c r="AN579" s="118"/>
      <c r="AO579" s="118"/>
      <c r="AP579" s="118"/>
      <c r="AQ579" s="118"/>
      <c r="AR579" s="118"/>
      <c r="AS579" s="118"/>
      <c r="AT579" s="118"/>
      <c r="AU579" s="118"/>
      <c r="AV579" s="71"/>
      <c r="AW579" s="71"/>
      <c r="AX579" s="71"/>
      <c r="AY579" s="71"/>
      <c r="AZ579" s="71"/>
      <c r="BA579" s="71"/>
      <c r="BB579" s="71"/>
      <c r="BC579" s="111"/>
      <c r="BD579" s="109"/>
      <c r="BE579" s="108"/>
      <c r="BF579" s="112"/>
      <c r="BG579" s="71"/>
      <c r="BH579" s="71"/>
      <c r="BI579" s="113"/>
      <c r="BJ579" s="113"/>
      <c r="BK579" s="107"/>
      <c r="BL579" s="71"/>
      <c r="BM579" s="71"/>
      <c r="BN579" s="71"/>
      <c r="BO579" s="118"/>
      <c r="BP579" s="118"/>
    </row>
    <row r="580" spans="1:68" ht="12.75" customHeight="1">
      <c r="A580" s="108"/>
      <c r="B580" s="109">
        <v>120000</v>
      </c>
      <c r="C580" s="114" t="s">
        <v>571</v>
      </c>
      <c r="D580" s="114" t="s">
        <v>572</v>
      </c>
      <c r="E580" s="110"/>
      <c r="F580" s="89"/>
      <c r="G580" s="89"/>
      <c r="H580" s="89"/>
      <c r="I580" s="116"/>
      <c r="J580" s="117">
        <v>-868.85728399999994</v>
      </c>
      <c r="K580" s="117">
        <v>692.72553299999993</v>
      </c>
      <c r="L580" s="117">
        <v>598.25958200000002</v>
      </c>
      <c r="M580" s="117">
        <v>743.93257199999994</v>
      </c>
      <c r="N580" s="117">
        <v>880.47375999999997</v>
      </c>
      <c r="O580" s="117">
        <v>1330.2206159999998</v>
      </c>
      <c r="P580" s="117">
        <v>1840.6005419999999</v>
      </c>
      <c r="Q580" s="117">
        <v>2329.9912289999997</v>
      </c>
      <c r="R580" s="117">
        <v>2921.4743369999997</v>
      </c>
      <c r="S580" s="117">
        <v>3079.5289669999997</v>
      </c>
      <c r="T580" s="117">
        <v>3661.783766</v>
      </c>
      <c r="U580" s="117">
        <v>4363.4740000000002</v>
      </c>
      <c r="V580" s="117">
        <v>4755.9359999999997</v>
      </c>
      <c r="W580" s="117">
        <v>5134.2439999999997</v>
      </c>
      <c r="X580" s="117">
        <v>6787.3059999999996</v>
      </c>
      <c r="Y580" s="117">
        <v>7390.6379999999999</v>
      </c>
      <c r="Z580" s="117">
        <v>8124.6449999999995</v>
      </c>
      <c r="AA580" s="117">
        <v>8472.9380000000001</v>
      </c>
      <c r="AB580" s="117">
        <v>8291.8559999999998</v>
      </c>
      <c r="AC580" s="117">
        <v>8714.982</v>
      </c>
      <c r="AD580" s="117">
        <v>8766.3779999999988</v>
      </c>
      <c r="AE580" s="117">
        <v>9429.2909999999993</v>
      </c>
      <c r="AF580" s="117">
        <v>9924.277</v>
      </c>
      <c r="AG580" s="117">
        <v>10455.514999999999</v>
      </c>
      <c r="AH580" s="117">
        <v>9669.4130000000005</v>
      </c>
      <c r="AI580" s="117">
        <v>8560.5343047827482</v>
      </c>
      <c r="AJ580" s="117">
        <v>7358.089987057906</v>
      </c>
      <c r="AK580" s="117">
        <v>6047.6020938512302</v>
      </c>
      <c r="AL580" s="117">
        <v>4614.7968199194947</v>
      </c>
      <c r="AM580" s="117">
        <v>3045.056642733035</v>
      </c>
      <c r="AN580" s="117">
        <v>1323.0081975382491</v>
      </c>
      <c r="AO580" s="117">
        <v>-567.8043886732421</v>
      </c>
      <c r="AP580" s="117">
        <v>-2645.1947629896131</v>
      </c>
      <c r="AQ580" s="117">
        <v>-4928.581472302687</v>
      </c>
      <c r="AR580" s="117">
        <v>-7439.2230485792115</v>
      </c>
      <c r="AS580" s="117">
        <v>-10200.452433951928</v>
      </c>
      <c r="AT580" s="118"/>
      <c r="AU580" s="118"/>
      <c r="AV580" s="71"/>
      <c r="AW580" s="71"/>
      <c r="AX580" s="71"/>
      <c r="AY580" s="71"/>
      <c r="AZ580" s="71"/>
      <c r="BA580" s="71"/>
      <c r="BB580" s="71"/>
      <c r="BC580" s="111"/>
      <c r="BD580" s="109">
        <v>120000</v>
      </c>
      <c r="BE580" s="114" t="s">
        <v>571</v>
      </c>
      <c r="BF580" s="147">
        <v>9392.1933261956874</v>
      </c>
      <c r="BG580" s="146">
        <v>9114.9736523913743</v>
      </c>
      <c r="BH580" s="146">
        <v>8837.7539785870613</v>
      </c>
      <c r="BI580" s="148">
        <v>8560.5343047827482</v>
      </c>
      <c r="BJ580" s="148">
        <v>8560.5343047827482</v>
      </c>
      <c r="BK580" s="117"/>
      <c r="BL580" s="71"/>
      <c r="BM580" s="71"/>
      <c r="BN580" s="71"/>
      <c r="BO580" s="117"/>
      <c r="BP580" s="117"/>
    </row>
    <row r="581" spans="1:68" ht="12.75" customHeight="1">
      <c r="A581" s="128"/>
      <c r="B581" s="129"/>
      <c r="C581" s="130" t="s">
        <v>264</v>
      </c>
      <c r="D581" s="130" t="s">
        <v>264</v>
      </c>
      <c r="E581" s="110"/>
      <c r="F581" s="131"/>
      <c r="G581" s="131"/>
      <c r="H581" s="131"/>
      <c r="I581" s="125"/>
      <c r="J581" s="132">
        <v>-0.11960893950427015</v>
      </c>
      <c r="K581" s="132">
        <v>0.11293557676988661</v>
      </c>
      <c r="L581" s="132">
        <v>0.11081665981069994</v>
      </c>
      <c r="M581" s="132">
        <v>0.15155511280402315</v>
      </c>
      <c r="N581" s="132">
        <v>0.18894793996169704</v>
      </c>
      <c r="O581" s="132">
        <v>0.25383836831311457</v>
      </c>
      <c r="P581" s="132">
        <v>0.31162088212883299</v>
      </c>
      <c r="Q581" s="132">
        <v>0.3356635118173103</v>
      </c>
      <c r="R581" s="132">
        <v>0.33871247861689713</v>
      </c>
      <c r="S581" s="132">
        <v>0.35476840828378958</v>
      </c>
      <c r="T581" s="132">
        <v>0.37470680115529903</v>
      </c>
      <c r="U581" s="132">
        <v>0.36754673161111939</v>
      </c>
      <c r="V581" s="132">
        <v>0.37310738223600548</v>
      </c>
      <c r="W581" s="132">
        <v>0.35006604506419081</v>
      </c>
      <c r="X581" s="132">
        <v>0.37201725442048605</v>
      </c>
      <c r="Y581" s="132">
        <v>0.38194308319702486</v>
      </c>
      <c r="Z581" s="132">
        <v>0.40881919655290733</v>
      </c>
      <c r="AA581" s="132">
        <v>0.45968875051527514</v>
      </c>
      <c r="AB581" s="132">
        <v>0.45926533219301507</v>
      </c>
      <c r="AC581" s="132">
        <v>0.47813657693664097</v>
      </c>
      <c r="AD581" s="132">
        <v>0.48866960836876677</v>
      </c>
      <c r="AE581" s="132">
        <v>0.48017335816231832</v>
      </c>
      <c r="AF581" s="132">
        <v>0.47457993388201486</v>
      </c>
      <c r="AG581" s="132">
        <v>0.44089131984467728</v>
      </c>
      <c r="AH581" s="132">
        <v>0.35805499532778373</v>
      </c>
      <c r="AI581" s="132">
        <v>0.36964076440307642</v>
      </c>
      <c r="AJ581" s="132">
        <v>0.29658879040915914</v>
      </c>
      <c r="AK581" s="132">
        <v>0.22545500503259072</v>
      </c>
      <c r="AL581" s="132">
        <v>0.15793062357328561</v>
      </c>
      <c r="AM581" s="132">
        <v>9.5068411605709474E-2</v>
      </c>
      <c r="AN581" s="132">
        <v>3.7479650693438719E-2</v>
      </c>
      <c r="AO581" s="132">
        <v>-1.4526142857591021E-2</v>
      </c>
      <c r="AP581" s="132">
        <v>-6.0846898544724554E-2</v>
      </c>
      <c r="AQ581" s="132">
        <v>-0.10152545771509021</v>
      </c>
      <c r="AR581" s="132">
        <v>-0.13670785335118246</v>
      </c>
      <c r="AS581" s="132">
        <v>-0.16661472976260897</v>
      </c>
      <c r="AT581" s="134"/>
      <c r="AU581" s="134"/>
      <c r="AV581" s="131"/>
      <c r="AW581" s="131"/>
      <c r="AX581" s="131"/>
      <c r="AY581" s="131"/>
      <c r="AZ581" s="131"/>
      <c r="BA581" s="131"/>
      <c r="BB581" s="131"/>
      <c r="BC581" s="135"/>
      <c r="BD581" s="129"/>
      <c r="BE581" s="130"/>
      <c r="BF581" s="124"/>
      <c r="BG581" s="125"/>
      <c r="BH581" s="125"/>
      <c r="BI581" s="126"/>
      <c r="BJ581" s="126"/>
      <c r="BK581" s="136"/>
      <c r="BL581" s="131"/>
      <c r="BM581" s="131"/>
      <c r="BN581" s="131"/>
      <c r="BO581" s="132"/>
      <c r="BP581" s="132"/>
    </row>
    <row r="582" spans="1:68" ht="12.75" customHeight="1">
      <c r="A582" s="128"/>
      <c r="B582" s="129"/>
      <c r="C582" s="130" t="s">
        <v>398</v>
      </c>
      <c r="D582" s="130" t="s">
        <v>398</v>
      </c>
      <c r="E582" s="110"/>
      <c r="F582" s="131"/>
      <c r="G582" s="131"/>
      <c r="H582" s="131"/>
      <c r="I582" s="125"/>
      <c r="J582" s="132">
        <v>0</v>
      </c>
      <c r="K582" s="132">
        <v>1.7972834500631292</v>
      </c>
      <c r="L582" s="132">
        <v>-0.13636851321315438</v>
      </c>
      <c r="M582" s="132">
        <v>0.243494620701286</v>
      </c>
      <c r="N582" s="132">
        <v>0.18353973617920852</v>
      </c>
      <c r="O582" s="132">
        <v>0.51080097605634478</v>
      </c>
      <c r="P582" s="132">
        <v>0.38368066158433389</v>
      </c>
      <c r="Q582" s="132">
        <v>0.26588641904246479</v>
      </c>
      <c r="R582" s="132">
        <v>0.25385636677003987</v>
      </c>
      <c r="S582" s="132">
        <v>5.4100981822179227E-2</v>
      </c>
      <c r="T582" s="132">
        <v>0.18907268132217583</v>
      </c>
      <c r="U582" s="132">
        <v>0.19162525120004592</v>
      </c>
      <c r="V582" s="132">
        <v>8.9942554945898506E-2</v>
      </c>
      <c r="W582" s="132">
        <v>7.9544384112822386E-2</v>
      </c>
      <c r="X582" s="132">
        <v>0.32196794698498943</v>
      </c>
      <c r="Y582" s="132">
        <v>8.8891233134324635E-2</v>
      </c>
      <c r="Z582" s="132">
        <v>9.9315783021709306E-2</v>
      </c>
      <c r="AA582" s="132">
        <v>4.2868703801827723E-2</v>
      </c>
      <c r="AB582" s="132">
        <v>-2.1371807512341096E-2</v>
      </c>
      <c r="AC582" s="132">
        <v>5.1029106149455591E-2</v>
      </c>
      <c r="AD582" s="132">
        <v>5.8974304249852522E-3</v>
      </c>
      <c r="AE582" s="132">
        <v>7.5619942466546686E-2</v>
      </c>
      <c r="AF582" s="132">
        <v>5.2494508866043142E-2</v>
      </c>
      <c r="AG582" s="132">
        <v>5.3529138696954887E-2</v>
      </c>
      <c r="AH582" s="132">
        <v>-7.5185392589461067E-2</v>
      </c>
      <c r="AI582" s="132">
        <v>-0.11467900845865744</v>
      </c>
      <c r="AJ582" s="132">
        <v>-0.14046369945075038</v>
      </c>
      <c r="AK582" s="132">
        <v>-0.17810163989726735</v>
      </c>
      <c r="AL582" s="132">
        <v>-0.23692122128678234</v>
      </c>
      <c r="AM582" s="132">
        <v>-0.34015369222990927</v>
      </c>
      <c r="AN582" s="132">
        <v>-0.56552263134560044</v>
      </c>
      <c r="AO582" s="132">
        <v>-1.4291767728497589</v>
      </c>
      <c r="AP582" s="132">
        <v>-3.6586374035792453</v>
      </c>
      <c r="AQ582" s="132">
        <v>-0.86322063738413657</v>
      </c>
      <c r="AR582" s="132">
        <v>-0.50940449912122998</v>
      </c>
      <c r="AS582" s="132">
        <v>-0.3711717429819601</v>
      </c>
      <c r="AT582" s="132"/>
      <c r="AU582" s="134"/>
      <c r="AV582" s="131"/>
      <c r="AW582" s="131"/>
      <c r="AX582" s="131"/>
      <c r="AY582" s="131"/>
      <c r="AZ582" s="131"/>
      <c r="BA582" s="131"/>
      <c r="BB582" s="131"/>
      <c r="BC582" s="135"/>
      <c r="BD582" s="129"/>
      <c r="BE582" s="130"/>
      <c r="BF582" s="167"/>
      <c r="BG582" s="131"/>
      <c r="BH582" s="131"/>
      <c r="BI582" s="168"/>
      <c r="BJ582" s="168"/>
      <c r="BK582" s="136"/>
      <c r="BL582" s="131"/>
      <c r="BM582" s="131"/>
      <c r="BN582" s="131"/>
      <c r="BO582" s="132"/>
      <c r="BP582" s="132"/>
    </row>
    <row r="583" spans="1:68" ht="12.75" customHeight="1">
      <c r="A583" s="128"/>
      <c r="B583" s="129"/>
      <c r="C583" s="130" t="s">
        <v>573</v>
      </c>
      <c r="D583" s="130" t="s">
        <v>574</v>
      </c>
      <c r="E583" s="110"/>
      <c r="F583" s="131"/>
      <c r="G583" s="131"/>
      <c r="H583" s="131"/>
      <c r="I583" s="125"/>
      <c r="J583" s="201">
        <v>-7.3570725316034755</v>
      </c>
      <c r="K583" s="201">
        <v>-72.143281003321192</v>
      </c>
      <c r="L583" s="201">
        <v>8.4880886748256579</v>
      </c>
      <c r="M583" s="201">
        <v>7.9695394509063728</v>
      </c>
      <c r="N583" s="201">
        <v>5.9764544281522776</v>
      </c>
      <c r="O583" s="201">
        <v>4.1138042810129258</v>
      </c>
      <c r="P583" s="201">
        <v>3.4375142289245444</v>
      </c>
      <c r="Q583" s="201">
        <v>2.9137601250016951</v>
      </c>
      <c r="R583" s="201">
        <v>3.0606669479207249</v>
      </c>
      <c r="S583" s="201">
        <v>3.4629525323120864</v>
      </c>
      <c r="T583" s="201">
        <v>3.327842493077231</v>
      </c>
      <c r="U583" s="201">
        <v>2.9706627120442821</v>
      </c>
      <c r="V583" s="201">
        <v>2.9222989206538581</v>
      </c>
      <c r="W583" s="201">
        <v>2.8011708583665818</v>
      </c>
      <c r="X583" s="201">
        <v>2.898361370794905</v>
      </c>
      <c r="Y583" s="201">
        <v>2.7131127051990052</v>
      </c>
      <c r="Z583" s="201">
        <v>2.4266415250047326</v>
      </c>
      <c r="AA583" s="201">
        <v>2.0348854408500325</v>
      </c>
      <c r="AB583" s="201">
        <v>1.9959558107305104</v>
      </c>
      <c r="AC583" s="201">
        <v>2.0319817240571112</v>
      </c>
      <c r="AD583" s="201">
        <v>1.9415948187097571</v>
      </c>
      <c r="AE583" s="201">
        <v>1.9856960466801195</v>
      </c>
      <c r="AF583" s="201">
        <v>2.1948492391687155</v>
      </c>
      <c r="AG583" s="201">
        <v>2.9098782754995729</v>
      </c>
      <c r="AH583" s="201">
        <v>3.2467463237632455</v>
      </c>
      <c r="AI583" s="201">
        <v>3.949166122571599</v>
      </c>
      <c r="AJ583" s="201">
        <v>4.9830289090393904</v>
      </c>
      <c r="AK583" s="201">
        <v>6.5195530429328477</v>
      </c>
      <c r="AL583" s="201">
        <v>9.0315077592151152</v>
      </c>
      <c r="AM583" s="201">
        <v>13.851692699399687</v>
      </c>
      <c r="AN583" s="201">
        <v>26.763466026088654</v>
      </c>
      <c r="AO583" s="201">
        <v>170.55929201524822</v>
      </c>
      <c r="AP583" s="201">
        <v>-44.170983447789325</v>
      </c>
      <c r="AQ583" s="201">
        <v>-20.646352272799902</v>
      </c>
      <c r="AR583" s="201">
        <v>-13.930647851017788</v>
      </c>
      <c r="AS583" s="201">
        <v>-10.761714306659147</v>
      </c>
      <c r="AT583" s="134"/>
      <c r="AU583" s="134"/>
      <c r="AV583" s="131"/>
      <c r="AW583" s="131"/>
      <c r="AX583" s="131"/>
      <c r="AY583" s="131"/>
      <c r="AZ583" s="131"/>
      <c r="BA583" s="131"/>
      <c r="BB583" s="131"/>
      <c r="BC583" s="135"/>
      <c r="BD583" s="129"/>
      <c r="BE583" s="130"/>
      <c r="BF583" s="167"/>
      <c r="BG583" s="131"/>
      <c r="BH583" s="131"/>
      <c r="BI583" s="168"/>
      <c r="BJ583" s="168"/>
      <c r="BK583" s="136"/>
      <c r="BL583" s="131"/>
      <c r="BM583" s="131"/>
      <c r="BN583" s="131"/>
      <c r="BO583" s="201"/>
      <c r="BP583" s="201"/>
    </row>
    <row r="584" spans="1:68" ht="12.75" customHeight="1">
      <c r="A584" s="108"/>
      <c r="B584" s="109"/>
      <c r="C584" s="108"/>
      <c r="D584" s="108"/>
      <c r="E584" s="110"/>
      <c r="F584" s="71"/>
      <c r="G584" s="71"/>
      <c r="H584" s="71"/>
      <c r="I584" s="146"/>
      <c r="J584" s="142"/>
      <c r="K584" s="142"/>
      <c r="L584" s="142"/>
      <c r="M584" s="142"/>
      <c r="N584" s="142"/>
      <c r="O584" s="142"/>
      <c r="P584" s="142"/>
      <c r="Q584" s="142"/>
      <c r="R584" s="142"/>
      <c r="S584" s="142"/>
      <c r="T584" s="142"/>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18"/>
      <c r="AU584" s="118"/>
      <c r="AV584" s="71"/>
      <c r="AW584" s="71"/>
      <c r="AX584" s="71"/>
      <c r="AY584" s="71"/>
      <c r="AZ584" s="71"/>
      <c r="BA584" s="71"/>
      <c r="BB584" s="71"/>
      <c r="BC584" s="111"/>
      <c r="BD584" s="109"/>
      <c r="BE584" s="108"/>
      <c r="BF584" s="112"/>
      <c r="BG584" s="71"/>
      <c r="BH584" s="71"/>
      <c r="BI584" s="113"/>
      <c r="BJ584" s="113"/>
      <c r="BK584" s="107"/>
      <c r="BL584" s="71"/>
      <c r="BM584" s="71"/>
      <c r="BN584" s="71"/>
      <c r="BO584" s="142"/>
      <c r="BP584" s="142"/>
    </row>
    <row r="585" spans="1:68" ht="12.75" customHeight="1">
      <c r="A585" s="231"/>
      <c r="B585" s="109">
        <v>120010</v>
      </c>
      <c r="C585" s="114" t="s">
        <v>575</v>
      </c>
      <c r="D585" s="114" t="s">
        <v>576</v>
      </c>
      <c r="E585" s="220"/>
      <c r="F585" s="89"/>
      <c r="G585" s="89"/>
      <c r="H585" s="89"/>
      <c r="I585" s="116"/>
      <c r="J585" s="117">
        <v>-882.31178999999997</v>
      </c>
      <c r="K585" s="117">
        <v>677.59903199999997</v>
      </c>
      <c r="L585" s="117">
        <v>568.12290999999993</v>
      </c>
      <c r="M585" s="117">
        <v>707.25960299999997</v>
      </c>
      <c r="N585" s="117">
        <v>852.66865199999995</v>
      </c>
      <c r="O585" s="117">
        <v>1299.351064</v>
      </c>
      <c r="P585" s="117">
        <v>1803.9468379999998</v>
      </c>
      <c r="Q585" s="117">
        <v>2280.3909159999998</v>
      </c>
      <c r="R585" s="117">
        <v>2870.7474819999998</v>
      </c>
      <c r="S585" s="117">
        <v>3002.0079299999998</v>
      </c>
      <c r="T585" s="117">
        <v>3521.3239959999996</v>
      </c>
      <c r="U585" s="117">
        <v>4203.0749999999998</v>
      </c>
      <c r="V585" s="117">
        <v>4548.5419999999995</v>
      </c>
      <c r="W585" s="117">
        <v>4822.6039999999994</v>
      </c>
      <c r="X585" s="117">
        <v>5291.5149999999994</v>
      </c>
      <c r="Y585" s="117">
        <v>5720.2939999999999</v>
      </c>
      <c r="Z585" s="117">
        <v>6329.0249999999996</v>
      </c>
      <c r="AA585" s="117">
        <v>6467.6459999999997</v>
      </c>
      <c r="AB585" s="117">
        <v>6274.0940000000001</v>
      </c>
      <c r="AC585" s="117">
        <v>6662.5559999999996</v>
      </c>
      <c r="AD585" s="117">
        <v>6631.7519999999995</v>
      </c>
      <c r="AE585" s="117">
        <v>7216.7370000000001</v>
      </c>
      <c r="AF585" s="117">
        <v>7686.6769999999997</v>
      </c>
      <c r="AG585" s="117">
        <v>8136.6509999999998</v>
      </c>
      <c r="AH585" s="117">
        <v>8025.41</v>
      </c>
      <c r="AI585" s="117">
        <v>7788.2781535192198</v>
      </c>
      <c r="AJ585" s="117">
        <v>7530.5503450522792</v>
      </c>
      <c r="AK585" s="117">
        <v>7249.0396416092244</v>
      </c>
      <c r="AL585" s="117">
        <v>6940.6040478470186</v>
      </c>
      <c r="AM585" s="117">
        <v>6602.025908281903</v>
      </c>
      <c r="AN585" s="117">
        <v>6229.9211890392671</v>
      </c>
      <c r="AO585" s="117">
        <v>5820.6675710894706</v>
      </c>
      <c r="AP585" s="117">
        <v>5370.3438578601999</v>
      </c>
      <c r="AQ585" s="117">
        <v>4874.6755771372827</v>
      </c>
      <c r="AR585" s="117">
        <v>4328.9832333481536</v>
      </c>
      <c r="AS585" s="117">
        <v>3728.130705166282</v>
      </c>
      <c r="AT585" s="107"/>
      <c r="AU585" s="107"/>
      <c r="AV585" s="89"/>
      <c r="AW585" s="89"/>
      <c r="AX585" s="89"/>
      <c r="AY585" s="89"/>
      <c r="AZ585" s="89"/>
      <c r="BA585" s="89"/>
      <c r="BB585" s="89"/>
      <c r="BC585" s="232"/>
      <c r="BD585" s="109">
        <v>120010</v>
      </c>
      <c r="BE585" s="114" t="s">
        <v>575</v>
      </c>
      <c r="BF585" s="147">
        <v>7966.1270383798055</v>
      </c>
      <c r="BG585" s="146">
        <v>7906.8440767596103</v>
      </c>
      <c r="BH585" s="146">
        <v>7847.5611151394151</v>
      </c>
      <c r="BI585" s="148">
        <v>7788.2781535192198</v>
      </c>
      <c r="BJ585" s="148">
        <v>7788.2781535192198</v>
      </c>
      <c r="BK585" s="117"/>
      <c r="BL585" s="89"/>
      <c r="BM585" s="89"/>
      <c r="BN585" s="89"/>
      <c r="BO585" s="117"/>
      <c r="BP585" s="117"/>
    </row>
    <row r="586" spans="1:68" ht="12.75" customHeight="1">
      <c r="A586" s="108"/>
      <c r="B586" s="109"/>
      <c r="C586" s="123" t="s">
        <v>577</v>
      </c>
      <c r="D586" s="123" t="s">
        <v>578</v>
      </c>
      <c r="E586" s="110"/>
      <c r="F586" s="71"/>
      <c r="G586" s="71"/>
      <c r="H586" s="71"/>
      <c r="I586" s="192"/>
      <c r="J586" s="154">
        <v>1.0154852888359971</v>
      </c>
      <c r="K586" s="154">
        <v>0.97816378886094857</v>
      </c>
      <c r="L586" s="154">
        <v>0.94962609391185637</v>
      </c>
      <c r="M586" s="154">
        <v>0.95070390734282839</v>
      </c>
      <c r="N586" s="154">
        <v>0.9684202877323681</v>
      </c>
      <c r="O586" s="154">
        <v>0.97679365991723599</v>
      </c>
      <c r="P586" s="154">
        <v>0.98008600825458192</v>
      </c>
      <c r="Q586" s="154">
        <v>0.97871223188196821</v>
      </c>
      <c r="R586" s="154">
        <v>0.98263655635870129</v>
      </c>
      <c r="S586" s="154">
        <v>0.9748269823629816</v>
      </c>
      <c r="T586" s="154">
        <v>0.96164170825591</v>
      </c>
      <c r="U586" s="154">
        <v>0.96324052807464866</v>
      </c>
      <c r="V586" s="154">
        <v>0.95639260074147336</v>
      </c>
      <c r="W586" s="154">
        <v>0.93930167713104395</v>
      </c>
      <c r="X586" s="154">
        <v>0.77961933644954273</v>
      </c>
      <c r="Y586" s="154">
        <v>0.77399190705863286</v>
      </c>
      <c r="Z586" s="154">
        <v>0.77899095898959281</v>
      </c>
      <c r="AA586" s="154">
        <v>0.76332979186204353</v>
      </c>
      <c r="AB586" s="154">
        <v>0.75665737562253854</v>
      </c>
      <c r="AC586" s="154">
        <v>0.76449452219178415</v>
      </c>
      <c r="AD586" s="154">
        <v>0.75649852196654088</v>
      </c>
      <c r="AE586" s="154">
        <v>0.76535308964374948</v>
      </c>
      <c r="AF586" s="154">
        <v>0.77453269391815638</v>
      </c>
      <c r="AG586" s="154">
        <v>0.77821618542941218</v>
      </c>
      <c r="AH586" s="154">
        <v>0.82997902768244558</v>
      </c>
      <c r="AI586" s="154">
        <v>0.90978879077301622</v>
      </c>
      <c r="AJ586" s="154">
        <v>1.0234381963658656</v>
      </c>
      <c r="AK586" s="154">
        <v>1.1986634585267324</v>
      </c>
      <c r="AL586" s="154">
        <v>1.5039890852590336</v>
      </c>
      <c r="AM586" s="154">
        <v>2.1681126766681014</v>
      </c>
      <c r="AN586" s="154">
        <v>4.7089059619066767</v>
      </c>
      <c r="AO586" s="154">
        <v>-10.251184540313805</v>
      </c>
      <c r="AP586" s="154">
        <v>-2.0302262551701897</v>
      </c>
      <c r="AQ586" s="154">
        <v>-0.98906259428431065</v>
      </c>
      <c r="AR586" s="154">
        <v>-0.58191335373052555</v>
      </c>
      <c r="AS586" s="154">
        <v>-0.36548679867937039</v>
      </c>
      <c r="AT586" s="118"/>
      <c r="AU586" s="118"/>
      <c r="AV586" s="71"/>
      <c r="AW586" s="71"/>
      <c r="AX586" s="71"/>
      <c r="AY586" s="71"/>
      <c r="AZ586" s="71"/>
      <c r="BA586" s="71"/>
      <c r="BB586" s="71"/>
      <c r="BC586" s="111"/>
      <c r="BD586" s="109"/>
      <c r="BE586" s="123"/>
      <c r="BF586" s="124"/>
      <c r="BG586" s="125"/>
      <c r="BH586" s="125"/>
      <c r="BI586" s="126"/>
      <c r="BJ586" s="126"/>
      <c r="BK586" s="107"/>
      <c r="BL586" s="71"/>
      <c r="BM586" s="71"/>
      <c r="BN586" s="71"/>
      <c r="BO586" s="154"/>
      <c r="BP586" s="154"/>
    </row>
    <row r="587" spans="1:68" ht="12.75" customHeight="1">
      <c r="A587" s="108"/>
      <c r="B587" s="109"/>
      <c r="C587" s="108"/>
      <c r="D587" s="108"/>
      <c r="E587" s="110"/>
      <c r="F587" s="71"/>
      <c r="G587" s="71"/>
      <c r="H587" s="71"/>
      <c r="I587" s="146"/>
      <c r="J587" s="142"/>
      <c r="K587" s="142"/>
      <c r="L587" s="142"/>
      <c r="M587" s="142"/>
      <c r="N587" s="142"/>
      <c r="O587" s="142"/>
      <c r="P587" s="142"/>
      <c r="Q587" s="142"/>
      <c r="R587" s="142"/>
      <c r="S587" s="142"/>
      <c r="T587" s="142"/>
      <c r="U587" s="142"/>
      <c r="V587" s="142"/>
      <c r="W587" s="142"/>
      <c r="X587" s="142"/>
      <c r="Y587" s="142"/>
      <c r="Z587" s="142"/>
      <c r="AA587" s="142"/>
      <c r="AB587" s="142"/>
      <c r="AC587" s="142"/>
      <c r="AD587" s="142"/>
      <c r="AE587" s="142"/>
      <c r="AF587" s="142"/>
      <c r="AG587" s="142"/>
      <c r="AH587" s="142"/>
      <c r="AI587" s="142"/>
      <c r="AJ587" s="142"/>
      <c r="AK587" s="142"/>
      <c r="AL587" s="142"/>
      <c r="AM587" s="142"/>
      <c r="AN587" s="142"/>
      <c r="AO587" s="142"/>
      <c r="AP587" s="142"/>
      <c r="AQ587" s="142"/>
      <c r="AR587" s="142"/>
      <c r="AS587" s="142"/>
      <c r="AT587" s="118"/>
      <c r="AU587" s="118"/>
      <c r="AV587" s="71"/>
      <c r="AW587" s="71"/>
      <c r="AX587" s="71"/>
      <c r="AY587" s="71"/>
      <c r="AZ587" s="71"/>
      <c r="BA587" s="71"/>
      <c r="BB587" s="71"/>
      <c r="BC587" s="111"/>
      <c r="BD587" s="109"/>
      <c r="BE587" s="108"/>
      <c r="BF587" s="112"/>
      <c r="BG587" s="71"/>
      <c r="BH587" s="71"/>
      <c r="BI587" s="113"/>
      <c r="BJ587" s="113"/>
      <c r="BK587" s="107"/>
      <c r="BL587" s="71"/>
      <c r="BM587" s="71"/>
      <c r="BN587" s="71"/>
      <c r="BO587" s="142"/>
      <c r="BP587" s="142"/>
    </row>
    <row r="588" spans="1:68" ht="12.75" customHeight="1">
      <c r="A588" s="108"/>
      <c r="B588" s="109">
        <v>120020</v>
      </c>
      <c r="C588" s="169" t="s">
        <v>579</v>
      </c>
      <c r="D588" s="169" t="s">
        <v>580</v>
      </c>
      <c r="E588" s="110"/>
      <c r="F588" s="89"/>
      <c r="G588" s="89"/>
      <c r="H588" s="89"/>
      <c r="I588" s="116"/>
      <c r="J588" s="117">
        <v>1632.01791</v>
      </c>
      <c r="K588" s="117">
        <v>2425.530855</v>
      </c>
      <c r="L588" s="117">
        <v>2444.3293349999999</v>
      </c>
      <c r="M588" s="117">
        <v>279.80604499999998</v>
      </c>
      <c r="N588" s="117">
        <v>545.79379999999992</v>
      </c>
      <c r="O588" s="117">
        <v>547.15302499999996</v>
      </c>
      <c r="P588" s="117">
        <v>553.67039999999997</v>
      </c>
      <c r="Q588" s="117">
        <v>554.75514999999996</v>
      </c>
      <c r="R588" s="117">
        <v>555.48609999999996</v>
      </c>
      <c r="S588" s="117">
        <v>557.27310499999999</v>
      </c>
      <c r="T588" s="117">
        <v>557.27310499999999</v>
      </c>
      <c r="U588" s="117">
        <v>557.27300000000002</v>
      </c>
      <c r="V588" s="117">
        <v>557.27300000000002</v>
      </c>
      <c r="W588" s="117">
        <v>557.27300000000002</v>
      </c>
      <c r="X588" s="117">
        <v>557.27300000000002</v>
      </c>
      <c r="Y588" s="117">
        <v>557.27300000000002</v>
      </c>
      <c r="Z588" s="117">
        <v>557.27300000000002</v>
      </c>
      <c r="AA588" s="117">
        <v>557.27300000000002</v>
      </c>
      <c r="AB588" s="117">
        <v>557.27300000000002</v>
      </c>
      <c r="AC588" s="117">
        <v>557.27300000000002</v>
      </c>
      <c r="AD588" s="117">
        <v>557.27300000000002</v>
      </c>
      <c r="AE588" s="117">
        <v>562.05200000000002</v>
      </c>
      <c r="AF588" s="117">
        <v>562.05200000000002</v>
      </c>
      <c r="AG588" s="117">
        <v>562.05200000000002</v>
      </c>
      <c r="AH588" s="117">
        <v>562.05200000000002</v>
      </c>
      <c r="AI588" s="117">
        <v>562.05200000000002</v>
      </c>
      <c r="AJ588" s="117">
        <v>562.05200000000002</v>
      </c>
      <c r="AK588" s="117">
        <v>562.05200000000002</v>
      </c>
      <c r="AL588" s="117">
        <v>562.05200000000002</v>
      </c>
      <c r="AM588" s="117">
        <v>562.05200000000002</v>
      </c>
      <c r="AN588" s="117">
        <v>562.05200000000002</v>
      </c>
      <c r="AO588" s="117">
        <v>562.05200000000002</v>
      </c>
      <c r="AP588" s="117">
        <v>562.05200000000002</v>
      </c>
      <c r="AQ588" s="117">
        <v>562.05200000000002</v>
      </c>
      <c r="AR588" s="117">
        <v>562.05200000000002</v>
      </c>
      <c r="AS588" s="117">
        <v>562.05200000000002</v>
      </c>
      <c r="AT588" s="118"/>
      <c r="AU588" s="118"/>
      <c r="AV588" s="71"/>
      <c r="AW588" s="71"/>
      <c r="AX588" s="71"/>
      <c r="AY588" s="71"/>
      <c r="AZ588" s="71"/>
      <c r="BA588" s="71"/>
      <c r="BB588" s="71"/>
      <c r="BC588" s="111"/>
      <c r="BD588" s="109">
        <v>120020</v>
      </c>
      <c r="BE588" s="169" t="s">
        <v>579</v>
      </c>
      <c r="BF588" s="147">
        <v>562.05200000000002</v>
      </c>
      <c r="BG588" s="146">
        <v>562.05200000000002</v>
      </c>
      <c r="BH588" s="146">
        <v>562.05200000000002</v>
      </c>
      <c r="BI588" s="148">
        <v>562.05200000000002</v>
      </c>
      <c r="BJ588" s="148">
        <v>562.05200000000002</v>
      </c>
      <c r="BK588" s="117"/>
      <c r="BL588" s="71"/>
      <c r="BM588" s="71"/>
      <c r="BN588" s="71"/>
      <c r="BO588" s="117"/>
      <c r="BP588" s="117"/>
    </row>
    <row r="589" spans="1:68" ht="12.75" customHeight="1">
      <c r="A589" s="108"/>
      <c r="B589" s="109">
        <v>120030</v>
      </c>
      <c r="C589" s="123" t="s">
        <v>581</v>
      </c>
      <c r="D589" s="123" t="s">
        <v>582</v>
      </c>
      <c r="E589" s="110"/>
      <c r="F589" s="71"/>
      <c r="G589" s="71"/>
      <c r="H589" s="71"/>
      <c r="I589" s="146"/>
      <c r="J589" s="142">
        <v>1605.2230949999998</v>
      </c>
      <c r="K589" s="142">
        <v>2421.0576000000001</v>
      </c>
      <c r="L589" s="142">
        <v>2439.85608</v>
      </c>
      <c r="M589" s="142">
        <v>279.31176499999998</v>
      </c>
      <c r="N589" s="142">
        <v>545.29952000000003</v>
      </c>
      <c r="O589" s="142">
        <v>546.65874499999995</v>
      </c>
      <c r="P589" s="142">
        <v>553.17611999999997</v>
      </c>
      <c r="Q589" s="142">
        <v>554.26086999999995</v>
      </c>
      <c r="R589" s="142">
        <v>554.99181999999996</v>
      </c>
      <c r="S589" s="142">
        <v>556.77882499999998</v>
      </c>
      <c r="T589" s="142">
        <v>556.77882499999998</v>
      </c>
      <c r="U589" s="142">
        <v>556.779</v>
      </c>
      <c r="V589" s="142">
        <v>556.779</v>
      </c>
      <c r="W589" s="142">
        <v>556.779</v>
      </c>
      <c r="X589" s="142">
        <v>556.779</v>
      </c>
      <c r="Y589" s="142">
        <v>556.779</v>
      </c>
      <c r="Z589" s="142">
        <v>556.77872000000002</v>
      </c>
      <c r="AA589" s="142">
        <v>556.779</v>
      </c>
      <c r="AB589" s="142">
        <v>556.779</v>
      </c>
      <c r="AC589" s="142">
        <v>556.779</v>
      </c>
      <c r="AD589" s="142">
        <v>556.779</v>
      </c>
      <c r="AE589" s="142">
        <v>556.779</v>
      </c>
      <c r="AF589" s="142">
        <v>556.77882499999998</v>
      </c>
      <c r="AG589" s="142">
        <v>556.77882499999998</v>
      </c>
      <c r="AH589" s="142">
        <v>556.77882499999998</v>
      </c>
      <c r="AI589" s="127">
        <v>556.77882499999998</v>
      </c>
      <c r="AJ589" s="127">
        <v>556.77882499999998</v>
      </c>
      <c r="AK589" s="127">
        <v>556.77882499999998</v>
      </c>
      <c r="AL589" s="127">
        <v>556.77882499999998</v>
      </c>
      <c r="AM589" s="127">
        <v>556.77882499999998</v>
      </c>
      <c r="AN589" s="127">
        <v>556.77882499999998</v>
      </c>
      <c r="AO589" s="127">
        <v>556.77882499999998</v>
      </c>
      <c r="AP589" s="127">
        <v>556.77882499999998</v>
      </c>
      <c r="AQ589" s="127">
        <v>556.77882499999998</v>
      </c>
      <c r="AR589" s="127">
        <v>556.77882499999998</v>
      </c>
      <c r="AS589" s="127">
        <v>556.77882499999998</v>
      </c>
      <c r="AT589" s="118"/>
      <c r="AU589" s="118"/>
      <c r="AV589" s="71"/>
      <c r="AW589" s="71"/>
      <c r="AX589" s="71"/>
      <c r="AY589" s="71"/>
      <c r="AZ589" s="71"/>
      <c r="BA589" s="71"/>
      <c r="BB589" s="71"/>
      <c r="BC589" s="111"/>
      <c r="BD589" s="109">
        <v>120030</v>
      </c>
      <c r="BE589" s="123" t="s">
        <v>581</v>
      </c>
      <c r="BF589" s="147">
        <v>556.77882499999998</v>
      </c>
      <c r="BG589" s="146">
        <v>556.77882499999998</v>
      </c>
      <c r="BH589" s="146">
        <v>556.77882499999998</v>
      </c>
      <c r="BI589" s="148">
        <v>556.77882499999998</v>
      </c>
      <c r="BJ589" s="148">
        <v>556.77882499999998</v>
      </c>
      <c r="BK589" s="117"/>
      <c r="BL589" s="71"/>
      <c r="BM589" s="71"/>
      <c r="BN589" s="71"/>
      <c r="BO589" s="142"/>
      <c r="BP589" s="127"/>
    </row>
    <row r="590" spans="1:68" ht="12.75" customHeight="1">
      <c r="A590" s="108"/>
      <c r="B590" s="109">
        <v>120040</v>
      </c>
      <c r="C590" s="123" t="s">
        <v>583</v>
      </c>
      <c r="D590" s="123" t="s">
        <v>584</v>
      </c>
      <c r="E590" s="110"/>
      <c r="F590" s="71"/>
      <c r="G590" s="71"/>
      <c r="H590" s="71"/>
      <c r="I590" s="146"/>
      <c r="J590" s="142">
        <v>26.794815</v>
      </c>
      <c r="K590" s="142">
        <v>4.473255</v>
      </c>
      <c r="L590" s="142">
        <v>4.473255</v>
      </c>
      <c r="M590" s="142">
        <v>0.49428</v>
      </c>
      <c r="N590" s="142">
        <v>0.49428</v>
      </c>
      <c r="O590" s="142">
        <v>0.49428</v>
      </c>
      <c r="P590" s="142">
        <v>0.49428</v>
      </c>
      <c r="Q590" s="142">
        <v>0.49428</v>
      </c>
      <c r="R590" s="142">
        <v>0.49428</v>
      </c>
      <c r="S590" s="142">
        <v>0.49428</v>
      </c>
      <c r="T590" s="142">
        <v>0.49428</v>
      </c>
      <c r="U590" s="142">
        <v>0.49399999999999999</v>
      </c>
      <c r="V590" s="142">
        <v>0.49399999999999999</v>
      </c>
      <c r="W590" s="142">
        <v>0.49399999999999999</v>
      </c>
      <c r="X590" s="142">
        <v>0.49399999999999999</v>
      </c>
      <c r="Y590" s="142">
        <v>0.49399999999999999</v>
      </c>
      <c r="Z590" s="142">
        <v>0.49428</v>
      </c>
      <c r="AA590" s="142">
        <v>0.49399999999999999</v>
      </c>
      <c r="AB590" s="142">
        <v>0.49399999999999999</v>
      </c>
      <c r="AC590" s="142">
        <v>0.49399999999999999</v>
      </c>
      <c r="AD590" s="142">
        <v>0.49399999999999999</v>
      </c>
      <c r="AE590" s="142">
        <v>5.2729999999999997</v>
      </c>
      <c r="AF590" s="142">
        <v>5.2731750000000002</v>
      </c>
      <c r="AG590" s="142">
        <v>5.2731750000000002</v>
      </c>
      <c r="AH590" s="142">
        <v>5.2731750000000002</v>
      </c>
      <c r="AI590" s="127">
        <v>5.2731750000000002</v>
      </c>
      <c r="AJ590" s="127">
        <v>5.2731750000000002</v>
      </c>
      <c r="AK590" s="127">
        <v>5.2731750000000002</v>
      </c>
      <c r="AL590" s="127">
        <v>5.2731750000000002</v>
      </c>
      <c r="AM590" s="127">
        <v>5.2731750000000002</v>
      </c>
      <c r="AN590" s="127">
        <v>5.2731750000000002</v>
      </c>
      <c r="AO590" s="127">
        <v>5.2731750000000002</v>
      </c>
      <c r="AP590" s="127">
        <v>5.2731750000000002</v>
      </c>
      <c r="AQ590" s="127">
        <v>5.2731750000000002</v>
      </c>
      <c r="AR590" s="127">
        <v>5.2731750000000002</v>
      </c>
      <c r="AS590" s="127">
        <v>5.2731750000000002</v>
      </c>
      <c r="AT590" s="118"/>
      <c r="AU590" s="118"/>
      <c r="AV590" s="71"/>
      <c r="AW590" s="71"/>
      <c r="AX590" s="71"/>
      <c r="AY590" s="71"/>
      <c r="AZ590" s="71"/>
      <c r="BA590" s="71"/>
      <c r="BB590" s="71"/>
      <c r="BC590" s="111"/>
      <c r="BD590" s="109">
        <v>120040</v>
      </c>
      <c r="BE590" s="123" t="s">
        <v>583</v>
      </c>
      <c r="BF590" s="147">
        <v>5.2731750000000002</v>
      </c>
      <c r="BG590" s="146">
        <v>5.2731750000000002</v>
      </c>
      <c r="BH590" s="146">
        <v>5.2731750000000002</v>
      </c>
      <c r="BI590" s="148">
        <v>5.2731750000000002</v>
      </c>
      <c r="BJ590" s="148">
        <v>5.2731750000000002</v>
      </c>
      <c r="BK590" s="117"/>
      <c r="BL590" s="71"/>
      <c r="BM590" s="71"/>
      <c r="BN590" s="71"/>
      <c r="BO590" s="142"/>
      <c r="BP590" s="127"/>
    </row>
    <row r="591" spans="1:68" ht="12.75" customHeight="1">
      <c r="A591" s="108"/>
      <c r="B591" s="109"/>
      <c r="C591" s="123"/>
      <c r="D591" s="123"/>
      <c r="E591" s="110"/>
      <c r="F591" s="71"/>
      <c r="G591" s="71"/>
      <c r="H591" s="71"/>
      <c r="I591" s="146"/>
      <c r="J591" s="142"/>
      <c r="K591" s="142"/>
      <c r="L591" s="142"/>
      <c r="M591" s="142"/>
      <c r="N591" s="142"/>
      <c r="O591" s="142"/>
      <c r="P591" s="142"/>
      <c r="Q591" s="142"/>
      <c r="R591" s="142"/>
      <c r="S591" s="142"/>
      <c r="T591" s="142"/>
      <c r="U591" s="142"/>
      <c r="V591" s="142"/>
      <c r="W591" s="142"/>
      <c r="X591" s="142"/>
      <c r="Y591" s="142"/>
      <c r="Z591" s="142"/>
      <c r="AA591" s="142"/>
      <c r="AB591" s="142"/>
      <c r="AC591" s="142"/>
      <c r="AD591" s="142"/>
      <c r="AE591" s="142"/>
      <c r="AF591" s="142"/>
      <c r="AG591" s="142"/>
      <c r="AH591" s="142"/>
      <c r="AI591" s="142"/>
      <c r="AJ591" s="142"/>
      <c r="AK591" s="142"/>
      <c r="AL591" s="142"/>
      <c r="AM591" s="142"/>
      <c r="AN591" s="142"/>
      <c r="AO591" s="142"/>
      <c r="AP591" s="142"/>
      <c r="AQ591" s="142"/>
      <c r="AR591" s="142"/>
      <c r="AS591" s="142"/>
      <c r="AT591" s="118"/>
      <c r="AU591" s="118"/>
      <c r="AV591" s="71"/>
      <c r="AW591" s="71"/>
      <c r="AX591" s="71"/>
      <c r="AY591" s="71"/>
      <c r="AZ591" s="71"/>
      <c r="BA591" s="71"/>
      <c r="BB591" s="71"/>
      <c r="BC591" s="111"/>
      <c r="BD591" s="109"/>
      <c r="BE591" s="123"/>
      <c r="BF591" s="112"/>
      <c r="BG591" s="71"/>
      <c r="BH591" s="71"/>
      <c r="BI591" s="113"/>
      <c r="BJ591" s="113"/>
      <c r="BK591" s="107"/>
      <c r="BL591" s="71"/>
      <c r="BM591" s="71"/>
      <c r="BN591" s="71"/>
      <c r="BO591" s="142"/>
      <c r="BP591" s="142"/>
    </row>
    <row r="592" spans="1:68" ht="12.75" customHeight="1">
      <c r="A592" s="108"/>
      <c r="B592" s="109">
        <v>120710</v>
      </c>
      <c r="C592" s="169" t="s">
        <v>585</v>
      </c>
      <c r="D592" s="169" t="s">
        <v>586</v>
      </c>
      <c r="E592" s="110"/>
      <c r="F592" s="89"/>
      <c r="G592" s="89"/>
      <c r="H592" s="89"/>
      <c r="I592" s="116"/>
      <c r="J592" s="117">
        <v>0</v>
      </c>
      <c r="K592" s="117">
        <v>0</v>
      </c>
      <c r="L592" s="117">
        <v>0</v>
      </c>
      <c r="M592" s="117">
        <v>0</v>
      </c>
      <c r="N592" s="117">
        <v>0</v>
      </c>
      <c r="O592" s="117">
        <v>0</v>
      </c>
      <c r="P592" s="117">
        <v>0</v>
      </c>
      <c r="Q592" s="117">
        <v>0</v>
      </c>
      <c r="R592" s="117">
        <v>0</v>
      </c>
      <c r="S592" s="117">
        <v>0</v>
      </c>
      <c r="T592" s="117">
        <v>0</v>
      </c>
      <c r="U592" s="117">
        <v>0</v>
      </c>
      <c r="V592" s="117">
        <v>0</v>
      </c>
      <c r="W592" s="117">
        <v>0</v>
      </c>
      <c r="X592" s="117">
        <v>0</v>
      </c>
      <c r="Y592" s="117">
        <v>0</v>
      </c>
      <c r="Z592" s="117">
        <v>0</v>
      </c>
      <c r="AA592" s="117">
        <v>0</v>
      </c>
      <c r="AB592" s="117">
        <v>0</v>
      </c>
      <c r="AC592" s="117">
        <v>0</v>
      </c>
      <c r="AD592" s="117">
        <v>0</v>
      </c>
      <c r="AE592" s="117">
        <v>0</v>
      </c>
      <c r="AF592" s="117">
        <v>0</v>
      </c>
      <c r="AG592" s="117">
        <v>0</v>
      </c>
      <c r="AH592" s="117">
        <v>0</v>
      </c>
      <c r="AI592" s="206">
        <v>0</v>
      </c>
      <c r="AJ592" s="206">
        <v>0</v>
      </c>
      <c r="AK592" s="206">
        <v>0</v>
      </c>
      <c r="AL592" s="206">
        <v>0</v>
      </c>
      <c r="AM592" s="206">
        <v>0</v>
      </c>
      <c r="AN592" s="206">
        <v>0</v>
      </c>
      <c r="AO592" s="206">
        <v>0</v>
      </c>
      <c r="AP592" s="206">
        <v>0</v>
      </c>
      <c r="AQ592" s="206">
        <v>0</v>
      </c>
      <c r="AR592" s="206">
        <v>0</v>
      </c>
      <c r="AS592" s="206">
        <v>0</v>
      </c>
      <c r="AT592" s="118"/>
      <c r="AU592" s="118"/>
      <c r="AV592" s="71"/>
      <c r="AW592" s="71"/>
      <c r="AX592" s="71"/>
      <c r="AY592" s="71"/>
      <c r="AZ592" s="71"/>
      <c r="BA592" s="71"/>
      <c r="BB592" s="71"/>
      <c r="BC592" s="111"/>
      <c r="BD592" s="109">
        <v>120710</v>
      </c>
      <c r="BE592" s="169" t="s">
        <v>585</v>
      </c>
      <c r="BF592" s="147">
        <v>0</v>
      </c>
      <c r="BG592" s="146">
        <v>0</v>
      </c>
      <c r="BH592" s="146">
        <v>0</v>
      </c>
      <c r="BI592" s="148">
        <v>0</v>
      </c>
      <c r="BJ592" s="148">
        <v>0</v>
      </c>
      <c r="BK592" s="117"/>
      <c r="BL592" s="71"/>
      <c r="BM592" s="71"/>
      <c r="BN592" s="71"/>
      <c r="BO592" s="117"/>
      <c r="BP592" s="206"/>
    </row>
    <row r="593" spans="1:68" ht="12.75" customHeight="1">
      <c r="A593" s="108"/>
      <c r="B593" s="109"/>
      <c r="C593" s="123"/>
      <c r="D593" s="123"/>
      <c r="E593" s="110"/>
      <c r="F593" s="71"/>
      <c r="G593" s="71"/>
      <c r="H593" s="71"/>
      <c r="I593" s="146"/>
      <c r="J593" s="142"/>
      <c r="K593" s="142"/>
      <c r="L593" s="142"/>
      <c r="M593" s="142"/>
      <c r="N593" s="142"/>
      <c r="O593" s="142"/>
      <c r="P593" s="142"/>
      <c r="Q593" s="142"/>
      <c r="R593" s="142"/>
      <c r="S593" s="142"/>
      <c r="T593" s="142"/>
      <c r="U593" s="142"/>
      <c r="V593" s="142"/>
      <c r="W593" s="142"/>
      <c r="X593" s="142"/>
      <c r="Y593" s="142"/>
      <c r="Z593" s="142"/>
      <c r="AA593" s="142"/>
      <c r="AB593" s="142"/>
      <c r="AC593" s="142"/>
      <c r="AD593" s="142"/>
      <c r="AE593" s="142"/>
      <c r="AF593" s="142"/>
      <c r="AG593" s="142"/>
      <c r="AH593" s="142"/>
      <c r="AI593" s="142"/>
      <c r="AJ593" s="142"/>
      <c r="AK593" s="142"/>
      <c r="AL593" s="142"/>
      <c r="AM593" s="142"/>
      <c r="AN593" s="142"/>
      <c r="AO593" s="142"/>
      <c r="AP593" s="142"/>
      <c r="AQ593" s="142"/>
      <c r="AR593" s="142"/>
      <c r="AS593" s="142"/>
      <c r="AT593" s="118"/>
      <c r="AU593" s="118"/>
      <c r="AV593" s="71"/>
      <c r="AW593" s="71"/>
      <c r="AX593" s="71"/>
      <c r="AY593" s="71"/>
      <c r="AZ593" s="71"/>
      <c r="BA593" s="71"/>
      <c r="BB593" s="71"/>
      <c r="BC593" s="216"/>
      <c r="BD593" s="217"/>
      <c r="BE593" s="233"/>
      <c r="BF593" s="112"/>
      <c r="BG593" s="71"/>
      <c r="BH593" s="71"/>
      <c r="BI593" s="113"/>
      <c r="BJ593" s="113"/>
      <c r="BK593" s="107"/>
      <c r="BL593" s="71"/>
      <c r="BM593" s="71"/>
      <c r="BN593" s="71"/>
      <c r="BO593" s="142"/>
      <c r="BP593" s="142"/>
    </row>
    <row r="594" spans="1:68" ht="12.75" customHeight="1">
      <c r="A594" s="108"/>
      <c r="B594" s="109">
        <v>120050</v>
      </c>
      <c r="C594" s="169" t="s">
        <v>587</v>
      </c>
      <c r="D594" s="169" t="s">
        <v>588</v>
      </c>
      <c r="E594" s="110"/>
      <c r="F594" s="89"/>
      <c r="G594" s="89"/>
      <c r="H594" s="89"/>
      <c r="I594" s="116"/>
      <c r="J594" s="117">
        <v>3.3520000000000001E-2</v>
      </c>
      <c r="K594" s="117">
        <v>0</v>
      </c>
      <c r="L594" s="117">
        <v>0</v>
      </c>
      <c r="M594" s="117">
        <v>818.28637700000002</v>
      </c>
      <c r="N594" s="117">
        <v>744.70385799999997</v>
      </c>
      <c r="O594" s="117">
        <v>751.20621999999992</v>
      </c>
      <c r="P594" s="117">
        <v>784.14844299999993</v>
      </c>
      <c r="Q594" s="117">
        <v>789.40777600000001</v>
      </c>
      <c r="R594" s="117">
        <v>807.469022</v>
      </c>
      <c r="S594" s="117">
        <v>828.18133699999998</v>
      </c>
      <c r="T594" s="117">
        <v>828.18133699999998</v>
      </c>
      <c r="U594" s="117">
        <v>828.18099999999993</v>
      </c>
      <c r="V594" s="117">
        <v>830.33999999999992</v>
      </c>
      <c r="W594" s="117">
        <v>830.58100000000002</v>
      </c>
      <c r="X594" s="117">
        <v>1028.8029999999999</v>
      </c>
      <c r="Y594" s="117">
        <v>1039.6849999999999</v>
      </c>
      <c r="Z594" s="117">
        <v>1039.6849999999999</v>
      </c>
      <c r="AA594" s="117">
        <v>1032.412</v>
      </c>
      <c r="AB594" s="117">
        <v>1003.641</v>
      </c>
      <c r="AC594" s="117">
        <v>1019.4749999999999</v>
      </c>
      <c r="AD594" s="117">
        <v>1019.169</v>
      </c>
      <c r="AE594" s="117">
        <v>1098.1579999999999</v>
      </c>
      <c r="AF594" s="117">
        <v>1095.3239999999998</v>
      </c>
      <c r="AG594" s="117">
        <v>1095.3239999999998</v>
      </c>
      <c r="AH594" s="117">
        <v>1095.31</v>
      </c>
      <c r="AI594" s="117">
        <v>1095.31</v>
      </c>
      <c r="AJ594" s="117">
        <v>1095.31</v>
      </c>
      <c r="AK594" s="117">
        <v>1095.31</v>
      </c>
      <c r="AL594" s="117">
        <v>1095.31</v>
      </c>
      <c r="AM594" s="117">
        <v>1095.31</v>
      </c>
      <c r="AN594" s="117">
        <v>1095.31</v>
      </c>
      <c r="AO594" s="117">
        <v>1095.31</v>
      </c>
      <c r="AP594" s="117">
        <v>1095.31</v>
      </c>
      <c r="AQ594" s="117">
        <v>1095.31</v>
      </c>
      <c r="AR594" s="117">
        <v>1095.31</v>
      </c>
      <c r="AS594" s="117">
        <v>1095.31</v>
      </c>
      <c r="AT594" s="118"/>
      <c r="AU594" s="118"/>
      <c r="AV594" s="71"/>
      <c r="AW594" s="71"/>
      <c r="AX594" s="71"/>
      <c r="AY594" s="71"/>
      <c r="AZ594" s="71"/>
      <c r="BA594" s="71"/>
      <c r="BB594" s="71"/>
      <c r="BC594" s="111"/>
      <c r="BD594" s="109">
        <v>120050</v>
      </c>
      <c r="BE594" s="169" t="s">
        <v>587</v>
      </c>
      <c r="BF594" s="147">
        <v>1095.31</v>
      </c>
      <c r="BG594" s="146">
        <v>1095.31</v>
      </c>
      <c r="BH594" s="146">
        <v>1095.31</v>
      </c>
      <c r="BI594" s="148">
        <v>1095.31</v>
      </c>
      <c r="BJ594" s="148">
        <v>1095.31</v>
      </c>
      <c r="BK594" s="117"/>
      <c r="BL594" s="71"/>
      <c r="BM594" s="71"/>
      <c r="BN594" s="71"/>
      <c r="BO594" s="117"/>
      <c r="BP594" s="117"/>
    </row>
    <row r="595" spans="1:68" ht="12.75" customHeight="1">
      <c r="A595" s="108"/>
      <c r="B595" s="109">
        <v>120060</v>
      </c>
      <c r="C595" s="123" t="s">
        <v>589</v>
      </c>
      <c r="D595" s="123" t="s">
        <v>590</v>
      </c>
      <c r="E595" s="110"/>
      <c r="F595" s="71"/>
      <c r="G595" s="71"/>
      <c r="H595" s="71"/>
      <c r="I595" s="146"/>
      <c r="J595" s="142">
        <v>0</v>
      </c>
      <c r="K595" s="142">
        <v>0</v>
      </c>
      <c r="L595" s="142">
        <v>0</v>
      </c>
      <c r="M595" s="142">
        <v>0</v>
      </c>
      <c r="N595" s="142">
        <v>211.50699999999998</v>
      </c>
      <c r="O595" s="142">
        <v>0</v>
      </c>
      <c r="P595" s="142">
        <v>0</v>
      </c>
      <c r="Q595" s="142">
        <v>0</v>
      </c>
      <c r="R595" s="142">
        <v>268.99799999999999</v>
      </c>
      <c r="S595" s="142">
        <v>287.48099999999999</v>
      </c>
      <c r="T595" s="142">
        <v>287.48099999999999</v>
      </c>
      <c r="U595" s="142">
        <v>287.48099999999999</v>
      </c>
      <c r="V595" s="142">
        <v>287.48099999999999</v>
      </c>
      <c r="W595" s="142">
        <v>287.48099999999999</v>
      </c>
      <c r="X595" s="142">
        <v>287.48099999999999</v>
      </c>
      <c r="Y595" s="142">
        <v>287.48099999999999</v>
      </c>
      <c r="Z595" s="142">
        <v>287.48099999999999</v>
      </c>
      <c r="AA595" s="142">
        <v>287.48099999999999</v>
      </c>
      <c r="AB595" s="142">
        <v>287.48099999999999</v>
      </c>
      <c r="AC595" s="142">
        <v>287.48099999999999</v>
      </c>
      <c r="AD595" s="142">
        <v>287.48099999999999</v>
      </c>
      <c r="AE595" s="142">
        <v>366.46999999999997</v>
      </c>
      <c r="AF595" s="142">
        <v>366.46999999999997</v>
      </c>
      <c r="AG595" s="142">
        <v>366.46999999999997</v>
      </c>
      <c r="AH595" s="142">
        <v>366.46999999999997</v>
      </c>
      <c r="AI595" s="172">
        <v>366.46999999999997</v>
      </c>
      <c r="AJ595" s="172">
        <v>366.46999999999997</v>
      </c>
      <c r="AK595" s="172">
        <v>366.46999999999997</v>
      </c>
      <c r="AL595" s="172">
        <v>366.46999999999997</v>
      </c>
      <c r="AM595" s="172">
        <v>366.46999999999997</v>
      </c>
      <c r="AN595" s="172">
        <v>366.46999999999997</v>
      </c>
      <c r="AO595" s="172">
        <v>366.46999999999997</v>
      </c>
      <c r="AP595" s="172">
        <v>366.46999999999997</v>
      </c>
      <c r="AQ595" s="172">
        <v>366.46999999999997</v>
      </c>
      <c r="AR595" s="172">
        <v>366.46999999999997</v>
      </c>
      <c r="AS595" s="172">
        <v>366.46999999999997</v>
      </c>
      <c r="AT595" s="118"/>
      <c r="AU595" s="118"/>
      <c r="AV595" s="71"/>
      <c r="AW595" s="71"/>
      <c r="AX595" s="71"/>
      <c r="AY595" s="71"/>
      <c r="AZ595" s="71"/>
      <c r="BA595" s="71"/>
      <c r="BB595" s="71"/>
      <c r="BC595" s="111"/>
      <c r="BD595" s="109">
        <v>120060</v>
      </c>
      <c r="BE595" s="123" t="s">
        <v>589</v>
      </c>
      <c r="BF595" s="147">
        <v>366.46999999999997</v>
      </c>
      <c r="BG595" s="146">
        <v>366.46999999999997</v>
      </c>
      <c r="BH595" s="146">
        <v>366.46999999999997</v>
      </c>
      <c r="BI595" s="148">
        <v>366.46999999999997</v>
      </c>
      <c r="BJ595" s="148">
        <v>366.46999999999997</v>
      </c>
      <c r="BK595" s="117"/>
      <c r="BL595" s="71"/>
      <c r="BM595" s="71"/>
      <c r="BN595" s="71"/>
      <c r="BO595" s="142"/>
      <c r="BP595" s="172"/>
    </row>
    <row r="596" spans="1:68" ht="12.75" customHeight="1">
      <c r="A596" s="108"/>
      <c r="B596" s="109">
        <v>120051</v>
      </c>
      <c r="C596" s="123" t="s">
        <v>433</v>
      </c>
      <c r="D596" s="123" t="s">
        <v>167</v>
      </c>
      <c r="E596" s="110"/>
      <c r="F596" s="71"/>
      <c r="G596" s="71"/>
      <c r="H596" s="71"/>
      <c r="I596" s="146"/>
      <c r="J596" s="142">
        <v>3.3520000000000001E-2</v>
      </c>
      <c r="K596" s="142">
        <v>0</v>
      </c>
      <c r="L596" s="142">
        <v>0</v>
      </c>
      <c r="M596" s="142">
        <v>818.28637700000002</v>
      </c>
      <c r="N596" s="142">
        <v>533.19685800000002</v>
      </c>
      <c r="O596" s="142">
        <v>751.20621999999992</v>
      </c>
      <c r="P596" s="142">
        <v>784.14844299999993</v>
      </c>
      <c r="Q596" s="142">
        <v>789.40777600000001</v>
      </c>
      <c r="R596" s="142">
        <v>538.47102199999995</v>
      </c>
      <c r="S596" s="142">
        <v>540.70033699999999</v>
      </c>
      <c r="T596" s="142">
        <v>540.70033699999999</v>
      </c>
      <c r="U596" s="142">
        <v>540.69999999999993</v>
      </c>
      <c r="V596" s="142">
        <v>542.85899999999992</v>
      </c>
      <c r="W596" s="142">
        <v>543.1</v>
      </c>
      <c r="X596" s="142">
        <v>741.32199999999989</v>
      </c>
      <c r="Y596" s="142">
        <v>752.20399999999995</v>
      </c>
      <c r="Z596" s="142">
        <v>752.20399999999995</v>
      </c>
      <c r="AA596" s="142">
        <v>744.93100000000004</v>
      </c>
      <c r="AB596" s="142">
        <v>716.16</v>
      </c>
      <c r="AC596" s="142">
        <v>731.99399999999991</v>
      </c>
      <c r="AD596" s="142">
        <v>731.68799999999999</v>
      </c>
      <c r="AE596" s="142">
        <v>731.68799999999987</v>
      </c>
      <c r="AF596" s="142">
        <v>728.85399999999981</v>
      </c>
      <c r="AG596" s="142">
        <v>728.85399999999981</v>
      </c>
      <c r="AH596" s="142">
        <v>728.83999999999992</v>
      </c>
      <c r="AI596" s="172">
        <v>728.83999999999992</v>
      </c>
      <c r="AJ596" s="172">
        <v>728.83999999999992</v>
      </c>
      <c r="AK596" s="172">
        <v>728.83999999999992</v>
      </c>
      <c r="AL596" s="172">
        <v>728.83999999999992</v>
      </c>
      <c r="AM596" s="172">
        <v>728.83999999999992</v>
      </c>
      <c r="AN596" s="172">
        <v>728.83999999999992</v>
      </c>
      <c r="AO596" s="172">
        <v>728.83999999999992</v>
      </c>
      <c r="AP596" s="172">
        <v>728.83999999999992</v>
      </c>
      <c r="AQ596" s="172">
        <v>728.83999999999992</v>
      </c>
      <c r="AR596" s="172">
        <v>728.83999999999992</v>
      </c>
      <c r="AS596" s="172">
        <v>728.83999999999992</v>
      </c>
      <c r="AT596" s="118"/>
      <c r="AU596" s="118"/>
      <c r="AV596" s="71"/>
      <c r="AW596" s="71"/>
      <c r="AX596" s="71"/>
      <c r="AY596" s="71"/>
      <c r="AZ596" s="71"/>
      <c r="BA596" s="71"/>
      <c r="BB596" s="71"/>
      <c r="BC596" s="111"/>
      <c r="BD596" s="109">
        <v>120051</v>
      </c>
      <c r="BE596" s="123" t="s">
        <v>433</v>
      </c>
      <c r="BF596" s="147">
        <v>728.83999999999992</v>
      </c>
      <c r="BG596" s="146">
        <v>728.83999999999992</v>
      </c>
      <c r="BH596" s="146">
        <v>728.83999999999992</v>
      </c>
      <c r="BI596" s="148">
        <v>728.83999999999992</v>
      </c>
      <c r="BJ596" s="148">
        <v>728.83999999999992</v>
      </c>
      <c r="BK596" s="117"/>
      <c r="BL596" s="71"/>
      <c r="BM596" s="71"/>
      <c r="BN596" s="71"/>
      <c r="BO596" s="142"/>
      <c r="BP596" s="172"/>
    </row>
    <row r="597" spans="1:68" ht="12.75" customHeight="1">
      <c r="A597" s="108"/>
      <c r="B597" s="109"/>
      <c r="C597" s="123"/>
      <c r="D597" s="123"/>
      <c r="E597" s="110"/>
      <c r="F597" s="71"/>
      <c r="G597" s="71"/>
      <c r="H597" s="71"/>
      <c r="I597" s="146"/>
      <c r="J597" s="142"/>
      <c r="K597" s="142"/>
      <c r="L597" s="142"/>
      <c r="M597" s="142"/>
      <c r="N597" s="142"/>
      <c r="O597" s="142"/>
      <c r="P597" s="142"/>
      <c r="Q597" s="142"/>
      <c r="R597" s="142"/>
      <c r="S597" s="142"/>
      <c r="T597" s="142"/>
      <c r="U597" s="142"/>
      <c r="V597" s="142"/>
      <c r="W597" s="142"/>
      <c r="X597" s="142"/>
      <c r="Y597" s="142"/>
      <c r="Z597" s="142"/>
      <c r="AA597" s="142"/>
      <c r="AB597" s="142"/>
      <c r="AC597" s="142"/>
      <c r="AD597" s="142"/>
      <c r="AE597" s="142"/>
      <c r="AF597" s="142"/>
      <c r="AG597" s="142"/>
      <c r="AH597" s="142"/>
      <c r="AI597" s="142"/>
      <c r="AJ597" s="142"/>
      <c r="AK597" s="142"/>
      <c r="AL597" s="142"/>
      <c r="AM597" s="142"/>
      <c r="AN597" s="142"/>
      <c r="AO597" s="142"/>
      <c r="AP597" s="142"/>
      <c r="AQ597" s="142"/>
      <c r="AR597" s="142"/>
      <c r="AS597" s="142"/>
      <c r="AT597" s="118"/>
      <c r="AU597" s="118"/>
      <c r="AV597" s="71"/>
      <c r="AW597" s="71"/>
      <c r="AX597" s="71"/>
      <c r="AY597" s="71"/>
      <c r="AZ597" s="71"/>
      <c r="BA597" s="71"/>
      <c r="BB597" s="71"/>
      <c r="BC597" s="111"/>
      <c r="BD597" s="109"/>
      <c r="BE597" s="123"/>
      <c r="BF597" s="112"/>
      <c r="BG597" s="71"/>
      <c r="BH597" s="71"/>
      <c r="BI597" s="113"/>
      <c r="BJ597" s="113"/>
      <c r="BK597" s="107"/>
      <c r="BL597" s="71"/>
      <c r="BM597" s="71"/>
      <c r="BN597" s="71"/>
      <c r="BO597" s="142"/>
      <c r="BP597" s="142"/>
    </row>
    <row r="598" spans="1:68" ht="12.75" customHeight="1">
      <c r="A598" s="108"/>
      <c r="B598" s="109">
        <v>120210</v>
      </c>
      <c r="C598" s="169" t="s">
        <v>591</v>
      </c>
      <c r="D598" s="169" t="s">
        <v>592</v>
      </c>
      <c r="E598" s="110"/>
      <c r="F598" s="89"/>
      <c r="G598" s="89"/>
      <c r="H598" s="89"/>
      <c r="I598" s="116"/>
      <c r="J598" s="117">
        <v>-2.0661000000433916E-2</v>
      </c>
      <c r="K598" s="117">
        <v>209.55986699999991</v>
      </c>
      <c r="L598" s="117">
        <v>194.78247000000019</v>
      </c>
      <c r="M598" s="117">
        <v>112.25665199999992</v>
      </c>
      <c r="N598" s="117">
        <v>42.650709999999997</v>
      </c>
      <c r="O598" s="117">
        <v>34.82028499999997</v>
      </c>
      <c r="P598" s="117">
        <v>0.3640179999999944</v>
      </c>
      <c r="Q598" s="117">
        <v>2.176196999999803</v>
      </c>
      <c r="R598" s="117">
        <v>-3.2501800000005687</v>
      </c>
      <c r="S598" s="117">
        <v>-4.2222339999998582</v>
      </c>
      <c r="T598" s="117">
        <v>-5.1617899999994847</v>
      </c>
      <c r="U598" s="117">
        <v>-5.3719999999999573</v>
      </c>
      <c r="V598" s="117">
        <v>-4.1660000000003663</v>
      </c>
      <c r="W598" s="117">
        <v>-4.2610000000005357</v>
      </c>
      <c r="X598" s="117">
        <v>-4.2610000000001946</v>
      </c>
      <c r="Y598" s="117">
        <v>-4.2609999999992851</v>
      </c>
      <c r="Z598" s="117">
        <v>-4.2609999999995125</v>
      </c>
      <c r="AA598" s="117">
        <v>-4.2609999999999673</v>
      </c>
      <c r="AB598" s="117">
        <v>-5.710999999999558</v>
      </c>
      <c r="AC598" s="117">
        <v>-5.7109999999997854</v>
      </c>
      <c r="AD598" s="117">
        <v>-5.7109999999997854</v>
      </c>
      <c r="AE598" s="117">
        <v>-5.7109999999993306</v>
      </c>
      <c r="AF598" s="117">
        <v>-5.7109999999997854</v>
      </c>
      <c r="AG598" s="117">
        <v>-5.7109999999997854</v>
      </c>
      <c r="AH598" s="117">
        <v>-5.7109999999986485</v>
      </c>
      <c r="AI598" s="117">
        <v>-5.7109999999986485</v>
      </c>
      <c r="AJ598" s="117">
        <v>-5.7109999999986485</v>
      </c>
      <c r="AK598" s="117">
        <v>-5.7109999999986485</v>
      </c>
      <c r="AL598" s="117">
        <v>-5.7109999999986485</v>
      </c>
      <c r="AM598" s="117">
        <v>-5.7109999999986485</v>
      </c>
      <c r="AN598" s="117">
        <v>-5.7109999999986485</v>
      </c>
      <c r="AO598" s="117">
        <v>-5.7109999999986485</v>
      </c>
      <c r="AP598" s="117">
        <v>-5.7109999999986485</v>
      </c>
      <c r="AQ598" s="117">
        <v>-5.7109999999986485</v>
      </c>
      <c r="AR598" s="117">
        <v>-5.7109999999986485</v>
      </c>
      <c r="AS598" s="117">
        <v>-5.7109999999986485</v>
      </c>
      <c r="AT598" s="118"/>
      <c r="AU598" s="118"/>
      <c r="AV598" s="71"/>
      <c r="AW598" s="71"/>
      <c r="AX598" s="71"/>
      <c r="AY598" s="71"/>
      <c r="AZ598" s="71"/>
      <c r="BA598" s="71"/>
      <c r="BB598" s="71"/>
      <c r="BC598" s="111"/>
      <c r="BD598" s="109">
        <v>120210</v>
      </c>
      <c r="BE598" s="169" t="s">
        <v>591</v>
      </c>
      <c r="BF598" s="147">
        <v>-5.7109999999986485</v>
      </c>
      <c r="BG598" s="146">
        <v>-5.7109999999986485</v>
      </c>
      <c r="BH598" s="146">
        <v>-5.7109999999986485</v>
      </c>
      <c r="BI598" s="148">
        <v>-5.7109999999986485</v>
      </c>
      <c r="BJ598" s="148">
        <v>-5.7109999999986485</v>
      </c>
      <c r="BK598" s="117"/>
      <c r="BL598" s="71"/>
      <c r="BM598" s="71"/>
      <c r="BN598" s="71"/>
      <c r="BO598" s="117"/>
      <c r="BP598" s="117"/>
    </row>
    <row r="599" spans="1:68" ht="12.75" customHeight="1">
      <c r="A599" s="108"/>
      <c r="B599" s="109">
        <v>120220</v>
      </c>
      <c r="C599" s="123" t="s">
        <v>593</v>
      </c>
      <c r="D599" s="123" t="s">
        <v>594</v>
      </c>
      <c r="E599" s="110"/>
      <c r="F599" s="71"/>
      <c r="G599" s="71"/>
      <c r="H599" s="71"/>
      <c r="I599" s="146"/>
      <c r="J599" s="142">
        <v>0</v>
      </c>
      <c r="K599" s="142">
        <v>0</v>
      </c>
      <c r="L599" s="142">
        <v>0</v>
      </c>
      <c r="M599" s="142">
        <v>-0.80544399999999994</v>
      </c>
      <c r="N599" s="142">
        <v>0</v>
      </c>
      <c r="O599" s="142">
        <v>0</v>
      </c>
      <c r="P599" s="142">
        <v>0</v>
      </c>
      <c r="Q599" s="142">
        <v>0</v>
      </c>
      <c r="R599" s="142">
        <v>0</v>
      </c>
      <c r="S599" s="142">
        <v>0</v>
      </c>
      <c r="T599" s="142">
        <v>0</v>
      </c>
      <c r="U599" s="142">
        <v>0</v>
      </c>
      <c r="V599" s="142">
        <v>0</v>
      </c>
      <c r="W599" s="142">
        <v>0</v>
      </c>
      <c r="X599" s="142">
        <v>0</v>
      </c>
      <c r="Y599" s="142">
        <v>0</v>
      </c>
      <c r="Z599" s="142">
        <v>0</v>
      </c>
      <c r="AA599" s="142">
        <v>0</v>
      </c>
      <c r="AB599" s="142">
        <v>0</v>
      </c>
      <c r="AC599" s="142">
        <v>0</v>
      </c>
      <c r="AD599" s="142">
        <v>0</v>
      </c>
      <c r="AE599" s="142">
        <v>0</v>
      </c>
      <c r="AF599" s="142">
        <v>0</v>
      </c>
      <c r="AG599" s="142">
        <v>0</v>
      </c>
      <c r="AH599" s="142">
        <v>0</v>
      </c>
      <c r="AI599" s="172">
        <v>0</v>
      </c>
      <c r="AJ599" s="172">
        <v>0</v>
      </c>
      <c r="AK599" s="172">
        <v>0</v>
      </c>
      <c r="AL599" s="172">
        <v>0</v>
      </c>
      <c r="AM599" s="172">
        <v>0</v>
      </c>
      <c r="AN599" s="172">
        <v>0</v>
      </c>
      <c r="AO599" s="172">
        <v>0</v>
      </c>
      <c r="AP599" s="172">
        <v>0</v>
      </c>
      <c r="AQ599" s="172">
        <v>0</v>
      </c>
      <c r="AR599" s="172">
        <v>0</v>
      </c>
      <c r="AS599" s="172">
        <v>0</v>
      </c>
      <c r="AT599" s="118"/>
      <c r="AU599" s="118"/>
      <c r="AV599" s="71"/>
      <c r="AW599" s="71"/>
      <c r="AX599" s="71"/>
      <c r="AY599" s="71"/>
      <c r="AZ599" s="71"/>
      <c r="BA599" s="71"/>
      <c r="BB599" s="71"/>
      <c r="BC599" s="111"/>
      <c r="BD599" s="109">
        <v>120220</v>
      </c>
      <c r="BE599" s="123" t="s">
        <v>593</v>
      </c>
      <c r="BF599" s="147">
        <v>0</v>
      </c>
      <c r="BG599" s="146">
        <v>0</v>
      </c>
      <c r="BH599" s="146">
        <v>0</v>
      </c>
      <c r="BI599" s="148">
        <v>0</v>
      </c>
      <c r="BJ599" s="148">
        <v>0</v>
      </c>
      <c r="BK599" s="117"/>
      <c r="BL599" s="71"/>
      <c r="BM599" s="71"/>
      <c r="BN599" s="71"/>
      <c r="BO599" s="142"/>
      <c r="BP599" s="172"/>
    </row>
    <row r="600" spans="1:68" ht="12.75" customHeight="1">
      <c r="A600" s="108"/>
      <c r="B600" s="109">
        <v>120211</v>
      </c>
      <c r="C600" s="123" t="s">
        <v>433</v>
      </c>
      <c r="D600" s="123" t="s">
        <v>167</v>
      </c>
      <c r="E600" s="110"/>
      <c r="F600" s="71"/>
      <c r="G600" s="71"/>
      <c r="H600" s="71"/>
      <c r="I600" s="146"/>
      <c r="J600" s="142">
        <v>-2.0661000000433916E-2</v>
      </c>
      <c r="K600" s="142">
        <v>209.55986699999991</v>
      </c>
      <c r="L600" s="142">
        <v>194.78247000000019</v>
      </c>
      <c r="M600" s="142">
        <v>113.06209599999991</v>
      </c>
      <c r="N600" s="142">
        <v>42.650709999999997</v>
      </c>
      <c r="O600" s="142">
        <v>34.82028499999997</v>
      </c>
      <c r="P600" s="142">
        <v>0.3640179999999944</v>
      </c>
      <c r="Q600" s="142">
        <v>2.176196999999803</v>
      </c>
      <c r="R600" s="142">
        <v>-3.2501800000005687</v>
      </c>
      <c r="S600" s="142">
        <v>-4.2222339999998582</v>
      </c>
      <c r="T600" s="142">
        <v>-5.1617899999994847</v>
      </c>
      <c r="U600" s="142">
        <v>-5.3719999999999573</v>
      </c>
      <c r="V600" s="142">
        <v>-4.1660000000003663</v>
      </c>
      <c r="W600" s="142">
        <v>-4.2610000000005357</v>
      </c>
      <c r="X600" s="142">
        <v>-4.2610000000001946</v>
      </c>
      <c r="Y600" s="142">
        <v>-4.2609999999992851</v>
      </c>
      <c r="Z600" s="142">
        <v>-4.2609999999995125</v>
      </c>
      <c r="AA600" s="142">
        <v>-4.2609999999999673</v>
      </c>
      <c r="AB600" s="142">
        <v>-5.710999999999558</v>
      </c>
      <c r="AC600" s="142">
        <v>-5.7109999999997854</v>
      </c>
      <c r="AD600" s="142">
        <v>-5.7109999999997854</v>
      </c>
      <c r="AE600" s="142">
        <v>-5.7109999999993306</v>
      </c>
      <c r="AF600" s="142">
        <v>-5.7109999999997854</v>
      </c>
      <c r="AG600" s="142">
        <v>-5.7109999999997854</v>
      </c>
      <c r="AH600" s="142">
        <v>-5.7109999999986485</v>
      </c>
      <c r="AI600" s="172">
        <v>-5.7109999999986485</v>
      </c>
      <c r="AJ600" s="172">
        <v>-5.7109999999986485</v>
      </c>
      <c r="AK600" s="172">
        <v>-5.7109999999986485</v>
      </c>
      <c r="AL600" s="172">
        <v>-5.7109999999986485</v>
      </c>
      <c r="AM600" s="172">
        <v>-5.7109999999986485</v>
      </c>
      <c r="AN600" s="172">
        <v>-5.7109999999986485</v>
      </c>
      <c r="AO600" s="172">
        <v>-5.7109999999986485</v>
      </c>
      <c r="AP600" s="172">
        <v>-5.7109999999986485</v>
      </c>
      <c r="AQ600" s="172">
        <v>-5.7109999999986485</v>
      </c>
      <c r="AR600" s="172">
        <v>-5.7109999999986485</v>
      </c>
      <c r="AS600" s="172">
        <v>-5.7109999999986485</v>
      </c>
      <c r="AT600" s="118"/>
      <c r="AU600" s="118"/>
      <c r="AV600" s="71"/>
      <c r="AW600" s="71"/>
      <c r="AX600" s="71"/>
      <c r="AY600" s="71"/>
      <c r="AZ600" s="71"/>
      <c r="BA600" s="71"/>
      <c r="BB600" s="71"/>
      <c r="BC600" s="111"/>
      <c r="BD600" s="109">
        <v>120211</v>
      </c>
      <c r="BE600" s="123" t="s">
        <v>433</v>
      </c>
      <c r="BF600" s="147">
        <v>-5.7109999999986485</v>
      </c>
      <c r="BG600" s="146">
        <v>-5.7109999999986485</v>
      </c>
      <c r="BH600" s="146">
        <v>-5.7109999999986485</v>
      </c>
      <c r="BI600" s="148">
        <v>-5.7109999999986485</v>
      </c>
      <c r="BJ600" s="148">
        <v>-5.7109999999986485</v>
      </c>
      <c r="BK600" s="117"/>
      <c r="BL600" s="71"/>
      <c r="BM600" s="71"/>
      <c r="BN600" s="71"/>
      <c r="BO600" s="142"/>
      <c r="BP600" s="172"/>
    </row>
    <row r="601" spans="1:68" ht="12.75" customHeight="1">
      <c r="A601" s="108"/>
      <c r="B601" s="109"/>
      <c r="C601" s="123"/>
      <c r="D601" s="123"/>
      <c r="E601" s="110"/>
      <c r="F601" s="71"/>
      <c r="G601" s="71"/>
      <c r="H601" s="71"/>
      <c r="I601" s="146"/>
      <c r="J601" s="142"/>
      <c r="K601" s="142"/>
      <c r="L601" s="142"/>
      <c r="M601" s="142"/>
      <c r="N601" s="142"/>
      <c r="O601" s="142"/>
      <c r="P601" s="142"/>
      <c r="Q601" s="142"/>
      <c r="R601" s="142"/>
      <c r="S601" s="142"/>
      <c r="T601" s="142"/>
      <c r="U601" s="142"/>
      <c r="V601" s="142"/>
      <c r="W601" s="142"/>
      <c r="X601" s="142"/>
      <c r="Y601" s="142"/>
      <c r="Z601" s="142"/>
      <c r="AA601" s="142"/>
      <c r="AB601" s="142"/>
      <c r="AC601" s="142"/>
      <c r="AD601" s="142"/>
      <c r="AE601" s="142"/>
      <c r="AF601" s="142"/>
      <c r="AG601" s="142"/>
      <c r="AH601" s="142"/>
      <c r="AI601" s="142"/>
      <c r="AJ601" s="142"/>
      <c r="AK601" s="142"/>
      <c r="AL601" s="142"/>
      <c r="AM601" s="142"/>
      <c r="AN601" s="142"/>
      <c r="AO601" s="142"/>
      <c r="AP601" s="142"/>
      <c r="AQ601" s="142"/>
      <c r="AR601" s="142"/>
      <c r="AS601" s="142"/>
      <c r="AT601" s="118"/>
      <c r="AU601" s="118"/>
      <c r="AV601" s="71"/>
      <c r="AW601" s="71"/>
      <c r="AX601" s="71"/>
      <c r="AY601" s="71"/>
      <c r="AZ601" s="71"/>
      <c r="BA601" s="71"/>
      <c r="BB601" s="71"/>
      <c r="BC601" s="111"/>
      <c r="BD601" s="109"/>
      <c r="BE601" s="123"/>
      <c r="BF601" s="112"/>
      <c r="BG601" s="71"/>
      <c r="BH601" s="71"/>
      <c r="BI601" s="113"/>
      <c r="BJ601" s="113"/>
      <c r="BK601" s="107"/>
      <c r="BL601" s="71"/>
      <c r="BM601" s="71"/>
      <c r="BN601" s="71"/>
      <c r="BO601" s="142"/>
      <c r="BP601" s="142"/>
    </row>
    <row r="602" spans="1:68" ht="12.75" customHeight="1">
      <c r="A602" s="108"/>
      <c r="B602" s="109">
        <v>120310</v>
      </c>
      <c r="C602" s="169" t="s">
        <v>595</v>
      </c>
      <c r="D602" s="169" t="s">
        <v>596</v>
      </c>
      <c r="E602" s="110"/>
      <c r="F602" s="89"/>
      <c r="G602" s="89"/>
      <c r="H602" s="89"/>
      <c r="I602" s="116"/>
      <c r="J602" s="117">
        <v>-411.41700399999996</v>
      </c>
      <c r="K602" s="117">
        <v>-496.51300299999997</v>
      </c>
      <c r="L602" s="117">
        <v>-600.32485599999995</v>
      </c>
      <c r="M602" s="117">
        <v>-550.19274699999994</v>
      </c>
      <c r="N602" s="117">
        <v>-623.12269199999992</v>
      </c>
      <c r="O602" s="117">
        <v>-83.891924000000003</v>
      </c>
      <c r="P602" s="117">
        <v>20.512080999999998</v>
      </c>
      <c r="Q602" s="117">
        <v>198.13662299999999</v>
      </c>
      <c r="R602" s="117">
        <v>447.579476</v>
      </c>
      <c r="S602" s="117">
        <v>157.750124</v>
      </c>
      <c r="T602" s="117">
        <v>222.67383599999999</v>
      </c>
      <c r="U602" s="117">
        <v>148.268</v>
      </c>
      <c r="V602" s="117">
        <v>85.855999999999995</v>
      </c>
      <c r="W602" s="117">
        <v>-20.52</v>
      </c>
      <c r="X602" s="117">
        <v>11.366</v>
      </c>
      <c r="Y602" s="117">
        <v>40.405999999999999</v>
      </c>
      <c r="Z602" s="117">
        <v>114.51599999999999</v>
      </c>
      <c r="AA602" s="117">
        <v>68.972999999999999</v>
      </c>
      <c r="AB602" s="117">
        <v>-267.54599999999999</v>
      </c>
      <c r="AC602" s="117">
        <v>-233.7</v>
      </c>
      <c r="AD602" s="117">
        <v>-239.80199999999999</v>
      </c>
      <c r="AE602" s="117">
        <v>-77.722999999999999</v>
      </c>
      <c r="AF602" s="117">
        <v>25.872999999999998</v>
      </c>
      <c r="AG602" s="117">
        <v>64.765999999999991</v>
      </c>
      <c r="AH602" s="117">
        <v>243.529</v>
      </c>
      <c r="AI602" s="117">
        <v>319.94999999999993</v>
      </c>
      <c r="AJ602" s="117">
        <v>396.37099999999998</v>
      </c>
      <c r="AK602" s="117">
        <v>472.79200000000003</v>
      </c>
      <c r="AL602" s="117">
        <v>549.21300000000008</v>
      </c>
      <c r="AM602" s="117">
        <v>625.63400000000013</v>
      </c>
      <c r="AN602" s="117">
        <v>702.05500000000018</v>
      </c>
      <c r="AO602" s="117">
        <v>778.47600000000023</v>
      </c>
      <c r="AP602" s="117">
        <v>854.8970000000005</v>
      </c>
      <c r="AQ602" s="117">
        <v>931.31800000000021</v>
      </c>
      <c r="AR602" s="117">
        <v>1007.7390000000005</v>
      </c>
      <c r="AS602" s="117">
        <v>1084.1600000000003</v>
      </c>
      <c r="AT602" s="118"/>
      <c r="AU602" s="118"/>
      <c r="AV602" s="71"/>
      <c r="AW602" s="71"/>
      <c r="AX602" s="71"/>
      <c r="AY602" s="71"/>
      <c r="AZ602" s="71"/>
      <c r="BA602" s="71"/>
      <c r="BB602" s="71"/>
      <c r="BC602" s="111"/>
      <c r="BD602" s="109">
        <v>120310</v>
      </c>
      <c r="BE602" s="169" t="s">
        <v>597</v>
      </c>
      <c r="BF602" s="147">
        <v>262.63424999999995</v>
      </c>
      <c r="BG602" s="146">
        <v>281.73949999999996</v>
      </c>
      <c r="BH602" s="146">
        <v>300.84474999999998</v>
      </c>
      <c r="BI602" s="148">
        <v>319.94999999999993</v>
      </c>
      <c r="BJ602" s="148">
        <v>319.94999999999993</v>
      </c>
      <c r="BK602" s="117"/>
      <c r="BL602" s="71"/>
      <c r="BM602" s="71"/>
      <c r="BN602" s="71"/>
      <c r="BO602" s="117"/>
      <c r="BP602" s="117"/>
    </row>
    <row r="603" spans="1:68" ht="12.75" customHeight="1">
      <c r="A603" s="108"/>
      <c r="B603" s="109">
        <v>120320</v>
      </c>
      <c r="C603" s="123" t="s">
        <v>598</v>
      </c>
      <c r="D603" s="123" t="s">
        <v>599</v>
      </c>
      <c r="E603" s="110"/>
      <c r="F603" s="89"/>
      <c r="G603" s="89"/>
      <c r="H603" s="89"/>
      <c r="I603" s="146"/>
      <c r="J603" s="142">
        <v>-114.793925</v>
      </c>
      <c r="K603" s="142">
        <v>-73.845919999999992</v>
      </c>
      <c r="L603" s="142">
        <v>-77.291893999999999</v>
      </c>
      <c r="M603" s="142">
        <v>-13.906858999999999</v>
      </c>
      <c r="N603" s="142">
        <v>0</v>
      </c>
      <c r="O603" s="142">
        <v>0</v>
      </c>
      <c r="P603" s="142">
        <v>0</v>
      </c>
      <c r="Q603" s="142">
        <v>0</v>
      </c>
      <c r="R603" s="142">
        <v>0</v>
      </c>
      <c r="S603" s="142">
        <v>0</v>
      </c>
      <c r="T603" s="142">
        <v>0</v>
      </c>
      <c r="U603" s="142">
        <v>0</v>
      </c>
      <c r="V603" s="142">
        <v>0</v>
      </c>
      <c r="W603" s="142">
        <v>0</v>
      </c>
      <c r="X603" s="142">
        <v>0</v>
      </c>
      <c r="Y603" s="142">
        <v>0</v>
      </c>
      <c r="Z603" s="142">
        <v>0</v>
      </c>
      <c r="AA603" s="142">
        <v>0</v>
      </c>
      <c r="AB603" s="142">
        <v>0</v>
      </c>
      <c r="AC603" s="142">
        <v>0</v>
      </c>
      <c r="AD603" s="142">
        <v>0</v>
      </c>
      <c r="AE603" s="142">
        <v>0</v>
      </c>
      <c r="AF603" s="142">
        <v>0</v>
      </c>
      <c r="AG603" s="142">
        <v>0</v>
      </c>
      <c r="AH603" s="142">
        <v>0</v>
      </c>
      <c r="AI603" s="234">
        <v>0</v>
      </c>
      <c r="AJ603" s="234">
        <v>0</v>
      </c>
      <c r="AK603" s="234">
        <v>0</v>
      </c>
      <c r="AL603" s="234">
        <v>0</v>
      </c>
      <c r="AM603" s="234">
        <v>0</v>
      </c>
      <c r="AN603" s="234">
        <v>0</v>
      </c>
      <c r="AO603" s="234">
        <v>0</v>
      </c>
      <c r="AP603" s="234">
        <v>0</v>
      </c>
      <c r="AQ603" s="234">
        <v>0</v>
      </c>
      <c r="AR603" s="234">
        <v>0</v>
      </c>
      <c r="AS603" s="234">
        <v>0</v>
      </c>
      <c r="AT603" s="118"/>
      <c r="AU603" s="118"/>
      <c r="AV603" s="71"/>
      <c r="AW603" s="71"/>
      <c r="AX603" s="71"/>
      <c r="AY603" s="71"/>
      <c r="AZ603" s="71"/>
      <c r="BA603" s="71"/>
      <c r="BB603" s="71"/>
      <c r="BC603" s="111"/>
      <c r="BD603" s="109">
        <v>120320</v>
      </c>
      <c r="BE603" s="123"/>
      <c r="BF603" s="124"/>
      <c r="BG603" s="125"/>
      <c r="BH603" s="125"/>
      <c r="BI603" s="126"/>
      <c r="BJ603" s="126"/>
      <c r="BK603" s="107"/>
      <c r="BL603" s="71"/>
      <c r="BM603" s="71"/>
      <c r="BN603" s="71"/>
      <c r="BO603" s="142"/>
      <c r="BP603" s="234"/>
    </row>
    <row r="604" spans="1:68" ht="12.75" customHeight="1">
      <c r="A604" s="108"/>
      <c r="B604" s="109">
        <v>120330</v>
      </c>
      <c r="C604" s="123" t="s">
        <v>558</v>
      </c>
      <c r="D604" s="123" t="s">
        <v>600</v>
      </c>
      <c r="E604" s="110"/>
      <c r="F604" s="89"/>
      <c r="G604" s="89"/>
      <c r="H604" s="89"/>
      <c r="I604" s="146"/>
      <c r="J604" s="142">
        <v>0</v>
      </c>
      <c r="K604" s="142">
        <v>0</v>
      </c>
      <c r="L604" s="142">
        <v>0</v>
      </c>
      <c r="M604" s="142">
        <v>0</v>
      </c>
      <c r="N604" s="142">
        <v>19.795237</v>
      </c>
      <c r="O604" s="142">
        <v>9.8548359999999988</v>
      </c>
      <c r="P604" s="142">
        <v>64.895375000000001</v>
      </c>
      <c r="Q604" s="142">
        <v>248.38136499999999</v>
      </c>
      <c r="R604" s="142">
        <v>404.96929999999998</v>
      </c>
      <c r="S604" s="142">
        <v>186.87893599999998</v>
      </c>
      <c r="T604" s="142">
        <v>301.66186899999997</v>
      </c>
      <c r="U604" s="142">
        <v>141.86499999999998</v>
      </c>
      <c r="V604" s="142">
        <v>129.63</v>
      </c>
      <c r="W604" s="142">
        <v>34.420999999999999</v>
      </c>
      <c r="X604" s="142">
        <v>32.28</v>
      </c>
      <c r="Y604" s="142">
        <v>24.86</v>
      </c>
      <c r="Z604" s="142">
        <v>25.584</v>
      </c>
      <c r="AA604" s="142">
        <v>26.462999999999997</v>
      </c>
      <c r="AB604" s="142">
        <v>0</v>
      </c>
      <c r="AC604" s="142">
        <v>0</v>
      </c>
      <c r="AD604" s="142">
        <v>0</v>
      </c>
      <c r="AE604" s="142">
        <v>0</v>
      </c>
      <c r="AF604" s="142">
        <v>0</v>
      </c>
      <c r="AG604" s="142">
        <v>0</v>
      </c>
      <c r="AH604" s="142">
        <v>0</v>
      </c>
      <c r="AI604" s="234">
        <v>0</v>
      </c>
      <c r="AJ604" s="234">
        <v>0</v>
      </c>
      <c r="AK604" s="234">
        <v>0</v>
      </c>
      <c r="AL604" s="234">
        <v>0</v>
      </c>
      <c r="AM604" s="234">
        <v>0</v>
      </c>
      <c r="AN604" s="234">
        <v>0</v>
      </c>
      <c r="AO604" s="234">
        <v>0</v>
      </c>
      <c r="AP604" s="234">
        <v>0</v>
      </c>
      <c r="AQ604" s="234">
        <v>0</v>
      </c>
      <c r="AR604" s="234">
        <v>0</v>
      </c>
      <c r="AS604" s="234">
        <v>0</v>
      </c>
      <c r="AT604" s="118"/>
      <c r="AU604" s="118"/>
      <c r="AV604" s="71"/>
      <c r="AW604" s="71"/>
      <c r="AX604" s="71"/>
      <c r="AY604" s="71"/>
      <c r="AZ604" s="71"/>
      <c r="BA604" s="71"/>
      <c r="BB604" s="71"/>
      <c r="BC604" s="111"/>
      <c r="BD604" s="109">
        <v>120330</v>
      </c>
      <c r="BE604" s="123"/>
      <c r="BF604" s="147"/>
      <c r="BG604" s="146"/>
      <c r="BH604" s="146"/>
      <c r="BI604" s="148"/>
      <c r="BJ604" s="148"/>
      <c r="BK604" s="107"/>
      <c r="BL604" s="71"/>
      <c r="BM604" s="71"/>
      <c r="BN604" s="71"/>
      <c r="BO604" s="142"/>
      <c r="BP604" s="234"/>
    </row>
    <row r="605" spans="1:68" ht="12.75" customHeight="1">
      <c r="A605" s="108"/>
      <c r="B605" s="109">
        <v>120340</v>
      </c>
      <c r="C605" s="123" t="s">
        <v>560</v>
      </c>
      <c r="D605" s="123" t="s">
        <v>601</v>
      </c>
      <c r="E605" s="110"/>
      <c r="F605" s="89"/>
      <c r="G605" s="89"/>
      <c r="H605" s="89"/>
      <c r="I605" s="146"/>
      <c r="J605" s="142">
        <v>0</v>
      </c>
      <c r="K605" s="142">
        <v>0</v>
      </c>
      <c r="L605" s="142">
        <v>0</v>
      </c>
      <c r="M605" s="142">
        <v>0</v>
      </c>
      <c r="N605" s="142">
        <v>2.7316639999999999</v>
      </c>
      <c r="O605" s="142">
        <v>5.5774999999999998E-2</v>
      </c>
      <c r="P605" s="142">
        <v>-0.27554999999999996</v>
      </c>
      <c r="Q605" s="142">
        <v>0.51719899999999996</v>
      </c>
      <c r="R605" s="142">
        <v>2.9404859999999999</v>
      </c>
      <c r="S605" s="142">
        <v>6.2285E-2</v>
      </c>
      <c r="T605" s="142">
        <v>0.99317899999999992</v>
      </c>
      <c r="U605" s="142">
        <v>-1.163</v>
      </c>
      <c r="V605" s="142">
        <v>-1.3109999999999999</v>
      </c>
      <c r="W605" s="142">
        <v>-1.5699999999999998</v>
      </c>
      <c r="X605" s="142">
        <v>-2.1120000000000001</v>
      </c>
      <c r="Y605" s="142">
        <v>-3.6749999999999998</v>
      </c>
      <c r="Z605" s="142">
        <v>-1.466</v>
      </c>
      <c r="AA605" s="142">
        <v>-0.495</v>
      </c>
      <c r="AB605" s="142">
        <v>-0.49399999999999999</v>
      </c>
      <c r="AC605" s="142">
        <v>-0.495</v>
      </c>
      <c r="AD605" s="142">
        <v>-0.58199999999999996</v>
      </c>
      <c r="AE605" s="142">
        <v>-0.58199999999999996</v>
      </c>
      <c r="AF605" s="142">
        <v>-0.56299999999999994</v>
      </c>
      <c r="AG605" s="142">
        <v>-0.32799999999999996</v>
      </c>
      <c r="AH605" s="142">
        <v>-0.26</v>
      </c>
      <c r="AI605" s="234">
        <v>-0.192</v>
      </c>
      <c r="AJ605" s="234">
        <v>-0.12400000000000001</v>
      </c>
      <c r="AK605" s="234">
        <v>-5.6000000000000022E-2</v>
      </c>
      <c r="AL605" s="234">
        <v>1.1999999999999969E-2</v>
      </c>
      <c r="AM605" s="234">
        <v>7.999999999999996E-2</v>
      </c>
      <c r="AN605" s="234">
        <v>0.14799999999999996</v>
      </c>
      <c r="AO605" s="234">
        <v>0.21599999999999997</v>
      </c>
      <c r="AP605" s="234">
        <v>0.28399999999999997</v>
      </c>
      <c r="AQ605" s="234">
        <v>0.35199999999999998</v>
      </c>
      <c r="AR605" s="234">
        <v>0.42</v>
      </c>
      <c r="AS605" s="234">
        <v>0.48799999999999999</v>
      </c>
      <c r="AT605" s="118"/>
      <c r="AU605" s="118"/>
      <c r="AV605" s="71"/>
      <c r="AW605" s="71"/>
      <c r="AX605" s="71"/>
      <c r="AY605" s="71"/>
      <c r="AZ605" s="71"/>
      <c r="BA605" s="71"/>
      <c r="BB605" s="71"/>
      <c r="BC605" s="111"/>
      <c r="BD605" s="109">
        <v>120340</v>
      </c>
      <c r="BE605" s="123"/>
      <c r="BF605" s="147"/>
      <c r="BG605" s="146"/>
      <c r="BH605" s="146"/>
      <c r="BI605" s="148"/>
      <c r="BJ605" s="148"/>
      <c r="BK605" s="107"/>
      <c r="BL605" s="71"/>
      <c r="BM605" s="71"/>
      <c r="BN605" s="71"/>
      <c r="BO605" s="142"/>
      <c r="BP605" s="234"/>
    </row>
    <row r="606" spans="1:68" ht="12.75" customHeight="1">
      <c r="A606" s="108"/>
      <c r="B606" s="109">
        <v>120350</v>
      </c>
      <c r="C606" s="123" t="s">
        <v>562</v>
      </c>
      <c r="D606" s="123" t="s">
        <v>602</v>
      </c>
      <c r="E606" s="110"/>
      <c r="F606" s="89"/>
      <c r="G606" s="89"/>
      <c r="H606" s="89"/>
      <c r="I606" s="146"/>
      <c r="J606" s="142">
        <v>0</v>
      </c>
      <c r="K606" s="142">
        <v>0</v>
      </c>
      <c r="L606" s="142">
        <v>0</v>
      </c>
      <c r="M606" s="142">
        <v>0</v>
      </c>
      <c r="N606" s="142">
        <v>0</v>
      </c>
      <c r="O606" s="142">
        <v>0</v>
      </c>
      <c r="P606" s="142">
        <v>0</v>
      </c>
      <c r="Q606" s="142">
        <v>0</v>
      </c>
      <c r="R606" s="142">
        <v>0</v>
      </c>
      <c r="S606" s="142">
        <v>0</v>
      </c>
      <c r="T606" s="142">
        <v>0</v>
      </c>
      <c r="U606" s="142">
        <v>0</v>
      </c>
      <c r="V606" s="142">
        <v>0</v>
      </c>
      <c r="W606" s="142">
        <v>0</v>
      </c>
      <c r="X606" s="142">
        <v>0</v>
      </c>
      <c r="Y606" s="142">
        <v>0</v>
      </c>
      <c r="Z606" s="142">
        <v>90.397999999999996</v>
      </c>
      <c r="AA606" s="142">
        <v>43.004999999999995</v>
      </c>
      <c r="AB606" s="142">
        <v>-103.09299999999999</v>
      </c>
      <c r="AC606" s="142">
        <v>-65.411000000000001</v>
      </c>
      <c r="AD606" s="142">
        <v>-149.52500000000001</v>
      </c>
      <c r="AE606" s="142">
        <v>6.0089999999999995</v>
      </c>
      <c r="AF606" s="142">
        <v>113.931</v>
      </c>
      <c r="AG606" s="142">
        <v>153.32499999999999</v>
      </c>
      <c r="AH606" s="142">
        <v>349.86799999999999</v>
      </c>
      <c r="AI606" s="234">
        <v>539.39499999999998</v>
      </c>
      <c r="AJ606" s="234">
        <v>728.92200000000003</v>
      </c>
      <c r="AK606" s="234">
        <v>918.44900000000007</v>
      </c>
      <c r="AL606" s="234">
        <v>1107.9760000000001</v>
      </c>
      <c r="AM606" s="234">
        <v>1297.5030000000002</v>
      </c>
      <c r="AN606" s="234">
        <v>1487.0300000000002</v>
      </c>
      <c r="AO606" s="234">
        <v>1676.5570000000002</v>
      </c>
      <c r="AP606" s="234">
        <v>1866.0840000000003</v>
      </c>
      <c r="AQ606" s="234">
        <v>2055.6110000000003</v>
      </c>
      <c r="AR606" s="234">
        <v>2245.1380000000004</v>
      </c>
      <c r="AS606" s="234">
        <v>2434.6650000000004</v>
      </c>
      <c r="AT606" s="118"/>
      <c r="AU606" s="118"/>
      <c r="AV606" s="71"/>
      <c r="AW606" s="71"/>
      <c r="AX606" s="71"/>
      <c r="AY606" s="71"/>
      <c r="AZ606" s="71"/>
      <c r="BA606" s="71"/>
      <c r="BB606" s="71"/>
      <c r="BC606" s="111"/>
      <c r="BD606" s="109">
        <v>120350</v>
      </c>
      <c r="BE606" s="123"/>
      <c r="BF606" s="147"/>
      <c r="BG606" s="146"/>
      <c r="BH606" s="146"/>
      <c r="BI606" s="148"/>
      <c r="BJ606" s="148"/>
      <c r="BK606" s="107"/>
      <c r="BL606" s="71"/>
      <c r="BM606" s="71"/>
      <c r="BN606" s="71"/>
      <c r="BO606" s="142"/>
      <c r="BP606" s="234"/>
    </row>
    <row r="607" spans="1:68" ht="12.75" customHeight="1">
      <c r="A607" s="108"/>
      <c r="B607" s="109">
        <v>120380</v>
      </c>
      <c r="C607" s="123" t="s">
        <v>564</v>
      </c>
      <c r="D607" s="123" t="s">
        <v>603</v>
      </c>
      <c r="E607" s="110"/>
      <c r="F607" s="89"/>
      <c r="G607" s="89"/>
      <c r="H607" s="89"/>
      <c r="I607" s="146"/>
      <c r="J607" s="142">
        <v>0</v>
      </c>
      <c r="K607" s="142">
        <v>0</v>
      </c>
      <c r="L607" s="142">
        <v>0</v>
      </c>
      <c r="M607" s="142">
        <v>0</v>
      </c>
      <c r="N607" s="142">
        <v>0</v>
      </c>
      <c r="O607" s="142">
        <v>0</v>
      </c>
      <c r="P607" s="142">
        <v>0</v>
      </c>
      <c r="Q607" s="142">
        <v>0</v>
      </c>
      <c r="R607" s="142">
        <v>0</v>
      </c>
      <c r="S607" s="142">
        <v>0</v>
      </c>
      <c r="T607" s="142">
        <v>0</v>
      </c>
      <c r="U607" s="142">
        <v>0</v>
      </c>
      <c r="V607" s="142">
        <v>0</v>
      </c>
      <c r="W607" s="142">
        <v>0</v>
      </c>
      <c r="X607" s="142">
        <v>0</v>
      </c>
      <c r="Y607" s="142">
        <v>0</v>
      </c>
      <c r="Z607" s="142">
        <v>0</v>
      </c>
      <c r="AA607" s="142">
        <v>0</v>
      </c>
      <c r="AB607" s="142">
        <v>0</v>
      </c>
      <c r="AC607" s="142">
        <v>0</v>
      </c>
      <c r="AD607" s="142">
        <v>0</v>
      </c>
      <c r="AE607" s="142">
        <v>0</v>
      </c>
      <c r="AF607" s="142">
        <v>0</v>
      </c>
      <c r="AG607" s="142">
        <v>0</v>
      </c>
      <c r="AH607" s="142">
        <v>0</v>
      </c>
      <c r="AI607" s="234">
        <v>0</v>
      </c>
      <c r="AJ607" s="234">
        <v>0</v>
      </c>
      <c r="AK607" s="234">
        <v>0</v>
      </c>
      <c r="AL607" s="234">
        <v>0</v>
      </c>
      <c r="AM607" s="234">
        <v>0</v>
      </c>
      <c r="AN607" s="234">
        <v>0</v>
      </c>
      <c r="AO607" s="234">
        <v>0</v>
      </c>
      <c r="AP607" s="234">
        <v>0</v>
      </c>
      <c r="AQ607" s="234">
        <v>0</v>
      </c>
      <c r="AR607" s="234">
        <v>0</v>
      </c>
      <c r="AS607" s="234">
        <v>0</v>
      </c>
      <c r="AT607" s="118"/>
      <c r="AU607" s="118"/>
      <c r="AV607" s="71"/>
      <c r="AW607" s="71"/>
      <c r="AX607" s="71"/>
      <c r="AY607" s="71"/>
      <c r="AZ607" s="71"/>
      <c r="BA607" s="71"/>
      <c r="BB607" s="71"/>
      <c r="BC607" s="111"/>
      <c r="BD607" s="109">
        <v>120380</v>
      </c>
      <c r="BE607" s="123"/>
      <c r="BF607" s="147"/>
      <c r="BG607" s="146"/>
      <c r="BH607" s="146"/>
      <c r="BI607" s="148"/>
      <c r="BJ607" s="148"/>
      <c r="BK607" s="107"/>
      <c r="BL607" s="71"/>
      <c r="BM607" s="71"/>
      <c r="BN607" s="71"/>
      <c r="BO607" s="142"/>
      <c r="BP607" s="234"/>
    </row>
    <row r="608" spans="1:68" ht="12.75" customHeight="1">
      <c r="A608" s="108"/>
      <c r="B608" s="109">
        <v>120400</v>
      </c>
      <c r="C608" s="123" t="s">
        <v>566</v>
      </c>
      <c r="D608" s="123" t="s">
        <v>604</v>
      </c>
      <c r="E608" s="110"/>
      <c r="F608" s="89"/>
      <c r="G608" s="89"/>
      <c r="H608" s="89"/>
      <c r="I608" s="146"/>
      <c r="J608" s="142">
        <v>0</v>
      </c>
      <c r="K608" s="142">
        <v>0</v>
      </c>
      <c r="L608" s="142">
        <v>0</v>
      </c>
      <c r="M608" s="142">
        <v>0</v>
      </c>
      <c r="N608" s="142">
        <v>0</v>
      </c>
      <c r="O608" s="142">
        <v>0</v>
      </c>
      <c r="P608" s="142">
        <v>0</v>
      </c>
      <c r="Q608" s="142">
        <v>0</v>
      </c>
      <c r="R608" s="142">
        <v>0</v>
      </c>
      <c r="S608" s="142">
        <v>0</v>
      </c>
      <c r="T608" s="142">
        <v>0</v>
      </c>
      <c r="U608" s="142">
        <v>0</v>
      </c>
      <c r="V608" s="142">
        <v>0</v>
      </c>
      <c r="W608" s="142">
        <v>0</v>
      </c>
      <c r="X608" s="142">
        <v>0</v>
      </c>
      <c r="Y608" s="142">
        <v>0</v>
      </c>
      <c r="Z608" s="142">
        <v>0</v>
      </c>
      <c r="AA608" s="142">
        <v>0</v>
      </c>
      <c r="AB608" s="142">
        <v>0</v>
      </c>
      <c r="AC608" s="142">
        <v>0</v>
      </c>
      <c r="AD608" s="142">
        <v>0</v>
      </c>
      <c r="AE608" s="142">
        <v>0</v>
      </c>
      <c r="AF608" s="142">
        <v>0</v>
      </c>
      <c r="AG608" s="142">
        <v>0</v>
      </c>
      <c r="AH608" s="142">
        <v>0</v>
      </c>
      <c r="AI608" s="234">
        <v>0</v>
      </c>
      <c r="AJ608" s="234">
        <v>0</v>
      </c>
      <c r="AK608" s="234">
        <v>0</v>
      </c>
      <c r="AL608" s="234">
        <v>0</v>
      </c>
      <c r="AM608" s="234">
        <v>0</v>
      </c>
      <c r="AN608" s="234">
        <v>0</v>
      </c>
      <c r="AO608" s="234">
        <v>0</v>
      </c>
      <c r="AP608" s="234">
        <v>0</v>
      </c>
      <c r="AQ608" s="234">
        <v>0</v>
      </c>
      <c r="AR608" s="234">
        <v>0</v>
      </c>
      <c r="AS608" s="234">
        <v>0</v>
      </c>
      <c r="AT608" s="118"/>
      <c r="AU608" s="118"/>
      <c r="AV608" s="71"/>
      <c r="AW608" s="71"/>
      <c r="AX608" s="71"/>
      <c r="AY608" s="71"/>
      <c r="AZ608" s="71"/>
      <c r="BA608" s="71"/>
      <c r="BB608" s="71"/>
      <c r="BC608" s="111"/>
      <c r="BD608" s="109">
        <v>120400</v>
      </c>
      <c r="BE608" s="123"/>
      <c r="BF608" s="147"/>
      <c r="BG608" s="146"/>
      <c r="BH608" s="146"/>
      <c r="BI608" s="148"/>
      <c r="BJ608" s="148"/>
      <c r="BK608" s="107"/>
      <c r="BL608" s="71"/>
      <c r="BM608" s="71"/>
      <c r="BN608" s="71"/>
      <c r="BO608" s="142"/>
      <c r="BP608" s="234"/>
    </row>
    <row r="609" spans="1:68" ht="12.75" customHeight="1">
      <c r="A609" s="108"/>
      <c r="B609" s="109"/>
      <c r="C609" s="123" t="s">
        <v>433</v>
      </c>
      <c r="D609" s="123" t="s">
        <v>568</v>
      </c>
      <c r="E609" s="110"/>
      <c r="F609" s="89"/>
      <c r="G609" s="89"/>
      <c r="H609" s="89"/>
      <c r="I609" s="146"/>
      <c r="J609" s="142">
        <v>-296.62307899999996</v>
      </c>
      <c r="K609" s="142">
        <v>-422.66708299999999</v>
      </c>
      <c r="L609" s="142">
        <v>-523.032962</v>
      </c>
      <c r="M609" s="142">
        <v>-536.28588799999989</v>
      </c>
      <c r="N609" s="142">
        <v>-645.64959299999987</v>
      </c>
      <c r="O609" s="142">
        <v>-93.802535000000006</v>
      </c>
      <c r="P609" s="142">
        <v>-44.107744000000011</v>
      </c>
      <c r="Q609" s="142">
        <v>-50.761941000000007</v>
      </c>
      <c r="R609" s="142">
        <v>39.669690000000003</v>
      </c>
      <c r="S609" s="142">
        <v>-29.191096999999985</v>
      </c>
      <c r="T609" s="142">
        <v>-79.981211999999971</v>
      </c>
      <c r="U609" s="142">
        <v>7.5660000000000309</v>
      </c>
      <c r="V609" s="142">
        <v>-42.462999999999994</v>
      </c>
      <c r="W609" s="142">
        <v>-53.370999999999995</v>
      </c>
      <c r="X609" s="142">
        <v>-18.802</v>
      </c>
      <c r="Y609" s="142">
        <v>19.221</v>
      </c>
      <c r="Z609" s="142">
        <v>0</v>
      </c>
      <c r="AA609" s="142">
        <v>0</v>
      </c>
      <c r="AB609" s="142">
        <v>-163.959</v>
      </c>
      <c r="AC609" s="142">
        <v>-167.79399999999998</v>
      </c>
      <c r="AD609" s="142">
        <v>-89.694999999999993</v>
      </c>
      <c r="AE609" s="142">
        <v>-83.15</v>
      </c>
      <c r="AF609" s="142">
        <v>-87.495000000000005</v>
      </c>
      <c r="AG609" s="142">
        <v>-88.230999999999995</v>
      </c>
      <c r="AH609" s="142">
        <v>-106.07900000000001</v>
      </c>
      <c r="AI609" s="234">
        <v>-219.25300000000001</v>
      </c>
      <c r="AJ609" s="234">
        <v>-332.42700000000002</v>
      </c>
      <c r="AK609" s="234">
        <v>-445.601</v>
      </c>
      <c r="AL609" s="234">
        <v>-558.77499999999998</v>
      </c>
      <c r="AM609" s="234">
        <v>-671.94899999999996</v>
      </c>
      <c r="AN609" s="234">
        <v>-785.12299999999993</v>
      </c>
      <c r="AO609" s="234">
        <v>-898.29699999999991</v>
      </c>
      <c r="AP609" s="234">
        <v>-1011.4709999999999</v>
      </c>
      <c r="AQ609" s="234">
        <v>-1124.645</v>
      </c>
      <c r="AR609" s="234">
        <v>-1237.819</v>
      </c>
      <c r="AS609" s="234">
        <v>-1350.9929999999999</v>
      </c>
      <c r="AT609" s="118"/>
      <c r="AU609" s="118"/>
      <c r="AV609" s="71"/>
      <c r="AW609" s="71"/>
      <c r="AX609" s="71"/>
      <c r="AY609" s="71"/>
      <c r="AZ609" s="71"/>
      <c r="BA609" s="71"/>
      <c r="BB609" s="71"/>
      <c r="BC609" s="111"/>
      <c r="BD609" s="109"/>
      <c r="BE609" s="123"/>
      <c r="BF609" s="147"/>
      <c r="BG609" s="146"/>
      <c r="BH609" s="146"/>
      <c r="BI609" s="148"/>
      <c r="BJ609" s="148"/>
      <c r="BK609" s="107"/>
      <c r="BL609" s="71"/>
      <c r="BM609" s="71"/>
      <c r="BN609" s="71"/>
      <c r="BO609" s="142"/>
      <c r="BP609" s="234"/>
    </row>
    <row r="610" spans="1:68" ht="12.75" customHeight="1">
      <c r="A610" s="108"/>
      <c r="B610" s="109"/>
      <c r="C610" s="123"/>
      <c r="D610" s="123"/>
      <c r="E610" s="110"/>
      <c r="F610" s="71"/>
      <c r="G610" s="71"/>
      <c r="H610" s="71"/>
      <c r="I610" s="146"/>
      <c r="J610" s="142"/>
      <c r="K610" s="142"/>
      <c r="L610" s="142"/>
      <c r="M610" s="142"/>
      <c r="N610" s="142"/>
      <c r="O610" s="142"/>
      <c r="P610" s="142"/>
      <c r="Q610" s="142"/>
      <c r="R610" s="142"/>
      <c r="S610" s="142"/>
      <c r="T610" s="142"/>
      <c r="U610" s="142"/>
      <c r="V610" s="142"/>
      <c r="W610" s="142"/>
      <c r="X610" s="142"/>
      <c r="Y610" s="142"/>
      <c r="Z610" s="142"/>
      <c r="AA610" s="142"/>
      <c r="AB610" s="142"/>
      <c r="AC610" s="142"/>
      <c r="AD610" s="142"/>
      <c r="AE610" s="142"/>
      <c r="AF610" s="142"/>
      <c r="AG610" s="142"/>
      <c r="AH610" s="142"/>
      <c r="AI610" s="142"/>
      <c r="AJ610" s="142"/>
      <c r="AK610" s="142"/>
      <c r="AL610" s="142"/>
      <c r="AM610" s="142"/>
      <c r="AN610" s="142"/>
      <c r="AO610" s="142"/>
      <c r="AP610" s="142"/>
      <c r="AQ610" s="142"/>
      <c r="AR610" s="142"/>
      <c r="AS610" s="142"/>
      <c r="AT610" s="118"/>
      <c r="AU610" s="118"/>
      <c r="AV610" s="71"/>
      <c r="AW610" s="71"/>
      <c r="AX610" s="71"/>
      <c r="AY610" s="71"/>
      <c r="AZ610" s="71"/>
      <c r="BA610" s="71"/>
      <c r="BB610" s="71"/>
      <c r="BC610" s="111"/>
      <c r="BD610" s="109"/>
      <c r="BE610" s="123"/>
      <c r="BF610" s="112"/>
      <c r="BG610" s="71"/>
      <c r="BH610" s="71"/>
      <c r="BI610" s="113"/>
      <c r="BJ610" s="113"/>
      <c r="BK610" s="107"/>
      <c r="BL610" s="71"/>
      <c r="BM610" s="71"/>
      <c r="BN610" s="71"/>
      <c r="BO610" s="142"/>
      <c r="BP610" s="142"/>
    </row>
    <row r="611" spans="1:68" ht="12.75" customHeight="1">
      <c r="A611" s="108"/>
      <c r="B611" s="109">
        <v>120460</v>
      </c>
      <c r="C611" s="169" t="s">
        <v>605</v>
      </c>
      <c r="D611" s="169" t="s">
        <v>606</v>
      </c>
      <c r="E611" s="110"/>
      <c r="F611" s="89"/>
      <c r="G611" s="89"/>
      <c r="H611" s="89"/>
      <c r="I611" s="116"/>
      <c r="J611" s="117">
        <v>-2102.9255549999998</v>
      </c>
      <c r="K611" s="117">
        <v>-1460.978687</v>
      </c>
      <c r="L611" s="117">
        <v>-1470.664039</v>
      </c>
      <c r="M611" s="117">
        <v>47.103276000000001</v>
      </c>
      <c r="N611" s="117">
        <v>142.642976</v>
      </c>
      <c r="O611" s="117">
        <v>50.063457999999997</v>
      </c>
      <c r="P611" s="117">
        <v>445.25189599999999</v>
      </c>
      <c r="Q611" s="117">
        <v>735.91516999999999</v>
      </c>
      <c r="R611" s="117">
        <v>1063.463064</v>
      </c>
      <c r="S611" s="117">
        <v>1463.0255979999999</v>
      </c>
      <c r="T611" s="117">
        <v>1918.3575079999998</v>
      </c>
      <c r="U611" s="117">
        <v>2674.7249999999999</v>
      </c>
      <c r="V611" s="117">
        <v>3079.239</v>
      </c>
      <c r="W611" s="117">
        <v>3459.5309999999999</v>
      </c>
      <c r="X611" s="117">
        <v>3698.3339999999998</v>
      </c>
      <c r="Y611" s="117">
        <v>4087.1909999999998</v>
      </c>
      <c r="Z611" s="117">
        <v>4621.8119999999999</v>
      </c>
      <c r="AA611" s="117">
        <v>4813.2489999999998</v>
      </c>
      <c r="AB611" s="117">
        <v>4986.4369999999999</v>
      </c>
      <c r="AC611" s="117">
        <v>5325.2190000000001</v>
      </c>
      <c r="AD611" s="117">
        <v>5300.8229999999994</v>
      </c>
      <c r="AE611" s="117">
        <v>5639.9609999999993</v>
      </c>
      <c r="AF611" s="117">
        <v>6009.1390000000001</v>
      </c>
      <c r="AG611" s="117">
        <v>6420.2199999999993</v>
      </c>
      <c r="AH611" s="117">
        <v>6130.23</v>
      </c>
      <c r="AI611" s="206">
        <v>5816.6771535192183</v>
      </c>
      <c r="AJ611" s="206">
        <v>5482.5283450522775</v>
      </c>
      <c r="AK611" s="206">
        <v>5124.5966416092233</v>
      </c>
      <c r="AL611" s="206">
        <v>4739.7400478470172</v>
      </c>
      <c r="AM611" s="206">
        <v>4324.7409082819013</v>
      </c>
      <c r="AN611" s="206">
        <v>3876.2151890392661</v>
      </c>
      <c r="AO611" s="206">
        <v>3390.5405710894684</v>
      </c>
      <c r="AP611" s="206">
        <v>2863.7958578601974</v>
      </c>
      <c r="AQ611" s="206">
        <v>2291.7065771372809</v>
      </c>
      <c r="AR611" s="206">
        <v>1669.5932333481517</v>
      </c>
      <c r="AS611" s="206">
        <v>992.31970516628041</v>
      </c>
      <c r="AT611" s="118"/>
      <c r="AU611" s="118"/>
      <c r="AV611" s="71"/>
      <c r="AW611" s="71"/>
      <c r="AX611" s="71"/>
      <c r="AY611" s="71"/>
      <c r="AZ611" s="71"/>
      <c r="BA611" s="71"/>
      <c r="BB611" s="71"/>
      <c r="BC611" s="111"/>
      <c r="BD611" s="109">
        <v>120460</v>
      </c>
      <c r="BE611" s="169" t="s">
        <v>605</v>
      </c>
      <c r="BF611" s="147">
        <v>6051.8417883798047</v>
      </c>
      <c r="BG611" s="146">
        <v>5973.4535767596089</v>
      </c>
      <c r="BH611" s="146">
        <v>5895.0653651394132</v>
      </c>
      <c r="BI611" s="148">
        <v>5816.6771535192183</v>
      </c>
      <c r="BJ611" s="148">
        <v>5816.6771535192183</v>
      </c>
      <c r="BK611" s="117"/>
      <c r="BL611" s="71"/>
      <c r="BM611" s="71"/>
      <c r="BN611" s="71"/>
      <c r="BO611" s="117"/>
      <c r="BP611" s="206"/>
    </row>
    <row r="612" spans="1:68" ht="12.75" customHeight="1">
      <c r="A612" s="108"/>
      <c r="B612" s="109"/>
      <c r="C612" s="108"/>
      <c r="D612" s="108"/>
      <c r="E612" s="110"/>
      <c r="F612" s="71"/>
      <c r="G612" s="71"/>
      <c r="H612" s="71"/>
      <c r="I612" s="146"/>
      <c r="J612" s="142"/>
      <c r="K612" s="142"/>
      <c r="L612" s="142"/>
      <c r="M612" s="142"/>
      <c r="N612" s="142"/>
      <c r="O612" s="142"/>
      <c r="P612" s="142"/>
      <c r="Q612" s="142"/>
      <c r="R612" s="142"/>
      <c r="S612" s="142"/>
      <c r="T612" s="142"/>
      <c r="U612" s="142"/>
      <c r="V612" s="142"/>
      <c r="W612" s="142"/>
      <c r="X612" s="142"/>
      <c r="Y612" s="142"/>
      <c r="Z612" s="142"/>
      <c r="AA612" s="142"/>
      <c r="AB612" s="142"/>
      <c r="AC612" s="142"/>
      <c r="AD612" s="142"/>
      <c r="AE612" s="142"/>
      <c r="AF612" s="142"/>
      <c r="AG612" s="142"/>
      <c r="AH612" s="142"/>
      <c r="AI612" s="142"/>
      <c r="AJ612" s="142"/>
      <c r="AK612" s="142"/>
      <c r="AL612" s="142"/>
      <c r="AM612" s="142"/>
      <c r="AN612" s="142"/>
      <c r="AO612" s="142"/>
      <c r="AP612" s="142"/>
      <c r="AQ612" s="142"/>
      <c r="AR612" s="142"/>
      <c r="AS612" s="142"/>
      <c r="AT612" s="118"/>
      <c r="AU612" s="118"/>
      <c r="AV612" s="71"/>
      <c r="AW612" s="71"/>
      <c r="AX612" s="71"/>
      <c r="AY612" s="71"/>
      <c r="AZ612" s="71"/>
      <c r="BA612" s="71"/>
      <c r="BB612" s="71"/>
      <c r="BC612" s="111"/>
      <c r="BD612" s="109"/>
      <c r="BE612" s="108"/>
      <c r="BF612" s="124"/>
      <c r="BG612" s="125"/>
      <c r="BH612" s="125"/>
      <c r="BI612" s="126"/>
      <c r="BJ612" s="126"/>
      <c r="BK612" s="107"/>
      <c r="BL612" s="71"/>
      <c r="BM612" s="71"/>
      <c r="BN612" s="71"/>
      <c r="BO612" s="142"/>
      <c r="BP612" s="142"/>
    </row>
    <row r="613" spans="1:68" ht="12.75" customHeight="1">
      <c r="A613" s="231"/>
      <c r="B613" s="109">
        <v>120620</v>
      </c>
      <c r="C613" s="169" t="s">
        <v>607</v>
      </c>
      <c r="D613" s="169" t="s">
        <v>608</v>
      </c>
      <c r="E613" s="220"/>
      <c r="F613" s="89"/>
      <c r="G613" s="89"/>
      <c r="H613" s="89"/>
      <c r="I613" s="116"/>
      <c r="J613" s="117">
        <v>13.454505999999999</v>
      </c>
      <c r="K613" s="117">
        <v>15.126500999999999</v>
      </c>
      <c r="L613" s="117">
        <v>30.136671999999997</v>
      </c>
      <c r="M613" s="117">
        <v>36.672968999999995</v>
      </c>
      <c r="N613" s="117">
        <v>27.805107999999997</v>
      </c>
      <c r="O613" s="117">
        <v>30.869551999999999</v>
      </c>
      <c r="P613" s="117">
        <v>36.653703999999998</v>
      </c>
      <c r="Q613" s="117">
        <v>49.600313</v>
      </c>
      <c r="R613" s="117">
        <v>50.726855</v>
      </c>
      <c r="S613" s="117">
        <v>77.521036999999993</v>
      </c>
      <c r="T613" s="117">
        <v>140.45976999999999</v>
      </c>
      <c r="U613" s="117">
        <v>160.399</v>
      </c>
      <c r="V613" s="117">
        <v>207.39399999999998</v>
      </c>
      <c r="W613" s="117">
        <v>311.64</v>
      </c>
      <c r="X613" s="117">
        <v>1495.7909999999999</v>
      </c>
      <c r="Y613" s="117">
        <v>1670.3439999999998</v>
      </c>
      <c r="Z613" s="117">
        <v>1795.62</v>
      </c>
      <c r="AA613" s="117">
        <v>2005.2919999999999</v>
      </c>
      <c r="AB613" s="117">
        <v>2017.7619999999999</v>
      </c>
      <c r="AC613" s="117">
        <v>2052.4259999999999</v>
      </c>
      <c r="AD613" s="117">
        <v>2134.6259999999997</v>
      </c>
      <c r="AE613" s="117">
        <v>2212.5540000000001</v>
      </c>
      <c r="AF613" s="117">
        <v>2237.6</v>
      </c>
      <c r="AG613" s="117">
        <v>2318.864</v>
      </c>
      <c r="AH613" s="117">
        <v>1644.0029999999999</v>
      </c>
      <c r="AI613" s="206">
        <v>772.2561512635275</v>
      </c>
      <c r="AJ613" s="206">
        <v>-172.46035799437311</v>
      </c>
      <c r="AK613" s="206">
        <v>-1201.4375477579938</v>
      </c>
      <c r="AL613" s="206">
        <v>-2325.8072279275243</v>
      </c>
      <c r="AM613" s="206">
        <v>-3556.969265548868</v>
      </c>
      <c r="AN613" s="206">
        <v>-4906.912991501018</v>
      </c>
      <c r="AO613" s="206">
        <v>-6388.4719597627127</v>
      </c>
      <c r="AP613" s="206">
        <v>-8015.538620849813</v>
      </c>
      <c r="AQ613" s="206">
        <v>-9803.2570494399697</v>
      </c>
      <c r="AR613" s="206">
        <v>-11768.206281927365</v>
      </c>
      <c r="AS613" s="206">
        <v>-13928.583139118211</v>
      </c>
      <c r="AT613" s="107"/>
      <c r="AU613" s="107"/>
      <c r="AV613" s="89"/>
      <c r="AW613" s="89"/>
      <c r="AX613" s="89"/>
      <c r="AY613" s="89"/>
      <c r="AZ613" s="89"/>
      <c r="BA613" s="89"/>
      <c r="BB613" s="89"/>
      <c r="BC613" s="232"/>
      <c r="BD613" s="109">
        <v>120620</v>
      </c>
      <c r="BE613" s="169" t="s">
        <v>607</v>
      </c>
      <c r="BF613" s="147">
        <v>1426.0662878158819</v>
      </c>
      <c r="BG613" s="146">
        <v>1208.1295756317638</v>
      </c>
      <c r="BH613" s="146">
        <v>990.19286344764566</v>
      </c>
      <c r="BI613" s="148">
        <v>772.2561512635275</v>
      </c>
      <c r="BJ613" s="148">
        <v>772.2561512635275</v>
      </c>
      <c r="BK613" s="117"/>
      <c r="BL613" s="89"/>
      <c r="BM613" s="89"/>
      <c r="BN613" s="89"/>
      <c r="BO613" s="117"/>
      <c r="BP613" s="206"/>
    </row>
    <row r="614" spans="1:68" ht="12.75" customHeight="1">
      <c r="A614" s="108"/>
      <c r="B614" s="109"/>
      <c r="C614" s="108"/>
      <c r="D614" s="108"/>
      <c r="E614" s="110"/>
      <c r="F614" s="71"/>
      <c r="G614" s="71"/>
      <c r="H614" s="71"/>
      <c r="I614" s="71"/>
      <c r="J614" s="118"/>
      <c r="K614" s="118"/>
      <c r="L614" s="118"/>
      <c r="M614" s="118"/>
      <c r="N614" s="118"/>
      <c r="O614" s="118"/>
      <c r="P614" s="118"/>
      <c r="Q614" s="118"/>
      <c r="R614" s="118"/>
      <c r="S614" s="118"/>
      <c r="T614" s="118"/>
      <c r="U614" s="118"/>
      <c r="V614" s="118"/>
      <c r="W614" s="118"/>
      <c r="X614" s="118"/>
      <c r="Y614" s="118"/>
      <c r="Z614" s="118"/>
      <c r="AA614" s="118"/>
      <c r="AB614" s="118"/>
      <c r="AC614" s="118"/>
      <c r="AD614" s="118"/>
      <c r="AE614" s="118"/>
      <c r="AF614" s="118"/>
      <c r="AG614" s="118"/>
      <c r="AH614" s="118"/>
      <c r="AI614" s="118"/>
      <c r="AJ614" s="118"/>
      <c r="AK614" s="118"/>
      <c r="AL614" s="118"/>
      <c r="AM614" s="118"/>
      <c r="AN614" s="118"/>
      <c r="AO614" s="118"/>
      <c r="AP614" s="118"/>
      <c r="AQ614" s="118"/>
      <c r="AR614" s="118"/>
      <c r="AS614" s="118"/>
      <c r="AT614" s="118"/>
      <c r="AU614" s="118"/>
      <c r="AV614" s="71"/>
      <c r="AW614" s="71"/>
      <c r="AX614" s="71"/>
      <c r="AY614" s="71"/>
      <c r="AZ614" s="71"/>
      <c r="BA614" s="71"/>
      <c r="BB614" s="71"/>
      <c r="BC614" s="111"/>
      <c r="BD614" s="109"/>
      <c r="BE614" s="108"/>
      <c r="BF614" s="124"/>
      <c r="BG614" s="125"/>
      <c r="BH614" s="125"/>
      <c r="BI614" s="126"/>
      <c r="BJ614" s="126"/>
      <c r="BK614" s="107"/>
      <c r="BL614" s="71"/>
      <c r="BM614" s="71"/>
      <c r="BN614" s="71"/>
      <c r="BO614" s="118"/>
      <c r="BP614" s="118"/>
    </row>
    <row r="615" spans="1:68" ht="10.5" hidden="1" customHeight="1">
      <c r="A615" s="71"/>
      <c r="B615" s="2"/>
      <c r="C615" s="71"/>
      <c r="D615" s="71"/>
      <c r="E615" s="72"/>
      <c r="F615" s="71"/>
      <c r="G615" s="71"/>
      <c r="H615" s="71"/>
      <c r="I615" s="71"/>
      <c r="J615" s="118"/>
      <c r="K615" s="118"/>
      <c r="L615" s="118"/>
      <c r="M615" s="118"/>
      <c r="N615" s="118"/>
      <c r="O615" s="118"/>
      <c r="P615" s="118"/>
      <c r="Q615" s="118"/>
      <c r="R615" s="118"/>
      <c r="S615" s="118"/>
      <c r="T615" s="118"/>
      <c r="U615" s="118"/>
      <c r="V615" s="118"/>
      <c r="W615" s="118"/>
      <c r="X615" s="118"/>
      <c r="Y615" s="118"/>
      <c r="Z615" s="118"/>
      <c r="AA615" s="118"/>
      <c r="AB615" s="118"/>
      <c r="AC615" s="118"/>
      <c r="AD615" s="118"/>
      <c r="AE615" s="118"/>
      <c r="AF615" s="118"/>
      <c r="AG615" s="118"/>
      <c r="AH615" s="118"/>
      <c r="AI615" s="118"/>
      <c r="AJ615" s="118"/>
      <c r="AK615" s="118"/>
      <c r="AL615" s="118"/>
      <c r="AM615" s="118"/>
      <c r="AN615" s="118"/>
      <c r="AO615" s="118"/>
      <c r="AP615" s="118"/>
      <c r="AQ615" s="118"/>
      <c r="AR615" s="118"/>
      <c r="AS615" s="118"/>
      <c r="AT615" s="118"/>
      <c r="AU615" s="118"/>
      <c r="AV615" s="71"/>
      <c r="AW615" s="71"/>
      <c r="AX615" s="71"/>
      <c r="AY615" s="71"/>
      <c r="AZ615" s="71"/>
      <c r="BA615" s="71"/>
      <c r="BB615" s="71"/>
      <c r="BC615" s="111"/>
      <c r="BD615" s="109"/>
      <c r="BE615" s="108"/>
      <c r="BF615" s="112"/>
      <c r="BG615" s="71"/>
      <c r="BH615" s="71"/>
      <c r="BI615" s="113"/>
      <c r="BJ615" s="113"/>
      <c r="BK615" s="107"/>
      <c r="BL615" s="71"/>
      <c r="BM615" s="71"/>
      <c r="BN615" s="71"/>
      <c r="BO615" s="118"/>
      <c r="BP615" s="118"/>
    </row>
    <row r="616" spans="1:68" ht="15.75" customHeight="1">
      <c r="A616" s="225" t="s">
        <v>609</v>
      </c>
      <c r="B616" s="226"/>
      <c r="C616" s="227"/>
      <c r="D616" s="227"/>
      <c r="E616" s="228"/>
      <c r="F616" s="229"/>
      <c r="G616" s="229"/>
      <c r="H616" s="229"/>
      <c r="I616" s="229"/>
      <c r="J616" s="230"/>
      <c r="K616" s="230"/>
      <c r="L616" s="230"/>
      <c r="M616" s="230"/>
      <c r="N616" s="230"/>
      <c r="O616" s="230"/>
      <c r="P616" s="230"/>
      <c r="Q616" s="230"/>
      <c r="R616" s="230"/>
      <c r="S616" s="230"/>
      <c r="T616" s="230"/>
      <c r="U616" s="230"/>
      <c r="V616" s="230"/>
      <c r="W616" s="230"/>
      <c r="X616" s="230"/>
      <c r="Y616" s="230"/>
      <c r="Z616" s="230"/>
      <c r="AA616" s="230"/>
      <c r="AB616" s="230"/>
      <c r="AC616" s="230"/>
      <c r="AD616" s="230"/>
      <c r="AE616" s="230"/>
      <c r="AF616" s="230"/>
      <c r="AG616" s="230"/>
      <c r="AH616" s="230"/>
      <c r="AI616" s="141"/>
      <c r="AJ616" s="141"/>
      <c r="AK616" s="141"/>
      <c r="AL616" s="141"/>
      <c r="AM616" s="141"/>
      <c r="AN616" s="141"/>
      <c r="AO616" s="141"/>
      <c r="AP616" s="141"/>
      <c r="AQ616" s="141"/>
      <c r="AR616" s="141"/>
      <c r="AS616" s="141"/>
      <c r="AT616" s="118"/>
      <c r="AU616" s="118"/>
      <c r="AV616" s="71"/>
      <c r="AW616" s="71"/>
      <c r="AX616" s="71"/>
      <c r="AY616" s="71"/>
      <c r="AZ616" s="71"/>
      <c r="BA616" s="71"/>
      <c r="BB616" s="71"/>
      <c r="BC616" s="111"/>
      <c r="BD616" s="164"/>
      <c r="BE616" s="108"/>
      <c r="BF616" s="112"/>
      <c r="BG616" s="71"/>
      <c r="BH616" s="71"/>
      <c r="BI616" s="113"/>
      <c r="BJ616" s="113"/>
      <c r="BK616" s="107"/>
      <c r="BL616" s="71"/>
      <c r="BM616" s="71"/>
      <c r="BN616" s="71"/>
      <c r="BO616" s="230"/>
      <c r="BP616" s="141"/>
    </row>
    <row r="617" spans="1:68" ht="12.75" customHeight="1">
      <c r="A617" s="108"/>
      <c r="B617" s="109"/>
      <c r="C617" s="108"/>
      <c r="D617" s="108"/>
      <c r="E617" s="110"/>
      <c r="F617" s="71"/>
      <c r="G617" s="71"/>
      <c r="H617" s="71"/>
      <c r="I617" s="71"/>
      <c r="J617" s="118"/>
      <c r="K617" s="118"/>
      <c r="L617" s="118"/>
      <c r="M617" s="118"/>
      <c r="N617" s="118"/>
      <c r="O617" s="118"/>
      <c r="P617" s="118"/>
      <c r="Q617" s="118"/>
      <c r="R617" s="118"/>
      <c r="S617" s="118"/>
      <c r="T617" s="118"/>
      <c r="U617" s="118"/>
      <c r="V617" s="118"/>
      <c r="W617" s="118"/>
      <c r="X617" s="118"/>
      <c r="Y617" s="118"/>
      <c r="Z617" s="118"/>
      <c r="AA617" s="118"/>
      <c r="AB617" s="118"/>
      <c r="AC617" s="118"/>
      <c r="AD617" s="118"/>
      <c r="AE617" s="118"/>
      <c r="AF617" s="118"/>
      <c r="AG617" s="118"/>
      <c r="AH617" s="118"/>
      <c r="AI617" s="118"/>
      <c r="AJ617" s="118"/>
      <c r="AK617" s="118"/>
      <c r="AL617" s="118"/>
      <c r="AM617" s="118"/>
      <c r="AN617" s="118"/>
      <c r="AO617" s="118"/>
      <c r="AP617" s="118"/>
      <c r="AQ617" s="118"/>
      <c r="AR617" s="118"/>
      <c r="AS617" s="118"/>
      <c r="AT617" s="118"/>
      <c r="AU617" s="118"/>
      <c r="AV617" s="71"/>
      <c r="AW617" s="71"/>
      <c r="AX617" s="71"/>
      <c r="AY617" s="71"/>
      <c r="AZ617" s="71"/>
      <c r="BA617" s="71"/>
      <c r="BB617" s="71"/>
      <c r="BC617" s="111"/>
      <c r="BD617" s="109"/>
      <c r="BE617" s="108"/>
      <c r="BF617" s="112"/>
      <c r="BG617" s="71"/>
      <c r="BH617" s="71"/>
      <c r="BI617" s="113"/>
      <c r="BJ617" s="113"/>
      <c r="BK617" s="107"/>
      <c r="BL617" s="71"/>
      <c r="BM617" s="71"/>
      <c r="BN617" s="71"/>
      <c r="BO617" s="118"/>
      <c r="BP617" s="118"/>
    </row>
    <row r="618" spans="1:68" ht="12.75" customHeight="1">
      <c r="A618" s="114"/>
      <c r="B618" s="109">
        <v>701100</v>
      </c>
      <c r="C618" s="114" t="s">
        <v>610</v>
      </c>
      <c r="D618" s="114" t="s">
        <v>611</v>
      </c>
      <c r="E618" s="110"/>
      <c r="F618" s="89"/>
      <c r="G618" s="89"/>
      <c r="H618" s="89"/>
      <c r="I618" s="116"/>
      <c r="J618" s="117">
        <v>5000</v>
      </c>
      <c r="K618" s="117">
        <v>5000</v>
      </c>
      <c r="L618" s="117">
        <v>5000</v>
      </c>
      <c r="M618" s="117">
        <v>5000</v>
      </c>
      <c r="N618" s="117">
        <v>5000</v>
      </c>
      <c r="O618" s="117">
        <v>5000</v>
      </c>
      <c r="P618" s="117">
        <v>5000</v>
      </c>
      <c r="Q618" s="117">
        <v>5000</v>
      </c>
      <c r="R618" s="117">
        <v>5000</v>
      </c>
      <c r="S618" s="117">
        <v>5000</v>
      </c>
      <c r="T618" s="117">
        <v>5000</v>
      </c>
      <c r="U618" s="117">
        <v>5000</v>
      </c>
      <c r="V618" s="117">
        <v>5000</v>
      </c>
      <c r="W618" s="117">
        <v>5000</v>
      </c>
      <c r="X618" s="117">
        <v>5000</v>
      </c>
      <c r="Y618" s="117">
        <v>5000</v>
      </c>
      <c r="Z618" s="117">
        <v>5000</v>
      </c>
      <c r="AA618" s="117">
        <v>5000</v>
      </c>
      <c r="AB618" s="117">
        <v>5000</v>
      </c>
      <c r="AC618" s="117">
        <v>5000</v>
      </c>
      <c r="AD618" s="117">
        <v>5000</v>
      </c>
      <c r="AE618" s="117">
        <v>5000</v>
      </c>
      <c r="AF618" s="117">
        <v>5000</v>
      </c>
      <c r="AG618" s="117">
        <v>5000</v>
      </c>
      <c r="AH618" s="117">
        <v>5000</v>
      </c>
      <c r="AI618" s="172">
        <v>5000</v>
      </c>
      <c r="AJ618" s="172">
        <v>5000</v>
      </c>
      <c r="AK618" s="172">
        <v>5000</v>
      </c>
      <c r="AL618" s="172">
        <v>5000</v>
      </c>
      <c r="AM618" s="172">
        <v>5000</v>
      </c>
      <c r="AN618" s="172">
        <v>5000</v>
      </c>
      <c r="AO618" s="172">
        <v>5000</v>
      </c>
      <c r="AP618" s="172">
        <v>5000</v>
      </c>
      <c r="AQ618" s="172">
        <v>5000</v>
      </c>
      <c r="AR618" s="172">
        <v>5000</v>
      </c>
      <c r="AS618" s="172">
        <v>5000</v>
      </c>
      <c r="AT618" s="107"/>
      <c r="AU618" s="107"/>
      <c r="AV618" s="89"/>
      <c r="AW618" s="89"/>
      <c r="AX618" s="89"/>
      <c r="AY618" s="89"/>
      <c r="AZ618" s="89"/>
      <c r="BA618" s="89"/>
      <c r="BB618" s="89"/>
      <c r="BC618" s="111"/>
      <c r="BD618" s="109">
        <v>701100</v>
      </c>
      <c r="BE618" s="108"/>
      <c r="BF618" s="112"/>
      <c r="BG618" s="71"/>
      <c r="BH618" s="71"/>
      <c r="BI618" s="113"/>
      <c r="BJ618" s="113"/>
      <c r="BK618" s="107"/>
      <c r="BL618" s="89"/>
      <c r="BM618" s="89"/>
      <c r="BN618" s="89"/>
      <c r="BO618" s="117"/>
      <c r="BP618" s="172"/>
    </row>
    <row r="619" spans="1:68" ht="12.75" customHeight="1">
      <c r="A619" s="108"/>
      <c r="B619" s="109"/>
      <c r="C619" s="108"/>
      <c r="D619" s="108"/>
      <c r="E619" s="110"/>
      <c r="F619" s="71"/>
      <c r="G619" s="71"/>
      <c r="H619" s="71"/>
      <c r="I619" s="146"/>
      <c r="J619" s="142"/>
      <c r="K619" s="142"/>
      <c r="L619" s="142"/>
      <c r="M619" s="142"/>
      <c r="N619" s="142"/>
      <c r="O619" s="142"/>
      <c r="P619" s="142"/>
      <c r="Q619" s="142"/>
      <c r="R619" s="142"/>
      <c r="S619" s="142"/>
      <c r="T619" s="142"/>
      <c r="U619" s="142"/>
      <c r="V619" s="142"/>
      <c r="W619" s="142"/>
      <c r="X619" s="142"/>
      <c r="Y619" s="142"/>
      <c r="Z619" s="142"/>
      <c r="AA619" s="142"/>
      <c r="AB619" s="142"/>
      <c r="AC619" s="142"/>
      <c r="AD619" s="142"/>
      <c r="AE619" s="142"/>
      <c r="AF619" s="142"/>
      <c r="AG619" s="142"/>
      <c r="AH619" s="142"/>
      <c r="AI619" s="142"/>
      <c r="AJ619" s="142"/>
      <c r="AK619" s="142"/>
      <c r="AL619" s="142"/>
      <c r="AM619" s="142"/>
      <c r="AN619" s="142"/>
      <c r="AO619" s="142"/>
      <c r="AP619" s="142"/>
      <c r="AQ619" s="142"/>
      <c r="AR619" s="142"/>
      <c r="AS619" s="142"/>
      <c r="AT619" s="118"/>
      <c r="AU619" s="118"/>
      <c r="AV619" s="71"/>
      <c r="AW619" s="71"/>
      <c r="AX619" s="71"/>
      <c r="AY619" s="71"/>
      <c r="AZ619" s="71"/>
      <c r="BA619" s="71"/>
      <c r="BB619" s="71"/>
      <c r="BC619" s="111"/>
      <c r="BD619" s="109"/>
      <c r="BE619" s="108"/>
      <c r="BF619" s="112"/>
      <c r="BG619" s="71"/>
      <c r="BH619" s="71"/>
      <c r="BI619" s="113"/>
      <c r="BJ619" s="113"/>
      <c r="BK619" s="107"/>
      <c r="BL619" s="71"/>
      <c r="BM619" s="71"/>
      <c r="BN619" s="71"/>
      <c r="BO619" s="142"/>
      <c r="BP619" s="142"/>
    </row>
    <row r="620" spans="1:68" ht="12.75" customHeight="1">
      <c r="A620" s="114"/>
      <c r="B620" s="109">
        <v>701201</v>
      </c>
      <c r="C620" s="235" t="s">
        <v>612</v>
      </c>
      <c r="D620" s="235" t="s">
        <v>613</v>
      </c>
      <c r="E620" s="110"/>
      <c r="F620" s="89"/>
      <c r="G620" s="89"/>
      <c r="H620" s="89"/>
      <c r="I620" s="116"/>
      <c r="J620" s="117">
        <v>326403.58199999999</v>
      </c>
      <c r="K620" s="117">
        <v>485106.17100000003</v>
      </c>
      <c r="L620" s="117">
        <v>488865.86700000003</v>
      </c>
      <c r="M620" s="117">
        <v>55961.209000000003</v>
      </c>
      <c r="N620" s="117">
        <v>109158.76</v>
      </c>
      <c r="O620" s="117">
        <v>109430.605</v>
      </c>
      <c r="P620" s="117">
        <v>110734.08</v>
      </c>
      <c r="Q620" s="117">
        <v>110951.03</v>
      </c>
      <c r="R620" s="117">
        <v>111100.14599999999</v>
      </c>
      <c r="S620" s="117">
        <v>111454.621</v>
      </c>
      <c r="T620" s="117">
        <v>111454.621</v>
      </c>
      <c r="U620" s="117">
        <v>111454.621</v>
      </c>
      <c r="V620" s="117">
        <v>111454.621</v>
      </c>
      <c r="W620" s="117">
        <v>111454.621</v>
      </c>
      <c r="X620" s="117">
        <v>111454.621</v>
      </c>
      <c r="Y620" s="117">
        <v>111454.621</v>
      </c>
      <c r="Z620" s="117">
        <v>111454.621</v>
      </c>
      <c r="AA620" s="117">
        <v>111454.621</v>
      </c>
      <c r="AB620" s="117">
        <v>111454.621</v>
      </c>
      <c r="AC620" s="117">
        <v>111454.621</v>
      </c>
      <c r="AD620" s="117">
        <v>111454.621</v>
      </c>
      <c r="AE620" s="117">
        <v>112410.458</v>
      </c>
      <c r="AF620" s="117">
        <v>112410.458</v>
      </c>
      <c r="AG620" s="117">
        <v>112410.458</v>
      </c>
      <c r="AH620" s="117">
        <v>112410.458</v>
      </c>
      <c r="AI620" s="117">
        <v>112410.458</v>
      </c>
      <c r="AJ620" s="117">
        <v>112410.458</v>
      </c>
      <c r="AK620" s="117">
        <v>112410.458</v>
      </c>
      <c r="AL620" s="117">
        <v>112410.458</v>
      </c>
      <c r="AM620" s="117">
        <v>112410.458</v>
      </c>
      <c r="AN620" s="117">
        <v>112410.458</v>
      </c>
      <c r="AO620" s="117">
        <v>112410.458</v>
      </c>
      <c r="AP620" s="117">
        <v>112410.458</v>
      </c>
      <c r="AQ620" s="117">
        <v>112410.458</v>
      </c>
      <c r="AR620" s="117">
        <v>112410.458</v>
      </c>
      <c r="AS620" s="117">
        <v>112410.458</v>
      </c>
      <c r="AT620" s="107"/>
      <c r="AU620" s="107"/>
      <c r="AV620" s="89"/>
      <c r="AW620" s="89"/>
      <c r="AX620" s="89"/>
      <c r="AY620" s="89"/>
      <c r="AZ620" s="89"/>
      <c r="BA620" s="89"/>
      <c r="BB620" s="89"/>
      <c r="BC620" s="111"/>
      <c r="BD620" s="109">
        <v>701201</v>
      </c>
      <c r="BE620" s="108"/>
      <c r="BF620" s="112"/>
      <c r="BG620" s="71"/>
      <c r="BH620" s="71"/>
      <c r="BI620" s="113"/>
      <c r="BJ620" s="113"/>
      <c r="BK620" s="107"/>
      <c r="BL620" s="89"/>
      <c r="BM620" s="89"/>
      <c r="BN620" s="89"/>
      <c r="BO620" s="117"/>
      <c r="BP620" s="117"/>
    </row>
    <row r="621" spans="1:68" ht="12.75" customHeight="1">
      <c r="A621" s="108"/>
      <c r="B621" s="109">
        <v>701200</v>
      </c>
      <c r="C621" s="123" t="s">
        <v>614</v>
      </c>
      <c r="D621" s="123" t="s">
        <v>615</v>
      </c>
      <c r="E621" s="110"/>
      <c r="F621" s="71"/>
      <c r="G621" s="71"/>
      <c r="H621" s="71"/>
      <c r="I621" s="146"/>
      <c r="J621" s="142">
        <v>321044.61900000001</v>
      </c>
      <c r="K621" s="142">
        <v>484211.52</v>
      </c>
      <c r="L621" s="142">
        <v>487971.21600000001</v>
      </c>
      <c r="M621" s="142">
        <v>55862.353000000003</v>
      </c>
      <c r="N621" s="142">
        <v>109059.90399999999</v>
      </c>
      <c r="O621" s="142">
        <v>109331.749</v>
      </c>
      <c r="P621" s="142">
        <v>110635.224</v>
      </c>
      <c r="Q621" s="142">
        <v>110852.174</v>
      </c>
      <c r="R621" s="142">
        <v>111001.29</v>
      </c>
      <c r="S621" s="142">
        <v>111355.765</v>
      </c>
      <c r="T621" s="142">
        <v>111355.765</v>
      </c>
      <c r="U621" s="142">
        <v>111355.765</v>
      </c>
      <c r="V621" s="142">
        <v>111355.765</v>
      </c>
      <c r="W621" s="142">
        <v>111355.765</v>
      </c>
      <c r="X621" s="142">
        <v>111355.765</v>
      </c>
      <c r="Y621" s="142">
        <v>111355.765</v>
      </c>
      <c r="Z621" s="142">
        <v>111355.765</v>
      </c>
      <c r="AA621" s="142">
        <v>111355.765</v>
      </c>
      <c r="AB621" s="142">
        <v>111355.765</v>
      </c>
      <c r="AC621" s="142">
        <v>111355.765</v>
      </c>
      <c r="AD621" s="142">
        <v>111355.765</v>
      </c>
      <c r="AE621" s="142">
        <v>111355.765</v>
      </c>
      <c r="AF621" s="142">
        <v>111355.765</v>
      </c>
      <c r="AG621" s="142">
        <v>111355.765</v>
      </c>
      <c r="AH621" s="142">
        <v>111355.765</v>
      </c>
      <c r="AI621" s="172">
        <v>111355.765</v>
      </c>
      <c r="AJ621" s="172">
        <v>111355.765</v>
      </c>
      <c r="AK621" s="172">
        <v>111355.765</v>
      </c>
      <c r="AL621" s="172">
        <v>111355.765</v>
      </c>
      <c r="AM621" s="172">
        <v>111355.765</v>
      </c>
      <c r="AN621" s="172">
        <v>111355.765</v>
      </c>
      <c r="AO621" s="172">
        <v>111355.765</v>
      </c>
      <c r="AP621" s="172">
        <v>111355.765</v>
      </c>
      <c r="AQ621" s="172">
        <v>111355.765</v>
      </c>
      <c r="AR621" s="172">
        <v>111355.765</v>
      </c>
      <c r="AS621" s="172">
        <v>111355.765</v>
      </c>
      <c r="AT621" s="118"/>
      <c r="AU621" s="118"/>
      <c r="AV621" s="71"/>
      <c r="AW621" s="71"/>
      <c r="AX621" s="71"/>
      <c r="AY621" s="71"/>
      <c r="AZ621" s="71"/>
      <c r="BA621" s="71"/>
      <c r="BB621" s="71"/>
      <c r="BC621" s="111"/>
      <c r="BD621" s="109">
        <v>701200</v>
      </c>
      <c r="BE621" s="108"/>
      <c r="BF621" s="112"/>
      <c r="BG621" s="71"/>
      <c r="BH621" s="71"/>
      <c r="BI621" s="113"/>
      <c r="BJ621" s="113"/>
      <c r="BK621" s="107"/>
      <c r="BL621" s="71"/>
      <c r="BM621" s="71"/>
      <c r="BN621" s="71"/>
      <c r="BO621" s="142"/>
      <c r="BP621" s="172"/>
    </row>
    <row r="622" spans="1:68" ht="12.75" customHeight="1">
      <c r="A622" s="108"/>
      <c r="B622" s="109">
        <v>701700</v>
      </c>
      <c r="C622" s="123" t="s">
        <v>616</v>
      </c>
      <c r="D622" s="123" t="s">
        <v>617</v>
      </c>
      <c r="E622" s="110"/>
      <c r="F622" s="71"/>
      <c r="G622" s="71"/>
      <c r="H622" s="71"/>
      <c r="I622" s="146"/>
      <c r="J622" s="142">
        <v>5358.9629999999997</v>
      </c>
      <c r="K622" s="142">
        <v>894.65099999999995</v>
      </c>
      <c r="L622" s="142">
        <v>894.65099999999995</v>
      </c>
      <c r="M622" s="142">
        <v>98.855999999999995</v>
      </c>
      <c r="N622" s="142">
        <v>98.855999999999995</v>
      </c>
      <c r="O622" s="142">
        <v>98.855999999999995</v>
      </c>
      <c r="P622" s="142">
        <v>98.855999999999995</v>
      </c>
      <c r="Q622" s="142">
        <v>98.855999999999995</v>
      </c>
      <c r="R622" s="142">
        <v>98.855999999999995</v>
      </c>
      <c r="S622" s="142">
        <v>98.855999999999995</v>
      </c>
      <c r="T622" s="142">
        <v>98.855999999999995</v>
      </c>
      <c r="U622" s="142">
        <v>98.855999999999995</v>
      </c>
      <c r="V622" s="142">
        <v>98.855999999999995</v>
      </c>
      <c r="W622" s="142">
        <v>98.855999999999995</v>
      </c>
      <c r="X622" s="142">
        <v>98.855999999999995</v>
      </c>
      <c r="Y622" s="142">
        <v>98.855999999999995</v>
      </c>
      <c r="Z622" s="142">
        <v>98.855999999999995</v>
      </c>
      <c r="AA622" s="142">
        <v>98.855999999999995</v>
      </c>
      <c r="AB622" s="142">
        <v>98.855999999999995</v>
      </c>
      <c r="AC622" s="142">
        <v>98.855999999999995</v>
      </c>
      <c r="AD622" s="142">
        <v>98.855999999999995</v>
      </c>
      <c r="AE622" s="142">
        <v>1054.693</v>
      </c>
      <c r="AF622" s="142">
        <v>1054.693</v>
      </c>
      <c r="AG622" s="142">
        <v>1054.693</v>
      </c>
      <c r="AH622" s="142">
        <v>1054.693</v>
      </c>
      <c r="AI622" s="172">
        <v>1054.693</v>
      </c>
      <c r="AJ622" s="172">
        <v>1054.693</v>
      </c>
      <c r="AK622" s="172">
        <v>1054.693</v>
      </c>
      <c r="AL622" s="172">
        <v>1054.693</v>
      </c>
      <c r="AM622" s="172">
        <v>1054.693</v>
      </c>
      <c r="AN622" s="172">
        <v>1054.693</v>
      </c>
      <c r="AO622" s="172">
        <v>1054.693</v>
      </c>
      <c r="AP622" s="172">
        <v>1054.693</v>
      </c>
      <c r="AQ622" s="172">
        <v>1054.693</v>
      </c>
      <c r="AR622" s="172">
        <v>1054.693</v>
      </c>
      <c r="AS622" s="172">
        <v>1054.693</v>
      </c>
      <c r="AT622" s="118"/>
      <c r="AU622" s="118"/>
      <c r="AV622" s="71"/>
      <c r="AW622" s="71"/>
      <c r="AX622" s="71"/>
      <c r="AY622" s="71"/>
      <c r="AZ622" s="71"/>
      <c r="BA622" s="71"/>
      <c r="BB622" s="71"/>
      <c r="BC622" s="111"/>
      <c r="BD622" s="109">
        <v>701700</v>
      </c>
      <c r="BE622" s="108"/>
      <c r="BF622" s="112"/>
      <c r="BG622" s="71"/>
      <c r="BH622" s="71"/>
      <c r="BI622" s="113"/>
      <c r="BJ622" s="113"/>
      <c r="BK622" s="107"/>
      <c r="BL622" s="71"/>
      <c r="BM622" s="71"/>
      <c r="BN622" s="71"/>
      <c r="BO622" s="142"/>
      <c r="BP622" s="172"/>
    </row>
    <row r="623" spans="1:68" ht="12.75" customHeight="1">
      <c r="A623" s="108"/>
      <c r="B623" s="109"/>
      <c r="C623" s="108"/>
      <c r="D623" s="108"/>
      <c r="E623" s="110"/>
      <c r="F623" s="71"/>
      <c r="G623" s="71"/>
      <c r="H623" s="71"/>
      <c r="I623" s="146"/>
      <c r="J623" s="142"/>
      <c r="K623" s="142"/>
      <c r="L623" s="142"/>
      <c r="M623" s="142"/>
      <c r="N623" s="142"/>
      <c r="O623" s="142"/>
      <c r="P623" s="142"/>
      <c r="Q623" s="142"/>
      <c r="R623" s="142"/>
      <c r="S623" s="142"/>
      <c r="T623" s="142"/>
      <c r="U623" s="142"/>
      <c r="V623" s="142"/>
      <c r="W623" s="142"/>
      <c r="X623" s="142"/>
      <c r="Y623" s="142"/>
      <c r="Z623" s="142"/>
      <c r="AA623" s="142"/>
      <c r="AB623" s="142"/>
      <c r="AC623" s="142"/>
      <c r="AD623" s="142"/>
      <c r="AE623" s="142"/>
      <c r="AF623" s="142"/>
      <c r="AG623" s="142"/>
      <c r="AH623" s="142"/>
      <c r="AI623" s="142"/>
      <c r="AJ623" s="142"/>
      <c r="AK623" s="142"/>
      <c r="AL623" s="142"/>
      <c r="AM623" s="142"/>
      <c r="AN623" s="142"/>
      <c r="AO623" s="142"/>
      <c r="AP623" s="142"/>
      <c r="AQ623" s="142"/>
      <c r="AR623" s="142"/>
      <c r="AS623" s="142"/>
      <c r="AT623" s="118"/>
      <c r="AU623" s="118"/>
      <c r="AV623" s="71"/>
      <c r="AW623" s="71"/>
      <c r="AX623" s="71"/>
      <c r="AY623" s="71"/>
      <c r="AZ623" s="71"/>
      <c r="BA623" s="71"/>
      <c r="BB623" s="71"/>
      <c r="BC623" s="111"/>
      <c r="BD623" s="109"/>
      <c r="BE623" s="108"/>
      <c r="BF623" s="112"/>
      <c r="BG623" s="71"/>
      <c r="BH623" s="71"/>
      <c r="BI623" s="113"/>
      <c r="BJ623" s="113"/>
      <c r="BK623" s="107"/>
      <c r="BL623" s="71"/>
      <c r="BM623" s="71"/>
      <c r="BN623" s="71"/>
      <c r="BO623" s="142"/>
      <c r="BP623" s="142"/>
    </row>
    <row r="624" spans="1:68" ht="12.75" customHeight="1">
      <c r="A624" s="114"/>
      <c r="B624" s="109">
        <v>701301</v>
      </c>
      <c r="C624" s="235" t="s">
        <v>618</v>
      </c>
      <c r="D624" s="235" t="s">
        <v>619</v>
      </c>
      <c r="E624" s="110"/>
      <c r="F624" s="89"/>
      <c r="G624" s="89"/>
      <c r="H624" s="89"/>
      <c r="I624" s="116"/>
      <c r="J624" s="117">
        <v>274707.57199999999</v>
      </c>
      <c r="K624" s="117">
        <v>249219.87100000001</v>
      </c>
      <c r="L624" s="117">
        <v>487944.19500000001</v>
      </c>
      <c r="M624" s="117">
        <v>55402.985000000001</v>
      </c>
      <c r="N624" s="117">
        <v>96176.671000000002</v>
      </c>
      <c r="O624" s="117">
        <v>109232.493</v>
      </c>
      <c r="P624" s="117">
        <v>109738.413</v>
      </c>
      <c r="Q624" s="117">
        <v>110826.45</v>
      </c>
      <c r="R624" s="117">
        <v>111052.394</v>
      </c>
      <c r="S624" s="117">
        <v>111179.76699999999</v>
      </c>
      <c r="T624" s="117">
        <v>111454.621</v>
      </c>
      <c r="U624" s="117">
        <v>111454.621</v>
      </c>
      <c r="V624" s="117">
        <v>111454.621</v>
      </c>
      <c r="W624" s="117">
        <v>111454.621</v>
      </c>
      <c r="X624" s="117">
        <v>111454.621</v>
      </c>
      <c r="Y624" s="117">
        <v>111454.621</v>
      </c>
      <c r="Z624" s="117">
        <v>111454.621</v>
      </c>
      <c r="AA624" s="117">
        <v>111454.621</v>
      </c>
      <c r="AB624" s="117">
        <v>111454.621</v>
      </c>
      <c r="AC624" s="117">
        <v>111454.621</v>
      </c>
      <c r="AD624" s="117">
        <v>111454.621</v>
      </c>
      <c r="AE624" s="117">
        <v>111629.341</v>
      </c>
      <c r="AF624" s="117">
        <v>112410.458</v>
      </c>
      <c r="AG624" s="117">
        <v>112410.458</v>
      </c>
      <c r="AH624" s="117">
        <v>112410.458</v>
      </c>
      <c r="AI624" s="117">
        <v>112410.458</v>
      </c>
      <c r="AJ624" s="117">
        <v>112410.458</v>
      </c>
      <c r="AK624" s="117">
        <v>112410.458</v>
      </c>
      <c r="AL624" s="117">
        <v>112410.458</v>
      </c>
      <c r="AM624" s="117">
        <v>112410.458</v>
      </c>
      <c r="AN624" s="117">
        <v>112410.458</v>
      </c>
      <c r="AO624" s="117">
        <v>112410.458</v>
      </c>
      <c r="AP624" s="117">
        <v>112410.458</v>
      </c>
      <c r="AQ624" s="117">
        <v>112410.458</v>
      </c>
      <c r="AR624" s="117">
        <v>112410.458</v>
      </c>
      <c r="AS624" s="117">
        <v>112410.458</v>
      </c>
      <c r="AT624" s="107"/>
      <c r="AU624" s="107"/>
      <c r="AV624" s="89"/>
      <c r="AW624" s="89"/>
      <c r="AX624" s="89"/>
      <c r="AY624" s="89"/>
      <c r="AZ624" s="89"/>
      <c r="BA624" s="89"/>
      <c r="BB624" s="89"/>
      <c r="BC624" s="111"/>
      <c r="BD624" s="109">
        <v>701301</v>
      </c>
      <c r="BE624" s="108"/>
      <c r="BF624" s="112"/>
      <c r="BG624" s="71"/>
      <c r="BH624" s="71"/>
      <c r="BI624" s="113"/>
      <c r="BJ624" s="113"/>
      <c r="BK624" s="107"/>
      <c r="BL624" s="89"/>
      <c r="BM624" s="89"/>
      <c r="BN624" s="89"/>
      <c r="BO624" s="117"/>
      <c r="BP624" s="117"/>
    </row>
    <row r="625" spans="1:68" ht="12.75" customHeight="1">
      <c r="A625" s="108"/>
      <c r="B625" s="109">
        <v>701300</v>
      </c>
      <c r="C625" s="123" t="s">
        <v>620</v>
      </c>
      <c r="D625" s="123" t="s">
        <v>621</v>
      </c>
      <c r="E625" s="110"/>
      <c r="F625" s="71"/>
      <c r="G625" s="71"/>
      <c r="H625" s="71"/>
      <c r="I625" s="146"/>
      <c r="J625" s="142">
        <v>269348.609</v>
      </c>
      <c r="K625" s="142">
        <v>248325.22</v>
      </c>
      <c r="L625" s="142">
        <v>487049.54399999999</v>
      </c>
      <c r="M625" s="142">
        <v>55304.129000000001</v>
      </c>
      <c r="N625" s="142">
        <v>96077.815000000002</v>
      </c>
      <c r="O625" s="142">
        <v>109133.637</v>
      </c>
      <c r="P625" s="142">
        <v>109639.557</v>
      </c>
      <c r="Q625" s="142">
        <v>110727.594</v>
      </c>
      <c r="R625" s="142">
        <v>110953.538</v>
      </c>
      <c r="S625" s="142">
        <v>111080.91099999999</v>
      </c>
      <c r="T625" s="142">
        <v>111355.765</v>
      </c>
      <c r="U625" s="142">
        <v>111355.765</v>
      </c>
      <c r="V625" s="142">
        <v>111355.765</v>
      </c>
      <c r="W625" s="142">
        <v>111355.765</v>
      </c>
      <c r="X625" s="142">
        <v>111355.765</v>
      </c>
      <c r="Y625" s="142">
        <v>111355.765</v>
      </c>
      <c r="Z625" s="142">
        <v>111355.765</v>
      </c>
      <c r="AA625" s="142">
        <v>111355.765</v>
      </c>
      <c r="AB625" s="142">
        <v>111355.765</v>
      </c>
      <c r="AC625" s="142">
        <v>111355.765</v>
      </c>
      <c r="AD625" s="142">
        <v>111355.765</v>
      </c>
      <c r="AE625" s="142">
        <v>111355.765</v>
      </c>
      <c r="AF625" s="142">
        <v>111355.765</v>
      </c>
      <c r="AG625" s="142">
        <v>111355.765</v>
      </c>
      <c r="AH625" s="142">
        <v>111355.765</v>
      </c>
      <c r="AI625" s="172">
        <v>111355.765</v>
      </c>
      <c r="AJ625" s="172">
        <v>111355.765</v>
      </c>
      <c r="AK625" s="172">
        <v>111355.765</v>
      </c>
      <c r="AL625" s="172">
        <v>111355.765</v>
      </c>
      <c r="AM625" s="172">
        <v>111355.765</v>
      </c>
      <c r="AN625" s="172">
        <v>111355.765</v>
      </c>
      <c r="AO625" s="172">
        <v>111355.765</v>
      </c>
      <c r="AP625" s="172">
        <v>111355.765</v>
      </c>
      <c r="AQ625" s="172">
        <v>111355.765</v>
      </c>
      <c r="AR625" s="172">
        <v>111355.765</v>
      </c>
      <c r="AS625" s="172">
        <v>111355.765</v>
      </c>
      <c r="AT625" s="118"/>
      <c r="AU625" s="118"/>
      <c r="AV625" s="71"/>
      <c r="AW625" s="71"/>
      <c r="AX625" s="71"/>
      <c r="AY625" s="71"/>
      <c r="AZ625" s="71"/>
      <c r="BA625" s="71"/>
      <c r="BB625" s="71"/>
      <c r="BC625" s="111"/>
      <c r="BD625" s="109">
        <v>701300</v>
      </c>
      <c r="BE625" s="108"/>
      <c r="BF625" s="112"/>
      <c r="BG625" s="71"/>
      <c r="BH625" s="71"/>
      <c r="BI625" s="113"/>
      <c r="BJ625" s="113"/>
      <c r="BK625" s="107"/>
      <c r="BL625" s="71"/>
      <c r="BM625" s="71"/>
      <c r="BN625" s="71"/>
      <c r="BO625" s="142"/>
      <c r="BP625" s="172"/>
    </row>
    <row r="626" spans="1:68" ht="12.75" customHeight="1">
      <c r="A626" s="108"/>
      <c r="B626" s="109">
        <v>701800</v>
      </c>
      <c r="C626" s="123" t="s">
        <v>622</v>
      </c>
      <c r="D626" s="123" t="s">
        <v>623</v>
      </c>
      <c r="E626" s="110"/>
      <c r="F626" s="71"/>
      <c r="G626" s="71"/>
      <c r="H626" s="71"/>
      <c r="I626" s="146"/>
      <c r="J626" s="142">
        <v>5358.9629999999997</v>
      </c>
      <c r="K626" s="142">
        <v>894.65099999999995</v>
      </c>
      <c r="L626" s="142">
        <v>894.65099999999995</v>
      </c>
      <c r="M626" s="142">
        <v>98.855999999999995</v>
      </c>
      <c r="N626" s="142">
        <v>98.855999999999995</v>
      </c>
      <c r="O626" s="142">
        <v>98.855999999999995</v>
      </c>
      <c r="P626" s="142">
        <v>98.855999999999995</v>
      </c>
      <c r="Q626" s="142">
        <v>98.855999999999995</v>
      </c>
      <c r="R626" s="142">
        <v>98.855999999999995</v>
      </c>
      <c r="S626" s="142">
        <v>98.855999999999995</v>
      </c>
      <c r="T626" s="142">
        <v>98.855999999999995</v>
      </c>
      <c r="U626" s="142">
        <v>98.855999999999995</v>
      </c>
      <c r="V626" s="142">
        <v>98.855999999999995</v>
      </c>
      <c r="W626" s="142">
        <v>98.855999999999995</v>
      </c>
      <c r="X626" s="142">
        <v>98.855999999999995</v>
      </c>
      <c r="Y626" s="142">
        <v>98.855999999999995</v>
      </c>
      <c r="Z626" s="142">
        <v>98.855999999999995</v>
      </c>
      <c r="AA626" s="142">
        <v>98.855999999999995</v>
      </c>
      <c r="AB626" s="142">
        <v>98.855999999999995</v>
      </c>
      <c r="AC626" s="142">
        <v>98.855999999999995</v>
      </c>
      <c r="AD626" s="142">
        <v>98.855999999999995</v>
      </c>
      <c r="AE626" s="142">
        <v>273.57600000000002</v>
      </c>
      <c r="AF626" s="142">
        <v>1054.693</v>
      </c>
      <c r="AG626" s="142">
        <v>1054.693</v>
      </c>
      <c r="AH626" s="142">
        <v>1054.693</v>
      </c>
      <c r="AI626" s="172">
        <v>1054.693</v>
      </c>
      <c r="AJ626" s="172">
        <v>1054.693</v>
      </c>
      <c r="AK626" s="172">
        <v>1054.693</v>
      </c>
      <c r="AL626" s="172">
        <v>1054.693</v>
      </c>
      <c r="AM626" s="172">
        <v>1054.693</v>
      </c>
      <c r="AN626" s="172">
        <v>1054.693</v>
      </c>
      <c r="AO626" s="172">
        <v>1054.693</v>
      </c>
      <c r="AP626" s="172">
        <v>1054.693</v>
      </c>
      <c r="AQ626" s="172">
        <v>1054.693</v>
      </c>
      <c r="AR626" s="172">
        <v>1054.693</v>
      </c>
      <c r="AS626" s="172">
        <v>1054.693</v>
      </c>
      <c r="AT626" s="118"/>
      <c r="AU626" s="118"/>
      <c r="AV626" s="71"/>
      <c r="AW626" s="71"/>
      <c r="AX626" s="71"/>
      <c r="AY626" s="71"/>
      <c r="AZ626" s="71"/>
      <c r="BA626" s="71"/>
      <c r="BB626" s="71"/>
      <c r="BC626" s="111"/>
      <c r="BD626" s="109">
        <v>701800</v>
      </c>
      <c r="BE626" s="108"/>
      <c r="BF626" s="112"/>
      <c r="BG626" s="71"/>
      <c r="BH626" s="71"/>
      <c r="BI626" s="113"/>
      <c r="BJ626" s="113"/>
      <c r="BK626" s="107"/>
      <c r="BL626" s="71"/>
      <c r="BM626" s="71"/>
      <c r="BN626" s="71"/>
      <c r="BO626" s="142"/>
      <c r="BP626" s="172"/>
    </row>
    <row r="627" spans="1:68" ht="10.5" hidden="1" customHeight="1">
      <c r="A627" s="108"/>
      <c r="B627" s="109"/>
      <c r="C627" s="123"/>
      <c r="D627" s="123"/>
      <c r="E627" s="110"/>
      <c r="F627" s="71"/>
      <c r="G627" s="71"/>
      <c r="H627" s="71"/>
      <c r="I627" s="146"/>
      <c r="J627" s="142"/>
      <c r="K627" s="142"/>
      <c r="L627" s="142"/>
      <c r="M627" s="142"/>
      <c r="N627" s="142"/>
      <c r="O627" s="142"/>
      <c r="P627" s="142"/>
      <c r="Q627" s="142"/>
      <c r="R627" s="142"/>
      <c r="S627" s="142"/>
      <c r="T627" s="142"/>
      <c r="U627" s="142"/>
      <c r="V627" s="142"/>
      <c r="W627" s="142"/>
      <c r="X627" s="142"/>
      <c r="Y627" s="142"/>
      <c r="Z627" s="142"/>
      <c r="AA627" s="142"/>
      <c r="AB627" s="142"/>
      <c r="AC627" s="142"/>
      <c r="AD627" s="142"/>
      <c r="AE627" s="142"/>
      <c r="AF627" s="142"/>
      <c r="AG627" s="142"/>
      <c r="AH627" s="142"/>
      <c r="AI627" s="142"/>
      <c r="AJ627" s="142"/>
      <c r="AK627" s="142"/>
      <c r="AL627" s="142"/>
      <c r="AM627" s="142"/>
      <c r="AN627" s="142"/>
      <c r="AO627" s="142"/>
      <c r="AP627" s="142"/>
      <c r="AQ627" s="142"/>
      <c r="AR627" s="142"/>
      <c r="AS627" s="142"/>
      <c r="AT627" s="118"/>
      <c r="AU627" s="118"/>
      <c r="AV627" s="71"/>
      <c r="AW627" s="71"/>
      <c r="AX627" s="71"/>
      <c r="AY627" s="71"/>
      <c r="AZ627" s="71"/>
      <c r="BA627" s="71"/>
      <c r="BB627" s="71"/>
      <c r="BC627" s="111"/>
      <c r="BD627" s="109"/>
      <c r="BE627" s="108"/>
      <c r="BF627" s="112"/>
      <c r="BG627" s="71"/>
      <c r="BH627" s="71"/>
      <c r="BI627" s="71"/>
      <c r="BJ627" s="208"/>
      <c r="BK627" s="107"/>
      <c r="BL627" s="71"/>
      <c r="BM627" s="71"/>
      <c r="BN627" s="71"/>
      <c r="BO627" s="142"/>
      <c r="BP627" s="142"/>
    </row>
    <row r="628" spans="1:68" ht="12.75" customHeight="1">
      <c r="A628" s="108"/>
      <c r="B628" s="109"/>
      <c r="C628" s="108"/>
      <c r="D628" s="108"/>
      <c r="E628" s="110"/>
      <c r="F628" s="71"/>
      <c r="G628" s="71"/>
      <c r="H628" s="71"/>
      <c r="I628" s="146"/>
      <c r="J628" s="142"/>
      <c r="K628" s="142"/>
      <c r="L628" s="142"/>
      <c r="M628" s="142"/>
      <c r="N628" s="142"/>
      <c r="O628" s="142"/>
      <c r="P628" s="142"/>
      <c r="Q628" s="142"/>
      <c r="R628" s="142"/>
      <c r="S628" s="142"/>
      <c r="T628" s="142"/>
      <c r="U628" s="142"/>
      <c r="V628" s="142"/>
      <c r="W628" s="142"/>
      <c r="X628" s="142"/>
      <c r="Y628" s="142"/>
      <c r="Z628" s="142"/>
      <c r="AA628" s="142"/>
      <c r="AB628" s="142"/>
      <c r="AC628" s="142"/>
      <c r="AD628" s="142"/>
      <c r="AE628" s="142"/>
      <c r="AF628" s="142"/>
      <c r="AG628" s="142"/>
      <c r="AH628" s="142"/>
      <c r="AI628" s="142"/>
      <c r="AJ628" s="142"/>
      <c r="AK628" s="142"/>
      <c r="AL628" s="142"/>
      <c r="AM628" s="142"/>
      <c r="AN628" s="142"/>
      <c r="AO628" s="142"/>
      <c r="AP628" s="142"/>
      <c r="AQ628" s="142"/>
      <c r="AR628" s="142"/>
      <c r="AS628" s="142"/>
      <c r="AT628" s="118"/>
      <c r="AU628" s="118"/>
      <c r="AV628" s="71"/>
      <c r="AW628" s="71"/>
      <c r="AX628" s="71"/>
      <c r="AY628" s="71"/>
      <c r="AZ628" s="71"/>
      <c r="BA628" s="71"/>
      <c r="BB628" s="71"/>
      <c r="BC628" s="111"/>
      <c r="BD628" s="109"/>
      <c r="BE628" s="108"/>
      <c r="BF628" s="112"/>
      <c r="BG628" s="71"/>
      <c r="BH628" s="71"/>
      <c r="BI628" s="113"/>
      <c r="BJ628" s="113"/>
      <c r="BK628" s="107"/>
      <c r="BL628" s="71"/>
      <c r="BM628" s="71"/>
      <c r="BN628" s="71"/>
      <c r="BO628" s="142"/>
      <c r="BP628" s="142"/>
    </row>
    <row r="629" spans="1:68" ht="12.75" customHeight="1">
      <c r="A629" s="114"/>
      <c r="B629" s="109">
        <v>701501</v>
      </c>
      <c r="C629" s="235" t="s">
        <v>624</v>
      </c>
      <c r="D629" s="235" t="s">
        <v>625</v>
      </c>
      <c r="E629" s="110"/>
      <c r="F629" s="89"/>
      <c r="G629" s="89"/>
      <c r="H629" s="89"/>
      <c r="I629" s="116"/>
      <c r="J629" s="117">
        <v>4708.3748409</v>
      </c>
      <c r="K629" s="117">
        <v>53694.283032700005</v>
      </c>
      <c r="L629" s="117">
        <v>54109.719063900004</v>
      </c>
      <c r="M629" s="117">
        <v>56052.5994947</v>
      </c>
      <c r="N629" s="117">
        <v>109250.15049469999</v>
      </c>
      <c r="O629" s="117">
        <v>109521.99549469999</v>
      </c>
      <c r="P629" s="117">
        <v>110825.4704947</v>
      </c>
      <c r="Q629" s="117">
        <v>111042.4204947</v>
      </c>
      <c r="R629" s="117">
        <v>111191.53649469999</v>
      </c>
      <c r="S629" s="117">
        <v>111546.0114947</v>
      </c>
      <c r="T629" s="117">
        <v>111546.0114947</v>
      </c>
      <c r="U629" s="117">
        <v>111546.0114947</v>
      </c>
      <c r="V629" s="117">
        <v>111546.0114947</v>
      </c>
      <c r="W629" s="117">
        <v>111546.0114947</v>
      </c>
      <c r="X629" s="117">
        <v>111546.0114947</v>
      </c>
      <c r="Y629" s="117">
        <v>111546.0114947</v>
      </c>
      <c r="Z629" s="117">
        <v>111546.0114947</v>
      </c>
      <c r="AA629" s="117">
        <v>111546.0114947</v>
      </c>
      <c r="AB629" s="117">
        <v>111546.0114947</v>
      </c>
      <c r="AC629" s="117">
        <v>111546.0114947</v>
      </c>
      <c r="AD629" s="117">
        <v>111546.0114947</v>
      </c>
      <c r="AE629" s="117">
        <v>112410.458</v>
      </c>
      <c r="AF629" s="117">
        <v>112410.458</v>
      </c>
      <c r="AG629" s="117">
        <v>112410.458</v>
      </c>
      <c r="AH629" s="117">
        <v>112410.458</v>
      </c>
      <c r="AI629" s="117">
        <v>112410.458</v>
      </c>
      <c r="AJ629" s="117">
        <v>112410.458</v>
      </c>
      <c r="AK629" s="117">
        <v>112410.458</v>
      </c>
      <c r="AL629" s="117">
        <v>112410.458</v>
      </c>
      <c r="AM629" s="117">
        <v>112410.458</v>
      </c>
      <c r="AN629" s="117">
        <v>112410.458</v>
      </c>
      <c r="AO629" s="117">
        <v>112410.458</v>
      </c>
      <c r="AP629" s="117">
        <v>112410.458</v>
      </c>
      <c r="AQ629" s="117">
        <v>112410.458</v>
      </c>
      <c r="AR629" s="117">
        <v>112410.458</v>
      </c>
      <c r="AS629" s="117">
        <v>112410.458</v>
      </c>
      <c r="AT629" s="107"/>
      <c r="AU629" s="107"/>
      <c r="AV629" s="89"/>
      <c r="AW629" s="89"/>
      <c r="AX629" s="89"/>
      <c r="AY629" s="89"/>
      <c r="AZ629" s="89"/>
      <c r="BA629" s="89"/>
      <c r="BB629" s="89"/>
      <c r="BC629" s="111"/>
      <c r="BD629" s="109">
        <v>701501</v>
      </c>
      <c r="BE629" s="108"/>
      <c r="BF629" s="112"/>
      <c r="BG629" s="71"/>
      <c r="BH629" s="71"/>
      <c r="BI629" s="113"/>
      <c r="BJ629" s="113"/>
      <c r="BK629" s="107"/>
      <c r="BL629" s="89"/>
      <c r="BM629" s="89"/>
      <c r="BN629" s="89"/>
      <c r="BO629" s="117"/>
      <c r="BP629" s="117"/>
    </row>
    <row r="630" spans="1:68" ht="12.75" customHeight="1">
      <c r="A630" s="108"/>
      <c r="B630" s="109">
        <v>701500</v>
      </c>
      <c r="C630" s="123" t="s">
        <v>626</v>
      </c>
      <c r="D630" s="123" t="s">
        <v>627</v>
      </c>
      <c r="E630" s="110"/>
      <c r="F630" s="71"/>
      <c r="G630" s="71"/>
      <c r="H630" s="71"/>
      <c r="I630" s="146"/>
      <c r="J630" s="142">
        <v>4518.1283426</v>
      </c>
      <c r="K630" s="142">
        <v>53504.036536200001</v>
      </c>
      <c r="L630" s="142">
        <v>53919.4725674</v>
      </c>
      <c r="M630" s="142">
        <v>55862.353000000003</v>
      </c>
      <c r="N630" s="142">
        <v>109059.90399999999</v>
      </c>
      <c r="O630" s="142">
        <v>109331.749</v>
      </c>
      <c r="P630" s="142">
        <v>110635.224</v>
      </c>
      <c r="Q630" s="142">
        <v>110852.174</v>
      </c>
      <c r="R630" s="142">
        <v>111001.29</v>
      </c>
      <c r="S630" s="142">
        <v>111355.765</v>
      </c>
      <c r="T630" s="142">
        <v>111355.765</v>
      </c>
      <c r="U630" s="142">
        <v>111355.765</v>
      </c>
      <c r="V630" s="142">
        <v>111355.765</v>
      </c>
      <c r="W630" s="142">
        <v>111355.765</v>
      </c>
      <c r="X630" s="142">
        <v>111355.765</v>
      </c>
      <c r="Y630" s="142">
        <v>111355.765</v>
      </c>
      <c r="Z630" s="142">
        <v>111355.765</v>
      </c>
      <c r="AA630" s="142">
        <v>111355.765</v>
      </c>
      <c r="AB630" s="142">
        <v>111355.765</v>
      </c>
      <c r="AC630" s="142">
        <v>111355.765</v>
      </c>
      <c r="AD630" s="142">
        <v>111355.765</v>
      </c>
      <c r="AE630" s="142">
        <v>111355.765</v>
      </c>
      <c r="AF630" s="142">
        <v>111355.765</v>
      </c>
      <c r="AG630" s="142">
        <v>111355.765</v>
      </c>
      <c r="AH630" s="142">
        <v>111355.765</v>
      </c>
      <c r="AI630" s="172">
        <v>111355.765</v>
      </c>
      <c r="AJ630" s="172">
        <v>111355.765</v>
      </c>
      <c r="AK630" s="172">
        <v>111355.765</v>
      </c>
      <c r="AL630" s="172">
        <v>111355.765</v>
      </c>
      <c r="AM630" s="172">
        <v>111355.765</v>
      </c>
      <c r="AN630" s="172">
        <v>111355.765</v>
      </c>
      <c r="AO630" s="172">
        <v>111355.765</v>
      </c>
      <c r="AP630" s="172">
        <v>111355.765</v>
      </c>
      <c r="AQ630" s="172">
        <v>111355.765</v>
      </c>
      <c r="AR630" s="172">
        <v>111355.765</v>
      </c>
      <c r="AS630" s="172">
        <v>111355.765</v>
      </c>
      <c r="AT630" s="118"/>
      <c r="AU630" s="118"/>
      <c r="AV630" s="71"/>
      <c r="AW630" s="71"/>
      <c r="AX630" s="71"/>
      <c r="AY630" s="71"/>
      <c r="AZ630" s="71"/>
      <c r="BA630" s="71"/>
      <c r="BB630" s="71"/>
      <c r="BC630" s="111"/>
      <c r="BD630" s="109">
        <v>701500</v>
      </c>
      <c r="BE630" s="108"/>
      <c r="BF630" s="112"/>
      <c r="BG630" s="71"/>
      <c r="BH630" s="71"/>
      <c r="BI630" s="113"/>
      <c r="BJ630" s="113"/>
      <c r="BK630" s="107"/>
      <c r="BL630" s="71"/>
      <c r="BM630" s="71"/>
      <c r="BN630" s="71"/>
      <c r="BO630" s="142"/>
      <c r="BP630" s="172"/>
    </row>
    <row r="631" spans="1:68" ht="12.75" customHeight="1">
      <c r="A631" s="108"/>
      <c r="B631" s="109">
        <v>702000</v>
      </c>
      <c r="C631" s="123" t="s">
        <v>628</v>
      </c>
      <c r="D631" s="123" t="s">
        <v>629</v>
      </c>
      <c r="E631" s="110"/>
      <c r="F631" s="71"/>
      <c r="G631" s="71"/>
      <c r="H631" s="71"/>
      <c r="I631" s="146"/>
      <c r="J631" s="142">
        <v>190.24649830000001</v>
      </c>
      <c r="K631" s="142">
        <v>190.24649650000001</v>
      </c>
      <c r="L631" s="142">
        <v>190.24649650000001</v>
      </c>
      <c r="M631" s="142">
        <v>190.2464947</v>
      </c>
      <c r="N631" s="142">
        <v>190.2464947</v>
      </c>
      <c r="O631" s="142">
        <v>190.2464947</v>
      </c>
      <c r="P631" s="142">
        <v>190.2464947</v>
      </c>
      <c r="Q631" s="142">
        <v>190.2464947</v>
      </c>
      <c r="R631" s="142">
        <v>190.2464947</v>
      </c>
      <c r="S631" s="142">
        <v>190.2464947</v>
      </c>
      <c r="T631" s="142">
        <v>190.2464947</v>
      </c>
      <c r="U631" s="142">
        <v>190.2464947</v>
      </c>
      <c r="V631" s="142">
        <v>190.2464947</v>
      </c>
      <c r="W631" s="142">
        <v>190.2464947</v>
      </c>
      <c r="X631" s="142">
        <v>190.2464947</v>
      </c>
      <c r="Y631" s="142">
        <v>190.2464947</v>
      </c>
      <c r="Z631" s="142">
        <v>190.2464947</v>
      </c>
      <c r="AA631" s="142">
        <v>190.2464947</v>
      </c>
      <c r="AB631" s="142">
        <v>190.2464947</v>
      </c>
      <c r="AC631" s="142">
        <v>190.2464947</v>
      </c>
      <c r="AD631" s="142">
        <v>190.2464947</v>
      </c>
      <c r="AE631" s="142">
        <v>1054.693</v>
      </c>
      <c r="AF631" s="142">
        <v>1054.693</v>
      </c>
      <c r="AG631" s="142">
        <v>1054.693</v>
      </c>
      <c r="AH631" s="142">
        <v>1054.693</v>
      </c>
      <c r="AI631" s="172">
        <v>1054.693</v>
      </c>
      <c r="AJ631" s="172">
        <v>1054.693</v>
      </c>
      <c r="AK631" s="172">
        <v>1054.693</v>
      </c>
      <c r="AL631" s="172">
        <v>1054.693</v>
      </c>
      <c r="AM631" s="172">
        <v>1054.693</v>
      </c>
      <c r="AN631" s="172">
        <v>1054.693</v>
      </c>
      <c r="AO631" s="172">
        <v>1054.693</v>
      </c>
      <c r="AP631" s="172">
        <v>1054.693</v>
      </c>
      <c r="AQ631" s="172">
        <v>1054.693</v>
      </c>
      <c r="AR631" s="172">
        <v>1054.693</v>
      </c>
      <c r="AS631" s="172">
        <v>1054.693</v>
      </c>
      <c r="AT631" s="118"/>
      <c r="AU631" s="118"/>
      <c r="AV631" s="71"/>
      <c r="AW631" s="71"/>
      <c r="AX631" s="71"/>
      <c r="AY631" s="71"/>
      <c r="AZ631" s="71"/>
      <c r="BA631" s="71"/>
      <c r="BB631" s="71"/>
      <c r="BC631" s="111"/>
      <c r="BD631" s="109">
        <v>702000</v>
      </c>
      <c r="BE631" s="108"/>
      <c r="BF631" s="112"/>
      <c r="BG631" s="71"/>
      <c r="BH631" s="71"/>
      <c r="BI631" s="113"/>
      <c r="BJ631" s="113"/>
      <c r="BK631" s="107"/>
      <c r="BL631" s="71"/>
      <c r="BM631" s="71"/>
      <c r="BN631" s="71"/>
      <c r="BO631" s="142"/>
      <c r="BP631" s="172"/>
    </row>
    <row r="632" spans="1:68" ht="12.75" customHeight="1">
      <c r="A632" s="108"/>
      <c r="B632" s="109"/>
      <c r="C632" s="108"/>
      <c r="D632" s="108"/>
      <c r="E632" s="110"/>
      <c r="F632" s="71"/>
      <c r="G632" s="71"/>
      <c r="H632" s="71"/>
      <c r="I632" s="146"/>
      <c r="J632" s="142"/>
      <c r="K632" s="142"/>
      <c r="L632" s="142"/>
      <c r="M632" s="142"/>
      <c r="N632" s="142"/>
      <c r="O632" s="142"/>
      <c r="P632" s="142"/>
      <c r="Q632" s="142"/>
      <c r="R632" s="142"/>
      <c r="S632" s="142"/>
      <c r="T632" s="142"/>
      <c r="U632" s="142"/>
      <c r="V632" s="142"/>
      <c r="W632" s="142"/>
      <c r="X632" s="142"/>
      <c r="Y632" s="142"/>
      <c r="Z632" s="142"/>
      <c r="AA632" s="142"/>
      <c r="AB632" s="142"/>
      <c r="AC632" s="142"/>
      <c r="AD632" s="142"/>
      <c r="AE632" s="142"/>
      <c r="AF632" s="142"/>
      <c r="AG632" s="142"/>
      <c r="AH632" s="142"/>
      <c r="AI632" s="142"/>
      <c r="AJ632" s="142"/>
      <c r="AK632" s="142"/>
      <c r="AL632" s="142"/>
      <c r="AM632" s="142"/>
      <c r="AN632" s="142"/>
      <c r="AO632" s="142"/>
      <c r="AP632" s="142"/>
      <c r="AQ632" s="142"/>
      <c r="AR632" s="142"/>
      <c r="AS632" s="142"/>
      <c r="AT632" s="118"/>
      <c r="AU632" s="118"/>
      <c r="AV632" s="71"/>
      <c r="AW632" s="71"/>
      <c r="AX632" s="71"/>
      <c r="AY632" s="71"/>
      <c r="AZ632" s="71"/>
      <c r="BA632" s="71"/>
      <c r="BB632" s="71"/>
      <c r="BC632" s="111"/>
      <c r="BD632" s="109"/>
      <c r="BE632" s="108"/>
      <c r="BF632" s="112"/>
      <c r="BG632" s="71"/>
      <c r="BH632" s="71"/>
      <c r="BI632" s="113"/>
      <c r="BJ632" s="113"/>
      <c r="BK632" s="107"/>
      <c r="BL632" s="71"/>
      <c r="BM632" s="71"/>
      <c r="BN632" s="71"/>
      <c r="BO632" s="142"/>
      <c r="BP632" s="142"/>
    </row>
    <row r="633" spans="1:68" ht="12.75" customHeight="1">
      <c r="A633" s="114"/>
      <c r="B633" s="109">
        <v>701401</v>
      </c>
      <c r="C633" s="235" t="s">
        <v>630</v>
      </c>
      <c r="D633" s="235" t="s">
        <v>631</v>
      </c>
      <c r="E633" s="110"/>
      <c r="F633" s="89"/>
      <c r="G633" s="89"/>
      <c r="H633" s="89"/>
      <c r="I633" s="116"/>
      <c r="J633" s="117">
        <v>3980.8460360000004</v>
      </c>
      <c r="K633" s="117">
        <v>27629.4979289</v>
      </c>
      <c r="L633" s="117">
        <v>54007.876851800007</v>
      </c>
      <c r="M633" s="117">
        <v>55494.375494699998</v>
      </c>
      <c r="N633" s="117">
        <v>96268.061494699999</v>
      </c>
      <c r="O633" s="117">
        <v>109323.8834947</v>
      </c>
      <c r="P633" s="117">
        <v>109829.8034947</v>
      </c>
      <c r="Q633" s="117">
        <v>110917.84049469999</v>
      </c>
      <c r="R633" s="117">
        <v>111143.7844947</v>
      </c>
      <c r="S633" s="117">
        <v>111271.15749469999</v>
      </c>
      <c r="T633" s="117">
        <v>111546.0114947</v>
      </c>
      <c r="U633" s="117">
        <v>111546.0114947</v>
      </c>
      <c r="V633" s="117">
        <v>111546.0114947</v>
      </c>
      <c r="W633" s="117">
        <v>111546.0114947</v>
      </c>
      <c r="X633" s="117">
        <v>111546.0114947</v>
      </c>
      <c r="Y633" s="117">
        <v>111546.0114947</v>
      </c>
      <c r="Z633" s="117">
        <v>111546.0114947</v>
      </c>
      <c r="AA633" s="117">
        <v>111546.0114947</v>
      </c>
      <c r="AB633" s="117">
        <v>111546.0114947</v>
      </c>
      <c r="AC633" s="117">
        <v>111546.0114947</v>
      </c>
      <c r="AD633" s="117">
        <v>111546.0114947</v>
      </c>
      <c r="AE633" s="117">
        <v>111629.341</v>
      </c>
      <c r="AF633" s="117">
        <v>112410.458</v>
      </c>
      <c r="AG633" s="117">
        <v>112410.458</v>
      </c>
      <c r="AH633" s="117">
        <v>112410.458</v>
      </c>
      <c r="AI633" s="117">
        <v>112410.458</v>
      </c>
      <c r="AJ633" s="117">
        <v>112410.458</v>
      </c>
      <c r="AK633" s="117">
        <v>112410.458</v>
      </c>
      <c r="AL633" s="117">
        <v>112410.458</v>
      </c>
      <c r="AM633" s="117">
        <v>112410.458</v>
      </c>
      <c r="AN633" s="117">
        <v>112410.458</v>
      </c>
      <c r="AO633" s="117">
        <v>112410.458</v>
      </c>
      <c r="AP633" s="117">
        <v>112410.458</v>
      </c>
      <c r="AQ633" s="117">
        <v>112410.458</v>
      </c>
      <c r="AR633" s="117">
        <v>112410.458</v>
      </c>
      <c r="AS633" s="117">
        <v>112410.458</v>
      </c>
      <c r="AT633" s="107"/>
      <c r="AU633" s="107"/>
      <c r="AV633" s="89"/>
      <c r="AW633" s="89"/>
      <c r="AX633" s="89"/>
      <c r="AY633" s="89"/>
      <c r="AZ633" s="89"/>
      <c r="BA633" s="89"/>
      <c r="BB633" s="89"/>
      <c r="BC633" s="111"/>
      <c r="BD633" s="109">
        <v>701401</v>
      </c>
      <c r="BE633" s="108"/>
      <c r="BF633" s="112"/>
      <c r="BG633" s="71"/>
      <c r="BH633" s="71"/>
      <c r="BI633" s="113"/>
      <c r="BJ633" s="113"/>
      <c r="BK633" s="107"/>
      <c r="BL633" s="89"/>
      <c r="BM633" s="89"/>
      <c r="BN633" s="89"/>
      <c r="BO633" s="117"/>
      <c r="BP633" s="117"/>
    </row>
    <row r="634" spans="1:68" ht="12.75" customHeight="1">
      <c r="A634" s="108"/>
      <c r="B634" s="109">
        <v>701400</v>
      </c>
      <c r="C634" s="123" t="s">
        <v>632</v>
      </c>
      <c r="D634" s="123" t="s">
        <v>633</v>
      </c>
      <c r="E634" s="110"/>
      <c r="F634" s="71"/>
      <c r="G634" s="71"/>
      <c r="H634" s="71"/>
      <c r="I634" s="146"/>
      <c r="J634" s="142">
        <v>3790.5995377000004</v>
      </c>
      <c r="K634" s="142">
        <v>27439.2514324</v>
      </c>
      <c r="L634" s="142">
        <v>53817.630355300003</v>
      </c>
      <c r="M634" s="142">
        <v>55304.129000000001</v>
      </c>
      <c r="N634" s="142">
        <v>96077.815000000002</v>
      </c>
      <c r="O634" s="142">
        <v>109133.637</v>
      </c>
      <c r="P634" s="142">
        <v>109639.557</v>
      </c>
      <c r="Q634" s="142">
        <v>110727.594</v>
      </c>
      <c r="R634" s="142">
        <v>110953.538</v>
      </c>
      <c r="S634" s="142">
        <v>111080.91099999999</v>
      </c>
      <c r="T634" s="142">
        <v>111355.765</v>
      </c>
      <c r="U634" s="142">
        <v>111355.765</v>
      </c>
      <c r="V634" s="142">
        <v>111355.765</v>
      </c>
      <c r="W634" s="142">
        <v>111355.765</v>
      </c>
      <c r="X634" s="142">
        <v>111355.765</v>
      </c>
      <c r="Y634" s="142">
        <v>111355.765</v>
      </c>
      <c r="Z634" s="142">
        <v>111355.765</v>
      </c>
      <c r="AA634" s="142">
        <v>111355.765</v>
      </c>
      <c r="AB634" s="142">
        <v>111355.765</v>
      </c>
      <c r="AC634" s="142">
        <v>111355.765</v>
      </c>
      <c r="AD634" s="142">
        <v>111355.765</v>
      </c>
      <c r="AE634" s="142">
        <v>111355.765</v>
      </c>
      <c r="AF634" s="142">
        <v>111355.765</v>
      </c>
      <c r="AG634" s="142">
        <v>111355.765</v>
      </c>
      <c r="AH634" s="142">
        <v>111355.765</v>
      </c>
      <c r="AI634" s="172">
        <v>111355.765</v>
      </c>
      <c r="AJ634" s="172">
        <v>111355.765</v>
      </c>
      <c r="AK634" s="172">
        <v>111355.765</v>
      </c>
      <c r="AL634" s="172">
        <v>111355.765</v>
      </c>
      <c r="AM634" s="172">
        <v>111355.765</v>
      </c>
      <c r="AN634" s="172">
        <v>111355.765</v>
      </c>
      <c r="AO634" s="172">
        <v>111355.765</v>
      </c>
      <c r="AP634" s="172">
        <v>111355.765</v>
      </c>
      <c r="AQ634" s="172">
        <v>111355.765</v>
      </c>
      <c r="AR634" s="172">
        <v>111355.765</v>
      </c>
      <c r="AS634" s="172">
        <v>111355.765</v>
      </c>
      <c r="AT634" s="118"/>
      <c r="AU634" s="118"/>
      <c r="AV634" s="71"/>
      <c r="AW634" s="71"/>
      <c r="AX634" s="71"/>
      <c r="AY634" s="71"/>
      <c r="AZ634" s="71"/>
      <c r="BA634" s="71"/>
      <c r="BB634" s="71"/>
      <c r="BC634" s="111"/>
      <c r="BD634" s="109">
        <v>701400</v>
      </c>
      <c r="BE634" s="108"/>
      <c r="BF634" s="112"/>
      <c r="BG634" s="71"/>
      <c r="BH634" s="71"/>
      <c r="BI634" s="113"/>
      <c r="BJ634" s="113"/>
      <c r="BK634" s="107"/>
      <c r="BL634" s="71"/>
      <c r="BM634" s="71"/>
      <c r="BN634" s="71"/>
      <c r="BO634" s="142"/>
      <c r="BP634" s="172"/>
    </row>
    <row r="635" spans="1:68" ht="12.75" customHeight="1">
      <c r="A635" s="108"/>
      <c r="B635" s="109">
        <v>701900</v>
      </c>
      <c r="C635" s="123" t="s">
        <v>634</v>
      </c>
      <c r="D635" s="123" t="s">
        <v>635</v>
      </c>
      <c r="E635" s="110"/>
      <c r="F635" s="71"/>
      <c r="G635" s="71"/>
      <c r="H635" s="71"/>
      <c r="I635" s="146"/>
      <c r="J635" s="142">
        <v>190.24649830000001</v>
      </c>
      <c r="K635" s="142">
        <v>190.24649650000001</v>
      </c>
      <c r="L635" s="142">
        <v>190.24649650000001</v>
      </c>
      <c r="M635" s="142">
        <v>190.2464947</v>
      </c>
      <c r="N635" s="142">
        <v>190.2464947</v>
      </c>
      <c r="O635" s="142">
        <v>190.2464947</v>
      </c>
      <c r="P635" s="142">
        <v>190.2464947</v>
      </c>
      <c r="Q635" s="142">
        <v>190.2464947</v>
      </c>
      <c r="R635" s="142">
        <v>190.2464947</v>
      </c>
      <c r="S635" s="142">
        <v>190.2464947</v>
      </c>
      <c r="T635" s="142">
        <v>190.2464947</v>
      </c>
      <c r="U635" s="142">
        <v>190.2464947</v>
      </c>
      <c r="V635" s="142">
        <v>190.2464947</v>
      </c>
      <c r="W635" s="142">
        <v>190.2464947</v>
      </c>
      <c r="X635" s="142">
        <v>190.2464947</v>
      </c>
      <c r="Y635" s="142">
        <v>190.2464947</v>
      </c>
      <c r="Z635" s="142">
        <v>190.2464947</v>
      </c>
      <c r="AA635" s="142">
        <v>190.2464947</v>
      </c>
      <c r="AB635" s="142">
        <v>190.2464947</v>
      </c>
      <c r="AC635" s="142">
        <v>190.2464947</v>
      </c>
      <c r="AD635" s="142">
        <v>190.2464947</v>
      </c>
      <c r="AE635" s="142">
        <v>273.57600000000002</v>
      </c>
      <c r="AF635" s="142">
        <v>1054.693</v>
      </c>
      <c r="AG635" s="142">
        <v>1054.693</v>
      </c>
      <c r="AH635" s="142">
        <v>1054.693</v>
      </c>
      <c r="AI635" s="172">
        <v>1054.693</v>
      </c>
      <c r="AJ635" s="172">
        <v>1054.693</v>
      </c>
      <c r="AK635" s="172">
        <v>1054.693</v>
      </c>
      <c r="AL635" s="172">
        <v>1054.693</v>
      </c>
      <c r="AM635" s="172">
        <v>1054.693</v>
      </c>
      <c r="AN635" s="172">
        <v>1054.693</v>
      </c>
      <c r="AO635" s="172">
        <v>1054.693</v>
      </c>
      <c r="AP635" s="172">
        <v>1054.693</v>
      </c>
      <c r="AQ635" s="172">
        <v>1054.693</v>
      </c>
      <c r="AR635" s="172">
        <v>1054.693</v>
      </c>
      <c r="AS635" s="172">
        <v>1054.693</v>
      </c>
      <c r="AT635" s="118"/>
      <c r="AU635" s="118"/>
      <c r="AV635" s="71"/>
      <c r="AW635" s="71"/>
      <c r="AX635" s="71"/>
      <c r="AY635" s="71"/>
      <c r="AZ635" s="71"/>
      <c r="BA635" s="71"/>
      <c r="BB635" s="71"/>
      <c r="BC635" s="111"/>
      <c r="BD635" s="109">
        <v>701900</v>
      </c>
      <c r="BE635" s="108"/>
      <c r="BF635" s="112"/>
      <c r="BG635" s="71"/>
      <c r="BH635" s="71"/>
      <c r="BI635" s="113"/>
      <c r="BJ635" s="113"/>
      <c r="BK635" s="107"/>
      <c r="BL635" s="71"/>
      <c r="BM635" s="71"/>
      <c r="BN635" s="71"/>
      <c r="BO635" s="142"/>
      <c r="BP635" s="172"/>
    </row>
    <row r="636" spans="1:68" ht="12.75" customHeight="1">
      <c r="A636" s="108"/>
      <c r="B636" s="109"/>
      <c r="C636" s="108"/>
      <c r="D636" s="108"/>
      <c r="E636" s="110"/>
      <c r="F636" s="71"/>
      <c r="G636" s="71"/>
      <c r="H636" s="71"/>
      <c r="I636" s="146"/>
      <c r="J636" s="142"/>
      <c r="K636" s="142"/>
      <c r="L636" s="142"/>
      <c r="M636" s="142"/>
      <c r="N636" s="142"/>
      <c r="O636" s="142"/>
      <c r="P636" s="142"/>
      <c r="Q636" s="142"/>
      <c r="R636" s="142"/>
      <c r="S636" s="142"/>
      <c r="T636" s="142"/>
      <c r="U636" s="142"/>
      <c r="V636" s="142"/>
      <c r="W636" s="142"/>
      <c r="X636" s="142"/>
      <c r="Y636" s="142"/>
      <c r="Z636" s="142"/>
      <c r="AA636" s="142"/>
      <c r="AB636" s="142"/>
      <c r="AC636" s="142"/>
      <c r="AD636" s="142"/>
      <c r="AE636" s="142"/>
      <c r="AF636" s="142"/>
      <c r="AG636" s="142"/>
      <c r="AH636" s="142"/>
      <c r="AI636" s="142"/>
      <c r="AJ636" s="142"/>
      <c r="AK636" s="142"/>
      <c r="AL636" s="142"/>
      <c r="AM636" s="142"/>
      <c r="AN636" s="142"/>
      <c r="AO636" s="142"/>
      <c r="AP636" s="142"/>
      <c r="AQ636" s="142"/>
      <c r="AR636" s="142"/>
      <c r="AS636" s="142"/>
      <c r="AT636" s="118"/>
      <c r="AU636" s="118"/>
      <c r="AV636" s="71"/>
      <c r="AW636" s="71"/>
      <c r="AX636" s="71"/>
      <c r="AY636" s="71"/>
      <c r="AZ636" s="71"/>
      <c r="BA636" s="71"/>
      <c r="BB636" s="71"/>
      <c r="BC636" s="111"/>
      <c r="BD636" s="109"/>
      <c r="BE636" s="108"/>
      <c r="BF636" s="112"/>
      <c r="BG636" s="71"/>
      <c r="BH636" s="71"/>
      <c r="BI636" s="113"/>
      <c r="BJ636" s="113"/>
      <c r="BK636" s="107"/>
      <c r="BL636" s="71"/>
      <c r="BM636" s="71"/>
      <c r="BN636" s="71"/>
      <c r="BO636" s="142"/>
      <c r="BP636" s="142"/>
    </row>
    <row r="637" spans="1:68" ht="12.75" customHeight="1">
      <c r="A637" s="114"/>
      <c r="B637" s="109">
        <v>511001</v>
      </c>
      <c r="C637" s="235" t="s">
        <v>636</v>
      </c>
      <c r="D637" s="235" t="s">
        <v>637</v>
      </c>
      <c r="E637" s="110"/>
      <c r="F637" s="89"/>
      <c r="G637" s="89"/>
      <c r="H637" s="89"/>
      <c r="I637" s="116"/>
      <c r="J637" s="117">
        <v>32.49</v>
      </c>
      <c r="K637" s="117">
        <v>0</v>
      </c>
      <c r="L637" s="117">
        <v>0</v>
      </c>
      <c r="M637" s="117">
        <v>71.365000000000009</v>
      </c>
      <c r="N637" s="117">
        <v>0</v>
      </c>
      <c r="O637" s="117">
        <v>0</v>
      </c>
      <c r="P637" s="117">
        <v>0</v>
      </c>
      <c r="Q637" s="117">
        <v>0</v>
      </c>
      <c r="R637" s="117">
        <v>0</v>
      </c>
      <c r="S637" s="117">
        <v>0</v>
      </c>
      <c r="T637" s="117">
        <v>0</v>
      </c>
      <c r="U637" s="117">
        <v>0</v>
      </c>
      <c r="V637" s="117">
        <v>0</v>
      </c>
      <c r="W637" s="117">
        <v>0</v>
      </c>
      <c r="X637" s="117">
        <v>0</v>
      </c>
      <c r="Y637" s="117">
        <v>0</v>
      </c>
      <c r="Z637" s="117">
        <v>0</v>
      </c>
      <c r="AA637" s="117">
        <v>0</v>
      </c>
      <c r="AB637" s="117">
        <v>0</v>
      </c>
      <c r="AC637" s="117">
        <v>0</v>
      </c>
      <c r="AD637" s="117">
        <v>0</v>
      </c>
      <c r="AE637" s="117">
        <v>0</v>
      </c>
      <c r="AF637" s="117">
        <v>0</v>
      </c>
      <c r="AG637" s="117">
        <v>0</v>
      </c>
      <c r="AH637" s="117">
        <v>0</v>
      </c>
      <c r="AI637" s="117">
        <v>0</v>
      </c>
      <c r="AJ637" s="117">
        <v>0</v>
      </c>
      <c r="AK637" s="117">
        <v>0</v>
      </c>
      <c r="AL637" s="117">
        <v>0</v>
      </c>
      <c r="AM637" s="117">
        <v>0</v>
      </c>
      <c r="AN637" s="117">
        <v>0</v>
      </c>
      <c r="AO637" s="117">
        <v>0</v>
      </c>
      <c r="AP637" s="117">
        <v>0</v>
      </c>
      <c r="AQ637" s="117">
        <v>0</v>
      </c>
      <c r="AR637" s="117">
        <v>0</v>
      </c>
      <c r="AS637" s="117">
        <v>0</v>
      </c>
      <c r="AT637" s="107"/>
      <c r="AU637" s="107"/>
      <c r="AV637" s="89"/>
      <c r="AW637" s="89"/>
      <c r="AX637" s="89"/>
      <c r="AY637" s="89"/>
      <c r="AZ637" s="89"/>
      <c r="BA637" s="89"/>
      <c r="BB637" s="89"/>
      <c r="BC637" s="111"/>
      <c r="BD637" s="109">
        <v>511001</v>
      </c>
      <c r="BE637" s="108"/>
      <c r="BF637" s="112"/>
      <c r="BG637" s="71"/>
      <c r="BH637" s="71"/>
      <c r="BI637" s="113"/>
      <c r="BJ637" s="113"/>
      <c r="BK637" s="107"/>
      <c r="BL637" s="89"/>
      <c r="BM637" s="89"/>
      <c r="BN637" s="89"/>
      <c r="BO637" s="117"/>
      <c r="BP637" s="117"/>
    </row>
    <row r="638" spans="1:68" ht="12.75" customHeight="1">
      <c r="A638" s="108"/>
      <c r="B638" s="109">
        <v>511000</v>
      </c>
      <c r="C638" s="174" t="s">
        <v>638</v>
      </c>
      <c r="D638" s="123" t="s">
        <v>639</v>
      </c>
      <c r="E638" s="110"/>
      <c r="F638" s="71"/>
      <c r="G638" s="71"/>
      <c r="H638" s="71"/>
      <c r="I638" s="146"/>
      <c r="J638" s="142">
        <v>0</v>
      </c>
      <c r="K638" s="142">
        <v>0</v>
      </c>
      <c r="L638" s="142">
        <v>0</v>
      </c>
      <c r="M638" s="142">
        <v>69.712000000000003</v>
      </c>
      <c r="N638" s="142">
        <v>0</v>
      </c>
      <c r="O638" s="142">
        <v>0</v>
      </c>
      <c r="P638" s="142">
        <v>0</v>
      </c>
      <c r="Q638" s="142">
        <v>0</v>
      </c>
      <c r="R638" s="142">
        <v>0</v>
      </c>
      <c r="S638" s="142">
        <v>0</v>
      </c>
      <c r="T638" s="142">
        <v>0</v>
      </c>
      <c r="U638" s="142">
        <v>0</v>
      </c>
      <c r="V638" s="142">
        <v>0</v>
      </c>
      <c r="W638" s="142">
        <v>0</v>
      </c>
      <c r="X638" s="142">
        <v>0</v>
      </c>
      <c r="Y638" s="142">
        <v>0</v>
      </c>
      <c r="Z638" s="142">
        <v>0</v>
      </c>
      <c r="AA638" s="142">
        <v>0</v>
      </c>
      <c r="AB638" s="142">
        <v>0</v>
      </c>
      <c r="AC638" s="142">
        <v>0</v>
      </c>
      <c r="AD638" s="142">
        <v>0</v>
      </c>
      <c r="AE638" s="142">
        <v>0</v>
      </c>
      <c r="AF638" s="142">
        <v>0</v>
      </c>
      <c r="AG638" s="142">
        <v>0</v>
      </c>
      <c r="AH638" s="142">
        <v>0</v>
      </c>
      <c r="AI638" s="172">
        <v>0</v>
      </c>
      <c r="AJ638" s="172">
        <v>0</v>
      </c>
      <c r="AK638" s="172">
        <v>0</v>
      </c>
      <c r="AL638" s="172">
        <v>0</v>
      </c>
      <c r="AM638" s="172">
        <v>0</v>
      </c>
      <c r="AN638" s="172">
        <v>0</v>
      </c>
      <c r="AO638" s="172">
        <v>0</v>
      </c>
      <c r="AP638" s="172">
        <v>0</v>
      </c>
      <c r="AQ638" s="172">
        <v>0</v>
      </c>
      <c r="AR638" s="172">
        <v>0</v>
      </c>
      <c r="AS638" s="172">
        <v>0</v>
      </c>
      <c r="AT638" s="118"/>
      <c r="AU638" s="118"/>
      <c r="AV638" s="71"/>
      <c r="AW638" s="71"/>
      <c r="AX638" s="71"/>
      <c r="AY638" s="71"/>
      <c r="AZ638" s="71"/>
      <c r="BA638" s="71"/>
      <c r="BB638" s="71"/>
      <c r="BC638" s="111"/>
      <c r="BD638" s="109">
        <v>511000</v>
      </c>
      <c r="BE638" s="108"/>
      <c r="BF638" s="112"/>
      <c r="BG638" s="71"/>
      <c r="BH638" s="71"/>
      <c r="BI638" s="113"/>
      <c r="BJ638" s="113"/>
      <c r="BK638" s="107"/>
      <c r="BL638" s="71"/>
      <c r="BM638" s="71"/>
      <c r="BN638" s="71"/>
      <c r="BO638" s="142"/>
      <c r="BP638" s="172"/>
    </row>
    <row r="639" spans="1:68" ht="12.75" customHeight="1">
      <c r="A639" s="108"/>
      <c r="B639" s="109">
        <v>512000</v>
      </c>
      <c r="C639" s="174" t="s">
        <v>640</v>
      </c>
      <c r="D639" s="123" t="s">
        <v>641</v>
      </c>
      <c r="E639" s="110"/>
      <c r="F639" s="71"/>
      <c r="G639" s="71"/>
      <c r="H639" s="71"/>
      <c r="I639" s="146"/>
      <c r="J639" s="142">
        <v>32.49</v>
      </c>
      <c r="K639" s="142">
        <v>0</v>
      </c>
      <c r="L639" s="142">
        <v>0</v>
      </c>
      <c r="M639" s="142">
        <v>1.653</v>
      </c>
      <c r="N639" s="142">
        <v>0</v>
      </c>
      <c r="O639" s="142">
        <v>0</v>
      </c>
      <c r="P639" s="142">
        <v>0</v>
      </c>
      <c r="Q639" s="142">
        <v>0</v>
      </c>
      <c r="R639" s="142">
        <v>0</v>
      </c>
      <c r="S639" s="142">
        <v>0</v>
      </c>
      <c r="T639" s="142">
        <v>0</v>
      </c>
      <c r="U639" s="142">
        <v>0</v>
      </c>
      <c r="V639" s="142">
        <v>0</v>
      </c>
      <c r="W639" s="142">
        <v>0</v>
      </c>
      <c r="X639" s="142">
        <v>0</v>
      </c>
      <c r="Y639" s="142">
        <v>0</v>
      </c>
      <c r="Z639" s="142">
        <v>0</v>
      </c>
      <c r="AA639" s="142">
        <v>0</v>
      </c>
      <c r="AB639" s="142">
        <v>0</v>
      </c>
      <c r="AC639" s="142">
        <v>0</v>
      </c>
      <c r="AD639" s="142">
        <v>0</v>
      </c>
      <c r="AE639" s="142">
        <v>0</v>
      </c>
      <c r="AF639" s="142">
        <v>0</v>
      </c>
      <c r="AG639" s="142">
        <v>0</v>
      </c>
      <c r="AH639" s="142">
        <v>0</v>
      </c>
      <c r="AI639" s="172">
        <v>0</v>
      </c>
      <c r="AJ639" s="172">
        <v>0</v>
      </c>
      <c r="AK639" s="172">
        <v>0</v>
      </c>
      <c r="AL639" s="172">
        <v>0</v>
      </c>
      <c r="AM639" s="172">
        <v>0</v>
      </c>
      <c r="AN639" s="172">
        <v>0</v>
      </c>
      <c r="AO639" s="172">
        <v>0</v>
      </c>
      <c r="AP639" s="172">
        <v>0</v>
      </c>
      <c r="AQ639" s="172">
        <v>0</v>
      </c>
      <c r="AR639" s="172">
        <v>0</v>
      </c>
      <c r="AS639" s="172">
        <v>0</v>
      </c>
      <c r="AT639" s="118"/>
      <c r="AU639" s="118"/>
      <c r="AV639" s="71"/>
      <c r="AW639" s="71"/>
      <c r="AX639" s="71"/>
      <c r="AY639" s="71"/>
      <c r="AZ639" s="71"/>
      <c r="BA639" s="71"/>
      <c r="BB639" s="71"/>
      <c r="BC639" s="111"/>
      <c r="BD639" s="109">
        <v>512000</v>
      </c>
      <c r="BE639" s="108"/>
      <c r="BF639" s="112"/>
      <c r="BG639" s="71"/>
      <c r="BH639" s="71"/>
      <c r="BI639" s="113"/>
      <c r="BJ639" s="113"/>
      <c r="BK639" s="107"/>
      <c r="BL639" s="71"/>
      <c r="BM639" s="71"/>
      <c r="BN639" s="71"/>
      <c r="BO639" s="142"/>
      <c r="BP639" s="172"/>
    </row>
    <row r="640" spans="1:68" ht="12.75" customHeight="1">
      <c r="A640" s="108"/>
      <c r="B640" s="109"/>
      <c r="C640" s="108"/>
      <c r="D640" s="108"/>
      <c r="E640" s="110"/>
      <c r="F640" s="71"/>
      <c r="G640" s="71"/>
      <c r="H640" s="71"/>
      <c r="I640" s="71"/>
      <c r="J640" s="118"/>
      <c r="K640" s="118"/>
      <c r="L640" s="118"/>
      <c r="M640" s="118"/>
      <c r="N640" s="118"/>
      <c r="O640" s="118"/>
      <c r="P640" s="118"/>
      <c r="Q640" s="118"/>
      <c r="R640" s="118"/>
      <c r="S640" s="118"/>
      <c r="T640" s="118"/>
      <c r="U640" s="118"/>
      <c r="V640" s="118"/>
      <c r="W640" s="118"/>
      <c r="X640" s="118"/>
      <c r="Y640" s="118"/>
      <c r="Z640" s="118"/>
      <c r="AA640" s="118"/>
      <c r="AB640" s="118"/>
      <c r="AC640" s="118"/>
      <c r="AD640" s="118"/>
      <c r="AE640" s="118"/>
      <c r="AF640" s="118"/>
      <c r="AG640" s="118"/>
      <c r="AH640" s="118"/>
      <c r="AI640" s="118"/>
      <c r="AJ640" s="118"/>
      <c r="AK640" s="118"/>
      <c r="AL640" s="118"/>
      <c r="AM640" s="118"/>
      <c r="AN640" s="118"/>
      <c r="AO640" s="118"/>
      <c r="AP640" s="118"/>
      <c r="AQ640" s="118"/>
      <c r="AR640" s="118"/>
      <c r="AS640" s="118"/>
      <c r="AT640" s="118"/>
      <c r="AU640" s="118"/>
      <c r="AV640" s="71"/>
      <c r="AW640" s="71"/>
      <c r="AX640" s="71"/>
      <c r="AY640" s="71"/>
      <c r="AZ640" s="71"/>
      <c r="BA640" s="71"/>
      <c r="BB640" s="71"/>
      <c r="BC640" s="111"/>
      <c r="BD640" s="109"/>
      <c r="BE640" s="108"/>
      <c r="BF640" s="112"/>
      <c r="BG640" s="71"/>
      <c r="BH640" s="71"/>
      <c r="BI640" s="113"/>
      <c r="BJ640" s="113"/>
      <c r="BK640" s="107"/>
      <c r="BL640" s="71"/>
      <c r="BM640" s="71"/>
      <c r="BN640" s="71"/>
      <c r="BO640" s="118"/>
      <c r="BP640" s="118"/>
    </row>
    <row r="641" spans="1:68" ht="10.5" hidden="1" customHeight="1">
      <c r="A641" s="155"/>
      <c r="B641" s="109"/>
      <c r="C641" s="155"/>
      <c r="D641" s="123"/>
      <c r="E641" s="155"/>
      <c r="F641" s="71"/>
      <c r="G641" s="71"/>
      <c r="H641" s="71"/>
      <c r="I641" s="71"/>
      <c r="J641" s="236"/>
      <c r="K641" s="236"/>
      <c r="L641" s="236"/>
      <c r="M641" s="236"/>
      <c r="N641" s="236"/>
      <c r="O641" s="236"/>
      <c r="P641" s="236"/>
      <c r="Q641" s="236"/>
      <c r="R641" s="236"/>
      <c r="S641" s="236"/>
      <c r="T641" s="236"/>
      <c r="U641" s="236"/>
      <c r="V641" s="236"/>
      <c r="W641" s="236"/>
      <c r="X641" s="236"/>
      <c r="Y641" s="236"/>
      <c r="Z641" s="236"/>
      <c r="AA641" s="236"/>
      <c r="AB641" s="236"/>
      <c r="AC641" s="236"/>
      <c r="AD641" s="236"/>
      <c r="AE641" s="236"/>
      <c r="AF641" s="236"/>
      <c r="AG641" s="236"/>
      <c r="AH641" s="236"/>
      <c r="AI641" s="237"/>
      <c r="AJ641" s="237"/>
      <c r="AK641" s="237"/>
      <c r="AL641" s="237"/>
      <c r="AM641" s="237"/>
      <c r="AN641" s="237"/>
      <c r="AO641" s="237"/>
      <c r="AP641" s="237"/>
      <c r="AQ641" s="237"/>
      <c r="AR641" s="237"/>
      <c r="AS641" s="237"/>
      <c r="AT641" s="118"/>
      <c r="AU641" s="118"/>
      <c r="AV641" s="71"/>
      <c r="AW641" s="71"/>
      <c r="AX641" s="71"/>
      <c r="AY641" s="71"/>
      <c r="AZ641" s="71"/>
      <c r="BA641" s="71"/>
      <c r="BB641" s="71"/>
      <c r="BC641" s="111"/>
      <c r="BD641" s="109"/>
      <c r="BE641" s="108"/>
      <c r="BF641" s="112"/>
      <c r="BG641" s="71"/>
      <c r="BH641" s="71"/>
      <c r="BI641" s="113"/>
      <c r="BJ641" s="113"/>
      <c r="BK641" s="107"/>
      <c r="BL641" s="71"/>
      <c r="BM641" s="71"/>
      <c r="BN641" s="71"/>
      <c r="BO641" s="236"/>
      <c r="BP641" s="237"/>
    </row>
    <row r="642" spans="1:68" ht="10.5" hidden="1" customHeight="1">
      <c r="A642" s="71"/>
      <c r="B642" s="2"/>
      <c r="C642" s="155"/>
      <c r="D642" s="155"/>
      <c r="E642" s="72"/>
      <c r="F642" s="71"/>
      <c r="G642" s="71"/>
      <c r="H642" s="71"/>
      <c r="I642" s="71"/>
      <c r="J642" s="238"/>
      <c r="K642" s="238"/>
      <c r="L642" s="238"/>
      <c r="M642" s="238"/>
      <c r="N642" s="238"/>
      <c r="O642" s="238"/>
      <c r="P642" s="238"/>
      <c r="Q642" s="238"/>
      <c r="R642" s="238"/>
      <c r="S642" s="238"/>
      <c r="T642" s="238"/>
      <c r="U642" s="238"/>
      <c r="V642" s="238"/>
      <c r="W642" s="238"/>
      <c r="X642" s="238"/>
      <c r="Y642" s="238"/>
      <c r="Z642" s="238"/>
      <c r="AA642" s="238"/>
      <c r="AB642" s="238"/>
      <c r="AC642" s="238"/>
      <c r="AD642" s="238"/>
      <c r="AE642" s="238"/>
      <c r="AF642" s="238"/>
      <c r="AG642" s="238"/>
      <c r="AH642" s="238"/>
      <c r="AI642" s="175"/>
      <c r="AJ642" s="175"/>
      <c r="AK642" s="175"/>
      <c r="AL642" s="175"/>
      <c r="AM642" s="175"/>
      <c r="AN642" s="175"/>
      <c r="AO642" s="175"/>
      <c r="AP642" s="175"/>
      <c r="AQ642" s="175"/>
      <c r="AR642" s="175"/>
      <c r="AS642" s="175"/>
      <c r="AT642" s="118"/>
      <c r="AU642" s="118"/>
      <c r="AV642" s="71"/>
      <c r="AW642" s="71"/>
      <c r="AX642" s="71"/>
      <c r="AY642" s="71"/>
      <c r="AZ642" s="71"/>
      <c r="BA642" s="71"/>
      <c r="BB642" s="71"/>
      <c r="BC642" s="111"/>
      <c r="BD642" s="109"/>
      <c r="BE642" s="108"/>
      <c r="BF642" s="112"/>
      <c r="BG642" s="71"/>
      <c r="BH642" s="71"/>
      <c r="BI642" s="113"/>
      <c r="BJ642" s="113"/>
      <c r="BK642" s="107"/>
      <c r="BL642" s="71"/>
      <c r="BM642" s="71"/>
      <c r="BN642" s="71"/>
      <c r="BO642" s="238"/>
      <c r="BP642" s="175"/>
    </row>
    <row r="643" spans="1:68" ht="10.5" hidden="1" customHeight="1">
      <c r="A643" s="71"/>
      <c r="B643" s="2"/>
      <c r="C643" s="71"/>
      <c r="D643" s="71"/>
      <c r="E643" s="72"/>
      <c r="F643" s="71"/>
      <c r="G643" s="71"/>
      <c r="H643" s="71"/>
      <c r="I643" s="71"/>
      <c r="J643" s="118"/>
      <c r="K643" s="118"/>
      <c r="L643" s="118"/>
      <c r="M643" s="118"/>
      <c r="N643" s="118"/>
      <c r="O643" s="118"/>
      <c r="P643" s="118"/>
      <c r="Q643" s="118"/>
      <c r="R643" s="118"/>
      <c r="S643" s="118"/>
      <c r="T643" s="118"/>
      <c r="U643" s="118"/>
      <c r="V643" s="118"/>
      <c r="W643" s="118"/>
      <c r="X643" s="118"/>
      <c r="Y643" s="118"/>
      <c r="Z643" s="118"/>
      <c r="AA643" s="118"/>
      <c r="AB643" s="118"/>
      <c r="AC643" s="118"/>
      <c r="AD643" s="118"/>
      <c r="AE643" s="118"/>
      <c r="AF643" s="118"/>
      <c r="AG643" s="118"/>
      <c r="AH643" s="118"/>
      <c r="AI643" s="118"/>
      <c r="AJ643" s="118"/>
      <c r="AK643" s="118"/>
      <c r="AL643" s="118"/>
      <c r="AM643" s="118"/>
      <c r="AN643" s="118"/>
      <c r="AO643" s="118"/>
      <c r="AP643" s="118"/>
      <c r="AQ643" s="118"/>
      <c r="AR643" s="118"/>
      <c r="AS643" s="118"/>
      <c r="AT643" s="118"/>
      <c r="AU643" s="118"/>
      <c r="AV643" s="71"/>
      <c r="AW643" s="71"/>
      <c r="AX643" s="71"/>
      <c r="AY643" s="71"/>
      <c r="AZ643" s="71"/>
      <c r="BA643" s="71"/>
      <c r="BB643" s="71"/>
      <c r="BC643" s="111"/>
      <c r="BD643" s="109"/>
      <c r="BE643" s="108"/>
      <c r="BF643" s="112"/>
      <c r="BG643" s="71"/>
      <c r="BH643" s="71"/>
      <c r="BI643" s="113"/>
      <c r="BJ643" s="113"/>
      <c r="BK643" s="107"/>
      <c r="BL643" s="71"/>
      <c r="BM643" s="71"/>
      <c r="BN643" s="71"/>
      <c r="BO643" s="118"/>
      <c r="BP643" s="118"/>
    </row>
    <row r="644" spans="1:68" ht="10.5" hidden="1" customHeight="1">
      <c r="A644" s="71"/>
      <c r="B644" s="2"/>
      <c r="C644" s="71"/>
      <c r="D644" s="71"/>
      <c r="E644" s="72"/>
      <c r="F644" s="71"/>
      <c r="G644" s="71"/>
      <c r="H644" s="71"/>
      <c r="I644" s="71"/>
      <c r="J644" s="118"/>
      <c r="K644" s="118"/>
      <c r="L644" s="118"/>
      <c r="M644" s="118"/>
      <c r="N644" s="118"/>
      <c r="O644" s="118"/>
      <c r="P644" s="118"/>
      <c r="Q644" s="118"/>
      <c r="R644" s="118"/>
      <c r="S644" s="118"/>
      <c r="T644" s="118"/>
      <c r="U644" s="118"/>
      <c r="V644" s="118"/>
      <c r="W644" s="118"/>
      <c r="X644" s="118"/>
      <c r="Y644" s="118"/>
      <c r="Z644" s="118"/>
      <c r="AA644" s="118"/>
      <c r="AB644" s="118"/>
      <c r="AC644" s="118"/>
      <c r="AD644" s="118"/>
      <c r="AE644" s="118"/>
      <c r="AF644" s="118"/>
      <c r="AG644" s="118"/>
      <c r="AH644" s="118"/>
      <c r="AI644" s="118"/>
      <c r="AJ644" s="118"/>
      <c r="AK644" s="118"/>
      <c r="AL644" s="118"/>
      <c r="AM644" s="118"/>
      <c r="AN644" s="118"/>
      <c r="AO644" s="118"/>
      <c r="AP644" s="118"/>
      <c r="AQ644" s="118"/>
      <c r="AR644" s="118"/>
      <c r="AS644" s="118"/>
      <c r="AT644" s="118"/>
      <c r="AU644" s="118"/>
      <c r="AV644" s="71"/>
      <c r="AW644" s="71"/>
      <c r="AX644" s="71"/>
      <c r="AY644" s="71"/>
      <c r="AZ644" s="71"/>
      <c r="BA644" s="71"/>
      <c r="BB644" s="71"/>
      <c r="BC644" s="111"/>
      <c r="BD644" s="109"/>
      <c r="BE644" s="108"/>
      <c r="BF644" s="112"/>
      <c r="BG644" s="71"/>
      <c r="BH644" s="71"/>
      <c r="BI644" s="113"/>
      <c r="BJ644" s="113"/>
      <c r="BK644" s="107"/>
      <c r="BL644" s="71"/>
      <c r="BM644" s="71"/>
      <c r="BN644" s="71"/>
      <c r="BO644" s="118"/>
      <c r="BP644" s="118"/>
    </row>
    <row r="645" spans="1:68" ht="12.75" hidden="1" customHeight="1">
      <c r="A645" s="6"/>
      <c r="B645" s="2"/>
      <c r="C645" s="71"/>
      <c r="D645" s="71"/>
      <c r="E645" s="72"/>
      <c r="F645" s="6"/>
      <c r="G645" s="6"/>
      <c r="H645" s="6"/>
      <c r="I645" s="6"/>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6"/>
      <c r="AW645" s="6"/>
      <c r="AX645" s="6"/>
      <c r="AY645" s="6"/>
      <c r="AZ645" s="6"/>
      <c r="BA645" s="6"/>
      <c r="BB645" s="6"/>
      <c r="BC645" s="111"/>
      <c r="BD645" s="109"/>
      <c r="BE645" s="108"/>
      <c r="BF645" s="112"/>
      <c r="BG645" s="71"/>
      <c r="BH645" s="71"/>
      <c r="BI645" s="113"/>
      <c r="BJ645" s="113"/>
      <c r="BK645" s="27"/>
      <c r="BL645" s="6"/>
      <c r="BM645" s="6"/>
      <c r="BN645" s="6"/>
      <c r="BO645" s="17"/>
      <c r="BP645" s="17"/>
    </row>
    <row r="646" spans="1:68" ht="10.5" hidden="1" customHeight="1">
      <c r="A646" s="71"/>
      <c r="B646" s="2"/>
      <c r="C646" s="71"/>
      <c r="D646" s="71"/>
      <c r="E646" s="72"/>
      <c r="F646" s="71"/>
      <c r="G646" s="71"/>
      <c r="H646" s="71"/>
      <c r="I646" s="71"/>
      <c r="J646" s="118"/>
      <c r="K646" s="118"/>
      <c r="L646" s="118"/>
      <c r="M646" s="118"/>
      <c r="N646" s="118"/>
      <c r="O646" s="118"/>
      <c r="P646" s="118"/>
      <c r="Q646" s="118"/>
      <c r="R646" s="118"/>
      <c r="S646" s="118"/>
      <c r="T646" s="118"/>
      <c r="U646" s="118"/>
      <c r="V646" s="118"/>
      <c r="W646" s="118"/>
      <c r="X646" s="118"/>
      <c r="Y646" s="118"/>
      <c r="Z646" s="118"/>
      <c r="AA646" s="118"/>
      <c r="AB646" s="118"/>
      <c r="AC646" s="118"/>
      <c r="AD646" s="118"/>
      <c r="AE646" s="118"/>
      <c r="AF646" s="118"/>
      <c r="AG646" s="118"/>
      <c r="AH646" s="118"/>
      <c r="AI646" s="118"/>
      <c r="AJ646" s="118"/>
      <c r="AK646" s="118"/>
      <c r="AL646" s="118"/>
      <c r="AM646" s="118"/>
      <c r="AN646" s="118"/>
      <c r="AO646" s="118"/>
      <c r="AP646" s="118"/>
      <c r="AQ646" s="118"/>
      <c r="AR646" s="118"/>
      <c r="AS646" s="118"/>
      <c r="AT646" s="118"/>
      <c r="AU646" s="118"/>
      <c r="AV646" s="71"/>
      <c r="AW646" s="71"/>
      <c r="AX646" s="71"/>
      <c r="AY646" s="71"/>
      <c r="AZ646" s="71"/>
      <c r="BA646" s="71"/>
      <c r="BB646" s="71"/>
      <c r="BC646" s="111"/>
      <c r="BD646" s="109"/>
      <c r="BE646" s="108"/>
      <c r="BF646" s="112"/>
      <c r="BG646" s="71"/>
      <c r="BH646" s="71"/>
      <c r="BI646" s="113"/>
      <c r="BJ646" s="113"/>
      <c r="BK646" s="107"/>
      <c r="BL646" s="71"/>
      <c r="BM646" s="71"/>
      <c r="BN646" s="71"/>
      <c r="BO646" s="118"/>
      <c r="BP646" s="118"/>
    </row>
    <row r="647" spans="1:68" ht="10.5" hidden="1" customHeight="1">
      <c r="A647" s="71"/>
      <c r="B647" s="2"/>
      <c r="C647" s="71"/>
      <c r="D647" s="71"/>
      <c r="E647" s="72"/>
      <c r="F647" s="71"/>
      <c r="G647" s="71"/>
      <c r="H647" s="71"/>
      <c r="I647" s="71"/>
      <c r="J647" s="118"/>
      <c r="K647" s="118"/>
      <c r="L647" s="118"/>
      <c r="M647" s="118"/>
      <c r="N647" s="118"/>
      <c r="O647" s="118"/>
      <c r="P647" s="118"/>
      <c r="Q647" s="118"/>
      <c r="R647" s="118"/>
      <c r="S647" s="118"/>
      <c r="T647" s="118"/>
      <c r="U647" s="118"/>
      <c r="V647" s="118"/>
      <c r="W647" s="118"/>
      <c r="X647" s="118"/>
      <c r="Y647" s="118"/>
      <c r="Z647" s="118"/>
      <c r="AA647" s="118"/>
      <c r="AB647" s="118"/>
      <c r="AC647" s="118"/>
      <c r="AD647" s="118"/>
      <c r="AE647" s="118"/>
      <c r="AF647" s="118"/>
      <c r="AG647" s="118"/>
      <c r="AH647" s="118"/>
      <c r="AI647" s="118"/>
      <c r="AJ647" s="118"/>
      <c r="AK647" s="118"/>
      <c r="AL647" s="118"/>
      <c r="AM647" s="118"/>
      <c r="AN647" s="118"/>
      <c r="AO647" s="118"/>
      <c r="AP647" s="118"/>
      <c r="AQ647" s="118"/>
      <c r="AR647" s="118"/>
      <c r="AS647" s="118"/>
      <c r="AT647" s="118"/>
      <c r="AU647" s="118"/>
      <c r="AV647" s="71"/>
      <c r="AW647" s="71"/>
      <c r="AX647" s="71"/>
      <c r="AY647" s="71"/>
      <c r="AZ647" s="71"/>
      <c r="BA647" s="71"/>
      <c r="BB647" s="71"/>
      <c r="BC647" s="111"/>
      <c r="BD647" s="109"/>
      <c r="BE647" s="108"/>
      <c r="BF647" s="112"/>
      <c r="BG647" s="71"/>
      <c r="BH647" s="71"/>
      <c r="BI647" s="113"/>
      <c r="BJ647" s="113"/>
      <c r="BK647" s="107"/>
      <c r="BL647" s="71"/>
      <c r="BM647" s="71"/>
      <c r="BN647" s="71"/>
      <c r="BO647" s="118"/>
      <c r="BP647" s="118"/>
    </row>
    <row r="648" spans="1:68" ht="10.5" hidden="1" customHeight="1">
      <c r="A648" s="71"/>
      <c r="B648" s="2"/>
      <c r="C648" s="71"/>
      <c r="D648" s="71"/>
      <c r="E648" s="72"/>
      <c r="F648" s="71"/>
      <c r="G648" s="71"/>
      <c r="H648" s="71"/>
      <c r="I648" s="71"/>
      <c r="J648" s="118"/>
      <c r="K648" s="118"/>
      <c r="L648" s="118"/>
      <c r="M648" s="118"/>
      <c r="N648" s="118"/>
      <c r="O648" s="118"/>
      <c r="P648" s="118"/>
      <c r="Q648" s="118"/>
      <c r="R648" s="118"/>
      <c r="S648" s="118"/>
      <c r="T648" s="118"/>
      <c r="U648" s="118"/>
      <c r="V648" s="118"/>
      <c r="W648" s="118"/>
      <c r="X648" s="118"/>
      <c r="Y648" s="118"/>
      <c r="Z648" s="118"/>
      <c r="AA648" s="118"/>
      <c r="AB648" s="118"/>
      <c r="AC648" s="118"/>
      <c r="AD648" s="118"/>
      <c r="AE648" s="118"/>
      <c r="AF648" s="118"/>
      <c r="AG648" s="118"/>
      <c r="AH648" s="118"/>
      <c r="AI648" s="118"/>
      <c r="AJ648" s="118"/>
      <c r="AK648" s="118"/>
      <c r="AL648" s="118"/>
      <c r="AM648" s="118"/>
      <c r="AN648" s="118"/>
      <c r="AO648" s="118"/>
      <c r="AP648" s="118"/>
      <c r="AQ648" s="118"/>
      <c r="AR648" s="118"/>
      <c r="AS648" s="118"/>
      <c r="AT648" s="118"/>
      <c r="AU648" s="118"/>
      <c r="AV648" s="71"/>
      <c r="AW648" s="71"/>
      <c r="AX648" s="71"/>
      <c r="AY648" s="71"/>
      <c r="AZ648" s="71"/>
      <c r="BA648" s="71"/>
      <c r="BB648" s="71"/>
      <c r="BC648" s="111"/>
      <c r="BD648" s="109"/>
      <c r="BE648" s="108"/>
      <c r="BF648" s="112"/>
      <c r="BG648" s="71"/>
      <c r="BH648" s="71"/>
      <c r="BI648" s="113"/>
      <c r="BJ648" s="113"/>
      <c r="BK648" s="107"/>
      <c r="BL648" s="71"/>
      <c r="BM648" s="71"/>
      <c r="BN648" s="71"/>
      <c r="BO648" s="118"/>
      <c r="BP648" s="118"/>
    </row>
    <row r="649" spans="1:68" ht="10.5" hidden="1" customHeight="1">
      <c r="A649" s="71"/>
      <c r="B649" s="2"/>
      <c r="C649" s="71"/>
      <c r="D649" s="71"/>
      <c r="E649" s="72"/>
      <c r="F649" s="71"/>
      <c r="G649" s="71"/>
      <c r="H649" s="71"/>
      <c r="I649" s="71"/>
      <c r="J649" s="118"/>
      <c r="K649" s="118"/>
      <c r="L649" s="118"/>
      <c r="M649" s="118"/>
      <c r="N649" s="118"/>
      <c r="O649" s="118"/>
      <c r="P649" s="118"/>
      <c r="Q649" s="118"/>
      <c r="R649" s="118"/>
      <c r="S649" s="118"/>
      <c r="T649" s="118"/>
      <c r="U649" s="118"/>
      <c r="V649" s="118"/>
      <c r="W649" s="118"/>
      <c r="X649" s="118"/>
      <c r="Y649" s="118"/>
      <c r="Z649" s="118"/>
      <c r="AA649" s="118"/>
      <c r="AB649" s="118"/>
      <c r="AC649" s="118"/>
      <c r="AD649" s="118"/>
      <c r="AE649" s="118"/>
      <c r="AF649" s="118"/>
      <c r="AG649" s="118"/>
      <c r="AH649" s="118"/>
      <c r="AI649" s="118"/>
      <c r="AJ649" s="118"/>
      <c r="AK649" s="118"/>
      <c r="AL649" s="118"/>
      <c r="AM649" s="118"/>
      <c r="AN649" s="118"/>
      <c r="AO649" s="118"/>
      <c r="AP649" s="118"/>
      <c r="AQ649" s="118"/>
      <c r="AR649" s="118"/>
      <c r="AS649" s="118"/>
      <c r="AT649" s="118"/>
      <c r="AU649" s="118"/>
      <c r="AV649" s="71"/>
      <c r="AW649" s="71"/>
      <c r="AX649" s="71"/>
      <c r="AY649" s="71"/>
      <c r="AZ649" s="71"/>
      <c r="BA649" s="71"/>
      <c r="BB649" s="71"/>
      <c r="BC649" s="111"/>
      <c r="BD649" s="109"/>
      <c r="BE649" s="108"/>
      <c r="BF649" s="112"/>
      <c r="BG649" s="71"/>
      <c r="BH649" s="71"/>
      <c r="BI649" s="113"/>
      <c r="BJ649" s="113"/>
      <c r="BK649" s="107"/>
      <c r="BL649" s="71"/>
      <c r="BM649" s="71"/>
      <c r="BN649" s="71"/>
      <c r="BO649" s="118"/>
      <c r="BP649" s="118"/>
    </row>
    <row r="650" spans="1:68" ht="10.5" hidden="1" customHeight="1">
      <c r="A650" s="71"/>
      <c r="B650" s="2"/>
      <c r="C650" s="71"/>
      <c r="D650" s="71"/>
      <c r="E650" s="72"/>
      <c r="F650" s="71"/>
      <c r="G650" s="71"/>
      <c r="H650" s="71"/>
      <c r="I650" s="71"/>
      <c r="J650" s="118"/>
      <c r="K650" s="118"/>
      <c r="L650" s="118"/>
      <c r="M650" s="118"/>
      <c r="N650" s="118"/>
      <c r="O650" s="118"/>
      <c r="P650" s="118"/>
      <c r="Q650" s="118"/>
      <c r="R650" s="118"/>
      <c r="S650" s="118"/>
      <c r="T650" s="118"/>
      <c r="U650" s="118"/>
      <c r="V650" s="118"/>
      <c r="W650" s="118"/>
      <c r="X650" s="118"/>
      <c r="Y650" s="118"/>
      <c r="Z650" s="118"/>
      <c r="AA650" s="118"/>
      <c r="AB650" s="118"/>
      <c r="AC650" s="118"/>
      <c r="AD650" s="118"/>
      <c r="AE650" s="118"/>
      <c r="AF650" s="118"/>
      <c r="AG650" s="118"/>
      <c r="AH650" s="118"/>
      <c r="AI650" s="118"/>
      <c r="AJ650" s="118"/>
      <c r="AK650" s="118"/>
      <c r="AL650" s="118"/>
      <c r="AM650" s="118"/>
      <c r="AN650" s="118"/>
      <c r="AO650" s="118"/>
      <c r="AP650" s="118"/>
      <c r="AQ650" s="118"/>
      <c r="AR650" s="118"/>
      <c r="AS650" s="118"/>
      <c r="AT650" s="118"/>
      <c r="AU650" s="118"/>
      <c r="AV650" s="71"/>
      <c r="AW650" s="71"/>
      <c r="AX650" s="71"/>
      <c r="AY650" s="71"/>
      <c r="AZ650" s="71"/>
      <c r="BA650" s="71"/>
      <c r="BB650" s="71"/>
      <c r="BC650" s="111"/>
      <c r="BD650" s="109"/>
      <c r="BE650" s="108"/>
      <c r="BF650" s="112"/>
      <c r="BG650" s="71"/>
      <c r="BH650" s="71"/>
      <c r="BI650" s="113"/>
      <c r="BJ650" s="113"/>
      <c r="BK650" s="107"/>
      <c r="BL650" s="71"/>
      <c r="BM650" s="71"/>
      <c r="BN650" s="71"/>
      <c r="BO650" s="118"/>
      <c r="BP650" s="118"/>
    </row>
    <row r="651" spans="1:68" ht="10.5" hidden="1" customHeight="1">
      <c r="A651" s="71"/>
      <c r="B651" s="2"/>
      <c r="C651" s="71"/>
      <c r="D651" s="71"/>
      <c r="E651" s="72"/>
      <c r="F651" s="71"/>
      <c r="G651" s="71"/>
      <c r="H651" s="71"/>
      <c r="I651" s="71"/>
      <c r="J651" s="118"/>
      <c r="K651" s="118"/>
      <c r="L651" s="118"/>
      <c r="M651" s="118"/>
      <c r="N651" s="118"/>
      <c r="O651" s="118"/>
      <c r="P651" s="118"/>
      <c r="Q651" s="118"/>
      <c r="R651" s="118"/>
      <c r="S651" s="118"/>
      <c r="T651" s="118"/>
      <c r="U651" s="118"/>
      <c r="V651" s="118"/>
      <c r="W651" s="118"/>
      <c r="X651" s="118"/>
      <c r="Y651" s="118"/>
      <c r="Z651" s="118"/>
      <c r="AA651" s="118"/>
      <c r="AB651" s="118"/>
      <c r="AC651" s="118"/>
      <c r="AD651" s="118"/>
      <c r="AE651" s="118"/>
      <c r="AF651" s="118"/>
      <c r="AG651" s="118"/>
      <c r="AH651" s="118"/>
      <c r="AI651" s="118"/>
      <c r="AJ651" s="118"/>
      <c r="AK651" s="118"/>
      <c r="AL651" s="118"/>
      <c r="AM651" s="118"/>
      <c r="AN651" s="118"/>
      <c r="AO651" s="118"/>
      <c r="AP651" s="118"/>
      <c r="AQ651" s="118"/>
      <c r="AR651" s="118"/>
      <c r="AS651" s="118"/>
      <c r="AT651" s="118"/>
      <c r="AU651" s="118"/>
      <c r="AV651" s="71"/>
      <c r="AW651" s="71"/>
      <c r="AX651" s="71"/>
      <c r="AY651" s="71"/>
      <c r="AZ651" s="71"/>
      <c r="BA651" s="71"/>
      <c r="BB651" s="71"/>
      <c r="BC651" s="111"/>
      <c r="BD651" s="109"/>
      <c r="BE651" s="108"/>
      <c r="BF651" s="112"/>
      <c r="BG651" s="71"/>
      <c r="BH651" s="71"/>
      <c r="BI651" s="113"/>
      <c r="BJ651" s="113"/>
      <c r="BK651" s="107"/>
      <c r="BL651" s="71"/>
      <c r="BM651" s="71"/>
      <c r="BN651" s="71"/>
      <c r="BO651" s="118"/>
      <c r="BP651" s="118"/>
    </row>
    <row r="652" spans="1:68" ht="10.5" hidden="1" customHeight="1">
      <c r="A652" s="89"/>
      <c r="B652" s="2"/>
      <c r="C652" s="89"/>
      <c r="D652" s="89"/>
      <c r="E652" s="72"/>
      <c r="F652" s="89"/>
      <c r="G652" s="89"/>
      <c r="H652" s="89"/>
      <c r="I652" s="239"/>
      <c r="J652" s="236"/>
      <c r="K652" s="236"/>
      <c r="L652" s="236"/>
      <c r="M652" s="236"/>
      <c r="N652" s="236"/>
      <c r="O652" s="236"/>
      <c r="P652" s="236"/>
      <c r="Q652" s="236"/>
      <c r="R652" s="236"/>
      <c r="S652" s="236"/>
      <c r="T652" s="236"/>
      <c r="U652" s="236"/>
      <c r="V652" s="236"/>
      <c r="W652" s="236"/>
      <c r="X652" s="236"/>
      <c r="Y652" s="236"/>
      <c r="Z652" s="236"/>
      <c r="AA652" s="236"/>
      <c r="AB652" s="236"/>
      <c r="AC652" s="236"/>
      <c r="AD652" s="236"/>
      <c r="AE652" s="236"/>
      <c r="AF652" s="236"/>
      <c r="AG652" s="236"/>
      <c r="AH652" s="236"/>
      <c r="AI652" s="237"/>
      <c r="AJ652" s="237"/>
      <c r="AK652" s="237"/>
      <c r="AL652" s="237"/>
      <c r="AM652" s="237"/>
      <c r="AN652" s="237"/>
      <c r="AO652" s="237"/>
      <c r="AP652" s="237"/>
      <c r="AQ652" s="237"/>
      <c r="AR652" s="237"/>
      <c r="AS652" s="237"/>
      <c r="AT652" s="107"/>
      <c r="AU652" s="107"/>
      <c r="AV652" s="89"/>
      <c r="AW652" s="89"/>
      <c r="AX652" s="89"/>
      <c r="AY652" s="89"/>
      <c r="AZ652" s="89"/>
      <c r="BA652" s="89"/>
      <c r="BB652" s="89"/>
      <c r="BC652" s="111"/>
      <c r="BD652" s="109"/>
      <c r="BE652" s="108"/>
      <c r="BF652" s="112"/>
      <c r="BG652" s="71"/>
      <c r="BH652" s="71"/>
      <c r="BI652" s="113"/>
      <c r="BJ652" s="113"/>
      <c r="BK652" s="107"/>
      <c r="BL652" s="89"/>
      <c r="BM652" s="89"/>
      <c r="BN652" s="89"/>
      <c r="BO652" s="236"/>
      <c r="BP652" s="237"/>
    </row>
    <row r="653" spans="1:68" ht="10.5" hidden="1" customHeight="1">
      <c r="A653" s="71"/>
      <c r="B653" s="31"/>
      <c r="C653" s="71"/>
      <c r="D653" s="71"/>
      <c r="E653" s="72"/>
      <c r="F653" s="71"/>
      <c r="G653" s="71"/>
      <c r="H653" s="71"/>
      <c r="I653" s="240"/>
      <c r="J653" s="238"/>
      <c r="K653" s="238"/>
      <c r="L653" s="238"/>
      <c r="M653" s="238"/>
      <c r="N653" s="238"/>
      <c r="O653" s="238"/>
      <c r="P653" s="238"/>
      <c r="Q653" s="238"/>
      <c r="R653" s="238"/>
      <c r="S653" s="238"/>
      <c r="T653" s="238"/>
      <c r="U653" s="238"/>
      <c r="V653" s="238"/>
      <c r="W653" s="238"/>
      <c r="X653" s="238"/>
      <c r="Y653" s="238"/>
      <c r="Z653" s="238"/>
      <c r="AA653" s="238"/>
      <c r="AB653" s="238"/>
      <c r="AC653" s="238"/>
      <c r="AD653" s="238"/>
      <c r="AE653" s="238"/>
      <c r="AF653" s="238"/>
      <c r="AG653" s="238"/>
      <c r="AH653" s="238"/>
      <c r="AI653" s="175"/>
      <c r="AJ653" s="175"/>
      <c r="AK653" s="175"/>
      <c r="AL653" s="175"/>
      <c r="AM653" s="175"/>
      <c r="AN653" s="175"/>
      <c r="AO653" s="175"/>
      <c r="AP653" s="175"/>
      <c r="AQ653" s="175"/>
      <c r="AR653" s="175"/>
      <c r="AS653" s="175"/>
      <c r="AT653" s="118"/>
      <c r="AU653" s="118"/>
      <c r="AV653" s="71"/>
      <c r="AW653" s="71"/>
      <c r="AX653" s="71"/>
      <c r="AY653" s="71"/>
      <c r="AZ653" s="71"/>
      <c r="BA653" s="71"/>
      <c r="BB653" s="71"/>
      <c r="BC653" s="111"/>
      <c r="BD653" s="149"/>
      <c r="BE653" s="108"/>
      <c r="BF653" s="112"/>
      <c r="BG653" s="71"/>
      <c r="BH653" s="71"/>
      <c r="BI653" s="113"/>
      <c r="BJ653" s="113"/>
      <c r="BK653" s="107"/>
      <c r="BL653" s="71"/>
      <c r="BM653" s="71"/>
      <c r="BN653" s="71"/>
      <c r="BO653" s="238"/>
      <c r="BP653" s="175"/>
    </row>
    <row r="654" spans="1:68" ht="10.5" hidden="1" customHeight="1">
      <c r="A654" s="71"/>
      <c r="B654" s="2"/>
      <c r="C654" s="71"/>
      <c r="D654" s="71"/>
      <c r="E654" s="72"/>
      <c r="F654" s="71"/>
      <c r="G654" s="71"/>
      <c r="H654" s="71"/>
      <c r="I654" s="71"/>
      <c r="J654" s="118"/>
      <c r="K654" s="118"/>
      <c r="L654" s="118"/>
      <c r="M654" s="118"/>
      <c r="N654" s="118"/>
      <c r="O654" s="118"/>
      <c r="P654" s="118"/>
      <c r="Q654" s="118"/>
      <c r="R654" s="118"/>
      <c r="S654" s="118"/>
      <c r="T654" s="118"/>
      <c r="U654" s="118"/>
      <c r="V654" s="118"/>
      <c r="W654" s="118"/>
      <c r="X654" s="118"/>
      <c r="Y654" s="118"/>
      <c r="Z654" s="118"/>
      <c r="AA654" s="118"/>
      <c r="AB654" s="118"/>
      <c r="AC654" s="118"/>
      <c r="AD654" s="118"/>
      <c r="AE654" s="118"/>
      <c r="AF654" s="118"/>
      <c r="AG654" s="118"/>
      <c r="AH654" s="118"/>
      <c r="AI654" s="118"/>
      <c r="AJ654" s="118"/>
      <c r="AK654" s="118"/>
      <c r="AL654" s="118"/>
      <c r="AM654" s="118"/>
      <c r="AN654" s="118"/>
      <c r="AO654" s="118"/>
      <c r="AP654" s="118"/>
      <c r="AQ654" s="118"/>
      <c r="AR654" s="118"/>
      <c r="AS654" s="118"/>
      <c r="AT654" s="118"/>
      <c r="AU654" s="118"/>
      <c r="AV654" s="71"/>
      <c r="AW654" s="71"/>
      <c r="AX654" s="71"/>
      <c r="AY654" s="71"/>
      <c r="AZ654" s="71"/>
      <c r="BA654" s="71"/>
      <c r="BB654" s="71"/>
      <c r="BC654" s="111"/>
      <c r="BD654" s="109"/>
      <c r="BE654" s="108"/>
      <c r="BF654" s="112"/>
      <c r="BG654" s="71"/>
      <c r="BH654" s="71"/>
      <c r="BI654" s="113"/>
      <c r="BJ654" s="113"/>
      <c r="BK654" s="107"/>
      <c r="BL654" s="71"/>
      <c r="BM654" s="71"/>
      <c r="BN654" s="71"/>
      <c r="BO654" s="118"/>
      <c r="BP654" s="118"/>
    </row>
    <row r="655" spans="1:68" ht="10.5" hidden="1" customHeight="1">
      <c r="A655" s="71"/>
      <c r="B655" s="2"/>
      <c r="C655" s="71"/>
      <c r="D655" s="71"/>
      <c r="E655" s="72"/>
      <c r="F655" s="71"/>
      <c r="G655" s="71"/>
      <c r="H655" s="71"/>
      <c r="I655" s="71"/>
      <c r="J655" s="118"/>
      <c r="K655" s="118"/>
      <c r="L655" s="118"/>
      <c r="M655" s="118"/>
      <c r="N655" s="118"/>
      <c r="O655" s="118"/>
      <c r="P655" s="118"/>
      <c r="Q655" s="118"/>
      <c r="R655" s="118"/>
      <c r="S655" s="118"/>
      <c r="T655" s="118"/>
      <c r="U655" s="118"/>
      <c r="V655" s="118"/>
      <c r="W655" s="118"/>
      <c r="X655" s="118"/>
      <c r="Y655" s="118"/>
      <c r="Z655" s="118"/>
      <c r="AA655" s="118"/>
      <c r="AB655" s="118"/>
      <c r="AC655" s="118"/>
      <c r="AD655" s="118"/>
      <c r="AE655" s="118"/>
      <c r="AF655" s="118"/>
      <c r="AG655" s="118"/>
      <c r="AH655" s="118"/>
      <c r="AI655" s="118"/>
      <c r="AJ655" s="118"/>
      <c r="AK655" s="118"/>
      <c r="AL655" s="118"/>
      <c r="AM655" s="118"/>
      <c r="AN655" s="118"/>
      <c r="AO655" s="118"/>
      <c r="AP655" s="118"/>
      <c r="AQ655" s="118"/>
      <c r="AR655" s="118"/>
      <c r="AS655" s="118"/>
      <c r="AT655" s="118"/>
      <c r="AU655" s="118"/>
      <c r="AV655" s="71"/>
      <c r="AW655" s="71"/>
      <c r="AX655" s="71"/>
      <c r="AY655" s="71"/>
      <c r="AZ655" s="71"/>
      <c r="BA655" s="71"/>
      <c r="BB655" s="71"/>
      <c r="BC655" s="111"/>
      <c r="BD655" s="109"/>
      <c r="BE655" s="108"/>
      <c r="BF655" s="112"/>
      <c r="BG655" s="71"/>
      <c r="BH655" s="71"/>
      <c r="BI655" s="113"/>
      <c r="BJ655" s="113"/>
      <c r="BK655" s="107"/>
      <c r="BL655" s="71"/>
      <c r="BM655" s="71"/>
      <c r="BN655" s="71"/>
      <c r="BO655" s="118"/>
      <c r="BP655" s="118"/>
    </row>
    <row r="656" spans="1:68" ht="10.5" hidden="1" customHeight="1">
      <c r="A656" s="71"/>
      <c r="B656" s="2"/>
      <c r="C656" s="71"/>
      <c r="D656" s="71"/>
      <c r="E656" s="72"/>
      <c r="F656" s="71"/>
      <c r="G656" s="71"/>
      <c r="H656" s="71"/>
      <c r="I656" s="71"/>
      <c r="J656" s="118"/>
      <c r="K656" s="118"/>
      <c r="L656" s="118"/>
      <c r="M656" s="118"/>
      <c r="N656" s="118"/>
      <c r="O656" s="118"/>
      <c r="P656" s="118"/>
      <c r="Q656" s="118"/>
      <c r="R656" s="118"/>
      <c r="S656" s="118"/>
      <c r="T656" s="118"/>
      <c r="U656" s="118"/>
      <c r="V656" s="118"/>
      <c r="W656" s="118"/>
      <c r="X656" s="118"/>
      <c r="Y656" s="118"/>
      <c r="Z656" s="118"/>
      <c r="AA656" s="118"/>
      <c r="AB656" s="118"/>
      <c r="AC656" s="118"/>
      <c r="AD656" s="118"/>
      <c r="AE656" s="118"/>
      <c r="AF656" s="118"/>
      <c r="AG656" s="118"/>
      <c r="AH656" s="118"/>
      <c r="AI656" s="118"/>
      <c r="AJ656" s="118"/>
      <c r="AK656" s="118"/>
      <c r="AL656" s="118"/>
      <c r="AM656" s="118"/>
      <c r="AN656" s="118"/>
      <c r="AO656" s="118"/>
      <c r="AP656" s="118"/>
      <c r="AQ656" s="118"/>
      <c r="AR656" s="118"/>
      <c r="AS656" s="118"/>
      <c r="AT656" s="118"/>
      <c r="AU656" s="118"/>
      <c r="AV656" s="71"/>
      <c r="AW656" s="71"/>
      <c r="AX656" s="71"/>
      <c r="AY656" s="71"/>
      <c r="AZ656" s="71"/>
      <c r="BA656" s="71"/>
      <c r="BB656" s="71"/>
      <c r="BC656" s="111"/>
      <c r="BD656" s="109"/>
      <c r="BE656" s="108"/>
      <c r="BF656" s="112"/>
      <c r="BG656" s="71"/>
      <c r="BH656" s="71"/>
      <c r="BI656" s="113"/>
      <c r="BJ656" s="113"/>
      <c r="BK656" s="107"/>
      <c r="BL656" s="71"/>
      <c r="BM656" s="71"/>
      <c r="BN656" s="71"/>
      <c r="BO656" s="118"/>
      <c r="BP656" s="118"/>
    </row>
    <row r="657" spans="1:68" ht="10.5" hidden="1" customHeight="1">
      <c r="A657" s="71"/>
      <c r="B657" s="2"/>
      <c r="C657" s="241"/>
      <c r="D657" s="242"/>
      <c r="E657" s="243"/>
      <c r="F657" s="242"/>
      <c r="G657" s="242"/>
      <c r="H657" s="242"/>
      <c r="I657" s="242"/>
      <c r="J657" s="244"/>
      <c r="K657" s="244"/>
      <c r="L657" s="244"/>
      <c r="M657" s="244"/>
      <c r="N657" s="244"/>
      <c r="O657" s="244"/>
      <c r="P657" s="244"/>
      <c r="Q657" s="244"/>
      <c r="R657" s="244"/>
      <c r="S657" s="244"/>
      <c r="T657" s="244"/>
      <c r="U657" s="244"/>
      <c r="V657" s="244"/>
      <c r="W657" s="244"/>
      <c r="X657" s="244"/>
      <c r="Y657" s="244"/>
      <c r="Z657" s="244"/>
      <c r="AA657" s="244"/>
      <c r="AB657" s="244"/>
      <c r="AC657" s="244"/>
      <c r="AD657" s="244"/>
      <c r="AE657" s="244"/>
      <c r="AF657" s="244"/>
      <c r="AG657" s="244"/>
      <c r="AH657" s="244"/>
      <c r="AI657" s="245">
        <v>0</v>
      </c>
      <c r="AJ657" s="245">
        <v>0</v>
      </c>
      <c r="AK657" s="245">
        <v>0</v>
      </c>
      <c r="AL657" s="245">
        <v>0</v>
      </c>
      <c r="AM657" s="245">
        <v>0</v>
      </c>
      <c r="AN657" s="245">
        <v>0</v>
      </c>
      <c r="AO657" s="245">
        <v>0</v>
      </c>
      <c r="AP657" s="245">
        <v>0</v>
      </c>
      <c r="AQ657" s="245">
        <v>0</v>
      </c>
      <c r="AR657" s="245">
        <v>0</v>
      </c>
      <c r="AS657" s="245">
        <v>0</v>
      </c>
      <c r="AT657" s="118"/>
      <c r="AU657" s="118"/>
      <c r="AV657" s="71"/>
      <c r="AW657" s="71"/>
      <c r="AX657" s="71"/>
      <c r="AY657" s="71"/>
      <c r="AZ657" s="71"/>
      <c r="BA657" s="71"/>
      <c r="BB657" s="71"/>
      <c r="BC657" s="111"/>
      <c r="BD657" s="109"/>
      <c r="BE657" s="108"/>
      <c r="BF657" s="112"/>
      <c r="BG657" s="71"/>
      <c r="BH657" s="71"/>
      <c r="BI657" s="113"/>
      <c r="BJ657" s="113"/>
      <c r="BK657" s="107"/>
      <c r="BL657" s="71"/>
      <c r="BM657" s="71"/>
      <c r="BN657" s="71"/>
      <c r="BO657" s="244"/>
      <c r="BP657" s="245"/>
    </row>
    <row r="658" spans="1:68" ht="10.5" hidden="1" customHeight="1">
      <c r="A658" s="71"/>
      <c r="B658" s="2"/>
      <c r="C658" s="112"/>
      <c r="D658" s="71"/>
      <c r="E658" s="72"/>
      <c r="F658" s="71"/>
      <c r="G658" s="71"/>
      <c r="H658" s="71"/>
      <c r="I658" s="142"/>
      <c r="J658" s="142" t="s">
        <v>22</v>
      </c>
      <c r="K658" s="142" t="s">
        <v>23</v>
      </c>
      <c r="L658" s="142" t="s">
        <v>24</v>
      </c>
      <c r="M658" s="142" t="s">
        <v>25</v>
      </c>
      <c r="N658" s="142" t="s">
        <v>26</v>
      </c>
      <c r="O658" s="142" t="s">
        <v>27</v>
      </c>
      <c r="P658" s="142" t="s">
        <v>28</v>
      </c>
      <c r="Q658" s="142" t="s">
        <v>29</v>
      </c>
      <c r="R658" s="142" t="s">
        <v>30</v>
      </c>
      <c r="S658" s="142" t="s">
        <v>31</v>
      </c>
      <c r="T658" s="142" t="s">
        <v>32</v>
      </c>
      <c r="U658" s="142" t="s">
        <v>33</v>
      </c>
      <c r="V658" s="142" t="s">
        <v>34</v>
      </c>
      <c r="W658" s="142" t="s">
        <v>35</v>
      </c>
      <c r="X658" s="142" t="s">
        <v>36</v>
      </c>
      <c r="Y658" s="142" t="s">
        <v>37</v>
      </c>
      <c r="Z658" s="142" t="s">
        <v>38</v>
      </c>
      <c r="AA658" s="142" t="s">
        <v>39</v>
      </c>
      <c r="AB658" s="142" t="s">
        <v>40</v>
      </c>
      <c r="AC658" s="142" t="s">
        <v>41</v>
      </c>
      <c r="AD658" s="142" t="s">
        <v>42</v>
      </c>
      <c r="AE658" s="142" t="s">
        <v>43</v>
      </c>
      <c r="AF658" s="142" t="s">
        <v>44</v>
      </c>
      <c r="AG658" s="142" t="s">
        <v>45</v>
      </c>
      <c r="AH658" s="142" t="s">
        <v>46</v>
      </c>
      <c r="AI658" s="142" t="s">
        <v>47</v>
      </c>
      <c r="AJ658" s="142" t="s">
        <v>48</v>
      </c>
      <c r="AK658" s="142" t="s">
        <v>49</v>
      </c>
      <c r="AL658" s="142" t="s">
        <v>50</v>
      </c>
      <c r="AM658" s="142" t="s">
        <v>51</v>
      </c>
      <c r="AN658" s="142" t="s">
        <v>52</v>
      </c>
      <c r="AO658" s="142" t="s">
        <v>53</v>
      </c>
      <c r="AP658" s="142" t="s">
        <v>54</v>
      </c>
      <c r="AQ658" s="142" t="s">
        <v>55</v>
      </c>
      <c r="AR658" s="142" t="s">
        <v>56</v>
      </c>
      <c r="AS658" s="142" t="s">
        <v>57</v>
      </c>
      <c r="AT658" s="118"/>
      <c r="AU658" s="118"/>
      <c r="AV658" s="71"/>
      <c r="AW658" s="71"/>
      <c r="AX658" s="71"/>
      <c r="AY658" s="71"/>
      <c r="AZ658" s="71"/>
      <c r="BA658" s="71"/>
      <c r="BB658" s="71"/>
      <c r="BC658" s="111"/>
      <c r="BD658" s="109"/>
      <c r="BE658" s="108"/>
      <c r="BF658" s="112"/>
      <c r="BG658" s="71"/>
      <c r="BH658" s="71"/>
      <c r="BI658" s="113"/>
      <c r="BJ658" s="113"/>
      <c r="BK658" s="107"/>
      <c r="BL658" s="71"/>
      <c r="BM658" s="71"/>
      <c r="BN658" s="71"/>
      <c r="BO658" s="142"/>
      <c r="BP658" s="142"/>
    </row>
    <row r="659" spans="1:68" ht="10.5" hidden="1" customHeight="1">
      <c r="A659" s="71"/>
      <c r="B659" s="2"/>
      <c r="C659" s="112" t="s">
        <v>642</v>
      </c>
      <c r="D659" s="71"/>
      <c r="E659" s="72"/>
      <c r="F659" s="71"/>
      <c r="G659" s="71"/>
      <c r="H659" s="71"/>
      <c r="I659" s="246"/>
      <c r="J659" s="246">
        <v>36526</v>
      </c>
      <c r="K659" s="246">
        <v>36892</v>
      </c>
      <c r="L659" s="246">
        <v>37257</v>
      </c>
      <c r="M659" s="246">
        <v>37622</v>
      </c>
      <c r="N659" s="246">
        <v>37987</v>
      </c>
      <c r="O659" s="246">
        <v>38353</v>
      </c>
      <c r="P659" s="246">
        <v>38718</v>
      </c>
      <c r="Q659" s="246">
        <v>39083</v>
      </c>
      <c r="R659" s="246">
        <v>39448</v>
      </c>
      <c r="S659" s="246">
        <v>39814</v>
      </c>
      <c r="T659" s="246">
        <v>40179</v>
      </c>
      <c r="U659" s="246">
        <v>40544</v>
      </c>
      <c r="V659" s="246">
        <v>40909</v>
      </c>
      <c r="W659" s="246">
        <v>41275</v>
      </c>
      <c r="X659" s="246">
        <v>41640</v>
      </c>
      <c r="Y659" s="246">
        <v>42005</v>
      </c>
      <c r="Z659" s="246">
        <v>42370</v>
      </c>
      <c r="AA659" s="246">
        <v>42736</v>
      </c>
      <c r="AB659" s="246">
        <v>43101</v>
      </c>
      <c r="AC659" s="246">
        <v>43466</v>
      </c>
      <c r="AD659" s="246">
        <v>43831</v>
      </c>
      <c r="AE659" s="246">
        <v>44197</v>
      </c>
      <c r="AF659" s="246">
        <v>44562</v>
      </c>
      <c r="AG659" s="246">
        <v>44927</v>
      </c>
      <c r="AH659" s="246">
        <v>45292</v>
      </c>
      <c r="AI659" s="246">
        <v>45658</v>
      </c>
      <c r="AJ659" s="246">
        <v>46023</v>
      </c>
      <c r="AK659" s="246">
        <v>46388</v>
      </c>
      <c r="AL659" s="246">
        <v>46753</v>
      </c>
      <c r="AM659" s="246">
        <v>47119</v>
      </c>
      <c r="AN659" s="246">
        <v>47484</v>
      </c>
      <c r="AO659" s="246">
        <v>47849</v>
      </c>
      <c r="AP659" s="246">
        <v>48214</v>
      </c>
      <c r="AQ659" s="246">
        <v>48580</v>
      </c>
      <c r="AR659" s="246">
        <v>48945</v>
      </c>
      <c r="AS659" s="246">
        <v>49310</v>
      </c>
      <c r="AT659" s="118"/>
      <c r="AU659" s="118"/>
      <c r="AV659" s="71"/>
      <c r="AW659" s="71"/>
      <c r="AX659" s="71"/>
      <c r="AY659" s="71"/>
      <c r="AZ659" s="71"/>
      <c r="BA659" s="71"/>
      <c r="BB659" s="71"/>
      <c r="BC659" s="111"/>
      <c r="BD659" s="109"/>
      <c r="BE659" s="108"/>
      <c r="BF659" s="112"/>
      <c r="BG659" s="71"/>
      <c r="BH659" s="71"/>
      <c r="BI659" s="113"/>
      <c r="BJ659" s="113"/>
      <c r="BK659" s="107"/>
      <c r="BL659" s="71"/>
      <c r="BM659" s="71"/>
      <c r="BN659" s="71"/>
      <c r="BO659" s="246"/>
      <c r="BP659" s="246"/>
    </row>
    <row r="660" spans="1:68" ht="10.5" hidden="1" customHeight="1">
      <c r="A660" s="71"/>
      <c r="B660" s="2"/>
      <c r="C660" s="112" t="s">
        <v>643</v>
      </c>
      <c r="D660" s="71"/>
      <c r="E660" s="72"/>
      <c r="F660" s="71"/>
      <c r="G660" s="71"/>
      <c r="H660" s="71"/>
      <c r="I660" s="247"/>
      <c r="J660" s="247">
        <v>36891</v>
      </c>
      <c r="K660" s="247">
        <v>37256</v>
      </c>
      <c r="L660" s="247">
        <v>37621</v>
      </c>
      <c r="M660" s="247">
        <v>37986</v>
      </c>
      <c r="N660" s="247">
        <v>38352</v>
      </c>
      <c r="O660" s="247">
        <v>38717</v>
      </c>
      <c r="P660" s="247">
        <v>39082</v>
      </c>
      <c r="Q660" s="247">
        <v>39447</v>
      </c>
      <c r="R660" s="247">
        <v>39813</v>
      </c>
      <c r="S660" s="247">
        <v>40178</v>
      </c>
      <c r="T660" s="247">
        <v>40543</v>
      </c>
      <c r="U660" s="247">
        <v>40908</v>
      </c>
      <c r="V660" s="247">
        <v>41274</v>
      </c>
      <c r="W660" s="247">
        <v>41639</v>
      </c>
      <c r="X660" s="247">
        <v>42004</v>
      </c>
      <c r="Y660" s="247">
        <v>42369</v>
      </c>
      <c r="Z660" s="247">
        <v>42735</v>
      </c>
      <c r="AA660" s="247">
        <v>43100</v>
      </c>
      <c r="AB660" s="247">
        <v>43465</v>
      </c>
      <c r="AC660" s="247">
        <v>43830</v>
      </c>
      <c r="AD660" s="247">
        <v>44196</v>
      </c>
      <c r="AE660" s="247">
        <v>44561</v>
      </c>
      <c r="AF660" s="247">
        <v>44926</v>
      </c>
      <c r="AG660" s="247">
        <v>45291</v>
      </c>
      <c r="AH660" s="247">
        <v>45657</v>
      </c>
      <c r="AI660" s="247">
        <v>46022</v>
      </c>
      <c r="AJ660" s="247">
        <v>46387</v>
      </c>
      <c r="AK660" s="247">
        <v>46752</v>
      </c>
      <c r="AL660" s="247">
        <v>47118</v>
      </c>
      <c r="AM660" s="247">
        <v>47483</v>
      </c>
      <c r="AN660" s="247">
        <v>47848</v>
      </c>
      <c r="AO660" s="247">
        <v>48213</v>
      </c>
      <c r="AP660" s="247">
        <v>48579</v>
      </c>
      <c r="AQ660" s="247">
        <v>48944</v>
      </c>
      <c r="AR660" s="247">
        <v>49309</v>
      </c>
      <c r="AS660" s="247">
        <v>49674</v>
      </c>
      <c r="AT660" s="118"/>
      <c r="AU660" s="118"/>
      <c r="AV660" s="71"/>
      <c r="AW660" s="71"/>
      <c r="AX660" s="71"/>
      <c r="AY660" s="71"/>
      <c r="AZ660" s="71"/>
      <c r="BA660" s="71"/>
      <c r="BB660" s="71"/>
      <c r="BC660" s="111"/>
      <c r="BD660" s="109"/>
      <c r="BE660" s="108"/>
      <c r="BF660" s="112"/>
      <c r="BG660" s="71"/>
      <c r="BH660" s="71"/>
      <c r="BI660" s="113"/>
      <c r="BJ660" s="113"/>
      <c r="BK660" s="107"/>
      <c r="BL660" s="71"/>
      <c r="BM660" s="71"/>
      <c r="BN660" s="71"/>
      <c r="BO660" s="247"/>
      <c r="BP660" s="247"/>
    </row>
    <row r="661" spans="1:68" ht="10.5" hidden="1" customHeight="1">
      <c r="A661" s="71"/>
      <c r="B661" s="2"/>
      <c r="C661" s="248" t="s">
        <v>644</v>
      </c>
      <c r="D661" s="249"/>
      <c r="E661" s="250"/>
      <c r="F661" s="249"/>
      <c r="G661" s="249"/>
      <c r="H661" s="249"/>
      <c r="I661" s="251"/>
      <c r="J661" s="251">
        <v>366</v>
      </c>
      <c r="K661" s="251">
        <v>365</v>
      </c>
      <c r="L661" s="251">
        <v>365</v>
      </c>
      <c r="M661" s="251">
        <v>365</v>
      </c>
      <c r="N661" s="251">
        <v>366</v>
      </c>
      <c r="O661" s="251">
        <v>365</v>
      </c>
      <c r="P661" s="251">
        <v>365</v>
      </c>
      <c r="Q661" s="251">
        <v>365</v>
      </c>
      <c r="R661" s="251">
        <v>366</v>
      </c>
      <c r="S661" s="251">
        <v>365</v>
      </c>
      <c r="T661" s="251">
        <v>365</v>
      </c>
      <c r="U661" s="251">
        <v>365</v>
      </c>
      <c r="V661" s="251">
        <v>366</v>
      </c>
      <c r="W661" s="251">
        <v>365</v>
      </c>
      <c r="X661" s="251">
        <v>365</v>
      </c>
      <c r="Y661" s="251">
        <v>365</v>
      </c>
      <c r="Z661" s="251">
        <v>366</v>
      </c>
      <c r="AA661" s="251">
        <v>365</v>
      </c>
      <c r="AB661" s="251">
        <v>365</v>
      </c>
      <c r="AC661" s="251">
        <v>365</v>
      </c>
      <c r="AD661" s="251">
        <v>366</v>
      </c>
      <c r="AE661" s="251">
        <v>365</v>
      </c>
      <c r="AF661" s="251">
        <v>365</v>
      </c>
      <c r="AG661" s="251">
        <v>365</v>
      </c>
      <c r="AH661" s="251">
        <v>366</v>
      </c>
      <c r="AI661" s="251">
        <v>365</v>
      </c>
      <c r="AJ661" s="251">
        <v>365</v>
      </c>
      <c r="AK661" s="251">
        <v>365</v>
      </c>
      <c r="AL661" s="251">
        <v>366</v>
      </c>
      <c r="AM661" s="251">
        <v>365</v>
      </c>
      <c r="AN661" s="251">
        <v>365</v>
      </c>
      <c r="AO661" s="251">
        <v>365</v>
      </c>
      <c r="AP661" s="251">
        <v>366</v>
      </c>
      <c r="AQ661" s="251">
        <v>365</v>
      </c>
      <c r="AR661" s="251">
        <v>365</v>
      </c>
      <c r="AS661" s="251">
        <v>365</v>
      </c>
      <c r="AT661" s="118"/>
      <c r="AU661" s="118"/>
      <c r="AV661" s="71"/>
      <c r="AW661" s="71"/>
      <c r="AX661" s="71"/>
      <c r="AY661" s="71"/>
      <c r="AZ661" s="71"/>
      <c r="BA661" s="71"/>
      <c r="BB661" s="71"/>
      <c r="BC661" s="111"/>
      <c r="BD661" s="109"/>
      <c r="BE661" s="108"/>
      <c r="BF661" s="112"/>
      <c r="BG661" s="71"/>
      <c r="BH661" s="71"/>
      <c r="BI661" s="113"/>
      <c r="BJ661" s="113"/>
      <c r="BK661" s="107"/>
      <c r="BL661" s="71"/>
      <c r="BM661" s="71"/>
      <c r="BN661" s="71"/>
      <c r="BO661" s="251"/>
      <c r="BP661" s="251"/>
    </row>
    <row r="662" spans="1:68" ht="10.5" hidden="1" customHeight="1">
      <c r="A662" s="71"/>
      <c r="B662" s="2"/>
      <c r="C662" s="71"/>
      <c r="D662" s="71"/>
      <c r="E662" s="72"/>
      <c r="F662" s="71"/>
      <c r="G662" s="71"/>
      <c r="H662" s="71"/>
      <c r="I662" s="71"/>
      <c r="J662" s="118"/>
      <c r="K662" s="118"/>
      <c r="L662" s="118"/>
      <c r="M662" s="118"/>
      <c r="N662" s="118"/>
      <c r="O662" s="118"/>
      <c r="P662" s="118"/>
      <c r="Q662" s="118"/>
      <c r="R662" s="118"/>
      <c r="S662" s="118"/>
      <c r="T662" s="118"/>
      <c r="U662" s="118"/>
      <c r="V662" s="118"/>
      <c r="W662" s="118"/>
      <c r="X662" s="118"/>
      <c r="Y662" s="118"/>
      <c r="Z662" s="118"/>
      <c r="AA662" s="118"/>
      <c r="AB662" s="118"/>
      <c r="AC662" s="118"/>
      <c r="AD662" s="118"/>
      <c r="AE662" s="118"/>
      <c r="AF662" s="118"/>
      <c r="AG662" s="118"/>
      <c r="AH662" s="118"/>
      <c r="AI662" s="118"/>
      <c r="AJ662" s="118"/>
      <c r="AK662" s="118"/>
      <c r="AL662" s="118"/>
      <c r="AM662" s="118"/>
      <c r="AN662" s="118"/>
      <c r="AO662" s="118"/>
      <c r="AP662" s="118"/>
      <c r="AQ662" s="118"/>
      <c r="AR662" s="118"/>
      <c r="AS662" s="118"/>
      <c r="AT662" s="118"/>
      <c r="AU662" s="118"/>
      <c r="AV662" s="71"/>
      <c r="AW662" s="71"/>
      <c r="AX662" s="71"/>
      <c r="AY662" s="71"/>
      <c r="AZ662" s="71"/>
      <c r="BA662" s="71"/>
      <c r="BB662" s="71"/>
      <c r="BC662" s="111"/>
      <c r="BD662" s="109"/>
      <c r="BE662" s="108"/>
      <c r="BF662" s="112"/>
      <c r="BG662" s="71"/>
      <c r="BH662" s="71"/>
      <c r="BI662" s="113"/>
      <c r="BJ662" s="113"/>
      <c r="BK662" s="107"/>
      <c r="BL662" s="71"/>
      <c r="BM662" s="71"/>
      <c r="BN662" s="71"/>
      <c r="BO662" s="118"/>
      <c r="BP662" s="118"/>
    </row>
    <row r="663" spans="1:68" ht="15.75" customHeight="1">
      <c r="A663" s="102" t="s">
        <v>645</v>
      </c>
      <c r="B663" s="103"/>
      <c r="C663" s="104"/>
      <c r="D663" s="104"/>
      <c r="E663" s="105"/>
      <c r="F663" s="139"/>
      <c r="G663" s="139"/>
      <c r="H663" s="139"/>
      <c r="I663" s="139"/>
      <c r="J663" s="140"/>
      <c r="K663" s="140"/>
      <c r="L663" s="140"/>
      <c r="M663" s="140"/>
      <c r="N663" s="140"/>
      <c r="O663" s="140"/>
      <c r="P663" s="140"/>
      <c r="Q663" s="140"/>
      <c r="R663" s="140"/>
      <c r="S663" s="140"/>
      <c r="T663" s="140"/>
      <c r="U663" s="140"/>
      <c r="V663" s="140"/>
      <c r="W663" s="140"/>
      <c r="X663" s="140"/>
      <c r="Y663" s="140"/>
      <c r="Z663" s="140"/>
      <c r="AA663" s="140"/>
      <c r="AB663" s="140"/>
      <c r="AC663" s="140"/>
      <c r="AD663" s="140"/>
      <c r="AE663" s="140"/>
      <c r="AF663" s="140"/>
      <c r="AG663" s="140"/>
      <c r="AH663" s="140"/>
      <c r="AI663" s="141"/>
      <c r="AJ663" s="141"/>
      <c r="AK663" s="141"/>
      <c r="AL663" s="141"/>
      <c r="AM663" s="141"/>
      <c r="AN663" s="141"/>
      <c r="AO663" s="141"/>
      <c r="AP663" s="141"/>
      <c r="AQ663" s="141"/>
      <c r="AR663" s="141"/>
      <c r="AS663" s="141"/>
      <c r="AT663" s="118"/>
      <c r="AU663" s="118"/>
      <c r="AV663" s="71"/>
      <c r="AW663" s="71"/>
      <c r="AX663" s="71"/>
      <c r="AY663" s="71"/>
      <c r="AZ663" s="71"/>
      <c r="BA663" s="71"/>
      <c r="BB663" s="71"/>
      <c r="BC663" s="111"/>
      <c r="BD663" s="164"/>
      <c r="BE663" s="108"/>
      <c r="BF663" s="112"/>
      <c r="BG663" s="71"/>
      <c r="BH663" s="71"/>
      <c r="BI663" s="113"/>
      <c r="BJ663" s="113"/>
      <c r="BK663" s="107"/>
      <c r="BL663" s="71"/>
      <c r="BM663" s="71"/>
      <c r="BN663" s="71"/>
      <c r="BO663" s="140"/>
      <c r="BP663" s="141"/>
    </row>
    <row r="664" spans="1:68" ht="12.75" customHeight="1">
      <c r="A664" s="108"/>
      <c r="B664" s="109"/>
      <c r="C664" s="108"/>
      <c r="D664" s="108"/>
      <c r="E664" s="110"/>
      <c r="F664" s="71"/>
      <c r="G664" s="71"/>
      <c r="H664" s="71"/>
      <c r="I664" s="71"/>
      <c r="J664" s="118"/>
      <c r="K664" s="118"/>
      <c r="L664" s="118"/>
      <c r="M664" s="118"/>
      <c r="N664" s="118"/>
      <c r="O664" s="118"/>
      <c r="P664" s="118"/>
      <c r="Q664" s="118"/>
      <c r="R664" s="118"/>
      <c r="S664" s="118"/>
      <c r="T664" s="118"/>
      <c r="U664" s="118"/>
      <c r="V664" s="118"/>
      <c r="W664" s="118"/>
      <c r="X664" s="118"/>
      <c r="Y664" s="118"/>
      <c r="Z664" s="118"/>
      <c r="AA664" s="118"/>
      <c r="AB664" s="118"/>
      <c r="AC664" s="118"/>
      <c r="AD664" s="118"/>
      <c r="AE664" s="118"/>
      <c r="AF664" s="118"/>
      <c r="AG664" s="118"/>
      <c r="AH664" s="118"/>
      <c r="AI664" s="118"/>
      <c r="AJ664" s="118"/>
      <c r="AK664" s="118"/>
      <c r="AL664" s="118"/>
      <c r="AM664" s="118"/>
      <c r="AN664" s="118"/>
      <c r="AO664" s="118"/>
      <c r="AP664" s="118"/>
      <c r="AQ664" s="118"/>
      <c r="AR664" s="118"/>
      <c r="AS664" s="118"/>
      <c r="AT664" s="118"/>
      <c r="AU664" s="118"/>
      <c r="AV664" s="71"/>
      <c r="AW664" s="71"/>
      <c r="AX664" s="71"/>
      <c r="AY664" s="71"/>
      <c r="AZ664" s="71"/>
      <c r="BA664" s="71"/>
      <c r="BB664" s="71"/>
      <c r="BC664" s="111"/>
      <c r="BD664" s="109"/>
      <c r="BE664" s="108"/>
      <c r="BF664" s="112"/>
      <c r="BG664" s="71"/>
      <c r="BH664" s="71"/>
      <c r="BI664" s="113"/>
      <c r="BJ664" s="113"/>
      <c r="BK664" s="107"/>
      <c r="BL664" s="71"/>
      <c r="BM664" s="71"/>
      <c r="BN664" s="71"/>
      <c r="BO664" s="118"/>
      <c r="BP664" s="118"/>
    </row>
    <row r="665" spans="1:68" ht="12.75" customHeight="1">
      <c r="A665" s="108"/>
      <c r="B665" s="109" t="s">
        <v>646</v>
      </c>
      <c r="C665" s="114" t="s">
        <v>647</v>
      </c>
      <c r="D665" s="114" t="s">
        <v>648</v>
      </c>
      <c r="E665" s="110"/>
      <c r="F665" s="71"/>
      <c r="G665" s="71"/>
      <c r="H665" s="71"/>
      <c r="I665" s="71"/>
      <c r="J665" s="118"/>
      <c r="K665" s="118"/>
      <c r="L665" s="118"/>
      <c r="M665" s="118"/>
      <c r="N665" s="118"/>
      <c r="O665" s="118"/>
      <c r="P665" s="118"/>
      <c r="Q665" s="118"/>
      <c r="R665" s="118"/>
      <c r="S665" s="118"/>
      <c r="T665" s="118"/>
      <c r="U665" s="118"/>
      <c r="V665" s="118"/>
      <c r="W665" s="118"/>
      <c r="X665" s="118"/>
      <c r="Y665" s="118"/>
      <c r="Z665" s="118"/>
      <c r="AA665" s="118"/>
      <c r="AB665" s="118"/>
      <c r="AC665" s="118"/>
      <c r="AD665" s="118"/>
      <c r="AE665" s="118"/>
      <c r="AF665" s="118"/>
      <c r="AG665" s="118"/>
      <c r="AH665" s="118"/>
      <c r="AI665" s="252">
        <v>0</v>
      </c>
      <c r="AJ665" s="252">
        <v>0</v>
      </c>
      <c r="AK665" s="252">
        <v>0</v>
      </c>
      <c r="AL665" s="252">
        <v>0</v>
      </c>
      <c r="AM665" s="252">
        <v>0</v>
      </c>
      <c r="AN665" s="252">
        <v>0</v>
      </c>
      <c r="AO665" s="252">
        <v>0</v>
      </c>
      <c r="AP665" s="252">
        <v>0</v>
      </c>
      <c r="AQ665" s="252">
        <v>0</v>
      </c>
      <c r="AR665" s="252">
        <v>0</v>
      </c>
      <c r="AS665" s="252">
        <v>0</v>
      </c>
      <c r="AT665" s="118"/>
      <c r="AU665" s="118"/>
      <c r="AV665" s="71"/>
      <c r="AW665" s="71"/>
      <c r="AX665" s="71"/>
      <c r="AY665" s="71"/>
      <c r="AZ665" s="71"/>
      <c r="BA665" s="71"/>
      <c r="BB665" s="71"/>
      <c r="BC665" s="111"/>
      <c r="BD665" s="109" t="s">
        <v>649</v>
      </c>
      <c r="BE665" s="108"/>
      <c r="BF665" s="112"/>
      <c r="BG665" s="71"/>
      <c r="BH665" s="71"/>
      <c r="BI665" s="113"/>
      <c r="BJ665" s="113"/>
      <c r="BK665" s="107"/>
      <c r="BL665" s="71"/>
      <c r="BM665" s="71"/>
      <c r="BN665" s="71"/>
      <c r="BO665" s="118"/>
      <c r="BP665" s="252"/>
    </row>
    <row r="666" spans="1:68" ht="12.75" customHeight="1">
      <c r="A666" s="108"/>
      <c r="B666" s="109"/>
      <c r="C666" s="123" t="s">
        <v>650</v>
      </c>
      <c r="D666" s="123" t="s">
        <v>651</v>
      </c>
      <c r="E666" s="115" t="s">
        <v>652</v>
      </c>
      <c r="F666" s="71"/>
      <c r="G666" s="71"/>
      <c r="H666" s="71"/>
      <c r="I666" s="71"/>
      <c r="J666" s="118"/>
      <c r="K666" s="118"/>
      <c r="L666" s="118"/>
      <c r="M666" s="118"/>
      <c r="N666" s="118"/>
      <c r="O666" s="118"/>
      <c r="P666" s="118"/>
      <c r="Q666" s="118"/>
      <c r="R666" s="118"/>
      <c r="S666" s="118"/>
      <c r="T666" s="118"/>
      <c r="U666" s="118"/>
      <c r="V666" s="118"/>
      <c r="W666" s="118"/>
      <c r="X666" s="118"/>
      <c r="Y666" s="118"/>
      <c r="Z666" s="118"/>
      <c r="AA666" s="118"/>
      <c r="AB666" s="118"/>
      <c r="AC666" s="118"/>
      <c r="AD666" s="118"/>
      <c r="AE666" s="118"/>
      <c r="AF666" s="118"/>
      <c r="AG666" s="118"/>
      <c r="AH666" s="118"/>
      <c r="AI666" s="253"/>
      <c r="AJ666" s="253"/>
      <c r="AK666" s="253"/>
      <c r="AL666" s="253"/>
      <c r="AM666" s="253"/>
      <c r="AN666" s="253"/>
      <c r="AO666" s="253"/>
      <c r="AP666" s="253"/>
      <c r="AQ666" s="253"/>
      <c r="AR666" s="253"/>
      <c r="AS666" s="253"/>
      <c r="AT666" s="118"/>
      <c r="AU666" s="118"/>
      <c r="AV666" s="71"/>
      <c r="AW666" s="71"/>
      <c r="AX666" s="71"/>
      <c r="AY666" s="71"/>
      <c r="AZ666" s="71"/>
      <c r="BA666" s="71"/>
      <c r="BB666" s="71"/>
      <c r="BC666" s="111"/>
      <c r="BD666" s="109"/>
      <c r="BE666" s="108"/>
      <c r="BF666" s="112"/>
      <c r="BG666" s="71"/>
      <c r="BH666" s="71"/>
      <c r="BI666" s="113"/>
      <c r="BJ666" s="113"/>
      <c r="BK666" s="107"/>
      <c r="BL666" s="71"/>
      <c r="BM666" s="71"/>
      <c r="BN666" s="71"/>
      <c r="BO666" s="118"/>
      <c r="BP666" s="253"/>
    </row>
    <row r="667" spans="1:68" ht="12.75" customHeight="1">
      <c r="A667" s="108"/>
      <c r="B667" s="109"/>
      <c r="C667" s="123" t="s">
        <v>653</v>
      </c>
      <c r="D667" s="123" t="s">
        <v>654</v>
      </c>
      <c r="E667" s="110"/>
      <c r="F667" s="71"/>
      <c r="G667" s="71"/>
      <c r="H667" s="71"/>
      <c r="I667" s="71"/>
      <c r="J667" s="118"/>
      <c r="K667" s="118"/>
      <c r="L667" s="118"/>
      <c r="M667" s="118"/>
      <c r="N667" s="118"/>
      <c r="O667" s="118"/>
      <c r="P667" s="118"/>
      <c r="Q667" s="118"/>
      <c r="R667" s="118"/>
      <c r="S667" s="118"/>
      <c r="T667" s="118"/>
      <c r="U667" s="118"/>
      <c r="V667" s="118"/>
      <c r="W667" s="118"/>
      <c r="X667" s="118"/>
      <c r="Y667" s="118"/>
      <c r="Z667" s="118"/>
      <c r="AA667" s="118"/>
      <c r="AB667" s="118"/>
      <c r="AC667" s="118"/>
      <c r="AD667" s="118"/>
      <c r="AE667" s="118"/>
      <c r="AF667" s="118"/>
      <c r="AG667" s="118"/>
      <c r="AH667" s="118"/>
      <c r="AI667" s="172"/>
      <c r="AJ667" s="172"/>
      <c r="AK667" s="172"/>
      <c r="AL667" s="172"/>
      <c r="AM667" s="172"/>
      <c r="AN667" s="172"/>
      <c r="AO667" s="172"/>
      <c r="AP667" s="172"/>
      <c r="AQ667" s="172"/>
      <c r="AR667" s="172"/>
      <c r="AS667" s="172"/>
      <c r="AT667" s="118"/>
      <c r="AU667" s="118"/>
      <c r="AV667" s="71"/>
      <c r="AW667" s="71"/>
      <c r="AX667" s="71"/>
      <c r="AY667" s="71"/>
      <c r="AZ667" s="71"/>
      <c r="BA667" s="71"/>
      <c r="BB667" s="71"/>
      <c r="BC667" s="111"/>
      <c r="BD667" s="109"/>
      <c r="BE667" s="108"/>
      <c r="BF667" s="112"/>
      <c r="BG667" s="71"/>
      <c r="BH667" s="71"/>
      <c r="BI667" s="113"/>
      <c r="BJ667" s="113"/>
      <c r="BK667" s="107"/>
      <c r="BL667" s="71"/>
      <c r="BM667" s="71"/>
      <c r="BN667" s="71"/>
      <c r="BO667" s="118"/>
      <c r="BP667" s="172"/>
    </row>
    <row r="668" spans="1:68" ht="12.75" customHeight="1">
      <c r="A668" s="108"/>
      <c r="B668" s="109"/>
      <c r="C668" s="123" t="s">
        <v>655</v>
      </c>
      <c r="D668" s="123" t="s">
        <v>656</v>
      </c>
      <c r="E668" s="110"/>
      <c r="F668" s="71"/>
      <c r="G668" s="71"/>
      <c r="H668" s="71"/>
      <c r="I668" s="71"/>
      <c r="J668" s="118"/>
      <c r="K668" s="118"/>
      <c r="L668" s="118"/>
      <c r="M668" s="118"/>
      <c r="N668" s="118"/>
      <c r="O668" s="118"/>
      <c r="P668" s="118"/>
      <c r="Q668" s="118"/>
      <c r="R668" s="118"/>
      <c r="S668" s="118"/>
      <c r="T668" s="118"/>
      <c r="U668" s="118"/>
      <c r="V668" s="118"/>
      <c r="W668" s="118"/>
      <c r="X668" s="118"/>
      <c r="Y668" s="118"/>
      <c r="Z668" s="118"/>
      <c r="AA668" s="118"/>
      <c r="AB668" s="118"/>
      <c r="AC668" s="118"/>
      <c r="AD668" s="118"/>
      <c r="AE668" s="118"/>
      <c r="AF668" s="118"/>
      <c r="AG668" s="118"/>
      <c r="AH668" s="118"/>
      <c r="AI668" s="172"/>
      <c r="AJ668" s="172"/>
      <c r="AK668" s="172"/>
      <c r="AL668" s="172"/>
      <c r="AM668" s="172"/>
      <c r="AN668" s="172"/>
      <c r="AO668" s="172"/>
      <c r="AP668" s="172"/>
      <c r="AQ668" s="172"/>
      <c r="AR668" s="172"/>
      <c r="AS668" s="172"/>
      <c r="AT668" s="118"/>
      <c r="AU668" s="118"/>
      <c r="AV668" s="71"/>
      <c r="AW668" s="71"/>
      <c r="AX668" s="71"/>
      <c r="AY668" s="71"/>
      <c r="AZ668" s="71"/>
      <c r="BA668" s="71"/>
      <c r="BB668" s="71"/>
      <c r="BC668" s="111"/>
      <c r="BD668" s="109"/>
      <c r="BE668" s="108"/>
      <c r="BF668" s="112"/>
      <c r="BG668" s="71"/>
      <c r="BH668" s="71"/>
      <c r="BI668" s="113"/>
      <c r="BJ668" s="113"/>
      <c r="BK668" s="107"/>
      <c r="BL668" s="71"/>
      <c r="BM668" s="71"/>
      <c r="BN668" s="71"/>
      <c r="BO668" s="118"/>
      <c r="BP668" s="172"/>
    </row>
    <row r="669" spans="1:68" ht="12.75" customHeight="1">
      <c r="A669" s="108"/>
      <c r="B669" s="109"/>
      <c r="C669" s="123" t="s">
        <v>657</v>
      </c>
      <c r="D669" s="123" t="s">
        <v>658</v>
      </c>
      <c r="E669" s="110"/>
      <c r="F669" s="71"/>
      <c r="G669" s="71"/>
      <c r="H669" s="71"/>
      <c r="I669" s="71"/>
      <c r="J669" s="118"/>
      <c r="K669" s="118"/>
      <c r="L669" s="118"/>
      <c r="M669" s="118"/>
      <c r="N669" s="118"/>
      <c r="O669" s="118"/>
      <c r="P669" s="118"/>
      <c r="Q669" s="118"/>
      <c r="R669" s="118"/>
      <c r="S669" s="118"/>
      <c r="T669" s="118"/>
      <c r="U669" s="118"/>
      <c r="V669" s="118"/>
      <c r="W669" s="118"/>
      <c r="X669" s="118"/>
      <c r="Y669" s="118"/>
      <c r="Z669" s="118"/>
      <c r="AA669" s="118"/>
      <c r="AB669" s="118"/>
      <c r="AC669" s="118"/>
      <c r="AD669" s="118"/>
      <c r="AE669" s="118"/>
      <c r="AF669" s="118"/>
      <c r="AG669" s="118"/>
      <c r="AH669" s="118"/>
      <c r="AI669" s="142">
        <v>5000</v>
      </c>
      <c r="AJ669" s="142">
        <v>5000</v>
      </c>
      <c r="AK669" s="142">
        <v>5000</v>
      </c>
      <c r="AL669" s="142">
        <v>5000</v>
      </c>
      <c r="AM669" s="142">
        <v>5000</v>
      </c>
      <c r="AN669" s="142">
        <v>5000</v>
      </c>
      <c r="AO669" s="142">
        <v>5000</v>
      </c>
      <c r="AP669" s="142">
        <v>5000</v>
      </c>
      <c r="AQ669" s="142">
        <v>5000</v>
      </c>
      <c r="AR669" s="142">
        <v>5000</v>
      </c>
      <c r="AS669" s="142">
        <v>5000</v>
      </c>
      <c r="AT669" s="118"/>
      <c r="AU669" s="118"/>
      <c r="AV669" s="71"/>
      <c r="AW669" s="71"/>
      <c r="AX669" s="71"/>
      <c r="AY669" s="71"/>
      <c r="AZ669" s="71"/>
      <c r="BA669" s="71"/>
      <c r="BB669" s="71"/>
      <c r="BC669" s="111"/>
      <c r="BD669" s="109"/>
      <c r="BE669" s="108"/>
      <c r="BF669" s="112"/>
      <c r="BG669" s="71"/>
      <c r="BH669" s="71"/>
      <c r="BI669" s="113"/>
      <c r="BJ669" s="113"/>
      <c r="BK669" s="107"/>
      <c r="BL669" s="71"/>
      <c r="BM669" s="71"/>
      <c r="BN669" s="71"/>
      <c r="BO669" s="118"/>
      <c r="BP669" s="142"/>
    </row>
    <row r="670" spans="1:68" ht="12.75" customHeight="1">
      <c r="A670" s="108"/>
      <c r="B670" s="109" t="s">
        <v>659</v>
      </c>
      <c r="C670" s="123" t="s">
        <v>660</v>
      </c>
      <c r="D670" s="123" t="s">
        <v>661</v>
      </c>
      <c r="E670" s="110"/>
      <c r="F670" s="71"/>
      <c r="G670" s="71"/>
      <c r="H670" s="71"/>
      <c r="I670" s="71"/>
      <c r="J670" s="118"/>
      <c r="K670" s="118"/>
      <c r="L670" s="118"/>
      <c r="M670" s="118"/>
      <c r="N670" s="118"/>
      <c r="O670" s="118"/>
      <c r="P670" s="118"/>
      <c r="Q670" s="118"/>
      <c r="R670" s="118"/>
      <c r="S670" s="118"/>
      <c r="T670" s="118"/>
      <c r="U670" s="118"/>
      <c r="V670" s="118"/>
      <c r="W670" s="118"/>
      <c r="X670" s="118"/>
      <c r="Y670" s="118"/>
      <c r="Z670" s="118"/>
      <c r="AA670" s="118"/>
      <c r="AB670" s="118"/>
      <c r="AC670" s="118"/>
      <c r="AD670" s="118"/>
      <c r="AE670" s="118"/>
      <c r="AF670" s="118"/>
      <c r="AG670" s="118"/>
      <c r="AH670" s="118"/>
      <c r="AI670" s="142">
        <v>0</v>
      </c>
      <c r="AJ670" s="142">
        <v>0</v>
      </c>
      <c r="AK670" s="142">
        <v>0</v>
      </c>
      <c r="AL670" s="142">
        <v>0</v>
      </c>
      <c r="AM670" s="142">
        <v>0</v>
      </c>
      <c r="AN670" s="142">
        <v>0</v>
      </c>
      <c r="AO670" s="142">
        <v>0</v>
      </c>
      <c r="AP670" s="142">
        <v>0</v>
      </c>
      <c r="AQ670" s="142">
        <v>0</v>
      </c>
      <c r="AR670" s="142">
        <v>0</v>
      </c>
      <c r="AS670" s="142">
        <v>0</v>
      </c>
      <c r="AT670" s="118"/>
      <c r="AU670" s="118"/>
      <c r="AV670" s="71"/>
      <c r="AW670" s="71"/>
      <c r="AX670" s="71"/>
      <c r="AY670" s="71"/>
      <c r="AZ670" s="71"/>
      <c r="BA670" s="71"/>
      <c r="BB670" s="71"/>
      <c r="BC670" s="111"/>
      <c r="BD670" s="109" t="s">
        <v>662</v>
      </c>
      <c r="BE670" s="108"/>
      <c r="BF670" s="112"/>
      <c r="BG670" s="71"/>
      <c r="BH670" s="71"/>
      <c r="BI670" s="113"/>
      <c r="BJ670" s="113"/>
      <c r="BK670" s="107"/>
      <c r="BL670" s="71"/>
      <c r="BM670" s="71"/>
      <c r="BN670" s="71"/>
      <c r="BO670" s="118"/>
      <c r="BP670" s="142"/>
    </row>
    <row r="671" spans="1:68" ht="12.75" customHeight="1">
      <c r="A671" s="108"/>
      <c r="B671" s="109" t="s">
        <v>663</v>
      </c>
      <c r="C671" s="123" t="s">
        <v>647</v>
      </c>
      <c r="D671" s="123" t="s">
        <v>664</v>
      </c>
      <c r="E671" s="110"/>
      <c r="F671" s="71"/>
      <c r="G671" s="71"/>
      <c r="H671" s="71"/>
      <c r="I671" s="71"/>
      <c r="J671" s="118"/>
      <c r="K671" s="118"/>
      <c r="L671" s="118"/>
      <c r="M671" s="118"/>
      <c r="N671" s="118"/>
      <c r="O671" s="118"/>
      <c r="P671" s="118"/>
      <c r="Q671" s="118"/>
      <c r="R671" s="118"/>
      <c r="S671" s="118"/>
      <c r="T671" s="118"/>
      <c r="U671" s="118"/>
      <c r="V671" s="118"/>
      <c r="W671" s="118"/>
      <c r="X671" s="118"/>
      <c r="Y671" s="118"/>
      <c r="Z671" s="118"/>
      <c r="AA671" s="118"/>
      <c r="AB671" s="118"/>
      <c r="AC671" s="118"/>
      <c r="AD671" s="118"/>
      <c r="AE671" s="118"/>
      <c r="AF671" s="118"/>
      <c r="AG671" s="118"/>
      <c r="AH671" s="118"/>
      <c r="AI671" s="142">
        <v>0</v>
      </c>
      <c r="AJ671" s="142">
        <v>0</v>
      </c>
      <c r="AK671" s="142">
        <v>0</v>
      </c>
      <c r="AL671" s="142">
        <v>0</v>
      </c>
      <c r="AM671" s="142">
        <v>0</v>
      </c>
      <c r="AN671" s="142">
        <v>0</v>
      </c>
      <c r="AO671" s="142">
        <v>0</v>
      </c>
      <c r="AP671" s="142">
        <v>0</v>
      </c>
      <c r="AQ671" s="142">
        <v>0</v>
      </c>
      <c r="AR671" s="142">
        <v>0</v>
      </c>
      <c r="AS671" s="142">
        <v>0</v>
      </c>
      <c r="AT671" s="118"/>
      <c r="AU671" s="118"/>
      <c r="AV671" s="71"/>
      <c r="AW671" s="71"/>
      <c r="AX671" s="71"/>
      <c r="AY671" s="71"/>
      <c r="AZ671" s="71"/>
      <c r="BA671" s="71"/>
      <c r="BB671" s="71"/>
      <c r="BC671" s="111"/>
      <c r="BD671" s="109" t="s">
        <v>663</v>
      </c>
      <c r="BE671" s="108"/>
      <c r="BF671" s="112"/>
      <c r="BG671" s="71"/>
      <c r="BH671" s="71"/>
      <c r="BI671" s="113"/>
      <c r="BJ671" s="113"/>
      <c r="BK671" s="107"/>
      <c r="BL671" s="71"/>
      <c r="BM671" s="71"/>
      <c r="BN671" s="71"/>
      <c r="BO671" s="118"/>
      <c r="BP671" s="142"/>
    </row>
    <row r="672" spans="1:68" ht="12.75" customHeight="1">
      <c r="A672" s="108"/>
      <c r="B672" s="109" t="s">
        <v>665</v>
      </c>
      <c r="C672" s="123" t="s">
        <v>589</v>
      </c>
      <c r="D672" s="123" t="s">
        <v>666</v>
      </c>
      <c r="E672" s="110"/>
      <c r="F672" s="71"/>
      <c r="G672" s="71"/>
      <c r="H672" s="71"/>
      <c r="I672" s="71"/>
      <c r="J672" s="118"/>
      <c r="K672" s="118"/>
      <c r="L672" s="118"/>
      <c r="M672" s="118"/>
      <c r="N672" s="118"/>
      <c r="O672" s="118"/>
      <c r="P672" s="118"/>
      <c r="Q672" s="118"/>
      <c r="R672" s="118"/>
      <c r="S672" s="118"/>
      <c r="T672" s="118"/>
      <c r="U672" s="118"/>
      <c r="V672" s="118"/>
      <c r="W672" s="118"/>
      <c r="X672" s="118"/>
      <c r="Y672" s="118"/>
      <c r="Z672" s="118"/>
      <c r="AA672" s="118"/>
      <c r="AB672" s="118"/>
      <c r="AC672" s="118"/>
      <c r="AD672" s="118"/>
      <c r="AE672" s="118"/>
      <c r="AF672" s="118"/>
      <c r="AG672" s="118"/>
      <c r="AH672" s="118"/>
      <c r="AI672" s="142">
        <v>0</v>
      </c>
      <c r="AJ672" s="142">
        <v>0</v>
      </c>
      <c r="AK672" s="142">
        <v>0</v>
      </c>
      <c r="AL672" s="142">
        <v>0</v>
      </c>
      <c r="AM672" s="142">
        <v>0</v>
      </c>
      <c r="AN672" s="142">
        <v>0</v>
      </c>
      <c r="AO672" s="142">
        <v>0</v>
      </c>
      <c r="AP672" s="142">
        <v>0</v>
      </c>
      <c r="AQ672" s="142">
        <v>0</v>
      </c>
      <c r="AR672" s="142">
        <v>0</v>
      </c>
      <c r="AS672" s="142">
        <v>0</v>
      </c>
      <c r="AT672" s="118"/>
      <c r="AU672" s="118"/>
      <c r="AV672" s="71"/>
      <c r="AW672" s="71"/>
      <c r="AX672" s="71"/>
      <c r="AY672" s="71"/>
      <c r="AZ672" s="71"/>
      <c r="BA672" s="71"/>
      <c r="BB672" s="71"/>
      <c r="BC672" s="111"/>
      <c r="BD672" s="109" t="s">
        <v>667</v>
      </c>
      <c r="BE672" s="108"/>
      <c r="BF672" s="112"/>
      <c r="BG672" s="71"/>
      <c r="BH672" s="71"/>
      <c r="BI672" s="113"/>
      <c r="BJ672" s="113"/>
      <c r="BK672" s="107"/>
      <c r="BL672" s="71"/>
      <c r="BM672" s="71"/>
      <c r="BN672" s="71"/>
      <c r="BO672" s="118"/>
      <c r="BP672" s="142"/>
    </row>
    <row r="673" spans="1:68" ht="12.75" customHeight="1">
      <c r="A673" s="108"/>
      <c r="B673" s="109"/>
      <c r="C673" s="123" t="s">
        <v>668</v>
      </c>
      <c r="D673" s="123" t="s">
        <v>669</v>
      </c>
      <c r="E673" s="110"/>
      <c r="F673" s="71"/>
      <c r="G673" s="71"/>
      <c r="H673" s="71"/>
      <c r="I673" s="71"/>
      <c r="J673" s="118"/>
      <c r="K673" s="118"/>
      <c r="L673" s="118"/>
      <c r="M673" s="118"/>
      <c r="N673" s="118"/>
      <c r="O673" s="118"/>
      <c r="P673" s="118"/>
      <c r="Q673" s="118"/>
      <c r="R673" s="118"/>
      <c r="S673" s="118"/>
      <c r="T673" s="118"/>
      <c r="U673" s="118"/>
      <c r="V673" s="118"/>
      <c r="W673" s="118"/>
      <c r="X673" s="118"/>
      <c r="Y673" s="118"/>
      <c r="Z673" s="118"/>
      <c r="AA673" s="118"/>
      <c r="AB673" s="118"/>
      <c r="AC673" s="118"/>
      <c r="AD673" s="118"/>
      <c r="AE673" s="118"/>
      <c r="AF673" s="118"/>
      <c r="AG673" s="118"/>
      <c r="AH673" s="118"/>
      <c r="AI673" s="254">
        <v>0</v>
      </c>
      <c r="AJ673" s="254">
        <v>0</v>
      </c>
      <c r="AK673" s="254">
        <v>0</v>
      </c>
      <c r="AL673" s="254">
        <v>0</v>
      </c>
      <c r="AM673" s="254">
        <v>0</v>
      </c>
      <c r="AN673" s="254">
        <v>0</v>
      </c>
      <c r="AO673" s="254">
        <v>0</v>
      </c>
      <c r="AP673" s="254">
        <v>0</v>
      </c>
      <c r="AQ673" s="254">
        <v>0</v>
      </c>
      <c r="AR673" s="254">
        <v>0</v>
      </c>
      <c r="AS673" s="254">
        <v>0</v>
      </c>
      <c r="AT673" s="118"/>
      <c r="AU673" s="118"/>
      <c r="AV673" s="71"/>
      <c r="AW673" s="71"/>
      <c r="AX673" s="71"/>
      <c r="AY673" s="71"/>
      <c r="AZ673" s="71"/>
      <c r="BA673" s="71"/>
      <c r="BB673" s="71"/>
      <c r="BC673" s="111"/>
      <c r="BD673" s="109"/>
      <c r="BE673" s="108"/>
      <c r="BF673" s="112"/>
      <c r="BG673" s="71"/>
      <c r="BH673" s="71"/>
      <c r="BI673" s="113"/>
      <c r="BJ673" s="113"/>
      <c r="BK673" s="107"/>
      <c r="BL673" s="71"/>
      <c r="BM673" s="71"/>
      <c r="BN673" s="71"/>
      <c r="BO673" s="118"/>
      <c r="BP673" s="254"/>
    </row>
    <row r="674" spans="1:68" ht="12.75" customHeight="1">
      <c r="A674" s="108"/>
      <c r="B674" s="109"/>
      <c r="C674" s="108"/>
      <c r="D674" s="108"/>
      <c r="E674" s="110"/>
      <c r="F674" s="71"/>
      <c r="G674" s="71"/>
      <c r="H674" s="71"/>
      <c r="I674" s="71"/>
      <c r="J674" s="118"/>
      <c r="K674" s="118"/>
      <c r="L674" s="118"/>
      <c r="M674" s="118"/>
      <c r="N674" s="118"/>
      <c r="O674" s="118"/>
      <c r="P674" s="118"/>
      <c r="Q674" s="118"/>
      <c r="R674" s="118"/>
      <c r="S674" s="118"/>
      <c r="T674" s="118"/>
      <c r="U674" s="118"/>
      <c r="V674" s="118"/>
      <c r="W674" s="118"/>
      <c r="X674" s="118"/>
      <c r="Y674" s="118"/>
      <c r="Z674" s="118"/>
      <c r="AA674" s="118"/>
      <c r="AB674" s="118"/>
      <c r="AC674" s="118"/>
      <c r="AD674" s="118"/>
      <c r="AE674" s="118"/>
      <c r="AF674" s="118"/>
      <c r="AG674" s="118"/>
      <c r="AH674" s="118"/>
      <c r="AI674" s="118"/>
      <c r="AJ674" s="118"/>
      <c r="AK674" s="118"/>
      <c r="AL674" s="118"/>
      <c r="AM674" s="118"/>
      <c r="AN674" s="118"/>
      <c r="AO674" s="118"/>
      <c r="AP674" s="118"/>
      <c r="AQ674" s="118"/>
      <c r="AR674" s="118"/>
      <c r="AS674" s="118"/>
      <c r="AT674" s="118"/>
      <c r="AU674" s="118"/>
      <c r="AV674" s="71"/>
      <c r="AW674" s="71"/>
      <c r="AX674" s="71"/>
      <c r="AY674" s="71"/>
      <c r="AZ674" s="71"/>
      <c r="BA674" s="71"/>
      <c r="BB674" s="71"/>
      <c r="BC674" s="111"/>
      <c r="BD674" s="109"/>
      <c r="BE674" s="108"/>
      <c r="BF674" s="112"/>
      <c r="BG674" s="71"/>
      <c r="BH674" s="71"/>
      <c r="BI674" s="113"/>
      <c r="BJ674" s="113"/>
      <c r="BK674" s="107"/>
      <c r="BL674" s="71"/>
      <c r="BM674" s="71"/>
      <c r="BN674" s="71"/>
      <c r="BO674" s="118"/>
      <c r="BP674" s="118"/>
    </row>
    <row r="675" spans="1:68" ht="12.75" customHeight="1">
      <c r="A675" s="108"/>
      <c r="B675" s="109" t="s">
        <v>646</v>
      </c>
      <c r="C675" s="114" t="s">
        <v>670</v>
      </c>
      <c r="D675" s="114" t="s">
        <v>671</v>
      </c>
      <c r="E675" s="110"/>
      <c r="F675" s="71"/>
      <c r="G675" s="71"/>
      <c r="H675" s="71"/>
      <c r="I675" s="71"/>
      <c r="J675" s="118"/>
      <c r="K675" s="118"/>
      <c r="L675" s="118"/>
      <c r="M675" s="118"/>
      <c r="N675" s="118"/>
      <c r="O675" s="118"/>
      <c r="P675" s="118"/>
      <c r="Q675" s="118"/>
      <c r="R675" s="118"/>
      <c r="S675" s="118"/>
      <c r="T675" s="118"/>
      <c r="U675" s="118"/>
      <c r="V675" s="118"/>
      <c r="W675" s="118"/>
      <c r="X675" s="118"/>
      <c r="Y675" s="118"/>
      <c r="Z675" s="118"/>
      <c r="AA675" s="118"/>
      <c r="AB675" s="118"/>
      <c r="AC675" s="118"/>
      <c r="AD675" s="118"/>
      <c r="AE675" s="118"/>
      <c r="AF675" s="118"/>
      <c r="AG675" s="118"/>
      <c r="AH675" s="118"/>
      <c r="AI675" s="252">
        <v>0</v>
      </c>
      <c r="AJ675" s="252">
        <v>0</v>
      </c>
      <c r="AK675" s="252">
        <v>0</v>
      </c>
      <c r="AL675" s="252">
        <v>0</v>
      </c>
      <c r="AM675" s="252">
        <v>0</v>
      </c>
      <c r="AN675" s="252">
        <v>0</v>
      </c>
      <c r="AO675" s="252">
        <v>0</v>
      </c>
      <c r="AP675" s="252">
        <v>0</v>
      </c>
      <c r="AQ675" s="252">
        <v>0</v>
      </c>
      <c r="AR675" s="252">
        <v>0</v>
      </c>
      <c r="AS675" s="252">
        <v>0</v>
      </c>
      <c r="AT675" s="118"/>
      <c r="AU675" s="118"/>
      <c r="AV675" s="71"/>
      <c r="AW675" s="71"/>
      <c r="AX675" s="71"/>
      <c r="AY675" s="71"/>
      <c r="AZ675" s="71"/>
      <c r="BA675" s="71"/>
      <c r="BB675" s="71"/>
      <c r="BC675" s="111"/>
      <c r="BD675" s="109" t="s">
        <v>649</v>
      </c>
      <c r="BE675" s="108"/>
      <c r="BF675" s="112"/>
      <c r="BG675" s="71"/>
      <c r="BH675" s="71"/>
      <c r="BI675" s="113"/>
      <c r="BJ675" s="113"/>
      <c r="BK675" s="107"/>
      <c r="BL675" s="71"/>
      <c r="BM675" s="71"/>
      <c r="BN675" s="71"/>
      <c r="BO675" s="118"/>
      <c r="BP675" s="252"/>
    </row>
    <row r="676" spans="1:68" ht="12.75" customHeight="1">
      <c r="A676" s="108"/>
      <c r="B676" s="109"/>
      <c r="C676" s="123" t="s">
        <v>650</v>
      </c>
      <c r="D676" s="123" t="s">
        <v>651</v>
      </c>
      <c r="E676" s="115" t="s">
        <v>652</v>
      </c>
      <c r="F676" s="71"/>
      <c r="G676" s="71"/>
      <c r="H676" s="71"/>
      <c r="I676" s="71"/>
      <c r="J676" s="118"/>
      <c r="K676" s="118"/>
      <c r="L676" s="118"/>
      <c r="M676" s="118"/>
      <c r="N676" s="118"/>
      <c r="O676" s="118"/>
      <c r="P676" s="118"/>
      <c r="Q676" s="118"/>
      <c r="R676" s="118"/>
      <c r="S676" s="118"/>
      <c r="T676" s="118"/>
      <c r="U676" s="118"/>
      <c r="V676" s="118"/>
      <c r="W676" s="118"/>
      <c r="X676" s="118"/>
      <c r="Y676" s="118"/>
      <c r="Z676" s="118"/>
      <c r="AA676" s="118"/>
      <c r="AB676" s="118"/>
      <c r="AC676" s="118"/>
      <c r="AD676" s="118"/>
      <c r="AE676" s="118"/>
      <c r="AF676" s="118"/>
      <c r="AG676" s="118"/>
      <c r="AH676" s="118"/>
      <c r="AI676" s="253"/>
      <c r="AJ676" s="253"/>
      <c r="AK676" s="253"/>
      <c r="AL676" s="253"/>
      <c r="AM676" s="253"/>
      <c r="AN676" s="253"/>
      <c r="AO676" s="253"/>
      <c r="AP676" s="253"/>
      <c r="AQ676" s="253"/>
      <c r="AR676" s="253"/>
      <c r="AS676" s="253"/>
      <c r="AT676" s="118"/>
      <c r="AU676" s="118"/>
      <c r="AV676" s="71"/>
      <c r="AW676" s="71"/>
      <c r="AX676" s="71"/>
      <c r="AY676" s="71"/>
      <c r="AZ676" s="71"/>
      <c r="BA676" s="71"/>
      <c r="BB676" s="71"/>
      <c r="BC676" s="111"/>
      <c r="BD676" s="109"/>
      <c r="BE676" s="108"/>
      <c r="BF676" s="112"/>
      <c r="BG676" s="71"/>
      <c r="BH676" s="71"/>
      <c r="BI676" s="113"/>
      <c r="BJ676" s="113"/>
      <c r="BK676" s="107"/>
      <c r="BL676" s="71"/>
      <c r="BM676" s="71"/>
      <c r="BN676" s="71"/>
      <c r="BO676" s="118"/>
      <c r="BP676" s="253"/>
    </row>
    <row r="677" spans="1:68" ht="12.75" customHeight="1">
      <c r="A677" s="108"/>
      <c r="B677" s="109"/>
      <c r="C677" s="123" t="s">
        <v>653</v>
      </c>
      <c r="D677" s="123" t="s">
        <v>654</v>
      </c>
      <c r="E677" s="110"/>
      <c r="F677" s="71"/>
      <c r="G677" s="71"/>
      <c r="H677" s="71"/>
      <c r="I677" s="71"/>
      <c r="J677" s="118"/>
      <c r="K677" s="118"/>
      <c r="L677" s="118"/>
      <c r="M677" s="118"/>
      <c r="N677" s="118"/>
      <c r="O677" s="118"/>
      <c r="P677" s="118"/>
      <c r="Q677" s="118"/>
      <c r="R677" s="118"/>
      <c r="S677" s="118"/>
      <c r="T677" s="118"/>
      <c r="U677" s="118"/>
      <c r="V677" s="118"/>
      <c r="W677" s="118"/>
      <c r="X677" s="118"/>
      <c r="Y677" s="118"/>
      <c r="Z677" s="118"/>
      <c r="AA677" s="118"/>
      <c r="AB677" s="118"/>
      <c r="AC677" s="118"/>
      <c r="AD677" s="118"/>
      <c r="AE677" s="118"/>
      <c r="AF677" s="118"/>
      <c r="AG677" s="118"/>
      <c r="AH677" s="118"/>
      <c r="AI677" s="172"/>
      <c r="AJ677" s="172"/>
      <c r="AK677" s="172"/>
      <c r="AL677" s="172"/>
      <c r="AM677" s="172"/>
      <c r="AN677" s="172"/>
      <c r="AO677" s="172"/>
      <c r="AP677" s="172"/>
      <c r="AQ677" s="172"/>
      <c r="AR677" s="172"/>
      <c r="AS677" s="172"/>
      <c r="AT677" s="118"/>
      <c r="AU677" s="118"/>
      <c r="AV677" s="71"/>
      <c r="AW677" s="71"/>
      <c r="AX677" s="71"/>
      <c r="AY677" s="71"/>
      <c r="AZ677" s="71"/>
      <c r="BA677" s="71"/>
      <c r="BB677" s="71"/>
      <c r="BC677" s="111"/>
      <c r="BD677" s="109"/>
      <c r="BE677" s="108"/>
      <c r="BF677" s="112"/>
      <c r="BG677" s="71"/>
      <c r="BH677" s="71"/>
      <c r="BI677" s="113"/>
      <c r="BJ677" s="113"/>
      <c r="BK677" s="107"/>
      <c r="BL677" s="71"/>
      <c r="BM677" s="71"/>
      <c r="BN677" s="71"/>
      <c r="BO677" s="118"/>
      <c r="BP677" s="172"/>
    </row>
    <row r="678" spans="1:68" ht="12.75" customHeight="1">
      <c r="A678" s="108"/>
      <c r="B678" s="109"/>
      <c r="C678" s="123" t="s">
        <v>657</v>
      </c>
      <c r="D678" s="123" t="s">
        <v>658</v>
      </c>
      <c r="E678" s="110"/>
      <c r="F678" s="71"/>
      <c r="G678" s="71"/>
      <c r="H678" s="71"/>
      <c r="I678" s="71"/>
      <c r="J678" s="118"/>
      <c r="K678" s="118"/>
      <c r="L678" s="118"/>
      <c r="M678" s="118"/>
      <c r="N678" s="118"/>
      <c r="O678" s="118"/>
      <c r="P678" s="118"/>
      <c r="Q678" s="118"/>
      <c r="R678" s="118"/>
      <c r="S678" s="118"/>
      <c r="T678" s="118"/>
      <c r="U678" s="118"/>
      <c r="V678" s="118"/>
      <c r="W678" s="118"/>
      <c r="X678" s="118"/>
      <c r="Y678" s="118"/>
      <c r="Z678" s="118"/>
      <c r="AA678" s="118"/>
      <c r="AB678" s="118"/>
      <c r="AC678" s="118"/>
      <c r="AD678" s="118"/>
      <c r="AE678" s="118"/>
      <c r="AF678" s="118"/>
      <c r="AG678" s="118"/>
      <c r="AH678" s="118"/>
      <c r="AI678" s="142">
        <v>5000</v>
      </c>
      <c r="AJ678" s="142">
        <v>5000</v>
      </c>
      <c r="AK678" s="142">
        <v>5000</v>
      </c>
      <c r="AL678" s="142">
        <v>5000</v>
      </c>
      <c r="AM678" s="142">
        <v>5000</v>
      </c>
      <c r="AN678" s="142">
        <v>5000</v>
      </c>
      <c r="AO678" s="142">
        <v>5000</v>
      </c>
      <c r="AP678" s="142">
        <v>5000</v>
      </c>
      <c r="AQ678" s="142">
        <v>5000</v>
      </c>
      <c r="AR678" s="142">
        <v>5000</v>
      </c>
      <c r="AS678" s="142">
        <v>5000</v>
      </c>
      <c r="AT678" s="118"/>
      <c r="AU678" s="118"/>
      <c r="AV678" s="71"/>
      <c r="AW678" s="71"/>
      <c r="AX678" s="71"/>
      <c r="AY678" s="71"/>
      <c r="AZ678" s="71"/>
      <c r="BA678" s="71"/>
      <c r="BB678" s="71"/>
      <c r="BC678" s="111"/>
      <c r="BD678" s="109"/>
      <c r="BE678" s="108"/>
      <c r="BF678" s="112"/>
      <c r="BG678" s="71"/>
      <c r="BH678" s="71"/>
      <c r="BI678" s="113"/>
      <c r="BJ678" s="113"/>
      <c r="BK678" s="107"/>
      <c r="BL678" s="71"/>
      <c r="BM678" s="71"/>
      <c r="BN678" s="71"/>
      <c r="BO678" s="118"/>
      <c r="BP678" s="142"/>
    </row>
    <row r="679" spans="1:68" ht="12.75" customHeight="1">
      <c r="A679" s="108"/>
      <c r="B679" s="109" t="s">
        <v>659</v>
      </c>
      <c r="C679" s="123" t="s">
        <v>660</v>
      </c>
      <c r="D679" s="123" t="s">
        <v>672</v>
      </c>
      <c r="E679" s="110"/>
      <c r="F679" s="71"/>
      <c r="G679" s="71"/>
      <c r="H679" s="71"/>
      <c r="I679" s="71"/>
      <c r="J679" s="118"/>
      <c r="K679" s="118"/>
      <c r="L679" s="118"/>
      <c r="M679" s="118"/>
      <c r="N679" s="118"/>
      <c r="O679" s="118"/>
      <c r="P679" s="118"/>
      <c r="Q679" s="118"/>
      <c r="R679" s="118"/>
      <c r="S679" s="118"/>
      <c r="T679" s="118"/>
      <c r="U679" s="118"/>
      <c r="V679" s="118"/>
      <c r="W679" s="118"/>
      <c r="X679" s="118"/>
      <c r="Y679" s="118"/>
      <c r="Z679" s="118"/>
      <c r="AA679" s="118"/>
      <c r="AB679" s="118"/>
      <c r="AC679" s="118"/>
      <c r="AD679" s="118"/>
      <c r="AE679" s="118"/>
      <c r="AF679" s="118"/>
      <c r="AG679" s="118"/>
      <c r="AH679" s="118"/>
      <c r="AI679" s="142">
        <v>0</v>
      </c>
      <c r="AJ679" s="142">
        <v>0</v>
      </c>
      <c r="AK679" s="142">
        <v>0</v>
      </c>
      <c r="AL679" s="142">
        <v>0</v>
      </c>
      <c r="AM679" s="142">
        <v>0</v>
      </c>
      <c r="AN679" s="142">
        <v>0</v>
      </c>
      <c r="AO679" s="142">
        <v>0</v>
      </c>
      <c r="AP679" s="142">
        <v>0</v>
      </c>
      <c r="AQ679" s="142">
        <v>0</v>
      </c>
      <c r="AR679" s="142">
        <v>0</v>
      </c>
      <c r="AS679" s="142">
        <v>0</v>
      </c>
      <c r="AT679" s="118"/>
      <c r="AU679" s="118"/>
      <c r="AV679" s="71"/>
      <c r="AW679" s="71"/>
      <c r="AX679" s="71"/>
      <c r="AY679" s="71"/>
      <c r="AZ679" s="71"/>
      <c r="BA679" s="71"/>
      <c r="BB679" s="71"/>
      <c r="BC679" s="111"/>
      <c r="BD679" s="109" t="s">
        <v>662</v>
      </c>
      <c r="BE679" s="108"/>
      <c r="BF679" s="112"/>
      <c r="BG679" s="71"/>
      <c r="BH679" s="71"/>
      <c r="BI679" s="113"/>
      <c r="BJ679" s="113"/>
      <c r="BK679" s="107"/>
      <c r="BL679" s="71"/>
      <c r="BM679" s="71"/>
      <c r="BN679" s="71"/>
      <c r="BO679" s="118"/>
      <c r="BP679" s="142"/>
    </row>
    <row r="680" spans="1:68" ht="12.75" customHeight="1">
      <c r="A680" s="108"/>
      <c r="B680" s="109" t="s">
        <v>673</v>
      </c>
      <c r="C680" s="123" t="s">
        <v>670</v>
      </c>
      <c r="D680" s="123" t="s">
        <v>674</v>
      </c>
      <c r="E680" s="115">
        <v>1</v>
      </c>
      <c r="F680" s="71"/>
      <c r="G680" s="71"/>
      <c r="H680" s="71"/>
      <c r="I680" s="71"/>
      <c r="J680" s="118"/>
      <c r="K680" s="118"/>
      <c r="L680" s="118"/>
      <c r="M680" s="118"/>
      <c r="N680" s="118"/>
      <c r="O680" s="118"/>
      <c r="P680" s="118"/>
      <c r="Q680" s="118"/>
      <c r="R680" s="118"/>
      <c r="S680" s="118"/>
      <c r="T680" s="118"/>
      <c r="U680" s="118"/>
      <c r="V680" s="118"/>
      <c r="W680" s="118"/>
      <c r="X680" s="118"/>
      <c r="Y680" s="118"/>
      <c r="Z680" s="118"/>
      <c r="AA680" s="118"/>
      <c r="AB680" s="118"/>
      <c r="AC680" s="118"/>
      <c r="AD680" s="118"/>
      <c r="AE680" s="118"/>
      <c r="AF680" s="118"/>
      <c r="AG680" s="118"/>
      <c r="AH680" s="118"/>
      <c r="AI680" s="142">
        <v>0</v>
      </c>
      <c r="AJ680" s="142">
        <v>0</v>
      </c>
      <c r="AK680" s="142">
        <v>0</v>
      </c>
      <c r="AL680" s="142">
        <v>0</v>
      </c>
      <c r="AM680" s="142">
        <v>0</v>
      </c>
      <c r="AN680" s="142">
        <v>0</v>
      </c>
      <c r="AO680" s="142">
        <v>0</v>
      </c>
      <c r="AP680" s="142">
        <v>0</v>
      </c>
      <c r="AQ680" s="142">
        <v>0</v>
      </c>
      <c r="AR680" s="142">
        <v>0</v>
      </c>
      <c r="AS680" s="142">
        <v>0</v>
      </c>
      <c r="AT680" s="118"/>
      <c r="AU680" s="118"/>
      <c r="AV680" s="71"/>
      <c r="AW680" s="71"/>
      <c r="AX680" s="71"/>
      <c r="AY680" s="71"/>
      <c r="AZ680" s="71"/>
      <c r="BA680" s="71"/>
      <c r="BB680" s="71"/>
      <c r="BC680" s="111"/>
      <c r="BD680" s="109" t="e">
        <v>#VALUE!</v>
      </c>
      <c r="BE680" s="108"/>
      <c r="BF680" s="112"/>
      <c r="BG680" s="71"/>
      <c r="BH680" s="71"/>
      <c r="BI680" s="113"/>
      <c r="BJ680" s="113"/>
      <c r="BK680" s="107"/>
      <c r="BL680" s="71"/>
      <c r="BM680" s="71"/>
      <c r="BN680" s="71"/>
      <c r="BO680" s="118"/>
      <c r="BP680" s="142"/>
    </row>
    <row r="681" spans="1:68" ht="12.75" customHeight="1">
      <c r="A681" s="108"/>
      <c r="B681" s="109"/>
      <c r="C681" s="108"/>
      <c r="D681" s="108"/>
      <c r="E681" s="110"/>
      <c r="F681" s="71"/>
      <c r="G681" s="71"/>
      <c r="H681" s="71"/>
      <c r="I681" s="71"/>
      <c r="J681" s="118"/>
      <c r="K681" s="118"/>
      <c r="L681" s="118"/>
      <c r="M681" s="118"/>
      <c r="N681" s="118"/>
      <c r="O681" s="118"/>
      <c r="P681" s="118"/>
      <c r="Q681" s="118"/>
      <c r="R681" s="118"/>
      <c r="S681" s="118"/>
      <c r="T681" s="118"/>
      <c r="U681" s="118"/>
      <c r="V681" s="118"/>
      <c r="W681" s="118"/>
      <c r="X681" s="118"/>
      <c r="Y681" s="118"/>
      <c r="Z681" s="118"/>
      <c r="AA681" s="118"/>
      <c r="AB681" s="118"/>
      <c r="AC681" s="118"/>
      <c r="AD681" s="118"/>
      <c r="AE681" s="118"/>
      <c r="AF681" s="118"/>
      <c r="AG681" s="118"/>
      <c r="AH681" s="118"/>
      <c r="AI681" s="118"/>
      <c r="AJ681" s="118"/>
      <c r="AK681" s="118"/>
      <c r="AL681" s="118"/>
      <c r="AM681" s="118"/>
      <c r="AN681" s="118"/>
      <c r="AO681" s="118"/>
      <c r="AP681" s="118"/>
      <c r="AQ681" s="118"/>
      <c r="AR681" s="118"/>
      <c r="AS681" s="118"/>
      <c r="AT681" s="118"/>
      <c r="AU681" s="118"/>
      <c r="AV681" s="71"/>
      <c r="AW681" s="71"/>
      <c r="AX681" s="71"/>
      <c r="AY681" s="71"/>
      <c r="AZ681" s="71"/>
      <c r="BA681" s="71"/>
      <c r="BB681" s="71"/>
      <c r="BC681" s="111"/>
      <c r="BD681" s="109"/>
      <c r="BE681" s="108"/>
      <c r="BF681" s="112"/>
      <c r="BG681" s="71"/>
      <c r="BH681" s="71"/>
      <c r="BI681" s="113"/>
      <c r="BJ681" s="113"/>
      <c r="BK681" s="107"/>
      <c r="BL681" s="71"/>
      <c r="BM681" s="71"/>
      <c r="BN681" s="71"/>
      <c r="BO681" s="118"/>
      <c r="BP681" s="118"/>
    </row>
    <row r="682" spans="1:68" ht="12.75" customHeight="1">
      <c r="A682" s="108"/>
      <c r="B682" s="109" t="s">
        <v>646</v>
      </c>
      <c r="C682" s="114" t="s">
        <v>675</v>
      </c>
      <c r="D682" s="114" t="s">
        <v>675</v>
      </c>
      <c r="E682" s="110"/>
      <c r="F682" s="71"/>
      <c r="G682" s="71"/>
      <c r="H682" s="71"/>
      <c r="I682" s="71"/>
      <c r="J682" s="118"/>
      <c r="K682" s="118"/>
      <c r="L682" s="118"/>
      <c r="M682" s="118"/>
      <c r="N682" s="118"/>
      <c r="O682" s="118"/>
      <c r="P682" s="118"/>
      <c r="Q682" s="118"/>
      <c r="R682" s="118"/>
      <c r="S682" s="118"/>
      <c r="T682" s="118"/>
      <c r="U682" s="118"/>
      <c r="V682" s="118"/>
      <c r="W682" s="118"/>
      <c r="X682" s="118"/>
      <c r="Y682" s="118"/>
      <c r="Z682" s="118"/>
      <c r="AA682" s="118"/>
      <c r="AB682" s="118"/>
      <c r="AC682" s="118"/>
      <c r="AD682" s="118"/>
      <c r="AE682" s="118"/>
      <c r="AF682" s="118"/>
      <c r="AG682" s="118"/>
      <c r="AH682" s="118"/>
      <c r="AI682" s="252">
        <v>0</v>
      </c>
      <c r="AJ682" s="252">
        <v>0</v>
      </c>
      <c r="AK682" s="252">
        <v>0</v>
      </c>
      <c r="AL682" s="252">
        <v>0</v>
      </c>
      <c r="AM682" s="252">
        <v>0</v>
      </c>
      <c r="AN682" s="252">
        <v>0</v>
      </c>
      <c r="AO682" s="252">
        <v>0</v>
      </c>
      <c r="AP682" s="252">
        <v>0</v>
      </c>
      <c r="AQ682" s="252">
        <v>0</v>
      </c>
      <c r="AR682" s="252">
        <v>0</v>
      </c>
      <c r="AS682" s="252">
        <v>0</v>
      </c>
      <c r="AT682" s="118"/>
      <c r="AU682" s="118"/>
      <c r="AV682" s="71"/>
      <c r="AW682" s="71"/>
      <c r="AX682" s="71"/>
      <c r="AY682" s="71"/>
      <c r="AZ682" s="71"/>
      <c r="BA682" s="71"/>
      <c r="BB682" s="71"/>
      <c r="BC682" s="111"/>
      <c r="BD682" s="109" t="s">
        <v>649</v>
      </c>
      <c r="BE682" s="108"/>
      <c r="BF682" s="112"/>
      <c r="BG682" s="71"/>
      <c r="BH682" s="71"/>
      <c r="BI682" s="113"/>
      <c r="BJ682" s="113"/>
      <c r="BK682" s="107"/>
      <c r="BL682" s="71"/>
      <c r="BM682" s="71"/>
      <c r="BN682" s="71"/>
      <c r="BO682" s="118"/>
      <c r="BP682" s="252"/>
    </row>
    <row r="683" spans="1:68" ht="12.75" customHeight="1">
      <c r="A683" s="108"/>
      <c r="B683" s="109"/>
      <c r="C683" s="123" t="s">
        <v>676</v>
      </c>
      <c r="D683" s="123" t="s">
        <v>677</v>
      </c>
      <c r="E683" s="110"/>
      <c r="F683" s="71"/>
      <c r="G683" s="71"/>
      <c r="H683" s="71"/>
      <c r="I683" s="71"/>
      <c r="J683" s="118"/>
      <c r="K683" s="118"/>
      <c r="L683" s="118"/>
      <c r="M683" s="118"/>
      <c r="N683" s="118"/>
      <c r="O683" s="118"/>
      <c r="P683" s="118"/>
      <c r="Q683" s="118"/>
      <c r="R683" s="118"/>
      <c r="S683" s="118"/>
      <c r="T683" s="118"/>
      <c r="U683" s="118"/>
      <c r="V683" s="118"/>
      <c r="W683" s="118"/>
      <c r="X683" s="118"/>
      <c r="Y683" s="118"/>
      <c r="Z683" s="118"/>
      <c r="AA683" s="118"/>
      <c r="AB683" s="118"/>
      <c r="AC683" s="118"/>
      <c r="AD683" s="118"/>
      <c r="AE683" s="118"/>
      <c r="AF683" s="118"/>
      <c r="AG683" s="118"/>
      <c r="AH683" s="118"/>
      <c r="AI683" s="253"/>
      <c r="AJ683" s="253"/>
      <c r="AK683" s="253"/>
      <c r="AL683" s="253"/>
      <c r="AM683" s="253"/>
      <c r="AN683" s="253"/>
      <c r="AO683" s="253"/>
      <c r="AP683" s="253"/>
      <c r="AQ683" s="253"/>
      <c r="AR683" s="253"/>
      <c r="AS683" s="253"/>
      <c r="AT683" s="118"/>
      <c r="AU683" s="118"/>
      <c r="AV683" s="71"/>
      <c r="AW683" s="71"/>
      <c r="AX683" s="71"/>
      <c r="AY683" s="71"/>
      <c r="AZ683" s="71"/>
      <c r="BA683" s="71"/>
      <c r="BB683" s="71"/>
      <c r="BC683" s="111"/>
      <c r="BD683" s="109"/>
      <c r="BE683" s="108"/>
      <c r="BF683" s="112"/>
      <c r="BG683" s="71"/>
      <c r="BH683" s="71"/>
      <c r="BI683" s="113"/>
      <c r="BJ683" s="113"/>
      <c r="BK683" s="107"/>
      <c r="BL683" s="71"/>
      <c r="BM683" s="71"/>
      <c r="BN683" s="71"/>
      <c r="BO683" s="118"/>
      <c r="BP683" s="253"/>
    </row>
    <row r="684" spans="1:68" ht="12.75" customHeight="1">
      <c r="A684" s="108"/>
      <c r="B684" s="109"/>
      <c r="C684" s="123" t="s">
        <v>678</v>
      </c>
      <c r="D684" s="123" t="s">
        <v>679</v>
      </c>
      <c r="E684" s="115" t="s">
        <v>652</v>
      </c>
      <c r="F684" s="71"/>
      <c r="G684" s="71"/>
      <c r="H684" s="71"/>
      <c r="I684" s="71"/>
      <c r="J684" s="118"/>
      <c r="K684" s="118"/>
      <c r="L684" s="118"/>
      <c r="M684" s="118"/>
      <c r="N684" s="118"/>
      <c r="O684" s="118"/>
      <c r="P684" s="118"/>
      <c r="Q684" s="118"/>
      <c r="R684" s="118"/>
      <c r="S684" s="118"/>
      <c r="T684" s="118"/>
      <c r="U684" s="118"/>
      <c r="V684" s="118"/>
      <c r="W684" s="118"/>
      <c r="X684" s="118"/>
      <c r="Y684" s="118"/>
      <c r="Z684" s="118"/>
      <c r="AA684" s="118"/>
      <c r="AB684" s="118"/>
      <c r="AC684" s="118"/>
      <c r="AD684" s="118"/>
      <c r="AE684" s="118"/>
      <c r="AF684" s="118"/>
      <c r="AG684" s="118"/>
      <c r="AH684" s="118"/>
      <c r="AI684" s="253"/>
      <c r="AJ684" s="253"/>
      <c r="AK684" s="253"/>
      <c r="AL684" s="253"/>
      <c r="AM684" s="253"/>
      <c r="AN684" s="253"/>
      <c r="AO684" s="253"/>
      <c r="AP684" s="253"/>
      <c r="AQ684" s="253"/>
      <c r="AR684" s="253"/>
      <c r="AS684" s="253"/>
      <c r="AT684" s="118"/>
      <c r="AU684" s="118"/>
      <c r="AV684" s="71"/>
      <c r="AW684" s="71"/>
      <c r="AX684" s="71"/>
      <c r="AY684" s="71"/>
      <c r="AZ684" s="71"/>
      <c r="BA684" s="71"/>
      <c r="BB684" s="71"/>
      <c r="BC684" s="111"/>
      <c r="BD684" s="109"/>
      <c r="BE684" s="108"/>
      <c r="BF684" s="112"/>
      <c r="BG684" s="71"/>
      <c r="BH684" s="71"/>
      <c r="BI684" s="113"/>
      <c r="BJ684" s="113"/>
      <c r="BK684" s="107"/>
      <c r="BL684" s="71"/>
      <c r="BM684" s="71"/>
      <c r="BN684" s="71"/>
      <c r="BO684" s="118"/>
      <c r="BP684" s="253"/>
    </row>
    <row r="685" spans="1:68" ht="12.75" customHeight="1">
      <c r="A685" s="108"/>
      <c r="B685" s="109" t="s">
        <v>680</v>
      </c>
      <c r="C685" s="123" t="s">
        <v>681</v>
      </c>
      <c r="D685" s="123" t="s">
        <v>682</v>
      </c>
      <c r="E685" s="110"/>
      <c r="F685" s="71"/>
      <c r="G685" s="71"/>
      <c r="H685" s="71"/>
      <c r="I685" s="71"/>
      <c r="J685" s="118"/>
      <c r="K685" s="118"/>
      <c r="L685" s="118"/>
      <c r="M685" s="118"/>
      <c r="N685" s="118"/>
      <c r="O685" s="118"/>
      <c r="P685" s="118"/>
      <c r="Q685" s="118"/>
      <c r="R685" s="118"/>
      <c r="S685" s="118"/>
      <c r="T685" s="118"/>
      <c r="U685" s="118"/>
      <c r="V685" s="118"/>
      <c r="W685" s="118"/>
      <c r="X685" s="118"/>
      <c r="Y685" s="118"/>
      <c r="Z685" s="118"/>
      <c r="AA685" s="118"/>
      <c r="AB685" s="118"/>
      <c r="AC685" s="118"/>
      <c r="AD685" s="118"/>
      <c r="AE685" s="118"/>
      <c r="AF685" s="118"/>
      <c r="AG685" s="118"/>
      <c r="AH685" s="118"/>
      <c r="AI685" s="172"/>
      <c r="AJ685" s="172"/>
      <c r="AK685" s="172"/>
      <c r="AL685" s="172"/>
      <c r="AM685" s="172"/>
      <c r="AN685" s="172"/>
      <c r="AO685" s="172"/>
      <c r="AP685" s="172"/>
      <c r="AQ685" s="172"/>
      <c r="AR685" s="172"/>
      <c r="AS685" s="172"/>
      <c r="AT685" s="118"/>
      <c r="AU685" s="118"/>
      <c r="AV685" s="71"/>
      <c r="AW685" s="71"/>
      <c r="AX685" s="71"/>
      <c r="AY685" s="71"/>
      <c r="AZ685" s="71"/>
      <c r="BA685" s="71"/>
      <c r="BB685" s="71"/>
      <c r="BC685" s="111"/>
      <c r="BD685" s="109" t="s">
        <v>680</v>
      </c>
      <c r="BE685" s="108"/>
      <c r="BF685" s="112"/>
      <c r="BG685" s="71"/>
      <c r="BH685" s="71"/>
      <c r="BI685" s="113"/>
      <c r="BJ685" s="113"/>
      <c r="BK685" s="107"/>
      <c r="BL685" s="71"/>
      <c r="BM685" s="71"/>
      <c r="BN685" s="71"/>
      <c r="BO685" s="118"/>
      <c r="BP685" s="172"/>
    </row>
    <row r="686" spans="1:68" ht="12.75" customHeight="1">
      <c r="A686" s="108"/>
      <c r="B686" s="109" t="s">
        <v>683</v>
      </c>
      <c r="C686" s="123" t="s">
        <v>684</v>
      </c>
      <c r="D686" s="123" t="s">
        <v>685</v>
      </c>
      <c r="E686" s="110"/>
      <c r="F686" s="71"/>
      <c r="G686" s="71"/>
      <c r="H686" s="71"/>
      <c r="I686" s="71"/>
      <c r="J686" s="118"/>
      <c r="K686" s="118"/>
      <c r="L686" s="118"/>
      <c r="M686" s="118"/>
      <c r="N686" s="118"/>
      <c r="O686" s="118"/>
      <c r="P686" s="118"/>
      <c r="Q686" s="118"/>
      <c r="R686" s="118"/>
      <c r="S686" s="118"/>
      <c r="T686" s="118"/>
      <c r="U686" s="118"/>
      <c r="V686" s="118"/>
      <c r="W686" s="118"/>
      <c r="X686" s="118"/>
      <c r="Y686" s="118"/>
      <c r="Z686" s="118"/>
      <c r="AA686" s="118"/>
      <c r="AB686" s="118"/>
      <c r="AC686" s="118"/>
      <c r="AD686" s="118"/>
      <c r="AE686" s="118"/>
      <c r="AF686" s="118"/>
      <c r="AG686" s="118"/>
      <c r="AH686" s="118"/>
      <c r="AI686" s="172"/>
      <c r="AJ686" s="172"/>
      <c r="AK686" s="172"/>
      <c r="AL686" s="172"/>
      <c r="AM686" s="172"/>
      <c r="AN686" s="172"/>
      <c r="AO686" s="172"/>
      <c r="AP686" s="172"/>
      <c r="AQ686" s="172"/>
      <c r="AR686" s="172"/>
      <c r="AS686" s="172"/>
      <c r="AT686" s="118"/>
      <c r="AU686" s="118"/>
      <c r="AV686" s="71"/>
      <c r="AW686" s="71"/>
      <c r="AX686" s="71"/>
      <c r="AY686" s="71"/>
      <c r="AZ686" s="71"/>
      <c r="BA686" s="71"/>
      <c r="BB686" s="71"/>
      <c r="BC686" s="111"/>
      <c r="BD686" s="109" t="s">
        <v>683</v>
      </c>
      <c r="BE686" s="108"/>
      <c r="BF686" s="112"/>
      <c r="BG686" s="71"/>
      <c r="BH686" s="71"/>
      <c r="BI686" s="113"/>
      <c r="BJ686" s="113"/>
      <c r="BK686" s="107"/>
      <c r="BL686" s="71"/>
      <c r="BM686" s="71"/>
      <c r="BN686" s="71"/>
      <c r="BO686" s="118"/>
      <c r="BP686" s="172"/>
    </row>
    <row r="687" spans="1:68" ht="12.75" customHeight="1">
      <c r="A687" s="108"/>
      <c r="B687" s="109"/>
      <c r="C687" s="123" t="s">
        <v>686</v>
      </c>
      <c r="D687" s="123" t="s">
        <v>687</v>
      </c>
      <c r="E687" s="110"/>
      <c r="F687" s="71"/>
      <c r="G687" s="71"/>
      <c r="H687" s="71"/>
      <c r="I687" s="71"/>
      <c r="J687" s="118"/>
      <c r="K687" s="118"/>
      <c r="L687" s="118"/>
      <c r="M687" s="118"/>
      <c r="N687" s="118"/>
      <c r="O687" s="118"/>
      <c r="P687" s="118"/>
      <c r="Q687" s="118"/>
      <c r="R687" s="118"/>
      <c r="S687" s="118"/>
      <c r="T687" s="118"/>
      <c r="U687" s="118"/>
      <c r="V687" s="118"/>
      <c r="W687" s="118"/>
      <c r="X687" s="118"/>
      <c r="Y687" s="118"/>
      <c r="Z687" s="118"/>
      <c r="AA687" s="118"/>
      <c r="AB687" s="118"/>
      <c r="AC687" s="118"/>
      <c r="AD687" s="118"/>
      <c r="AE687" s="118"/>
      <c r="AF687" s="118"/>
      <c r="AG687" s="118"/>
      <c r="AH687" s="118"/>
      <c r="AI687" s="142">
        <v>5000</v>
      </c>
      <c r="AJ687" s="142">
        <v>5000</v>
      </c>
      <c r="AK687" s="142">
        <v>5000</v>
      </c>
      <c r="AL687" s="142">
        <v>5000</v>
      </c>
      <c r="AM687" s="142">
        <v>5000</v>
      </c>
      <c r="AN687" s="142">
        <v>5000</v>
      </c>
      <c r="AO687" s="142">
        <v>5000</v>
      </c>
      <c r="AP687" s="142">
        <v>5000</v>
      </c>
      <c r="AQ687" s="142">
        <v>5000</v>
      </c>
      <c r="AR687" s="142">
        <v>5000</v>
      </c>
      <c r="AS687" s="142">
        <v>5000</v>
      </c>
      <c r="AT687" s="118"/>
      <c r="AU687" s="118"/>
      <c r="AV687" s="71"/>
      <c r="AW687" s="71"/>
      <c r="AX687" s="71"/>
      <c r="AY687" s="71"/>
      <c r="AZ687" s="71"/>
      <c r="BA687" s="71"/>
      <c r="BB687" s="71"/>
      <c r="BC687" s="111"/>
      <c r="BD687" s="109"/>
      <c r="BE687" s="108"/>
      <c r="BF687" s="112"/>
      <c r="BG687" s="71"/>
      <c r="BH687" s="71"/>
      <c r="BI687" s="113"/>
      <c r="BJ687" s="113"/>
      <c r="BK687" s="107"/>
      <c r="BL687" s="71"/>
      <c r="BM687" s="71"/>
      <c r="BN687" s="71"/>
      <c r="BO687" s="118"/>
      <c r="BP687" s="142"/>
    </row>
    <row r="688" spans="1:68" ht="12.75" customHeight="1">
      <c r="A688" s="108"/>
      <c r="B688" s="109" t="s">
        <v>659</v>
      </c>
      <c r="C688" s="123" t="s">
        <v>660</v>
      </c>
      <c r="D688" s="123" t="s">
        <v>672</v>
      </c>
      <c r="E688" s="110"/>
      <c r="F688" s="71"/>
      <c r="G688" s="71"/>
      <c r="H688" s="71"/>
      <c r="I688" s="71"/>
      <c r="J688" s="118"/>
      <c r="K688" s="118"/>
      <c r="L688" s="118"/>
      <c r="M688" s="118"/>
      <c r="N688" s="118"/>
      <c r="O688" s="118"/>
      <c r="P688" s="118"/>
      <c r="Q688" s="118"/>
      <c r="R688" s="118"/>
      <c r="S688" s="118"/>
      <c r="T688" s="118"/>
      <c r="U688" s="118"/>
      <c r="V688" s="118"/>
      <c r="W688" s="118"/>
      <c r="X688" s="118"/>
      <c r="Y688" s="118"/>
      <c r="Z688" s="118"/>
      <c r="AA688" s="118"/>
      <c r="AB688" s="118"/>
      <c r="AC688" s="118"/>
      <c r="AD688" s="118"/>
      <c r="AE688" s="118"/>
      <c r="AF688" s="118"/>
      <c r="AG688" s="118"/>
      <c r="AH688" s="118"/>
      <c r="AI688" s="142">
        <v>0</v>
      </c>
      <c r="AJ688" s="142">
        <v>0</v>
      </c>
      <c r="AK688" s="142">
        <v>0</v>
      </c>
      <c r="AL688" s="142">
        <v>0</v>
      </c>
      <c r="AM688" s="142">
        <v>0</v>
      </c>
      <c r="AN688" s="142">
        <v>0</v>
      </c>
      <c r="AO688" s="142">
        <v>0</v>
      </c>
      <c r="AP688" s="142">
        <v>0</v>
      </c>
      <c r="AQ688" s="142">
        <v>0</v>
      </c>
      <c r="AR688" s="142">
        <v>0</v>
      </c>
      <c r="AS688" s="142">
        <v>0</v>
      </c>
      <c r="AT688" s="118"/>
      <c r="AU688" s="118"/>
      <c r="AV688" s="71"/>
      <c r="AW688" s="71"/>
      <c r="AX688" s="71"/>
      <c r="AY688" s="71"/>
      <c r="AZ688" s="71"/>
      <c r="BA688" s="71"/>
      <c r="BB688" s="71"/>
      <c r="BC688" s="111"/>
      <c r="BD688" s="109" t="s">
        <v>662</v>
      </c>
      <c r="BE688" s="108"/>
      <c r="BF688" s="112"/>
      <c r="BG688" s="71"/>
      <c r="BH688" s="71"/>
      <c r="BI688" s="113"/>
      <c r="BJ688" s="113"/>
      <c r="BK688" s="107"/>
      <c r="BL688" s="71"/>
      <c r="BM688" s="71"/>
      <c r="BN688" s="71"/>
      <c r="BO688" s="118"/>
      <c r="BP688" s="142"/>
    </row>
    <row r="689" spans="1:68" ht="12.75" customHeight="1">
      <c r="A689" s="108"/>
      <c r="B689" s="109" t="s">
        <v>665</v>
      </c>
      <c r="C689" s="123" t="s">
        <v>589</v>
      </c>
      <c r="D689" s="123" t="s">
        <v>666</v>
      </c>
      <c r="E689" s="110"/>
      <c r="F689" s="71"/>
      <c r="G689" s="71"/>
      <c r="H689" s="71"/>
      <c r="I689" s="71"/>
      <c r="J689" s="118"/>
      <c r="K689" s="118"/>
      <c r="L689" s="118"/>
      <c r="M689" s="118"/>
      <c r="N689" s="118"/>
      <c r="O689" s="118"/>
      <c r="P689" s="118"/>
      <c r="Q689" s="118"/>
      <c r="R689" s="118"/>
      <c r="S689" s="118"/>
      <c r="T689" s="118"/>
      <c r="U689" s="118"/>
      <c r="V689" s="118"/>
      <c r="W689" s="118"/>
      <c r="X689" s="118"/>
      <c r="Y689" s="118"/>
      <c r="Z689" s="118"/>
      <c r="AA689" s="118"/>
      <c r="AB689" s="118"/>
      <c r="AC689" s="118"/>
      <c r="AD689" s="118"/>
      <c r="AE689" s="118"/>
      <c r="AF689" s="118"/>
      <c r="AG689" s="118"/>
      <c r="AH689" s="118"/>
      <c r="AI689" s="142">
        <v>0</v>
      </c>
      <c r="AJ689" s="142">
        <v>0</v>
      </c>
      <c r="AK689" s="142">
        <v>0</v>
      </c>
      <c r="AL689" s="142">
        <v>0</v>
      </c>
      <c r="AM689" s="142">
        <v>0</v>
      </c>
      <c r="AN689" s="142">
        <v>0</v>
      </c>
      <c r="AO689" s="142">
        <v>0</v>
      </c>
      <c r="AP689" s="142">
        <v>0</v>
      </c>
      <c r="AQ689" s="142">
        <v>0</v>
      </c>
      <c r="AR689" s="142">
        <v>0</v>
      </c>
      <c r="AS689" s="142">
        <v>0</v>
      </c>
      <c r="AT689" s="118"/>
      <c r="AU689" s="118"/>
      <c r="AV689" s="71"/>
      <c r="AW689" s="71"/>
      <c r="AX689" s="71"/>
      <c r="AY689" s="71"/>
      <c r="AZ689" s="71"/>
      <c r="BA689" s="71"/>
      <c r="BB689" s="71"/>
      <c r="BC689" s="111"/>
      <c r="BD689" s="109" t="s">
        <v>667</v>
      </c>
      <c r="BE689" s="108"/>
      <c r="BF689" s="112"/>
      <c r="BG689" s="71"/>
      <c r="BH689" s="71"/>
      <c r="BI689" s="113"/>
      <c r="BJ689" s="113"/>
      <c r="BK689" s="107"/>
      <c r="BL689" s="71"/>
      <c r="BM689" s="71"/>
      <c r="BN689" s="71"/>
      <c r="BO689" s="118"/>
      <c r="BP689" s="142"/>
    </row>
    <row r="690" spans="1:68" ht="12.75" customHeight="1">
      <c r="A690" s="108"/>
      <c r="B690" s="109"/>
      <c r="C690" s="123" t="s">
        <v>688</v>
      </c>
      <c r="D690" s="123" t="s">
        <v>689</v>
      </c>
      <c r="E690" s="110"/>
      <c r="F690" s="71"/>
      <c r="G690" s="71"/>
      <c r="H690" s="71"/>
      <c r="I690" s="71"/>
      <c r="J690" s="118"/>
      <c r="K690" s="118"/>
      <c r="L690" s="118"/>
      <c r="M690" s="118"/>
      <c r="N690" s="118"/>
      <c r="O690" s="118"/>
      <c r="P690" s="118"/>
      <c r="Q690" s="118"/>
      <c r="R690" s="118"/>
      <c r="S690" s="118"/>
      <c r="T690" s="118"/>
      <c r="U690" s="118"/>
      <c r="V690" s="118"/>
      <c r="W690" s="118"/>
      <c r="X690" s="118"/>
      <c r="Y690" s="118"/>
      <c r="Z690" s="118"/>
      <c r="AA690" s="118"/>
      <c r="AB690" s="118"/>
      <c r="AC690" s="118"/>
      <c r="AD690" s="118"/>
      <c r="AE690" s="118"/>
      <c r="AF690" s="118"/>
      <c r="AG690" s="118"/>
      <c r="AH690" s="118"/>
      <c r="AI690" s="254">
        <v>0</v>
      </c>
      <c r="AJ690" s="254">
        <v>0</v>
      </c>
      <c r="AK690" s="254">
        <v>0</v>
      </c>
      <c r="AL690" s="254">
        <v>0</v>
      </c>
      <c r="AM690" s="254">
        <v>0</v>
      </c>
      <c r="AN690" s="254">
        <v>0</v>
      </c>
      <c r="AO690" s="254">
        <v>0</v>
      </c>
      <c r="AP690" s="254">
        <v>0</v>
      </c>
      <c r="AQ690" s="254">
        <v>0</v>
      </c>
      <c r="AR690" s="254">
        <v>0</v>
      </c>
      <c r="AS690" s="254">
        <v>0</v>
      </c>
      <c r="AT690" s="118"/>
      <c r="AU690" s="118"/>
      <c r="AV690" s="71"/>
      <c r="AW690" s="71"/>
      <c r="AX690" s="71"/>
      <c r="AY690" s="71"/>
      <c r="AZ690" s="71"/>
      <c r="BA690" s="71"/>
      <c r="BB690" s="71"/>
      <c r="BC690" s="111"/>
      <c r="BD690" s="109"/>
      <c r="BE690" s="108"/>
      <c r="BF690" s="112"/>
      <c r="BG690" s="71"/>
      <c r="BH690" s="71"/>
      <c r="BI690" s="113"/>
      <c r="BJ690" s="113"/>
      <c r="BK690" s="107"/>
      <c r="BL690" s="71"/>
      <c r="BM690" s="71"/>
      <c r="BN690" s="71"/>
      <c r="BO690" s="118"/>
      <c r="BP690" s="254"/>
    </row>
    <row r="691" spans="1:68" ht="12.75" customHeight="1">
      <c r="A691" s="108"/>
      <c r="B691" s="109"/>
      <c r="C691" s="114"/>
      <c r="D691" s="114"/>
      <c r="E691" s="110"/>
      <c r="F691" s="71"/>
      <c r="G691" s="71"/>
      <c r="H691" s="71"/>
      <c r="I691" s="71"/>
      <c r="J691" s="118"/>
      <c r="K691" s="118"/>
      <c r="L691" s="118"/>
      <c r="M691" s="118"/>
      <c r="N691" s="118"/>
      <c r="O691" s="118"/>
      <c r="P691" s="118"/>
      <c r="Q691" s="118"/>
      <c r="R691" s="118"/>
      <c r="S691" s="118"/>
      <c r="T691" s="118"/>
      <c r="U691" s="118"/>
      <c r="V691" s="118"/>
      <c r="W691" s="118"/>
      <c r="X691" s="118"/>
      <c r="Y691" s="118"/>
      <c r="Z691" s="118"/>
      <c r="AA691" s="118"/>
      <c r="AB691" s="118"/>
      <c r="AC691" s="118"/>
      <c r="AD691" s="118"/>
      <c r="AE691" s="118"/>
      <c r="AF691" s="118"/>
      <c r="AG691" s="118"/>
      <c r="AH691" s="118"/>
      <c r="AI691" s="118"/>
      <c r="AJ691" s="118"/>
      <c r="AK691" s="118"/>
      <c r="AL691" s="118"/>
      <c r="AM691" s="118"/>
      <c r="AN691" s="118"/>
      <c r="AO691" s="118"/>
      <c r="AP691" s="118"/>
      <c r="AQ691" s="118"/>
      <c r="AR691" s="118"/>
      <c r="AS691" s="118"/>
      <c r="AT691" s="118"/>
      <c r="AU691" s="118"/>
      <c r="AV691" s="71"/>
      <c r="AW691" s="71"/>
      <c r="AX691" s="71"/>
      <c r="AY691" s="71"/>
      <c r="AZ691" s="71"/>
      <c r="BA691" s="71"/>
      <c r="BB691" s="71"/>
      <c r="BC691" s="111"/>
      <c r="BD691" s="109"/>
      <c r="BE691" s="108"/>
      <c r="BF691" s="112"/>
      <c r="BG691" s="71"/>
      <c r="BH691" s="71"/>
      <c r="BI691" s="113"/>
      <c r="BJ691" s="113"/>
      <c r="BK691" s="107"/>
      <c r="BL691" s="71"/>
      <c r="BM691" s="71"/>
      <c r="BN691" s="71"/>
      <c r="BO691" s="118"/>
      <c r="BP691" s="118"/>
    </row>
    <row r="692" spans="1:68" ht="10.5" hidden="1" customHeight="1">
      <c r="A692" s="71"/>
      <c r="B692" s="2"/>
      <c r="C692" s="155"/>
      <c r="D692" s="155"/>
      <c r="E692" s="72"/>
      <c r="F692" s="71"/>
      <c r="G692" s="71"/>
      <c r="H692" s="71"/>
      <c r="I692" s="71"/>
      <c r="J692" s="118"/>
      <c r="K692" s="118"/>
      <c r="L692" s="118"/>
      <c r="M692" s="118"/>
      <c r="N692" s="118"/>
      <c r="O692" s="118"/>
      <c r="P692" s="118"/>
      <c r="Q692" s="118"/>
      <c r="R692" s="118"/>
      <c r="S692" s="118"/>
      <c r="T692" s="118"/>
      <c r="U692" s="118"/>
      <c r="V692" s="118"/>
      <c r="W692" s="118"/>
      <c r="X692" s="118"/>
      <c r="Y692" s="118"/>
      <c r="Z692" s="118"/>
      <c r="AA692" s="118"/>
      <c r="AB692" s="118"/>
      <c r="AC692" s="118"/>
      <c r="AD692" s="118"/>
      <c r="AE692" s="118"/>
      <c r="AF692" s="118"/>
      <c r="AG692" s="118"/>
      <c r="AH692" s="118"/>
      <c r="AI692" s="118"/>
      <c r="AJ692" s="118"/>
      <c r="AK692" s="118"/>
      <c r="AL692" s="118"/>
      <c r="AM692" s="118"/>
      <c r="AN692" s="118"/>
      <c r="AO692" s="118"/>
      <c r="AP692" s="118"/>
      <c r="AQ692" s="118"/>
      <c r="AR692" s="118"/>
      <c r="AS692" s="118"/>
      <c r="AT692" s="118"/>
      <c r="AU692" s="118"/>
      <c r="AV692" s="71"/>
      <c r="AW692" s="71"/>
      <c r="AX692" s="71"/>
      <c r="AY692" s="71"/>
      <c r="AZ692" s="71"/>
      <c r="BA692" s="71"/>
      <c r="BB692" s="71"/>
      <c r="BC692" s="111"/>
      <c r="BD692" s="109"/>
      <c r="BE692" s="108"/>
      <c r="BF692" s="112"/>
      <c r="BG692" s="71"/>
      <c r="BH692" s="71"/>
      <c r="BI692" s="113"/>
      <c r="BJ692" s="113"/>
      <c r="BK692" s="107"/>
      <c r="BL692" s="71"/>
      <c r="BM692" s="71"/>
      <c r="BN692" s="71"/>
      <c r="BO692" s="118"/>
      <c r="BP692" s="118"/>
    </row>
    <row r="693" spans="1:68" ht="10.5" hidden="1" customHeight="1">
      <c r="A693" s="71"/>
      <c r="B693" s="2"/>
      <c r="C693" s="155"/>
      <c r="D693" s="155"/>
      <c r="E693" s="71"/>
      <c r="F693" s="71"/>
      <c r="G693" s="71"/>
      <c r="H693" s="71"/>
      <c r="I693" s="71"/>
      <c r="J693" s="118"/>
      <c r="K693" s="118"/>
      <c r="L693" s="118"/>
      <c r="M693" s="118"/>
      <c r="N693" s="118"/>
      <c r="O693" s="118"/>
      <c r="P693" s="118"/>
      <c r="Q693" s="118"/>
      <c r="R693" s="118"/>
      <c r="S693" s="118"/>
      <c r="T693" s="118"/>
      <c r="U693" s="118"/>
      <c r="V693" s="118"/>
      <c r="W693" s="118"/>
      <c r="X693" s="118"/>
      <c r="Y693" s="118"/>
      <c r="Z693" s="118"/>
      <c r="AA693" s="118"/>
      <c r="AB693" s="118"/>
      <c r="AC693" s="118"/>
      <c r="AD693" s="118"/>
      <c r="AE693" s="118"/>
      <c r="AF693" s="118"/>
      <c r="AG693" s="118"/>
      <c r="AH693" s="118"/>
      <c r="AI693" s="118"/>
      <c r="AJ693" s="118"/>
      <c r="AK693" s="118"/>
      <c r="AL693" s="118"/>
      <c r="AM693" s="118"/>
      <c r="AN693" s="118"/>
      <c r="AO693" s="118"/>
      <c r="AP693" s="118"/>
      <c r="AQ693" s="118"/>
      <c r="AR693" s="118"/>
      <c r="AS693" s="118"/>
      <c r="AT693" s="118"/>
      <c r="AU693" s="118"/>
      <c r="AV693" s="71"/>
      <c r="AW693" s="71"/>
      <c r="AX693" s="71"/>
      <c r="AY693" s="71"/>
      <c r="AZ693" s="71"/>
      <c r="BA693" s="71"/>
      <c r="BB693" s="71"/>
      <c r="BC693" s="111"/>
      <c r="BD693" s="109"/>
      <c r="BE693" s="108"/>
      <c r="BF693" s="112"/>
      <c r="BG693" s="71"/>
      <c r="BH693" s="71"/>
      <c r="BI693" s="113"/>
      <c r="BJ693" s="113"/>
      <c r="BK693" s="107"/>
      <c r="BL693" s="71"/>
      <c r="BM693" s="71"/>
      <c r="BN693" s="71"/>
      <c r="BO693" s="118"/>
      <c r="BP693" s="118"/>
    </row>
    <row r="694" spans="1:68" ht="10.5" hidden="1" customHeight="1">
      <c r="A694" s="71"/>
      <c r="B694" s="2"/>
      <c r="C694" s="155"/>
      <c r="D694" s="155"/>
      <c r="E694" s="72"/>
      <c r="F694" s="71"/>
      <c r="G694" s="71"/>
      <c r="H694" s="71"/>
      <c r="I694" s="71"/>
      <c r="J694" s="118"/>
      <c r="K694" s="118"/>
      <c r="L694" s="118"/>
      <c r="M694" s="118"/>
      <c r="N694" s="118"/>
      <c r="O694" s="118"/>
      <c r="P694" s="118"/>
      <c r="Q694" s="118"/>
      <c r="R694" s="118"/>
      <c r="S694" s="118"/>
      <c r="T694" s="118"/>
      <c r="U694" s="118"/>
      <c r="V694" s="118"/>
      <c r="W694" s="118"/>
      <c r="X694" s="118"/>
      <c r="Y694" s="118"/>
      <c r="Z694" s="118"/>
      <c r="AA694" s="118"/>
      <c r="AB694" s="118"/>
      <c r="AC694" s="118"/>
      <c r="AD694" s="118"/>
      <c r="AE694" s="118"/>
      <c r="AF694" s="118"/>
      <c r="AG694" s="118"/>
      <c r="AH694" s="118"/>
      <c r="AI694" s="118"/>
      <c r="AJ694" s="118"/>
      <c r="AK694" s="118"/>
      <c r="AL694" s="118"/>
      <c r="AM694" s="118"/>
      <c r="AN694" s="118"/>
      <c r="AO694" s="118"/>
      <c r="AP694" s="118"/>
      <c r="AQ694" s="118"/>
      <c r="AR694" s="118"/>
      <c r="AS694" s="118"/>
      <c r="AT694" s="118"/>
      <c r="AU694" s="118"/>
      <c r="AV694" s="71"/>
      <c r="AW694" s="71"/>
      <c r="AX694" s="71"/>
      <c r="AY694" s="71"/>
      <c r="AZ694" s="71"/>
      <c r="BA694" s="71"/>
      <c r="BB694" s="71"/>
      <c r="BC694" s="111"/>
      <c r="BD694" s="109"/>
      <c r="BE694" s="108"/>
      <c r="BF694" s="112"/>
      <c r="BG694" s="71"/>
      <c r="BH694" s="71"/>
      <c r="BI694" s="113"/>
      <c r="BJ694" s="113"/>
      <c r="BK694" s="107"/>
      <c r="BL694" s="71"/>
      <c r="BM694" s="71"/>
      <c r="BN694" s="71"/>
      <c r="BO694" s="118"/>
      <c r="BP694" s="118"/>
    </row>
    <row r="695" spans="1:68" ht="10.5" hidden="1" customHeight="1">
      <c r="A695" s="71"/>
      <c r="B695" s="2"/>
      <c r="C695" s="155"/>
      <c r="D695" s="155"/>
      <c r="E695" s="72"/>
      <c r="F695" s="71"/>
      <c r="G695" s="71"/>
      <c r="H695" s="71"/>
      <c r="I695" s="71"/>
      <c r="J695" s="118"/>
      <c r="K695" s="118"/>
      <c r="L695" s="118"/>
      <c r="M695" s="118"/>
      <c r="N695" s="118"/>
      <c r="O695" s="118"/>
      <c r="P695" s="118"/>
      <c r="Q695" s="118"/>
      <c r="R695" s="118"/>
      <c r="S695" s="118"/>
      <c r="T695" s="118"/>
      <c r="U695" s="118"/>
      <c r="V695" s="118"/>
      <c r="W695" s="118"/>
      <c r="X695" s="118"/>
      <c r="Y695" s="118"/>
      <c r="Z695" s="118"/>
      <c r="AA695" s="118"/>
      <c r="AB695" s="118"/>
      <c r="AC695" s="118"/>
      <c r="AD695" s="118"/>
      <c r="AE695" s="118"/>
      <c r="AF695" s="118"/>
      <c r="AG695" s="118"/>
      <c r="AH695" s="118"/>
      <c r="AI695" s="118"/>
      <c r="AJ695" s="118"/>
      <c r="AK695" s="118"/>
      <c r="AL695" s="118"/>
      <c r="AM695" s="118"/>
      <c r="AN695" s="118"/>
      <c r="AO695" s="118"/>
      <c r="AP695" s="118"/>
      <c r="AQ695" s="118"/>
      <c r="AR695" s="118"/>
      <c r="AS695" s="118"/>
      <c r="AT695" s="118"/>
      <c r="AU695" s="118"/>
      <c r="AV695" s="71"/>
      <c r="AW695" s="71"/>
      <c r="AX695" s="71"/>
      <c r="AY695" s="71"/>
      <c r="AZ695" s="71"/>
      <c r="BA695" s="71"/>
      <c r="BB695" s="71"/>
      <c r="BC695" s="111"/>
      <c r="BD695" s="109"/>
      <c r="BE695" s="108"/>
      <c r="BF695" s="112"/>
      <c r="BG695" s="71"/>
      <c r="BH695" s="71"/>
      <c r="BI695" s="113"/>
      <c r="BJ695" s="113"/>
      <c r="BK695" s="107"/>
      <c r="BL695" s="71"/>
      <c r="BM695" s="71"/>
      <c r="BN695" s="71"/>
      <c r="BO695" s="118"/>
      <c r="BP695" s="118"/>
    </row>
    <row r="696" spans="1:68" ht="10.5" hidden="1" customHeight="1">
      <c r="A696" s="71"/>
      <c r="B696" s="2"/>
      <c r="C696" s="155"/>
      <c r="D696" s="155"/>
      <c r="E696" s="72"/>
      <c r="F696" s="71"/>
      <c r="G696" s="71"/>
      <c r="H696" s="71"/>
      <c r="I696" s="71"/>
      <c r="J696" s="118"/>
      <c r="K696" s="118"/>
      <c r="L696" s="118"/>
      <c r="M696" s="118"/>
      <c r="N696" s="118"/>
      <c r="O696" s="118"/>
      <c r="P696" s="118"/>
      <c r="Q696" s="118"/>
      <c r="R696" s="118"/>
      <c r="S696" s="118"/>
      <c r="T696" s="118"/>
      <c r="U696" s="118"/>
      <c r="V696" s="118"/>
      <c r="W696" s="118"/>
      <c r="X696" s="118"/>
      <c r="Y696" s="118"/>
      <c r="Z696" s="118"/>
      <c r="AA696" s="118"/>
      <c r="AB696" s="118"/>
      <c r="AC696" s="118"/>
      <c r="AD696" s="118"/>
      <c r="AE696" s="118"/>
      <c r="AF696" s="118"/>
      <c r="AG696" s="118"/>
      <c r="AH696" s="118"/>
      <c r="AI696" s="142"/>
      <c r="AJ696" s="142"/>
      <c r="AK696" s="142"/>
      <c r="AL696" s="142"/>
      <c r="AM696" s="142"/>
      <c r="AN696" s="142"/>
      <c r="AO696" s="142"/>
      <c r="AP696" s="142"/>
      <c r="AQ696" s="142"/>
      <c r="AR696" s="142"/>
      <c r="AS696" s="142"/>
      <c r="AT696" s="118"/>
      <c r="AU696" s="118"/>
      <c r="AV696" s="71"/>
      <c r="AW696" s="71"/>
      <c r="AX696" s="71"/>
      <c r="AY696" s="71"/>
      <c r="AZ696" s="71"/>
      <c r="BA696" s="71"/>
      <c r="BB696" s="71"/>
      <c r="BC696" s="111"/>
      <c r="BD696" s="109"/>
      <c r="BE696" s="108"/>
      <c r="BF696" s="112"/>
      <c r="BG696" s="71"/>
      <c r="BH696" s="71"/>
      <c r="BI696" s="113"/>
      <c r="BJ696" s="113"/>
      <c r="BK696" s="107"/>
      <c r="BL696" s="71"/>
      <c r="BM696" s="71"/>
      <c r="BN696" s="71"/>
      <c r="BO696" s="118"/>
      <c r="BP696" s="142"/>
    </row>
    <row r="697" spans="1:68" ht="10.5" hidden="1" customHeight="1">
      <c r="A697" s="71"/>
      <c r="B697" s="2"/>
      <c r="C697" s="155"/>
      <c r="D697" s="155"/>
      <c r="E697" s="72"/>
      <c r="F697" s="71"/>
      <c r="G697" s="71"/>
      <c r="H697" s="71"/>
      <c r="I697" s="71"/>
      <c r="J697" s="118"/>
      <c r="K697" s="118"/>
      <c r="L697" s="118"/>
      <c r="M697" s="118"/>
      <c r="N697" s="118"/>
      <c r="O697" s="118"/>
      <c r="P697" s="118"/>
      <c r="Q697" s="118"/>
      <c r="R697" s="118"/>
      <c r="S697" s="118"/>
      <c r="T697" s="118"/>
      <c r="U697" s="118"/>
      <c r="V697" s="118"/>
      <c r="W697" s="118"/>
      <c r="X697" s="118"/>
      <c r="Y697" s="118"/>
      <c r="Z697" s="118"/>
      <c r="AA697" s="118"/>
      <c r="AB697" s="118"/>
      <c r="AC697" s="118"/>
      <c r="AD697" s="118"/>
      <c r="AE697" s="118"/>
      <c r="AF697" s="118"/>
      <c r="AG697" s="118"/>
      <c r="AH697" s="118"/>
      <c r="AI697" s="142"/>
      <c r="AJ697" s="142"/>
      <c r="AK697" s="142"/>
      <c r="AL697" s="142"/>
      <c r="AM697" s="142"/>
      <c r="AN697" s="142"/>
      <c r="AO697" s="142"/>
      <c r="AP697" s="142"/>
      <c r="AQ697" s="142"/>
      <c r="AR697" s="142"/>
      <c r="AS697" s="142"/>
      <c r="AT697" s="118"/>
      <c r="AU697" s="118"/>
      <c r="AV697" s="71"/>
      <c r="AW697" s="71"/>
      <c r="AX697" s="71"/>
      <c r="AY697" s="71"/>
      <c r="AZ697" s="71"/>
      <c r="BA697" s="71"/>
      <c r="BB697" s="71"/>
      <c r="BC697" s="111"/>
      <c r="BD697" s="109"/>
      <c r="BE697" s="108"/>
      <c r="BF697" s="112"/>
      <c r="BG697" s="71"/>
      <c r="BH697" s="71"/>
      <c r="BI697" s="113"/>
      <c r="BJ697" s="113"/>
      <c r="BK697" s="107"/>
      <c r="BL697" s="71"/>
      <c r="BM697" s="71"/>
      <c r="BN697" s="71"/>
      <c r="BO697" s="118"/>
      <c r="BP697" s="142"/>
    </row>
    <row r="698" spans="1:68" ht="10.5" hidden="1" customHeight="1">
      <c r="A698" s="71"/>
      <c r="B698" s="2"/>
      <c r="C698" s="155"/>
      <c r="D698" s="155"/>
      <c r="E698" s="72"/>
      <c r="F698" s="71"/>
      <c r="G698" s="71"/>
      <c r="H698" s="71"/>
      <c r="I698" s="71"/>
      <c r="J698" s="118"/>
      <c r="K698" s="118"/>
      <c r="L698" s="118"/>
      <c r="M698" s="118"/>
      <c r="N698" s="118"/>
      <c r="O698" s="118"/>
      <c r="P698" s="118"/>
      <c r="Q698" s="118"/>
      <c r="R698" s="118"/>
      <c r="S698" s="118"/>
      <c r="T698" s="118"/>
      <c r="U698" s="118"/>
      <c r="V698" s="118"/>
      <c r="W698" s="118"/>
      <c r="X698" s="118"/>
      <c r="Y698" s="118"/>
      <c r="Z698" s="118"/>
      <c r="AA698" s="118"/>
      <c r="AB698" s="118"/>
      <c r="AC698" s="118"/>
      <c r="AD698" s="118"/>
      <c r="AE698" s="118"/>
      <c r="AF698" s="118"/>
      <c r="AG698" s="118"/>
      <c r="AH698" s="118"/>
      <c r="AI698" s="142"/>
      <c r="AJ698" s="142"/>
      <c r="AK698" s="142"/>
      <c r="AL698" s="142"/>
      <c r="AM698" s="142"/>
      <c r="AN698" s="142"/>
      <c r="AO698" s="142"/>
      <c r="AP698" s="142"/>
      <c r="AQ698" s="142"/>
      <c r="AR698" s="142"/>
      <c r="AS698" s="142"/>
      <c r="AT698" s="118"/>
      <c r="AU698" s="118"/>
      <c r="AV698" s="71"/>
      <c r="AW698" s="71"/>
      <c r="AX698" s="71"/>
      <c r="AY698" s="71"/>
      <c r="AZ698" s="71"/>
      <c r="BA698" s="71"/>
      <c r="BB698" s="71"/>
      <c r="BC698" s="111"/>
      <c r="BD698" s="109"/>
      <c r="BE698" s="108"/>
      <c r="BF698" s="112"/>
      <c r="BG698" s="71"/>
      <c r="BH698" s="71"/>
      <c r="BI698" s="113"/>
      <c r="BJ698" s="113"/>
      <c r="BK698" s="107"/>
      <c r="BL698" s="71"/>
      <c r="BM698" s="71"/>
      <c r="BN698" s="71"/>
      <c r="BO698" s="118"/>
      <c r="BP698" s="142"/>
    </row>
    <row r="699" spans="1:68" ht="10.5" hidden="1" customHeight="1">
      <c r="A699" s="71"/>
      <c r="B699" s="2"/>
      <c r="C699" s="155"/>
      <c r="D699" s="155"/>
      <c r="E699" s="72"/>
      <c r="F699" s="71"/>
      <c r="G699" s="71"/>
      <c r="H699" s="71"/>
      <c r="I699" s="71"/>
      <c r="J699" s="118"/>
      <c r="K699" s="118"/>
      <c r="L699" s="118"/>
      <c r="M699" s="118"/>
      <c r="N699" s="118"/>
      <c r="O699" s="118"/>
      <c r="P699" s="118"/>
      <c r="Q699" s="118"/>
      <c r="R699" s="118"/>
      <c r="S699" s="118"/>
      <c r="T699" s="118"/>
      <c r="U699" s="118"/>
      <c r="V699" s="118"/>
      <c r="W699" s="118"/>
      <c r="X699" s="118"/>
      <c r="Y699" s="118"/>
      <c r="Z699" s="118"/>
      <c r="AA699" s="118"/>
      <c r="AB699" s="118"/>
      <c r="AC699" s="118"/>
      <c r="AD699" s="118"/>
      <c r="AE699" s="118"/>
      <c r="AF699" s="118"/>
      <c r="AG699" s="118"/>
      <c r="AH699" s="118"/>
      <c r="AI699" s="142"/>
      <c r="AJ699" s="142"/>
      <c r="AK699" s="142"/>
      <c r="AL699" s="142"/>
      <c r="AM699" s="142"/>
      <c r="AN699" s="142"/>
      <c r="AO699" s="142"/>
      <c r="AP699" s="142"/>
      <c r="AQ699" s="142"/>
      <c r="AR699" s="142"/>
      <c r="AS699" s="142"/>
      <c r="AT699" s="118"/>
      <c r="AU699" s="118"/>
      <c r="AV699" s="71"/>
      <c r="AW699" s="71"/>
      <c r="AX699" s="71"/>
      <c r="AY699" s="71"/>
      <c r="AZ699" s="71"/>
      <c r="BA699" s="71"/>
      <c r="BB699" s="71"/>
      <c r="BC699" s="111"/>
      <c r="BD699" s="109"/>
      <c r="BE699" s="108"/>
      <c r="BF699" s="112"/>
      <c r="BG699" s="71"/>
      <c r="BH699" s="71"/>
      <c r="BI699" s="113"/>
      <c r="BJ699" s="113"/>
      <c r="BK699" s="107"/>
      <c r="BL699" s="71"/>
      <c r="BM699" s="71"/>
      <c r="BN699" s="71"/>
      <c r="BO699" s="118"/>
      <c r="BP699" s="142"/>
    </row>
    <row r="700" spans="1:68" ht="10.5" hidden="1" customHeight="1">
      <c r="A700" s="71"/>
      <c r="B700" s="2"/>
      <c r="C700" s="155"/>
      <c r="D700" s="155"/>
      <c r="E700" s="72"/>
      <c r="F700" s="71"/>
      <c r="G700" s="71"/>
      <c r="H700" s="71"/>
      <c r="I700" s="71"/>
      <c r="J700" s="118"/>
      <c r="K700" s="118"/>
      <c r="L700" s="118"/>
      <c r="M700" s="118"/>
      <c r="N700" s="118"/>
      <c r="O700" s="118"/>
      <c r="P700" s="118"/>
      <c r="Q700" s="118"/>
      <c r="R700" s="118"/>
      <c r="S700" s="118"/>
      <c r="T700" s="118"/>
      <c r="U700" s="118"/>
      <c r="V700" s="118"/>
      <c r="W700" s="118"/>
      <c r="X700" s="118"/>
      <c r="Y700" s="118"/>
      <c r="Z700" s="118"/>
      <c r="AA700" s="118"/>
      <c r="AB700" s="118"/>
      <c r="AC700" s="118"/>
      <c r="AD700" s="118"/>
      <c r="AE700" s="118"/>
      <c r="AF700" s="118"/>
      <c r="AG700" s="118"/>
      <c r="AH700" s="118"/>
      <c r="AI700" s="254"/>
      <c r="AJ700" s="254"/>
      <c r="AK700" s="254"/>
      <c r="AL700" s="254"/>
      <c r="AM700" s="254"/>
      <c r="AN700" s="254"/>
      <c r="AO700" s="254"/>
      <c r="AP700" s="254"/>
      <c r="AQ700" s="254"/>
      <c r="AR700" s="254"/>
      <c r="AS700" s="254"/>
      <c r="AT700" s="118"/>
      <c r="AU700" s="118"/>
      <c r="AV700" s="71"/>
      <c r="AW700" s="71"/>
      <c r="AX700" s="71"/>
      <c r="AY700" s="71"/>
      <c r="AZ700" s="71"/>
      <c r="BA700" s="71"/>
      <c r="BB700" s="71"/>
      <c r="BC700" s="111"/>
      <c r="BD700" s="109"/>
      <c r="BE700" s="108"/>
      <c r="BF700" s="112"/>
      <c r="BG700" s="71"/>
      <c r="BH700" s="71"/>
      <c r="BI700" s="113"/>
      <c r="BJ700" s="113"/>
      <c r="BK700" s="107"/>
      <c r="BL700" s="71"/>
      <c r="BM700" s="71"/>
      <c r="BN700" s="71"/>
      <c r="BO700" s="118"/>
      <c r="BP700" s="254"/>
    </row>
    <row r="701" spans="1:68" ht="10.5" hidden="1" customHeight="1">
      <c r="A701" s="71"/>
      <c r="B701" s="2"/>
      <c r="C701" s="71"/>
      <c r="D701" s="71"/>
      <c r="E701" s="72"/>
      <c r="F701" s="71"/>
      <c r="G701" s="71"/>
      <c r="H701" s="71"/>
      <c r="I701" s="71"/>
      <c r="J701" s="118"/>
      <c r="K701" s="118"/>
      <c r="L701" s="118"/>
      <c r="M701" s="118"/>
      <c r="N701" s="118"/>
      <c r="O701" s="118"/>
      <c r="P701" s="118"/>
      <c r="Q701" s="118"/>
      <c r="R701" s="118"/>
      <c r="S701" s="118"/>
      <c r="T701" s="118"/>
      <c r="U701" s="118"/>
      <c r="V701" s="118"/>
      <c r="W701" s="118"/>
      <c r="X701" s="118"/>
      <c r="Y701" s="118"/>
      <c r="Z701" s="118"/>
      <c r="AA701" s="118"/>
      <c r="AB701" s="118"/>
      <c r="AC701" s="118"/>
      <c r="AD701" s="118"/>
      <c r="AE701" s="118"/>
      <c r="AF701" s="118"/>
      <c r="AG701" s="118"/>
      <c r="AH701" s="118"/>
      <c r="AI701" s="118"/>
      <c r="AJ701" s="118"/>
      <c r="AK701" s="118"/>
      <c r="AL701" s="118"/>
      <c r="AM701" s="118"/>
      <c r="AN701" s="118"/>
      <c r="AO701" s="118"/>
      <c r="AP701" s="118"/>
      <c r="AQ701" s="118"/>
      <c r="AR701" s="118"/>
      <c r="AS701" s="118"/>
      <c r="AT701" s="118"/>
      <c r="AU701" s="118"/>
      <c r="AV701" s="71"/>
      <c r="AW701" s="71"/>
      <c r="AX701" s="71"/>
      <c r="AY701" s="71"/>
      <c r="AZ701" s="71"/>
      <c r="BA701" s="71"/>
      <c r="BB701" s="71"/>
      <c r="BC701" s="111"/>
      <c r="BD701" s="109"/>
      <c r="BE701" s="108"/>
      <c r="BF701" s="112"/>
      <c r="BG701" s="71"/>
      <c r="BH701" s="71"/>
      <c r="BI701" s="113"/>
      <c r="BJ701" s="113"/>
      <c r="BK701" s="107"/>
      <c r="BL701" s="71"/>
      <c r="BM701" s="71"/>
      <c r="BN701" s="71"/>
      <c r="BO701" s="118"/>
      <c r="BP701" s="118"/>
    </row>
    <row r="702" spans="1:68" ht="10.5" hidden="1" customHeight="1">
      <c r="A702" s="71"/>
      <c r="B702" s="2"/>
      <c r="C702" s="71"/>
      <c r="D702" s="71"/>
      <c r="E702" s="72"/>
      <c r="F702" s="71"/>
      <c r="G702" s="71"/>
      <c r="H702" s="71"/>
      <c r="I702" s="71"/>
      <c r="J702" s="118"/>
      <c r="K702" s="118"/>
      <c r="L702" s="118"/>
      <c r="M702" s="118"/>
      <c r="N702" s="118"/>
      <c r="O702" s="118"/>
      <c r="P702" s="118"/>
      <c r="Q702" s="118"/>
      <c r="R702" s="118"/>
      <c r="S702" s="118"/>
      <c r="T702" s="118"/>
      <c r="U702" s="118"/>
      <c r="V702" s="118"/>
      <c r="W702" s="118"/>
      <c r="X702" s="118"/>
      <c r="Y702" s="118"/>
      <c r="Z702" s="118"/>
      <c r="AA702" s="118"/>
      <c r="AB702" s="118"/>
      <c r="AC702" s="118"/>
      <c r="AD702" s="118"/>
      <c r="AE702" s="118"/>
      <c r="AF702" s="118"/>
      <c r="AG702" s="118"/>
      <c r="AH702" s="118"/>
      <c r="AI702" s="118"/>
      <c r="AJ702" s="118"/>
      <c r="AK702" s="118"/>
      <c r="AL702" s="118"/>
      <c r="AM702" s="118"/>
      <c r="AN702" s="118"/>
      <c r="AO702" s="118"/>
      <c r="AP702" s="118"/>
      <c r="AQ702" s="118"/>
      <c r="AR702" s="118"/>
      <c r="AS702" s="118"/>
      <c r="AT702" s="118"/>
      <c r="AU702" s="118"/>
      <c r="AV702" s="71"/>
      <c r="AW702" s="71"/>
      <c r="AX702" s="71"/>
      <c r="AY702" s="71"/>
      <c r="AZ702" s="71"/>
      <c r="BA702" s="71"/>
      <c r="BB702" s="71"/>
      <c r="BC702" s="111"/>
      <c r="BD702" s="109"/>
      <c r="BE702" s="108"/>
      <c r="BF702" s="112"/>
      <c r="BG702" s="71"/>
      <c r="BH702" s="71"/>
      <c r="BI702" s="113"/>
      <c r="BJ702" s="113"/>
      <c r="BK702" s="107"/>
      <c r="BL702" s="71"/>
      <c r="BM702" s="71"/>
      <c r="BN702" s="71"/>
      <c r="BO702" s="118"/>
      <c r="BP702" s="118"/>
    </row>
    <row r="703" spans="1:68" ht="15.75" customHeight="1">
      <c r="A703" s="102" t="s">
        <v>690</v>
      </c>
      <c r="B703" s="103"/>
      <c r="C703" s="104"/>
      <c r="D703" s="104"/>
      <c r="E703" s="105"/>
      <c r="F703" s="139"/>
      <c r="G703" s="139"/>
      <c r="H703" s="139"/>
      <c r="I703" s="139"/>
      <c r="J703" s="140"/>
      <c r="K703" s="140"/>
      <c r="L703" s="140"/>
      <c r="M703" s="140"/>
      <c r="N703" s="140"/>
      <c r="O703" s="140"/>
      <c r="P703" s="140"/>
      <c r="Q703" s="140"/>
      <c r="R703" s="140"/>
      <c r="S703" s="140"/>
      <c r="T703" s="140"/>
      <c r="U703" s="140"/>
      <c r="V703" s="140"/>
      <c r="W703" s="140"/>
      <c r="X703" s="140"/>
      <c r="Y703" s="140"/>
      <c r="Z703" s="140"/>
      <c r="AA703" s="140"/>
      <c r="AB703" s="140"/>
      <c r="AC703" s="140"/>
      <c r="AD703" s="140"/>
      <c r="AE703" s="140"/>
      <c r="AF703" s="140"/>
      <c r="AG703" s="140"/>
      <c r="AH703" s="140"/>
      <c r="AI703" s="141"/>
      <c r="AJ703" s="141"/>
      <c r="AK703" s="141"/>
      <c r="AL703" s="141"/>
      <c r="AM703" s="141"/>
      <c r="AN703" s="141"/>
      <c r="AO703" s="141"/>
      <c r="AP703" s="141"/>
      <c r="AQ703" s="141"/>
      <c r="AR703" s="141"/>
      <c r="AS703" s="141"/>
      <c r="AT703" s="118"/>
      <c r="AU703" s="118"/>
      <c r="AV703" s="71"/>
      <c r="AW703" s="71"/>
      <c r="AX703" s="71"/>
      <c r="AY703" s="71"/>
      <c r="AZ703" s="71"/>
      <c r="BA703" s="71"/>
      <c r="BB703" s="71"/>
      <c r="BC703" s="111"/>
      <c r="BD703" s="164"/>
      <c r="BE703" s="108"/>
      <c r="BF703" s="112"/>
      <c r="BG703" s="71"/>
      <c r="BH703" s="71"/>
      <c r="BI703" s="113"/>
      <c r="BJ703" s="113"/>
      <c r="BK703" s="107"/>
      <c r="BL703" s="71"/>
      <c r="BM703" s="71"/>
      <c r="BN703" s="71"/>
      <c r="BO703" s="140"/>
      <c r="BP703" s="141"/>
    </row>
    <row r="704" spans="1:68" ht="12.75" customHeight="1">
      <c r="A704" s="108"/>
      <c r="B704" s="109"/>
      <c r="C704" s="108"/>
      <c r="D704" s="108"/>
      <c r="E704" s="110"/>
      <c r="F704" s="71"/>
      <c r="G704" s="71"/>
      <c r="H704" s="71"/>
      <c r="I704" s="71"/>
      <c r="J704" s="118"/>
      <c r="K704" s="118"/>
      <c r="L704" s="118"/>
      <c r="M704" s="118"/>
      <c r="N704" s="118"/>
      <c r="O704" s="118"/>
      <c r="P704" s="118"/>
      <c r="Q704" s="118"/>
      <c r="R704" s="118"/>
      <c r="S704" s="118"/>
      <c r="T704" s="118"/>
      <c r="U704" s="118"/>
      <c r="V704" s="118"/>
      <c r="W704" s="118"/>
      <c r="X704" s="118"/>
      <c r="Y704" s="118"/>
      <c r="Z704" s="118"/>
      <c r="AA704" s="118"/>
      <c r="AB704" s="118"/>
      <c r="AC704" s="118"/>
      <c r="AD704" s="118"/>
      <c r="AE704" s="118"/>
      <c r="AF704" s="118"/>
      <c r="AG704" s="118"/>
      <c r="AH704" s="118"/>
      <c r="AI704" s="118"/>
      <c r="AJ704" s="118"/>
      <c r="AK704" s="118"/>
      <c r="AL704" s="118"/>
      <c r="AM704" s="118"/>
      <c r="AN704" s="118"/>
      <c r="AO704" s="118"/>
      <c r="AP704" s="118"/>
      <c r="AQ704" s="118"/>
      <c r="AR704" s="118"/>
      <c r="AS704" s="118"/>
      <c r="AT704" s="118"/>
      <c r="AU704" s="118"/>
      <c r="AV704" s="71"/>
      <c r="AW704" s="71"/>
      <c r="AX704" s="71"/>
      <c r="AY704" s="71"/>
      <c r="AZ704" s="71"/>
      <c r="BA704" s="71"/>
      <c r="BB704" s="71"/>
      <c r="BC704" s="111"/>
      <c r="BD704" s="109"/>
      <c r="BE704" s="108"/>
      <c r="BF704" s="112"/>
      <c r="BG704" s="71"/>
      <c r="BH704" s="71"/>
      <c r="BI704" s="113"/>
      <c r="BJ704" s="113"/>
      <c r="BK704" s="107"/>
      <c r="BL704" s="71"/>
      <c r="BM704" s="71"/>
      <c r="BN704" s="71"/>
      <c r="BO704" s="118"/>
      <c r="BP704" s="118"/>
    </row>
    <row r="705" spans="1:68" ht="12.75" customHeight="1">
      <c r="A705" s="108"/>
      <c r="B705" s="109">
        <v>421000</v>
      </c>
      <c r="C705" s="108" t="s">
        <v>691</v>
      </c>
      <c r="D705" s="108" t="s">
        <v>692</v>
      </c>
      <c r="E705" s="110"/>
      <c r="F705" s="71"/>
      <c r="G705" s="71"/>
      <c r="H705" s="71"/>
      <c r="I705" s="146"/>
      <c r="J705" s="142">
        <v>0</v>
      </c>
      <c r="K705" s="142">
        <v>0</v>
      </c>
      <c r="L705" s="142">
        <v>0</v>
      </c>
      <c r="M705" s="142">
        <v>0</v>
      </c>
      <c r="N705" s="142">
        <v>0</v>
      </c>
      <c r="O705" s="142">
        <v>0</v>
      </c>
      <c r="P705" s="142">
        <v>0</v>
      </c>
      <c r="Q705" s="142">
        <v>0</v>
      </c>
      <c r="R705" s="142">
        <v>0</v>
      </c>
      <c r="S705" s="142">
        <v>0</v>
      </c>
      <c r="T705" s="142">
        <v>0</v>
      </c>
      <c r="U705" s="142">
        <v>0</v>
      </c>
      <c r="V705" s="142">
        <v>0</v>
      </c>
      <c r="W705" s="142">
        <v>0</v>
      </c>
      <c r="X705" s="142">
        <v>0</v>
      </c>
      <c r="Y705" s="142">
        <v>0</v>
      </c>
      <c r="Z705" s="142">
        <v>0</v>
      </c>
      <c r="AA705" s="142">
        <v>0</v>
      </c>
      <c r="AB705" s="142">
        <v>0</v>
      </c>
      <c r="AC705" s="142">
        <v>0</v>
      </c>
      <c r="AD705" s="142">
        <v>0</v>
      </c>
      <c r="AE705" s="142">
        <v>0</v>
      </c>
      <c r="AF705" s="142">
        <v>0</v>
      </c>
      <c r="AG705" s="142">
        <v>0</v>
      </c>
      <c r="AH705" s="142">
        <v>0</v>
      </c>
      <c r="AI705" s="127">
        <v>0</v>
      </c>
      <c r="AJ705" s="127">
        <v>0</v>
      </c>
      <c r="AK705" s="127">
        <v>0</v>
      </c>
      <c r="AL705" s="127">
        <v>0</v>
      </c>
      <c r="AM705" s="127">
        <v>0</v>
      </c>
      <c r="AN705" s="127">
        <v>0</v>
      </c>
      <c r="AO705" s="127">
        <v>0</v>
      </c>
      <c r="AP705" s="127">
        <v>0</v>
      </c>
      <c r="AQ705" s="127">
        <v>0</v>
      </c>
      <c r="AR705" s="127">
        <v>0</v>
      </c>
      <c r="AS705" s="127">
        <v>0</v>
      </c>
      <c r="AT705" s="118"/>
      <c r="AU705" s="118"/>
      <c r="AV705" s="71"/>
      <c r="AW705" s="71"/>
      <c r="AX705" s="71"/>
      <c r="AY705" s="71"/>
      <c r="AZ705" s="71"/>
      <c r="BA705" s="71"/>
      <c r="BB705" s="71"/>
      <c r="BC705" s="111"/>
      <c r="BD705" s="109">
        <v>421000</v>
      </c>
      <c r="BE705" s="108"/>
      <c r="BF705" s="112"/>
      <c r="BG705" s="71"/>
      <c r="BH705" s="71"/>
      <c r="BI705" s="113"/>
      <c r="BJ705" s="113"/>
      <c r="BK705" s="107"/>
      <c r="BL705" s="71"/>
      <c r="BM705" s="71"/>
      <c r="BN705" s="71"/>
      <c r="BO705" s="142"/>
      <c r="BP705" s="127"/>
    </row>
    <row r="706" spans="1:68" ht="12.75" customHeight="1">
      <c r="A706" s="108"/>
      <c r="B706" s="109">
        <v>421100</v>
      </c>
      <c r="C706" s="108" t="s">
        <v>693</v>
      </c>
      <c r="D706" s="108" t="s">
        <v>694</v>
      </c>
      <c r="E706" s="110"/>
      <c r="F706" s="71"/>
      <c r="G706" s="71"/>
      <c r="H706" s="71"/>
      <c r="I706" s="146"/>
      <c r="J706" s="142">
        <v>0</v>
      </c>
      <c r="K706" s="142">
        <v>0</v>
      </c>
      <c r="L706" s="142">
        <v>0</v>
      </c>
      <c r="M706" s="142">
        <v>0</v>
      </c>
      <c r="N706" s="142">
        <v>0</v>
      </c>
      <c r="O706" s="142">
        <v>0</v>
      </c>
      <c r="P706" s="142">
        <v>0</v>
      </c>
      <c r="Q706" s="142">
        <v>0</v>
      </c>
      <c r="R706" s="142">
        <v>0</v>
      </c>
      <c r="S706" s="142">
        <v>0</v>
      </c>
      <c r="T706" s="142">
        <v>0</v>
      </c>
      <c r="U706" s="142">
        <v>0</v>
      </c>
      <c r="V706" s="142">
        <v>0</v>
      </c>
      <c r="W706" s="142">
        <v>0</v>
      </c>
      <c r="X706" s="142">
        <v>0</v>
      </c>
      <c r="Y706" s="142">
        <v>0</v>
      </c>
      <c r="Z706" s="142">
        <v>0</v>
      </c>
      <c r="AA706" s="142">
        <v>0</v>
      </c>
      <c r="AB706" s="142">
        <v>0</v>
      </c>
      <c r="AC706" s="142">
        <v>0</v>
      </c>
      <c r="AD706" s="142">
        <v>0</v>
      </c>
      <c r="AE706" s="142">
        <v>0</v>
      </c>
      <c r="AF706" s="142">
        <v>0</v>
      </c>
      <c r="AG706" s="142">
        <v>0</v>
      </c>
      <c r="AH706" s="142">
        <v>0</v>
      </c>
      <c r="AI706" s="172">
        <v>0</v>
      </c>
      <c r="AJ706" s="172">
        <v>0</v>
      </c>
      <c r="AK706" s="172">
        <v>0</v>
      </c>
      <c r="AL706" s="172">
        <v>0</v>
      </c>
      <c r="AM706" s="172">
        <v>0</v>
      </c>
      <c r="AN706" s="172">
        <v>0</v>
      </c>
      <c r="AO706" s="172">
        <v>0</v>
      </c>
      <c r="AP706" s="172">
        <v>0</v>
      </c>
      <c r="AQ706" s="172">
        <v>0</v>
      </c>
      <c r="AR706" s="172">
        <v>0</v>
      </c>
      <c r="AS706" s="172">
        <v>0</v>
      </c>
      <c r="AT706" s="118"/>
      <c r="AU706" s="118"/>
      <c r="AV706" s="71"/>
      <c r="AW706" s="71"/>
      <c r="AX706" s="71"/>
      <c r="AY706" s="71"/>
      <c r="AZ706" s="71"/>
      <c r="BA706" s="71"/>
      <c r="BB706" s="71"/>
      <c r="BC706" s="111"/>
      <c r="BD706" s="109">
        <v>421100</v>
      </c>
      <c r="BE706" s="108"/>
      <c r="BF706" s="112"/>
      <c r="BG706" s="71"/>
      <c r="BH706" s="71"/>
      <c r="BI706" s="113"/>
      <c r="BJ706" s="113"/>
      <c r="BK706" s="107"/>
      <c r="BL706" s="71"/>
      <c r="BM706" s="71"/>
      <c r="BN706" s="71"/>
      <c r="BO706" s="142"/>
      <c r="BP706" s="172"/>
    </row>
    <row r="707" spans="1:68" ht="12.75" customHeight="1">
      <c r="A707" s="108"/>
      <c r="B707" s="109">
        <v>421200</v>
      </c>
      <c r="C707" s="108" t="s">
        <v>695</v>
      </c>
      <c r="D707" s="108" t="s">
        <v>696</v>
      </c>
      <c r="E707" s="110"/>
      <c r="F707" s="71"/>
      <c r="G707" s="71"/>
      <c r="H707" s="71"/>
      <c r="I707" s="146"/>
      <c r="J707" s="142">
        <v>0</v>
      </c>
      <c r="K707" s="142">
        <v>0</v>
      </c>
      <c r="L707" s="142">
        <v>0</v>
      </c>
      <c r="M707" s="142">
        <v>0</v>
      </c>
      <c r="N707" s="142">
        <v>0</v>
      </c>
      <c r="O707" s="142">
        <v>0</v>
      </c>
      <c r="P707" s="142">
        <v>0</v>
      </c>
      <c r="Q707" s="142">
        <v>250</v>
      </c>
      <c r="R707" s="142">
        <v>500</v>
      </c>
      <c r="S707" s="142">
        <v>600</v>
      </c>
      <c r="T707" s="142">
        <v>700</v>
      </c>
      <c r="U707" s="142">
        <v>500</v>
      </c>
      <c r="V707" s="142">
        <v>500</v>
      </c>
      <c r="W707" s="142">
        <v>500</v>
      </c>
      <c r="X707" s="142">
        <v>500</v>
      </c>
      <c r="Y707" s="142">
        <v>500</v>
      </c>
      <c r="Z707" s="142">
        <v>500</v>
      </c>
      <c r="AA707" s="142">
        <v>500</v>
      </c>
      <c r="AB707" s="142">
        <v>500</v>
      </c>
      <c r="AC707" s="142">
        <v>600</v>
      </c>
      <c r="AD707" s="142">
        <v>600</v>
      </c>
      <c r="AE707" s="142">
        <v>600</v>
      </c>
      <c r="AF707" s="142">
        <v>600</v>
      </c>
      <c r="AG707" s="142">
        <v>600</v>
      </c>
      <c r="AH707" s="142">
        <v>600</v>
      </c>
      <c r="AI707" s="127">
        <v>600</v>
      </c>
      <c r="AJ707" s="127">
        <v>600</v>
      </c>
      <c r="AK707" s="127">
        <v>600</v>
      </c>
      <c r="AL707" s="127">
        <v>600</v>
      </c>
      <c r="AM707" s="127">
        <v>600</v>
      </c>
      <c r="AN707" s="127">
        <v>600</v>
      </c>
      <c r="AO707" s="127">
        <v>600</v>
      </c>
      <c r="AP707" s="127">
        <v>600</v>
      </c>
      <c r="AQ707" s="127">
        <v>600</v>
      </c>
      <c r="AR707" s="127">
        <v>600</v>
      </c>
      <c r="AS707" s="127">
        <v>600</v>
      </c>
      <c r="AT707" s="118"/>
      <c r="AU707" s="118"/>
      <c r="AV707" s="71"/>
      <c r="AW707" s="71"/>
      <c r="AX707" s="71"/>
      <c r="AY707" s="71"/>
      <c r="AZ707" s="71"/>
      <c r="BA707" s="71"/>
      <c r="BB707" s="71"/>
      <c r="BC707" s="111"/>
      <c r="BD707" s="109">
        <v>421200</v>
      </c>
      <c r="BE707" s="108"/>
      <c r="BF707" s="112"/>
      <c r="BG707" s="71"/>
      <c r="BH707" s="71"/>
      <c r="BI707" s="113"/>
      <c r="BJ707" s="113"/>
      <c r="BK707" s="107"/>
      <c r="BL707" s="71"/>
      <c r="BM707" s="71"/>
      <c r="BN707" s="71"/>
      <c r="BO707" s="142"/>
      <c r="BP707" s="127"/>
    </row>
    <row r="708" spans="1:68" ht="12.75" customHeight="1">
      <c r="A708" s="108"/>
      <c r="B708" s="109">
        <v>421300</v>
      </c>
      <c r="C708" s="108" t="s">
        <v>697</v>
      </c>
      <c r="D708" s="108" t="s">
        <v>698</v>
      </c>
      <c r="E708" s="110"/>
      <c r="F708" s="71"/>
      <c r="G708" s="71"/>
      <c r="H708" s="71"/>
      <c r="I708" s="146"/>
      <c r="J708" s="142">
        <v>0</v>
      </c>
      <c r="K708" s="142">
        <v>0</v>
      </c>
      <c r="L708" s="142">
        <v>0</v>
      </c>
      <c r="M708" s="142">
        <v>0</v>
      </c>
      <c r="N708" s="142">
        <v>0</v>
      </c>
      <c r="O708" s="142">
        <v>0</v>
      </c>
      <c r="P708" s="142">
        <v>0</v>
      </c>
      <c r="Q708" s="142">
        <v>300</v>
      </c>
      <c r="R708" s="142">
        <v>550</v>
      </c>
      <c r="S708" s="142">
        <v>650</v>
      </c>
      <c r="T708" s="142">
        <v>750</v>
      </c>
      <c r="U708" s="142">
        <v>550</v>
      </c>
      <c r="V708" s="142">
        <v>550</v>
      </c>
      <c r="W708" s="142">
        <v>550</v>
      </c>
      <c r="X708" s="142">
        <v>550</v>
      </c>
      <c r="Y708" s="142">
        <v>550</v>
      </c>
      <c r="Z708" s="142">
        <v>550</v>
      </c>
      <c r="AA708" s="142">
        <v>550</v>
      </c>
      <c r="AB708" s="142">
        <v>550</v>
      </c>
      <c r="AC708" s="142">
        <v>650</v>
      </c>
      <c r="AD708" s="142">
        <v>650</v>
      </c>
      <c r="AE708" s="142">
        <v>650</v>
      </c>
      <c r="AF708" s="142">
        <v>650</v>
      </c>
      <c r="AG708" s="142">
        <v>650</v>
      </c>
      <c r="AH708" s="142">
        <v>650</v>
      </c>
      <c r="AI708" s="172">
        <v>650</v>
      </c>
      <c r="AJ708" s="172">
        <v>650</v>
      </c>
      <c r="AK708" s="172">
        <v>650</v>
      </c>
      <c r="AL708" s="172">
        <v>650</v>
      </c>
      <c r="AM708" s="172">
        <v>650</v>
      </c>
      <c r="AN708" s="172">
        <v>650</v>
      </c>
      <c r="AO708" s="172">
        <v>650</v>
      </c>
      <c r="AP708" s="172">
        <v>650</v>
      </c>
      <c r="AQ708" s="172">
        <v>650</v>
      </c>
      <c r="AR708" s="172">
        <v>650</v>
      </c>
      <c r="AS708" s="172">
        <v>650</v>
      </c>
      <c r="AT708" s="118"/>
      <c r="AU708" s="118"/>
      <c r="AV708" s="71"/>
      <c r="AW708" s="71"/>
      <c r="AX708" s="71"/>
      <c r="AY708" s="71"/>
      <c r="AZ708" s="71"/>
      <c r="BA708" s="71"/>
      <c r="BB708" s="71"/>
      <c r="BC708" s="111"/>
      <c r="BD708" s="109">
        <v>421300</v>
      </c>
      <c r="BE708" s="108"/>
      <c r="BF708" s="112"/>
      <c r="BG708" s="71"/>
      <c r="BH708" s="71"/>
      <c r="BI708" s="113"/>
      <c r="BJ708" s="113"/>
      <c r="BK708" s="107"/>
      <c r="BL708" s="71"/>
      <c r="BM708" s="71"/>
      <c r="BN708" s="71"/>
      <c r="BO708" s="142"/>
      <c r="BP708" s="172"/>
    </row>
    <row r="709" spans="1:68" ht="12.75" customHeight="1">
      <c r="A709" s="108"/>
      <c r="B709" s="109">
        <v>421400</v>
      </c>
      <c r="C709" s="114" t="s">
        <v>699</v>
      </c>
      <c r="D709" s="114" t="s">
        <v>700</v>
      </c>
      <c r="E709" s="110"/>
      <c r="F709" s="89"/>
      <c r="G709" s="89"/>
      <c r="H709" s="89"/>
      <c r="I709" s="116"/>
      <c r="J709" s="117">
        <v>0</v>
      </c>
      <c r="K709" s="117">
        <v>0</v>
      </c>
      <c r="L709" s="117">
        <v>0</v>
      </c>
      <c r="M709" s="117">
        <v>0</v>
      </c>
      <c r="N709" s="117">
        <v>0</v>
      </c>
      <c r="O709" s="117">
        <v>0</v>
      </c>
      <c r="P709" s="117">
        <v>0</v>
      </c>
      <c r="Q709" s="117">
        <v>250</v>
      </c>
      <c r="R709" s="117">
        <v>500</v>
      </c>
      <c r="S709" s="117">
        <v>600</v>
      </c>
      <c r="T709" s="117">
        <v>700</v>
      </c>
      <c r="U709" s="117">
        <v>500</v>
      </c>
      <c r="V709" s="117">
        <v>500</v>
      </c>
      <c r="W709" s="117">
        <v>500</v>
      </c>
      <c r="X709" s="117">
        <v>500</v>
      </c>
      <c r="Y709" s="117">
        <v>500</v>
      </c>
      <c r="Z709" s="117">
        <v>500</v>
      </c>
      <c r="AA709" s="117">
        <v>500</v>
      </c>
      <c r="AB709" s="117">
        <v>500</v>
      </c>
      <c r="AC709" s="117">
        <v>600</v>
      </c>
      <c r="AD709" s="117">
        <v>600</v>
      </c>
      <c r="AE709" s="117">
        <v>600</v>
      </c>
      <c r="AF709" s="117">
        <v>600</v>
      </c>
      <c r="AG709" s="117">
        <v>600</v>
      </c>
      <c r="AH709" s="117">
        <v>600</v>
      </c>
      <c r="AI709" s="117">
        <v>600</v>
      </c>
      <c r="AJ709" s="117">
        <v>600</v>
      </c>
      <c r="AK709" s="117">
        <v>600</v>
      </c>
      <c r="AL709" s="117">
        <v>600</v>
      </c>
      <c r="AM709" s="117">
        <v>600</v>
      </c>
      <c r="AN709" s="117">
        <v>600</v>
      </c>
      <c r="AO709" s="117">
        <v>600</v>
      </c>
      <c r="AP709" s="117">
        <v>600</v>
      </c>
      <c r="AQ709" s="117">
        <v>600</v>
      </c>
      <c r="AR709" s="117">
        <v>600</v>
      </c>
      <c r="AS709" s="117">
        <v>600</v>
      </c>
      <c r="AT709" s="118"/>
      <c r="AU709" s="118"/>
      <c r="AV709" s="71"/>
      <c r="AW709" s="71"/>
      <c r="AX709" s="71"/>
      <c r="AY709" s="71"/>
      <c r="AZ709" s="71"/>
      <c r="BA709" s="71"/>
      <c r="BB709" s="71"/>
      <c r="BC709" s="111"/>
      <c r="BD709" s="109">
        <v>421400</v>
      </c>
      <c r="BE709" s="114"/>
      <c r="BF709" s="112"/>
      <c r="BG709" s="71"/>
      <c r="BH709" s="71"/>
      <c r="BI709" s="113"/>
      <c r="BJ709" s="113"/>
      <c r="BK709" s="107"/>
      <c r="BL709" s="71"/>
      <c r="BM709" s="71"/>
      <c r="BN709" s="71"/>
      <c r="BO709" s="117"/>
      <c r="BP709" s="117"/>
    </row>
    <row r="710" spans="1:68" ht="12.75" customHeight="1">
      <c r="A710" s="108"/>
      <c r="B710" s="109">
        <v>421500</v>
      </c>
      <c r="C710" s="114" t="s">
        <v>701</v>
      </c>
      <c r="D710" s="114" t="s">
        <v>702</v>
      </c>
      <c r="E710" s="110"/>
      <c r="F710" s="89"/>
      <c r="G710" s="89"/>
      <c r="H710" s="89"/>
      <c r="I710" s="116"/>
      <c r="J710" s="117">
        <v>0</v>
      </c>
      <c r="K710" s="117">
        <v>0</v>
      </c>
      <c r="L710" s="117">
        <v>0</v>
      </c>
      <c r="M710" s="117">
        <v>0</v>
      </c>
      <c r="N710" s="117">
        <v>0</v>
      </c>
      <c r="O710" s="117">
        <v>0</v>
      </c>
      <c r="P710" s="117">
        <v>0</v>
      </c>
      <c r="Q710" s="117">
        <v>300</v>
      </c>
      <c r="R710" s="117">
        <v>550</v>
      </c>
      <c r="S710" s="117">
        <v>650</v>
      </c>
      <c r="T710" s="117">
        <v>750</v>
      </c>
      <c r="U710" s="117">
        <v>550</v>
      </c>
      <c r="V710" s="117">
        <v>550</v>
      </c>
      <c r="W710" s="117">
        <v>550</v>
      </c>
      <c r="X710" s="117">
        <v>550</v>
      </c>
      <c r="Y710" s="117">
        <v>550</v>
      </c>
      <c r="Z710" s="117">
        <v>550</v>
      </c>
      <c r="AA710" s="117">
        <v>550</v>
      </c>
      <c r="AB710" s="117">
        <v>550</v>
      </c>
      <c r="AC710" s="117">
        <v>650</v>
      </c>
      <c r="AD710" s="117">
        <v>650</v>
      </c>
      <c r="AE710" s="117">
        <v>650</v>
      </c>
      <c r="AF710" s="117">
        <v>650</v>
      </c>
      <c r="AG710" s="117">
        <v>650</v>
      </c>
      <c r="AH710" s="117">
        <v>650</v>
      </c>
      <c r="AI710" s="117">
        <v>650</v>
      </c>
      <c r="AJ710" s="117">
        <v>650</v>
      </c>
      <c r="AK710" s="117">
        <v>650</v>
      </c>
      <c r="AL710" s="117">
        <v>650</v>
      </c>
      <c r="AM710" s="117">
        <v>650</v>
      </c>
      <c r="AN710" s="117">
        <v>650</v>
      </c>
      <c r="AO710" s="117">
        <v>650</v>
      </c>
      <c r="AP710" s="117">
        <v>650</v>
      </c>
      <c r="AQ710" s="117">
        <v>650</v>
      </c>
      <c r="AR710" s="117">
        <v>650</v>
      </c>
      <c r="AS710" s="117">
        <v>650</v>
      </c>
      <c r="AT710" s="118"/>
      <c r="AU710" s="118"/>
      <c r="AV710" s="71"/>
      <c r="AW710" s="71"/>
      <c r="AX710" s="71"/>
      <c r="AY710" s="71"/>
      <c r="AZ710" s="71"/>
      <c r="BA710" s="71"/>
      <c r="BB710" s="71"/>
      <c r="BC710" s="111"/>
      <c r="BD710" s="109">
        <v>421500</v>
      </c>
      <c r="BE710" s="114"/>
      <c r="BF710" s="112"/>
      <c r="BG710" s="71"/>
      <c r="BH710" s="71"/>
      <c r="BI710" s="113"/>
      <c r="BJ710" s="113"/>
      <c r="BK710" s="107"/>
      <c r="BL710" s="71"/>
      <c r="BM710" s="71"/>
      <c r="BN710" s="71"/>
      <c r="BO710" s="117"/>
      <c r="BP710" s="117"/>
    </row>
    <row r="711" spans="1:68" ht="12.75" customHeight="1">
      <c r="A711" s="108"/>
      <c r="B711" s="109"/>
      <c r="C711" s="108"/>
      <c r="D711" s="108"/>
      <c r="E711" s="110"/>
      <c r="F711" s="71"/>
      <c r="G711" s="71"/>
      <c r="H711" s="71"/>
      <c r="I711" s="146"/>
      <c r="J711" s="142"/>
      <c r="K711" s="142"/>
      <c r="L711" s="142"/>
      <c r="M711" s="142"/>
      <c r="N711" s="142"/>
      <c r="O711" s="142"/>
      <c r="P711" s="142"/>
      <c r="Q711" s="142"/>
      <c r="R711" s="142"/>
      <c r="S711" s="142"/>
      <c r="T711" s="142"/>
      <c r="U711" s="142"/>
      <c r="V711" s="142"/>
      <c r="W711" s="142"/>
      <c r="X711" s="142"/>
      <c r="Y711" s="142"/>
      <c r="Z711" s="142"/>
      <c r="AA711" s="142"/>
      <c r="AB711" s="142"/>
      <c r="AC711" s="142"/>
      <c r="AD711" s="142"/>
      <c r="AE711" s="142"/>
      <c r="AF711" s="142"/>
      <c r="AG711" s="142"/>
      <c r="AH711" s="142"/>
      <c r="AI711" s="142"/>
      <c r="AJ711" s="142"/>
      <c r="AK711" s="142"/>
      <c r="AL711" s="142"/>
      <c r="AM711" s="142"/>
      <c r="AN711" s="142"/>
      <c r="AO711" s="142"/>
      <c r="AP711" s="142"/>
      <c r="AQ711" s="142"/>
      <c r="AR711" s="142"/>
      <c r="AS711" s="142"/>
      <c r="AT711" s="118"/>
      <c r="AU711" s="118"/>
      <c r="AV711" s="71"/>
      <c r="AW711" s="71"/>
      <c r="AX711" s="71"/>
      <c r="AY711" s="71"/>
      <c r="AZ711" s="71"/>
      <c r="BA711" s="71"/>
      <c r="BB711" s="71"/>
      <c r="BC711" s="111"/>
      <c r="BD711" s="109"/>
      <c r="BE711" s="108"/>
      <c r="BF711" s="112"/>
      <c r="BG711" s="71"/>
      <c r="BH711" s="71"/>
      <c r="BI711" s="113"/>
      <c r="BJ711" s="113"/>
      <c r="BK711" s="107"/>
      <c r="BL711" s="71"/>
      <c r="BM711" s="71"/>
      <c r="BN711" s="71"/>
      <c r="BO711" s="142"/>
      <c r="BP711" s="142"/>
    </row>
    <row r="712" spans="1:68" ht="12.75" customHeight="1">
      <c r="A712" s="108"/>
      <c r="B712" s="109">
        <v>421600</v>
      </c>
      <c r="C712" s="108" t="s">
        <v>703</v>
      </c>
      <c r="D712" s="108" t="s">
        <v>704</v>
      </c>
      <c r="E712" s="110"/>
      <c r="F712" s="71"/>
      <c r="G712" s="71"/>
      <c r="H712" s="71"/>
      <c r="I712" s="146"/>
      <c r="J712" s="142">
        <v>0</v>
      </c>
      <c r="K712" s="142">
        <v>0</v>
      </c>
      <c r="L712" s="142">
        <v>0</v>
      </c>
      <c r="M712" s="142">
        <v>0</v>
      </c>
      <c r="N712" s="142">
        <v>0</v>
      </c>
      <c r="O712" s="142">
        <v>0</v>
      </c>
      <c r="P712" s="142">
        <v>0</v>
      </c>
      <c r="Q712" s="142">
        <v>0</v>
      </c>
      <c r="R712" s="142">
        <v>0</v>
      </c>
      <c r="S712" s="142">
        <v>0</v>
      </c>
      <c r="T712" s="142">
        <v>0</v>
      </c>
      <c r="U712" s="142">
        <v>0</v>
      </c>
      <c r="V712" s="142">
        <v>0</v>
      </c>
      <c r="W712" s="142">
        <v>0</v>
      </c>
      <c r="X712" s="142">
        <v>0</v>
      </c>
      <c r="Y712" s="142">
        <v>0</v>
      </c>
      <c r="Z712" s="142">
        <v>0</v>
      </c>
      <c r="AA712" s="142">
        <v>0</v>
      </c>
      <c r="AB712" s="142">
        <v>0</v>
      </c>
      <c r="AC712" s="142">
        <v>0</v>
      </c>
      <c r="AD712" s="142">
        <v>0</v>
      </c>
      <c r="AE712" s="142">
        <v>0</v>
      </c>
      <c r="AF712" s="142">
        <v>0</v>
      </c>
      <c r="AG712" s="142">
        <v>0</v>
      </c>
      <c r="AH712" s="142">
        <v>0</v>
      </c>
      <c r="AI712" s="172">
        <v>0</v>
      </c>
      <c r="AJ712" s="172">
        <v>0</v>
      </c>
      <c r="AK712" s="172">
        <v>0</v>
      </c>
      <c r="AL712" s="172">
        <v>0</v>
      </c>
      <c r="AM712" s="172">
        <v>0</v>
      </c>
      <c r="AN712" s="172">
        <v>0</v>
      </c>
      <c r="AO712" s="172">
        <v>0</v>
      </c>
      <c r="AP712" s="172">
        <v>0</v>
      </c>
      <c r="AQ712" s="172">
        <v>0</v>
      </c>
      <c r="AR712" s="172">
        <v>0</v>
      </c>
      <c r="AS712" s="172">
        <v>0</v>
      </c>
      <c r="AT712" s="118"/>
      <c r="AU712" s="118"/>
      <c r="AV712" s="71"/>
      <c r="AW712" s="71"/>
      <c r="AX712" s="71"/>
      <c r="AY712" s="71"/>
      <c r="AZ712" s="71"/>
      <c r="BA712" s="71"/>
      <c r="BB712" s="71"/>
      <c r="BC712" s="111"/>
      <c r="BD712" s="109">
        <v>421600</v>
      </c>
      <c r="BE712" s="108"/>
      <c r="BF712" s="112"/>
      <c r="BG712" s="71"/>
      <c r="BH712" s="71"/>
      <c r="BI712" s="113"/>
      <c r="BJ712" s="113"/>
      <c r="BK712" s="107"/>
      <c r="BL712" s="71"/>
      <c r="BM712" s="71"/>
      <c r="BN712" s="71"/>
      <c r="BO712" s="142"/>
      <c r="BP712" s="172"/>
    </row>
    <row r="713" spans="1:68" ht="12.75" customHeight="1">
      <c r="A713" s="108"/>
      <c r="B713" s="109">
        <v>421700</v>
      </c>
      <c r="C713" s="108" t="s">
        <v>705</v>
      </c>
      <c r="D713" s="108" t="s">
        <v>706</v>
      </c>
      <c r="E713" s="110"/>
      <c r="F713" s="71"/>
      <c r="G713" s="71"/>
      <c r="H713" s="71"/>
      <c r="I713" s="146"/>
      <c r="J713" s="142">
        <v>0</v>
      </c>
      <c r="K713" s="142">
        <v>0</v>
      </c>
      <c r="L713" s="142">
        <v>0</v>
      </c>
      <c r="M713" s="142">
        <v>0</v>
      </c>
      <c r="N713" s="142">
        <v>0</v>
      </c>
      <c r="O713" s="142">
        <v>0</v>
      </c>
      <c r="P713" s="142">
        <v>0</v>
      </c>
      <c r="Q713" s="142">
        <v>0</v>
      </c>
      <c r="R713" s="142">
        <v>0</v>
      </c>
      <c r="S713" s="142">
        <v>0</v>
      </c>
      <c r="T713" s="142">
        <v>0</v>
      </c>
      <c r="U713" s="142">
        <v>0</v>
      </c>
      <c r="V713" s="142">
        <v>0</v>
      </c>
      <c r="W713" s="142">
        <v>0</v>
      </c>
      <c r="X713" s="142">
        <v>0</v>
      </c>
      <c r="Y713" s="142">
        <v>0</v>
      </c>
      <c r="Z713" s="142">
        <v>0</v>
      </c>
      <c r="AA713" s="142">
        <v>0</v>
      </c>
      <c r="AB713" s="142">
        <v>0</v>
      </c>
      <c r="AC713" s="142">
        <v>0</v>
      </c>
      <c r="AD713" s="142">
        <v>0</v>
      </c>
      <c r="AE713" s="142">
        <v>0</v>
      </c>
      <c r="AF713" s="142">
        <v>0</v>
      </c>
      <c r="AG713" s="142">
        <v>0</v>
      </c>
      <c r="AH713" s="142">
        <v>0</v>
      </c>
      <c r="AI713" s="172">
        <v>0</v>
      </c>
      <c r="AJ713" s="172">
        <v>0</v>
      </c>
      <c r="AK713" s="172">
        <v>0</v>
      </c>
      <c r="AL713" s="172">
        <v>0</v>
      </c>
      <c r="AM713" s="172">
        <v>0</v>
      </c>
      <c r="AN713" s="172">
        <v>0</v>
      </c>
      <c r="AO713" s="172">
        <v>0</v>
      </c>
      <c r="AP713" s="172">
        <v>0</v>
      </c>
      <c r="AQ713" s="172">
        <v>0</v>
      </c>
      <c r="AR713" s="172">
        <v>0</v>
      </c>
      <c r="AS713" s="172">
        <v>0</v>
      </c>
      <c r="AT713" s="118"/>
      <c r="AU713" s="118"/>
      <c r="AV713" s="71"/>
      <c r="AW713" s="71"/>
      <c r="AX713" s="71"/>
      <c r="AY713" s="71"/>
      <c r="AZ713" s="71"/>
      <c r="BA713" s="71"/>
      <c r="BB713" s="71"/>
      <c r="BC713" s="111"/>
      <c r="BD713" s="109">
        <v>421700</v>
      </c>
      <c r="BE713" s="108"/>
      <c r="BF713" s="112"/>
      <c r="BG713" s="71"/>
      <c r="BH713" s="71"/>
      <c r="BI713" s="113"/>
      <c r="BJ713" s="113"/>
      <c r="BK713" s="107"/>
      <c r="BL713" s="71"/>
      <c r="BM713" s="71"/>
      <c r="BN713" s="71"/>
      <c r="BO713" s="142"/>
      <c r="BP713" s="172"/>
    </row>
    <row r="714" spans="1:68" ht="12.75" customHeight="1">
      <c r="A714" s="108"/>
      <c r="B714" s="109">
        <v>421800</v>
      </c>
      <c r="C714" s="114" t="s">
        <v>707</v>
      </c>
      <c r="D714" s="114" t="s">
        <v>708</v>
      </c>
      <c r="E714" s="110"/>
      <c r="F714" s="89"/>
      <c r="G714" s="89"/>
      <c r="H714" s="89"/>
      <c r="I714" s="116"/>
      <c r="J714" s="117">
        <v>0</v>
      </c>
      <c r="K714" s="117">
        <v>0</v>
      </c>
      <c r="L714" s="117">
        <v>0</v>
      </c>
      <c r="M714" s="117">
        <v>0</v>
      </c>
      <c r="N714" s="117">
        <v>0</v>
      </c>
      <c r="O714" s="117">
        <v>0</v>
      </c>
      <c r="P714" s="117">
        <v>0</v>
      </c>
      <c r="Q714" s="117">
        <v>250</v>
      </c>
      <c r="R714" s="117">
        <v>500</v>
      </c>
      <c r="S714" s="117">
        <v>600</v>
      </c>
      <c r="T714" s="117">
        <v>700</v>
      </c>
      <c r="U714" s="117">
        <v>500</v>
      </c>
      <c r="V714" s="117">
        <v>500</v>
      </c>
      <c r="W714" s="117">
        <v>500</v>
      </c>
      <c r="X714" s="117">
        <v>500</v>
      </c>
      <c r="Y714" s="117">
        <v>500</v>
      </c>
      <c r="Z714" s="117">
        <v>500</v>
      </c>
      <c r="AA714" s="117">
        <v>500</v>
      </c>
      <c r="AB714" s="117">
        <v>500</v>
      </c>
      <c r="AC714" s="117">
        <v>600</v>
      </c>
      <c r="AD714" s="117">
        <v>600</v>
      </c>
      <c r="AE714" s="117">
        <v>600</v>
      </c>
      <c r="AF714" s="117">
        <v>600</v>
      </c>
      <c r="AG714" s="117">
        <v>600</v>
      </c>
      <c r="AH714" s="117">
        <v>600</v>
      </c>
      <c r="AI714" s="117">
        <v>600</v>
      </c>
      <c r="AJ714" s="117">
        <v>600</v>
      </c>
      <c r="AK714" s="117">
        <v>600</v>
      </c>
      <c r="AL714" s="117">
        <v>600</v>
      </c>
      <c r="AM714" s="117">
        <v>600</v>
      </c>
      <c r="AN714" s="117">
        <v>600</v>
      </c>
      <c r="AO714" s="117">
        <v>600</v>
      </c>
      <c r="AP714" s="117">
        <v>600</v>
      </c>
      <c r="AQ714" s="117">
        <v>600</v>
      </c>
      <c r="AR714" s="117">
        <v>600</v>
      </c>
      <c r="AS714" s="117">
        <v>600</v>
      </c>
      <c r="AT714" s="118"/>
      <c r="AU714" s="118"/>
      <c r="AV714" s="71"/>
      <c r="AW714" s="71"/>
      <c r="AX714" s="71"/>
      <c r="AY714" s="71"/>
      <c r="AZ714" s="71"/>
      <c r="BA714" s="71"/>
      <c r="BB714" s="71"/>
      <c r="BC714" s="111"/>
      <c r="BD714" s="109">
        <v>421800</v>
      </c>
      <c r="BE714" s="114"/>
      <c r="BF714" s="112"/>
      <c r="BG714" s="71"/>
      <c r="BH714" s="71"/>
      <c r="BI714" s="113"/>
      <c r="BJ714" s="113"/>
      <c r="BK714" s="107"/>
      <c r="BL714" s="71"/>
      <c r="BM714" s="71"/>
      <c r="BN714" s="71"/>
      <c r="BO714" s="117"/>
      <c r="BP714" s="117"/>
    </row>
    <row r="715" spans="1:68" ht="12.75" customHeight="1">
      <c r="A715" s="108"/>
      <c r="B715" s="109">
        <v>421900</v>
      </c>
      <c r="C715" s="114" t="s">
        <v>709</v>
      </c>
      <c r="D715" s="114" t="s">
        <v>710</v>
      </c>
      <c r="E715" s="110"/>
      <c r="F715" s="89"/>
      <c r="G715" s="89"/>
      <c r="H715" s="89"/>
      <c r="I715" s="116"/>
      <c r="J715" s="117">
        <v>0</v>
      </c>
      <c r="K715" s="117">
        <v>0</v>
      </c>
      <c r="L715" s="117">
        <v>0</v>
      </c>
      <c r="M715" s="117">
        <v>0</v>
      </c>
      <c r="N715" s="117">
        <v>0</v>
      </c>
      <c r="O715" s="117">
        <v>0</v>
      </c>
      <c r="P715" s="117">
        <v>0</v>
      </c>
      <c r="Q715" s="117">
        <v>300</v>
      </c>
      <c r="R715" s="117">
        <v>550</v>
      </c>
      <c r="S715" s="117">
        <v>650</v>
      </c>
      <c r="T715" s="117">
        <v>750</v>
      </c>
      <c r="U715" s="117">
        <v>550</v>
      </c>
      <c r="V715" s="117">
        <v>550</v>
      </c>
      <c r="W715" s="117">
        <v>550</v>
      </c>
      <c r="X715" s="117">
        <v>550</v>
      </c>
      <c r="Y715" s="117">
        <v>550</v>
      </c>
      <c r="Z715" s="117">
        <v>550</v>
      </c>
      <c r="AA715" s="117">
        <v>550</v>
      </c>
      <c r="AB715" s="117">
        <v>550</v>
      </c>
      <c r="AC715" s="117">
        <v>650</v>
      </c>
      <c r="AD715" s="117">
        <v>650</v>
      </c>
      <c r="AE715" s="117">
        <v>650</v>
      </c>
      <c r="AF715" s="117">
        <v>650</v>
      </c>
      <c r="AG715" s="117">
        <v>650</v>
      </c>
      <c r="AH715" s="117">
        <v>650</v>
      </c>
      <c r="AI715" s="117">
        <v>650</v>
      </c>
      <c r="AJ715" s="117">
        <v>650</v>
      </c>
      <c r="AK715" s="117">
        <v>650</v>
      </c>
      <c r="AL715" s="117">
        <v>650</v>
      </c>
      <c r="AM715" s="117">
        <v>650</v>
      </c>
      <c r="AN715" s="117">
        <v>650</v>
      </c>
      <c r="AO715" s="117">
        <v>650</v>
      </c>
      <c r="AP715" s="117">
        <v>650</v>
      </c>
      <c r="AQ715" s="117">
        <v>650</v>
      </c>
      <c r="AR715" s="117">
        <v>650</v>
      </c>
      <c r="AS715" s="117">
        <v>650</v>
      </c>
      <c r="AT715" s="118"/>
      <c r="AU715" s="118"/>
      <c r="AV715" s="71"/>
      <c r="AW715" s="71"/>
      <c r="AX715" s="71"/>
      <c r="AY715" s="71"/>
      <c r="AZ715" s="71"/>
      <c r="BA715" s="71"/>
      <c r="BB715" s="71"/>
      <c r="BC715" s="111"/>
      <c r="BD715" s="109">
        <v>421900</v>
      </c>
      <c r="BE715" s="114"/>
      <c r="BF715" s="112"/>
      <c r="BG715" s="71"/>
      <c r="BH715" s="71"/>
      <c r="BI715" s="113"/>
      <c r="BJ715" s="113"/>
      <c r="BK715" s="107"/>
      <c r="BL715" s="71"/>
      <c r="BM715" s="71"/>
      <c r="BN715" s="71"/>
      <c r="BO715" s="117"/>
      <c r="BP715" s="117"/>
    </row>
    <row r="716" spans="1:68" ht="12.75" customHeight="1">
      <c r="A716" s="108"/>
      <c r="B716" s="109"/>
      <c r="C716" s="108"/>
      <c r="D716" s="108"/>
      <c r="E716" s="110"/>
      <c r="F716" s="71"/>
      <c r="G716" s="71"/>
      <c r="H716" s="71"/>
      <c r="I716" s="146"/>
      <c r="J716" s="142"/>
      <c r="K716" s="142"/>
      <c r="L716" s="142"/>
      <c r="M716" s="142"/>
      <c r="N716" s="142"/>
      <c r="O716" s="142"/>
      <c r="P716" s="142"/>
      <c r="Q716" s="142"/>
      <c r="R716" s="142"/>
      <c r="S716" s="142"/>
      <c r="T716" s="142"/>
      <c r="U716" s="142"/>
      <c r="V716" s="142"/>
      <c r="W716" s="142"/>
      <c r="X716" s="142"/>
      <c r="Y716" s="142"/>
      <c r="Z716" s="142"/>
      <c r="AA716" s="142"/>
      <c r="AB716" s="142"/>
      <c r="AC716" s="142"/>
      <c r="AD716" s="142"/>
      <c r="AE716" s="142"/>
      <c r="AF716" s="142"/>
      <c r="AG716" s="142"/>
      <c r="AH716" s="142"/>
      <c r="AI716" s="142"/>
      <c r="AJ716" s="142"/>
      <c r="AK716" s="142"/>
      <c r="AL716" s="142"/>
      <c r="AM716" s="142"/>
      <c r="AN716" s="142"/>
      <c r="AO716" s="142"/>
      <c r="AP716" s="142"/>
      <c r="AQ716" s="142"/>
      <c r="AR716" s="142"/>
      <c r="AS716" s="142"/>
      <c r="AT716" s="118"/>
      <c r="AU716" s="118"/>
      <c r="AV716" s="71"/>
      <c r="AW716" s="71"/>
      <c r="AX716" s="71"/>
      <c r="AY716" s="71"/>
      <c r="AZ716" s="71"/>
      <c r="BA716" s="71"/>
      <c r="BB716" s="71"/>
      <c r="BC716" s="111"/>
      <c r="BD716" s="109"/>
      <c r="BE716" s="108"/>
      <c r="BF716" s="112"/>
      <c r="BG716" s="71"/>
      <c r="BH716" s="71"/>
      <c r="BI716" s="113"/>
      <c r="BJ716" s="113"/>
      <c r="BK716" s="107"/>
      <c r="BL716" s="71"/>
      <c r="BM716" s="71"/>
      <c r="BN716" s="71"/>
      <c r="BO716" s="142"/>
      <c r="BP716" s="142"/>
    </row>
    <row r="717" spans="1:68" ht="12.75" customHeight="1">
      <c r="A717" s="108"/>
      <c r="B717" s="109"/>
      <c r="C717" s="108"/>
      <c r="D717" s="108"/>
      <c r="E717" s="110"/>
      <c r="F717" s="71"/>
      <c r="G717" s="71"/>
      <c r="H717" s="71"/>
      <c r="I717" s="146"/>
      <c r="J717" s="142"/>
      <c r="K717" s="142"/>
      <c r="L717" s="142"/>
      <c r="M717" s="142"/>
      <c r="N717" s="142"/>
      <c r="O717" s="142"/>
      <c r="P717" s="142"/>
      <c r="Q717" s="142"/>
      <c r="R717" s="142"/>
      <c r="S717" s="142"/>
      <c r="T717" s="142"/>
      <c r="U717" s="142"/>
      <c r="V717" s="142"/>
      <c r="W717" s="142"/>
      <c r="X717" s="142"/>
      <c r="Y717" s="142"/>
      <c r="Z717" s="142"/>
      <c r="AA717" s="142"/>
      <c r="AB717" s="142"/>
      <c r="AC717" s="142"/>
      <c r="AD717" s="142"/>
      <c r="AE717" s="142"/>
      <c r="AF717" s="142"/>
      <c r="AG717" s="142"/>
      <c r="AH717" s="142"/>
      <c r="AI717" s="142"/>
      <c r="AJ717" s="142"/>
      <c r="AK717" s="142"/>
      <c r="AL717" s="142"/>
      <c r="AM717" s="142"/>
      <c r="AN717" s="142"/>
      <c r="AO717" s="142"/>
      <c r="AP717" s="142"/>
      <c r="AQ717" s="142"/>
      <c r="AR717" s="142"/>
      <c r="AS717" s="142"/>
      <c r="AT717" s="118"/>
      <c r="AU717" s="118"/>
      <c r="AV717" s="71"/>
      <c r="AW717" s="71"/>
      <c r="AX717" s="71"/>
      <c r="AY717" s="71"/>
      <c r="AZ717" s="71"/>
      <c r="BA717" s="71"/>
      <c r="BB717" s="71"/>
      <c r="BC717" s="111"/>
      <c r="BD717" s="109"/>
      <c r="BE717" s="108"/>
      <c r="BF717" s="112"/>
      <c r="BG717" s="71"/>
      <c r="BH717" s="71"/>
      <c r="BI717" s="113"/>
      <c r="BJ717" s="113"/>
      <c r="BK717" s="107"/>
      <c r="BL717" s="71"/>
      <c r="BM717" s="71"/>
      <c r="BN717" s="71"/>
      <c r="BO717" s="142"/>
      <c r="BP717" s="142"/>
    </row>
    <row r="718" spans="1:68" ht="12.75" customHeight="1">
      <c r="A718" s="108"/>
      <c r="B718" s="109">
        <v>441000</v>
      </c>
      <c r="C718" s="108" t="s">
        <v>711</v>
      </c>
      <c r="D718" s="108" t="s">
        <v>712</v>
      </c>
      <c r="E718" s="110"/>
      <c r="F718" s="71"/>
      <c r="G718" s="71"/>
      <c r="H718" s="71"/>
      <c r="I718" s="146"/>
      <c r="J718" s="142">
        <v>0</v>
      </c>
      <c r="K718" s="142">
        <v>0</v>
      </c>
      <c r="L718" s="142">
        <v>0</v>
      </c>
      <c r="M718" s="142">
        <v>0</v>
      </c>
      <c r="N718" s="142">
        <v>0</v>
      </c>
      <c r="O718" s="142">
        <v>0</v>
      </c>
      <c r="P718" s="142">
        <v>0</v>
      </c>
      <c r="Q718" s="142">
        <v>0</v>
      </c>
      <c r="R718" s="142">
        <v>0</v>
      </c>
      <c r="S718" s="142">
        <v>0</v>
      </c>
      <c r="T718" s="142">
        <v>0</v>
      </c>
      <c r="U718" s="142">
        <v>0</v>
      </c>
      <c r="V718" s="142">
        <v>0</v>
      </c>
      <c r="W718" s="142">
        <v>0</v>
      </c>
      <c r="X718" s="142">
        <v>0</v>
      </c>
      <c r="Y718" s="142">
        <v>0</v>
      </c>
      <c r="Z718" s="142">
        <v>0</v>
      </c>
      <c r="AA718" s="142">
        <v>0</v>
      </c>
      <c r="AB718" s="142">
        <v>0</v>
      </c>
      <c r="AC718" s="142">
        <v>0</v>
      </c>
      <c r="AD718" s="142">
        <v>0</v>
      </c>
      <c r="AE718" s="142">
        <v>0</v>
      </c>
      <c r="AF718" s="142">
        <v>0</v>
      </c>
      <c r="AG718" s="142">
        <v>0</v>
      </c>
      <c r="AH718" s="142">
        <v>0</v>
      </c>
      <c r="AI718" s="142">
        <v>0</v>
      </c>
      <c r="AJ718" s="142">
        <v>0</v>
      </c>
      <c r="AK718" s="142">
        <v>0</v>
      </c>
      <c r="AL718" s="142">
        <v>0</v>
      </c>
      <c r="AM718" s="142">
        <v>0</v>
      </c>
      <c r="AN718" s="142">
        <v>0</v>
      </c>
      <c r="AO718" s="142">
        <v>0</v>
      </c>
      <c r="AP718" s="142">
        <v>0</v>
      </c>
      <c r="AQ718" s="142">
        <v>0</v>
      </c>
      <c r="AR718" s="142">
        <v>0</v>
      </c>
      <c r="AS718" s="142">
        <v>0</v>
      </c>
      <c r="AT718" s="118"/>
      <c r="AU718" s="118"/>
      <c r="AV718" s="71"/>
      <c r="AW718" s="71"/>
      <c r="AX718" s="71"/>
      <c r="AY718" s="71"/>
      <c r="AZ718" s="71"/>
      <c r="BA718" s="71"/>
      <c r="BB718" s="71"/>
      <c r="BC718" s="111"/>
      <c r="BD718" s="109">
        <v>441000</v>
      </c>
      <c r="BE718" s="108"/>
      <c r="BF718" s="112"/>
      <c r="BG718" s="71"/>
      <c r="BH718" s="71"/>
      <c r="BI718" s="113"/>
      <c r="BJ718" s="113"/>
      <c r="BK718" s="107"/>
      <c r="BL718" s="71"/>
      <c r="BM718" s="71"/>
      <c r="BN718" s="71"/>
      <c r="BO718" s="142"/>
      <c r="BP718" s="142"/>
    </row>
    <row r="719" spans="1:68" ht="12.75" customHeight="1">
      <c r="A719" s="108"/>
      <c r="B719" s="109">
        <v>441100</v>
      </c>
      <c r="C719" s="108" t="s">
        <v>713</v>
      </c>
      <c r="D719" s="108" t="s">
        <v>714</v>
      </c>
      <c r="E719" s="110"/>
      <c r="F719" s="71"/>
      <c r="G719" s="71"/>
      <c r="H719" s="71"/>
      <c r="I719" s="146"/>
      <c r="J719" s="142">
        <v>0</v>
      </c>
      <c r="K719" s="142">
        <v>0</v>
      </c>
      <c r="L719" s="142">
        <v>0</v>
      </c>
      <c r="M719" s="142">
        <v>0</v>
      </c>
      <c r="N719" s="142">
        <v>0</v>
      </c>
      <c r="O719" s="142">
        <v>0</v>
      </c>
      <c r="P719" s="142">
        <v>0</v>
      </c>
      <c r="Q719" s="142">
        <v>0</v>
      </c>
      <c r="R719" s="142">
        <v>0</v>
      </c>
      <c r="S719" s="142">
        <v>0</v>
      </c>
      <c r="T719" s="142">
        <v>0</v>
      </c>
      <c r="U719" s="142">
        <v>0</v>
      </c>
      <c r="V719" s="142">
        <v>0</v>
      </c>
      <c r="W719" s="142">
        <v>0</v>
      </c>
      <c r="X719" s="142">
        <v>0</v>
      </c>
      <c r="Y719" s="142">
        <v>0</v>
      </c>
      <c r="Z719" s="142">
        <v>0</v>
      </c>
      <c r="AA719" s="142">
        <v>0</v>
      </c>
      <c r="AB719" s="142">
        <v>0</v>
      </c>
      <c r="AC719" s="142">
        <v>0</v>
      </c>
      <c r="AD719" s="142">
        <v>0</v>
      </c>
      <c r="AE719" s="142">
        <v>0</v>
      </c>
      <c r="AF719" s="142">
        <v>0</v>
      </c>
      <c r="AG719" s="142">
        <v>0</v>
      </c>
      <c r="AH719" s="142">
        <v>0</v>
      </c>
      <c r="AI719" s="142">
        <v>0</v>
      </c>
      <c r="AJ719" s="142">
        <v>0</v>
      </c>
      <c r="AK719" s="142">
        <v>0</v>
      </c>
      <c r="AL719" s="142">
        <v>0</v>
      </c>
      <c r="AM719" s="142">
        <v>0</v>
      </c>
      <c r="AN719" s="142">
        <v>0</v>
      </c>
      <c r="AO719" s="142">
        <v>0</v>
      </c>
      <c r="AP719" s="142">
        <v>0</v>
      </c>
      <c r="AQ719" s="142">
        <v>0</v>
      </c>
      <c r="AR719" s="142">
        <v>0</v>
      </c>
      <c r="AS719" s="142">
        <v>0</v>
      </c>
      <c r="AT719" s="118"/>
      <c r="AU719" s="118"/>
      <c r="AV719" s="71"/>
      <c r="AW719" s="71"/>
      <c r="AX719" s="71"/>
      <c r="AY719" s="71"/>
      <c r="AZ719" s="71"/>
      <c r="BA719" s="71"/>
      <c r="BB719" s="71"/>
      <c r="BC719" s="111"/>
      <c r="BD719" s="109">
        <v>441100</v>
      </c>
      <c r="BE719" s="108"/>
      <c r="BF719" s="112"/>
      <c r="BG719" s="71"/>
      <c r="BH719" s="71"/>
      <c r="BI719" s="113"/>
      <c r="BJ719" s="113"/>
      <c r="BK719" s="107"/>
      <c r="BL719" s="71"/>
      <c r="BM719" s="71"/>
      <c r="BN719" s="71"/>
      <c r="BO719" s="142"/>
      <c r="BP719" s="142"/>
    </row>
    <row r="720" spans="1:68" ht="12.75" customHeight="1">
      <c r="A720" s="108"/>
      <c r="B720" s="109">
        <v>441300</v>
      </c>
      <c r="C720" s="108" t="s">
        <v>715</v>
      </c>
      <c r="D720" s="108" t="s">
        <v>716</v>
      </c>
      <c r="E720" s="110"/>
      <c r="F720" s="71"/>
      <c r="G720" s="71"/>
      <c r="H720" s="71"/>
      <c r="I720" s="146"/>
      <c r="J720" s="142">
        <v>0</v>
      </c>
      <c r="K720" s="142">
        <v>0</v>
      </c>
      <c r="L720" s="142">
        <v>0</v>
      </c>
      <c r="M720" s="142">
        <v>0</v>
      </c>
      <c r="N720" s="142">
        <v>0</v>
      </c>
      <c r="O720" s="142">
        <v>0</v>
      </c>
      <c r="P720" s="142">
        <v>0</v>
      </c>
      <c r="Q720" s="142">
        <v>27.713044</v>
      </c>
      <c r="R720" s="142">
        <v>55.498999999999995</v>
      </c>
      <c r="S720" s="142">
        <v>66.813458999999995</v>
      </c>
      <c r="T720" s="142">
        <v>77.949035999999992</v>
      </c>
      <c r="U720" s="142">
        <v>55.677882999999994</v>
      </c>
      <c r="V720" s="142">
        <v>55.677882999999994</v>
      </c>
      <c r="W720" s="142">
        <v>55.677882999999994</v>
      </c>
      <c r="X720" s="142">
        <v>55.677882999999994</v>
      </c>
      <c r="Y720" s="142">
        <v>55.677882999999994</v>
      </c>
      <c r="Z720" s="142">
        <v>55.677882999999994</v>
      </c>
      <c r="AA720" s="142">
        <v>55.677882999999994</v>
      </c>
      <c r="AB720" s="142">
        <v>55.677882999999994</v>
      </c>
      <c r="AC720" s="142">
        <v>66.813458999999995</v>
      </c>
      <c r="AD720" s="142">
        <v>66.813458999999995</v>
      </c>
      <c r="AE720" s="142">
        <v>66.813458999999995</v>
      </c>
      <c r="AF720" s="142">
        <v>66.813458999999995</v>
      </c>
      <c r="AG720" s="142">
        <v>66.813458999999995</v>
      </c>
      <c r="AH720" s="142">
        <v>66.813458999999995</v>
      </c>
      <c r="AI720" s="142">
        <v>66.813458999999995</v>
      </c>
      <c r="AJ720" s="142">
        <v>66.813458999999995</v>
      </c>
      <c r="AK720" s="142">
        <v>66.813458999999995</v>
      </c>
      <c r="AL720" s="142">
        <v>66.813458999999995</v>
      </c>
      <c r="AM720" s="142">
        <v>66.813458999999995</v>
      </c>
      <c r="AN720" s="142">
        <v>66.813458999999995</v>
      </c>
      <c r="AO720" s="142">
        <v>66.813458999999995</v>
      </c>
      <c r="AP720" s="142">
        <v>66.813458999999995</v>
      </c>
      <c r="AQ720" s="142">
        <v>66.813458999999995</v>
      </c>
      <c r="AR720" s="142">
        <v>66.813458999999995</v>
      </c>
      <c r="AS720" s="142">
        <v>66.813458999999995</v>
      </c>
      <c r="AT720" s="118"/>
      <c r="AU720" s="118"/>
      <c r="AV720" s="71"/>
      <c r="AW720" s="71"/>
      <c r="AX720" s="71"/>
      <c r="AY720" s="71"/>
      <c r="AZ720" s="71"/>
      <c r="BA720" s="71"/>
      <c r="BB720" s="71"/>
      <c r="BC720" s="111"/>
      <c r="BD720" s="109">
        <v>441300</v>
      </c>
      <c r="BE720" s="108"/>
      <c r="BF720" s="112"/>
      <c r="BG720" s="71"/>
      <c r="BH720" s="71"/>
      <c r="BI720" s="113"/>
      <c r="BJ720" s="113"/>
      <c r="BK720" s="107"/>
      <c r="BL720" s="71"/>
      <c r="BM720" s="71"/>
      <c r="BN720" s="71"/>
      <c r="BO720" s="142"/>
      <c r="BP720" s="142"/>
    </row>
    <row r="721" spans="1:68" ht="12.75" customHeight="1">
      <c r="A721" s="108"/>
      <c r="B721" s="109">
        <v>441400</v>
      </c>
      <c r="C721" s="108" t="s">
        <v>717</v>
      </c>
      <c r="D721" s="108" t="s">
        <v>718</v>
      </c>
      <c r="E721" s="110"/>
      <c r="F721" s="71"/>
      <c r="G721" s="71"/>
      <c r="H721" s="71"/>
      <c r="I721" s="146"/>
      <c r="J721" s="142">
        <v>0</v>
      </c>
      <c r="K721" s="142">
        <v>0</v>
      </c>
      <c r="L721" s="142">
        <v>0</v>
      </c>
      <c r="M721" s="142">
        <v>0</v>
      </c>
      <c r="N721" s="142">
        <v>0</v>
      </c>
      <c r="O721" s="142">
        <v>0</v>
      </c>
      <c r="P721" s="142">
        <v>0</v>
      </c>
      <c r="Q721" s="142">
        <v>2.9656999999999999E-2</v>
      </c>
      <c r="R721" s="142">
        <v>5.3999999999999999E-2</v>
      </c>
      <c r="S721" s="142">
        <v>6.4255999999999994E-2</v>
      </c>
      <c r="T721" s="142">
        <v>7.4142E-2</v>
      </c>
      <c r="U721" s="142">
        <v>5.4370999999999996E-2</v>
      </c>
      <c r="V721" s="142">
        <v>5.4370999999999996E-2</v>
      </c>
      <c r="W721" s="142">
        <v>5.4370999999999996E-2</v>
      </c>
      <c r="X721" s="142">
        <v>5.4370999999999996E-2</v>
      </c>
      <c r="Y721" s="142">
        <v>5.4370999999999996E-2</v>
      </c>
      <c r="Z721" s="142">
        <v>5.4370999999999996E-2</v>
      </c>
      <c r="AA721" s="142">
        <v>5.4370999999999996E-2</v>
      </c>
      <c r="AB721" s="142">
        <v>5.4370999999999996E-2</v>
      </c>
      <c r="AC721" s="142">
        <v>6.4255999999999994E-2</v>
      </c>
      <c r="AD721" s="142">
        <v>6.4255999999999994E-2</v>
      </c>
      <c r="AE721" s="142">
        <v>0.68554999999999999</v>
      </c>
      <c r="AF721" s="142">
        <v>0.68554999999999999</v>
      </c>
      <c r="AG721" s="142">
        <v>0.68554999999999999</v>
      </c>
      <c r="AH721" s="142">
        <v>0.68554999999999999</v>
      </c>
      <c r="AI721" s="142">
        <v>0.68555044999999992</v>
      </c>
      <c r="AJ721" s="142">
        <v>0.68555044999999992</v>
      </c>
      <c r="AK721" s="142">
        <v>0.68555044999999992</v>
      </c>
      <c r="AL721" s="142">
        <v>0.68555044999999992</v>
      </c>
      <c r="AM721" s="142">
        <v>0.68555044999999992</v>
      </c>
      <c r="AN721" s="142">
        <v>0.68555044999999992</v>
      </c>
      <c r="AO721" s="142">
        <v>0.68555044999999992</v>
      </c>
      <c r="AP721" s="142">
        <v>0.68555044999999992</v>
      </c>
      <c r="AQ721" s="142">
        <v>0.68555044999999992</v>
      </c>
      <c r="AR721" s="142">
        <v>0.68555044999999992</v>
      </c>
      <c r="AS721" s="142">
        <v>0.68555044999999992</v>
      </c>
      <c r="AT721" s="118"/>
      <c r="AU721" s="118"/>
      <c r="AV721" s="71"/>
      <c r="AW721" s="71"/>
      <c r="AX721" s="71"/>
      <c r="AY721" s="71"/>
      <c r="AZ721" s="71"/>
      <c r="BA721" s="71"/>
      <c r="BB721" s="71"/>
      <c r="BC721" s="111"/>
      <c r="BD721" s="109">
        <v>441400</v>
      </c>
      <c r="BE721" s="108"/>
      <c r="BF721" s="112"/>
      <c r="BG721" s="71"/>
      <c r="BH721" s="71"/>
      <c r="BI721" s="113"/>
      <c r="BJ721" s="113"/>
      <c r="BK721" s="107"/>
      <c r="BL721" s="71"/>
      <c r="BM721" s="71"/>
      <c r="BN721" s="71"/>
      <c r="BO721" s="142"/>
      <c r="BP721" s="142"/>
    </row>
    <row r="722" spans="1:68" ht="12.75" customHeight="1">
      <c r="A722" s="108"/>
      <c r="B722" s="109">
        <v>441600</v>
      </c>
      <c r="C722" s="114" t="s">
        <v>719</v>
      </c>
      <c r="D722" s="114" t="s">
        <v>720</v>
      </c>
      <c r="E722" s="110"/>
      <c r="F722" s="89"/>
      <c r="G722" s="89"/>
      <c r="H722" s="89"/>
      <c r="I722" s="116"/>
      <c r="J722" s="117">
        <v>0</v>
      </c>
      <c r="K722" s="117">
        <v>0</v>
      </c>
      <c r="L722" s="117">
        <v>0</v>
      </c>
      <c r="M722" s="117">
        <v>0</v>
      </c>
      <c r="N722" s="117">
        <v>0</v>
      </c>
      <c r="O722" s="117">
        <v>0</v>
      </c>
      <c r="P722" s="117">
        <v>0</v>
      </c>
      <c r="Q722" s="117">
        <v>27.713044</v>
      </c>
      <c r="R722" s="117">
        <v>55.498999999999995</v>
      </c>
      <c r="S722" s="117">
        <v>66.813458999999995</v>
      </c>
      <c r="T722" s="117">
        <v>77.949035999999992</v>
      </c>
      <c r="U722" s="117">
        <v>55.677882999999994</v>
      </c>
      <c r="V722" s="117">
        <v>55.677882999999994</v>
      </c>
      <c r="W722" s="117">
        <v>55.677882999999994</v>
      </c>
      <c r="X722" s="117">
        <v>55.677882999999994</v>
      </c>
      <c r="Y722" s="117">
        <v>55.677882999999994</v>
      </c>
      <c r="Z722" s="117">
        <v>55.677882999999994</v>
      </c>
      <c r="AA722" s="117">
        <v>55.677882999999994</v>
      </c>
      <c r="AB722" s="117">
        <v>55.677882999999994</v>
      </c>
      <c r="AC722" s="117">
        <v>66.813458999999995</v>
      </c>
      <c r="AD722" s="117">
        <v>66.813458999999995</v>
      </c>
      <c r="AE722" s="117">
        <v>66.813458999999995</v>
      </c>
      <c r="AF722" s="117">
        <v>66.813458999999995</v>
      </c>
      <c r="AG722" s="117">
        <v>66.813458999999995</v>
      </c>
      <c r="AH722" s="117">
        <v>66.813458999999995</v>
      </c>
      <c r="AI722" s="117">
        <v>66.813458999999995</v>
      </c>
      <c r="AJ722" s="117">
        <v>66.813458999999995</v>
      </c>
      <c r="AK722" s="117">
        <v>66.813458999999995</v>
      </c>
      <c r="AL722" s="117">
        <v>66.813458999999995</v>
      </c>
      <c r="AM722" s="117">
        <v>66.813458999999995</v>
      </c>
      <c r="AN722" s="117">
        <v>66.813458999999995</v>
      </c>
      <c r="AO722" s="117">
        <v>66.813458999999995</v>
      </c>
      <c r="AP722" s="117">
        <v>66.813458999999995</v>
      </c>
      <c r="AQ722" s="117">
        <v>66.813458999999995</v>
      </c>
      <c r="AR722" s="117">
        <v>66.813458999999995</v>
      </c>
      <c r="AS722" s="117">
        <v>66.813458999999995</v>
      </c>
      <c r="AT722" s="118"/>
      <c r="AU722" s="118"/>
      <c r="AV722" s="71"/>
      <c r="AW722" s="71"/>
      <c r="AX722" s="71"/>
      <c r="AY722" s="71"/>
      <c r="AZ722" s="71"/>
      <c r="BA722" s="71"/>
      <c r="BB722" s="71"/>
      <c r="BC722" s="111"/>
      <c r="BD722" s="109">
        <v>441600</v>
      </c>
      <c r="BE722" s="114"/>
      <c r="BF722" s="112"/>
      <c r="BG722" s="71"/>
      <c r="BH722" s="71"/>
      <c r="BI722" s="113"/>
      <c r="BJ722" s="113"/>
      <c r="BK722" s="107"/>
      <c r="BL722" s="71"/>
      <c r="BM722" s="71"/>
      <c r="BN722" s="71"/>
      <c r="BO722" s="117"/>
      <c r="BP722" s="117"/>
    </row>
    <row r="723" spans="1:68" ht="12.75" customHeight="1">
      <c r="A723" s="108"/>
      <c r="B723" s="109">
        <v>441700</v>
      </c>
      <c r="C723" s="114" t="s">
        <v>721</v>
      </c>
      <c r="D723" s="114" t="s">
        <v>722</v>
      </c>
      <c r="E723" s="110"/>
      <c r="F723" s="89"/>
      <c r="G723" s="89"/>
      <c r="H723" s="89"/>
      <c r="I723" s="116"/>
      <c r="J723" s="117">
        <v>0</v>
      </c>
      <c r="K723" s="117">
        <v>0</v>
      </c>
      <c r="L723" s="117">
        <v>0</v>
      </c>
      <c r="M723" s="117">
        <v>0</v>
      </c>
      <c r="N723" s="117">
        <v>0</v>
      </c>
      <c r="O723" s="117">
        <v>0</v>
      </c>
      <c r="P723" s="117">
        <v>0</v>
      </c>
      <c r="Q723" s="117">
        <v>2.9656999999999999E-2</v>
      </c>
      <c r="R723" s="117">
        <v>5.3999999999999999E-2</v>
      </c>
      <c r="S723" s="117">
        <v>6.4255999999999994E-2</v>
      </c>
      <c r="T723" s="117">
        <v>7.4142E-2</v>
      </c>
      <c r="U723" s="117">
        <v>5.4370999999999996E-2</v>
      </c>
      <c r="V723" s="117">
        <v>5.4370999999999996E-2</v>
      </c>
      <c r="W723" s="117">
        <v>5.4370999999999996E-2</v>
      </c>
      <c r="X723" s="117">
        <v>5.4370999999999996E-2</v>
      </c>
      <c r="Y723" s="117">
        <v>5.4370999999999996E-2</v>
      </c>
      <c r="Z723" s="117">
        <v>5.4370999999999996E-2</v>
      </c>
      <c r="AA723" s="117">
        <v>5.4370999999999996E-2</v>
      </c>
      <c r="AB723" s="117">
        <v>5.4370999999999996E-2</v>
      </c>
      <c r="AC723" s="117">
        <v>6.4255999999999994E-2</v>
      </c>
      <c r="AD723" s="117">
        <v>6.4255999999999994E-2</v>
      </c>
      <c r="AE723" s="117">
        <v>0.68554999999999999</v>
      </c>
      <c r="AF723" s="117">
        <v>0.68554999999999999</v>
      </c>
      <c r="AG723" s="117">
        <v>0.68554999999999999</v>
      </c>
      <c r="AH723" s="117">
        <v>0.68554999999999999</v>
      </c>
      <c r="AI723" s="117">
        <v>0.68555044999999992</v>
      </c>
      <c r="AJ723" s="117">
        <v>0.68555044999999992</v>
      </c>
      <c r="AK723" s="117">
        <v>0.68555044999999992</v>
      </c>
      <c r="AL723" s="117">
        <v>0.68555044999999992</v>
      </c>
      <c r="AM723" s="117">
        <v>0.68555044999999992</v>
      </c>
      <c r="AN723" s="117">
        <v>0.68555044999999992</v>
      </c>
      <c r="AO723" s="117">
        <v>0.68555044999999992</v>
      </c>
      <c r="AP723" s="117">
        <v>0.68555044999999992</v>
      </c>
      <c r="AQ723" s="117">
        <v>0.68555044999999992</v>
      </c>
      <c r="AR723" s="117">
        <v>0.68555044999999992</v>
      </c>
      <c r="AS723" s="117">
        <v>0.68555044999999992</v>
      </c>
      <c r="AT723" s="118"/>
      <c r="AU723" s="118"/>
      <c r="AV723" s="71"/>
      <c r="AW723" s="71"/>
      <c r="AX723" s="71"/>
      <c r="AY723" s="71"/>
      <c r="AZ723" s="71"/>
      <c r="BA723" s="71"/>
      <c r="BB723" s="71"/>
      <c r="BC723" s="111"/>
      <c r="BD723" s="109">
        <v>441700</v>
      </c>
      <c r="BE723" s="114"/>
      <c r="BF723" s="112"/>
      <c r="BG723" s="71"/>
      <c r="BH723" s="71"/>
      <c r="BI723" s="113"/>
      <c r="BJ723" s="113"/>
      <c r="BK723" s="107"/>
      <c r="BL723" s="71"/>
      <c r="BM723" s="71"/>
      <c r="BN723" s="71"/>
      <c r="BO723" s="117"/>
      <c r="BP723" s="117"/>
    </row>
    <row r="724" spans="1:68" ht="12.75" customHeight="1">
      <c r="A724" s="108"/>
      <c r="B724" s="109"/>
      <c r="C724" s="114"/>
      <c r="D724" s="114"/>
      <c r="E724" s="110"/>
      <c r="F724" s="89"/>
      <c r="G724" s="89"/>
      <c r="H724" s="89"/>
      <c r="I724" s="116"/>
      <c r="J724" s="117"/>
      <c r="K724" s="117"/>
      <c r="L724" s="117"/>
      <c r="M724" s="117"/>
      <c r="N724" s="117"/>
      <c r="O724" s="117"/>
      <c r="P724" s="117"/>
      <c r="Q724" s="117"/>
      <c r="R724" s="117"/>
      <c r="S724" s="117"/>
      <c r="T724" s="117"/>
      <c r="U724" s="117"/>
      <c r="V724" s="117"/>
      <c r="W724" s="117"/>
      <c r="X724" s="117"/>
      <c r="Y724" s="117"/>
      <c r="Z724" s="117"/>
      <c r="AA724" s="117"/>
      <c r="AB724" s="117"/>
      <c r="AC724" s="117"/>
      <c r="AD724" s="117"/>
      <c r="AE724" s="117"/>
      <c r="AF724" s="117"/>
      <c r="AG724" s="117"/>
      <c r="AH724" s="117"/>
      <c r="AI724" s="117"/>
      <c r="AJ724" s="117"/>
      <c r="AK724" s="117"/>
      <c r="AL724" s="117"/>
      <c r="AM724" s="117"/>
      <c r="AN724" s="117"/>
      <c r="AO724" s="117"/>
      <c r="AP724" s="117"/>
      <c r="AQ724" s="117"/>
      <c r="AR724" s="117"/>
      <c r="AS724" s="117"/>
      <c r="AT724" s="118"/>
      <c r="AU724" s="118"/>
      <c r="AV724" s="71"/>
      <c r="AW724" s="71"/>
      <c r="AX724" s="71"/>
      <c r="AY724" s="71"/>
      <c r="AZ724" s="71"/>
      <c r="BA724" s="71"/>
      <c r="BB724" s="71"/>
      <c r="BC724" s="111"/>
      <c r="BD724" s="109"/>
      <c r="BE724" s="114"/>
      <c r="BF724" s="112"/>
      <c r="BG724" s="71"/>
      <c r="BH724" s="71"/>
      <c r="BI724" s="113"/>
      <c r="BJ724" s="113"/>
      <c r="BK724" s="107"/>
      <c r="BL724" s="71"/>
      <c r="BM724" s="71"/>
      <c r="BN724" s="71"/>
      <c r="BO724" s="117"/>
      <c r="BP724" s="117"/>
    </row>
    <row r="725" spans="1:68" ht="12.75" customHeight="1">
      <c r="A725" s="108"/>
      <c r="B725" s="109">
        <v>441900</v>
      </c>
      <c r="C725" s="108" t="s">
        <v>723</v>
      </c>
      <c r="D725" s="108" t="s">
        <v>724</v>
      </c>
      <c r="E725" s="110"/>
      <c r="F725" s="71"/>
      <c r="G725" s="71"/>
      <c r="H725" s="71"/>
      <c r="I725" s="146"/>
      <c r="J725" s="142">
        <v>0</v>
      </c>
      <c r="K725" s="142">
        <v>0</v>
      </c>
      <c r="L725" s="142">
        <v>0</v>
      </c>
      <c r="M725" s="142">
        <v>0</v>
      </c>
      <c r="N725" s="142">
        <v>0</v>
      </c>
      <c r="O725" s="142">
        <v>0</v>
      </c>
      <c r="P725" s="142">
        <v>0</v>
      </c>
      <c r="Q725" s="142">
        <v>0</v>
      </c>
      <c r="R725" s="142">
        <v>0</v>
      </c>
      <c r="S725" s="142">
        <v>0</v>
      </c>
      <c r="T725" s="142">
        <v>0</v>
      </c>
      <c r="U725" s="142">
        <v>0</v>
      </c>
      <c r="V725" s="142">
        <v>0</v>
      </c>
      <c r="W725" s="142">
        <v>0</v>
      </c>
      <c r="X725" s="142">
        <v>0</v>
      </c>
      <c r="Y725" s="142">
        <v>0</v>
      </c>
      <c r="Z725" s="142">
        <v>0</v>
      </c>
      <c r="AA725" s="142">
        <v>0</v>
      </c>
      <c r="AB725" s="142">
        <v>0</v>
      </c>
      <c r="AC725" s="142">
        <v>0</v>
      </c>
      <c r="AD725" s="142">
        <v>0</v>
      </c>
      <c r="AE725" s="142">
        <v>0</v>
      </c>
      <c r="AF725" s="142">
        <v>0</v>
      </c>
      <c r="AG725" s="142">
        <v>0</v>
      </c>
      <c r="AH725" s="142">
        <v>0</v>
      </c>
      <c r="AI725" s="142">
        <v>0</v>
      </c>
      <c r="AJ725" s="142">
        <v>0</v>
      </c>
      <c r="AK725" s="142">
        <v>0</v>
      </c>
      <c r="AL725" s="142">
        <v>0</v>
      </c>
      <c r="AM725" s="142">
        <v>0</v>
      </c>
      <c r="AN725" s="142">
        <v>0</v>
      </c>
      <c r="AO725" s="142">
        <v>0</v>
      </c>
      <c r="AP725" s="142">
        <v>0</v>
      </c>
      <c r="AQ725" s="142">
        <v>0</v>
      </c>
      <c r="AR725" s="142">
        <v>0</v>
      </c>
      <c r="AS725" s="142">
        <v>0</v>
      </c>
      <c r="AT725" s="118"/>
      <c r="AU725" s="118"/>
      <c r="AV725" s="71"/>
      <c r="AW725" s="71"/>
      <c r="AX725" s="71"/>
      <c r="AY725" s="71"/>
      <c r="AZ725" s="71"/>
      <c r="BA725" s="71"/>
      <c r="BB725" s="71"/>
      <c r="BC725" s="111"/>
      <c r="BD725" s="109">
        <v>441900</v>
      </c>
      <c r="BE725" s="108"/>
      <c r="BF725" s="112"/>
      <c r="BG725" s="71"/>
      <c r="BH725" s="71"/>
      <c r="BI725" s="113"/>
      <c r="BJ725" s="113"/>
      <c r="BK725" s="107"/>
      <c r="BL725" s="71"/>
      <c r="BM725" s="71"/>
      <c r="BN725" s="71"/>
      <c r="BO725" s="142"/>
      <c r="BP725" s="142"/>
    </row>
    <row r="726" spans="1:68" ht="12.75" customHeight="1">
      <c r="A726" s="108"/>
      <c r="B726" s="109">
        <v>442000</v>
      </c>
      <c r="C726" s="108" t="s">
        <v>725</v>
      </c>
      <c r="D726" s="108" t="s">
        <v>726</v>
      </c>
      <c r="E726" s="110"/>
      <c r="F726" s="71"/>
      <c r="G726" s="71"/>
      <c r="H726" s="71"/>
      <c r="I726" s="146"/>
      <c r="J726" s="142">
        <v>0</v>
      </c>
      <c r="K726" s="142">
        <v>0</v>
      </c>
      <c r="L726" s="142">
        <v>0</v>
      </c>
      <c r="M726" s="142">
        <v>0</v>
      </c>
      <c r="N726" s="142">
        <v>0</v>
      </c>
      <c r="O726" s="142">
        <v>0</v>
      </c>
      <c r="P726" s="142">
        <v>0</v>
      </c>
      <c r="Q726" s="142">
        <v>0</v>
      </c>
      <c r="R726" s="142">
        <v>0</v>
      </c>
      <c r="S726" s="142">
        <v>0</v>
      </c>
      <c r="T726" s="142">
        <v>0</v>
      </c>
      <c r="U726" s="142">
        <v>0</v>
      </c>
      <c r="V726" s="142">
        <v>0</v>
      </c>
      <c r="W726" s="142">
        <v>0</v>
      </c>
      <c r="X726" s="142">
        <v>0</v>
      </c>
      <c r="Y726" s="142">
        <v>0</v>
      </c>
      <c r="Z726" s="142">
        <v>0</v>
      </c>
      <c r="AA726" s="142">
        <v>0</v>
      </c>
      <c r="AB726" s="142">
        <v>0</v>
      </c>
      <c r="AC726" s="142">
        <v>0</v>
      </c>
      <c r="AD726" s="142">
        <v>0</v>
      </c>
      <c r="AE726" s="142">
        <v>0</v>
      </c>
      <c r="AF726" s="142">
        <v>0</v>
      </c>
      <c r="AG726" s="142">
        <v>0</v>
      </c>
      <c r="AH726" s="142">
        <v>0</v>
      </c>
      <c r="AI726" s="142">
        <v>0</v>
      </c>
      <c r="AJ726" s="142">
        <v>0</v>
      </c>
      <c r="AK726" s="142">
        <v>0</v>
      </c>
      <c r="AL726" s="142">
        <v>0</v>
      </c>
      <c r="AM726" s="142">
        <v>0</v>
      </c>
      <c r="AN726" s="142">
        <v>0</v>
      </c>
      <c r="AO726" s="142">
        <v>0</v>
      </c>
      <c r="AP726" s="142">
        <v>0</v>
      </c>
      <c r="AQ726" s="142">
        <v>0</v>
      </c>
      <c r="AR726" s="142">
        <v>0</v>
      </c>
      <c r="AS726" s="142">
        <v>0</v>
      </c>
      <c r="AT726" s="118"/>
      <c r="AU726" s="118"/>
      <c r="AV726" s="71"/>
      <c r="AW726" s="71"/>
      <c r="AX726" s="71"/>
      <c r="AY726" s="71"/>
      <c r="AZ726" s="71"/>
      <c r="BA726" s="71"/>
      <c r="BB726" s="71"/>
      <c r="BC726" s="111"/>
      <c r="BD726" s="109">
        <v>442000</v>
      </c>
      <c r="BE726" s="108"/>
      <c r="BF726" s="112"/>
      <c r="BG726" s="71"/>
      <c r="BH726" s="71"/>
      <c r="BI726" s="113"/>
      <c r="BJ726" s="113"/>
      <c r="BK726" s="107"/>
      <c r="BL726" s="71"/>
      <c r="BM726" s="71"/>
      <c r="BN726" s="71"/>
      <c r="BO726" s="142"/>
      <c r="BP726" s="142"/>
    </row>
    <row r="727" spans="1:68" ht="12.75" customHeight="1">
      <c r="A727" s="108"/>
      <c r="B727" s="109"/>
      <c r="C727" s="108"/>
      <c r="D727" s="108"/>
      <c r="E727" s="110"/>
      <c r="F727" s="71"/>
      <c r="G727" s="71"/>
      <c r="H727" s="71"/>
      <c r="I727" s="146"/>
      <c r="J727" s="142"/>
      <c r="K727" s="142"/>
      <c r="L727" s="142"/>
      <c r="M727" s="142"/>
      <c r="N727" s="142"/>
      <c r="O727" s="142"/>
      <c r="P727" s="142"/>
      <c r="Q727" s="142"/>
      <c r="R727" s="142"/>
      <c r="S727" s="142"/>
      <c r="T727" s="142"/>
      <c r="U727" s="142"/>
      <c r="V727" s="142"/>
      <c r="W727" s="142"/>
      <c r="X727" s="142"/>
      <c r="Y727" s="142"/>
      <c r="Z727" s="142"/>
      <c r="AA727" s="142"/>
      <c r="AB727" s="142"/>
      <c r="AC727" s="142"/>
      <c r="AD727" s="142"/>
      <c r="AE727" s="142"/>
      <c r="AF727" s="142"/>
      <c r="AG727" s="142"/>
      <c r="AH727" s="142"/>
      <c r="AI727" s="142"/>
      <c r="AJ727" s="142"/>
      <c r="AK727" s="142"/>
      <c r="AL727" s="142"/>
      <c r="AM727" s="142"/>
      <c r="AN727" s="142"/>
      <c r="AO727" s="142"/>
      <c r="AP727" s="142"/>
      <c r="AQ727" s="142"/>
      <c r="AR727" s="142"/>
      <c r="AS727" s="142"/>
      <c r="AT727" s="118"/>
      <c r="AU727" s="118"/>
      <c r="AV727" s="71"/>
      <c r="AW727" s="71"/>
      <c r="AX727" s="71"/>
      <c r="AY727" s="71"/>
      <c r="AZ727" s="71"/>
      <c r="BA727" s="71"/>
      <c r="BB727" s="71"/>
      <c r="BC727" s="111"/>
      <c r="BD727" s="109"/>
      <c r="BE727" s="108"/>
      <c r="BF727" s="112"/>
      <c r="BG727" s="71"/>
      <c r="BH727" s="71"/>
      <c r="BI727" s="113"/>
      <c r="BJ727" s="113"/>
      <c r="BK727" s="107"/>
      <c r="BL727" s="71"/>
      <c r="BM727" s="71"/>
      <c r="BN727" s="71"/>
      <c r="BO727" s="142"/>
      <c r="BP727" s="142"/>
    </row>
    <row r="728" spans="1:68" ht="10.5" hidden="1" customHeight="1">
      <c r="A728" s="71"/>
      <c r="B728" s="109"/>
      <c r="C728" s="71"/>
      <c r="D728" s="108"/>
      <c r="E728" s="71"/>
      <c r="F728" s="71"/>
      <c r="G728" s="71"/>
      <c r="H728" s="71"/>
      <c r="I728" s="71"/>
      <c r="J728" s="118"/>
      <c r="K728" s="118"/>
      <c r="L728" s="118"/>
      <c r="M728" s="118"/>
      <c r="N728" s="118"/>
      <c r="O728" s="118"/>
      <c r="P728" s="118"/>
      <c r="Q728" s="118"/>
      <c r="R728" s="118"/>
      <c r="S728" s="118"/>
      <c r="T728" s="118"/>
      <c r="U728" s="118"/>
      <c r="V728" s="118"/>
      <c r="W728" s="118"/>
      <c r="X728" s="118"/>
      <c r="Y728" s="118"/>
      <c r="Z728" s="118"/>
      <c r="AA728" s="118"/>
      <c r="AB728" s="118"/>
      <c r="AC728" s="118"/>
      <c r="AD728" s="118"/>
      <c r="AE728" s="118"/>
      <c r="AF728" s="118"/>
      <c r="AG728" s="118"/>
      <c r="AH728" s="118"/>
      <c r="AI728" s="118"/>
      <c r="AJ728" s="118"/>
      <c r="AK728" s="118"/>
      <c r="AL728" s="118"/>
      <c r="AM728" s="118"/>
      <c r="AN728" s="118"/>
      <c r="AO728" s="118"/>
      <c r="AP728" s="118"/>
      <c r="AQ728" s="118"/>
      <c r="AR728" s="118"/>
      <c r="AS728" s="118"/>
      <c r="AT728" s="118"/>
      <c r="AU728" s="118"/>
      <c r="AV728" s="71"/>
      <c r="AW728" s="71"/>
      <c r="AX728" s="71"/>
      <c r="AY728" s="71"/>
      <c r="AZ728" s="71"/>
      <c r="BA728" s="71"/>
      <c r="BB728" s="71"/>
      <c r="BC728" s="111"/>
      <c r="BD728" s="109"/>
      <c r="BE728" s="108"/>
      <c r="BF728" s="112"/>
      <c r="BG728" s="71"/>
      <c r="BH728" s="71"/>
      <c r="BI728" s="113"/>
      <c r="BJ728" s="113"/>
      <c r="BK728" s="107"/>
      <c r="BL728" s="71"/>
      <c r="BM728" s="71"/>
      <c r="BN728" s="71"/>
      <c r="BO728" s="118"/>
      <c r="BP728" s="118"/>
    </row>
    <row r="729" spans="1:68" ht="15.75" customHeight="1">
      <c r="A729" s="102" t="s">
        <v>727</v>
      </c>
      <c r="B729" s="103"/>
      <c r="C729" s="104"/>
      <c r="D729" s="104"/>
      <c r="E729" s="105"/>
      <c r="F729" s="139"/>
      <c r="G729" s="139"/>
      <c r="H729" s="139"/>
      <c r="I729" s="139"/>
      <c r="J729" s="140"/>
      <c r="K729" s="140"/>
      <c r="L729" s="140"/>
      <c r="M729" s="140"/>
      <c r="N729" s="140"/>
      <c r="O729" s="140"/>
      <c r="P729" s="140"/>
      <c r="Q729" s="140"/>
      <c r="R729" s="140"/>
      <c r="S729" s="140"/>
      <c r="T729" s="140"/>
      <c r="U729" s="140"/>
      <c r="V729" s="140"/>
      <c r="W729" s="140"/>
      <c r="X729" s="140"/>
      <c r="Y729" s="140"/>
      <c r="Z729" s="140"/>
      <c r="AA729" s="140"/>
      <c r="AB729" s="140"/>
      <c r="AC729" s="140"/>
      <c r="AD729" s="140"/>
      <c r="AE729" s="140"/>
      <c r="AF729" s="140"/>
      <c r="AG729" s="140"/>
      <c r="AH729" s="140"/>
      <c r="AI729" s="141"/>
      <c r="AJ729" s="141"/>
      <c r="AK729" s="141"/>
      <c r="AL729" s="141"/>
      <c r="AM729" s="141"/>
      <c r="AN729" s="141"/>
      <c r="AO729" s="141"/>
      <c r="AP729" s="141"/>
      <c r="AQ729" s="141"/>
      <c r="AR729" s="141"/>
      <c r="AS729" s="141"/>
      <c r="AT729" s="118"/>
      <c r="AU729" s="118"/>
      <c r="AV729" s="71"/>
      <c r="AW729" s="71"/>
      <c r="AX729" s="71"/>
      <c r="AY729" s="71"/>
      <c r="AZ729" s="71"/>
      <c r="BA729" s="71"/>
      <c r="BB729" s="71"/>
      <c r="BC729" s="102" t="s">
        <v>727</v>
      </c>
      <c r="BD729" s="103"/>
      <c r="BE729" s="102"/>
      <c r="BF729" s="102"/>
      <c r="BG729" s="102"/>
      <c r="BH729" s="102"/>
      <c r="BI729" s="102"/>
      <c r="BJ729" s="102"/>
      <c r="BK729" s="107"/>
      <c r="BL729" s="71"/>
      <c r="BM729" s="71"/>
      <c r="BN729" s="71"/>
      <c r="BO729" s="140"/>
      <c r="BP729" s="141"/>
    </row>
    <row r="730" spans="1:68" ht="12.75" customHeight="1">
      <c r="A730" s="108"/>
      <c r="B730" s="109"/>
      <c r="C730" s="108"/>
      <c r="D730" s="108"/>
      <c r="E730" s="110"/>
      <c r="F730" s="71"/>
      <c r="G730" s="71"/>
      <c r="H730" s="71"/>
      <c r="I730" s="71"/>
      <c r="J730" s="118"/>
      <c r="K730" s="118"/>
      <c r="L730" s="118"/>
      <c r="M730" s="118"/>
      <c r="N730" s="118"/>
      <c r="O730" s="118"/>
      <c r="P730" s="118"/>
      <c r="Q730" s="118"/>
      <c r="R730" s="118"/>
      <c r="S730" s="118"/>
      <c r="T730" s="118"/>
      <c r="U730" s="118"/>
      <c r="V730" s="118"/>
      <c r="W730" s="118"/>
      <c r="X730" s="118"/>
      <c r="Y730" s="118"/>
      <c r="Z730" s="118"/>
      <c r="AA730" s="118"/>
      <c r="AB730" s="118"/>
      <c r="AC730" s="118"/>
      <c r="AD730" s="118"/>
      <c r="AE730" s="118"/>
      <c r="AF730" s="118"/>
      <c r="AG730" s="118"/>
      <c r="AH730" s="118"/>
      <c r="AI730" s="118"/>
      <c r="AJ730" s="118"/>
      <c r="AK730" s="118"/>
      <c r="AL730" s="118"/>
      <c r="AM730" s="118"/>
      <c r="AN730" s="118"/>
      <c r="AO730" s="118"/>
      <c r="AP730" s="118"/>
      <c r="AQ730" s="118"/>
      <c r="AR730" s="118"/>
      <c r="AS730" s="118"/>
      <c r="AT730" s="118"/>
      <c r="AU730" s="118"/>
      <c r="AV730" s="71"/>
      <c r="AW730" s="71"/>
      <c r="AX730" s="71"/>
      <c r="AY730" s="71"/>
      <c r="AZ730" s="71"/>
      <c r="BA730" s="71"/>
      <c r="BB730" s="71"/>
      <c r="BC730" s="111"/>
      <c r="BD730" s="109"/>
      <c r="BE730" s="108"/>
      <c r="BF730" s="112"/>
      <c r="BG730" s="71"/>
      <c r="BH730" s="71"/>
      <c r="BI730" s="113"/>
      <c r="BJ730" s="113"/>
      <c r="BK730" s="107"/>
      <c r="BL730" s="71"/>
      <c r="BM730" s="71"/>
      <c r="BN730" s="71"/>
      <c r="BO730" s="118"/>
      <c r="BP730" s="118"/>
    </row>
    <row r="731" spans="1:68" ht="12.75" customHeight="1">
      <c r="A731" s="108"/>
      <c r="B731" s="109"/>
      <c r="C731" s="108"/>
      <c r="D731" s="108"/>
      <c r="E731" s="110"/>
      <c r="F731" s="71"/>
      <c r="G731" s="71"/>
      <c r="H731" s="71"/>
      <c r="I731" s="71"/>
      <c r="J731" s="142"/>
      <c r="K731" s="118"/>
      <c r="L731" s="118"/>
      <c r="M731" s="118"/>
      <c r="N731" s="118"/>
      <c r="O731" s="118"/>
      <c r="P731" s="118"/>
      <c r="Q731" s="118"/>
      <c r="R731" s="118"/>
      <c r="S731" s="118"/>
      <c r="T731" s="118"/>
      <c r="U731" s="118"/>
      <c r="V731" s="118"/>
      <c r="W731" s="118"/>
      <c r="X731" s="118"/>
      <c r="Y731" s="118"/>
      <c r="Z731" s="118"/>
      <c r="AA731" s="118"/>
      <c r="AB731" s="118"/>
      <c r="AC731" s="118"/>
      <c r="AD731" s="118"/>
      <c r="AE731" s="118"/>
      <c r="AF731" s="118"/>
      <c r="AG731" s="118"/>
      <c r="AH731" s="118"/>
      <c r="AI731" s="118"/>
      <c r="AJ731" s="118"/>
      <c r="AK731" s="118"/>
      <c r="AL731" s="118"/>
      <c r="AM731" s="118"/>
      <c r="AN731" s="118"/>
      <c r="AO731" s="118"/>
      <c r="AP731" s="118"/>
      <c r="AQ731" s="118"/>
      <c r="AR731" s="118"/>
      <c r="AS731" s="118"/>
      <c r="AT731" s="118"/>
      <c r="AU731" s="118"/>
      <c r="AV731" s="71"/>
      <c r="AW731" s="71"/>
      <c r="AX731" s="71"/>
      <c r="AY731" s="71"/>
      <c r="AZ731" s="71"/>
      <c r="BA731" s="71"/>
      <c r="BB731" s="71"/>
      <c r="BC731" s="111"/>
      <c r="BD731" s="109"/>
      <c r="BE731" s="108"/>
      <c r="BF731" s="112"/>
      <c r="BG731" s="71"/>
      <c r="BH731" s="71"/>
      <c r="BI731" s="113"/>
      <c r="BJ731" s="113"/>
      <c r="BK731" s="107"/>
      <c r="BL731" s="71"/>
      <c r="BM731" s="71"/>
      <c r="BN731" s="71"/>
      <c r="BO731" s="118"/>
      <c r="BP731" s="118"/>
    </row>
    <row r="732" spans="1:68" ht="12.75" customHeight="1">
      <c r="A732" s="108"/>
      <c r="B732" s="109">
        <v>400000</v>
      </c>
      <c r="C732" s="114" t="s">
        <v>728</v>
      </c>
      <c r="D732" s="114" t="s">
        <v>729</v>
      </c>
      <c r="E732" s="110"/>
      <c r="F732" s="89"/>
      <c r="G732" s="89"/>
      <c r="H732" s="89"/>
      <c r="I732" s="116"/>
      <c r="J732" s="117">
        <v>698.83166599999993</v>
      </c>
      <c r="K732" s="117">
        <v>47.622987999999999</v>
      </c>
      <c r="L732" s="117">
        <v>210.51368599999998</v>
      </c>
      <c r="M732" s="117">
        <v>13.658403</v>
      </c>
      <c r="N732" s="117">
        <v>-165.571179</v>
      </c>
      <c r="O732" s="117">
        <v>-53.411631</v>
      </c>
      <c r="P732" s="117">
        <v>250.360141</v>
      </c>
      <c r="Q732" s="117">
        <v>239.115737</v>
      </c>
      <c r="R732" s="117">
        <v>982.66770199999996</v>
      </c>
      <c r="S732" s="117">
        <v>1046.55747</v>
      </c>
      <c r="T732" s="117">
        <v>657.05559099999994</v>
      </c>
      <c r="U732" s="117">
        <v>-155.75199999999998</v>
      </c>
      <c r="V732" s="117">
        <v>28.134999999999998</v>
      </c>
      <c r="W732" s="117">
        <v>117.46799999999999</v>
      </c>
      <c r="X732" s="117">
        <v>426.03799999999995</v>
      </c>
      <c r="Y732" s="117">
        <v>596.00099999999998</v>
      </c>
      <c r="Z732" s="117">
        <v>1086.52</v>
      </c>
      <c r="AA732" s="117">
        <v>514.404</v>
      </c>
      <c r="AB732" s="117">
        <v>249.524</v>
      </c>
      <c r="AC732" s="117">
        <v>478.916</v>
      </c>
      <c r="AD732" s="117">
        <v>1729.721</v>
      </c>
      <c r="AE732" s="117">
        <v>1009.401</v>
      </c>
      <c r="AF732" s="117">
        <v>-143.47399999999999</v>
      </c>
      <c r="AG732" s="117">
        <v>-714.71600000000001</v>
      </c>
      <c r="AH732" s="117">
        <v>-118.8</v>
      </c>
      <c r="AI732" s="117">
        <v>1195.1264864353564</v>
      </c>
      <c r="AJ732" s="117">
        <v>2752.9655272636478</v>
      </c>
      <c r="AK732" s="117">
        <v>5388.490737437015</v>
      </c>
      <c r="AL732" s="117">
        <v>9716.5904421505638</v>
      </c>
      <c r="AM732" s="117">
        <v>16711.997773267572</v>
      </c>
      <c r="AN732" s="117">
        <v>27913.403621143541</v>
      </c>
      <c r="AO732" s="117">
        <v>45744.873390045403</v>
      </c>
      <c r="AP732" s="117">
        <v>74021.39252245157</v>
      </c>
      <c r="AQ732" s="117">
        <v>118743.6073879545</v>
      </c>
      <c r="AR732" s="117">
        <v>189346.89430236517</v>
      </c>
      <c r="AS732" s="117">
        <v>300664.254151111</v>
      </c>
      <c r="AT732" s="117"/>
      <c r="AU732" s="118"/>
      <c r="AV732" s="71"/>
      <c r="AW732" s="71"/>
      <c r="AX732" s="71"/>
      <c r="AY732" s="71"/>
      <c r="AZ732" s="71"/>
      <c r="BA732" s="71"/>
      <c r="BB732" s="71"/>
      <c r="BC732" s="111"/>
      <c r="BD732" s="109">
        <v>400000</v>
      </c>
      <c r="BE732" s="114" t="s">
        <v>728</v>
      </c>
      <c r="BF732" s="147">
        <v>-1122.5976208873371</v>
      </c>
      <c r="BG732" s="146">
        <v>-1122.597620887336</v>
      </c>
      <c r="BH732" s="146">
        <v>-1122.597620887336</v>
      </c>
      <c r="BI732" s="148">
        <v>4562.9193490973657</v>
      </c>
      <c r="BJ732" s="148">
        <v>1195.1264864353564</v>
      </c>
      <c r="BK732" s="117"/>
      <c r="BL732" s="71"/>
      <c r="BM732" s="71"/>
      <c r="BN732" s="71"/>
      <c r="BO732" s="117"/>
      <c r="BP732" s="117"/>
    </row>
    <row r="733" spans="1:68" ht="12.75" customHeight="1">
      <c r="A733" s="108"/>
      <c r="B733" s="109"/>
      <c r="C733" s="108"/>
      <c r="D733" s="108"/>
      <c r="E733" s="110"/>
      <c r="F733" s="71"/>
      <c r="G733" s="71"/>
      <c r="H733" s="71"/>
      <c r="I733" s="146"/>
      <c r="J733" s="142"/>
      <c r="K733" s="142"/>
      <c r="L733" s="142"/>
      <c r="M733" s="142"/>
      <c r="N733" s="142"/>
      <c r="O733" s="142"/>
      <c r="P733" s="142"/>
      <c r="Q733" s="142"/>
      <c r="R733" s="142"/>
      <c r="S733" s="142"/>
      <c r="T733" s="142"/>
      <c r="U733" s="142"/>
      <c r="V733" s="142"/>
      <c r="W733" s="142"/>
      <c r="X733" s="142"/>
      <c r="Y733" s="142"/>
      <c r="Z733" s="142"/>
      <c r="AA733" s="142"/>
      <c r="AB733" s="142"/>
      <c r="AC733" s="142"/>
      <c r="AD733" s="142"/>
      <c r="AE733" s="142"/>
      <c r="AF733" s="142"/>
      <c r="AG733" s="142"/>
      <c r="AH733" s="142"/>
      <c r="AI733" s="142"/>
      <c r="AJ733" s="142"/>
      <c r="AK733" s="142"/>
      <c r="AL733" s="142"/>
      <c r="AM733" s="142"/>
      <c r="AN733" s="142"/>
      <c r="AO733" s="142"/>
      <c r="AP733" s="142"/>
      <c r="AQ733" s="142"/>
      <c r="AR733" s="142"/>
      <c r="AS733" s="142"/>
      <c r="AT733" s="118"/>
      <c r="AU733" s="118"/>
      <c r="AV733" s="71"/>
      <c r="AW733" s="71"/>
      <c r="AX733" s="71"/>
      <c r="AY733" s="71"/>
      <c r="AZ733" s="71"/>
      <c r="BA733" s="71"/>
      <c r="BB733" s="71"/>
      <c r="BC733" s="111"/>
      <c r="BD733" s="109"/>
      <c r="BE733" s="123" t="s">
        <v>730</v>
      </c>
      <c r="BF733" s="124">
        <v>-0.93931281218245999</v>
      </c>
      <c r="BG733" s="125">
        <v>-0.93931281218245899</v>
      </c>
      <c r="BH733" s="125">
        <v>-0.93931281218245899</v>
      </c>
      <c r="BI733" s="126">
        <v>3.8179384365473781</v>
      </c>
      <c r="BJ733" s="126">
        <v>1.0000000000000004</v>
      </c>
      <c r="BK733" s="107"/>
      <c r="BL733" s="71"/>
      <c r="BM733" s="71"/>
      <c r="BN733" s="71"/>
      <c r="BO733" s="142"/>
      <c r="BP733" s="142"/>
    </row>
    <row r="734" spans="1:68" ht="12.75" customHeight="1">
      <c r="A734" s="108"/>
      <c r="B734" s="109">
        <v>400010</v>
      </c>
      <c r="C734" s="169" t="s">
        <v>529</v>
      </c>
      <c r="D734" s="169" t="s">
        <v>530</v>
      </c>
      <c r="E734" s="110"/>
      <c r="F734" s="89"/>
      <c r="G734" s="89"/>
      <c r="H734" s="89"/>
      <c r="I734" s="116"/>
      <c r="J734" s="117">
        <v>-2991.6508570000001</v>
      </c>
      <c r="K734" s="117">
        <v>-785.32349099999999</v>
      </c>
      <c r="L734" s="117">
        <v>-10.074793</v>
      </c>
      <c r="M734" s="117">
        <v>77.776527999999999</v>
      </c>
      <c r="N734" s="117">
        <v>174.913984</v>
      </c>
      <c r="O734" s="117">
        <v>340.74689999999998</v>
      </c>
      <c r="P734" s="117">
        <v>394.96722599999998</v>
      </c>
      <c r="Q734" s="117">
        <v>298.323194</v>
      </c>
      <c r="R734" s="117">
        <v>367.37133999999998</v>
      </c>
      <c r="S734" s="117">
        <v>476.813019</v>
      </c>
      <c r="T734" s="117">
        <v>542.60240999999996</v>
      </c>
      <c r="U734" s="117">
        <v>685.13900000000001</v>
      </c>
      <c r="V734" s="117">
        <v>566.95999999999992</v>
      </c>
      <c r="W734" s="117">
        <v>499.38899999999995</v>
      </c>
      <c r="X734" s="117">
        <v>479.34</v>
      </c>
      <c r="Y734" s="117">
        <v>663.77800000000002</v>
      </c>
      <c r="Z734" s="117">
        <v>731.71299999999997</v>
      </c>
      <c r="AA734" s="117">
        <v>371.56399999999996</v>
      </c>
      <c r="AB734" s="117">
        <v>535.303</v>
      </c>
      <c r="AC734" s="117">
        <v>573.33100000000002</v>
      </c>
      <c r="AD734" s="117">
        <v>227.697</v>
      </c>
      <c r="AE734" s="117">
        <v>554.37699999999995</v>
      </c>
      <c r="AF734" s="117">
        <v>470.87599999999998</v>
      </c>
      <c r="AG734" s="117">
        <v>654.28</v>
      </c>
      <c r="AH734" s="117">
        <v>-766.221</v>
      </c>
      <c r="AI734" s="117">
        <v>-1117.8006857672538</v>
      </c>
      <c r="AJ734" s="117">
        <v>-1211.3663082748417</v>
      </c>
      <c r="AK734" s="117">
        <v>-1319.4098837566751</v>
      </c>
      <c r="AL734" s="117">
        <v>-1441.7272644817369</v>
      </c>
      <c r="AM734" s="117">
        <v>-1578.6621677364597</v>
      </c>
      <c r="AN734" s="117">
        <v>-1730.9704357447858</v>
      </c>
      <c r="AO734" s="117">
        <v>-1899.7345767614922</v>
      </c>
      <c r="AP734" s="117">
        <v>-2086.3123648663714</v>
      </c>
      <c r="AQ734" s="117">
        <v>-2292.3086998630738</v>
      </c>
      <c r="AR734" s="117">
        <v>-2519.563566826524</v>
      </c>
      <c r="AS734" s="117">
        <v>-2770.1513759227173</v>
      </c>
      <c r="AT734" s="118"/>
      <c r="AU734" s="118"/>
      <c r="AV734" s="71"/>
      <c r="AW734" s="71"/>
      <c r="AX734" s="71"/>
      <c r="AY734" s="71"/>
      <c r="AZ734" s="71"/>
      <c r="BA734" s="71"/>
      <c r="BB734" s="71"/>
      <c r="BC734" s="111"/>
      <c r="BD734" s="109">
        <v>400010</v>
      </c>
      <c r="BE734" s="169" t="s">
        <v>529</v>
      </c>
      <c r="BF734" s="147">
        <v>-2008.8273998714833</v>
      </c>
      <c r="BG734" s="146">
        <v>-2008.8273998714833</v>
      </c>
      <c r="BH734" s="146">
        <v>-2008.8273998714833</v>
      </c>
      <c r="BI734" s="148">
        <v>4908.6815138471966</v>
      </c>
      <c r="BJ734" s="148">
        <v>-1117.8006857672538</v>
      </c>
      <c r="BK734" s="117"/>
      <c r="BL734" s="71"/>
      <c r="BM734" s="71"/>
      <c r="BN734" s="71"/>
      <c r="BO734" s="117"/>
      <c r="BP734" s="117"/>
    </row>
    <row r="735" spans="1:68" ht="12.75" customHeight="1">
      <c r="A735" s="108"/>
      <c r="B735" s="109"/>
      <c r="C735" s="123"/>
      <c r="D735" s="123"/>
      <c r="E735" s="110"/>
      <c r="F735" s="71"/>
      <c r="G735" s="71"/>
      <c r="H735" s="71"/>
      <c r="I735" s="146"/>
      <c r="J735" s="142"/>
      <c r="K735" s="142"/>
      <c r="L735" s="142"/>
      <c r="M735" s="142"/>
      <c r="N735" s="142"/>
      <c r="O735" s="142"/>
      <c r="P735" s="142"/>
      <c r="Q735" s="142"/>
      <c r="R735" s="142"/>
      <c r="S735" s="142"/>
      <c r="T735" s="142"/>
      <c r="U735" s="142"/>
      <c r="V735" s="142"/>
      <c r="W735" s="142"/>
      <c r="X735" s="142"/>
      <c r="Y735" s="142"/>
      <c r="Z735" s="142"/>
      <c r="AA735" s="142"/>
      <c r="AB735" s="142"/>
      <c r="AC735" s="142"/>
      <c r="AD735" s="142"/>
      <c r="AE735" s="142"/>
      <c r="AF735" s="142"/>
      <c r="AG735" s="142"/>
      <c r="AH735" s="142"/>
      <c r="AI735" s="142"/>
      <c r="AJ735" s="142"/>
      <c r="AK735" s="142"/>
      <c r="AL735" s="142"/>
      <c r="AM735" s="142"/>
      <c r="AN735" s="142"/>
      <c r="AO735" s="142"/>
      <c r="AP735" s="142"/>
      <c r="AQ735" s="142"/>
      <c r="AR735" s="142"/>
      <c r="AS735" s="142"/>
      <c r="AT735" s="118"/>
      <c r="AU735" s="118"/>
      <c r="AV735" s="71"/>
      <c r="AW735" s="71"/>
      <c r="AX735" s="71"/>
      <c r="AY735" s="71"/>
      <c r="AZ735" s="71"/>
      <c r="BA735" s="71"/>
      <c r="BB735" s="71"/>
      <c r="BC735" s="111"/>
      <c r="BD735" s="109"/>
      <c r="BE735" s="123"/>
      <c r="BF735" s="112"/>
      <c r="BG735" s="71"/>
      <c r="BH735" s="71"/>
      <c r="BI735" s="113"/>
      <c r="BJ735" s="113"/>
      <c r="BK735" s="107"/>
      <c r="BL735" s="71"/>
      <c r="BM735" s="71"/>
      <c r="BN735" s="71"/>
      <c r="BO735" s="142"/>
      <c r="BP735" s="142"/>
    </row>
    <row r="736" spans="1:68" ht="12.75" customHeight="1">
      <c r="A736" s="108"/>
      <c r="B736" s="109">
        <v>400030</v>
      </c>
      <c r="C736" s="169" t="s">
        <v>731</v>
      </c>
      <c r="D736" s="169" t="s">
        <v>732</v>
      </c>
      <c r="E736" s="110"/>
      <c r="F736" s="89"/>
      <c r="G736" s="89"/>
      <c r="H736" s="89"/>
      <c r="I736" s="116"/>
      <c r="J736" s="117">
        <v>2464.3025050000001</v>
      </c>
      <c r="K736" s="117">
        <v>887.82664999999997</v>
      </c>
      <c r="L736" s="117">
        <v>244.99684499999998</v>
      </c>
      <c r="M736" s="117">
        <v>253.224121</v>
      </c>
      <c r="N736" s="117">
        <v>312.51672300000001</v>
      </c>
      <c r="O736" s="117">
        <v>264.22756399999997</v>
      </c>
      <c r="P736" s="117">
        <v>234.419873</v>
      </c>
      <c r="Q736" s="117">
        <v>122.145274</v>
      </c>
      <c r="R736" s="117">
        <v>406.15262899999999</v>
      </c>
      <c r="S736" s="117">
        <v>393.92648800000001</v>
      </c>
      <c r="T736" s="117">
        <v>583.62700499999994</v>
      </c>
      <c r="U736" s="117">
        <v>763.94999999999993</v>
      </c>
      <c r="V736" s="117">
        <v>689.05200000000002</v>
      </c>
      <c r="W736" s="117">
        <v>660.23</v>
      </c>
      <c r="X736" s="117">
        <v>921.24699999999996</v>
      </c>
      <c r="Y736" s="117">
        <v>1109.9199999999998</v>
      </c>
      <c r="Z736" s="117">
        <v>1196.431</v>
      </c>
      <c r="AA736" s="117">
        <v>1344.703</v>
      </c>
      <c r="AB736" s="117">
        <v>1026.125</v>
      </c>
      <c r="AC736" s="117">
        <v>982.40099999999995</v>
      </c>
      <c r="AD736" s="117">
        <v>955.77599999999995</v>
      </c>
      <c r="AE736" s="117">
        <v>1192.079</v>
      </c>
      <c r="AF736" s="117">
        <v>1065.328</v>
      </c>
      <c r="AG736" s="117">
        <v>1104.0070000000001</v>
      </c>
      <c r="AH736" s="117">
        <v>1353.6989999999998</v>
      </c>
      <c r="AI736" s="117">
        <v>953.00466633317069</v>
      </c>
      <c r="AJ736" s="117">
        <v>850.89979618225505</v>
      </c>
      <c r="AK736" s="117">
        <v>768.92801920115278</v>
      </c>
      <c r="AL736" s="117">
        <v>699.25629856960131</v>
      </c>
      <c r="AM736" s="117">
        <v>636.46548448739406</v>
      </c>
      <c r="AN736" s="117">
        <v>576.75112778844436</v>
      </c>
      <c r="AO736" s="117">
        <v>517.38314829463843</v>
      </c>
      <c r="AP736" s="117">
        <v>456.33990226628015</v>
      </c>
      <c r="AQ736" s="117">
        <v>392.05969424955242</v>
      </c>
      <c r="AR736" s="117">
        <v>323.27131689959265</v>
      </c>
      <c r="AS736" s="117">
        <v>248.87769871233763</v>
      </c>
      <c r="AT736" s="118"/>
      <c r="AU736" s="118"/>
      <c r="AV736" s="71"/>
      <c r="AW736" s="71"/>
      <c r="AX736" s="71"/>
      <c r="AY736" s="71"/>
      <c r="AZ736" s="71"/>
      <c r="BA736" s="71"/>
      <c r="BB736" s="71"/>
      <c r="BC736" s="111"/>
      <c r="BD736" s="109">
        <v>400030</v>
      </c>
      <c r="BE736" s="169" t="s">
        <v>731</v>
      </c>
      <c r="BF736" s="147">
        <v>238.25116658329267</v>
      </c>
      <c r="BG736" s="146">
        <v>238.25116658329267</v>
      </c>
      <c r="BH736" s="146">
        <v>238.25116658329267</v>
      </c>
      <c r="BI736" s="148">
        <v>238.25116658329262</v>
      </c>
      <c r="BJ736" s="148">
        <v>953.00466633317069</v>
      </c>
      <c r="BK736" s="117"/>
      <c r="BL736" s="71"/>
      <c r="BM736" s="71"/>
      <c r="BN736" s="71"/>
      <c r="BO736" s="117"/>
      <c r="BP736" s="117"/>
    </row>
    <row r="737" spans="1:68" ht="12.75" customHeight="1">
      <c r="A737" s="108"/>
      <c r="B737" s="109">
        <v>400140</v>
      </c>
      <c r="C737" s="123" t="s">
        <v>733</v>
      </c>
      <c r="D737" s="123" t="s">
        <v>290</v>
      </c>
      <c r="E737" s="110"/>
      <c r="F737" s="71"/>
      <c r="G737" s="71"/>
      <c r="H737" s="71"/>
      <c r="I737" s="146"/>
      <c r="J737" s="142">
        <v>81.818854000000002</v>
      </c>
      <c r="K737" s="142">
        <v>67.22222099999999</v>
      </c>
      <c r="L737" s="142">
        <v>45.261772000000001</v>
      </c>
      <c r="M737" s="142">
        <v>40.799667999999997</v>
      </c>
      <c r="N737" s="142">
        <v>32.495568999999996</v>
      </c>
      <c r="O737" s="142">
        <v>18.443664999999999</v>
      </c>
      <c r="P737" s="142">
        <v>24.112973</v>
      </c>
      <c r="Q737" s="142">
        <v>27.294459999999997</v>
      </c>
      <c r="R737" s="142">
        <v>40.879694999999998</v>
      </c>
      <c r="S737" s="142">
        <v>79.420839000000001</v>
      </c>
      <c r="T737" s="142">
        <v>72.373043999999993</v>
      </c>
      <c r="U737" s="142">
        <v>74.59</v>
      </c>
      <c r="V737" s="142">
        <v>83.265999999999991</v>
      </c>
      <c r="W737" s="142">
        <v>89.631</v>
      </c>
      <c r="X737" s="142">
        <v>112.72699999999999</v>
      </c>
      <c r="Y737" s="142">
        <v>124.08</v>
      </c>
      <c r="Z737" s="142">
        <v>136.19299999999998</v>
      </c>
      <c r="AA737" s="142">
        <v>134.488</v>
      </c>
      <c r="AB737" s="142">
        <v>116.35</v>
      </c>
      <c r="AC737" s="142">
        <v>164.71099999999998</v>
      </c>
      <c r="AD737" s="142">
        <v>163.15899999999999</v>
      </c>
      <c r="AE737" s="142">
        <v>161.982</v>
      </c>
      <c r="AF737" s="142">
        <v>172.274</v>
      </c>
      <c r="AG737" s="142">
        <v>186.602</v>
      </c>
      <c r="AH737" s="142">
        <v>211.39</v>
      </c>
      <c r="AI737" s="142">
        <v>227.29631726546458</v>
      </c>
      <c r="AJ737" s="142">
        <v>153.17890570957738</v>
      </c>
      <c r="AK737" s="142">
        <v>103.22990463140547</v>
      </c>
      <c r="AL737" s="142">
        <v>69.568411922287225</v>
      </c>
      <c r="AM737" s="142">
        <v>46.883351822032388</v>
      </c>
      <c r="AN737" s="142">
        <v>31.595498838234832</v>
      </c>
      <c r="AO737" s="142">
        <v>21.292751222786258</v>
      </c>
      <c r="AP737" s="142">
        <v>14.349552034507305</v>
      </c>
      <c r="AQ737" s="142">
        <v>9.6704104338888897</v>
      </c>
      <c r="AR737" s="142">
        <v>6.5170562631489179</v>
      </c>
      <c r="AS737" s="142">
        <v>4.3919565387018125</v>
      </c>
      <c r="AT737" s="118"/>
      <c r="AU737" s="118"/>
      <c r="AV737" s="71"/>
      <c r="AW737" s="71"/>
      <c r="AX737" s="71"/>
      <c r="AY737" s="71"/>
      <c r="AZ737" s="71"/>
      <c r="BA737" s="71"/>
      <c r="BB737" s="71"/>
      <c r="BC737" s="111"/>
      <c r="BD737" s="109">
        <v>400140</v>
      </c>
      <c r="BE737" s="123" t="s">
        <v>733</v>
      </c>
      <c r="BF737" s="147">
        <v>56.824079316366145</v>
      </c>
      <c r="BG737" s="146">
        <v>56.824079316366145</v>
      </c>
      <c r="BH737" s="146">
        <v>56.824079316366145</v>
      </c>
      <c r="BI737" s="148">
        <v>56.824079316366152</v>
      </c>
      <c r="BJ737" s="148">
        <v>227.29631726546458</v>
      </c>
      <c r="BK737" s="117"/>
      <c r="BL737" s="71"/>
      <c r="BM737" s="71"/>
      <c r="BN737" s="71"/>
      <c r="BO737" s="142"/>
      <c r="BP737" s="142"/>
    </row>
    <row r="738" spans="1:68" ht="12.75" customHeight="1">
      <c r="A738" s="108"/>
      <c r="B738" s="109" t="s">
        <v>734</v>
      </c>
      <c r="C738" s="123" t="s">
        <v>151</v>
      </c>
      <c r="D738" s="123" t="s">
        <v>330</v>
      </c>
      <c r="E738" s="110"/>
      <c r="F738" s="71"/>
      <c r="G738" s="71"/>
      <c r="H738" s="71"/>
      <c r="I738" s="146"/>
      <c r="J738" s="142">
        <v>7.6906000000000002E-2</v>
      </c>
      <c r="K738" s="142">
        <v>1.0893999999999999E-2</v>
      </c>
      <c r="L738" s="142">
        <v>1.0893999999999999E-2</v>
      </c>
      <c r="M738" s="142">
        <v>4.2937999999999997E-2</v>
      </c>
      <c r="N738" s="142">
        <v>8.9828999999999992E-2</v>
      </c>
      <c r="O738" s="142">
        <v>0.28984299999999996</v>
      </c>
      <c r="P738" s="142">
        <v>0.83036499999999991</v>
      </c>
      <c r="Q738" s="142">
        <v>3.6038259999999998</v>
      </c>
      <c r="R738" s="142">
        <v>3.5334699999999999</v>
      </c>
      <c r="S738" s="142">
        <v>5.8583829999999999</v>
      </c>
      <c r="T738" s="142">
        <v>12.552766999999999</v>
      </c>
      <c r="U738" s="142">
        <v>1.8439999999999999</v>
      </c>
      <c r="V738" s="142">
        <v>2.5129999999999999</v>
      </c>
      <c r="W738" s="142">
        <v>3.6319999999999997</v>
      </c>
      <c r="X738" s="142">
        <v>41.326999999999998</v>
      </c>
      <c r="Y738" s="142">
        <v>71.73899999999999</v>
      </c>
      <c r="Z738" s="142">
        <v>54.268000000000001</v>
      </c>
      <c r="AA738" s="142">
        <v>58.872999999999998</v>
      </c>
      <c r="AB738" s="142">
        <v>55.768000000000001</v>
      </c>
      <c r="AC738" s="142">
        <v>19.542999999999999</v>
      </c>
      <c r="AD738" s="142">
        <v>8.4979999999999993</v>
      </c>
      <c r="AE738" s="142">
        <v>9.5190000000000001</v>
      </c>
      <c r="AF738" s="142">
        <v>9.4339999999999993</v>
      </c>
      <c r="AG738" s="142">
        <v>9.5120000000000005</v>
      </c>
      <c r="AH738" s="142">
        <v>10.106999999999999</v>
      </c>
      <c r="AI738" s="142">
        <v>12.505853742165755</v>
      </c>
      <c r="AJ738" s="142">
        <v>11.321732406133703</v>
      </c>
      <c r="AK738" s="142">
        <v>10.2497300319378</v>
      </c>
      <c r="AL738" s="142">
        <v>9.2792305946651421</v>
      </c>
      <c r="AM738" s="142">
        <v>8.4006232516048893</v>
      </c>
      <c r="AN738" s="142">
        <v>7.6052071662037815</v>
      </c>
      <c r="AO738" s="142">
        <v>6.8851053438002365</v>
      </c>
      <c r="AP738" s="142">
        <v>6.233186625853496</v>
      </c>
      <c r="AQ738" s="142">
        <v>5.6429950701777019</v>
      </c>
      <c r="AR738" s="142">
        <v>5.1086860178343532</v>
      </c>
      <c r="AS738" s="142">
        <v>4.624968213554431</v>
      </c>
      <c r="AT738" s="118"/>
      <c r="AU738" s="118"/>
      <c r="AV738" s="71"/>
      <c r="AW738" s="71"/>
      <c r="AX738" s="71"/>
      <c r="AY738" s="71"/>
      <c r="AZ738" s="71"/>
      <c r="BA738" s="71"/>
      <c r="BB738" s="71"/>
      <c r="BC738" s="111"/>
      <c r="BD738" s="109" t="s">
        <v>734</v>
      </c>
      <c r="BE738" s="123" t="s">
        <v>151</v>
      </c>
      <c r="BF738" s="147">
        <v>3.1264634355414387</v>
      </c>
      <c r="BG738" s="146">
        <v>3.1264634355414387</v>
      </c>
      <c r="BH738" s="146">
        <v>3.1264634355414387</v>
      </c>
      <c r="BI738" s="148">
        <v>3.1264634355414387</v>
      </c>
      <c r="BJ738" s="148">
        <v>12.505853742165755</v>
      </c>
      <c r="BK738" s="117"/>
      <c r="BL738" s="71"/>
      <c r="BM738" s="71"/>
      <c r="BN738" s="71"/>
      <c r="BO738" s="142"/>
      <c r="BP738" s="142"/>
    </row>
    <row r="739" spans="1:68" ht="12.75" customHeight="1">
      <c r="A739" s="108"/>
      <c r="B739" s="109">
        <v>400180</v>
      </c>
      <c r="C739" s="123" t="s">
        <v>735</v>
      </c>
      <c r="D739" s="123" t="s">
        <v>174</v>
      </c>
      <c r="E739" s="110"/>
      <c r="F739" s="71"/>
      <c r="G739" s="71"/>
      <c r="H739" s="71"/>
      <c r="I739" s="146"/>
      <c r="J739" s="142">
        <v>7.6807129999999999</v>
      </c>
      <c r="K739" s="142">
        <v>0.152975</v>
      </c>
      <c r="L739" s="142">
        <v>2.4184579999999998</v>
      </c>
      <c r="M739" s="142">
        <v>6.2619999999999993E-3</v>
      </c>
      <c r="N739" s="142">
        <v>1.0716239999999999</v>
      </c>
      <c r="O739" s="142">
        <v>3.4916719999999999</v>
      </c>
      <c r="P739" s="142">
        <v>29.902569999999997</v>
      </c>
      <c r="Q739" s="142">
        <v>4.8127149999999999</v>
      </c>
      <c r="R739" s="142">
        <v>24.555579999999999</v>
      </c>
      <c r="S739" s="142">
        <v>27.344756</v>
      </c>
      <c r="T739" s="142">
        <v>15.932058</v>
      </c>
      <c r="U739" s="142">
        <v>14.949</v>
      </c>
      <c r="V739" s="142">
        <v>52.146999999999998</v>
      </c>
      <c r="W739" s="142">
        <v>48.995999999999995</v>
      </c>
      <c r="X739" s="142">
        <v>80.111999999999995</v>
      </c>
      <c r="Y739" s="142">
        <v>96.949999999999989</v>
      </c>
      <c r="Z739" s="142">
        <v>110.176</v>
      </c>
      <c r="AA739" s="142">
        <v>346.76599999999996</v>
      </c>
      <c r="AB739" s="142">
        <v>37.995999999999995</v>
      </c>
      <c r="AC739" s="142">
        <v>40.43</v>
      </c>
      <c r="AD739" s="142">
        <v>266.21999999999997</v>
      </c>
      <c r="AE739" s="142">
        <v>79.448999999999998</v>
      </c>
      <c r="AF739" s="142">
        <v>85.578000000000003</v>
      </c>
      <c r="AG739" s="142">
        <v>73.665999999999997</v>
      </c>
      <c r="AH739" s="142">
        <v>92.673999999999992</v>
      </c>
      <c r="AI739" s="142">
        <v>0</v>
      </c>
      <c r="AJ739" s="142">
        <v>0</v>
      </c>
      <c r="AK739" s="142">
        <v>0</v>
      </c>
      <c r="AL739" s="142">
        <v>0</v>
      </c>
      <c r="AM739" s="142">
        <v>0</v>
      </c>
      <c r="AN739" s="142">
        <v>0</v>
      </c>
      <c r="AO739" s="142">
        <v>0</v>
      </c>
      <c r="AP739" s="142">
        <v>0</v>
      </c>
      <c r="AQ739" s="142">
        <v>0</v>
      </c>
      <c r="AR739" s="142">
        <v>0</v>
      </c>
      <c r="AS739" s="142">
        <v>0</v>
      </c>
      <c r="AT739" s="118"/>
      <c r="AU739" s="118"/>
      <c r="AV739" s="71"/>
      <c r="AW739" s="71"/>
      <c r="AX739" s="71"/>
      <c r="AY739" s="71"/>
      <c r="AZ739" s="71"/>
      <c r="BA739" s="71"/>
      <c r="BB739" s="71"/>
      <c r="BC739" s="111"/>
      <c r="BD739" s="109">
        <v>400180</v>
      </c>
      <c r="BE739" s="123"/>
      <c r="BF739" s="147"/>
      <c r="BG739" s="146"/>
      <c r="BH739" s="146"/>
      <c r="BI739" s="148"/>
      <c r="BJ739" s="148"/>
      <c r="BK739" s="107"/>
      <c r="BL739" s="71"/>
      <c r="BM739" s="71"/>
      <c r="BN739" s="71"/>
      <c r="BO739" s="142"/>
      <c r="BP739" s="142"/>
    </row>
    <row r="740" spans="1:68" ht="12.75" customHeight="1">
      <c r="A740" s="108"/>
      <c r="B740" s="109">
        <v>400641</v>
      </c>
      <c r="C740" s="123" t="s">
        <v>736</v>
      </c>
      <c r="D740" s="123" t="s">
        <v>737</v>
      </c>
      <c r="E740" s="110"/>
      <c r="F740" s="71"/>
      <c r="G740" s="71"/>
      <c r="H740" s="71"/>
      <c r="I740" s="146"/>
      <c r="J740" s="142">
        <v>8.3335319999999999</v>
      </c>
      <c r="K740" s="142">
        <v>18.567460000000001</v>
      </c>
      <c r="L740" s="142">
        <v>2.7795999999999998E-2</v>
      </c>
      <c r="M740" s="142">
        <v>0</v>
      </c>
      <c r="N740" s="142">
        <v>1.477087</v>
      </c>
      <c r="O740" s="142">
        <v>0.54130899999999993</v>
      </c>
      <c r="P740" s="142">
        <v>0.14749599999999999</v>
      </c>
      <c r="Q740" s="142">
        <v>0.47714699999999999</v>
      </c>
      <c r="R740" s="142">
        <v>0</v>
      </c>
      <c r="S740" s="142">
        <v>7.8484889999999998</v>
      </c>
      <c r="T740" s="142">
        <v>5.4073859999999998</v>
      </c>
      <c r="U740" s="142">
        <v>41.197999999999993</v>
      </c>
      <c r="V740" s="142">
        <v>19.585000000000001</v>
      </c>
      <c r="W740" s="142">
        <v>14.843999999999999</v>
      </c>
      <c r="X740" s="142">
        <v>18.576000000000001</v>
      </c>
      <c r="Y740" s="142">
        <v>6.4499999999999993</v>
      </c>
      <c r="Z740" s="142">
        <v>11.902999999999999</v>
      </c>
      <c r="AA740" s="142">
        <v>19.050999999999998</v>
      </c>
      <c r="AB740" s="142">
        <v>30.030999999999999</v>
      </c>
      <c r="AC740" s="142">
        <v>8.4319999999999986</v>
      </c>
      <c r="AD740" s="142">
        <v>3.9079999999999999</v>
      </c>
      <c r="AE740" s="142">
        <v>11.013999999999999</v>
      </c>
      <c r="AF740" s="142">
        <v>21.213999999999999</v>
      </c>
      <c r="AG740" s="142">
        <v>7.9159999999999995</v>
      </c>
      <c r="AH740" s="142">
        <v>11.704000000000001</v>
      </c>
      <c r="AI740" s="142">
        <v>5.59</v>
      </c>
      <c r="AJ740" s="142">
        <v>5.59</v>
      </c>
      <c r="AK740" s="142">
        <v>5.59</v>
      </c>
      <c r="AL740" s="142">
        <v>5.59</v>
      </c>
      <c r="AM740" s="142">
        <v>5.59</v>
      </c>
      <c r="AN740" s="142">
        <v>5.59</v>
      </c>
      <c r="AO740" s="142">
        <v>5.59</v>
      </c>
      <c r="AP740" s="142">
        <v>5.59</v>
      </c>
      <c r="AQ740" s="142">
        <v>5.59</v>
      </c>
      <c r="AR740" s="142">
        <v>5.59</v>
      </c>
      <c r="AS740" s="142">
        <v>5.59</v>
      </c>
      <c r="AT740" s="118"/>
      <c r="AU740" s="118"/>
      <c r="AV740" s="71"/>
      <c r="AW740" s="71"/>
      <c r="AX740" s="71"/>
      <c r="AY740" s="71"/>
      <c r="AZ740" s="71"/>
      <c r="BA740" s="71"/>
      <c r="BB740" s="71"/>
      <c r="BC740" s="111"/>
      <c r="BD740" s="109">
        <v>400641</v>
      </c>
      <c r="BE740" s="123"/>
      <c r="BF740" s="147"/>
      <c r="BG740" s="146"/>
      <c r="BH740" s="146"/>
      <c r="BI740" s="148"/>
      <c r="BJ740" s="148"/>
      <c r="BK740" s="107"/>
      <c r="BL740" s="71"/>
      <c r="BM740" s="71"/>
      <c r="BN740" s="71"/>
      <c r="BO740" s="142"/>
      <c r="BP740" s="142"/>
    </row>
    <row r="741" spans="1:68" ht="12.75" customHeight="1">
      <c r="A741" s="108"/>
      <c r="B741" s="109">
        <v>400750</v>
      </c>
      <c r="C741" s="123" t="s">
        <v>514</v>
      </c>
      <c r="D741" s="123"/>
      <c r="E741" s="110"/>
      <c r="F741" s="71"/>
      <c r="G741" s="71"/>
      <c r="H741" s="71"/>
      <c r="I741" s="146"/>
      <c r="J741" s="142">
        <v>0</v>
      </c>
      <c r="K741" s="142">
        <v>0</v>
      </c>
      <c r="L741" s="142">
        <v>0</v>
      </c>
      <c r="M741" s="142">
        <v>0</v>
      </c>
      <c r="N741" s="142">
        <v>0</v>
      </c>
      <c r="O741" s="142">
        <v>0</v>
      </c>
      <c r="P741" s="142">
        <v>0</v>
      </c>
      <c r="Q741" s="142">
        <v>0</v>
      </c>
      <c r="R741" s="142">
        <v>0</v>
      </c>
      <c r="S741" s="142">
        <v>0</v>
      </c>
      <c r="T741" s="142">
        <v>0</v>
      </c>
      <c r="U741" s="142">
        <v>165.518</v>
      </c>
      <c r="V741" s="142">
        <v>170.04999999999998</v>
      </c>
      <c r="W741" s="142">
        <v>173.81</v>
      </c>
      <c r="X741" s="142">
        <v>193.67699999999999</v>
      </c>
      <c r="Y741" s="142">
        <v>234.35899999999998</v>
      </c>
      <c r="Z741" s="142">
        <v>249.76499999999999</v>
      </c>
      <c r="AA741" s="142">
        <v>183.26499999999999</v>
      </c>
      <c r="AB741" s="142">
        <v>362.55899999999997</v>
      </c>
      <c r="AC741" s="142">
        <v>225.601</v>
      </c>
      <c r="AD741" s="142">
        <v>167.87699999999998</v>
      </c>
      <c r="AE741" s="142">
        <v>299.72399999999999</v>
      </c>
      <c r="AF741" s="142">
        <v>282.93899999999996</v>
      </c>
      <c r="AG741" s="142">
        <v>285.26400000000001</v>
      </c>
      <c r="AH741" s="142">
        <v>0</v>
      </c>
      <c r="AI741" s="191">
        <v>-320.21150467445938</v>
      </c>
      <c r="AJ741" s="191">
        <v>-347.01484193345578</v>
      </c>
      <c r="AK741" s="191">
        <v>-377.96561546219027</v>
      </c>
      <c r="AL741" s="191">
        <v>-413.00534394735081</v>
      </c>
      <c r="AM741" s="191">
        <v>-452.23249058624299</v>
      </c>
      <c r="AN741" s="191">
        <v>-495.8635782159941</v>
      </c>
      <c r="AO741" s="191">
        <v>-544.2087082719479</v>
      </c>
      <c r="AP741" s="191">
        <v>-597.65683639408041</v>
      </c>
      <c r="AQ741" s="191">
        <v>-656.66771125451385</v>
      </c>
      <c r="AR741" s="191">
        <v>-721.76842538139033</v>
      </c>
      <c r="AS741" s="191">
        <v>-793.55322603991829</v>
      </c>
      <c r="AT741" s="118"/>
      <c r="AU741" s="118"/>
      <c r="AV741" s="71"/>
      <c r="AW741" s="71"/>
      <c r="AX741" s="71"/>
      <c r="AY741" s="71"/>
      <c r="AZ741" s="71"/>
      <c r="BA741" s="71"/>
      <c r="BB741" s="71"/>
      <c r="BC741" s="111"/>
      <c r="BD741" s="109">
        <v>400750</v>
      </c>
      <c r="BE741" s="123"/>
      <c r="BF741" s="147"/>
      <c r="BG741" s="146"/>
      <c r="BH741" s="146"/>
      <c r="BI741" s="148"/>
      <c r="BJ741" s="148"/>
      <c r="BK741" s="107"/>
      <c r="BL741" s="71"/>
      <c r="BM741" s="71"/>
      <c r="BN741" s="71"/>
      <c r="BO741" s="142"/>
      <c r="BP741" s="191"/>
    </row>
    <row r="742" spans="1:68" ht="12.75" customHeight="1">
      <c r="A742" s="108"/>
      <c r="B742" s="109">
        <v>400050</v>
      </c>
      <c r="C742" s="123" t="s">
        <v>171</v>
      </c>
      <c r="D742" s="123"/>
      <c r="E742" s="110"/>
      <c r="F742" s="71"/>
      <c r="G742" s="71"/>
      <c r="H742" s="71"/>
      <c r="I742" s="146"/>
      <c r="J742" s="142">
        <v>39.063929000000002</v>
      </c>
      <c r="K742" s="142">
        <v>64.717995999999999</v>
      </c>
      <c r="L742" s="142">
        <v>28.688354</v>
      </c>
      <c r="M742" s="142">
        <v>24.773999999999997</v>
      </c>
      <c r="N742" s="142">
        <v>19.542607</v>
      </c>
      <c r="O742" s="142">
        <v>20.858239999999999</v>
      </c>
      <c r="P742" s="142">
        <v>7.8416029999999992</v>
      </c>
      <c r="Q742" s="142">
        <v>2.1423739999999998</v>
      </c>
      <c r="R742" s="142">
        <v>3.8668099999999996</v>
      </c>
      <c r="S742" s="142">
        <v>8.7052879999999995</v>
      </c>
      <c r="T742" s="142">
        <v>8.1511370000000003</v>
      </c>
      <c r="U742" s="142">
        <v>42.675999999999995</v>
      </c>
      <c r="V742" s="142">
        <v>61.045999999999999</v>
      </c>
      <c r="W742" s="142">
        <v>70.006999999999991</v>
      </c>
      <c r="X742" s="142">
        <v>105.527</v>
      </c>
      <c r="Y742" s="142">
        <v>103.08099999999999</v>
      </c>
      <c r="Z742" s="142">
        <v>87.060999999999993</v>
      </c>
      <c r="AA742" s="142">
        <v>76.816000000000003</v>
      </c>
      <c r="AB742" s="142">
        <v>91.11399999999999</v>
      </c>
      <c r="AC742" s="142">
        <v>84.753999999999991</v>
      </c>
      <c r="AD742" s="142">
        <v>78.125999999999991</v>
      </c>
      <c r="AE742" s="142">
        <v>58.035999999999994</v>
      </c>
      <c r="AF742" s="142">
        <v>43.726999999999997</v>
      </c>
      <c r="AG742" s="142">
        <v>64.061999999999998</v>
      </c>
      <c r="AH742" s="142">
        <v>100.54599999999999</v>
      </c>
      <c r="AI742" s="191">
        <v>100.54599999999999</v>
      </c>
      <c r="AJ742" s="191">
        <v>100.54599999999999</v>
      </c>
      <c r="AK742" s="191">
        <v>100.54599999999999</v>
      </c>
      <c r="AL742" s="191">
        <v>100.54599999999999</v>
      </c>
      <c r="AM742" s="191">
        <v>100.54599999999999</v>
      </c>
      <c r="AN742" s="191">
        <v>100.54599999999999</v>
      </c>
      <c r="AO742" s="191">
        <v>100.54599999999999</v>
      </c>
      <c r="AP742" s="191">
        <v>100.54599999999999</v>
      </c>
      <c r="AQ742" s="191">
        <v>100.54599999999999</v>
      </c>
      <c r="AR742" s="191">
        <v>100.54599999999999</v>
      </c>
      <c r="AS742" s="191">
        <v>100.54599999999999</v>
      </c>
      <c r="AT742" s="118"/>
      <c r="AU742" s="118"/>
      <c r="AV742" s="71"/>
      <c r="AW742" s="71"/>
      <c r="AX742" s="71"/>
      <c r="AY742" s="71"/>
      <c r="AZ742" s="71"/>
      <c r="BA742" s="71"/>
      <c r="BB742" s="71"/>
      <c r="BC742" s="111"/>
      <c r="BD742" s="109">
        <v>400050</v>
      </c>
      <c r="BE742" s="123"/>
      <c r="BF742" s="147"/>
      <c r="BG742" s="146"/>
      <c r="BH742" s="146"/>
      <c r="BI742" s="148"/>
      <c r="BJ742" s="148"/>
      <c r="BK742" s="107"/>
      <c r="BL742" s="71"/>
      <c r="BM742" s="71"/>
      <c r="BN742" s="71"/>
      <c r="BO742" s="142"/>
      <c r="BP742" s="191"/>
    </row>
    <row r="743" spans="1:68" ht="12.75" customHeight="1">
      <c r="A743" s="108"/>
      <c r="B743" s="109">
        <v>400031</v>
      </c>
      <c r="C743" s="123" t="s">
        <v>433</v>
      </c>
      <c r="D743" s="123" t="s">
        <v>167</v>
      </c>
      <c r="E743" s="110"/>
      <c r="F743" s="71"/>
      <c r="G743" s="71"/>
      <c r="H743" s="71"/>
      <c r="I743" s="146"/>
      <c r="J743" s="142">
        <v>2327.328571</v>
      </c>
      <c r="K743" s="142">
        <v>737.15510399999994</v>
      </c>
      <c r="L743" s="142">
        <v>168.58957099999998</v>
      </c>
      <c r="M743" s="142">
        <v>187.60125299999999</v>
      </c>
      <c r="N743" s="142">
        <v>257.84000700000001</v>
      </c>
      <c r="O743" s="142">
        <v>220.60283499999997</v>
      </c>
      <c r="P743" s="142">
        <v>171.58486600000001</v>
      </c>
      <c r="Q743" s="142">
        <v>83.814751999999999</v>
      </c>
      <c r="R743" s="142">
        <v>333.31707399999999</v>
      </c>
      <c r="S743" s="142">
        <v>264.74873300000002</v>
      </c>
      <c r="T743" s="142">
        <v>469.21061299999997</v>
      </c>
      <c r="U743" s="142">
        <v>423.17499999999995</v>
      </c>
      <c r="V743" s="142">
        <v>300.44500000000005</v>
      </c>
      <c r="W743" s="142">
        <v>259.31</v>
      </c>
      <c r="X743" s="142">
        <v>369.30099999999993</v>
      </c>
      <c r="Y743" s="142">
        <v>473.26099999999985</v>
      </c>
      <c r="Z743" s="142">
        <v>547.06499999999994</v>
      </c>
      <c r="AA743" s="142">
        <v>525.44399999999996</v>
      </c>
      <c r="AB743" s="142">
        <v>332.30700000000002</v>
      </c>
      <c r="AC743" s="142">
        <v>438.92999999999995</v>
      </c>
      <c r="AD743" s="142">
        <v>267.98800000000006</v>
      </c>
      <c r="AE743" s="142">
        <v>572.35500000000002</v>
      </c>
      <c r="AF743" s="142">
        <v>450.16200000000003</v>
      </c>
      <c r="AG743" s="142">
        <v>476.98500000000001</v>
      </c>
      <c r="AH743" s="142">
        <v>927.27799999999979</v>
      </c>
      <c r="AI743" s="172">
        <v>927.27799999999979</v>
      </c>
      <c r="AJ743" s="172">
        <v>927.27799999999979</v>
      </c>
      <c r="AK743" s="172">
        <v>927.27799999999979</v>
      </c>
      <c r="AL743" s="172">
        <v>927.27799999999979</v>
      </c>
      <c r="AM743" s="172">
        <v>927.27799999999979</v>
      </c>
      <c r="AN743" s="172">
        <v>927.27799999999979</v>
      </c>
      <c r="AO743" s="172">
        <v>927.27799999999979</v>
      </c>
      <c r="AP743" s="172">
        <v>927.27799999999979</v>
      </c>
      <c r="AQ743" s="172">
        <v>927.27799999999979</v>
      </c>
      <c r="AR743" s="172">
        <v>927.27799999999979</v>
      </c>
      <c r="AS743" s="172">
        <v>927.27799999999979</v>
      </c>
      <c r="AT743" s="118"/>
      <c r="AU743" s="118"/>
      <c r="AV743" s="71"/>
      <c r="AW743" s="71"/>
      <c r="AX743" s="71"/>
      <c r="AY743" s="71"/>
      <c r="AZ743" s="71"/>
      <c r="BA743" s="71"/>
      <c r="BB743" s="71"/>
      <c r="BC743" s="111"/>
      <c r="BD743" s="109">
        <v>400031</v>
      </c>
      <c r="BE743" s="123"/>
      <c r="BF743" s="147"/>
      <c r="BG743" s="146"/>
      <c r="BH743" s="146"/>
      <c r="BI743" s="148"/>
      <c r="BJ743" s="148"/>
      <c r="BK743" s="107"/>
      <c r="BL743" s="71"/>
      <c r="BM743" s="71"/>
      <c r="BN743" s="71"/>
      <c r="BO743" s="142"/>
      <c r="BP743" s="172"/>
    </row>
    <row r="744" spans="1:68" ht="12.75" customHeight="1">
      <c r="A744" s="108"/>
      <c r="B744" s="109"/>
      <c r="C744" s="123"/>
      <c r="D744" s="123"/>
      <c r="E744" s="110"/>
      <c r="F744" s="71"/>
      <c r="G744" s="71"/>
      <c r="H744" s="71"/>
      <c r="I744" s="146"/>
      <c r="J744" s="142"/>
      <c r="K744" s="142"/>
      <c r="L744" s="142"/>
      <c r="M744" s="142"/>
      <c r="N744" s="142"/>
      <c r="O744" s="142"/>
      <c r="P744" s="142"/>
      <c r="Q744" s="142"/>
      <c r="R744" s="142"/>
      <c r="S744" s="142"/>
      <c r="T744" s="142"/>
      <c r="U744" s="142"/>
      <c r="V744" s="142"/>
      <c r="W744" s="142"/>
      <c r="X744" s="142"/>
      <c r="Y744" s="142"/>
      <c r="Z744" s="142"/>
      <c r="AA744" s="142"/>
      <c r="AB744" s="142"/>
      <c r="AC744" s="142"/>
      <c r="AD744" s="142"/>
      <c r="AE744" s="142"/>
      <c r="AF744" s="142"/>
      <c r="AG744" s="142"/>
      <c r="AH744" s="142"/>
      <c r="AI744" s="142"/>
      <c r="AJ744" s="142"/>
      <c r="AK744" s="142"/>
      <c r="AL744" s="142"/>
      <c r="AM744" s="142"/>
      <c r="AN744" s="142"/>
      <c r="AO744" s="142"/>
      <c r="AP744" s="142"/>
      <c r="AQ744" s="142"/>
      <c r="AR744" s="142"/>
      <c r="AS744" s="142"/>
      <c r="AT744" s="118"/>
      <c r="AU744" s="118"/>
      <c r="AV744" s="71"/>
      <c r="AW744" s="71"/>
      <c r="AX744" s="71"/>
      <c r="AY744" s="71"/>
      <c r="AZ744" s="71"/>
      <c r="BA744" s="71"/>
      <c r="BB744" s="71"/>
      <c r="BC744" s="111"/>
      <c r="BD744" s="109"/>
      <c r="BE744" s="123"/>
      <c r="BF744" s="112"/>
      <c r="BG744" s="71"/>
      <c r="BH744" s="71"/>
      <c r="BI744" s="113"/>
      <c r="BJ744" s="113"/>
      <c r="BK744" s="107"/>
      <c r="BL744" s="71"/>
      <c r="BM744" s="71"/>
      <c r="BN744" s="71"/>
      <c r="BO744" s="142"/>
      <c r="BP744" s="142"/>
    </row>
    <row r="745" spans="1:68" ht="12.75" customHeight="1">
      <c r="A745" s="108"/>
      <c r="B745" s="109">
        <v>400790</v>
      </c>
      <c r="C745" s="169" t="s">
        <v>738</v>
      </c>
      <c r="D745" s="169" t="s">
        <v>739</v>
      </c>
      <c r="E745" s="110"/>
      <c r="F745" s="89"/>
      <c r="G745" s="89"/>
      <c r="H745" s="89"/>
      <c r="I745" s="116"/>
      <c r="J745" s="117">
        <v>-133.27365499999999</v>
      </c>
      <c r="K745" s="117">
        <v>-449.245475</v>
      </c>
      <c r="L745" s="117">
        <v>-82.039369999999991</v>
      </c>
      <c r="M745" s="117">
        <v>-49.399428</v>
      </c>
      <c r="N745" s="117">
        <v>-63.829926999999998</v>
      </c>
      <c r="O745" s="117">
        <v>-24.199666999999998</v>
      </c>
      <c r="P745" s="117">
        <v>-60.726808999999996</v>
      </c>
      <c r="Q745" s="117">
        <v>-103.051666</v>
      </c>
      <c r="R745" s="117">
        <v>-311.911494</v>
      </c>
      <c r="S745" s="117">
        <v>-320.93180100000001</v>
      </c>
      <c r="T745" s="117">
        <v>-234.17747599999998</v>
      </c>
      <c r="U745" s="117">
        <v>-309.32</v>
      </c>
      <c r="V745" s="117">
        <v>-249.43599999999998</v>
      </c>
      <c r="W745" s="117">
        <v>-276.98500000000001</v>
      </c>
      <c r="X745" s="117">
        <v>-265.899</v>
      </c>
      <c r="Y745" s="117">
        <v>-342.98199999999997</v>
      </c>
      <c r="Z745" s="117">
        <v>-335.00799999999998</v>
      </c>
      <c r="AA745" s="117">
        <v>-294.72399999999999</v>
      </c>
      <c r="AB745" s="117">
        <v>-392.64299999999997</v>
      </c>
      <c r="AC745" s="117">
        <v>-296.24700000000001</v>
      </c>
      <c r="AD745" s="117">
        <v>-319.69099999999997</v>
      </c>
      <c r="AE745" s="117">
        <v>-465.39400000000001</v>
      </c>
      <c r="AF745" s="117">
        <v>-595.66399999999999</v>
      </c>
      <c r="AG745" s="117">
        <v>-547.41999999999996</v>
      </c>
      <c r="AH745" s="117">
        <v>-1095.8050000000001</v>
      </c>
      <c r="AI745" s="117">
        <v>-848.06237403736475</v>
      </c>
      <c r="AJ745" s="117">
        <v>-842.91170817373506</v>
      </c>
      <c r="AK745" s="117">
        <v>-839.12052013849814</v>
      </c>
      <c r="AL745" s="117">
        <v>-836.3299864290575</v>
      </c>
      <c r="AM745" s="117">
        <v>-834.27599219000945</v>
      </c>
      <c r="AN745" s="117">
        <v>-832.76413360906145</v>
      </c>
      <c r="AO745" s="117">
        <v>-831.65131823434774</v>
      </c>
      <c r="AP745" s="117">
        <v>-830.83222174357491</v>
      </c>
      <c r="AQ745" s="117">
        <v>-830.22931934265421</v>
      </c>
      <c r="AR745" s="117">
        <v>-829.78554829842358</v>
      </c>
      <c r="AS745" s="117">
        <v>-829.45890713826748</v>
      </c>
      <c r="AT745" s="118"/>
      <c r="AU745" s="118"/>
      <c r="AV745" s="71"/>
      <c r="AW745" s="71"/>
      <c r="AX745" s="71"/>
      <c r="AY745" s="71"/>
      <c r="AZ745" s="71"/>
      <c r="BA745" s="71"/>
      <c r="BB745" s="71"/>
      <c r="BC745" s="111"/>
      <c r="BD745" s="109">
        <v>400790</v>
      </c>
      <c r="BE745" s="169" t="s">
        <v>738</v>
      </c>
      <c r="BF745" s="147">
        <v>-212.01559350934119</v>
      </c>
      <c r="BG745" s="146">
        <v>-212.01559350934119</v>
      </c>
      <c r="BH745" s="146">
        <v>-212.01559350934119</v>
      </c>
      <c r="BI745" s="148">
        <v>-212.01559350934122</v>
      </c>
      <c r="BJ745" s="148">
        <v>-848.06237403736475</v>
      </c>
      <c r="BK745" s="117"/>
      <c r="BL745" s="71"/>
      <c r="BM745" s="71"/>
      <c r="BN745" s="71"/>
      <c r="BO745" s="117"/>
      <c r="BP745" s="117"/>
    </row>
    <row r="746" spans="1:68" ht="12.75" customHeight="1">
      <c r="A746" s="108"/>
      <c r="B746" s="109">
        <v>400860</v>
      </c>
      <c r="C746" s="123" t="s">
        <v>740</v>
      </c>
      <c r="D746" s="123" t="s">
        <v>161</v>
      </c>
      <c r="E746" s="110"/>
      <c r="F746" s="71"/>
      <c r="G746" s="71"/>
      <c r="H746" s="71"/>
      <c r="I746" s="146"/>
      <c r="J746" s="142">
        <v>-0.30394499999999997</v>
      </c>
      <c r="K746" s="142">
        <v>-2.7404999999999999E-2</v>
      </c>
      <c r="L746" s="142">
        <v>-0.13168299999999999</v>
      </c>
      <c r="M746" s="142">
        <v>-2.7349999999999999E-2</v>
      </c>
      <c r="N746" s="142">
        <v>-2.01064</v>
      </c>
      <c r="O746" s="142">
        <v>-2.1886359999999998</v>
      </c>
      <c r="P746" s="142">
        <v>-3.0825369999999999</v>
      </c>
      <c r="Q746" s="142">
        <v>-8.0329129999999989</v>
      </c>
      <c r="R746" s="142">
        <v>-113.01056</v>
      </c>
      <c r="S746" s="142">
        <v>-5.0463089999999999</v>
      </c>
      <c r="T746" s="142">
        <v>-17.182829999999999</v>
      </c>
      <c r="U746" s="142">
        <v>-25.431999999999999</v>
      </c>
      <c r="V746" s="142">
        <v>-13.609</v>
      </c>
      <c r="W746" s="142">
        <v>-45.716999999999999</v>
      </c>
      <c r="X746" s="142">
        <v>-63.910999999999994</v>
      </c>
      <c r="Y746" s="142">
        <v>-107.07599999999999</v>
      </c>
      <c r="Z746" s="142">
        <v>-144.09</v>
      </c>
      <c r="AA746" s="142">
        <v>-90.725999999999999</v>
      </c>
      <c r="AB746" s="142">
        <v>-116.72199999999999</v>
      </c>
      <c r="AC746" s="142">
        <v>-80.896999999999991</v>
      </c>
      <c r="AD746" s="142">
        <v>-121.11999999999999</v>
      </c>
      <c r="AE746" s="142">
        <v>-239.78199999999998</v>
      </c>
      <c r="AF746" s="142">
        <v>-162.761</v>
      </c>
      <c r="AG746" s="142">
        <v>-160.024</v>
      </c>
      <c r="AH746" s="142">
        <v>-241.149</v>
      </c>
      <c r="AI746" s="142">
        <v>0</v>
      </c>
      <c r="AJ746" s="142">
        <v>0</v>
      </c>
      <c r="AK746" s="142">
        <v>0</v>
      </c>
      <c r="AL746" s="142">
        <v>0</v>
      </c>
      <c r="AM746" s="142">
        <v>0</v>
      </c>
      <c r="AN746" s="142">
        <v>0</v>
      </c>
      <c r="AO746" s="142">
        <v>0</v>
      </c>
      <c r="AP746" s="142">
        <v>0</v>
      </c>
      <c r="AQ746" s="142">
        <v>0</v>
      </c>
      <c r="AR746" s="142">
        <v>0</v>
      </c>
      <c r="AS746" s="142">
        <v>0</v>
      </c>
      <c r="AT746" s="118"/>
      <c r="AU746" s="118"/>
      <c r="AV746" s="71"/>
      <c r="AW746" s="71"/>
      <c r="AX746" s="71"/>
      <c r="AY746" s="71"/>
      <c r="AZ746" s="71"/>
      <c r="BA746" s="71"/>
      <c r="BB746" s="71"/>
      <c r="BC746" s="111"/>
      <c r="BD746" s="109">
        <v>400860</v>
      </c>
      <c r="BE746" s="123"/>
      <c r="BF746" s="147"/>
      <c r="BG746" s="146"/>
      <c r="BH746" s="146"/>
      <c r="BI746" s="148"/>
      <c r="BJ746" s="148"/>
      <c r="BK746" s="107"/>
      <c r="BL746" s="71"/>
      <c r="BM746" s="71"/>
      <c r="BN746" s="71"/>
      <c r="BO746" s="142"/>
      <c r="BP746" s="142"/>
    </row>
    <row r="747" spans="1:68" ht="12.75" customHeight="1">
      <c r="A747" s="108"/>
      <c r="B747" s="109">
        <v>401321</v>
      </c>
      <c r="C747" s="123" t="s">
        <v>741</v>
      </c>
      <c r="D747" s="123" t="s">
        <v>742</v>
      </c>
      <c r="E747" s="110"/>
      <c r="F747" s="71"/>
      <c r="G747" s="71"/>
      <c r="H747" s="71"/>
      <c r="I747" s="146"/>
      <c r="J747" s="142">
        <v>0</v>
      </c>
      <c r="K747" s="142">
        <v>0</v>
      </c>
      <c r="L747" s="142">
        <v>0</v>
      </c>
      <c r="M747" s="142">
        <v>-1.4208879999999999</v>
      </c>
      <c r="N747" s="142">
        <v>0</v>
      </c>
      <c r="O747" s="142">
        <v>-1.267382</v>
      </c>
      <c r="P747" s="142">
        <v>-0.42434299999999997</v>
      </c>
      <c r="Q747" s="142">
        <v>-7.4511579999999995</v>
      </c>
      <c r="R747" s="142">
        <v>-11.379558999999999</v>
      </c>
      <c r="S747" s="142">
        <v>-31.694074999999998</v>
      </c>
      <c r="T747" s="142">
        <v>-22.940341</v>
      </c>
      <c r="U747" s="142">
        <v>-28.692999999999998</v>
      </c>
      <c r="V747" s="142">
        <v>-3.109</v>
      </c>
      <c r="W747" s="142">
        <v>-36.641999999999996</v>
      </c>
      <c r="X747" s="142">
        <v>-17.722999999999999</v>
      </c>
      <c r="Y747" s="142">
        <v>-29.872</v>
      </c>
      <c r="Z747" s="142">
        <v>-5.6689999999999996</v>
      </c>
      <c r="AA747" s="142">
        <v>-16.725999999999999</v>
      </c>
      <c r="AB747" s="142">
        <v>-2.5349999999999997</v>
      </c>
      <c r="AC747" s="142">
        <v>-2.907</v>
      </c>
      <c r="AD747" s="142">
        <v>-7.1929999999999996</v>
      </c>
      <c r="AE747" s="142">
        <v>-0.45599999999999996</v>
      </c>
      <c r="AF747" s="142">
        <v>-18.057999999999996</v>
      </c>
      <c r="AG747" s="142">
        <v>-2.6359999999999997</v>
      </c>
      <c r="AH747" s="142">
        <v>-254.07799999999997</v>
      </c>
      <c r="AI747" s="142">
        <v>-11.164999999999999</v>
      </c>
      <c r="AJ747" s="142">
        <v>-11.164999999999999</v>
      </c>
      <c r="AK747" s="142">
        <v>-11.164999999999999</v>
      </c>
      <c r="AL747" s="142">
        <v>-11.164999999999999</v>
      </c>
      <c r="AM747" s="142">
        <v>-11.164999999999999</v>
      </c>
      <c r="AN747" s="142">
        <v>-11.164999999999999</v>
      </c>
      <c r="AO747" s="142">
        <v>-11.164999999999999</v>
      </c>
      <c r="AP747" s="142">
        <v>-11.164999999999999</v>
      </c>
      <c r="AQ747" s="142">
        <v>-11.164999999999999</v>
      </c>
      <c r="AR747" s="142">
        <v>-11.164999999999999</v>
      </c>
      <c r="AS747" s="142">
        <v>-11.164999999999999</v>
      </c>
      <c r="AT747" s="118"/>
      <c r="AU747" s="118"/>
      <c r="AV747" s="71"/>
      <c r="AW747" s="71"/>
      <c r="AX747" s="71"/>
      <c r="AY747" s="71"/>
      <c r="AZ747" s="71"/>
      <c r="BA747" s="71"/>
      <c r="BB747" s="71"/>
      <c r="BC747" s="111"/>
      <c r="BD747" s="109">
        <v>401321</v>
      </c>
      <c r="BE747" s="123"/>
      <c r="BF747" s="147"/>
      <c r="BG747" s="146"/>
      <c r="BH747" s="146"/>
      <c r="BI747" s="148"/>
      <c r="BJ747" s="148"/>
      <c r="BK747" s="107"/>
      <c r="BL747" s="71"/>
      <c r="BM747" s="71"/>
      <c r="BN747" s="71"/>
      <c r="BO747" s="142"/>
      <c r="BP747" s="142"/>
    </row>
    <row r="748" spans="1:68" ht="12.75" customHeight="1">
      <c r="A748" s="108"/>
      <c r="B748" s="109">
        <v>400810</v>
      </c>
      <c r="C748" s="123" t="s">
        <v>158</v>
      </c>
      <c r="D748" s="123"/>
      <c r="E748" s="110"/>
      <c r="F748" s="71"/>
      <c r="G748" s="71"/>
      <c r="H748" s="71"/>
      <c r="I748" s="146"/>
      <c r="J748" s="142">
        <v>7.5651329999999994</v>
      </c>
      <c r="K748" s="142">
        <v>8.4794999999999995E-2</v>
      </c>
      <c r="L748" s="142">
        <v>3.4329239999999999</v>
      </c>
      <c r="M748" s="142">
        <v>2.5355129999999999</v>
      </c>
      <c r="N748" s="142">
        <v>0.73561100000000001</v>
      </c>
      <c r="O748" s="142">
        <v>1.6105349999999998</v>
      </c>
      <c r="P748" s="142">
        <v>18.665050999999998</v>
      </c>
      <c r="Q748" s="142">
        <v>24.379588999999999</v>
      </c>
      <c r="R748" s="142">
        <v>1.4810699999999999</v>
      </c>
      <c r="S748" s="142">
        <v>26.168852999999999</v>
      </c>
      <c r="T748" s="142">
        <v>24.259520999999999</v>
      </c>
      <c r="U748" s="142">
        <v>62.747999999999998</v>
      </c>
      <c r="V748" s="142">
        <v>75.641999999999996</v>
      </c>
      <c r="W748" s="142">
        <v>67.480999999999995</v>
      </c>
      <c r="X748" s="142">
        <v>67.86</v>
      </c>
      <c r="Y748" s="142">
        <v>70.867999999999995</v>
      </c>
      <c r="Z748" s="142">
        <v>78.771999999999991</v>
      </c>
      <c r="AA748" s="142">
        <v>92.899999999999991</v>
      </c>
      <c r="AB748" s="142">
        <v>110.298</v>
      </c>
      <c r="AC748" s="142">
        <v>108.61</v>
      </c>
      <c r="AD748" s="142">
        <v>97.094999999999999</v>
      </c>
      <c r="AE748" s="142">
        <v>100.21899999999999</v>
      </c>
      <c r="AF748" s="142">
        <v>162.19299999999998</v>
      </c>
      <c r="AG748" s="142">
        <v>179.51900000000001</v>
      </c>
      <c r="AH748" s="142">
        <v>216.80499999999998</v>
      </c>
      <c r="AI748" s="191">
        <v>-19.514374037364718</v>
      </c>
      <c r="AJ748" s="191">
        <v>-14.363708173735054</v>
      </c>
      <c r="AK748" s="191">
        <v>-10.572520138498112</v>
      </c>
      <c r="AL748" s="191">
        <v>-7.7819864290574774</v>
      </c>
      <c r="AM748" s="191">
        <v>-5.7279921900094433</v>
      </c>
      <c r="AN748" s="191">
        <v>-4.2161336090614308</v>
      </c>
      <c r="AO748" s="191">
        <v>-3.1033182343476731</v>
      </c>
      <c r="AP748" s="191">
        <v>-2.2842217435748338</v>
      </c>
      <c r="AQ748" s="191">
        <v>-1.6813193426541457</v>
      </c>
      <c r="AR748" s="191">
        <v>-1.237548298423488</v>
      </c>
      <c r="AS748" s="191">
        <v>-0.91090713826749325</v>
      </c>
      <c r="AT748" s="118"/>
      <c r="AU748" s="118"/>
      <c r="AV748" s="71"/>
      <c r="AW748" s="71"/>
      <c r="AX748" s="71"/>
      <c r="AY748" s="71"/>
      <c r="AZ748" s="71"/>
      <c r="BA748" s="71"/>
      <c r="BB748" s="71"/>
      <c r="BC748" s="111"/>
      <c r="BD748" s="109">
        <v>400810</v>
      </c>
      <c r="BE748" s="123"/>
      <c r="BF748" s="147"/>
      <c r="BG748" s="146"/>
      <c r="BH748" s="146"/>
      <c r="BI748" s="148"/>
      <c r="BJ748" s="148"/>
      <c r="BK748" s="107"/>
      <c r="BL748" s="71"/>
      <c r="BM748" s="71"/>
      <c r="BN748" s="71"/>
      <c r="BO748" s="142"/>
      <c r="BP748" s="191"/>
    </row>
    <row r="749" spans="1:68" ht="12.75" customHeight="1">
      <c r="A749" s="108"/>
      <c r="B749" s="109">
        <v>400791</v>
      </c>
      <c r="C749" s="123" t="s">
        <v>433</v>
      </c>
      <c r="D749" s="123" t="s">
        <v>167</v>
      </c>
      <c r="E749" s="110"/>
      <c r="F749" s="71"/>
      <c r="G749" s="71"/>
      <c r="H749" s="71"/>
      <c r="I749" s="146"/>
      <c r="J749" s="142">
        <v>-140.534843</v>
      </c>
      <c r="K749" s="142">
        <v>-449.302865</v>
      </c>
      <c r="L749" s="142">
        <v>-85.340610999999996</v>
      </c>
      <c r="M749" s="142">
        <v>-50.486702999999999</v>
      </c>
      <c r="N749" s="142">
        <v>-62.554897999999994</v>
      </c>
      <c r="O749" s="142">
        <v>-22.354183999999997</v>
      </c>
      <c r="P749" s="142">
        <v>-75.884979999999999</v>
      </c>
      <c r="Q749" s="142">
        <v>-111.94718399999999</v>
      </c>
      <c r="R749" s="142">
        <v>-189.00244500000002</v>
      </c>
      <c r="S749" s="142">
        <v>-310.36027000000001</v>
      </c>
      <c r="T749" s="142">
        <v>-218.31382599999998</v>
      </c>
      <c r="U749" s="142">
        <v>-317.94299999999998</v>
      </c>
      <c r="V749" s="142">
        <v>-308.35999999999996</v>
      </c>
      <c r="W749" s="142">
        <v>-262.10700000000003</v>
      </c>
      <c r="X749" s="142">
        <v>-252.125</v>
      </c>
      <c r="Y749" s="142">
        <v>-276.90199999999999</v>
      </c>
      <c r="Z749" s="142">
        <v>-264.02099999999996</v>
      </c>
      <c r="AA749" s="142">
        <v>-280.17199999999997</v>
      </c>
      <c r="AB749" s="142">
        <v>-383.68399999999997</v>
      </c>
      <c r="AC749" s="142">
        <v>-321.053</v>
      </c>
      <c r="AD749" s="142">
        <v>-288.47299999999996</v>
      </c>
      <c r="AE749" s="142">
        <v>-325.375</v>
      </c>
      <c r="AF749" s="142">
        <v>-577.03800000000001</v>
      </c>
      <c r="AG749" s="142">
        <v>-564.279</v>
      </c>
      <c r="AH749" s="142">
        <v>-817.38300000000004</v>
      </c>
      <c r="AI749" s="172">
        <v>-817.38300000000004</v>
      </c>
      <c r="AJ749" s="172">
        <v>-817.38300000000004</v>
      </c>
      <c r="AK749" s="172">
        <v>-817.38300000000004</v>
      </c>
      <c r="AL749" s="172">
        <v>-817.38300000000004</v>
      </c>
      <c r="AM749" s="172">
        <v>-817.38300000000004</v>
      </c>
      <c r="AN749" s="172">
        <v>-817.38300000000004</v>
      </c>
      <c r="AO749" s="172">
        <v>-817.38300000000004</v>
      </c>
      <c r="AP749" s="172">
        <v>-817.38300000000004</v>
      </c>
      <c r="AQ749" s="172">
        <v>-817.38300000000004</v>
      </c>
      <c r="AR749" s="172">
        <v>-817.38300000000004</v>
      </c>
      <c r="AS749" s="172">
        <v>-817.38300000000004</v>
      </c>
      <c r="AT749" s="118"/>
      <c r="AU749" s="118"/>
      <c r="AV749" s="71"/>
      <c r="AW749" s="71"/>
      <c r="AX749" s="71"/>
      <c r="AY749" s="71"/>
      <c r="AZ749" s="71"/>
      <c r="BA749" s="71"/>
      <c r="BB749" s="71"/>
      <c r="BC749" s="111"/>
      <c r="BD749" s="109">
        <v>400791</v>
      </c>
      <c r="BE749" s="123"/>
      <c r="BF749" s="147"/>
      <c r="BG749" s="146"/>
      <c r="BH749" s="146"/>
      <c r="BI749" s="148"/>
      <c r="BJ749" s="148"/>
      <c r="BK749" s="107"/>
      <c r="BL749" s="71"/>
      <c r="BM749" s="71"/>
      <c r="BN749" s="71"/>
      <c r="BO749" s="142"/>
      <c r="BP749" s="172"/>
    </row>
    <row r="750" spans="1:68" ht="12.75" customHeight="1">
      <c r="A750" s="108"/>
      <c r="B750" s="109"/>
      <c r="C750" s="123"/>
      <c r="D750" s="123"/>
      <c r="E750" s="110"/>
      <c r="F750" s="71"/>
      <c r="G750" s="71"/>
      <c r="H750" s="71"/>
      <c r="I750" s="146"/>
      <c r="J750" s="142"/>
      <c r="K750" s="142"/>
      <c r="L750" s="142"/>
      <c r="M750" s="142"/>
      <c r="N750" s="142"/>
      <c r="O750" s="142"/>
      <c r="P750" s="142"/>
      <c r="Q750" s="142"/>
      <c r="R750" s="142"/>
      <c r="S750" s="142"/>
      <c r="T750" s="142"/>
      <c r="U750" s="142"/>
      <c r="V750" s="142"/>
      <c r="W750" s="142"/>
      <c r="X750" s="142"/>
      <c r="Y750" s="142"/>
      <c r="Z750" s="142"/>
      <c r="AA750" s="142"/>
      <c r="AB750" s="142"/>
      <c r="AC750" s="142"/>
      <c r="AD750" s="142"/>
      <c r="AE750" s="142"/>
      <c r="AF750" s="142"/>
      <c r="AG750" s="142"/>
      <c r="AH750" s="142"/>
      <c r="AI750" s="142"/>
      <c r="AJ750" s="142"/>
      <c r="AK750" s="142"/>
      <c r="AL750" s="142"/>
      <c r="AM750" s="142"/>
      <c r="AN750" s="142"/>
      <c r="AO750" s="142"/>
      <c r="AP750" s="142"/>
      <c r="AQ750" s="142"/>
      <c r="AR750" s="142"/>
      <c r="AS750" s="142"/>
      <c r="AT750" s="118"/>
      <c r="AU750" s="118"/>
      <c r="AV750" s="71"/>
      <c r="AW750" s="71"/>
      <c r="AX750" s="71"/>
      <c r="AY750" s="71"/>
      <c r="AZ750" s="71"/>
      <c r="BA750" s="71"/>
      <c r="BB750" s="71"/>
      <c r="BC750" s="111"/>
      <c r="BD750" s="109"/>
      <c r="BE750" s="123"/>
      <c r="BF750" s="112"/>
      <c r="BG750" s="71"/>
      <c r="BH750" s="71"/>
      <c r="BI750" s="113"/>
      <c r="BJ750" s="113"/>
      <c r="BK750" s="107"/>
      <c r="BL750" s="71"/>
      <c r="BM750" s="71"/>
      <c r="BN750" s="71"/>
      <c r="BO750" s="142"/>
      <c r="BP750" s="142"/>
    </row>
    <row r="751" spans="1:68" ht="12.75" customHeight="1">
      <c r="A751" s="108"/>
      <c r="B751" s="109">
        <v>401490</v>
      </c>
      <c r="C751" s="169" t="s">
        <v>743</v>
      </c>
      <c r="D751" s="169" t="s">
        <v>744</v>
      </c>
      <c r="E751" s="110"/>
      <c r="F751" s="89"/>
      <c r="G751" s="89"/>
      <c r="H751" s="89"/>
      <c r="I751" s="116"/>
      <c r="J751" s="117">
        <v>1359.453673</v>
      </c>
      <c r="K751" s="117">
        <v>394.36530399999998</v>
      </c>
      <c r="L751" s="117">
        <v>57.631004999999995</v>
      </c>
      <c r="M751" s="117">
        <v>-267.94281699999999</v>
      </c>
      <c r="N751" s="117">
        <v>-589.17195900000002</v>
      </c>
      <c r="O751" s="117">
        <v>-634.18642799999998</v>
      </c>
      <c r="P751" s="117">
        <v>-318.30014899999998</v>
      </c>
      <c r="Q751" s="117">
        <v>-78.301063999999997</v>
      </c>
      <c r="R751" s="117">
        <v>521.05522699999995</v>
      </c>
      <c r="S751" s="117">
        <v>496.74976399999997</v>
      </c>
      <c r="T751" s="117">
        <v>-234.99634799999998</v>
      </c>
      <c r="U751" s="117">
        <v>-1110.2719999999999</v>
      </c>
      <c r="V751" s="117">
        <v>-812.95699999999999</v>
      </c>
      <c r="W751" s="117">
        <v>-530.98699999999997</v>
      </c>
      <c r="X751" s="117">
        <v>-403.94299999999998</v>
      </c>
      <c r="Y751" s="117">
        <v>-668.49099999999999</v>
      </c>
      <c r="Z751" s="117">
        <v>-292.19799999999998</v>
      </c>
      <c r="AA751" s="117">
        <v>-630.65599999999995</v>
      </c>
      <c r="AB751" s="117">
        <v>-489.79999999999995</v>
      </c>
      <c r="AC751" s="117">
        <v>-652.029</v>
      </c>
      <c r="AD751" s="117">
        <v>1010.745</v>
      </c>
      <c r="AE751" s="117">
        <v>-162.47999999999999</v>
      </c>
      <c r="AF751" s="117">
        <v>-827.05599999999993</v>
      </c>
      <c r="AG751" s="117">
        <v>-1816.3439999999998</v>
      </c>
      <c r="AH751" s="117">
        <v>588</v>
      </c>
      <c r="AI751" s="117">
        <v>1965.8910011949799</v>
      </c>
      <c r="AJ751" s="117">
        <v>3692.5971974227778</v>
      </c>
      <c r="AK751" s="117">
        <v>6487.186986530347</v>
      </c>
      <c r="AL751" s="117">
        <v>10972.236064115348</v>
      </c>
      <c r="AM751" s="117">
        <v>18128.141965930397</v>
      </c>
      <c r="AN751" s="117">
        <v>29497.939350883891</v>
      </c>
      <c r="AO751" s="117">
        <v>47509.196110240315</v>
      </c>
      <c r="AP751" s="117">
        <v>75979.88814865757</v>
      </c>
      <c r="AQ751" s="117">
        <v>120913.36868231351</v>
      </c>
      <c r="AR751" s="117">
        <v>191747.59812691071</v>
      </c>
      <c r="AS751" s="117">
        <v>303318.15460228146</v>
      </c>
      <c r="AT751" s="118"/>
      <c r="AU751" s="118"/>
      <c r="AV751" s="71"/>
      <c r="AW751" s="71"/>
      <c r="AX751" s="71"/>
      <c r="AY751" s="71"/>
      <c r="AZ751" s="71"/>
      <c r="BA751" s="71"/>
      <c r="BB751" s="71"/>
      <c r="BC751" s="111"/>
      <c r="BD751" s="109">
        <v>401490</v>
      </c>
      <c r="BE751" s="169" t="s">
        <v>743</v>
      </c>
      <c r="BF751" s="147">
        <v>799.47073623223878</v>
      </c>
      <c r="BG751" s="146">
        <v>799.47073623224003</v>
      </c>
      <c r="BH751" s="146">
        <v>799.47073623224003</v>
      </c>
      <c r="BI751" s="148">
        <v>-432.52120750173913</v>
      </c>
      <c r="BJ751" s="148">
        <v>1965.8910011949799</v>
      </c>
      <c r="BK751" s="117"/>
      <c r="BL751" s="71"/>
      <c r="BM751" s="71"/>
      <c r="BN751" s="71"/>
      <c r="BO751" s="117"/>
      <c r="BP751" s="117"/>
    </row>
    <row r="752" spans="1:68" ht="12.75" customHeight="1">
      <c r="A752" s="108"/>
      <c r="B752" s="109">
        <v>401500</v>
      </c>
      <c r="C752" s="123" t="s">
        <v>745</v>
      </c>
      <c r="D752" s="123" t="s">
        <v>746</v>
      </c>
      <c r="E752" s="110"/>
      <c r="F752" s="71"/>
      <c r="G752" s="71"/>
      <c r="H752" s="71"/>
      <c r="I752" s="146"/>
      <c r="J752" s="142">
        <v>-807.99601399999995</v>
      </c>
      <c r="K752" s="142">
        <v>599.36103000000003</v>
      </c>
      <c r="L752" s="142">
        <v>478.805498</v>
      </c>
      <c r="M752" s="142">
        <v>338.44001499999996</v>
      </c>
      <c r="N752" s="142">
        <v>-271.76927599999999</v>
      </c>
      <c r="O752" s="142">
        <v>-438.97308399999997</v>
      </c>
      <c r="P752" s="142">
        <v>-436.70281999999997</v>
      </c>
      <c r="Q752" s="142">
        <v>-667.15214700000001</v>
      </c>
      <c r="R752" s="142">
        <v>-449.60698299999996</v>
      </c>
      <c r="S752" s="142">
        <v>52.437117999999998</v>
      </c>
      <c r="T752" s="142">
        <v>-391.35161399999998</v>
      </c>
      <c r="U752" s="142">
        <v>-565.76099999999997</v>
      </c>
      <c r="V752" s="142">
        <v>-738.76299999999992</v>
      </c>
      <c r="W752" s="142">
        <v>-1366.114</v>
      </c>
      <c r="X752" s="142">
        <v>-816.93499999999995</v>
      </c>
      <c r="Y752" s="142">
        <v>-1005.0269999999999</v>
      </c>
      <c r="Z752" s="142">
        <v>236.69899999999998</v>
      </c>
      <c r="AA752" s="142">
        <v>1605.499</v>
      </c>
      <c r="AB752" s="142">
        <v>-3.1719999999999997</v>
      </c>
      <c r="AC752" s="142">
        <v>-179.893</v>
      </c>
      <c r="AD752" s="142">
        <v>1328.7809999999999</v>
      </c>
      <c r="AE752" s="142">
        <v>-1551.9299999999998</v>
      </c>
      <c r="AF752" s="142">
        <v>-2073.0519999999997</v>
      </c>
      <c r="AG752" s="142">
        <v>-3356.0450000000001</v>
      </c>
      <c r="AH752" s="142">
        <v>-1784.501</v>
      </c>
      <c r="AI752" s="142">
        <v>-1816.4006586076914</v>
      </c>
      <c r="AJ752" s="142">
        <v>-2057.2510683783385</v>
      </c>
      <c r="AK752" s="142">
        <v>-2334.5033825342452</v>
      </c>
      <c r="AL752" s="142">
        <v>-2654.3878718614237</v>
      </c>
      <c r="AM752" s="142">
        <v>-3024.3054008977233</v>
      </c>
      <c r="AN752" s="142">
        <v>-3453.0605467981304</v>
      </c>
      <c r="AO752" s="142">
        <v>-3951.1426600573595</v>
      </c>
      <c r="AP752" s="142">
        <v>-4531.0648913320365</v>
      </c>
      <c r="AQ752" s="142">
        <v>-5207.7733219245547</v>
      </c>
      <c r="AR752" s="142">
        <v>-5999.140896136134</v>
      </c>
      <c r="AS752" s="142">
        <v>-6926.5639565361616</v>
      </c>
      <c r="AT752" s="118"/>
      <c r="AU752" s="118"/>
      <c r="AV752" s="71"/>
      <c r="AW752" s="71"/>
      <c r="AX752" s="71"/>
      <c r="AY752" s="71"/>
      <c r="AZ752" s="71"/>
      <c r="BA752" s="71"/>
      <c r="BB752" s="71"/>
      <c r="BC752" s="111"/>
      <c r="BD752" s="109">
        <v>401500</v>
      </c>
      <c r="BE752" s="123" t="s">
        <v>745</v>
      </c>
      <c r="BF752" s="147">
        <v>-146.1021788309281</v>
      </c>
      <c r="BG752" s="146">
        <v>-146.10217883092866</v>
      </c>
      <c r="BH752" s="146">
        <v>-146.10217883092866</v>
      </c>
      <c r="BI752" s="148">
        <v>-1378.094122114906</v>
      </c>
      <c r="BJ752" s="148">
        <v>-1816.4006586076914</v>
      </c>
      <c r="BK752" s="117"/>
      <c r="BL752" s="71"/>
      <c r="BM752" s="71"/>
      <c r="BN752" s="71"/>
      <c r="BO752" s="142"/>
      <c r="BP752" s="142"/>
    </row>
    <row r="753" spans="1:68" ht="12.75" customHeight="1">
      <c r="A753" s="108"/>
      <c r="B753" s="109">
        <v>401510</v>
      </c>
      <c r="C753" s="123" t="s">
        <v>747</v>
      </c>
      <c r="D753" s="123" t="s">
        <v>748</v>
      </c>
      <c r="E753" s="110"/>
      <c r="F753" s="71"/>
      <c r="G753" s="71"/>
      <c r="H753" s="71"/>
      <c r="I753" s="146"/>
      <c r="J753" s="142">
        <v>-437.06808799999999</v>
      </c>
      <c r="K753" s="142">
        <v>654.35303099999999</v>
      </c>
      <c r="L753" s="142">
        <v>350.88851499999998</v>
      </c>
      <c r="M753" s="142">
        <v>184.892832</v>
      </c>
      <c r="N753" s="142">
        <v>-243.95389999999998</v>
      </c>
      <c r="O753" s="142">
        <v>-161.12260799999999</v>
      </c>
      <c r="P753" s="142">
        <v>-332.040007</v>
      </c>
      <c r="Q753" s="142">
        <v>-579.54344700000001</v>
      </c>
      <c r="R753" s="142">
        <v>146.36491699999999</v>
      </c>
      <c r="S753" s="142">
        <v>17.001581999999999</v>
      </c>
      <c r="T753" s="142">
        <v>-463.29629399999999</v>
      </c>
      <c r="U753" s="142">
        <v>-488.79399999999998</v>
      </c>
      <c r="V753" s="142">
        <v>-980.62799999999993</v>
      </c>
      <c r="W753" s="142">
        <v>-1228.4669999999999</v>
      </c>
      <c r="X753" s="142">
        <v>-721.51199999999994</v>
      </c>
      <c r="Y753" s="142">
        <v>-309.21799999999996</v>
      </c>
      <c r="Z753" s="142">
        <v>581.029</v>
      </c>
      <c r="AA753" s="142">
        <v>1280.124</v>
      </c>
      <c r="AB753" s="142">
        <v>-379.51</v>
      </c>
      <c r="AC753" s="142">
        <v>-112.32199999999999</v>
      </c>
      <c r="AD753" s="142">
        <v>619.64199999999994</v>
      </c>
      <c r="AE753" s="142">
        <v>-1740.742</v>
      </c>
      <c r="AF753" s="142">
        <v>-1075.7329999999999</v>
      </c>
      <c r="AG753" s="142">
        <v>-2886.288</v>
      </c>
      <c r="AH753" s="142">
        <v>-1540.374</v>
      </c>
      <c r="AI753" s="142">
        <v>-1231.9919432839779</v>
      </c>
      <c r="AJ753" s="142">
        <v>-1357.4254615371701</v>
      </c>
      <c r="AK753" s="142">
        <v>-1495.629816147808</v>
      </c>
      <c r="AL753" s="142">
        <v>-1647.9052517677192</v>
      </c>
      <c r="AM753" s="142">
        <v>-1815.6843956200355</v>
      </c>
      <c r="AN753" s="142">
        <v>-2000.5457358435451</v>
      </c>
      <c r="AO753" s="142">
        <v>-2204.2284721156502</v>
      </c>
      <c r="AP753" s="142">
        <v>-2428.6488782705237</v>
      </c>
      <c r="AQ753" s="142">
        <v>-2675.9183308540451</v>
      </c>
      <c r="AR753" s="142">
        <v>-2948.3631732306312</v>
      </c>
      <c r="AS753" s="142">
        <v>-3248.5466021260072</v>
      </c>
      <c r="AT753" s="118"/>
      <c r="AU753" s="118"/>
      <c r="AV753" s="71"/>
      <c r="AW753" s="71"/>
      <c r="AX753" s="71"/>
      <c r="AY753" s="71"/>
      <c r="AZ753" s="71"/>
      <c r="BA753" s="71"/>
      <c r="BB753" s="71"/>
      <c r="BC753" s="111"/>
      <c r="BD753" s="109">
        <v>401510</v>
      </c>
      <c r="BE753" s="123" t="s">
        <v>749</v>
      </c>
      <c r="BF753" s="147">
        <v>0</v>
      </c>
      <c r="BG753" s="146">
        <v>0</v>
      </c>
      <c r="BH753" s="146">
        <v>0</v>
      </c>
      <c r="BI753" s="148">
        <v>-1231.9919432839779</v>
      </c>
      <c r="BJ753" s="148">
        <v>-1231.9919432839779</v>
      </c>
      <c r="BK753" s="117"/>
      <c r="BL753" s="71"/>
      <c r="BM753" s="71"/>
      <c r="BN753" s="71"/>
      <c r="BO753" s="142"/>
      <c r="BP753" s="142"/>
    </row>
    <row r="754" spans="1:68" ht="12.75" customHeight="1">
      <c r="A754" s="108"/>
      <c r="B754" s="109">
        <v>401590</v>
      </c>
      <c r="C754" s="123" t="s">
        <v>750</v>
      </c>
      <c r="D754" s="123" t="s">
        <v>751</v>
      </c>
      <c r="E754" s="110"/>
      <c r="F754" s="71"/>
      <c r="G754" s="71"/>
      <c r="H754" s="71"/>
      <c r="I754" s="146"/>
      <c r="J754" s="142">
        <v>-74.256973000000002</v>
      </c>
      <c r="K754" s="142">
        <v>15.44638</v>
      </c>
      <c r="L754" s="142">
        <v>91.192058000000003</v>
      </c>
      <c r="M754" s="142">
        <v>138.902592</v>
      </c>
      <c r="N754" s="142">
        <v>10.763935999999999</v>
      </c>
      <c r="O754" s="142">
        <v>-1.9734959999999999</v>
      </c>
      <c r="P754" s="142">
        <v>80.104891999999992</v>
      </c>
      <c r="Q754" s="142">
        <v>-0.57642300000000002</v>
      </c>
      <c r="R754" s="142">
        <v>-374.75814700000001</v>
      </c>
      <c r="S754" s="142">
        <v>58.209040999999999</v>
      </c>
      <c r="T754" s="142">
        <v>-5.9579550000000001</v>
      </c>
      <c r="U754" s="142">
        <v>32.884</v>
      </c>
      <c r="V754" s="142">
        <v>223.24799999999999</v>
      </c>
      <c r="W754" s="142">
        <v>-39.451000000000001</v>
      </c>
      <c r="X754" s="142">
        <v>148.43799999999999</v>
      </c>
      <c r="Y754" s="142">
        <v>124.09399999999999</v>
      </c>
      <c r="Z754" s="142">
        <v>282.99399999999997</v>
      </c>
      <c r="AA754" s="142">
        <v>-186.07399999999998</v>
      </c>
      <c r="AB754" s="142">
        <v>279.87099999999998</v>
      </c>
      <c r="AC754" s="142">
        <v>298.346</v>
      </c>
      <c r="AD754" s="142">
        <v>591.29</v>
      </c>
      <c r="AE754" s="142">
        <v>412.78499999999997</v>
      </c>
      <c r="AF754" s="142">
        <v>-90.8</v>
      </c>
      <c r="AG754" s="142">
        <v>54.174999999999997</v>
      </c>
      <c r="AH754" s="142">
        <v>43.238</v>
      </c>
      <c r="AI754" s="142">
        <v>-79.059369846749405</v>
      </c>
      <c r="AJ754" s="142">
        <v>-87.108687835245405</v>
      </c>
      <c r="AK754" s="142">
        <v>-95.977535756822476</v>
      </c>
      <c r="AL754" s="142">
        <v>-105.74935289319046</v>
      </c>
      <c r="AM754" s="142">
        <v>-116.51607377858295</v>
      </c>
      <c r="AN754" s="142">
        <v>-128.37899313188541</v>
      </c>
      <c r="AO754" s="142">
        <v>-141.44971885060272</v>
      </c>
      <c r="AP754" s="142">
        <v>-155.85122203256492</v>
      </c>
      <c r="AQ754" s="142">
        <v>-171.7189939041034</v>
      </c>
      <c r="AR754" s="142">
        <v>-189.20232053923951</v>
      </c>
      <c r="AS754" s="142">
        <v>-208.46568736260087</v>
      </c>
      <c r="AT754" s="118"/>
      <c r="AU754" s="118"/>
      <c r="AV754" s="71"/>
      <c r="AW754" s="71"/>
      <c r="AX754" s="71"/>
      <c r="AY754" s="71"/>
      <c r="AZ754" s="71"/>
      <c r="BA754" s="71"/>
      <c r="BB754" s="71"/>
      <c r="BC754" s="111"/>
      <c r="BD754" s="109">
        <v>401590</v>
      </c>
      <c r="BE754" s="123" t="s">
        <v>752</v>
      </c>
      <c r="BF754" s="147">
        <v>-19.764842461687294</v>
      </c>
      <c r="BG754" s="146">
        <v>-19.764842461687408</v>
      </c>
      <c r="BH754" s="146">
        <v>-19.764842461687408</v>
      </c>
      <c r="BI754" s="148">
        <v>-19.764842461687294</v>
      </c>
      <c r="BJ754" s="148">
        <v>-79.059369846749405</v>
      </c>
      <c r="BK754" s="117"/>
      <c r="BL754" s="71"/>
      <c r="BM754" s="71"/>
      <c r="BN754" s="71"/>
      <c r="BO754" s="142"/>
      <c r="BP754" s="142"/>
    </row>
    <row r="755" spans="1:68" ht="12.75" customHeight="1">
      <c r="A755" s="108"/>
      <c r="B755" s="109">
        <v>401501</v>
      </c>
      <c r="C755" s="123" t="s">
        <v>433</v>
      </c>
      <c r="D755" s="123" t="s">
        <v>167</v>
      </c>
      <c r="E755" s="110"/>
      <c r="F755" s="71"/>
      <c r="G755" s="71"/>
      <c r="H755" s="71"/>
      <c r="I755" s="146"/>
      <c r="J755" s="142">
        <v>-296.67095299999994</v>
      </c>
      <c r="K755" s="142">
        <v>-70.438380999999936</v>
      </c>
      <c r="L755" s="142">
        <v>36.724925000000042</v>
      </c>
      <c r="M755" s="142">
        <v>14.644590999999934</v>
      </c>
      <c r="N755" s="142">
        <v>-38.579312000000016</v>
      </c>
      <c r="O755" s="142">
        <v>-275.87698</v>
      </c>
      <c r="P755" s="142">
        <v>-184.76770499999998</v>
      </c>
      <c r="Q755" s="142">
        <v>-87.032277000000022</v>
      </c>
      <c r="R755" s="142">
        <v>-221.21375299999994</v>
      </c>
      <c r="S755" s="142">
        <v>-22.773505</v>
      </c>
      <c r="T755" s="142">
        <v>77.902635000000032</v>
      </c>
      <c r="U755" s="142">
        <v>-109.851</v>
      </c>
      <c r="V755" s="142">
        <v>18.616999999999962</v>
      </c>
      <c r="W755" s="142">
        <v>-98.19600000000014</v>
      </c>
      <c r="X755" s="142">
        <v>-243.86099999999999</v>
      </c>
      <c r="Y755" s="142">
        <v>-819.90300000000002</v>
      </c>
      <c r="Z755" s="142">
        <v>-627.32399999999996</v>
      </c>
      <c r="AA755" s="142">
        <v>511.44900000000007</v>
      </c>
      <c r="AB755" s="142">
        <v>96.467000000000013</v>
      </c>
      <c r="AC755" s="142">
        <v>-365.91700000000003</v>
      </c>
      <c r="AD755" s="142">
        <v>117.84900000000016</v>
      </c>
      <c r="AE755" s="142">
        <v>-223.97299999999996</v>
      </c>
      <c r="AF755" s="142">
        <v>-906.51899999999978</v>
      </c>
      <c r="AG755" s="142">
        <v>-523.93200000000024</v>
      </c>
      <c r="AH755" s="142">
        <v>-287.36500000000001</v>
      </c>
      <c r="AI755" s="172">
        <v>-505.34934547696412</v>
      </c>
      <c r="AJ755" s="172">
        <v>-612.71691900592305</v>
      </c>
      <c r="AK755" s="172">
        <v>-742.89603062961487</v>
      </c>
      <c r="AL755" s="172">
        <v>-900.73326720051409</v>
      </c>
      <c r="AM755" s="172">
        <v>-1092.1049314991051</v>
      </c>
      <c r="AN755" s="172">
        <v>-1324.1358178227001</v>
      </c>
      <c r="AO755" s="172">
        <v>-1605.4644690911064</v>
      </c>
      <c r="AP755" s="172">
        <v>-1946.5647910289481</v>
      </c>
      <c r="AQ755" s="172">
        <v>-2360.135997166406</v>
      </c>
      <c r="AR755" s="172">
        <v>-2861.575402366263</v>
      </c>
      <c r="AS755" s="172">
        <v>-3469.5516670475536</v>
      </c>
      <c r="AT755" s="157"/>
      <c r="AU755" s="118"/>
      <c r="AV755" s="71"/>
      <c r="AW755" s="71"/>
      <c r="AX755" s="71"/>
      <c r="AY755" s="71"/>
      <c r="AZ755" s="71"/>
      <c r="BA755" s="71"/>
      <c r="BB755" s="71"/>
      <c r="BC755" s="111"/>
      <c r="BD755" s="109">
        <v>401501</v>
      </c>
      <c r="BE755" s="123" t="s">
        <v>433</v>
      </c>
      <c r="BF755" s="147">
        <v>-126.3373363692408</v>
      </c>
      <c r="BG755" s="146">
        <v>-126.33733636924126</v>
      </c>
      <c r="BH755" s="146">
        <v>-126.33733636924126</v>
      </c>
      <c r="BI755" s="148">
        <v>-126.3373363692408</v>
      </c>
      <c r="BJ755" s="148">
        <v>-505.34934547696412</v>
      </c>
      <c r="BK755" s="117"/>
      <c r="BL755" s="71"/>
      <c r="BM755" s="71"/>
      <c r="BN755" s="71"/>
      <c r="BO755" s="142"/>
      <c r="BP755" s="172"/>
    </row>
    <row r="756" spans="1:68" ht="12.75" customHeight="1">
      <c r="A756" s="108"/>
      <c r="B756" s="109">
        <v>401730</v>
      </c>
      <c r="C756" s="123" t="s">
        <v>753</v>
      </c>
      <c r="D756" s="123" t="s">
        <v>754</v>
      </c>
      <c r="E756" s="110"/>
      <c r="F756" s="71"/>
      <c r="G756" s="71"/>
      <c r="H756" s="71"/>
      <c r="I756" s="146"/>
      <c r="J756" s="142">
        <v>2167.4496869999998</v>
      </c>
      <c r="K756" s="142">
        <v>-204.99572499999999</v>
      </c>
      <c r="L756" s="142">
        <v>-421.17449299999998</v>
      </c>
      <c r="M756" s="142">
        <v>-606.382834</v>
      </c>
      <c r="N756" s="142">
        <v>-317.40268199999997</v>
      </c>
      <c r="O756" s="142">
        <v>-195.21334199999998</v>
      </c>
      <c r="P756" s="142">
        <v>118.402671</v>
      </c>
      <c r="Q756" s="142">
        <v>588.85108300000002</v>
      </c>
      <c r="R756" s="142">
        <v>970.66220999999996</v>
      </c>
      <c r="S756" s="142">
        <v>444.31264599999997</v>
      </c>
      <c r="T756" s="142">
        <v>156.355267</v>
      </c>
      <c r="U756" s="142">
        <v>-552.73699999999997</v>
      </c>
      <c r="V756" s="142">
        <v>4.3019999999999996</v>
      </c>
      <c r="W756" s="142">
        <v>878.81700000000001</v>
      </c>
      <c r="X756" s="142">
        <v>363.28499999999997</v>
      </c>
      <c r="Y756" s="142">
        <v>287.10399999999998</v>
      </c>
      <c r="Z756" s="142">
        <v>-575.77499999999998</v>
      </c>
      <c r="AA756" s="142">
        <v>-2076.8029999999999</v>
      </c>
      <c r="AB756" s="142">
        <v>-394.06199999999995</v>
      </c>
      <c r="AC756" s="142">
        <v>-555.70799999999997</v>
      </c>
      <c r="AD756" s="142">
        <v>-77.527999999999992</v>
      </c>
      <c r="AE756" s="142">
        <v>1225.011</v>
      </c>
      <c r="AF756" s="142">
        <v>1074.5529999999999</v>
      </c>
      <c r="AG756" s="142">
        <v>1397.297</v>
      </c>
      <c r="AH756" s="142">
        <v>2073.4780000000001</v>
      </c>
      <c r="AI756" s="142">
        <v>3782.2916598026713</v>
      </c>
      <c r="AJ756" s="142">
        <v>5749.8482658011162</v>
      </c>
      <c r="AK756" s="142">
        <v>8821.6903690645922</v>
      </c>
      <c r="AL756" s="142">
        <v>13626.623935976771</v>
      </c>
      <c r="AM756" s="142">
        <v>21152.447366828121</v>
      </c>
      <c r="AN756" s="142">
        <v>32950.999897682021</v>
      </c>
      <c r="AO756" s="142">
        <v>51460.338770297676</v>
      </c>
      <c r="AP756" s="142">
        <v>80510.953039989603</v>
      </c>
      <c r="AQ756" s="142">
        <v>126121.14200423806</v>
      </c>
      <c r="AR756" s="142">
        <v>197746.73902304686</v>
      </c>
      <c r="AS756" s="142">
        <v>310244.71855881764</v>
      </c>
      <c r="AT756" s="118"/>
      <c r="AU756" s="118"/>
      <c r="AV756" s="71"/>
      <c r="AW756" s="71"/>
      <c r="AX756" s="71"/>
      <c r="AY756" s="71"/>
      <c r="AZ756" s="71"/>
      <c r="BA756" s="71"/>
      <c r="BB756" s="71"/>
      <c r="BC756" s="111"/>
      <c r="BD756" s="109">
        <v>401730</v>
      </c>
      <c r="BE756" s="123" t="s">
        <v>753</v>
      </c>
      <c r="BF756" s="147">
        <v>945.57291506316687</v>
      </c>
      <c r="BG756" s="146">
        <v>945.57291506316869</v>
      </c>
      <c r="BH756" s="146">
        <v>945.57291506316869</v>
      </c>
      <c r="BI756" s="148">
        <v>945.57291461316709</v>
      </c>
      <c r="BJ756" s="148">
        <v>3782.2916598026713</v>
      </c>
      <c r="BK756" s="117"/>
      <c r="BL756" s="71"/>
      <c r="BM756" s="71"/>
      <c r="BN756" s="71"/>
      <c r="BO756" s="142"/>
      <c r="BP756" s="142"/>
    </row>
    <row r="757" spans="1:68" ht="12.75" customHeight="1">
      <c r="A757" s="108"/>
      <c r="B757" s="109">
        <v>401740</v>
      </c>
      <c r="C757" s="123" t="s">
        <v>755</v>
      </c>
      <c r="D757" s="123" t="s">
        <v>756</v>
      </c>
      <c r="E757" s="110"/>
      <c r="F757" s="71"/>
      <c r="G757" s="71"/>
      <c r="H757" s="71"/>
      <c r="I757" s="146"/>
      <c r="J757" s="142">
        <v>633.75841300000002</v>
      </c>
      <c r="K757" s="142">
        <v>207.30638199999999</v>
      </c>
      <c r="L757" s="142">
        <v>-241.009344</v>
      </c>
      <c r="M757" s="142">
        <v>-138.84982399999998</v>
      </c>
      <c r="N757" s="142">
        <v>-189.85701299999999</v>
      </c>
      <c r="O757" s="142">
        <v>-82.670935999999998</v>
      </c>
      <c r="P757" s="142">
        <v>203.81983399999999</v>
      </c>
      <c r="Q757" s="142">
        <v>-81.464995000000002</v>
      </c>
      <c r="R757" s="142">
        <v>206.80362399999999</v>
      </c>
      <c r="S757" s="142">
        <v>205.95381699999999</v>
      </c>
      <c r="T757" s="142">
        <v>589.25618099999997</v>
      </c>
      <c r="U757" s="142">
        <v>-252.06399999999999</v>
      </c>
      <c r="V757" s="142">
        <v>-69.668999999999997</v>
      </c>
      <c r="W757" s="142">
        <v>469.53699999999998</v>
      </c>
      <c r="X757" s="142">
        <v>117.134</v>
      </c>
      <c r="Y757" s="142">
        <v>317.32900000000001</v>
      </c>
      <c r="Z757" s="142">
        <v>210.899</v>
      </c>
      <c r="AA757" s="142">
        <v>-594.14300000000003</v>
      </c>
      <c r="AB757" s="142">
        <v>-312.98500000000001</v>
      </c>
      <c r="AC757" s="142">
        <v>-109.03699999999999</v>
      </c>
      <c r="AD757" s="142">
        <v>493.45399999999995</v>
      </c>
      <c r="AE757" s="142">
        <v>849.13799999999992</v>
      </c>
      <c r="AF757" s="142">
        <v>865.63400000000001</v>
      </c>
      <c r="AG757" s="142">
        <v>535.553</v>
      </c>
      <c r="AH757" s="142">
        <v>1621.491</v>
      </c>
      <c r="AI757" s="142">
        <v>3782.2916602526711</v>
      </c>
      <c r="AJ757" s="142">
        <v>5749.8482658011162</v>
      </c>
      <c r="AK757" s="142">
        <v>8821.6903690645922</v>
      </c>
      <c r="AL757" s="142">
        <v>13626.623935976771</v>
      </c>
      <c r="AM757" s="142">
        <v>21152.447366828121</v>
      </c>
      <c r="AN757" s="142">
        <v>32950.999897682021</v>
      </c>
      <c r="AO757" s="142">
        <v>51460.338770297676</v>
      </c>
      <c r="AP757" s="142">
        <v>80510.953039989603</v>
      </c>
      <c r="AQ757" s="142">
        <v>126121.14200423806</v>
      </c>
      <c r="AR757" s="142">
        <v>197746.73902304686</v>
      </c>
      <c r="AS757" s="142">
        <v>310244.71855881764</v>
      </c>
      <c r="AT757" s="118"/>
      <c r="AU757" s="118"/>
      <c r="AV757" s="71"/>
      <c r="AW757" s="71"/>
      <c r="AX757" s="71"/>
      <c r="AY757" s="71"/>
      <c r="AZ757" s="71"/>
      <c r="BA757" s="71"/>
      <c r="BB757" s="71"/>
      <c r="BC757" s="111"/>
      <c r="BD757" s="109">
        <v>401740</v>
      </c>
      <c r="BE757" s="123" t="s">
        <v>755</v>
      </c>
      <c r="BF757" s="147">
        <v>945.57291506316687</v>
      </c>
      <c r="BG757" s="146">
        <v>945.57291506316869</v>
      </c>
      <c r="BH757" s="146">
        <v>945.57291506316869</v>
      </c>
      <c r="BI757" s="148">
        <v>945.57291506316687</v>
      </c>
      <c r="BJ757" s="148">
        <v>3782.2916602526711</v>
      </c>
      <c r="BK757" s="117"/>
      <c r="BL757" s="71"/>
      <c r="BM757" s="71"/>
      <c r="BN757" s="71"/>
      <c r="BO757" s="142"/>
      <c r="BP757" s="142"/>
    </row>
    <row r="758" spans="1:68" ht="12.75" customHeight="1">
      <c r="A758" s="108"/>
      <c r="B758" s="109">
        <v>401731</v>
      </c>
      <c r="C758" s="123" t="s">
        <v>433</v>
      </c>
      <c r="D758" s="123" t="s">
        <v>167</v>
      </c>
      <c r="E758" s="110"/>
      <c r="F758" s="71"/>
      <c r="G758" s="71"/>
      <c r="H758" s="71"/>
      <c r="I758" s="146"/>
      <c r="J758" s="142">
        <v>1533.6912739999998</v>
      </c>
      <c r="K758" s="142">
        <v>-412.30210699999998</v>
      </c>
      <c r="L758" s="142">
        <v>-180.16514899999999</v>
      </c>
      <c r="M758" s="142">
        <v>-467.53300999999999</v>
      </c>
      <c r="N758" s="142">
        <v>-127.54566899999998</v>
      </c>
      <c r="O758" s="142">
        <v>-112.54240599999999</v>
      </c>
      <c r="P758" s="142">
        <v>-85.417162999999988</v>
      </c>
      <c r="Q758" s="142">
        <v>670.31607800000006</v>
      </c>
      <c r="R758" s="142">
        <v>763.85858599999995</v>
      </c>
      <c r="S758" s="142">
        <v>238.35882899999999</v>
      </c>
      <c r="T758" s="142">
        <v>-432.90091399999994</v>
      </c>
      <c r="U758" s="142">
        <v>-300.673</v>
      </c>
      <c r="V758" s="142">
        <v>73.971000000000004</v>
      </c>
      <c r="W758" s="142">
        <v>409.28000000000003</v>
      </c>
      <c r="X758" s="142">
        <v>246.15099999999995</v>
      </c>
      <c r="Y758" s="142">
        <v>-30.225000000000023</v>
      </c>
      <c r="Z758" s="142">
        <v>-786.67399999999998</v>
      </c>
      <c r="AA758" s="142">
        <v>-1482.6599999999999</v>
      </c>
      <c r="AB758" s="142">
        <v>-81.076999999999941</v>
      </c>
      <c r="AC758" s="142">
        <v>-446.67099999999999</v>
      </c>
      <c r="AD758" s="142">
        <v>-570.98199999999997</v>
      </c>
      <c r="AE758" s="142">
        <v>375.87300000000005</v>
      </c>
      <c r="AF758" s="142">
        <v>208.91899999999987</v>
      </c>
      <c r="AG758" s="142">
        <v>861.74400000000003</v>
      </c>
      <c r="AH758" s="142">
        <v>451.98700000000008</v>
      </c>
      <c r="AI758" s="172">
        <v>-4.4999999360140208E-7</v>
      </c>
      <c r="AJ758" s="172">
        <v>-6.106226635438361E-15</v>
      </c>
      <c r="AK758" s="172">
        <v>-6.106226635438361E-15</v>
      </c>
      <c r="AL758" s="172">
        <v>-6.106226635438361E-15</v>
      </c>
      <c r="AM758" s="172">
        <v>-6.106226635438361E-15</v>
      </c>
      <c r="AN758" s="172">
        <v>-6.106226635438361E-15</v>
      </c>
      <c r="AO758" s="172">
        <v>-6.106226635438361E-15</v>
      </c>
      <c r="AP758" s="172">
        <v>-6.106226635438361E-15</v>
      </c>
      <c r="AQ758" s="172">
        <v>-6.106226635438361E-15</v>
      </c>
      <c r="AR758" s="172">
        <v>-6.106226635438361E-15</v>
      </c>
      <c r="AS758" s="172">
        <v>-6.106226635438361E-15</v>
      </c>
      <c r="AT758" s="118"/>
      <c r="AU758" s="118"/>
      <c r="AV758" s="71"/>
      <c r="AW758" s="71"/>
      <c r="AX758" s="71"/>
      <c r="AY758" s="71"/>
      <c r="AZ758" s="71"/>
      <c r="BA758" s="71"/>
      <c r="BB758" s="71"/>
      <c r="BC758" s="111"/>
      <c r="BD758" s="109">
        <v>401731</v>
      </c>
      <c r="BE758" s="123" t="s">
        <v>433</v>
      </c>
      <c r="BF758" s="147">
        <v>0</v>
      </c>
      <c r="BG758" s="146">
        <v>0</v>
      </c>
      <c r="BH758" s="146">
        <v>0</v>
      </c>
      <c r="BI758" s="148">
        <v>-4.4999999360140208E-7</v>
      </c>
      <c r="BJ758" s="148">
        <v>-4.4999999360140208E-7</v>
      </c>
      <c r="BK758" s="117"/>
      <c r="BL758" s="71"/>
      <c r="BM758" s="71"/>
      <c r="BN758" s="71"/>
      <c r="BO758" s="142"/>
      <c r="BP758" s="172"/>
    </row>
    <row r="759" spans="1:68" ht="12.75" customHeight="1">
      <c r="A759" s="114"/>
      <c r="B759" s="109">
        <v>402141</v>
      </c>
      <c r="C759" s="169" t="s">
        <v>433</v>
      </c>
      <c r="D759" s="169" t="s">
        <v>167</v>
      </c>
      <c r="E759" s="110"/>
      <c r="F759" s="89"/>
      <c r="G759" s="89"/>
      <c r="H759" s="89"/>
      <c r="I759" s="116"/>
      <c r="J759" s="117">
        <v>0</v>
      </c>
      <c r="K759" s="117">
        <v>0</v>
      </c>
      <c r="L759" s="117">
        <v>-9.9999999747524271E-7</v>
      </c>
      <c r="M759" s="117">
        <v>-1.0000000187915248E-6</v>
      </c>
      <c r="N759" s="117">
        <v>0</v>
      </c>
      <c r="O759" s="117">
        <v>5.6843418860808015E-14</v>
      </c>
      <c r="P759" s="117">
        <v>0</v>
      </c>
      <c r="Q759" s="117">
        <v>-1.0000000258969521E-6</v>
      </c>
      <c r="R759" s="117">
        <v>0</v>
      </c>
      <c r="S759" s="117">
        <v>0</v>
      </c>
      <c r="T759" s="117">
        <v>0</v>
      </c>
      <c r="U759" s="117">
        <v>0</v>
      </c>
      <c r="V759" s="117">
        <v>-4.9737991503207013E-14</v>
      </c>
      <c r="W759" s="117">
        <v>0</v>
      </c>
      <c r="X759" s="117">
        <v>0</v>
      </c>
      <c r="Y759" s="117">
        <v>0</v>
      </c>
      <c r="Z759" s="117">
        <v>0</v>
      </c>
      <c r="AA759" s="117">
        <v>0</v>
      </c>
      <c r="AB759" s="117">
        <v>0</v>
      </c>
      <c r="AC759" s="117">
        <v>0</v>
      </c>
      <c r="AD759" s="117">
        <v>0</v>
      </c>
      <c r="AE759" s="117">
        <v>0</v>
      </c>
      <c r="AF759" s="117">
        <v>0</v>
      </c>
      <c r="AG759" s="117">
        <v>0</v>
      </c>
      <c r="AH759" s="117">
        <v>2.4158453015843406E-13</v>
      </c>
      <c r="AI759" s="206">
        <v>2.4158453015843406E-13</v>
      </c>
      <c r="AJ759" s="206">
        <v>2.4158453015843406E-13</v>
      </c>
      <c r="AK759" s="206">
        <v>2.4158453015843406E-13</v>
      </c>
      <c r="AL759" s="206">
        <v>2.4158453015843406E-13</v>
      </c>
      <c r="AM759" s="206">
        <v>2.4158453015843406E-13</v>
      </c>
      <c r="AN759" s="206">
        <v>2.4158453015843406E-13</v>
      </c>
      <c r="AO759" s="206">
        <v>2.4158453015843406E-13</v>
      </c>
      <c r="AP759" s="206">
        <v>2.4158453015843406E-13</v>
      </c>
      <c r="AQ759" s="206">
        <v>2.4158453015843406E-13</v>
      </c>
      <c r="AR759" s="206">
        <v>2.4158453015843406E-13</v>
      </c>
      <c r="AS759" s="206">
        <v>2.4158453015843406E-13</v>
      </c>
      <c r="AT759" s="107"/>
      <c r="AU759" s="107"/>
      <c r="AV759" s="89"/>
      <c r="AW759" s="89"/>
      <c r="AX759" s="89"/>
      <c r="AY759" s="89"/>
      <c r="AZ759" s="89"/>
      <c r="BA759" s="89"/>
      <c r="BB759" s="89"/>
      <c r="BC759" s="166"/>
      <c r="BD759" s="109">
        <v>402141</v>
      </c>
      <c r="BE759" s="169" t="s">
        <v>433</v>
      </c>
      <c r="BF759" s="119">
        <v>6.0396132539608516E-14</v>
      </c>
      <c r="BG759" s="116">
        <v>6.0396132539608516E-14</v>
      </c>
      <c r="BH759" s="116">
        <v>6.0396132539608516E-14</v>
      </c>
      <c r="BI759" s="120">
        <v>6.0396132539608516E-14</v>
      </c>
      <c r="BJ759" s="120">
        <v>2.4158453015843406E-13</v>
      </c>
      <c r="BK759" s="117"/>
      <c r="BL759" s="89"/>
      <c r="BM759" s="89"/>
      <c r="BN759" s="89"/>
      <c r="BO759" s="117"/>
      <c r="BP759" s="206"/>
    </row>
    <row r="760" spans="1:68" ht="12.75" customHeight="1">
      <c r="A760" s="108"/>
      <c r="B760" s="109"/>
      <c r="C760" s="123"/>
      <c r="D760" s="123"/>
      <c r="E760" s="110"/>
      <c r="F760" s="71"/>
      <c r="G760" s="71"/>
      <c r="H760" s="71"/>
      <c r="I760" s="146"/>
      <c r="J760" s="142"/>
      <c r="K760" s="142"/>
      <c r="L760" s="142"/>
      <c r="M760" s="142"/>
      <c r="N760" s="142"/>
      <c r="O760" s="142"/>
      <c r="P760" s="142"/>
      <c r="Q760" s="142"/>
      <c r="R760" s="142"/>
      <c r="S760" s="142"/>
      <c r="T760" s="142"/>
      <c r="U760" s="142"/>
      <c r="V760" s="142"/>
      <c r="W760" s="142"/>
      <c r="X760" s="142"/>
      <c r="Y760" s="142"/>
      <c r="Z760" s="142"/>
      <c r="AA760" s="142"/>
      <c r="AB760" s="142"/>
      <c r="AC760" s="142"/>
      <c r="AD760" s="142"/>
      <c r="AE760" s="142"/>
      <c r="AF760" s="142"/>
      <c r="AG760" s="142"/>
      <c r="AH760" s="142"/>
      <c r="AI760" s="142"/>
      <c r="AJ760" s="142"/>
      <c r="AK760" s="142"/>
      <c r="AL760" s="142"/>
      <c r="AM760" s="142"/>
      <c r="AN760" s="142"/>
      <c r="AO760" s="142"/>
      <c r="AP760" s="142"/>
      <c r="AQ760" s="142"/>
      <c r="AR760" s="142"/>
      <c r="AS760" s="142"/>
      <c r="AT760" s="118"/>
      <c r="AU760" s="118"/>
      <c r="AV760" s="71"/>
      <c r="AW760" s="71"/>
      <c r="AX760" s="71"/>
      <c r="AY760" s="71"/>
      <c r="AZ760" s="71"/>
      <c r="BA760" s="71"/>
      <c r="BB760" s="71"/>
      <c r="BC760" s="111"/>
      <c r="BD760" s="109"/>
      <c r="BE760" s="123"/>
      <c r="BF760" s="112"/>
      <c r="BG760" s="71"/>
      <c r="BH760" s="71"/>
      <c r="BI760" s="113"/>
      <c r="BJ760" s="113"/>
      <c r="BK760" s="107"/>
      <c r="BL760" s="71"/>
      <c r="BM760" s="71"/>
      <c r="BN760" s="71"/>
      <c r="BO760" s="142"/>
      <c r="BP760" s="142"/>
    </row>
    <row r="761" spans="1:68" ht="12.75" customHeight="1">
      <c r="A761" s="114"/>
      <c r="B761" s="109">
        <v>400001</v>
      </c>
      <c r="C761" s="209" t="s">
        <v>757</v>
      </c>
      <c r="D761" s="209" t="s">
        <v>758</v>
      </c>
      <c r="E761" s="110"/>
      <c r="F761" s="89"/>
      <c r="G761" s="89"/>
      <c r="H761" s="89"/>
      <c r="I761" s="116"/>
      <c r="J761" s="117">
        <v>698.83166600000004</v>
      </c>
      <c r="K761" s="117">
        <v>47.622987999999964</v>
      </c>
      <c r="L761" s="117">
        <v>210.51368599999998</v>
      </c>
      <c r="M761" s="117">
        <v>13.658403</v>
      </c>
      <c r="N761" s="117">
        <v>-165.57117900000003</v>
      </c>
      <c r="O761" s="117">
        <v>-53.411631</v>
      </c>
      <c r="P761" s="117">
        <v>250.36014100000006</v>
      </c>
      <c r="Q761" s="117">
        <v>239.115737</v>
      </c>
      <c r="R761" s="117">
        <v>982.66770199999996</v>
      </c>
      <c r="S761" s="117">
        <v>1046.55747</v>
      </c>
      <c r="T761" s="117">
        <v>657.05559099999982</v>
      </c>
      <c r="U761" s="117">
        <v>29.497000000000071</v>
      </c>
      <c r="V761" s="117">
        <v>193.61899999999997</v>
      </c>
      <c r="W761" s="117">
        <v>351.64699999999993</v>
      </c>
      <c r="X761" s="117">
        <v>730.74500000000012</v>
      </c>
      <c r="Y761" s="117">
        <v>762.22499999999991</v>
      </c>
      <c r="Z761" s="117">
        <v>1300.9380000000001</v>
      </c>
      <c r="AA761" s="117">
        <v>790.88699999999994</v>
      </c>
      <c r="AB761" s="117">
        <v>678.9849999999999</v>
      </c>
      <c r="AC761" s="117">
        <v>607.4559999999999</v>
      </c>
      <c r="AD761" s="117">
        <v>1874.527</v>
      </c>
      <c r="AE761" s="117">
        <v>1118.5819999999999</v>
      </c>
      <c r="AF761" s="117">
        <v>113.48400000000004</v>
      </c>
      <c r="AG761" s="117">
        <v>-605.47699999999963</v>
      </c>
      <c r="AH761" s="117">
        <v>79.673000000000016</v>
      </c>
      <c r="AI761" s="117">
        <v>953.03260772353235</v>
      </c>
      <c r="AJ761" s="117">
        <v>2489.2189771564567</v>
      </c>
      <c r="AK761" s="117">
        <v>5097.5846018363263</v>
      </c>
      <c r="AL761" s="117">
        <v>9393.4351117741553</v>
      </c>
      <c r="AM761" s="117">
        <v>16351.669290491322</v>
      </c>
      <c r="AN761" s="117">
        <v>27510.955909318487</v>
      </c>
      <c r="AO761" s="117">
        <v>45295.193363539111</v>
      </c>
      <c r="AP761" s="117">
        <v>73519.08346431391</v>
      </c>
      <c r="AQ761" s="117">
        <v>118182.89035735733</v>
      </c>
      <c r="AR761" s="117">
        <v>188721.52032868535</v>
      </c>
      <c r="AS761" s="117">
        <v>299967.42201793281</v>
      </c>
      <c r="AT761" s="107"/>
      <c r="AU761" s="107"/>
      <c r="AV761" s="89"/>
      <c r="AW761" s="89"/>
      <c r="AX761" s="89"/>
      <c r="AY761" s="89"/>
      <c r="AZ761" s="89"/>
      <c r="BA761" s="89"/>
      <c r="BB761" s="89"/>
      <c r="BC761" s="166"/>
      <c r="BD761" s="109">
        <v>400001</v>
      </c>
      <c r="BE761" s="169"/>
      <c r="BF761" s="255"/>
      <c r="BG761" s="89"/>
      <c r="BH761" s="89"/>
      <c r="BI761" s="256"/>
      <c r="BJ761" s="256"/>
      <c r="BK761" s="107"/>
      <c r="BL761" s="89"/>
      <c r="BM761" s="89"/>
      <c r="BN761" s="89"/>
      <c r="BO761" s="117"/>
      <c r="BP761" s="117"/>
    </row>
    <row r="762" spans="1:68" ht="12.75" customHeight="1">
      <c r="A762" s="108"/>
      <c r="B762" s="109"/>
      <c r="C762" s="123"/>
      <c r="D762" s="123"/>
      <c r="E762" s="110"/>
      <c r="F762" s="71"/>
      <c r="G762" s="71"/>
      <c r="H762" s="71"/>
      <c r="I762" s="146"/>
      <c r="J762" s="142"/>
      <c r="K762" s="142"/>
      <c r="L762" s="142"/>
      <c r="M762" s="142"/>
      <c r="N762" s="142"/>
      <c r="O762" s="142"/>
      <c r="P762" s="142"/>
      <c r="Q762" s="142"/>
      <c r="R762" s="142"/>
      <c r="S762" s="142"/>
      <c r="T762" s="142"/>
      <c r="U762" s="142"/>
      <c r="V762" s="142"/>
      <c r="W762" s="142"/>
      <c r="X762" s="142"/>
      <c r="Y762" s="142"/>
      <c r="Z762" s="142"/>
      <c r="AA762" s="142"/>
      <c r="AB762" s="142"/>
      <c r="AC762" s="142"/>
      <c r="AD762" s="142"/>
      <c r="AE762" s="142"/>
      <c r="AF762" s="142"/>
      <c r="AG762" s="142"/>
      <c r="AH762" s="142"/>
      <c r="AI762" s="142"/>
      <c r="AJ762" s="142"/>
      <c r="AK762" s="142"/>
      <c r="AL762" s="142"/>
      <c r="AM762" s="142"/>
      <c r="AN762" s="142"/>
      <c r="AO762" s="142"/>
      <c r="AP762" s="142"/>
      <c r="AQ762" s="142"/>
      <c r="AR762" s="142"/>
      <c r="AS762" s="142"/>
      <c r="AT762" s="118"/>
      <c r="AU762" s="118"/>
      <c r="AV762" s="71"/>
      <c r="AW762" s="71"/>
      <c r="AX762" s="71"/>
      <c r="AY762" s="71"/>
      <c r="AZ762" s="71"/>
      <c r="BA762" s="71"/>
      <c r="BB762" s="71"/>
      <c r="BC762" s="111"/>
      <c r="BD762" s="109"/>
      <c r="BE762" s="123"/>
      <c r="BF762" s="112"/>
      <c r="BG762" s="71"/>
      <c r="BH762" s="71"/>
      <c r="BI762" s="113"/>
      <c r="BJ762" s="113"/>
      <c r="BK762" s="107"/>
      <c r="BL762" s="71"/>
      <c r="BM762" s="71"/>
      <c r="BN762" s="71"/>
      <c r="BO762" s="142"/>
      <c r="BP762" s="142"/>
    </row>
    <row r="763" spans="1:68" ht="12.75" customHeight="1">
      <c r="A763" s="108"/>
      <c r="B763" s="109">
        <v>402090</v>
      </c>
      <c r="C763" s="123" t="s">
        <v>759</v>
      </c>
      <c r="D763" s="123" t="s">
        <v>760</v>
      </c>
      <c r="E763" s="110"/>
      <c r="F763" s="71"/>
      <c r="G763" s="71"/>
      <c r="H763" s="71"/>
      <c r="I763" s="146"/>
      <c r="J763" s="142">
        <v>0</v>
      </c>
      <c r="K763" s="142">
        <v>0</v>
      </c>
      <c r="L763" s="142">
        <v>0</v>
      </c>
      <c r="M763" s="142">
        <v>0</v>
      </c>
      <c r="N763" s="142">
        <v>0</v>
      </c>
      <c r="O763" s="142">
        <v>0</v>
      </c>
      <c r="P763" s="142">
        <v>0</v>
      </c>
      <c r="Q763" s="142">
        <v>0</v>
      </c>
      <c r="R763" s="142">
        <v>0</v>
      </c>
      <c r="S763" s="142">
        <v>0</v>
      </c>
      <c r="T763" s="142">
        <v>0</v>
      </c>
      <c r="U763" s="142">
        <v>60.756</v>
      </c>
      <c r="V763" s="142">
        <v>62.538999999999994</v>
      </c>
      <c r="W763" s="142">
        <v>58.786999999999999</v>
      </c>
      <c r="X763" s="142">
        <v>67.849000000000004</v>
      </c>
      <c r="Y763" s="142">
        <v>68.661999999999992</v>
      </c>
      <c r="Z763" s="142">
        <v>80.557000000000002</v>
      </c>
      <c r="AA763" s="142">
        <v>90.197999999999993</v>
      </c>
      <c r="AB763" s="142">
        <v>104.925</v>
      </c>
      <c r="AC763" s="142">
        <v>127.41099999999999</v>
      </c>
      <c r="AD763" s="142">
        <v>103.17699999999999</v>
      </c>
      <c r="AE763" s="142">
        <v>88.33</v>
      </c>
      <c r="AF763" s="142">
        <v>151.29900000000001</v>
      </c>
      <c r="AG763" s="142">
        <v>168.15299999999999</v>
      </c>
      <c r="AH763" s="142">
        <v>222.86599999999999</v>
      </c>
      <c r="AI763" s="127">
        <v>19.514374037364718</v>
      </c>
      <c r="AJ763" s="127">
        <v>14.363708173735054</v>
      </c>
      <c r="AK763" s="127">
        <v>10.572520138498112</v>
      </c>
      <c r="AL763" s="127">
        <v>7.7819864290574774</v>
      </c>
      <c r="AM763" s="127">
        <v>5.7279921900094433</v>
      </c>
      <c r="AN763" s="127">
        <v>4.2161336090614308</v>
      </c>
      <c r="AO763" s="127">
        <v>3.1033182343476731</v>
      </c>
      <c r="AP763" s="127">
        <v>2.2842217435748338</v>
      </c>
      <c r="AQ763" s="127">
        <v>1.6813193426541457</v>
      </c>
      <c r="AR763" s="127">
        <v>1.237548298423488</v>
      </c>
      <c r="AS763" s="127">
        <v>0.91090713826749325</v>
      </c>
      <c r="AT763" s="118"/>
      <c r="AU763" s="118"/>
      <c r="AV763" s="71"/>
      <c r="AW763" s="71"/>
      <c r="AX763" s="71"/>
      <c r="AY763" s="71"/>
      <c r="AZ763" s="71"/>
      <c r="BA763" s="71"/>
      <c r="BB763" s="71"/>
      <c r="BC763" s="111"/>
      <c r="BD763" s="109">
        <v>402090</v>
      </c>
      <c r="BE763" s="123" t="s">
        <v>759</v>
      </c>
      <c r="BF763" s="147">
        <v>4.8785935093411794</v>
      </c>
      <c r="BG763" s="146">
        <v>4.8785935093411794</v>
      </c>
      <c r="BH763" s="146">
        <v>4.8785935093411794</v>
      </c>
      <c r="BI763" s="148">
        <v>4.8785935093411794</v>
      </c>
      <c r="BJ763" s="148">
        <v>19.514374037364718</v>
      </c>
      <c r="BK763" s="117"/>
      <c r="BL763" s="71"/>
      <c r="BM763" s="71"/>
      <c r="BN763" s="71"/>
      <c r="BO763" s="142"/>
      <c r="BP763" s="127"/>
    </row>
    <row r="764" spans="1:68" ht="12.75" customHeight="1">
      <c r="A764" s="108"/>
      <c r="B764" s="109">
        <v>402100</v>
      </c>
      <c r="C764" s="123" t="s">
        <v>761</v>
      </c>
      <c r="D764" s="123" t="s">
        <v>762</v>
      </c>
      <c r="E764" s="110"/>
      <c r="F764" s="71"/>
      <c r="G764" s="71"/>
      <c r="H764" s="71"/>
      <c r="I764" s="146"/>
      <c r="J764" s="142">
        <v>0</v>
      </c>
      <c r="K764" s="142">
        <v>0</v>
      </c>
      <c r="L764" s="142">
        <v>0</v>
      </c>
      <c r="M764" s="142">
        <v>0</v>
      </c>
      <c r="N764" s="142">
        <v>0</v>
      </c>
      <c r="O764" s="142">
        <v>0</v>
      </c>
      <c r="P764" s="142">
        <v>0</v>
      </c>
      <c r="Q764" s="142">
        <v>0</v>
      </c>
      <c r="R764" s="142">
        <v>0</v>
      </c>
      <c r="S764" s="142">
        <v>0</v>
      </c>
      <c r="T764" s="142">
        <v>0</v>
      </c>
      <c r="U764" s="142">
        <v>-40.024000000000001</v>
      </c>
      <c r="V764" s="142">
        <v>-57.547999999999995</v>
      </c>
      <c r="W764" s="142">
        <v>-65.74499999999999</v>
      </c>
      <c r="X764" s="142">
        <v>-102.98599999999999</v>
      </c>
      <c r="Y764" s="142">
        <v>-101.07599999999999</v>
      </c>
      <c r="Z764" s="142">
        <v>-96.277000000000001</v>
      </c>
      <c r="AA764" s="142">
        <v>-96.091999999999999</v>
      </c>
      <c r="AB764" s="142">
        <v>-86.69</v>
      </c>
      <c r="AC764" s="142">
        <v>-76.582999999999998</v>
      </c>
      <c r="AD764" s="142">
        <v>-70.453999999999994</v>
      </c>
      <c r="AE764" s="142">
        <v>-55.576999999999998</v>
      </c>
      <c r="AF764" s="142">
        <v>-43.433999999999997</v>
      </c>
      <c r="AG764" s="142">
        <v>-58.47</v>
      </c>
      <c r="AH764" s="142">
        <v>-97.62299999999999</v>
      </c>
      <c r="AI764" s="127">
        <v>-100.54599999999999</v>
      </c>
      <c r="AJ764" s="127">
        <v>-100.54599999999999</v>
      </c>
      <c r="AK764" s="127">
        <v>-100.54599999999999</v>
      </c>
      <c r="AL764" s="127">
        <v>-100.54599999999999</v>
      </c>
      <c r="AM764" s="127">
        <v>-100.54599999999999</v>
      </c>
      <c r="AN764" s="127">
        <v>-100.54599999999999</v>
      </c>
      <c r="AO764" s="127">
        <v>-100.54599999999999</v>
      </c>
      <c r="AP764" s="127">
        <v>-100.54599999999999</v>
      </c>
      <c r="AQ764" s="127">
        <v>-100.54599999999999</v>
      </c>
      <c r="AR764" s="127">
        <v>-100.54599999999999</v>
      </c>
      <c r="AS764" s="127">
        <v>-100.54599999999999</v>
      </c>
      <c r="AT764" s="118"/>
      <c r="AU764" s="118"/>
      <c r="AV764" s="71"/>
      <c r="AW764" s="71"/>
      <c r="AX764" s="71"/>
      <c r="AY764" s="71"/>
      <c r="AZ764" s="71"/>
      <c r="BA764" s="71"/>
      <c r="BB764" s="71"/>
      <c r="BC764" s="111"/>
      <c r="BD764" s="109">
        <v>402100</v>
      </c>
      <c r="BE764" s="123" t="s">
        <v>761</v>
      </c>
      <c r="BF764" s="147">
        <v>-25.136499999999998</v>
      </c>
      <c r="BG764" s="146">
        <v>-25.136499999999998</v>
      </c>
      <c r="BH764" s="146">
        <v>-25.136499999999998</v>
      </c>
      <c r="BI764" s="148">
        <v>-25.136499999999998</v>
      </c>
      <c r="BJ764" s="148">
        <v>-100.54599999999999</v>
      </c>
      <c r="BK764" s="117"/>
      <c r="BL764" s="71"/>
      <c r="BM764" s="71"/>
      <c r="BN764" s="71"/>
      <c r="BO764" s="142"/>
      <c r="BP764" s="127"/>
    </row>
    <row r="765" spans="1:68" ht="12.75" customHeight="1">
      <c r="A765" s="108"/>
      <c r="B765" s="109">
        <v>402110</v>
      </c>
      <c r="C765" s="123" t="s">
        <v>763</v>
      </c>
      <c r="D765" s="123" t="s">
        <v>764</v>
      </c>
      <c r="E765" s="110"/>
      <c r="F765" s="71"/>
      <c r="G765" s="71"/>
      <c r="H765" s="71"/>
      <c r="I765" s="146"/>
      <c r="J765" s="142">
        <v>0</v>
      </c>
      <c r="K765" s="142">
        <v>0</v>
      </c>
      <c r="L765" s="142">
        <v>0</v>
      </c>
      <c r="M765" s="142">
        <v>0</v>
      </c>
      <c r="N765" s="142">
        <v>0</v>
      </c>
      <c r="O765" s="142">
        <v>0</v>
      </c>
      <c r="P765" s="142">
        <v>0</v>
      </c>
      <c r="Q765" s="142">
        <v>0</v>
      </c>
      <c r="R765" s="142">
        <v>0</v>
      </c>
      <c r="S765" s="142">
        <v>0</v>
      </c>
      <c r="T765" s="142">
        <v>0</v>
      </c>
      <c r="U765" s="142">
        <v>23.234999999999999</v>
      </c>
      <c r="V765" s="142">
        <v>1.4509999999999998</v>
      </c>
      <c r="W765" s="142">
        <v>4.3789999999999996</v>
      </c>
      <c r="X765" s="142">
        <v>2.7869999999999999</v>
      </c>
      <c r="Y765" s="142">
        <v>8.7199999999999989</v>
      </c>
      <c r="Z765" s="142">
        <v>1.7999999999999998</v>
      </c>
      <c r="AA765" s="142">
        <v>12.757</v>
      </c>
      <c r="AB765" s="142">
        <v>2.593</v>
      </c>
      <c r="AC765" s="142">
        <v>7.7309999999999999</v>
      </c>
      <c r="AD765" s="142">
        <v>1.4849999999999999</v>
      </c>
      <c r="AE765" s="142">
        <v>2.3569999999999998</v>
      </c>
      <c r="AF765" s="142">
        <v>6.1189999999999998</v>
      </c>
      <c r="AG765" s="142">
        <v>25.669999999999998</v>
      </c>
      <c r="AH765" s="142">
        <v>2.9139999999999997</v>
      </c>
      <c r="AI765" s="127">
        <v>2.9139999999999997</v>
      </c>
      <c r="AJ765" s="127">
        <v>2.9139999999999997</v>
      </c>
      <c r="AK765" s="127">
        <v>2.9139999999999997</v>
      </c>
      <c r="AL765" s="127">
        <v>2.9139999999999997</v>
      </c>
      <c r="AM765" s="127">
        <v>2.9139999999999997</v>
      </c>
      <c r="AN765" s="127">
        <v>2.9139999999999997</v>
      </c>
      <c r="AO765" s="127">
        <v>2.9139999999999997</v>
      </c>
      <c r="AP765" s="127">
        <v>2.9139999999999997</v>
      </c>
      <c r="AQ765" s="127">
        <v>2.9139999999999997</v>
      </c>
      <c r="AR765" s="127">
        <v>2.9139999999999997</v>
      </c>
      <c r="AS765" s="127">
        <v>2.9139999999999997</v>
      </c>
      <c r="AT765" s="118"/>
      <c r="AU765" s="118"/>
      <c r="AV765" s="71"/>
      <c r="AW765" s="71"/>
      <c r="AX765" s="71"/>
      <c r="AY765" s="71"/>
      <c r="AZ765" s="71"/>
      <c r="BA765" s="71"/>
      <c r="BB765" s="71"/>
      <c r="BC765" s="111"/>
      <c r="BD765" s="109">
        <v>402110</v>
      </c>
      <c r="BE765" s="123" t="s">
        <v>763</v>
      </c>
      <c r="BF765" s="147">
        <v>0.72849999999999993</v>
      </c>
      <c r="BG765" s="146">
        <v>0.72849999999999993</v>
      </c>
      <c r="BH765" s="146">
        <v>0.72849999999999993</v>
      </c>
      <c r="BI765" s="148">
        <v>0.72849999999999993</v>
      </c>
      <c r="BJ765" s="148">
        <v>2.9139999999999997</v>
      </c>
      <c r="BK765" s="117"/>
      <c r="BL765" s="71"/>
      <c r="BM765" s="71"/>
      <c r="BN765" s="71"/>
      <c r="BO765" s="142"/>
      <c r="BP765" s="127"/>
    </row>
    <row r="766" spans="1:68" ht="12.75" customHeight="1">
      <c r="A766" s="108"/>
      <c r="B766" s="109">
        <v>402120</v>
      </c>
      <c r="C766" s="123" t="s">
        <v>765</v>
      </c>
      <c r="D766" s="123" t="s">
        <v>766</v>
      </c>
      <c r="E766" s="110"/>
      <c r="F766" s="71"/>
      <c r="G766" s="71"/>
      <c r="H766" s="71"/>
      <c r="I766" s="146"/>
      <c r="J766" s="142">
        <v>0</v>
      </c>
      <c r="K766" s="142">
        <v>0</v>
      </c>
      <c r="L766" s="142">
        <v>0</v>
      </c>
      <c r="M766" s="142">
        <v>0</v>
      </c>
      <c r="N766" s="142">
        <v>0</v>
      </c>
      <c r="O766" s="142">
        <v>0</v>
      </c>
      <c r="P766" s="142">
        <v>0</v>
      </c>
      <c r="Q766" s="142">
        <v>0</v>
      </c>
      <c r="R766" s="142">
        <v>0</v>
      </c>
      <c r="S766" s="142">
        <v>0</v>
      </c>
      <c r="T766" s="142">
        <v>0</v>
      </c>
      <c r="U766" s="142">
        <v>0</v>
      </c>
      <c r="V766" s="142">
        <v>0</v>
      </c>
      <c r="W766" s="142">
        <v>0</v>
      </c>
      <c r="X766" s="142">
        <v>0</v>
      </c>
      <c r="Y766" s="142">
        <v>0</v>
      </c>
      <c r="Z766" s="142">
        <v>0</v>
      </c>
      <c r="AA766" s="142">
        <v>0</v>
      </c>
      <c r="AB766" s="142">
        <v>0</v>
      </c>
      <c r="AC766" s="142">
        <v>0</v>
      </c>
      <c r="AD766" s="142">
        <v>0</v>
      </c>
      <c r="AE766" s="142">
        <v>0</v>
      </c>
      <c r="AF766" s="142">
        <v>0</v>
      </c>
      <c r="AG766" s="142">
        <v>0</v>
      </c>
      <c r="AH766" s="142">
        <v>0</v>
      </c>
      <c r="AI766" s="127">
        <v>0</v>
      </c>
      <c r="AJ766" s="127">
        <v>0</v>
      </c>
      <c r="AK766" s="127">
        <v>0</v>
      </c>
      <c r="AL766" s="127">
        <v>0</v>
      </c>
      <c r="AM766" s="127">
        <v>0</v>
      </c>
      <c r="AN766" s="127">
        <v>0</v>
      </c>
      <c r="AO766" s="127">
        <v>0</v>
      </c>
      <c r="AP766" s="127">
        <v>0</v>
      </c>
      <c r="AQ766" s="127">
        <v>0</v>
      </c>
      <c r="AR766" s="127">
        <v>0</v>
      </c>
      <c r="AS766" s="127">
        <v>0</v>
      </c>
      <c r="AT766" s="118"/>
      <c r="AU766" s="118"/>
      <c r="AV766" s="71"/>
      <c r="AW766" s="71"/>
      <c r="AX766" s="71"/>
      <c r="AY766" s="71"/>
      <c r="AZ766" s="71"/>
      <c r="BA766" s="71"/>
      <c r="BB766" s="71"/>
      <c r="BC766" s="111"/>
      <c r="BD766" s="109">
        <v>402120</v>
      </c>
      <c r="BE766" s="123" t="s">
        <v>765</v>
      </c>
      <c r="BF766" s="147">
        <v>0</v>
      </c>
      <c r="BG766" s="146">
        <v>0</v>
      </c>
      <c r="BH766" s="146">
        <v>0</v>
      </c>
      <c r="BI766" s="148">
        <v>0</v>
      </c>
      <c r="BJ766" s="148">
        <v>0</v>
      </c>
      <c r="BK766" s="117"/>
      <c r="BL766" s="71"/>
      <c r="BM766" s="71"/>
      <c r="BN766" s="71"/>
      <c r="BO766" s="142"/>
      <c r="BP766" s="127"/>
    </row>
    <row r="767" spans="1:68" ht="12.75" customHeight="1">
      <c r="A767" s="108"/>
      <c r="B767" s="109">
        <v>402130</v>
      </c>
      <c r="C767" s="123" t="s">
        <v>767</v>
      </c>
      <c r="D767" s="123" t="s">
        <v>768</v>
      </c>
      <c r="E767" s="110"/>
      <c r="F767" s="71"/>
      <c r="G767" s="71"/>
      <c r="H767" s="71"/>
      <c r="I767" s="146"/>
      <c r="J767" s="142">
        <v>0</v>
      </c>
      <c r="K767" s="142">
        <v>0</v>
      </c>
      <c r="L767" s="142">
        <v>0</v>
      </c>
      <c r="M767" s="142">
        <v>0</v>
      </c>
      <c r="N767" s="142">
        <v>0</v>
      </c>
      <c r="O767" s="142">
        <v>0</v>
      </c>
      <c r="P767" s="142">
        <v>0</v>
      </c>
      <c r="Q767" s="142">
        <v>0</v>
      </c>
      <c r="R767" s="142">
        <v>0</v>
      </c>
      <c r="S767" s="142">
        <v>0</v>
      </c>
      <c r="T767" s="142">
        <v>0</v>
      </c>
      <c r="U767" s="142">
        <v>0</v>
      </c>
      <c r="V767" s="142">
        <v>0</v>
      </c>
      <c r="W767" s="142">
        <v>0</v>
      </c>
      <c r="X767" s="142">
        <v>0</v>
      </c>
      <c r="Y767" s="142">
        <v>0</v>
      </c>
      <c r="Z767" s="142">
        <v>0</v>
      </c>
      <c r="AA767" s="142">
        <v>0</v>
      </c>
      <c r="AB767" s="142">
        <v>0</v>
      </c>
      <c r="AC767" s="142">
        <v>0</v>
      </c>
      <c r="AD767" s="142">
        <v>0</v>
      </c>
      <c r="AE767" s="142">
        <v>0</v>
      </c>
      <c r="AF767" s="142">
        <v>0</v>
      </c>
      <c r="AG767" s="142">
        <v>0</v>
      </c>
      <c r="AH767" s="142">
        <v>0</v>
      </c>
      <c r="AI767" s="172">
        <v>0</v>
      </c>
      <c r="AJ767" s="172">
        <v>0</v>
      </c>
      <c r="AK767" s="172">
        <v>0</v>
      </c>
      <c r="AL767" s="172">
        <v>0</v>
      </c>
      <c r="AM767" s="172">
        <v>0</v>
      </c>
      <c r="AN767" s="172">
        <v>0</v>
      </c>
      <c r="AO767" s="172">
        <v>0</v>
      </c>
      <c r="AP767" s="172">
        <v>0</v>
      </c>
      <c r="AQ767" s="172">
        <v>0</v>
      </c>
      <c r="AR767" s="172">
        <v>0</v>
      </c>
      <c r="AS767" s="172">
        <v>0</v>
      </c>
      <c r="AT767" s="118"/>
      <c r="AU767" s="118"/>
      <c r="AV767" s="71"/>
      <c r="AW767" s="71"/>
      <c r="AX767" s="71"/>
      <c r="AY767" s="71"/>
      <c r="AZ767" s="71"/>
      <c r="BA767" s="71"/>
      <c r="BB767" s="71"/>
      <c r="BC767" s="111"/>
      <c r="BD767" s="109">
        <v>402130</v>
      </c>
      <c r="BE767" s="123" t="s">
        <v>767</v>
      </c>
      <c r="BF767" s="147">
        <v>0</v>
      </c>
      <c r="BG767" s="146">
        <v>0</v>
      </c>
      <c r="BH767" s="146">
        <v>0</v>
      </c>
      <c r="BI767" s="148">
        <v>0</v>
      </c>
      <c r="BJ767" s="148">
        <v>0</v>
      </c>
      <c r="BK767" s="117"/>
      <c r="BL767" s="71"/>
      <c r="BM767" s="71"/>
      <c r="BN767" s="71"/>
      <c r="BO767" s="142"/>
      <c r="BP767" s="172"/>
    </row>
    <row r="768" spans="1:68" ht="12.75" customHeight="1">
      <c r="A768" s="108"/>
      <c r="B768" s="109">
        <v>402140</v>
      </c>
      <c r="C768" s="123" t="s">
        <v>769</v>
      </c>
      <c r="D768" s="123" t="s">
        <v>770</v>
      </c>
      <c r="E768" s="110"/>
      <c r="F768" s="71"/>
      <c r="G768" s="71"/>
      <c r="H768" s="71"/>
      <c r="I768" s="146"/>
      <c r="J768" s="142">
        <v>0</v>
      </c>
      <c r="K768" s="142">
        <v>0</v>
      </c>
      <c r="L768" s="142">
        <v>0</v>
      </c>
      <c r="M768" s="142">
        <v>0</v>
      </c>
      <c r="N768" s="142">
        <v>0</v>
      </c>
      <c r="O768" s="142">
        <v>0</v>
      </c>
      <c r="P768" s="142">
        <v>0</v>
      </c>
      <c r="Q768" s="142">
        <v>0</v>
      </c>
      <c r="R768" s="142">
        <v>0</v>
      </c>
      <c r="S768" s="142">
        <v>0</v>
      </c>
      <c r="T768" s="142">
        <v>0</v>
      </c>
      <c r="U768" s="142">
        <v>-229.21599999999998</v>
      </c>
      <c r="V768" s="142">
        <v>-171.92599999999999</v>
      </c>
      <c r="W768" s="142">
        <v>-231.6</v>
      </c>
      <c r="X768" s="142">
        <v>-272.35699999999997</v>
      </c>
      <c r="Y768" s="142">
        <v>-142.53</v>
      </c>
      <c r="Z768" s="142">
        <v>-200.49799999999999</v>
      </c>
      <c r="AA768" s="142">
        <v>-283.346</v>
      </c>
      <c r="AB768" s="142">
        <v>-450.28899999999999</v>
      </c>
      <c r="AC768" s="142">
        <v>-187.09899999999999</v>
      </c>
      <c r="AD768" s="142">
        <v>-179.01399999999998</v>
      </c>
      <c r="AE768" s="142">
        <v>-144.291</v>
      </c>
      <c r="AF768" s="142">
        <v>-370.94200000000001</v>
      </c>
      <c r="AG768" s="142">
        <v>-244.59199999999998</v>
      </c>
      <c r="AH768" s="142">
        <v>-326.63</v>
      </c>
      <c r="AI768" s="172">
        <v>320.21150467445938</v>
      </c>
      <c r="AJ768" s="172">
        <v>347.01484193345578</v>
      </c>
      <c r="AK768" s="172">
        <v>377.96561546219027</v>
      </c>
      <c r="AL768" s="172">
        <v>413.00534394735081</v>
      </c>
      <c r="AM768" s="172">
        <v>452.23249058624299</v>
      </c>
      <c r="AN768" s="172">
        <v>495.8635782159941</v>
      </c>
      <c r="AO768" s="172">
        <v>544.2087082719479</v>
      </c>
      <c r="AP768" s="172">
        <v>597.65683639408041</v>
      </c>
      <c r="AQ768" s="172">
        <v>656.66771125451385</v>
      </c>
      <c r="AR768" s="172">
        <v>721.76842538139033</v>
      </c>
      <c r="AS768" s="172">
        <v>793.55322603991829</v>
      </c>
      <c r="AT768" s="118"/>
      <c r="AU768" s="118"/>
      <c r="AV768" s="71"/>
      <c r="AW768" s="71"/>
      <c r="AX768" s="71"/>
      <c r="AY768" s="71"/>
      <c r="AZ768" s="71"/>
      <c r="BA768" s="71"/>
      <c r="BB768" s="71"/>
      <c r="BC768" s="111"/>
      <c r="BD768" s="109">
        <v>402140</v>
      </c>
      <c r="BE768" s="123" t="s">
        <v>769</v>
      </c>
      <c r="BF768" s="147">
        <v>80.052876168614844</v>
      </c>
      <c r="BG768" s="146">
        <v>80.052876168614844</v>
      </c>
      <c r="BH768" s="146">
        <v>80.052876168614844</v>
      </c>
      <c r="BI768" s="148">
        <v>80.05287616861483</v>
      </c>
      <c r="BJ768" s="148">
        <v>320.21150467445938</v>
      </c>
      <c r="BK768" s="117"/>
      <c r="BL768" s="71"/>
      <c r="BM768" s="71"/>
      <c r="BN768" s="71"/>
      <c r="BO768" s="142"/>
      <c r="BP768" s="172"/>
    </row>
    <row r="769" spans="1:68" ht="12.75" customHeight="1">
      <c r="A769" s="108"/>
      <c r="B769" s="109"/>
      <c r="C769" s="123"/>
      <c r="D769" s="123"/>
      <c r="E769" s="110"/>
      <c r="F769" s="71"/>
      <c r="G769" s="71"/>
      <c r="H769" s="71"/>
      <c r="I769" s="146"/>
      <c r="J769" s="142"/>
      <c r="K769" s="142"/>
      <c r="L769" s="142"/>
      <c r="M769" s="142"/>
      <c r="N769" s="142"/>
      <c r="O769" s="142"/>
      <c r="P769" s="142"/>
      <c r="Q769" s="142"/>
      <c r="R769" s="142"/>
      <c r="S769" s="142"/>
      <c r="T769" s="142"/>
      <c r="U769" s="142"/>
      <c r="V769" s="142"/>
      <c r="W769" s="142"/>
      <c r="X769" s="142"/>
      <c r="Y769" s="142"/>
      <c r="Z769" s="142"/>
      <c r="AA769" s="142"/>
      <c r="AB769" s="142"/>
      <c r="AC769" s="142"/>
      <c r="AD769" s="142"/>
      <c r="AE769" s="142"/>
      <c r="AF769" s="142"/>
      <c r="AG769" s="142"/>
      <c r="AH769" s="142"/>
      <c r="AI769" s="142"/>
      <c r="AJ769" s="142"/>
      <c r="AK769" s="142"/>
      <c r="AL769" s="142"/>
      <c r="AM769" s="142"/>
      <c r="AN769" s="142"/>
      <c r="AO769" s="142"/>
      <c r="AP769" s="142"/>
      <c r="AQ769" s="142"/>
      <c r="AR769" s="142"/>
      <c r="AS769" s="142"/>
      <c r="AT769" s="118"/>
      <c r="AU769" s="118"/>
      <c r="AV769" s="71"/>
      <c r="AW769" s="71"/>
      <c r="AX769" s="71"/>
      <c r="AY769" s="71"/>
      <c r="AZ769" s="71"/>
      <c r="BA769" s="71"/>
      <c r="BB769" s="71"/>
      <c r="BC769" s="111"/>
      <c r="BD769" s="109"/>
      <c r="BE769" s="123"/>
      <c r="BF769" s="112"/>
      <c r="BG769" s="71"/>
      <c r="BH769" s="71"/>
      <c r="BI769" s="113"/>
      <c r="BJ769" s="113"/>
      <c r="BK769" s="107"/>
      <c r="BL769" s="71"/>
      <c r="BM769" s="71"/>
      <c r="BN769" s="71"/>
      <c r="BO769" s="142"/>
      <c r="BP769" s="142"/>
    </row>
    <row r="770" spans="1:68" ht="12.75" customHeight="1">
      <c r="A770" s="108"/>
      <c r="B770" s="109">
        <v>402340</v>
      </c>
      <c r="C770" s="114" t="s">
        <v>771</v>
      </c>
      <c r="D770" s="114" t="s">
        <v>772</v>
      </c>
      <c r="E770" s="110"/>
      <c r="F770" s="89"/>
      <c r="G770" s="89"/>
      <c r="H770" s="89"/>
      <c r="I770" s="116"/>
      <c r="J770" s="117">
        <v>194.52639299999998</v>
      </c>
      <c r="K770" s="117">
        <v>-29.328074999999998</v>
      </c>
      <c r="L770" s="117">
        <v>179.98811000000001</v>
      </c>
      <c r="M770" s="117">
        <v>64.135678999999996</v>
      </c>
      <c r="N770" s="117">
        <v>-31.901609999999998</v>
      </c>
      <c r="O770" s="117">
        <v>-3.3008489999999999</v>
      </c>
      <c r="P770" s="117">
        <v>-94.052680999999993</v>
      </c>
      <c r="Q770" s="117">
        <v>-65.088972999999996</v>
      </c>
      <c r="R770" s="117">
        <v>-383.47393899999997</v>
      </c>
      <c r="S770" s="117">
        <v>-210.91673599999999</v>
      </c>
      <c r="T770" s="117">
        <v>-270.14976899999999</v>
      </c>
      <c r="U770" s="117">
        <v>-68.724999999999994</v>
      </c>
      <c r="V770" s="117">
        <v>-208.077</v>
      </c>
      <c r="W770" s="117">
        <v>-221.22799999999998</v>
      </c>
      <c r="X770" s="117">
        <v>324.55500000000001</v>
      </c>
      <c r="Y770" s="117">
        <v>-1173.8119999999999</v>
      </c>
      <c r="Z770" s="117">
        <v>-775.20099999999991</v>
      </c>
      <c r="AA770" s="117">
        <v>-16.251999999999999</v>
      </c>
      <c r="AB770" s="117">
        <v>-92.042999999999992</v>
      </c>
      <c r="AC770" s="117">
        <v>-151.15600000000001</v>
      </c>
      <c r="AD770" s="117">
        <v>-1219.172</v>
      </c>
      <c r="AE770" s="117">
        <v>-798.31599999999992</v>
      </c>
      <c r="AF770" s="117">
        <v>1853.2579999999998</v>
      </c>
      <c r="AG770" s="117">
        <v>562.56600000000003</v>
      </c>
      <c r="AH770" s="117">
        <v>211.69899999999998</v>
      </c>
      <c r="AI770" s="117">
        <v>609.11998721428836</v>
      </c>
      <c r="AJ770" s="117">
        <v>559.32492827716828</v>
      </c>
      <c r="AK770" s="117">
        <v>522.6728843173039</v>
      </c>
      <c r="AL770" s="117">
        <v>495.69485968774757</v>
      </c>
      <c r="AM770" s="117">
        <v>475.83747291526799</v>
      </c>
      <c r="AN770" s="117">
        <v>461.22128752562878</v>
      </c>
      <c r="AO770" s="117">
        <v>450.46292955073284</v>
      </c>
      <c r="AP770" s="117">
        <v>442.54415572359915</v>
      </c>
      <c r="AQ770" s="117">
        <v>436.71548009562497</v>
      </c>
      <c r="AR770" s="117">
        <v>432.42523765181011</v>
      </c>
      <c r="AS770" s="117">
        <v>429.26737102798006</v>
      </c>
      <c r="AT770" s="157"/>
      <c r="AU770" s="157"/>
      <c r="AV770" s="156"/>
      <c r="AW770" s="156"/>
      <c r="AX770" s="156"/>
      <c r="AY770" s="156"/>
      <c r="AZ770" s="156"/>
      <c r="BA770" s="156"/>
      <c r="BB770" s="156"/>
      <c r="BC770" s="111"/>
      <c r="BD770" s="109">
        <v>402340</v>
      </c>
      <c r="BE770" s="114" t="s">
        <v>771</v>
      </c>
      <c r="BF770" s="147">
        <v>152.27999680357209</v>
      </c>
      <c r="BG770" s="146">
        <v>152.27999680357209</v>
      </c>
      <c r="BH770" s="146">
        <v>152.27999680357209</v>
      </c>
      <c r="BI770" s="148">
        <v>152.27999680357209</v>
      </c>
      <c r="BJ770" s="148">
        <v>609.11998721428836</v>
      </c>
      <c r="BK770" s="117"/>
      <c r="BL770" s="156"/>
      <c r="BM770" s="156"/>
      <c r="BN770" s="156"/>
      <c r="BO770" s="117"/>
      <c r="BP770" s="117"/>
    </row>
    <row r="771" spans="1:68" ht="12.75" customHeight="1">
      <c r="A771" s="108"/>
      <c r="B771" s="109"/>
      <c r="C771" s="114"/>
      <c r="D771" s="114"/>
      <c r="E771" s="110"/>
      <c r="F771" s="89"/>
      <c r="G771" s="89"/>
      <c r="H771" s="89"/>
      <c r="I771" s="116"/>
      <c r="J771" s="117"/>
      <c r="K771" s="117"/>
      <c r="L771" s="117"/>
      <c r="M771" s="117"/>
      <c r="N771" s="117"/>
      <c r="O771" s="117"/>
      <c r="P771" s="117"/>
      <c r="Q771" s="117"/>
      <c r="R771" s="117"/>
      <c r="S771" s="117"/>
      <c r="T771" s="117"/>
      <c r="U771" s="117"/>
      <c r="V771" s="117"/>
      <c r="W771" s="117"/>
      <c r="X771" s="117"/>
      <c r="Y771" s="117"/>
      <c r="Z771" s="117"/>
      <c r="AA771" s="117"/>
      <c r="AB771" s="117"/>
      <c r="AC771" s="117"/>
      <c r="AD771" s="117"/>
      <c r="AE771" s="117"/>
      <c r="AF771" s="117"/>
      <c r="AG771" s="117"/>
      <c r="AH771" s="117"/>
      <c r="AI771" s="117"/>
      <c r="AJ771" s="117"/>
      <c r="AK771" s="117"/>
      <c r="AL771" s="117"/>
      <c r="AM771" s="117"/>
      <c r="AN771" s="117"/>
      <c r="AO771" s="117"/>
      <c r="AP771" s="117"/>
      <c r="AQ771" s="117"/>
      <c r="AR771" s="117"/>
      <c r="AS771" s="117"/>
      <c r="AT771" s="157"/>
      <c r="AU771" s="157"/>
      <c r="AV771" s="156"/>
      <c r="AW771" s="156"/>
      <c r="AX771" s="156"/>
      <c r="AY771" s="156"/>
      <c r="AZ771" s="156"/>
      <c r="BA771" s="156"/>
      <c r="BB771" s="156"/>
      <c r="BC771" s="111"/>
      <c r="BD771" s="109"/>
      <c r="BE771" s="169" t="s">
        <v>773</v>
      </c>
      <c r="BF771" s="124">
        <v>-0.72199105529289098</v>
      </c>
      <c r="BG771" s="125">
        <v>-0.72199105529289098</v>
      </c>
      <c r="BH771" s="125">
        <v>-0.72199105529289098</v>
      </c>
      <c r="BI771" s="126">
        <v>-0.72199105529289098</v>
      </c>
      <c r="BJ771" s="126">
        <v>-2.8879642211715639</v>
      </c>
      <c r="BK771" s="138"/>
      <c r="BL771" s="156"/>
      <c r="BM771" s="156"/>
      <c r="BN771" s="156"/>
      <c r="BO771" s="117"/>
      <c r="BP771" s="117"/>
    </row>
    <row r="772" spans="1:68" ht="12.75" customHeight="1">
      <c r="A772" s="108"/>
      <c r="B772" s="109">
        <v>403200</v>
      </c>
      <c r="C772" s="123" t="s">
        <v>774</v>
      </c>
      <c r="D772" s="123" t="s">
        <v>774</v>
      </c>
      <c r="E772" s="110"/>
      <c r="F772" s="71"/>
      <c r="G772" s="71"/>
      <c r="H772" s="71"/>
      <c r="I772" s="146"/>
      <c r="J772" s="142">
        <v>-69.638544999999993</v>
      </c>
      <c r="K772" s="142">
        <v>-68.646739999999994</v>
      </c>
      <c r="L772" s="142">
        <v>-145.78544399999998</v>
      </c>
      <c r="M772" s="142">
        <v>-56.922221</v>
      </c>
      <c r="N772" s="142">
        <v>-49.661134999999994</v>
      </c>
      <c r="O772" s="142">
        <v>-31.131162999999997</v>
      </c>
      <c r="P772" s="142">
        <v>-57.817535999999997</v>
      </c>
      <c r="Q772" s="142">
        <v>-104.05028299999999</v>
      </c>
      <c r="R772" s="142">
        <v>-295.41204099999999</v>
      </c>
      <c r="S772" s="142">
        <v>-218.73243399999998</v>
      </c>
      <c r="T772" s="142">
        <v>-153.213054</v>
      </c>
      <c r="U772" s="142">
        <v>-68.13</v>
      </c>
      <c r="V772" s="142">
        <v>-97.083999999999989</v>
      </c>
      <c r="W772" s="142">
        <v>-163.977</v>
      </c>
      <c r="X772" s="142">
        <v>-188.053</v>
      </c>
      <c r="Y772" s="142">
        <v>-186.517</v>
      </c>
      <c r="Z772" s="142">
        <v>-178.65099999999998</v>
      </c>
      <c r="AA772" s="142">
        <v>-49.765999999999998</v>
      </c>
      <c r="AB772" s="142">
        <v>-191.90299999999999</v>
      </c>
      <c r="AC772" s="142">
        <v>-109.93799999999999</v>
      </c>
      <c r="AD772" s="142">
        <v>-73.375</v>
      </c>
      <c r="AE772" s="142">
        <v>-97.6</v>
      </c>
      <c r="AF772" s="142">
        <v>-148.404</v>
      </c>
      <c r="AG772" s="142">
        <v>-222.14399999999998</v>
      </c>
      <c r="AH772" s="142">
        <v>-178.85299999999998</v>
      </c>
      <c r="AI772" s="142">
        <v>0</v>
      </c>
      <c r="AJ772" s="142">
        <v>0</v>
      </c>
      <c r="AK772" s="142">
        <v>0</v>
      </c>
      <c r="AL772" s="142">
        <v>0</v>
      </c>
      <c r="AM772" s="142">
        <v>0</v>
      </c>
      <c r="AN772" s="142">
        <v>0</v>
      </c>
      <c r="AO772" s="142">
        <v>0</v>
      </c>
      <c r="AP772" s="142">
        <v>0</v>
      </c>
      <c r="AQ772" s="142">
        <v>0</v>
      </c>
      <c r="AR772" s="142">
        <v>0</v>
      </c>
      <c r="AS772" s="142">
        <v>0</v>
      </c>
      <c r="AT772" s="157"/>
      <c r="AU772" s="157"/>
      <c r="AV772" s="156"/>
      <c r="AW772" s="156"/>
      <c r="AX772" s="156"/>
      <c r="AY772" s="156"/>
      <c r="AZ772" s="156"/>
      <c r="BA772" s="156"/>
      <c r="BB772" s="156"/>
      <c r="BC772" s="111"/>
      <c r="BD772" s="109">
        <v>403200</v>
      </c>
      <c r="BE772" s="123" t="s">
        <v>774</v>
      </c>
      <c r="BF772" s="147">
        <v>0</v>
      </c>
      <c r="BG772" s="146">
        <v>0</v>
      </c>
      <c r="BH772" s="146">
        <v>0</v>
      </c>
      <c r="BI772" s="148">
        <v>0</v>
      </c>
      <c r="BJ772" s="148">
        <v>0</v>
      </c>
      <c r="BK772" s="117"/>
      <c r="BL772" s="156"/>
      <c r="BM772" s="156"/>
      <c r="BN772" s="156"/>
      <c r="BO772" s="142"/>
      <c r="BP772" s="142"/>
    </row>
    <row r="773" spans="1:68" ht="12.75" customHeight="1">
      <c r="A773" s="108"/>
      <c r="B773" s="109">
        <v>402630</v>
      </c>
      <c r="C773" s="123" t="s">
        <v>775</v>
      </c>
      <c r="D773" s="123" t="s">
        <v>776</v>
      </c>
      <c r="E773" s="110"/>
      <c r="F773" s="71"/>
      <c r="G773" s="71"/>
      <c r="H773" s="71"/>
      <c r="I773" s="146"/>
      <c r="J773" s="142">
        <v>95.697643999999997</v>
      </c>
      <c r="K773" s="142">
        <v>242.75259</v>
      </c>
      <c r="L773" s="142">
        <v>208.76889299999999</v>
      </c>
      <c r="M773" s="142">
        <v>26.154191999999998</v>
      </c>
      <c r="N773" s="142">
        <v>155.38418199999998</v>
      </c>
      <c r="O773" s="142">
        <v>36.859006000000001</v>
      </c>
      <c r="P773" s="142">
        <v>46.361170000000001</v>
      </c>
      <c r="Q773" s="142">
        <v>26.509124</v>
      </c>
      <c r="R773" s="142">
        <v>17.974837999999998</v>
      </c>
      <c r="S773" s="142">
        <v>25.033141999999998</v>
      </c>
      <c r="T773" s="142">
        <v>12.711539999999999</v>
      </c>
      <c r="U773" s="142">
        <v>2.5869999999999997</v>
      </c>
      <c r="V773" s="142">
        <v>8.3699999999999992</v>
      </c>
      <c r="W773" s="142">
        <v>79.975999999999999</v>
      </c>
      <c r="X773" s="142">
        <v>38.622999999999998</v>
      </c>
      <c r="Y773" s="142">
        <v>14.677</v>
      </c>
      <c r="Z773" s="142">
        <v>4.17</v>
      </c>
      <c r="AA773" s="142">
        <v>11.324999999999999</v>
      </c>
      <c r="AB773" s="142">
        <v>13.306999999999999</v>
      </c>
      <c r="AC773" s="142">
        <v>4.9909999999999997</v>
      </c>
      <c r="AD773" s="142">
        <v>22.442</v>
      </c>
      <c r="AE773" s="142">
        <v>20.86</v>
      </c>
      <c r="AF773" s="142">
        <v>18.163999999999998</v>
      </c>
      <c r="AG773" s="142">
        <v>37.659999999999997</v>
      </c>
      <c r="AH773" s="142">
        <v>5.8019999999999996</v>
      </c>
      <c r="AI773" s="142">
        <v>0</v>
      </c>
      <c r="AJ773" s="142">
        <v>0</v>
      </c>
      <c r="AK773" s="142">
        <v>0</v>
      </c>
      <c r="AL773" s="142">
        <v>0</v>
      </c>
      <c r="AM773" s="142">
        <v>0</v>
      </c>
      <c r="AN773" s="142">
        <v>0</v>
      </c>
      <c r="AO773" s="142">
        <v>0</v>
      </c>
      <c r="AP773" s="142">
        <v>0</v>
      </c>
      <c r="AQ773" s="142">
        <v>0</v>
      </c>
      <c r="AR773" s="142">
        <v>0</v>
      </c>
      <c r="AS773" s="142">
        <v>0</v>
      </c>
      <c r="AT773" s="157"/>
      <c r="AU773" s="157"/>
      <c r="AV773" s="156"/>
      <c r="AW773" s="156"/>
      <c r="AX773" s="156"/>
      <c r="AY773" s="156"/>
      <c r="AZ773" s="156"/>
      <c r="BA773" s="156"/>
      <c r="BB773" s="156"/>
      <c r="BC773" s="111"/>
      <c r="BD773" s="109">
        <v>402630</v>
      </c>
      <c r="BE773" s="123" t="s">
        <v>775</v>
      </c>
      <c r="BF773" s="147">
        <v>0</v>
      </c>
      <c r="BG773" s="146">
        <v>0</v>
      </c>
      <c r="BH773" s="146">
        <v>0</v>
      </c>
      <c r="BI773" s="148">
        <v>0</v>
      </c>
      <c r="BJ773" s="148">
        <v>0</v>
      </c>
      <c r="BK773" s="117"/>
      <c r="BL773" s="156"/>
      <c r="BM773" s="156"/>
      <c r="BN773" s="156"/>
      <c r="BO773" s="142"/>
      <c r="BP773" s="142"/>
    </row>
    <row r="774" spans="1:68" ht="12.75" customHeight="1">
      <c r="A774" s="108"/>
      <c r="B774" s="109">
        <v>404580</v>
      </c>
      <c r="C774" s="123" t="s">
        <v>777</v>
      </c>
      <c r="D774" s="123" t="s">
        <v>778</v>
      </c>
      <c r="E774" s="110"/>
      <c r="F774" s="71"/>
      <c r="G774" s="71"/>
      <c r="H774" s="71"/>
      <c r="I774" s="146"/>
      <c r="J774" s="142">
        <v>-0.13919299999999998</v>
      </c>
      <c r="K774" s="142">
        <v>0</v>
      </c>
      <c r="L774" s="142">
        <v>0</v>
      </c>
      <c r="M774" s="142">
        <v>-0.27376600000000001</v>
      </c>
      <c r="N774" s="142">
        <v>-0.32438</v>
      </c>
      <c r="O774" s="142">
        <v>-1.2263029999999999</v>
      </c>
      <c r="P774" s="142">
        <v>-1.0007459999999999</v>
      </c>
      <c r="Q774" s="142">
        <v>-1.379737</v>
      </c>
      <c r="R774" s="142">
        <v>-1.6435359999999999</v>
      </c>
      <c r="S774" s="142">
        <v>-2.4000900000000001</v>
      </c>
      <c r="T774" s="142">
        <v>-2.1560760000000001</v>
      </c>
      <c r="U774" s="142">
        <v>-7.33</v>
      </c>
      <c r="V774" s="142">
        <v>-7.0699999999999994</v>
      </c>
      <c r="W774" s="142">
        <v>-5.8090000000000002</v>
      </c>
      <c r="X774" s="142">
        <v>-8.3810000000000002</v>
      </c>
      <c r="Y774" s="142">
        <v>-9.7929999999999993</v>
      </c>
      <c r="Z774" s="142">
        <v>-8.59</v>
      </c>
      <c r="AA774" s="142">
        <v>-3.6919999999999997</v>
      </c>
      <c r="AB774" s="142">
        <v>-2.7519999999999998</v>
      </c>
      <c r="AC774" s="142">
        <v>-14.991</v>
      </c>
      <c r="AD774" s="142">
        <v>-17.106999999999999</v>
      </c>
      <c r="AE774" s="142">
        <v>-24.548999999999999</v>
      </c>
      <c r="AF774" s="142">
        <v>-18.391999999999999</v>
      </c>
      <c r="AG774" s="142">
        <v>-14.895999999999999</v>
      </c>
      <c r="AH774" s="142">
        <v>-20.491</v>
      </c>
      <c r="AI774" s="142">
        <v>0</v>
      </c>
      <c r="AJ774" s="142">
        <v>0</v>
      </c>
      <c r="AK774" s="142">
        <v>0</v>
      </c>
      <c r="AL774" s="142">
        <v>0</v>
      </c>
      <c r="AM774" s="142">
        <v>0</v>
      </c>
      <c r="AN774" s="142">
        <v>0</v>
      </c>
      <c r="AO774" s="142">
        <v>0</v>
      </c>
      <c r="AP774" s="142">
        <v>0</v>
      </c>
      <c r="AQ774" s="142">
        <v>0</v>
      </c>
      <c r="AR774" s="142">
        <v>0</v>
      </c>
      <c r="AS774" s="142">
        <v>0</v>
      </c>
      <c r="AT774" s="157"/>
      <c r="AU774" s="157"/>
      <c r="AV774" s="156"/>
      <c r="AW774" s="156"/>
      <c r="AX774" s="156"/>
      <c r="AY774" s="156"/>
      <c r="AZ774" s="156"/>
      <c r="BA774" s="156"/>
      <c r="BB774" s="156"/>
      <c r="BC774" s="111"/>
      <c r="BD774" s="109">
        <v>404580</v>
      </c>
      <c r="BE774" s="123" t="s">
        <v>777</v>
      </c>
      <c r="BF774" s="147">
        <v>0</v>
      </c>
      <c r="BG774" s="146">
        <v>0</v>
      </c>
      <c r="BH774" s="146">
        <v>0</v>
      </c>
      <c r="BI774" s="148">
        <v>0</v>
      </c>
      <c r="BJ774" s="148">
        <v>0</v>
      </c>
      <c r="BK774" s="117"/>
      <c r="BL774" s="156"/>
      <c r="BM774" s="156"/>
      <c r="BN774" s="156"/>
      <c r="BO774" s="142"/>
      <c r="BP774" s="142"/>
    </row>
    <row r="775" spans="1:68" ht="12.75" customHeight="1">
      <c r="A775" s="108"/>
      <c r="B775" s="109">
        <v>404460</v>
      </c>
      <c r="C775" s="123" t="s">
        <v>779</v>
      </c>
      <c r="D775" s="123"/>
      <c r="E775" s="110"/>
      <c r="F775" s="71"/>
      <c r="G775" s="71"/>
      <c r="H775" s="71"/>
      <c r="I775" s="146"/>
      <c r="J775" s="142">
        <v>0</v>
      </c>
      <c r="K775" s="142">
        <v>2.5095829999999997</v>
      </c>
      <c r="L775" s="142">
        <v>0</v>
      </c>
      <c r="M775" s="142">
        <v>0</v>
      </c>
      <c r="N775" s="142">
        <v>0</v>
      </c>
      <c r="O775" s="142">
        <v>0</v>
      </c>
      <c r="P775" s="142">
        <v>0</v>
      </c>
      <c r="Q775" s="142">
        <v>0</v>
      </c>
      <c r="R775" s="142">
        <v>0</v>
      </c>
      <c r="S775" s="142">
        <v>0</v>
      </c>
      <c r="T775" s="142">
        <v>0</v>
      </c>
      <c r="U775" s="142">
        <v>5.9619999999999997</v>
      </c>
      <c r="V775" s="142">
        <v>3.859</v>
      </c>
      <c r="W775" s="142">
        <v>0.35</v>
      </c>
      <c r="X775" s="142">
        <v>1.756</v>
      </c>
      <c r="Y775" s="142">
        <v>3.6309999999999998</v>
      </c>
      <c r="Z775" s="142">
        <v>3.2010000000000001</v>
      </c>
      <c r="AA775" s="142">
        <v>1.03</v>
      </c>
      <c r="AB775" s="142">
        <v>3.8889999999999998</v>
      </c>
      <c r="AC775" s="142">
        <v>1.0759999999999998</v>
      </c>
      <c r="AD775" s="142">
        <v>0.3</v>
      </c>
      <c r="AE775" s="142">
        <v>2.5999999999999999E-2</v>
      </c>
      <c r="AF775" s="142">
        <v>4.67</v>
      </c>
      <c r="AG775" s="142">
        <v>2.1519999999999997</v>
      </c>
      <c r="AH775" s="142">
        <v>5.4470000000000001</v>
      </c>
      <c r="AI775" s="142">
        <v>0</v>
      </c>
      <c r="AJ775" s="142">
        <v>0</v>
      </c>
      <c r="AK775" s="142">
        <v>0</v>
      </c>
      <c r="AL775" s="142">
        <v>0</v>
      </c>
      <c r="AM775" s="142">
        <v>0</v>
      </c>
      <c r="AN775" s="142">
        <v>0</v>
      </c>
      <c r="AO775" s="142">
        <v>0</v>
      </c>
      <c r="AP775" s="142">
        <v>0</v>
      </c>
      <c r="AQ775" s="142">
        <v>0</v>
      </c>
      <c r="AR775" s="142">
        <v>0</v>
      </c>
      <c r="AS775" s="142">
        <v>0</v>
      </c>
      <c r="AT775" s="157"/>
      <c r="AU775" s="157"/>
      <c r="AV775" s="156"/>
      <c r="AW775" s="156"/>
      <c r="AX775" s="156"/>
      <c r="AY775" s="156"/>
      <c r="AZ775" s="156"/>
      <c r="BA775" s="156"/>
      <c r="BB775" s="156"/>
      <c r="BC775" s="111"/>
      <c r="BD775" s="109">
        <v>404460</v>
      </c>
      <c r="BE775" s="123" t="s">
        <v>779</v>
      </c>
      <c r="BF775" s="147">
        <v>0</v>
      </c>
      <c r="BG775" s="146">
        <v>0</v>
      </c>
      <c r="BH775" s="146">
        <v>0</v>
      </c>
      <c r="BI775" s="148">
        <v>0</v>
      </c>
      <c r="BJ775" s="148">
        <v>0</v>
      </c>
      <c r="BK775" s="117"/>
      <c r="BL775" s="156"/>
      <c r="BM775" s="156"/>
      <c r="BN775" s="156"/>
      <c r="BO775" s="142"/>
      <c r="BP775" s="142"/>
    </row>
    <row r="776" spans="1:68" ht="12.75" customHeight="1">
      <c r="A776" s="108"/>
      <c r="B776" s="109">
        <v>403101</v>
      </c>
      <c r="C776" s="123" t="s">
        <v>780</v>
      </c>
      <c r="D776" s="123" t="s">
        <v>781</v>
      </c>
      <c r="E776" s="110"/>
      <c r="F776" s="71"/>
      <c r="G776" s="71"/>
      <c r="H776" s="71"/>
      <c r="I776" s="146"/>
      <c r="J776" s="142">
        <v>-1138.4832310000002</v>
      </c>
      <c r="K776" s="142">
        <v>141.8816130000001</v>
      </c>
      <c r="L776" s="142">
        <v>51.029097999999941</v>
      </c>
      <c r="M776" s="142">
        <v>13.876898999999989</v>
      </c>
      <c r="N776" s="142">
        <v>17.767596000000008</v>
      </c>
      <c r="O776" s="142">
        <v>5.809301000000076</v>
      </c>
      <c r="P776" s="142">
        <v>-162.014577</v>
      </c>
      <c r="Q776" s="142">
        <v>-272.2104690000001</v>
      </c>
      <c r="R776" s="142">
        <v>290.54020999999989</v>
      </c>
      <c r="S776" s="142">
        <v>22.975801000000132</v>
      </c>
      <c r="T776" s="142">
        <v>-92.891103999999942</v>
      </c>
      <c r="U776" s="142">
        <v>-235.40609300000014</v>
      </c>
      <c r="V776" s="142">
        <v>131.42400000000018</v>
      </c>
      <c r="W776" s="142">
        <v>511.00999999999993</v>
      </c>
      <c r="X776" s="142">
        <v>-45.480000000000018</v>
      </c>
      <c r="Y776" s="142">
        <v>-130.04299999999998</v>
      </c>
      <c r="Z776" s="142">
        <v>54.22499999999998</v>
      </c>
      <c r="AA776" s="142">
        <v>-328.07199999999978</v>
      </c>
      <c r="AB776" s="142">
        <v>547.7969999999998</v>
      </c>
      <c r="AC776" s="142">
        <v>-119.69599999999997</v>
      </c>
      <c r="AD776" s="142">
        <v>-350.48099999999999</v>
      </c>
      <c r="AE776" s="142">
        <v>-345.49600000000009</v>
      </c>
      <c r="AF776" s="142">
        <v>-216.62999999999988</v>
      </c>
      <c r="AG776" s="142">
        <v>334.97700000000009</v>
      </c>
      <c r="AH776" s="142">
        <v>-167.51399999999995</v>
      </c>
      <c r="AI776" s="142">
        <v>109.46300000000014</v>
      </c>
      <c r="AJ776" s="142">
        <v>109.46299999999991</v>
      </c>
      <c r="AK776" s="142">
        <v>109.46299999999991</v>
      </c>
      <c r="AL776" s="142">
        <v>109.46300000000002</v>
      </c>
      <c r="AM776" s="142">
        <v>109.46300000000002</v>
      </c>
      <c r="AN776" s="142">
        <v>109.46299999999991</v>
      </c>
      <c r="AO776" s="142">
        <v>109.46300000000002</v>
      </c>
      <c r="AP776" s="142">
        <v>109.46300000000002</v>
      </c>
      <c r="AQ776" s="142">
        <v>109.46300000000002</v>
      </c>
      <c r="AR776" s="142">
        <v>109.46300000000014</v>
      </c>
      <c r="AS776" s="142">
        <v>109.46300000000014</v>
      </c>
      <c r="AT776" s="157"/>
      <c r="AU776" s="157"/>
      <c r="AV776" s="156"/>
      <c r="AW776" s="156"/>
      <c r="AX776" s="156"/>
      <c r="AY776" s="156"/>
      <c r="AZ776" s="156"/>
      <c r="BA776" s="156"/>
      <c r="BB776" s="156"/>
      <c r="BC776" s="111"/>
      <c r="BD776" s="109">
        <v>403101</v>
      </c>
      <c r="BE776" s="123" t="s">
        <v>780</v>
      </c>
      <c r="BF776" s="147">
        <v>27.365750000000034</v>
      </c>
      <c r="BG776" s="146">
        <v>27.365750000000034</v>
      </c>
      <c r="BH776" s="146">
        <v>27.365750000000034</v>
      </c>
      <c r="BI776" s="148">
        <v>27.365750000000034</v>
      </c>
      <c r="BJ776" s="148">
        <v>109.46300000000014</v>
      </c>
      <c r="BK776" s="117"/>
      <c r="BL776" s="156"/>
      <c r="BM776" s="156"/>
      <c r="BN776" s="156"/>
      <c r="BO776" s="142"/>
      <c r="BP776" s="142"/>
    </row>
    <row r="777" spans="1:68" ht="12.75" customHeight="1">
      <c r="A777" s="108"/>
      <c r="B777" s="109">
        <v>402931</v>
      </c>
      <c r="C777" s="123" t="s">
        <v>782</v>
      </c>
      <c r="D777" s="123" t="s">
        <v>783</v>
      </c>
      <c r="E777" s="110"/>
      <c r="F777" s="71"/>
      <c r="G777" s="71"/>
      <c r="H777" s="71"/>
      <c r="I777" s="146"/>
      <c r="J777" s="142">
        <v>-12.185521999999999</v>
      </c>
      <c r="K777" s="142">
        <v>-260.68850500000002</v>
      </c>
      <c r="L777" s="142">
        <v>120.00508900000003</v>
      </c>
      <c r="M777" s="142">
        <v>38.087898999999993</v>
      </c>
      <c r="N777" s="142">
        <v>49.538201000000001</v>
      </c>
      <c r="O777" s="142">
        <v>9.9809269999999941</v>
      </c>
      <c r="P777" s="142">
        <v>-10.693826000000001</v>
      </c>
      <c r="Q777" s="142">
        <v>13.472611999999998</v>
      </c>
      <c r="R777" s="142">
        <v>-567.49354900000003</v>
      </c>
      <c r="S777" s="142">
        <v>436.771072</v>
      </c>
      <c r="T777" s="142">
        <v>-43.879896000000002</v>
      </c>
      <c r="U777" s="142">
        <v>71.54149799999999</v>
      </c>
      <c r="V777" s="142">
        <v>-218.97899999999996</v>
      </c>
      <c r="W777" s="142">
        <v>-118.99399999999997</v>
      </c>
      <c r="X777" s="142">
        <v>-55.315000000000055</v>
      </c>
      <c r="Y777" s="142">
        <v>-692.24099999999987</v>
      </c>
      <c r="Z777" s="142">
        <v>-613.04999999999995</v>
      </c>
      <c r="AA777" s="142">
        <v>297.14599999999996</v>
      </c>
      <c r="AB777" s="142">
        <v>-502.80299999999988</v>
      </c>
      <c r="AC777" s="142">
        <v>91.401999999999816</v>
      </c>
      <c r="AD777" s="142">
        <v>-913.24700000000007</v>
      </c>
      <c r="AE777" s="142">
        <v>-390.14099999999962</v>
      </c>
      <c r="AF777" s="142">
        <v>1743.3189999999997</v>
      </c>
      <c r="AG777" s="142">
        <v>557.36300000000006</v>
      </c>
      <c r="AH777" s="142">
        <v>256.30999999999983</v>
      </c>
      <c r="AI777" s="142">
        <v>188.65898721428823</v>
      </c>
      <c r="AJ777" s="142">
        <v>138.86392827716833</v>
      </c>
      <c r="AK777" s="142">
        <v>102.21188431730388</v>
      </c>
      <c r="AL777" s="142">
        <v>75.233859687747469</v>
      </c>
      <c r="AM777" s="142">
        <v>55.376472915267925</v>
      </c>
      <c r="AN777" s="142">
        <v>40.760287525628797</v>
      </c>
      <c r="AO777" s="142">
        <v>30.001929550732797</v>
      </c>
      <c r="AP777" s="142">
        <v>22.083155723599077</v>
      </c>
      <c r="AQ777" s="142">
        <v>16.254480095624899</v>
      </c>
      <c r="AR777" s="142">
        <v>11.964237651809931</v>
      </c>
      <c r="AS777" s="142">
        <v>8.806371027979857</v>
      </c>
      <c r="AT777" s="157"/>
      <c r="AU777" s="157"/>
      <c r="AV777" s="156"/>
      <c r="AW777" s="156"/>
      <c r="AX777" s="156"/>
      <c r="AY777" s="156"/>
      <c r="AZ777" s="156"/>
      <c r="BA777" s="156"/>
      <c r="BB777" s="156"/>
      <c r="BC777" s="111"/>
      <c r="BD777" s="109">
        <v>402931</v>
      </c>
      <c r="BE777" s="123" t="s">
        <v>782</v>
      </c>
      <c r="BF777" s="147">
        <v>47.164746803572058</v>
      </c>
      <c r="BG777" s="146">
        <v>47.164746803572058</v>
      </c>
      <c r="BH777" s="146">
        <v>47.164746803572058</v>
      </c>
      <c r="BI777" s="148">
        <v>47.164746803572058</v>
      </c>
      <c r="BJ777" s="148">
        <v>188.65898721428823</v>
      </c>
      <c r="BK777" s="117"/>
      <c r="BL777" s="156"/>
      <c r="BM777" s="156"/>
      <c r="BN777" s="156"/>
      <c r="BO777" s="142"/>
      <c r="BP777" s="142"/>
    </row>
    <row r="778" spans="1:68" ht="12.75" customHeight="1">
      <c r="A778" s="108"/>
      <c r="B778" s="109">
        <v>402341</v>
      </c>
      <c r="C778" s="123" t="s">
        <v>433</v>
      </c>
      <c r="D778" s="123" t="s">
        <v>167</v>
      </c>
      <c r="E778" s="110"/>
      <c r="F778" s="71"/>
      <c r="G778" s="71"/>
      <c r="H778" s="71"/>
      <c r="I778" s="146"/>
      <c r="J778" s="142">
        <v>1319.2752399999999</v>
      </c>
      <c r="K778" s="142">
        <v>-87.136616000000046</v>
      </c>
      <c r="L778" s="142">
        <v>-54.029525999999976</v>
      </c>
      <c r="M778" s="142">
        <v>43.212676000000016</v>
      </c>
      <c r="N778" s="142">
        <v>-204.60607399999998</v>
      </c>
      <c r="O778" s="142">
        <v>-23.592617000000075</v>
      </c>
      <c r="P778" s="142">
        <v>91.112834000000007</v>
      </c>
      <c r="Q778" s="142">
        <v>272.56978000000004</v>
      </c>
      <c r="R778" s="142">
        <v>172.56013900000016</v>
      </c>
      <c r="S778" s="142">
        <v>-474.56422700000019</v>
      </c>
      <c r="T778" s="142">
        <v>9.2788209999999935</v>
      </c>
      <c r="U778" s="142">
        <v>162.05059500000013</v>
      </c>
      <c r="V778" s="142">
        <v>-28.597000000000236</v>
      </c>
      <c r="W778" s="142">
        <v>-523.78399999999999</v>
      </c>
      <c r="X778" s="142">
        <v>581.40500000000009</v>
      </c>
      <c r="Y778" s="142">
        <v>-173.52600000000007</v>
      </c>
      <c r="Z778" s="142">
        <v>-36.505999999999972</v>
      </c>
      <c r="AA778" s="142">
        <v>55.77699999999983</v>
      </c>
      <c r="AB778" s="142">
        <v>40.422000000000097</v>
      </c>
      <c r="AC778" s="142">
        <v>-3.9999999999998579</v>
      </c>
      <c r="AD778" s="142">
        <v>112.29600000000005</v>
      </c>
      <c r="AE778" s="142">
        <v>38.583999999999719</v>
      </c>
      <c r="AF778" s="142">
        <v>470.53099999999995</v>
      </c>
      <c r="AG778" s="142">
        <v>-132.54600000000016</v>
      </c>
      <c r="AH778" s="142">
        <v>310.99800000000005</v>
      </c>
      <c r="AI778" s="172">
        <v>310.99800000000005</v>
      </c>
      <c r="AJ778" s="172">
        <v>310.99800000000005</v>
      </c>
      <c r="AK778" s="172">
        <v>310.99800000000005</v>
      </c>
      <c r="AL778" s="172">
        <v>310.99800000000005</v>
      </c>
      <c r="AM778" s="172">
        <v>310.99800000000005</v>
      </c>
      <c r="AN778" s="172">
        <v>310.99800000000005</v>
      </c>
      <c r="AO778" s="172">
        <v>310.99800000000005</v>
      </c>
      <c r="AP778" s="172">
        <v>310.99800000000005</v>
      </c>
      <c r="AQ778" s="172">
        <v>310.99800000000005</v>
      </c>
      <c r="AR778" s="172">
        <v>310.99800000000005</v>
      </c>
      <c r="AS778" s="172">
        <v>310.99800000000005</v>
      </c>
      <c r="AT778" s="118"/>
      <c r="AU778" s="118"/>
      <c r="AV778" s="71"/>
      <c r="AW778" s="71"/>
      <c r="AX778" s="71"/>
      <c r="AY778" s="71"/>
      <c r="AZ778" s="71"/>
      <c r="BA778" s="71"/>
      <c r="BB778" s="71"/>
      <c r="BC778" s="111"/>
      <c r="BD778" s="109">
        <v>402341</v>
      </c>
      <c r="BE778" s="123" t="s">
        <v>433</v>
      </c>
      <c r="BF778" s="147">
        <v>77.749500000000012</v>
      </c>
      <c r="BG778" s="146">
        <v>77.749500000000012</v>
      </c>
      <c r="BH778" s="146">
        <v>77.749500000000012</v>
      </c>
      <c r="BI778" s="148">
        <v>77.749500000000012</v>
      </c>
      <c r="BJ778" s="148">
        <v>310.99800000000005</v>
      </c>
      <c r="BK778" s="117"/>
      <c r="BL778" s="71"/>
      <c r="BM778" s="71"/>
      <c r="BN778" s="71"/>
      <c r="BO778" s="142"/>
      <c r="BP778" s="172"/>
    </row>
    <row r="779" spans="1:68" ht="12.75" customHeight="1">
      <c r="A779" s="108"/>
      <c r="B779" s="109"/>
      <c r="C779" s="123"/>
      <c r="D779" s="123"/>
      <c r="E779" s="110"/>
      <c r="F779" s="71"/>
      <c r="G779" s="71"/>
      <c r="H779" s="71"/>
      <c r="I779" s="146"/>
      <c r="J779" s="142"/>
      <c r="K779" s="142"/>
      <c r="L779" s="142"/>
      <c r="M779" s="142"/>
      <c r="N779" s="142"/>
      <c r="O779" s="142"/>
      <c r="P779" s="142"/>
      <c r="Q779" s="142"/>
      <c r="R779" s="142"/>
      <c r="S779" s="142"/>
      <c r="T779" s="142"/>
      <c r="U779" s="142"/>
      <c r="V779" s="142"/>
      <c r="W779" s="142"/>
      <c r="X779" s="142"/>
      <c r="Y779" s="142"/>
      <c r="Z779" s="142"/>
      <c r="AA779" s="142"/>
      <c r="AB779" s="142"/>
      <c r="AC779" s="142"/>
      <c r="AD779" s="142"/>
      <c r="AE779" s="142"/>
      <c r="AF779" s="142"/>
      <c r="AG779" s="142"/>
      <c r="AH779" s="142"/>
      <c r="AI779" s="142"/>
      <c r="AJ779" s="142"/>
      <c r="AK779" s="142"/>
      <c r="AL779" s="142"/>
      <c r="AM779" s="142"/>
      <c r="AN779" s="142"/>
      <c r="AO779" s="142"/>
      <c r="AP779" s="142"/>
      <c r="AQ779" s="142"/>
      <c r="AR779" s="142"/>
      <c r="AS779" s="142"/>
      <c r="AT779" s="157"/>
      <c r="AU779" s="157"/>
      <c r="AV779" s="156"/>
      <c r="AW779" s="156"/>
      <c r="AX779" s="156"/>
      <c r="AY779" s="156"/>
      <c r="AZ779" s="156"/>
      <c r="BA779" s="156"/>
      <c r="BB779" s="156"/>
      <c r="BC779" s="111"/>
      <c r="BD779" s="109"/>
      <c r="BE779" s="123"/>
      <c r="BF779" s="257"/>
      <c r="BG779" s="156"/>
      <c r="BH779" s="156"/>
      <c r="BI779" s="258"/>
      <c r="BJ779" s="258"/>
      <c r="BK779" s="138"/>
      <c r="BL779" s="156"/>
      <c r="BM779" s="156"/>
      <c r="BN779" s="156"/>
      <c r="BO779" s="142"/>
      <c r="BP779" s="142"/>
    </row>
    <row r="780" spans="1:68" ht="12.75" customHeight="1">
      <c r="A780" s="114"/>
      <c r="B780" s="109">
        <v>400002</v>
      </c>
      <c r="C780" s="209" t="s">
        <v>784</v>
      </c>
      <c r="D780" s="209" t="s">
        <v>785</v>
      </c>
      <c r="E780" s="110"/>
      <c r="F780" s="89"/>
      <c r="G780" s="89"/>
      <c r="H780" s="89"/>
      <c r="I780" s="116"/>
      <c r="J780" s="117">
        <v>194.52639299999987</v>
      </c>
      <c r="K780" s="117">
        <v>-29.328074999999998</v>
      </c>
      <c r="L780" s="117">
        <v>179.98811000000001</v>
      </c>
      <c r="M780" s="117">
        <v>64.135678999999996</v>
      </c>
      <c r="N780" s="117">
        <v>-31.901610000000005</v>
      </c>
      <c r="O780" s="117">
        <v>-3.3008489999999995</v>
      </c>
      <c r="P780" s="117">
        <v>-94.052680999999993</v>
      </c>
      <c r="Q780" s="117">
        <v>-65.08897300000001</v>
      </c>
      <c r="R780" s="117">
        <v>-383.47393899999997</v>
      </c>
      <c r="S780" s="117">
        <v>-210.91673600000001</v>
      </c>
      <c r="T780" s="117">
        <v>-270.14976899999999</v>
      </c>
      <c r="U780" s="117">
        <v>-68.724999999999994</v>
      </c>
      <c r="V780" s="117">
        <v>-208.077</v>
      </c>
      <c r="W780" s="117">
        <v>-221.22800000000001</v>
      </c>
      <c r="X780" s="117">
        <v>324.55500000000001</v>
      </c>
      <c r="Y780" s="117">
        <v>-1173.8119999999999</v>
      </c>
      <c r="Z780" s="117">
        <v>-775.20099999999991</v>
      </c>
      <c r="AA780" s="117">
        <v>-16.251999999999995</v>
      </c>
      <c r="AB780" s="117">
        <v>-92.042999999999992</v>
      </c>
      <c r="AC780" s="117">
        <v>-151.15600000000001</v>
      </c>
      <c r="AD780" s="117">
        <v>-1219.172</v>
      </c>
      <c r="AE780" s="117">
        <v>-798.31599999999992</v>
      </c>
      <c r="AF780" s="117">
        <v>1853.2579999999998</v>
      </c>
      <c r="AG780" s="117">
        <v>562.56600000000003</v>
      </c>
      <c r="AH780" s="117">
        <v>211.69899999999996</v>
      </c>
      <c r="AI780" s="117">
        <v>609.11998721428836</v>
      </c>
      <c r="AJ780" s="117">
        <v>559.32492827716828</v>
      </c>
      <c r="AK780" s="117">
        <v>522.6728843173039</v>
      </c>
      <c r="AL780" s="117">
        <v>495.69485968774757</v>
      </c>
      <c r="AM780" s="117">
        <v>475.83747291526799</v>
      </c>
      <c r="AN780" s="117">
        <v>461.22128752562878</v>
      </c>
      <c r="AO780" s="117">
        <v>450.46292955073284</v>
      </c>
      <c r="AP780" s="117">
        <v>442.54415572359915</v>
      </c>
      <c r="AQ780" s="117">
        <v>436.71548009562497</v>
      </c>
      <c r="AR780" s="117">
        <v>432.42523765181011</v>
      </c>
      <c r="AS780" s="117">
        <v>429.26737102798006</v>
      </c>
      <c r="AT780" s="138"/>
      <c r="AU780" s="138"/>
      <c r="AV780" s="137"/>
      <c r="AW780" s="137"/>
      <c r="AX780" s="137"/>
      <c r="AY780" s="137"/>
      <c r="AZ780" s="137"/>
      <c r="BA780" s="137"/>
      <c r="BB780" s="137"/>
      <c r="BC780" s="166"/>
      <c r="BD780" s="109">
        <v>400002</v>
      </c>
      <c r="BE780" s="169"/>
      <c r="BF780" s="259"/>
      <c r="BG780" s="137"/>
      <c r="BH780" s="137"/>
      <c r="BI780" s="260"/>
      <c r="BJ780" s="260"/>
      <c r="BK780" s="138"/>
      <c r="BL780" s="137"/>
      <c r="BM780" s="137"/>
      <c r="BN780" s="137"/>
      <c r="BO780" s="117"/>
      <c r="BP780" s="117"/>
    </row>
    <row r="781" spans="1:68" ht="12.75" customHeight="1">
      <c r="A781" s="108"/>
      <c r="B781" s="109"/>
      <c r="C781" s="123"/>
      <c r="D781" s="123"/>
      <c r="E781" s="110"/>
      <c r="F781" s="71"/>
      <c r="G781" s="71"/>
      <c r="H781" s="71"/>
      <c r="I781" s="146"/>
      <c r="J781" s="142"/>
      <c r="K781" s="142"/>
      <c r="L781" s="142"/>
      <c r="M781" s="142"/>
      <c r="N781" s="142"/>
      <c r="O781" s="142"/>
      <c r="P781" s="142"/>
      <c r="Q781" s="142"/>
      <c r="R781" s="142"/>
      <c r="S781" s="142"/>
      <c r="T781" s="142"/>
      <c r="U781" s="142"/>
      <c r="V781" s="142"/>
      <c r="W781" s="142"/>
      <c r="X781" s="142"/>
      <c r="Y781" s="142"/>
      <c r="Z781" s="142"/>
      <c r="AA781" s="142"/>
      <c r="AB781" s="142"/>
      <c r="AC781" s="142"/>
      <c r="AD781" s="142"/>
      <c r="AE781" s="142"/>
      <c r="AF781" s="142"/>
      <c r="AG781" s="142"/>
      <c r="AH781" s="142"/>
      <c r="AI781" s="142"/>
      <c r="AJ781" s="142"/>
      <c r="AK781" s="142"/>
      <c r="AL781" s="142"/>
      <c r="AM781" s="142"/>
      <c r="AN781" s="142"/>
      <c r="AO781" s="142"/>
      <c r="AP781" s="142"/>
      <c r="AQ781" s="142"/>
      <c r="AR781" s="142"/>
      <c r="AS781" s="142"/>
      <c r="AT781" s="157"/>
      <c r="AU781" s="157"/>
      <c r="AV781" s="156"/>
      <c r="AW781" s="156"/>
      <c r="AX781" s="156"/>
      <c r="AY781" s="156"/>
      <c r="AZ781" s="156"/>
      <c r="BA781" s="156"/>
      <c r="BB781" s="156"/>
      <c r="BC781" s="111"/>
      <c r="BD781" s="109"/>
      <c r="BE781" s="123"/>
      <c r="BF781" s="257"/>
      <c r="BG781" s="156"/>
      <c r="BH781" s="156"/>
      <c r="BI781" s="258"/>
      <c r="BJ781" s="258"/>
      <c r="BK781" s="138"/>
      <c r="BL781" s="156"/>
      <c r="BM781" s="156"/>
      <c r="BN781" s="156"/>
      <c r="BO781" s="142"/>
      <c r="BP781" s="142"/>
    </row>
    <row r="782" spans="1:68" ht="12.75" customHeight="1">
      <c r="A782" s="108"/>
      <c r="B782" s="109">
        <v>403560</v>
      </c>
      <c r="C782" s="123" t="s">
        <v>759</v>
      </c>
      <c r="D782" s="123" t="s">
        <v>760</v>
      </c>
      <c r="E782" s="110"/>
      <c r="F782" s="71"/>
      <c r="G782" s="71"/>
      <c r="H782" s="71"/>
      <c r="I782" s="146"/>
      <c r="J782" s="142">
        <v>0</v>
      </c>
      <c r="K782" s="142">
        <v>0</v>
      </c>
      <c r="L782" s="142">
        <v>0</v>
      </c>
      <c r="M782" s="142">
        <v>0</v>
      </c>
      <c r="N782" s="142">
        <v>0</v>
      </c>
      <c r="O782" s="142">
        <v>0</v>
      </c>
      <c r="P782" s="142">
        <v>0</v>
      </c>
      <c r="Q782" s="142">
        <v>0</v>
      </c>
      <c r="R782" s="142">
        <v>0</v>
      </c>
      <c r="S782" s="142">
        <v>0</v>
      </c>
      <c r="T782" s="142">
        <v>0</v>
      </c>
      <c r="U782" s="142">
        <v>0</v>
      </c>
      <c r="V782" s="142">
        <v>0</v>
      </c>
      <c r="W782" s="142">
        <v>0</v>
      </c>
      <c r="X782" s="142">
        <v>0</v>
      </c>
      <c r="Y782" s="142">
        <v>0</v>
      </c>
      <c r="Z782" s="142">
        <v>0</v>
      </c>
      <c r="AA782" s="142">
        <v>0</v>
      </c>
      <c r="AB782" s="142">
        <v>0</v>
      </c>
      <c r="AC782" s="142">
        <v>0</v>
      </c>
      <c r="AD782" s="142">
        <v>0</v>
      </c>
      <c r="AE782" s="142">
        <v>0</v>
      </c>
      <c r="AF782" s="142">
        <v>0</v>
      </c>
      <c r="AG782" s="142">
        <v>0</v>
      </c>
      <c r="AH782" s="142">
        <v>0</v>
      </c>
      <c r="AI782" s="127">
        <v>0</v>
      </c>
      <c r="AJ782" s="127">
        <v>0</v>
      </c>
      <c r="AK782" s="127">
        <v>0</v>
      </c>
      <c r="AL782" s="127">
        <v>0</v>
      </c>
      <c r="AM782" s="127">
        <v>0</v>
      </c>
      <c r="AN782" s="127">
        <v>0</v>
      </c>
      <c r="AO782" s="127">
        <v>0</v>
      </c>
      <c r="AP782" s="127">
        <v>0</v>
      </c>
      <c r="AQ782" s="127">
        <v>0</v>
      </c>
      <c r="AR782" s="127">
        <v>0</v>
      </c>
      <c r="AS782" s="127">
        <v>0</v>
      </c>
      <c r="AT782" s="157"/>
      <c r="AU782" s="157"/>
      <c r="AV782" s="156"/>
      <c r="AW782" s="156"/>
      <c r="AX782" s="156"/>
      <c r="AY782" s="156"/>
      <c r="AZ782" s="156"/>
      <c r="BA782" s="156"/>
      <c r="BB782" s="156"/>
      <c r="BC782" s="111"/>
      <c r="BD782" s="109">
        <v>403560</v>
      </c>
      <c r="BE782" s="123" t="s">
        <v>759</v>
      </c>
      <c r="BF782" s="147">
        <v>0</v>
      </c>
      <c r="BG782" s="146">
        <v>0</v>
      </c>
      <c r="BH782" s="146">
        <v>0</v>
      </c>
      <c r="BI782" s="148">
        <v>0</v>
      </c>
      <c r="BJ782" s="148">
        <v>0</v>
      </c>
      <c r="BK782" s="117"/>
      <c r="BL782" s="156"/>
      <c r="BM782" s="156"/>
      <c r="BN782" s="156"/>
      <c r="BO782" s="142"/>
      <c r="BP782" s="127"/>
    </row>
    <row r="783" spans="1:68" ht="12.75" customHeight="1">
      <c r="A783" s="108"/>
      <c r="B783" s="109">
        <v>403570</v>
      </c>
      <c r="C783" s="123" t="s">
        <v>761</v>
      </c>
      <c r="D783" s="123" t="s">
        <v>762</v>
      </c>
      <c r="E783" s="110"/>
      <c r="F783" s="71"/>
      <c r="G783" s="71"/>
      <c r="H783" s="71"/>
      <c r="I783" s="146"/>
      <c r="J783" s="142">
        <v>0</v>
      </c>
      <c r="K783" s="142">
        <v>0</v>
      </c>
      <c r="L783" s="142">
        <v>0</v>
      </c>
      <c r="M783" s="142">
        <v>0</v>
      </c>
      <c r="N783" s="142">
        <v>0</v>
      </c>
      <c r="O783" s="142">
        <v>0</v>
      </c>
      <c r="P783" s="142">
        <v>0</v>
      </c>
      <c r="Q783" s="142">
        <v>0</v>
      </c>
      <c r="R783" s="142">
        <v>0</v>
      </c>
      <c r="S783" s="142">
        <v>0</v>
      </c>
      <c r="T783" s="142">
        <v>0</v>
      </c>
      <c r="U783" s="142">
        <v>0</v>
      </c>
      <c r="V783" s="142">
        <v>0</v>
      </c>
      <c r="W783" s="142">
        <v>0</v>
      </c>
      <c r="X783" s="142">
        <v>0</v>
      </c>
      <c r="Y783" s="142">
        <v>0</v>
      </c>
      <c r="Z783" s="142">
        <v>0</v>
      </c>
      <c r="AA783" s="142">
        <v>0</v>
      </c>
      <c r="AB783" s="142">
        <v>0</v>
      </c>
      <c r="AC783" s="142">
        <v>0</v>
      </c>
      <c r="AD783" s="142">
        <v>0</v>
      </c>
      <c r="AE783" s="142">
        <v>0</v>
      </c>
      <c r="AF783" s="142">
        <v>0</v>
      </c>
      <c r="AG783" s="142">
        <v>0</v>
      </c>
      <c r="AH783" s="142">
        <v>0</v>
      </c>
      <c r="AI783" s="127">
        <v>0</v>
      </c>
      <c r="AJ783" s="127">
        <v>0</v>
      </c>
      <c r="AK783" s="127">
        <v>0</v>
      </c>
      <c r="AL783" s="127">
        <v>0</v>
      </c>
      <c r="AM783" s="127">
        <v>0</v>
      </c>
      <c r="AN783" s="127">
        <v>0</v>
      </c>
      <c r="AO783" s="127">
        <v>0</v>
      </c>
      <c r="AP783" s="127">
        <v>0</v>
      </c>
      <c r="AQ783" s="127">
        <v>0</v>
      </c>
      <c r="AR783" s="127">
        <v>0</v>
      </c>
      <c r="AS783" s="127">
        <v>0</v>
      </c>
      <c r="AT783" s="157"/>
      <c r="AU783" s="157"/>
      <c r="AV783" s="156"/>
      <c r="AW783" s="156"/>
      <c r="AX783" s="156"/>
      <c r="AY783" s="156"/>
      <c r="AZ783" s="156"/>
      <c r="BA783" s="156"/>
      <c r="BB783" s="156"/>
      <c r="BC783" s="111"/>
      <c r="BD783" s="109">
        <v>403570</v>
      </c>
      <c r="BE783" s="123" t="s">
        <v>761</v>
      </c>
      <c r="BF783" s="147">
        <v>0</v>
      </c>
      <c r="BG783" s="146">
        <v>0</v>
      </c>
      <c r="BH783" s="146">
        <v>0</v>
      </c>
      <c r="BI783" s="148">
        <v>0</v>
      </c>
      <c r="BJ783" s="148">
        <v>0</v>
      </c>
      <c r="BK783" s="117"/>
      <c r="BL783" s="156"/>
      <c r="BM783" s="156"/>
      <c r="BN783" s="156"/>
      <c r="BO783" s="142"/>
      <c r="BP783" s="127"/>
    </row>
    <row r="784" spans="1:68" ht="12.75" customHeight="1">
      <c r="A784" s="108"/>
      <c r="B784" s="109">
        <v>403580</v>
      </c>
      <c r="C784" s="123" t="s">
        <v>763</v>
      </c>
      <c r="D784" s="123" t="s">
        <v>764</v>
      </c>
      <c r="E784" s="110"/>
      <c r="F784" s="71"/>
      <c r="G784" s="71"/>
      <c r="H784" s="71"/>
      <c r="I784" s="146"/>
      <c r="J784" s="142">
        <v>0</v>
      </c>
      <c r="K784" s="142">
        <v>0</v>
      </c>
      <c r="L784" s="142">
        <v>0</v>
      </c>
      <c r="M784" s="142">
        <v>0</v>
      </c>
      <c r="N784" s="142">
        <v>0</v>
      </c>
      <c r="O784" s="142">
        <v>0</v>
      </c>
      <c r="P784" s="142">
        <v>0</v>
      </c>
      <c r="Q784" s="142">
        <v>0</v>
      </c>
      <c r="R784" s="142">
        <v>0</v>
      </c>
      <c r="S784" s="142">
        <v>0</v>
      </c>
      <c r="T784" s="142">
        <v>0</v>
      </c>
      <c r="U784" s="142">
        <v>0</v>
      </c>
      <c r="V784" s="142">
        <v>0</v>
      </c>
      <c r="W784" s="142">
        <v>0</v>
      </c>
      <c r="X784" s="142">
        <v>0</v>
      </c>
      <c r="Y784" s="142">
        <v>0</v>
      </c>
      <c r="Z784" s="142">
        <v>0</v>
      </c>
      <c r="AA784" s="142">
        <v>0</v>
      </c>
      <c r="AB784" s="142">
        <v>0</v>
      </c>
      <c r="AC784" s="142">
        <v>0</v>
      </c>
      <c r="AD784" s="142">
        <v>0</v>
      </c>
      <c r="AE784" s="142">
        <v>0</v>
      </c>
      <c r="AF784" s="142">
        <v>0</v>
      </c>
      <c r="AG784" s="142">
        <v>0</v>
      </c>
      <c r="AH784" s="142">
        <v>0</v>
      </c>
      <c r="AI784" s="127">
        <v>0</v>
      </c>
      <c r="AJ784" s="127">
        <v>0</v>
      </c>
      <c r="AK784" s="127">
        <v>0</v>
      </c>
      <c r="AL784" s="127">
        <v>0</v>
      </c>
      <c r="AM784" s="127">
        <v>0</v>
      </c>
      <c r="AN784" s="127">
        <v>0</v>
      </c>
      <c r="AO784" s="127">
        <v>0</v>
      </c>
      <c r="AP784" s="127">
        <v>0</v>
      </c>
      <c r="AQ784" s="127">
        <v>0</v>
      </c>
      <c r="AR784" s="127">
        <v>0</v>
      </c>
      <c r="AS784" s="127">
        <v>0</v>
      </c>
      <c r="AT784" s="157"/>
      <c r="AU784" s="157"/>
      <c r="AV784" s="156"/>
      <c r="AW784" s="156"/>
      <c r="AX784" s="156"/>
      <c r="AY784" s="156"/>
      <c r="AZ784" s="156"/>
      <c r="BA784" s="156"/>
      <c r="BB784" s="156"/>
      <c r="BC784" s="111"/>
      <c r="BD784" s="109">
        <v>403580</v>
      </c>
      <c r="BE784" s="123" t="s">
        <v>763</v>
      </c>
      <c r="BF784" s="147">
        <v>0</v>
      </c>
      <c r="BG784" s="146">
        <v>0</v>
      </c>
      <c r="BH784" s="146">
        <v>0</v>
      </c>
      <c r="BI784" s="148">
        <v>0</v>
      </c>
      <c r="BJ784" s="148">
        <v>0</v>
      </c>
      <c r="BK784" s="117"/>
      <c r="BL784" s="156"/>
      <c r="BM784" s="156"/>
      <c r="BN784" s="156"/>
      <c r="BO784" s="142"/>
      <c r="BP784" s="127"/>
    </row>
    <row r="785" spans="1:68" ht="12.75" customHeight="1">
      <c r="A785" s="108"/>
      <c r="B785" s="109">
        <v>403590</v>
      </c>
      <c r="C785" s="123" t="s">
        <v>765</v>
      </c>
      <c r="D785" s="123" t="s">
        <v>766</v>
      </c>
      <c r="E785" s="110"/>
      <c r="F785" s="71"/>
      <c r="G785" s="71"/>
      <c r="H785" s="71"/>
      <c r="I785" s="146"/>
      <c r="J785" s="142">
        <v>0</v>
      </c>
      <c r="K785" s="142">
        <v>0</v>
      </c>
      <c r="L785" s="142">
        <v>0</v>
      </c>
      <c r="M785" s="142">
        <v>0</v>
      </c>
      <c r="N785" s="142">
        <v>0</v>
      </c>
      <c r="O785" s="142">
        <v>0</v>
      </c>
      <c r="P785" s="142">
        <v>0</v>
      </c>
      <c r="Q785" s="142">
        <v>0</v>
      </c>
      <c r="R785" s="142">
        <v>0</v>
      </c>
      <c r="S785" s="142">
        <v>0</v>
      </c>
      <c r="T785" s="142">
        <v>0</v>
      </c>
      <c r="U785" s="142">
        <v>0</v>
      </c>
      <c r="V785" s="142">
        <v>0</v>
      </c>
      <c r="W785" s="142">
        <v>0</v>
      </c>
      <c r="X785" s="142">
        <v>0</v>
      </c>
      <c r="Y785" s="142">
        <v>0</v>
      </c>
      <c r="Z785" s="142">
        <v>0</v>
      </c>
      <c r="AA785" s="142">
        <v>0</v>
      </c>
      <c r="AB785" s="142">
        <v>0</v>
      </c>
      <c r="AC785" s="142">
        <v>0</v>
      </c>
      <c r="AD785" s="142">
        <v>0</v>
      </c>
      <c r="AE785" s="142">
        <v>0</v>
      </c>
      <c r="AF785" s="142">
        <v>0</v>
      </c>
      <c r="AG785" s="142">
        <v>0</v>
      </c>
      <c r="AH785" s="142">
        <v>0</v>
      </c>
      <c r="AI785" s="127">
        <v>0</v>
      </c>
      <c r="AJ785" s="127">
        <v>0</v>
      </c>
      <c r="AK785" s="127">
        <v>0</v>
      </c>
      <c r="AL785" s="127">
        <v>0</v>
      </c>
      <c r="AM785" s="127">
        <v>0</v>
      </c>
      <c r="AN785" s="127">
        <v>0</v>
      </c>
      <c r="AO785" s="127">
        <v>0</v>
      </c>
      <c r="AP785" s="127">
        <v>0</v>
      </c>
      <c r="AQ785" s="127">
        <v>0</v>
      </c>
      <c r="AR785" s="127">
        <v>0</v>
      </c>
      <c r="AS785" s="127">
        <v>0</v>
      </c>
      <c r="AT785" s="157"/>
      <c r="AU785" s="157"/>
      <c r="AV785" s="156"/>
      <c r="AW785" s="156"/>
      <c r="AX785" s="156"/>
      <c r="AY785" s="156"/>
      <c r="AZ785" s="156"/>
      <c r="BA785" s="156"/>
      <c r="BB785" s="156"/>
      <c r="BC785" s="111"/>
      <c r="BD785" s="109">
        <v>403590</v>
      </c>
      <c r="BE785" s="123" t="s">
        <v>765</v>
      </c>
      <c r="BF785" s="147">
        <v>0</v>
      </c>
      <c r="BG785" s="146">
        <v>0</v>
      </c>
      <c r="BH785" s="146">
        <v>0</v>
      </c>
      <c r="BI785" s="148">
        <v>0</v>
      </c>
      <c r="BJ785" s="148">
        <v>0</v>
      </c>
      <c r="BK785" s="117"/>
      <c r="BL785" s="156"/>
      <c r="BM785" s="156"/>
      <c r="BN785" s="156"/>
      <c r="BO785" s="142"/>
      <c r="BP785" s="127"/>
    </row>
    <row r="786" spans="1:68" ht="12.75" customHeight="1">
      <c r="A786" s="108"/>
      <c r="B786" s="109">
        <v>403600</v>
      </c>
      <c r="C786" s="123" t="s">
        <v>767</v>
      </c>
      <c r="D786" s="123" t="s">
        <v>768</v>
      </c>
      <c r="E786" s="110"/>
      <c r="F786" s="71"/>
      <c r="G786" s="71"/>
      <c r="H786" s="71"/>
      <c r="I786" s="146"/>
      <c r="J786" s="142">
        <v>0</v>
      </c>
      <c r="K786" s="142">
        <v>0</v>
      </c>
      <c r="L786" s="142">
        <v>0</v>
      </c>
      <c r="M786" s="142">
        <v>0</v>
      </c>
      <c r="N786" s="142">
        <v>0</v>
      </c>
      <c r="O786" s="142">
        <v>0</v>
      </c>
      <c r="P786" s="142">
        <v>0</v>
      </c>
      <c r="Q786" s="142">
        <v>0</v>
      </c>
      <c r="R786" s="142">
        <v>0</v>
      </c>
      <c r="S786" s="142">
        <v>0</v>
      </c>
      <c r="T786" s="142">
        <v>0</v>
      </c>
      <c r="U786" s="142">
        <v>0</v>
      </c>
      <c r="V786" s="142">
        <v>0</v>
      </c>
      <c r="W786" s="142">
        <v>0</v>
      </c>
      <c r="X786" s="142">
        <v>0</v>
      </c>
      <c r="Y786" s="142">
        <v>0</v>
      </c>
      <c r="Z786" s="142">
        <v>0</v>
      </c>
      <c r="AA786" s="142">
        <v>0</v>
      </c>
      <c r="AB786" s="142">
        <v>0</v>
      </c>
      <c r="AC786" s="142">
        <v>0</v>
      </c>
      <c r="AD786" s="142">
        <v>0</v>
      </c>
      <c r="AE786" s="142">
        <v>0</v>
      </c>
      <c r="AF786" s="142">
        <v>0</v>
      </c>
      <c r="AG786" s="142">
        <v>0</v>
      </c>
      <c r="AH786" s="142">
        <v>0</v>
      </c>
      <c r="AI786" s="172">
        <v>0</v>
      </c>
      <c r="AJ786" s="172">
        <v>0</v>
      </c>
      <c r="AK786" s="172">
        <v>0</v>
      </c>
      <c r="AL786" s="172">
        <v>0</v>
      </c>
      <c r="AM786" s="172">
        <v>0</v>
      </c>
      <c r="AN786" s="172">
        <v>0</v>
      </c>
      <c r="AO786" s="172">
        <v>0</v>
      </c>
      <c r="AP786" s="172">
        <v>0</v>
      </c>
      <c r="AQ786" s="172">
        <v>0</v>
      </c>
      <c r="AR786" s="172">
        <v>0</v>
      </c>
      <c r="AS786" s="172">
        <v>0</v>
      </c>
      <c r="AT786" s="157"/>
      <c r="AU786" s="157"/>
      <c r="AV786" s="156"/>
      <c r="AW786" s="156"/>
      <c r="AX786" s="156"/>
      <c r="AY786" s="156"/>
      <c r="AZ786" s="156"/>
      <c r="BA786" s="156"/>
      <c r="BB786" s="156"/>
      <c r="BC786" s="111"/>
      <c r="BD786" s="109">
        <v>403600</v>
      </c>
      <c r="BE786" s="123" t="s">
        <v>767</v>
      </c>
      <c r="BF786" s="147">
        <v>0</v>
      </c>
      <c r="BG786" s="146">
        <v>0</v>
      </c>
      <c r="BH786" s="146">
        <v>0</v>
      </c>
      <c r="BI786" s="148">
        <v>0</v>
      </c>
      <c r="BJ786" s="148">
        <v>0</v>
      </c>
      <c r="BK786" s="117"/>
      <c r="BL786" s="156"/>
      <c r="BM786" s="156"/>
      <c r="BN786" s="156"/>
      <c r="BO786" s="142"/>
      <c r="BP786" s="172"/>
    </row>
    <row r="787" spans="1:68" ht="12.75" customHeight="1">
      <c r="A787" s="108"/>
      <c r="B787" s="109">
        <v>403610</v>
      </c>
      <c r="C787" s="123" t="s">
        <v>769</v>
      </c>
      <c r="D787" s="123" t="s">
        <v>770</v>
      </c>
      <c r="E787" s="110"/>
      <c r="F787" s="71"/>
      <c r="G787" s="71"/>
      <c r="H787" s="71"/>
      <c r="I787" s="146"/>
      <c r="J787" s="142">
        <v>0</v>
      </c>
      <c r="K787" s="142">
        <v>0</v>
      </c>
      <c r="L787" s="142">
        <v>0</v>
      </c>
      <c r="M787" s="142">
        <v>0</v>
      </c>
      <c r="N787" s="142">
        <v>0</v>
      </c>
      <c r="O787" s="142">
        <v>0</v>
      </c>
      <c r="P787" s="142">
        <v>0</v>
      </c>
      <c r="Q787" s="142">
        <v>0</v>
      </c>
      <c r="R787" s="142">
        <v>0</v>
      </c>
      <c r="S787" s="142">
        <v>0</v>
      </c>
      <c r="T787" s="142">
        <v>0</v>
      </c>
      <c r="U787" s="142">
        <v>0</v>
      </c>
      <c r="V787" s="142">
        <v>0</v>
      </c>
      <c r="W787" s="142">
        <v>0</v>
      </c>
      <c r="X787" s="142">
        <v>0</v>
      </c>
      <c r="Y787" s="142">
        <v>0</v>
      </c>
      <c r="Z787" s="142">
        <v>0</v>
      </c>
      <c r="AA787" s="142">
        <v>0</v>
      </c>
      <c r="AB787" s="142">
        <v>0</v>
      </c>
      <c r="AC787" s="142">
        <v>0</v>
      </c>
      <c r="AD787" s="142">
        <v>0</v>
      </c>
      <c r="AE787" s="142">
        <v>0</v>
      </c>
      <c r="AF787" s="142">
        <v>0</v>
      </c>
      <c r="AG787" s="142">
        <v>0</v>
      </c>
      <c r="AH787" s="142">
        <v>0</v>
      </c>
      <c r="AI787" s="172">
        <v>0</v>
      </c>
      <c r="AJ787" s="172">
        <v>0</v>
      </c>
      <c r="AK787" s="172">
        <v>0</v>
      </c>
      <c r="AL787" s="172">
        <v>0</v>
      </c>
      <c r="AM787" s="172">
        <v>0</v>
      </c>
      <c r="AN787" s="172">
        <v>0</v>
      </c>
      <c r="AO787" s="172">
        <v>0</v>
      </c>
      <c r="AP787" s="172">
        <v>0</v>
      </c>
      <c r="AQ787" s="172">
        <v>0</v>
      </c>
      <c r="AR787" s="172">
        <v>0</v>
      </c>
      <c r="AS787" s="172">
        <v>0</v>
      </c>
      <c r="AT787" s="157"/>
      <c r="AU787" s="157"/>
      <c r="AV787" s="156"/>
      <c r="AW787" s="156"/>
      <c r="AX787" s="156"/>
      <c r="AY787" s="156"/>
      <c r="AZ787" s="156"/>
      <c r="BA787" s="156"/>
      <c r="BB787" s="156"/>
      <c r="BC787" s="111"/>
      <c r="BD787" s="109">
        <v>403610</v>
      </c>
      <c r="BE787" s="123" t="s">
        <v>769</v>
      </c>
      <c r="BF787" s="147">
        <v>0</v>
      </c>
      <c r="BG787" s="146">
        <v>0</v>
      </c>
      <c r="BH787" s="146">
        <v>0</v>
      </c>
      <c r="BI787" s="148">
        <v>0</v>
      </c>
      <c r="BJ787" s="148">
        <v>0</v>
      </c>
      <c r="BK787" s="117"/>
      <c r="BL787" s="156"/>
      <c r="BM787" s="156"/>
      <c r="BN787" s="156"/>
      <c r="BO787" s="142"/>
      <c r="BP787" s="172"/>
    </row>
    <row r="788" spans="1:68" ht="12.75" customHeight="1">
      <c r="A788" s="108"/>
      <c r="B788" s="109"/>
      <c r="C788" s="123"/>
      <c r="D788" s="123"/>
      <c r="E788" s="110"/>
      <c r="F788" s="71"/>
      <c r="G788" s="71"/>
      <c r="H788" s="71"/>
      <c r="I788" s="146"/>
      <c r="J788" s="142"/>
      <c r="K788" s="142"/>
      <c r="L788" s="142"/>
      <c r="M788" s="142"/>
      <c r="N788" s="142"/>
      <c r="O788" s="142"/>
      <c r="P788" s="142"/>
      <c r="Q788" s="142"/>
      <c r="R788" s="142"/>
      <c r="S788" s="142"/>
      <c r="T788" s="142"/>
      <c r="U788" s="142"/>
      <c r="V788" s="142"/>
      <c r="W788" s="142"/>
      <c r="X788" s="142"/>
      <c r="Y788" s="142"/>
      <c r="Z788" s="142"/>
      <c r="AA788" s="142"/>
      <c r="AB788" s="142"/>
      <c r="AC788" s="142"/>
      <c r="AD788" s="142"/>
      <c r="AE788" s="142"/>
      <c r="AF788" s="142"/>
      <c r="AG788" s="142"/>
      <c r="AH788" s="142"/>
      <c r="AI788" s="142"/>
      <c r="AJ788" s="142"/>
      <c r="AK788" s="142"/>
      <c r="AL788" s="142"/>
      <c r="AM788" s="142"/>
      <c r="AN788" s="142"/>
      <c r="AO788" s="142"/>
      <c r="AP788" s="142"/>
      <c r="AQ788" s="142"/>
      <c r="AR788" s="142"/>
      <c r="AS788" s="142"/>
      <c r="AT788" s="118"/>
      <c r="AU788" s="118"/>
      <c r="AV788" s="71"/>
      <c r="AW788" s="71"/>
      <c r="AX788" s="71"/>
      <c r="AY788" s="71"/>
      <c r="AZ788" s="71"/>
      <c r="BA788" s="71"/>
      <c r="BB788" s="71"/>
      <c r="BC788" s="111"/>
      <c r="BD788" s="109"/>
      <c r="BE788" s="123"/>
      <c r="BF788" s="112"/>
      <c r="BG788" s="71"/>
      <c r="BH788" s="71"/>
      <c r="BI788" s="113"/>
      <c r="BJ788" s="113"/>
      <c r="BK788" s="107"/>
      <c r="BL788" s="71"/>
      <c r="BM788" s="71"/>
      <c r="BN788" s="71"/>
      <c r="BO788" s="142"/>
      <c r="BP788" s="142"/>
    </row>
    <row r="789" spans="1:68" ht="12.75" customHeight="1">
      <c r="A789" s="108"/>
      <c r="B789" s="109">
        <v>403630</v>
      </c>
      <c r="C789" s="114" t="s">
        <v>786</v>
      </c>
      <c r="D789" s="114" t="s">
        <v>787</v>
      </c>
      <c r="E789" s="110"/>
      <c r="F789" s="71"/>
      <c r="G789" s="71"/>
      <c r="H789" s="71"/>
      <c r="I789" s="116"/>
      <c r="J789" s="117">
        <v>-877.969831</v>
      </c>
      <c r="K789" s="117">
        <v>265.94283999999999</v>
      </c>
      <c r="L789" s="117">
        <v>-308.34222299999999</v>
      </c>
      <c r="M789" s="117">
        <v>-57.043642999999996</v>
      </c>
      <c r="N789" s="117">
        <v>-18.237413999999998</v>
      </c>
      <c r="O789" s="117">
        <v>129.356413</v>
      </c>
      <c r="P789" s="117">
        <v>-104.27956599999999</v>
      </c>
      <c r="Q789" s="117">
        <v>-110.17043699999999</v>
      </c>
      <c r="R789" s="117">
        <v>-242.246488</v>
      </c>
      <c r="S789" s="117">
        <v>-368.978432</v>
      </c>
      <c r="T789" s="117">
        <v>-34.035316000000002</v>
      </c>
      <c r="U789" s="117">
        <v>345.077</v>
      </c>
      <c r="V789" s="117">
        <v>185.506</v>
      </c>
      <c r="W789" s="117">
        <v>134.54399999999998</v>
      </c>
      <c r="X789" s="117">
        <v>-80.220999999999989</v>
      </c>
      <c r="Y789" s="117">
        <v>30.709</v>
      </c>
      <c r="Z789" s="117">
        <v>-176.85399999999998</v>
      </c>
      <c r="AA789" s="117">
        <v>-380.93599999999998</v>
      </c>
      <c r="AB789" s="117">
        <v>-37.29</v>
      </c>
      <c r="AC789" s="117">
        <v>15.263999999999999</v>
      </c>
      <c r="AD789" s="117">
        <v>95.488</v>
      </c>
      <c r="AE789" s="117">
        <v>-492.60399999999998</v>
      </c>
      <c r="AF789" s="117">
        <v>-658.18399999999997</v>
      </c>
      <c r="AG789" s="117">
        <v>365.98899999999998</v>
      </c>
      <c r="AH789" s="117">
        <v>733.74099999999999</v>
      </c>
      <c r="AI789" s="117">
        <v>-180.78700900000001</v>
      </c>
      <c r="AJ789" s="117">
        <v>-180.78700945</v>
      </c>
      <c r="AK789" s="117">
        <v>-180.78700945</v>
      </c>
      <c r="AL789" s="117">
        <v>-180.78700945</v>
      </c>
      <c r="AM789" s="117">
        <v>-180.78700945</v>
      </c>
      <c r="AN789" s="117">
        <v>-180.78700945</v>
      </c>
      <c r="AO789" s="117">
        <v>-180.78700945</v>
      </c>
      <c r="AP789" s="117">
        <v>-180.78700945</v>
      </c>
      <c r="AQ789" s="117">
        <v>-180.78700945</v>
      </c>
      <c r="AR789" s="117">
        <v>-180.78700945</v>
      </c>
      <c r="AS789" s="117">
        <v>-180.78700945</v>
      </c>
      <c r="AT789" s="118"/>
      <c r="AU789" s="118"/>
      <c r="AV789" s="71"/>
      <c r="AW789" s="71"/>
      <c r="AX789" s="71"/>
      <c r="AY789" s="71"/>
      <c r="AZ789" s="71"/>
      <c r="BA789" s="71"/>
      <c r="BB789" s="71"/>
      <c r="BC789" s="111"/>
      <c r="BD789" s="109">
        <v>403630</v>
      </c>
      <c r="BE789" s="114" t="s">
        <v>786</v>
      </c>
      <c r="BF789" s="147">
        <v>-45.196752250000003</v>
      </c>
      <c r="BG789" s="146">
        <v>-45.196752250000003</v>
      </c>
      <c r="BH789" s="146">
        <v>-45.196752250000003</v>
      </c>
      <c r="BI789" s="148">
        <v>-45.196752250000003</v>
      </c>
      <c r="BJ789" s="148">
        <v>-180.78700900000001</v>
      </c>
      <c r="BK789" s="117"/>
      <c r="BL789" s="71"/>
      <c r="BM789" s="71"/>
      <c r="BN789" s="71"/>
      <c r="BO789" s="117"/>
      <c r="BP789" s="117"/>
    </row>
    <row r="790" spans="1:68" ht="12.75" customHeight="1">
      <c r="A790" s="108"/>
      <c r="B790" s="109"/>
      <c r="C790" s="123"/>
      <c r="D790" s="123"/>
      <c r="E790" s="110"/>
      <c r="F790" s="71"/>
      <c r="G790" s="71"/>
      <c r="H790" s="71"/>
      <c r="I790" s="146"/>
      <c r="J790" s="142"/>
      <c r="K790" s="142"/>
      <c r="L790" s="142"/>
      <c r="M790" s="142"/>
      <c r="N790" s="142"/>
      <c r="O790" s="142"/>
      <c r="P790" s="142"/>
      <c r="Q790" s="142"/>
      <c r="R790" s="142"/>
      <c r="S790" s="142"/>
      <c r="T790" s="142"/>
      <c r="U790" s="142"/>
      <c r="V790" s="142"/>
      <c r="W790" s="142"/>
      <c r="X790" s="142"/>
      <c r="Y790" s="142"/>
      <c r="Z790" s="142"/>
      <c r="AA790" s="142"/>
      <c r="AB790" s="142"/>
      <c r="AC790" s="142"/>
      <c r="AD790" s="142"/>
      <c r="AE790" s="142"/>
      <c r="AF790" s="142"/>
      <c r="AG790" s="142"/>
      <c r="AH790" s="142"/>
      <c r="AI790" s="142"/>
      <c r="AJ790" s="142"/>
      <c r="AK790" s="142"/>
      <c r="AL790" s="142"/>
      <c r="AM790" s="142"/>
      <c r="AN790" s="142"/>
      <c r="AO790" s="142"/>
      <c r="AP790" s="142"/>
      <c r="AQ790" s="142"/>
      <c r="AR790" s="142"/>
      <c r="AS790" s="142"/>
      <c r="AT790" s="118"/>
      <c r="AU790" s="118"/>
      <c r="AV790" s="71"/>
      <c r="AW790" s="71"/>
      <c r="AX790" s="71"/>
      <c r="AY790" s="71"/>
      <c r="AZ790" s="71"/>
      <c r="BA790" s="71"/>
      <c r="BB790" s="71"/>
      <c r="BC790" s="111"/>
      <c r="BD790" s="109"/>
      <c r="BE790" s="123" t="s">
        <v>788</v>
      </c>
      <c r="BF790" s="124">
        <v>0.1224915830581664</v>
      </c>
      <c r="BG790" s="125">
        <v>0.1224915830581664</v>
      </c>
      <c r="BH790" s="125">
        <v>0.1224915830581664</v>
      </c>
      <c r="BI790" s="126">
        <v>0.1224915830581664</v>
      </c>
      <c r="BJ790" s="126">
        <v>0.48996633223266561</v>
      </c>
      <c r="BK790" s="107"/>
      <c r="BL790" s="71"/>
      <c r="BM790" s="71"/>
      <c r="BN790" s="71"/>
      <c r="BO790" s="142"/>
      <c r="BP790" s="142"/>
    </row>
    <row r="791" spans="1:68" ht="12.75" customHeight="1">
      <c r="A791" s="108"/>
      <c r="B791" s="149" t="s">
        <v>789</v>
      </c>
      <c r="C791" s="123" t="s">
        <v>790</v>
      </c>
      <c r="D791" s="123" t="s">
        <v>791</v>
      </c>
      <c r="E791" s="110"/>
      <c r="F791" s="71"/>
      <c r="G791" s="71"/>
      <c r="H791" s="71"/>
      <c r="I791" s="146"/>
      <c r="J791" s="142">
        <v>0</v>
      </c>
      <c r="K791" s="142">
        <v>0</v>
      </c>
      <c r="L791" s="142">
        <v>0</v>
      </c>
      <c r="M791" s="142">
        <v>0</v>
      </c>
      <c r="N791" s="142">
        <v>0</v>
      </c>
      <c r="O791" s="142">
        <v>0</v>
      </c>
      <c r="P791" s="142">
        <v>0</v>
      </c>
      <c r="Q791" s="142">
        <v>0</v>
      </c>
      <c r="R791" s="142">
        <v>0</v>
      </c>
      <c r="S791" s="142">
        <v>0</v>
      </c>
      <c r="T791" s="142">
        <v>0</v>
      </c>
      <c r="U791" s="142">
        <v>0</v>
      </c>
      <c r="V791" s="142">
        <v>0</v>
      </c>
      <c r="W791" s="142">
        <v>0</v>
      </c>
      <c r="X791" s="142">
        <v>0</v>
      </c>
      <c r="Y791" s="142">
        <v>0</v>
      </c>
      <c r="Z791" s="142">
        <v>0</v>
      </c>
      <c r="AA791" s="142">
        <v>0</v>
      </c>
      <c r="AB791" s="142">
        <v>0</v>
      </c>
      <c r="AC791" s="142">
        <v>0</v>
      </c>
      <c r="AD791" s="142">
        <v>0</v>
      </c>
      <c r="AE791" s="142">
        <v>0</v>
      </c>
      <c r="AF791" s="142">
        <v>0</v>
      </c>
      <c r="AG791" s="142">
        <v>0</v>
      </c>
      <c r="AH791" s="142">
        <v>0</v>
      </c>
      <c r="AI791" s="142">
        <v>0</v>
      </c>
      <c r="AJ791" s="142">
        <v>0</v>
      </c>
      <c r="AK791" s="142">
        <v>0</v>
      </c>
      <c r="AL791" s="142">
        <v>0</v>
      </c>
      <c r="AM791" s="142">
        <v>0</v>
      </c>
      <c r="AN791" s="142">
        <v>0</v>
      </c>
      <c r="AO791" s="142">
        <v>0</v>
      </c>
      <c r="AP791" s="142">
        <v>0</v>
      </c>
      <c r="AQ791" s="142">
        <v>0</v>
      </c>
      <c r="AR791" s="142">
        <v>0</v>
      </c>
      <c r="AS791" s="142">
        <v>0</v>
      </c>
      <c r="AT791" s="118"/>
      <c r="AU791" s="118"/>
      <c r="AV791" s="71"/>
      <c r="AW791" s="71"/>
      <c r="AX791" s="71"/>
      <c r="AY791" s="71"/>
      <c r="AZ791" s="71"/>
      <c r="BA791" s="71"/>
      <c r="BB791" s="71"/>
      <c r="BC791" s="111"/>
      <c r="BD791" s="149" t="s">
        <v>789</v>
      </c>
      <c r="BE791" s="123" t="s">
        <v>790</v>
      </c>
      <c r="BF791" s="147">
        <v>0</v>
      </c>
      <c r="BG791" s="146">
        <v>0</v>
      </c>
      <c r="BH791" s="146">
        <v>0</v>
      </c>
      <c r="BI791" s="148">
        <v>0</v>
      </c>
      <c r="BJ791" s="148">
        <v>0</v>
      </c>
      <c r="BK791" s="117"/>
      <c r="BL791" s="71"/>
      <c r="BM791" s="71"/>
      <c r="BN791" s="71"/>
      <c r="BO791" s="142"/>
      <c r="BP791" s="142"/>
    </row>
    <row r="792" spans="1:68" ht="12.75" customHeight="1">
      <c r="A792" s="108"/>
      <c r="B792" s="149" t="s">
        <v>792</v>
      </c>
      <c r="C792" s="123" t="s">
        <v>793</v>
      </c>
      <c r="D792" s="123" t="s">
        <v>794</v>
      </c>
      <c r="E792" s="110"/>
      <c r="F792" s="71"/>
      <c r="G792" s="71"/>
      <c r="H792" s="71"/>
      <c r="I792" s="146"/>
      <c r="J792" s="142">
        <v>-109.09358300000167</v>
      </c>
      <c r="K792" s="142">
        <v>-92.11983699999999</v>
      </c>
      <c r="L792" s="142">
        <v>35.649667999999998</v>
      </c>
      <c r="M792" s="142">
        <v>69.060259000000002</v>
      </c>
      <c r="N792" s="142">
        <v>176.022265</v>
      </c>
      <c r="O792" s="142">
        <v>-68.804853999999992</v>
      </c>
      <c r="P792" s="142">
        <v>-23.204526999999985</v>
      </c>
      <c r="Q792" s="142">
        <v>-76.471187999999998</v>
      </c>
      <c r="R792" s="142">
        <v>306.35999400000014</v>
      </c>
      <c r="S792" s="142">
        <v>-133.11780599999975</v>
      </c>
      <c r="T792" s="142">
        <v>-106.71052499999996</v>
      </c>
      <c r="U792" s="142">
        <v>-94.333000000000084</v>
      </c>
      <c r="V792" s="142">
        <v>-16.221000000000004</v>
      </c>
      <c r="W792" s="142">
        <v>53.445999999999913</v>
      </c>
      <c r="X792" s="142">
        <v>104.80300000000011</v>
      </c>
      <c r="Y792" s="142">
        <v>1.0890000000000555</v>
      </c>
      <c r="Z792" s="142">
        <v>-33.915000000000077</v>
      </c>
      <c r="AA792" s="142">
        <v>203.10599999999999</v>
      </c>
      <c r="AB792" s="142">
        <v>-90.183999999999997</v>
      </c>
      <c r="AC792" s="142">
        <v>142.78799999999998</v>
      </c>
      <c r="AD792" s="142">
        <v>69.579999999999984</v>
      </c>
      <c r="AE792" s="142">
        <v>-182.71899999999999</v>
      </c>
      <c r="AF792" s="142">
        <v>-52.912999999999997</v>
      </c>
      <c r="AG792" s="142">
        <v>166.11199999999999</v>
      </c>
      <c r="AH792" s="142">
        <v>492.87299999999993</v>
      </c>
      <c r="AI792" s="142">
        <v>0</v>
      </c>
      <c r="AJ792" s="142">
        <v>0</v>
      </c>
      <c r="AK792" s="142">
        <v>0</v>
      </c>
      <c r="AL792" s="142">
        <v>0</v>
      </c>
      <c r="AM792" s="142">
        <v>0</v>
      </c>
      <c r="AN792" s="142">
        <v>0</v>
      </c>
      <c r="AO792" s="142">
        <v>0</v>
      </c>
      <c r="AP792" s="142">
        <v>0</v>
      </c>
      <c r="AQ792" s="142">
        <v>0</v>
      </c>
      <c r="AR792" s="142">
        <v>0</v>
      </c>
      <c r="AS792" s="142">
        <v>0</v>
      </c>
      <c r="AT792" s="118"/>
      <c r="AU792" s="118"/>
      <c r="AV792" s="71"/>
      <c r="AW792" s="71"/>
      <c r="AX792" s="71"/>
      <c r="AY792" s="71"/>
      <c r="AZ792" s="71"/>
      <c r="BA792" s="71"/>
      <c r="BB792" s="71"/>
      <c r="BC792" s="111"/>
      <c r="BD792" s="149" t="s">
        <v>792</v>
      </c>
      <c r="BE792" s="123" t="s">
        <v>793</v>
      </c>
      <c r="BF792" s="147">
        <v>0</v>
      </c>
      <c r="BG792" s="146">
        <v>0</v>
      </c>
      <c r="BH792" s="146">
        <v>0</v>
      </c>
      <c r="BI792" s="148">
        <v>0</v>
      </c>
      <c r="BJ792" s="148">
        <v>0</v>
      </c>
      <c r="BK792" s="117"/>
      <c r="BL792" s="71"/>
      <c r="BM792" s="71"/>
      <c r="BN792" s="71"/>
      <c r="BO792" s="142"/>
      <c r="BP792" s="142"/>
    </row>
    <row r="793" spans="1:68" ht="12.75" customHeight="1">
      <c r="A793" s="108"/>
      <c r="B793" s="149" t="s">
        <v>795</v>
      </c>
      <c r="C793" s="123" t="s">
        <v>796</v>
      </c>
      <c r="D793" s="123" t="s">
        <v>797</v>
      </c>
      <c r="E793" s="110"/>
      <c r="F793" s="71"/>
      <c r="G793" s="71"/>
      <c r="H793" s="71"/>
      <c r="I793" s="146"/>
      <c r="J793" s="142">
        <v>-1041.9426100000001</v>
      </c>
      <c r="K793" s="142">
        <v>-641.15139499999998</v>
      </c>
      <c r="L793" s="142">
        <v>-306.50757599999997</v>
      </c>
      <c r="M793" s="142">
        <v>-226.13522999999998</v>
      </c>
      <c r="N793" s="142">
        <v>-225.01820999999998</v>
      </c>
      <c r="O793" s="142">
        <v>-217.29003999999998</v>
      </c>
      <c r="P793" s="142">
        <v>-834.45694700000001</v>
      </c>
      <c r="Q793" s="142">
        <v>-105.4696</v>
      </c>
      <c r="R793" s="142">
        <v>-461.21959999999996</v>
      </c>
      <c r="S793" s="142">
        <v>-404.81630699999999</v>
      </c>
      <c r="T793" s="142">
        <v>-356.00035499999996</v>
      </c>
      <c r="U793" s="142">
        <v>-103.31599999999999</v>
      </c>
      <c r="V793" s="142">
        <v>-264.81399999999996</v>
      </c>
      <c r="W793" s="142">
        <v>-635.98199999999997</v>
      </c>
      <c r="X793" s="142">
        <v>-760.16</v>
      </c>
      <c r="Y793" s="142">
        <v>-357.601</v>
      </c>
      <c r="Z793" s="142">
        <v>-238.71299999999999</v>
      </c>
      <c r="AA793" s="142">
        <v>-475.39699999999999</v>
      </c>
      <c r="AB793" s="142">
        <v>-223.261</v>
      </c>
      <c r="AC793" s="142">
        <v>-339.892</v>
      </c>
      <c r="AD793" s="142">
        <v>-522.226</v>
      </c>
      <c r="AE793" s="142">
        <v>-444.01799999999997</v>
      </c>
      <c r="AF793" s="142">
        <v>-444.99399999999997</v>
      </c>
      <c r="AG793" s="142">
        <v>-441.041</v>
      </c>
      <c r="AH793" s="142">
        <v>-355.89699999999999</v>
      </c>
      <c r="AI793" s="142">
        <v>0</v>
      </c>
      <c r="AJ793" s="142">
        <v>0</v>
      </c>
      <c r="AK793" s="142">
        <v>0</v>
      </c>
      <c r="AL793" s="142">
        <v>0</v>
      </c>
      <c r="AM793" s="142">
        <v>0</v>
      </c>
      <c r="AN793" s="142">
        <v>0</v>
      </c>
      <c r="AO793" s="142">
        <v>0</v>
      </c>
      <c r="AP793" s="142">
        <v>0</v>
      </c>
      <c r="AQ793" s="142">
        <v>0</v>
      </c>
      <c r="AR793" s="142">
        <v>0</v>
      </c>
      <c r="AS793" s="142">
        <v>0</v>
      </c>
      <c r="AT793" s="118"/>
      <c r="AU793" s="118"/>
      <c r="AV793" s="71"/>
      <c r="AW793" s="71"/>
      <c r="AX793" s="71"/>
      <c r="AY793" s="71"/>
      <c r="AZ793" s="71"/>
      <c r="BA793" s="71"/>
      <c r="BB793" s="71"/>
      <c r="BC793" s="111"/>
      <c r="BD793" s="149" t="s">
        <v>795</v>
      </c>
      <c r="BE793" s="123" t="s">
        <v>796</v>
      </c>
      <c r="BF793" s="147">
        <v>0</v>
      </c>
      <c r="BG793" s="146">
        <v>0</v>
      </c>
      <c r="BH793" s="146">
        <v>0</v>
      </c>
      <c r="BI793" s="148">
        <v>0</v>
      </c>
      <c r="BJ793" s="148">
        <v>0</v>
      </c>
      <c r="BK793" s="117"/>
      <c r="BL793" s="71"/>
      <c r="BM793" s="71"/>
      <c r="BN793" s="71"/>
      <c r="BO793" s="142"/>
      <c r="BP793" s="142"/>
    </row>
    <row r="794" spans="1:68" ht="12.75" customHeight="1">
      <c r="A794" s="108"/>
      <c r="B794" s="149" t="s">
        <v>798</v>
      </c>
      <c r="C794" s="123" t="s">
        <v>799</v>
      </c>
      <c r="D794" s="123" t="s">
        <v>800</v>
      </c>
      <c r="E794" s="110"/>
      <c r="F794" s="71"/>
      <c r="G794" s="71"/>
      <c r="H794" s="71"/>
      <c r="I794" s="146"/>
      <c r="J794" s="142">
        <v>-130.75552499999998</v>
      </c>
      <c r="K794" s="142">
        <v>231.89472799999999</v>
      </c>
      <c r="L794" s="142">
        <v>41.394383999999995</v>
      </c>
      <c r="M794" s="142">
        <v>58.590644000000005</v>
      </c>
      <c r="N794" s="142">
        <v>51.44787199999999</v>
      </c>
      <c r="O794" s="142">
        <v>457.34434500000003</v>
      </c>
      <c r="P794" s="142">
        <v>701.39539799999989</v>
      </c>
      <c r="Q794" s="142">
        <v>14.425600000000003</v>
      </c>
      <c r="R794" s="142">
        <v>-79.226649999999992</v>
      </c>
      <c r="S794" s="142">
        <v>200</v>
      </c>
      <c r="T794" s="142">
        <v>450</v>
      </c>
      <c r="U794" s="142">
        <v>448.19</v>
      </c>
      <c r="V794" s="142">
        <v>298.83299999999997</v>
      </c>
      <c r="W794" s="142">
        <v>398.50599999999997</v>
      </c>
      <c r="X794" s="142">
        <v>547.96100000000001</v>
      </c>
      <c r="Y794" s="142">
        <v>597.91999999999996</v>
      </c>
      <c r="Z794" s="142">
        <v>199.124</v>
      </c>
      <c r="AA794" s="142">
        <v>0</v>
      </c>
      <c r="AB794" s="142">
        <v>300</v>
      </c>
      <c r="AC794" s="142">
        <v>300</v>
      </c>
      <c r="AD794" s="142">
        <v>710</v>
      </c>
      <c r="AE794" s="142">
        <v>300</v>
      </c>
      <c r="AF794" s="142">
        <v>0</v>
      </c>
      <c r="AG794" s="142">
        <v>410</v>
      </c>
      <c r="AH794" s="142">
        <v>300</v>
      </c>
      <c r="AI794" s="142">
        <v>0</v>
      </c>
      <c r="AJ794" s="142">
        <v>0</v>
      </c>
      <c r="AK794" s="142">
        <v>0</v>
      </c>
      <c r="AL794" s="142">
        <v>0</v>
      </c>
      <c r="AM794" s="142">
        <v>0</v>
      </c>
      <c r="AN794" s="142">
        <v>0</v>
      </c>
      <c r="AO794" s="142">
        <v>0</v>
      </c>
      <c r="AP794" s="142">
        <v>0</v>
      </c>
      <c r="AQ794" s="142">
        <v>0</v>
      </c>
      <c r="AR794" s="142">
        <v>0</v>
      </c>
      <c r="AS794" s="142">
        <v>0</v>
      </c>
      <c r="AT794" s="118"/>
      <c r="AU794" s="118"/>
      <c r="AV794" s="71"/>
      <c r="AW794" s="71"/>
      <c r="AX794" s="71"/>
      <c r="AY794" s="71"/>
      <c r="AZ794" s="71"/>
      <c r="BA794" s="71"/>
      <c r="BB794" s="71"/>
      <c r="BC794" s="111"/>
      <c r="BD794" s="149" t="s">
        <v>798</v>
      </c>
      <c r="BE794" s="123" t="s">
        <v>799</v>
      </c>
      <c r="BF794" s="147">
        <v>0</v>
      </c>
      <c r="BG794" s="146">
        <v>0</v>
      </c>
      <c r="BH794" s="146">
        <v>0</v>
      </c>
      <c r="BI794" s="148">
        <v>0</v>
      </c>
      <c r="BJ794" s="148">
        <v>0</v>
      </c>
      <c r="BK794" s="117"/>
      <c r="BL794" s="71"/>
      <c r="BM794" s="71"/>
      <c r="BN794" s="71"/>
      <c r="BO794" s="142"/>
      <c r="BP794" s="142"/>
    </row>
    <row r="795" spans="1:68" ht="12.75" customHeight="1">
      <c r="A795" s="108"/>
      <c r="B795" s="149" t="s">
        <v>801</v>
      </c>
      <c r="C795" s="123" t="s">
        <v>802</v>
      </c>
      <c r="D795" s="123" t="s">
        <v>803</v>
      </c>
      <c r="E795" s="110"/>
      <c r="F795" s="71"/>
      <c r="G795" s="71"/>
      <c r="H795" s="71"/>
      <c r="I795" s="146"/>
      <c r="J795" s="142">
        <v>94.088412999999989</v>
      </c>
      <c r="K795" s="142">
        <v>26.065172</v>
      </c>
      <c r="L795" s="142">
        <v>33.226439999999997</v>
      </c>
      <c r="M795" s="142">
        <v>-13.526038999999997</v>
      </c>
      <c r="N795" s="142">
        <v>-13.275259999999999</v>
      </c>
      <c r="O795" s="142">
        <v>-10.663215999999998</v>
      </c>
      <c r="P795" s="142">
        <v>50.960667000000001</v>
      </c>
      <c r="Q795" s="142">
        <v>45.79</v>
      </c>
      <c r="R795" s="142">
        <v>49.009299999999996</v>
      </c>
      <c r="S795" s="142">
        <v>11.948632</v>
      </c>
      <c r="T795" s="142">
        <v>13.550063</v>
      </c>
      <c r="U795" s="142">
        <v>174.24799999999999</v>
      </c>
      <c r="V795" s="142">
        <v>227.50399999999999</v>
      </c>
      <c r="W795" s="142">
        <v>381.27399999999989</v>
      </c>
      <c r="X795" s="142">
        <v>261.47699999999998</v>
      </c>
      <c r="Y795" s="142">
        <v>-104.13799999999999</v>
      </c>
      <c r="Z795" s="142">
        <v>5.0529999999999999</v>
      </c>
      <c r="AA795" s="142">
        <v>0</v>
      </c>
      <c r="AB795" s="142">
        <v>138.249</v>
      </c>
      <c r="AC795" s="142">
        <v>78.97399999999999</v>
      </c>
      <c r="AD795" s="142">
        <v>53.647999999999968</v>
      </c>
      <c r="AE795" s="142">
        <v>-30.198</v>
      </c>
      <c r="AF795" s="142">
        <v>66.884</v>
      </c>
      <c r="AG795" s="142">
        <v>430.88099999999997</v>
      </c>
      <c r="AH795" s="142">
        <v>504.935</v>
      </c>
      <c r="AI795" s="142">
        <v>0</v>
      </c>
      <c r="AJ795" s="142">
        <v>0</v>
      </c>
      <c r="AK795" s="142">
        <v>0</v>
      </c>
      <c r="AL795" s="142">
        <v>0</v>
      </c>
      <c r="AM795" s="142">
        <v>0</v>
      </c>
      <c r="AN795" s="142">
        <v>0</v>
      </c>
      <c r="AO795" s="142">
        <v>0</v>
      </c>
      <c r="AP795" s="142">
        <v>0</v>
      </c>
      <c r="AQ795" s="142">
        <v>0</v>
      </c>
      <c r="AR795" s="142">
        <v>0</v>
      </c>
      <c r="AS795" s="142">
        <v>0</v>
      </c>
      <c r="AT795" s="118"/>
      <c r="AU795" s="118"/>
      <c r="AV795" s="71"/>
      <c r="AW795" s="71"/>
      <c r="AX795" s="71"/>
      <c r="AY795" s="71"/>
      <c r="AZ795" s="71"/>
      <c r="BA795" s="71"/>
      <c r="BB795" s="71"/>
      <c r="BC795" s="111"/>
      <c r="BD795" s="149" t="s">
        <v>801</v>
      </c>
      <c r="BE795" s="123" t="s">
        <v>802</v>
      </c>
      <c r="BF795" s="147">
        <v>0</v>
      </c>
      <c r="BG795" s="146">
        <v>0</v>
      </c>
      <c r="BH795" s="146">
        <v>0</v>
      </c>
      <c r="BI795" s="148">
        <v>0</v>
      </c>
      <c r="BJ795" s="148">
        <v>0</v>
      </c>
      <c r="BK795" s="117"/>
      <c r="BL795" s="71"/>
      <c r="BM795" s="71"/>
      <c r="BN795" s="71"/>
      <c r="BO795" s="142"/>
      <c r="BP795" s="142"/>
    </row>
    <row r="796" spans="1:68" ht="12.75" customHeight="1">
      <c r="A796" s="108"/>
      <c r="B796" s="149" t="s">
        <v>804</v>
      </c>
      <c r="C796" s="123" t="s">
        <v>805</v>
      </c>
      <c r="D796" s="123" t="s">
        <v>806</v>
      </c>
      <c r="E796" s="110"/>
      <c r="F796" s="71"/>
      <c r="G796" s="71"/>
      <c r="H796" s="71"/>
      <c r="I796" s="146"/>
      <c r="J796" s="142">
        <v>252.03449999999998</v>
      </c>
      <c r="K796" s="142">
        <v>16.199351999999998</v>
      </c>
      <c r="L796" s="142">
        <v>41.348917</v>
      </c>
      <c r="M796" s="142">
        <v>6.1681149999999993</v>
      </c>
      <c r="N796" s="142">
        <v>0</v>
      </c>
      <c r="O796" s="142">
        <v>1.381</v>
      </c>
      <c r="P796" s="142">
        <v>0</v>
      </c>
      <c r="Q796" s="142">
        <v>0</v>
      </c>
      <c r="R796" s="142">
        <v>0</v>
      </c>
      <c r="S796" s="142">
        <v>0</v>
      </c>
      <c r="T796" s="142">
        <v>0</v>
      </c>
      <c r="U796" s="142">
        <v>0</v>
      </c>
      <c r="V796" s="142">
        <v>0</v>
      </c>
      <c r="W796" s="142">
        <v>0</v>
      </c>
      <c r="X796" s="142">
        <v>4.3999999999999997E-2</v>
      </c>
      <c r="Y796" s="142">
        <v>2.5589999999999997</v>
      </c>
      <c r="Z796" s="142">
        <v>0</v>
      </c>
      <c r="AA796" s="142">
        <v>0</v>
      </c>
      <c r="AB796" s="142">
        <v>3.61</v>
      </c>
      <c r="AC796" s="142">
        <v>0</v>
      </c>
      <c r="AD796" s="142">
        <v>0</v>
      </c>
      <c r="AE796" s="142">
        <v>84.209000000000003</v>
      </c>
      <c r="AF796" s="142">
        <v>0</v>
      </c>
      <c r="AG796" s="142">
        <v>0</v>
      </c>
      <c r="AH796" s="142">
        <v>0</v>
      </c>
      <c r="AI796" s="142">
        <v>0</v>
      </c>
      <c r="AJ796" s="142">
        <v>0</v>
      </c>
      <c r="AK796" s="142">
        <v>0</v>
      </c>
      <c r="AL796" s="142">
        <v>0</v>
      </c>
      <c r="AM796" s="142">
        <v>0</v>
      </c>
      <c r="AN796" s="142">
        <v>0</v>
      </c>
      <c r="AO796" s="142">
        <v>0</v>
      </c>
      <c r="AP796" s="142">
        <v>0</v>
      </c>
      <c r="AQ796" s="142">
        <v>0</v>
      </c>
      <c r="AR796" s="142">
        <v>0</v>
      </c>
      <c r="AS796" s="142">
        <v>0</v>
      </c>
      <c r="AT796" s="118"/>
      <c r="AU796" s="118"/>
      <c r="AV796" s="71"/>
      <c r="AW796" s="71"/>
      <c r="AX796" s="71"/>
      <c r="AY796" s="71"/>
      <c r="AZ796" s="71"/>
      <c r="BA796" s="71"/>
      <c r="BB796" s="71"/>
      <c r="BC796" s="111"/>
      <c r="BD796" s="149" t="s">
        <v>804</v>
      </c>
      <c r="BE796" s="123" t="s">
        <v>805</v>
      </c>
      <c r="BF796" s="147">
        <v>0</v>
      </c>
      <c r="BG796" s="146">
        <v>0</v>
      </c>
      <c r="BH796" s="146">
        <v>0</v>
      </c>
      <c r="BI796" s="148">
        <v>0</v>
      </c>
      <c r="BJ796" s="148">
        <v>0</v>
      </c>
      <c r="BK796" s="117"/>
      <c r="BL796" s="71"/>
      <c r="BM796" s="71"/>
      <c r="BN796" s="71"/>
      <c r="BO796" s="142"/>
      <c r="BP796" s="142"/>
    </row>
    <row r="797" spans="1:68" ht="12.75" customHeight="1">
      <c r="A797" s="108"/>
      <c r="B797" s="149" t="s">
        <v>807</v>
      </c>
      <c r="C797" s="123" t="s">
        <v>808</v>
      </c>
      <c r="D797" s="123" t="s">
        <v>809</v>
      </c>
      <c r="E797" s="110"/>
      <c r="F797" s="71"/>
      <c r="G797" s="71"/>
      <c r="H797" s="71"/>
      <c r="I797" s="146"/>
      <c r="J797" s="142">
        <v>0</v>
      </c>
      <c r="K797" s="142">
        <v>0</v>
      </c>
      <c r="L797" s="142">
        <v>0</v>
      </c>
      <c r="M797" s="142">
        <v>0</v>
      </c>
      <c r="N797" s="142">
        <v>1.0226649999999999</v>
      </c>
      <c r="O797" s="142">
        <v>0</v>
      </c>
      <c r="P797" s="142">
        <v>0</v>
      </c>
      <c r="Q797" s="142">
        <v>0</v>
      </c>
      <c r="R797" s="142">
        <v>0</v>
      </c>
      <c r="S797" s="142">
        <v>0</v>
      </c>
      <c r="T797" s="142">
        <v>0</v>
      </c>
      <c r="U797" s="142">
        <v>0</v>
      </c>
      <c r="V797" s="142">
        <v>0</v>
      </c>
      <c r="W797" s="142">
        <v>0</v>
      </c>
      <c r="X797" s="142">
        <v>0</v>
      </c>
      <c r="Y797" s="142">
        <v>0</v>
      </c>
      <c r="Z797" s="142">
        <v>0</v>
      </c>
      <c r="AA797" s="142">
        <v>0</v>
      </c>
      <c r="AB797" s="142">
        <v>0</v>
      </c>
      <c r="AC797" s="142">
        <v>0</v>
      </c>
      <c r="AD797" s="142">
        <v>0</v>
      </c>
      <c r="AE797" s="142">
        <v>0</v>
      </c>
      <c r="AF797" s="142">
        <v>0</v>
      </c>
      <c r="AG797" s="142">
        <v>0</v>
      </c>
      <c r="AH797" s="142">
        <v>0</v>
      </c>
      <c r="AI797" s="142">
        <v>0</v>
      </c>
      <c r="AJ797" s="142">
        <v>0</v>
      </c>
      <c r="AK797" s="142">
        <v>0</v>
      </c>
      <c r="AL797" s="142">
        <v>0</v>
      </c>
      <c r="AM797" s="142">
        <v>0</v>
      </c>
      <c r="AN797" s="142">
        <v>0</v>
      </c>
      <c r="AO797" s="142">
        <v>0</v>
      </c>
      <c r="AP797" s="142">
        <v>0</v>
      </c>
      <c r="AQ797" s="142">
        <v>0</v>
      </c>
      <c r="AR797" s="142">
        <v>0</v>
      </c>
      <c r="AS797" s="142">
        <v>0</v>
      </c>
      <c r="AT797" s="118"/>
      <c r="AU797" s="118"/>
      <c r="AV797" s="71"/>
      <c r="AW797" s="71"/>
      <c r="AX797" s="71"/>
      <c r="AY797" s="71"/>
      <c r="AZ797" s="71"/>
      <c r="BA797" s="71"/>
      <c r="BB797" s="71"/>
      <c r="BC797" s="111"/>
      <c r="BD797" s="149" t="s">
        <v>807</v>
      </c>
      <c r="BE797" s="123" t="s">
        <v>808</v>
      </c>
      <c r="BF797" s="147">
        <v>0</v>
      </c>
      <c r="BG797" s="146">
        <v>0</v>
      </c>
      <c r="BH797" s="146">
        <v>0</v>
      </c>
      <c r="BI797" s="148">
        <v>0</v>
      </c>
      <c r="BJ797" s="148">
        <v>0</v>
      </c>
      <c r="BK797" s="117"/>
      <c r="BL797" s="71"/>
      <c r="BM797" s="71"/>
      <c r="BN797" s="71"/>
      <c r="BO797" s="142"/>
      <c r="BP797" s="142"/>
    </row>
    <row r="798" spans="1:68" ht="12.75" customHeight="1">
      <c r="A798" s="108"/>
      <c r="B798" s="109">
        <v>403631</v>
      </c>
      <c r="C798" s="123" t="s">
        <v>433</v>
      </c>
      <c r="D798" s="123" t="s">
        <v>167</v>
      </c>
      <c r="E798" s="110"/>
      <c r="F798" s="71"/>
      <c r="G798" s="71"/>
      <c r="H798" s="71"/>
      <c r="I798" s="146"/>
      <c r="J798" s="142">
        <v>57.69897400000184</v>
      </c>
      <c r="K798" s="142">
        <v>725.05481999999995</v>
      </c>
      <c r="L798" s="142">
        <v>-153.45405600000004</v>
      </c>
      <c r="M798" s="142">
        <v>49.072107999999979</v>
      </c>
      <c r="N798" s="142">
        <v>-8.0882460000000105</v>
      </c>
      <c r="O798" s="142">
        <v>-32.262322000000069</v>
      </c>
      <c r="P798" s="142">
        <v>1.3893430000001246</v>
      </c>
      <c r="Q798" s="142">
        <v>11.918251000000012</v>
      </c>
      <c r="R798" s="142">
        <v>-29.426832000000161</v>
      </c>
      <c r="S798" s="142">
        <v>12.560601999999847</v>
      </c>
      <c r="T798" s="142">
        <v>32.003215999999917</v>
      </c>
      <c r="U798" s="142">
        <v>0</v>
      </c>
      <c r="V798" s="142">
        <v>-4.4000000000011141E-2</v>
      </c>
      <c r="W798" s="142">
        <v>-2.348999999999819</v>
      </c>
      <c r="X798" s="142">
        <v>-130.69200000000012</v>
      </c>
      <c r="Y798" s="142">
        <v>-4.6185277824406512E-14</v>
      </c>
      <c r="Z798" s="142">
        <v>0</v>
      </c>
      <c r="AA798" s="142">
        <v>-4.0000000000020464E-2</v>
      </c>
      <c r="AB798" s="142">
        <v>-58.794000000000018</v>
      </c>
      <c r="AC798" s="142">
        <v>-58.847999999999985</v>
      </c>
      <c r="AD798" s="142">
        <v>-83.454999999999956</v>
      </c>
      <c r="AE798" s="142">
        <v>-88.036000000000058</v>
      </c>
      <c r="AF798" s="142">
        <v>-112.20100000000002</v>
      </c>
      <c r="AG798" s="142">
        <v>-105.20800000000003</v>
      </c>
      <c r="AH798" s="142">
        <v>-113.28800000000001</v>
      </c>
      <c r="AI798" s="172">
        <v>-113.28800000000001</v>
      </c>
      <c r="AJ798" s="172">
        <v>-113.28800000000001</v>
      </c>
      <c r="AK798" s="172">
        <v>-113.28800000000001</v>
      </c>
      <c r="AL798" s="172">
        <v>-113.28800000000001</v>
      </c>
      <c r="AM798" s="172">
        <v>-113.28800000000001</v>
      </c>
      <c r="AN798" s="172">
        <v>-113.28800000000001</v>
      </c>
      <c r="AO798" s="172">
        <v>-113.28800000000001</v>
      </c>
      <c r="AP798" s="172">
        <v>-113.28800000000001</v>
      </c>
      <c r="AQ798" s="172">
        <v>-113.28800000000001</v>
      </c>
      <c r="AR798" s="172">
        <v>-113.28800000000001</v>
      </c>
      <c r="AS798" s="172">
        <v>-113.28800000000001</v>
      </c>
      <c r="AT798" s="118"/>
      <c r="AU798" s="118"/>
      <c r="AV798" s="71"/>
      <c r="AW798" s="71"/>
      <c r="AX798" s="71"/>
      <c r="AY798" s="71"/>
      <c r="AZ798" s="71"/>
      <c r="BA798" s="71"/>
      <c r="BB798" s="71"/>
      <c r="BC798" s="111"/>
      <c r="BD798" s="109">
        <v>403631</v>
      </c>
      <c r="BE798" s="123" t="s">
        <v>433</v>
      </c>
      <c r="BF798" s="147">
        <v>-28.322000000000003</v>
      </c>
      <c r="BG798" s="146">
        <v>-28.322000000000003</v>
      </c>
      <c r="BH798" s="146">
        <v>-28.322000000000003</v>
      </c>
      <c r="BI798" s="148">
        <v>-28.322000000000003</v>
      </c>
      <c r="BJ798" s="148">
        <v>-113.28800000000001</v>
      </c>
      <c r="BK798" s="117"/>
      <c r="BL798" s="71"/>
      <c r="BM798" s="71"/>
      <c r="BN798" s="71"/>
      <c r="BO798" s="142"/>
      <c r="BP798" s="172"/>
    </row>
    <row r="799" spans="1:68" ht="12.75" customHeight="1">
      <c r="A799" s="108"/>
      <c r="B799" s="109"/>
      <c r="C799" s="123"/>
      <c r="D799" s="123"/>
      <c r="E799" s="110"/>
      <c r="F799" s="71"/>
      <c r="G799" s="71"/>
      <c r="H799" s="71"/>
      <c r="I799" s="146"/>
      <c r="J799" s="142"/>
      <c r="K799" s="142"/>
      <c r="L799" s="142"/>
      <c r="M799" s="142"/>
      <c r="N799" s="142"/>
      <c r="O799" s="142"/>
      <c r="P799" s="142"/>
      <c r="Q799" s="142"/>
      <c r="R799" s="142"/>
      <c r="S799" s="142"/>
      <c r="T799" s="142"/>
      <c r="U799" s="142"/>
      <c r="V799" s="142"/>
      <c r="W799" s="142"/>
      <c r="X799" s="142"/>
      <c r="Y799" s="142"/>
      <c r="Z799" s="142"/>
      <c r="AA799" s="142"/>
      <c r="AB799" s="142"/>
      <c r="AC799" s="142"/>
      <c r="AD799" s="142"/>
      <c r="AE799" s="142"/>
      <c r="AF799" s="142"/>
      <c r="AG799" s="142"/>
      <c r="AH799" s="142"/>
      <c r="AI799" s="142"/>
      <c r="AJ799" s="142"/>
      <c r="AK799" s="142"/>
      <c r="AL799" s="142"/>
      <c r="AM799" s="142"/>
      <c r="AN799" s="142"/>
      <c r="AO799" s="142"/>
      <c r="AP799" s="142"/>
      <c r="AQ799" s="142"/>
      <c r="AR799" s="142"/>
      <c r="AS799" s="142"/>
      <c r="AT799" s="118"/>
      <c r="AU799" s="118"/>
      <c r="AV799" s="71"/>
      <c r="AW799" s="71"/>
      <c r="AX799" s="71"/>
      <c r="AY799" s="71"/>
      <c r="AZ799" s="71"/>
      <c r="BA799" s="71"/>
      <c r="BB799" s="71"/>
      <c r="BC799" s="111"/>
      <c r="BD799" s="109"/>
      <c r="BE799" s="123"/>
      <c r="BF799" s="112"/>
      <c r="BG799" s="71"/>
      <c r="BH799" s="71"/>
      <c r="BI799" s="113"/>
      <c r="BJ799" s="113"/>
      <c r="BK799" s="107"/>
      <c r="BL799" s="71"/>
      <c r="BM799" s="71"/>
      <c r="BN799" s="71"/>
      <c r="BO799" s="142"/>
      <c r="BP799" s="142"/>
    </row>
    <row r="800" spans="1:68" ht="12.75" customHeight="1">
      <c r="A800" s="108"/>
      <c r="B800" s="109">
        <v>400003</v>
      </c>
      <c r="C800" s="209" t="s">
        <v>810</v>
      </c>
      <c r="D800" s="209" t="s">
        <v>811</v>
      </c>
      <c r="E800" s="110"/>
      <c r="F800" s="71"/>
      <c r="G800" s="71"/>
      <c r="H800" s="71"/>
      <c r="I800" s="146"/>
      <c r="J800" s="117">
        <v>-877.969831</v>
      </c>
      <c r="K800" s="117">
        <v>265.94283999999999</v>
      </c>
      <c r="L800" s="117">
        <v>-308.34222299999999</v>
      </c>
      <c r="M800" s="117">
        <v>-56.770142999999997</v>
      </c>
      <c r="N800" s="117">
        <v>-17.888914</v>
      </c>
      <c r="O800" s="117">
        <v>129.704913</v>
      </c>
      <c r="P800" s="117">
        <v>-103.91606599999999</v>
      </c>
      <c r="Q800" s="117">
        <v>-109.80693699999999</v>
      </c>
      <c r="R800" s="117">
        <v>-214.50378799999999</v>
      </c>
      <c r="S800" s="117">
        <v>-313.42487899999998</v>
      </c>
      <c r="T800" s="117">
        <v>32.842399</v>
      </c>
      <c r="U800" s="117">
        <v>424.78899999999993</v>
      </c>
      <c r="V800" s="117">
        <v>245.25799999999998</v>
      </c>
      <c r="W800" s="117">
        <v>194.89499999999998</v>
      </c>
      <c r="X800" s="117">
        <v>23.433000000000021</v>
      </c>
      <c r="Y800" s="117">
        <v>139.82899999999998</v>
      </c>
      <c r="Z800" s="117">
        <v>-68.45100000000005</v>
      </c>
      <c r="AA800" s="117">
        <v>-272.33100000000002</v>
      </c>
      <c r="AB800" s="117">
        <v>69.62</v>
      </c>
      <c r="AC800" s="117">
        <v>123.02199999999999</v>
      </c>
      <c r="AD800" s="117">
        <v>227.547</v>
      </c>
      <c r="AE800" s="117">
        <v>-360.762</v>
      </c>
      <c r="AF800" s="117">
        <v>-543.22399999999993</v>
      </c>
      <c r="AG800" s="117">
        <v>460.74399999999997</v>
      </c>
      <c r="AH800" s="117">
        <v>828.62299999999993</v>
      </c>
      <c r="AI800" s="117">
        <v>-113.28800000000001</v>
      </c>
      <c r="AJ800" s="117">
        <v>-113.28800000000001</v>
      </c>
      <c r="AK800" s="117">
        <v>-113.28800000000001</v>
      </c>
      <c r="AL800" s="117">
        <v>-113.28800000000001</v>
      </c>
      <c r="AM800" s="117">
        <v>-113.28800000000001</v>
      </c>
      <c r="AN800" s="117">
        <v>-113.28800000000001</v>
      </c>
      <c r="AO800" s="117">
        <v>-113.28800000000001</v>
      </c>
      <c r="AP800" s="117">
        <v>-113.28800000000001</v>
      </c>
      <c r="AQ800" s="117">
        <v>-113.28800000000001</v>
      </c>
      <c r="AR800" s="117">
        <v>-113.28800000000001</v>
      </c>
      <c r="AS800" s="117">
        <v>-113.28800000000001</v>
      </c>
      <c r="AT800" s="118"/>
      <c r="AU800" s="118"/>
      <c r="AV800" s="71"/>
      <c r="AW800" s="71"/>
      <c r="AX800" s="71"/>
      <c r="AY800" s="71"/>
      <c r="AZ800" s="71"/>
      <c r="BA800" s="71"/>
      <c r="BB800" s="71"/>
      <c r="BC800" s="111"/>
      <c r="BD800" s="109">
        <v>400003</v>
      </c>
      <c r="BE800" s="123"/>
      <c r="BF800" s="112"/>
      <c r="BG800" s="71"/>
      <c r="BH800" s="71"/>
      <c r="BI800" s="113"/>
      <c r="BJ800" s="113"/>
      <c r="BK800" s="107"/>
      <c r="BL800" s="71"/>
      <c r="BM800" s="71"/>
      <c r="BN800" s="71"/>
      <c r="BO800" s="117"/>
      <c r="BP800" s="117"/>
    </row>
    <row r="801" spans="1:68" ht="12.75" customHeight="1">
      <c r="A801" s="108"/>
      <c r="B801" s="109"/>
      <c r="C801" s="123"/>
      <c r="D801" s="123"/>
      <c r="E801" s="110"/>
      <c r="F801" s="71"/>
      <c r="G801" s="71"/>
      <c r="H801" s="71"/>
      <c r="I801" s="146"/>
      <c r="J801" s="142"/>
      <c r="K801" s="142"/>
      <c r="L801" s="142"/>
      <c r="M801" s="142"/>
      <c r="N801" s="142"/>
      <c r="O801" s="142"/>
      <c r="P801" s="142"/>
      <c r="Q801" s="142"/>
      <c r="R801" s="142"/>
      <c r="S801" s="142"/>
      <c r="T801" s="142"/>
      <c r="U801" s="142"/>
      <c r="V801" s="142"/>
      <c r="W801" s="142"/>
      <c r="X801" s="142"/>
      <c r="Y801" s="142"/>
      <c r="Z801" s="142"/>
      <c r="AA801" s="142"/>
      <c r="AB801" s="142"/>
      <c r="AC801" s="142"/>
      <c r="AD801" s="142"/>
      <c r="AE801" s="142"/>
      <c r="AF801" s="142"/>
      <c r="AG801" s="142"/>
      <c r="AH801" s="142"/>
      <c r="AI801" s="142"/>
      <c r="AJ801" s="142"/>
      <c r="AK801" s="142"/>
      <c r="AL801" s="142"/>
      <c r="AM801" s="142"/>
      <c r="AN801" s="142"/>
      <c r="AO801" s="142"/>
      <c r="AP801" s="142"/>
      <c r="AQ801" s="142"/>
      <c r="AR801" s="142"/>
      <c r="AS801" s="142"/>
      <c r="AT801" s="118"/>
      <c r="AU801" s="118"/>
      <c r="AV801" s="71"/>
      <c r="AW801" s="71"/>
      <c r="AX801" s="71"/>
      <c r="AY801" s="71"/>
      <c r="AZ801" s="71"/>
      <c r="BA801" s="71"/>
      <c r="BB801" s="71"/>
      <c r="BC801" s="111"/>
      <c r="BD801" s="109"/>
      <c r="BE801" s="123"/>
      <c r="BF801" s="112"/>
      <c r="BG801" s="71"/>
      <c r="BH801" s="71"/>
      <c r="BI801" s="113"/>
      <c r="BJ801" s="113"/>
      <c r="BK801" s="107"/>
      <c r="BL801" s="71"/>
      <c r="BM801" s="71"/>
      <c r="BN801" s="71"/>
      <c r="BO801" s="142"/>
      <c r="BP801" s="142"/>
    </row>
    <row r="802" spans="1:68" ht="12.75" customHeight="1">
      <c r="A802" s="108"/>
      <c r="B802" s="109">
        <v>404290</v>
      </c>
      <c r="C802" s="123" t="s">
        <v>759</v>
      </c>
      <c r="D802" s="123" t="s">
        <v>760</v>
      </c>
      <c r="E802" s="110"/>
      <c r="F802" s="71"/>
      <c r="G802" s="71"/>
      <c r="H802" s="71"/>
      <c r="I802" s="146"/>
      <c r="J802" s="142">
        <v>0</v>
      </c>
      <c r="K802" s="142">
        <v>0</v>
      </c>
      <c r="L802" s="142">
        <v>0</v>
      </c>
      <c r="M802" s="142">
        <v>0</v>
      </c>
      <c r="N802" s="142">
        <v>0</v>
      </c>
      <c r="O802" s="142">
        <v>0</v>
      </c>
      <c r="P802" s="142">
        <v>0</v>
      </c>
      <c r="Q802" s="142">
        <v>0</v>
      </c>
      <c r="R802" s="142">
        <v>0</v>
      </c>
      <c r="S802" s="142">
        <v>0</v>
      </c>
      <c r="T802" s="142">
        <v>0</v>
      </c>
      <c r="U802" s="142">
        <v>0</v>
      </c>
      <c r="V802" s="142">
        <v>0</v>
      </c>
      <c r="W802" s="142">
        <v>0</v>
      </c>
      <c r="X802" s="142">
        <v>0</v>
      </c>
      <c r="Y802" s="142">
        <v>0</v>
      </c>
      <c r="Z802" s="142">
        <v>0</v>
      </c>
      <c r="AA802" s="142">
        <v>0</v>
      </c>
      <c r="AB802" s="142">
        <v>0</v>
      </c>
      <c r="AC802" s="142">
        <v>0</v>
      </c>
      <c r="AD802" s="142">
        <v>0</v>
      </c>
      <c r="AE802" s="142">
        <v>0</v>
      </c>
      <c r="AF802" s="142">
        <v>0</v>
      </c>
      <c r="AG802" s="142">
        <v>0</v>
      </c>
      <c r="AH802" s="142">
        <v>0</v>
      </c>
      <c r="AI802" s="127">
        <v>0</v>
      </c>
      <c r="AJ802" s="127">
        <v>0</v>
      </c>
      <c r="AK802" s="127">
        <v>0</v>
      </c>
      <c r="AL802" s="127">
        <v>0</v>
      </c>
      <c r="AM802" s="127">
        <v>0</v>
      </c>
      <c r="AN802" s="127">
        <v>0</v>
      </c>
      <c r="AO802" s="127">
        <v>0</v>
      </c>
      <c r="AP802" s="127">
        <v>0</v>
      </c>
      <c r="AQ802" s="127">
        <v>0</v>
      </c>
      <c r="AR802" s="127">
        <v>0</v>
      </c>
      <c r="AS802" s="127">
        <v>0</v>
      </c>
      <c r="AT802" s="118"/>
      <c r="AU802" s="118"/>
      <c r="AV802" s="71"/>
      <c r="AW802" s="71"/>
      <c r="AX802" s="71"/>
      <c r="AY802" s="71"/>
      <c r="AZ802" s="71"/>
      <c r="BA802" s="71"/>
      <c r="BB802" s="71"/>
      <c r="BC802" s="111"/>
      <c r="BD802" s="109">
        <v>404290</v>
      </c>
      <c r="BE802" s="123" t="s">
        <v>759</v>
      </c>
      <c r="BF802" s="147">
        <v>0</v>
      </c>
      <c r="BG802" s="146">
        <v>0</v>
      </c>
      <c r="BH802" s="146">
        <v>0</v>
      </c>
      <c r="BI802" s="148">
        <v>0</v>
      </c>
      <c r="BJ802" s="148">
        <v>0</v>
      </c>
      <c r="BK802" s="117"/>
      <c r="BL802" s="71"/>
      <c r="BM802" s="71"/>
      <c r="BN802" s="71"/>
      <c r="BO802" s="142"/>
      <c r="BP802" s="127"/>
    </row>
    <row r="803" spans="1:68" ht="12.75" customHeight="1">
      <c r="A803" s="108"/>
      <c r="B803" s="109">
        <v>404300</v>
      </c>
      <c r="C803" s="123" t="s">
        <v>761</v>
      </c>
      <c r="D803" s="123" t="s">
        <v>762</v>
      </c>
      <c r="E803" s="110"/>
      <c r="F803" s="71"/>
      <c r="G803" s="71"/>
      <c r="H803" s="71"/>
      <c r="I803" s="146"/>
      <c r="J803" s="142">
        <v>0</v>
      </c>
      <c r="K803" s="142">
        <v>0</v>
      </c>
      <c r="L803" s="142">
        <v>0</v>
      </c>
      <c r="M803" s="142">
        <v>0</v>
      </c>
      <c r="N803" s="142">
        <v>0</v>
      </c>
      <c r="O803" s="142">
        <v>0</v>
      </c>
      <c r="P803" s="142">
        <v>0</v>
      </c>
      <c r="Q803" s="142">
        <v>0</v>
      </c>
      <c r="R803" s="142">
        <v>0</v>
      </c>
      <c r="S803" s="142">
        <v>0</v>
      </c>
      <c r="T803" s="142">
        <v>0</v>
      </c>
      <c r="U803" s="142">
        <v>0</v>
      </c>
      <c r="V803" s="142">
        <v>0</v>
      </c>
      <c r="W803" s="142">
        <v>0</v>
      </c>
      <c r="X803" s="142">
        <v>0</v>
      </c>
      <c r="Y803" s="142">
        <v>0</v>
      </c>
      <c r="Z803" s="142">
        <v>0</v>
      </c>
      <c r="AA803" s="142">
        <v>0</v>
      </c>
      <c r="AB803" s="142">
        <v>0</v>
      </c>
      <c r="AC803" s="142">
        <v>0</v>
      </c>
      <c r="AD803" s="142">
        <v>0</v>
      </c>
      <c r="AE803" s="142">
        <v>0</v>
      </c>
      <c r="AF803" s="142">
        <v>0</v>
      </c>
      <c r="AG803" s="142">
        <v>0</v>
      </c>
      <c r="AH803" s="142">
        <v>0</v>
      </c>
      <c r="AI803" s="127">
        <v>0</v>
      </c>
      <c r="AJ803" s="127">
        <v>0</v>
      </c>
      <c r="AK803" s="127">
        <v>0</v>
      </c>
      <c r="AL803" s="127">
        <v>0</v>
      </c>
      <c r="AM803" s="127">
        <v>0</v>
      </c>
      <c r="AN803" s="127">
        <v>0</v>
      </c>
      <c r="AO803" s="127">
        <v>0</v>
      </c>
      <c r="AP803" s="127">
        <v>0</v>
      </c>
      <c r="AQ803" s="127">
        <v>0</v>
      </c>
      <c r="AR803" s="127">
        <v>0</v>
      </c>
      <c r="AS803" s="127">
        <v>0</v>
      </c>
      <c r="AT803" s="118"/>
      <c r="AU803" s="118"/>
      <c r="AV803" s="71"/>
      <c r="AW803" s="71"/>
      <c r="AX803" s="71"/>
      <c r="AY803" s="71"/>
      <c r="AZ803" s="71"/>
      <c r="BA803" s="71"/>
      <c r="BB803" s="71"/>
      <c r="BC803" s="111"/>
      <c r="BD803" s="109">
        <v>404300</v>
      </c>
      <c r="BE803" s="123" t="s">
        <v>761</v>
      </c>
      <c r="BF803" s="147">
        <v>0</v>
      </c>
      <c r="BG803" s="146">
        <v>0</v>
      </c>
      <c r="BH803" s="146">
        <v>0</v>
      </c>
      <c r="BI803" s="148">
        <v>0</v>
      </c>
      <c r="BJ803" s="148">
        <v>0</v>
      </c>
      <c r="BK803" s="117"/>
      <c r="BL803" s="71"/>
      <c r="BM803" s="71"/>
      <c r="BN803" s="71"/>
      <c r="BO803" s="142"/>
      <c r="BP803" s="127"/>
    </row>
    <row r="804" spans="1:68" ht="12.75" customHeight="1">
      <c r="A804" s="108"/>
      <c r="B804" s="109">
        <v>404310</v>
      </c>
      <c r="C804" s="123" t="s">
        <v>763</v>
      </c>
      <c r="D804" s="123" t="s">
        <v>764</v>
      </c>
      <c r="E804" s="110"/>
      <c r="F804" s="71"/>
      <c r="G804" s="71"/>
      <c r="H804" s="71"/>
      <c r="I804" s="146"/>
      <c r="J804" s="142">
        <v>0</v>
      </c>
      <c r="K804" s="142">
        <v>0</v>
      </c>
      <c r="L804" s="142">
        <v>0</v>
      </c>
      <c r="M804" s="142">
        <v>0</v>
      </c>
      <c r="N804" s="142">
        <v>0</v>
      </c>
      <c r="O804" s="142">
        <v>0</v>
      </c>
      <c r="P804" s="142">
        <v>0</v>
      </c>
      <c r="Q804" s="142">
        <v>0</v>
      </c>
      <c r="R804" s="142">
        <v>0</v>
      </c>
      <c r="S804" s="142">
        <v>0</v>
      </c>
      <c r="T804" s="142">
        <v>0</v>
      </c>
      <c r="U804" s="142">
        <v>0</v>
      </c>
      <c r="V804" s="142">
        <v>0</v>
      </c>
      <c r="W804" s="142">
        <v>0</v>
      </c>
      <c r="X804" s="142">
        <v>0</v>
      </c>
      <c r="Y804" s="142">
        <v>0</v>
      </c>
      <c r="Z804" s="142">
        <v>0</v>
      </c>
      <c r="AA804" s="142">
        <v>0</v>
      </c>
      <c r="AB804" s="142">
        <v>0</v>
      </c>
      <c r="AC804" s="142">
        <v>0</v>
      </c>
      <c r="AD804" s="142">
        <v>0</v>
      </c>
      <c r="AE804" s="142">
        <v>0</v>
      </c>
      <c r="AF804" s="142">
        <v>0</v>
      </c>
      <c r="AG804" s="142">
        <v>0</v>
      </c>
      <c r="AH804" s="142">
        <v>0</v>
      </c>
      <c r="AI804" s="127">
        <v>0</v>
      </c>
      <c r="AJ804" s="127">
        <v>0</v>
      </c>
      <c r="AK804" s="127">
        <v>0</v>
      </c>
      <c r="AL804" s="127">
        <v>0</v>
      </c>
      <c r="AM804" s="127">
        <v>0</v>
      </c>
      <c r="AN804" s="127">
        <v>0</v>
      </c>
      <c r="AO804" s="127">
        <v>0</v>
      </c>
      <c r="AP804" s="127">
        <v>0</v>
      </c>
      <c r="AQ804" s="127">
        <v>0</v>
      </c>
      <c r="AR804" s="127">
        <v>0</v>
      </c>
      <c r="AS804" s="127">
        <v>0</v>
      </c>
      <c r="AT804" s="118"/>
      <c r="AU804" s="118"/>
      <c r="AV804" s="71"/>
      <c r="AW804" s="71"/>
      <c r="AX804" s="71"/>
      <c r="AY804" s="71"/>
      <c r="AZ804" s="71"/>
      <c r="BA804" s="71"/>
      <c r="BB804" s="71"/>
      <c r="BC804" s="111"/>
      <c r="BD804" s="109">
        <v>404310</v>
      </c>
      <c r="BE804" s="123" t="s">
        <v>763</v>
      </c>
      <c r="BF804" s="147">
        <v>0</v>
      </c>
      <c r="BG804" s="146">
        <v>0</v>
      </c>
      <c r="BH804" s="146">
        <v>0</v>
      </c>
      <c r="BI804" s="148">
        <v>0</v>
      </c>
      <c r="BJ804" s="148">
        <v>0</v>
      </c>
      <c r="BK804" s="117"/>
      <c r="BL804" s="71"/>
      <c r="BM804" s="71"/>
      <c r="BN804" s="71"/>
      <c r="BO804" s="142"/>
      <c r="BP804" s="127"/>
    </row>
    <row r="805" spans="1:68" ht="12.75" customHeight="1">
      <c r="A805" s="108"/>
      <c r="B805" s="109">
        <v>404320</v>
      </c>
      <c r="C805" s="123" t="s">
        <v>765</v>
      </c>
      <c r="D805" s="123" t="s">
        <v>766</v>
      </c>
      <c r="E805" s="110"/>
      <c r="F805" s="71"/>
      <c r="G805" s="71"/>
      <c r="H805" s="71"/>
      <c r="I805" s="146"/>
      <c r="J805" s="142">
        <v>0</v>
      </c>
      <c r="K805" s="142">
        <v>0</v>
      </c>
      <c r="L805" s="142">
        <v>0</v>
      </c>
      <c r="M805" s="142">
        <v>-0.27349999999999997</v>
      </c>
      <c r="N805" s="142">
        <v>-0.34849999999999998</v>
      </c>
      <c r="O805" s="142">
        <v>-0.34849999999999998</v>
      </c>
      <c r="P805" s="142">
        <v>-0.36349999999999999</v>
      </c>
      <c r="Q805" s="142">
        <v>-0.36349999999999999</v>
      </c>
      <c r="R805" s="142">
        <v>-27.742699999999999</v>
      </c>
      <c r="S805" s="142">
        <v>-55.553553000000001</v>
      </c>
      <c r="T805" s="142">
        <v>-66.877714999999995</v>
      </c>
      <c r="U805" s="142">
        <v>-79.712000000000003</v>
      </c>
      <c r="V805" s="142">
        <v>-59.751999999999995</v>
      </c>
      <c r="W805" s="142">
        <v>-60.350999999999999</v>
      </c>
      <c r="X805" s="142">
        <v>-103.654</v>
      </c>
      <c r="Y805" s="142">
        <v>-109.11999999999999</v>
      </c>
      <c r="Z805" s="142">
        <v>-108.40299999999999</v>
      </c>
      <c r="AA805" s="142">
        <v>-108.60499999999999</v>
      </c>
      <c r="AB805" s="142">
        <v>-106.91</v>
      </c>
      <c r="AC805" s="142">
        <v>-107.758</v>
      </c>
      <c r="AD805" s="142">
        <v>-132.059</v>
      </c>
      <c r="AE805" s="142">
        <v>-131.84199999999998</v>
      </c>
      <c r="AF805" s="142">
        <v>-114.96</v>
      </c>
      <c r="AG805" s="142">
        <v>-94.754999999999995</v>
      </c>
      <c r="AH805" s="142">
        <v>-94.881999999999991</v>
      </c>
      <c r="AI805" s="127">
        <v>-67.499009000000001</v>
      </c>
      <c r="AJ805" s="127">
        <v>-67.499009449999988</v>
      </c>
      <c r="AK805" s="127">
        <v>-67.499009449999988</v>
      </c>
      <c r="AL805" s="127">
        <v>-67.499009449999988</v>
      </c>
      <c r="AM805" s="127">
        <v>-67.499009449999988</v>
      </c>
      <c r="AN805" s="127">
        <v>-67.499009449999988</v>
      </c>
      <c r="AO805" s="127">
        <v>-67.499009449999988</v>
      </c>
      <c r="AP805" s="127">
        <v>-67.499009449999988</v>
      </c>
      <c r="AQ805" s="127">
        <v>-67.499009449999988</v>
      </c>
      <c r="AR805" s="127">
        <v>-67.499009449999988</v>
      </c>
      <c r="AS805" s="127">
        <v>-67.499009449999988</v>
      </c>
      <c r="AT805" s="118"/>
      <c r="AU805" s="118"/>
      <c r="AV805" s="71"/>
      <c r="AW805" s="71"/>
      <c r="AX805" s="71"/>
      <c r="AY805" s="71"/>
      <c r="AZ805" s="71"/>
      <c r="BA805" s="71"/>
      <c r="BB805" s="71"/>
      <c r="BC805" s="111"/>
      <c r="BD805" s="109">
        <v>404320</v>
      </c>
      <c r="BE805" s="123" t="s">
        <v>765</v>
      </c>
      <c r="BF805" s="147">
        <v>-16.87475225</v>
      </c>
      <c r="BG805" s="146">
        <v>-16.87475225</v>
      </c>
      <c r="BH805" s="146">
        <v>-16.87475225</v>
      </c>
      <c r="BI805" s="148">
        <v>-16.87475225</v>
      </c>
      <c r="BJ805" s="148">
        <v>-67.499009000000001</v>
      </c>
      <c r="BK805" s="117"/>
      <c r="BL805" s="71"/>
      <c r="BM805" s="71"/>
      <c r="BN805" s="71"/>
      <c r="BO805" s="142"/>
      <c r="BP805" s="127"/>
    </row>
    <row r="806" spans="1:68" ht="12.75" customHeight="1">
      <c r="A806" s="108"/>
      <c r="B806" s="109">
        <v>404330</v>
      </c>
      <c r="C806" s="123" t="s">
        <v>767</v>
      </c>
      <c r="D806" s="123" t="s">
        <v>768</v>
      </c>
      <c r="E806" s="110"/>
      <c r="F806" s="71"/>
      <c r="G806" s="71"/>
      <c r="H806" s="71"/>
      <c r="I806" s="146"/>
      <c r="J806" s="142">
        <v>0</v>
      </c>
      <c r="K806" s="142">
        <v>0</v>
      </c>
      <c r="L806" s="142">
        <v>0</v>
      </c>
      <c r="M806" s="142">
        <v>0</v>
      </c>
      <c r="N806" s="142">
        <v>0</v>
      </c>
      <c r="O806" s="142">
        <v>0</v>
      </c>
      <c r="P806" s="142">
        <v>0</v>
      </c>
      <c r="Q806" s="142">
        <v>0</v>
      </c>
      <c r="R806" s="142">
        <v>0</v>
      </c>
      <c r="S806" s="142">
        <v>0</v>
      </c>
      <c r="T806" s="142">
        <v>0</v>
      </c>
      <c r="U806" s="142">
        <v>0</v>
      </c>
      <c r="V806" s="142">
        <v>0</v>
      </c>
      <c r="W806" s="142">
        <v>0</v>
      </c>
      <c r="X806" s="142">
        <v>0</v>
      </c>
      <c r="Y806" s="142">
        <v>0</v>
      </c>
      <c r="Z806" s="142">
        <v>0</v>
      </c>
      <c r="AA806" s="142">
        <v>0</v>
      </c>
      <c r="AB806" s="142">
        <v>0</v>
      </c>
      <c r="AC806" s="142">
        <v>0</v>
      </c>
      <c r="AD806" s="142">
        <v>0</v>
      </c>
      <c r="AE806" s="142">
        <v>0</v>
      </c>
      <c r="AF806" s="142">
        <v>0</v>
      </c>
      <c r="AG806" s="142">
        <v>0</v>
      </c>
      <c r="AH806" s="142">
        <v>0</v>
      </c>
      <c r="AI806" s="172">
        <v>0</v>
      </c>
      <c r="AJ806" s="172">
        <v>0</v>
      </c>
      <c r="AK806" s="172">
        <v>0</v>
      </c>
      <c r="AL806" s="172">
        <v>0</v>
      </c>
      <c r="AM806" s="172">
        <v>0</v>
      </c>
      <c r="AN806" s="172">
        <v>0</v>
      </c>
      <c r="AO806" s="172">
        <v>0</v>
      </c>
      <c r="AP806" s="172">
        <v>0</v>
      </c>
      <c r="AQ806" s="172">
        <v>0</v>
      </c>
      <c r="AR806" s="172">
        <v>0</v>
      </c>
      <c r="AS806" s="172">
        <v>0</v>
      </c>
      <c r="AT806" s="118"/>
      <c r="AU806" s="118"/>
      <c r="AV806" s="71"/>
      <c r="AW806" s="71"/>
      <c r="AX806" s="71"/>
      <c r="AY806" s="71"/>
      <c r="AZ806" s="71"/>
      <c r="BA806" s="71"/>
      <c r="BB806" s="71"/>
      <c r="BC806" s="111"/>
      <c r="BD806" s="109">
        <v>404330</v>
      </c>
      <c r="BE806" s="123" t="s">
        <v>767</v>
      </c>
      <c r="BF806" s="147">
        <v>0</v>
      </c>
      <c r="BG806" s="146">
        <v>0</v>
      </c>
      <c r="BH806" s="146">
        <v>0</v>
      </c>
      <c r="BI806" s="148">
        <v>0</v>
      </c>
      <c r="BJ806" s="148">
        <v>0</v>
      </c>
      <c r="BK806" s="117"/>
      <c r="BL806" s="71"/>
      <c r="BM806" s="71"/>
      <c r="BN806" s="71"/>
      <c r="BO806" s="142"/>
      <c r="BP806" s="172"/>
    </row>
    <row r="807" spans="1:68" ht="12.75" customHeight="1">
      <c r="A807" s="108"/>
      <c r="B807" s="109">
        <v>404340</v>
      </c>
      <c r="C807" s="123" t="s">
        <v>769</v>
      </c>
      <c r="D807" s="123" t="s">
        <v>770</v>
      </c>
      <c r="E807" s="110"/>
      <c r="F807" s="71"/>
      <c r="G807" s="71"/>
      <c r="H807" s="71"/>
      <c r="I807" s="146"/>
      <c r="J807" s="142">
        <v>0</v>
      </c>
      <c r="K807" s="142">
        <v>0</v>
      </c>
      <c r="L807" s="142">
        <v>0</v>
      </c>
      <c r="M807" s="142">
        <v>0</v>
      </c>
      <c r="N807" s="142">
        <v>0</v>
      </c>
      <c r="O807" s="142">
        <v>0</v>
      </c>
      <c r="P807" s="142">
        <v>0</v>
      </c>
      <c r="Q807" s="142">
        <v>0</v>
      </c>
      <c r="R807" s="142">
        <v>0</v>
      </c>
      <c r="S807" s="142">
        <v>0</v>
      </c>
      <c r="T807" s="142">
        <v>0</v>
      </c>
      <c r="U807" s="142">
        <v>0</v>
      </c>
      <c r="V807" s="142">
        <v>0</v>
      </c>
      <c r="W807" s="142">
        <v>0</v>
      </c>
      <c r="X807" s="142">
        <v>0</v>
      </c>
      <c r="Y807" s="142">
        <v>0</v>
      </c>
      <c r="Z807" s="142">
        <v>0</v>
      </c>
      <c r="AA807" s="142">
        <v>0</v>
      </c>
      <c r="AB807" s="142">
        <v>0</v>
      </c>
      <c r="AC807" s="142">
        <v>0</v>
      </c>
      <c r="AD807" s="142">
        <v>0</v>
      </c>
      <c r="AE807" s="142">
        <v>0</v>
      </c>
      <c r="AF807" s="142">
        <v>0</v>
      </c>
      <c r="AG807" s="142">
        <v>0</v>
      </c>
      <c r="AH807" s="142">
        <v>0</v>
      </c>
      <c r="AI807" s="172">
        <v>0</v>
      </c>
      <c r="AJ807" s="172">
        <v>0</v>
      </c>
      <c r="AK807" s="172">
        <v>0</v>
      </c>
      <c r="AL807" s="172">
        <v>0</v>
      </c>
      <c r="AM807" s="172">
        <v>0</v>
      </c>
      <c r="AN807" s="172">
        <v>0</v>
      </c>
      <c r="AO807" s="172">
        <v>0</v>
      </c>
      <c r="AP807" s="172">
        <v>0</v>
      </c>
      <c r="AQ807" s="172">
        <v>0</v>
      </c>
      <c r="AR807" s="172">
        <v>0</v>
      </c>
      <c r="AS807" s="172">
        <v>0</v>
      </c>
      <c r="AT807" s="118"/>
      <c r="AU807" s="118"/>
      <c r="AV807" s="71"/>
      <c r="AW807" s="71"/>
      <c r="AX807" s="71"/>
      <c r="AY807" s="71"/>
      <c r="AZ807" s="71"/>
      <c r="BA807" s="71"/>
      <c r="BB807" s="71"/>
      <c r="BC807" s="111"/>
      <c r="BD807" s="109">
        <v>404340</v>
      </c>
      <c r="BE807" s="123" t="s">
        <v>769</v>
      </c>
      <c r="BF807" s="147">
        <v>0</v>
      </c>
      <c r="BG807" s="146">
        <v>0</v>
      </c>
      <c r="BH807" s="146">
        <v>0</v>
      </c>
      <c r="BI807" s="148">
        <v>0</v>
      </c>
      <c r="BJ807" s="148">
        <v>0</v>
      </c>
      <c r="BK807" s="117"/>
      <c r="BL807" s="71"/>
      <c r="BM807" s="71"/>
      <c r="BN807" s="71"/>
      <c r="BO807" s="142"/>
      <c r="BP807" s="172"/>
    </row>
    <row r="808" spans="1:68" ht="12.75" customHeight="1">
      <c r="A808" s="108"/>
      <c r="B808" s="109"/>
      <c r="C808" s="203"/>
      <c r="D808" s="123"/>
      <c r="E808" s="110"/>
      <c r="F808" s="71"/>
      <c r="G808" s="71"/>
      <c r="H808" s="71"/>
      <c r="I808" s="146"/>
      <c r="J808" s="142"/>
      <c r="K808" s="142"/>
      <c r="L808" s="142"/>
      <c r="M808" s="142"/>
      <c r="N808" s="142"/>
      <c r="O808" s="142"/>
      <c r="P808" s="142"/>
      <c r="Q808" s="142"/>
      <c r="R808" s="142"/>
      <c r="S808" s="142"/>
      <c r="T808" s="142"/>
      <c r="U808" s="142"/>
      <c r="V808" s="142"/>
      <c r="W808" s="142"/>
      <c r="X808" s="142"/>
      <c r="Y808" s="142"/>
      <c r="Z808" s="142"/>
      <c r="AA808" s="142"/>
      <c r="AB808" s="142"/>
      <c r="AC808" s="142"/>
      <c r="AD808" s="142"/>
      <c r="AE808" s="142"/>
      <c r="AF808" s="142"/>
      <c r="AG808" s="142"/>
      <c r="AH808" s="142"/>
      <c r="AI808" s="142"/>
      <c r="AJ808" s="142"/>
      <c r="AK808" s="142"/>
      <c r="AL808" s="142"/>
      <c r="AM808" s="142"/>
      <c r="AN808" s="142"/>
      <c r="AO808" s="142"/>
      <c r="AP808" s="142"/>
      <c r="AQ808" s="142"/>
      <c r="AR808" s="142"/>
      <c r="AS808" s="142"/>
      <c r="AT808" s="118"/>
      <c r="AU808" s="118"/>
      <c r="AV808" s="71"/>
      <c r="AW808" s="71"/>
      <c r="AX808" s="71"/>
      <c r="AY808" s="71"/>
      <c r="AZ808" s="71"/>
      <c r="BA808" s="71"/>
      <c r="BB808" s="71"/>
      <c r="BC808" s="111"/>
      <c r="BD808" s="109"/>
      <c r="BE808" s="123"/>
      <c r="BF808" s="112"/>
      <c r="BG808" s="71"/>
      <c r="BH808" s="71"/>
      <c r="BI808" s="113"/>
      <c r="BJ808" s="113"/>
      <c r="BK808" s="107"/>
      <c r="BL808" s="71"/>
      <c r="BM808" s="71"/>
      <c r="BN808" s="71"/>
      <c r="BO808" s="142"/>
      <c r="BP808" s="142"/>
    </row>
    <row r="809" spans="1:68" ht="12.75" customHeight="1">
      <c r="A809" s="108"/>
      <c r="B809" s="109"/>
      <c r="C809" s="123"/>
      <c r="D809" s="123"/>
      <c r="E809" s="110"/>
      <c r="F809" s="71"/>
      <c r="G809" s="71"/>
      <c r="H809" s="71"/>
      <c r="I809" s="146"/>
      <c r="J809" s="142"/>
      <c r="K809" s="142"/>
      <c r="L809" s="142"/>
      <c r="M809" s="142"/>
      <c r="N809" s="142"/>
      <c r="O809" s="142"/>
      <c r="P809" s="142"/>
      <c r="Q809" s="142"/>
      <c r="R809" s="142"/>
      <c r="S809" s="142"/>
      <c r="T809" s="142"/>
      <c r="U809" s="142"/>
      <c r="V809" s="142"/>
      <c r="W809" s="142"/>
      <c r="X809" s="142"/>
      <c r="Y809" s="142"/>
      <c r="Z809" s="142"/>
      <c r="AA809" s="142"/>
      <c r="AB809" s="142"/>
      <c r="AC809" s="142"/>
      <c r="AD809" s="142"/>
      <c r="AE809" s="142"/>
      <c r="AF809" s="142"/>
      <c r="AG809" s="142"/>
      <c r="AH809" s="142"/>
      <c r="AI809" s="142"/>
      <c r="AJ809" s="142"/>
      <c r="AK809" s="142"/>
      <c r="AL809" s="142"/>
      <c r="AM809" s="142"/>
      <c r="AN809" s="142"/>
      <c r="AO809" s="142"/>
      <c r="AP809" s="142"/>
      <c r="AQ809" s="142"/>
      <c r="AR809" s="142"/>
      <c r="AS809" s="142"/>
      <c r="AT809" s="118"/>
      <c r="AU809" s="118"/>
      <c r="AV809" s="71"/>
      <c r="AW809" s="71"/>
      <c r="AX809" s="71"/>
      <c r="AY809" s="71"/>
      <c r="AZ809" s="71"/>
      <c r="BA809" s="71"/>
      <c r="BB809" s="71"/>
      <c r="BC809" s="111"/>
      <c r="BD809" s="109"/>
      <c r="BE809" s="123"/>
      <c r="BF809" s="112"/>
      <c r="BG809" s="71"/>
      <c r="BH809" s="71"/>
      <c r="BI809" s="113"/>
      <c r="BJ809" s="113"/>
      <c r="BK809" s="107"/>
      <c r="BL809" s="71"/>
      <c r="BM809" s="71"/>
      <c r="BN809" s="71"/>
      <c r="BO809" s="142"/>
      <c r="BP809" s="142"/>
    </row>
    <row r="810" spans="1:68" ht="12.75" customHeight="1">
      <c r="A810" s="114"/>
      <c r="B810" s="109">
        <v>404360</v>
      </c>
      <c r="C810" s="203" t="s">
        <v>812</v>
      </c>
      <c r="D810" s="203" t="s">
        <v>813</v>
      </c>
      <c r="E810" s="152"/>
      <c r="F810" s="89"/>
      <c r="G810" s="89"/>
      <c r="H810" s="89"/>
      <c r="I810" s="116"/>
      <c r="J810" s="117">
        <v>0</v>
      </c>
      <c r="K810" s="117">
        <v>0</v>
      </c>
      <c r="L810" s="117">
        <v>0</v>
      </c>
      <c r="M810" s="117">
        <v>0</v>
      </c>
      <c r="N810" s="117">
        <v>0</v>
      </c>
      <c r="O810" s="117">
        <v>0</v>
      </c>
      <c r="P810" s="117">
        <v>0</v>
      </c>
      <c r="Q810" s="117">
        <v>0</v>
      </c>
      <c r="R810" s="117">
        <v>0</v>
      </c>
      <c r="S810" s="117">
        <v>-0.59904999999999997</v>
      </c>
      <c r="T810" s="117">
        <v>4.0439999999999997E-2</v>
      </c>
      <c r="U810" s="117">
        <v>0</v>
      </c>
      <c r="V810" s="117">
        <v>0</v>
      </c>
      <c r="W810" s="117">
        <v>0</v>
      </c>
      <c r="X810" s="117">
        <v>0</v>
      </c>
      <c r="Y810" s="117">
        <v>0</v>
      </c>
      <c r="Z810" s="117">
        <v>0</v>
      </c>
      <c r="AA810" s="117">
        <v>0</v>
      </c>
      <c r="AB810" s="117">
        <v>0</v>
      </c>
      <c r="AC810" s="117">
        <v>0</v>
      </c>
      <c r="AD810" s="117">
        <v>0</v>
      </c>
      <c r="AE810" s="117">
        <v>0</v>
      </c>
      <c r="AF810" s="117">
        <v>0</v>
      </c>
      <c r="AG810" s="117">
        <v>0</v>
      </c>
      <c r="AH810" s="117">
        <v>0</v>
      </c>
      <c r="AI810" s="261"/>
      <c r="AJ810" s="261"/>
      <c r="AK810" s="261"/>
      <c r="AL810" s="261"/>
      <c r="AM810" s="261"/>
      <c r="AN810" s="261"/>
      <c r="AO810" s="261"/>
      <c r="AP810" s="261"/>
      <c r="AQ810" s="261"/>
      <c r="AR810" s="261"/>
      <c r="AS810" s="261"/>
      <c r="AT810" s="107"/>
      <c r="AU810" s="107"/>
      <c r="AV810" s="89"/>
      <c r="AW810" s="89"/>
      <c r="AX810" s="89"/>
      <c r="AY810" s="89"/>
      <c r="AZ810" s="89"/>
      <c r="BA810" s="89"/>
      <c r="BB810" s="89"/>
      <c r="BC810" s="166"/>
      <c r="BD810" s="109">
        <v>404360</v>
      </c>
      <c r="BE810" s="169" t="s">
        <v>814</v>
      </c>
      <c r="BF810" s="147">
        <v>0</v>
      </c>
      <c r="BG810" s="146">
        <v>0</v>
      </c>
      <c r="BH810" s="146">
        <v>0</v>
      </c>
      <c r="BI810" s="148">
        <v>0</v>
      </c>
      <c r="BJ810" s="148">
        <v>0</v>
      </c>
      <c r="BK810" s="117"/>
      <c r="BL810" s="89"/>
      <c r="BM810" s="89"/>
      <c r="BN810" s="89"/>
      <c r="BO810" s="117"/>
      <c r="BP810" s="261"/>
    </row>
    <row r="811" spans="1:68" ht="12.75" customHeight="1">
      <c r="A811" s="108"/>
      <c r="B811" s="149">
        <v>404370</v>
      </c>
      <c r="C811" s="123" t="s">
        <v>815</v>
      </c>
      <c r="D811" s="123" t="s">
        <v>816</v>
      </c>
      <c r="E811" s="110"/>
      <c r="F811" s="71"/>
      <c r="G811" s="71"/>
      <c r="H811" s="71"/>
      <c r="I811" s="146"/>
      <c r="J811" s="142">
        <v>1.890587</v>
      </c>
      <c r="K811" s="142">
        <v>0</v>
      </c>
      <c r="L811" s="142">
        <v>-0.627803</v>
      </c>
      <c r="M811" s="142">
        <v>1.9805709999999999</v>
      </c>
      <c r="N811" s="142">
        <v>-1.3415599999999999</v>
      </c>
      <c r="O811" s="142">
        <v>5.2732539999999997</v>
      </c>
      <c r="P811" s="142">
        <v>7.8426329999999993</v>
      </c>
      <c r="Q811" s="142">
        <v>0</v>
      </c>
      <c r="R811" s="142">
        <v>1.571345</v>
      </c>
      <c r="S811" s="142">
        <v>7.9668489999999998</v>
      </c>
      <c r="T811" s="142">
        <v>-1.100171</v>
      </c>
      <c r="U811" s="142">
        <v>0</v>
      </c>
      <c r="V811" s="142">
        <v>0</v>
      </c>
      <c r="W811" s="142">
        <v>0</v>
      </c>
      <c r="X811" s="142">
        <v>0</v>
      </c>
      <c r="Y811" s="142">
        <v>0</v>
      </c>
      <c r="Z811" s="142">
        <v>0</v>
      </c>
      <c r="AA811" s="142">
        <v>5.1369999999999996</v>
      </c>
      <c r="AB811" s="142">
        <v>0.14699999999999999</v>
      </c>
      <c r="AC811" s="142">
        <v>0</v>
      </c>
      <c r="AD811" s="142">
        <v>0</v>
      </c>
      <c r="AE811" s="142">
        <v>0</v>
      </c>
      <c r="AF811" s="142">
        <v>0</v>
      </c>
      <c r="AG811" s="142">
        <v>0</v>
      </c>
      <c r="AH811" s="142">
        <v>0</v>
      </c>
      <c r="AI811" s="172">
        <v>0</v>
      </c>
      <c r="AJ811" s="172">
        <v>0</v>
      </c>
      <c r="AK811" s="172">
        <v>0</v>
      </c>
      <c r="AL811" s="172">
        <v>0</v>
      </c>
      <c r="AM811" s="172">
        <v>0</v>
      </c>
      <c r="AN811" s="172">
        <v>0</v>
      </c>
      <c r="AO811" s="172">
        <v>0</v>
      </c>
      <c r="AP811" s="172">
        <v>0</v>
      </c>
      <c r="AQ811" s="172">
        <v>0</v>
      </c>
      <c r="AR811" s="172">
        <v>0</v>
      </c>
      <c r="AS811" s="172">
        <v>0</v>
      </c>
      <c r="AT811" s="118"/>
      <c r="AU811" s="118"/>
      <c r="AV811" s="71"/>
      <c r="AW811" s="71"/>
      <c r="AX811" s="71"/>
      <c r="AY811" s="71"/>
      <c r="AZ811" s="71"/>
      <c r="BA811" s="71"/>
      <c r="BB811" s="71"/>
      <c r="BC811" s="111"/>
      <c r="BD811" s="149">
        <v>404370</v>
      </c>
      <c r="BE811" s="123" t="s">
        <v>815</v>
      </c>
      <c r="BF811" s="147">
        <v>0</v>
      </c>
      <c r="BG811" s="146">
        <v>0</v>
      </c>
      <c r="BH811" s="146">
        <v>0</v>
      </c>
      <c r="BI811" s="148">
        <v>0</v>
      </c>
      <c r="BJ811" s="148">
        <v>0</v>
      </c>
      <c r="BK811" s="117"/>
      <c r="BL811" s="71"/>
      <c r="BM811" s="71"/>
      <c r="BN811" s="71"/>
      <c r="BO811" s="142"/>
      <c r="BP811" s="172"/>
    </row>
    <row r="812" spans="1:68" ht="12.75" customHeight="1">
      <c r="A812" s="108"/>
      <c r="B812" s="149">
        <v>404380</v>
      </c>
      <c r="C812" s="123" t="s">
        <v>817</v>
      </c>
      <c r="D812" s="123" t="s">
        <v>818</v>
      </c>
      <c r="E812" s="110"/>
      <c r="F812" s="71"/>
      <c r="G812" s="71"/>
      <c r="H812" s="71"/>
      <c r="I812" s="146"/>
      <c r="J812" s="142">
        <v>0</v>
      </c>
      <c r="K812" s="142">
        <v>0</v>
      </c>
      <c r="L812" s="142">
        <v>0</v>
      </c>
      <c r="M812" s="142">
        <v>0</v>
      </c>
      <c r="N812" s="142">
        <v>0</v>
      </c>
      <c r="O812" s="142">
        <v>0</v>
      </c>
      <c r="P812" s="142">
        <v>0</v>
      </c>
      <c r="Q812" s="142">
        <v>0</v>
      </c>
      <c r="R812" s="142">
        <v>0</v>
      </c>
      <c r="S812" s="142">
        <v>0</v>
      </c>
      <c r="T812" s="142">
        <v>0</v>
      </c>
      <c r="U812" s="142">
        <v>0.68699999999999994</v>
      </c>
      <c r="V812" s="142">
        <v>-12.622</v>
      </c>
      <c r="W812" s="142">
        <v>-2.0829999999999997</v>
      </c>
      <c r="X812" s="142">
        <v>-11.551</v>
      </c>
      <c r="Y812" s="142">
        <v>2.1259999999999999</v>
      </c>
      <c r="Z812" s="142">
        <v>18.114000000000001</v>
      </c>
      <c r="AA812" s="142">
        <v>-165.095</v>
      </c>
      <c r="AB812" s="142">
        <v>13.607999999999999</v>
      </c>
      <c r="AC812" s="142">
        <v>1.7949999999999999</v>
      </c>
      <c r="AD812" s="142">
        <v>-5.202</v>
      </c>
      <c r="AE812" s="142">
        <v>21.532999999999998</v>
      </c>
      <c r="AF812" s="142">
        <v>-4.5590000000000002</v>
      </c>
      <c r="AG812" s="142">
        <v>17.928999999999998</v>
      </c>
      <c r="AH812" s="142">
        <v>98.066999999999993</v>
      </c>
      <c r="AI812" s="172">
        <v>0</v>
      </c>
      <c r="AJ812" s="172">
        <v>0</v>
      </c>
      <c r="AK812" s="172">
        <v>0</v>
      </c>
      <c r="AL812" s="172">
        <v>0</v>
      </c>
      <c r="AM812" s="172">
        <v>0</v>
      </c>
      <c r="AN812" s="172">
        <v>0</v>
      </c>
      <c r="AO812" s="172">
        <v>0</v>
      </c>
      <c r="AP812" s="172">
        <v>0</v>
      </c>
      <c r="AQ812" s="172">
        <v>0</v>
      </c>
      <c r="AR812" s="172">
        <v>0</v>
      </c>
      <c r="AS812" s="172">
        <v>0</v>
      </c>
      <c r="AT812" s="118"/>
      <c r="AU812" s="118"/>
      <c r="AV812" s="71"/>
      <c r="AW812" s="71"/>
      <c r="AX812" s="71"/>
      <c r="AY812" s="71"/>
      <c r="AZ812" s="71"/>
      <c r="BA812" s="71"/>
      <c r="BB812" s="71"/>
      <c r="BC812" s="111"/>
      <c r="BD812" s="149">
        <v>404380</v>
      </c>
      <c r="BE812" s="123" t="s">
        <v>817</v>
      </c>
      <c r="BF812" s="147">
        <v>0</v>
      </c>
      <c r="BG812" s="146">
        <v>0</v>
      </c>
      <c r="BH812" s="146">
        <v>0</v>
      </c>
      <c r="BI812" s="148">
        <v>0</v>
      </c>
      <c r="BJ812" s="148">
        <v>0</v>
      </c>
      <c r="BK812" s="117"/>
      <c r="BL812" s="71"/>
      <c r="BM812" s="71"/>
      <c r="BN812" s="71"/>
      <c r="BO812" s="142"/>
      <c r="BP812" s="172"/>
    </row>
    <row r="813" spans="1:68" ht="12.75" customHeight="1">
      <c r="A813" s="108"/>
      <c r="B813" s="109"/>
      <c r="C813" s="123"/>
      <c r="D813" s="123"/>
      <c r="E813" s="110"/>
      <c r="F813" s="71"/>
      <c r="G813" s="71"/>
      <c r="H813" s="71"/>
      <c r="I813" s="146"/>
      <c r="J813" s="142"/>
      <c r="K813" s="142"/>
      <c r="L813" s="142"/>
      <c r="M813" s="142"/>
      <c r="N813" s="142"/>
      <c r="O813" s="142"/>
      <c r="P813" s="142"/>
      <c r="Q813" s="142"/>
      <c r="R813" s="142"/>
      <c r="S813" s="142"/>
      <c r="T813" s="142"/>
      <c r="U813" s="142"/>
      <c r="V813" s="142"/>
      <c r="W813" s="142"/>
      <c r="X813" s="142"/>
      <c r="Y813" s="142"/>
      <c r="Z813" s="142"/>
      <c r="AA813" s="142"/>
      <c r="AB813" s="142"/>
      <c r="AC813" s="142"/>
      <c r="AD813" s="142"/>
      <c r="AE813" s="142"/>
      <c r="AF813" s="142"/>
      <c r="AG813" s="142"/>
      <c r="AH813" s="142"/>
      <c r="AI813" s="118"/>
      <c r="AJ813" s="118"/>
      <c r="AK813" s="118"/>
      <c r="AL813" s="118"/>
      <c r="AM813" s="118"/>
      <c r="AN813" s="118"/>
      <c r="AO813" s="118"/>
      <c r="AP813" s="118"/>
      <c r="AQ813" s="118"/>
      <c r="AR813" s="118"/>
      <c r="AS813" s="118"/>
      <c r="AT813" s="118"/>
      <c r="AU813" s="118"/>
      <c r="AV813" s="71"/>
      <c r="AW813" s="71"/>
      <c r="AX813" s="71"/>
      <c r="AY813" s="71"/>
      <c r="AZ813" s="71"/>
      <c r="BA813" s="71"/>
      <c r="BB813" s="71"/>
      <c r="BC813" s="111"/>
      <c r="BD813" s="109"/>
      <c r="BE813" s="123"/>
      <c r="BF813" s="112"/>
      <c r="BG813" s="71"/>
      <c r="BH813" s="71"/>
      <c r="BI813" s="113"/>
      <c r="BJ813" s="113"/>
      <c r="BK813" s="107"/>
      <c r="BL813" s="71"/>
      <c r="BM813" s="71"/>
      <c r="BN813" s="71"/>
      <c r="BO813" s="142"/>
      <c r="BP813" s="118"/>
    </row>
    <row r="814" spans="1:68" ht="12.75" customHeight="1">
      <c r="A814" s="108"/>
      <c r="B814" s="109"/>
      <c r="C814" s="123"/>
      <c r="D814" s="123"/>
      <c r="E814" s="110"/>
      <c r="F814" s="71"/>
      <c r="G814" s="71"/>
      <c r="H814" s="71"/>
      <c r="I814" s="146"/>
      <c r="J814" s="142"/>
      <c r="K814" s="142"/>
      <c r="L814" s="142"/>
      <c r="M814" s="142"/>
      <c r="N814" s="142"/>
      <c r="O814" s="142"/>
      <c r="P814" s="142"/>
      <c r="Q814" s="142"/>
      <c r="R814" s="142"/>
      <c r="S814" s="142"/>
      <c r="T814" s="142"/>
      <c r="U814" s="142"/>
      <c r="V814" s="142"/>
      <c r="W814" s="142"/>
      <c r="X814" s="142"/>
      <c r="Y814" s="142"/>
      <c r="Z814" s="142"/>
      <c r="AA814" s="142"/>
      <c r="AB814" s="142"/>
      <c r="AC814" s="142"/>
      <c r="AD814" s="142"/>
      <c r="AE814" s="142"/>
      <c r="AF814" s="142"/>
      <c r="AG814" s="142"/>
      <c r="AH814" s="142"/>
      <c r="AI814" s="118"/>
      <c r="AJ814" s="118"/>
      <c r="AK814" s="118"/>
      <c r="AL814" s="118"/>
      <c r="AM814" s="118"/>
      <c r="AN814" s="118"/>
      <c r="AO814" s="118"/>
      <c r="AP814" s="118"/>
      <c r="AQ814" s="118"/>
      <c r="AR814" s="118"/>
      <c r="AS814" s="118"/>
      <c r="AT814" s="118"/>
      <c r="AU814" s="118"/>
      <c r="AV814" s="71"/>
      <c r="AW814" s="71"/>
      <c r="AX814" s="71"/>
      <c r="AY814" s="71"/>
      <c r="AZ814" s="71"/>
      <c r="BA814" s="71"/>
      <c r="BB814" s="71"/>
      <c r="BC814" s="111"/>
      <c r="BD814" s="109"/>
      <c r="BE814" s="123"/>
      <c r="BF814" s="112"/>
      <c r="BG814" s="71"/>
      <c r="BH814" s="71"/>
      <c r="BI814" s="113"/>
      <c r="BJ814" s="113"/>
      <c r="BK814" s="107"/>
      <c r="BL814" s="71"/>
      <c r="BM814" s="71"/>
      <c r="BN814" s="71"/>
      <c r="BO814" s="142"/>
      <c r="BP814" s="118"/>
    </row>
    <row r="815" spans="1:68" ht="12.75" customHeight="1">
      <c r="A815" s="114"/>
      <c r="B815" s="109">
        <v>404390</v>
      </c>
      <c r="C815" s="169" t="s">
        <v>819</v>
      </c>
      <c r="D815" s="169" t="s">
        <v>820</v>
      </c>
      <c r="E815" s="110"/>
      <c r="F815" s="89"/>
      <c r="G815" s="89"/>
      <c r="H815" s="89"/>
      <c r="I815" s="116"/>
      <c r="J815" s="117">
        <v>17.278814000000001</v>
      </c>
      <c r="K815" s="117">
        <v>284.237753</v>
      </c>
      <c r="L815" s="117">
        <v>81.531769999999995</v>
      </c>
      <c r="M815" s="117">
        <v>22.731009999999998</v>
      </c>
      <c r="N815" s="117">
        <v>-217.05176299999999</v>
      </c>
      <c r="O815" s="117">
        <v>77.917186000000001</v>
      </c>
      <c r="P815" s="117">
        <v>59.870526999999996</v>
      </c>
      <c r="Q815" s="117">
        <v>63.856327</v>
      </c>
      <c r="R815" s="117">
        <v>358.518621</v>
      </c>
      <c r="S815" s="117">
        <v>474.030101</v>
      </c>
      <c r="T815" s="117">
        <v>351.81077599999998</v>
      </c>
      <c r="U815" s="117">
        <v>121.28699999999999</v>
      </c>
      <c r="V815" s="117">
        <v>-7.0579999999999998</v>
      </c>
      <c r="W815" s="117">
        <v>28.700999999999997</v>
      </c>
      <c r="X815" s="117">
        <v>658.82100000000003</v>
      </c>
      <c r="Y815" s="117">
        <v>-544.976</v>
      </c>
      <c r="Z815" s="117">
        <v>152.57899999999998</v>
      </c>
      <c r="AA815" s="117">
        <v>-42.741999999999997</v>
      </c>
      <c r="AB815" s="117">
        <v>133.946</v>
      </c>
      <c r="AC815" s="117">
        <v>344.81899999999996</v>
      </c>
      <c r="AD815" s="117">
        <v>600.83499999999992</v>
      </c>
      <c r="AE815" s="117">
        <v>-259.98599999999999</v>
      </c>
      <c r="AF815" s="117">
        <v>1047.0409999999999</v>
      </c>
      <c r="AG815" s="117">
        <v>231.768</v>
      </c>
      <c r="AH815" s="117">
        <v>924.70699999999999</v>
      </c>
      <c r="AI815" s="117">
        <v>1623.4594646496448</v>
      </c>
      <c r="AJ815" s="117">
        <v>3131.5034460908159</v>
      </c>
      <c r="AK815" s="117">
        <v>5730.3766123043188</v>
      </c>
      <c r="AL815" s="117">
        <v>10031.498292388313</v>
      </c>
      <c r="AM815" s="117">
        <v>17007.04823673284</v>
      </c>
      <c r="AN815" s="117">
        <v>28193.837899219172</v>
      </c>
      <c r="AO815" s="117">
        <v>46014.549310146132</v>
      </c>
      <c r="AP815" s="117">
        <v>74283.149668725178</v>
      </c>
      <c r="AQ815" s="117">
        <v>118999.53585860012</v>
      </c>
      <c r="AR815" s="117">
        <v>189598.53253056697</v>
      </c>
      <c r="AS815" s="117">
        <v>300912.73451268894</v>
      </c>
      <c r="AT815" s="107"/>
      <c r="AU815" s="107"/>
      <c r="AV815" s="89"/>
      <c r="AW815" s="89"/>
      <c r="AX815" s="89"/>
      <c r="AY815" s="89"/>
      <c r="AZ815" s="89"/>
      <c r="BA815" s="89"/>
      <c r="BB815" s="89"/>
      <c r="BC815" s="166"/>
      <c r="BD815" s="109">
        <v>404390</v>
      </c>
      <c r="BE815" s="169" t="s">
        <v>819</v>
      </c>
      <c r="BF815" s="147">
        <v>-1015.5143763337651</v>
      </c>
      <c r="BG815" s="146">
        <v>-1015.5143763337639</v>
      </c>
      <c r="BH815" s="146">
        <v>-1015.5143763337639</v>
      </c>
      <c r="BI815" s="148">
        <v>4670.0025936509383</v>
      </c>
      <c r="BJ815" s="148">
        <v>1623.4594646496448</v>
      </c>
      <c r="BK815" s="117"/>
      <c r="BL815" s="89"/>
      <c r="BM815" s="89"/>
      <c r="BN815" s="89"/>
      <c r="BO815" s="117"/>
      <c r="BP815" s="117"/>
    </row>
    <row r="816" spans="1:68" ht="12.75" customHeight="1">
      <c r="A816" s="108"/>
      <c r="B816" s="149">
        <v>404400</v>
      </c>
      <c r="C816" s="123" t="s">
        <v>821</v>
      </c>
      <c r="D816" s="123" t="s">
        <v>822</v>
      </c>
      <c r="E816" s="110"/>
      <c r="F816" s="71"/>
      <c r="G816" s="71"/>
      <c r="H816" s="71"/>
      <c r="I816" s="146"/>
      <c r="J816" s="142">
        <v>160.932053</v>
      </c>
      <c r="K816" s="142">
        <v>178.21086699999998</v>
      </c>
      <c r="L816" s="142">
        <v>462.448621</v>
      </c>
      <c r="M816" s="142">
        <v>543.98039099999994</v>
      </c>
      <c r="N816" s="142">
        <v>566.71140100000002</v>
      </c>
      <c r="O816" s="142">
        <v>349.65963799999997</v>
      </c>
      <c r="P816" s="142">
        <v>427.57682399999999</v>
      </c>
      <c r="Q816" s="142">
        <v>487.44735099999997</v>
      </c>
      <c r="R816" s="142">
        <v>551.30367799999999</v>
      </c>
      <c r="S816" s="142">
        <v>909.82229799999993</v>
      </c>
      <c r="T816" s="142">
        <v>1383.8523989999999</v>
      </c>
      <c r="U816" s="142">
        <v>1740.6299999999999</v>
      </c>
      <c r="V816" s="142">
        <v>1861.9169999999999</v>
      </c>
      <c r="W816" s="142">
        <v>1854.8589999999999</v>
      </c>
      <c r="X816" s="142">
        <v>1883.56</v>
      </c>
      <c r="Y816" s="142">
        <v>2542.3809999999999</v>
      </c>
      <c r="Z816" s="142">
        <v>1997.405</v>
      </c>
      <c r="AA816" s="142">
        <v>2149.9839999999999</v>
      </c>
      <c r="AB816" s="142">
        <v>2107.2419999999997</v>
      </c>
      <c r="AC816" s="142">
        <v>2241.1880000000001</v>
      </c>
      <c r="AD816" s="142">
        <v>2586.0070000000001</v>
      </c>
      <c r="AE816" s="142">
        <v>3186.8419999999996</v>
      </c>
      <c r="AF816" s="142">
        <v>2926.8559999999998</v>
      </c>
      <c r="AG816" s="142">
        <v>3973.8969999999999</v>
      </c>
      <c r="AH816" s="142">
        <v>4205.665</v>
      </c>
      <c r="AI816" s="142">
        <v>5130.3719999999994</v>
      </c>
      <c r="AJ816" s="142">
        <v>6753.8314646496437</v>
      </c>
      <c r="AK816" s="142">
        <v>9885.3349107404592</v>
      </c>
      <c r="AL816" s="142">
        <v>15615.711523044778</v>
      </c>
      <c r="AM816" s="142">
        <v>25647.209815433089</v>
      </c>
      <c r="AN816" s="142">
        <v>42654.258052165926</v>
      </c>
      <c r="AO816" s="142">
        <v>70848.095951385098</v>
      </c>
      <c r="AP816" s="142">
        <v>116862.64526153123</v>
      </c>
      <c r="AQ816" s="142">
        <v>191145.79493025641</v>
      </c>
      <c r="AR816" s="142">
        <v>310145.33078885655</v>
      </c>
      <c r="AS816" s="142">
        <v>499743.86331942352</v>
      </c>
      <c r="AT816" s="118"/>
      <c r="AU816" s="118"/>
      <c r="AV816" s="71"/>
      <c r="AW816" s="71"/>
      <c r="AX816" s="71"/>
      <c r="AY816" s="71"/>
      <c r="AZ816" s="71"/>
      <c r="BA816" s="71"/>
      <c r="BB816" s="71"/>
      <c r="BC816" s="111"/>
      <c r="BD816" s="149">
        <v>404400</v>
      </c>
      <c r="BE816" s="207"/>
      <c r="BF816" s="146"/>
      <c r="BG816" s="146"/>
      <c r="BH816" s="146"/>
      <c r="BI816" s="146"/>
      <c r="BJ816" s="262"/>
      <c r="BK816" s="117"/>
      <c r="BL816" s="71"/>
      <c r="BM816" s="71"/>
      <c r="BN816" s="71"/>
      <c r="BO816" s="142"/>
      <c r="BP816" s="142"/>
    </row>
    <row r="817" spans="1:68" ht="12.75" customHeight="1">
      <c r="A817" s="108"/>
      <c r="B817" s="149">
        <v>404410</v>
      </c>
      <c r="C817" s="123" t="s">
        <v>823</v>
      </c>
      <c r="D817" s="123" t="s">
        <v>824</v>
      </c>
      <c r="E817" s="110"/>
      <c r="F817" s="71"/>
      <c r="G817" s="71"/>
      <c r="H817" s="71"/>
      <c r="I817" s="146"/>
      <c r="J817" s="142">
        <v>178.21086699999998</v>
      </c>
      <c r="K817" s="142">
        <v>462.448621</v>
      </c>
      <c r="L817" s="142">
        <v>543.98039099999994</v>
      </c>
      <c r="M817" s="142">
        <v>566.71140100000002</v>
      </c>
      <c r="N817" s="142">
        <v>349.65963799999997</v>
      </c>
      <c r="O817" s="142">
        <v>427.57682399999999</v>
      </c>
      <c r="P817" s="142">
        <v>487.44735099999997</v>
      </c>
      <c r="Q817" s="142">
        <v>551.30367799999999</v>
      </c>
      <c r="R817" s="142">
        <v>909.82229799999993</v>
      </c>
      <c r="S817" s="142">
        <v>1383.8523989999999</v>
      </c>
      <c r="T817" s="142">
        <v>1735.6631749999999</v>
      </c>
      <c r="U817" s="142">
        <v>1861.9169999999999</v>
      </c>
      <c r="V817" s="142">
        <v>1854.8589999999999</v>
      </c>
      <c r="W817" s="142">
        <v>1883.56</v>
      </c>
      <c r="X817" s="142">
        <v>2542.3809999999999</v>
      </c>
      <c r="Y817" s="142">
        <v>1997.405</v>
      </c>
      <c r="Z817" s="142">
        <v>2149.9839999999999</v>
      </c>
      <c r="AA817" s="142">
        <v>2107.2419999999997</v>
      </c>
      <c r="AB817" s="142">
        <v>2241.1880000000001</v>
      </c>
      <c r="AC817" s="142">
        <v>2586.0070000000001</v>
      </c>
      <c r="AD817" s="142">
        <v>3186.8419999999996</v>
      </c>
      <c r="AE817" s="142">
        <v>2926.8559999999998</v>
      </c>
      <c r="AF817" s="142">
        <v>3973.8969999999999</v>
      </c>
      <c r="AG817" s="142">
        <v>4205.665</v>
      </c>
      <c r="AH817" s="142">
        <v>5130.3719999999994</v>
      </c>
      <c r="AI817" s="142">
        <v>6753.8314646496437</v>
      </c>
      <c r="AJ817" s="142">
        <v>9885.3349107404592</v>
      </c>
      <c r="AK817" s="142">
        <v>15615.711523044778</v>
      </c>
      <c r="AL817" s="142">
        <v>25647.209815433089</v>
      </c>
      <c r="AM817" s="142">
        <v>42654.258052165926</v>
      </c>
      <c r="AN817" s="142">
        <v>70848.095951385098</v>
      </c>
      <c r="AO817" s="142">
        <v>116862.64526153123</v>
      </c>
      <c r="AP817" s="142">
        <v>191145.79493025641</v>
      </c>
      <c r="AQ817" s="142">
        <v>310145.33078885655</v>
      </c>
      <c r="AR817" s="142">
        <v>499743.86331942352</v>
      </c>
      <c r="AS817" s="142">
        <v>800656.59783211246</v>
      </c>
      <c r="AT817" s="118"/>
      <c r="AU817" s="118"/>
      <c r="AV817" s="71"/>
      <c r="AW817" s="71"/>
      <c r="AX817" s="71"/>
      <c r="AY817" s="71"/>
      <c r="AZ817" s="71"/>
      <c r="BA817" s="71"/>
      <c r="BB817" s="71"/>
      <c r="BC817" s="71"/>
      <c r="BD817" s="31">
        <v>404410</v>
      </c>
      <c r="BE817" s="155"/>
      <c r="BF817" s="146"/>
      <c r="BG817" s="146"/>
      <c r="BH817" s="146"/>
      <c r="BI817" s="146"/>
      <c r="BJ817" s="146"/>
      <c r="BK817" s="117"/>
      <c r="BL817" s="71"/>
      <c r="BM817" s="71"/>
      <c r="BN817" s="71"/>
      <c r="BO817" s="142"/>
      <c r="BP817" s="142"/>
    </row>
    <row r="818" spans="1:68" ht="12.75" customHeight="1">
      <c r="A818" s="108"/>
      <c r="B818" s="109"/>
      <c r="C818" s="123"/>
      <c r="D818" s="123"/>
      <c r="E818" s="110"/>
      <c r="F818" s="71"/>
      <c r="G818" s="71"/>
      <c r="H818" s="71"/>
      <c r="I818" s="156"/>
      <c r="J818" s="157"/>
      <c r="K818" s="157"/>
      <c r="L818" s="157"/>
      <c r="M818" s="157"/>
      <c r="N818" s="157"/>
      <c r="O818" s="157"/>
      <c r="P818" s="157"/>
      <c r="Q818" s="157"/>
      <c r="R818" s="157"/>
      <c r="S818" s="157"/>
      <c r="T818" s="157"/>
      <c r="U818" s="157"/>
      <c r="V818" s="157"/>
      <c r="W818" s="157"/>
      <c r="X818" s="157"/>
      <c r="Y818" s="157"/>
      <c r="Z818" s="157"/>
      <c r="AA818" s="157"/>
      <c r="AB818" s="157"/>
      <c r="AC818" s="157"/>
      <c r="AD818" s="157"/>
      <c r="AE818" s="157"/>
      <c r="AF818" s="157"/>
      <c r="AG818" s="157"/>
      <c r="AH818" s="157"/>
      <c r="AI818" s="118"/>
      <c r="AJ818" s="118"/>
      <c r="AK818" s="118"/>
      <c r="AL818" s="118"/>
      <c r="AM818" s="118"/>
      <c r="AN818" s="118"/>
      <c r="AO818" s="118"/>
      <c r="AP818" s="118"/>
      <c r="AQ818" s="118"/>
      <c r="AR818" s="118"/>
      <c r="AS818" s="118"/>
      <c r="AT818" s="118"/>
      <c r="AU818" s="118"/>
      <c r="AV818" s="71"/>
      <c r="AW818" s="71"/>
      <c r="AX818" s="71"/>
      <c r="AY818" s="71"/>
      <c r="AZ818" s="71"/>
      <c r="BA818" s="71"/>
      <c r="BB818" s="71"/>
      <c r="BC818" s="71"/>
      <c r="BD818" s="2"/>
      <c r="BE818" s="155"/>
      <c r="BF818" s="71"/>
      <c r="BG818" s="71"/>
      <c r="BH818" s="71"/>
      <c r="BI818" s="71"/>
      <c r="BJ818" s="71"/>
      <c r="BK818" s="107"/>
      <c r="BL818" s="71"/>
      <c r="BM818" s="71"/>
      <c r="BN818" s="71"/>
      <c r="BO818" s="157"/>
      <c r="BP818" s="118"/>
    </row>
    <row r="819" spans="1:68" ht="12.75" customHeight="1">
      <c r="A819" s="108"/>
      <c r="B819" s="109"/>
      <c r="C819" s="123"/>
      <c r="D819" s="123"/>
      <c r="E819" s="110"/>
      <c r="F819" s="71"/>
      <c r="G819" s="71"/>
      <c r="H819" s="71"/>
      <c r="I819" s="156"/>
      <c r="J819" s="157"/>
      <c r="K819" s="157"/>
      <c r="L819" s="157"/>
      <c r="M819" s="157"/>
      <c r="N819" s="157"/>
      <c r="O819" s="157"/>
      <c r="P819" s="157"/>
      <c r="Q819" s="157"/>
      <c r="R819" s="157"/>
      <c r="S819" s="157"/>
      <c r="T819" s="157"/>
      <c r="U819" s="157"/>
      <c r="V819" s="157"/>
      <c r="W819" s="157"/>
      <c r="X819" s="157"/>
      <c r="Y819" s="157"/>
      <c r="Z819" s="157"/>
      <c r="AA819" s="157"/>
      <c r="AB819" s="157"/>
      <c r="AC819" s="157"/>
      <c r="AD819" s="157"/>
      <c r="AE819" s="157"/>
      <c r="AF819" s="157"/>
      <c r="AG819" s="157"/>
      <c r="AH819" s="157"/>
      <c r="AI819" s="118"/>
      <c r="AJ819" s="118"/>
      <c r="AK819" s="118"/>
      <c r="AL819" s="118"/>
      <c r="AM819" s="118"/>
      <c r="AN819" s="118"/>
      <c r="AO819" s="118"/>
      <c r="AP819" s="118"/>
      <c r="AQ819" s="118"/>
      <c r="AR819" s="118"/>
      <c r="AS819" s="118"/>
      <c r="AT819" s="118"/>
      <c r="AU819" s="118"/>
      <c r="AV819" s="71"/>
      <c r="AW819" s="71"/>
      <c r="AX819" s="71"/>
      <c r="AY819" s="71"/>
      <c r="AZ819" s="71"/>
      <c r="BA819" s="71"/>
      <c r="BB819" s="71"/>
      <c r="BC819" s="71"/>
      <c r="BD819" s="2"/>
      <c r="BE819" s="155"/>
      <c r="BF819" s="71"/>
      <c r="BG819" s="71"/>
      <c r="BH819" s="71"/>
      <c r="BI819" s="71"/>
      <c r="BJ819" s="71"/>
      <c r="BK819" s="107"/>
      <c r="BL819" s="71"/>
      <c r="BM819" s="71"/>
      <c r="BN819" s="71"/>
      <c r="BO819" s="157"/>
      <c r="BP819" s="118"/>
    </row>
    <row r="820" spans="1:68" ht="10.5" hidden="1" customHeight="1">
      <c r="A820" s="108"/>
      <c r="B820" s="109"/>
      <c r="C820" s="123"/>
      <c r="D820" s="123"/>
      <c r="E820" s="110"/>
      <c r="F820" s="71"/>
      <c r="G820" s="71"/>
      <c r="H820" s="71"/>
      <c r="I820" s="156"/>
      <c r="J820" s="157"/>
      <c r="K820" s="157"/>
      <c r="L820" s="157"/>
      <c r="M820" s="157"/>
      <c r="N820" s="157"/>
      <c r="O820" s="157"/>
      <c r="P820" s="157"/>
      <c r="Q820" s="157"/>
      <c r="R820" s="157"/>
      <c r="S820" s="157"/>
      <c r="T820" s="157"/>
      <c r="U820" s="157"/>
      <c r="V820" s="157"/>
      <c r="W820" s="157"/>
      <c r="X820" s="157"/>
      <c r="Y820" s="157"/>
      <c r="Z820" s="157"/>
      <c r="AA820" s="157"/>
      <c r="AB820" s="157"/>
      <c r="AC820" s="157"/>
      <c r="AD820" s="157"/>
      <c r="AE820" s="157"/>
      <c r="AF820" s="157"/>
      <c r="AG820" s="157"/>
      <c r="AH820" s="157"/>
      <c r="AI820" s="118"/>
      <c r="AJ820" s="118"/>
      <c r="AK820" s="118"/>
      <c r="AL820" s="118"/>
      <c r="AM820" s="118"/>
      <c r="AN820" s="118"/>
      <c r="AO820" s="118"/>
      <c r="AP820" s="118"/>
      <c r="AQ820" s="118"/>
      <c r="AR820" s="118"/>
      <c r="AS820" s="118"/>
      <c r="AT820" s="118"/>
      <c r="AU820" s="118"/>
      <c r="AV820" s="71"/>
      <c r="AW820" s="71"/>
      <c r="AX820" s="71"/>
      <c r="AY820" s="71"/>
      <c r="AZ820" s="71"/>
      <c r="BA820" s="71"/>
      <c r="BB820" s="71"/>
      <c r="BC820" s="71"/>
      <c r="BD820" s="2"/>
      <c r="BE820" s="155"/>
      <c r="BF820" s="112"/>
      <c r="BG820" s="71"/>
      <c r="BH820" s="71"/>
      <c r="BI820" s="113"/>
      <c r="BJ820" s="113"/>
      <c r="BK820" s="107"/>
      <c r="BL820" s="71"/>
      <c r="BM820" s="71"/>
      <c r="BN820" s="71"/>
      <c r="BO820" s="157"/>
      <c r="BP820" s="118"/>
    </row>
    <row r="821" spans="1:68" ht="10.5" hidden="1" customHeight="1">
      <c r="A821" s="108"/>
      <c r="B821" s="109"/>
      <c r="C821" s="123"/>
      <c r="D821" s="123"/>
      <c r="E821" s="110"/>
      <c r="F821" s="71"/>
      <c r="G821" s="71"/>
      <c r="H821" s="71"/>
      <c r="I821" s="156"/>
      <c r="J821" s="157"/>
      <c r="K821" s="157"/>
      <c r="L821" s="157"/>
      <c r="M821" s="157"/>
      <c r="N821" s="157"/>
      <c r="O821" s="157"/>
      <c r="P821" s="157"/>
      <c r="Q821" s="157"/>
      <c r="R821" s="157"/>
      <c r="S821" s="157"/>
      <c r="T821" s="157"/>
      <c r="U821" s="157"/>
      <c r="V821" s="157"/>
      <c r="W821" s="157"/>
      <c r="X821" s="157"/>
      <c r="Y821" s="157"/>
      <c r="Z821" s="157"/>
      <c r="AA821" s="157"/>
      <c r="AB821" s="157"/>
      <c r="AC821" s="157"/>
      <c r="AD821" s="157"/>
      <c r="AE821" s="157"/>
      <c r="AF821" s="157"/>
      <c r="AG821" s="157"/>
      <c r="AH821" s="157"/>
      <c r="AI821" s="118"/>
      <c r="AJ821" s="118"/>
      <c r="AK821" s="118"/>
      <c r="AL821" s="118"/>
      <c r="AM821" s="118"/>
      <c r="AN821" s="118"/>
      <c r="AO821" s="118"/>
      <c r="AP821" s="118"/>
      <c r="AQ821" s="118"/>
      <c r="AR821" s="118"/>
      <c r="AS821" s="118"/>
      <c r="AT821" s="118"/>
      <c r="AU821" s="118"/>
      <c r="AV821" s="71"/>
      <c r="AW821" s="71"/>
      <c r="AX821" s="71"/>
      <c r="AY821" s="71"/>
      <c r="AZ821" s="71"/>
      <c r="BA821" s="71"/>
      <c r="BB821" s="71"/>
      <c r="BC821" s="71"/>
      <c r="BD821" s="2"/>
      <c r="BE821" s="155"/>
      <c r="BF821" s="112"/>
      <c r="BG821" s="71"/>
      <c r="BH821" s="71"/>
      <c r="BI821" s="113"/>
      <c r="BJ821" s="113"/>
      <c r="BK821" s="107"/>
      <c r="BL821" s="71"/>
      <c r="BM821" s="71"/>
      <c r="BN821" s="71"/>
      <c r="BO821" s="157"/>
      <c r="BP821" s="118"/>
    </row>
    <row r="822" spans="1:68" ht="10.5" hidden="1" customHeight="1">
      <c r="A822" s="108"/>
      <c r="B822" s="109"/>
      <c r="C822" s="123"/>
      <c r="D822" s="123"/>
      <c r="E822" s="110"/>
      <c r="F822" s="71"/>
      <c r="G822" s="71"/>
      <c r="H822" s="71"/>
      <c r="I822" s="156"/>
      <c r="J822" s="157"/>
      <c r="K822" s="157"/>
      <c r="L822" s="157"/>
      <c r="M822" s="157"/>
      <c r="N822" s="157"/>
      <c r="O822" s="157"/>
      <c r="P822" s="157"/>
      <c r="Q822" s="157"/>
      <c r="R822" s="157"/>
      <c r="S822" s="157"/>
      <c r="T822" s="157"/>
      <c r="U822" s="157"/>
      <c r="V822" s="157"/>
      <c r="W822" s="157"/>
      <c r="X822" s="157"/>
      <c r="Y822" s="157"/>
      <c r="Z822" s="157"/>
      <c r="AA822" s="157"/>
      <c r="AB822" s="157"/>
      <c r="AC822" s="157"/>
      <c r="AD822" s="157"/>
      <c r="AE822" s="157"/>
      <c r="AF822" s="157"/>
      <c r="AG822" s="157"/>
      <c r="AH822" s="157"/>
      <c r="AI822" s="118"/>
      <c r="AJ822" s="118"/>
      <c r="AK822" s="118"/>
      <c r="AL822" s="118"/>
      <c r="AM822" s="118"/>
      <c r="AN822" s="118"/>
      <c r="AO822" s="118"/>
      <c r="AP822" s="118"/>
      <c r="AQ822" s="118"/>
      <c r="AR822" s="118"/>
      <c r="AS822" s="118"/>
      <c r="AT822" s="118"/>
      <c r="AU822" s="118"/>
      <c r="AV822" s="71"/>
      <c r="AW822" s="71"/>
      <c r="AX822" s="71"/>
      <c r="AY822" s="71"/>
      <c r="AZ822" s="71"/>
      <c r="BA822" s="71"/>
      <c r="BB822" s="71"/>
      <c r="BC822" s="71"/>
      <c r="BD822" s="2"/>
      <c r="BE822" s="155"/>
      <c r="BF822" s="112"/>
      <c r="BG822" s="71"/>
      <c r="BH822" s="71"/>
      <c r="BI822" s="113"/>
      <c r="BJ822" s="113"/>
      <c r="BK822" s="107"/>
      <c r="BL822" s="71"/>
      <c r="BM822" s="71"/>
      <c r="BN822" s="71"/>
      <c r="BO822" s="157"/>
      <c r="BP822" s="118"/>
    </row>
    <row r="823" spans="1:68" ht="10.5" hidden="1" customHeight="1">
      <c r="A823" s="108"/>
      <c r="B823" s="109"/>
      <c r="C823" s="123"/>
      <c r="D823" s="123"/>
      <c r="E823" s="110"/>
      <c r="F823" s="71"/>
      <c r="G823" s="71"/>
      <c r="H823" s="71"/>
      <c r="I823" s="156"/>
      <c r="J823" s="157"/>
      <c r="K823" s="157"/>
      <c r="L823" s="157"/>
      <c r="M823" s="157"/>
      <c r="N823" s="157"/>
      <c r="O823" s="157"/>
      <c r="P823" s="157"/>
      <c r="Q823" s="157"/>
      <c r="R823" s="157"/>
      <c r="S823" s="157"/>
      <c r="T823" s="157"/>
      <c r="U823" s="157"/>
      <c r="V823" s="157"/>
      <c r="W823" s="157"/>
      <c r="X823" s="157"/>
      <c r="Y823" s="157"/>
      <c r="Z823" s="157"/>
      <c r="AA823" s="157"/>
      <c r="AB823" s="157"/>
      <c r="AC823" s="157"/>
      <c r="AD823" s="157"/>
      <c r="AE823" s="157"/>
      <c r="AF823" s="157"/>
      <c r="AG823" s="157"/>
      <c r="AH823" s="157"/>
      <c r="AI823" s="118"/>
      <c r="AJ823" s="118"/>
      <c r="AK823" s="118"/>
      <c r="AL823" s="118"/>
      <c r="AM823" s="118"/>
      <c r="AN823" s="118"/>
      <c r="AO823" s="118"/>
      <c r="AP823" s="118"/>
      <c r="AQ823" s="118"/>
      <c r="AR823" s="118"/>
      <c r="AS823" s="118"/>
      <c r="AT823" s="118"/>
      <c r="AU823" s="118"/>
      <c r="AV823" s="71"/>
      <c r="AW823" s="71"/>
      <c r="AX823" s="71"/>
      <c r="AY823" s="71"/>
      <c r="AZ823" s="71"/>
      <c r="BA823" s="71"/>
      <c r="BB823" s="71"/>
      <c r="BC823" s="71"/>
      <c r="BD823" s="2"/>
      <c r="BE823" s="155"/>
      <c r="BF823" s="112"/>
      <c r="BG823" s="71"/>
      <c r="BH823" s="71"/>
      <c r="BI823" s="113"/>
      <c r="BJ823" s="113"/>
      <c r="BK823" s="107"/>
      <c r="BL823" s="71"/>
      <c r="BM823" s="71"/>
      <c r="BN823" s="71"/>
      <c r="BO823" s="157"/>
      <c r="BP823" s="118"/>
    </row>
    <row r="824" spans="1:68" ht="10.5" hidden="1" customHeight="1">
      <c r="A824" s="108"/>
      <c r="B824" s="109"/>
      <c r="C824" s="123"/>
      <c r="D824" s="123"/>
      <c r="E824" s="110"/>
      <c r="F824" s="71"/>
      <c r="G824" s="71"/>
      <c r="H824" s="71"/>
      <c r="I824" s="156"/>
      <c r="J824" s="157"/>
      <c r="K824" s="157"/>
      <c r="L824" s="157"/>
      <c r="M824" s="157"/>
      <c r="N824" s="157"/>
      <c r="O824" s="157"/>
      <c r="P824" s="157"/>
      <c r="Q824" s="157"/>
      <c r="R824" s="157"/>
      <c r="S824" s="157"/>
      <c r="T824" s="157"/>
      <c r="U824" s="157"/>
      <c r="V824" s="157"/>
      <c r="W824" s="157"/>
      <c r="X824" s="157"/>
      <c r="Y824" s="157"/>
      <c r="Z824" s="157"/>
      <c r="AA824" s="157"/>
      <c r="AB824" s="157"/>
      <c r="AC824" s="157"/>
      <c r="AD824" s="157"/>
      <c r="AE824" s="157"/>
      <c r="AF824" s="157"/>
      <c r="AG824" s="157"/>
      <c r="AH824" s="157"/>
      <c r="AI824" s="118"/>
      <c r="AJ824" s="118"/>
      <c r="AK824" s="118"/>
      <c r="AL824" s="118"/>
      <c r="AM824" s="118"/>
      <c r="AN824" s="118"/>
      <c r="AO824" s="118"/>
      <c r="AP824" s="118"/>
      <c r="AQ824" s="118"/>
      <c r="AR824" s="118"/>
      <c r="AS824" s="118"/>
      <c r="AT824" s="118"/>
      <c r="AU824" s="118"/>
      <c r="AV824" s="71"/>
      <c r="AW824" s="71"/>
      <c r="AX824" s="71"/>
      <c r="AY824" s="71"/>
      <c r="AZ824" s="71"/>
      <c r="BA824" s="71"/>
      <c r="BB824" s="71"/>
      <c r="BC824" s="71"/>
      <c r="BD824" s="2"/>
      <c r="BE824" s="155"/>
      <c r="BF824" s="112"/>
      <c r="BG824" s="71"/>
      <c r="BH824" s="71"/>
      <c r="BI824" s="113"/>
      <c r="BJ824" s="113"/>
      <c r="BK824" s="107"/>
      <c r="BL824" s="71"/>
      <c r="BM824" s="71"/>
      <c r="BN824" s="71"/>
      <c r="BO824" s="157"/>
      <c r="BP824" s="118"/>
    </row>
    <row r="825" spans="1:68" ht="10.5" hidden="1" customHeight="1">
      <c r="A825" s="108"/>
      <c r="B825" s="109"/>
      <c r="C825" s="123"/>
      <c r="D825" s="123"/>
      <c r="E825" s="110"/>
      <c r="F825" s="71"/>
      <c r="G825" s="71"/>
      <c r="H825" s="71"/>
      <c r="I825" s="156"/>
      <c r="J825" s="157"/>
      <c r="K825" s="157"/>
      <c r="L825" s="157"/>
      <c r="M825" s="157"/>
      <c r="N825" s="157"/>
      <c r="O825" s="157"/>
      <c r="P825" s="157"/>
      <c r="Q825" s="157"/>
      <c r="R825" s="157"/>
      <c r="S825" s="157"/>
      <c r="T825" s="157"/>
      <c r="U825" s="157"/>
      <c r="V825" s="157"/>
      <c r="W825" s="157"/>
      <c r="X825" s="157"/>
      <c r="Y825" s="157"/>
      <c r="Z825" s="157"/>
      <c r="AA825" s="157"/>
      <c r="AB825" s="157"/>
      <c r="AC825" s="157"/>
      <c r="AD825" s="157"/>
      <c r="AE825" s="157"/>
      <c r="AF825" s="157"/>
      <c r="AG825" s="157"/>
      <c r="AH825" s="157"/>
      <c r="AI825" s="118"/>
      <c r="AJ825" s="118"/>
      <c r="AK825" s="118"/>
      <c r="AL825" s="118"/>
      <c r="AM825" s="118"/>
      <c r="AN825" s="118"/>
      <c r="AO825" s="118"/>
      <c r="AP825" s="118"/>
      <c r="AQ825" s="118"/>
      <c r="AR825" s="118"/>
      <c r="AS825" s="118"/>
      <c r="AT825" s="118"/>
      <c r="AU825" s="118"/>
      <c r="AV825" s="71"/>
      <c r="AW825" s="71"/>
      <c r="AX825" s="71"/>
      <c r="AY825" s="71"/>
      <c r="AZ825" s="71"/>
      <c r="BA825" s="71"/>
      <c r="BB825" s="71"/>
      <c r="BC825" s="71"/>
      <c r="BD825" s="2"/>
      <c r="BE825" s="155"/>
      <c r="BF825" s="112"/>
      <c r="BG825" s="71"/>
      <c r="BH825" s="71"/>
      <c r="BI825" s="113"/>
      <c r="BJ825" s="113"/>
      <c r="BK825" s="107"/>
      <c r="BL825" s="71"/>
      <c r="BM825" s="71"/>
      <c r="BN825" s="71"/>
      <c r="BO825" s="157"/>
      <c r="BP825" s="118"/>
    </row>
    <row r="826" spans="1:68" ht="10.5" hidden="1" customHeight="1">
      <c r="A826" s="108"/>
      <c r="B826" s="109"/>
      <c r="C826" s="108"/>
      <c r="D826" s="108"/>
      <c r="E826" s="110"/>
      <c r="F826" s="71"/>
      <c r="G826" s="71"/>
      <c r="H826" s="71"/>
      <c r="I826" s="71"/>
      <c r="J826" s="118"/>
      <c r="K826" s="118"/>
      <c r="L826" s="118"/>
      <c r="M826" s="118"/>
      <c r="N826" s="118"/>
      <c r="O826" s="118"/>
      <c r="P826" s="118"/>
      <c r="Q826" s="118"/>
      <c r="R826" s="118"/>
      <c r="S826" s="118"/>
      <c r="T826" s="118"/>
      <c r="U826" s="118"/>
      <c r="V826" s="118"/>
      <c r="W826" s="118"/>
      <c r="X826" s="118"/>
      <c r="Y826" s="118"/>
      <c r="Z826" s="118"/>
      <c r="AA826" s="118"/>
      <c r="AB826" s="118"/>
      <c r="AC826" s="118"/>
      <c r="AD826" s="118"/>
      <c r="AE826" s="118"/>
      <c r="AF826" s="118"/>
      <c r="AG826" s="118"/>
      <c r="AH826" s="118"/>
      <c r="AI826" s="118"/>
      <c r="AJ826" s="118"/>
      <c r="AK826" s="118"/>
      <c r="AL826" s="118"/>
      <c r="AM826" s="118"/>
      <c r="AN826" s="118"/>
      <c r="AO826" s="118"/>
      <c r="AP826" s="118"/>
      <c r="AQ826" s="118"/>
      <c r="AR826" s="118"/>
      <c r="AS826" s="118"/>
      <c r="AT826" s="118"/>
      <c r="AU826" s="118"/>
      <c r="AV826" s="71"/>
      <c r="AW826" s="71"/>
      <c r="AX826" s="71"/>
      <c r="AY826" s="71"/>
      <c r="AZ826" s="71"/>
      <c r="BA826" s="71"/>
      <c r="BB826" s="71"/>
      <c r="BC826" s="71"/>
      <c r="BD826" s="2"/>
      <c r="BE826" s="71"/>
      <c r="BF826" s="71"/>
      <c r="BG826" s="71"/>
      <c r="BH826" s="71"/>
      <c r="BI826" s="71"/>
      <c r="BJ826" s="71"/>
      <c r="BK826" s="107"/>
      <c r="BL826" s="71"/>
      <c r="BM826" s="71"/>
      <c r="BN826" s="71"/>
      <c r="BO826" s="118"/>
      <c r="BP826" s="118"/>
    </row>
    <row r="827" spans="1:68" ht="12.75" customHeight="1">
      <c r="A827" s="114"/>
      <c r="B827" s="109"/>
      <c r="C827" s="114" t="s">
        <v>825</v>
      </c>
      <c r="D827" s="114" t="s">
        <v>826</v>
      </c>
      <c r="E827" s="110"/>
      <c r="F827" s="89"/>
      <c r="G827" s="89"/>
      <c r="H827" s="89"/>
      <c r="I827" s="116"/>
      <c r="J827" s="117">
        <v>178.21086699999998</v>
      </c>
      <c r="K827" s="117">
        <v>462.448621</v>
      </c>
      <c r="L827" s="117">
        <v>543.98039099999994</v>
      </c>
      <c r="M827" s="117">
        <v>566.71140100000002</v>
      </c>
      <c r="N827" s="117">
        <v>349.65963799999997</v>
      </c>
      <c r="O827" s="117">
        <v>427.57682399999999</v>
      </c>
      <c r="P827" s="117">
        <v>487.36008999999996</v>
      </c>
      <c r="Q827" s="117">
        <v>551.28149399999995</v>
      </c>
      <c r="R827" s="117">
        <v>909.82229799999993</v>
      </c>
      <c r="S827" s="117">
        <v>1383.832249</v>
      </c>
      <c r="T827" s="117">
        <v>1735.5156059999999</v>
      </c>
      <c r="U827" s="117">
        <v>1861.9169999999999</v>
      </c>
      <c r="V827" s="117">
        <v>1854.8589999999999</v>
      </c>
      <c r="W827" s="117">
        <v>1883.56</v>
      </c>
      <c r="X827" s="117">
        <v>2542.3809999999999</v>
      </c>
      <c r="Y827" s="117">
        <v>1997.405</v>
      </c>
      <c r="Z827" s="117">
        <v>2149.9839999999999</v>
      </c>
      <c r="AA827" s="117">
        <v>2107.2419999999997</v>
      </c>
      <c r="AB827" s="117">
        <v>2241.1880000000001</v>
      </c>
      <c r="AC827" s="117">
        <v>2586.0070000000001</v>
      </c>
      <c r="AD827" s="117">
        <v>3186.8419999999996</v>
      </c>
      <c r="AE827" s="117">
        <v>2926.8559999999998</v>
      </c>
      <c r="AF827" s="117">
        <v>3973.8969999999999</v>
      </c>
      <c r="AG827" s="117">
        <v>4205.665</v>
      </c>
      <c r="AH827" s="117">
        <v>5130.3719999999994</v>
      </c>
      <c r="AI827" s="117">
        <v>0</v>
      </c>
      <c r="AJ827" s="117">
        <v>0</v>
      </c>
      <c r="AK827" s="117">
        <v>0</v>
      </c>
      <c r="AL827" s="117">
        <v>0</v>
      </c>
      <c r="AM827" s="117">
        <v>0</v>
      </c>
      <c r="AN827" s="117">
        <v>0</v>
      </c>
      <c r="AO827" s="117">
        <v>0</v>
      </c>
      <c r="AP827" s="117">
        <v>0</v>
      </c>
      <c r="AQ827" s="117">
        <v>0</v>
      </c>
      <c r="AR827" s="117">
        <v>0</v>
      </c>
      <c r="AS827" s="117">
        <v>0</v>
      </c>
      <c r="AT827" s="107"/>
      <c r="AU827" s="107"/>
      <c r="AV827" s="89"/>
      <c r="AW827" s="89"/>
      <c r="AX827" s="89"/>
      <c r="AY827" s="89"/>
      <c r="AZ827" s="89"/>
      <c r="BA827" s="89"/>
      <c r="BB827" s="89"/>
      <c r="BC827" s="89"/>
      <c r="BD827" s="2"/>
      <c r="BE827" s="89"/>
      <c r="BF827" s="146"/>
      <c r="BG827" s="146"/>
      <c r="BH827" s="146"/>
      <c r="BI827" s="146"/>
      <c r="BJ827" s="146"/>
      <c r="BK827" s="107"/>
      <c r="BL827" s="89"/>
      <c r="BM827" s="89"/>
      <c r="BN827" s="89"/>
      <c r="BO827" s="117"/>
      <c r="BP827" s="117"/>
    </row>
    <row r="828" spans="1:68" ht="12.75" customHeight="1">
      <c r="A828" s="114"/>
      <c r="B828" s="109"/>
      <c r="C828" s="114" t="s">
        <v>827</v>
      </c>
      <c r="D828" s="114" t="s">
        <v>828</v>
      </c>
      <c r="E828" s="110"/>
      <c r="F828" s="89"/>
      <c r="G828" s="89"/>
      <c r="H828" s="89"/>
      <c r="I828" s="116"/>
      <c r="J828" s="117">
        <v>0</v>
      </c>
      <c r="K828" s="117">
        <v>0</v>
      </c>
      <c r="L828" s="117">
        <v>0</v>
      </c>
      <c r="M828" s="117">
        <v>0</v>
      </c>
      <c r="N828" s="117">
        <v>0</v>
      </c>
      <c r="O828" s="117">
        <v>0</v>
      </c>
      <c r="P828" s="117">
        <v>-8.7261000000012245E-2</v>
      </c>
      <c r="Q828" s="117">
        <v>-2.2184000000038395E-2</v>
      </c>
      <c r="R828" s="117">
        <v>0</v>
      </c>
      <c r="S828" s="117">
        <v>-2.014999999983047E-2</v>
      </c>
      <c r="T828" s="117">
        <v>-0.14756899999997586</v>
      </c>
      <c r="U828" s="117">
        <v>0</v>
      </c>
      <c r="V828" s="117">
        <v>0</v>
      </c>
      <c r="W828" s="117">
        <v>0</v>
      </c>
      <c r="X828" s="117">
        <v>0</v>
      </c>
      <c r="Y828" s="117">
        <v>0</v>
      </c>
      <c r="Z828" s="117">
        <v>0</v>
      </c>
      <c r="AA828" s="117">
        <v>0</v>
      </c>
      <c r="AB828" s="117">
        <v>0</v>
      </c>
      <c r="AC828" s="117">
        <v>0</v>
      </c>
      <c r="AD828" s="117">
        <v>0</v>
      </c>
      <c r="AE828" s="117">
        <v>0</v>
      </c>
      <c r="AF828" s="117">
        <v>0</v>
      </c>
      <c r="AG828" s="117">
        <v>0</v>
      </c>
      <c r="AH828" s="117">
        <v>0</v>
      </c>
      <c r="AI828" s="117">
        <v>-6753.8314646496437</v>
      </c>
      <c r="AJ828" s="117">
        <v>-9885.3349107404592</v>
      </c>
      <c r="AK828" s="117">
        <v>-15615.711523044778</v>
      </c>
      <c r="AL828" s="117">
        <v>-25647.209815433089</v>
      </c>
      <c r="AM828" s="117">
        <v>-42654.258052165926</v>
      </c>
      <c r="AN828" s="117">
        <v>-70848.095951385098</v>
      </c>
      <c r="AO828" s="117">
        <v>-116862.64526153123</v>
      </c>
      <c r="AP828" s="117">
        <v>-191145.79493025641</v>
      </c>
      <c r="AQ828" s="117">
        <v>-310145.33078885655</v>
      </c>
      <c r="AR828" s="117">
        <v>-499743.86331942352</v>
      </c>
      <c r="AS828" s="117">
        <v>-800656.59783211246</v>
      </c>
      <c r="AT828" s="107"/>
      <c r="AU828" s="107"/>
      <c r="AV828" s="89"/>
      <c r="AW828" s="89"/>
      <c r="AX828" s="89"/>
      <c r="AY828" s="89"/>
      <c r="AZ828" s="89"/>
      <c r="BA828" s="89"/>
      <c r="BB828" s="89"/>
      <c r="BC828" s="89"/>
      <c r="BD828" s="2"/>
      <c r="BE828" s="89"/>
      <c r="BF828" s="146"/>
      <c r="BG828" s="146"/>
      <c r="BH828" s="146"/>
      <c r="BI828" s="146"/>
      <c r="BJ828" s="146"/>
      <c r="BK828" s="107"/>
      <c r="BL828" s="89"/>
      <c r="BM828" s="89"/>
      <c r="BN828" s="89"/>
      <c r="BO828" s="117"/>
      <c r="BP828" s="117"/>
    </row>
    <row r="829" spans="1:68" ht="12.75" customHeight="1">
      <c r="A829" s="108"/>
      <c r="B829" s="109"/>
      <c r="C829" s="108"/>
      <c r="D829" s="108"/>
      <c r="E829" s="110"/>
      <c r="F829" s="71"/>
      <c r="G829" s="71"/>
      <c r="H829" s="71"/>
      <c r="I829" s="71"/>
      <c r="J829" s="118"/>
      <c r="K829" s="118"/>
      <c r="L829" s="118"/>
      <c r="M829" s="118"/>
      <c r="N829" s="118"/>
      <c r="O829" s="118"/>
      <c r="P829" s="118"/>
      <c r="Q829" s="118"/>
      <c r="R829" s="118"/>
      <c r="S829" s="118"/>
      <c r="T829" s="118"/>
      <c r="U829" s="118"/>
      <c r="V829" s="118"/>
      <c r="W829" s="118"/>
      <c r="X829" s="118"/>
      <c r="Y829" s="118"/>
      <c r="Z829" s="118"/>
      <c r="AA829" s="118"/>
      <c r="AB829" s="118"/>
      <c r="AC829" s="118"/>
      <c r="AD829" s="118"/>
      <c r="AE829" s="118"/>
      <c r="AF829" s="118"/>
      <c r="AG829" s="118"/>
      <c r="AH829" s="118"/>
      <c r="AI829" s="118"/>
      <c r="AJ829" s="118"/>
      <c r="AK829" s="118"/>
      <c r="AL829" s="118"/>
      <c r="AM829" s="118"/>
      <c r="AN829" s="118"/>
      <c r="AO829" s="118"/>
      <c r="AP829" s="118"/>
      <c r="AQ829" s="118"/>
      <c r="AR829" s="118"/>
      <c r="AS829" s="118"/>
      <c r="AT829" s="118"/>
      <c r="AU829" s="118"/>
      <c r="AV829" s="71"/>
      <c r="AW829" s="71"/>
      <c r="AX829" s="71"/>
      <c r="AY829" s="71"/>
      <c r="AZ829" s="71"/>
      <c r="BA829" s="71"/>
      <c r="BB829" s="71"/>
      <c r="BC829" s="71"/>
      <c r="BD829" s="2"/>
      <c r="BE829" s="71"/>
      <c r="BF829" s="71"/>
      <c r="BG829" s="71"/>
      <c r="BH829" s="71"/>
      <c r="BI829" s="71"/>
      <c r="BJ829" s="71"/>
      <c r="BK829" s="107"/>
      <c r="BL829" s="71"/>
      <c r="BM829" s="71"/>
      <c r="BN829" s="71"/>
      <c r="BO829" s="118"/>
      <c r="BP829" s="118"/>
    </row>
    <row r="830" spans="1:68" ht="10.5" hidden="1" customHeight="1">
      <c r="A830" s="71"/>
      <c r="B830" s="2"/>
      <c r="C830" s="71"/>
      <c r="D830" s="71"/>
      <c r="E830" s="72"/>
      <c r="F830" s="71"/>
      <c r="G830" s="71"/>
      <c r="H830" s="71"/>
      <c r="I830" s="71"/>
      <c r="J830" s="118"/>
      <c r="K830" s="118"/>
      <c r="L830" s="118"/>
      <c r="M830" s="118"/>
      <c r="N830" s="118"/>
      <c r="O830" s="118"/>
      <c r="P830" s="118"/>
      <c r="Q830" s="118"/>
      <c r="R830" s="118"/>
      <c r="S830" s="118"/>
      <c r="T830" s="118"/>
      <c r="U830" s="118"/>
      <c r="V830" s="118"/>
      <c r="W830" s="118"/>
      <c r="X830" s="118"/>
      <c r="Y830" s="118"/>
      <c r="Z830" s="118"/>
      <c r="AA830" s="118"/>
      <c r="AB830" s="118"/>
      <c r="AC830" s="118"/>
      <c r="AD830" s="118"/>
      <c r="AE830" s="118"/>
      <c r="AF830" s="118"/>
      <c r="AG830" s="118"/>
      <c r="AH830" s="118"/>
      <c r="AI830" s="118"/>
      <c r="AJ830" s="118"/>
      <c r="AK830" s="118"/>
      <c r="AL830" s="118"/>
      <c r="AM830" s="118"/>
      <c r="AN830" s="118"/>
      <c r="AO830" s="118"/>
      <c r="AP830" s="118"/>
      <c r="AQ830" s="118"/>
      <c r="AR830" s="118"/>
      <c r="AS830" s="118"/>
      <c r="AT830" s="118"/>
      <c r="AU830" s="118"/>
      <c r="AV830" s="71"/>
      <c r="AW830" s="71"/>
      <c r="AX830" s="71"/>
      <c r="AY830" s="71"/>
      <c r="AZ830" s="71"/>
      <c r="BA830" s="71"/>
      <c r="BB830" s="71"/>
      <c r="BC830" s="71"/>
      <c r="BD830" s="2"/>
      <c r="BE830" s="71"/>
      <c r="BF830" s="71"/>
      <c r="BG830" s="71"/>
      <c r="BH830" s="71"/>
      <c r="BI830" s="71"/>
      <c r="BJ830" s="71"/>
      <c r="BK830" s="107"/>
      <c r="BL830" s="71"/>
      <c r="BM830" s="71"/>
      <c r="BN830" s="71"/>
      <c r="BO830" s="118"/>
      <c r="BP830" s="118"/>
    </row>
    <row r="831" spans="1:68" ht="10.5" hidden="1" customHeight="1">
      <c r="A831" s="71"/>
      <c r="B831" s="2"/>
      <c r="C831" s="71"/>
      <c r="D831" s="71"/>
      <c r="E831" s="72"/>
      <c r="F831" s="71"/>
      <c r="G831" s="71"/>
      <c r="H831" s="71"/>
      <c r="I831" s="71"/>
      <c r="J831" s="118"/>
      <c r="K831" s="118"/>
      <c r="L831" s="118"/>
      <c r="M831" s="118"/>
      <c r="N831" s="118"/>
      <c r="O831" s="118"/>
      <c r="P831" s="118"/>
      <c r="Q831" s="118"/>
      <c r="R831" s="118"/>
      <c r="S831" s="118"/>
      <c r="T831" s="118"/>
      <c r="U831" s="118"/>
      <c r="V831" s="118"/>
      <c r="W831" s="118"/>
      <c r="X831" s="118"/>
      <c r="Y831" s="118"/>
      <c r="Z831" s="118"/>
      <c r="AA831" s="118"/>
      <c r="AB831" s="118"/>
      <c r="AC831" s="118"/>
      <c r="AD831" s="118"/>
      <c r="AE831" s="118"/>
      <c r="AF831" s="118"/>
      <c r="AG831" s="118"/>
      <c r="AH831" s="118"/>
      <c r="AI831" s="118"/>
      <c r="AJ831" s="118"/>
      <c r="AK831" s="118"/>
      <c r="AL831" s="118"/>
      <c r="AM831" s="118"/>
      <c r="AN831" s="118"/>
      <c r="AO831" s="118"/>
      <c r="AP831" s="118"/>
      <c r="AQ831" s="118"/>
      <c r="AR831" s="118"/>
      <c r="AS831" s="118"/>
      <c r="AT831" s="118"/>
      <c r="AU831" s="118"/>
      <c r="AV831" s="71"/>
      <c r="AW831" s="71"/>
      <c r="AX831" s="71"/>
      <c r="AY831" s="71"/>
      <c r="AZ831" s="71"/>
      <c r="BA831" s="71"/>
      <c r="BB831" s="71"/>
      <c r="BC831" s="71"/>
      <c r="BD831" s="2"/>
      <c r="BE831" s="71"/>
      <c r="BF831" s="71"/>
      <c r="BG831" s="71"/>
      <c r="BH831" s="71"/>
      <c r="BI831" s="71"/>
      <c r="BJ831" s="71"/>
      <c r="BK831" s="107"/>
      <c r="BL831" s="71"/>
      <c r="BM831" s="71"/>
      <c r="BN831" s="71"/>
      <c r="BO831" s="118"/>
      <c r="BP831" s="118"/>
    </row>
    <row r="832" spans="1:68" ht="10.5" hidden="1" customHeight="1">
      <c r="A832" s="71"/>
      <c r="B832" s="2"/>
      <c r="C832" s="71"/>
      <c r="D832" s="71"/>
      <c r="E832" s="72"/>
      <c r="F832" s="71"/>
      <c r="G832" s="71"/>
      <c r="H832" s="71"/>
      <c r="I832" s="71"/>
      <c r="J832" s="118"/>
      <c r="K832" s="118"/>
      <c r="L832" s="118"/>
      <c r="M832" s="118"/>
      <c r="N832" s="118"/>
      <c r="O832" s="118"/>
      <c r="P832" s="118"/>
      <c r="Q832" s="118"/>
      <c r="R832" s="118"/>
      <c r="S832" s="118"/>
      <c r="T832" s="118"/>
      <c r="U832" s="118"/>
      <c r="V832" s="118"/>
      <c r="W832" s="118"/>
      <c r="X832" s="118"/>
      <c r="Y832" s="118"/>
      <c r="Z832" s="118"/>
      <c r="AA832" s="118"/>
      <c r="AB832" s="118"/>
      <c r="AC832" s="118"/>
      <c r="AD832" s="118"/>
      <c r="AE832" s="118"/>
      <c r="AF832" s="118"/>
      <c r="AG832" s="118"/>
      <c r="AH832" s="118"/>
      <c r="AI832" s="118"/>
      <c r="AJ832" s="118"/>
      <c r="AK832" s="118"/>
      <c r="AL832" s="118"/>
      <c r="AM832" s="118"/>
      <c r="AN832" s="118"/>
      <c r="AO832" s="118"/>
      <c r="AP832" s="118"/>
      <c r="AQ832" s="118"/>
      <c r="AR832" s="118"/>
      <c r="AS832" s="118"/>
      <c r="AT832" s="118"/>
      <c r="AU832" s="118"/>
      <c r="AV832" s="71"/>
      <c r="AW832" s="71"/>
      <c r="AX832" s="71"/>
      <c r="AY832" s="71"/>
      <c r="AZ832" s="71"/>
      <c r="BA832" s="71"/>
      <c r="BB832" s="71"/>
      <c r="BC832" s="71"/>
      <c r="BD832" s="2"/>
      <c r="BE832" s="71"/>
      <c r="BF832" s="71"/>
      <c r="BG832" s="71"/>
      <c r="BH832" s="71"/>
      <c r="BI832" s="71"/>
      <c r="BJ832" s="71"/>
      <c r="BK832" s="107"/>
      <c r="BL832" s="71"/>
      <c r="BM832" s="71"/>
      <c r="BN832" s="71"/>
      <c r="BO832" s="118"/>
      <c r="BP832" s="118"/>
    </row>
    <row r="833" spans="1:68" ht="15.75" customHeight="1">
      <c r="A833" s="102" t="s">
        <v>829</v>
      </c>
      <c r="B833" s="103"/>
      <c r="C833" s="104"/>
      <c r="D833" s="104"/>
      <c r="E833" s="105"/>
      <c r="F833" s="139"/>
      <c r="G833" s="139"/>
      <c r="H833" s="139"/>
      <c r="I833" s="139"/>
      <c r="J833" s="140"/>
      <c r="K833" s="140"/>
      <c r="L833" s="140"/>
      <c r="M833" s="140"/>
      <c r="N833" s="140"/>
      <c r="O833" s="140"/>
      <c r="P833" s="140"/>
      <c r="Q833" s="140"/>
      <c r="R833" s="140"/>
      <c r="S833" s="140"/>
      <c r="T833" s="140"/>
      <c r="U833" s="140"/>
      <c r="V833" s="140"/>
      <c r="W833" s="140"/>
      <c r="X833" s="140"/>
      <c r="Y833" s="140"/>
      <c r="Z833" s="140"/>
      <c r="AA833" s="140"/>
      <c r="AB833" s="140"/>
      <c r="AC833" s="140"/>
      <c r="AD833" s="140"/>
      <c r="AE833" s="140"/>
      <c r="AF833" s="140"/>
      <c r="AG833" s="140"/>
      <c r="AH833" s="140"/>
      <c r="AI833" s="141"/>
      <c r="AJ833" s="141"/>
      <c r="AK833" s="141"/>
      <c r="AL833" s="141"/>
      <c r="AM833" s="141"/>
      <c r="AN833" s="141"/>
      <c r="AO833" s="141"/>
      <c r="AP833" s="141"/>
      <c r="AQ833" s="141"/>
      <c r="AR833" s="141"/>
      <c r="AS833" s="141"/>
      <c r="AT833" s="118"/>
      <c r="AU833" s="118"/>
      <c r="AV833" s="71"/>
      <c r="AW833" s="71"/>
      <c r="AX833" s="71"/>
      <c r="AY833" s="71"/>
      <c r="AZ833" s="71"/>
      <c r="BA833" s="71"/>
      <c r="BB833" s="71"/>
      <c r="BC833" s="263"/>
      <c r="BD833" s="264"/>
      <c r="BE833" s="265"/>
      <c r="BF833" s="266"/>
      <c r="BG833" s="266"/>
      <c r="BH833" s="266"/>
      <c r="BI833" s="266"/>
      <c r="BJ833" s="266"/>
      <c r="BK833" s="107"/>
      <c r="BL833" s="71"/>
      <c r="BM833" s="71"/>
      <c r="BN833" s="71"/>
      <c r="BO833" s="140"/>
      <c r="BP833" s="141"/>
    </row>
    <row r="834" spans="1:68" ht="12.75" customHeight="1">
      <c r="A834" s="108"/>
      <c r="B834" s="109"/>
      <c r="C834" s="108"/>
      <c r="D834" s="108"/>
      <c r="E834" s="110"/>
      <c r="F834" s="71"/>
      <c r="G834" s="71"/>
      <c r="H834" s="71"/>
      <c r="I834" s="71"/>
      <c r="J834" s="118"/>
      <c r="K834" s="118"/>
      <c r="L834" s="118"/>
      <c r="M834" s="118"/>
      <c r="N834" s="118"/>
      <c r="O834" s="118"/>
      <c r="P834" s="118"/>
      <c r="Q834" s="118"/>
      <c r="R834" s="118"/>
      <c r="S834" s="118"/>
      <c r="T834" s="118"/>
      <c r="U834" s="118"/>
      <c r="V834" s="118"/>
      <c r="W834" s="118"/>
      <c r="X834" s="118"/>
      <c r="Y834" s="118"/>
      <c r="Z834" s="118"/>
      <c r="AA834" s="118"/>
      <c r="AB834" s="118"/>
      <c r="AC834" s="118"/>
      <c r="AD834" s="118"/>
      <c r="AE834" s="118"/>
      <c r="AF834" s="118"/>
      <c r="AG834" s="118"/>
      <c r="AH834" s="118"/>
      <c r="AI834" s="118"/>
      <c r="AJ834" s="118"/>
      <c r="AK834" s="118"/>
      <c r="AL834" s="118"/>
      <c r="AM834" s="118"/>
      <c r="AN834" s="118"/>
      <c r="AO834" s="118"/>
      <c r="AP834" s="118"/>
      <c r="AQ834" s="118"/>
      <c r="AR834" s="118"/>
      <c r="AS834" s="118"/>
      <c r="AT834" s="118"/>
      <c r="AU834" s="118"/>
      <c r="AV834" s="71"/>
      <c r="AW834" s="71"/>
      <c r="AX834" s="71"/>
      <c r="AY834" s="71"/>
      <c r="AZ834" s="71"/>
      <c r="BA834" s="71"/>
      <c r="BB834" s="71"/>
      <c r="BC834" s="71"/>
      <c r="BD834" s="2"/>
      <c r="BE834" s="71"/>
      <c r="BF834" s="71"/>
      <c r="BG834" s="71"/>
      <c r="BH834" s="71"/>
      <c r="BI834" s="71"/>
      <c r="BJ834" s="71"/>
      <c r="BK834" s="107"/>
      <c r="BL834" s="71"/>
      <c r="BM834" s="71"/>
      <c r="BN834" s="71"/>
      <c r="BO834" s="118"/>
      <c r="BP834" s="118"/>
    </row>
    <row r="835" spans="1:68" ht="12.75" customHeight="1">
      <c r="A835" s="108"/>
      <c r="B835" s="109"/>
      <c r="C835" s="108"/>
      <c r="D835" s="108"/>
      <c r="E835" s="110"/>
      <c r="F835" s="71"/>
      <c r="G835" s="71"/>
      <c r="H835" s="71"/>
      <c r="I835" s="71"/>
      <c r="J835" s="118"/>
      <c r="K835" s="118"/>
      <c r="L835" s="118"/>
      <c r="M835" s="118"/>
      <c r="N835" s="118"/>
      <c r="O835" s="118"/>
      <c r="P835" s="118"/>
      <c r="Q835" s="118"/>
      <c r="R835" s="118"/>
      <c r="S835" s="118"/>
      <c r="T835" s="118"/>
      <c r="U835" s="118"/>
      <c r="V835" s="118"/>
      <c r="W835" s="118"/>
      <c r="X835" s="118"/>
      <c r="Y835" s="118"/>
      <c r="Z835" s="118"/>
      <c r="AA835" s="118"/>
      <c r="AB835" s="118"/>
      <c r="AC835" s="118"/>
      <c r="AD835" s="118"/>
      <c r="AE835" s="118"/>
      <c r="AF835" s="118"/>
      <c r="AG835" s="118"/>
      <c r="AH835" s="118"/>
      <c r="AI835" s="118"/>
      <c r="AJ835" s="118"/>
      <c r="AK835" s="118"/>
      <c r="AL835" s="118"/>
      <c r="AM835" s="118"/>
      <c r="AN835" s="118"/>
      <c r="AO835" s="118"/>
      <c r="AP835" s="118"/>
      <c r="AQ835" s="118"/>
      <c r="AR835" s="118"/>
      <c r="AS835" s="118"/>
      <c r="AT835" s="118"/>
      <c r="AU835" s="118"/>
      <c r="AV835" s="71"/>
      <c r="AW835" s="71"/>
      <c r="AX835" s="71"/>
      <c r="AY835" s="71"/>
      <c r="AZ835" s="71"/>
      <c r="BA835" s="71"/>
      <c r="BB835" s="71"/>
      <c r="BC835" s="71"/>
      <c r="BD835" s="2"/>
      <c r="BE835" s="71"/>
      <c r="BF835" s="71"/>
      <c r="BG835" s="71"/>
      <c r="BH835" s="71"/>
      <c r="BI835" s="71"/>
      <c r="BJ835" s="71"/>
      <c r="BK835" s="107"/>
      <c r="BL835" s="71"/>
      <c r="BM835" s="71"/>
      <c r="BN835" s="71"/>
      <c r="BO835" s="118"/>
      <c r="BP835" s="118"/>
    </row>
    <row r="836" spans="1:68" ht="12.75" customHeight="1">
      <c r="A836" s="108"/>
      <c r="B836" s="149">
        <v>703100</v>
      </c>
      <c r="C836" s="108" t="s">
        <v>830</v>
      </c>
      <c r="D836" s="108" t="s">
        <v>831</v>
      </c>
      <c r="E836" s="110"/>
      <c r="F836" s="71"/>
      <c r="G836" s="71"/>
      <c r="H836" s="71"/>
      <c r="I836" s="71"/>
      <c r="J836" s="142">
        <v>1245</v>
      </c>
      <c r="K836" s="142">
        <v>3250</v>
      </c>
      <c r="L836" s="142">
        <v>1605</v>
      </c>
      <c r="M836" s="142">
        <v>1145</v>
      </c>
      <c r="N836" s="142">
        <v>15550</v>
      </c>
      <c r="O836" s="142">
        <v>45150</v>
      </c>
      <c r="P836" s="142">
        <v>57000</v>
      </c>
      <c r="Q836" s="142">
        <v>88200</v>
      </c>
      <c r="R836" s="142">
        <v>57100</v>
      </c>
      <c r="S836" s="142">
        <v>70900</v>
      </c>
      <c r="T836" s="142">
        <v>72300</v>
      </c>
      <c r="U836" s="142">
        <v>70400</v>
      </c>
      <c r="V836" s="142">
        <v>70000</v>
      </c>
      <c r="W836" s="142">
        <v>60700</v>
      </c>
      <c r="X836" s="142">
        <v>42100</v>
      </c>
      <c r="Y836" s="142">
        <v>28550</v>
      </c>
      <c r="Z836" s="142">
        <v>42800</v>
      </c>
      <c r="AA836" s="142">
        <v>36300</v>
      </c>
      <c r="AB836" s="142">
        <v>54600</v>
      </c>
      <c r="AC836" s="142">
        <v>42300</v>
      </c>
      <c r="AD836" s="142">
        <v>37450</v>
      </c>
      <c r="AE836" s="142">
        <v>44450</v>
      </c>
      <c r="AF836" s="142">
        <v>34900</v>
      </c>
      <c r="AG836" s="142">
        <v>34900</v>
      </c>
      <c r="AH836" s="142">
        <v>25400</v>
      </c>
      <c r="AI836" s="142">
        <v>41200</v>
      </c>
      <c r="AJ836" s="142">
        <v>41200</v>
      </c>
      <c r="AK836" s="142">
        <v>41200</v>
      </c>
      <c r="AL836" s="142">
        <v>41200</v>
      </c>
      <c r="AM836" s="142">
        <v>41200</v>
      </c>
      <c r="AN836" s="142">
        <v>41200</v>
      </c>
      <c r="AO836" s="142">
        <v>41200</v>
      </c>
      <c r="AP836" s="142">
        <v>41200</v>
      </c>
      <c r="AQ836" s="142">
        <v>41200</v>
      </c>
      <c r="AR836" s="142">
        <v>41200</v>
      </c>
      <c r="AS836" s="142">
        <v>41200</v>
      </c>
      <c r="AT836" s="118"/>
      <c r="AU836" s="118"/>
      <c r="AV836" s="71"/>
      <c r="AW836" s="71"/>
      <c r="AX836" s="71"/>
      <c r="AY836" s="71"/>
      <c r="AZ836" s="71"/>
      <c r="BA836" s="71"/>
      <c r="BB836" s="71"/>
      <c r="BC836" s="71"/>
      <c r="BD836" s="31">
        <v>703100</v>
      </c>
      <c r="BE836" s="71"/>
      <c r="BF836" s="71"/>
      <c r="BG836" s="71"/>
      <c r="BH836" s="71"/>
      <c r="BI836" s="71"/>
      <c r="BJ836" s="71"/>
      <c r="BK836" s="107"/>
      <c r="BL836" s="71"/>
      <c r="BM836" s="71"/>
      <c r="BN836" s="71"/>
      <c r="BO836" s="142"/>
      <c r="BP836" s="142"/>
    </row>
    <row r="837" spans="1:68" ht="12.75" customHeight="1">
      <c r="A837" s="108"/>
      <c r="B837" s="149">
        <v>703200</v>
      </c>
      <c r="C837" s="108" t="s">
        <v>832</v>
      </c>
      <c r="D837" s="108" t="s">
        <v>833</v>
      </c>
      <c r="E837" s="110"/>
      <c r="F837" s="71"/>
      <c r="G837" s="71"/>
      <c r="H837" s="71"/>
      <c r="I837" s="71"/>
      <c r="J837" s="142">
        <v>6350</v>
      </c>
      <c r="K837" s="142">
        <v>4950</v>
      </c>
      <c r="L837" s="142">
        <v>4270</v>
      </c>
      <c r="M837" s="142">
        <v>3325</v>
      </c>
      <c r="N837" s="142">
        <v>16800</v>
      </c>
      <c r="O837" s="142">
        <v>47500</v>
      </c>
      <c r="P837" s="142">
        <v>66500</v>
      </c>
      <c r="Q837" s="142">
        <v>103500</v>
      </c>
      <c r="R837" s="142">
        <v>98700</v>
      </c>
      <c r="S837" s="142">
        <v>76900</v>
      </c>
      <c r="T837" s="142">
        <v>80100</v>
      </c>
      <c r="U837" s="142">
        <v>92900</v>
      </c>
      <c r="V837" s="142">
        <v>87500</v>
      </c>
      <c r="W837" s="142">
        <v>74500</v>
      </c>
      <c r="X837" s="142">
        <v>66500</v>
      </c>
      <c r="Y837" s="142">
        <v>59400</v>
      </c>
      <c r="Z837" s="142">
        <v>45300</v>
      </c>
      <c r="AA837" s="142">
        <v>51600</v>
      </c>
      <c r="AB837" s="142">
        <v>79400</v>
      </c>
      <c r="AC837" s="142">
        <v>67000</v>
      </c>
      <c r="AD837" s="142">
        <v>42550</v>
      </c>
      <c r="AE837" s="142">
        <v>61900</v>
      </c>
      <c r="AF837" s="142">
        <v>51100</v>
      </c>
      <c r="AG837" s="142">
        <v>44400</v>
      </c>
      <c r="AH837" s="142">
        <v>36000</v>
      </c>
      <c r="AI837" s="142">
        <v>43500</v>
      </c>
      <c r="AJ837" s="142">
        <v>43500</v>
      </c>
      <c r="AK837" s="142">
        <v>43500</v>
      </c>
      <c r="AL837" s="142">
        <v>43500</v>
      </c>
      <c r="AM837" s="142">
        <v>43500</v>
      </c>
      <c r="AN837" s="142">
        <v>43500</v>
      </c>
      <c r="AO837" s="142">
        <v>43500</v>
      </c>
      <c r="AP837" s="142">
        <v>43500</v>
      </c>
      <c r="AQ837" s="142">
        <v>43500</v>
      </c>
      <c r="AR837" s="142">
        <v>43500</v>
      </c>
      <c r="AS837" s="142">
        <v>43500</v>
      </c>
      <c r="AT837" s="118"/>
      <c r="AU837" s="118"/>
      <c r="AV837" s="71"/>
      <c r="AW837" s="71"/>
      <c r="AX837" s="71"/>
      <c r="AY837" s="71"/>
      <c r="AZ837" s="71"/>
      <c r="BA837" s="71"/>
      <c r="BB837" s="71"/>
      <c r="BC837" s="71"/>
      <c r="BD837" s="31">
        <v>703200</v>
      </c>
      <c r="BE837" s="71"/>
      <c r="BF837" s="71"/>
      <c r="BG837" s="71"/>
      <c r="BH837" s="71"/>
      <c r="BI837" s="71"/>
      <c r="BJ837" s="71"/>
      <c r="BK837" s="107"/>
      <c r="BL837" s="71"/>
      <c r="BM837" s="71"/>
      <c r="BN837" s="71"/>
      <c r="BO837" s="142"/>
      <c r="BP837" s="142"/>
    </row>
    <row r="838" spans="1:68" ht="12.75" customHeight="1">
      <c r="A838" s="108"/>
      <c r="B838" s="149">
        <v>703300</v>
      </c>
      <c r="C838" s="108" t="s">
        <v>834</v>
      </c>
      <c r="D838" s="108" t="s">
        <v>835</v>
      </c>
      <c r="E838" s="110"/>
      <c r="F838" s="71"/>
      <c r="G838" s="71"/>
      <c r="H838" s="71"/>
      <c r="I838" s="71"/>
      <c r="J838" s="142">
        <v>1115</v>
      </c>
      <c r="K838" s="142">
        <v>570</v>
      </c>
      <c r="L838" s="142">
        <v>1515</v>
      </c>
      <c r="M838" s="142">
        <v>885</v>
      </c>
      <c r="N838" s="142">
        <v>1145</v>
      </c>
      <c r="O838" s="142">
        <v>15450</v>
      </c>
      <c r="P838" s="142">
        <v>36900</v>
      </c>
      <c r="Q838" s="142">
        <v>46900</v>
      </c>
      <c r="R838" s="142">
        <v>37250</v>
      </c>
      <c r="S838" s="142">
        <v>47000</v>
      </c>
      <c r="T838" s="142">
        <v>46050</v>
      </c>
      <c r="U838" s="142">
        <v>49600</v>
      </c>
      <c r="V838" s="142">
        <v>55600</v>
      </c>
      <c r="W838" s="142">
        <v>53000</v>
      </c>
      <c r="X838" s="142">
        <v>39800</v>
      </c>
      <c r="Y838" s="142">
        <v>28000</v>
      </c>
      <c r="Z838" s="142">
        <v>27000</v>
      </c>
      <c r="AA838" s="142">
        <v>33800</v>
      </c>
      <c r="AB838" s="142">
        <v>36100</v>
      </c>
      <c r="AC838" s="142">
        <v>38200</v>
      </c>
      <c r="AD838" s="142">
        <v>19150</v>
      </c>
      <c r="AE838" s="142">
        <v>37550</v>
      </c>
      <c r="AF838" s="142">
        <v>33000</v>
      </c>
      <c r="AG838" s="142">
        <v>32550</v>
      </c>
      <c r="AH838" s="142">
        <v>24100</v>
      </c>
      <c r="AI838" s="142">
        <v>25200</v>
      </c>
      <c r="AJ838" s="142">
        <v>25200</v>
      </c>
      <c r="AK838" s="142">
        <v>25200</v>
      </c>
      <c r="AL838" s="142">
        <v>25200</v>
      </c>
      <c r="AM838" s="142">
        <v>25200</v>
      </c>
      <c r="AN838" s="142">
        <v>25200</v>
      </c>
      <c r="AO838" s="142">
        <v>25200</v>
      </c>
      <c r="AP838" s="142">
        <v>25200</v>
      </c>
      <c r="AQ838" s="142">
        <v>25200</v>
      </c>
      <c r="AR838" s="142">
        <v>25200</v>
      </c>
      <c r="AS838" s="142">
        <v>25200</v>
      </c>
      <c r="AT838" s="118"/>
      <c r="AU838" s="118"/>
      <c r="AV838" s="71"/>
      <c r="AW838" s="71"/>
      <c r="AX838" s="71"/>
      <c r="AY838" s="71"/>
      <c r="AZ838" s="71"/>
      <c r="BA838" s="71"/>
      <c r="BB838" s="71"/>
      <c r="BC838" s="71"/>
      <c r="BD838" s="31">
        <v>703300</v>
      </c>
      <c r="BE838" s="71"/>
      <c r="BF838" s="71"/>
      <c r="BG838" s="71"/>
      <c r="BH838" s="71"/>
      <c r="BI838" s="71"/>
      <c r="BJ838" s="71"/>
      <c r="BK838" s="107"/>
      <c r="BL838" s="71"/>
      <c r="BM838" s="71"/>
      <c r="BN838" s="71"/>
      <c r="BO838" s="142"/>
      <c r="BP838" s="142"/>
    </row>
    <row r="839" spans="1:68" ht="12.75" customHeight="1">
      <c r="A839" s="108"/>
      <c r="B839" s="149">
        <v>703400</v>
      </c>
      <c r="C839" s="108" t="s">
        <v>836</v>
      </c>
      <c r="D839" s="108" t="s">
        <v>837</v>
      </c>
      <c r="E839" s="110"/>
      <c r="F839" s="71"/>
      <c r="G839" s="71"/>
      <c r="H839" s="71"/>
      <c r="I839" s="71"/>
      <c r="J839" s="142">
        <v>3376.6804999999999</v>
      </c>
      <c r="K839" s="142">
        <v>2185.9958999999999</v>
      </c>
      <c r="L839" s="142">
        <v>2764.5082000000002</v>
      </c>
      <c r="M839" s="142">
        <v>1848.3806</v>
      </c>
      <c r="N839" s="142">
        <v>10518.6546</v>
      </c>
      <c r="O839" s="142">
        <v>27572.289199999999</v>
      </c>
      <c r="P839" s="142">
        <v>49193.927100000001</v>
      </c>
      <c r="Q839" s="142">
        <v>69020.122000000003</v>
      </c>
      <c r="R839" s="142">
        <v>71284.6774</v>
      </c>
      <c r="S839" s="142">
        <v>61699.011899999998</v>
      </c>
      <c r="T839" s="142">
        <v>63933.266900000002</v>
      </c>
      <c r="U839" s="142">
        <v>75967.338699999993</v>
      </c>
      <c r="V839" s="142">
        <v>69247.580700000006</v>
      </c>
      <c r="W839" s="142">
        <v>61836.437299999998</v>
      </c>
      <c r="X839" s="142">
        <v>55520.816299999999</v>
      </c>
      <c r="Y839" s="142">
        <v>40727.8226</v>
      </c>
      <c r="Z839" s="142">
        <v>37835.569100000001</v>
      </c>
      <c r="AA839" s="142">
        <v>43442.592600000004</v>
      </c>
      <c r="AB839" s="142">
        <v>53315.9836</v>
      </c>
      <c r="AC839" s="142">
        <v>49355.284599999999</v>
      </c>
      <c r="AD839" s="142">
        <v>33891.9355</v>
      </c>
      <c r="AE839" s="142">
        <v>49591.733899999999</v>
      </c>
      <c r="AF839" s="142">
        <v>41893.699200000003</v>
      </c>
      <c r="AG839" s="142">
        <v>37055.306100000002</v>
      </c>
      <c r="AH839" s="142">
        <v>31700.409800000001</v>
      </c>
      <c r="AI839" s="142">
        <v>33958.928599999999</v>
      </c>
      <c r="AJ839" s="142">
        <v>33958.928599999999</v>
      </c>
      <c r="AK839" s="142">
        <v>33958.928599999999</v>
      </c>
      <c r="AL839" s="142">
        <v>33958.928599999999</v>
      </c>
      <c r="AM839" s="142">
        <v>33958.928599999999</v>
      </c>
      <c r="AN839" s="142">
        <v>33958.928599999999</v>
      </c>
      <c r="AO839" s="142">
        <v>33958.928599999999</v>
      </c>
      <c r="AP839" s="142">
        <v>33958.928599999999</v>
      </c>
      <c r="AQ839" s="142">
        <v>33958.928599999999</v>
      </c>
      <c r="AR839" s="142">
        <v>33958.928599999999</v>
      </c>
      <c r="AS839" s="142">
        <v>33958.928599999999</v>
      </c>
      <c r="AT839" s="118"/>
      <c r="AU839" s="118"/>
      <c r="AV839" s="71"/>
      <c r="AW839" s="71"/>
      <c r="AX839" s="71"/>
      <c r="AY839" s="71"/>
      <c r="AZ839" s="71"/>
      <c r="BA839" s="71"/>
      <c r="BB839" s="71"/>
      <c r="BC839" s="71"/>
      <c r="BD839" s="31">
        <v>703400</v>
      </c>
      <c r="BE839" s="71"/>
      <c r="BF839" s="71"/>
      <c r="BG839" s="71"/>
      <c r="BH839" s="71"/>
      <c r="BI839" s="71"/>
      <c r="BJ839" s="71"/>
      <c r="BK839" s="107"/>
      <c r="BL839" s="71"/>
      <c r="BM839" s="71"/>
      <c r="BN839" s="71"/>
      <c r="BO839" s="142"/>
      <c r="BP839" s="142"/>
    </row>
    <row r="840" spans="1:68" ht="12.75" customHeight="1">
      <c r="A840" s="108"/>
      <c r="B840" s="149"/>
      <c r="C840" s="108"/>
      <c r="D840" s="108"/>
      <c r="E840" s="110"/>
      <c r="F840" s="71"/>
      <c r="G840" s="71"/>
      <c r="H840" s="71"/>
      <c r="I840" s="71"/>
      <c r="J840" s="142"/>
      <c r="K840" s="142"/>
      <c r="L840" s="142"/>
      <c r="M840" s="142"/>
      <c r="N840" s="142"/>
      <c r="O840" s="142"/>
      <c r="P840" s="142"/>
      <c r="Q840" s="142"/>
      <c r="R840" s="142"/>
      <c r="S840" s="142"/>
      <c r="T840" s="142"/>
      <c r="U840" s="142"/>
      <c r="V840" s="142"/>
      <c r="W840" s="142"/>
      <c r="X840" s="142"/>
      <c r="Y840" s="142"/>
      <c r="Z840" s="142"/>
      <c r="AA840" s="142"/>
      <c r="AB840" s="142"/>
      <c r="AC840" s="142"/>
      <c r="AD840" s="142"/>
      <c r="AE840" s="142"/>
      <c r="AF840" s="142"/>
      <c r="AG840" s="142"/>
      <c r="AH840" s="142"/>
      <c r="AI840" s="142"/>
      <c r="AJ840" s="142"/>
      <c r="AK840" s="142"/>
      <c r="AL840" s="142"/>
      <c r="AM840" s="142"/>
      <c r="AN840" s="142"/>
      <c r="AO840" s="142"/>
      <c r="AP840" s="142"/>
      <c r="AQ840" s="142"/>
      <c r="AR840" s="142"/>
      <c r="AS840" s="142"/>
      <c r="AT840" s="118"/>
      <c r="AU840" s="118"/>
      <c r="AV840" s="71"/>
      <c r="AW840" s="71"/>
      <c r="AX840" s="71"/>
      <c r="AY840" s="71"/>
      <c r="AZ840" s="71"/>
      <c r="BA840" s="71"/>
      <c r="BB840" s="71"/>
      <c r="BC840" s="71"/>
      <c r="BD840" s="31"/>
      <c r="BE840" s="71"/>
      <c r="BF840" s="71"/>
      <c r="BG840" s="71"/>
      <c r="BH840" s="71"/>
      <c r="BI840" s="71"/>
      <c r="BJ840" s="71"/>
      <c r="BK840" s="107"/>
      <c r="BL840" s="71"/>
      <c r="BM840" s="71"/>
      <c r="BN840" s="71"/>
      <c r="BO840" s="142"/>
      <c r="BP840" s="142"/>
    </row>
    <row r="841" spans="1:68" ht="12.75" customHeight="1">
      <c r="A841" s="108"/>
      <c r="B841" s="149">
        <v>703500</v>
      </c>
      <c r="C841" s="108" t="s">
        <v>838</v>
      </c>
      <c r="D841" s="108" t="s">
        <v>839</v>
      </c>
      <c r="E841" s="110"/>
      <c r="F841" s="71"/>
      <c r="G841" s="71"/>
      <c r="H841" s="71"/>
      <c r="I841" s="71"/>
      <c r="J841" s="142">
        <v>985</v>
      </c>
      <c r="K841" s="142">
        <v>4600</v>
      </c>
      <c r="L841" s="142">
        <v>3000</v>
      </c>
      <c r="M841" s="142">
        <v>2400</v>
      </c>
      <c r="N841" s="142">
        <v>14000</v>
      </c>
      <c r="O841" s="142">
        <v>24900</v>
      </c>
      <c r="P841" s="142">
        <v>24800</v>
      </c>
      <c r="Q841" s="142">
        <v>65800</v>
      </c>
      <c r="R841" s="142">
        <v>26200</v>
      </c>
      <c r="S841" s="142">
        <v>39950</v>
      </c>
      <c r="T841" s="142">
        <v>52000</v>
      </c>
      <c r="U841" s="142">
        <v>37500</v>
      </c>
      <c r="V841" s="142">
        <v>28900</v>
      </c>
      <c r="W841" s="142">
        <v>32300</v>
      </c>
      <c r="X841" s="142">
        <v>32950</v>
      </c>
      <c r="Y841" s="142">
        <v>40750</v>
      </c>
      <c r="Z841" s="142">
        <v>47200</v>
      </c>
      <c r="AA841" s="142">
        <v>47450</v>
      </c>
      <c r="AB841" s="142">
        <v>158000</v>
      </c>
      <c r="AC841" s="142">
        <v>126500</v>
      </c>
      <c r="AD841" s="142">
        <v>175000</v>
      </c>
      <c r="AE841" s="142">
        <v>73600</v>
      </c>
      <c r="AF841" s="142">
        <v>55000</v>
      </c>
      <c r="AG841" s="142">
        <v>51500</v>
      </c>
      <c r="AH841" s="142">
        <v>43400</v>
      </c>
      <c r="AI841" s="142">
        <v>51600</v>
      </c>
      <c r="AJ841" s="142">
        <v>51600</v>
      </c>
      <c r="AK841" s="142">
        <v>51600</v>
      </c>
      <c r="AL841" s="142">
        <v>51600</v>
      </c>
      <c r="AM841" s="142">
        <v>51600</v>
      </c>
      <c r="AN841" s="142">
        <v>51600</v>
      </c>
      <c r="AO841" s="142">
        <v>51600</v>
      </c>
      <c r="AP841" s="142">
        <v>51600</v>
      </c>
      <c r="AQ841" s="142">
        <v>51600</v>
      </c>
      <c r="AR841" s="142">
        <v>51600</v>
      </c>
      <c r="AS841" s="142">
        <v>51600</v>
      </c>
      <c r="AT841" s="118"/>
      <c r="AU841" s="118"/>
      <c r="AV841" s="71"/>
      <c r="AW841" s="71"/>
      <c r="AX841" s="71"/>
      <c r="AY841" s="71"/>
      <c r="AZ841" s="71"/>
      <c r="BA841" s="71"/>
      <c r="BB841" s="71"/>
      <c r="BC841" s="71"/>
      <c r="BD841" s="31">
        <v>703500</v>
      </c>
      <c r="BE841" s="71"/>
      <c r="BF841" s="71"/>
      <c r="BG841" s="71"/>
      <c r="BH841" s="71"/>
      <c r="BI841" s="71"/>
      <c r="BJ841" s="71"/>
      <c r="BK841" s="107"/>
      <c r="BL841" s="71"/>
      <c r="BM841" s="71"/>
      <c r="BN841" s="71"/>
      <c r="BO841" s="142"/>
      <c r="BP841" s="142"/>
    </row>
    <row r="842" spans="1:68" ht="12.75" customHeight="1">
      <c r="A842" s="108"/>
      <c r="B842" s="149">
        <v>703600</v>
      </c>
      <c r="C842" s="108" t="s">
        <v>840</v>
      </c>
      <c r="D842" s="108" t="s">
        <v>841</v>
      </c>
      <c r="E842" s="110"/>
      <c r="F842" s="71"/>
      <c r="G842" s="71"/>
      <c r="H842" s="71"/>
      <c r="I842" s="71"/>
      <c r="J842" s="142">
        <v>4800</v>
      </c>
      <c r="K842" s="142">
        <v>9440</v>
      </c>
      <c r="L842" s="142">
        <v>7440</v>
      </c>
      <c r="M842" s="142">
        <v>5430</v>
      </c>
      <c r="N842" s="142">
        <v>27000</v>
      </c>
      <c r="O842" s="142">
        <v>26850</v>
      </c>
      <c r="P842" s="142">
        <v>40100</v>
      </c>
      <c r="Q842" s="142">
        <v>107500</v>
      </c>
      <c r="R842" s="142">
        <v>71900</v>
      </c>
      <c r="S842" s="142">
        <v>54800</v>
      </c>
      <c r="T842" s="142">
        <v>71500</v>
      </c>
      <c r="U842" s="142">
        <v>68100</v>
      </c>
      <c r="V842" s="142">
        <v>41500</v>
      </c>
      <c r="W842" s="142">
        <v>63000</v>
      </c>
      <c r="X842" s="142">
        <v>42800</v>
      </c>
      <c r="Y842" s="142">
        <v>139000</v>
      </c>
      <c r="Z842" s="142">
        <v>56000</v>
      </c>
      <c r="AA842" s="142">
        <v>68800</v>
      </c>
      <c r="AB842" s="142">
        <v>387000</v>
      </c>
      <c r="AC842" s="142">
        <v>270500</v>
      </c>
      <c r="AD842" s="142">
        <v>458000</v>
      </c>
      <c r="AE842" s="142">
        <v>294500</v>
      </c>
      <c r="AF842" s="142">
        <v>87400</v>
      </c>
      <c r="AG842" s="142">
        <v>87900</v>
      </c>
      <c r="AH842" s="142">
        <v>54600</v>
      </c>
      <c r="AI842" s="142">
        <v>55100</v>
      </c>
      <c r="AJ842" s="142">
        <v>55100</v>
      </c>
      <c r="AK842" s="142">
        <v>55100</v>
      </c>
      <c r="AL842" s="142">
        <v>55100</v>
      </c>
      <c r="AM842" s="142">
        <v>55100</v>
      </c>
      <c r="AN842" s="142">
        <v>55100</v>
      </c>
      <c r="AO842" s="142">
        <v>55100</v>
      </c>
      <c r="AP842" s="142">
        <v>55100</v>
      </c>
      <c r="AQ842" s="142">
        <v>55100</v>
      </c>
      <c r="AR842" s="142">
        <v>55100</v>
      </c>
      <c r="AS842" s="142">
        <v>55100</v>
      </c>
      <c r="AT842" s="118"/>
      <c r="AU842" s="118"/>
      <c r="AV842" s="71"/>
      <c r="AW842" s="71"/>
      <c r="AX842" s="71"/>
      <c r="AY842" s="71"/>
      <c r="AZ842" s="71"/>
      <c r="BA842" s="71"/>
      <c r="BB842" s="71"/>
      <c r="BC842" s="71"/>
      <c r="BD842" s="31">
        <v>703600</v>
      </c>
      <c r="BE842" s="71"/>
      <c r="BF842" s="71"/>
      <c r="BG842" s="71"/>
      <c r="BH842" s="71"/>
      <c r="BI842" s="71"/>
      <c r="BJ842" s="71"/>
      <c r="BK842" s="107"/>
      <c r="BL842" s="71"/>
      <c r="BM842" s="71"/>
      <c r="BN842" s="71"/>
      <c r="BO842" s="142"/>
      <c r="BP842" s="142"/>
    </row>
    <row r="843" spans="1:68" ht="12.75" customHeight="1">
      <c r="A843" s="108"/>
      <c r="B843" s="149">
        <v>703700</v>
      </c>
      <c r="C843" s="108" t="s">
        <v>842</v>
      </c>
      <c r="D843" s="108" t="s">
        <v>843</v>
      </c>
      <c r="E843" s="110"/>
      <c r="F843" s="71"/>
      <c r="G843" s="71"/>
      <c r="H843" s="71"/>
      <c r="I843" s="71"/>
      <c r="J843" s="142">
        <v>880</v>
      </c>
      <c r="K843" s="142">
        <v>470</v>
      </c>
      <c r="L843" s="142">
        <v>2435</v>
      </c>
      <c r="M843" s="142">
        <v>1710</v>
      </c>
      <c r="N843" s="142">
        <v>2400</v>
      </c>
      <c r="O843" s="142">
        <v>12300</v>
      </c>
      <c r="P843" s="142">
        <v>19750</v>
      </c>
      <c r="Q843" s="142">
        <v>22700</v>
      </c>
      <c r="R843" s="142">
        <v>18150</v>
      </c>
      <c r="S843" s="142">
        <v>21000</v>
      </c>
      <c r="T843" s="142">
        <v>29800</v>
      </c>
      <c r="U843" s="142">
        <v>29800</v>
      </c>
      <c r="V843" s="142">
        <v>26200</v>
      </c>
      <c r="W843" s="142">
        <v>24500</v>
      </c>
      <c r="X843" s="142">
        <v>30000</v>
      </c>
      <c r="Y843" s="142">
        <v>29500</v>
      </c>
      <c r="Z843" s="142">
        <v>36550</v>
      </c>
      <c r="AA843" s="142">
        <v>45600</v>
      </c>
      <c r="AB843" s="142">
        <v>46800</v>
      </c>
      <c r="AC843" s="142">
        <v>126000</v>
      </c>
      <c r="AD843" s="142">
        <v>62100</v>
      </c>
      <c r="AE843" s="142">
        <v>72600</v>
      </c>
      <c r="AF843" s="142">
        <v>55000</v>
      </c>
      <c r="AG843" s="142">
        <v>48850</v>
      </c>
      <c r="AH843" s="142">
        <v>41700</v>
      </c>
      <c r="AI843" s="142">
        <v>43100</v>
      </c>
      <c r="AJ843" s="142">
        <v>43100</v>
      </c>
      <c r="AK843" s="142">
        <v>43100</v>
      </c>
      <c r="AL843" s="142">
        <v>43100</v>
      </c>
      <c r="AM843" s="142">
        <v>43100</v>
      </c>
      <c r="AN843" s="142">
        <v>43100</v>
      </c>
      <c r="AO843" s="142">
        <v>43100</v>
      </c>
      <c r="AP843" s="142">
        <v>43100</v>
      </c>
      <c r="AQ843" s="142">
        <v>43100</v>
      </c>
      <c r="AR843" s="142">
        <v>43100</v>
      </c>
      <c r="AS843" s="142">
        <v>43100</v>
      </c>
      <c r="AT843" s="118"/>
      <c r="AU843" s="118"/>
      <c r="AV843" s="71"/>
      <c r="AW843" s="71"/>
      <c r="AX843" s="71"/>
      <c r="AY843" s="71"/>
      <c r="AZ843" s="71"/>
      <c r="BA843" s="71"/>
      <c r="BB843" s="71"/>
      <c r="BC843" s="71"/>
      <c r="BD843" s="31">
        <v>703700</v>
      </c>
      <c r="BE843" s="71"/>
      <c r="BF843" s="71"/>
      <c r="BG843" s="71"/>
      <c r="BH843" s="71"/>
      <c r="BI843" s="71"/>
      <c r="BJ843" s="71"/>
      <c r="BK843" s="107"/>
      <c r="BL843" s="71"/>
      <c r="BM843" s="71"/>
      <c r="BN843" s="71"/>
      <c r="BO843" s="142"/>
      <c r="BP843" s="142"/>
    </row>
    <row r="844" spans="1:68" ht="12.75" customHeight="1">
      <c r="A844" s="108"/>
      <c r="B844" s="149">
        <v>703800</v>
      </c>
      <c r="C844" s="108" t="s">
        <v>844</v>
      </c>
      <c r="D844" s="108" t="s">
        <v>845</v>
      </c>
      <c r="E844" s="110"/>
      <c r="F844" s="71"/>
      <c r="G844" s="71"/>
      <c r="H844" s="71"/>
      <c r="I844" s="71"/>
      <c r="J844" s="142">
        <v>2554.3569000000002</v>
      </c>
      <c r="K844" s="142">
        <v>2982.3984</v>
      </c>
      <c r="L844" s="142">
        <v>3854.0369000000001</v>
      </c>
      <c r="M844" s="142">
        <v>3160.6680000000001</v>
      </c>
      <c r="N844" s="142">
        <v>14817.4699</v>
      </c>
      <c r="O844" s="142">
        <v>17624.498</v>
      </c>
      <c r="P844" s="142">
        <v>25045.546600000001</v>
      </c>
      <c r="Q844" s="142">
        <v>39822.3577</v>
      </c>
      <c r="R844" s="142">
        <v>41315.9274</v>
      </c>
      <c r="S844" s="142">
        <v>32572.727299999999</v>
      </c>
      <c r="T844" s="142">
        <v>39881.673300000002</v>
      </c>
      <c r="U844" s="142">
        <v>45692.1371</v>
      </c>
      <c r="V844" s="142">
        <v>32582.459699999999</v>
      </c>
      <c r="W844" s="142">
        <v>30911.943299999999</v>
      </c>
      <c r="X844" s="142">
        <v>36055.510199999997</v>
      </c>
      <c r="Y844" s="142">
        <v>47012.2984</v>
      </c>
      <c r="Z844" s="142">
        <v>45448.170700000002</v>
      </c>
      <c r="AA844" s="142">
        <v>52498.559699999998</v>
      </c>
      <c r="AB844" s="142">
        <v>154466.18849999999</v>
      </c>
      <c r="AC844" s="142">
        <v>169920.7317</v>
      </c>
      <c r="AD844" s="142">
        <v>164687.5</v>
      </c>
      <c r="AE844" s="142">
        <v>173424.5968</v>
      </c>
      <c r="AF844" s="142">
        <v>68445.5285</v>
      </c>
      <c r="AG844" s="142">
        <v>55011.020400000001</v>
      </c>
      <c r="AH844" s="142">
        <v>48221.926200000002</v>
      </c>
      <c r="AI844" s="142">
        <v>48622.619100000004</v>
      </c>
      <c r="AJ844" s="142">
        <v>48622.619100000004</v>
      </c>
      <c r="AK844" s="142">
        <v>48622.619100000004</v>
      </c>
      <c r="AL844" s="142">
        <v>48622.619100000004</v>
      </c>
      <c r="AM844" s="142">
        <v>48622.619100000004</v>
      </c>
      <c r="AN844" s="142">
        <v>48622.619100000004</v>
      </c>
      <c r="AO844" s="142">
        <v>48622.619100000004</v>
      </c>
      <c r="AP844" s="142">
        <v>48622.619100000004</v>
      </c>
      <c r="AQ844" s="142">
        <v>48622.619100000004</v>
      </c>
      <c r="AR844" s="142">
        <v>48622.619100000004</v>
      </c>
      <c r="AS844" s="142">
        <v>48622.619100000004</v>
      </c>
      <c r="AT844" s="118"/>
      <c r="AU844" s="118"/>
      <c r="AV844" s="71"/>
      <c r="AW844" s="71"/>
      <c r="AX844" s="71"/>
      <c r="AY844" s="71"/>
      <c r="AZ844" s="71"/>
      <c r="BA844" s="71"/>
      <c r="BB844" s="71"/>
      <c r="BC844" s="71"/>
      <c r="BD844" s="31">
        <v>703800</v>
      </c>
      <c r="BE844" s="71"/>
      <c r="BF844" s="71"/>
      <c r="BG844" s="71"/>
      <c r="BH844" s="71"/>
      <c r="BI844" s="71"/>
      <c r="BJ844" s="71"/>
      <c r="BK844" s="107"/>
      <c r="BL844" s="71"/>
      <c r="BM844" s="71"/>
      <c r="BN844" s="71"/>
      <c r="BO844" s="142"/>
      <c r="BP844" s="142"/>
    </row>
    <row r="845" spans="1:68" ht="12.75" customHeight="1">
      <c r="A845" s="108"/>
      <c r="B845" s="149"/>
      <c r="C845" s="108"/>
      <c r="D845" s="108"/>
      <c r="E845" s="110"/>
      <c r="F845" s="71"/>
      <c r="G845" s="71"/>
      <c r="H845" s="71"/>
      <c r="I845" s="71"/>
      <c r="J845" s="142"/>
      <c r="K845" s="142"/>
      <c r="L845" s="142"/>
      <c r="M845" s="142"/>
      <c r="N845" s="142"/>
      <c r="O845" s="142"/>
      <c r="P845" s="142"/>
      <c r="Q845" s="142"/>
      <c r="R845" s="142"/>
      <c r="S845" s="142"/>
      <c r="T845" s="142"/>
      <c r="U845" s="142"/>
      <c r="V845" s="142"/>
      <c r="W845" s="142"/>
      <c r="X845" s="142"/>
      <c r="Y845" s="142"/>
      <c r="Z845" s="142"/>
      <c r="AA845" s="142"/>
      <c r="AB845" s="142"/>
      <c r="AC845" s="142"/>
      <c r="AD845" s="142"/>
      <c r="AE845" s="142"/>
      <c r="AF845" s="142"/>
      <c r="AG845" s="142"/>
      <c r="AH845" s="142"/>
      <c r="AI845" s="142"/>
      <c r="AJ845" s="142"/>
      <c r="AK845" s="142"/>
      <c r="AL845" s="142"/>
      <c r="AM845" s="142"/>
      <c r="AN845" s="142"/>
      <c r="AO845" s="142"/>
      <c r="AP845" s="142"/>
      <c r="AQ845" s="142"/>
      <c r="AR845" s="142"/>
      <c r="AS845" s="142"/>
      <c r="AT845" s="118"/>
      <c r="AU845" s="118"/>
      <c r="AV845" s="71"/>
      <c r="AW845" s="71"/>
      <c r="AX845" s="71"/>
      <c r="AY845" s="71"/>
      <c r="AZ845" s="71"/>
      <c r="BA845" s="71"/>
      <c r="BB845" s="71"/>
      <c r="BC845" s="71"/>
      <c r="BD845" s="31"/>
      <c r="BE845" s="71"/>
      <c r="BF845" s="71"/>
      <c r="BG845" s="71"/>
      <c r="BH845" s="71"/>
      <c r="BI845" s="71"/>
      <c r="BJ845" s="71"/>
      <c r="BK845" s="107"/>
      <c r="BL845" s="71"/>
      <c r="BM845" s="71"/>
      <c r="BN845" s="71"/>
      <c r="BO845" s="142"/>
      <c r="BP845" s="142"/>
    </row>
    <row r="846" spans="1:68" ht="12.75" customHeight="1">
      <c r="A846" s="108"/>
      <c r="B846" s="149">
        <v>703900</v>
      </c>
      <c r="C846" s="108" t="s">
        <v>846</v>
      </c>
      <c r="D846" s="108" t="s">
        <v>847</v>
      </c>
      <c r="E846" s="110"/>
      <c r="F846" s="71"/>
      <c r="G846" s="71"/>
      <c r="H846" s="71"/>
      <c r="I846" s="71"/>
      <c r="J846" s="142">
        <v>65904.3989</v>
      </c>
      <c r="K846" s="142">
        <v>28721.918799999999</v>
      </c>
      <c r="L846" s="142">
        <v>14184.2091</v>
      </c>
      <c r="M846" s="142">
        <v>10118.9529</v>
      </c>
      <c r="N846" s="142">
        <v>15129.726500000001</v>
      </c>
      <c r="O846" s="142">
        <v>43929.720200000003</v>
      </c>
      <c r="P846" s="142">
        <v>55459.447500000002</v>
      </c>
      <c r="Q846" s="142">
        <v>85816.197700000004</v>
      </c>
      <c r="R846" s="142">
        <v>55556.744700000003</v>
      </c>
      <c r="S846" s="142">
        <v>68983.768899999995</v>
      </c>
      <c r="T846" s="142">
        <v>70345.930699999997</v>
      </c>
      <c r="U846" s="142">
        <v>68497.282500000001</v>
      </c>
      <c r="V846" s="142">
        <v>68108.093399999998</v>
      </c>
      <c r="W846" s="142">
        <v>59059.4467</v>
      </c>
      <c r="X846" s="142">
        <v>40962.153299999998</v>
      </c>
      <c r="Y846" s="142">
        <v>27778.3724</v>
      </c>
      <c r="Z846" s="142">
        <v>41643.234199999999</v>
      </c>
      <c r="AA846" s="142">
        <v>35318.9113</v>
      </c>
      <c r="AB846" s="142">
        <v>53124.3128</v>
      </c>
      <c r="AC846" s="142">
        <v>41156.747900000002</v>
      </c>
      <c r="AD846" s="142">
        <v>36437.83</v>
      </c>
      <c r="AE846" s="142">
        <v>44450</v>
      </c>
      <c r="AF846" s="142">
        <v>34900</v>
      </c>
      <c r="AG846" s="142">
        <v>34900</v>
      </c>
      <c r="AH846" s="142">
        <v>25400</v>
      </c>
      <c r="AI846" s="142">
        <v>41200</v>
      </c>
      <c r="AJ846" s="142">
        <v>41200</v>
      </c>
      <c r="AK846" s="142">
        <v>41200</v>
      </c>
      <c r="AL846" s="142">
        <v>41200</v>
      </c>
      <c r="AM846" s="142">
        <v>41200</v>
      </c>
      <c r="AN846" s="142">
        <v>41200</v>
      </c>
      <c r="AO846" s="142">
        <v>41200</v>
      </c>
      <c r="AP846" s="142">
        <v>41200</v>
      </c>
      <c r="AQ846" s="142">
        <v>41200</v>
      </c>
      <c r="AR846" s="142">
        <v>41200</v>
      </c>
      <c r="AS846" s="142">
        <v>41200</v>
      </c>
      <c r="AT846" s="118"/>
      <c r="AU846" s="118"/>
      <c r="AV846" s="71"/>
      <c r="AW846" s="71"/>
      <c r="AX846" s="71"/>
      <c r="AY846" s="71"/>
      <c r="AZ846" s="71"/>
      <c r="BA846" s="71"/>
      <c r="BB846" s="71"/>
      <c r="BC846" s="71"/>
      <c r="BD846" s="31">
        <v>703900</v>
      </c>
      <c r="BE846" s="71"/>
      <c r="BF846" s="71"/>
      <c r="BG846" s="71"/>
      <c r="BH846" s="71"/>
      <c r="BI846" s="71"/>
      <c r="BJ846" s="71"/>
      <c r="BK846" s="107"/>
      <c r="BL846" s="71"/>
      <c r="BM846" s="71"/>
      <c r="BN846" s="71"/>
      <c r="BO846" s="142"/>
      <c r="BP846" s="142"/>
    </row>
    <row r="847" spans="1:68" ht="12.75" customHeight="1">
      <c r="A847" s="108"/>
      <c r="B847" s="149">
        <v>704000</v>
      </c>
      <c r="C847" s="108" t="s">
        <v>848</v>
      </c>
      <c r="D847" s="108" t="s">
        <v>849</v>
      </c>
      <c r="E847" s="110"/>
      <c r="F847" s="71"/>
      <c r="G847" s="71"/>
      <c r="H847" s="71"/>
      <c r="I847" s="71"/>
      <c r="J847" s="142">
        <v>336138.90210000001</v>
      </c>
      <c r="K847" s="142">
        <v>163573.53700000001</v>
      </c>
      <c r="L847" s="142">
        <v>37736.182500000003</v>
      </c>
      <c r="M847" s="142">
        <v>29384.7323</v>
      </c>
      <c r="N847" s="142">
        <v>16345.9424</v>
      </c>
      <c r="O847" s="142">
        <v>46216.206200000001</v>
      </c>
      <c r="P847" s="142">
        <v>64702.688699999999</v>
      </c>
      <c r="Q847" s="142">
        <v>100702.68090000001</v>
      </c>
      <c r="R847" s="142">
        <v>96032.411699999997</v>
      </c>
      <c r="S847" s="142">
        <v>74821.6054</v>
      </c>
      <c r="T847" s="142">
        <v>77935.118300000002</v>
      </c>
      <c r="U847" s="142">
        <v>90389.169599999994</v>
      </c>
      <c r="V847" s="142">
        <v>85135.116699999999</v>
      </c>
      <c r="W847" s="142">
        <v>72486.470799999996</v>
      </c>
      <c r="X847" s="142">
        <v>64702.688699999999</v>
      </c>
      <c r="Y847" s="142">
        <v>57794.5821</v>
      </c>
      <c r="Z847" s="142">
        <v>44075.666100000002</v>
      </c>
      <c r="AA847" s="142">
        <v>50205.3946</v>
      </c>
      <c r="AB847" s="142">
        <v>77254.037400000001</v>
      </c>
      <c r="AC847" s="142">
        <v>65189.1751</v>
      </c>
      <c r="AD847" s="142">
        <v>41399.991000000002</v>
      </c>
      <c r="AE847" s="142">
        <v>60227</v>
      </c>
      <c r="AF847" s="142">
        <v>51100</v>
      </c>
      <c r="AG847" s="142">
        <v>44400</v>
      </c>
      <c r="AH847" s="142">
        <v>36000</v>
      </c>
      <c r="AI847" s="142">
        <v>43500</v>
      </c>
      <c r="AJ847" s="142">
        <v>43500</v>
      </c>
      <c r="AK847" s="142">
        <v>43500</v>
      </c>
      <c r="AL847" s="142">
        <v>43500</v>
      </c>
      <c r="AM847" s="142">
        <v>43500</v>
      </c>
      <c r="AN847" s="142">
        <v>43500</v>
      </c>
      <c r="AO847" s="142">
        <v>43500</v>
      </c>
      <c r="AP847" s="142">
        <v>43500</v>
      </c>
      <c r="AQ847" s="142">
        <v>43500</v>
      </c>
      <c r="AR847" s="142">
        <v>43500</v>
      </c>
      <c r="AS847" s="142">
        <v>43500</v>
      </c>
      <c r="AT847" s="118"/>
      <c r="AU847" s="118"/>
      <c r="AV847" s="71"/>
      <c r="AW847" s="71"/>
      <c r="AX847" s="71"/>
      <c r="AY847" s="71"/>
      <c r="AZ847" s="71"/>
      <c r="BA847" s="71"/>
      <c r="BB847" s="71"/>
      <c r="BC847" s="71"/>
      <c r="BD847" s="31">
        <v>704000</v>
      </c>
      <c r="BE847" s="71"/>
      <c r="BF847" s="71"/>
      <c r="BG847" s="71"/>
      <c r="BH847" s="71"/>
      <c r="BI847" s="71"/>
      <c r="BJ847" s="71"/>
      <c r="BK847" s="107"/>
      <c r="BL847" s="71"/>
      <c r="BM847" s="71"/>
      <c r="BN847" s="71"/>
      <c r="BO847" s="142"/>
      <c r="BP847" s="142"/>
    </row>
    <row r="848" spans="1:68" ht="12.75" customHeight="1">
      <c r="A848" s="108"/>
      <c r="B848" s="149">
        <v>704100</v>
      </c>
      <c r="C848" s="108" t="s">
        <v>850</v>
      </c>
      <c r="D848" s="108" t="s">
        <v>851</v>
      </c>
      <c r="E848" s="110"/>
      <c r="F848" s="71"/>
      <c r="G848" s="71"/>
      <c r="H848" s="71"/>
      <c r="I848" s="71"/>
      <c r="J848" s="142">
        <v>59022.8151</v>
      </c>
      <c r="K848" s="142">
        <v>20149.530699999999</v>
      </c>
      <c r="L848" s="142">
        <v>13388.832899999999</v>
      </c>
      <c r="M848" s="142">
        <v>7821.1994000000004</v>
      </c>
      <c r="N848" s="142">
        <v>5896.2148999999999</v>
      </c>
      <c r="O848" s="142">
        <v>15032.4292</v>
      </c>
      <c r="P848" s="142">
        <v>35902.694900000002</v>
      </c>
      <c r="Q848" s="142">
        <v>45632.422599999998</v>
      </c>
      <c r="R848" s="142">
        <v>36243.235399999998</v>
      </c>
      <c r="S848" s="142">
        <v>45729.719799999999</v>
      </c>
      <c r="T848" s="142">
        <v>44805.395700000001</v>
      </c>
      <c r="U848" s="142">
        <v>48259.449000000001</v>
      </c>
      <c r="V848" s="142">
        <v>54097.285600000003</v>
      </c>
      <c r="W848" s="142">
        <v>51567.556400000001</v>
      </c>
      <c r="X848" s="142">
        <v>38724.315999999999</v>
      </c>
      <c r="Y848" s="142">
        <v>27243.237400000002</v>
      </c>
      <c r="Z848" s="142">
        <v>26270.264599999999</v>
      </c>
      <c r="AA848" s="142">
        <v>32886.479399999997</v>
      </c>
      <c r="AB848" s="142">
        <v>35124.316700000003</v>
      </c>
      <c r="AC848" s="142">
        <v>37167.559500000003</v>
      </c>
      <c r="AD848" s="142">
        <v>18632.428400000001</v>
      </c>
      <c r="AE848" s="142">
        <v>36535</v>
      </c>
      <c r="AF848" s="142">
        <v>33000</v>
      </c>
      <c r="AG848" s="142">
        <v>32550</v>
      </c>
      <c r="AH848" s="142">
        <v>24100</v>
      </c>
      <c r="AI848" s="142">
        <v>25200</v>
      </c>
      <c r="AJ848" s="142">
        <v>25200</v>
      </c>
      <c r="AK848" s="142">
        <v>25200</v>
      </c>
      <c r="AL848" s="142">
        <v>25200</v>
      </c>
      <c r="AM848" s="142">
        <v>25200</v>
      </c>
      <c r="AN848" s="142">
        <v>25200</v>
      </c>
      <c r="AO848" s="142">
        <v>25200</v>
      </c>
      <c r="AP848" s="142">
        <v>25200</v>
      </c>
      <c r="AQ848" s="142">
        <v>25200</v>
      </c>
      <c r="AR848" s="142">
        <v>25200</v>
      </c>
      <c r="AS848" s="142">
        <v>25200</v>
      </c>
      <c r="AT848" s="118"/>
      <c r="AU848" s="118"/>
      <c r="AV848" s="71"/>
      <c r="AW848" s="71"/>
      <c r="AX848" s="71"/>
      <c r="AY848" s="71"/>
      <c r="AZ848" s="71"/>
      <c r="BA848" s="71"/>
      <c r="BB848" s="71"/>
      <c r="BC848" s="71"/>
      <c r="BD848" s="31">
        <v>704100</v>
      </c>
      <c r="BE848" s="71"/>
      <c r="BF848" s="71"/>
      <c r="BG848" s="71"/>
      <c r="BH848" s="71"/>
      <c r="BI848" s="71"/>
      <c r="BJ848" s="71"/>
      <c r="BK848" s="107"/>
      <c r="BL848" s="71"/>
      <c r="BM848" s="71"/>
      <c r="BN848" s="71"/>
      <c r="BO848" s="142"/>
      <c r="BP848" s="142"/>
    </row>
    <row r="849" spans="1:68" ht="12.75" customHeight="1">
      <c r="A849" s="108"/>
      <c r="B849" s="149">
        <v>704200</v>
      </c>
      <c r="C849" s="108" t="s">
        <v>852</v>
      </c>
      <c r="D849" s="108" t="s">
        <v>853</v>
      </c>
      <c r="E849" s="110"/>
      <c r="F849" s="71"/>
      <c r="G849" s="71"/>
      <c r="H849" s="71"/>
      <c r="I849" s="71"/>
      <c r="J849" s="142">
        <v>178745.51430000001</v>
      </c>
      <c r="K849" s="142">
        <v>49497.093500000003</v>
      </c>
      <c r="L849" s="142">
        <v>24431.3688</v>
      </c>
      <c r="M849" s="142">
        <v>16335.1093</v>
      </c>
      <c r="N849" s="142">
        <v>10487.5542</v>
      </c>
      <c r="O849" s="142">
        <v>26827.100399999999</v>
      </c>
      <c r="P849" s="142">
        <v>47864.3482</v>
      </c>
      <c r="Q849" s="142">
        <v>67154.739799999996</v>
      </c>
      <c r="R849" s="142">
        <v>69358.080600000001</v>
      </c>
      <c r="S849" s="142">
        <v>60031.458500000001</v>
      </c>
      <c r="T849" s="142">
        <v>62205.346599999997</v>
      </c>
      <c r="U849" s="142">
        <v>73914.116899999994</v>
      </c>
      <c r="V849" s="142">
        <v>67375.995999999999</v>
      </c>
      <c r="W849" s="142">
        <v>60165.194300000003</v>
      </c>
      <c r="X849" s="142">
        <v>54020.2408</v>
      </c>
      <c r="Y849" s="142">
        <v>39627.092700000001</v>
      </c>
      <c r="Z849" s="142">
        <v>36813.012199999997</v>
      </c>
      <c r="AA849" s="142">
        <v>42268.469100000002</v>
      </c>
      <c r="AB849" s="142">
        <v>51875.057399999998</v>
      </c>
      <c r="AC849" s="142">
        <v>48021.361799999999</v>
      </c>
      <c r="AD849" s="142">
        <v>32975.9274</v>
      </c>
      <c r="AE849" s="142">
        <v>48698.616900000001</v>
      </c>
      <c r="AF849" s="142">
        <v>41893.699200000003</v>
      </c>
      <c r="AG849" s="142">
        <v>37055.306100000002</v>
      </c>
      <c r="AH849" s="142">
        <v>31700.409800000001</v>
      </c>
      <c r="AI849" s="142">
        <v>33958.928599999999</v>
      </c>
      <c r="AJ849" s="142">
        <v>33958.928599999999</v>
      </c>
      <c r="AK849" s="142">
        <v>33958.928599999999</v>
      </c>
      <c r="AL849" s="142">
        <v>33958.928599999999</v>
      </c>
      <c r="AM849" s="142">
        <v>33958.928599999999</v>
      </c>
      <c r="AN849" s="142">
        <v>33958.928599999999</v>
      </c>
      <c r="AO849" s="142">
        <v>33958.928599999999</v>
      </c>
      <c r="AP849" s="142">
        <v>33958.928599999999</v>
      </c>
      <c r="AQ849" s="142">
        <v>33958.928599999999</v>
      </c>
      <c r="AR849" s="142">
        <v>33958.928599999999</v>
      </c>
      <c r="AS849" s="142">
        <v>33958.928599999999</v>
      </c>
      <c r="AT849" s="118"/>
      <c r="AU849" s="118"/>
      <c r="AV849" s="71"/>
      <c r="AW849" s="71"/>
      <c r="AX849" s="71"/>
      <c r="AY849" s="71"/>
      <c r="AZ849" s="71"/>
      <c r="BA849" s="71"/>
      <c r="BB849" s="71"/>
      <c r="BC849" s="71"/>
      <c r="BD849" s="31">
        <v>704200</v>
      </c>
      <c r="BE849" s="71"/>
      <c r="BF849" s="71"/>
      <c r="BG849" s="71"/>
      <c r="BH849" s="71"/>
      <c r="BI849" s="71"/>
      <c r="BJ849" s="71"/>
      <c r="BK849" s="107"/>
      <c r="BL849" s="71"/>
      <c r="BM849" s="71"/>
      <c r="BN849" s="71"/>
      <c r="BO849" s="142"/>
      <c r="BP849" s="142"/>
    </row>
    <row r="850" spans="1:68" ht="12.75" customHeight="1">
      <c r="A850" s="108"/>
      <c r="B850" s="149"/>
      <c r="C850" s="108"/>
      <c r="D850" s="108"/>
      <c r="E850" s="110"/>
      <c r="F850" s="71"/>
      <c r="G850" s="71"/>
      <c r="H850" s="71"/>
      <c r="I850" s="71"/>
      <c r="J850" s="142"/>
      <c r="K850" s="142"/>
      <c r="L850" s="142"/>
      <c r="M850" s="142"/>
      <c r="N850" s="142"/>
      <c r="O850" s="142"/>
      <c r="P850" s="142"/>
      <c r="Q850" s="142"/>
      <c r="R850" s="142"/>
      <c r="S850" s="142"/>
      <c r="T850" s="142"/>
      <c r="U850" s="142"/>
      <c r="V850" s="142"/>
      <c r="W850" s="142"/>
      <c r="X850" s="142"/>
      <c r="Y850" s="142"/>
      <c r="Z850" s="142"/>
      <c r="AA850" s="142"/>
      <c r="AB850" s="142"/>
      <c r="AC850" s="142"/>
      <c r="AD850" s="142"/>
      <c r="AE850" s="142"/>
      <c r="AF850" s="142"/>
      <c r="AG850" s="142"/>
      <c r="AH850" s="142"/>
      <c r="AI850" s="142"/>
      <c r="AJ850" s="142"/>
      <c r="AK850" s="142"/>
      <c r="AL850" s="142"/>
      <c r="AM850" s="142"/>
      <c r="AN850" s="142"/>
      <c r="AO850" s="142"/>
      <c r="AP850" s="142"/>
      <c r="AQ850" s="142"/>
      <c r="AR850" s="142"/>
      <c r="AS850" s="142"/>
      <c r="AT850" s="118"/>
      <c r="AU850" s="118"/>
      <c r="AV850" s="71"/>
      <c r="AW850" s="71"/>
      <c r="AX850" s="71"/>
      <c r="AY850" s="71"/>
      <c r="AZ850" s="71"/>
      <c r="BA850" s="71"/>
      <c r="BB850" s="71"/>
      <c r="BC850" s="71"/>
      <c r="BD850" s="31"/>
      <c r="BE850" s="71"/>
      <c r="BF850" s="71"/>
      <c r="BG850" s="71"/>
      <c r="BH850" s="71"/>
      <c r="BI850" s="71"/>
      <c r="BJ850" s="71"/>
      <c r="BK850" s="107"/>
      <c r="BL850" s="71"/>
      <c r="BM850" s="71"/>
      <c r="BN850" s="71"/>
      <c r="BO850" s="142"/>
      <c r="BP850" s="142"/>
    </row>
    <row r="851" spans="1:68" ht="12.75" customHeight="1">
      <c r="A851" s="108"/>
      <c r="B851" s="149">
        <v>704300</v>
      </c>
      <c r="C851" s="108" t="s">
        <v>854</v>
      </c>
      <c r="D851" s="108" t="s">
        <v>855</v>
      </c>
      <c r="E851" s="110"/>
      <c r="F851" s="71"/>
      <c r="G851" s="71"/>
      <c r="H851" s="71"/>
      <c r="I851" s="71"/>
      <c r="J851" s="142">
        <v>53036.829599999997</v>
      </c>
      <c r="K851" s="142">
        <v>41350.544699999999</v>
      </c>
      <c r="L851" s="142">
        <v>26967.746599999999</v>
      </c>
      <c r="M851" s="142">
        <v>21574.1973</v>
      </c>
      <c r="N851" s="142">
        <v>13886.7948</v>
      </c>
      <c r="O851" s="142">
        <v>24698.656599999998</v>
      </c>
      <c r="P851" s="142">
        <v>24599.465199999999</v>
      </c>
      <c r="Q851" s="142">
        <v>65267.935799999999</v>
      </c>
      <c r="R851" s="142">
        <v>25988.1446</v>
      </c>
      <c r="S851" s="142">
        <v>39626.961000000003</v>
      </c>
      <c r="T851" s="142">
        <v>51579.523699999998</v>
      </c>
      <c r="U851" s="142">
        <v>37196.7719</v>
      </c>
      <c r="V851" s="142">
        <v>28666.3122</v>
      </c>
      <c r="W851" s="142">
        <v>32038.819500000001</v>
      </c>
      <c r="X851" s="142">
        <v>32683.563600000001</v>
      </c>
      <c r="Y851" s="142">
        <v>40420.492100000003</v>
      </c>
      <c r="Z851" s="142">
        <v>46818.336900000002</v>
      </c>
      <c r="AA851" s="142">
        <v>47066.315399999999</v>
      </c>
      <c r="AB851" s="142">
        <v>156722.399</v>
      </c>
      <c r="AC851" s="142">
        <v>125477.1106</v>
      </c>
      <c r="AD851" s="142">
        <v>173584.9356</v>
      </c>
      <c r="AE851" s="142">
        <v>73600</v>
      </c>
      <c r="AF851" s="142">
        <v>55000</v>
      </c>
      <c r="AG851" s="142">
        <v>51500</v>
      </c>
      <c r="AH851" s="142">
        <v>43400</v>
      </c>
      <c r="AI851" s="142">
        <v>51600</v>
      </c>
      <c r="AJ851" s="142">
        <v>51600</v>
      </c>
      <c r="AK851" s="142">
        <v>51600</v>
      </c>
      <c r="AL851" s="142">
        <v>51600</v>
      </c>
      <c r="AM851" s="142">
        <v>51600</v>
      </c>
      <c r="AN851" s="142">
        <v>51600</v>
      </c>
      <c r="AO851" s="142">
        <v>51600</v>
      </c>
      <c r="AP851" s="142">
        <v>51600</v>
      </c>
      <c r="AQ851" s="142">
        <v>51600</v>
      </c>
      <c r="AR851" s="142">
        <v>51600</v>
      </c>
      <c r="AS851" s="142">
        <v>51600</v>
      </c>
      <c r="AT851" s="118"/>
      <c r="AU851" s="118"/>
      <c r="AV851" s="71"/>
      <c r="AW851" s="71"/>
      <c r="AX851" s="71"/>
      <c r="AY851" s="71"/>
      <c r="AZ851" s="71"/>
      <c r="BA851" s="71"/>
      <c r="BB851" s="71"/>
      <c r="BC851" s="71"/>
      <c r="BD851" s="31">
        <v>704300</v>
      </c>
      <c r="BE851" s="71"/>
      <c r="BF851" s="71"/>
      <c r="BG851" s="71"/>
      <c r="BH851" s="71"/>
      <c r="BI851" s="71"/>
      <c r="BJ851" s="71"/>
      <c r="BK851" s="107"/>
      <c r="BL851" s="71"/>
      <c r="BM851" s="71"/>
      <c r="BN851" s="71"/>
      <c r="BO851" s="142"/>
      <c r="BP851" s="142"/>
    </row>
    <row r="852" spans="1:68" ht="12.75" customHeight="1">
      <c r="A852" s="108"/>
      <c r="B852" s="149">
        <v>704400</v>
      </c>
      <c r="C852" s="108" t="s">
        <v>856</v>
      </c>
      <c r="D852" s="108" t="s">
        <v>857</v>
      </c>
      <c r="E852" s="110"/>
      <c r="F852" s="71"/>
      <c r="G852" s="71"/>
      <c r="H852" s="71"/>
      <c r="I852" s="71"/>
      <c r="J852" s="142">
        <v>258453.58600000001</v>
      </c>
      <c r="K852" s="142">
        <v>127881.0543</v>
      </c>
      <c r="L852" s="142">
        <v>66880.011499999993</v>
      </c>
      <c r="M852" s="142">
        <v>48811.621299999999</v>
      </c>
      <c r="N852" s="142">
        <v>26781.675800000001</v>
      </c>
      <c r="O852" s="142">
        <v>26632.8887</v>
      </c>
      <c r="P852" s="142">
        <v>39775.748099999997</v>
      </c>
      <c r="Q852" s="142">
        <v>106630.74619999999</v>
      </c>
      <c r="R852" s="142">
        <v>71318.610700000005</v>
      </c>
      <c r="S852" s="142">
        <v>54356.882700000002</v>
      </c>
      <c r="T852" s="142">
        <v>70921.845100000006</v>
      </c>
      <c r="U852" s="142">
        <v>67549.337799999994</v>
      </c>
      <c r="V852" s="142">
        <v>41164.427600000003</v>
      </c>
      <c r="W852" s="142">
        <v>62490.576800000003</v>
      </c>
      <c r="X852" s="142">
        <v>42453.915699999998</v>
      </c>
      <c r="Y852" s="142">
        <v>137876.03460000001</v>
      </c>
      <c r="Z852" s="142">
        <v>55547.179400000001</v>
      </c>
      <c r="AA852" s="142">
        <v>68243.677500000005</v>
      </c>
      <c r="AB852" s="142">
        <v>383870.6862</v>
      </c>
      <c r="AC852" s="142">
        <v>268312.71470000001</v>
      </c>
      <c r="AD852" s="142">
        <v>454296.57429999998</v>
      </c>
      <c r="AE852" s="142">
        <v>292119</v>
      </c>
      <c r="AF852" s="142">
        <v>87400</v>
      </c>
      <c r="AG852" s="142">
        <v>87900</v>
      </c>
      <c r="AH852" s="142">
        <v>54600</v>
      </c>
      <c r="AI852" s="142">
        <v>55100</v>
      </c>
      <c r="AJ852" s="142">
        <v>55100</v>
      </c>
      <c r="AK852" s="142">
        <v>55100</v>
      </c>
      <c r="AL852" s="142">
        <v>55100</v>
      </c>
      <c r="AM852" s="142">
        <v>55100</v>
      </c>
      <c r="AN852" s="142">
        <v>55100</v>
      </c>
      <c r="AO852" s="142">
        <v>55100</v>
      </c>
      <c r="AP852" s="142">
        <v>55100</v>
      </c>
      <c r="AQ852" s="142">
        <v>55100</v>
      </c>
      <c r="AR852" s="142">
        <v>55100</v>
      </c>
      <c r="AS852" s="142">
        <v>55100</v>
      </c>
      <c r="AT852" s="118"/>
      <c r="AU852" s="118"/>
      <c r="AV852" s="71"/>
      <c r="AW852" s="71"/>
      <c r="AX852" s="71"/>
      <c r="AY852" s="71"/>
      <c r="AZ852" s="71"/>
      <c r="BA852" s="71"/>
      <c r="BB852" s="71"/>
      <c r="BC852" s="71"/>
      <c r="BD852" s="31">
        <v>704400</v>
      </c>
      <c r="BE852" s="71"/>
      <c r="BF852" s="71"/>
      <c r="BG852" s="71"/>
      <c r="BH852" s="71"/>
      <c r="BI852" s="71"/>
      <c r="BJ852" s="71"/>
      <c r="BK852" s="107"/>
      <c r="BL852" s="71"/>
      <c r="BM852" s="71"/>
      <c r="BN852" s="71"/>
      <c r="BO852" s="142"/>
      <c r="BP852" s="142"/>
    </row>
    <row r="853" spans="1:68" ht="12.75" customHeight="1">
      <c r="A853" s="108"/>
      <c r="B853" s="149">
        <v>704500</v>
      </c>
      <c r="C853" s="108" t="s">
        <v>858</v>
      </c>
      <c r="D853" s="108" t="s">
        <v>859</v>
      </c>
      <c r="E853" s="110"/>
      <c r="F853" s="71"/>
      <c r="G853" s="71"/>
      <c r="H853" s="71"/>
      <c r="I853" s="71"/>
      <c r="J853" s="142">
        <v>47383.157399999996</v>
      </c>
      <c r="K853" s="142">
        <v>25304.735499999999</v>
      </c>
      <c r="L853" s="142">
        <v>21888.821</v>
      </c>
      <c r="M853" s="142">
        <v>15371.6155</v>
      </c>
      <c r="N853" s="142">
        <v>11506.2014</v>
      </c>
      <c r="O853" s="142">
        <v>12200.5412</v>
      </c>
      <c r="P853" s="142">
        <v>19590.299900000002</v>
      </c>
      <c r="Q853" s="142">
        <v>22516.445899999999</v>
      </c>
      <c r="R853" s="142">
        <v>18003.2376</v>
      </c>
      <c r="S853" s="142">
        <v>20830.192299999999</v>
      </c>
      <c r="T853" s="142">
        <v>29559.0347</v>
      </c>
      <c r="U853" s="142">
        <v>29559.0347</v>
      </c>
      <c r="V853" s="142">
        <v>25988.1446</v>
      </c>
      <c r="W853" s="142">
        <v>24301.891</v>
      </c>
      <c r="X853" s="142">
        <v>29757.4175</v>
      </c>
      <c r="Y853" s="142">
        <v>29261.460599999999</v>
      </c>
      <c r="Z853" s="142">
        <v>36254.453699999998</v>
      </c>
      <c r="AA853" s="142">
        <v>45231.274599999997</v>
      </c>
      <c r="AB853" s="142">
        <v>46421.571400000001</v>
      </c>
      <c r="AC853" s="142">
        <v>124981.15360000001</v>
      </c>
      <c r="AD853" s="142">
        <v>61597.854299999999</v>
      </c>
      <c r="AE853" s="142">
        <v>72600</v>
      </c>
      <c r="AF853" s="142">
        <v>55000</v>
      </c>
      <c r="AG853" s="142">
        <v>48850</v>
      </c>
      <c r="AH853" s="142">
        <v>41700</v>
      </c>
      <c r="AI853" s="142">
        <v>43100</v>
      </c>
      <c r="AJ853" s="142">
        <v>43100</v>
      </c>
      <c r="AK853" s="142">
        <v>43100</v>
      </c>
      <c r="AL853" s="142">
        <v>43100</v>
      </c>
      <c r="AM853" s="142">
        <v>43100</v>
      </c>
      <c r="AN853" s="142">
        <v>43100</v>
      </c>
      <c r="AO853" s="142">
        <v>43100</v>
      </c>
      <c r="AP853" s="142">
        <v>43100</v>
      </c>
      <c r="AQ853" s="142">
        <v>43100</v>
      </c>
      <c r="AR853" s="142">
        <v>43100</v>
      </c>
      <c r="AS853" s="142">
        <v>43100</v>
      </c>
      <c r="AT853" s="118"/>
      <c r="AU853" s="118"/>
      <c r="AV853" s="71"/>
      <c r="AW853" s="71"/>
      <c r="AX853" s="71"/>
      <c r="AY853" s="71"/>
      <c r="AZ853" s="71"/>
      <c r="BA853" s="71"/>
      <c r="BB853" s="71"/>
      <c r="BC853" s="71"/>
      <c r="BD853" s="31">
        <v>704500</v>
      </c>
      <c r="BE853" s="71"/>
      <c r="BF853" s="71"/>
      <c r="BG853" s="71"/>
      <c r="BH853" s="71"/>
      <c r="BI853" s="71"/>
      <c r="BJ853" s="71"/>
      <c r="BK853" s="107"/>
      <c r="BL853" s="71"/>
      <c r="BM853" s="71"/>
      <c r="BN853" s="71"/>
      <c r="BO853" s="142"/>
      <c r="BP853" s="142"/>
    </row>
    <row r="854" spans="1:68" ht="12.75" customHeight="1">
      <c r="A854" s="108"/>
      <c r="B854" s="149">
        <v>704600</v>
      </c>
      <c r="C854" s="108" t="s">
        <v>860</v>
      </c>
      <c r="D854" s="108" t="s">
        <v>861</v>
      </c>
      <c r="E854" s="110"/>
      <c r="F854" s="71"/>
      <c r="G854" s="71"/>
      <c r="H854" s="71"/>
      <c r="I854" s="71"/>
      <c r="J854" s="142">
        <v>137538.1036</v>
      </c>
      <c r="K854" s="142">
        <v>52094.3943</v>
      </c>
      <c r="L854" s="142">
        <v>34644.893499999998</v>
      </c>
      <c r="M854" s="142">
        <v>28412.024300000001</v>
      </c>
      <c r="N854" s="142">
        <v>15237.2289</v>
      </c>
      <c r="O854" s="142">
        <v>17481.991999999998</v>
      </c>
      <c r="P854" s="142">
        <v>24843.0445</v>
      </c>
      <c r="Q854" s="142">
        <v>39500.337399999997</v>
      </c>
      <c r="R854" s="142">
        <v>40981.8105</v>
      </c>
      <c r="S854" s="142">
        <v>32309.3439</v>
      </c>
      <c r="T854" s="142">
        <v>39559.199200000003</v>
      </c>
      <c r="U854" s="142">
        <v>45322.681499999999</v>
      </c>
      <c r="V854" s="142">
        <v>32319.0242</v>
      </c>
      <c r="W854" s="142">
        <v>30661.983800000002</v>
      </c>
      <c r="X854" s="142">
        <v>35763.938800000004</v>
      </c>
      <c r="Y854" s="142">
        <v>46632.1492</v>
      </c>
      <c r="Z854" s="142">
        <v>45080.686999999998</v>
      </c>
      <c r="AA854" s="142">
        <v>52074.045299999998</v>
      </c>
      <c r="AB854" s="142">
        <v>153217.1721</v>
      </c>
      <c r="AC854" s="142">
        <v>168546.77239999999</v>
      </c>
      <c r="AD854" s="142">
        <v>163355.83059999999</v>
      </c>
      <c r="AE854" s="142">
        <v>172354.87100000001</v>
      </c>
      <c r="AF854" s="142">
        <v>68445.5285</v>
      </c>
      <c r="AG854" s="142">
        <v>55011.020400000001</v>
      </c>
      <c r="AH854" s="142">
        <v>48221.926200000002</v>
      </c>
      <c r="AI854" s="142">
        <v>48622.619100000004</v>
      </c>
      <c r="AJ854" s="142">
        <v>48622.619100000004</v>
      </c>
      <c r="AK854" s="142">
        <v>48622.619100000004</v>
      </c>
      <c r="AL854" s="142">
        <v>48622.619100000004</v>
      </c>
      <c r="AM854" s="142">
        <v>48622.619100000004</v>
      </c>
      <c r="AN854" s="142">
        <v>48622.619100000004</v>
      </c>
      <c r="AO854" s="142">
        <v>48622.619100000004</v>
      </c>
      <c r="AP854" s="142">
        <v>48622.619100000004</v>
      </c>
      <c r="AQ854" s="142">
        <v>48622.619100000004</v>
      </c>
      <c r="AR854" s="142">
        <v>48622.619100000004</v>
      </c>
      <c r="AS854" s="142">
        <v>48622.619100000004</v>
      </c>
      <c r="AT854" s="118"/>
      <c r="AU854" s="118"/>
      <c r="AV854" s="71"/>
      <c r="AW854" s="71"/>
      <c r="AX854" s="71"/>
      <c r="AY854" s="71"/>
      <c r="AZ854" s="71"/>
      <c r="BA854" s="71"/>
      <c r="BB854" s="71"/>
      <c r="BC854" s="71"/>
      <c r="BD854" s="31">
        <v>704600</v>
      </c>
      <c r="BE854" s="71"/>
      <c r="BF854" s="71"/>
      <c r="BG854" s="71"/>
      <c r="BH854" s="71"/>
      <c r="BI854" s="71"/>
      <c r="BJ854" s="71"/>
      <c r="BK854" s="107"/>
      <c r="BL854" s="71"/>
      <c r="BM854" s="71"/>
      <c r="BN854" s="71"/>
      <c r="BO854" s="142"/>
      <c r="BP854" s="142"/>
    </row>
    <row r="855" spans="1:68" ht="12.75" customHeight="1">
      <c r="A855" s="108"/>
      <c r="B855" s="109"/>
      <c r="C855" s="108"/>
      <c r="D855" s="108"/>
      <c r="E855" s="110"/>
      <c r="F855" s="71"/>
      <c r="G855" s="71"/>
      <c r="H855" s="71"/>
      <c r="I855" s="71"/>
      <c r="J855" s="118"/>
      <c r="K855" s="118"/>
      <c r="L855" s="118"/>
      <c r="M855" s="118"/>
      <c r="N855" s="118"/>
      <c r="O855" s="118"/>
      <c r="P855" s="118"/>
      <c r="Q855" s="118"/>
      <c r="R855" s="118"/>
      <c r="S855" s="118"/>
      <c r="T855" s="118"/>
      <c r="U855" s="118"/>
      <c r="V855" s="118"/>
      <c r="W855" s="118"/>
      <c r="X855" s="118"/>
      <c r="Y855" s="118"/>
      <c r="Z855" s="118"/>
      <c r="AA855" s="118"/>
      <c r="AB855" s="118"/>
      <c r="AC855" s="118"/>
      <c r="AD855" s="118"/>
      <c r="AE855" s="118"/>
      <c r="AF855" s="118"/>
      <c r="AG855" s="118"/>
      <c r="AH855" s="118"/>
      <c r="AI855" s="118"/>
      <c r="AJ855" s="118"/>
      <c r="AK855" s="118"/>
      <c r="AL855" s="118"/>
      <c r="AM855" s="118"/>
      <c r="AN855" s="118"/>
      <c r="AO855" s="118"/>
      <c r="AP855" s="118"/>
      <c r="AQ855" s="118"/>
      <c r="AR855" s="118"/>
      <c r="AS855" s="118"/>
      <c r="AT855" s="118"/>
      <c r="AU855" s="118"/>
      <c r="AV855" s="71"/>
      <c r="AW855" s="71"/>
      <c r="AX855" s="71"/>
      <c r="AY855" s="71"/>
      <c r="AZ855" s="71"/>
      <c r="BA855" s="71"/>
      <c r="BB855" s="71"/>
      <c r="BC855" s="71"/>
      <c r="BD855" s="2"/>
      <c r="BE855" s="71"/>
      <c r="BF855" s="71"/>
      <c r="BG855" s="71"/>
      <c r="BH855" s="71"/>
      <c r="BI855" s="71"/>
      <c r="BJ855" s="71"/>
      <c r="BK855" s="107"/>
      <c r="BL855" s="71"/>
      <c r="BM855" s="71"/>
      <c r="BN855" s="71"/>
      <c r="BO855" s="118"/>
      <c r="BP855" s="118"/>
    </row>
    <row r="856" spans="1:68" ht="12.75" customHeight="1">
      <c r="A856" s="108"/>
      <c r="B856" s="149">
        <v>705500</v>
      </c>
      <c r="C856" s="108" t="s">
        <v>862</v>
      </c>
      <c r="D856" s="108" t="s">
        <v>863</v>
      </c>
      <c r="E856" s="110"/>
      <c r="F856" s="71"/>
      <c r="G856" s="71"/>
      <c r="H856" s="71"/>
      <c r="I856" s="71"/>
      <c r="J856" s="142">
        <v>380.20385069999998</v>
      </c>
      <c r="K856" s="142">
        <v>1573.6874399999999</v>
      </c>
      <c r="L856" s="142">
        <v>783.19380169999988</v>
      </c>
      <c r="M856" s="142">
        <v>578.85967119999987</v>
      </c>
      <c r="N856" s="142">
        <v>1695.8815072</v>
      </c>
      <c r="O856" s="142">
        <v>4936.3284674000006</v>
      </c>
      <c r="P856" s="142">
        <v>6306.2077679999993</v>
      </c>
      <c r="Q856" s="142">
        <v>9777.1617467999986</v>
      </c>
      <c r="R856" s="142">
        <v>6338.0065843999992</v>
      </c>
      <c r="S856" s="142">
        <v>7895.1237384999995</v>
      </c>
      <c r="T856" s="142">
        <v>8051.0218095</v>
      </c>
      <c r="U856" s="142">
        <v>7839.4458559999994</v>
      </c>
      <c r="V856" s="142">
        <v>7794.90355</v>
      </c>
      <c r="W856" s="142">
        <v>6759.2949355000001</v>
      </c>
      <c r="X856" s="142">
        <v>4688.0777065000002</v>
      </c>
      <c r="Y856" s="142">
        <v>3179.2070907999996</v>
      </c>
      <c r="Z856" s="142">
        <v>4766.026742</v>
      </c>
      <c r="AA856" s="142">
        <v>4042.2142694999998</v>
      </c>
      <c r="AB856" s="142">
        <v>6080.0247689999997</v>
      </c>
      <c r="AC856" s="142">
        <v>4710.3488594999999</v>
      </c>
      <c r="AD856" s="142">
        <v>4170.2733993000002</v>
      </c>
      <c r="AE856" s="142">
        <v>4949.7637543000001</v>
      </c>
      <c r="AF856" s="142">
        <v>3886.3161984999997</v>
      </c>
      <c r="AG856" s="142">
        <v>3886.3161984999997</v>
      </c>
      <c r="AH856" s="142">
        <v>2828.4364310000001</v>
      </c>
      <c r="AI856" s="142">
        <v>4587.8575179999998</v>
      </c>
      <c r="AJ856" s="142">
        <v>4587.8575179999998</v>
      </c>
      <c r="AK856" s="142">
        <v>4587.8575179999998</v>
      </c>
      <c r="AL856" s="142">
        <v>4587.8575179999998</v>
      </c>
      <c r="AM856" s="142">
        <v>4587.8575179999998</v>
      </c>
      <c r="AN856" s="142">
        <v>4587.8575179999998</v>
      </c>
      <c r="AO856" s="142">
        <v>4587.8575179999998</v>
      </c>
      <c r="AP856" s="142">
        <v>4587.8575179999998</v>
      </c>
      <c r="AQ856" s="142">
        <v>4587.8575179999998</v>
      </c>
      <c r="AR856" s="142">
        <v>4587.8575179999998</v>
      </c>
      <c r="AS856" s="142">
        <v>4587.8575179999998</v>
      </c>
      <c r="AT856" s="118"/>
      <c r="AU856" s="118"/>
      <c r="AV856" s="71"/>
      <c r="AW856" s="71"/>
      <c r="AX856" s="71"/>
      <c r="AY856" s="71"/>
      <c r="AZ856" s="71"/>
      <c r="BA856" s="71"/>
      <c r="BB856" s="71"/>
      <c r="BC856" s="71"/>
      <c r="BD856" s="31">
        <v>705500</v>
      </c>
      <c r="BE856" s="71"/>
      <c r="BF856" s="71"/>
      <c r="BG856" s="71"/>
      <c r="BH856" s="71"/>
      <c r="BI856" s="71"/>
      <c r="BJ856" s="71"/>
      <c r="BK856" s="107"/>
      <c r="BL856" s="71"/>
      <c r="BM856" s="71"/>
      <c r="BN856" s="71"/>
      <c r="BO856" s="142"/>
      <c r="BP856" s="142"/>
    </row>
    <row r="857" spans="1:68" ht="12.75" customHeight="1">
      <c r="A857" s="108"/>
      <c r="B857" s="149">
        <v>705600</v>
      </c>
      <c r="C857" s="108" t="s">
        <v>864</v>
      </c>
      <c r="D857" s="108" t="s">
        <v>865</v>
      </c>
      <c r="E857" s="110"/>
      <c r="F857" s="71"/>
      <c r="G857" s="71"/>
      <c r="H857" s="71"/>
      <c r="I857" s="71"/>
      <c r="J857" s="142">
        <v>1622.6336695999998</v>
      </c>
      <c r="K857" s="142">
        <v>1776.8877659999998</v>
      </c>
      <c r="L857" s="142">
        <v>1994.9514624000001</v>
      </c>
      <c r="M857" s="142">
        <v>1529.9875242000001</v>
      </c>
      <c r="N857" s="142">
        <v>1798.3843184999998</v>
      </c>
      <c r="O857" s="142">
        <v>4947.2616422999999</v>
      </c>
      <c r="P857" s="142">
        <v>6669.2366889999994</v>
      </c>
      <c r="Q857" s="142">
        <v>11246.735311</v>
      </c>
      <c r="R857" s="142">
        <v>10863.513052</v>
      </c>
      <c r="S857" s="142">
        <v>8096.052675599999</v>
      </c>
      <c r="T857" s="142">
        <v>8819.3765879999992</v>
      </c>
      <c r="U857" s="142">
        <v>10222.459226999999</v>
      </c>
      <c r="V857" s="142">
        <v>9532.053484</v>
      </c>
      <c r="W857" s="142">
        <v>8218.0554570000004</v>
      </c>
      <c r="X857" s="142">
        <v>7271.5314545000001</v>
      </c>
      <c r="Y857" s="142">
        <v>6558.8545584999993</v>
      </c>
      <c r="Z857" s="142">
        <v>4994.3060603000004</v>
      </c>
      <c r="AA857" s="142">
        <v>5712.5507444999994</v>
      </c>
      <c r="AB857" s="142">
        <v>8808.2410115000002</v>
      </c>
      <c r="AC857" s="142">
        <v>7238.1247249999997</v>
      </c>
      <c r="AD857" s="142">
        <v>4682.5099183000002</v>
      </c>
      <c r="AE857" s="142">
        <v>6703.6170529999999</v>
      </c>
      <c r="AF857" s="142">
        <v>5506.5425792999995</v>
      </c>
      <c r="AG857" s="142">
        <v>4582.2897297999998</v>
      </c>
      <c r="AH857" s="142">
        <v>3975.4008104999998</v>
      </c>
      <c r="AI857" s="142">
        <v>4788.2978949999997</v>
      </c>
      <c r="AJ857" s="142">
        <v>4788.2978949999997</v>
      </c>
      <c r="AK857" s="142">
        <v>4788.2978949999997</v>
      </c>
      <c r="AL857" s="142">
        <v>4788.2978949999997</v>
      </c>
      <c r="AM857" s="142">
        <v>4788.2978949999997</v>
      </c>
      <c r="AN857" s="142">
        <v>4788.2978949999997</v>
      </c>
      <c r="AO857" s="142">
        <v>4788.2978949999997</v>
      </c>
      <c r="AP857" s="142">
        <v>4788.2978949999997</v>
      </c>
      <c r="AQ857" s="142">
        <v>4788.2978949999997</v>
      </c>
      <c r="AR857" s="142">
        <v>4788.2978949999997</v>
      </c>
      <c r="AS857" s="142">
        <v>4788.2978949999997</v>
      </c>
      <c r="AT857" s="118"/>
      <c r="AU857" s="118"/>
      <c r="AV857" s="71"/>
      <c r="AW857" s="71"/>
      <c r="AX857" s="71"/>
      <c r="AY857" s="71"/>
      <c r="AZ857" s="71"/>
      <c r="BA857" s="71"/>
      <c r="BB857" s="71"/>
      <c r="BC857" s="71"/>
      <c r="BD857" s="31">
        <v>705600</v>
      </c>
      <c r="BE857" s="71"/>
      <c r="BF857" s="71"/>
      <c r="BG857" s="71"/>
      <c r="BH857" s="71"/>
      <c r="BI857" s="71"/>
      <c r="BJ857" s="71"/>
      <c r="BK857" s="107"/>
      <c r="BL857" s="71"/>
      <c r="BM857" s="71"/>
      <c r="BN857" s="71"/>
      <c r="BO857" s="142"/>
      <c r="BP857" s="142"/>
    </row>
    <row r="858" spans="1:68" ht="12.75" customHeight="1">
      <c r="A858" s="222"/>
      <c r="B858" s="149">
        <v>705700</v>
      </c>
      <c r="C858" s="108" t="s">
        <v>866</v>
      </c>
      <c r="D858" s="108" t="s">
        <v>867</v>
      </c>
      <c r="E858" s="110"/>
      <c r="F858" s="6"/>
      <c r="G858" s="6"/>
      <c r="H858" s="6"/>
      <c r="I858" s="6"/>
      <c r="J858" s="142">
        <v>318.87692729999992</v>
      </c>
      <c r="K858" s="142">
        <v>118.57827399999999</v>
      </c>
      <c r="L858" s="142">
        <v>783.19380169999988</v>
      </c>
      <c r="M858" s="142">
        <v>465.10995419999995</v>
      </c>
      <c r="N858" s="142">
        <v>536.83721230000003</v>
      </c>
      <c r="O858" s="142">
        <v>1684.9755168000002</v>
      </c>
      <c r="P858" s="142">
        <v>4272.5103277999997</v>
      </c>
      <c r="Q858" s="142">
        <v>5233.3533559999996</v>
      </c>
      <c r="R858" s="142">
        <v>4256.7872594</v>
      </c>
      <c r="S858" s="142">
        <v>5295.1598756999992</v>
      </c>
      <c r="T858" s="142">
        <v>5127.9329782999994</v>
      </c>
      <c r="U858" s="142">
        <v>5812.7709329999998</v>
      </c>
      <c r="V858" s="142">
        <v>6269.3295694999997</v>
      </c>
      <c r="W858" s="142">
        <v>6024.3468864999995</v>
      </c>
      <c r="X858" s="142">
        <v>4532.1796354999997</v>
      </c>
      <c r="Y858" s="142">
        <v>3129.0969964999999</v>
      </c>
      <c r="Z858" s="142">
        <v>3045.5801727999997</v>
      </c>
      <c r="AA858" s="142">
        <v>3813.9349512999997</v>
      </c>
      <c r="AB858" s="142">
        <v>4042.2142694999998</v>
      </c>
      <c r="AC858" s="142">
        <v>4320.6036819999999</v>
      </c>
      <c r="AD858" s="142">
        <v>2149.1662645000001</v>
      </c>
      <c r="AE858" s="142">
        <v>4259.3580112999998</v>
      </c>
      <c r="AF858" s="142">
        <v>3786.0960099999998</v>
      </c>
      <c r="AG858" s="142">
        <v>3719.2825509999998</v>
      </c>
      <c r="AH858" s="142">
        <v>2683.6739364999999</v>
      </c>
      <c r="AI858" s="142">
        <v>2817.3008544999998</v>
      </c>
      <c r="AJ858" s="142">
        <v>2817.3008544999998</v>
      </c>
      <c r="AK858" s="142">
        <v>2817.3008544999998</v>
      </c>
      <c r="AL858" s="142">
        <v>2817.3008544999998</v>
      </c>
      <c r="AM858" s="142">
        <v>2817.3008544999998</v>
      </c>
      <c r="AN858" s="142">
        <v>2817.3008544999998</v>
      </c>
      <c r="AO858" s="142">
        <v>2817.3008544999998</v>
      </c>
      <c r="AP858" s="142">
        <v>2817.3008544999998</v>
      </c>
      <c r="AQ858" s="142">
        <v>2817.3008544999998</v>
      </c>
      <c r="AR858" s="142">
        <v>2817.3008544999998</v>
      </c>
      <c r="AS858" s="142">
        <v>2817.3008544999998</v>
      </c>
      <c r="AT858" s="17"/>
      <c r="AU858" s="17"/>
      <c r="AV858" s="6"/>
      <c r="AW858" s="6"/>
      <c r="AX858" s="6"/>
      <c r="AY858" s="6"/>
      <c r="AZ858" s="6"/>
      <c r="BA858" s="6"/>
      <c r="BB858" s="6"/>
      <c r="BC858" s="6"/>
      <c r="BD858" s="31">
        <v>705700</v>
      </c>
      <c r="BE858" s="71"/>
      <c r="BF858" s="6"/>
      <c r="BG858" s="6"/>
      <c r="BH858" s="6"/>
      <c r="BI858" s="6"/>
      <c r="BJ858" s="6"/>
      <c r="BK858" s="27"/>
      <c r="BL858" s="6"/>
      <c r="BM858" s="6"/>
      <c r="BN858" s="6"/>
      <c r="BO858" s="142"/>
      <c r="BP858" s="142"/>
    </row>
    <row r="859" spans="1:68" ht="12.75" customHeight="1">
      <c r="A859" s="222"/>
      <c r="B859" s="149">
        <v>705800</v>
      </c>
      <c r="C859" s="108" t="s">
        <v>868</v>
      </c>
      <c r="D859" s="108" t="s">
        <v>869</v>
      </c>
      <c r="E859" s="110"/>
      <c r="F859" s="6"/>
      <c r="G859" s="6"/>
      <c r="H859" s="6"/>
      <c r="I859" s="6"/>
      <c r="J859" s="142">
        <v>895.5296047999999</v>
      </c>
      <c r="K859" s="142">
        <v>857.8942391999999</v>
      </c>
      <c r="L859" s="142">
        <v>1345.5152802999999</v>
      </c>
      <c r="M859" s="142">
        <v>925.35759109999981</v>
      </c>
      <c r="N859" s="142">
        <v>1027.3610150999998</v>
      </c>
      <c r="O859" s="142">
        <v>3009.3775514999998</v>
      </c>
      <c r="P859" s="142">
        <v>5391.4701697999999</v>
      </c>
      <c r="Q859" s="142">
        <v>7642.6961196999991</v>
      </c>
      <c r="R859" s="142">
        <v>7908.3687444999996</v>
      </c>
      <c r="S859" s="142">
        <v>6853.0737361000001</v>
      </c>
      <c r="T859" s="142">
        <v>7119.3378481999998</v>
      </c>
      <c r="U859" s="142">
        <v>8459.4011170000012</v>
      </c>
      <c r="V859" s="142">
        <v>7711.1173170999991</v>
      </c>
      <c r="W859" s="142">
        <v>6885.8437745000001</v>
      </c>
      <c r="X859" s="142">
        <v>6182.5629755</v>
      </c>
      <c r="Y859" s="142">
        <v>4535.2778403000002</v>
      </c>
      <c r="Z859" s="142">
        <v>4213.2087419999989</v>
      </c>
      <c r="AA859" s="142">
        <v>4837.5831316999993</v>
      </c>
      <c r="AB859" s="142">
        <v>5937.0421412000005</v>
      </c>
      <c r="AC859" s="142">
        <v>5495.9954681999998</v>
      </c>
      <c r="AD859" s="142">
        <v>3774.0624031000002</v>
      </c>
      <c r="AE859" s="142">
        <v>5522.3254628999994</v>
      </c>
      <c r="AF859" s="142">
        <v>4665.1049216000001</v>
      </c>
      <c r="AG859" s="142">
        <v>4126.3219605999993</v>
      </c>
      <c r="AH859" s="142">
        <v>3530.0233880999999</v>
      </c>
      <c r="AI859" s="142">
        <v>3781.5224696999994</v>
      </c>
      <c r="AJ859" s="142">
        <v>3781.5224696999994</v>
      </c>
      <c r="AK859" s="142">
        <v>3781.5224696999994</v>
      </c>
      <c r="AL859" s="142">
        <v>3781.5224696999994</v>
      </c>
      <c r="AM859" s="142">
        <v>3781.5224696999994</v>
      </c>
      <c r="AN859" s="142">
        <v>3781.5224696999994</v>
      </c>
      <c r="AO859" s="142">
        <v>3781.5224696999994</v>
      </c>
      <c r="AP859" s="142">
        <v>3781.5224696999994</v>
      </c>
      <c r="AQ859" s="142">
        <v>3781.5224696999994</v>
      </c>
      <c r="AR859" s="142">
        <v>3781.5224696999994</v>
      </c>
      <c r="AS859" s="142">
        <v>3781.5224696999994</v>
      </c>
      <c r="AT859" s="17"/>
      <c r="AU859" s="17"/>
      <c r="AV859" s="6"/>
      <c r="AW859" s="6"/>
      <c r="AX859" s="6"/>
      <c r="AY859" s="6"/>
      <c r="AZ859" s="6"/>
      <c r="BA859" s="6"/>
      <c r="BB859" s="6"/>
      <c r="BC859" s="6"/>
      <c r="BD859" s="31">
        <v>705800</v>
      </c>
      <c r="BE859" s="71"/>
      <c r="BF859" s="6"/>
      <c r="BG859" s="6"/>
      <c r="BH859" s="6"/>
      <c r="BI859" s="6"/>
      <c r="BJ859" s="6"/>
      <c r="BK859" s="27"/>
      <c r="BL859" s="6"/>
      <c r="BM859" s="6"/>
      <c r="BN859" s="6"/>
      <c r="BO859" s="142"/>
      <c r="BP859" s="142"/>
    </row>
    <row r="860" spans="1:68" ht="12.75" customHeight="1">
      <c r="A860" s="222"/>
      <c r="B860" s="149">
        <v>705900</v>
      </c>
      <c r="C860" s="108" t="s">
        <v>870</v>
      </c>
      <c r="D860" s="108" t="s">
        <v>871</v>
      </c>
      <c r="E860" s="110"/>
      <c r="F860" s="6"/>
      <c r="G860" s="6"/>
      <c r="H860" s="6"/>
      <c r="I860" s="6"/>
      <c r="J860" s="142">
        <v>5.2785785999999995</v>
      </c>
      <c r="K860" s="142">
        <v>4.1153945999999992</v>
      </c>
      <c r="L860" s="142">
        <v>2.6839529999999998</v>
      </c>
      <c r="M860" s="142">
        <v>2.1471624000000005</v>
      </c>
      <c r="N860" s="142">
        <v>1.3839839999999999</v>
      </c>
      <c r="O860" s="142">
        <v>2.4615144</v>
      </c>
      <c r="P860" s="142">
        <v>2.4516287999999995</v>
      </c>
      <c r="Q860" s="142">
        <v>6.5047247999999991</v>
      </c>
      <c r="R860" s="142">
        <v>2.5900272000000002</v>
      </c>
      <c r="S860" s="142">
        <v>3.9492972000000002</v>
      </c>
      <c r="T860" s="142">
        <v>5.1405120000000002</v>
      </c>
      <c r="U860" s="142">
        <v>3.7070999999999996</v>
      </c>
      <c r="V860" s="142">
        <v>2.8569383999999998</v>
      </c>
      <c r="W860" s="142">
        <v>3.1930487999999997</v>
      </c>
      <c r="X860" s="142">
        <v>3.2573051999999998</v>
      </c>
      <c r="Y860" s="142">
        <v>4.0283819999999997</v>
      </c>
      <c r="Z860" s="142">
        <v>4.6660031999999996</v>
      </c>
      <c r="AA860" s="142">
        <v>4.6907171999999999</v>
      </c>
      <c r="AB860" s="142">
        <v>15.619247999999999</v>
      </c>
      <c r="AC860" s="142">
        <v>12.505284</v>
      </c>
      <c r="AD860" s="142">
        <v>17.299799999999998</v>
      </c>
      <c r="AE860" s="142">
        <v>77.625404799999998</v>
      </c>
      <c r="AF860" s="142">
        <v>58.008114999999997</v>
      </c>
      <c r="AG860" s="142">
        <v>54.316689499999995</v>
      </c>
      <c r="AH860" s="142">
        <v>45.773676200000004</v>
      </c>
      <c r="AI860" s="142">
        <v>54.422158799999991</v>
      </c>
      <c r="AJ860" s="142">
        <v>54.422158799999991</v>
      </c>
      <c r="AK860" s="142">
        <v>54.422158799999991</v>
      </c>
      <c r="AL860" s="142">
        <v>54.422158799999991</v>
      </c>
      <c r="AM860" s="142">
        <v>54.422158799999991</v>
      </c>
      <c r="AN860" s="142">
        <v>54.422158799999991</v>
      </c>
      <c r="AO860" s="142">
        <v>54.422158799999991</v>
      </c>
      <c r="AP860" s="142">
        <v>54.422158799999991</v>
      </c>
      <c r="AQ860" s="142">
        <v>54.422158799999991</v>
      </c>
      <c r="AR860" s="142">
        <v>54.422158799999991</v>
      </c>
      <c r="AS860" s="142">
        <v>54.422158799999991</v>
      </c>
      <c r="AT860" s="17"/>
      <c r="AU860" s="17"/>
      <c r="AV860" s="6"/>
      <c r="AW860" s="6"/>
      <c r="AX860" s="6"/>
      <c r="AY860" s="6"/>
      <c r="AZ860" s="6"/>
      <c r="BA860" s="6"/>
      <c r="BB860" s="6"/>
      <c r="BC860" s="6"/>
      <c r="BD860" s="31">
        <v>705900</v>
      </c>
      <c r="BE860" s="71"/>
      <c r="BF860" s="6"/>
      <c r="BG860" s="6"/>
      <c r="BH860" s="6"/>
      <c r="BI860" s="6"/>
      <c r="BJ860" s="6"/>
      <c r="BK860" s="27"/>
      <c r="BL860" s="6"/>
      <c r="BM860" s="6"/>
      <c r="BN860" s="6"/>
      <c r="BO860" s="142"/>
      <c r="BP860" s="142"/>
    </row>
    <row r="861" spans="1:68" ht="12.75" customHeight="1">
      <c r="A861" s="222"/>
      <c r="B861" s="149">
        <v>706000</v>
      </c>
      <c r="C861" s="108" t="s">
        <v>872</v>
      </c>
      <c r="D861" s="108" t="s">
        <v>873</v>
      </c>
      <c r="E861" s="110"/>
      <c r="F861" s="6"/>
      <c r="G861" s="6"/>
      <c r="H861" s="6"/>
      <c r="I861" s="6"/>
      <c r="J861" s="142">
        <v>25.1871261</v>
      </c>
      <c r="K861" s="142">
        <v>11.093053400000001</v>
      </c>
      <c r="L861" s="142">
        <v>5.9136431000000007</v>
      </c>
      <c r="M861" s="142">
        <v>4.4598351999999997</v>
      </c>
      <c r="N861" s="142">
        <v>2.1471624000000005</v>
      </c>
      <c r="O861" s="142">
        <v>2.6048556</v>
      </c>
      <c r="P861" s="142">
        <v>3.8800979999999998</v>
      </c>
      <c r="Q861" s="142">
        <v>10.37988</v>
      </c>
      <c r="R861" s="142">
        <v>6.929805599999999</v>
      </c>
      <c r="S861" s="142">
        <v>5.1405120000000002</v>
      </c>
      <c r="T861" s="142">
        <v>6.2476991999999996</v>
      </c>
      <c r="U861" s="142">
        <v>6.6727799999999995</v>
      </c>
      <c r="V861" s="142">
        <v>4.053096</v>
      </c>
      <c r="W861" s="142">
        <v>5.4271944000000003</v>
      </c>
      <c r="X861" s="142">
        <v>4.053096</v>
      </c>
      <c r="Y861" s="142">
        <v>10.577591999999999</v>
      </c>
      <c r="Z861" s="142">
        <v>5.2097112000000001</v>
      </c>
      <c r="AA861" s="142">
        <v>6.484953599999999</v>
      </c>
      <c r="AB861" s="142">
        <v>30.843071999999999</v>
      </c>
      <c r="AC861" s="142">
        <v>26.592264</v>
      </c>
      <c r="AD861" s="142">
        <v>45.276047999999996</v>
      </c>
      <c r="AE861" s="142">
        <v>90.809067299999995</v>
      </c>
      <c r="AF861" s="142">
        <v>88.80515059999999</v>
      </c>
      <c r="AG861" s="142">
        <v>86.168418099999997</v>
      </c>
      <c r="AH861" s="142">
        <v>56.426075499999996</v>
      </c>
      <c r="AI861" s="142">
        <v>56.426075499999996</v>
      </c>
      <c r="AJ861" s="142">
        <v>56.426075499999996</v>
      </c>
      <c r="AK861" s="142">
        <v>56.426075499999996</v>
      </c>
      <c r="AL861" s="142">
        <v>56.426075499999996</v>
      </c>
      <c r="AM861" s="142">
        <v>56.426075499999996</v>
      </c>
      <c r="AN861" s="142">
        <v>56.426075499999996</v>
      </c>
      <c r="AO861" s="142">
        <v>56.426075499999996</v>
      </c>
      <c r="AP861" s="142">
        <v>56.426075499999996</v>
      </c>
      <c r="AQ861" s="142">
        <v>56.426075499999996</v>
      </c>
      <c r="AR861" s="142">
        <v>56.426075499999996</v>
      </c>
      <c r="AS861" s="142">
        <v>56.426075499999996</v>
      </c>
      <c r="AT861" s="17"/>
      <c r="AU861" s="17"/>
      <c r="AV861" s="6"/>
      <c r="AW861" s="6"/>
      <c r="AX861" s="6"/>
      <c r="AY861" s="6"/>
      <c r="AZ861" s="6"/>
      <c r="BA861" s="6"/>
      <c r="BB861" s="6"/>
      <c r="BC861" s="6"/>
      <c r="BD861" s="31">
        <v>706000</v>
      </c>
      <c r="BE861" s="71"/>
      <c r="BF861" s="6"/>
      <c r="BG861" s="6"/>
      <c r="BH861" s="6"/>
      <c r="BI861" s="6"/>
      <c r="BJ861" s="6"/>
      <c r="BK861" s="27"/>
      <c r="BL861" s="6"/>
      <c r="BM861" s="6"/>
      <c r="BN861" s="6"/>
      <c r="BO861" s="142"/>
      <c r="BP861" s="142"/>
    </row>
    <row r="862" spans="1:68" ht="12.75" customHeight="1">
      <c r="A862" s="267"/>
      <c r="B862" s="268">
        <v>706100</v>
      </c>
      <c r="C862" s="218" t="s">
        <v>874</v>
      </c>
      <c r="D862" s="218" t="s">
        <v>875</v>
      </c>
      <c r="E862" s="269"/>
      <c r="F862" s="6"/>
      <c r="G862" s="6"/>
      <c r="H862" s="6"/>
      <c r="I862" s="6"/>
      <c r="J862" s="142">
        <v>4.7158873999999988</v>
      </c>
      <c r="K862" s="142">
        <v>2.6258918999999996</v>
      </c>
      <c r="L862" s="142">
        <v>2.1874216999999998</v>
      </c>
      <c r="M862" s="142">
        <v>1.5432729999999999</v>
      </c>
      <c r="N862" s="142">
        <v>1.1763864000000002</v>
      </c>
      <c r="O862" s="142">
        <v>1.35927</v>
      </c>
      <c r="P862" s="142">
        <v>2.0611476</v>
      </c>
      <c r="Q862" s="142">
        <v>2.2440311999999998</v>
      </c>
      <c r="R862" s="142">
        <v>1.8634356000000001</v>
      </c>
      <c r="S862" s="142">
        <v>2.1105756000000002</v>
      </c>
      <c r="T862" s="142">
        <v>3.0348791999999998</v>
      </c>
      <c r="U862" s="142">
        <v>2.9656799999999999</v>
      </c>
      <c r="V862" s="142">
        <v>2.6443979999999998</v>
      </c>
      <c r="W862" s="142">
        <v>2.4714</v>
      </c>
      <c r="X862" s="142">
        <v>3.0843072</v>
      </c>
      <c r="Y862" s="142">
        <v>2.9162520000000001</v>
      </c>
      <c r="Z862" s="142">
        <v>3.7565279999999999</v>
      </c>
      <c r="AA862" s="142">
        <v>4.5720900000000002</v>
      </c>
      <c r="AB862" s="142">
        <v>4.6857744000000006</v>
      </c>
      <c r="AC862" s="142">
        <v>12.505284</v>
      </c>
      <c r="AD862" s="142">
        <v>6.3762119999999998</v>
      </c>
      <c r="AE862" s="142">
        <v>9.5396039999999989</v>
      </c>
      <c r="AF862" s="142">
        <v>58.008114999999997</v>
      </c>
      <c r="AG862" s="142">
        <v>51.838160999999999</v>
      </c>
      <c r="AH862" s="142">
        <v>44.297105999999999</v>
      </c>
      <c r="AI862" s="142">
        <v>45.562737599999998</v>
      </c>
      <c r="AJ862" s="142">
        <v>45.562737599999998</v>
      </c>
      <c r="AK862" s="142">
        <v>45.562737599999998</v>
      </c>
      <c r="AL862" s="142">
        <v>45.562737599999998</v>
      </c>
      <c r="AM862" s="142">
        <v>45.562737599999998</v>
      </c>
      <c r="AN862" s="142">
        <v>45.562737599999998</v>
      </c>
      <c r="AO862" s="142">
        <v>45.562737599999998</v>
      </c>
      <c r="AP862" s="142">
        <v>45.562737599999998</v>
      </c>
      <c r="AQ862" s="142">
        <v>45.562737599999998</v>
      </c>
      <c r="AR862" s="142">
        <v>45.562737599999998</v>
      </c>
      <c r="AS862" s="142">
        <v>45.562737599999998</v>
      </c>
      <c r="AT862" s="17"/>
      <c r="AU862" s="17"/>
      <c r="AV862" s="6"/>
      <c r="AW862" s="6"/>
      <c r="AX862" s="6"/>
      <c r="AY862" s="6"/>
      <c r="AZ862" s="6"/>
      <c r="BA862" s="6"/>
      <c r="BB862" s="6"/>
      <c r="BC862" s="6"/>
      <c r="BD862" s="31">
        <v>706100</v>
      </c>
      <c r="BE862" s="71"/>
      <c r="BF862" s="6"/>
      <c r="BG862" s="6"/>
      <c r="BH862" s="6"/>
      <c r="BI862" s="6"/>
      <c r="BJ862" s="6"/>
      <c r="BK862" s="27"/>
      <c r="BL862" s="6"/>
      <c r="BM862" s="6"/>
      <c r="BN862" s="6"/>
      <c r="BO862" s="142"/>
      <c r="BP862" s="142"/>
    </row>
    <row r="863" spans="1:68" ht="12.75" customHeight="1">
      <c r="A863" s="222"/>
      <c r="B863" s="149">
        <v>706200</v>
      </c>
      <c r="C863" s="108" t="s">
        <v>876</v>
      </c>
      <c r="D863" s="108" t="s">
        <v>877</v>
      </c>
      <c r="E863" s="110"/>
      <c r="F863" s="6"/>
      <c r="G863" s="6"/>
      <c r="H863" s="6"/>
      <c r="I863" s="6"/>
      <c r="J863" s="142">
        <v>13.688703799999999</v>
      </c>
      <c r="K863" s="142">
        <v>5.1847346999999999</v>
      </c>
      <c r="L863" s="142">
        <v>3.4480179999999998</v>
      </c>
      <c r="M863" s="142">
        <v>2.8276948000000002</v>
      </c>
      <c r="N863" s="142">
        <v>1.5184879999999998</v>
      </c>
      <c r="O863" s="142">
        <v>1.7422873999999999</v>
      </c>
      <c r="P863" s="142">
        <v>2.4759026</v>
      </c>
      <c r="Q863" s="142">
        <v>3.9366789999999998</v>
      </c>
      <c r="R863" s="142">
        <v>4.0843273</v>
      </c>
      <c r="S863" s="142">
        <v>3.2200094999999997</v>
      </c>
      <c r="T863" s="142">
        <v>3.9425427000000002</v>
      </c>
      <c r="U863" s="142">
        <v>4.5169418999999991</v>
      </c>
      <c r="V863" s="142">
        <v>3.2209715999999995</v>
      </c>
      <c r="W863" s="142">
        <v>3.0558310999999998</v>
      </c>
      <c r="X863" s="142">
        <v>3.5643034999999998</v>
      </c>
      <c r="Y863" s="142">
        <v>4.6474477999999992</v>
      </c>
      <c r="Z863" s="142">
        <v>4.4928243999999999</v>
      </c>
      <c r="AA863" s="142">
        <v>5.1897975999999995</v>
      </c>
      <c r="AB863" s="142">
        <v>15.269909499999999</v>
      </c>
      <c r="AC863" s="142">
        <v>16.797683899999999</v>
      </c>
      <c r="AD863" s="142">
        <v>16.280347499999998</v>
      </c>
      <c r="AE863" s="142">
        <v>29.073909799999999</v>
      </c>
      <c r="AF863" s="142">
        <v>72.189019700000003</v>
      </c>
      <c r="AG863" s="142">
        <v>58.019738099999998</v>
      </c>
      <c r="AH863" s="142">
        <v>50.859327999999998</v>
      </c>
      <c r="AI863" s="142">
        <v>51.281935999999995</v>
      </c>
      <c r="AJ863" s="142">
        <v>51.281935999999995</v>
      </c>
      <c r="AK863" s="142">
        <v>51.281935999999995</v>
      </c>
      <c r="AL863" s="142">
        <v>51.281935999999995</v>
      </c>
      <c r="AM863" s="142">
        <v>51.281935999999995</v>
      </c>
      <c r="AN863" s="142">
        <v>51.281935999999995</v>
      </c>
      <c r="AO863" s="142">
        <v>51.281935999999995</v>
      </c>
      <c r="AP863" s="142">
        <v>51.281935999999995</v>
      </c>
      <c r="AQ863" s="142">
        <v>51.281935999999995</v>
      </c>
      <c r="AR863" s="142">
        <v>51.281935999999995</v>
      </c>
      <c r="AS863" s="142">
        <v>51.281935999999995</v>
      </c>
      <c r="AT863" s="17"/>
      <c r="AU863" s="17"/>
      <c r="AV863" s="6"/>
      <c r="AW863" s="6"/>
      <c r="AX863" s="6"/>
      <c r="AY863" s="6"/>
      <c r="AZ863" s="6"/>
      <c r="BA863" s="6"/>
      <c r="BB863" s="6"/>
      <c r="BC863" s="6"/>
      <c r="BD863" s="31">
        <v>706200</v>
      </c>
      <c r="BE863" s="71"/>
      <c r="BF863" s="6"/>
      <c r="BG863" s="6"/>
      <c r="BH863" s="6"/>
      <c r="BI863" s="6"/>
      <c r="BJ863" s="6"/>
      <c r="BK863" s="27"/>
      <c r="BL863" s="6"/>
      <c r="BM863" s="6"/>
      <c r="BN863" s="6"/>
      <c r="BO863" s="142"/>
      <c r="BP863" s="142"/>
    </row>
    <row r="864" spans="1:68" ht="12.75" customHeight="1">
      <c r="A864" s="222"/>
      <c r="B864" s="149">
        <v>706300</v>
      </c>
      <c r="C864" s="108" t="s">
        <v>878</v>
      </c>
      <c r="D864" s="108" t="s">
        <v>879</v>
      </c>
      <c r="E864" s="110"/>
      <c r="F864" s="6"/>
      <c r="G864" s="6"/>
      <c r="H864" s="6"/>
      <c r="I864" s="6"/>
      <c r="J864" s="142">
        <v>385.48242919999996</v>
      </c>
      <c r="K864" s="142">
        <v>1577.8028345999999</v>
      </c>
      <c r="L864" s="142">
        <v>785.87775469999997</v>
      </c>
      <c r="M864" s="142">
        <v>581.00683360000005</v>
      </c>
      <c r="N864" s="142">
        <v>1697.2654912</v>
      </c>
      <c r="O864" s="142">
        <v>4938.7899817999996</v>
      </c>
      <c r="P864" s="142">
        <v>6308.6593967999997</v>
      </c>
      <c r="Q864" s="142">
        <v>9783.6664715999996</v>
      </c>
      <c r="R864" s="142">
        <v>6340.5966116</v>
      </c>
      <c r="S864" s="142">
        <v>7899.0730356999993</v>
      </c>
      <c r="T864" s="142">
        <v>8056.1623215</v>
      </c>
      <c r="U864" s="142">
        <v>7843.1529559999999</v>
      </c>
      <c r="V864" s="142">
        <v>7797.7604884000002</v>
      </c>
      <c r="W864" s="142">
        <v>6762.487984299999</v>
      </c>
      <c r="X864" s="142">
        <v>4691.3350117</v>
      </c>
      <c r="Y864" s="142">
        <v>3183.2354728</v>
      </c>
      <c r="Z864" s="142">
        <v>4770.6927452</v>
      </c>
      <c r="AA864" s="142">
        <v>4046.9049866999994</v>
      </c>
      <c r="AB864" s="142">
        <v>6095.6440169999996</v>
      </c>
      <c r="AC864" s="142">
        <v>4722.8541434999997</v>
      </c>
      <c r="AD864" s="142">
        <v>4187.5731992999999</v>
      </c>
      <c r="AE864" s="142">
        <v>5027.3891590999992</v>
      </c>
      <c r="AF864" s="142">
        <v>3944.3243134999998</v>
      </c>
      <c r="AG864" s="142">
        <v>3940.6328879999996</v>
      </c>
      <c r="AH864" s="142">
        <v>2874.2101071999996</v>
      </c>
      <c r="AI864" s="142">
        <v>4642.2796767999989</v>
      </c>
      <c r="AJ864" s="142">
        <v>4642.2796767999989</v>
      </c>
      <c r="AK864" s="142">
        <v>4642.2796767999989</v>
      </c>
      <c r="AL864" s="142">
        <v>4642.2796767999989</v>
      </c>
      <c r="AM864" s="142">
        <v>4642.2796767999989</v>
      </c>
      <c r="AN864" s="142">
        <v>4642.2796767999989</v>
      </c>
      <c r="AO864" s="142">
        <v>4642.2796767999989</v>
      </c>
      <c r="AP864" s="142">
        <v>4642.2796767999989</v>
      </c>
      <c r="AQ864" s="142">
        <v>4642.2796767999989</v>
      </c>
      <c r="AR864" s="142">
        <v>4642.2796767999989</v>
      </c>
      <c r="AS864" s="142">
        <v>4642.2796767999989</v>
      </c>
      <c r="AT864" s="17"/>
      <c r="AU864" s="17"/>
      <c r="AV864" s="6"/>
      <c r="AW864" s="6"/>
      <c r="AX864" s="6"/>
      <c r="AY864" s="6"/>
      <c r="AZ864" s="6"/>
      <c r="BA864" s="6"/>
      <c r="BB864" s="6"/>
      <c r="BC864" s="6"/>
      <c r="BD864" s="31">
        <v>706300</v>
      </c>
      <c r="BE864" s="71"/>
      <c r="BF864" s="6"/>
      <c r="BG864" s="6"/>
      <c r="BH864" s="6"/>
      <c r="BI864" s="6"/>
      <c r="BJ864" s="6"/>
      <c r="BK864" s="27"/>
      <c r="BL864" s="6"/>
      <c r="BM864" s="6"/>
      <c r="BN864" s="6"/>
      <c r="BO864" s="142"/>
      <c r="BP864" s="142"/>
    </row>
    <row r="865" spans="1:68" ht="12.75" customHeight="1">
      <c r="A865" s="222"/>
      <c r="B865" s="149">
        <v>706400</v>
      </c>
      <c r="C865" s="108" t="s">
        <v>880</v>
      </c>
      <c r="D865" s="108" t="s">
        <v>881</v>
      </c>
      <c r="E865" s="110"/>
      <c r="F865" s="6"/>
      <c r="G865" s="6"/>
      <c r="H865" s="6"/>
      <c r="I865" s="6"/>
      <c r="J865" s="142">
        <v>1647.0169513000001</v>
      </c>
      <c r="K865" s="142">
        <v>1782.8819276999998</v>
      </c>
      <c r="L865" s="142">
        <v>1999.5231289999999</v>
      </c>
      <c r="M865" s="142">
        <v>1534.2013304</v>
      </c>
      <c r="N865" s="142">
        <v>1799.9215293</v>
      </c>
      <c r="O865" s="142">
        <v>4949.7330423000003</v>
      </c>
      <c r="P865" s="142">
        <v>6672.7361913999994</v>
      </c>
      <c r="Q865" s="142">
        <v>11253.220264599999</v>
      </c>
      <c r="R865" s="142">
        <v>10870.363772800001</v>
      </c>
      <c r="S865" s="142">
        <v>8100.0464579999998</v>
      </c>
      <c r="T865" s="142">
        <v>8824.5961848000006</v>
      </c>
      <c r="U865" s="142">
        <v>10228.786011</v>
      </c>
      <c r="V865" s="142">
        <v>9536.0077239999991</v>
      </c>
      <c r="W865" s="142">
        <v>8220.9964230000005</v>
      </c>
      <c r="X865" s="142">
        <v>7275.5845504999998</v>
      </c>
      <c r="Y865" s="142">
        <v>6562.7544276999997</v>
      </c>
      <c r="Z865" s="142">
        <v>4999.0857478999997</v>
      </c>
      <c r="AA865" s="142">
        <v>5717.9680533000001</v>
      </c>
      <c r="AB865" s="142">
        <v>8836.0195475</v>
      </c>
      <c r="AC865" s="142">
        <v>7262.1467329999996</v>
      </c>
      <c r="AD865" s="142">
        <v>4694.5209223000002</v>
      </c>
      <c r="AE865" s="142">
        <v>6725.7113689999996</v>
      </c>
      <c r="AF865" s="142">
        <v>5595.0313219999998</v>
      </c>
      <c r="AG865" s="142">
        <v>4637.4501737000001</v>
      </c>
      <c r="AH865" s="142">
        <v>4027.766318</v>
      </c>
      <c r="AI865" s="142">
        <v>4843.6692775000001</v>
      </c>
      <c r="AJ865" s="142">
        <v>4843.6692775000001</v>
      </c>
      <c r="AK865" s="142">
        <v>4843.6692775000001</v>
      </c>
      <c r="AL865" s="142">
        <v>4843.6692775000001</v>
      </c>
      <c r="AM865" s="142">
        <v>4843.6692775000001</v>
      </c>
      <c r="AN865" s="142">
        <v>4843.6692775000001</v>
      </c>
      <c r="AO865" s="142">
        <v>4843.6692775000001</v>
      </c>
      <c r="AP865" s="142">
        <v>4843.6692775000001</v>
      </c>
      <c r="AQ865" s="142">
        <v>4843.6692775000001</v>
      </c>
      <c r="AR865" s="142">
        <v>4843.6692775000001</v>
      </c>
      <c r="AS865" s="142">
        <v>4843.6692775000001</v>
      </c>
      <c r="AT865" s="17"/>
      <c r="AU865" s="17"/>
      <c r="AV865" s="6"/>
      <c r="AW865" s="6"/>
      <c r="AX865" s="6"/>
      <c r="AY865" s="6"/>
      <c r="AZ865" s="6"/>
      <c r="BA865" s="6"/>
      <c r="BB865" s="6"/>
      <c r="BC865" s="6"/>
      <c r="BD865" s="31">
        <v>706400</v>
      </c>
      <c r="BE865" s="71"/>
      <c r="BF865" s="6"/>
      <c r="BG865" s="6"/>
      <c r="BH865" s="6"/>
      <c r="BI865" s="6"/>
      <c r="BJ865" s="6"/>
      <c r="BK865" s="27"/>
      <c r="BL865" s="6"/>
      <c r="BM865" s="6"/>
      <c r="BN865" s="6"/>
      <c r="BO865" s="142"/>
      <c r="BP865" s="142"/>
    </row>
    <row r="866" spans="1:68" ht="12.75" customHeight="1">
      <c r="A866" s="222"/>
      <c r="B866" s="149">
        <v>706500</v>
      </c>
      <c r="C866" s="108" t="s">
        <v>882</v>
      </c>
      <c r="D866" s="108" t="s">
        <v>883</v>
      </c>
      <c r="E866" s="110"/>
      <c r="F866" s="6"/>
      <c r="G866" s="6"/>
      <c r="H866" s="6"/>
      <c r="I866" s="6"/>
      <c r="J866" s="142">
        <v>323.59281479999999</v>
      </c>
      <c r="K866" s="142">
        <v>123.40938939999999</v>
      </c>
      <c r="L866" s="142">
        <v>785.87775469999997</v>
      </c>
      <c r="M866" s="142">
        <v>467.40026069999999</v>
      </c>
      <c r="N866" s="142">
        <v>538.6759338999999</v>
      </c>
      <c r="O866" s="142">
        <v>1686.3595008</v>
      </c>
      <c r="P866" s="142">
        <v>4274.5961893999993</v>
      </c>
      <c r="Q866" s="142">
        <v>5235.5973871999995</v>
      </c>
      <c r="R866" s="142">
        <v>4258.7149513999993</v>
      </c>
      <c r="S866" s="142">
        <v>5297.2704512999999</v>
      </c>
      <c r="T866" s="142">
        <v>5131.0469423000004</v>
      </c>
      <c r="U866" s="142">
        <v>5815.736613</v>
      </c>
      <c r="V866" s="142">
        <v>6272.1815650999997</v>
      </c>
      <c r="W866" s="142">
        <v>6027.1049688999992</v>
      </c>
      <c r="X866" s="142">
        <v>4535.4517691000001</v>
      </c>
      <c r="Y866" s="142">
        <v>3133.8618557</v>
      </c>
      <c r="Z866" s="142">
        <v>3049.3910715999996</v>
      </c>
      <c r="AA866" s="142">
        <v>3818.8233805</v>
      </c>
      <c r="AB866" s="142">
        <v>4046.9346434999998</v>
      </c>
      <c r="AC866" s="142">
        <v>4335.3332259999997</v>
      </c>
      <c r="AD866" s="142">
        <v>2155.5424764999998</v>
      </c>
      <c r="AE866" s="142">
        <v>4276.9543793000003</v>
      </c>
      <c r="AF866" s="142">
        <v>3844.6314714999999</v>
      </c>
      <c r="AG866" s="142">
        <v>3771.1734465999998</v>
      </c>
      <c r="AH866" s="142">
        <v>2727.9710424999998</v>
      </c>
      <c r="AI866" s="142">
        <v>2864.5511009000002</v>
      </c>
      <c r="AJ866" s="142">
        <v>2864.5511009000002</v>
      </c>
      <c r="AK866" s="142">
        <v>2864.5511009000002</v>
      </c>
      <c r="AL866" s="142">
        <v>2864.5511009000002</v>
      </c>
      <c r="AM866" s="142">
        <v>2864.5511009000002</v>
      </c>
      <c r="AN866" s="142">
        <v>2864.5511009000002</v>
      </c>
      <c r="AO866" s="142">
        <v>2864.5511009000002</v>
      </c>
      <c r="AP866" s="142">
        <v>2864.5511009000002</v>
      </c>
      <c r="AQ866" s="142">
        <v>2864.5511009000002</v>
      </c>
      <c r="AR866" s="142">
        <v>2864.5511009000002</v>
      </c>
      <c r="AS866" s="142">
        <v>2864.5511009000002</v>
      </c>
      <c r="AT866" s="17"/>
      <c r="AU866" s="17"/>
      <c r="AV866" s="6"/>
      <c r="AW866" s="6"/>
      <c r="AX866" s="6"/>
      <c r="AY866" s="6"/>
      <c r="AZ866" s="6"/>
      <c r="BA866" s="6"/>
      <c r="BB866" s="6"/>
      <c r="BC866" s="6"/>
      <c r="BD866" s="31">
        <v>706500</v>
      </c>
      <c r="BE866" s="71"/>
      <c r="BF866" s="6"/>
      <c r="BG866" s="6"/>
      <c r="BH866" s="6"/>
      <c r="BI866" s="6"/>
      <c r="BJ866" s="6"/>
      <c r="BK866" s="27"/>
      <c r="BL866" s="6"/>
      <c r="BM866" s="6"/>
      <c r="BN866" s="6"/>
      <c r="BO866" s="142"/>
      <c r="BP866" s="142"/>
    </row>
    <row r="867" spans="1:68" ht="12.75" customHeight="1">
      <c r="A867" s="222"/>
      <c r="B867" s="149">
        <v>706600</v>
      </c>
      <c r="C867" s="108" t="s">
        <v>884</v>
      </c>
      <c r="D867" s="108" t="s">
        <v>885</v>
      </c>
      <c r="E867" s="110"/>
      <c r="F867" s="6"/>
      <c r="G867" s="6"/>
      <c r="H867" s="6"/>
      <c r="I867" s="6"/>
      <c r="J867" s="142">
        <v>909.21830869999997</v>
      </c>
      <c r="K867" s="142">
        <v>863.07897389999994</v>
      </c>
      <c r="L867" s="142">
        <v>1348.9632982000001</v>
      </c>
      <c r="M867" s="142">
        <v>928.18528589999994</v>
      </c>
      <c r="N867" s="142">
        <v>1028.8795031</v>
      </c>
      <c r="O867" s="142">
        <v>3011.1198388999996</v>
      </c>
      <c r="P867" s="142">
        <v>5393.9460723000002</v>
      </c>
      <c r="Q867" s="142">
        <v>7646.6327986999995</v>
      </c>
      <c r="R867" s="142">
        <v>7912.4530717999996</v>
      </c>
      <c r="S867" s="142">
        <v>6856.2937456</v>
      </c>
      <c r="T867" s="142">
        <v>7123.2803908999995</v>
      </c>
      <c r="U867" s="142">
        <v>8463.9180589000007</v>
      </c>
      <c r="V867" s="142">
        <v>7714.3382887999996</v>
      </c>
      <c r="W867" s="142">
        <v>6888.8996055999996</v>
      </c>
      <c r="X867" s="142">
        <v>6186.1272789999994</v>
      </c>
      <c r="Y867" s="142">
        <v>4539.9252879999995</v>
      </c>
      <c r="Z867" s="142">
        <v>4217.7015663000002</v>
      </c>
      <c r="AA867" s="142">
        <v>4842.7729293000002</v>
      </c>
      <c r="AB867" s="142">
        <v>5952.3120508000002</v>
      </c>
      <c r="AC867" s="142">
        <v>5512.7931520000002</v>
      </c>
      <c r="AD867" s="142">
        <v>3790.3427505999998</v>
      </c>
      <c r="AE867" s="142">
        <v>5551.3993726999997</v>
      </c>
      <c r="AF867" s="142">
        <v>4737.2939413999993</v>
      </c>
      <c r="AG867" s="142">
        <v>4184.3416987000001</v>
      </c>
      <c r="AH867" s="142">
        <v>3580.8827160999999</v>
      </c>
      <c r="AI867" s="142">
        <v>3832.8044056000003</v>
      </c>
      <c r="AJ867" s="142">
        <v>3832.8044056000003</v>
      </c>
      <c r="AK867" s="142">
        <v>3832.8044056000003</v>
      </c>
      <c r="AL867" s="142">
        <v>3832.8044056000003</v>
      </c>
      <c r="AM867" s="142">
        <v>3832.8044056000003</v>
      </c>
      <c r="AN867" s="142">
        <v>3832.8044056000003</v>
      </c>
      <c r="AO867" s="142">
        <v>3832.8044056000003</v>
      </c>
      <c r="AP867" s="142">
        <v>3832.8044056000003</v>
      </c>
      <c r="AQ867" s="142">
        <v>3832.8044056000003</v>
      </c>
      <c r="AR867" s="142">
        <v>3832.8044056000003</v>
      </c>
      <c r="AS867" s="142">
        <v>3832.8044056000003</v>
      </c>
      <c r="AT867" s="17"/>
      <c r="AU867" s="17"/>
      <c r="AV867" s="6"/>
      <c r="AW867" s="6"/>
      <c r="AX867" s="6"/>
      <c r="AY867" s="6"/>
      <c r="AZ867" s="6"/>
      <c r="BA867" s="6"/>
      <c r="BB867" s="6"/>
      <c r="BC867" s="6"/>
      <c r="BD867" s="31">
        <v>706600</v>
      </c>
      <c r="BE867" s="71"/>
      <c r="BF867" s="6"/>
      <c r="BG867" s="6"/>
      <c r="BH867" s="6"/>
      <c r="BI867" s="6"/>
      <c r="BJ867" s="6"/>
      <c r="BK867" s="27"/>
      <c r="BL867" s="6"/>
      <c r="BM867" s="6"/>
      <c r="BN867" s="6"/>
      <c r="BO867" s="142"/>
      <c r="BP867" s="142"/>
    </row>
    <row r="868" spans="1:68" ht="12.75" customHeight="1">
      <c r="A868" s="71"/>
      <c r="B868" s="109"/>
      <c r="C868" s="71"/>
      <c r="D868" s="108"/>
      <c r="E868" s="71"/>
      <c r="F868" s="6"/>
      <c r="G868" s="6"/>
      <c r="H868" s="6"/>
      <c r="I868" s="6"/>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6"/>
      <c r="AW868" s="6"/>
      <c r="AX868" s="6"/>
      <c r="AY868" s="6"/>
      <c r="AZ868" s="6"/>
      <c r="BA868" s="6"/>
      <c r="BB868" s="6"/>
      <c r="BC868" s="6"/>
      <c r="BD868" s="2"/>
      <c r="BE868" s="71"/>
      <c r="BF868" s="6"/>
      <c r="BG868" s="6"/>
      <c r="BH868" s="6"/>
      <c r="BI868" s="6"/>
      <c r="BJ868" s="6"/>
      <c r="BK868" s="27"/>
      <c r="BL868" s="6"/>
      <c r="BM868" s="6"/>
      <c r="BN868" s="6"/>
      <c r="BO868" s="17"/>
      <c r="BP868" s="17"/>
    </row>
    <row r="869" spans="1:68" ht="12.75" customHeight="1">
      <c r="A869" s="6"/>
      <c r="B869" s="2"/>
      <c r="C869" s="71"/>
      <c r="D869" s="71"/>
      <c r="E869" s="72"/>
      <c r="F869" s="6"/>
      <c r="G869" s="6"/>
      <c r="H869" s="6"/>
      <c r="I869" s="6"/>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6"/>
      <c r="AW869" s="6"/>
      <c r="AX869" s="6"/>
      <c r="AY869" s="6"/>
      <c r="AZ869" s="6"/>
      <c r="BA869" s="6"/>
      <c r="BB869" s="6"/>
      <c r="BC869" s="6"/>
      <c r="BD869" s="2"/>
      <c r="BE869" s="71"/>
      <c r="BF869" s="6"/>
      <c r="BG869" s="6"/>
      <c r="BH869" s="6"/>
      <c r="BI869" s="6"/>
      <c r="BJ869" s="6"/>
      <c r="BK869" s="27"/>
      <c r="BL869" s="6"/>
      <c r="BM869" s="6"/>
      <c r="BN869" s="6"/>
      <c r="BO869" s="17"/>
      <c r="BP869" s="17"/>
    </row>
    <row r="870" spans="1:68" ht="12.75" customHeight="1">
      <c r="A870" s="6"/>
      <c r="B870" s="2"/>
      <c r="C870" s="71"/>
      <c r="D870" s="71"/>
      <c r="E870" s="72"/>
      <c r="F870" s="6"/>
      <c r="G870" s="6"/>
      <c r="H870" s="6"/>
      <c r="I870" s="6"/>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6"/>
      <c r="AW870" s="6"/>
      <c r="AX870" s="6"/>
      <c r="AY870" s="6"/>
      <c r="AZ870" s="6"/>
      <c r="BA870" s="6"/>
      <c r="BB870" s="6"/>
      <c r="BC870" s="6"/>
      <c r="BD870" s="2"/>
      <c r="BE870" s="6"/>
      <c r="BF870" s="6"/>
      <c r="BG870" s="6"/>
      <c r="BH870" s="6"/>
      <c r="BI870" s="6"/>
      <c r="BJ870" s="6"/>
      <c r="BK870" s="27"/>
      <c r="BL870" s="6"/>
      <c r="BM870" s="6"/>
      <c r="BN870" s="6"/>
      <c r="BO870" s="17"/>
      <c r="BP870" s="17"/>
    </row>
    <row r="871" spans="1:68" ht="12.75" customHeight="1">
      <c r="A871" s="6"/>
      <c r="B871" s="2"/>
      <c r="C871" s="71"/>
      <c r="D871" s="71"/>
      <c r="E871" s="72"/>
      <c r="F871" s="6"/>
      <c r="G871" s="6"/>
      <c r="H871" s="6"/>
      <c r="I871" s="6"/>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6"/>
      <c r="AW871" s="6"/>
      <c r="AX871" s="6"/>
      <c r="AY871" s="6"/>
      <c r="AZ871" s="6"/>
      <c r="BA871" s="6"/>
      <c r="BB871" s="6"/>
      <c r="BC871" s="6"/>
      <c r="BD871" s="2"/>
      <c r="BE871" s="6"/>
      <c r="BF871" s="6"/>
      <c r="BG871" s="6"/>
      <c r="BH871" s="6"/>
      <c r="BI871" s="6"/>
      <c r="BJ871" s="6"/>
      <c r="BK871" s="27"/>
      <c r="BL871" s="6"/>
      <c r="BM871" s="6"/>
      <c r="BN871" s="6"/>
      <c r="BO871" s="17"/>
      <c r="BP871" s="17"/>
    </row>
    <row r="872" spans="1:68" ht="12.75" customHeight="1">
      <c r="A872" s="6"/>
      <c r="B872" s="2"/>
      <c r="C872" s="71"/>
      <c r="D872" s="71"/>
      <c r="E872" s="72"/>
      <c r="F872" s="6"/>
      <c r="G872" s="6"/>
      <c r="H872" s="6"/>
      <c r="I872" s="6"/>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6"/>
      <c r="AW872" s="6"/>
      <c r="AX872" s="6"/>
      <c r="AY872" s="6"/>
      <c r="AZ872" s="6"/>
      <c r="BA872" s="6"/>
      <c r="BB872" s="6"/>
      <c r="BC872" s="6"/>
      <c r="BD872" s="2"/>
      <c r="BE872" s="6"/>
      <c r="BF872" s="6"/>
      <c r="BG872" s="6"/>
      <c r="BH872" s="6"/>
      <c r="BI872" s="6"/>
      <c r="BJ872" s="6"/>
      <c r="BK872" s="27"/>
      <c r="BL872" s="6"/>
      <c r="BM872" s="6"/>
      <c r="BN872" s="6"/>
      <c r="BO872" s="17"/>
      <c r="BP872" s="17"/>
    </row>
    <row r="873" spans="1:68" ht="12.75" customHeight="1">
      <c r="A873" s="6"/>
      <c r="B873" s="2"/>
      <c r="C873" s="71"/>
      <c r="D873" s="71"/>
      <c r="E873" s="72"/>
      <c r="F873" s="6"/>
      <c r="G873" s="6"/>
      <c r="H873" s="6"/>
      <c r="I873" s="6"/>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6"/>
      <c r="AW873" s="6"/>
      <c r="AX873" s="6"/>
      <c r="AY873" s="6"/>
      <c r="AZ873" s="6"/>
      <c r="BA873" s="6"/>
      <c r="BB873" s="6"/>
      <c r="BC873" s="6"/>
      <c r="BD873" s="2"/>
      <c r="BE873" s="6"/>
      <c r="BF873" s="6"/>
      <c r="BG873" s="6"/>
      <c r="BH873" s="6"/>
      <c r="BI873" s="6"/>
      <c r="BJ873" s="6"/>
      <c r="BK873" s="27"/>
      <c r="BL873" s="6"/>
      <c r="BM873" s="6"/>
      <c r="BN873" s="6"/>
      <c r="BO873" s="17"/>
      <c r="BP873" s="17"/>
    </row>
    <row r="874" spans="1:68" ht="12.75" customHeight="1">
      <c r="A874" s="6"/>
      <c r="B874" s="2"/>
      <c r="C874" s="71"/>
      <c r="D874" s="71"/>
      <c r="E874" s="72"/>
      <c r="F874" s="6"/>
      <c r="G874" s="6"/>
      <c r="H874" s="6"/>
      <c r="I874" s="6"/>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6"/>
      <c r="AW874" s="6"/>
      <c r="AX874" s="6"/>
      <c r="AY874" s="6"/>
      <c r="AZ874" s="6"/>
      <c r="BA874" s="6"/>
      <c r="BB874" s="6"/>
      <c r="BC874" s="6"/>
      <c r="BD874" s="2"/>
      <c r="BE874" s="6"/>
      <c r="BF874" s="6"/>
      <c r="BG874" s="6"/>
      <c r="BH874" s="6"/>
      <c r="BI874" s="6"/>
      <c r="BJ874" s="6"/>
      <c r="BK874" s="27"/>
      <c r="BL874" s="6"/>
      <c r="BM874" s="6"/>
      <c r="BN874" s="6"/>
      <c r="BO874" s="17"/>
      <c r="BP874" s="17"/>
    </row>
    <row r="875" spans="1:68" ht="12.75" customHeight="1">
      <c r="A875" s="6"/>
      <c r="B875" s="2"/>
      <c r="C875" s="71"/>
      <c r="D875" s="71"/>
      <c r="E875" s="72"/>
      <c r="F875" s="6"/>
      <c r="G875" s="6"/>
      <c r="H875" s="6"/>
      <c r="I875" s="6"/>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6"/>
      <c r="AW875" s="6"/>
      <c r="AX875" s="6"/>
      <c r="AY875" s="6"/>
      <c r="AZ875" s="6"/>
      <c r="BA875" s="6"/>
      <c r="BB875" s="6"/>
      <c r="BC875" s="6"/>
      <c r="BD875" s="2"/>
      <c r="BE875" s="6"/>
      <c r="BF875" s="6"/>
      <c r="BG875" s="6"/>
      <c r="BH875" s="6"/>
      <c r="BI875" s="6"/>
      <c r="BJ875" s="6"/>
      <c r="BK875" s="27"/>
      <c r="BL875" s="6"/>
      <c r="BM875" s="6"/>
      <c r="BN875" s="6"/>
      <c r="BO875" s="17"/>
      <c r="BP875" s="17"/>
    </row>
    <row r="876" spans="1:68" ht="12.75" customHeight="1">
      <c r="A876" s="6"/>
      <c r="B876" s="2"/>
      <c r="C876" s="71"/>
      <c r="D876" s="71"/>
      <c r="E876" s="72"/>
      <c r="F876" s="6"/>
      <c r="G876" s="6"/>
      <c r="H876" s="6"/>
      <c r="I876" s="6"/>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6"/>
      <c r="AW876" s="6"/>
      <c r="AX876" s="6"/>
      <c r="AY876" s="6"/>
      <c r="AZ876" s="6"/>
      <c r="BA876" s="6"/>
      <c r="BB876" s="6"/>
      <c r="BC876" s="6"/>
      <c r="BD876" s="2"/>
      <c r="BE876" s="6"/>
      <c r="BF876" s="6"/>
      <c r="BG876" s="6"/>
      <c r="BH876" s="6"/>
      <c r="BI876" s="6"/>
      <c r="BJ876" s="6"/>
      <c r="BK876" s="27"/>
      <c r="BL876" s="6"/>
      <c r="BM876" s="6"/>
      <c r="BN876" s="6"/>
      <c r="BO876" s="17"/>
      <c r="BP876" s="17"/>
    </row>
    <row r="877" spans="1:68" ht="12.75" customHeight="1">
      <c r="A877" s="6"/>
      <c r="B877" s="2"/>
      <c r="C877" s="71"/>
      <c r="D877" s="71"/>
      <c r="E877" s="72"/>
      <c r="F877" s="6"/>
      <c r="G877" s="6"/>
      <c r="H877" s="6"/>
      <c r="I877" s="6"/>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6"/>
      <c r="AW877" s="6"/>
      <c r="AX877" s="6"/>
      <c r="AY877" s="6"/>
      <c r="AZ877" s="6"/>
      <c r="BA877" s="6"/>
      <c r="BB877" s="6"/>
      <c r="BC877" s="6"/>
      <c r="BD877" s="2"/>
      <c r="BE877" s="6"/>
      <c r="BF877" s="6"/>
      <c r="BG877" s="6"/>
      <c r="BH877" s="6"/>
      <c r="BI877" s="6"/>
      <c r="BJ877" s="6"/>
      <c r="BK877" s="27"/>
      <c r="BL877" s="6"/>
      <c r="BM877" s="6"/>
      <c r="BN877" s="6"/>
      <c r="BO877" s="17"/>
      <c r="BP877" s="17"/>
    </row>
    <row r="878" spans="1:68" ht="12.75" customHeight="1">
      <c r="A878" s="6"/>
      <c r="B878" s="2"/>
      <c r="C878" s="71"/>
      <c r="D878" s="71"/>
      <c r="E878" s="72"/>
      <c r="F878" s="6"/>
      <c r="G878" s="6"/>
      <c r="H878" s="6"/>
      <c r="I878" s="6"/>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6"/>
      <c r="AW878" s="6"/>
      <c r="AX878" s="6"/>
      <c r="AY878" s="6"/>
      <c r="AZ878" s="6"/>
      <c r="BA878" s="6"/>
      <c r="BB878" s="6"/>
      <c r="BC878" s="6"/>
      <c r="BD878" s="2"/>
      <c r="BE878" s="6"/>
      <c r="BF878" s="6"/>
      <c r="BG878" s="6"/>
      <c r="BH878" s="6"/>
      <c r="BI878" s="6"/>
      <c r="BJ878" s="6"/>
      <c r="BK878" s="27"/>
      <c r="BL878" s="6"/>
      <c r="BM878" s="6"/>
      <c r="BN878" s="6"/>
      <c r="BO878" s="17"/>
      <c r="BP878" s="17"/>
    </row>
    <row r="879" spans="1:68" ht="12.75" customHeight="1">
      <c r="A879" s="6"/>
      <c r="B879" s="2"/>
      <c r="C879" s="71"/>
      <c r="D879" s="71"/>
      <c r="E879" s="72"/>
      <c r="F879" s="6"/>
      <c r="G879" s="6"/>
      <c r="H879" s="6"/>
      <c r="I879" s="6"/>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6"/>
      <c r="AW879" s="6"/>
      <c r="AX879" s="6"/>
      <c r="AY879" s="6"/>
      <c r="AZ879" s="6"/>
      <c r="BA879" s="6"/>
      <c r="BB879" s="6"/>
      <c r="BC879" s="6"/>
      <c r="BD879" s="2"/>
      <c r="BE879" s="6"/>
      <c r="BF879" s="6"/>
      <c r="BG879" s="6"/>
      <c r="BH879" s="6"/>
      <c r="BI879" s="6"/>
      <c r="BJ879" s="6"/>
      <c r="BK879" s="27"/>
      <c r="BL879" s="6"/>
      <c r="BM879" s="6"/>
      <c r="BN879" s="6"/>
      <c r="BO879" s="17"/>
      <c r="BP879" s="17"/>
    </row>
    <row r="880" spans="1:68" ht="12.75" customHeight="1">
      <c r="A880" s="6"/>
      <c r="B880" s="2"/>
      <c r="C880" s="71"/>
      <c r="D880" s="71"/>
      <c r="E880" s="72"/>
      <c r="F880" s="6"/>
      <c r="G880" s="6"/>
      <c r="H880" s="6"/>
      <c r="I880" s="6"/>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6"/>
      <c r="AW880" s="6"/>
      <c r="AX880" s="6"/>
      <c r="AY880" s="6"/>
      <c r="AZ880" s="6"/>
      <c r="BA880" s="6"/>
      <c r="BB880" s="6"/>
      <c r="BC880" s="6"/>
      <c r="BD880" s="2"/>
      <c r="BE880" s="6"/>
      <c r="BF880" s="6"/>
      <c r="BG880" s="6"/>
      <c r="BH880" s="6"/>
      <c r="BI880" s="6"/>
      <c r="BJ880" s="6"/>
      <c r="BK880" s="27"/>
      <c r="BL880" s="6"/>
      <c r="BM880" s="6"/>
      <c r="BN880" s="6"/>
      <c r="BO880" s="17"/>
      <c r="BP880" s="17"/>
    </row>
    <row r="881" spans="1:68" ht="12.75" customHeight="1">
      <c r="A881" s="6"/>
      <c r="B881" s="2"/>
      <c r="C881" s="71"/>
      <c r="D881" s="71"/>
      <c r="E881" s="72"/>
      <c r="F881" s="6"/>
      <c r="G881" s="6"/>
      <c r="H881" s="6"/>
      <c r="I881" s="6"/>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6"/>
      <c r="AW881" s="6"/>
      <c r="AX881" s="6"/>
      <c r="AY881" s="6"/>
      <c r="AZ881" s="6"/>
      <c r="BA881" s="6"/>
      <c r="BB881" s="6"/>
      <c r="BC881" s="6"/>
      <c r="BD881" s="2"/>
      <c r="BE881" s="6"/>
      <c r="BF881" s="6"/>
      <c r="BG881" s="6"/>
      <c r="BH881" s="6"/>
      <c r="BI881" s="6"/>
      <c r="BJ881" s="6"/>
      <c r="BK881" s="27"/>
      <c r="BL881" s="6"/>
      <c r="BM881" s="6"/>
      <c r="BN881" s="6"/>
      <c r="BO881" s="17"/>
      <c r="BP881" s="17"/>
    </row>
    <row r="882" spans="1:68" ht="12.75" customHeight="1">
      <c r="A882" s="6"/>
      <c r="B882" s="2"/>
      <c r="C882" s="71"/>
      <c r="D882" s="71"/>
      <c r="E882" s="72"/>
      <c r="F882" s="6"/>
      <c r="G882" s="6"/>
      <c r="H882" s="6"/>
      <c r="I882" s="6"/>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6"/>
      <c r="AW882" s="6"/>
      <c r="AX882" s="6"/>
      <c r="AY882" s="6"/>
      <c r="AZ882" s="6"/>
      <c r="BA882" s="6"/>
      <c r="BB882" s="6"/>
      <c r="BC882" s="6"/>
      <c r="BD882" s="2"/>
      <c r="BE882" s="6"/>
      <c r="BF882" s="6"/>
      <c r="BG882" s="6"/>
      <c r="BH882" s="6"/>
      <c r="BI882" s="6"/>
      <c r="BJ882" s="6"/>
      <c r="BK882" s="27"/>
      <c r="BL882" s="6"/>
      <c r="BM882" s="6"/>
      <c r="BN882" s="6"/>
      <c r="BO882" s="17"/>
      <c r="BP882" s="17"/>
    </row>
    <row r="883" spans="1:68" ht="12.75" customHeight="1">
      <c r="A883" s="6"/>
      <c r="B883" s="2"/>
      <c r="C883" s="71"/>
      <c r="D883" s="71"/>
      <c r="E883" s="72"/>
      <c r="F883" s="6"/>
      <c r="G883" s="6"/>
      <c r="H883" s="6"/>
      <c r="I883" s="6"/>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6"/>
      <c r="AW883" s="6"/>
      <c r="AX883" s="6"/>
      <c r="AY883" s="6"/>
      <c r="AZ883" s="6"/>
      <c r="BA883" s="6"/>
      <c r="BB883" s="6"/>
      <c r="BC883" s="6"/>
      <c r="BD883" s="2"/>
      <c r="BE883" s="6"/>
      <c r="BF883" s="6"/>
      <c r="BG883" s="6"/>
      <c r="BH883" s="6"/>
      <c r="BI883" s="6"/>
      <c r="BJ883" s="6"/>
      <c r="BK883" s="27"/>
      <c r="BL883" s="6"/>
      <c r="BM883" s="6"/>
      <c r="BN883" s="6"/>
      <c r="BO883" s="17"/>
      <c r="BP883" s="17"/>
    </row>
    <row r="884" spans="1:68" ht="12.75" customHeight="1">
      <c r="A884" s="6"/>
      <c r="B884" s="2"/>
      <c r="C884" s="71"/>
      <c r="D884" s="71"/>
      <c r="E884" s="72"/>
      <c r="F884" s="6"/>
      <c r="G884" s="6"/>
      <c r="H884" s="6"/>
      <c r="I884" s="6"/>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6"/>
      <c r="AW884" s="6"/>
      <c r="AX884" s="6"/>
      <c r="AY884" s="6"/>
      <c r="AZ884" s="6"/>
      <c r="BA884" s="6"/>
      <c r="BB884" s="6"/>
      <c r="BC884" s="6"/>
      <c r="BD884" s="2"/>
      <c r="BE884" s="6"/>
      <c r="BF884" s="6"/>
      <c r="BG884" s="6"/>
      <c r="BH884" s="6"/>
      <c r="BI884" s="6"/>
      <c r="BJ884" s="6"/>
      <c r="BK884" s="27"/>
      <c r="BL884" s="6"/>
      <c r="BM884" s="6"/>
      <c r="BN884" s="6"/>
      <c r="BO884" s="17"/>
      <c r="BP884" s="17"/>
    </row>
    <row r="885" spans="1:68" ht="12.75" customHeight="1">
      <c r="A885" s="6"/>
      <c r="B885" s="2"/>
      <c r="C885" s="71"/>
      <c r="D885" s="71"/>
      <c r="E885" s="72"/>
      <c r="F885" s="6"/>
      <c r="G885" s="6"/>
      <c r="H885" s="6"/>
      <c r="I885" s="6"/>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6"/>
      <c r="AW885" s="6"/>
      <c r="AX885" s="6"/>
      <c r="AY885" s="6"/>
      <c r="AZ885" s="6"/>
      <c r="BA885" s="6"/>
      <c r="BB885" s="6"/>
      <c r="BC885" s="6"/>
      <c r="BD885" s="2"/>
      <c r="BE885" s="6"/>
      <c r="BF885" s="6"/>
      <c r="BG885" s="6"/>
      <c r="BH885" s="6"/>
      <c r="BI885" s="6"/>
      <c r="BJ885" s="6"/>
      <c r="BK885" s="27"/>
      <c r="BL885" s="6"/>
      <c r="BM885" s="6"/>
      <c r="BN885" s="6"/>
      <c r="BO885" s="17"/>
      <c r="BP885" s="17"/>
    </row>
    <row r="886" spans="1:68" ht="12.75" customHeight="1">
      <c r="A886" s="6"/>
      <c r="B886" s="2"/>
      <c r="C886" s="71"/>
      <c r="D886" s="71"/>
      <c r="E886" s="72"/>
      <c r="F886" s="6"/>
      <c r="G886" s="6"/>
      <c r="H886" s="6"/>
      <c r="I886" s="6"/>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6"/>
      <c r="AW886" s="6"/>
      <c r="AX886" s="6"/>
      <c r="AY886" s="6"/>
      <c r="AZ886" s="6"/>
      <c r="BA886" s="6"/>
      <c r="BB886" s="6"/>
      <c r="BC886" s="6"/>
      <c r="BD886" s="2"/>
      <c r="BE886" s="6"/>
      <c r="BF886" s="6"/>
      <c r="BG886" s="6"/>
      <c r="BH886" s="6"/>
      <c r="BI886" s="6"/>
      <c r="BJ886" s="6"/>
      <c r="BK886" s="27"/>
      <c r="BL886" s="6"/>
      <c r="BM886" s="6"/>
      <c r="BN886" s="6"/>
      <c r="BO886" s="17"/>
      <c r="BP886" s="17"/>
    </row>
    <row r="887" spans="1:68" ht="12.75" customHeight="1">
      <c r="A887" s="6"/>
      <c r="B887" s="2"/>
      <c r="C887" s="71"/>
      <c r="D887" s="71"/>
      <c r="E887" s="72"/>
      <c r="F887" s="6"/>
      <c r="G887" s="6"/>
      <c r="H887" s="6"/>
      <c r="I887" s="6"/>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6"/>
      <c r="AW887" s="6"/>
      <c r="AX887" s="6"/>
      <c r="AY887" s="6"/>
      <c r="AZ887" s="6"/>
      <c r="BA887" s="6"/>
      <c r="BB887" s="6"/>
      <c r="BC887" s="6"/>
      <c r="BD887" s="2"/>
      <c r="BE887" s="6"/>
      <c r="BF887" s="6"/>
      <c r="BG887" s="6"/>
      <c r="BH887" s="6"/>
      <c r="BI887" s="6"/>
      <c r="BJ887" s="6"/>
      <c r="BK887" s="27"/>
      <c r="BL887" s="6"/>
      <c r="BM887" s="6"/>
      <c r="BN887" s="6"/>
      <c r="BO887" s="17"/>
      <c r="BP887" s="17"/>
    </row>
    <row r="888" spans="1:68" ht="12.75" customHeight="1">
      <c r="A888" s="6"/>
      <c r="B888" s="2"/>
      <c r="C888" s="71"/>
      <c r="D888" s="71"/>
      <c r="E888" s="72"/>
      <c r="F888" s="6"/>
      <c r="G888" s="6"/>
      <c r="H888" s="6"/>
      <c r="I888" s="6"/>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6"/>
      <c r="AW888" s="6"/>
      <c r="AX888" s="6"/>
      <c r="AY888" s="6"/>
      <c r="AZ888" s="6"/>
      <c r="BA888" s="6"/>
      <c r="BB888" s="6"/>
      <c r="BC888" s="6"/>
      <c r="BD888" s="2"/>
      <c r="BE888" s="6"/>
      <c r="BF888" s="6"/>
      <c r="BG888" s="6"/>
      <c r="BH888" s="6"/>
      <c r="BI888" s="6"/>
      <c r="BJ888" s="6"/>
      <c r="BK888" s="27"/>
      <c r="BL888" s="6"/>
      <c r="BM888" s="6"/>
      <c r="BN888" s="6"/>
      <c r="BO888" s="17"/>
      <c r="BP888" s="17"/>
    </row>
    <row r="889" spans="1:68" ht="12.75" customHeight="1">
      <c r="A889" s="6"/>
      <c r="B889" s="2"/>
      <c r="C889" s="71"/>
      <c r="D889" s="71"/>
      <c r="E889" s="72"/>
      <c r="F889" s="6"/>
      <c r="G889" s="6"/>
      <c r="H889" s="6"/>
      <c r="I889" s="6"/>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6"/>
      <c r="AW889" s="6"/>
      <c r="AX889" s="6"/>
      <c r="AY889" s="6"/>
      <c r="AZ889" s="6"/>
      <c r="BA889" s="6"/>
      <c r="BB889" s="6"/>
      <c r="BC889" s="6"/>
      <c r="BD889" s="2"/>
      <c r="BE889" s="6"/>
      <c r="BF889" s="6"/>
      <c r="BG889" s="6"/>
      <c r="BH889" s="6"/>
      <c r="BI889" s="6"/>
      <c r="BJ889" s="6"/>
      <c r="BK889" s="27"/>
      <c r="BL889" s="6"/>
      <c r="BM889" s="6"/>
      <c r="BN889" s="6"/>
      <c r="BO889" s="17"/>
      <c r="BP889" s="17"/>
    </row>
    <row r="890" spans="1:68" ht="12.75" customHeight="1">
      <c r="A890" s="6"/>
      <c r="B890" s="2"/>
      <c r="C890" s="71"/>
      <c r="D890" s="71"/>
      <c r="E890" s="72"/>
      <c r="F890" s="6"/>
      <c r="G890" s="6"/>
      <c r="H890" s="6"/>
      <c r="I890" s="6"/>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6"/>
      <c r="AW890" s="6"/>
      <c r="AX890" s="6"/>
      <c r="AY890" s="6"/>
      <c r="AZ890" s="6"/>
      <c r="BA890" s="6"/>
      <c r="BB890" s="6"/>
      <c r="BC890" s="6"/>
      <c r="BD890" s="2"/>
      <c r="BE890" s="6"/>
      <c r="BF890" s="6"/>
      <c r="BG890" s="6"/>
      <c r="BH890" s="6"/>
      <c r="BI890" s="6"/>
      <c r="BJ890" s="6"/>
      <c r="BK890" s="27"/>
      <c r="BL890" s="6"/>
      <c r="BM890" s="6"/>
      <c r="BN890" s="6"/>
      <c r="BO890" s="17"/>
      <c r="BP890" s="17"/>
    </row>
    <row r="891" spans="1:68" ht="12.75" customHeight="1">
      <c r="A891" s="6"/>
      <c r="B891" s="2"/>
      <c r="C891" s="71"/>
      <c r="D891" s="71"/>
      <c r="E891" s="72"/>
      <c r="F891" s="6"/>
      <c r="G891" s="6"/>
      <c r="H891" s="6"/>
      <c r="I891" s="6"/>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6"/>
      <c r="AW891" s="6"/>
      <c r="AX891" s="6"/>
      <c r="AY891" s="6"/>
      <c r="AZ891" s="6"/>
      <c r="BA891" s="6"/>
      <c r="BB891" s="6"/>
      <c r="BC891" s="6"/>
      <c r="BD891" s="2"/>
      <c r="BE891" s="6"/>
      <c r="BF891" s="6"/>
      <c r="BG891" s="6"/>
      <c r="BH891" s="6"/>
      <c r="BI891" s="6"/>
      <c r="BJ891" s="6"/>
      <c r="BK891" s="27"/>
      <c r="BL891" s="6"/>
      <c r="BM891" s="6"/>
      <c r="BN891" s="6"/>
      <c r="BO891" s="17"/>
      <c r="BP891" s="17"/>
    </row>
    <row r="892" spans="1:68" ht="12.75" customHeight="1">
      <c r="A892" s="6"/>
      <c r="B892" s="2"/>
      <c r="C892" s="71"/>
      <c r="D892" s="71"/>
      <c r="E892" s="72"/>
      <c r="F892" s="6"/>
      <c r="G892" s="6"/>
      <c r="H892" s="6"/>
      <c r="I892" s="6"/>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6"/>
      <c r="AW892" s="6"/>
      <c r="AX892" s="6"/>
      <c r="AY892" s="6"/>
      <c r="AZ892" s="6"/>
      <c r="BA892" s="6"/>
      <c r="BB892" s="6"/>
      <c r="BC892" s="6"/>
      <c r="BD892" s="2"/>
      <c r="BE892" s="6"/>
      <c r="BF892" s="6"/>
      <c r="BG892" s="6"/>
      <c r="BH892" s="6"/>
      <c r="BI892" s="6"/>
      <c r="BJ892" s="6"/>
      <c r="BK892" s="27"/>
      <c r="BL892" s="6"/>
      <c r="BM892" s="6"/>
      <c r="BN892" s="6"/>
      <c r="BO892" s="17"/>
      <c r="BP892" s="17"/>
    </row>
    <row r="893" spans="1:68" ht="12.75" customHeight="1">
      <c r="A893" s="6"/>
      <c r="B893" s="2"/>
      <c r="C893" s="71"/>
      <c r="D893" s="71"/>
      <c r="E893" s="72"/>
      <c r="F893" s="6"/>
      <c r="G893" s="6"/>
      <c r="H893" s="6"/>
      <c r="I893" s="6"/>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6"/>
      <c r="AW893" s="6"/>
      <c r="AX893" s="6"/>
      <c r="AY893" s="6"/>
      <c r="AZ893" s="6"/>
      <c r="BA893" s="6"/>
      <c r="BB893" s="6"/>
      <c r="BC893" s="6"/>
      <c r="BD893" s="2"/>
      <c r="BE893" s="6"/>
      <c r="BF893" s="6"/>
      <c r="BG893" s="6"/>
      <c r="BH893" s="6"/>
      <c r="BI893" s="6"/>
      <c r="BJ893" s="6"/>
      <c r="BK893" s="27"/>
      <c r="BL893" s="6"/>
      <c r="BM893" s="6"/>
      <c r="BN893" s="6"/>
      <c r="BO893" s="17"/>
      <c r="BP893" s="17"/>
    </row>
    <row r="894" spans="1:68" ht="12.75" customHeight="1">
      <c r="A894" s="6"/>
      <c r="B894" s="2"/>
      <c r="C894" s="71"/>
      <c r="D894" s="71"/>
      <c r="E894" s="72"/>
      <c r="F894" s="6"/>
      <c r="G894" s="6"/>
      <c r="H894" s="6"/>
      <c r="I894" s="6"/>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6"/>
      <c r="AW894" s="6"/>
      <c r="AX894" s="6"/>
      <c r="AY894" s="6"/>
      <c r="AZ894" s="6"/>
      <c r="BA894" s="6"/>
      <c r="BB894" s="6"/>
      <c r="BC894" s="6"/>
      <c r="BD894" s="2"/>
      <c r="BE894" s="6"/>
      <c r="BF894" s="6"/>
      <c r="BG894" s="6"/>
      <c r="BH894" s="6"/>
      <c r="BI894" s="6"/>
      <c r="BJ894" s="6"/>
      <c r="BK894" s="27"/>
      <c r="BL894" s="6"/>
      <c r="BM894" s="6"/>
      <c r="BN894" s="6"/>
      <c r="BO894" s="17"/>
      <c r="BP894" s="17"/>
    </row>
    <row r="895" spans="1:68" ht="12.75" customHeight="1">
      <c r="A895" s="6"/>
      <c r="B895" s="2"/>
      <c r="C895" s="71"/>
      <c r="D895" s="71"/>
      <c r="E895" s="72"/>
      <c r="F895" s="6"/>
      <c r="G895" s="6"/>
      <c r="H895" s="6"/>
      <c r="I895" s="6"/>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6"/>
      <c r="AW895" s="6"/>
      <c r="AX895" s="6"/>
      <c r="AY895" s="6"/>
      <c r="AZ895" s="6"/>
      <c r="BA895" s="6"/>
      <c r="BB895" s="6"/>
      <c r="BC895" s="6"/>
      <c r="BD895" s="2"/>
      <c r="BE895" s="6"/>
      <c r="BF895" s="6"/>
      <c r="BG895" s="6"/>
      <c r="BH895" s="6"/>
      <c r="BI895" s="6"/>
      <c r="BJ895" s="6"/>
      <c r="BK895" s="27"/>
      <c r="BL895" s="6"/>
      <c r="BM895" s="6"/>
      <c r="BN895" s="6"/>
      <c r="BO895" s="17"/>
      <c r="BP895" s="17"/>
    </row>
    <row r="896" spans="1:68" ht="12.75" customHeight="1">
      <c r="A896" s="6"/>
      <c r="B896" s="2"/>
      <c r="C896" s="71"/>
      <c r="D896" s="71"/>
      <c r="E896" s="72"/>
      <c r="F896" s="6"/>
      <c r="G896" s="6"/>
      <c r="H896" s="6"/>
      <c r="I896" s="6"/>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6"/>
      <c r="AW896" s="6"/>
      <c r="AX896" s="6"/>
      <c r="AY896" s="6"/>
      <c r="AZ896" s="6"/>
      <c r="BA896" s="6"/>
      <c r="BB896" s="6"/>
      <c r="BC896" s="6"/>
      <c r="BD896" s="2"/>
      <c r="BE896" s="6"/>
      <c r="BF896" s="6"/>
      <c r="BG896" s="6"/>
      <c r="BH896" s="6"/>
      <c r="BI896" s="6"/>
      <c r="BJ896" s="6"/>
      <c r="BK896" s="27"/>
      <c r="BL896" s="6"/>
      <c r="BM896" s="6"/>
      <c r="BN896" s="6"/>
      <c r="BO896" s="17"/>
      <c r="BP896" s="17"/>
    </row>
    <row r="897" spans="1:68" ht="12.75" customHeight="1">
      <c r="A897" s="6"/>
      <c r="B897" s="2"/>
      <c r="C897" s="71"/>
      <c r="D897" s="71"/>
      <c r="E897" s="72"/>
      <c r="F897" s="6"/>
      <c r="G897" s="6"/>
      <c r="H897" s="6"/>
      <c r="I897" s="6"/>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6"/>
      <c r="AW897" s="6"/>
      <c r="AX897" s="6"/>
      <c r="AY897" s="6"/>
      <c r="AZ897" s="6"/>
      <c r="BA897" s="6"/>
      <c r="BB897" s="6"/>
      <c r="BC897" s="6"/>
      <c r="BD897" s="2"/>
      <c r="BE897" s="6"/>
      <c r="BF897" s="6"/>
      <c r="BG897" s="6"/>
      <c r="BH897" s="6"/>
      <c r="BI897" s="6"/>
      <c r="BJ897" s="6"/>
      <c r="BK897" s="27"/>
      <c r="BL897" s="6"/>
      <c r="BM897" s="6"/>
      <c r="BN897" s="6"/>
      <c r="BO897" s="17"/>
      <c r="BP897" s="17"/>
    </row>
    <row r="898" spans="1:68" ht="12.75" customHeight="1">
      <c r="A898" s="6"/>
      <c r="B898" s="2"/>
      <c r="C898" s="71"/>
      <c r="D898" s="71"/>
      <c r="E898" s="72"/>
      <c r="F898" s="6"/>
      <c r="G898" s="6"/>
      <c r="H898" s="6"/>
      <c r="I898" s="6"/>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6"/>
      <c r="AW898" s="6"/>
      <c r="AX898" s="6"/>
      <c r="AY898" s="6"/>
      <c r="AZ898" s="6"/>
      <c r="BA898" s="6"/>
      <c r="BB898" s="6"/>
      <c r="BC898" s="6"/>
      <c r="BD898" s="2"/>
      <c r="BE898" s="6"/>
      <c r="BF898" s="6"/>
      <c r="BG898" s="6"/>
      <c r="BH898" s="6"/>
      <c r="BI898" s="6"/>
      <c r="BJ898" s="6"/>
      <c r="BK898" s="27"/>
      <c r="BL898" s="6"/>
      <c r="BM898" s="6"/>
      <c r="BN898" s="6"/>
      <c r="BO898" s="17"/>
      <c r="BP898" s="17"/>
    </row>
    <row r="899" spans="1:68" ht="12.75" customHeight="1">
      <c r="A899" s="6"/>
      <c r="B899" s="2"/>
      <c r="C899" s="71"/>
      <c r="D899" s="71"/>
      <c r="E899" s="72"/>
      <c r="F899" s="6"/>
      <c r="G899" s="6"/>
      <c r="H899" s="6"/>
      <c r="I899" s="6"/>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6"/>
      <c r="AW899" s="6"/>
      <c r="AX899" s="6"/>
      <c r="AY899" s="6"/>
      <c r="AZ899" s="6"/>
      <c r="BA899" s="6"/>
      <c r="BB899" s="6"/>
      <c r="BC899" s="6"/>
      <c r="BD899" s="2"/>
      <c r="BE899" s="6"/>
      <c r="BF899" s="6"/>
      <c r="BG899" s="6"/>
      <c r="BH899" s="6"/>
      <c r="BI899" s="6"/>
      <c r="BJ899" s="6"/>
      <c r="BK899" s="27"/>
      <c r="BL899" s="6"/>
      <c r="BM899" s="6"/>
      <c r="BN899" s="6"/>
      <c r="BO899" s="17"/>
      <c r="BP899" s="17"/>
    </row>
    <row r="900" spans="1:68" ht="12.75" customHeight="1">
      <c r="A900" s="6"/>
      <c r="B900" s="2"/>
      <c r="C900" s="71"/>
      <c r="D900" s="71"/>
      <c r="E900" s="72"/>
      <c r="F900" s="6"/>
      <c r="G900" s="6"/>
      <c r="H900" s="6"/>
      <c r="I900" s="6"/>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6"/>
      <c r="AW900" s="6"/>
      <c r="AX900" s="6"/>
      <c r="AY900" s="6"/>
      <c r="AZ900" s="6"/>
      <c r="BA900" s="6"/>
      <c r="BB900" s="6"/>
      <c r="BC900" s="6"/>
      <c r="BD900" s="2"/>
      <c r="BE900" s="6"/>
      <c r="BF900" s="6"/>
      <c r="BG900" s="6"/>
      <c r="BH900" s="6"/>
      <c r="BI900" s="6"/>
      <c r="BJ900" s="6"/>
      <c r="BK900" s="27"/>
      <c r="BL900" s="6"/>
      <c r="BM900" s="6"/>
      <c r="BN900" s="6"/>
      <c r="BO900" s="17"/>
      <c r="BP900" s="17"/>
    </row>
    <row r="901" spans="1:68" ht="12.75" customHeight="1">
      <c r="A901" s="6"/>
      <c r="B901" s="2"/>
      <c r="C901" s="71"/>
      <c r="D901" s="71"/>
      <c r="E901" s="72"/>
      <c r="F901" s="6"/>
      <c r="G901" s="6"/>
      <c r="H901" s="6"/>
      <c r="I901" s="6"/>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6"/>
      <c r="AW901" s="6"/>
      <c r="AX901" s="6"/>
      <c r="AY901" s="6"/>
      <c r="AZ901" s="6"/>
      <c r="BA901" s="6"/>
      <c r="BB901" s="6"/>
      <c r="BC901" s="6"/>
      <c r="BD901" s="2"/>
      <c r="BE901" s="6"/>
      <c r="BF901" s="6"/>
      <c r="BG901" s="6"/>
      <c r="BH901" s="6"/>
      <c r="BI901" s="6"/>
      <c r="BJ901" s="6"/>
      <c r="BK901" s="27"/>
      <c r="BL901" s="6"/>
      <c r="BM901" s="6"/>
      <c r="BN901" s="6"/>
      <c r="BO901" s="17"/>
      <c r="BP901" s="17"/>
    </row>
    <row r="902" spans="1:68" ht="12.75" customHeight="1">
      <c r="A902" s="6"/>
      <c r="B902" s="2"/>
      <c r="C902" s="71"/>
      <c r="D902" s="71"/>
      <c r="E902" s="72"/>
      <c r="F902" s="6"/>
      <c r="G902" s="6"/>
      <c r="H902" s="6"/>
      <c r="I902" s="6"/>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6"/>
      <c r="AW902" s="6"/>
      <c r="AX902" s="6"/>
      <c r="AY902" s="6"/>
      <c r="AZ902" s="6"/>
      <c r="BA902" s="6"/>
      <c r="BB902" s="6"/>
      <c r="BC902" s="6"/>
      <c r="BD902" s="2"/>
      <c r="BE902" s="6"/>
      <c r="BF902" s="6"/>
      <c r="BG902" s="6"/>
      <c r="BH902" s="6"/>
      <c r="BI902" s="6"/>
      <c r="BJ902" s="6"/>
      <c r="BK902" s="27"/>
      <c r="BL902" s="6"/>
      <c r="BM902" s="6"/>
      <c r="BN902" s="6"/>
      <c r="BO902" s="17"/>
      <c r="BP902" s="17"/>
    </row>
    <row r="903" spans="1:68" ht="12.75" customHeight="1">
      <c r="A903" s="6"/>
      <c r="B903" s="2"/>
      <c r="C903" s="71"/>
      <c r="D903" s="71"/>
      <c r="E903" s="72"/>
      <c r="F903" s="6"/>
      <c r="G903" s="6"/>
      <c r="H903" s="6"/>
      <c r="I903" s="6"/>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6"/>
      <c r="AW903" s="6"/>
      <c r="AX903" s="6"/>
      <c r="AY903" s="6"/>
      <c r="AZ903" s="6"/>
      <c r="BA903" s="6"/>
      <c r="BB903" s="6"/>
      <c r="BC903" s="6"/>
      <c r="BD903" s="2"/>
      <c r="BE903" s="6"/>
      <c r="BF903" s="6"/>
      <c r="BG903" s="6"/>
      <c r="BH903" s="6"/>
      <c r="BI903" s="6"/>
      <c r="BJ903" s="6"/>
      <c r="BK903" s="27"/>
      <c r="BL903" s="6"/>
      <c r="BM903" s="6"/>
      <c r="BN903" s="6"/>
      <c r="BO903" s="17"/>
      <c r="BP903" s="17"/>
    </row>
    <row r="904" spans="1:68" ht="12.75" customHeight="1">
      <c r="A904" s="6"/>
      <c r="B904" s="2"/>
      <c r="C904" s="71"/>
      <c r="D904" s="71"/>
      <c r="E904" s="72"/>
      <c r="F904" s="6"/>
      <c r="G904" s="6"/>
      <c r="H904" s="6"/>
      <c r="I904" s="6"/>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6"/>
      <c r="AW904" s="6"/>
      <c r="AX904" s="6"/>
      <c r="AY904" s="6"/>
      <c r="AZ904" s="6"/>
      <c r="BA904" s="6"/>
      <c r="BB904" s="6"/>
      <c r="BC904" s="6"/>
      <c r="BD904" s="2"/>
      <c r="BE904" s="6"/>
      <c r="BF904" s="6"/>
      <c r="BG904" s="6"/>
      <c r="BH904" s="6"/>
      <c r="BI904" s="6"/>
      <c r="BJ904" s="6"/>
      <c r="BK904" s="27"/>
      <c r="BL904" s="6"/>
      <c r="BM904" s="6"/>
      <c r="BN904" s="6"/>
      <c r="BO904" s="17"/>
      <c r="BP904" s="17"/>
    </row>
    <row r="905" spans="1:68" ht="12.75" customHeight="1">
      <c r="A905" s="6"/>
      <c r="B905" s="2"/>
      <c r="C905" s="71"/>
      <c r="D905" s="71"/>
      <c r="E905" s="72"/>
      <c r="F905" s="6"/>
      <c r="G905" s="6"/>
      <c r="H905" s="6"/>
      <c r="I905" s="6"/>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6"/>
      <c r="AW905" s="6"/>
      <c r="AX905" s="6"/>
      <c r="AY905" s="6"/>
      <c r="AZ905" s="6"/>
      <c r="BA905" s="6"/>
      <c r="BB905" s="6"/>
      <c r="BC905" s="6"/>
      <c r="BD905" s="2"/>
      <c r="BE905" s="6"/>
      <c r="BF905" s="6"/>
      <c r="BG905" s="6"/>
      <c r="BH905" s="6"/>
      <c r="BI905" s="6"/>
      <c r="BJ905" s="6"/>
      <c r="BK905" s="27"/>
      <c r="BL905" s="6"/>
      <c r="BM905" s="6"/>
      <c r="BN905" s="6"/>
      <c r="BO905" s="17"/>
      <c r="BP905" s="17"/>
    </row>
    <row r="906" spans="1:68" ht="12.75" customHeight="1">
      <c r="A906" s="6"/>
      <c r="B906" s="2"/>
      <c r="C906" s="71"/>
      <c r="D906" s="71"/>
      <c r="E906" s="72"/>
      <c r="F906" s="6"/>
      <c r="G906" s="6"/>
      <c r="H906" s="6"/>
      <c r="I906" s="6"/>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6"/>
      <c r="AW906" s="6"/>
      <c r="AX906" s="6"/>
      <c r="AY906" s="6"/>
      <c r="AZ906" s="6"/>
      <c r="BA906" s="6"/>
      <c r="BB906" s="6"/>
      <c r="BC906" s="6"/>
      <c r="BD906" s="2"/>
      <c r="BE906" s="6"/>
      <c r="BF906" s="6"/>
      <c r="BG906" s="6"/>
      <c r="BH906" s="6"/>
      <c r="BI906" s="6"/>
      <c r="BJ906" s="6"/>
      <c r="BK906" s="27"/>
      <c r="BL906" s="6"/>
      <c r="BM906" s="6"/>
      <c r="BN906" s="6"/>
      <c r="BO906" s="17"/>
      <c r="BP906" s="17"/>
    </row>
    <row r="907" spans="1:68" ht="12.75" customHeight="1">
      <c r="A907" s="6"/>
      <c r="B907" s="2"/>
      <c r="C907" s="71"/>
      <c r="D907" s="71"/>
      <c r="E907" s="72"/>
      <c r="F907" s="6"/>
      <c r="G907" s="6"/>
      <c r="H907" s="6"/>
      <c r="I907" s="6"/>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6"/>
      <c r="AW907" s="6"/>
      <c r="AX907" s="6"/>
      <c r="AY907" s="6"/>
      <c r="AZ907" s="6"/>
      <c r="BA907" s="6"/>
      <c r="BB907" s="6"/>
      <c r="BC907" s="6"/>
      <c r="BD907" s="2"/>
      <c r="BE907" s="6"/>
      <c r="BF907" s="6"/>
      <c r="BG907" s="6"/>
      <c r="BH907" s="6"/>
      <c r="BI907" s="6"/>
      <c r="BJ907" s="6"/>
      <c r="BK907" s="27"/>
      <c r="BL907" s="6"/>
      <c r="BM907" s="6"/>
      <c r="BN907" s="6"/>
      <c r="BO907" s="17"/>
      <c r="BP907" s="17"/>
    </row>
    <row r="908" spans="1:68" ht="12.75" customHeight="1">
      <c r="A908" s="6"/>
      <c r="B908" s="2"/>
      <c r="C908" s="71"/>
      <c r="D908" s="71"/>
      <c r="E908" s="72"/>
      <c r="F908" s="6"/>
      <c r="G908" s="6"/>
      <c r="H908" s="6"/>
      <c r="I908" s="6"/>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6"/>
      <c r="AW908" s="6"/>
      <c r="AX908" s="6"/>
      <c r="AY908" s="6"/>
      <c r="AZ908" s="6"/>
      <c r="BA908" s="6"/>
      <c r="BB908" s="6"/>
      <c r="BC908" s="6"/>
      <c r="BD908" s="2"/>
      <c r="BE908" s="6"/>
      <c r="BF908" s="6"/>
      <c r="BG908" s="6"/>
      <c r="BH908" s="6"/>
      <c r="BI908" s="6"/>
      <c r="BJ908" s="6"/>
      <c r="BK908" s="27"/>
      <c r="BL908" s="6"/>
      <c r="BM908" s="6"/>
      <c r="BN908" s="6"/>
      <c r="BO908" s="17"/>
      <c r="BP908" s="17"/>
    </row>
    <row r="909" spans="1:68" ht="12.75" customHeight="1">
      <c r="A909" s="6"/>
      <c r="B909" s="2"/>
      <c r="C909" s="71"/>
      <c r="D909" s="71"/>
      <c r="E909" s="72"/>
      <c r="F909" s="6"/>
      <c r="G909" s="6"/>
      <c r="H909" s="6"/>
      <c r="I909" s="6"/>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6"/>
      <c r="AW909" s="6"/>
      <c r="AX909" s="6"/>
      <c r="AY909" s="6"/>
      <c r="AZ909" s="6"/>
      <c r="BA909" s="6"/>
      <c r="BB909" s="6"/>
      <c r="BC909" s="6"/>
      <c r="BD909" s="2"/>
      <c r="BE909" s="6"/>
      <c r="BF909" s="6"/>
      <c r="BG909" s="6"/>
      <c r="BH909" s="6"/>
      <c r="BI909" s="6"/>
      <c r="BJ909" s="6"/>
      <c r="BK909" s="27"/>
      <c r="BL909" s="6"/>
      <c r="BM909" s="6"/>
      <c r="BN909" s="6"/>
      <c r="BO909" s="17"/>
      <c r="BP909" s="17"/>
    </row>
    <row r="910" spans="1:68" ht="12.75" customHeight="1">
      <c r="A910" s="6"/>
      <c r="B910" s="2"/>
      <c r="C910" s="71"/>
      <c r="D910" s="71"/>
      <c r="E910" s="72"/>
      <c r="F910" s="6"/>
      <c r="G910" s="6"/>
      <c r="H910" s="6"/>
      <c r="I910" s="6"/>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6"/>
      <c r="AW910" s="6"/>
      <c r="AX910" s="6"/>
      <c r="AY910" s="6"/>
      <c r="AZ910" s="6"/>
      <c r="BA910" s="6"/>
      <c r="BB910" s="6"/>
      <c r="BC910" s="6"/>
      <c r="BD910" s="2"/>
      <c r="BE910" s="6"/>
      <c r="BF910" s="6"/>
      <c r="BG910" s="6"/>
      <c r="BH910" s="6"/>
      <c r="BI910" s="6"/>
      <c r="BJ910" s="6"/>
      <c r="BK910" s="27"/>
      <c r="BL910" s="6"/>
      <c r="BM910" s="6"/>
      <c r="BN910" s="6"/>
      <c r="BO910" s="17"/>
      <c r="BP910" s="17"/>
    </row>
    <row r="911" spans="1:68" ht="12.75" customHeight="1">
      <c r="A911" s="6"/>
      <c r="B911" s="2"/>
      <c r="C911" s="71"/>
      <c r="D911" s="71"/>
      <c r="E911" s="72"/>
      <c r="F911" s="6"/>
      <c r="G911" s="6"/>
      <c r="H911" s="6"/>
      <c r="I911" s="6"/>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6"/>
      <c r="AW911" s="6"/>
      <c r="AX911" s="6"/>
      <c r="AY911" s="6"/>
      <c r="AZ911" s="6"/>
      <c r="BA911" s="6"/>
      <c r="BB911" s="6"/>
      <c r="BC911" s="6"/>
      <c r="BD911" s="2"/>
      <c r="BE911" s="6"/>
      <c r="BF911" s="6"/>
      <c r="BG911" s="6"/>
      <c r="BH911" s="6"/>
      <c r="BI911" s="6"/>
      <c r="BJ911" s="6"/>
      <c r="BK911" s="27"/>
      <c r="BL911" s="6"/>
      <c r="BM911" s="6"/>
      <c r="BN911" s="6"/>
      <c r="BO911" s="17"/>
      <c r="BP911" s="17"/>
    </row>
    <row r="912" spans="1:68" ht="12.75" customHeight="1">
      <c r="A912" s="6"/>
      <c r="B912" s="2"/>
      <c r="C912" s="71"/>
      <c r="D912" s="71"/>
      <c r="E912" s="72"/>
      <c r="F912" s="6"/>
      <c r="G912" s="6"/>
      <c r="H912" s="6"/>
      <c r="I912" s="6"/>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6"/>
      <c r="AW912" s="6"/>
      <c r="AX912" s="6"/>
      <c r="AY912" s="6"/>
      <c r="AZ912" s="6"/>
      <c r="BA912" s="6"/>
      <c r="BB912" s="6"/>
      <c r="BC912" s="6"/>
      <c r="BD912" s="2"/>
      <c r="BE912" s="6"/>
      <c r="BF912" s="6"/>
      <c r="BG912" s="6"/>
      <c r="BH912" s="6"/>
      <c r="BI912" s="6"/>
      <c r="BJ912" s="6"/>
      <c r="BK912" s="27"/>
      <c r="BL912" s="6"/>
      <c r="BM912" s="6"/>
      <c r="BN912" s="6"/>
      <c r="BO912" s="17"/>
      <c r="BP912" s="17"/>
    </row>
    <row r="913" spans="1:68" ht="12.75" customHeight="1">
      <c r="A913" s="6"/>
      <c r="B913" s="2"/>
      <c r="C913" s="71"/>
      <c r="D913" s="71"/>
      <c r="E913" s="72"/>
      <c r="F913" s="6"/>
      <c r="G913" s="6"/>
      <c r="H913" s="6"/>
      <c r="I913" s="6"/>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6"/>
      <c r="AW913" s="6"/>
      <c r="AX913" s="6"/>
      <c r="AY913" s="6"/>
      <c r="AZ913" s="6"/>
      <c r="BA913" s="6"/>
      <c r="BB913" s="6"/>
      <c r="BC913" s="6"/>
      <c r="BD913" s="2"/>
      <c r="BE913" s="6"/>
      <c r="BF913" s="6"/>
      <c r="BG913" s="6"/>
      <c r="BH913" s="6"/>
      <c r="BI913" s="6"/>
      <c r="BJ913" s="6"/>
      <c r="BK913" s="27"/>
      <c r="BL913" s="6"/>
      <c r="BM913" s="6"/>
      <c r="BN913" s="6"/>
      <c r="BO913" s="17"/>
      <c r="BP913" s="17"/>
    </row>
    <row r="914" spans="1:68" ht="12.75" customHeight="1">
      <c r="A914" s="6"/>
      <c r="B914" s="2"/>
      <c r="C914" s="71"/>
      <c r="D914" s="71"/>
      <c r="E914" s="72"/>
      <c r="F914" s="6"/>
      <c r="G914" s="6"/>
      <c r="H914" s="6"/>
      <c r="I914" s="6"/>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6"/>
      <c r="AW914" s="6"/>
      <c r="AX914" s="6"/>
      <c r="AY914" s="6"/>
      <c r="AZ914" s="6"/>
      <c r="BA914" s="6"/>
      <c r="BB914" s="6"/>
      <c r="BC914" s="6"/>
      <c r="BD914" s="2"/>
      <c r="BE914" s="6"/>
      <c r="BF914" s="6"/>
      <c r="BG914" s="6"/>
      <c r="BH914" s="6"/>
      <c r="BI914" s="6"/>
      <c r="BJ914" s="6"/>
      <c r="BK914" s="27"/>
      <c r="BL914" s="6"/>
      <c r="BM914" s="6"/>
      <c r="BN914" s="6"/>
      <c r="BO914" s="17"/>
      <c r="BP914" s="17"/>
    </row>
    <row r="915" spans="1:68" ht="12.75" customHeight="1">
      <c r="A915" s="6"/>
      <c r="B915" s="2"/>
      <c r="C915" s="71"/>
      <c r="D915" s="71"/>
      <c r="E915" s="72"/>
      <c r="F915" s="6"/>
      <c r="G915" s="6"/>
      <c r="H915" s="6"/>
      <c r="I915" s="6"/>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6"/>
      <c r="AW915" s="6"/>
      <c r="AX915" s="6"/>
      <c r="AY915" s="6"/>
      <c r="AZ915" s="6"/>
      <c r="BA915" s="6"/>
      <c r="BB915" s="6"/>
      <c r="BC915" s="6"/>
      <c r="BD915" s="2"/>
      <c r="BE915" s="6"/>
      <c r="BF915" s="6"/>
      <c r="BG915" s="6"/>
      <c r="BH915" s="6"/>
      <c r="BI915" s="6"/>
      <c r="BJ915" s="6"/>
      <c r="BK915" s="27"/>
      <c r="BL915" s="6"/>
      <c r="BM915" s="6"/>
      <c r="BN915" s="6"/>
      <c r="BO915" s="17"/>
      <c r="BP915" s="17"/>
    </row>
    <row r="916" spans="1:68" ht="12.75" customHeight="1">
      <c r="A916" s="6"/>
      <c r="B916" s="2"/>
      <c r="C916" s="71"/>
      <c r="D916" s="71"/>
      <c r="E916" s="72"/>
      <c r="F916" s="6"/>
      <c r="G916" s="6"/>
      <c r="H916" s="6"/>
      <c r="I916" s="6"/>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6"/>
      <c r="AW916" s="6"/>
      <c r="AX916" s="6"/>
      <c r="AY916" s="6"/>
      <c r="AZ916" s="6"/>
      <c r="BA916" s="6"/>
      <c r="BB916" s="6"/>
      <c r="BC916" s="6"/>
      <c r="BD916" s="2"/>
      <c r="BE916" s="6"/>
      <c r="BF916" s="6"/>
      <c r="BG916" s="6"/>
      <c r="BH916" s="6"/>
      <c r="BI916" s="6"/>
      <c r="BJ916" s="6"/>
      <c r="BK916" s="27"/>
      <c r="BL916" s="6"/>
      <c r="BM916" s="6"/>
      <c r="BN916" s="6"/>
      <c r="BO916" s="17"/>
      <c r="BP916" s="17"/>
    </row>
    <row r="917" spans="1:68" ht="12.75" customHeight="1">
      <c r="A917" s="6"/>
      <c r="B917" s="2"/>
      <c r="C917" s="71"/>
      <c r="D917" s="71"/>
      <c r="E917" s="72"/>
      <c r="F917" s="6"/>
      <c r="G917" s="6"/>
      <c r="H917" s="6"/>
      <c r="I917" s="6"/>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6"/>
      <c r="AW917" s="6"/>
      <c r="AX917" s="6"/>
      <c r="AY917" s="6"/>
      <c r="AZ917" s="6"/>
      <c r="BA917" s="6"/>
      <c r="BB917" s="6"/>
      <c r="BC917" s="6"/>
      <c r="BD917" s="2"/>
      <c r="BE917" s="6"/>
      <c r="BF917" s="6"/>
      <c r="BG917" s="6"/>
      <c r="BH917" s="6"/>
      <c r="BI917" s="6"/>
      <c r="BJ917" s="6"/>
      <c r="BK917" s="27"/>
      <c r="BL917" s="6"/>
      <c r="BM917" s="6"/>
      <c r="BN917" s="6"/>
      <c r="BO917" s="17"/>
      <c r="BP917" s="17"/>
    </row>
    <row r="918" spans="1:68" ht="12.75" customHeight="1">
      <c r="A918" s="6"/>
      <c r="B918" s="2"/>
      <c r="C918" s="71"/>
      <c r="D918" s="71"/>
      <c r="E918" s="72"/>
      <c r="F918" s="6"/>
      <c r="G918" s="6"/>
      <c r="H918" s="6"/>
      <c r="I918" s="6"/>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6"/>
      <c r="AW918" s="6"/>
      <c r="AX918" s="6"/>
      <c r="AY918" s="6"/>
      <c r="AZ918" s="6"/>
      <c r="BA918" s="6"/>
      <c r="BB918" s="6"/>
      <c r="BC918" s="6"/>
      <c r="BD918" s="2"/>
      <c r="BE918" s="6"/>
      <c r="BF918" s="6"/>
      <c r="BG918" s="6"/>
      <c r="BH918" s="6"/>
      <c r="BI918" s="6"/>
      <c r="BJ918" s="6"/>
      <c r="BK918" s="27"/>
      <c r="BL918" s="6"/>
      <c r="BM918" s="6"/>
      <c r="BN918" s="6"/>
      <c r="BO918" s="17"/>
      <c r="BP918" s="17"/>
    </row>
    <row r="919" spans="1:68" ht="12.75" customHeight="1">
      <c r="A919" s="6"/>
      <c r="B919" s="2"/>
      <c r="C919" s="71"/>
      <c r="D919" s="71"/>
      <c r="E919" s="72"/>
      <c r="F919" s="6"/>
      <c r="G919" s="6"/>
      <c r="H919" s="6"/>
      <c r="I919" s="6"/>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6"/>
      <c r="AW919" s="6"/>
      <c r="AX919" s="6"/>
      <c r="AY919" s="6"/>
      <c r="AZ919" s="6"/>
      <c r="BA919" s="6"/>
      <c r="BB919" s="6"/>
      <c r="BC919" s="6"/>
      <c r="BD919" s="2"/>
      <c r="BE919" s="6"/>
      <c r="BF919" s="6"/>
      <c r="BG919" s="6"/>
      <c r="BH919" s="6"/>
      <c r="BI919" s="6"/>
      <c r="BJ919" s="6"/>
      <c r="BK919" s="27"/>
      <c r="BL919" s="6"/>
      <c r="BM919" s="6"/>
      <c r="BN919" s="6"/>
      <c r="BO919" s="17"/>
      <c r="BP919" s="17"/>
    </row>
    <row r="920" spans="1:68" ht="12.75" customHeight="1">
      <c r="A920" s="6"/>
      <c r="B920" s="2"/>
      <c r="C920" s="71"/>
      <c r="D920" s="71"/>
      <c r="E920" s="72"/>
      <c r="F920" s="6"/>
      <c r="G920" s="6"/>
      <c r="H920" s="6"/>
      <c r="I920" s="6"/>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6"/>
      <c r="AW920" s="6"/>
      <c r="AX920" s="6"/>
      <c r="AY920" s="6"/>
      <c r="AZ920" s="6"/>
      <c r="BA920" s="6"/>
      <c r="BB920" s="6"/>
      <c r="BC920" s="6"/>
      <c r="BD920" s="2"/>
      <c r="BE920" s="6"/>
      <c r="BF920" s="6"/>
      <c r="BG920" s="6"/>
      <c r="BH920" s="6"/>
      <c r="BI920" s="6"/>
      <c r="BJ920" s="6"/>
      <c r="BK920" s="27"/>
      <c r="BL920" s="6"/>
      <c r="BM920" s="6"/>
      <c r="BN920" s="6"/>
      <c r="BO920" s="17"/>
      <c r="BP920" s="17"/>
    </row>
    <row r="921" spans="1:68" ht="12.75" customHeight="1">
      <c r="A921" s="6"/>
      <c r="B921" s="2"/>
      <c r="C921" s="71"/>
      <c r="D921" s="71"/>
      <c r="E921" s="72"/>
      <c r="F921" s="6"/>
      <c r="G921" s="6"/>
      <c r="H921" s="6"/>
      <c r="I921" s="6"/>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6"/>
      <c r="AW921" s="6"/>
      <c r="AX921" s="6"/>
      <c r="AY921" s="6"/>
      <c r="AZ921" s="6"/>
      <c r="BA921" s="6"/>
      <c r="BB921" s="6"/>
      <c r="BC921" s="6"/>
      <c r="BD921" s="2"/>
      <c r="BE921" s="6"/>
      <c r="BF921" s="6"/>
      <c r="BG921" s="6"/>
      <c r="BH921" s="6"/>
      <c r="BI921" s="6"/>
      <c r="BJ921" s="6"/>
      <c r="BK921" s="27"/>
      <c r="BL921" s="6"/>
      <c r="BM921" s="6"/>
      <c r="BN921" s="6"/>
      <c r="BO921" s="17"/>
      <c r="BP921" s="17"/>
    </row>
    <row r="922" spans="1:68" ht="12.75" customHeight="1">
      <c r="A922" s="6"/>
      <c r="B922" s="2"/>
      <c r="C922" s="71"/>
      <c r="D922" s="71"/>
      <c r="E922" s="72"/>
      <c r="F922" s="6"/>
      <c r="G922" s="6"/>
      <c r="H922" s="6"/>
      <c r="I922" s="6"/>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6"/>
      <c r="AW922" s="6"/>
      <c r="AX922" s="6"/>
      <c r="AY922" s="6"/>
      <c r="AZ922" s="6"/>
      <c r="BA922" s="6"/>
      <c r="BB922" s="6"/>
      <c r="BC922" s="6"/>
      <c r="BD922" s="2"/>
      <c r="BE922" s="6"/>
      <c r="BF922" s="6"/>
      <c r="BG922" s="6"/>
      <c r="BH922" s="6"/>
      <c r="BI922" s="6"/>
      <c r="BJ922" s="6"/>
      <c r="BK922" s="27"/>
      <c r="BL922" s="6"/>
      <c r="BM922" s="6"/>
      <c r="BN922" s="6"/>
      <c r="BO922" s="17"/>
      <c r="BP922" s="17"/>
    </row>
    <row r="923" spans="1:68" ht="12.75" customHeight="1">
      <c r="A923" s="6"/>
      <c r="B923" s="2"/>
      <c r="C923" s="71"/>
      <c r="D923" s="71"/>
      <c r="E923" s="72"/>
      <c r="F923" s="6"/>
      <c r="G923" s="6"/>
      <c r="H923" s="6"/>
      <c r="I923" s="6"/>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6"/>
      <c r="AW923" s="6"/>
      <c r="AX923" s="6"/>
      <c r="AY923" s="6"/>
      <c r="AZ923" s="6"/>
      <c r="BA923" s="6"/>
      <c r="BB923" s="6"/>
      <c r="BC923" s="6"/>
      <c r="BD923" s="2"/>
      <c r="BE923" s="6"/>
      <c r="BF923" s="6"/>
      <c r="BG923" s="6"/>
      <c r="BH923" s="6"/>
      <c r="BI923" s="6"/>
      <c r="BJ923" s="6"/>
      <c r="BK923" s="27"/>
      <c r="BL923" s="6"/>
      <c r="BM923" s="6"/>
      <c r="BN923" s="6"/>
      <c r="BO923" s="17"/>
      <c r="BP923" s="17"/>
    </row>
    <row r="924" spans="1:68" ht="12.75" customHeight="1">
      <c r="A924" s="6"/>
      <c r="B924" s="2"/>
      <c r="C924" s="71"/>
      <c r="D924" s="71"/>
      <c r="E924" s="72"/>
      <c r="F924" s="6"/>
      <c r="G924" s="6"/>
      <c r="H924" s="6"/>
      <c r="I924" s="6"/>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6"/>
      <c r="AW924" s="6"/>
      <c r="AX924" s="6"/>
      <c r="AY924" s="6"/>
      <c r="AZ924" s="6"/>
      <c r="BA924" s="6"/>
      <c r="BB924" s="6"/>
      <c r="BC924" s="6"/>
      <c r="BD924" s="2"/>
      <c r="BE924" s="6"/>
      <c r="BF924" s="6"/>
      <c r="BG924" s="6"/>
      <c r="BH924" s="6"/>
      <c r="BI924" s="6"/>
      <c r="BJ924" s="6"/>
      <c r="BK924" s="27"/>
      <c r="BL924" s="6"/>
      <c r="BM924" s="6"/>
      <c r="BN924" s="6"/>
      <c r="BO924" s="17"/>
      <c r="BP924" s="17"/>
    </row>
    <row r="925" spans="1:68" ht="12.75" customHeight="1">
      <c r="A925" s="6"/>
      <c r="B925" s="2"/>
      <c r="C925" s="71"/>
      <c r="D925" s="71"/>
      <c r="E925" s="72"/>
      <c r="F925" s="6"/>
      <c r="G925" s="6"/>
      <c r="H925" s="6"/>
      <c r="I925" s="6"/>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6"/>
      <c r="AW925" s="6"/>
      <c r="AX925" s="6"/>
      <c r="AY925" s="6"/>
      <c r="AZ925" s="6"/>
      <c r="BA925" s="6"/>
      <c r="BB925" s="6"/>
      <c r="BC925" s="6"/>
      <c r="BD925" s="2"/>
      <c r="BE925" s="6"/>
      <c r="BF925" s="6"/>
      <c r="BG925" s="6"/>
      <c r="BH925" s="6"/>
      <c r="BI925" s="6"/>
      <c r="BJ925" s="6"/>
      <c r="BK925" s="27"/>
      <c r="BL925" s="6"/>
      <c r="BM925" s="6"/>
      <c r="BN925" s="6"/>
      <c r="BO925" s="17"/>
      <c r="BP925" s="17"/>
    </row>
    <row r="926" spans="1:68" ht="12.75" customHeight="1">
      <c r="A926" s="6"/>
      <c r="B926" s="2"/>
      <c r="C926" s="71"/>
      <c r="D926" s="71"/>
      <c r="E926" s="72"/>
      <c r="F926" s="6"/>
      <c r="G926" s="6"/>
      <c r="H926" s="6"/>
      <c r="I926" s="6"/>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6"/>
      <c r="AW926" s="6"/>
      <c r="AX926" s="6"/>
      <c r="AY926" s="6"/>
      <c r="AZ926" s="6"/>
      <c r="BA926" s="6"/>
      <c r="BB926" s="6"/>
      <c r="BC926" s="6"/>
      <c r="BD926" s="2"/>
      <c r="BE926" s="6"/>
      <c r="BF926" s="6"/>
      <c r="BG926" s="6"/>
      <c r="BH926" s="6"/>
      <c r="BI926" s="6"/>
      <c r="BJ926" s="6"/>
      <c r="BK926" s="27"/>
      <c r="BL926" s="6"/>
      <c r="BM926" s="6"/>
      <c r="BN926" s="6"/>
      <c r="BO926" s="17"/>
      <c r="BP926" s="17"/>
    </row>
    <row r="927" spans="1:68" ht="12.75" customHeight="1">
      <c r="A927" s="6"/>
      <c r="B927" s="2"/>
      <c r="C927" s="71"/>
      <c r="D927" s="71"/>
      <c r="E927" s="72"/>
      <c r="F927" s="6"/>
      <c r="G927" s="6"/>
      <c r="H927" s="6"/>
      <c r="I927" s="6"/>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6"/>
      <c r="AW927" s="6"/>
      <c r="AX927" s="6"/>
      <c r="AY927" s="6"/>
      <c r="AZ927" s="6"/>
      <c r="BA927" s="6"/>
      <c r="BB927" s="6"/>
      <c r="BC927" s="6"/>
      <c r="BD927" s="2"/>
      <c r="BE927" s="6"/>
      <c r="BF927" s="6"/>
      <c r="BG927" s="6"/>
      <c r="BH927" s="6"/>
      <c r="BI927" s="6"/>
      <c r="BJ927" s="6"/>
      <c r="BK927" s="27"/>
      <c r="BL927" s="6"/>
      <c r="BM927" s="6"/>
      <c r="BN927" s="6"/>
      <c r="BO927" s="17"/>
      <c r="BP927" s="17"/>
    </row>
    <row r="928" spans="1:68" ht="12.75" customHeight="1">
      <c r="A928" s="6"/>
      <c r="B928" s="2"/>
      <c r="C928" s="71"/>
      <c r="D928" s="71"/>
      <c r="E928" s="72"/>
      <c r="F928" s="6"/>
      <c r="G928" s="6"/>
      <c r="H928" s="6"/>
      <c r="I928" s="6"/>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6"/>
      <c r="AW928" s="6"/>
      <c r="AX928" s="6"/>
      <c r="AY928" s="6"/>
      <c r="AZ928" s="6"/>
      <c r="BA928" s="6"/>
      <c r="BB928" s="6"/>
      <c r="BC928" s="6"/>
      <c r="BD928" s="2"/>
      <c r="BE928" s="6"/>
      <c r="BF928" s="6"/>
      <c r="BG928" s="6"/>
      <c r="BH928" s="6"/>
      <c r="BI928" s="6"/>
      <c r="BJ928" s="6"/>
      <c r="BK928" s="27"/>
      <c r="BL928" s="6"/>
      <c r="BM928" s="6"/>
      <c r="BN928" s="6"/>
      <c r="BO928" s="17"/>
      <c r="BP928" s="17"/>
    </row>
    <row r="929" spans="1:68" ht="12.75" customHeight="1">
      <c r="A929" s="6"/>
      <c r="B929" s="2"/>
      <c r="C929" s="71"/>
      <c r="D929" s="71"/>
      <c r="E929" s="72"/>
      <c r="F929" s="6"/>
      <c r="G929" s="6"/>
      <c r="H929" s="6"/>
      <c r="I929" s="6"/>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6"/>
      <c r="AW929" s="6"/>
      <c r="AX929" s="6"/>
      <c r="AY929" s="6"/>
      <c r="AZ929" s="6"/>
      <c r="BA929" s="6"/>
      <c r="BB929" s="6"/>
      <c r="BC929" s="6"/>
      <c r="BD929" s="2"/>
      <c r="BE929" s="6"/>
      <c r="BF929" s="6"/>
      <c r="BG929" s="6"/>
      <c r="BH929" s="6"/>
      <c r="BI929" s="6"/>
      <c r="BJ929" s="6"/>
      <c r="BK929" s="27"/>
      <c r="BL929" s="6"/>
      <c r="BM929" s="6"/>
      <c r="BN929" s="6"/>
      <c r="BO929" s="17"/>
      <c r="BP929" s="17"/>
    </row>
    <row r="930" spans="1:68" ht="12.75" customHeight="1">
      <c r="A930" s="6"/>
      <c r="B930" s="2"/>
      <c r="C930" s="71"/>
      <c r="D930" s="71"/>
      <c r="E930" s="72"/>
      <c r="F930" s="6"/>
      <c r="G930" s="6"/>
      <c r="H930" s="6"/>
      <c r="I930" s="6"/>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6"/>
      <c r="AW930" s="6"/>
      <c r="AX930" s="6"/>
      <c r="AY930" s="6"/>
      <c r="AZ930" s="6"/>
      <c r="BA930" s="6"/>
      <c r="BB930" s="6"/>
      <c r="BC930" s="6"/>
      <c r="BD930" s="2"/>
      <c r="BE930" s="6"/>
      <c r="BF930" s="6"/>
      <c r="BG930" s="6"/>
      <c r="BH930" s="6"/>
      <c r="BI930" s="6"/>
      <c r="BJ930" s="6"/>
      <c r="BK930" s="27"/>
      <c r="BL930" s="6"/>
      <c r="BM930" s="6"/>
      <c r="BN930" s="6"/>
      <c r="BO930" s="17"/>
      <c r="BP930" s="17"/>
    </row>
    <row r="931" spans="1:68" ht="12.75" customHeight="1">
      <c r="A931" s="6"/>
      <c r="B931" s="2"/>
      <c r="C931" s="71"/>
      <c r="D931" s="71"/>
      <c r="E931" s="72"/>
      <c r="F931" s="6"/>
      <c r="G931" s="6"/>
      <c r="H931" s="6"/>
      <c r="I931" s="6"/>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6"/>
      <c r="AW931" s="6"/>
      <c r="AX931" s="6"/>
      <c r="AY931" s="6"/>
      <c r="AZ931" s="6"/>
      <c r="BA931" s="6"/>
      <c r="BB931" s="6"/>
      <c r="BC931" s="6"/>
      <c r="BD931" s="2"/>
      <c r="BE931" s="6"/>
      <c r="BF931" s="6"/>
      <c r="BG931" s="6"/>
      <c r="BH931" s="6"/>
      <c r="BI931" s="6"/>
      <c r="BJ931" s="6"/>
      <c r="BK931" s="27"/>
      <c r="BL931" s="6"/>
      <c r="BM931" s="6"/>
      <c r="BN931" s="6"/>
      <c r="BO931" s="17"/>
      <c r="BP931" s="17"/>
    </row>
    <row r="932" spans="1:68" ht="12.75" customHeight="1">
      <c r="A932" s="6"/>
      <c r="B932" s="2"/>
      <c r="C932" s="71"/>
      <c r="D932" s="71"/>
      <c r="E932" s="72"/>
      <c r="F932" s="6"/>
      <c r="G932" s="6"/>
      <c r="H932" s="6"/>
      <c r="I932" s="6"/>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6"/>
      <c r="AW932" s="6"/>
      <c r="AX932" s="6"/>
      <c r="AY932" s="6"/>
      <c r="AZ932" s="6"/>
      <c r="BA932" s="6"/>
      <c r="BB932" s="6"/>
      <c r="BC932" s="6"/>
      <c r="BD932" s="2"/>
      <c r="BE932" s="6"/>
      <c r="BF932" s="6"/>
      <c r="BG932" s="6"/>
      <c r="BH932" s="6"/>
      <c r="BI932" s="6"/>
      <c r="BJ932" s="6"/>
      <c r="BK932" s="27"/>
      <c r="BL932" s="6"/>
      <c r="BM932" s="6"/>
      <c r="BN932" s="6"/>
      <c r="BO932" s="17"/>
      <c r="BP932" s="17"/>
    </row>
    <row r="933" spans="1:68" ht="12.75" customHeight="1">
      <c r="A933" s="6"/>
      <c r="B933" s="2"/>
      <c r="C933" s="71"/>
      <c r="D933" s="71"/>
      <c r="E933" s="72"/>
      <c r="F933" s="6"/>
      <c r="G933" s="6"/>
      <c r="H933" s="6"/>
      <c r="I933" s="6"/>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6"/>
      <c r="AW933" s="6"/>
      <c r="AX933" s="6"/>
      <c r="AY933" s="6"/>
      <c r="AZ933" s="6"/>
      <c r="BA933" s="6"/>
      <c r="BB933" s="6"/>
      <c r="BC933" s="6"/>
      <c r="BD933" s="2"/>
      <c r="BE933" s="6"/>
      <c r="BF933" s="6"/>
      <c r="BG933" s="6"/>
      <c r="BH933" s="6"/>
      <c r="BI933" s="6"/>
      <c r="BJ933" s="6"/>
      <c r="BK933" s="27"/>
      <c r="BL933" s="6"/>
      <c r="BM933" s="6"/>
      <c r="BN933" s="6"/>
      <c r="BO933" s="17"/>
      <c r="BP933" s="17"/>
    </row>
    <row r="934" spans="1:68" ht="12.75" customHeight="1">
      <c r="A934" s="6"/>
      <c r="B934" s="2"/>
      <c r="C934" s="71"/>
      <c r="D934" s="71"/>
      <c r="E934" s="72"/>
      <c r="F934" s="6"/>
      <c r="G934" s="6"/>
      <c r="H934" s="6"/>
      <c r="I934" s="6"/>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6"/>
      <c r="AW934" s="6"/>
      <c r="AX934" s="6"/>
      <c r="AY934" s="6"/>
      <c r="AZ934" s="6"/>
      <c r="BA934" s="6"/>
      <c r="BB934" s="6"/>
      <c r="BC934" s="6"/>
      <c r="BD934" s="2"/>
      <c r="BE934" s="6"/>
      <c r="BF934" s="6"/>
      <c r="BG934" s="6"/>
      <c r="BH934" s="6"/>
      <c r="BI934" s="6"/>
      <c r="BJ934" s="6"/>
      <c r="BK934" s="27"/>
      <c r="BL934" s="6"/>
      <c r="BM934" s="6"/>
      <c r="BN934" s="6"/>
      <c r="BO934" s="17"/>
      <c r="BP934" s="17"/>
    </row>
    <row r="935" spans="1:68" ht="12.75" customHeight="1">
      <c r="A935" s="6"/>
      <c r="B935" s="2"/>
      <c r="C935" s="71"/>
      <c r="D935" s="71"/>
      <c r="E935" s="72"/>
      <c r="F935" s="6"/>
      <c r="G935" s="6"/>
      <c r="H935" s="6"/>
      <c r="I935" s="6"/>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6"/>
      <c r="AW935" s="6"/>
      <c r="AX935" s="6"/>
      <c r="AY935" s="6"/>
      <c r="AZ935" s="6"/>
      <c r="BA935" s="6"/>
      <c r="BB935" s="6"/>
      <c r="BC935" s="6"/>
      <c r="BD935" s="2"/>
      <c r="BE935" s="6"/>
      <c r="BF935" s="6"/>
      <c r="BG935" s="6"/>
      <c r="BH935" s="6"/>
      <c r="BI935" s="6"/>
      <c r="BJ935" s="6"/>
      <c r="BK935" s="27"/>
      <c r="BL935" s="6"/>
      <c r="BM935" s="6"/>
      <c r="BN935" s="6"/>
      <c r="BO935" s="17"/>
      <c r="BP935" s="17"/>
    </row>
    <row r="936" spans="1:68" ht="12.75" customHeight="1">
      <c r="A936" s="6"/>
      <c r="B936" s="2"/>
      <c r="C936" s="71"/>
      <c r="D936" s="71"/>
      <c r="E936" s="72"/>
      <c r="F936" s="6"/>
      <c r="G936" s="6"/>
      <c r="H936" s="6"/>
      <c r="I936" s="6"/>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6"/>
      <c r="AW936" s="6"/>
      <c r="AX936" s="6"/>
      <c r="AY936" s="6"/>
      <c r="AZ936" s="6"/>
      <c r="BA936" s="6"/>
      <c r="BB936" s="6"/>
      <c r="BC936" s="6"/>
      <c r="BD936" s="2"/>
      <c r="BE936" s="6"/>
      <c r="BF936" s="6"/>
      <c r="BG936" s="6"/>
      <c r="BH936" s="6"/>
      <c r="BI936" s="6"/>
      <c r="BJ936" s="6"/>
      <c r="BK936" s="27"/>
      <c r="BL936" s="6"/>
      <c r="BM936" s="6"/>
      <c r="BN936" s="6"/>
      <c r="BO936" s="17"/>
      <c r="BP936" s="17"/>
    </row>
    <row r="937" spans="1:68" ht="12.75" customHeight="1">
      <c r="A937" s="6"/>
      <c r="B937" s="2"/>
      <c r="C937" s="71"/>
      <c r="D937" s="71"/>
      <c r="E937" s="72"/>
      <c r="F937" s="6"/>
      <c r="G937" s="6"/>
      <c r="H937" s="6"/>
      <c r="I937" s="6"/>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6"/>
      <c r="AW937" s="6"/>
      <c r="AX937" s="6"/>
      <c r="AY937" s="6"/>
      <c r="AZ937" s="6"/>
      <c r="BA937" s="6"/>
      <c r="BB937" s="6"/>
      <c r="BC937" s="6"/>
      <c r="BD937" s="2"/>
      <c r="BE937" s="6"/>
      <c r="BF937" s="6"/>
      <c r="BG937" s="6"/>
      <c r="BH937" s="6"/>
      <c r="BI937" s="6"/>
      <c r="BJ937" s="6"/>
      <c r="BK937" s="27"/>
      <c r="BL937" s="6"/>
      <c r="BM937" s="6"/>
      <c r="BN937" s="6"/>
      <c r="BO937" s="17"/>
      <c r="BP937" s="17"/>
    </row>
    <row r="938" spans="1:68" ht="12.75" customHeight="1">
      <c r="A938" s="6"/>
      <c r="B938" s="2"/>
      <c r="C938" s="71"/>
      <c r="D938" s="71"/>
      <c r="E938" s="72"/>
      <c r="F938" s="6"/>
      <c r="G938" s="6"/>
      <c r="H938" s="6"/>
      <c r="I938" s="6"/>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6"/>
      <c r="AW938" s="6"/>
      <c r="AX938" s="6"/>
      <c r="AY938" s="6"/>
      <c r="AZ938" s="6"/>
      <c r="BA938" s="6"/>
      <c r="BB938" s="6"/>
      <c r="BC938" s="6"/>
      <c r="BD938" s="2"/>
      <c r="BE938" s="6"/>
      <c r="BF938" s="6"/>
      <c r="BG938" s="6"/>
      <c r="BH938" s="6"/>
      <c r="BI938" s="6"/>
      <c r="BJ938" s="6"/>
      <c r="BK938" s="27"/>
      <c r="BL938" s="6"/>
      <c r="BM938" s="6"/>
      <c r="BN938" s="6"/>
      <c r="BO938" s="17"/>
      <c r="BP938" s="17"/>
    </row>
    <row r="939" spans="1:68" ht="12.75" customHeight="1">
      <c r="A939" s="6"/>
      <c r="B939" s="2"/>
      <c r="C939" s="71"/>
      <c r="D939" s="71"/>
      <c r="E939" s="72"/>
      <c r="F939" s="6"/>
      <c r="G939" s="6"/>
      <c r="H939" s="6"/>
      <c r="I939" s="6"/>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6"/>
      <c r="AW939" s="6"/>
      <c r="AX939" s="6"/>
      <c r="AY939" s="6"/>
      <c r="AZ939" s="6"/>
      <c r="BA939" s="6"/>
      <c r="BB939" s="6"/>
      <c r="BC939" s="6"/>
      <c r="BD939" s="2"/>
      <c r="BE939" s="6"/>
      <c r="BF939" s="6"/>
      <c r="BG939" s="6"/>
      <c r="BH939" s="6"/>
      <c r="BI939" s="6"/>
      <c r="BJ939" s="6"/>
      <c r="BK939" s="27"/>
      <c r="BL939" s="6"/>
      <c r="BM939" s="6"/>
      <c r="BN939" s="6"/>
      <c r="BO939" s="17"/>
      <c r="BP939" s="17"/>
    </row>
    <row r="940" spans="1:68" ht="12.75" customHeight="1">
      <c r="A940" s="6"/>
      <c r="B940" s="2"/>
      <c r="C940" s="71"/>
      <c r="D940" s="71"/>
      <c r="E940" s="72"/>
      <c r="F940" s="6"/>
      <c r="G940" s="6"/>
      <c r="H940" s="6"/>
      <c r="I940" s="6"/>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6"/>
      <c r="AW940" s="6"/>
      <c r="AX940" s="6"/>
      <c r="AY940" s="6"/>
      <c r="AZ940" s="6"/>
      <c r="BA940" s="6"/>
      <c r="BB940" s="6"/>
      <c r="BC940" s="6"/>
      <c r="BD940" s="2"/>
      <c r="BE940" s="6"/>
      <c r="BF940" s="6"/>
      <c r="BG940" s="6"/>
      <c r="BH940" s="6"/>
      <c r="BI940" s="6"/>
      <c r="BJ940" s="6"/>
      <c r="BK940" s="27"/>
      <c r="BL940" s="6"/>
      <c r="BM940" s="6"/>
      <c r="BN940" s="6"/>
      <c r="BO940" s="17"/>
      <c r="BP940" s="17"/>
    </row>
    <row r="941" spans="1:68" ht="12.75" customHeight="1">
      <c r="A941" s="6"/>
      <c r="B941" s="2"/>
      <c r="C941" s="71"/>
      <c r="D941" s="71"/>
      <c r="E941" s="72"/>
      <c r="F941" s="6"/>
      <c r="G941" s="6"/>
      <c r="H941" s="6"/>
      <c r="I941" s="6"/>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6"/>
      <c r="AW941" s="6"/>
      <c r="AX941" s="6"/>
      <c r="AY941" s="6"/>
      <c r="AZ941" s="6"/>
      <c r="BA941" s="6"/>
      <c r="BB941" s="6"/>
      <c r="BC941" s="6"/>
      <c r="BD941" s="2"/>
      <c r="BE941" s="6"/>
      <c r="BF941" s="6"/>
      <c r="BG941" s="6"/>
      <c r="BH941" s="6"/>
      <c r="BI941" s="6"/>
      <c r="BJ941" s="6"/>
      <c r="BK941" s="27"/>
      <c r="BL941" s="6"/>
      <c r="BM941" s="6"/>
      <c r="BN941" s="6"/>
      <c r="BO941" s="17"/>
      <c r="BP941" s="17"/>
    </row>
    <row r="942" spans="1:68" ht="12.75" customHeight="1">
      <c r="A942" s="6"/>
      <c r="B942" s="2"/>
      <c r="C942" s="71"/>
      <c r="D942" s="71"/>
      <c r="E942" s="72"/>
      <c r="F942" s="6"/>
      <c r="G942" s="6"/>
      <c r="H942" s="6"/>
      <c r="I942" s="6"/>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6"/>
      <c r="AW942" s="6"/>
      <c r="AX942" s="6"/>
      <c r="AY942" s="6"/>
      <c r="AZ942" s="6"/>
      <c r="BA942" s="6"/>
      <c r="BB942" s="6"/>
      <c r="BC942" s="6"/>
      <c r="BD942" s="2"/>
      <c r="BE942" s="6"/>
      <c r="BF942" s="6"/>
      <c r="BG942" s="6"/>
      <c r="BH942" s="6"/>
      <c r="BI942" s="6"/>
      <c r="BJ942" s="6"/>
      <c r="BK942" s="27"/>
      <c r="BL942" s="6"/>
      <c r="BM942" s="6"/>
      <c r="BN942" s="6"/>
      <c r="BO942" s="17"/>
      <c r="BP942" s="17"/>
    </row>
    <row r="943" spans="1:68" ht="12.75" customHeight="1">
      <c r="A943" s="6"/>
      <c r="B943" s="2"/>
      <c r="C943" s="71"/>
      <c r="D943" s="71"/>
      <c r="E943" s="72"/>
      <c r="F943" s="6"/>
      <c r="G943" s="6"/>
      <c r="H943" s="6"/>
      <c r="I943" s="6"/>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6"/>
      <c r="AW943" s="6"/>
      <c r="AX943" s="6"/>
      <c r="AY943" s="6"/>
      <c r="AZ943" s="6"/>
      <c r="BA943" s="6"/>
      <c r="BB943" s="6"/>
      <c r="BC943" s="6"/>
      <c r="BD943" s="2"/>
      <c r="BE943" s="6"/>
      <c r="BF943" s="6"/>
      <c r="BG943" s="6"/>
      <c r="BH943" s="6"/>
      <c r="BI943" s="6"/>
      <c r="BJ943" s="6"/>
      <c r="BK943" s="27"/>
      <c r="BL943" s="6"/>
      <c r="BM943" s="6"/>
      <c r="BN943" s="6"/>
      <c r="BO943" s="17"/>
      <c r="BP943" s="17"/>
    </row>
    <row r="944" spans="1:68" ht="12.75" customHeight="1">
      <c r="A944" s="6"/>
      <c r="B944" s="2"/>
      <c r="C944" s="71"/>
      <c r="D944" s="71"/>
      <c r="E944" s="72"/>
      <c r="F944" s="6"/>
      <c r="G944" s="6"/>
      <c r="H944" s="6"/>
      <c r="I944" s="6"/>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6"/>
      <c r="AW944" s="6"/>
      <c r="AX944" s="6"/>
      <c r="AY944" s="6"/>
      <c r="AZ944" s="6"/>
      <c r="BA944" s="6"/>
      <c r="BB944" s="6"/>
      <c r="BC944" s="6"/>
      <c r="BD944" s="2"/>
      <c r="BE944" s="6"/>
      <c r="BF944" s="6"/>
      <c r="BG944" s="6"/>
      <c r="BH944" s="6"/>
      <c r="BI944" s="6"/>
      <c r="BJ944" s="6"/>
      <c r="BK944" s="27"/>
      <c r="BL944" s="6"/>
      <c r="BM944" s="6"/>
      <c r="BN944" s="6"/>
      <c r="BO944" s="17"/>
      <c r="BP944" s="17"/>
    </row>
    <row r="945" spans="1:68" ht="12.75" customHeight="1">
      <c r="A945" s="6"/>
      <c r="B945" s="2"/>
      <c r="C945" s="71"/>
      <c r="D945" s="71"/>
      <c r="E945" s="72"/>
      <c r="F945" s="6"/>
      <c r="G945" s="6"/>
      <c r="H945" s="6"/>
      <c r="I945" s="6"/>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6"/>
      <c r="AW945" s="6"/>
      <c r="AX945" s="6"/>
      <c r="AY945" s="6"/>
      <c r="AZ945" s="6"/>
      <c r="BA945" s="6"/>
      <c r="BB945" s="6"/>
      <c r="BC945" s="6"/>
      <c r="BD945" s="2"/>
      <c r="BE945" s="6"/>
      <c r="BF945" s="6"/>
      <c r="BG945" s="6"/>
      <c r="BH945" s="6"/>
      <c r="BI945" s="6"/>
      <c r="BJ945" s="6"/>
      <c r="BK945" s="27"/>
      <c r="BL945" s="6"/>
      <c r="BM945" s="6"/>
      <c r="BN945" s="6"/>
      <c r="BO945" s="17"/>
      <c r="BP945" s="17"/>
    </row>
    <row r="946" spans="1:68" ht="12.75" customHeight="1">
      <c r="A946" s="6"/>
      <c r="B946" s="2"/>
      <c r="C946" s="71"/>
      <c r="D946" s="71"/>
      <c r="E946" s="72"/>
      <c r="F946" s="6"/>
      <c r="G946" s="6"/>
      <c r="H946" s="6"/>
      <c r="I946" s="6"/>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6"/>
      <c r="AW946" s="6"/>
      <c r="AX946" s="6"/>
      <c r="AY946" s="6"/>
      <c r="AZ946" s="6"/>
      <c r="BA946" s="6"/>
      <c r="BB946" s="6"/>
      <c r="BC946" s="6"/>
      <c r="BD946" s="2"/>
      <c r="BE946" s="6"/>
      <c r="BF946" s="6"/>
      <c r="BG946" s="6"/>
      <c r="BH946" s="6"/>
      <c r="BI946" s="6"/>
      <c r="BJ946" s="6"/>
      <c r="BK946" s="27"/>
      <c r="BL946" s="6"/>
      <c r="BM946" s="6"/>
      <c r="BN946" s="6"/>
      <c r="BO946" s="17"/>
      <c r="BP946" s="17"/>
    </row>
    <row r="947" spans="1:68" ht="12.75" customHeight="1">
      <c r="A947" s="6"/>
      <c r="B947" s="2"/>
      <c r="C947" s="71"/>
      <c r="D947" s="71"/>
      <c r="E947" s="72"/>
      <c r="F947" s="6"/>
      <c r="G947" s="6"/>
      <c r="H947" s="6"/>
      <c r="I947" s="6"/>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6"/>
      <c r="AW947" s="6"/>
      <c r="AX947" s="6"/>
      <c r="AY947" s="6"/>
      <c r="AZ947" s="6"/>
      <c r="BA947" s="6"/>
      <c r="BB947" s="6"/>
      <c r="BC947" s="6"/>
      <c r="BD947" s="2"/>
      <c r="BE947" s="6"/>
      <c r="BF947" s="6"/>
      <c r="BG947" s="6"/>
      <c r="BH947" s="6"/>
      <c r="BI947" s="6"/>
      <c r="BJ947" s="6"/>
      <c r="BK947" s="27"/>
      <c r="BL947" s="6"/>
      <c r="BM947" s="6"/>
      <c r="BN947" s="6"/>
      <c r="BO947" s="17"/>
      <c r="BP947" s="17"/>
    </row>
    <row r="948" spans="1:68" ht="12.75" customHeight="1">
      <c r="A948" s="6"/>
      <c r="B948" s="2"/>
      <c r="C948" s="71"/>
      <c r="D948" s="71"/>
      <c r="E948" s="72"/>
      <c r="F948" s="6"/>
      <c r="G948" s="6"/>
      <c r="H948" s="6"/>
      <c r="I948" s="6"/>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6"/>
      <c r="AW948" s="6"/>
      <c r="AX948" s="6"/>
      <c r="AY948" s="6"/>
      <c r="AZ948" s="6"/>
      <c r="BA948" s="6"/>
      <c r="BB948" s="6"/>
      <c r="BC948" s="6"/>
      <c r="BD948" s="2"/>
      <c r="BE948" s="6"/>
      <c r="BF948" s="6"/>
      <c r="BG948" s="6"/>
      <c r="BH948" s="6"/>
      <c r="BI948" s="6"/>
      <c r="BJ948" s="6"/>
      <c r="BK948" s="27"/>
      <c r="BL948" s="6"/>
      <c r="BM948" s="6"/>
      <c r="BN948" s="6"/>
      <c r="BO948" s="17"/>
      <c r="BP948" s="17"/>
    </row>
    <row r="949" spans="1:68" ht="12.75" customHeight="1">
      <c r="A949" s="6"/>
      <c r="B949" s="2"/>
      <c r="C949" s="71"/>
      <c r="D949" s="71"/>
      <c r="E949" s="72"/>
      <c r="F949" s="6"/>
      <c r="G949" s="6"/>
      <c r="H949" s="6"/>
      <c r="I949" s="6"/>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6"/>
      <c r="AW949" s="6"/>
      <c r="AX949" s="6"/>
      <c r="AY949" s="6"/>
      <c r="AZ949" s="6"/>
      <c r="BA949" s="6"/>
      <c r="BB949" s="6"/>
      <c r="BC949" s="6"/>
      <c r="BD949" s="2"/>
      <c r="BE949" s="6"/>
      <c r="BF949" s="6"/>
      <c r="BG949" s="6"/>
      <c r="BH949" s="6"/>
      <c r="BI949" s="6"/>
      <c r="BJ949" s="6"/>
      <c r="BK949" s="27"/>
      <c r="BL949" s="6"/>
      <c r="BM949" s="6"/>
      <c r="BN949" s="6"/>
      <c r="BO949" s="17"/>
      <c r="BP949" s="17"/>
    </row>
    <row r="950" spans="1:68" ht="12.75" customHeight="1">
      <c r="A950" s="6"/>
      <c r="B950" s="2"/>
      <c r="C950" s="71"/>
      <c r="D950" s="71"/>
      <c r="E950" s="72"/>
      <c r="F950" s="6"/>
      <c r="G950" s="6"/>
      <c r="H950" s="6"/>
      <c r="I950" s="6"/>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6"/>
      <c r="AW950" s="6"/>
      <c r="AX950" s="6"/>
      <c r="AY950" s="6"/>
      <c r="AZ950" s="6"/>
      <c r="BA950" s="6"/>
      <c r="BB950" s="6"/>
      <c r="BC950" s="6"/>
      <c r="BD950" s="2"/>
      <c r="BE950" s="6"/>
      <c r="BF950" s="6"/>
      <c r="BG950" s="6"/>
      <c r="BH950" s="6"/>
      <c r="BI950" s="6"/>
      <c r="BJ950" s="6"/>
      <c r="BK950" s="27"/>
      <c r="BL950" s="6"/>
      <c r="BM950" s="6"/>
      <c r="BN950" s="6"/>
      <c r="BO950" s="17"/>
      <c r="BP950" s="17"/>
    </row>
    <row r="951" spans="1:68" ht="12.75" customHeight="1">
      <c r="A951" s="6"/>
      <c r="B951" s="2"/>
      <c r="C951" s="71"/>
      <c r="D951" s="71"/>
      <c r="E951" s="72"/>
      <c r="F951" s="6"/>
      <c r="G951" s="6"/>
      <c r="H951" s="6"/>
      <c r="I951" s="6"/>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6"/>
      <c r="AW951" s="6"/>
      <c r="AX951" s="6"/>
      <c r="AY951" s="6"/>
      <c r="AZ951" s="6"/>
      <c r="BA951" s="6"/>
      <c r="BB951" s="6"/>
      <c r="BC951" s="6"/>
      <c r="BD951" s="2"/>
      <c r="BE951" s="6"/>
      <c r="BF951" s="6"/>
      <c r="BG951" s="6"/>
      <c r="BH951" s="6"/>
      <c r="BI951" s="6"/>
      <c r="BJ951" s="6"/>
      <c r="BK951" s="27"/>
      <c r="BL951" s="6"/>
      <c r="BM951" s="6"/>
      <c r="BN951" s="6"/>
      <c r="BO951" s="17"/>
      <c r="BP951" s="17"/>
    </row>
    <row r="952" spans="1:68" ht="12.75" customHeight="1">
      <c r="A952" s="6"/>
      <c r="B952" s="2"/>
      <c r="C952" s="71"/>
      <c r="D952" s="71"/>
      <c r="E952" s="72"/>
      <c r="F952" s="6"/>
      <c r="G952" s="6"/>
      <c r="H952" s="6"/>
      <c r="I952" s="6"/>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6"/>
      <c r="AW952" s="6"/>
      <c r="AX952" s="6"/>
      <c r="AY952" s="6"/>
      <c r="AZ952" s="6"/>
      <c r="BA952" s="6"/>
      <c r="BB952" s="6"/>
      <c r="BC952" s="6"/>
      <c r="BD952" s="2"/>
      <c r="BE952" s="6"/>
      <c r="BF952" s="6"/>
      <c r="BG952" s="6"/>
      <c r="BH952" s="6"/>
      <c r="BI952" s="6"/>
      <c r="BJ952" s="6"/>
      <c r="BK952" s="27"/>
      <c r="BL952" s="6"/>
      <c r="BM952" s="6"/>
      <c r="BN952" s="6"/>
      <c r="BO952" s="17"/>
      <c r="BP952" s="17"/>
    </row>
    <row r="953" spans="1:68" ht="12.75" customHeight="1">
      <c r="A953" s="6"/>
      <c r="B953" s="2"/>
      <c r="C953" s="71"/>
      <c r="D953" s="71"/>
      <c r="E953" s="72"/>
      <c r="F953" s="6"/>
      <c r="G953" s="6"/>
      <c r="H953" s="6"/>
      <c r="I953" s="6"/>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6"/>
      <c r="AW953" s="6"/>
      <c r="AX953" s="6"/>
      <c r="AY953" s="6"/>
      <c r="AZ953" s="6"/>
      <c r="BA953" s="6"/>
      <c r="BB953" s="6"/>
      <c r="BC953" s="6"/>
      <c r="BD953" s="2"/>
      <c r="BE953" s="6"/>
      <c r="BF953" s="6"/>
      <c r="BG953" s="6"/>
      <c r="BH953" s="6"/>
      <c r="BI953" s="6"/>
      <c r="BJ953" s="6"/>
      <c r="BK953" s="27"/>
      <c r="BL953" s="6"/>
      <c r="BM953" s="6"/>
      <c r="BN953" s="6"/>
      <c r="BO953" s="17"/>
      <c r="BP953" s="17"/>
    </row>
    <row r="954" spans="1:68" ht="12.75" customHeight="1">
      <c r="A954" s="6"/>
      <c r="B954" s="2"/>
      <c r="C954" s="71"/>
      <c r="D954" s="71"/>
      <c r="E954" s="72"/>
      <c r="F954" s="6"/>
      <c r="G954" s="6"/>
      <c r="H954" s="6"/>
      <c r="I954" s="6"/>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6"/>
      <c r="AW954" s="6"/>
      <c r="AX954" s="6"/>
      <c r="AY954" s="6"/>
      <c r="AZ954" s="6"/>
      <c r="BA954" s="6"/>
      <c r="BB954" s="6"/>
      <c r="BC954" s="6"/>
      <c r="BD954" s="2"/>
      <c r="BE954" s="6"/>
      <c r="BF954" s="6"/>
      <c r="BG954" s="6"/>
      <c r="BH954" s="6"/>
      <c r="BI954" s="6"/>
      <c r="BJ954" s="6"/>
      <c r="BK954" s="27"/>
      <c r="BL954" s="6"/>
      <c r="BM954" s="6"/>
      <c r="BN954" s="6"/>
      <c r="BO954" s="17"/>
      <c r="BP954" s="17"/>
    </row>
    <row r="955" spans="1:68" ht="12.75" customHeight="1">
      <c r="A955" s="6"/>
      <c r="B955" s="2"/>
      <c r="C955" s="71"/>
      <c r="D955" s="71"/>
      <c r="E955" s="72"/>
      <c r="F955" s="6"/>
      <c r="G955" s="6"/>
      <c r="H955" s="6"/>
      <c r="I955" s="6"/>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6"/>
      <c r="AW955" s="6"/>
      <c r="AX955" s="6"/>
      <c r="AY955" s="6"/>
      <c r="AZ955" s="6"/>
      <c r="BA955" s="6"/>
      <c r="BB955" s="6"/>
      <c r="BC955" s="6"/>
      <c r="BD955" s="2"/>
      <c r="BE955" s="6"/>
      <c r="BF955" s="6"/>
      <c r="BG955" s="6"/>
      <c r="BH955" s="6"/>
      <c r="BI955" s="6"/>
      <c r="BJ955" s="6"/>
      <c r="BK955" s="27"/>
      <c r="BL955" s="6"/>
      <c r="BM955" s="6"/>
      <c r="BN955" s="6"/>
      <c r="BO955" s="17"/>
      <c r="BP955" s="17"/>
    </row>
    <row r="956" spans="1:68" ht="12.75" customHeight="1">
      <c r="A956" s="6"/>
      <c r="B956" s="2"/>
      <c r="C956" s="71"/>
      <c r="D956" s="71"/>
      <c r="E956" s="72"/>
      <c r="F956" s="6"/>
      <c r="G956" s="6"/>
      <c r="H956" s="6"/>
      <c r="I956" s="6"/>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6"/>
      <c r="AW956" s="6"/>
      <c r="AX956" s="6"/>
      <c r="AY956" s="6"/>
      <c r="AZ956" s="6"/>
      <c r="BA956" s="6"/>
      <c r="BB956" s="6"/>
      <c r="BC956" s="6"/>
      <c r="BD956" s="2"/>
      <c r="BE956" s="6"/>
      <c r="BF956" s="6"/>
      <c r="BG956" s="6"/>
      <c r="BH956" s="6"/>
      <c r="BI956" s="6"/>
      <c r="BJ956" s="6"/>
      <c r="BK956" s="27"/>
      <c r="BL956" s="6"/>
      <c r="BM956" s="6"/>
      <c r="BN956" s="6"/>
      <c r="BO956" s="17"/>
      <c r="BP956" s="17"/>
    </row>
    <row r="957" spans="1:68" ht="12.75" customHeight="1">
      <c r="A957" s="6"/>
      <c r="B957" s="2"/>
      <c r="C957" s="71"/>
      <c r="D957" s="71"/>
      <c r="E957" s="72"/>
      <c r="F957" s="6"/>
      <c r="G957" s="6"/>
      <c r="H957" s="6"/>
      <c r="I957" s="6"/>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6"/>
      <c r="AW957" s="6"/>
      <c r="AX957" s="6"/>
      <c r="AY957" s="6"/>
      <c r="AZ957" s="6"/>
      <c r="BA957" s="6"/>
      <c r="BB957" s="6"/>
      <c r="BC957" s="6"/>
      <c r="BD957" s="2"/>
      <c r="BE957" s="6"/>
      <c r="BF957" s="6"/>
      <c r="BG957" s="6"/>
      <c r="BH957" s="6"/>
      <c r="BI957" s="6"/>
      <c r="BJ957" s="6"/>
      <c r="BK957" s="27"/>
      <c r="BL957" s="6"/>
      <c r="BM957" s="6"/>
      <c r="BN957" s="6"/>
      <c r="BO957" s="17"/>
      <c r="BP957" s="17"/>
    </row>
    <row r="958" spans="1:68" ht="12.75" customHeight="1">
      <c r="A958" s="6"/>
      <c r="B958" s="2"/>
      <c r="C958" s="71"/>
      <c r="D958" s="71"/>
      <c r="E958" s="72"/>
      <c r="F958" s="6"/>
      <c r="G958" s="6"/>
      <c r="H958" s="6"/>
      <c r="I958" s="6"/>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6"/>
      <c r="AW958" s="6"/>
      <c r="AX958" s="6"/>
      <c r="AY958" s="6"/>
      <c r="AZ958" s="6"/>
      <c r="BA958" s="6"/>
      <c r="BB958" s="6"/>
      <c r="BC958" s="6"/>
      <c r="BD958" s="2"/>
      <c r="BE958" s="6"/>
      <c r="BF958" s="6"/>
      <c r="BG958" s="6"/>
      <c r="BH958" s="6"/>
      <c r="BI958" s="6"/>
      <c r="BJ958" s="6"/>
      <c r="BK958" s="27"/>
      <c r="BL958" s="6"/>
      <c r="BM958" s="6"/>
      <c r="BN958" s="6"/>
      <c r="BO958" s="17"/>
      <c r="BP958" s="17"/>
    </row>
    <row r="959" spans="1:68" ht="12.75" customHeight="1">
      <c r="A959" s="6"/>
      <c r="B959" s="2"/>
      <c r="C959" s="71"/>
      <c r="D959" s="71"/>
      <c r="E959" s="72"/>
      <c r="F959" s="6"/>
      <c r="G959" s="6"/>
      <c r="H959" s="6"/>
      <c r="I959" s="6"/>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6"/>
      <c r="AW959" s="6"/>
      <c r="AX959" s="6"/>
      <c r="AY959" s="6"/>
      <c r="AZ959" s="6"/>
      <c r="BA959" s="6"/>
      <c r="BB959" s="6"/>
      <c r="BC959" s="6"/>
      <c r="BD959" s="2"/>
      <c r="BE959" s="6"/>
      <c r="BF959" s="6"/>
      <c r="BG959" s="6"/>
      <c r="BH959" s="6"/>
      <c r="BI959" s="6"/>
      <c r="BJ959" s="6"/>
      <c r="BK959" s="27"/>
      <c r="BL959" s="6"/>
      <c r="BM959" s="6"/>
      <c r="BN959" s="6"/>
      <c r="BO959" s="17"/>
      <c r="BP959" s="17"/>
    </row>
    <row r="960" spans="1:68" ht="12.75" customHeight="1">
      <c r="A960" s="6"/>
      <c r="B960" s="2"/>
      <c r="C960" s="71"/>
      <c r="D960" s="71"/>
      <c r="E960" s="72"/>
      <c r="F960" s="6"/>
      <c r="G960" s="6"/>
      <c r="H960" s="6"/>
      <c r="I960" s="6"/>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6"/>
      <c r="AW960" s="6"/>
      <c r="AX960" s="6"/>
      <c r="AY960" s="6"/>
      <c r="AZ960" s="6"/>
      <c r="BA960" s="6"/>
      <c r="BB960" s="6"/>
      <c r="BC960" s="6"/>
      <c r="BD960" s="2"/>
      <c r="BE960" s="6"/>
      <c r="BF960" s="6"/>
      <c r="BG960" s="6"/>
      <c r="BH960" s="6"/>
      <c r="BI960" s="6"/>
      <c r="BJ960" s="6"/>
      <c r="BK960" s="27"/>
      <c r="BL960" s="6"/>
      <c r="BM960" s="6"/>
      <c r="BN960" s="6"/>
      <c r="BO960" s="17"/>
      <c r="BP960" s="17"/>
    </row>
    <row r="961" spans="1:68" ht="12.75" customHeight="1">
      <c r="A961" s="6"/>
      <c r="B961" s="2"/>
      <c r="C961" s="71"/>
      <c r="D961" s="71"/>
      <c r="E961" s="72"/>
      <c r="F961" s="6"/>
      <c r="G961" s="6"/>
      <c r="H961" s="6"/>
      <c r="I961" s="6"/>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6"/>
      <c r="AW961" s="6"/>
      <c r="AX961" s="6"/>
      <c r="AY961" s="6"/>
      <c r="AZ961" s="6"/>
      <c r="BA961" s="6"/>
      <c r="BB961" s="6"/>
      <c r="BC961" s="6"/>
      <c r="BD961" s="2"/>
      <c r="BE961" s="6"/>
      <c r="BF961" s="6"/>
      <c r="BG961" s="6"/>
      <c r="BH961" s="6"/>
      <c r="BI961" s="6"/>
      <c r="BJ961" s="6"/>
      <c r="BK961" s="27"/>
      <c r="BL961" s="6"/>
      <c r="BM961" s="6"/>
      <c r="BN961" s="6"/>
      <c r="BO961" s="17"/>
      <c r="BP961" s="17"/>
    </row>
    <row r="962" spans="1:68" ht="12.75" customHeight="1">
      <c r="A962" s="6"/>
      <c r="B962" s="2"/>
      <c r="C962" s="71"/>
      <c r="D962" s="71"/>
      <c r="E962" s="72"/>
      <c r="F962" s="6"/>
      <c r="G962" s="6"/>
      <c r="H962" s="6"/>
      <c r="I962" s="6"/>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6"/>
      <c r="AW962" s="6"/>
      <c r="AX962" s="6"/>
      <c r="AY962" s="6"/>
      <c r="AZ962" s="6"/>
      <c r="BA962" s="6"/>
      <c r="BB962" s="6"/>
      <c r="BC962" s="6"/>
      <c r="BD962" s="2"/>
      <c r="BE962" s="6"/>
      <c r="BF962" s="6"/>
      <c r="BG962" s="6"/>
      <c r="BH962" s="6"/>
      <c r="BI962" s="6"/>
      <c r="BJ962" s="6"/>
      <c r="BK962" s="27"/>
      <c r="BL962" s="6"/>
      <c r="BM962" s="6"/>
      <c r="BN962" s="6"/>
      <c r="BO962" s="17"/>
      <c r="BP962" s="17"/>
    </row>
    <row r="963" spans="1:68" ht="12.75" customHeight="1">
      <c r="A963" s="6"/>
      <c r="B963" s="2"/>
      <c r="C963" s="71"/>
      <c r="D963" s="71"/>
      <c r="E963" s="72"/>
      <c r="F963" s="6"/>
      <c r="G963" s="6"/>
      <c r="H963" s="6"/>
      <c r="I963" s="6"/>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6"/>
      <c r="AW963" s="6"/>
      <c r="AX963" s="6"/>
      <c r="AY963" s="6"/>
      <c r="AZ963" s="6"/>
      <c r="BA963" s="6"/>
      <c r="BB963" s="6"/>
      <c r="BC963" s="6"/>
      <c r="BD963" s="2"/>
      <c r="BE963" s="6"/>
      <c r="BF963" s="6"/>
      <c r="BG963" s="6"/>
      <c r="BH963" s="6"/>
      <c r="BI963" s="6"/>
      <c r="BJ963" s="6"/>
      <c r="BK963" s="27"/>
      <c r="BL963" s="6"/>
      <c r="BM963" s="6"/>
      <c r="BN963" s="6"/>
      <c r="BO963" s="17"/>
      <c r="BP963" s="17"/>
    </row>
    <row r="964" spans="1:68" ht="12.75" customHeight="1">
      <c r="A964" s="6"/>
      <c r="B964" s="2"/>
      <c r="C964" s="71"/>
      <c r="D964" s="71"/>
      <c r="E964" s="72"/>
      <c r="F964" s="6"/>
      <c r="G964" s="6"/>
      <c r="H964" s="6"/>
      <c r="I964" s="6"/>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6"/>
      <c r="AW964" s="6"/>
      <c r="AX964" s="6"/>
      <c r="AY964" s="6"/>
      <c r="AZ964" s="6"/>
      <c r="BA964" s="6"/>
      <c r="BB964" s="6"/>
      <c r="BC964" s="6"/>
      <c r="BD964" s="2"/>
      <c r="BE964" s="6"/>
      <c r="BF964" s="6"/>
      <c r="BG964" s="6"/>
      <c r="BH964" s="6"/>
      <c r="BI964" s="6"/>
      <c r="BJ964" s="6"/>
      <c r="BK964" s="27"/>
      <c r="BL964" s="6"/>
      <c r="BM964" s="6"/>
      <c r="BN964" s="6"/>
      <c r="BO964" s="17"/>
      <c r="BP964" s="17"/>
    </row>
    <row r="965" spans="1:68" ht="12.75" customHeight="1">
      <c r="A965" s="6"/>
      <c r="B965" s="2"/>
      <c r="C965" s="71"/>
      <c r="D965" s="71"/>
      <c r="E965" s="72"/>
      <c r="F965" s="6"/>
      <c r="G965" s="6"/>
      <c r="H965" s="6"/>
      <c r="I965" s="6"/>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6"/>
      <c r="AW965" s="6"/>
      <c r="AX965" s="6"/>
      <c r="AY965" s="6"/>
      <c r="AZ965" s="6"/>
      <c r="BA965" s="6"/>
      <c r="BB965" s="6"/>
      <c r="BC965" s="6"/>
      <c r="BD965" s="2"/>
      <c r="BE965" s="6"/>
      <c r="BF965" s="6"/>
      <c r="BG965" s="6"/>
      <c r="BH965" s="6"/>
      <c r="BI965" s="6"/>
      <c r="BJ965" s="6"/>
      <c r="BK965" s="27"/>
      <c r="BL965" s="6"/>
      <c r="BM965" s="6"/>
      <c r="BN965" s="6"/>
      <c r="BO965" s="17"/>
      <c r="BP965" s="17"/>
    </row>
    <row r="966" spans="1:68" ht="12.75" customHeight="1">
      <c r="A966" s="6"/>
      <c r="B966" s="2"/>
      <c r="C966" s="71"/>
      <c r="D966" s="71"/>
      <c r="E966" s="72"/>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2"/>
      <c r="BE966" s="6"/>
      <c r="BF966" s="6"/>
      <c r="BG966" s="6"/>
      <c r="BH966" s="6"/>
      <c r="BI966" s="6"/>
      <c r="BJ966" s="6"/>
      <c r="BK966" s="27"/>
      <c r="BL966" s="6"/>
      <c r="BM966" s="6"/>
      <c r="BN966" s="6"/>
      <c r="BO966" s="6"/>
      <c r="BP966" s="6"/>
    </row>
    <row r="967" spans="1:68" ht="12.75" customHeight="1">
      <c r="A967" s="6"/>
      <c r="B967" s="2"/>
      <c r="C967" s="71"/>
      <c r="D967" s="71"/>
      <c r="E967" s="72"/>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2"/>
      <c r="BE967" s="6"/>
      <c r="BF967" s="6"/>
      <c r="BG967" s="6"/>
      <c r="BH967" s="6"/>
      <c r="BI967" s="6"/>
      <c r="BJ967" s="6"/>
      <c r="BK967" s="27"/>
      <c r="BL967" s="6"/>
      <c r="BM967" s="6"/>
      <c r="BN967" s="6"/>
      <c r="BO967" s="6"/>
      <c r="BP967" s="6"/>
    </row>
    <row r="968" spans="1:68" ht="12.75" customHeight="1">
      <c r="A968" s="6"/>
      <c r="B968" s="2"/>
      <c r="C968" s="71"/>
      <c r="D968" s="71"/>
      <c r="E968" s="72"/>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2"/>
      <c r="BE968" s="6"/>
      <c r="BF968" s="6"/>
      <c r="BG968" s="6"/>
      <c r="BH968" s="6"/>
      <c r="BI968" s="6"/>
      <c r="BJ968" s="6"/>
      <c r="BK968" s="27"/>
      <c r="BL968" s="6"/>
      <c r="BM968" s="6"/>
      <c r="BN968" s="6"/>
      <c r="BO968" s="6"/>
      <c r="BP968" s="6"/>
    </row>
    <row r="969" spans="1:68" ht="12.75" customHeight="1">
      <c r="A969" s="6"/>
      <c r="B969" s="2"/>
      <c r="C969" s="71"/>
      <c r="D969" s="71"/>
      <c r="E969" s="72"/>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2"/>
      <c r="BE969" s="6"/>
      <c r="BF969" s="6"/>
      <c r="BG969" s="6"/>
      <c r="BH969" s="6"/>
      <c r="BI969" s="6"/>
      <c r="BJ969" s="6"/>
      <c r="BK969" s="27"/>
      <c r="BL969" s="6"/>
      <c r="BM969" s="6"/>
      <c r="BN969" s="6"/>
      <c r="BO969" s="6"/>
      <c r="BP969" s="6"/>
    </row>
    <row r="970" spans="1:68" ht="12.75" customHeight="1">
      <c r="A970" s="6"/>
      <c r="B970" s="2"/>
      <c r="C970" s="71"/>
      <c r="D970" s="71"/>
      <c r="E970" s="72"/>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2"/>
      <c r="BE970" s="6"/>
      <c r="BF970" s="6"/>
      <c r="BG970" s="6"/>
      <c r="BH970" s="6"/>
      <c r="BI970" s="6"/>
      <c r="BJ970" s="6"/>
      <c r="BK970" s="27"/>
      <c r="BL970" s="6"/>
      <c r="BM970" s="6"/>
      <c r="BN970" s="6"/>
      <c r="BO970" s="6"/>
      <c r="BP970" s="6"/>
    </row>
    <row r="971" spans="1:68" ht="12.75" customHeight="1">
      <c r="A971" s="6"/>
      <c r="B971" s="2"/>
      <c r="C971" s="71"/>
      <c r="D971" s="71"/>
      <c r="E971" s="72"/>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2"/>
      <c r="BE971" s="6"/>
      <c r="BF971" s="6"/>
      <c r="BG971" s="6"/>
      <c r="BH971" s="6"/>
      <c r="BI971" s="6"/>
      <c r="BJ971" s="6"/>
      <c r="BK971" s="27"/>
      <c r="BL971" s="6"/>
      <c r="BM971" s="6"/>
      <c r="BN971" s="6"/>
      <c r="BO971" s="6"/>
      <c r="BP971" s="6"/>
    </row>
    <row r="972" spans="1:68" ht="12.75" customHeight="1">
      <c r="A972" s="6"/>
      <c r="B972" s="2"/>
      <c r="C972" s="71"/>
      <c r="D972" s="71"/>
      <c r="E972" s="72"/>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2"/>
      <c r="BE972" s="6"/>
      <c r="BF972" s="6"/>
      <c r="BG972" s="6"/>
      <c r="BH972" s="6"/>
      <c r="BI972" s="6"/>
      <c r="BJ972" s="6"/>
      <c r="BK972" s="27"/>
      <c r="BL972" s="6"/>
      <c r="BM972" s="6"/>
      <c r="BN972" s="6"/>
      <c r="BO972" s="6"/>
      <c r="BP972" s="6"/>
    </row>
    <row r="973" spans="1:68" ht="12.75" customHeight="1">
      <c r="A973" s="6"/>
      <c r="B973" s="2"/>
      <c r="C973" s="71"/>
      <c r="D973" s="71"/>
      <c r="E973" s="72"/>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2"/>
      <c r="BE973" s="6"/>
      <c r="BF973" s="6"/>
      <c r="BG973" s="6"/>
      <c r="BH973" s="6"/>
      <c r="BI973" s="6"/>
      <c r="BJ973" s="6"/>
      <c r="BK973" s="27"/>
      <c r="BL973" s="6"/>
      <c r="BM973" s="6"/>
      <c r="BN973" s="6"/>
      <c r="BO973" s="6"/>
      <c r="BP973" s="6"/>
    </row>
    <row r="974" spans="1:68" ht="12.75" customHeight="1">
      <c r="A974" s="6"/>
      <c r="B974" s="2"/>
      <c r="C974" s="71"/>
      <c r="D974" s="71"/>
      <c r="E974" s="72"/>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2"/>
      <c r="BE974" s="6"/>
      <c r="BF974" s="6"/>
      <c r="BG974" s="6"/>
      <c r="BH974" s="6"/>
      <c r="BI974" s="6"/>
      <c r="BJ974" s="6"/>
      <c r="BK974" s="27"/>
      <c r="BL974" s="6"/>
      <c r="BM974" s="6"/>
      <c r="BN974" s="6"/>
      <c r="BO974" s="6"/>
      <c r="BP974" s="6"/>
    </row>
    <row r="975" spans="1:68" ht="12.75" customHeight="1">
      <c r="A975" s="6"/>
      <c r="B975" s="2"/>
      <c r="C975" s="71"/>
      <c r="D975" s="71"/>
      <c r="E975" s="72"/>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2"/>
      <c r="BE975" s="6"/>
      <c r="BF975" s="6"/>
      <c r="BG975" s="6"/>
      <c r="BH975" s="6"/>
      <c r="BI975" s="6"/>
      <c r="BJ975" s="6"/>
      <c r="BK975" s="27"/>
      <c r="BL975" s="6"/>
      <c r="BM975" s="6"/>
      <c r="BN975" s="6"/>
      <c r="BO975" s="6"/>
      <c r="BP975" s="6"/>
    </row>
    <row r="976" spans="1:68" ht="12.75" customHeight="1">
      <c r="A976" s="6"/>
      <c r="B976" s="2"/>
      <c r="C976" s="71"/>
      <c r="D976" s="71"/>
      <c r="E976" s="72"/>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2"/>
      <c r="BE976" s="6"/>
      <c r="BF976" s="6"/>
      <c r="BG976" s="6"/>
      <c r="BH976" s="6"/>
      <c r="BI976" s="6"/>
      <c r="BJ976" s="6"/>
      <c r="BK976" s="27"/>
      <c r="BL976" s="6"/>
      <c r="BM976" s="6"/>
      <c r="BN976" s="6"/>
      <c r="BO976" s="6"/>
      <c r="BP976" s="6"/>
    </row>
    <row r="977" spans="1:68" ht="12.75" customHeight="1">
      <c r="A977" s="6"/>
      <c r="B977" s="2"/>
      <c r="C977" s="71"/>
      <c r="D977" s="71"/>
      <c r="E977" s="72"/>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2"/>
      <c r="BE977" s="6"/>
      <c r="BF977" s="6"/>
      <c r="BG977" s="6"/>
      <c r="BH977" s="6"/>
      <c r="BI977" s="6"/>
      <c r="BJ977" s="6"/>
      <c r="BK977" s="27"/>
      <c r="BL977" s="6"/>
      <c r="BM977" s="6"/>
      <c r="BN977" s="6"/>
      <c r="BO977" s="6"/>
      <c r="BP977" s="6"/>
    </row>
    <row r="978" spans="1:68" ht="12.75" customHeight="1">
      <c r="A978" s="6"/>
      <c r="B978" s="2"/>
      <c r="C978" s="71"/>
      <c r="D978" s="71"/>
      <c r="E978" s="72"/>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2"/>
      <c r="BE978" s="6"/>
      <c r="BF978" s="6"/>
      <c r="BG978" s="6"/>
      <c r="BH978" s="6"/>
      <c r="BI978" s="6"/>
      <c r="BJ978" s="6"/>
      <c r="BK978" s="27"/>
      <c r="BL978" s="6"/>
      <c r="BM978" s="6"/>
      <c r="BN978" s="6"/>
      <c r="BO978" s="6"/>
      <c r="BP978" s="6"/>
    </row>
    <row r="979" spans="1:68" ht="12.75" customHeight="1">
      <c r="A979" s="6"/>
      <c r="B979" s="2"/>
      <c r="C979" s="71"/>
      <c r="D979" s="71"/>
      <c r="E979" s="72"/>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2"/>
      <c r="BE979" s="6"/>
      <c r="BF979" s="6"/>
      <c r="BG979" s="6"/>
      <c r="BH979" s="6"/>
      <c r="BI979" s="6"/>
      <c r="BJ979" s="6"/>
      <c r="BK979" s="27"/>
      <c r="BL979" s="6"/>
      <c r="BM979" s="6"/>
      <c r="BN979" s="6"/>
      <c r="BO979" s="6"/>
      <c r="BP979" s="6"/>
    </row>
    <row r="980" spans="1:68" ht="12.75" customHeight="1">
      <c r="A980" s="6"/>
      <c r="B980" s="2"/>
      <c r="C980" s="71"/>
      <c r="D980" s="71"/>
      <c r="E980" s="72"/>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2"/>
      <c r="BE980" s="6"/>
      <c r="BF980" s="6"/>
      <c r="BG980" s="6"/>
      <c r="BH980" s="6"/>
      <c r="BI980" s="6"/>
      <c r="BJ980" s="6"/>
      <c r="BK980" s="27"/>
      <c r="BL980" s="6"/>
      <c r="BM980" s="6"/>
      <c r="BN980" s="6"/>
      <c r="BO980" s="6"/>
      <c r="BP980" s="6"/>
    </row>
    <row r="981" spans="1:68" ht="12.75" customHeight="1">
      <c r="A981" s="6"/>
      <c r="B981" s="2"/>
      <c r="C981" s="71"/>
      <c r="D981" s="71"/>
      <c r="E981" s="72"/>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2"/>
      <c r="BE981" s="6"/>
      <c r="BF981" s="6"/>
      <c r="BG981" s="6"/>
      <c r="BH981" s="6"/>
      <c r="BI981" s="6"/>
      <c r="BJ981" s="6"/>
      <c r="BK981" s="27"/>
      <c r="BL981" s="6"/>
      <c r="BM981" s="6"/>
      <c r="BN981" s="6"/>
      <c r="BO981" s="6"/>
      <c r="BP981" s="6"/>
    </row>
    <row r="982" spans="1:68" ht="12.75" customHeight="1">
      <c r="A982" s="6"/>
      <c r="B982" s="2"/>
      <c r="C982" s="71"/>
      <c r="D982" s="71"/>
      <c r="E982" s="72"/>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2"/>
      <c r="BE982" s="6"/>
      <c r="BF982" s="6"/>
      <c r="BG982" s="6"/>
      <c r="BH982" s="6"/>
      <c r="BI982" s="6"/>
      <c r="BJ982" s="6"/>
      <c r="BK982" s="27"/>
      <c r="BL982" s="6"/>
      <c r="BM982" s="6"/>
      <c r="BN982" s="6"/>
      <c r="BO982" s="6"/>
      <c r="BP982" s="6"/>
    </row>
    <row r="983" spans="1:68" ht="12.75" customHeight="1">
      <c r="A983" s="6"/>
      <c r="B983" s="2"/>
      <c r="C983" s="71"/>
      <c r="D983" s="71"/>
      <c r="E983" s="72"/>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2"/>
      <c r="BE983" s="6"/>
      <c r="BF983" s="6"/>
      <c r="BG983" s="6"/>
      <c r="BH983" s="6"/>
      <c r="BI983" s="6"/>
      <c r="BJ983" s="6"/>
      <c r="BK983" s="27"/>
      <c r="BL983" s="6"/>
      <c r="BM983" s="6"/>
      <c r="BN983" s="6"/>
      <c r="BO983" s="6"/>
      <c r="BP983" s="6"/>
    </row>
    <row r="984" spans="1:68" ht="12.75" customHeight="1">
      <c r="A984" s="6"/>
      <c r="B984" s="2"/>
      <c r="C984" s="71"/>
      <c r="D984" s="71"/>
      <c r="E984" s="72"/>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2"/>
      <c r="BE984" s="6"/>
      <c r="BF984" s="6"/>
      <c r="BG984" s="6"/>
      <c r="BH984" s="6"/>
      <c r="BI984" s="6"/>
      <c r="BJ984" s="6"/>
      <c r="BK984" s="27"/>
      <c r="BL984" s="6"/>
      <c r="BM984" s="6"/>
      <c r="BN984" s="6"/>
      <c r="BO984" s="6"/>
      <c r="BP984" s="6"/>
    </row>
    <row r="985" spans="1:68" ht="12.75" customHeight="1">
      <c r="A985" s="6"/>
      <c r="B985" s="2"/>
      <c r="C985" s="71"/>
      <c r="D985" s="71"/>
      <c r="E985" s="72"/>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2"/>
      <c r="BE985" s="6"/>
      <c r="BF985" s="6"/>
      <c r="BG985" s="6"/>
      <c r="BH985" s="6"/>
      <c r="BI985" s="6"/>
      <c r="BJ985" s="6"/>
      <c r="BK985" s="27"/>
      <c r="BL985" s="6"/>
      <c r="BM985" s="6"/>
      <c r="BN985" s="6"/>
      <c r="BO985" s="6"/>
      <c r="BP985" s="6"/>
    </row>
    <row r="986" spans="1:68" ht="12.75" customHeight="1">
      <c r="A986" s="6"/>
      <c r="B986" s="2"/>
      <c r="C986" s="71"/>
      <c r="D986" s="71"/>
      <c r="E986" s="72"/>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2"/>
      <c r="BE986" s="6"/>
      <c r="BF986" s="6"/>
      <c r="BG986" s="6"/>
      <c r="BH986" s="6"/>
      <c r="BI986" s="6"/>
      <c r="BJ986" s="6"/>
      <c r="BK986" s="27"/>
      <c r="BL986" s="6"/>
      <c r="BM986" s="6"/>
      <c r="BN986" s="6"/>
      <c r="BO986" s="6"/>
      <c r="BP986" s="6"/>
    </row>
    <row r="987" spans="1:68" ht="12.75" customHeight="1">
      <c r="A987" s="6"/>
      <c r="B987" s="2"/>
      <c r="C987" s="71"/>
      <c r="D987" s="71"/>
      <c r="E987" s="72"/>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2"/>
      <c r="BE987" s="6"/>
      <c r="BF987" s="6"/>
      <c r="BG987" s="6"/>
      <c r="BH987" s="6"/>
      <c r="BI987" s="6"/>
      <c r="BJ987" s="6"/>
      <c r="BK987" s="27"/>
      <c r="BL987" s="6"/>
      <c r="BM987" s="6"/>
      <c r="BN987" s="6"/>
      <c r="BO987" s="6"/>
      <c r="BP987" s="6"/>
    </row>
    <row r="988" spans="1:68" ht="12.75" customHeight="1">
      <c r="A988" s="6"/>
      <c r="B988" s="2"/>
      <c r="C988" s="71"/>
      <c r="D988" s="71"/>
      <c r="E988" s="72"/>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2"/>
      <c r="BE988" s="6"/>
      <c r="BF988" s="6"/>
      <c r="BG988" s="6"/>
      <c r="BH988" s="6"/>
      <c r="BI988" s="6"/>
      <c r="BJ988" s="6"/>
      <c r="BK988" s="27"/>
      <c r="BL988" s="6"/>
      <c r="BM988" s="6"/>
      <c r="BN988" s="6"/>
      <c r="BO988" s="6"/>
      <c r="BP988" s="6"/>
    </row>
    <row r="989" spans="1:68" ht="12.75" customHeight="1">
      <c r="A989" s="6"/>
      <c r="B989" s="2"/>
      <c r="C989" s="71"/>
      <c r="D989" s="71"/>
      <c r="E989" s="72"/>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2"/>
      <c r="BE989" s="6"/>
      <c r="BF989" s="6"/>
      <c r="BG989" s="6"/>
      <c r="BH989" s="6"/>
      <c r="BI989" s="6"/>
      <c r="BJ989" s="6"/>
      <c r="BK989" s="27"/>
      <c r="BL989" s="6"/>
      <c r="BM989" s="6"/>
      <c r="BN989" s="6"/>
      <c r="BO989" s="6"/>
      <c r="BP989" s="6"/>
    </row>
    <row r="990" spans="1:68" ht="12.75" customHeight="1">
      <c r="A990" s="6"/>
      <c r="B990" s="2"/>
      <c r="C990" s="71"/>
      <c r="D990" s="71"/>
      <c r="E990" s="72"/>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2"/>
      <c r="BE990" s="6"/>
      <c r="BF990" s="6"/>
      <c r="BG990" s="6"/>
      <c r="BH990" s="6"/>
      <c r="BI990" s="6"/>
      <c r="BJ990" s="6"/>
      <c r="BK990" s="27"/>
      <c r="BL990" s="6"/>
      <c r="BM990" s="6"/>
      <c r="BN990" s="6"/>
      <c r="BO990" s="6"/>
      <c r="BP990" s="6"/>
    </row>
    <row r="991" spans="1:68" ht="12.75" customHeight="1">
      <c r="A991" s="6"/>
      <c r="B991" s="2"/>
      <c r="C991" s="71"/>
      <c r="D991" s="71"/>
      <c r="E991" s="72"/>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2"/>
      <c r="BE991" s="6"/>
      <c r="BF991" s="6"/>
      <c r="BG991" s="6"/>
      <c r="BH991" s="6"/>
      <c r="BI991" s="6"/>
      <c r="BJ991" s="6"/>
      <c r="BK991" s="27"/>
      <c r="BL991" s="6"/>
      <c r="BM991" s="6"/>
      <c r="BN991" s="6"/>
      <c r="BO991" s="6"/>
      <c r="BP991" s="6"/>
    </row>
    <row r="992" spans="1:68" ht="12.75" customHeight="1">
      <c r="A992" s="6"/>
      <c r="B992" s="2"/>
      <c r="C992" s="71"/>
      <c r="D992" s="71"/>
      <c r="E992" s="72"/>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2"/>
      <c r="BE992" s="6"/>
      <c r="BF992" s="6"/>
      <c r="BG992" s="6"/>
      <c r="BH992" s="6"/>
      <c r="BI992" s="6"/>
      <c r="BJ992" s="6"/>
      <c r="BK992" s="27"/>
      <c r="BL992" s="6"/>
      <c r="BM992" s="6"/>
      <c r="BN992" s="6"/>
      <c r="BO992" s="6"/>
      <c r="BP992" s="6"/>
    </row>
    <row r="993" spans="1:68" ht="12.75" customHeight="1">
      <c r="A993" s="6"/>
      <c r="B993" s="2"/>
      <c r="C993" s="71"/>
      <c r="D993" s="71"/>
      <c r="E993" s="72"/>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2"/>
      <c r="BE993" s="6"/>
      <c r="BF993" s="6"/>
      <c r="BG993" s="6"/>
      <c r="BH993" s="6"/>
      <c r="BI993" s="6"/>
      <c r="BJ993" s="6"/>
      <c r="BK993" s="27"/>
      <c r="BL993" s="6"/>
      <c r="BM993" s="6"/>
      <c r="BN993" s="6"/>
      <c r="BO993" s="6"/>
      <c r="BP993" s="6"/>
    </row>
    <row r="994" spans="1:68" ht="12.75" customHeight="1">
      <c r="A994" s="6"/>
      <c r="B994" s="2"/>
      <c r="C994" s="71"/>
      <c r="D994" s="71"/>
      <c r="E994" s="72"/>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2"/>
      <c r="BE994" s="6"/>
      <c r="BF994" s="6"/>
      <c r="BG994" s="6"/>
      <c r="BH994" s="6"/>
      <c r="BI994" s="6"/>
      <c r="BJ994" s="6"/>
      <c r="BK994" s="27"/>
      <c r="BL994" s="6"/>
      <c r="BM994" s="6"/>
      <c r="BN994" s="6"/>
      <c r="BO994" s="6"/>
      <c r="BP994" s="6"/>
    </row>
    <row r="995" spans="1:68" ht="12.75" customHeight="1">
      <c r="A995" s="6"/>
      <c r="B995" s="2"/>
      <c r="C995" s="71"/>
      <c r="D995" s="71"/>
      <c r="E995" s="72"/>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2"/>
      <c r="BE995" s="6"/>
      <c r="BF995" s="6"/>
      <c r="BG995" s="6"/>
      <c r="BH995" s="6"/>
      <c r="BI995" s="6"/>
      <c r="BJ995" s="6"/>
      <c r="BK995" s="27"/>
      <c r="BL995" s="6"/>
      <c r="BM995" s="6"/>
      <c r="BN995" s="6"/>
      <c r="BO995" s="6"/>
      <c r="BP995" s="6"/>
    </row>
    <row r="996" spans="1:68" ht="12.75" customHeight="1">
      <c r="A996" s="6"/>
      <c r="B996" s="2"/>
      <c r="C996" s="71"/>
      <c r="D996" s="71"/>
      <c r="E996" s="72"/>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2"/>
      <c r="BE996" s="6"/>
      <c r="BF996" s="6"/>
      <c r="BG996" s="6"/>
      <c r="BH996" s="6"/>
      <c r="BI996" s="6"/>
      <c r="BJ996" s="6"/>
      <c r="BK996" s="27"/>
      <c r="BL996" s="6"/>
      <c r="BM996" s="6"/>
      <c r="BN996" s="6"/>
      <c r="BO996" s="6"/>
      <c r="BP996" s="6"/>
    </row>
    <row r="997" spans="1:68" ht="12.75" customHeight="1">
      <c r="A997" s="6"/>
      <c r="B997" s="2"/>
      <c r="C997" s="71"/>
      <c r="D997" s="71"/>
      <c r="E997" s="72"/>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2"/>
      <c r="BE997" s="6"/>
      <c r="BF997" s="6"/>
      <c r="BG997" s="6"/>
      <c r="BH997" s="6"/>
      <c r="BI997" s="6"/>
      <c r="BJ997" s="6"/>
      <c r="BK997" s="27"/>
      <c r="BL997" s="6"/>
      <c r="BM997" s="6"/>
      <c r="BN997" s="6"/>
      <c r="BO997" s="6"/>
      <c r="BP997" s="6"/>
    </row>
    <row r="998" spans="1:68" ht="12.75" customHeight="1">
      <c r="A998" s="6"/>
      <c r="B998" s="2"/>
      <c r="C998" s="71"/>
      <c r="D998" s="71"/>
      <c r="E998" s="72"/>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2"/>
      <c r="BE998" s="6"/>
      <c r="BF998" s="6"/>
      <c r="BG998" s="6"/>
      <c r="BH998" s="6"/>
      <c r="BI998" s="6"/>
      <c r="BJ998" s="6"/>
      <c r="BK998" s="27"/>
      <c r="BL998" s="6"/>
      <c r="BM998" s="6"/>
      <c r="BN998" s="6"/>
      <c r="BO998" s="6"/>
      <c r="BP998" s="6"/>
    </row>
    <row r="999" spans="1:68" ht="12.75" customHeight="1">
      <c r="A999" s="6"/>
      <c r="B999" s="2"/>
      <c r="C999" s="71"/>
      <c r="D999" s="71"/>
      <c r="E999" s="72"/>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2"/>
      <c r="BE999" s="6"/>
      <c r="BF999" s="6"/>
      <c r="BG999" s="6"/>
      <c r="BH999" s="6"/>
      <c r="BI999" s="6"/>
      <c r="BJ999" s="6"/>
      <c r="BK999" s="27"/>
      <c r="BL999" s="6"/>
      <c r="BM999" s="6"/>
      <c r="BN999" s="6"/>
      <c r="BO999" s="6"/>
      <c r="BP999" s="6"/>
    </row>
    <row r="1000" spans="1:68" ht="12.75" customHeight="1">
      <c r="A1000" s="6"/>
      <c r="B1000" s="2"/>
      <c r="C1000" s="71"/>
      <c r="D1000" s="71"/>
      <c r="E1000" s="72"/>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2"/>
      <c r="BE1000" s="6"/>
      <c r="BF1000" s="6"/>
      <c r="BG1000" s="6"/>
      <c r="BH1000" s="6"/>
      <c r="BI1000" s="6"/>
      <c r="BJ1000" s="6"/>
      <c r="BK1000" s="27"/>
      <c r="BL1000" s="6"/>
      <c r="BM1000" s="6"/>
      <c r="BN1000" s="6"/>
      <c r="BO1000" s="6"/>
      <c r="BP1000" s="6"/>
    </row>
    <row r="1001" spans="1:68" ht="12.75" customHeight="1">
      <c r="A1001" s="6"/>
      <c r="B1001" s="2"/>
      <c r="C1001" s="71"/>
      <c r="D1001" s="71"/>
      <c r="E1001" s="72"/>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c r="BD1001" s="2"/>
      <c r="BE1001" s="6"/>
      <c r="BF1001" s="6"/>
      <c r="BG1001" s="6"/>
      <c r="BH1001" s="6"/>
      <c r="BI1001" s="6"/>
      <c r="BJ1001" s="6"/>
      <c r="BK1001" s="27"/>
      <c r="BL1001" s="6"/>
      <c r="BM1001" s="6"/>
      <c r="BN1001" s="6"/>
      <c r="BO1001" s="6"/>
      <c r="BP1001" s="6"/>
    </row>
    <row r="1002" spans="1:68" ht="12.75" customHeight="1">
      <c r="A1002" s="6"/>
      <c r="B1002" s="2"/>
      <c r="C1002" s="71"/>
      <c r="D1002" s="71"/>
      <c r="E1002" s="72"/>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c r="BD1002" s="2"/>
      <c r="BE1002" s="6"/>
      <c r="BF1002" s="6"/>
      <c r="BG1002" s="6"/>
      <c r="BH1002" s="6"/>
      <c r="BI1002" s="6"/>
      <c r="BJ1002" s="6"/>
      <c r="BK1002" s="27"/>
      <c r="BL1002" s="6"/>
      <c r="BM1002" s="6"/>
      <c r="BN1002" s="6"/>
      <c r="BO1002" s="6"/>
      <c r="BP1002" s="6"/>
    </row>
    <row r="1003" spans="1:68" ht="12.75" customHeight="1">
      <c r="A1003" s="6"/>
      <c r="B1003" s="2"/>
      <c r="C1003" s="71"/>
      <c r="D1003" s="71"/>
      <c r="E1003" s="72"/>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c r="BD1003" s="2"/>
      <c r="BE1003" s="6"/>
      <c r="BF1003" s="6"/>
      <c r="BG1003" s="6"/>
      <c r="BH1003" s="6"/>
      <c r="BI1003" s="6"/>
      <c r="BJ1003" s="6"/>
      <c r="BK1003" s="27"/>
      <c r="BL1003" s="6"/>
      <c r="BM1003" s="6"/>
      <c r="BN1003" s="6"/>
      <c r="BO1003" s="6"/>
      <c r="BP1003" s="6"/>
    </row>
    <row r="1004" spans="1:68" ht="12.75" customHeight="1">
      <c r="A1004" s="6"/>
      <c r="B1004" s="2"/>
      <c r="C1004" s="71"/>
      <c r="D1004" s="71"/>
      <c r="E1004" s="72"/>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c r="BD1004" s="2"/>
      <c r="BE1004" s="6"/>
      <c r="BF1004" s="6"/>
      <c r="BG1004" s="6"/>
      <c r="BH1004" s="6"/>
      <c r="BI1004" s="6"/>
      <c r="BJ1004" s="6"/>
      <c r="BK1004" s="27"/>
      <c r="BL1004" s="6"/>
      <c r="BM1004" s="6"/>
      <c r="BN1004" s="6"/>
      <c r="BO1004" s="6"/>
      <c r="BP1004" s="6"/>
    </row>
    <row r="1005" spans="1:68" ht="12.75" customHeight="1">
      <c r="A1005" s="6"/>
      <c r="B1005" s="2"/>
      <c r="C1005" s="71"/>
      <c r="D1005" s="71"/>
      <c r="E1005" s="72"/>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c r="BD1005" s="2"/>
      <c r="BE1005" s="6"/>
      <c r="BF1005" s="6"/>
      <c r="BG1005" s="6"/>
      <c r="BH1005" s="6"/>
      <c r="BI1005" s="6"/>
      <c r="BJ1005" s="6"/>
      <c r="BK1005" s="27"/>
      <c r="BL1005" s="6"/>
      <c r="BM1005" s="6"/>
      <c r="BN1005" s="6"/>
      <c r="BO1005" s="6"/>
      <c r="BP1005" s="6"/>
    </row>
    <row r="1006" spans="1:68" ht="12.75" customHeight="1">
      <c r="A1006" s="6"/>
      <c r="B1006" s="2"/>
      <c r="C1006" s="71"/>
      <c r="D1006" s="71"/>
      <c r="E1006" s="72"/>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c r="BD1006" s="2"/>
      <c r="BE1006" s="6"/>
      <c r="BF1006" s="6"/>
      <c r="BG1006" s="6"/>
      <c r="BH1006" s="6"/>
      <c r="BI1006" s="6"/>
      <c r="BJ1006" s="6"/>
      <c r="BK1006" s="27"/>
      <c r="BL1006" s="6"/>
      <c r="BM1006" s="6"/>
      <c r="BN1006" s="6"/>
      <c r="BO1006" s="6"/>
      <c r="BP1006" s="6"/>
    </row>
    <row r="1007" spans="1:68" ht="12.75" customHeight="1">
      <c r="A1007" s="6"/>
      <c r="B1007" s="2"/>
      <c r="C1007" s="71"/>
      <c r="D1007" s="71"/>
      <c r="E1007" s="72"/>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c r="BD1007" s="2"/>
      <c r="BE1007" s="6"/>
      <c r="BF1007" s="6"/>
      <c r="BG1007" s="6"/>
      <c r="BH1007" s="6"/>
      <c r="BI1007" s="6"/>
      <c r="BJ1007" s="6"/>
      <c r="BK1007" s="27"/>
      <c r="BL1007" s="6"/>
      <c r="BM1007" s="6"/>
      <c r="BN1007" s="6"/>
      <c r="BO1007" s="6"/>
      <c r="BP1007" s="6"/>
    </row>
    <row r="1008" spans="1:68" ht="12.75" customHeight="1">
      <c r="A1008" s="6"/>
      <c r="B1008" s="2"/>
      <c r="C1008" s="71"/>
      <c r="D1008" s="71"/>
      <c r="E1008" s="72"/>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c r="BD1008" s="2"/>
      <c r="BE1008" s="6"/>
      <c r="BF1008" s="6"/>
      <c r="BG1008" s="6"/>
      <c r="BH1008" s="6"/>
      <c r="BI1008" s="6"/>
      <c r="BJ1008" s="6"/>
      <c r="BK1008" s="27"/>
      <c r="BL1008" s="6"/>
      <c r="BM1008" s="6"/>
      <c r="BN1008" s="6"/>
      <c r="BO1008" s="6"/>
      <c r="BP1008" s="6"/>
    </row>
    <row r="1009" spans="1:68" ht="12.75" customHeight="1">
      <c r="A1009" s="6"/>
      <c r="B1009" s="2"/>
      <c r="C1009" s="71"/>
      <c r="D1009" s="71"/>
      <c r="E1009" s="72"/>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c r="BD1009" s="2"/>
      <c r="BE1009" s="6"/>
      <c r="BF1009" s="6"/>
      <c r="BG1009" s="6"/>
      <c r="BH1009" s="6"/>
      <c r="BI1009" s="6"/>
      <c r="BJ1009" s="6"/>
      <c r="BK1009" s="27"/>
      <c r="BL1009" s="6"/>
      <c r="BM1009" s="6"/>
      <c r="BN1009" s="6"/>
      <c r="BO1009" s="6"/>
      <c r="BP1009" s="6"/>
    </row>
    <row r="1010" spans="1:68" ht="12.75" customHeight="1">
      <c r="A1010" s="6"/>
      <c r="B1010" s="2"/>
      <c r="C1010" s="71"/>
      <c r="D1010" s="71"/>
      <c r="E1010" s="72"/>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c r="BD1010" s="2"/>
      <c r="BE1010" s="6"/>
      <c r="BF1010" s="6"/>
      <c r="BG1010" s="6"/>
      <c r="BH1010" s="6"/>
      <c r="BI1010" s="6"/>
      <c r="BJ1010" s="6"/>
      <c r="BK1010" s="27"/>
      <c r="BL1010" s="6"/>
      <c r="BM1010" s="6"/>
      <c r="BN1010" s="6"/>
      <c r="BO1010" s="6"/>
      <c r="BP1010" s="6"/>
    </row>
    <row r="1011" spans="1:68" ht="12.75" customHeight="1">
      <c r="A1011" s="6"/>
      <c r="B1011" s="2"/>
      <c r="C1011" s="71"/>
      <c r="D1011" s="71"/>
      <c r="E1011" s="72"/>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c r="BD1011" s="2"/>
      <c r="BE1011" s="6"/>
      <c r="BF1011" s="6"/>
      <c r="BG1011" s="6"/>
      <c r="BH1011" s="6"/>
      <c r="BI1011" s="6"/>
      <c r="BJ1011" s="6"/>
      <c r="BK1011" s="27"/>
      <c r="BL1011" s="6"/>
      <c r="BM1011" s="6"/>
      <c r="BN1011" s="6"/>
      <c r="BO1011" s="6"/>
      <c r="BP1011" s="6"/>
    </row>
    <row r="1012" spans="1:68" ht="12.75" customHeight="1">
      <c r="A1012" s="6"/>
      <c r="B1012" s="2"/>
      <c r="C1012" s="71"/>
      <c r="D1012" s="71"/>
      <c r="E1012" s="72"/>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c r="BD1012" s="2"/>
      <c r="BE1012" s="6"/>
      <c r="BF1012" s="6"/>
      <c r="BG1012" s="6"/>
      <c r="BH1012" s="6"/>
      <c r="BI1012" s="6"/>
      <c r="BJ1012" s="6"/>
      <c r="BK1012" s="27"/>
      <c r="BL1012" s="6"/>
      <c r="BM1012" s="6"/>
      <c r="BN1012" s="6"/>
      <c r="BO1012" s="6"/>
      <c r="BP1012" s="6"/>
    </row>
    <row r="1013" spans="1:68" ht="12.75" customHeight="1">
      <c r="A1013" s="6"/>
      <c r="B1013" s="2"/>
      <c r="C1013" s="71"/>
      <c r="D1013" s="71"/>
      <c r="E1013" s="72"/>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c r="BD1013" s="2"/>
      <c r="BE1013" s="6"/>
      <c r="BF1013" s="6"/>
      <c r="BG1013" s="6"/>
      <c r="BH1013" s="6"/>
      <c r="BI1013" s="6"/>
      <c r="BJ1013" s="6"/>
      <c r="BK1013" s="27"/>
      <c r="BL1013" s="6"/>
      <c r="BM1013" s="6"/>
      <c r="BN1013" s="6"/>
      <c r="BO1013" s="6"/>
      <c r="BP1013" s="6"/>
    </row>
    <row r="1014" spans="1:68" ht="12.75" customHeight="1">
      <c r="A1014" s="6"/>
      <c r="B1014" s="2"/>
      <c r="C1014" s="71"/>
      <c r="D1014" s="71"/>
      <c r="E1014" s="72"/>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c r="BD1014" s="2"/>
      <c r="BE1014" s="6"/>
      <c r="BF1014" s="6"/>
      <c r="BG1014" s="6"/>
      <c r="BH1014" s="6"/>
      <c r="BI1014" s="6"/>
      <c r="BJ1014" s="6"/>
      <c r="BK1014" s="27"/>
      <c r="BL1014" s="6"/>
      <c r="BM1014" s="6"/>
      <c r="BN1014" s="6"/>
      <c r="BO1014" s="6"/>
      <c r="BP1014" s="6"/>
    </row>
    <row r="1015" spans="1:68" ht="12.75" customHeight="1">
      <c r="A1015" s="6"/>
      <c r="B1015" s="2"/>
      <c r="C1015" s="71"/>
      <c r="D1015" s="71"/>
      <c r="E1015" s="72"/>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c r="BD1015" s="2"/>
      <c r="BE1015" s="6"/>
      <c r="BF1015" s="6"/>
      <c r="BG1015" s="6"/>
      <c r="BH1015" s="6"/>
      <c r="BI1015" s="6"/>
      <c r="BJ1015" s="6"/>
      <c r="BK1015" s="27"/>
      <c r="BL1015" s="6"/>
      <c r="BM1015" s="6"/>
      <c r="BN1015" s="6"/>
      <c r="BO1015" s="6"/>
      <c r="BP1015" s="6"/>
    </row>
    <row r="1016" spans="1:68" ht="12.75" customHeight="1">
      <c r="A1016" s="6"/>
      <c r="B1016" s="2"/>
      <c r="C1016" s="71"/>
      <c r="D1016" s="71"/>
      <c r="E1016" s="72"/>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c r="BD1016" s="2"/>
      <c r="BE1016" s="6"/>
      <c r="BF1016" s="6"/>
      <c r="BG1016" s="6"/>
      <c r="BH1016" s="6"/>
      <c r="BI1016" s="6"/>
      <c r="BJ1016" s="6"/>
      <c r="BK1016" s="27"/>
      <c r="BL1016" s="6"/>
      <c r="BM1016" s="6"/>
      <c r="BN1016" s="6"/>
      <c r="BO1016" s="6"/>
      <c r="BP1016" s="6"/>
    </row>
    <row r="1017" spans="1:68" ht="12.75" customHeight="1">
      <c r="A1017" s="6"/>
      <c r="B1017" s="2"/>
      <c r="C1017" s="71"/>
      <c r="D1017" s="71"/>
      <c r="E1017" s="72"/>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c r="BD1017" s="2"/>
      <c r="BE1017" s="6"/>
      <c r="BF1017" s="6"/>
      <c r="BG1017" s="6"/>
      <c r="BH1017" s="6"/>
      <c r="BI1017" s="6"/>
      <c r="BJ1017" s="6"/>
      <c r="BK1017" s="27"/>
      <c r="BL1017" s="6"/>
      <c r="BM1017" s="6"/>
      <c r="BN1017" s="6"/>
      <c r="BO1017" s="6"/>
      <c r="BP1017" s="6"/>
    </row>
    <row r="1018" spans="1:68" ht="12.75" customHeight="1">
      <c r="A1018" s="6"/>
      <c r="B1018" s="2"/>
      <c r="C1018" s="71"/>
      <c r="D1018" s="71"/>
      <c r="E1018" s="72"/>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c r="BD1018" s="2"/>
      <c r="BE1018" s="6"/>
      <c r="BF1018" s="6"/>
      <c r="BG1018" s="6"/>
      <c r="BH1018" s="6"/>
      <c r="BI1018" s="6"/>
      <c r="BJ1018" s="6"/>
      <c r="BK1018" s="27"/>
      <c r="BL1018" s="6"/>
      <c r="BM1018" s="6"/>
      <c r="BN1018" s="6"/>
      <c r="BO1018" s="6"/>
      <c r="BP1018" s="6"/>
    </row>
    <row r="1019" spans="1:68" ht="12.75" customHeight="1">
      <c r="A1019" s="6"/>
      <c r="B1019" s="2"/>
      <c r="C1019" s="71"/>
      <c r="D1019" s="71"/>
      <c r="E1019" s="72"/>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c r="AX1019" s="6"/>
      <c r="AY1019" s="6"/>
      <c r="AZ1019" s="6"/>
      <c r="BA1019" s="6"/>
      <c r="BB1019" s="6"/>
      <c r="BC1019" s="6"/>
      <c r="BD1019" s="2"/>
      <c r="BE1019" s="6"/>
      <c r="BF1019" s="6"/>
      <c r="BG1019" s="6"/>
      <c r="BH1019" s="6"/>
      <c r="BI1019" s="6"/>
      <c r="BJ1019" s="6"/>
      <c r="BK1019" s="27"/>
      <c r="BL1019" s="6"/>
      <c r="BM1019" s="6"/>
      <c r="BN1019" s="6"/>
      <c r="BO1019" s="6"/>
      <c r="BP1019" s="6"/>
    </row>
    <row r="1020" spans="1:68" ht="12.75" customHeight="1">
      <c r="A1020" s="6"/>
      <c r="B1020" s="2"/>
      <c r="C1020" s="71"/>
      <c r="D1020" s="71"/>
      <c r="E1020" s="72"/>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c r="BD1020" s="2"/>
      <c r="BE1020" s="6"/>
      <c r="BF1020" s="6"/>
      <c r="BG1020" s="6"/>
      <c r="BH1020" s="6"/>
      <c r="BI1020" s="6"/>
      <c r="BJ1020" s="6"/>
      <c r="BK1020" s="27"/>
      <c r="BL1020" s="6"/>
      <c r="BM1020" s="6"/>
      <c r="BN1020" s="6"/>
      <c r="BO1020" s="6"/>
      <c r="BP1020" s="6"/>
    </row>
    <row r="1021" spans="1:68" ht="12.75" customHeight="1">
      <c r="A1021" s="6"/>
      <c r="B1021" s="2"/>
      <c r="C1021" s="71"/>
      <c r="D1021" s="71"/>
      <c r="E1021" s="72"/>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c r="BD1021" s="2"/>
      <c r="BE1021" s="6"/>
      <c r="BF1021" s="6"/>
      <c r="BG1021" s="6"/>
      <c r="BH1021" s="6"/>
      <c r="BI1021" s="6"/>
      <c r="BJ1021" s="6"/>
      <c r="BK1021" s="27"/>
      <c r="BL1021" s="6"/>
      <c r="BM1021" s="6"/>
      <c r="BN1021" s="6"/>
      <c r="BO1021" s="6"/>
      <c r="BP1021" s="6"/>
    </row>
    <row r="1022" spans="1:68" ht="12.75" customHeight="1">
      <c r="A1022" s="6"/>
      <c r="B1022" s="2"/>
      <c r="C1022" s="71"/>
      <c r="D1022" s="71"/>
      <c r="E1022" s="72"/>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c r="BD1022" s="2"/>
      <c r="BE1022" s="6"/>
      <c r="BF1022" s="6"/>
      <c r="BG1022" s="6"/>
      <c r="BH1022" s="6"/>
      <c r="BI1022" s="6"/>
      <c r="BJ1022" s="6"/>
      <c r="BK1022" s="27"/>
      <c r="BL1022" s="6"/>
      <c r="BM1022" s="6"/>
      <c r="BN1022" s="6"/>
      <c r="BO1022" s="6"/>
      <c r="BP1022" s="6"/>
    </row>
    <row r="1023" spans="1:68" ht="12.75" customHeight="1">
      <c r="A1023" s="6"/>
      <c r="B1023" s="2"/>
      <c r="C1023" s="71"/>
      <c r="D1023" s="71"/>
      <c r="E1023" s="72"/>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c r="BD1023" s="2"/>
      <c r="BE1023" s="6"/>
      <c r="BF1023" s="6"/>
      <c r="BG1023" s="6"/>
      <c r="BH1023" s="6"/>
      <c r="BI1023" s="6"/>
      <c r="BJ1023" s="6"/>
      <c r="BK1023" s="27"/>
      <c r="BL1023" s="6"/>
      <c r="BM1023" s="6"/>
      <c r="BN1023" s="6"/>
      <c r="BO1023" s="6"/>
      <c r="BP1023" s="6"/>
    </row>
    <row r="1024" spans="1:68" ht="12.75" customHeight="1">
      <c r="A1024" s="6"/>
      <c r="B1024" s="2"/>
      <c r="C1024" s="71"/>
      <c r="D1024" s="71"/>
      <c r="E1024" s="72"/>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c r="BD1024" s="2"/>
      <c r="BE1024" s="6"/>
      <c r="BF1024" s="6"/>
      <c r="BG1024" s="6"/>
      <c r="BH1024" s="6"/>
      <c r="BI1024" s="6"/>
      <c r="BJ1024" s="6"/>
      <c r="BK1024" s="27"/>
      <c r="BL1024" s="6"/>
      <c r="BM1024" s="6"/>
      <c r="BN1024" s="6"/>
      <c r="BO1024" s="6"/>
      <c r="BP1024" s="6"/>
    </row>
    <row r="1025" spans="1:68" ht="12.75" customHeight="1">
      <c r="A1025" s="6"/>
      <c r="B1025" s="2"/>
      <c r="C1025" s="71"/>
      <c r="D1025" s="71"/>
      <c r="E1025" s="72"/>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c r="BD1025" s="2"/>
      <c r="BE1025" s="6"/>
      <c r="BF1025" s="6"/>
      <c r="BG1025" s="6"/>
      <c r="BH1025" s="6"/>
      <c r="BI1025" s="6"/>
      <c r="BJ1025" s="6"/>
      <c r="BK1025" s="27"/>
      <c r="BL1025" s="6"/>
      <c r="BM1025" s="6"/>
      <c r="BN1025" s="6"/>
      <c r="BO1025" s="6"/>
      <c r="BP1025" s="6"/>
    </row>
    <row r="1026" spans="1:68" ht="12.75" customHeight="1">
      <c r="A1026" s="6"/>
      <c r="B1026" s="2"/>
      <c r="C1026" s="71"/>
      <c r="D1026" s="71"/>
      <c r="E1026" s="72"/>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2"/>
      <c r="BE1026" s="6"/>
      <c r="BF1026" s="6"/>
      <c r="BG1026" s="6"/>
      <c r="BH1026" s="6"/>
      <c r="BI1026" s="6"/>
      <c r="BJ1026" s="6"/>
      <c r="BK1026" s="27"/>
      <c r="BL1026" s="6"/>
      <c r="BM1026" s="6"/>
      <c r="BN1026" s="6"/>
      <c r="BO1026" s="6"/>
      <c r="BP1026" s="6"/>
    </row>
    <row r="1027" spans="1:68" ht="12.75" customHeight="1">
      <c r="A1027" s="6"/>
      <c r="B1027" s="2"/>
      <c r="C1027" s="71"/>
      <c r="D1027" s="71"/>
      <c r="E1027" s="72"/>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s="6"/>
      <c r="AT1027" s="6"/>
      <c r="AU1027" s="6"/>
      <c r="AV1027" s="6"/>
      <c r="AW1027" s="6"/>
      <c r="AX1027" s="6"/>
      <c r="AY1027" s="6"/>
      <c r="AZ1027" s="6"/>
      <c r="BA1027" s="6"/>
      <c r="BB1027" s="6"/>
      <c r="BC1027" s="6"/>
      <c r="BD1027" s="2"/>
      <c r="BE1027" s="6"/>
      <c r="BF1027" s="6"/>
      <c r="BG1027" s="6"/>
      <c r="BH1027" s="6"/>
      <c r="BI1027" s="6"/>
      <c r="BJ1027" s="6"/>
      <c r="BK1027" s="27"/>
      <c r="BL1027" s="6"/>
      <c r="BM1027" s="6"/>
      <c r="BN1027" s="6"/>
      <c r="BO1027" s="6"/>
      <c r="BP1027" s="6"/>
    </row>
    <row r="1028" spans="1:68" ht="12.75" customHeight="1">
      <c r="A1028" s="6"/>
      <c r="B1028" s="2"/>
      <c r="C1028" s="71"/>
      <c r="D1028" s="71"/>
      <c r="E1028" s="72"/>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c r="AX1028" s="6"/>
      <c r="AY1028" s="6"/>
      <c r="AZ1028" s="6"/>
      <c r="BA1028" s="6"/>
      <c r="BB1028" s="6"/>
      <c r="BC1028" s="6"/>
      <c r="BD1028" s="2"/>
      <c r="BE1028" s="6"/>
      <c r="BF1028" s="6"/>
      <c r="BG1028" s="6"/>
      <c r="BH1028" s="6"/>
      <c r="BI1028" s="6"/>
      <c r="BJ1028" s="6"/>
      <c r="BK1028" s="27"/>
      <c r="BL1028" s="6"/>
      <c r="BM1028" s="6"/>
      <c r="BN1028" s="6"/>
      <c r="BO1028" s="6"/>
      <c r="BP1028" s="6"/>
    </row>
    <row r="1029" spans="1:68" ht="12.75" customHeight="1">
      <c r="A1029" s="6"/>
      <c r="B1029" s="2"/>
      <c r="C1029" s="71"/>
      <c r="D1029" s="71"/>
      <c r="E1029" s="72"/>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c r="BD1029" s="2"/>
      <c r="BE1029" s="6"/>
      <c r="BF1029" s="6"/>
      <c r="BG1029" s="6"/>
      <c r="BH1029" s="6"/>
      <c r="BI1029" s="6"/>
      <c r="BJ1029" s="6"/>
      <c r="BK1029" s="27"/>
      <c r="BL1029" s="6"/>
      <c r="BM1029" s="6"/>
      <c r="BN1029" s="6"/>
      <c r="BO1029" s="6"/>
      <c r="BP1029" s="6"/>
    </row>
    <row r="1030" spans="1:68" ht="12.75" customHeight="1">
      <c r="A1030" s="6"/>
      <c r="B1030" s="2"/>
      <c r="C1030" s="71"/>
      <c r="D1030" s="71"/>
      <c r="E1030" s="72"/>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c r="BD1030" s="2"/>
      <c r="BE1030" s="6"/>
      <c r="BF1030" s="6"/>
      <c r="BG1030" s="6"/>
      <c r="BH1030" s="6"/>
      <c r="BI1030" s="6"/>
      <c r="BJ1030" s="6"/>
      <c r="BK1030" s="27"/>
      <c r="BL1030" s="6"/>
      <c r="BM1030" s="6"/>
      <c r="BN1030" s="6"/>
      <c r="BO1030" s="6"/>
      <c r="BP1030" s="6"/>
    </row>
    <row r="1031" spans="1:68" ht="12.75" customHeight="1">
      <c r="A1031" s="6"/>
      <c r="B1031" s="2"/>
      <c r="C1031" s="71"/>
      <c r="D1031" s="71"/>
      <c r="E1031" s="72"/>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s="6"/>
      <c r="AT1031" s="6"/>
      <c r="AU1031" s="6"/>
      <c r="AV1031" s="6"/>
      <c r="AW1031" s="6"/>
      <c r="AX1031" s="6"/>
      <c r="AY1031" s="6"/>
      <c r="AZ1031" s="6"/>
      <c r="BA1031" s="6"/>
      <c r="BB1031" s="6"/>
      <c r="BC1031" s="6"/>
      <c r="BD1031" s="2"/>
      <c r="BE1031" s="6"/>
      <c r="BF1031" s="6"/>
      <c r="BG1031" s="6"/>
      <c r="BH1031" s="6"/>
      <c r="BI1031" s="6"/>
      <c r="BJ1031" s="6"/>
      <c r="BK1031" s="27"/>
      <c r="BL1031" s="6"/>
      <c r="BM1031" s="6"/>
      <c r="BN1031" s="6"/>
      <c r="BO1031" s="6"/>
      <c r="BP1031" s="6"/>
    </row>
    <row r="1032" spans="1:68" ht="12.75" customHeight="1">
      <c r="A1032" s="6"/>
      <c r="B1032" s="2"/>
      <c r="C1032" s="71"/>
      <c r="D1032" s="71"/>
      <c r="E1032" s="72"/>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c r="AX1032" s="6"/>
      <c r="AY1032" s="6"/>
      <c r="AZ1032" s="6"/>
      <c r="BA1032" s="6"/>
      <c r="BB1032" s="6"/>
      <c r="BC1032" s="6"/>
      <c r="BD1032" s="2"/>
      <c r="BE1032" s="6"/>
      <c r="BF1032" s="6"/>
      <c r="BG1032" s="6"/>
      <c r="BH1032" s="6"/>
      <c r="BI1032" s="6"/>
      <c r="BJ1032" s="6"/>
      <c r="BK1032" s="27"/>
      <c r="BL1032" s="6"/>
      <c r="BM1032" s="6"/>
      <c r="BN1032" s="6"/>
      <c r="BO1032" s="6"/>
      <c r="BP1032" s="6"/>
    </row>
    <row r="1033" spans="1:68" ht="12.75" customHeight="1">
      <c r="A1033" s="6"/>
      <c r="B1033" s="2"/>
      <c r="C1033" s="71"/>
      <c r="D1033" s="71"/>
      <c r="E1033" s="72"/>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c r="BD1033" s="2"/>
      <c r="BE1033" s="6"/>
      <c r="BF1033" s="6"/>
      <c r="BG1033" s="6"/>
      <c r="BH1033" s="6"/>
      <c r="BI1033" s="6"/>
      <c r="BJ1033" s="6"/>
      <c r="BK1033" s="27"/>
      <c r="BL1033" s="6"/>
      <c r="BM1033" s="6"/>
      <c r="BN1033" s="6"/>
      <c r="BO1033" s="6"/>
      <c r="BP1033" s="6"/>
    </row>
    <row r="1034" spans="1:68" ht="12.75" customHeight="1">
      <c r="A1034" s="6"/>
      <c r="B1034" s="2"/>
      <c r="C1034" s="71"/>
      <c r="D1034" s="71"/>
      <c r="E1034" s="72"/>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c r="AX1034" s="6"/>
      <c r="AY1034" s="6"/>
      <c r="AZ1034" s="6"/>
      <c r="BA1034" s="6"/>
      <c r="BB1034" s="6"/>
      <c r="BC1034" s="6"/>
      <c r="BD1034" s="2"/>
      <c r="BE1034" s="6"/>
      <c r="BF1034" s="6"/>
      <c r="BG1034" s="6"/>
      <c r="BH1034" s="6"/>
      <c r="BI1034" s="6"/>
      <c r="BJ1034" s="6"/>
      <c r="BK1034" s="27"/>
      <c r="BL1034" s="6"/>
      <c r="BM1034" s="6"/>
      <c r="BN1034" s="6"/>
      <c r="BO1034" s="6"/>
      <c r="BP1034" s="6"/>
    </row>
    <row r="1035" spans="1:68" ht="12.75" customHeight="1">
      <c r="A1035" s="6"/>
      <c r="B1035" s="2"/>
      <c r="C1035" s="71"/>
      <c r="D1035" s="71"/>
      <c r="E1035" s="72"/>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s="6"/>
      <c r="AT1035" s="6"/>
      <c r="AU1035" s="6"/>
      <c r="AV1035" s="6"/>
      <c r="AW1035" s="6"/>
      <c r="AX1035" s="6"/>
      <c r="AY1035" s="6"/>
      <c r="AZ1035" s="6"/>
      <c r="BA1035" s="6"/>
      <c r="BB1035" s="6"/>
      <c r="BC1035" s="6"/>
      <c r="BD1035" s="2"/>
      <c r="BE1035" s="6"/>
      <c r="BF1035" s="6"/>
      <c r="BG1035" s="6"/>
      <c r="BH1035" s="6"/>
      <c r="BI1035" s="6"/>
      <c r="BJ1035" s="6"/>
      <c r="BK1035" s="27"/>
      <c r="BL1035" s="6"/>
      <c r="BM1035" s="6"/>
      <c r="BN1035" s="6"/>
      <c r="BO1035" s="6"/>
      <c r="BP1035" s="6"/>
    </row>
    <row r="1036" spans="1:68" ht="12.75" customHeight="1">
      <c r="A1036" s="6"/>
      <c r="B1036" s="2"/>
      <c r="C1036" s="71"/>
      <c r="D1036" s="71"/>
      <c r="E1036" s="72"/>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s="6"/>
      <c r="AT1036" s="6"/>
      <c r="AU1036" s="6"/>
      <c r="AV1036" s="6"/>
      <c r="AW1036" s="6"/>
      <c r="AX1036" s="6"/>
      <c r="AY1036" s="6"/>
      <c r="AZ1036" s="6"/>
      <c r="BA1036" s="6"/>
      <c r="BB1036" s="6"/>
      <c r="BC1036" s="6"/>
      <c r="BD1036" s="2"/>
      <c r="BE1036" s="6"/>
      <c r="BF1036" s="6"/>
      <c r="BG1036" s="6"/>
      <c r="BH1036" s="6"/>
      <c r="BI1036" s="6"/>
      <c r="BJ1036" s="6"/>
      <c r="BK1036" s="27"/>
      <c r="BL1036" s="6"/>
      <c r="BM1036" s="6"/>
      <c r="BN1036" s="6"/>
      <c r="BO1036" s="6"/>
      <c r="BP1036" s="6"/>
    </row>
    <row r="1037" spans="1:68" ht="12.75" customHeight="1">
      <c r="A1037" s="6"/>
      <c r="B1037" s="2"/>
      <c r="C1037" s="71"/>
      <c r="D1037" s="71"/>
      <c r="E1037" s="72"/>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c r="BD1037" s="2"/>
      <c r="BE1037" s="6"/>
      <c r="BF1037" s="6"/>
      <c r="BG1037" s="6"/>
      <c r="BH1037" s="6"/>
      <c r="BI1037" s="6"/>
      <c r="BJ1037" s="6"/>
      <c r="BK1037" s="27"/>
      <c r="BL1037" s="6"/>
      <c r="BM1037" s="6"/>
      <c r="BN1037" s="6"/>
      <c r="BO1037" s="6"/>
      <c r="BP1037" s="6"/>
    </row>
    <row r="1038" spans="1:68" ht="12.75" customHeight="1">
      <c r="A1038" s="6"/>
      <c r="B1038" s="2"/>
      <c r="C1038" s="71"/>
      <c r="D1038" s="71"/>
      <c r="E1038" s="72"/>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c r="BD1038" s="2"/>
      <c r="BE1038" s="6"/>
      <c r="BF1038" s="6"/>
      <c r="BG1038" s="6"/>
      <c r="BH1038" s="6"/>
      <c r="BI1038" s="6"/>
      <c r="BJ1038" s="6"/>
      <c r="BK1038" s="27"/>
      <c r="BL1038" s="6"/>
      <c r="BM1038" s="6"/>
      <c r="BN1038" s="6"/>
      <c r="BO1038" s="6"/>
      <c r="BP1038" s="6"/>
    </row>
    <row r="1039" spans="1:68" ht="12.75" customHeight="1">
      <c r="A1039" s="6"/>
      <c r="B1039" s="2"/>
      <c r="C1039" s="71"/>
      <c r="D1039" s="71"/>
      <c r="E1039" s="72"/>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s="6"/>
      <c r="AT1039" s="6"/>
      <c r="AU1039" s="6"/>
      <c r="AV1039" s="6"/>
      <c r="AW1039" s="6"/>
      <c r="AX1039" s="6"/>
      <c r="AY1039" s="6"/>
      <c r="AZ1039" s="6"/>
      <c r="BA1039" s="6"/>
      <c r="BB1039" s="6"/>
      <c r="BC1039" s="6"/>
      <c r="BD1039" s="2"/>
      <c r="BE1039" s="6"/>
      <c r="BF1039" s="6"/>
      <c r="BG1039" s="6"/>
      <c r="BH1039" s="6"/>
      <c r="BI1039" s="6"/>
      <c r="BJ1039" s="6"/>
      <c r="BK1039" s="27"/>
      <c r="BL1039" s="6"/>
      <c r="BM1039" s="6"/>
      <c r="BN1039" s="6"/>
      <c r="BO1039" s="6"/>
      <c r="BP1039" s="6"/>
    </row>
    <row r="1040" spans="1:68" ht="12.75" customHeight="1">
      <c r="A1040" s="6"/>
      <c r="B1040" s="2"/>
      <c r="C1040" s="71"/>
      <c r="D1040" s="71"/>
      <c r="E1040" s="72"/>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c r="AX1040" s="6"/>
      <c r="AY1040" s="6"/>
      <c r="AZ1040" s="6"/>
      <c r="BA1040" s="6"/>
      <c r="BB1040" s="6"/>
      <c r="BC1040" s="6"/>
      <c r="BD1040" s="2"/>
      <c r="BE1040" s="6"/>
      <c r="BF1040" s="6"/>
      <c r="BG1040" s="6"/>
      <c r="BH1040" s="6"/>
      <c r="BI1040" s="6"/>
      <c r="BJ1040" s="6"/>
      <c r="BK1040" s="27"/>
      <c r="BL1040" s="6"/>
      <c r="BM1040" s="6"/>
      <c r="BN1040" s="6"/>
      <c r="BO1040" s="6"/>
      <c r="BP1040" s="6"/>
    </row>
    <row r="1041" spans="1:68" ht="12.75" customHeight="1">
      <c r="A1041" s="6"/>
      <c r="B1041" s="2"/>
      <c r="C1041" s="71"/>
      <c r="D1041" s="71"/>
      <c r="E1041" s="72"/>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s="6"/>
      <c r="AT1041" s="6"/>
      <c r="AU1041" s="6"/>
      <c r="AV1041" s="6"/>
      <c r="AW1041" s="6"/>
      <c r="AX1041" s="6"/>
      <c r="AY1041" s="6"/>
      <c r="AZ1041" s="6"/>
      <c r="BA1041" s="6"/>
      <c r="BB1041" s="6"/>
      <c r="BC1041" s="6"/>
      <c r="BD1041" s="2"/>
      <c r="BE1041" s="6"/>
      <c r="BF1041" s="6"/>
      <c r="BG1041" s="6"/>
      <c r="BH1041" s="6"/>
      <c r="BI1041" s="6"/>
      <c r="BJ1041" s="6"/>
      <c r="BK1041" s="27"/>
      <c r="BL1041" s="6"/>
      <c r="BM1041" s="6"/>
      <c r="BN1041" s="6"/>
      <c r="BO1041" s="6"/>
      <c r="BP1041" s="6"/>
    </row>
    <row r="1042" spans="1:68" ht="12.75" customHeight="1">
      <c r="A1042" s="6"/>
      <c r="B1042" s="2"/>
      <c r="C1042" s="71"/>
      <c r="D1042" s="71"/>
      <c r="E1042" s="72"/>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c r="AX1042" s="6"/>
      <c r="AY1042" s="6"/>
      <c r="AZ1042" s="6"/>
      <c r="BA1042" s="6"/>
      <c r="BB1042" s="6"/>
      <c r="BC1042" s="6"/>
      <c r="BD1042" s="2"/>
      <c r="BE1042" s="6"/>
      <c r="BF1042" s="6"/>
      <c r="BG1042" s="6"/>
      <c r="BH1042" s="6"/>
      <c r="BI1042" s="6"/>
      <c r="BJ1042" s="6"/>
      <c r="BK1042" s="27"/>
      <c r="BL1042" s="6"/>
      <c r="BM1042" s="6"/>
      <c r="BN1042" s="6"/>
      <c r="BO1042" s="6"/>
      <c r="BP1042" s="6"/>
    </row>
    <row r="1043" spans="1:68" ht="12.75" customHeight="1">
      <c r="A1043" s="6"/>
      <c r="B1043" s="2"/>
      <c r="C1043" s="71"/>
      <c r="D1043" s="71"/>
      <c r="E1043" s="72"/>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s="6"/>
      <c r="AT1043" s="6"/>
      <c r="AU1043" s="6"/>
      <c r="AV1043" s="6"/>
      <c r="AW1043" s="6"/>
      <c r="AX1043" s="6"/>
      <c r="AY1043" s="6"/>
      <c r="AZ1043" s="6"/>
      <c r="BA1043" s="6"/>
      <c r="BB1043" s="6"/>
      <c r="BC1043" s="6"/>
      <c r="BD1043" s="2"/>
      <c r="BE1043" s="6"/>
      <c r="BF1043" s="6"/>
      <c r="BG1043" s="6"/>
      <c r="BH1043" s="6"/>
      <c r="BI1043" s="6"/>
      <c r="BJ1043" s="6"/>
      <c r="BK1043" s="27"/>
      <c r="BL1043" s="6"/>
      <c r="BM1043" s="6"/>
      <c r="BN1043" s="6"/>
      <c r="BO1043" s="6"/>
      <c r="BP1043" s="6"/>
    </row>
    <row r="1044" spans="1:68" ht="12.75" customHeight="1">
      <c r="A1044" s="6"/>
      <c r="B1044" s="2"/>
      <c r="C1044" s="71"/>
      <c r="D1044" s="71"/>
      <c r="E1044" s="72"/>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c r="AX1044" s="6"/>
      <c r="AY1044" s="6"/>
      <c r="AZ1044" s="6"/>
      <c r="BA1044" s="6"/>
      <c r="BB1044" s="6"/>
      <c r="BC1044" s="6"/>
      <c r="BD1044" s="2"/>
      <c r="BE1044" s="6"/>
      <c r="BF1044" s="6"/>
      <c r="BG1044" s="6"/>
      <c r="BH1044" s="6"/>
      <c r="BI1044" s="6"/>
      <c r="BJ1044" s="6"/>
      <c r="BK1044" s="27"/>
      <c r="BL1044" s="6"/>
      <c r="BM1044" s="6"/>
      <c r="BN1044" s="6"/>
      <c r="BO1044" s="6"/>
      <c r="BP1044" s="6"/>
    </row>
    <row r="1045" spans="1:68" ht="12.75" customHeight="1">
      <c r="A1045" s="6"/>
      <c r="B1045" s="2"/>
      <c r="C1045" s="71"/>
      <c r="D1045" s="71"/>
      <c r="E1045" s="72"/>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c r="BD1045" s="2"/>
      <c r="BE1045" s="6"/>
      <c r="BF1045" s="6"/>
      <c r="BG1045" s="6"/>
      <c r="BH1045" s="6"/>
      <c r="BI1045" s="6"/>
      <c r="BJ1045" s="6"/>
      <c r="BK1045" s="27"/>
      <c r="BL1045" s="6"/>
      <c r="BM1045" s="6"/>
      <c r="BN1045" s="6"/>
      <c r="BO1045" s="6"/>
      <c r="BP1045" s="6"/>
    </row>
    <row r="1046" spans="1:68" ht="12.75" customHeight="1">
      <c r="A1046" s="6"/>
      <c r="B1046" s="2"/>
      <c r="C1046" s="71"/>
      <c r="D1046" s="71"/>
      <c r="E1046" s="72"/>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c r="BC1046" s="6"/>
      <c r="BD1046" s="2"/>
      <c r="BE1046" s="6"/>
      <c r="BF1046" s="6"/>
      <c r="BG1046" s="6"/>
      <c r="BH1046" s="6"/>
      <c r="BI1046" s="6"/>
      <c r="BJ1046" s="6"/>
      <c r="BK1046" s="27"/>
      <c r="BL1046" s="6"/>
      <c r="BM1046" s="6"/>
      <c r="BN1046" s="6"/>
      <c r="BO1046" s="6"/>
      <c r="BP1046" s="6"/>
    </row>
    <row r="1047" spans="1:68" ht="12.75" customHeight="1">
      <c r="A1047" s="6"/>
      <c r="B1047" s="2"/>
      <c r="C1047" s="71"/>
      <c r="D1047" s="71"/>
      <c r="E1047" s="72"/>
      <c r="F1047" s="6"/>
      <c r="G1047" s="6"/>
      <c r="H1047" s="6"/>
      <c r="I1047" s="6"/>
      <c r="J1047" s="6"/>
      <c r="K1047" s="6"/>
      <c r="L1047" s="6"/>
      <c r="M1047" s="6"/>
      <c r="N1047" s="6"/>
      <c r="O1047" s="6"/>
      <c r="P1047" s="6"/>
      <c r="Q1047" s="6"/>
      <c r="R1047" s="6"/>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c r="AQ1047" s="6"/>
      <c r="AR1047" s="6"/>
      <c r="AS1047" s="6"/>
      <c r="AT1047" s="6"/>
      <c r="AU1047" s="6"/>
      <c r="AV1047" s="6"/>
      <c r="AW1047" s="6"/>
      <c r="AX1047" s="6"/>
      <c r="AY1047" s="6"/>
      <c r="AZ1047" s="6"/>
      <c r="BA1047" s="6"/>
      <c r="BB1047" s="6"/>
      <c r="BC1047" s="6"/>
      <c r="BD1047" s="2"/>
      <c r="BE1047" s="6"/>
      <c r="BF1047" s="6"/>
      <c r="BG1047" s="6"/>
      <c r="BH1047" s="6"/>
      <c r="BI1047" s="6"/>
      <c r="BJ1047" s="6"/>
      <c r="BK1047" s="27"/>
      <c r="BL1047" s="6"/>
      <c r="BM1047" s="6"/>
      <c r="BN1047" s="6"/>
      <c r="BO1047" s="6"/>
      <c r="BP1047" s="6"/>
    </row>
    <row r="1048" spans="1:68" ht="12.75" customHeight="1">
      <c r="A1048" s="6"/>
      <c r="B1048" s="2"/>
      <c r="C1048" s="71"/>
      <c r="D1048" s="71"/>
      <c r="E1048" s="72"/>
      <c r="F1048" s="6"/>
      <c r="G1048" s="6"/>
      <c r="H1048" s="6"/>
      <c r="I1048" s="6"/>
      <c r="J1048" s="6"/>
      <c r="K1048" s="6"/>
      <c r="L1048" s="6"/>
      <c r="M1048" s="6"/>
      <c r="N1048" s="6"/>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s="6"/>
      <c r="AT1048" s="6"/>
      <c r="AU1048" s="6"/>
      <c r="AV1048" s="6"/>
      <c r="AW1048" s="6"/>
      <c r="AX1048" s="6"/>
      <c r="AY1048" s="6"/>
      <c r="AZ1048" s="6"/>
      <c r="BA1048" s="6"/>
      <c r="BB1048" s="6"/>
      <c r="BC1048" s="6"/>
      <c r="BD1048" s="2"/>
      <c r="BE1048" s="6"/>
      <c r="BF1048" s="6"/>
      <c r="BG1048" s="6"/>
      <c r="BH1048" s="6"/>
      <c r="BI1048" s="6"/>
      <c r="BJ1048" s="6"/>
      <c r="BK1048" s="27"/>
      <c r="BL1048" s="6"/>
      <c r="BM1048" s="6"/>
      <c r="BN1048" s="6"/>
      <c r="BO1048" s="6"/>
      <c r="BP1048" s="6"/>
    </row>
    <row r="1049" spans="1:68" ht="12.75" customHeight="1">
      <c r="A1049" s="6"/>
      <c r="B1049" s="2"/>
      <c r="C1049" s="71"/>
      <c r="D1049" s="71"/>
      <c r="E1049" s="72"/>
      <c r="F1049" s="6"/>
      <c r="G1049" s="6"/>
      <c r="H1049" s="6"/>
      <c r="I1049" s="6"/>
      <c r="J1049" s="6"/>
      <c r="K1049" s="6"/>
      <c r="L1049" s="6"/>
      <c r="M1049" s="6"/>
      <c r="N1049" s="6"/>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6"/>
      <c r="AR1049" s="6"/>
      <c r="AS1049" s="6"/>
      <c r="AT1049" s="6"/>
      <c r="AU1049" s="6"/>
      <c r="AV1049" s="6"/>
      <c r="AW1049" s="6"/>
      <c r="AX1049" s="6"/>
      <c r="AY1049" s="6"/>
      <c r="AZ1049" s="6"/>
      <c r="BA1049" s="6"/>
      <c r="BB1049" s="6"/>
      <c r="BC1049" s="6"/>
      <c r="BD1049" s="2"/>
      <c r="BE1049" s="6"/>
      <c r="BF1049" s="6"/>
      <c r="BG1049" s="6"/>
      <c r="BH1049" s="6"/>
      <c r="BI1049" s="6"/>
      <c r="BJ1049" s="6"/>
      <c r="BK1049" s="27"/>
      <c r="BL1049" s="6"/>
      <c r="BM1049" s="6"/>
      <c r="BN1049" s="6"/>
      <c r="BO1049" s="6"/>
      <c r="BP1049" s="6"/>
    </row>
    <row r="1050" spans="1:68" ht="12.75" customHeight="1">
      <c r="A1050" s="6"/>
      <c r="B1050" s="2"/>
      <c r="C1050" s="71"/>
      <c r="D1050" s="71"/>
      <c r="E1050" s="72"/>
      <c r="F1050" s="6"/>
      <c r="G1050" s="6"/>
      <c r="H1050" s="6"/>
      <c r="I1050" s="6"/>
      <c r="J1050" s="6"/>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6"/>
      <c r="AQ1050" s="6"/>
      <c r="AR1050" s="6"/>
      <c r="AS1050" s="6"/>
      <c r="AT1050" s="6"/>
      <c r="AU1050" s="6"/>
      <c r="AV1050" s="6"/>
      <c r="AW1050" s="6"/>
      <c r="AX1050" s="6"/>
      <c r="AY1050" s="6"/>
      <c r="AZ1050" s="6"/>
      <c r="BA1050" s="6"/>
      <c r="BB1050" s="6"/>
      <c r="BC1050" s="6"/>
      <c r="BD1050" s="2"/>
      <c r="BE1050" s="6"/>
      <c r="BF1050" s="6"/>
      <c r="BG1050" s="6"/>
      <c r="BH1050" s="6"/>
      <c r="BI1050" s="6"/>
      <c r="BJ1050" s="6"/>
      <c r="BK1050" s="27"/>
      <c r="BL1050" s="6"/>
      <c r="BM1050" s="6"/>
      <c r="BN1050" s="6"/>
      <c r="BO1050" s="6"/>
      <c r="BP1050" s="6"/>
    </row>
    <row r="1051" spans="1:68" ht="12.75" customHeight="1">
      <c r="A1051" s="6"/>
      <c r="B1051" s="2"/>
      <c r="C1051" s="71"/>
      <c r="D1051" s="71"/>
      <c r="E1051" s="72"/>
      <c r="F1051" s="6"/>
      <c r="G1051" s="6"/>
      <c r="H1051" s="6"/>
      <c r="I1051" s="6"/>
      <c r="J1051" s="6"/>
      <c r="K1051" s="6"/>
      <c r="L1051" s="6"/>
      <c r="M1051" s="6"/>
      <c r="N1051" s="6"/>
      <c r="O1051" s="6"/>
      <c r="P1051" s="6"/>
      <c r="Q1051" s="6"/>
      <c r="R1051" s="6"/>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6"/>
      <c r="AQ1051" s="6"/>
      <c r="AR1051" s="6"/>
      <c r="AS1051" s="6"/>
      <c r="AT1051" s="6"/>
      <c r="AU1051" s="6"/>
      <c r="AV1051" s="6"/>
      <c r="AW1051" s="6"/>
      <c r="AX1051" s="6"/>
      <c r="AY1051" s="6"/>
      <c r="AZ1051" s="6"/>
      <c r="BA1051" s="6"/>
      <c r="BB1051" s="6"/>
      <c r="BC1051" s="6"/>
      <c r="BD1051" s="2"/>
      <c r="BE1051" s="6"/>
      <c r="BF1051" s="6"/>
      <c r="BG1051" s="6"/>
      <c r="BH1051" s="6"/>
      <c r="BI1051" s="6"/>
      <c r="BJ1051" s="6"/>
      <c r="BK1051" s="27"/>
      <c r="BL1051" s="6"/>
      <c r="BM1051" s="6"/>
      <c r="BN1051" s="6"/>
      <c r="BO1051" s="6"/>
      <c r="BP1051" s="6"/>
    </row>
    <row r="1052" spans="1:68" ht="12.75" customHeight="1">
      <c r="A1052" s="6"/>
      <c r="B1052" s="2"/>
      <c r="C1052" s="71"/>
      <c r="D1052" s="71"/>
      <c r="E1052" s="72"/>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s="6"/>
      <c r="AT1052" s="6"/>
      <c r="AU1052" s="6"/>
      <c r="AV1052" s="6"/>
      <c r="AW1052" s="6"/>
      <c r="AX1052" s="6"/>
      <c r="AY1052" s="6"/>
      <c r="AZ1052" s="6"/>
      <c r="BA1052" s="6"/>
      <c r="BB1052" s="6"/>
      <c r="BC1052" s="6"/>
      <c r="BD1052" s="2"/>
      <c r="BE1052" s="6"/>
      <c r="BF1052" s="6"/>
      <c r="BG1052" s="6"/>
      <c r="BH1052" s="6"/>
      <c r="BI1052" s="6"/>
      <c r="BJ1052" s="6"/>
      <c r="BK1052" s="27"/>
      <c r="BL1052" s="6"/>
      <c r="BM1052" s="6"/>
      <c r="BN1052" s="6"/>
      <c r="BO1052" s="6"/>
      <c r="BP1052" s="6"/>
    </row>
    <row r="1053" spans="1:68" ht="12.75" customHeight="1">
      <c r="A1053" s="6"/>
      <c r="B1053" s="2"/>
      <c r="C1053" s="71"/>
      <c r="D1053" s="71"/>
      <c r="E1053" s="72"/>
      <c r="F1053" s="6"/>
      <c r="G1053" s="6"/>
      <c r="H1053" s="6"/>
      <c r="I1053" s="6"/>
      <c r="J1053" s="6"/>
      <c r="K1053" s="6"/>
      <c r="L1053" s="6"/>
      <c r="M1053" s="6"/>
      <c r="N1053" s="6"/>
      <c r="O1053" s="6"/>
      <c r="P1053" s="6"/>
      <c r="Q1053" s="6"/>
      <c r="R1053" s="6"/>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c r="AQ1053" s="6"/>
      <c r="AR1053" s="6"/>
      <c r="AS1053" s="6"/>
      <c r="AT1053" s="6"/>
      <c r="AU1053" s="6"/>
      <c r="AV1053" s="6"/>
      <c r="AW1053" s="6"/>
      <c r="AX1053" s="6"/>
      <c r="AY1053" s="6"/>
      <c r="AZ1053" s="6"/>
      <c r="BA1053" s="6"/>
      <c r="BB1053" s="6"/>
      <c r="BC1053" s="6"/>
      <c r="BD1053" s="2"/>
      <c r="BE1053" s="6"/>
      <c r="BF1053" s="6"/>
      <c r="BG1053" s="6"/>
      <c r="BH1053" s="6"/>
      <c r="BI1053" s="6"/>
      <c r="BJ1053" s="6"/>
      <c r="BK1053" s="27"/>
      <c r="BL1053" s="6"/>
      <c r="BM1053" s="6"/>
      <c r="BN1053" s="6"/>
      <c r="BO1053" s="6"/>
      <c r="BP1053" s="6"/>
    </row>
    <row r="1054" spans="1:68" ht="12.75" customHeight="1">
      <c r="A1054" s="6"/>
      <c r="B1054" s="2"/>
      <c r="C1054" s="71"/>
      <c r="D1054" s="71"/>
      <c r="E1054" s="72"/>
      <c r="F1054" s="6"/>
      <c r="G1054" s="6"/>
      <c r="H1054" s="6"/>
      <c r="I1054" s="6"/>
      <c r="J1054" s="6"/>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c r="AX1054" s="6"/>
      <c r="AY1054" s="6"/>
      <c r="AZ1054" s="6"/>
      <c r="BA1054" s="6"/>
      <c r="BB1054" s="6"/>
      <c r="BC1054" s="6"/>
      <c r="BD1054" s="2"/>
      <c r="BE1054" s="6"/>
      <c r="BF1054" s="6"/>
      <c r="BG1054" s="6"/>
      <c r="BH1054" s="6"/>
      <c r="BI1054" s="6"/>
      <c r="BJ1054" s="6"/>
      <c r="BK1054" s="27"/>
      <c r="BL1054" s="6"/>
      <c r="BM1054" s="6"/>
      <c r="BN1054" s="6"/>
      <c r="BO1054" s="6"/>
      <c r="BP1054" s="6"/>
    </row>
    <row r="1055" spans="1:68" ht="12.75" customHeight="1">
      <c r="A1055" s="6"/>
      <c r="B1055" s="2"/>
      <c r="C1055" s="71"/>
      <c r="D1055" s="71"/>
      <c r="E1055" s="72"/>
      <c r="F1055" s="6"/>
      <c r="G1055" s="6"/>
      <c r="H1055" s="6"/>
      <c r="I1055" s="6"/>
      <c r="J1055" s="6"/>
      <c r="K1055" s="6"/>
      <c r="L1055" s="6"/>
      <c r="M1055" s="6"/>
      <c r="N1055" s="6"/>
      <c r="O1055" s="6"/>
      <c r="P1055" s="6"/>
      <c r="Q1055" s="6"/>
      <c r="R1055" s="6"/>
      <c r="S1055" s="6"/>
      <c r="T1055" s="6"/>
      <c r="U1055" s="6"/>
      <c r="V1055" s="6"/>
      <c r="W1055" s="6"/>
      <c r="X1055" s="6"/>
      <c r="Y1055" s="6"/>
      <c r="Z1055" s="6"/>
      <c r="AA1055" s="6"/>
      <c r="AB1055" s="6"/>
      <c r="AC1055" s="6"/>
      <c r="AD1055" s="6"/>
      <c r="AE1055" s="6"/>
      <c r="AF1055" s="6"/>
      <c r="AG1055" s="6"/>
      <c r="AH1055" s="6"/>
      <c r="AI1055" s="6"/>
      <c r="AJ1055" s="6"/>
      <c r="AK1055" s="6"/>
      <c r="AL1055" s="6"/>
      <c r="AM1055" s="6"/>
      <c r="AN1055" s="6"/>
      <c r="AO1055" s="6"/>
      <c r="AP1055" s="6"/>
      <c r="AQ1055" s="6"/>
      <c r="AR1055" s="6"/>
      <c r="AS1055" s="6"/>
      <c r="AT1055" s="6"/>
      <c r="AU1055" s="6"/>
      <c r="AV1055" s="6"/>
      <c r="AW1055" s="6"/>
      <c r="AX1055" s="6"/>
      <c r="AY1055" s="6"/>
      <c r="AZ1055" s="6"/>
      <c r="BA1055" s="6"/>
      <c r="BB1055" s="6"/>
      <c r="BC1055" s="6"/>
      <c r="BD1055" s="2"/>
      <c r="BE1055" s="6"/>
      <c r="BF1055" s="6"/>
      <c r="BG1055" s="6"/>
      <c r="BH1055" s="6"/>
      <c r="BI1055" s="6"/>
      <c r="BJ1055" s="6"/>
      <c r="BK1055" s="27"/>
      <c r="BL1055" s="6"/>
      <c r="BM1055" s="6"/>
      <c r="BN1055" s="6"/>
      <c r="BO1055" s="6"/>
      <c r="BP1055" s="6"/>
    </row>
    <row r="1056" spans="1:68" ht="12.75" customHeight="1">
      <c r="A1056" s="6"/>
      <c r="B1056" s="2"/>
      <c r="C1056" s="71"/>
      <c r="D1056" s="71"/>
      <c r="E1056" s="72"/>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6"/>
      <c r="AR1056" s="6"/>
      <c r="AS1056" s="6"/>
      <c r="AT1056" s="6"/>
      <c r="AU1056" s="6"/>
      <c r="AV1056" s="6"/>
      <c r="AW1056" s="6"/>
      <c r="AX1056" s="6"/>
      <c r="AY1056" s="6"/>
      <c r="AZ1056" s="6"/>
      <c r="BA1056" s="6"/>
      <c r="BB1056" s="6"/>
      <c r="BC1056" s="6"/>
      <c r="BD1056" s="2"/>
      <c r="BE1056" s="6"/>
      <c r="BF1056" s="6"/>
      <c r="BG1056" s="6"/>
      <c r="BH1056" s="6"/>
      <c r="BI1056" s="6"/>
      <c r="BJ1056" s="6"/>
      <c r="BK1056" s="27"/>
      <c r="BL1056" s="6"/>
      <c r="BM1056" s="6"/>
      <c r="BN1056" s="6"/>
      <c r="BO1056" s="6"/>
      <c r="BP1056" s="6"/>
    </row>
    <row r="1057" spans="1:68" ht="12.75" customHeight="1">
      <c r="A1057" s="6"/>
      <c r="B1057" s="2"/>
      <c r="C1057" s="71"/>
      <c r="D1057" s="71"/>
      <c r="E1057" s="72"/>
      <c r="F1057" s="6"/>
      <c r="G1057" s="6"/>
      <c r="H1057" s="6"/>
      <c r="I1057" s="6"/>
      <c r="J1057" s="6"/>
      <c r="K1057" s="6"/>
      <c r="L1057" s="6"/>
      <c r="M1057" s="6"/>
      <c r="N1057" s="6"/>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6"/>
      <c r="AR1057" s="6"/>
      <c r="AS1057" s="6"/>
      <c r="AT1057" s="6"/>
      <c r="AU1057" s="6"/>
      <c r="AV1057" s="6"/>
      <c r="AW1057" s="6"/>
      <c r="AX1057" s="6"/>
      <c r="AY1057" s="6"/>
      <c r="AZ1057" s="6"/>
      <c r="BA1057" s="6"/>
      <c r="BB1057" s="6"/>
      <c r="BC1057" s="6"/>
      <c r="BD1057" s="2"/>
      <c r="BE1057" s="6"/>
      <c r="BF1057" s="6"/>
      <c r="BG1057" s="6"/>
      <c r="BH1057" s="6"/>
      <c r="BI1057" s="6"/>
      <c r="BJ1057" s="6"/>
      <c r="BK1057" s="27"/>
      <c r="BL1057" s="6"/>
      <c r="BM1057" s="6"/>
      <c r="BN1057" s="6"/>
      <c r="BO1057" s="6"/>
      <c r="BP1057" s="6"/>
    </row>
    <row r="1058" spans="1:68" ht="12.75" customHeight="1">
      <c r="A1058" s="6"/>
      <c r="B1058" s="2"/>
      <c r="C1058" s="71"/>
      <c r="D1058" s="71"/>
      <c r="E1058" s="72"/>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s="6"/>
      <c r="AT1058" s="6"/>
      <c r="AU1058" s="6"/>
      <c r="AV1058" s="6"/>
      <c r="AW1058" s="6"/>
      <c r="AX1058" s="6"/>
      <c r="AY1058" s="6"/>
      <c r="AZ1058" s="6"/>
      <c r="BA1058" s="6"/>
      <c r="BB1058" s="6"/>
      <c r="BC1058" s="6"/>
      <c r="BD1058" s="2"/>
      <c r="BE1058" s="6"/>
      <c r="BF1058" s="6"/>
      <c r="BG1058" s="6"/>
      <c r="BH1058" s="6"/>
      <c r="BI1058" s="6"/>
      <c r="BJ1058" s="6"/>
      <c r="BK1058" s="27"/>
      <c r="BL1058" s="6"/>
      <c r="BM1058" s="6"/>
      <c r="BN1058" s="6"/>
      <c r="BO1058" s="6"/>
      <c r="BP1058" s="6"/>
    </row>
    <row r="1059" spans="1:68" ht="12.75" customHeight="1">
      <c r="A1059" s="6"/>
      <c r="B1059" s="2"/>
      <c r="C1059" s="71"/>
      <c r="D1059" s="71"/>
      <c r="E1059" s="72"/>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c r="AH1059" s="6"/>
      <c r="AI1059" s="6"/>
      <c r="AJ1059" s="6"/>
      <c r="AK1059" s="6"/>
      <c r="AL1059" s="6"/>
      <c r="AM1059" s="6"/>
      <c r="AN1059" s="6"/>
      <c r="AO1059" s="6"/>
      <c r="AP1059" s="6"/>
      <c r="AQ1059" s="6"/>
      <c r="AR1059" s="6"/>
      <c r="AS1059" s="6"/>
      <c r="AT1059" s="6"/>
      <c r="AU1059" s="6"/>
      <c r="AV1059" s="6"/>
      <c r="AW1059" s="6"/>
      <c r="AX1059" s="6"/>
      <c r="AY1059" s="6"/>
      <c r="AZ1059" s="6"/>
      <c r="BA1059" s="6"/>
      <c r="BB1059" s="6"/>
      <c r="BC1059" s="6"/>
      <c r="BD1059" s="2"/>
      <c r="BE1059" s="6"/>
      <c r="BF1059" s="6"/>
      <c r="BG1059" s="6"/>
      <c r="BH1059" s="6"/>
      <c r="BI1059" s="6"/>
      <c r="BJ1059" s="6"/>
      <c r="BK1059" s="27"/>
      <c r="BL1059" s="6"/>
      <c r="BM1059" s="6"/>
      <c r="BN1059" s="6"/>
      <c r="BO1059" s="6"/>
      <c r="BP1059" s="6"/>
    </row>
    <row r="1060" spans="1:68" ht="12.75" customHeight="1">
      <c r="A1060" s="6"/>
      <c r="B1060" s="2"/>
      <c r="C1060" s="71"/>
      <c r="D1060" s="71"/>
      <c r="E1060" s="72"/>
      <c r="F1060" s="6"/>
      <c r="G1060" s="6"/>
      <c r="H1060" s="6"/>
      <c r="I1060" s="6"/>
      <c r="J1060" s="6"/>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s="6"/>
      <c r="AT1060" s="6"/>
      <c r="AU1060" s="6"/>
      <c r="AV1060" s="6"/>
      <c r="AW1060" s="6"/>
      <c r="AX1060" s="6"/>
      <c r="AY1060" s="6"/>
      <c r="AZ1060" s="6"/>
      <c r="BA1060" s="6"/>
      <c r="BB1060" s="6"/>
      <c r="BC1060" s="6"/>
      <c r="BD1060" s="2"/>
      <c r="BE1060" s="6"/>
      <c r="BF1060" s="6"/>
      <c r="BG1060" s="6"/>
      <c r="BH1060" s="6"/>
      <c r="BI1060" s="6"/>
      <c r="BJ1060" s="6"/>
      <c r="BK1060" s="27"/>
      <c r="BL1060" s="6"/>
      <c r="BM1060" s="6"/>
      <c r="BN1060" s="6"/>
      <c r="BO1060" s="6"/>
      <c r="BP1060" s="6"/>
    </row>
    <row r="1061" spans="1:68" ht="12.75" customHeight="1">
      <c r="A1061" s="6"/>
      <c r="B1061" s="2"/>
      <c r="C1061" s="71"/>
      <c r="D1061" s="71"/>
      <c r="E1061" s="72"/>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6"/>
      <c r="AQ1061" s="6"/>
      <c r="AR1061" s="6"/>
      <c r="AS1061" s="6"/>
      <c r="AT1061" s="6"/>
      <c r="AU1061" s="6"/>
      <c r="AV1061" s="6"/>
      <c r="AW1061" s="6"/>
      <c r="AX1061" s="6"/>
      <c r="AY1061" s="6"/>
      <c r="AZ1061" s="6"/>
      <c r="BA1061" s="6"/>
      <c r="BB1061" s="6"/>
      <c r="BC1061" s="6"/>
      <c r="BD1061" s="2"/>
      <c r="BE1061" s="6"/>
      <c r="BF1061" s="6"/>
      <c r="BG1061" s="6"/>
      <c r="BH1061" s="6"/>
      <c r="BI1061" s="6"/>
      <c r="BJ1061" s="6"/>
      <c r="BK1061" s="27"/>
      <c r="BL1061" s="6"/>
      <c r="BM1061" s="6"/>
      <c r="BN1061" s="6"/>
      <c r="BO1061" s="6"/>
      <c r="BP1061" s="6"/>
    </row>
    <row r="1062" spans="1:68" ht="12.75" customHeight="1">
      <c r="A1062" s="6"/>
      <c r="B1062" s="2"/>
      <c r="C1062" s="71"/>
      <c r="D1062" s="71"/>
      <c r="E1062" s="72"/>
      <c r="F1062" s="6"/>
      <c r="G1062" s="6"/>
      <c r="H1062" s="6"/>
      <c r="I1062" s="6"/>
      <c r="J1062" s="6"/>
      <c r="K1062" s="6"/>
      <c r="L1062" s="6"/>
      <c r="M1062" s="6"/>
      <c r="N1062" s="6"/>
      <c r="O1062" s="6"/>
      <c r="P1062" s="6"/>
      <c r="Q1062" s="6"/>
      <c r="R1062" s="6"/>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s="6"/>
      <c r="AT1062" s="6"/>
      <c r="AU1062" s="6"/>
      <c r="AV1062" s="6"/>
      <c r="AW1062" s="6"/>
      <c r="AX1062" s="6"/>
      <c r="AY1062" s="6"/>
      <c r="AZ1062" s="6"/>
      <c r="BA1062" s="6"/>
      <c r="BB1062" s="6"/>
      <c r="BC1062" s="6"/>
      <c r="BD1062" s="2"/>
      <c r="BE1062" s="6"/>
      <c r="BF1062" s="6"/>
      <c r="BG1062" s="6"/>
      <c r="BH1062" s="6"/>
      <c r="BI1062" s="6"/>
      <c r="BJ1062" s="6"/>
      <c r="BK1062" s="27"/>
      <c r="BL1062" s="6"/>
      <c r="BM1062" s="6"/>
      <c r="BN1062" s="6"/>
      <c r="BO1062" s="6"/>
      <c r="BP1062" s="6"/>
    </row>
    <row r="1063" spans="1:68" ht="12.75" customHeight="1">
      <c r="A1063" s="6"/>
      <c r="B1063" s="2"/>
      <c r="C1063" s="71"/>
      <c r="D1063" s="71"/>
      <c r="E1063" s="72"/>
      <c r="F1063" s="6"/>
      <c r="G1063" s="6"/>
      <c r="H1063" s="6"/>
      <c r="I1063" s="6"/>
      <c r="J1063" s="6"/>
      <c r="K1063" s="6"/>
      <c r="L1063" s="6"/>
      <c r="M1063" s="6"/>
      <c r="N1063" s="6"/>
      <c r="O1063" s="6"/>
      <c r="P1063" s="6"/>
      <c r="Q1063" s="6"/>
      <c r="R1063" s="6"/>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6"/>
      <c r="AQ1063" s="6"/>
      <c r="AR1063" s="6"/>
      <c r="AS1063" s="6"/>
      <c r="AT1063" s="6"/>
      <c r="AU1063" s="6"/>
      <c r="AV1063" s="6"/>
      <c r="AW1063" s="6"/>
      <c r="AX1063" s="6"/>
      <c r="AY1063" s="6"/>
      <c r="AZ1063" s="6"/>
      <c r="BA1063" s="6"/>
      <c r="BB1063" s="6"/>
      <c r="BC1063" s="6"/>
      <c r="BD1063" s="2"/>
      <c r="BE1063" s="6"/>
      <c r="BF1063" s="6"/>
      <c r="BG1063" s="6"/>
      <c r="BH1063" s="6"/>
      <c r="BI1063" s="6"/>
      <c r="BJ1063" s="6"/>
      <c r="BK1063" s="27"/>
      <c r="BL1063" s="6"/>
      <c r="BM1063" s="6"/>
      <c r="BN1063" s="6"/>
      <c r="BO1063" s="6"/>
      <c r="BP1063" s="6"/>
    </row>
    <row r="1064" spans="1:68" ht="12.75" customHeight="1">
      <c r="A1064" s="6"/>
      <c r="B1064" s="2"/>
      <c r="C1064" s="71"/>
      <c r="D1064" s="71"/>
      <c r="E1064" s="72"/>
      <c r="F1064" s="6"/>
      <c r="G1064" s="6"/>
      <c r="H1064" s="6"/>
      <c r="I1064" s="6"/>
      <c r="J1064" s="6"/>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6"/>
      <c r="AQ1064" s="6"/>
      <c r="AR1064" s="6"/>
      <c r="AS1064" s="6"/>
      <c r="AT1064" s="6"/>
      <c r="AU1064" s="6"/>
      <c r="AV1064" s="6"/>
      <c r="AW1064" s="6"/>
      <c r="AX1064" s="6"/>
      <c r="AY1064" s="6"/>
      <c r="AZ1064" s="6"/>
      <c r="BA1064" s="6"/>
      <c r="BB1064" s="6"/>
      <c r="BC1064" s="6"/>
      <c r="BD1064" s="2"/>
      <c r="BE1064" s="6"/>
      <c r="BF1064" s="6"/>
      <c r="BG1064" s="6"/>
      <c r="BH1064" s="6"/>
      <c r="BI1064" s="6"/>
      <c r="BJ1064" s="6"/>
      <c r="BK1064" s="27"/>
      <c r="BL1064" s="6"/>
      <c r="BM1064" s="6"/>
      <c r="BN1064" s="6"/>
      <c r="BO1064" s="6"/>
      <c r="BP1064" s="6"/>
    </row>
    <row r="1065" spans="1:68" ht="12.75" customHeight="1">
      <c r="A1065" s="6"/>
      <c r="B1065" s="2"/>
      <c r="C1065" s="71"/>
      <c r="D1065" s="71"/>
      <c r="E1065" s="72"/>
      <c r="F1065" s="6"/>
      <c r="G1065" s="6"/>
      <c r="H1065" s="6"/>
      <c r="I1065" s="6"/>
      <c r="J1065" s="6"/>
      <c r="K1065" s="6"/>
      <c r="L1065" s="6"/>
      <c r="M1065" s="6"/>
      <c r="N1065" s="6"/>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c r="AQ1065" s="6"/>
      <c r="AR1065" s="6"/>
      <c r="AS1065" s="6"/>
      <c r="AT1065" s="6"/>
      <c r="AU1065" s="6"/>
      <c r="AV1065" s="6"/>
      <c r="AW1065" s="6"/>
      <c r="AX1065" s="6"/>
      <c r="AY1065" s="6"/>
      <c r="AZ1065" s="6"/>
      <c r="BA1065" s="6"/>
      <c r="BB1065" s="6"/>
      <c r="BC1065" s="6"/>
      <c r="BD1065" s="2"/>
      <c r="BE1065" s="6"/>
      <c r="BF1065" s="6"/>
      <c r="BG1065" s="6"/>
      <c r="BH1065" s="6"/>
      <c r="BI1065" s="6"/>
      <c r="BJ1065" s="6"/>
      <c r="BK1065" s="27"/>
      <c r="BL1065" s="6"/>
      <c r="BM1065" s="6"/>
      <c r="BN1065" s="6"/>
      <c r="BO1065" s="6"/>
      <c r="BP1065" s="6"/>
    </row>
    <row r="1066" spans="1:68" ht="12.75" customHeight="1">
      <c r="A1066" s="6"/>
      <c r="B1066" s="2"/>
      <c r="C1066" s="71"/>
      <c r="D1066" s="71"/>
      <c r="E1066" s="72"/>
      <c r="F1066" s="6"/>
      <c r="G1066" s="6"/>
      <c r="H1066" s="6"/>
      <c r="I1066" s="6"/>
      <c r="J1066" s="6"/>
      <c r="K1066" s="6"/>
      <c r="L1066" s="6"/>
      <c r="M1066" s="6"/>
      <c r="N1066" s="6"/>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c r="AS1066" s="6"/>
      <c r="AT1066" s="6"/>
      <c r="AU1066" s="6"/>
      <c r="AV1066" s="6"/>
      <c r="AW1066" s="6"/>
      <c r="AX1066" s="6"/>
      <c r="AY1066" s="6"/>
      <c r="AZ1066" s="6"/>
      <c r="BA1066" s="6"/>
      <c r="BB1066" s="6"/>
      <c r="BC1066" s="6"/>
      <c r="BD1066" s="2"/>
      <c r="BE1066" s="6"/>
      <c r="BF1066" s="6"/>
      <c r="BG1066" s="6"/>
      <c r="BH1066" s="6"/>
      <c r="BI1066" s="6"/>
      <c r="BJ1066" s="6"/>
      <c r="BK1066" s="27"/>
      <c r="BL1066" s="6"/>
      <c r="BM1066" s="6"/>
      <c r="BN1066" s="6"/>
      <c r="BO1066" s="6"/>
      <c r="BP1066" s="6"/>
    </row>
    <row r="1067" spans="1:68" ht="12.75" customHeight="1">
      <c r="A1067" s="6"/>
      <c r="B1067" s="2"/>
      <c r="C1067" s="71"/>
      <c r="D1067" s="71"/>
      <c r="E1067" s="72"/>
      <c r="F1067" s="6"/>
      <c r="G1067" s="6"/>
      <c r="H1067" s="6"/>
      <c r="I1067" s="6"/>
      <c r="J1067" s="6"/>
      <c r="K1067" s="6"/>
      <c r="L1067" s="6"/>
      <c r="M1067" s="6"/>
      <c r="N1067" s="6"/>
      <c r="O1067" s="6"/>
      <c r="P1067" s="6"/>
      <c r="Q1067" s="6"/>
      <c r="R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6"/>
      <c r="AR1067" s="6"/>
      <c r="AS1067" s="6"/>
      <c r="AT1067" s="6"/>
      <c r="AU1067" s="6"/>
      <c r="AV1067" s="6"/>
      <c r="AW1067" s="6"/>
      <c r="AX1067" s="6"/>
      <c r="AY1067" s="6"/>
      <c r="AZ1067" s="6"/>
      <c r="BA1067" s="6"/>
      <c r="BB1067" s="6"/>
      <c r="BC1067" s="6"/>
      <c r="BD1067" s="2"/>
      <c r="BE1067" s="6"/>
      <c r="BF1067" s="6"/>
      <c r="BG1067" s="6"/>
      <c r="BH1067" s="6"/>
      <c r="BI1067" s="6"/>
      <c r="BJ1067" s="6"/>
      <c r="BK1067" s="27"/>
      <c r="BL1067" s="6"/>
      <c r="BM1067" s="6"/>
      <c r="BN1067" s="6"/>
      <c r="BO1067" s="6"/>
      <c r="BP1067" s="6"/>
    </row>
    <row r="1068" spans="1:68" ht="12.75" customHeight="1">
      <c r="A1068" s="6"/>
      <c r="B1068" s="2"/>
      <c r="C1068" s="71"/>
      <c r="D1068" s="71"/>
      <c r="E1068" s="72"/>
      <c r="F1068" s="6"/>
      <c r="G1068" s="6"/>
      <c r="H1068" s="6"/>
      <c r="I1068" s="6"/>
      <c r="J1068" s="6"/>
      <c r="K1068" s="6"/>
      <c r="L1068" s="6"/>
      <c r="M1068" s="6"/>
      <c r="N1068" s="6"/>
      <c r="O1068" s="6"/>
      <c r="P1068" s="6"/>
      <c r="Q1068" s="6"/>
      <c r="R1068" s="6"/>
      <c r="S1068" s="6"/>
      <c r="T1068" s="6"/>
      <c r="U1068" s="6"/>
      <c r="V1068" s="6"/>
      <c r="W1068" s="6"/>
      <c r="X1068" s="6"/>
      <c r="Y1068" s="6"/>
      <c r="Z1068" s="6"/>
      <c r="AA1068" s="6"/>
      <c r="AB1068" s="6"/>
      <c r="AC1068" s="6"/>
      <c r="AD1068" s="6"/>
      <c r="AE1068" s="6"/>
      <c r="AF1068" s="6"/>
      <c r="AG1068" s="6"/>
      <c r="AH1068" s="6"/>
      <c r="AI1068" s="6"/>
      <c r="AJ1068" s="6"/>
      <c r="AK1068" s="6"/>
      <c r="AL1068" s="6"/>
      <c r="AM1068" s="6"/>
      <c r="AN1068" s="6"/>
      <c r="AO1068" s="6"/>
      <c r="AP1068" s="6"/>
      <c r="AQ1068" s="6"/>
      <c r="AR1068" s="6"/>
      <c r="AS1068" s="6"/>
      <c r="AT1068" s="6"/>
      <c r="AU1068" s="6"/>
      <c r="AV1068" s="6"/>
      <c r="AW1068" s="6"/>
      <c r="AX1068" s="6"/>
      <c r="AY1068" s="6"/>
      <c r="AZ1068" s="6"/>
      <c r="BA1068" s="6"/>
      <c r="BB1068" s="6"/>
      <c r="BC1068" s="6"/>
      <c r="BD1068" s="2"/>
      <c r="BE1068" s="6"/>
      <c r="BF1068" s="6"/>
      <c r="BG1068" s="6"/>
      <c r="BH1068" s="6"/>
      <c r="BI1068" s="6"/>
      <c r="BJ1068" s="6"/>
      <c r="BK1068" s="27"/>
      <c r="BL1068" s="6"/>
      <c r="BM1068" s="6"/>
      <c r="BN1068" s="6"/>
      <c r="BO1068" s="6"/>
      <c r="BP1068" s="6"/>
    </row>
    <row r="1069" spans="1:68" ht="12.75" customHeight="1">
      <c r="A1069" s="6"/>
      <c r="B1069" s="2"/>
      <c r="C1069" s="71"/>
      <c r="D1069" s="71"/>
      <c r="E1069" s="72"/>
      <c r="F1069" s="6"/>
      <c r="G1069" s="6"/>
      <c r="H1069" s="6"/>
      <c r="I1069" s="6"/>
      <c r="J1069" s="6"/>
      <c r="K1069" s="6"/>
      <c r="L1069" s="6"/>
      <c r="M1069" s="6"/>
      <c r="N1069" s="6"/>
      <c r="O1069" s="6"/>
      <c r="P1069" s="6"/>
      <c r="Q1069" s="6"/>
      <c r="R1069" s="6"/>
      <c r="S1069" s="6"/>
      <c r="T1069" s="6"/>
      <c r="U1069" s="6"/>
      <c r="V1069" s="6"/>
      <c r="W1069" s="6"/>
      <c r="X1069" s="6"/>
      <c r="Y1069" s="6"/>
      <c r="Z1069" s="6"/>
      <c r="AA1069" s="6"/>
      <c r="AB1069" s="6"/>
      <c r="AC1069" s="6"/>
      <c r="AD1069" s="6"/>
      <c r="AE1069" s="6"/>
      <c r="AF1069" s="6"/>
      <c r="AG1069" s="6"/>
      <c r="AH1069" s="6"/>
      <c r="AI1069" s="6"/>
      <c r="AJ1069" s="6"/>
      <c r="AK1069" s="6"/>
      <c r="AL1069" s="6"/>
      <c r="AM1069" s="6"/>
      <c r="AN1069" s="6"/>
      <c r="AO1069" s="6"/>
      <c r="AP1069" s="6"/>
      <c r="AQ1069" s="6"/>
      <c r="AR1069" s="6"/>
      <c r="AS1069" s="6"/>
      <c r="AT1069" s="6"/>
      <c r="AU1069" s="6"/>
      <c r="AV1069" s="6"/>
      <c r="AW1069" s="6"/>
      <c r="AX1069" s="6"/>
      <c r="AY1069" s="6"/>
      <c r="AZ1069" s="6"/>
      <c r="BA1069" s="6"/>
      <c r="BB1069" s="6"/>
      <c r="BC1069" s="6"/>
      <c r="BD1069" s="2"/>
      <c r="BE1069" s="6"/>
      <c r="BF1069" s="6"/>
      <c r="BG1069" s="6"/>
      <c r="BH1069" s="6"/>
      <c r="BI1069" s="6"/>
      <c r="BJ1069" s="6"/>
      <c r="BK1069" s="27"/>
      <c r="BL1069" s="6"/>
      <c r="BM1069" s="6"/>
      <c r="BN1069" s="6"/>
      <c r="BO1069" s="6"/>
      <c r="BP1069" s="6"/>
    </row>
    <row r="1070" spans="1:68" ht="12.75" customHeight="1">
      <c r="A1070" s="6"/>
      <c r="B1070" s="2"/>
      <c r="C1070" s="71"/>
      <c r="D1070" s="71"/>
      <c r="E1070" s="72"/>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c r="AH1070" s="6"/>
      <c r="AI1070" s="6"/>
      <c r="AJ1070" s="6"/>
      <c r="AK1070" s="6"/>
      <c r="AL1070" s="6"/>
      <c r="AM1070" s="6"/>
      <c r="AN1070" s="6"/>
      <c r="AO1070" s="6"/>
      <c r="AP1070" s="6"/>
      <c r="AQ1070" s="6"/>
      <c r="AR1070" s="6"/>
      <c r="AS1070" s="6"/>
      <c r="AT1070" s="6"/>
      <c r="AU1070" s="6"/>
      <c r="AV1070" s="6"/>
      <c r="AW1070" s="6"/>
      <c r="AX1070" s="6"/>
      <c r="AY1070" s="6"/>
      <c r="AZ1070" s="6"/>
      <c r="BA1070" s="6"/>
      <c r="BB1070" s="6"/>
      <c r="BC1070" s="6"/>
      <c r="BD1070" s="2"/>
      <c r="BE1070" s="6"/>
      <c r="BF1070" s="6"/>
      <c r="BG1070" s="6"/>
      <c r="BH1070" s="6"/>
      <c r="BI1070" s="6"/>
      <c r="BJ1070" s="6"/>
      <c r="BK1070" s="27"/>
      <c r="BL1070" s="6"/>
      <c r="BM1070" s="6"/>
      <c r="BN1070" s="6"/>
      <c r="BO1070" s="6"/>
      <c r="BP1070" s="6"/>
    </row>
    <row r="1071" spans="1:68" ht="12.75" customHeight="1">
      <c r="A1071" s="6"/>
      <c r="B1071" s="2"/>
      <c r="C1071" s="71"/>
      <c r="D1071" s="71"/>
      <c r="E1071" s="72"/>
      <c r="F1071" s="6"/>
      <c r="G1071" s="6"/>
      <c r="H1071" s="6"/>
      <c r="I1071" s="6"/>
      <c r="J1071" s="6"/>
      <c r="K1071" s="6"/>
      <c r="L1071" s="6"/>
      <c r="M1071" s="6"/>
      <c r="N1071" s="6"/>
      <c r="O1071" s="6"/>
      <c r="P1071" s="6"/>
      <c r="Q1071" s="6"/>
      <c r="R1071" s="6"/>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6"/>
      <c r="AQ1071" s="6"/>
      <c r="AR1071" s="6"/>
      <c r="AS1071" s="6"/>
      <c r="AT1071" s="6"/>
      <c r="AU1071" s="6"/>
      <c r="AV1071" s="6"/>
      <c r="AW1071" s="6"/>
      <c r="AX1071" s="6"/>
      <c r="AY1071" s="6"/>
      <c r="AZ1071" s="6"/>
      <c r="BA1071" s="6"/>
      <c r="BB1071" s="6"/>
      <c r="BC1071" s="6"/>
      <c r="BD1071" s="2"/>
      <c r="BE1071" s="6"/>
      <c r="BF1071" s="6"/>
      <c r="BG1071" s="6"/>
      <c r="BH1071" s="6"/>
      <c r="BI1071" s="6"/>
      <c r="BJ1071" s="6"/>
      <c r="BK1071" s="27"/>
      <c r="BL1071" s="6"/>
      <c r="BM1071" s="6"/>
      <c r="BN1071" s="6"/>
      <c r="BO1071" s="6"/>
      <c r="BP1071" s="6"/>
    </row>
    <row r="1072" spans="1:68" ht="12.75" customHeight="1">
      <c r="A1072" s="6"/>
      <c r="B1072" s="2"/>
      <c r="C1072" s="71"/>
      <c r="D1072" s="71"/>
      <c r="E1072" s="72"/>
      <c r="F1072" s="6"/>
      <c r="G1072" s="6"/>
      <c r="H1072" s="6"/>
      <c r="I1072" s="6"/>
      <c r="J1072" s="6"/>
      <c r="K1072" s="6"/>
      <c r="L1072" s="6"/>
      <c r="M1072" s="6"/>
      <c r="N1072" s="6"/>
      <c r="O1072" s="6"/>
      <c r="P1072" s="6"/>
      <c r="Q1072" s="6"/>
      <c r="R1072" s="6"/>
      <c r="S1072" s="6"/>
      <c r="T1072" s="6"/>
      <c r="U1072" s="6"/>
      <c r="V1072" s="6"/>
      <c r="W1072" s="6"/>
      <c r="X1072" s="6"/>
      <c r="Y1072" s="6"/>
      <c r="Z1072" s="6"/>
      <c r="AA1072" s="6"/>
      <c r="AB1072" s="6"/>
      <c r="AC1072" s="6"/>
      <c r="AD1072" s="6"/>
      <c r="AE1072" s="6"/>
      <c r="AF1072" s="6"/>
      <c r="AG1072" s="6"/>
      <c r="AH1072" s="6"/>
      <c r="AI1072" s="6"/>
      <c r="AJ1072" s="6"/>
      <c r="AK1072" s="6"/>
      <c r="AL1072" s="6"/>
      <c r="AM1072" s="6"/>
      <c r="AN1072" s="6"/>
      <c r="AO1072" s="6"/>
      <c r="AP1072" s="6"/>
      <c r="AQ1072" s="6"/>
      <c r="AR1072" s="6"/>
      <c r="AS1072" s="6"/>
      <c r="AT1072" s="6"/>
      <c r="AU1072" s="6"/>
      <c r="AV1072" s="6"/>
      <c r="AW1072" s="6"/>
      <c r="AX1072" s="6"/>
      <c r="AY1072" s="6"/>
      <c r="AZ1072" s="6"/>
      <c r="BA1072" s="6"/>
      <c r="BB1072" s="6"/>
      <c r="BC1072" s="6"/>
      <c r="BD1072" s="2"/>
      <c r="BE1072" s="6"/>
      <c r="BF1072" s="6"/>
      <c r="BG1072" s="6"/>
      <c r="BH1072" s="6"/>
      <c r="BI1072" s="6"/>
      <c r="BJ1072" s="6"/>
      <c r="BK1072" s="27"/>
      <c r="BL1072" s="6"/>
      <c r="BM1072" s="6"/>
      <c r="BN1072" s="6"/>
      <c r="BO1072" s="6"/>
      <c r="BP1072" s="6"/>
    </row>
    <row r="1073" spans="1:68" ht="12.75" customHeight="1">
      <c r="A1073" s="6"/>
      <c r="B1073" s="2"/>
      <c r="C1073" s="71"/>
      <c r="D1073" s="71"/>
      <c r="E1073" s="72"/>
      <c r="F1073" s="6"/>
      <c r="G1073" s="6"/>
      <c r="H1073" s="6"/>
      <c r="I1073" s="6"/>
      <c r="J1073" s="6"/>
      <c r="K1073" s="6"/>
      <c r="L1073" s="6"/>
      <c r="M1073" s="6"/>
      <c r="N1073" s="6"/>
      <c r="O1073" s="6"/>
      <c r="P1073" s="6"/>
      <c r="Q1073" s="6"/>
      <c r="R1073" s="6"/>
      <c r="S1073" s="6"/>
      <c r="T1073" s="6"/>
      <c r="U1073" s="6"/>
      <c r="V1073" s="6"/>
      <c r="W1073" s="6"/>
      <c r="X1073" s="6"/>
      <c r="Y1073" s="6"/>
      <c r="Z1073" s="6"/>
      <c r="AA1073" s="6"/>
      <c r="AB1073" s="6"/>
      <c r="AC1073" s="6"/>
      <c r="AD1073" s="6"/>
      <c r="AE1073" s="6"/>
      <c r="AF1073" s="6"/>
      <c r="AG1073" s="6"/>
      <c r="AH1073" s="6"/>
      <c r="AI1073" s="6"/>
      <c r="AJ1073" s="6"/>
      <c r="AK1073" s="6"/>
      <c r="AL1073" s="6"/>
      <c r="AM1073" s="6"/>
      <c r="AN1073" s="6"/>
      <c r="AO1073" s="6"/>
      <c r="AP1073" s="6"/>
      <c r="AQ1073" s="6"/>
      <c r="AR1073" s="6"/>
      <c r="AS1073" s="6"/>
      <c r="AT1073" s="6"/>
      <c r="AU1073" s="6"/>
      <c r="AV1073" s="6"/>
      <c r="AW1073" s="6"/>
      <c r="AX1073" s="6"/>
      <c r="AY1073" s="6"/>
      <c r="AZ1073" s="6"/>
      <c r="BA1073" s="6"/>
      <c r="BB1073" s="6"/>
      <c r="BC1073" s="6"/>
      <c r="BD1073" s="2"/>
      <c r="BE1073" s="6"/>
      <c r="BF1073" s="6"/>
      <c r="BG1073" s="6"/>
      <c r="BH1073" s="6"/>
      <c r="BI1073" s="6"/>
      <c r="BJ1073" s="6"/>
      <c r="BK1073" s="27"/>
      <c r="BL1073" s="6"/>
      <c r="BM1073" s="6"/>
      <c r="BN1073" s="6"/>
      <c r="BO1073" s="6"/>
      <c r="BP1073" s="6"/>
    </row>
    <row r="1074" spans="1:68" ht="12.75" customHeight="1">
      <c r="A1074" s="6"/>
      <c r="B1074" s="2"/>
      <c r="C1074" s="71"/>
      <c r="D1074" s="71"/>
      <c r="E1074" s="72"/>
      <c r="F1074" s="6"/>
      <c r="G1074" s="6"/>
      <c r="H1074" s="6"/>
      <c r="I1074" s="6"/>
      <c r="J1074" s="6"/>
      <c r="K1074" s="6"/>
      <c r="L1074" s="6"/>
      <c r="M1074" s="6"/>
      <c r="N1074" s="6"/>
      <c r="O1074" s="6"/>
      <c r="P1074" s="6"/>
      <c r="Q1074" s="6"/>
      <c r="R1074" s="6"/>
      <c r="S1074" s="6"/>
      <c r="T1074" s="6"/>
      <c r="U1074" s="6"/>
      <c r="V1074" s="6"/>
      <c r="W1074" s="6"/>
      <c r="X1074" s="6"/>
      <c r="Y1074" s="6"/>
      <c r="Z1074" s="6"/>
      <c r="AA1074" s="6"/>
      <c r="AB1074" s="6"/>
      <c r="AC1074" s="6"/>
      <c r="AD1074" s="6"/>
      <c r="AE1074" s="6"/>
      <c r="AF1074" s="6"/>
      <c r="AG1074" s="6"/>
      <c r="AH1074" s="6"/>
      <c r="AI1074" s="6"/>
      <c r="AJ1074" s="6"/>
      <c r="AK1074" s="6"/>
      <c r="AL1074" s="6"/>
      <c r="AM1074" s="6"/>
      <c r="AN1074" s="6"/>
      <c r="AO1074" s="6"/>
      <c r="AP1074" s="6"/>
      <c r="AQ1074" s="6"/>
      <c r="AR1074" s="6"/>
      <c r="AS1074" s="6"/>
      <c r="AT1074" s="6"/>
      <c r="AU1074" s="6"/>
      <c r="AV1074" s="6"/>
      <c r="AW1074" s="6"/>
      <c r="AX1074" s="6"/>
      <c r="AY1074" s="6"/>
      <c r="AZ1074" s="6"/>
      <c r="BA1074" s="6"/>
      <c r="BB1074" s="6"/>
      <c r="BC1074" s="6"/>
      <c r="BD1074" s="2"/>
      <c r="BE1074" s="6"/>
      <c r="BF1074" s="6"/>
      <c r="BG1074" s="6"/>
      <c r="BH1074" s="6"/>
      <c r="BI1074" s="6"/>
      <c r="BJ1074" s="6"/>
      <c r="BK1074" s="27"/>
      <c r="BL1074" s="6"/>
      <c r="BM1074" s="6"/>
      <c r="BN1074" s="6"/>
      <c r="BO1074" s="6"/>
      <c r="BP1074" s="6"/>
    </row>
    <row r="1075" spans="1:68" ht="12.75" customHeight="1">
      <c r="A1075" s="6"/>
      <c r="B1075" s="2"/>
      <c r="C1075" s="71"/>
      <c r="D1075" s="71"/>
      <c r="E1075" s="72"/>
      <c r="F1075" s="6"/>
      <c r="G1075" s="6"/>
      <c r="H1075" s="6"/>
      <c r="I1075" s="6"/>
      <c r="J1075" s="6"/>
      <c r="K1075" s="6"/>
      <c r="L1075" s="6"/>
      <c r="M1075" s="6"/>
      <c r="N1075" s="6"/>
      <c r="O1075" s="6"/>
      <c r="P1075" s="6"/>
      <c r="Q1075" s="6"/>
      <c r="R1075" s="6"/>
      <c r="S1075" s="6"/>
      <c r="T1075" s="6"/>
      <c r="U1075" s="6"/>
      <c r="V1075" s="6"/>
      <c r="W1075" s="6"/>
      <c r="X1075" s="6"/>
      <c r="Y1075" s="6"/>
      <c r="Z1075" s="6"/>
      <c r="AA1075" s="6"/>
      <c r="AB1075" s="6"/>
      <c r="AC1075" s="6"/>
      <c r="AD1075" s="6"/>
      <c r="AE1075" s="6"/>
      <c r="AF1075" s="6"/>
      <c r="AG1075" s="6"/>
      <c r="AH1075" s="6"/>
      <c r="AI1075" s="6"/>
      <c r="AJ1075" s="6"/>
      <c r="AK1075" s="6"/>
      <c r="AL1075" s="6"/>
      <c r="AM1075" s="6"/>
      <c r="AN1075" s="6"/>
      <c r="AO1075" s="6"/>
      <c r="AP1075" s="6"/>
      <c r="AQ1075" s="6"/>
      <c r="AR1075" s="6"/>
      <c r="AS1075" s="6"/>
      <c r="AT1075" s="6"/>
      <c r="AU1075" s="6"/>
      <c r="AV1075" s="6"/>
      <c r="AW1075" s="6"/>
      <c r="AX1075" s="6"/>
      <c r="AY1075" s="6"/>
      <c r="AZ1075" s="6"/>
      <c r="BA1075" s="6"/>
      <c r="BB1075" s="6"/>
      <c r="BC1075" s="6"/>
      <c r="BD1075" s="2"/>
      <c r="BE1075" s="6"/>
      <c r="BF1075" s="6"/>
      <c r="BG1075" s="6"/>
      <c r="BH1075" s="6"/>
      <c r="BI1075" s="6"/>
      <c r="BJ1075" s="6"/>
      <c r="BK1075" s="27"/>
      <c r="BL1075" s="6"/>
      <c r="BM1075" s="6"/>
      <c r="BN1075" s="6"/>
      <c r="BO1075" s="6"/>
      <c r="BP1075" s="6"/>
    </row>
    <row r="1076" spans="1:68" ht="12.75" customHeight="1">
      <c r="A1076" s="6"/>
      <c r="B1076" s="2"/>
      <c r="C1076" s="71"/>
      <c r="D1076" s="71"/>
      <c r="E1076" s="72"/>
      <c r="F1076" s="6"/>
      <c r="G1076" s="6"/>
      <c r="H1076" s="6"/>
      <c r="I1076" s="6"/>
      <c r="J1076" s="6"/>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s="6"/>
      <c r="AT1076" s="6"/>
      <c r="AU1076" s="6"/>
      <c r="AV1076" s="6"/>
      <c r="AW1076" s="6"/>
      <c r="AX1076" s="6"/>
      <c r="AY1076" s="6"/>
      <c r="AZ1076" s="6"/>
      <c r="BA1076" s="6"/>
      <c r="BB1076" s="6"/>
      <c r="BC1076" s="6"/>
      <c r="BD1076" s="2"/>
      <c r="BE1076" s="6"/>
      <c r="BF1076" s="6"/>
      <c r="BG1076" s="6"/>
      <c r="BH1076" s="6"/>
      <c r="BI1076" s="6"/>
      <c r="BJ1076" s="6"/>
      <c r="BK1076" s="27"/>
      <c r="BL1076" s="6"/>
      <c r="BM1076" s="6"/>
      <c r="BN1076" s="6"/>
      <c r="BO1076" s="6"/>
      <c r="BP1076" s="6"/>
    </row>
    <row r="1077" spans="1:68" ht="12.75" customHeight="1">
      <c r="A1077" s="6"/>
      <c r="B1077" s="2"/>
      <c r="C1077" s="71"/>
      <c r="D1077" s="71"/>
      <c r="E1077" s="72"/>
      <c r="F1077" s="6"/>
      <c r="G1077" s="6"/>
      <c r="H1077" s="6"/>
      <c r="I1077" s="6"/>
      <c r="J1077" s="6"/>
      <c r="K1077" s="6"/>
      <c r="L1077" s="6"/>
      <c r="M1077" s="6"/>
      <c r="N1077" s="6"/>
      <c r="O1077" s="6"/>
      <c r="P1077" s="6"/>
      <c r="Q1077" s="6"/>
      <c r="R1077" s="6"/>
      <c r="S1077" s="6"/>
      <c r="T1077" s="6"/>
      <c r="U1077" s="6"/>
      <c r="V1077" s="6"/>
      <c r="W1077" s="6"/>
      <c r="X1077" s="6"/>
      <c r="Y1077" s="6"/>
      <c r="Z1077" s="6"/>
      <c r="AA1077" s="6"/>
      <c r="AB1077" s="6"/>
      <c r="AC1077" s="6"/>
      <c r="AD1077" s="6"/>
      <c r="AE1077" s="6"/>
      <c r="AF1077" s="6"/>
      <c r="AG1077" s="6"/>
      <c r="AH1077" s="6"/>
      <c r="AI1077" s="6"/>
      <c r="AJ1077" s="6"/>
      <c r="AK1077" s="6"/>
      <c r="AL1077" s="6"/>
      <c r="AM1077" s="6"/>
      <c r="AN1077" s="6"/>
      <c r="AO1077" s="6"/>
      <c r="AP1077" s="6"/>
      <c r="AQ1077" s="6"/>
      <c r="AR1077" s="6"/>
      <c r="AS1077" s="6"/>
      <c r="AT1077" s="6"/>
      <c r="AU1077" s="6"/>
      <c r="AV1077" s="6"/>
      <c r="AW1077" s="6"/>
      <c r="AX1077" s="6"/>
      <c r="AY1077" s="6"/>
      <c r="AZ1077" s="6"/>
      <c r="BA1077" s="6"/>
      <c r="BB1077" s="6"/>
      <c r="BC1077" s="6"/>
      <c r="BD1077" s="2"/>
      <c r="BE1077" s="6"/>
      <c r="BF1077" s="6"/>
      <c r="BG1077" s="6"/>
      <c r="BH1077" s="6"/>
      <c r="BI1077" s="6"/>
      <c r="BJ1077" s="6"/>
      <c r="BK1077" s="27"/>
      <c r="BL1077" s="6"/>
      <c r="BM1077" s="6"/>
      <c r="BN1077" s="6"/>
      <c r="BO1077" s="6"/>
      <c r="BP1077" s="6"/>
    </row>
    <row r="1078" spans="1:68" ht="12.75" customHeight="1">
      <c r="A1078" s="6"/>
      <c r="B1078" s="2"/>
      <c r="C1078" s="71"/>
      <c r="D1078" s="71"/>
      <c r="E1078" s="72"/>
      <c r="F1078" s="6"/>
      <c r="G1078" s="6"/>
      <c r="H1078" s="6"/>
      <c r="I1078" s="6"/>
      <c r="J1078" s="6"/>
      <c r="K1078" s="6"/>
      <c r="L1078" s="6"/>
      <c r="M1078" s="6"/>
      <c r="N1078" s="6"/>
      <c r="O1078" s="6"/>
      <c r="P1078" s="6"/>
      <c r="Q1078" s="6"/>
      <c r="R1078" s="6"/>
      <c r="S1078" s="6"/>
      <c r="T1078" s="6"/>
      <c r="U1078" s="6"/>
      <c r="V1078" s="6"/>
      <c r="W1078" s="6"/>
      <c r="X1078" s="6"/>
      <c r="Y1078" s="6"/>
      <c r="Z1078" s="6"/>
      <c r="AA1078" s="6"/>
      <c r="AB1078" s="6"/>
      <c r="AC1078" s="6"/>
      <c r="AD1078" s="6"/>
      <c r="AE1078" s="6"/>
      <c r="AF1078" s="6"/>
      <c r="AG1078" s="6"/>
      <c r="AH1078" s="6"/>
      <c r="AI1078" s="6"/>
      <c r="AJ1078" s="6"/>
      <c r="AK1078" s="6"/>
      <c r="AL1078" s="6"/>
      <c r="AM1078" s="6"/>
      <c r="AN1078" s="6"/>
      <c r="AO1078" s="6"/>
      <c r="AP1078" s="6"/>
      <c r="AQ1078" s="6"/>
      <c r="AR1078" s="6"/>
      <c r="AS1078" s="6"/>
      <c r="AT1078" s="6"/>
      <c r="AU1078" s="6"/>
      <c r="AV1078" s="6"/>
      <c r="AW1078" s="6"/>
      <c r="AX1078" s="6"/>
      <c r="AY1078" s="6"/>
      <c r="AZ1078" s="6"/>
      <c r="BA1078" s="6"/>
      <c r="BB1078" s="6"/>
      <c r="BC1078" s="6"/>
      <c r="BD1078" s="2"/>
      <c r="BE1078" s="6"/>
      <c r="BF1078" s="6"/>
      <c r="BG1078" s="6"/>
      <c r="BH1078" s="6"/>
      <c r="BI1078" s="6"/>
      <c r="BJ1078" s="6"/>
      <c r="BK1078" s="27"/>
      <c r="BL1078" s="6"/>
      <c r="BM1078" s="6"/>
      <c r="BN1078" s="6"/>
      <c r="BO1078" s="6"/>
      <c r="BP1078" s="6"/>
    </row>
    <row r="1079" spans="1:68" ht="12.75" customHeight="1">
      <c r="A1079" s="6"/>
      <c r="B1079" s="2"/>
      <c r="C1079" s="71"/>
      <c r="D1079" s="71"/>
      <c r="E1079" s="72"/>
      <c r="F1079" s="6"/>
      <c r="G1079" s="6"/>
      <c r="H1079" s="6"/>
      <c r="I1079" s="6"/>
      <c r="J1079" s="6"/>
      <c r="K1079" s="6"/>
      <c r="L1079" s="6"/>
      <c r="M1079" s="6"/>
      <c r="N1079" s="6"/>
      <c r="O1079" s="6"/>
      <c r="P1079" s="6"/>
      <c r="Q1079" s="6"/>
      <c r="R1079" s="6"/>
      <c r="S1079" s="6"/>
      <c r="T1079" s="6"/>
      <c r="U1079" s="6"/>
      <c r="V1079" s="6"/>
      <c r="W1079" s="6"/>
      <c r="X1079" s="6"/>
      <c r="Y1079" s="6"/>
      <c r="Z1079" s="6"/>
      <c r="AA1079" s="6"/>
      <c r="AB1079" s="6"/>
      <c r="AC1079" s="6"/>
      <c r="AD1079" s="6"/>
      <c r="AE1079" s="6"/>
      <c r="AF1079" s="6"/>
      <c r="AG1079" s="6"/>
      <c r="AH1079" s="6"/>
      <c r="AI1079" s="6"/>
      <c r="AJ1079" s="6"/>
      <c r="AK1079" s="6"/>
      <c r="AL1079" s="6"/>
      <c r="AM1079" s="6"/>
      <c r="AN1079" s="6"/>
      <c r="AO1079" s="6"/>
      <c r="AP1079" s="6"/>
      <c r="AQ1079" s="6"/>
      <c r="AR1079" s="6"/>
      <c r="AS1079" s="6"/>
      <c r="AT1079" s="6"/>
      <c r="AU1079" s="6"/>
      <c r="AV1079" s="6"/>
      <c r="AW1079" s="6"/>
      <c r="AX1079" s="6"/>
      <c r="AY1079" s="6"/>
      <c r="AZ1079" s="6"/>
      <c r="BA1079" s="6"/>
      <c r="BB1079" s="6"/>
      <c r="BC1079" s="6"/>
      <c r="BD1079" s="2"/>
      <c r="BE1079" s="6"/>
      <c r="BF1079" s="6"/>
      <c r="BG1079" s="6"/>
      <c r="BH1079" s="6"/>
      <c r="BI1079" s="6"/>
      <c r="BJ1079" s="6"/>
      <c r="BK1079" s="27"/>
      <c r="BL1079" s="6"/>
      <c r="BM1079" s="6"/>
      <c r="BN1079" s="6"/>
      <c r="BO1079" s="6"/>
      <c r="BP1079" s="6"/>
    </row>
  </sheetData>
  <mergeCells count="4">
    <mergeCell ref="C18:C19"/>
    <mergeCell ref="D18:D19"/>
    <mergeCell ref="BE18:BE19"/>
    <mergeCell ref="BF20:BI20"/>
  </mergeCells>
  <phoneticPr fontId="169" type="noConversion"/>
  <conditionalFormatting sqref="U24:AS25">
    <cfRule type="expression" dxfId="8" priority="4" stopIfTrue="1">
      <formula>U$4="A"</formula>
    </cfRule>
  </conditionalFormatting>
  <conditionalFormatting sqref="AI642:AS642">
    <cfRule type="expression" dxfId="7" priority="5" stopIfTrue="1">
      <formula>AI$13="1"</formula>
    </cfRule>
  </conditionalFormatting>
  <conditionalFormatting sqref="AI810:AS810">
    <cfRule type="expression" dxfId="6" priority="6" stopIfTrue="1">
      <formula>AI$4="F"</formula>
    </cfRule>
  </conditionalFormatting>
  <conditionalFormatting sqref="BF24:BI25">
    <cfRule type="expression" dxfId="5" priority="7" stopIfTrue="1">
      <formula>BF$4="A"</formula>
    </cfRule>
  </conditionalFormatting>
  <conditionalFormatting sqref="BP24:BP25">
    <cfRule type="expression" dxfId="4" priority="1" stopIfTrue="1">
      <formula>BP$4="A"</formula>
    </cfRule>
  </conditionalFormatting>
  <conditionalFormatting sqref="BP642">
    <cfRule type="expression" dxfId="3" priority="2" stopIfTrue="1">
      <formula>BP$13="1"</formula>
    </cfRule>
  </conditionalFormatting>
  <conditionalFormatting sqref="BP810">
    <cfRule type="expression" dxfId="2" priority="3" stopIfTrue="1">
      <formula>BP$4="F"</formula>
    </cfRule>
  </conditionalFormatting>
  <hyperlinks>
    <hyperlink ref="Y17" location="null!A28:A1000" display="Sales &amp;COGS" xr:uid="{00000000-0004-0000-0000-000000000000}"/>
    <hyperlink ref="AA17" location="null!A171:A1000" display="Foreign Exchange I&amp;E" xr:uid="{00000000-0004-0000-0000-000001000000}"/>
    <hyperlink ref="AC17" location="null!A465:A1000" display="Non-op. I&amp;E" xr:uid="{00000000-0004-0000-0000-000002000000}"/>
    <hyperlink ref="Y18" location="null!A50:A1000" display="SG&amp;A" xr:uid="{00000000-0004-0000-0000-000003000000}"/>
    <hyperlink ref="AA18" location="null!A233:A1000" display="Non-current assets" xr:uid="{00000000-0004-0000-0000-000004000000}"/>
    <hyperlink ref="AC18" location="null!A524:A1000" display="NI &amp;Compre. Income" xr:uid="{00000000-0004-0000-0000-000005000000}"/>
    <hyperlink ref="Y19" location="null!A87:A1000" display="Other op. I&amp;E" xr:uid="{00000000-0004-0000-0000-000006000000}"/>
    <hyperlink ref="AA19" location="null!A347:A1000" display="Current assets" xr:uid="{00000000-0004-0000-0000-000007000000}"/>
    <hyperlink ref="AC19" location="null!A578:A1000" display="Shareholders' Equity" xr:uid="{00000000-0004-0000-0000-000008000000}"/>
    <hyperlink ref="Y20" location="null!A134:A1000" display="Interest I&amp;E" xr:uid="{00000000-0004-0000-0000-000009000000}"/>
    <hyperlink ref="AA20" location="null!A386:A1000" display="Debt &amp; Liabilities" xr:uid="{00000000-0004-0000-0000-00000A000000}"/>
    <hyperlink ref="AC20" location="null!A616:A1000" display="Shares &amp;Prices" xr:uid="{00000000-0004-0000-0000-00000B000000}"/>
  </hyperlinks>
  <pageMargins left="0.69999998807907104" right="0.69999998807907104" top="0.75" bottom="0.75" header="0" footer="0"/>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000"/>
  <sheetViews>
    <sheetView workbookViewId="0">
      <pane xSplit="15" ySplit="18" topLeftCell="P19" activePane="bottomRight" state="frozen"/>
      <selection pane="topRight" activeCell="P1" sqref="P1"/>
      <selection pane="bottomLeft" activeCell="A19" sqref="A19"/>
      <selection pane="bottomRight" activeCell="P19" sqref="P19"/>
    </sheetView>
  </sheetViews>
  <sheetFormatPr defaultColWidth="14.453125" defaultRowHeight="15" customHeight="1"/>
  <cols>
    <col min="1" max="1" width="2.26953125" customWidth="1"/>
    <col min="2" max="2" width="6.54296875" hidden="1" customWidth="1"/>
    <col min="3" max="3" width="28.453125" customWidth="1"/>
    <col min="4" max="4" width="34.81640625" hidden="1" customWidth="1"/>
    <col min="5" max="8" width="7.81640625" hidden="1" customWidth="1"/>
    <col min="9" max="9" width="2.26953125" customWidth="1"/>
    <col min="10" max="25" width="7.81640625" customWidth="1"/>
    <col min="26" max="36" width="7.81640625" hidden="1" customWidth="1"/>
    <col min="37" max="37" width="7.81640625" customWidth="1"/>
  </cols>
  <sheetData>
    <row r="1" spans="1:37" ht="12.75" hidden="1" customHeight="1">
      <c r="A1" s="15"/>
      <c r="B1" s="270"/>
      <c r="C1" s="71"/>
      <c r="D1" s="6"/>
      <c r="E1" s="6"/>
      <c r="F1" s="6"/>
      <c r="G1" s="6"/>
      <c r="H1" s="6"/>
      <c r="I1" s="6"/>
      <c r="J1" s="6"/>
      <c r="K1" s="6"/>
      <c r="L1" s="6"/>
      <c r="M1" s="6"/>
      <c r="N1" s="6"/>
      <c r="O1" s="6"/>
      <c r="P1" s="6"/>
      <c r="Q1" s="6"/>
      <c r="R1" s="6"/>
      <c r="S1" s="6"/>
      <c r="T1" s="8"/>
      <c r="U1" s="6"/>
      <c r="V1" s="6"/>
      <c r="W1" s="6"/>
      <c r="X1" s="6"/>
      <c r="Y1" s="6"/>
      <c r="Z1" s="6"/>
      <c r="AA1" s="6"/>
      <c r="AB1" s="6"/>
      <c r="AC1" s="6"/>
      <c r="AD1" s="6"/>
      <c r="AE1" s="6"/>
      <c r="AF1" s="6"/>
      <c r="AG1" s="6"/>
      <c r="AH1" s="6"/>
      <c r="AI1" s="6"/>
      <c r="AJ1" s="6"/>
      <c r="AK1" s="6"/>
    </row>
    <row r="2" spans="1:37" ht="12.75" hidden="1" customHeight="1">
      <c r="A2" s="15"/>
      <c r="B2" s="15"/>
      <c r="C2" s="71"/>
      <c r="D2" s="6"/>
      <c r="E2" s="6"/>
      <c r="F2" s="6"/>
      <c r="G2" s="6"/>
      <c r="H2" s="6"/>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row>
    <row r="3" spans="1:37" ht="12.75" hidden="1" customHeight="1">
      <c r="A3" s="15"/>
      <c r="B3" s="15"/>
      <c r="C3" s="71"/>
      <c r="D3" s="6"/>
      <c r="E3" s="6"/>
      <c r="F3" s="6"/>
      <c r="G3" s="6"/>
      <c r="H3" s="6"/>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row>
    <row r="4" spans="1:37" ht="12.75" hidden="1" customHeight="1">
      <c r="A4" s="15"/>
      <c r="B4" s="15"/>
      <c r="C4" s="71"/>
      <c r="D4" s="6"/>
      <c r="E4" s="6"/>
      <c r="F4" s="6"/>
      <c r="G4" s="6"/>
      <c r="H4" s="6"/>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row>
    <row r="5" spans="1:37" ht="12.75" hidden="1" customHeight="1">
      <c r="A5" s="15"/>
      <c r="B5" s="15"/>
      <c r="C5" s="71"/>
      <c r="D5" s="6"/>
      <c r="E5" s="6"/>
      <c r="F5" s="6"/>
      <c r="G5" s="6"/>
      <c r="H5" s="6"/>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row>
    <row r="6" spans="1:37" ht="12.75" hidden="1" customHeight="1">
      <c r="A6" s="23"/>
      <c r="B6" s="24"/>
      <c r="C6" s="71"/>
      <c r="D6" s="6"/>
      <c r="E6" s="6"/>
      <c r="F6" s="6"/>
      <c r="G6" s="6"/>
      <c r="H6" s="6"/>
      <c r="I6" s="17"/>
      <c r="J6" s="271"/>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row>
    <row r="7" spans="1:37" ht="12.75" hidden="1" customHeight="1">
      <c r="A7" s="272"/>
      <c r="B7" s="15"/>
      <c r="C7" s="71"/>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row>
    <row r="8" spans="1:37" ht="12.75" hidden="1" customHeight="1">
      <c r="A8" s="32"/>
      <c r="B8" s="32"/>
      <c r="C8" s="118"/>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row>
    <row r="9" spans="1:37" ht="12.75" hidden="1" customHeight="1">
      <c r="A9" s="6"/>
      <c r="B9" s="270"/>
      <c r="C9" s="71"/>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row>
    <row r="10" spans="1:37" ht="12.75" hidden="1" customHeight="1">
      <c r="A10" s="28"/>
      <c r="B10" s="270"/>
      <c r="C10" s="25"/>
      <c r="D10" s="28"/>
      <c r="E10" s="28"/>
      <c r="F10" s="28"/>
      <c r="G10" s="28"/>
      <c r="H10" s="28"/>
      <c r="I10" s="28"/>
      <c r="J10" s="116"/>
      <c r="K10" s="116"/>
      <c r="L10" s="116"/>
      <c r="M10" s="116"/>
      <c r="N10" s="116"/>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row>
    <row r="11" spans="1:37" ht="12.75" hidden="1" customHeight="1">
      <c r="A11" s="28"/>
      <c r="B11" s="270"/>
      <c r="C11" s="25"/>
      <c r="D11" s="28"/>
      <c r="E11" s="28"/>
      <c r="F11" s="28"/>
      <c r="G11" s="28"/>
      <c r="H11" s="28"/>
      <c r="I11" s="28"/>
      <c r="J11" s="116"/>
      <c r="K11" s="116"/>
      <c r="L11" s="116"/>
      <c r="M11" s="116"/>
      <c r="N11" s="116"/>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row>
    <row r="12" spans="1:37" ht="12.75" hidden="1" customHeight="1">
      <c r="A12" s="6"/>
      <c r="B12" s="270"/>
      <c r="C12" s="155"/>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row>
    <row r="13" spans="1:37" ht="12" customHeight="1">
      <c r="A13" s="273" t="s">
        <v>146</v>
      </c>
      <c r="B13" s="274"/>
      <c r="C13" s="44"/>
      <c r="D13" s="44"/>
      <c r="E13" s="42"/>
      <c r="F13" s="42"/>
      <c r="G13" s="42"/>
      <c r="H13" s="42"/>
      <c r="I13" s="42"/>
      <c r="J13" s="42"/>
      <c r="K13" s="42"/>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14"/>
    </row>
    <row r="14" spans="1:37" ht="12" customHeight="1">
      <c r="A14" s="57"/>
      <c r="B14" s="274"/>
      <c r="C14" s="1426" t="s">
        <v>20</v>
      </c>
      <c r="D14" s="1428" t="s">
        <v>886</v>
      </c>
      <c r="E14" s="57"/>
      <c r="F14" s="57"/>
      <c r="G14" s="57"/>
      <c r="H14" s="57"/>
      <c r="I14" s="57"/>
      <c r="J14" s="57"/>
      <c r="K14" s="275"/>
      <c r="L14" s="57"/>
      <c r="M14" s="275"/>
      <c r="N14" s="57"/>
      <c r="O14" s="275"/>
      <c r="P14" s="57"/>
      <c r="Q14" s="57"/>
      <c r="R14" s="57"/>
      <c r="S14" s="57"/>
      <c r="T14" s="57"/>
      <c r="U14" s="57"/>
      <c r="V14" s="57"/>
      <c r="W14" s="57"/>
      <c r="X14" s="57"/>
      <c r="Y14" s="57"/>
      <c r="Z14" s="57"/>
      <c r="AA14" s="57"/>
      <c r="AB14" s="57"/>
      <c r="AC14" s="57"/>
      <c r="AD14" s="57"/>
      <c r="AE14" s="57"/>
      <c r="AF14" s="57"/>
      <c r="AG14" s="57"/>
      <c r="AH14" s="57"/>
      <c r="AI14" s="57"/>
      <c r="AJ14" s="57"/>
      <c r="AK14" s="6"/>
    </row>
    <row r="15" spans="1:37" ht="12" customHeight="1">
      <c r="A15" s="57"/>
      <c r="B15" s="274"/>
      <c r="C15" s="1427"/>
      <c r="D15" s="1427"/>
      <c r="E15" s="57"/>
      <c r="F15" s="57"/>
      <c r="G15" s="57"/>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6"/>
    </row>
    <row r="16" spans="1:37" ht="12" customHeight="1">
      <c r="A16" s="57"/>
      <c r="B16" s="274"/>
      <c r="C16" s="64"/>
      <c r="D16" s="57"/>
      <c r="E16" s="57"/>
      <c r="F16" s="57"/>
      <c r="G16" s="57"/>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6"/>
    </row>
    <row r="17" spans="1:37" ht="12" customHeight="1">
      <c r="A17" s="71"/>
      <c r="B17" s="270" t="s">
        <v>21</v>
      </c>
      <c r="C17" s="71"/>
      <c r="D17" s="71"/>
      <c r="E17" s="71"/>
      <c r="F17" s="71"/>
      <c r="G17" s="71"/>
      <c r="H17" s="71"/>
      <c r="I17" s="107"/>
      <c r="J17" s="107" t="s">
        <v>36</v>
      </c>
      <c r="K17" s="107" t="s">
        <v>37</v>
      </c>
      <c r="L17" s="107" t="s">
        <v>38</v>
      </c>
      <c r="M17" s="107" t="s">
        <v>39</v>
      </c>
      <c r="N17" s="107" t="s">
        <v>40</v>
      </c>
      <c r="O17" s="107" t="s">
        <v>41</v>
      </c>
      <c r="P17" s="107" t="s">
        <v>42</v>
      </c>
      <c r="Q17" s="107" t="s">
        <v>43</v>
      </c>
      <c r="R17" s="107" t="s">
        <v>44</v>
      </c>
      <c r="S17" s="107" t="s">
        <v>45</v>
      </c>
      <c r="T17" s="107" t="s">
        <v>46</v>
      </c>
      <c r="U17" s="107" t="s">
        <v>47</v>
      </c>
      <c r="V17" s="107" t="s">
        <v>48</v>
      </c>
      <c r="W17" s="107" t="s">
        <v>49</v>
      </c>
      <c r="X17" s="107" t="s">
        <v>50</v>
      </c>
      <c r="Y17" s="107" t="s">
        <v>51</v>
      </c>
      <c r="Z17" s="107"/>
      <c r="AA17" s="107"/>
      <c r="AB17" s="107"/>
      <c r="AC17" s="107"/>
      <c r="AD17" s="107"/>
      <c r="AE17" s="107"/>
      <c r="AF17" s="107"/>
      <c r="AG17" s="107"/>
      <c r="AH17" s="107"/>
      <c r="AI17" s="107"/>
      <c r="AJ17" s="107"/>
      <c r="AK17" s="107"/>
    </row>
    <row r="18" spans="1:37" ht="12" customHeight="1">
      <c r="A18" s="276"/>
      <c r="B18" s="277" t="s">
        <v>61</v>
      </c>
      <c r="C18" s="276"/>
      <c r="D18" s="276"/>
      <c r="E18" s="276"/>
      <c r="F18" s="276"/>
      <c r="G18" s="276"/>
      <c r="H18" s="276"/>
      <c r="I18" s="278"/>
      <c r="J18" s="278" t="s">
        <v>76</v>
      </c>
      <c r="K18" s="278" t="s">
        <v>77</v>
      </c>
      <c r="L18" s="278" t="s">
        <v>78</v>
      </c>
      <c r="M18" s="278" t="s">
        <v>79</v>
      </c>
      <c r="N18" s="278" t="s">
        <v>80</v>
      </c>
      <c r="O18" s="278" t="s">
        <v>81</v>
      </c>
      <c r="P18" s="278" t="s">
        <v>82</v>
      </c>
      <c r="Q18" s="278" t="s">
        <v>83</v>
      </c>
      <c r="R18" s="278" t="s">
        <v>84</v>
      </c>
      <c r="S18" s="278" t="s">
        <v>85</v>
      </c>
      <c r="T18" s="278" t="s">
        <v>86</v>
      </c>
      <c r="U18" s="278" t="s">
        <v>87</v>
      </c>
      <c r="V18" s="278" t="s">
        <v>88</v>
      </c>
      <c r="W18" s="278" t="s">
        <v>89</v>
      </c>
      <c r="X18" s="278" t="s">
        <v>90</v>
      </c>
      <c r="Y18" s="278" t="s">
        <v>91</v>
      </c>
      <c r="Z18" s="278"/>
      <c r="AA18" s="278"/>
      <c r="AB18" s="278"/>
      <c r="AC18" s="278"/>
      <c r="AD18" s="278"/>
      <c r="AE18" s="278"/>
      <c r="AF18" s="278"/>
      <c r="AG18" s="278"/>
      <c r="AH18" s="278"/>
      <c r="AI18" s="278"/>
      <c r="AJ18" s="278"/>
      <c r="AK18" s="107"/>
    </row>
    <row r="19" spans="1:37" ht="12.75" hidden="1" customHeight="1">
      <c r="A19" s="6"/>
      <c r="B19" s="270"/>
      <c r="C19" s="71"/>
      <c r="D19" s="6"/>
      <c r="E19" s="6"/>
      <c r="F19" s="6"/>
      <c r="G19" s="6"/>
      <c r="H19" s="6"/>
      <c r="I19" s="6"/>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row>
    <row r="20" spans="1:37" ht="12.75" hidden="1" customHeight="1">
      <c r="A20" s="6"/>
      <c r="B20" s="270"/>
      <c r="C20" s="71"/>
      <c r="D20" s="6"/>
      <c r="E20" s="6"/>
      <c r="F20" s="6"/>
      <c r="G20" s="6"/>
      <c r="H20" s="6"/>
      <c r="I20" s="6"/>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row>
    <row r="21" spans="1:37" ht="12.75" hidden="1" customHeight="1">
      <c r="A21" s="6"/>
      <c r="B21" s="270"/>
      <c r="C21" s="71"/>
      <c r="D21" s="6"/>
      <c r="E21" s="6"/>
      <c r="F21" s="6"/>
      <c r="G21" s="6"/>
      <c r="H21" s="6"/>
      <c r="I21" s="6"/>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row>
    <row r="22" spans="1:37" ht="12.75" hidden="1" customHeight="1">
      <c r="A22" s="6"/>
      <c r="B22" s="270"/>
      <c r="C22" s="71"/>
      <c r="D22" s="6"/>
      <c r="E22" s="6"/>
      <c r="F22" s="6"/>
      <c r="G22" s="6"/>
      <c r="H22" s="6"/>
      <c r="I22" s="6"/>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row>
    <row r="23" spans="1:37" ht="12.75" hidden="1" customHeight="1">
      <c r="A23" s="6"/>
      <c r="B23" s="270"/>
      <c r="C23" s="71"/>
      <c r="D23" s="6"/>
      <c r="E23" s="6"/>
      <c r="F23" s="6"/>
      <c r="G23" s="6"/>
      <c r="H23" s="6"/>
      <c r="I23" s="6"/>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row>
    <row r="24" spans="1:37" ht="12.75" hidden="1" customHeight="1">
      <c r="A24" s="6"/>
      <c r="B24" s="270"/>
      <c r="C24" s="71"/>
      <c r="D24" s="6"/>
      <c r="E24" s="6"/>
      <c r="F24" s="6"/>
      <c r="G24" s="6"/>
      <c r="H24" s="6"/>
      <c r="I24" s="6"/>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row>
    <row r="25" spans="1:37" ht="15.75" customHeight="1">
      <c r="A25" s="102" t="s">
        <v>887</v>
      </c>
      <c r="B25" s="279"/>
      <c r="C25" s="104"/>
      <c r="D25" s="104"/>
      <c r="E25" s="139"/>
      <c r="F25" s="139"/>
      <c r="G25" s="139"/>
      <c r="H25" s="139"/>
      <c r="I25" s="139"/>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252"/>
    </row>
    <row r="26" spans="1:37" ht="12" customHeight="1">
      <c r="A26" s="108"/>
      <c r="B26" s="280"/>
      <c r="C26" s="108"/>
      <c r="D26" s="108"/>
      <c r="E26" s="108"/>
      <c r="F26" s="108"/>
      <c r="G26" s="108"/>
      <c r="H26" s="108"/>
      <c r="I26" s="108"/>
      <c r="J26" s="118"/>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row>
    <row r="27" spans="1:37" ht="12" customHeight="1">
      <c r="A27" s="114"/>
      <c r="B27" s="280">
        <v>200000</v>
      </c>
      <c r="C27" s="114" t="s">
        <v>110</v>
      </c>
      <c r="D27" s="114" t="s">
        <v>111</v>
      </c>
      <c r="E27" s="114"/>
      <c r="F27" s="114"/>
      <c r="G27" s="114"/>
      <c r="H27" s="114"/>
      <c r="I27" s="281"/>
      <c r="J27" s="117">
        <v>17276.48</v>
      </c>
      <c r="K27" s="117">
        <v>19233.18</v>
      </c>
      <c r="L27" s="117">
        <v>18825.014999999999</v>
      </c>
      <c r="M27" s="117">
        <v>16887.09</v>
      </c>
      <c r="N27" s="117">
        <v>16730.894</v>
      </c>
      <c r="O27" s="117">
        <v>17278.791999999998</v>
      </c>
      <c r="P27" s="117">
        <v>16970.859</v>
      </c>
      <c r="Q27" s="117">
        <v>18065.534</v>
      </c>
      <c r="R27" s="117">
        <v>21239.081999999999</v>
      </c>
      <c r="S27" s="117">
        <v>29651.357</v>
      </c>
      <c r="T27" s="117">
        <v>32670.268</v>
      </c>
      <c r="U27" s="117">
        <v>35996.545156156732</v>
      </c>
      <c r="V27" s="117">
        <v>39661.482519189332</v>
      </c>
      <c r="W27" s="117">
        <v>43699.560299355966</v>
      </c>
      <c r="X27" s="117">
        <v>48148.769260783563</v>
      </c>
      <c r="Y27" s="117">
        <v>53050.968143547725</v>
      </c>
      <c r="Z27" s="117"/>
      <c r="AA27" s="117"/>
      <c r="AB27" s="117"/>
      <c r="AC27" s="117"/>
      <c r="AD27" s="117"/>
      <c r="AE27" s="117"/>
      <c r="AF27" s="117"/>
      <c r="AG27" s="117"/>
      <c r="AH27" s="117"/>
      <c r="AI27" s="117"/>
      <c r="AJ27" s="117"/>
      <c r="AK27" s="117"/>
    </row>
    <row r="28" spans="1:37" ht="12" customHeight="1">
      <c r="A28" s="108"/>
      <c r="B28" s="280"/>
      <c r="C28" s="114"/>
      <c r="D28" s="114"/>
      <c r="E28" s="114"/>
      <c r="F28" s="114"/>
      <c r="G28" s="114"/>
      <c r="H28" s="114"/>
      <c r="I28" s="281"/>
      <c r="J28" s="142"/>
      <c r="K28" s="142"/>
      <c r="L28" s="142"/>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c r="AJ28" s="142"/>
      <c r="AK28" s="142"/>
    </row>
    <row r="29" spans="1:37" ht="12" customHeight="1">
      <c r="A29" s="114"/>
      <c r="B29" s="280">
        <v>200001</v>
      </c>
      <c r="C29" s="114" t="s">
        <v>888</v>
      </c>
      <c r="D29" s="114" t="s">
        <v>889</v>
      </c>
      <c r="E29" s="114"/>
      <c r="F29" s="114"/>
      <c r="G29" s="114"/>
      <c r="H29" s="114"/>
      <c r="I29" s="281"/>
      <c r="J29" s="206"/>
      <c r="K29" s="206"/>
      <c r="L29" s="206"/>
      <c r="M29" s="206"/>
      <c r="N29" s="206"/>
      <c r="O29" s="206"/>
      <c r="P29" s="206"/>
      <c r="Q29" s="206"/>
      <c r="R29" s="206"/>
      <c r="S29" s="206"/>
      <c r="T29" s="206"/>
      <c r="U29" s="206"/>
      <c r="V29" s="206"/>
      <c r="W29" s="206"/>
      <c r="X29" s="206"/>
      <c r="Y29" s="206"/>
      <c r="Z29" s="206"/>
      <c r="AA29" s="206"/>
      <c r="AB29" s="206"/>
      <c r="AC29" s="206"/>
      <c r="AD29" s="206"/>
      <c r="AE29" s="206"/>
      <c r="AF29" s="206"/>
      <c r="AG29" s="206"/>
      <c r="AH29" s="206"/>
      <c r="AI29" s="206"/>
      <c r="AJ29" s="206"/>
      <c r="AK29" s="282"/>
    </row>
    <row r="30" spans="1:37" ht="12" customHeight="1">
      <c r="A30" s="108"/>
      <c r="B30" s="280"/>
      <c r="C30" s="114"/>
      <c r="D30" s="114"/>
      <c r="E30" s="114"/>
      <c r="F30" s="114"/>
      <c r="G30" s="114"/>
      <c r="H30" s="114"/>
      <c r="I30" s="281"/>
      <c r="J30" s="142"/>
      <c r="K30" s="142"/>
      <c r="L30" s="142"/>
      <c r="M30" s="142"/>
      <c r="N30" s="142"/>
      <c r="O30" s="142"/>
      <c r="P30" s="142"/>
      <c r="Q30" s="142"/>
      <c r="R30" s="142"/>
      <c r="S30" s="142"/>
      <c r="T30" s="142"/>
      <c r="U30" s="142"/>
      <c r="V30" s="142"/>
      <c r="W30" s="142"/>
      <c r="X30" s="142"/>
      <c r="Y30" s="142"/>
      <c r="Z30" s="142"/>
      <c r="AA30" s="142"/>
      <c r="AB30" s="142"/>
      <c r="AC30" s="142"/>
      <c r="AD30" s="142"/>
      <c r="AE30" s="142"/>
      <c r="AF30" s="142"/>
      <c r="AG30" s="142"/>
      <c r="AH30" s="142"/>
      <c r="AI30" s="142"/>
      <c r="AJ30" s="142"/>
      <c r="AK30" s="142"/>
    </row>
    <row r="31" spans="1:37" ht="12" customHeight="1">
      <c r="A31" s="108"/>
      <c r="B31" s="280">
        <v>200360</v>
      </c>
      <c r="C31" s="108" t="s">
        <v>117</v>
      </c>
      <c r="D31" s="108" t="s">
        <v>118</v>
      </c>
      <c r="E31" s="108"/>
      <c r="F31" s="108"/>
      <c r="G31" s="108"/>
      <c r="H31" s="108"/>
      <c r="I31" s="283"/>
      <c r="J31" s="142">
        <v>15864.905999999999</v>
      </c>
      <c r="K31" s="142">
        <v>17508.137999999999</v>
      </c>
      <c r="L31" s="142">
        <v>16895.274999999998</v>
      </c>
      <c r="M31" s="142">
        <v>15108.126</v>
      </c>
      <c r="N31" s="142">
        <v>15069.746999999999</v>
      </c>
      <c r="O31" s="142">
        <v>15552.886999999999</v>
      </c>
      <c r="P31" s="142">
        <v>15573.995999999999</v>
      </c>
      <c r="Q31" s="142">
        <v>16268.297999999999</v>
      </c>
      <c r="R31" s="142">
        <v>19726.333999999999</v>
      </c>
      <c r="S31" s="142">
        <v>27948.548999999999</v>
      </c>
      <c r="T31" s="142">
        <v>32887.201000000001</v>
      </c>
      <c r="U31" s="142">
        <v>36235.564882911363</v>
      </c>
      <c r="V31" s="142">
        <v>39924.837701562959</v>
      </c>
      <c r="W31" s="142">
        <v>43989.728617363646</v>
      </c>
      <c r="X31" s="142">
        <v>48468.480655928826</v>
      </c>
      <c r="Y31" s="142">
        <v>53403.230502469429</v>
      </c>
      <c r="Z31" s="142"/>
      <c r="AA31" s="142"/>
      <c r="AB31" s="142"/>
      <c r="AC31" s="142"/>
      <c r="AD31" s="142"/>
      <c r="AE31" s="142"/>
      <c r="AF31" s="142"/>
      <c r="AG31" s="142"/>
      <c r="AH31" s="142"/>
      <c r="AI31" s="142"/>
      <c r="AJ31" s="142"/>
      <c r="AK31" s="142"/>
    </row>
    <row r="32" spans="1:37" ht="12" customHeight="1">
      <c r="A32" s="108"/>
      <c r="B32" s="280"/>
      <c r="C32" s="108"/>
      <c r="D32" s="108"/>
      <c r="E32" s="108"/>
      <c r="F32" s="108"/>
      <c r="G32" s="108"/>
      <c r="H32" s="108"/>
      <c r="I32" s="283"/>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row>
    <row r="33" spans="1:37" ht="12" customHeight="1">
      <c r="A33" s="114"/>
      <c r="B33" s="280">
        <v>200810</v>
      </c>
      <c r="C33" s="114" t="s">
        <v>122</v>
      </c>
      <c r="D33" s="114" t="s">
        <v>123</v>
      </c>
      <c r="E33" s="114"/>
      <c r="F33" s="114"/>
      <c r="G33" s="114"/>
      <c r="H33" s="114"/>
      <c r="I33" s="281"/>
      <c r="J33" s="117">
        <v>1411.5740000000005</v>
      </c>
      <c r="K33" s="117">
        <v>1725.0420000000013</v>
      </c>
      <c r="L33" s="117">
        <v>1929.7400000000016</v>
      </c>
      <c r="M33" s="117">
        <v>1778.9639999999999</v>
      </c>
      <c r="N33" s="117">
        <v>1661.1470000000008</v>
      </c>
      <c r="O33" s="117">
        <v>1725.9049999999988</v>
      </c>
      <c r="P33" s="117">
        <v>1396.8630000000012</v>
      </c>
      <c r="Q33" s="117">
        <v>1797.2360000000008</v>
      </c>
      <c r="R33" s="117">
        <v>1512.7479999999996</v>
      </c>
      <c r="S33" s="117">
        <v>1702.8080000000009</v>
      </c>
      <c r="T33" s="117">
        <v>-216.9330000000009</v>
      </c>
      <c r="U33" s="117">
        <v>-239.01972675463185</v>
      </c>
      <c r="V33" s="117">
        <v>-263.35518237362703</v>
      </c>
      <c r="W33" s="117">
        <v>-290.16831800767977</v>
      </c>
      <c r="X33" s="117">
        <v>-319.71139514526294</v>
      </c>
      <c r="Y33" s="117">
        <v>-352.26235892170371</v>
      </c>
      <c r="Z33" s="117"/>
      <c r="AA33" s="117"/>
      <c r="AB33" s="117"/>
      <c r="AC33" s="117"/>
      <c r="AD33" s="117"/>
      <c r="AE33" s="117"/>
      <c r="AF33" s="117"/>
      <c r="AG33" s="117"/>
      <c r="AH33" s="117"/>
      <c r="AI33" s="117"/>
      <c r="AJ33" s="117"/>
      <c r="AK33" s="117"/>
    </row>
    <row r="34" spans="1:37" ht="12" customHeight="1">
      <c r="A34" s="108"/>
      <c r="B34" s="280"/>
      <c r="C34" s="123"/>
      <c r="D34" s="123"/>
      <c r="E34" s="108"/>
      <c r="F34" s="108"/>
      <c r="G34" s="108"/>
      <c r="H34" s="108"/>
      <c r="I34" s="283"/>
      <c r="J34" s="142"/>
      <c r="K34" s="142"/>
      <c r="L34" s="142"/>
      <c r="M34" s="142"/>
      <c r="N34" s="142"/>
      <c r="O34" s="142"/>
      <c r="P34" s="142"/>
      <c r="Q34" s="142"/>
      <c r="R34" s="142"/>
      <c r="S34" s="142"/>
      <c r="T34" s="142"/>
      <c r="U34" s="142"/>
      <c r="V34" s="142"/>
      <c r="W34" s="142"/>
      <c r="X34" s="142"/>
      <c r="Y34" s="142"/>
      <c r="Z34" s="142"/>
      <c r="AA34" s="142"/>
      <c r="AB34" s="142"/>
      <c r="AC34" s="142"/>
      <c r="AD34" s="142"/>
      <c r="AE34" s="142"/>
      <c r="AF34" s="142"/>
      <c r="AG34" s="142"/>
      <c r="AH34" s="142"/>
      <c r="AI34" s="142"/>
      <c r="AJ34" s="142"/>
      <c r="AK34" s="142"/>
    </row>
    <row r="35" spans="1:37" ht="12" customHeight="1">
      <c r="A35" s="114"/>
      <c r="B35" s="280">
        <v>200820</v>
      </c>
      <c r="C35" s="114" t="s">
        <v>890</v>
      </c>
      <c r="D35" s="114" t="s">
        <v>6</v>
      </c>
      <c r="E35" s="114"/>
      <c r="F35" s="114"/>
      <c r="G35" s="114"/>
      <c r="H35" s="114"/>
      <c r="I35" s="281"/>
      <c r="J35" s="117">
        <v>582.37900000000002</v>
      </c>
      <c r="K35" s="117">
        <v>635.71399999999994</v>
      </c>
      <c r="L35" s="117">
        <v>770.78099999999995</v>
      </c>
      <c r="M35" s="117">
        <v>792.85899999999992</v>
      </c>
      <c r="N35" s="117">
        <v>821.15800000000002</v>
      </c>
      <c r="O35" s="117">
        <v>866.23799999999994</v>
      </c>
      <c r="P35" s="117">
        <v>847.89099999999996</v>
      </c>
      <c r="Q35" s="117">
        <v>1043.732</v>
      </c>
      <c r="R35" s="117">
        <v>937.846</v>
      </c>
      <c r="S35" s="117">
        <v>917.37799999999993</v>
      </c>
      <c r="T35" s="117">
        <v>1046.4869999999999</v>
      </c>
      <c r="U35" s="117">
        <v>1152.4978377244458</v>
      </c>
      <c r="V35" s="117">
        <v>1243.3806760084055</v>
      </c>
      <c r="W35" s="117">
        <v>1351.7707013496836</v>
      </c>
      <c r="X35" s="117">
        <v>1476.7941997128823</v>
      </c>
      <c r="Y35" s="117">
        <v>1618.3512915910085</v>
      </c>
      <c r="Z35" s="117"/>
      <c r="AA35" s="117"/>
      <c r="AB35" s="117"/>
      <c r="AC35" s="117"/>
      <c r="AD35" s="117"/>
      <c r="AE35" s="117"/>
      <c r="AF35" s="117"/>
      <c r="AG35" s="117"/>
      <c r="AH35" s="117"/>
      <c r="AI35" s="117"/>
      <c r="AJ35" s="117"/>
      <c r="AK35" s="117"/>
    </row>
    <row r="36" spans="1:37" ht="12" customHeight="1">
      <c r="A36" s="108"/>
      <c r="B36" s="284">
        <v>200821</v>
      </c>
      <c r="C36" s="123" t="s">
        <v>127</v>
      </c>
      <c r="D36" s="123" t="s">
        <v>128</v>
      </c>
      <c r="E36" s="108"/>
      <c r="F36" s="108"/>
      <c r="G36" s="108"/>
      <c r="H36" s="108"/>
      <c r="I36" s="283"/>
      <c r="J36" s="142">
        <v>310.64400000000001</v>
      </c>
      <c r="K36" s="142">
        <v>330.17899999999997</v>
      </c>
      <c r="L36" s="142">
        <v>419.21600000000001</v>
      </c>
      <c r="M36" s="142">
        <v>431.84599999999995</v>
      </c>
      <c r="N36" s="142">
        <v>475.48400000000004</v>
      </c>
      <c r="O36" s="142">
        <v>466.61399999999998</v>
      </c>
      <c r="P36" s="142">
        <v>498.26</v>
      </c>
      <c r="Q36" s="142">
        <v>513.96900000000005</v>
      </c>
      <c r="R36" s="142">
        <v>538.37699999999995</v>
      </c>
      <c r="S36" s="142">
        <v>583.15299999999991</v>
      </c>
      <c r="T36" s="142">
        <v>633.54</v>
      </c>
      <c r="U36" s="142">
        <v>698.04297957493145</v>
      </c>
      <c r="V36" s="142">
        <v>769.11323883866544</v>
      </c>
      <c r="W36" s="142">
        <v>847.41941608969898</v>
      </c>
      <c r="X36" s="142">
        <v>933.69822608975289</v>
      </c>
      <c r="Y36" s="142">
        <v>1028.7613911726473</v>
      </c>
      <c r="Z36" s="142"/>
      <c r="AA36" s="142"/>
      <c r="AB36" s="142"/>
      <c r="AC36" s="142"/>
      <c r="AD36" s="142"/>
      <c r="AE36" s="142"/>
      <c r="AF36" s="142"/>
      <c r="AG36" s="142"/>
      <c r="AH36" s="142"/>
      <c r="AI36" s="142"/>
      <c r="AJ36" s="142"/>
      <c r="AK36" s="142"/>
    </row>
    <row r="37" spans="1:37" ht="12" customHeight="1">
      <c r="A37" s="108"/>
      <c r="B37" s="284">
        <v>200822</v>
      </c>
      <c r="C37" s="123" t="s">
        <v>131</v>
      </c>
      <c r="D37" s="123" t="s">
        <v>132</v>
      </c>
      <c r="E37" s="108"/>
      <c r="F37" s="108"/>
      <c r="G37" s="108"/>
      <c r="H37" s="108"/>
      <c r="I37" s="283"/>
      <c r="J37" s="142">
        <v>65.62</v>
      </c>
      <c r="K37" s="142">
        <v>57.973999999999997</v>
      </c>
      <c r="L37" s="142">
        <v>64.358999999999995</v>
      </c>
      <c r="M37" s="142">
        <v>76.622</v>
      </c>
      <c r="N37" s="142">
        <v>91.085999999999999</v>
      </c>
      <c r="O37" s="142">
        <v>85.774000000000001</v>
      </c>
      <c r="P37" s="142">
        <v>77.47</v>
      </c>
      <c r="Q37" s="142">
        <v>71.580999999999989</v>
      </c>
      <c r="R37" s="142">
        <v>91.260999999999996</v>
      </c>
      <c r="S37" s="142">
        <v>86.619</v>
      </c>
      <c r="T37" s="142">
        <v>97.144000000000005</v>
      </c>
      <c r="U37" s="142">
        <v>107.03457904445992</v>
      </c>
      <c r="V37" s="142">
        <v>117.93215341374392</v>
      </c>
      <c r="W37" s="142">
        <v>129.93924891343516</v>
      </c>
      <c r="X37" s="142">
        <v>143.16882986908948</v>
      </c>
      <c r="Y37" s="142">
        <v>157.74536190939114</v>
      </c>
      <c r="Z37" s="142"/>
      <c r="AA37" s="142"/>
      <c r="AB37" s="142"/>
      <c r="AC37" s="142"/>
      <c r="AD37" s="142"/>
      <c r="AE37" s="142"/>
      <c r="AF37" s="142"/>
      <c r="AG37" s="142"/>
      <c r="AH37" s="142"/>
      <c r="AI37" s="142"/>
      <c r="AJ37" s="142"/>
      <c r="AK37" s="142"/>
    </row>
    <row r="38" spans="1:37" ht="12" customHeight="1">
      <c r="A38" s="108"/>
      <c r="B38" s="284">
        <v>200823</v>
      </c>
      <c r="C38" s="123" t="s">
        <v>135</v>
      </c>
      <c r="D38" s="123" t="s">
        <v>136</v>
      </c>
      <c r="E38" s="108"/>
      <c r="F38" s="108"/>
      <c r="G38" s="108"/>
      <c r="H38" s="108"/>
      <c r="I38" s="283"/>
      <c r="J38" s="142">
        <v>84.188999999999993</v>
      </c>
      <c r="K38" s="142">
        <v>89.96</v>
      </c>
      <c r="L38" s="142">
        <v>121.96999999999998</v>
      </c>
      <c r="M38" s="142">
        <v>119.89899999999999</v>
      </c>
      <c r="N38" s="142">
        <v>132.94499999999999</v>
      </c>
      <c r="O38" s="142">
        <v>128.44900000000001</v>
      </c>
      <c r="P38" s="142">
        <v>61.644999999999996</v>
      </c>
      <c r="Q38" s="142">
        <v>227.18199999999996</v>
      </c>
      <c r="R38" s="142">
        <v>90.929999999999993</v>
      </c>
      <c r="S38" s="142">
        <v>66.057000000000002</v>
      </c>
      <c r="T38" s="142">
        <v>100.249</v>
      </c>
      <c r="U38" s="142">
        <v>110.45571023046264</v>
      </c>
      <c r="V38" s="142">
        <v>121.70160223559266</v>
      </c>
      <c r="W38" s="142">
        <v>134.09247883886769</v>
      </c>
      <c r="X38" s="142">
        <v>147.7449150286827</v>
      </c>
      <c r="Y38" s="142">
        <v>162.78735471109437</v>
      </c>
      <c r="Z38" s="142"/>
      <c r="AA38" s="142"/>
      <c r="AB38" s="142"/>
      <c r="AC38" s="142"/>
      <c r="AD38" s="142"/>
      <c r="AE38" s="142"/>
      <c r="AF38" s="142"/>
      <c r="AG38" s="142"/>
      <c r="AH38" s="142"/>
      <c r="AI38" s="142"/>
      <c r="AJ38" s="142"/>
      <c r="AK38" s="142"/>
    </row>
    <row r="39" spans="1:37" ht="12" customHeight="1">
      <c r="A39" s="108"/>
      <c r="B39" s="284">
        <v>201130</v>
      </c>
      <c r="C39" s="123" t="s">
        <v>139</v>
      </c>
      <c r="D39" s="123" t="s">
        <v>140</v>
      </c>
      <c r="E39" s="108"/>
      <c r="F39" s="108"/>
      <c r="G39" s="108"/>
      <c r="H39" s="108"/>
      <c r="I39" s="283"/>
      <c r="J39" s="142">
        <v>60.382999999999996</v>
      </c>
      <c r="K39" s="142">
        <v>63.471999999999994</v>
      </c>
      <c r="L39" s="142">
        <v>87.61999999999999</v>
      </c>
      <c r="M39" s="142">
        <v>85.933999999999997</v>
      </c>
      <c r="N39" s="142">
        <v>109.949</v>
      </c>
      <c r="O39" s="142">
        <v>151.43199999999999</v>
      </c>
      <c r="P39" s="142">
        <v>177.52699999999999</v>
      </c>
      <c r="Q39" s="142">
        <v>190.02499999999998</v>
      </c>
      <c r="R39" s="142">
        <v>178.61199999999999</v>
      </c>
      <c r="S39" s="142">
        <v>138.78700000000001</v>
      </c>
      <c r="T39" s="142">
        <v>154.923</v>
      </c>
      <c r="U39" s="142">
        <v>170.69626625735881</v>
      </c>
      <c r="V39" s="142">
        <v>188.07546532279349</v>
      </c>
      <c r="W39" s="142">
        <v>207.22410297513093</v>
      </c>
      <c r="X39" s="142">
        <v>228.32233210294976</v>
      </c>
      <c r="Y39" s="142">
        <v>251.56864760652851</v>
      </c>
      <c r="Z39" s="142"/>
      <c r="AA39" s="142"/>
      <c r="AB39" s="142"/>
      <c r="AC39" s="142"/>
      <c r="AD39" s="142"/>
      <c r="AE39" s="142"/>
      <c r="AF39" s="142"/>
      <c r="AG39" s="142"/>
      <c r="AH39" s="142"/>
      <c r="AI39" s="142"/>
      <c r="AJ39" s="142"/>
      <c r="AK39" s="142"/>
    </row>
    <row r="40" spans="1:37" ht="12" customHeight="1">
      <c r="A40" s="108"/>
      <c r="B40" s="284">
        <v>201160</v>
      </c>
      <c r="C40" s="123" t="s">
        <v>143</v>
      </c>
      <c r="D40" s="123" t="s">
        <v>144</v>
      </c>
      <c r="E40" s="108"/>
      <c r="F40" s="108"/>
      <c r="G40" s="108"/>
      <c r="H40" s="108"/>
      <c r="I40" s="283"/>
      <c r="J40" s="142">
        <v>13.801</v>
      </c>
      <c r="K40" s="142">
        <v>14.455</v>
      </c>
      <c r="L40" s="142">
        <v>14.812999999999999</v>
      </c>
      <c r="M40" s="142">
        <v>10.591999999999999</v>
      </c>
      <c r="N40" s="142">
        <v>0</v>
      </c>
      <c r="O40" s="142">
        <v>0</v>
      </c>
      <c r="P40" s="142">
        <v>0</v>
      </c>
      <c r="Q40" s="142">
        <v>0</v>
      </c>
      <c r="R40" s="142">
        <v>0</v>
      </c>
      <c r="S40" s="142">
        <v>0</v>
      </c>
      <c r="T40" s="142">
        <v>0</v>
      </c>
      <c r="U40" s="142">
        <v>0</v>
      </c>
      <c r="V40" s="142">
        <v>0</v>
      </c>
      <c r="W40" s="142">
        <v>0</v>
      </c>
      <c r="X40" s="142">
        <v>0</v>
      </c>
      <c r="Y40" s="142">
        <v>0</v>
      </c>
      <c r="Z40" s="142"/>
      <c r="AA40" s="142"/>
      <c r="AB40" s="142"/>
      <c r="AC40" s="142"/>
      <c r="AD40" s="142"/>
      <c r="AE40" s="142"/>
      <c r="AF40" s="142"/>
      <c r="AG40" s="142"/>
      <c r="AH40" s="142"/>
      <c r="AI40" s="142"/>
      <c r="AJ40" s="142"/>
      <c r="AK40" s="142"/>
    </row>
    <row r="41" spans="1:37" ht="12" customHeight="1">
      <c r="A41" s="108"/>
      <c r="B41" s="280">
        <v>201080</v>
      </c>
      <c r="C41" s="123" t="s">
        <v>148</v>
      </c>
      <c r="D41" s="123" t="s">
        <v>149</v>
      </c>
      <c r="E41" s="108"/>
      <c r="F41" s="108"/>
      <c r="G41" s="108"/>
      <c r="H41" s="108"/>
      <c r="I41" s="283"/>
      <c r="J41" s="142">
        <v>9.0909999999999993</v>
      </c>
      <c r="K41" s="142">
        <v>10.093999999999999</v>
      </c>
      <c r="L41" s="142">
        <v>11.269</v>
      </c>
      <c r="M41" s="142">
        <v>11.852</v>
      </c>
      <c r="N41" s="142">
        <v>11.693999999999999</v>
      </c>
      <c r="O41" s="142">
        <v>17.806999999999999</v>
      </c>
      <c r="P41" s="142">
        <v>27.58</v>
      </c>
      <c r="Q41" s="142">
        <v>34.378</v>
      </c>
      <c r="R41" s="142">
        <v>34.859000000000002</v>
      </c>
      <c r="S41" s="142">
        <v>37.748999999999995</v>
      </c>
      <c r="T41" s="142">
        <v>53.998999999999995</v>
      </c>
      <c r="U41" s="142">
        <v>58.062225441212085</v>
      </c>
      <c r="V41" s="142">
        <v>39.129134440661666</v>
      </c>
      <c r="W41" s="142">
        <v>26.369798099206509</v>
      </c>
      <c r="X41" s="142">
        <v>17.771061428599214</v>
      </c>
      <c r="Y41" s="142">
        <v>11.976224585069904</v>
      </c>
      <c r="Z41" s="142"/>
      <c r="AA41" s="142"/>
      <c r="AB41" s="142"/>
      <c r="AC41" s="142"/>
      <c r="AD41" s="142"/>
      <c r="AE41" s="142"/>
      <c r="AF41" s="142"/>
      <c r="AG41" s="142"/>
      <c r="AH41" s="142"/>
      <c r="AI41" s="142"/>
      <c r="AJ41" s="142"/>
      <c r="AK41" s="142"/>
    </row>
    <row r="42" spans="1:37" ht="12" customHeight="1">
      <c r="A42" s="108"/>
      <c r="B42" s="280" t="s">
        <v>150</v>
      </c>
      <c r="C42" s="123" t="s">
        <v>151</v>
      </c>
      <c r="D42" s="123" t="s">
        <v>152</v>
      </c>
      <c r="E42" s="108"/>
      <c r="F42" s="108"/>
      <c r="G42" s="108"/>
      <c r="H42" s="108"/>
      <c r="I42" s="283"/>
      <c r="J42" s="142">
        <v>38.650999999999996</v>
      </c>
      <c r="K42" s="142">
        <v>69.58</v>
      </c>
      <c r="L42" s="142">
        <v>51.533999999999999</v>
      </c>
      <c r="M42" s="142">
        <v>56.113999999999997</v>
      </c>
      <c r="N42" s="142">
        <v>0</v>
      </c>
      <c r="O42" s="142">
        <v>16.161999999999999</v>
      </c>
      <c r="P42" s="142">
        <v>5.4089999999999998</v>
      </c>
      <c r="Q42" s="142">
        <v>6.5969999999999995</v>
      </c>
      <c r="R42" s="142">
        <v>3.8069999999999999</v>
      </c>
      <c r="S42" s="142">
        <v>5.0129999999999999</v>
      </c>
      <c r="T42" s="142">
        <v>6.6319999999999997</v>
      </c>
      <c r="U42" s="142">
        <v>8.206077176020905</v>
      </c>
      <c r="V42" s="142">
        <v>7.4290817569485235</v>
      </c>
      <c r="W42" s="142">
        <v>6.7256564333443647</v>
      </c>
      <c r="X42" s="142">
        <v>6.0888351938081753</v>
      </c>
      <c r="Y42" s="142">
        <v>5.5123116062771969</v>
      </c>
      <c r="Z42" s="142"/>
      <c r="AA42" s="142"/>
      <c r="AB42" s="142"/>
      <c r="AC42" s="142"/>
      <c r="AD42" s="142"/>
      <c r="AE42" s="142"/>
      <c r="AF42" s="142"/>
      <c r="AG42" s="142"/>
      <c r="AH42" s="142"/>
      <c r="AI42" s="142"/>
      <c r="AJ42" s="142"/>
      <c r="AK42" s="142"/>
    </row>
    <row r="43" spans="1:37" ht="12" customHeight="1">
      <c r="A43" s="108"/>
      <c r="B43" s="280"/>
      <c r="C43" s="108"/>
      <c r="D43" s="108"/>
      <c r="E43" s="108"/>
      <c r="F43" s="108"/>
      <c r="G43" s="108"/>
      <c r="H43" s="108"/>
      <c r="I43" s="283"/>
      <c r="J43" s="142"/>
      <c r="K43" s="142"/>
      <c r="L43" s="142"/>
      <c r="M43" s="142"/>
      <c r="N43" s="142"/>
      <c r="O43" s="142"/>
      <c r="P43" s="142"/>
      <c r="Q43" s="142"/>
      <c r="R43" s="142"/>
      <c r="S43" s="142"/>
      <c r="T43" s="142"/>
      <c r="U43" s="142"/>
      <c r="V43" s="142"/>
      <c r="W43" s="142"/>
      <c r="X43" s="142"/>
      <c r="Y43" s="142"/>
      <c r="Z43" s="142"/>
      <c r="AA43" s="142"/>
      <c r="AB43" s="142"/>
      <c r="AC43" s="142"/>
      <c r="AD43" s="142"/>
      <c r="AE43" s="142"/>
      <c r="AF43" s="142"/>
      <c r="AG43" s="142"/>
      <c r="AH43" s="142"/>
      <c r="AI43" s="142"/>
      <c r="AJ43" s="142"/>
      <c r="AK43" s="142"/>
    </row>
    <row r="44" spans="1:37" ht="12" hidden="1" customHeight="1">
      <c r="A44" s="108"/>
      <c r="B44" s="280">
        <v>203590</v>
      </c>
      <c r="C44" s="108" t="s">
        <v>155</v>
      </c>
      <c r="D44" s="108" t="s">
        <v>156</v>
      </c>
      <c r="E44" s="108"/>
      <c r="F44" s="108"/>
      <c r="G44" s="108"/>
      <c r="H44" s="108"/>
      <c r="I44" s="283"/>
      <c r="J44" s="142">
        <v>0</v>
      </c>
      <c r="K44" s="142">
        <v>0</v>
      </c>
      <c r="L44" s="142">
        <v>0</v>
      </c>
      <c r="M44" s="142">
        <v>0</v>
      </c>
      <c r="N44" s="142">
        <v>0</v>
      </c>
      <c r="O44" s="142">
        <v>0</v>
      </c>
      <c r="P44" s="142">
        <v>0</v>
      </c>
      <c r="Q44" s="142">
        <v>0</v>
      </c>
      <c r="R44" s="142">
        <v>0</v>
      </c>
      <c r="S44" s="142">
        <v>0</v>
      </c>
      <c r="T44" s="142">
        <v>0</v>
      </c>
      <c r="U44" s="142">
        <v>0</v>
      </c>
      <c r="V44" s="142">
        <v>0</v>
      </c>
      <c r="W44" s="142">
        <v>0</v>
      </c>
      <c r="X44" s="142">
        <v>0</v>
      </c>
      <c r="Y44" s="142">
        <v>0</v>
      </c>
      <c r="Z44" s="142"/>
      <c r="AA44" s="142"/>
      <c r="AB44" s="142"/>
      <c r="AC44" s="142"/>
      <c r="AD44" s="142"/>
      <c r="AE44" s="142"/>
      <c r="AF44" s="142"/>
      <c r="AG44" s="142"/>
      <c r="AH44" s="142"/>
      <c r="AI44" s="142"/>
      <c r="AJ44" s="142"/>
      <c r="AK44" s="142"/>
    </row>
    <row r="45" spans="1:37" ht="12" hidden="1" customHeight="1">
      <c r="A45" s="108"/>
      <c r="B45" s="280">
        <v>203600</v>
      </c>
      <c r="C45" s="123" t="s">
        <v>158</v>
      </c>
      <c r="D45" s="123" t="s">
        <v>159</v>
      </c>
      <c r="E45" s="108"/>
      <c r="F45" s="108"/>
      <c r="G45" s="108"/>
      <c r="H45" s="108"/>
      <c r="I45" s="283"/>
      <c r="J45" s="142">
        <v>0</v>
      </c>
      <c r="K45" s="142">
        <v>0</v>
      </c>
      <c r="L45" s="142">
        <v>0</v>
      </c>
      <c r="M45" s="142">
        <v>0</v>
      </c>
      <c r="N45" s="142">
        <v>0</v>
      </c>
      <c r="O45" s="142">
        <v>0</v>
      </c>
      <c r="P45" s="142">
        <v>0</v>
      </c>
      <c r="Q45" s="142">
        <v>0</v>
      </c>
      <c r="R45" s="142">
        <v>0</v>
      </c>
      <c r="S45" s="142">
        <v>0</v>
      </c>
      <c r="T45" s="142">
        <v>0</v>
      </c>
      <c r="U45" s="142">
        <v>0</v>
      </c>
      <c r="V45" s="142">
        <v>0</v>
      </c>
      <c r="W45" s="142">
        <v>0</v>
      </c>
      <c r="X45" s="142">
        <v>0</v>
      </c>
      <c r="Y45" s="142">
        <v>0</v>
      </c>
      <c r="Z45" s="142"/>
      <c r="AA45" s="142"/>
      <c r="AB45" s="142"/>
      <c r="AC45" s="142"/>
      <c r="AD45" s="142"/>
      <c r="AE45" s="142"/>
      <c r="AF45" s="142"/>
      <c r="AG45" s="142"/>
      <c r="AH45" s="142"/>
      <c r="AI45" s="142"/>
      <c r="AJ45" s="142"/>
      <c r="AK45" s="142"/>
    </row>
    <row r="46" spans="1:37" ht="12" hidden="1" customHeight="1">
      <c r="A46" s="108"/>
      <c r="B46" s="280">
        <v>203610</v>
      </c>
      <c r="C46" s="123" t="s">
        <v>162</v>
      </c>
      <c r="D46" s="123" t="s">
        <v>163</v>
      </c>
      <c r="E46" s="108"/>
      <c r="F46" s="108"/>
      <c r="G46" s="108"/>
      <c r="H46" s="108"/>
      <c r="I46" s="283"/>
      <c r="J46" s="142">
        <v>0</v>
      </c>
      <c r="K46" s="142">
        <v>0</v>
      </c>
      <c r="L46" s="142">
        <v>0</v>
      </c>
      <c r="M46" s="142">
        <v>0</v>
      </c>
      <c r="N46" s="142">
        <v>0</v>
      </c>
      <c r="O46" s="142">
        <v>0</v>
      </c>
      <c r="P46" s="142">
        <v>0</v>
      </c>
      <c r="Q46" s="142">
        <v>0</v>
      </c>
      <c r="R46" s="142">
        <v>0</v>
      </c>
      <c r="S46" s="142">
        <v>0</v>
      </c>
      <c r="T46" s="142">
        <v>0</v>
      </c>
      <c r="U46" s="142">
        <v>0</v>
      </c>
      <c r="V46" s="142">
        <v>0</v>
      </c>
      <c r="W46" s="142">
        <v>0</v>
      </c>
      <c r="X46" s="142">
        <v>0</v>
      </c>
      <c r="Y46" s="142">
        <v>0</v>
      </c>
      <c r="Z46" s="142"/>
      <c r="AA46" s="142"/>
      <c r="AB46" s="142"/>
      <c r="AC46" s="142"/>
      <c r="AD46" s="142"/>
      <c r="AE46" s="142"/>
      <c r="AF46" s="142"/>
      <c r="AG46" s="142"/>
      <c r="AH46" s="142"/>
      <c r="AI46" s="142"/>
      <c r="AJ46" s="142"/>
      <c r="AK46" s="142"/>
    </row>
    <row r="47" spans="1:37" ht="12" hidden="1" customHeight="1">
      <c r="A47" s="108"/>
      <c r="B47" s="280">
        <v>203620</v>
      </c>
      <c r="C47" s="123" t="s">
        <v>160</v>
      </c>
      <c r="D47" s="123" t="s">
        <v>161</v>
      </c>
      <c r="E47" s="108"/>
      <c r="F47" s="108"/>
      <c r="G47" s="108"/>
      <c r="H47" s="108"/>
      <c r="I47" s="283"/>
      <c r="J47" s="142">
        <v>0</v>
      </c>
      <c r="K47" s="142">
        <v>0</v>
      </c>
      <c r="L47" s="142">
        <v>0</v>
      </c>
      <c r="M47" s="142">
        <v>0</v>
      </c>
      <c r="N47" s="142">
        <v>0</v>
      </c>
      <c r="O47" s="142">
        <v>0</v>
      </c>
      <c r="P47" s="142">
        <v>0</v>
      </c>
      <c r="Q47" s="142">
        <v>0</v>
      </c>
      <c r="R47" s="142">
        <v>0</v>
      </c>
      <c r="S47" s="142">
        <v>0</v>
      </c>
      <c r="T47" s="142">
        <v>0</v>
      </c>
      <c r="U47" s="142">
        <v>0</v>
      </c>
      <c r="V47" s="142">
        <v>0</v>
      </c>
      <c r="W47" s="142">
        <v>0</v>
      </c>
      <c r="X47" s="142">
        <v>0</v>
      </c>
      <c r="Y47" s="142">
        <v>0</v>
      </c>
      <c r="Z47" s="142"/>
      <c r="AA47" s="142"/>
      <c r="AB47" s="142"/>
      <c r="AC47" s="142"/>
      <c r="AD47" s="142"/>
      <c r="AE47" s="142"/>
      <c r="AF47" s="142"/>
      <c r="AG47" s="142"/>
      <c r="AH47" s="142"/>
      <c r="AI47" s="142"/>
      <c r="AJ47" s="142"/>
      <c r="AK47" s="142"/>
    </row>
    <row r="48" spans="1:37" ht="12" hidden="1" customHeight="1">
      <c r="A48" s="108"/>
      <c r="B48" s="280">
        <v>203800</v>
      </c>
      <c r="C48" s="123" t="s">
        <v>164</v>
      </c>
      <c r="D48" s="123" t="s">
        <v>165</v>
      </c>
      <c r="E48" s="108"/>
      <c r="F48" s="108"/>
      <c r="G48" s="108"/>
      <c r="H48" s="108"/>
      <c r="I48" s="283"/>
      <c r="J48" s="142">
        <v>0</v>
      </c>
      <c r="K48" s="142">
        <v>0</v>
      </c>
      <c r="L48" s="142">
        <v>0</v>
      </c>
      <c r="M48" s="142">
        <v>0</v>
      </c>
      <c r="N48" s="142">
        <v>0</v>
      </c>
      <c r="O48" s="142">
        <v>0</v>
      </c>
      <c r="P48" s="142">
        <v>0</v>
      </c>
      <c r="Q48" s="142">
        <v>0</v>
      </c>
      <c r="R48" s="142">
        <v>0</v>
      </c>
      <c r="S48" s="142">
        <v>0</v>
      </c>
      <c r="T48" s="142">
        <v>0</v>
      </c>
      <c r="U48" s="142">
        <v>0</v>
      </c>
      <c r="V48" s="142">
        <v>0</v>
      </c>
      <c r="W48" s="142">
        <v>0</v>
      </c>
      <c r="X48" s="142">
        <v>0</v>
      </c>
      <c r="Y48" s="142">
        <v>0</v>
      </c>
      <c r="Z48" s="142"/>
      <c r="AA48" s="142"/>
      <c r="AB48" s="142"/>
      <c r="AC48" s="142"/>
      <c r="AD48" s="142"/>
      <c r="AE48" s="142"/>
      <c r="AF48" s="142"/>
      <c r="AG48" s="142"/>
      <c r="AH48" s="142"/>
      <c r="AI48" s="142"/>
      <c r="AJ48" s="142"/>
      <c r="AK48" s="142"/>
    </row>
    <row r="49" spans="1:37" ht="12" hidden="1" customHeight="1">
      <c r="A49" s="108"/>
      <c r="B49" s="280">
        <v>203591</v>
      </c>
      <c r="C49" s="123" t="s">
        <v>166</v>
      </c>
      <c r="D49" s="123" t="s">
        <v>167</v>
      </c>
      <c r="E49" s="108"/>
      <c r="F49" s="108"/>
      <c r="G49" s="108"/>
      <c r="H49" s="108"/>
      <c r="I49" s="283"/>
      <c r="J49" s="142">
        <v>0</v>
      </c>
      <c r="K49" s="142">
        <v>0</v>
      </c>
      <c r="L49" s="142">
        <v>0</v>
      </c>
      <c r="M49" s="142">
        <v>0</v>
      </c>
      <c r="N49" s="142">
        <v>0</v>
      </c>
      <c r="O49" s="142">
        <v>0</v>
      </c>
      <c r="P49" s="142">
        <v>0</v>
      </c>
      <c r="Q49" s="142">
        <v>0</v>
      </c>
      <c r="R49" s="142">
        <v>0</v>
      </c>
      <c r="S49" s="142">
        <v>0</v>
      </c>
      <c r="T49" s="142">
        <v>0</v>
      </c>
      <c r="U49" s="142">
        <v>0</v>
      </c>
      <c r="V49" s="142">
        <v>0</v>
      </c>
      <c r="W49" s="142">
        <v>0</v>
      </c>
      <c r="X49" s="142">
        <v>0</v>
      </c>
      <c r="Y49" s="142">
        <v>0</v>
      </c>
      <c r="Z49" s="142"/>
      <c r="AA49" s="142"/>
      <c r="AB49" s="142"/>
      <c r="AC49" s="142"/>
      <c r="AD49" s="142"/>
      <c r="AE49" s="142"/>
      <c r="AF49" s="142"/>
      <c r="AG49" s="142"/>
      <c r="AH49" s="142"/>
      <c r="AI49" s="142"/>
      <c r="AJ49" s="142"/>
      <c r="AK49" s="142"/>
    </row>
    <row r="50" spans="1:37" ht="12" hidden="1" customHeight="1">
      <c r="A50" s="108"/>
      <c r="B50" s="280"/>
      <c r="C50" s="123"/>
      <c r="D50" s="123"/>
      <c r="E50" s="108"/>
      <c r="F50" s="108"/>
      <c r="G50" s="108"/>
      <c r="H50" s="108"/>
      <c r="I50" s="283"/>
      <c r="J50" s="142"/>
      <c r="K50" s="142"/>
      <c r="L50" s="142"/>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c r="AJ50" s="142"/>
      <c r="AK50" s="142"/>
    </row>
    <row r="51" spans="1:37" ht="12" hidden="1" customHeight="1">
      <c r="A51" s="108"/>
      <c r="B51" s="280">
        <v>204030</v>
      </c>
      <c r="C51" s="108" t="s">
        <v>168</v>
      </c>
      <c r="D51" s="108" t="s">
        <v>169</v>
      </c>
      <c r="E51" s="108"/>
      <c r="F51" s="108"/>
      <c r="G51" s="108"/>
      <c r="H51" s="108"/>
      <c r="I51" s="283"/>
      <c r="J51" s="142">
        <v>0</v>
      </c>
      <c r="K51" s="142">
        <v>0</v>
      </c>
      <c r="L51" s="142">
        <v>0</v>
      </c>
      <c r="M51" s="142">
        <v>0</v>
      </c>
      <c r="N51" s="142">
        <v>0</v>
      </c>
      <c r="O51" s="142">
        <v>0</v>
      </c>
      <c r="P51" s="142">
        <v>0</v>
      </c>
      <c r="Q51" s="142">
        <v>0</v>
      </c>
      <c r="R51" s="142">
        <v>0</v>
      </c>
      <c r="S51" s="142">
        <v>0</v>
      </c>
      <c r="T51" s="142">
        <v>0</v>
      </c>
      <c r="U51" s="142">
        <v>0</v>
      </c>
      <c r="V51" s="142">
        <v>0</v>
      </c>
      <c r="W51" s="142">
        <v>0</v>
      </c>
      <c r="X51" s="142">
        <v>0</v>
      </c>
      <c r="Y51" s="142">
        <v>0</v>
      </c>
      <c r="Z51" s="142"/>
      <c r="AA51" s="142"/>
      <c r="AB51" s="142"/>
      <c r="AC51" s="142"/>
      <c r="AD51" s="142"/>
      <c r="AE51" s="142"/>
      <c r="AF51" s="142"/>
      <c r="AG51" s="142"/>
      <c r="AH51" s="142"/>
      <c r="AI51" s="142"/>
      <c r="AJ51" s="142"/>
      <c r="AK51" s="142"/>
    </row>
    <row r="52" spans="1:37" ht="12" hidden="1" customHeight="1">
      <c r="A52" s="108"/>
      <c r="B52" s="280">
        <v>204040</v>
      </c>
      <c r="C52" s="123" t="s">
        <v>171</v>
      </c>
      <c r="D52" s="123" t="s">
        <v>172</v>
      </c>
      <c r="E52" s="108"/>
      <c r="F52" s="108"/>
      <c r="G52" s="108"/>
      <c r="H52" s="108"/>
      <c r="I52" s="283"/>
      <c r="J52" s="142">
        <v>0</v>
      </c>
      <c r="K52" s="142">
        <v>0</v>
      </c>
      <c r="L52" s="142">
        <v>0</v>
      </c>
      <c r="M52" s="142">
        <v>0</v>
      </c>
      <c r="N52" s="142">
        <v>0</v>
      </c>
      <c r="O52" s="142">
        <v>0</v>
      </c>
      <c r="P52" s="142">
        <v>0</v>
      </c>
      <c r="Q52" s="142">
        <v>0</v>
      </c>
      <c r="R52" s="142">
        <v>0</v>
      </c>
      <c r="S52" s="142">
        <v>0</v>
      </c>
      <c r="T52" s="142">
        <v>0</v>
      </c>
      <c r="U52" s="142">
        <v>0</v>
      </c>
      <c r="V52" s="142">
        <v>0</v>
      </c>
      <c r="W52" s="142">
        <v>0</v>
      </c>
      <c r="X52" s="142">
        <v>0</v>
      </c>
      <c r="Y52" s="142">
        <v>0</v>
      </c>
      <c r="Z52" s="142"/>
      <c r="AA52" s="142"/>
      <c r="AB52" s="142"/>
      <c r="AC52" s="142"/>
      <c r="AD52" s="142"/>
      <c r="AE52" s="142"/>
      <c r="AF52" s="142"/>
      <c r="AG52" s="142"/>
      <c r="AH52" s="142"/>
      <c r="AI52" s="142"/>
      <c r="AJ52" s="142"/>
      <c r="AK52" s="142"/>
    </row>
    <row r="53" spans="1:37" ht="12" hidden="1" customHeight="1">
      <c r="A53" s="108"/>
      <c r="B53" s="280">
        <v>204050</v>
      </c>
      <c r="C53" s="123" t="s">
        <v>173</v>
      </c>
      <c r="D53" s="123" t="s">
        <v>174</v>
      </c>
      <c r="E53" s="108"/>
      <c r="F53" s="108"/>
      <c r="G53" s="108"/>
      <c r="H53" s="108"/>
      <c r="I53" s="283"/>
      <c r="J53" s="142">
        <v>0</v>
      </c>
      <c r="K53" s="142">
        <v>0</v>
      </c>
      <c r="L53" s="142">
        <v>0</v>
      </c>
      <c r="M53" s="142">
        <v>0</v>
      </c>
      <c r="N53" s="142">
        <v>0</v>
      </c>
      <c r="O53" s="142">
        <v>0</v>
      </c>
      <c r="P53" s="142">
        <v>0</v>
      </c>
      <c r="Q53" s="142">
        <v>0</v>
      </c>
      <c r="R53" s="142">
        <v>0</v>
      </c>
      <c r="S53" s="142">
        <v>0</v>
      </c>
      <c r="T53" s="142">
        <v>0</v>
      </c>
      <c r="U53" s="142">
        <v>0</v>
      </c>
      <c r="V53" s="142">
        <v>0</v>
      </c>
      <c r="W53" s="142">
        <v>0</v>
      </c>
      <c r="X53" s="142">
        <v>0</v>
      </c>
      <c r="Y53" s="142">
        <v>0</v>
      </c>
      <c r="Z53" s="142"/>
      <c r="AA53" s="142"/>
      <c r="AB53" s="142"/>
      <c r="AC53" s="142"/>
      <c r="AD53" s="142"/>
      <c r="AE53" s="142"/>
      <c r="AF53" s="142"/>
      <c r="AG53" s="142"/>
      <c r="AH53" s="142"/>
      <c r="AI53" s="142"/>
      <c r="AJ53" s="142"/>
      <c r="AK53" s="142"/>
    </row>
    <row r="54" spans="1:37" ht="12" hidden="1" customHeight="1">
      <c r="A54" s="108"/>
      <c r="B54" s="280">
        <v>204240</v>
      </c>
      <c r="C54" s="123" t="s">
        <v>175</v>
      </c>
      <c r="D54" s="123" t="s">
        <v>176</v>
      </c>
      <c r="E54" s="108"/>
      <c r="F54" s="108"/>
      <c r="G54" s="108"/>
      <c r="H54" s="108"/>
      <c r="I54" s="283"/>
      <c r="J54" s="142">
        <v>0</v>
      </c>
      <c r="K54" s="142">
        <v>0</v>
      </c>
      <c r="L54" s="142">
        <v>0</v>
      </c>
      <c r="M54" s="142">
        <v>0</v>
      </c>
      <c r="N54" s="142">
        <v>0</v>
      </c>
      <c r="O54" s="142">
        <v>0</v>
      </c>
      <c r="P54" s="142">
        <v>0</v>
      </c>
      <c r="Q54" s="142">
        <v>0</v>
      </c>
      <c r="R54" s="142">
        <v>0</v>
      </c>
      <c r="S54" s="142">
        <v>0</v>
      </c>
      <c r="T54" s="142">
        <v>0</v>
      </c>
      <c r="U54" s="142">
        <v>0</v>
      </c>
      <c r="V54" s="142">
        <v>0</v>
      </c>
      <c r="W54" s="142">
        <v>0</v>
      </c>
      <c r="X54" s="142">
        <v>0</v>
      </c>
      <c r="Y54" s="142">
        <v>0</v>
      </c>
      <c r="Z54" s="142"/>
      <c r="AA54" s="142"/>
      <c r="AB54" s="142"/>
      <c r="AC54" s="142"/>
      <c r="AD54" s="142"/>
      <c r="AE54" s="142"/>
      <c r="AF54" s="142"/>
      <c r="AG54" s="142"/>
      <c r="AH54" s="142"/>
      <c r="AI54" s="142"/>
      <c r="AJ54" s="142"/>
      <c r="AK54" s="142"/>
    </row>
    <row r="55" spans="1:37" ht="12" hidden="1" customHeight="1">
      <c r="A55" s="108"/>
      <c r="B55" s="280">
        <v>204031</v>
      </c>
      <c r="C55" s="123" t="s">
        <v>177</v>
      </c>
      <c r="D55" s="123" t="s">
        <v>167</v>
      </c>
      <c r="E55" s="108"/>
      <c r="F55" s="108"/>
      <c r="G55" s="108"/>
      <c r="H55" s="108"/>
      <c r="I55" s="283"/>
      <c r="J55" s="142">
        <v>0</v>
      </c>
      <c r="K55" s="142">
        <v>0</v>
      </c>
      <c r="L55" s="142">
        <v>0</v>
      </c>
      <c r="M55" s="142">
        <v>0</v>
      </c>
      <c r="N55" s="142">
        <v>0</v>
      </c>
      <c r="O55" s="142">
        <v>0</v>
      </c>
      <c r="P55" s="142">
        <v>0</v>
      </c>
      <c r="Q55" s="142">
        <v>0</v>
      </c>
      <c r="R55" s="142">
        <v>0</v>
      </c>
      <c r="S55" s="142">
        <v>0</v>
      </c>
      <c r="T55" s="142">
        <v>0</v>
      </c>
      <c r="U55" s="142">
        <v>0</v>
      </c>
      <c r="V55" s="142">
        <v>0</v>
      </c>
      <c r="W55" s="142">
        <v>0</v>
      </c>
      <c r="X55" s="142">
        <v>0</v>
      </c>
      <c r="Y55" s="142">
        <v>0</v>
      </c>
      <c r="Z55" s="142"/>
      <c r="AA55" s="142"/>
      <c r="AB55" s="142"/>
      <c r="AC55" s="142"/>
      <c r="AD55" s="142"/>
      <c r="AE55" s="142"/>
      <c r="AF55" s="142"/>
      <c r="AG55" s="142"/>
      <c r="AH55" s="142"/>
      <c r="AI55" s="142"/>
      <c r="AJ55" s="142"/>
      <c r="AK55" s="142"/>
    </row>
    <row r="56" spans="1:37" ht="12" hidden="1" customHeight="1">
      <c r="A56" s="108"/>
      <c r="B56" s="280"/>
      <c r="C56" s="123"/>
      <c r="D56" s="123"/>
      <c r="E56" s="108"/>
      <c r="F56" s="108"/>
      <c r="G56" s="108"/>
      <c r="H56" s="108"/>
      <c r="I56" s="283"/>
      <c r="J56" s="142"/>
      <c r="K56" s="142"/>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c r="AJ56" s="142"/>
      <c r="AK56" s="142"/>
    </row>
    <row r="57" spans="1:37" ht="12" customHeight="1">
      <c r="A57" s="108"/>
      <c r="B57" s="280">
        <v>201370</v>
      </c>
      <c r="C57" s="114" t="s">
        <v>178</v>
      </c>
      <c r="D57" s="114" t="s">
        <v>153</v>
      </c>
      <c r="E57" s="114"/>
      <c r="F57" s="114"/>
      <c r="G57" s="114"/>
      <c r="H57" s="114"/>
      <c r="I57" s="281"/>
      <c r="J57" s="142">
        <v>829.1950000000005</v>
      </c>
      <c r="K57" s="142">
        <v>1089.3280000000013</v>
      </c>
      <c r="L57" s="142">
        <v>1158.9590000000017</v>
      </c>
      <c r="M57" s="142">
        <v>986.10500000000002</v>
      </c>
      <c r="N57" s="142">
        <v>839.98900000000083</v>
      </c>
      <c r="O57" s="142">
        <v>859.66699999999889</v>
      </c>
      <c r="P57" s="142">
        <v>548.97200000000123</v>
      </c>
      <c r="Q57" s="142">
        <v>753.50400000000081</v>
      </c>
      <c r="R57" s="142">
        <v>574.90199999999959</v>
      </c>
      <c r="S57" s="142">
        <v>785.43000000000097</v>
      </c>
      <c r="T57" s="142">
        <v>-1263.4200000000008</v>
      </c>
      <c r="U57" s="142">
        <v>-1391.5175644790777</v>
      </c>
      <c r="V57" s="142">
        <v>-1506.7358583820326</v>
      </c>
      <c r="W57" s="142">
        <v>-1641.9390193573633</v>
      </c>
      <c r="X57" s="142">
        <v>-1796.5055948581453</v>
      </c>
      <c r="Y57" s="142">
        <v>-1970.6136505127122</v>
      </c>
      <c r="Z57" s="142"/>
      <c r="AA57" s="142"/>
      <c r="AB57" s="142"/>
      <c r="AC57" s="142"/>
      <c r="AD57" s="142"/>
      <c r="AE57" s="142"/>
      <c r="AF57" s="142"/>
      <c r="AG57" s="142"/>
      <c r="AH57" s="142"/>
      <c r="AI57" s="142"/>
      <c r="AJ57" s="142"/>
      <c r="AK57" s="142"/>
    </row>
    <row r="58" spans="1:37" ht="12" customHeight="1">
      <c r="A58" s="108"/>
      <c r="B58" s="280">
        <v>201371</v>
      </c>
      <c r="C58" s="114" t="s">
        <v>181</v>
      </c>
      <c r="D58" s="114" t="s">
        <v>891</v>
      </c>
      <c r="E58" s="114"/>
      <c r="F58" s="114"/>
      <c r="G58" s="114"/>
      <c r="H58" s="114"/>
      <c r="I58" s="281"/>
      <c r="J58" s="142">
        <v>829.1950000000005</v>
      </c>
      <c r="K58" s="142">
        <v>1089.3280000000013</v>
      </c>
      <c r="L58" s="142">
        <v>1158.9590000000017</v>
      </c>
      <c r="M58" s="142">
        <v>986.10500000000002</v>
      </c>
      <c r="N58" s="142">
        <v>839.98900000000083</v>
      </c>
      <c r="O58" s="142">
        <v>859.66699999999889</v>
      </c>
      <c r="P58" s="142">
        <v>548.97200000000123</v>
      </c>
      <c r="Q58" s="142">
        <v>753.50400000000081</v>
      </c>
      <c r="R58" s="142">
        <v>574.90199999999959</v>
      </c>
      <c r="S58" s="142">
        <v>785.43000000000097</v>
      </c>
      <c r="T58" s="142">
        <v>-1263.4200000000008</v>
      </c>
      <c r="U58" s="142">
        <v>-1391.5175644790777</v>
      </c>
      <c r="V58" s="142">
        <v>-1506.7358583820326</v>
      </c>
      <c r="W58" s="142">
        <v>-1641.9390193573633</v>
      </c>
      <c r="X58" s="142">
        <v>-1796.5055948581453</v>
      </c>
      <c r="Y58" s="142">
        <v>-1970.6136505127122</v>
      </c>
      <c r="Z58" s="142"/>
      <c r="AA58" s="142"/>
      <c r="AB58" s="142"/>
      <c r="AC58" s="142"/>
      <c r="AD58" s="142"/>
      <c r="AE58" s="142"/>
      <c r="AF58" s="142"/>
      <c r="AG58" s="142"/>
      <c r="AH58" s="142"/>
      <c r="AI58" s="142"/>
      <c r="AJ58" s="142"/>
      <c r="AK58" s="142"/>
    </row>
    <row r="59" spans="1:37" ht="12" customHeight="1">
      <c r="A59" s="108"/>
      <c r="B59" s="280"/>
      <c r="C59" s="123"/>
      <c r="D59" s="123"/>
      <c r="E59" s="108"/>
      <c r="F59" s="108"/>
      <c r="G59" s="108"/>
      <c r="H59" s="108"/>
      <c r="I59" s="283"/>
      <c r="J59" s="142"/>
      <c r="K59" s="142"/>
      <c r="L59" s="142"/>
      <c r="M59" s="142"/>
      <c r="N59" s="142"/>
      <c r="O59" s="142"/>
      <c r="P59" s="142"/>
      <c r="Q59" s="142"/>
      <c r="R59" s="142"/>
      <c r="S59" s="142"/>
      <c r="T59" s="142"/>
      <c r="U59" s="142"/>
      <c r="V59" s="142"/>
      <c r="W59" s="142"/>
      <c r="X59" s="142"/>
      <c r="Y59" s="142"/>
      <c r="Z59" s="142"/>
      <c r="AA59" s="142"/>
      <c r="AB59" s="142"/>
      <c r="AC59" s="142"/>
      <c r="AD59" s="142"/>
      <c r="AE59" s="142"/>
      <c r="AF59" s="142"/>
      <c r="AG59" s="142"/>
      <c r="AH59" s="142"/>
      <c r="AI59" s="142"/>
      <c r="AJ59" s="142"/>
      <c r="AK59" s="142"/>
    </row>
    <row r="60" spans="1:37" ht="12" customHeight="1">
      <c r="A60" s="108"/>
      <c r="B60" s="280">
        <v>202210</v>
      </c>
      <c r="C60" s="108" t="s">
        <v>463</v>
      </c>
      <c r="D60" s="108" t="s">
        <v>464</v>
      </c>
      <c r="E60" s="108"/>
      <c r="F60" s="108"/>
      <c r="G60" s="108"/>
      <c r="H60" s="108"/>
      <c r="I60" s="283"/>
      <c r="J60" s="142">
        <v>149.03799999999998</v>
      </c>
      <c r="K60" s="142">
        <v>205.83599999999998</v>
      </c>
      <c r="L60" s="142">
        <v>170.649</v>
      </c>
      <c r="M60" s="142">
        <v>154.92499999999998</v>
      </c>
      <c r="N60" s="142">
        <v>283.08499999999998</v>
      </c>
      <c r="O60" s="142">
        <v>151.83199999999999</v>
      </c>
      <c r="P60" s="142">
        <v>196.214</v>
      </c>
      <c r="Q60" s="142">
        <v>224.85799999999998</v>
      </c>
      <c r="R60" s="142">
        <v>401.42899999999997</v>
      </c>
      <c r="S60" s="142">
        <v>294.58499999999998</v>
      </c>
      <c r="T60" s="142">
        <v>359.85300000000001</v>
      </c>
      <c r="U60" s="142">
        <v>121.22886229710352</v>
      </c>
      <c r="V60" s="142">
        <v>116.07819643347385</v>
      </c>
      <c r="W60" s="142">
        <v>112.28700839823691</v>
      </c>
      <c r="X60" s="142">
        <v>109.49647468879627</v>
      </c>
      <c r="Y60" s="142">
        <v>107.44248044974825</v>
      </c>
      <c r="Z60" s="142"/>
      <c r="AA60" s="142"/>
      <c r="AB60" s="142"/>
      <c r="AC60" s="142"/>
      <c r="AD60" s="142"/>
      <c r="AE60" s="142"/>
      <c r="AF60" s="142"/>
      <c r="AG60" s="142"/>
      <c r="AH60" s="142"/>
      <c r="AI60" s="142"/>
      <c r="AJ60" s="142"/>
      <c r="AK60" s="142"/>
    </row>
    <row r="61" spans="1:37" ht="12" customHeight="1">
      <c r="A61" s="108"/>
      <c r="B61" s="280">
        <v>202220</v>
      </c>
      <c r="C61" s="123" t="s">
        <v>158</v>
      </c>
      <c r="D61" s="123" t="s">
        <v>159</v>
      </c>
      <c r="E61" s="108"/>
      <c r="F61" s="108"/>
      <c r="G61" s="108"/>
      <c r="H61" s="108"/>
      <c r="I61" s="283"/>
      <c r="J61" s="142">
        <v>67.86</v>
      </c>
      <c r="K61" s="142">
        <v>70.867999999999995</v>
      </c>
      <c r="L61" s="142">
        <v>78.771999999999991</v>
      </c>
      <c r="M61" s="142">
        <v>92.899999999999991</v>
      </c>
      <c r="N61" s="142">
        <v>110.298</v>
      </c>
      <c r="O61" s="142">
        <v>108.61</v>
      </c>
      <c r="P61" s="142">
        <v>97.094999999999999</v>
      </c>
      <c r="Q61" s="142">
        <v>100.21899999999999</v>
      </c>
      <c r="R61" s="142">
        <v>162.19399999999999</v>
      </c>
      <c r="S61" s="142">
        <v>179.51900000000001</v>
      </c>
      <c r="T61" s="142">
        <v>216.80499999999998</v>
      </c>
      <c r="U61" s="142">
        <v>19.514374037364718</v>
      </c>
      <c r="V61" s="142">
        <v>14.363708173735054</v>
      </c>
      <c r="W61" s="142">
        <v>10.572520138498112</v>
      </c>
      <c r="X61" s="142">
        <v>7.7819864290574774</v>
      </c>
      <c r="Y61" s="142">
        <v>5.7279921900094433</v>
      </c>
      <c r="Z61" s="142"/>
      <c r="AA61" s="142"/>
      <c r="AB61" s="142"/>
      <c r="AC61" s="142"/>
      <c r="AD61" s="142"/>
      <c r="AE61" s="142"/>
      <c r="AF61" s="142"/>
      <c r="AG61" s="142"/>
      <c r="AH61" s="142"/>
      <c r="AI61" s="142"/>
      <c r="AJ61" s="142"/>
      <c r="AK61" s="142"/>
    </row>
    <row r="62" spans="1:37" ht="12" customHeight="1">
      <c r="A62" s="108"/>
      <c r="B62" s="280">
        <v>202230</v>
      </c>
      <c r="C62" s="123" t="s">
        <v>162</v>
      </c>
      <c r="D62" s="123" t="s">
        <v>163</v>
      </c>
      <c r="E62" s="108"/>
      <c r="F62" s="108"/>
      <c r="G62" s="108"/>
      <c r="H62" s="108"/>
      <c r="I62" s="283"/>
      <c r="J62" s="142">
        <v>5.6749999999999998</v>
      </c>
      <c r="K62" s="142">
        <v>2.8049999999999997</v>
      </c>
      <c r="L62" s="142">
        <v>1.3759999999999999</v>
      </c>
      <c r="M62" s="142">
        <v>8.0269999999999992</v>
      </c>
      <c r="N62" s="142">
        <v>2.3620000000000001</v>
      </c>
      <c r="O62" s="142">
        <v>2.3759999999999999</v>
      </c>
      <c r="P62" s="142">
        <v>1.48</v>
      </c>
      <c r="Q62" s="142">
        <v>2.42</v>
      </c>
      <c r="R62" s="142">
        <v>6.1869999999999994</v>
      </c>
      <c r="S62" s="142">
        <v>20.599</v>
      </c>
      <c r="T62" s="142">
        <v>1.73</v>
      </c>
      <c r="U62" s="142">
        <v>1.73</v>
      </c>
      <c r="V62" s="142">
        <v>1.73</v>
      </c>
      <c r="W62" s="142">
        <v>1.73</v>
      </c>
      <c r="X62" s="142">
        <v>1.73</v>
      </c>
      <c r="Y62" s="142">
        <v>1.73</v>
      </c>
      <c r="Z62" s="142"/>
      <c r="AA62" s="142"/>
      <c r="AB62" s="142"/>
      <c r="AC62" s="142"/>
      <c r="AD62" s="142"/>
      <c r="AE62" s="142"/>
      <c r="AF62" s="142"/>
      <c r="AG62" s="142"/>
      <c r="AH62" s="142"/>
      <c r="AI62" s="142"/>
      <c r="AJ62" s="142"/>
      <c r="AK62" s="142"/>
    </row>
    <row r="63" spans="1:37" ht="12" customHeight="1">
      <c r="A63" s="108"/>
      <c r="B63" s="280">
        <v>202240</v>
      </c>
      <c r="C63" s="123" t="s">
        <v>160</v>
      </c>
      <c r="D63" s="123" t="s">
        <v>161</v>
      </c>
      <c r="E63" s="108"/>
      <c r="F63" s="108"/>
      <c r="G63" s="108"/>
      <c r="H63" s="108"/>
      <c r="I63" s="283"/>
      <c r="J63" s="142">
        <v>60.449999999999996</v>
      </c>
      <c r="K63" s="142">
        <v>73.158999999999992</v>
      </c>
      <c r="L63" s="142">
        <v>90.325999999999993</v>
      </c>
      <c r="M63" s="142">
        <v>37.513999999999996</v>
      </c>
      <c r="N63" s="142">
        <v>70.046999999999997</v>
      </c>
      <c r="O63" s="142">
        <v>35.01</v>
      </c>
      <c r="P63" s="142">
        <v>84.260999999999996</v>
      </c>
      <c r="Q63" s="142">
        <v>107.556</v>
      </c>
      <c r="R63" s="142">
        <v>119.48099999999999</v>
      </c>
      <c r="S63" s="142">
        <v>87.509</v>
      </c>
      <c r="T63" s="142">
        <v>99.345999999999989</v>
      </c>
      <c r="U63" s="142">
        <v>58.01248825973876</v>
      </c>
      <c r="V63" s="142">
        <v>58.01248825973876</v>
      </c>
      <c r="W63" s="142">
        <v>58.01248825973876</v>
      </c>
      <c r="X63" s="142">
        <v>58.01248825973876</v>
      </c>
      <c r="Y63" s="142">
        <v>58.01248825973876</v>
      </c>
      <c r="Z63" s="142"/>
      <c r="AA63" s="142"/>
      <c r="AB63" s="142"/>
      <c r="AC63" s="142"/>
      <c r="AD63" s="142"/>
      <c r="AE63" s="142"/>
      <c r="AF63" s="142"/>
      <c r="AG63" s="142"/>
      <c r="AH63" s="142"/>
      <c r="AI63" s="142"/>
      <c r="AJ63" s="142"/>
      <c r="AK63" s="142"/>
    </row>
    <row r="64" spans="1:37" ht="12" customHeight="1">
      <c r="A64" s="108"/>
      <c r="B64" s="280">
        <v>202241</v>
      </c>
      <c r="C64" s="123" t="s">
        <v>466</v>
      </c>
      <c r="D64" s="123" t="s">
        <v>167</v>
      </c>
      <c r="E64" s="108"/>
      <c r="F64" s="108"/>
      <c r="G64" s="108"/>
      <c r="H64" s="108"/>
      <c r="I64" s="283"/>
      <c r="J64" s="142">
        <v>15.052999999999997</v>
      </c>
      <c r="K64" s="142">
        <v>59.003999999999991</v>
      </c>
      <c r="L64" s="142">
        <v>0.17500000000001137</v>
      </c>
      <c r="M64" s="142">
        <v>16.484000000000009</v>
      </c>
      <c r="N64" s="142">
        <v>100.37799999999999</v>
      </c>
      <c r="O64" s="142">
        <v>5.8359999999999843</v>
      </c>
      <c r="P64" s="142">
        <v>13.377999999999986</v>
      </c>
      <c r="Q64" s="142">
        <v>14.662999999999982</v>
      </c>
      <c r="R64" s="142">
        <v>113.56700000000001</v>
      </c>
      <c r="S64" s="142">
        <v>6.95799999999997</v>
      </c>
      <c r="T64" s="142">
        <v>41.972000000000037</v>
      </c>
      <c r="U64" s="142">
        <v>41.972000000000037</v>
      </c>
      <c r="V64" s="142">
        <v>41.972000000000037</v>
      </c>
      <c r="W64" s="142">
        <v>41.972000000000037</v>
      </c>
      <c r="X64" s="142">
        <v>41.972000000000037</v>
      </c>
      <c r="Y64" s="142">
        <v>41.972000000000037</v>
      </c>
      <c r="Z64" s="142"/>
      <c r="AA64" s="142"/>
      <c r="AB64" s="142"/>
      <c r="AC64" s="142"/>
      <c r="AD64" s="142"/>
      <c r="AE64" s="142"/>
      <c r="AF64" s="142"/>
      <c r="AG64" s="142"/>
      <c r="AH64" s="142"/>
      <c r="AI64" s="142"/>
      <c r="AJ64" s="142"/>
      <c r="AK64" s="142"/>
    </row>
    <row r="65" spans="1:37" ht="12" customHeight="1">
      <c r="A65" s="108"/>
      <c r="B65" s="280"/>
      <c r="C65" s="123"/>
      <c r="D65" s="123"/>
      <c r="E65" s="108"/>
      <c r="F65" s="108"/>
      <c r="G65" s="108"/>
      <c r="H65" s="108"/>
      <c r="I65" s="283"/>
      <c r="J65" s="142"/>
      <c r="K65" s="142"/>
      <c r="L65" s="142"/>
      <c r="M65" s="142"/>
      <c r="N65" s="142"/>
      <c r="O65" s="142"/>
      <c r="P65" s="142"/>
      <c r="Q65" s="142"/>
      <c r="R65" s="142"/>
      <c r="S65" s="142"/>
      <c r="T65" s="142"/>
      <c r="U65" s="142"/>
      <c r="V65" s="142"/>
      <c r="W65" s="142"/>
      <c r="X65" s="142"/>
      <c r="Y65" s="142"/>
      <c r="Z65" s="142"/>
      <c r="AA65" s="142"/>
      <c r="AB65" s="142"/>
      <c r="AC65" s="142"/>
      <c r="AD65" s="142"/>
      <c r="AE65" s="142"/>
      <c r="AF65" s="142"/>
      <c r="AG65" s="142"/>
      <c r="AH65" s="142"/>
      <c r="AI65" s="142"/>
      <c r="AJ65" s="142"/>
      <c r="AK65" s="142"/>
    </row>
    <row r="66" spans="1:37" ht="12" customHeight="1">
      <c r="A66" s="108"/>
      <c r="B66" s="280">
        <v>202550</v>
      </c>
      <c r="C66" s="108" t="s">
        <v>467</v>
      </c>
      <c r="D66" s="108" t="s">
        <v>468</v>
      </c>
      <c r="E66" s="108"/>
      <c r="F66" s="108"/>
      <c r="G66" s="108"/>
      <c r="H66" s="108"/>
      <c r="I66" s="283"/>
      <c r="J66" s="142">
        <v>174.483</v>
      </c>
      <c r="K66" s="142">
        <v>251.28399999999999</v>
      </c>
      <c r="L66" s="142">
        <v>200.49799999999999</v>
      </c>
      <c r="M66" s="142">
        <v>300.02699999999999</v>
      </c>
      <c r="N66" s="142">
        <v>172.583</v>
      </c>
      <c r="O66" s="142">
        <v>148.37</v>
      </c>
      <c r="P66" s="142">
        <v>204.79</v>
      </c>
      <c r="Q66" s="142">
        <v>125.91</v>
      </c>
      <c r="R66" s="142">
        <v>176.77699999999999</v>
      </c>
      <c r="S66" s="142">
        <v>141.179</v>
      </c>
      <c r="T66" s="142">
        <v>171.77099999999999</v>
      </c>
      <c r="U66" s="142">
        <v>165.21177771959407</v>
      </c>
      <c r="V66" s="142">
        <v>165.21177771959407</v>
      </c>
      <c r="W66" s="142">
        <v>165.21177771959407</v>
      </c>
      <c r="X66" s="142">
        <v>165.21177771959407</v>
      </c>
      <c r="Y66" s="142">
        <v>165.21177771959407</v>
      </c>
      <c r="Z66" s="142"/>
      <c r="AA66" s="142"/>
      <c r="AB66" s="142"/>
      <c r="AC66" s="142"/>
      <c r="AD66" s="142"/>
      <c r="AE66" s="142"/>
      <c r="AF66" s="142"/>
      <c r="AG66" s="142"/>
      <c r="AH66" s="142"/>
      <c r="AI66" s="142"/>
      <c r="AJ66" s="142"/>
      <c r="AK66" s="142"/>
    </row>
    <row r="67" spans="1:37" ht="12" customHeight="1">
      <c r="A67" s="108"/>
      <c r="B67" s="280">
        <v>202560</v>
      </c>
      <c r="C67" s="123" t="s">
        <v>171</v>
      </c>
      <c r="D67" s="123" t="s">
        <v>172</v>
      </c>
      <c r="E67" s="108"/>
      <c r="F67" s="108"/>
      <c r="G67" s="108"/>
      <c r="H67" s="108"/>
      <c r="I67" s="283"/>
      <c r="J67" s="142">
        <v>105.527</v>
      </c>
      <c r="K67" s="142">
        <v>103.08099999999999</v>
      </c>
      <c r="L67" s="142">
        <v>87.060999999999993</v>
      </c>
      <c r="M67" s="142">
        <v>76.816000000000003</v>
      </c>
      <c r="N67" s="142">
        <v>91.11399999999999</v>
      </c>
      <c r="O67" s="142">
        <v>84.753999999999991</v>
      </c>
      <c r="P67" s="142">
        <v>78.125999999999991</v>
      </c>
      <c r="Q67" s="142">
        <v>58.035999999999994</v>
      </c>
      <c r="R67" s="142">
        <v>43.726999999999997</v>
      </c>
      <c r="S67" s="142">
        <v>64.061999999999998</v>
      </c>
      <c r="T67" s="142">
        <v>100.54599999999999</v>
      </c>
      <c r="U67" s="142">
        <v>100.54599999999999</v>
      </c>
      <c r="V67" s="142">
        <v>100.54599999999999</v>
      </c>
      <c r="W67" s="142">
        <v>100.54599999999999</v>
      </c>
      <c r="X67" s="142">
        <v>100.54599999999999</v>
      </c>
      <c r="Y67" s="142">
        <v>100.54599999999999</v>
      </c>
      <c r="Z67" s="142"/>
      <c r="AA67" s="142"/>
      <c r="AB67" s="142"/>
      <c r="AC67" s="142"/>
      <c r="AD67" s="142"/>
      <c r="AE67" s="142"/>
      <c r="AF67" s="142"/>
      <c r="AG67" s="142"/>
      <c r="AH67" s="142"/>
      <c r="AI67" s="142"/>
      <c r="AJ67" s="142"/>
      <c r="AK67" s="142"/>
    </row>
    <row r="68" spans="1:37" ht="12" customHeight="1">
      <c r="A68" s="108"/>
      <c r="B68" s="280">
        <v>202570</v>
      </c>
      <c r="C68" s="123" t="s">
        <v>173</v>
      </c>
      <c r="D68" s="123" t="s">
        <v>174</v>
      </c>
      <c r="E68" s="108"/>
      <c r="F68" s="108"/>
      <c r="G68" s="108"/>
      <c r="H68" s="108"/>
      <c r="I68" s="283"/>
      <c r="J68" s="142">
        <v>58.544999999999995</v>
      </c>
      <c r="K68" s="142">
        <v>62.143000000000001</v>
      </c>
      <c r="L68" s="142">
        <v>52.305</v>
      </c>
      <c r="M68" s="142">
        <v>195.66499999999999</v>
      </c>
      <c r="N68" s="142">
        <v>41.211999999999996</v>
      </c>
      <c r="O68" s="142">
        <v>29.186999999999998</v>
      </c>
      <c r="P68" s="142">
        <v>114.911</v>
      </c>
      <c r="Q68" s="142">
        <v>47.891999999999996</v>
      </c>
      <c r="R68" s="142">
        <v>107.154</v>
      </c>
      <c r="S68" s="142">
        <v>65.043999999999997</v>
      </c>
      <c r="T68" s="142">
        <v>27.171999999999997</v>
      </c>
      <c r="U68" s="142">
        <v>20.612777719594064</v>
      </c>
      <c r="V68" s="142">
        <v>20.612777719594064</v>
      </c>
      <c r="W68" s="142">
        <v>20.612777719594064</v>
      </c>
      <c r="X68" s="142">
        <v>20.612777719594064</v>
      </c>
      <c r="Y68" s="142">
        <v>20.612777719594064</v>
      </c>
      <c r="Z68" s="142"/>
      <c r="AA68" s="142"/>
      <c r="AB68" s="142"/>
      <c r="AC68" s="142"/>
      <c r="AD68" s="142"/>
      <c r="AE68" s="142"/>
      <c r="AF68" s="142"/>
      <c r="AG68" s="142"/>
      <c r="AH68" s="142"/>
      <c r="AI68" s="142"/>
      <c r="AJ68" s="142"/>
      <c r="AK68" s="142"/>
    </row>
    <row r="69" spans="1:37" ht="12" customHeight="1">
      <c r="A69" s="108"/>
      <c r="B69" s="280">
        <v>202551</v>
      </c>
      <c r="C69" s="123" t="s">
        <v>470</v>
      </c>
      <c r="D69" s="123" t="s">
        <v>167</v>
      </c>
      <c r="E69" s="108"/>
      <c r="F69" s="108"/>
      <c r="G69" s="108"/>
      <c r="H69" s="108"/>
      <c r="I69" s="283"/>
      <c r="J69" s="142">
        <v>10.411000000000001</v>
      </c>
      <c r="K69" s="142">
        <v>86.06</v>
      </c>
      <c r="L69" s="142">
        <v>61.132000000000005</v>
      </c>
      <c r="M69" s="142">
        <v>27.545999999999992</v>
      </c>
      <c r="N69" s="142">
        <v>40.257000000000005</v>
      </c>
      <c r="O69" s="142">
        <v>34.429000000000016</v>
      </c>
      <c r="P69" s="142">
        <v>11.753000000000014</v>
      </c>
      <c r="Q69" s="142">
        <v>19.981999999999999</v>
      </c>
      <c r="R69" s="142">
        <v>25.895999999999987</v>
      </c>
      <c r="S69" s="142">
        <v>12.073000000000008</v>
      </c>
      <c r="T69" s="142">
        <v>44.052999999999997</v>
      </c>
      <c r="U69" s="142">
        <v>44.052999999999997</v>
      </c>
      <c r="V69" s="142">
        <v>44.052999999999997</v>
      </c>
      <c r="W69" s="142">
        <v>44.052999999999997</v>
      </c>
      <c r="X69" s="142">
        <v>44.052999999999997</v>
      </c>
      <c r="Y69" s="142">
        <v>44.052999999999997</v>
      </c>
      <c r="Z69" s="142"/>
      <c r="AA69" s="142"/>
      <c r="AB69" s="142"/>
      <c r="AC69" s="142"/>
      <c r="AD69" s="142"/>
      <c r="AE69" s="142"/>
      <c r="AF69" s="142"/>
      <c r="AG69" s="142"/>
      <c r="AH69" s="142"/>
      <c r="AI69" s="142"/>
      <c r="AJ69" s="142"/>
      <c r="AK69" s="142"/>
    </row>
    <row r="70" spans="1:37" ht="12" customHeight="1">
      <c r="A70" s="108"/>
      <c r="B70" s="280"/>
      <c r="C70" s="123"/>
      <c r="D70" s="123"/>
      <c r="E70" s="108"/>
      <c r="F70" s="108"/>
      <c r="G70" s="108"/>
      <c r="H70" s="108"/>
      <c r="I70" s="283"/>
      <c r="J70" s="142"/>
      <c r="K70" s="142"/>
      <c r="L70" s="142"/>
      <c r="M70" s="142"/>
      <c r="N70" s="142"/>
      <c r="O70" s="142"/>
      <c r="P70" s="142"/>
      <c r="Q70" s="142"/>
      <c r="R70" s="142"/>
      <c r="S70" s="142"/>
      <c r="T70" s="142"/>
      <c r="U70" s="142"/>
      <c r="V70" s="142"/>
      <c r="W70" s="142"/>
      <c r="X70" s="142"/>
      <c r="Y70" s="142"/>
      <c r="Z70" s="142"/>
      <c r="AA70" s="142"/>
      <c r="AB70" s="142"/>
      <c r="AC70" s="142"/>
      <c r="AD70" s="142"/>
      <c r="AE70" s="142"/>
      <c r="AF70" s="142"/>
      <c r="AG70" s="142"/>
      <c r="AH70" s="142"/>
      <c r="AI70" s="142"/>
      <c r="AJ70" s="142"/>
      <c r="AK70" s="142"/>
    </row>
    <row r="71" spans="1:37" ht="12" customHeight="1">
      <c r="A71" s="108"/>
      <c r="B71" s="280">
        <v>204410</v>
      </c>
      <c r="C71" s="108" t="s">
        <v>471</v>
      </c>
      <c r="D71" s="108" t="s">
        <v>472</v>
      </c>
      <c r="E71" s="108"/>
      <c r="F71" s="108"/>
      <c r="G71" s="108"/>
      <c r="H71" s="108"/>
      <c r="I71" s="283"/>
      <c r="J71" s="142">
        <v>-117.012</v>
      </c>
      <c r="K71" s="142">
        <v>-146.345</v>
      </c>
      <c r="L71" s="142">
        <v>-141.71199999999999</v>
      </c>
      <c r="M71" s="142">
        <v>-271.26400000000001</v>
      </c>
      <c r="N71" s="142">
        <v>-36.186</v>
      </c>
      <c r="O71" s="142">
        <v>-56.478999999999999</v>
      </c>
      <c r="P71" s="142">
        <v>-141.56799999999998</v>
      </c>
      <c r="Q71" s="142">
        <v>12.206999999999999</v>
      </c>
      <c r="R71" s="142">
        <v>-33.065999999999995</v>
      </c>
      <c r="S71" s="142">
        <v>5.9889999999999999</v>
      </c>
      <c r="T71" s="142">
        <v>84.045999999999992</v>
      </c>
      <c r="U71" s="142">
        <v>-8.0867105401447361</v>
      </c>
      <c r="V71" s="142">
        <v>-8.0867105401447361</v>
      </c>
      <c r="W71" s="142">
        <v>-8.0867105401447361</v>
      </c>
      <c r="X71" s="142">
        <v>-8.0867105401447361</v>
      </c>
      <c r="Y71" s="142">
        <v>-8.0867105401447361</v>
      </c>
      <c r="Z71" s="142"/>
      <c r="AA71" s="142"/>
      <c r="AB71" s="142"/>
      <c r="AC71" s="142"/>
      <c r="AD71" s="142"/>
      <c r="AE71" s="142"/>
      <c r="AF71" s="142"/>
      <c r="AG71" s="142"/>
      <c r="AH71" s="142"/>
      <c r="AI71" s="142"/>
      <c r="AJ71" s="142"/>
      <c r="AK71" s="142"/>
    </row>
    <row r="72" spans="1:37" ht="12" customHeight="1">
      <c r="A72" s="108"/>
      <c r="B72" s="280"/>
      <c r="C72" s="108"/>
      <c r="D72" s="108"/>
      <c r="E72" s="108"/>
      <c r="F72" s="108"/>
      <c r="G72" s="108"/>
      <c r="H72" s="108"/>
      <c r="I72" s="283"/>
      <c r="J72" s="142"/>
      <c r="K72" s="142"/>
      <c r="L72" s="142"/>
      <c r="M72" s="142"/>
      <c r="N72" s="142"/>
      <c r="O72" s="142"/>
      <c r="P72" s="142"/>
      <c r="Q72" s="142"/>
      <c r="R72" s="142"/>
      <c r="S72" s="142"/>
      <c r="T72" s="142"/>
      <c r="U72" s="142"/>
      <c r="V72" s="142"/>
      <c r="W72" s="142"/>
      <c r="X72" s="142"/>
      <c r="Y72" s="142"/>
      <c r="Z72" s="142"/>
      <c r="AA72" s="142"/>
      <c r="AB72" s="142"/>
      <c r="AC72" s="142"/>
      <c r="AD72" s="142"/>
      <c r="AE72" s="142"/>
      <c r="AF72" s="142"/>
      <c r="AG72" s="142"/>
      <c r="AH72" s="142"/>
      <c r="AI72" s="142"/>
      <c r="AJ72" s="142"/>
      <c r="AK72" s="142"/>
    </row>
    <row r="73" spans="1:37" ht="12" customHeight="1">
      <c r="A73" s="108"/>
      <c r="B73" s="280">
        <v>201390</v>
      </c>
      <c r="C73" s="123" t="s">
        <v>474</v>
      </c>
      <c r="D73" s="123" t="s">
        <v>475</v>
      </c>
      <c r="E73" s="114"/>
      <c r="F73" s="108"/>
      <c r="G73" s="108"/>
      <c r="H73" s="108"/>
      <c r="I73" s="283"/>
      <c r="J73" s="142">
        <v>225.90199999999999</v>
      </c>
      <c r="K73" s="142">
        <v>251.542</v>
      </c>
      <c r="L73" s="142">
        <v>317.25599999999997</v>
      </c>
      <c r="M73" s="142">
        <v>360.97800000000001</v>
      </c>
      <c r="N73" s="142">
        <v>257.05</v>
      </c>
      <c r="O73" s="142">
        <v>228.191</v>
      </c>
      <c r="P73" s="142">
        <v>382.33799999999997</v>
      </c>
      <c r="Q73" s="142">
        <v>349.16999999999996</v>
      </c>
      <c r="R73" s="142">
        <v>435.786</v>
      </c>
      <c r="S73" s="142">
        <v>504.78799999999995</v>
      </c>
      <c r="T73" s="142">
        <v>839.95699999999999</v>
      </c>
      <c r="U73" s="142">
        <v>659.01051174026122</v>
      </c>
      <c r="V73" s="142">
        <v>659.01051174026122</v>
      </c>
      <c r="W73" s="142">
        <v>659.01051174026122</v>
      </c>
      <c r="X73" s="142">
        <v>659.01051174026122</v>
      </c>
      <c r="Y73" s="142">
        <v>659.01051174026122</v>
      </c>
      <c r="Z73" s="142"/>
      <c r="AA73" s="142"/>
      <c r="AB73" s="142"/>
      <c r="AC73" s="142"/>
      <c r="AD73" s="142"/>
      <c r="AE73" s="142"/>
      <c r="AF73" s="142"/>
      <c r="AG73" s="142"/>
      <c r="AH73" s="142"/>
      <c r="AI73" s="142"/>
      <c r="AJ73" s="142"/>
      <c r="AK73" s="142"/>
    </row>
    <row r="74" spans="1:37" ht="12" customHeight="1">
      <c r="A74" s="108"/>
      <c r="B74" s="285">
        <v>201420</v>
      </c>
      <c r="C74" s="123" t="s">
        <v>160</v>
      </c>
      <c r="D74" s="123" t="s">
        <v>892</v>
      </c>
      <c r="E74" s="114"/>
      <c r="F74" s="108"/>
      <c r="G74" s="108"/>
      <c r="H74" s="108"/>
      <c r="I74" s="283"/>
      <c r="J74" s="142">
        <v>111.94</v>
      </c>
      <c r="K74" s="142">
        <v>206.078</v>
      </c>
      <c r="L74" s="142">
        <v>234.36499999999998</v>
      </c>
      <c r="M74" s="142">
        <v>258.952</v>
      </c>
      <c r="N74" s="142">
        <v>152.06100000000001</v>
      </c>
      <c r="O74" s="142">
        <v>150.60899999999998</v>
      </c>
      <c r="P74" s="142">
        <v>242.45499999999998</v>
      </c>
      <c r="Q74" s="142">
        <v>246.768</v>
      </c>
      <c r="R74" s="142">
        <v>290.44900000000001</v>
      </c>
      <c r="S74" s="142">
        <v>252.08499999999998</v>
      </c>
      <c r="T74" s="142">
        <v>421.63899999999995</v>
      </c>
      <c r="U74" s="142">
        <v>246.21351174026123</v>
      </c>
      <c r="V74" s="142">
        <v>246.21351174026123</v>
      </c>
      <c r="W74" s="142">
        <v>246.21351174026123</v>
      </c>
      <c r="X74" s="142">
        <v>246.21351174026123</v>
      </c>
      <c r="Y74" s="142">
        <v>246.21351174026123</v>
      </c>
      <c r="Z74" s="142"/>
      <c r="AA74" s="142"/>
      <c r="AB74" s="142"/>
      <c r="AC74" s="142"/>
      <c r="AD74" s="142"/>
      <c r="AE74" s="142"/>
      <c r="AF74" s="142"/>
      <c r="AG74" s="142"/>
      <c r="AH74" s="142"/>
      <c r="AI74" s="142"/>
      <c r="AJ74" s="142"/>
      <c r="AK74" s="142"/>
    </row>
    <row r="75" spans="1:37" ht="12" customHeight="1">
      <c r="A75" s="108"/>
      <c r="B75" s="280">
        <v>201520</v>
      </c>
      <c r="C75" s="123" t="s">
        <v>478</v>
      </c>
      <c r="D75" s="123" t="s">
        <v>479</v>
      </c>
      <c r="E75" s="114"/>
      <c r="F75" s="108"/>
      <c r="G75" s="108"/>
      <c r="H75" s="108"/>
      <c r="I75" s="283"/>
      <c r="J75" s="142">
        <v>22.452999999999999</v>
      </c>
      <c r="K75" s="142">
        <v>5.2429999999999994</v>
      </c>
      <c r="L75" s="142">
        <v>1.506</v>
      </c>
      <c r="M75" s="142">
        <v>6.5299999999999994</v>
      </c>
      <c r="N75" s="142">
        <v>9.859</v>
      </c>
      <c r="O75" s="142">
        <v>3.6349999999999998</v>
      </c>
      <c r="P75" s="142">
        <v>7.7669999999999995</v>
      </c>
      <c r="Q75" s="142">
        <v>12.475</v>
      </c>
      <c r="R75" s="142">
        <v>7.9719999999999995</v>
      </c>
      <c r="S75" s="142">
        <v>12.426</v>
      </c>
      <c r="T75" s="142">
        <v>5.5209999999999999</v>
      </c>
      <c r="U75" s="142">
        <v>0</v>
      </c>
      <c r="V75" s="142">
        <v>0</v>
      </c>
      <c r="W75" s="142">
        <v>0</v>
      </c>
      <c r="X75" s="142">
        <v>0</v>
      </c>
      <c r="Y75" s="142">
        <v>0</v>
      </c>
      <c r="Z75" s="142"/>
      <c r="AA75" s="142"/>
      <c r="AB75" s="142"/>
      <c r="AC75" s="142"/>
      <c r="AD75" s="142"/>
      <c r="AE75" s="142"/>
      <c r="AF75" s="142"/>
      <c r="AG75" s="142"/>
      <c r="AH75" s="142"/>
      <c r="AI75" s="142"/>
      <c r="AJ75" s="142"/>
      <c r="AK75" s="142"/>
    </row>
    <row r="76" spans="1:37" ht="12" customHeight="1">
      <c r="A76" s="108"/>
      <c r="B76" s="280">
        <v>201391</v>
      </c>
      <c r="C76" s="123" t="s">
        <v>480</v>
      </c>
      <c r="D76" s="123" t="s">
        <v>481</v>
      </c>
      <c r="E76" s="114"/>
      <c r="F76" s="108"/>
      <c r="G76" s="108"/>
      <c r="H76" s="108"/>
      <c r="I76" s="283"/>
      <c r="J76" s="142">
        <v>91.508999999999986</v>
      </c>
      <c r="K76" s="142">
        <v>40.220999999999997</v>
      </c>
      <c r="L76" s="142">
        <v>81.384999999999991</v>
      </c>
      <c r="M76" s="142">
        <v>95.496000000000009</v>
      </c>
      <c r="N76" s="142">
        <v>95.13000000000001</v>
      </c>
      <c r="O76" s="142">
        <v>73.947000000000017</v>
      </c>
      <c r="P76" s="142">
        <v>132.11599999999999</v>
      </c>
      <c r="Q76" s="142">
        <v>89.926999999999964</v>
      </c>
      <c r="R76" s="142">
        <v>137.36499999999998</v>
      </c>
      <c r="S76" s="142">
        <v>240.27699999999999</v>
      </c>
      <c r="T76" s="142">
        <v>412.79700000000003</v>
      </c>
      <c r="U76" s="142">
        <v>412.79700000000003</v>
      </c>
      <c r="V76" s="142">
        <v>412.79700000000003</v>
      </c>
      <c r="W76" s="142">
        <v>412.79700000000003</v>
      </c>
      <c r="X76" s="142">
        <v>412.79700000000003</v>
      </c>
      <c r="Y76" s="142">
        <v>412.79700000000003</v>
      </c>
      <c r="Z76" s="142"/>
      <c r="AA76" s="142"/>
      <c r="AB76" s="142"/>
      <c r="AC76" s="142"/>
      <c r="AD76" s="142"/>
      <c r="AE76" s="142"/>
      <c r="AF76" s="142"/>
      <c r="AG76" s="142"/>
      <c r="AH76" s="142"/>
      <c r="AI76" s="142"/>
      <c r="AJ76" s="142"/>
      <c r="AK76" s="142"/>
    </row>
    <row r="77" spans="1:37" ht="12" customHeight="1">
      <c r="A77" s="108"/>
      <c r="B77" s="280"/>
      <c r="C77" s="123"/>
      <c r="D77" s="123"/>
      <c r="E77" s="114"/>
      <c r="F77" s="108"/>
      <c r="G77" s="108"/>
      <c r="H77" s="108"/>
      <c r="I77" s="283"/>
      <c r="J77" s="142"/>
      <c r="K77" s="142"/>
      <c r="L77" s="142"/>
      <c r="M77" s="142"/>
      <c r="N77" s="142"/>
      <c r="O77" s="142"/>
      <c r="P77" s="142"/>
      <c r="Q77" s="142"/>
      <c r="R77" s="142"/>
      <c r="S77" s="142"/>
      <c r="T77" s="142"/>
      <c r="U77" s="142"/>
      <c r="V77" s="142"/>
      <c r="W77" s="142"/>
      <c r="X77" s="142"/>
      <c r="Y77" s="142"/>
      <c r="Z77" s="142"/>
      <c r="AA77" s="142"/>
      <c r="AB77" s="142"/>
      <c r="AC77" s="142"/>
      <c r="AD77" s="142"/>
      <c r="AE77" s="142"/>
      <c r="AF77" s="142"/>
      <c r="AG77" s="142"/>
      <c r="AH77" s="142"/>
      <c r="AI77" s="142"/>
      <c r="AJ77" s="142"/>
      <c r="AK77" s="142"/>
    </row>
    <row r="78" spans="1:37" ht="12" customHeight="1">
      <c r="A78" s="108"/>
      <c r="B78" s="280">
        <v>201830</v>
      </c>
      <c r="C78" s="123" t="s">
        <v>482</v>
      </c>
      <c r="D78" s="123" t="s">
        <v>483</v>
      </c>
      <c r="E78" s="114"/>
      <c r="F78" s="108"/>
      <c r="G78" s="108"/>
      <c r="H78" s="108"/>
      <c r="I78" s="283"/>
      <c r="J78" s="142">
        <v>342.91399999999999</v>
      </c>
      <c r="K78" s="142">
        <v>397.887</v>
      </c>
      <c r="L78" s="142">
        <v>458.96799999999996</v>
      </c>
      <c r="M78" s="142">
        <v>632.24199999999996</v>
      </c>
      <c r="N78" s="142">
        <v>293.23599999999999</v>
      </c>
      <c r="O78" s="142">
        <v>284.66999999999996</v>
      </c>
      <c r="P78" s="142">
        <v>523.90599999999995</v>
      </c>
      <c r="Q78" s="142">
        <v>336.96299999999997</v>
      </c>
      <c r="R78" s="142">
        <v>468.85199999999998</v>
      </c>
      <c r="S78" s="142">
        <v>498.79899999999998</v>
      </c>
      <c r="T78" s="142">
        <v>755.91099999999994</v>
      </c>
      <c r="U78" s="142">
        <v>667.09722228040596</v>
      </c>
      <c r="V78" s="142">
        <v>667.09722228040596</v>
      </c>
      <c r="W78" s="142">
        <v>667.09722228040596</v>
      </c>
      <c r="X78" s="142">
        <v>667.09722228040596</v>
      </c>
      <c r="Y78" s="142">
        <v>667.09722228040596</v>
      </c>
      <c r="Z78" s="142"/>
      <c r="AA78" s="142"/>
      <c r="AB78" s="142"/>
      <c r="AC78" s="142"/>
      <c r="AD78" s="142"/>
      <c r="AE78" s="142"/>
      <c r="AF78" s="142"/>
      <c r="AG78" s="142"/>
      <c r="AH78" s="142"/>
      <c r="AI78" s="142"/>
      <c r="AJ78" s="142"/>
      <c r="AK78" s="142"/>
    </row>
    <row r="79" spans="1:37" ht="12" customHeight="1">
      <c r="A79" s="108"/>
      <c r="B79" s="285">
        <v>201850</v>
      </c>
      <c r="C79" s="123" t="s">
        <v>173</v>
      </c>
      <c r="D79" s="123" t="s">
        <v>485</v>
      </c>
      <c r="E79" s="114"/>
      <c r="F79" s="108"/>
      <c r="G79" s="108"/>
      <c r="H79" s="108"/>
      <c r="I79" s="283"/>
      <c r="J79" s="142">
        <v>145.107</v>
      </c>
      <c r="K79" s="142">
        <v>196.608</v>
      </c>
      <c r="L79" s="142">
        <v>195.00799999999998</v>
      </c>
      <c r="M79" s="142">
        <v>301.49</v>
      </c>
      <c r="N79" s="142">
        <v>96.11999999999999</v>
      </c>
      <c r="O79" s="142">
        <v>108.79299999999999</v>
      </c>
      <c r="P79" s="142">
        <v>206.995</v>
      </c>
      <c r="Q79" s="142">
        <v>114.783</v>
      </c>
      <c r="R79" s="142">
        <v>241.042</v>
      </c>
      <c r="S79" s="142">
        <v>256.01599999999996</v>
      </c>
      <c r="T79" s="142">
        <v>354.76</v>
      </c>
      <c r="U79" s="142">
        <v>269.12222228040594</v>
      </c>
      <c r="V79" s="142">
        <v>269.12222228040594</v>
      </c>
      <c r="W79" s="142">
        <v>269.12222228040594</v>
      </c>
      <c r="X79" s="142">
        <v>269.12222228040594</v>
      </c>
      <c r="Y79" s="142">
        <v>269.12222228040594</v>
      </c>
      <c r="Z79" s="142"/>
      <c r="AA79" s="142"/>
      <c r="AB79" s="142"/>
      <c r="AC79" s="142"/>
      <c r="AD79" s="142"/>
      <c r="AE79" s="142"/>
      <c r="AF79" s="142"/>
      <c r="AG79" s="142"/>
      <c r="AH79" s="142"/>
      <c r="AI79" s="142"/>
      <c r="AJ79" s="142"/>
      <c r="AK79" s="142"/>
    </row>
    <row r="80" spans="1:37" ht="12" customHeight="1">
      <c r="A80" s="108"/>
      <c r="B80" s="280">
        <v>201960</v>
      </c>
      <c r="C80" s="123" t="s">
        <v>486</v>
      </c>
      <c r="D80" s="123" t="s">
        <v>487</v>
      </c>
      <c r="E80" s="114"/>
      <c r="F80" s="108"/>
      <c r="G80" s="108"/>
      <c r="H80" s="108"/>
      <c r="I80" s="283"/>
      <c r="J80" s="142">
        <v>14.210999999999999</v>
      </c>
      <c r="K80" s="142">
        <v>4.8259999999999996</v>
      </c>
      <c r="L80" s="142">
        <v>11.988999999999999</v>
      </c>
      <c r="M80" s="142">
        <v>2.08</v>
      </c>
      <c r="N80" s="142">
        <v>7.64</v>
      </c>
      <c r="O80" s="142">
        <v>4.1769999999999996</v>
      </c>
      <c r="P80" s="142">
        <v>13.363</v>
      </c>
      <c r="Q80" s="142">
        <v>5.6689999999999996</v>
      </c>
      <c r="R80" s="142">
        <v>2.0609999999999999</v>
      </c>
      <c r="S80" s="142">
        <v>2.7589999999999999</v>
      </c>
      <c r="T80" s="142">
        <v>3.1759999999999997</v>
      </c>
      <c r="U80" s="142">
        <v>0</v>
      </c>
      <c r="V80" s="142">
        <v>0</v>
      </c>
      <c r="W80" s="142">
        <v>0</v>
      </c>
      <c r="X80" s="142">
        <v>0</v>
      </c>
      <c r="Y80" s="142">
        <v>0</v>
      </c>
      <c r="Z80" s="142"/>
      <c r="AA80" s="142"/>
      <c r="AB80" s="142"/>
      <c r="AC80" s="142"/>
      <c r="AD80" s="142"/>
      <c r="AE80" s="142"/>
      <c r="AF80" s="142"/>
      <c r="AG80" s="142"/>
      <c r="AH80" s="142"/>
      <c r="AI80" s="142"/>
      <c r="AJ80" s="142"/>
      <c r="AK80" s="142"/>
    </row>
    <row r="81" spans="1:37" ht="12" customHeight="1">
      <c r="A81" s="108"/>
      <c r="B81" s="280">
        <v>201831</v>
      </c>
      <c r="C81" s="123" t="s">
        <v>488</v>
      </c>
      <c r="D81" s="123" t="s">
        <v>481</v>
      </c>
      <c r="E81" s="114"/>
      <c r="F81" s="108"/>
      <c r="G81" s="108"/>
      <c r="H81" s="108"/>
      <c r="I81" s="283"/>
      <c r="J81" s="142">
        <v>183.596</v>
      </c>
      <c r="K81" s="142">
        <v>196.453</v>
      </c>
      <c r="L81" s="142">
        <v>251.97099999999998</v>
      </c>
      <c r="M81" s="142">
        <v>328.67199999999997</v>
      </c>
      <c r="N81" s="142">
        <v>189.476</v>
      </c>
      <c r="O81" s="142">
        <v>171.69999999999996</v>
      </c>
      <c r="P81" s="142">
        <v>303.54799999999994</v>
      </c>
      <c r="Q81" s="142">
        <v>216.51099999999994</v>
      </c>
      <c r="R81" s="142">
        <v>225.74899999999997</v>
      </c>
      <c r="S81" s="142">
        <v>240.02400000000003</v>
      </c>
      <c r="T81" s="142">
        <v>397.97499999999997</v>
      </c>
      <c r="U81" s="142">
        <v>397.97499999999997</v>
      </c>
      <c r="V81" s="142">
        <v>397.97499999999997</v>
      </c>
      <c r="W81" s="142">
        <v>397.97499999999997</v>
      </c>
      <c r="X81" s="142">
        <v>397.97499999999997</v>
      </c>
      <c r="Y81" s="142">
        <v>397.97499999999997</v>
      </c>
      <c r="Z81" s="142"/>
      <c r="AA81" s="142"/>
      <c r="AB81" s="142"/>
      <c r="AC81" s="142"/>
      <c r="AD81" s="142"/>
      <c r="AE81" s="142"/>
      <c r="AF81" s="142"/>
      <c r="AG81" s="142"/>
      <c r="AH81" s="142"/>
      <c r="AI81" s="142"/>
      <c r="AJ81" s="142"/>
      <c r="AK81" s="142"/>
    </row>
    <row r="82" spans="1:37" ht="12" customHeight="1">
      <c r="A82" s="108"/>
      <c r="B82" s="280"/>
      <c r="C82" s="123"/>
      <c r="D82" s="123"/>
      <c r="E82" s="108"/>
      <c r="F82" s="108"/>
      <c r="G82" s="108"/>
      <c r="H82" s="108"/>
      <c r="I82" s="283"/>
      <c r="J82" s="142"/>
      <c r="K82" s="142"/>
      <c r="L82" s="142"/>
      <c r="M82" s="142"/>
      <c r="N82" s="142"/>
      <c r="O82" s="142"/>
      <c r="P82" s="142"/>
      <c r="Q82" s="142"/>
      <c r="R82" s="142"/>
      <c r="S82" s="142"/>
      <c r="T82" s="142"/>
      <c r="U82" s="142"/>
      <c r="V82" s="142"/>
      <c r="W82" s="142"/>
      <c r="X82" s="142"/>
      <c r="Y82" s="142"/>
      <c r="Z82" s="142"/>
      <c r="AA82" s="142"/>
      <c r="AB82" s="142"/>
      <c r="AC82" s="142"/>
      <c r="AD82" s="142"/>
      <c r="AE82" s="142"/>
      <c r="AF82" s="142"/>
      <c r="AG82" s="142"/>
      <c r="AH82" s="142"/>
      <c r="AI82" s="142"/>
      <c r="AJ82" s="142"/>
      <c r="AK82" s="142"/>
    </row>
    <row r="83" spans="1:37" ht="12" customHeight="1">
      <c r="A83" s="108"/>
      <c r="B83" s="280">
        <v>202880</v>
      </c>
      <c r="C83" s="108" t="s">
        <v>489</v>
      </c>
      <c r="D83" s="108" t="s">
        <v>490</v>
      </c>
      <c r="E83" s="108"/>
      <c r="F83" s="108"/>
      <c r="G83" s="108"/>
      <c r="H83" s="108"/>
      <c r="I83" s="283"/>
      <c r="J83" s="142">
        <v>-13.721</v>
      </c>
      <c r="K83" s="142">
        <v>0.60199999999999998</v>
      </c>
      <c r="L83" s="142">
        <v>-5.92</v>
      </c>
      <c r="M83" s="142">
        <v>-14.91</v>
      </c>
      <c r="N83" s="142">
        <v>-16.442999999999998</v>
      </c>
      <c r="O83" s="142">
        <v>-7.7189999999999994</v>
      </c>
      <c r="P83" s="142">
        <v>-3.254</v>
      </c>
      <c r="Q83" s="142">
        <v>-10.558</v>
      </c>
      <c r="R83" s="142">
        <v>-12.673</v>
      </c>
      <c r="S83" s="142">
        <v>-5.2799999999999994</v>
      </c>
      <c r="T83" s="142">
        <v>5.5750000000000002</v>
      </c>
      <c r="U83" s="142">
        <v>5.5749999999999993</v>
      </c>
      <c r="V83" s="142">
        <v>5.5749999999999993</v>
      </c>
      <c r="W83" s="142">
        <v>5.5749999999999993</v>
      </c>
      <c r="X83" s="142">
        <v>5.5749999999999993</v>
      </c>
      <c r="Y83" s="142">
        <v>5.5749999999999993</v>
      </c>
      <c r="Z83" s="142"/>
      <c r="AA83" s="142"/>
      <c r="AB83" s="142"/>
      <c r="AC83" s="142"/>
      <c r="AD83" s="142"/>
      <c r="AE83" s="142"/>
      <c r="AF83" s="142"/>
      <c r="AG83" s="142"/>
      <c r="AH83" s="142"/>
      <c r="AI83" s="142"/>
      <c r="AJ83" s="142"/>
      <c r="AK83" s="142"/>
    </row>
    <row r="84" spans="1:37" ht="12" customHeight="1">
      <c r="A84" s="108"/>
      <c r="B84" s="280">
        <v>202890</v>
      </c>
      <c r="C84" s="123" t="s">
        <v>492</v>
      </c>
      <c r="D84" s="123" t="s">
        <v>493</v>
      </c>
      <c r="E84" s="108"/>
      <c r="F84" s="108"/>
      <c r="G84" s="108"/>
      <c r="H84" s="108"/>
      <c r="I84" s="283"/>
      <c r="J84" s="142">
        <v>-13.721</v>
      </c>
      <c r="K84" s="142">
        <v>0.60199999999999998</v>
      </c>
      <c r="L84" s="142">
        <v>-5.92</v>
      </c>
      <c r="M84" s="142">
        <v>-14.91</v>
      </c>
      <c r="N84" s="142">
        <v>-16.442999999999998</v>
      </c>
      <c r="O84" s="142">
        <v>-7.7189999999999994</v>
      </c>
      <c r="P84" s="142">
        <v>-3.254</v>
      </c>
      <c r="Q84" s="142">
        <v>-10.558</v>
      </c>
      <c r="R84" s="142">
        <v>-12.673</v>
      </c>
      <c r="S84" s="142">
        <v>-5.2799999999999994</v>
      </c>
      <c r="T84" s="142">
        <v>5.5750000000000002</v>
      </c>
      <c r="U84" s="142">
        <v>5.5749999999999993</v>
      </c>
      <c r="V84" s="142">
        <v>5.5749999999999993</v>
      </c>
      <c r="W84" s="142">
        <v>5.5749999999999993</v>
      </c>
      <c r="X84" s="142">
        <v>5.5749999999999993</v>
      </c>
      <c r="Y84" s="142">
        <v>5.5749999999999993</v>
      </c>
      <c r="Z84" s="142"/>
      <c r="AA84" s="142"/>
      <c r="AB84" s="142"/>
      <c r="AC84" s="142"/>
      <c r="AD84" s="142"/>
      <c r="AE84" s="142"/>
      <c r="AF84" s="142"/>
      <c r="AG84" s="142"/>
      <c r="AH84" s="142"/>
      <c r="AI84" s="142"/>
      <c r="AJ84" s="142"/>
      <c r="AK84" s="142"/>
    </row>
    <row r="85" spans="1:37" ht="12" customHeight="1">
      <c r="A85" s="108"/>
      <c r="B85" s="280">
        <v>202900</v>
      </c>
      <c r="C85" s="123" t="s">
        <v>494</v>
      </c>
      <c r="D85" s="123" t="s">
        <v>495</v>
      </c>
      <c r="E85" s="108"/>
      <c r="F85" s="108"/>
      <c r="G85" s="108"/>
      <c r="H85" s="108"/>
      <c r="I85" s="283"/>
      <c r="J85" s="142">
        <v>4.5869999999999997</v>
      </c>
      <c r="K85" s="142">
        <v>6.8529999999999998</v>
      </c>
      <c r="L85" s="142">
        <v>5.6689999999999996</v>
      </c>
      <c r="M85" s="142">
        <v>1.2489999999999999</v>
      </c>
      <c r="N85" s="142">
        <v>1.8559999999999999</v>
      </c>
      <c r="O85" s="142">
        <v>0.378</v>
      </c>
      <c r="P85" s="142">
        <v>0.51200000000000001</v>
      </c>
      <c r="Q85" s="142">
        <v>0.45599999999999996</v>
      </c>
      <c r="R85" s="142">
        <v>1.1499999999999999</v>
      </c>
      <c r="S85" s="142">
        <v>2.6359999999999997</v>
      </c>
      <c r="T85" s="142">
        <v>11.164999999999999</v>
      </c>
      <c r="U85" s="142">
        <v>11.164999999999999</v>
      </c>
      <c r="V85" s="142">
        <v>11.164999999999999</v>
      </c>
      <c r="W85" s="142">
        <v>11.164999999999999</v>
      </c>
      <c r="X85" s="142">
        <v>11.164999999999999</v>
      </c>
      <c r="Y85" s="142">
        <v>11.164999999999999</v>
      </c>
      <c r="Z85" s="142"/>
      <c r="AA85" s="142"/>
      <c r="AB85" s="142"/>
      <c r="AC85" s="142"/>
      <c r="AD85" s="142"/>
      <c r="AE85" s="142"/>
      <c r="AF85" s="142"/>
      <c r="AG85" s="142"/>
      <c r="AH85" s="142"/>
      <c r="AI85" s="142"/>
      <c r="AJ85" s="142"/>
      <c r="AK85" s="142"/>
    </row>
    <row r="86" spans="1:37" ht="12" customHeight="1">
      <c r="A86" s="108"/>
      <c r="B86" s="280">
        <v>202910</v>
      </c>
      <c r="C86" s="123" t="s">
        <v>497</v>
      </c>
      <c r="D86" s="123" t="s">
        <v>498</v>
      </c>
      <c r="E86" s="108"/>
      <c r="F86" s="108"/>
      <c r="G86" s="108"/>
      <c r="H86" s="108"/>
      <c r="I86" s="283"/>
      <c r="J86" s="142">
        <v>18.308</v>
      </c>
      <c r="K86" s="142">
        <v>6.2509999999999994</v>
      </c>
      <c r="L86" s="142">
        <v>11.588999999999999</v>
      </c>
      <c r="M86" s="142">
        <v>16.158999999999999</v>
      </c>
      <c r="N86" s="142">
        <v>18.298999999999999</v>
      </c>
      <c r="O86" s="142">
        <v>8.0969999999999995</v>
      </c>
      <c r="P86" s="142">
        <v>3.766</v>
      </c>
      <c r="Q86" s="142">
        <v>11.013999999999999</v>
      </c>
      <c r="R86" s="142">
        <v>13.822999999999999</v>
      </c>
      <c r="S86" s="142">
        <v>7.9159999999999995</v>
      </c>
      <c r="T86" s="142">
        <v>5.59</v>
      </c>
      <c r="U86" s="142">
        <v>5.59</v>
      </c>
      <c r="V86" s="142">
        <v>5.59</v>
      </c>
      <c r="W86" s="142">
        <v>5.59</v>
      </c>
      <c r="X86" s="142">
        <v>5.59</v>
      </c>
      <c r="Y86" s="142">
        <v>5.59</v>
      </c>
      <c r="Z86" s="142"/>
      <c r="AA86" s="142"/>
      <c r="AB86" s="142"/>
      <c r="AC86" s="142"/>
      <c r="AD86" s="142"/>
      <c r="AE86" s="142"/>
      <c r="AF86" s="142"/>
      <c r="AG86" s="142"/>
      <c r="AH86" s="142"/>
      <c r="AI86" s="142"/>
      <c r="AJ86" s="142"/>
      <c r="AK86" s="142"/>
    </row>
    <row r="87" spans="1:37" ht="12" customHeight="1">
      <c r="A87" s="108"/>
      <c r="B87" s="280">
        <v>291800</v>
      </c>
      <c r="C87" s="123" t="s">
        <v>433</v>
      </c>
      <c r="D87" s="123" t="s">
        <v>167</v>
      </c>
      <c r="E87" s="108"/>
      <c r="F87" s="108"/>
      <c r="G87" s="108"/>
      <c r="H87" s="108"/>
      <c r="I87" s="283"/>
      <c r="J87" s="142">
        <v>0</v>
      </c>
      <c r="K87" s="142">
        <v>0</v>
      </c>
      <c r="L87" s="142">
        <v>0</v>
      </c>
      <c r="M87" s="142">
        <v>0</v>
      </c>
      <c r="N87" s="142">
        <v>0</v>
      </c>
      <c r="O87" s="142">
        <v>0</v>
      </c>
      <c r="P87" s="142">
        <v>0</v>
      </c>
      <c r="Q87" s="142">
        <v>0</v>
      </c>
      <c r="R87" s="142">
        <v>0</v>
      </c>
      <c r="S87" s="142">
        <v>0</v>
      </c>
      <c r="T87" s="142">
        <v>0</v>
      </c>
      <c r="U87" s="142">
        <v>0</v>
      </c>
      <c r="V87" s="142">
        <v>0</v>
      </c>
      <c r="W87" s="142">
        <v>0</v>
      </c>
      <c r="X87" s="142">
        <v>0</v>
      </c>
      <c r="Y87" s="142">
        <v>0</v>
      </c>
      <c r="Z87" s="142"/>
      <c r="AA87" s="142"/>
      <c r="AB87" s="142"/>
      <c r="AC87" s="142"/>
      <c r="AD87" s="142"/>
      <c r="AE87" s="142"/>
      <c r="AF87" s="142"/>
      <c r="AG87" s="142"/>
      <c r="AH87" s="142"/>
      <c r="AI87" s="142"/>
      <c r="AJ87" s="142"/>
      <c r="AK87" s="142"/>
    </row>
    <row r="88" spans="1:37" ht="12" customHeight="1">
      <c r="A88" s="108"/>
      <c r="B88" s="280">
        <v>202990</v>
      </c>
      <c r="C88" s="123" t="s">
        <v>499</v>
      </c>
      <c r="D88" s="123" t="s">
        <v>500</v>
      </c>
      <c r="E88" s="108"/>
      <c r="F88" s="108"/>
      <c r="G88" s="108"/>
      <c r="H88" s="108"/>
      <c r="I88" s="283"/>
      <c r="J88" s="142">
        <v>0</v>
      </c>
      <c r="K88" s="142">
        <v>0</v>
      </c>
      <c r="L88" s="142">
        <v>0</v>
      </c>
      <c r="M88" s="142">
        <v>0</v>
      </c>
      <c r="N88" s="142">
        <v>0</v>
      </c>
      <c r="O88" s="142">
        <v>0</v>
      </c>
      <c r="P88" s="142">
        <v>0</v>
      </c>
      <c r="Q88" s="142">
        <v>0</v>
      </c>
      <c r="R88" s="142">
        <v>0</v>
      </c>
      <c r="S88" s="142">
        <v>0</v>
      </c>
      <c r="T88" s="142">
        <v>0</v>
      </c>
      <c r="U88" s="142">
        <v>0</v>
      </c>
      <c r="V88" s="142">
        <v>0</v>
      </c>
      <c r="W88" s="142">
        <v>0</v>
      </c>
      <c r="X88" s="142">
        <v>0</v>
      </c>
      <c r="Y88" s="142">
        <v>0</v>
      </c>
      <c r="Z88" s="142"/>
      <c r="AA88" s="142"/>
      <c r="AB88" s="142"/>
      <c r="AC88" s="142"/>
      <c r="AD88" s="142"/>
      <c r="AE88" s="142"/>
      <c r="AF88" s="142"/>
      <c r="AG88" s="142"/>
      <c r="AH88" s="142"/>
      <c r="AI88" s="142"/>
      <c r="AJ88" s="142"/>
      <c r="AK88" s="142"/>
    </row>
    <row r="89" spans="1:37" ht="12" customHeight="1">
      <c r="A89" s="108"/>
      <c r="B89" s="280">
        <v>203050</v>
      </c>
      <c r="C89" s="123" t="s">
        <v>504</v>
      </c>
      <c r="D89" s="123" t="s">
        <v>505</v>
      </c>
      <c r="E89" s="108"/>
      <c r="F89" s="108"/>
      <c r="G89" s="108"/>
      <c r="H89" s="108"/>
      <c r="I89" s="283"/>
      <c r="J89" s="142">
        <v>0</v>
      </c>
      <c r="K89" s="142">
        <v>0</v>
      </c>
      <c r="L89" s="142">
        <v>0</v>
      </c>
      <c r="M89" s="142">
        <v>0</v>
      </c>
      <c r="N89" s="142">
        <v>0</v>
      </c>
      <c r="O89" s="142">
        <v>0</v>
      </c>
      <c r="P89" s="142">
        <v>0</v>
      </c>
      <c r="Q89" s="142">
        <v>0</v>
      </c>
      <c r="R89" s="142">
        <v>0</v>
      </c>
      <c r="S89" s="142">
        <v>0</v>
      </c>
      <c r="T89" s="142">
        <v>0</v>
      </c>
      <c r="U89" s="142">
        <v>0</v>
      </c>
      <c r="V89" s="142">
        <v>0</v>
      </c>
      <c r="W89" s="142">
        <v>0</v>
      </c>
      <c r="X89" s="142">
        <v>0</v>
      </c>
      <c r="Y89" s="142">
        <v>0</v>
      </c>
      <c r="Z89" s="142"/>
      <c r="AA89" s="142"/>
      <c r="AB89" s="142"/>
      <c r="AC89" s="142"/>
      <c r="AD89" s="142"/>
      <c r="AE89" s="142"/>
      <c r="AF89" s="142"/>
      <c r="AG89" s="142"/>
      <c r="AH89" s="142"/>
      <c r="AI89" s="142"/>
      <c r="AJ89" s="142"/>
      <c r="AK89" s="142"/>
    </row>
    <row r="90" spans="1:37" ht="12" customHeight="1">
      <c r="A90" s="108"/>
      <c r="B90" s="280">
        <v>203110</v>
      </c>
      <c r="C90" s="123" t="s">
        <v>433</v>
      </c>
      <c r="D90" s="123" t="s">
        <v>167</v>
      </c>
      <c r="E90" s="108"/>
      <c r="F90" s="108"/>
      <c r="G90" s="108"/>
      <c r="H90" s="108"/>
      <c r="I90" s="283"/>
      <c r="J90" s="142">
        <v>0</v>
      </c>
      <c r="K90" s="142">
        <v>0</v>
      </c>
      <c r="L90" s="142">
        <v>0</v>
      </c>
      <c r="M90" s="142">
        <v>0</v>
      </c>
      <c r="N90" s="142">
        <v>0</v>
      </c>
      <c r="O90" s="142">
        <v>0</v>
      </c>
      <c r="P90" s="142">
        <v>0</v>
      </c>
      <c r="Q90" s="142">
        <v>0</v>
      </c>
      <c r="R90" s="142">
        <v>0</v>
      </c>
      <c r="S90" s="142">
        <v>0</v>
      </c>
      <c r="T90" s="142">
        <v>0</v>
      </c>
      <c r="U90" s="142">
        <v>0</v>
      </c>
      <c r="V90" s="142">
        <v>0</v>
      </c>
      <c r="W90" s="142">
        <v>0</v>
      </c>
      <c r="X90" s="142">
        <v>0</v>
      </c>
      <c r="Y90" s="142">
        <v>0</v>
      </c>
      <c r="Z90" s="142"/>
      <c r="AA90" s="142"/>
      <c r="AB90" s="142"/>
      <c r="AC90" s="142"/>
      <c r="AD90" s="142"/>
      <c r="AE90" s="142"/>
      <c r="AF90" s="142"/>
      <c r="AG90" s="142"/>
      <c r="AH90" s="142"/>
      <c r="AI90" s="142"/>
      <c r="AJ90" s="142"/>
      <c r="AK90" s="142"/>
    </row>
    <row r="91" spans="1:37" ht="12" customHeight="1">
      <c r="A91" s="108"/>
      <c r="B91" s="280"/>
      <c r="C91" s="123"/>
      <c r="D91" s="123"/>
      <c r="E91" s="108"/>
      <c r="F91" s="108"/>
      <c r="G91" s="108"/>
      <c r="H91" s="108"/>
      <c r="I91" s="283"/>
      <c r="J91" s="142"/>
      <c r="K91" s="142"/>
      <c r="L91" s="142"/>
      <c r="M91" s="142"/>
      <c r="N91" s="142"/>
      <c r="O91" s="142"/>
      <c r="P91" s="142"/>
      <c r="Q91" s="142"/>
      <c r="R91" s="142"/>
      <c r="S91" s="142"/>
      <c r="T91" s="142"/>
      <c r="U91" s="142"/>
      <c r="V91" s="142"/>
      <c r="W91" s="142"/>
      <c r="X91" s="142"/>
      <c r="Y91" s="142"/>
      <c r="Z91" s="142"/>
      <c r="AA91" s="142"/>
      <c r="AB91" s="142"/>
      <c r="AC91" s="142"/>
      <c r="AD91" s="142"/>
      <c r="AE91" s="142"/>
      <c r="AF91" s="142"/>
      <c r="AG91" s="142"/>
      <c r="AH91" s="142"/>
      <c r="AI91" s="142"/>
      <c r="AJ91" s="142"/>
      <c r="AK91" s="142"/>
    </row>
    <row r="92" spans="1:37" ht="12" customHeight="1">
      <c r="A92" s="108"/>
      <c r="B92" s="280">
        <v>203120</v>
      </c>
      <c r="C92" s="114" t="s">
        <v>511</v>
      </c>
      <c r="D92" s="114" t="s">
        <v>512</v>
      </c>
      <c r="E92" s="114"/>
      <c r="F92" s="114"/>
      <c r="G92" s="114"/>
      <c r="H92" s="114"/>
      <c r="I92" s="281"/>
      <c r="J92" s="142">
        <v>673.01700000000051</v>
      </c>
      <c r="K92" s="142">
        <v>898.13700000000142</v>
      </c>
      <c r="L92" s="142">
        <v>981.47800000000154</v>
      </c>
      <c r="M92" s="142">
        <v>554.82899999999995</v>
      </c>
      <c r="N92" s="142">
        <v>897.86200000000076</v>
      </c>
      <c r="O92" s="142">
        <v>798.93099999999879</v>
      </c>
      <c r="P92" s="142">
        <v>395.57400000000132</v>
      </c>
      <c r="Q92" s="142">
        <v>854.10100000000079</v>
      </c>
      <c r="R92" s="142">
        <v>753.8149999999996</v>
      </c>
      <c r="S92" s="142">
        <v>939.5450000000011</v>
      </c>
      <c r="T92" s="142">
        <v>-985.71700000000055</v>
      </c>
      <c r="U92" s="142">
        <v>-1438.0121904417131</v>
      </c>
      <c r="V92" s="142">
        <v>-1558.3811502082974</v>
      </c>
      <c r="W92" s="142">
        <v>-1697.3754992188653</v>
      </c>
      <c r="X92" s="142">
        <v>-1854.7326084290878</v>
      </c>
      <c r="Y92" s="142">
        <v>-2030.8946583227028</v>
      </c>
      <c r="Z92" s="142"/>
      <c r="AA92" s="142"/>
      <c r="AB92" s="142"/>
      <c r="AC92" s="142"/>
      <c r="AD92" s="142"/>
      <c r="AE92" s="142"/>
      <c r="AF92" s="142"/>
      <c r="AG92" s="142"/>
      <c r="AH92" s="142"/>
      <c r="AI92" s="142"/>
      <c r="AJ92" s="142"/>
      <c r="AK92" s="142"/>
    </row>
    <row r="93" spans="1:37" ht="12" customHeight="1">
      <c r="A93" s="108"/>
      <c r="B93" s="280">
        <v>203130</v>
      </c>
      <c r="C93" s="108" t="s">
        <v>514</v>
      </c>
      <c r="D93" s="108" t="s">
        <v>515</v>
      </c>
      <c r="E93" s="108"/>
      <c r="F93" s="108"/>
      <c r="G93" s="108"/>
      <c r="H93" s="108"/>
      <c r="I93" s="283"/>
      <c r="J93" s="142">
        <v>193.67699999999999</v>
      </c>
      <c r="K93" s="142">
        <v>234.35899999999998</v>
      </c>
      <c r="L93" s="142">
        <v>249.76499999999999</v>
      </c>
      <c r="M93" s="142">
        <v>183.26499999999999</v>
      </c>
      <c r="N93" s="142">
        <v>362.55899999999997</v>
      </c>
      <c r="O93" s="142">
        <v>225.6</v>
      </c>
      <c r="P93" s="142">
        <v>167.87699999999998</v>
      </c>
      <c r="Q93" s="142">
        <v>299.72399999999999</v>
      </c>
      <c r="R93" s="142">
        <v>282.93899999999996</v>
      </c>
      <c r="S93" s="142">
        <v>285.26400000000001</v>
      </c>
      <c r="T93" s="142">
        <v>-219.49599999999998</v>
      </c>
      <c r="U93" s="142">
        <v>-320.21150467445938</v>
      </c>
      <c r="V93" s="142">
        <v>-347.01484193345578</v>
      </c>
      <c r="W93" s="142">
        <v>-377.96561546219027</v>
      </c>
      <c r="X93" s="142">
        <v>-413.00534394735081</v>
      </c>
      <c r="Y93" s="142">
        <v>-452.23249058624299</v>
      </c>
      <c r="Z93" s="142"/>
      <c r="AA93" s="142"/>
      <c r="AB93" s="142"/>
      <c r="AC93" s="142"/>
      <c r="AD93" s="142"/>
      <c r="AE93" s="142"/>
      <c r="AF93" s="142"/>
      <c r="AG93" s="142"/>
      <c r="AH93" s="142"/>
      <c r="AI93" s="142"/>
      <c r="AJ93" s="142"/>
      <c r="AK93" s="142"/>
    </row>
    <row r="94" spans="1:37" ht="12" customHeight="1">
      <c r="A94" s="108"/>
      <c r="B94" s="280">
        <v>203165</v>
      </c>
      <c r="C94" s="108" t="s">
        <v>519</v>
      </c>
      <c r="D94" s="108" t="s">
        <v>167</v>
      </c>
      <c r="E94" s="108"/>
      <c r="F94" s="108"/>
      <c r="G94" s="108"/>
      <c r="H94" s="108"/>
      <c r="I94" s="283"/>
      <c r="J94" s="142">
        <v>0</v>
      </c>
      <c r="K94" s="142">
        <v>0</v>
      </c>
      <c r="L94" s="142">
        <v>0</v>
      </c>
      <c r="M94" s="142">
        <v>0</v>
      </c>
      <c r="N94" s="142">
        <v>0</v>
      </c>
      <c r="O94" s="142">
        <v>0</v>
      </c>
      <c r="P94" s="142">
        <v>0</v>
      </c>
      <c r="Q94" s="142">
        <v>0</v>
      </c>
      <c r="R94" s="142">
        <v>0</v>
      </c>
      <c r="S94" s="142">
        <v>0</v>
      </c>
      <c r="T94" s="142">
        <v>0</v>
      </c>
      <c r="U94" s="142">
        <v>0</v>
      </c>
      <c r="V94" s="142">
        <v>0</v>
      </c>
      <c r="W94" s="142">
        <v>0</v>
      </c>
      <c r="X94" s="142">
        <v>0</v>
      </c>
      <c r="Y94" s="142">
        <v>0</v>
      </c>
      <c r="Z94" s="142"/>
      <c r="AA94" s="142"/>
      <c r="AB94" s="142"/>
      <c r="AC94" s="142"/>
      <c r="AD94" s="142"/>
      <c r="AE94" s="142"/>
      <c r="AF94" s="142"/>
      <c r="AG94" s="142"/>
      <c r="AH94" s="142"/>
      <c r="AI94" s="142"/>
      <c r="AJ94" s="142"/>
      <c r="AK94" s="142"/>
    </row>
    <row r="95" spans="1:37" ht="12" customHeight="1">
      <c r="A95" s="108"/>
      <c r="B95" s="280">
        <v>205560</v>
      </c>
      <c r="C95" s="108" t="s">
        <v>520</v>
      </c>
      <c r="D95" s="108" t="s">
        <v>521</v>
      </c>
      <c r="E95" s="108"/>
      <c r="F95" s="108"/>
      <c r="G95" s="108"/>
      <c r="H95" s="108"/>
      <c r="I95" s="283"/>
      <c r="J95" s="142">
        <v>0</v>
      </c>
      <c r="K95" s="142">
        <v>0</v>
      </c>
      <c r="L95" s="142">
        <v>0</v>
      </c>
      <c r="M95" s="142">
        <v>0</v>
      </c>
      <c r="N95" s="142">
        <v>0</v>
      </c>
      <c r="O95" s="142">
        <v>0</v>
      </c>
      <c r="P95" s="142">
        <v>0</v>
      </c>
      <c r="Q95" s="142">
        <v>0</v>
      </c>
      <c r="R95" s="142">
        <v>0</v>
      </c>
      <c r="S95" s="142">
        <v>0</v>
      </c>
      <c r="T95" s="142">
        <v>0</v>
      </c>
      <c r="U95" s="142">
        <v>0</v>
      </c>
      <c r="V95" s="142">
        <v>0</v>
      </c>
      <c r="W95" s="142">
        <v>0</v>
      </c>
      <c r="X95" s="142">
        <v>0</v>
      </c>
      <c r="Y95" s="142">
        <v>0</v>
      </c>
      <c r="Z95" s="142"/>
      <c r="AA95" s="142"/>
      <c r="AB95" s="142"/>
      <c r="AC95" s="142"/>
      <c r="AD95" s="142"/>
      <c r="AE95" s="142"/>
      <c r="AF95" s="142"/>
      <c r="AG95" s="142"/>
      <c r="AH95" s="142"/>
      <c r="AI95" s="142"/>
      <c r="AJ95" s="142"/>
      <c r="AK95" s="142"/>
    </row>
    <row r="96" spans="1:37" ht="12" customHeight="1">
      <c r="A96" s="108"/>
      <c r="B96" s="280">
        <v>203140</v>
      </c>
      <c r="C96" s="108" t="s">
        <v>522</v>
      </c>
      <c r="D96" s="108" t="s">
        <v>523</v>
      </c>
      <c r="E96" s="108"/>
      <c r="F96" s="108"/>
      <c r="G96" s="108"/>
      <c r="H96" s="108"/>
      <c r="I96" s="283"/>
      <c r="J96" s="142">
        <v>479.34</v>
      </c>
      <c r="K96" s="142">
        <v>663.77800000000002</v>
      </c>
      <c r="L96" s="142">
        <v>731.71299999999997</v>
      </c>
      <c r="M96" s="142">
        <v>371.56399999999996</v>
      </c>
      <c r="N96" s="142">
        <v>535.303</v>
      </c>
      <c r="O96" s="142">
        <v>573.33100000000002</v>
      </c>
      <c r="P96" s="142">
        <v>227.697</v>
      </c>
      <c r="Q96" s="142">
        <v>554.37699999999995</v>
      </c>
      <c r="R96" s="142">
        <v>470.87599999999998</v>
      </c>
      <c r="S96" s="142">
        <v>654.28099999999995</v>
      </c>
      <c r="T96" s="142">
        <v>-766.221</v>
      </c>
      <c r="U96" s="142">
        <v>-1117.8006857672538</v>
      </c>
      <c r="V96" s="142">
        <v>-1211.3663082748417</v>
      </c>
      <c r="W96" s="142">
        <v>-1319.4098837566751</v>
      </c>
      <c r="X96" s="142">
        <v>-1441.7272644817369</v>
      </c>
      <c r="Y96" s="142">
        <v>-1578.6621677364597</v>
      </c>
      <c r="Z96" s="142"/>
      <c r="AA96" s="142"/>
      <c r="AB96" s="142"/>
      <c r="AC96" s="142"/>
      <c r="AD96" s="142"/>
      <c r="AE96" s="142"/>
      <c r="AF96" s="142"/>
      <c r="AG96" s="142"/>
      <c r="AH96" s="142"/>
      <c r="AI96" s="142"/>
      <c r="AJ96" s="142"/>
      <c r="AK96" s="142"/>
    </row>
    <row r="97" spans="1:37" ht="12" customHeight="1">
      <c r="A97" s="108"/>
      <c r="B97" s="280">
        <v>203150</v>
      </c>
      <c r="C97" s="108" t="s">
        <v>525</v>
      </c>
      <c r="D97" s="108" t="s">
        <v>526</v>
      </c>
      <c r="E97" s="108"/>
      <c r="F97" s="108"/>
      <c r="G97" s="108"/>
      <c r="H97" s="108"/>
      <c r="I97" s="283"/>
      <c r="J97" s="142">
        <v>0</v>
      </c>
      <c r="K97" s="142">
        <v>0</v>
      </c>
      <c r="L97" s="142">
        <v>0</v>
      </c>
      <c r="M97" s="142">
        <v>0</v>
      </c>
      <c r="N97" s="142">
        <v>0</v>
      </c>
      <c r="O97" s="142">
        <v>0</v>
      </c>
      <c r="P97" s="142">
        <v>0</v>
      </c>
      <c r="Q97" s="142">
        <v>0</v>
      </c>
      <c r="R97" s="142">
        <v>0</v>
      </c>
      <c r="S97" s="142">
        <v>0</v>
      </c>
      <c r="T97" s="142">
        <v>0</v>
      </c>
      <c r="U97" s="142">
        <v>0</v>
      </c>
      <c r="V97" s="142">
        <v>0</v>
      </c>
      <c r="W97" s="142">
        <v>0</v>
      </c>
      <c r="X97" s="142">
        <v>0</v>
      </c>
      <c r="Y97" s="142">
        <v>0</v>
      </c>
      <c r="Z97" s="142"/>
      <c r="AA97" s="142"/>
      <c r="AB97" s="142"/>
      <c r="AC97" s="142"/>
      <c r="AD97" s="142"/>
      <c r="AE97" s="142"/>
      <c r="AF97" s="142"/>
      <c r="AG97" s="142"/>
      <c r="AH97" s="142"/>
      <c r="AI97" s="142"/>
      <c r="AJ97" s="142"/>
      <c r="AK97" s="142"/>
    </row>
    <row r="98" spans="1:37" ht="12" customHeight="1">
      <c r="A98" s="108"/>
      <c r="B98" s="284">
        <v>203160</v>
      </c>
      <c r="C98" s="108" t="s">
        <v>527</v>
      </c>
      <c r="D98" s="108" t="s">
        <v>528</v>
      </c>
      <c r="E98" s="108"/>
      <c r="F98" s="108"/>
      <c r="G98" s="108"/>
      <c r="H98" s="108"/>
      <c r="I98" s="283"/>
      <c r="J98" s="142">
        <v>0</v>
      </c>
      <c r="K98" s="142">
        <v>0</v>
      </c>
      <c r="L98" s="142">
        <v>0</v>
      </c>
      <c r="M98" s="142">
        <v>0</v>
      </c>
      <c r="N98" s="142">
        <v>0</v>
      </c>
      <c r="O98" s="142">
        <v>0</v>
      </c>
      <c r="P98" s="142">
        <v>0</v>
      </c>
      <c r="Q98" s="142">
        <v>0</v>
      </c>
      <c r="R98" s="142">
        <v>0</v>
      </c>
      <c r="S98" s="142">
        <v>0</v>
      </c>
      <c r="T98" s="142">
        <v>0</v>
      </c>
      <c r="U98" s="142">
        <v>0</v>
      </c>
      <c r="V98" s="142">
        <v>0</v>
      </c>
      <c r="W98" s="142">
        <v>0</v>
      </c>
      <c r="X98" s="142">
        <v>0</v>
      </c>
      <c r="Y98" s="142">
        <v>0</v>
      </c>
      <c r="Z98" s="142"/>
      <c r="AA98" s="142"/>
      <c r="AB98" s="142"/>
      <c r="AC98" s="142"/>
      <c r="AD98" s="142"/>
      <c r="AE98" s="142"/>
      <c r="AF98" s="142"/>
      <c r="AG98" s="142"/>
      <c r="AH98" s="142"/>
      <c r="AI98" s="142"/>
      <c r="AJ98" s="142"/>
      <c r="AK98" s="142"/>
    </row>
    <row r="99" spans="1:37" ht="12" customHeight="1">
      <c r="A99" s="108"/>
      <c r="B99" s="284"/>
      <c r="C99" s="108"/>
      <c r="D99" s="108"/>
      <c r="E99" s="108"/>
      <c r="F99" s="108"/>
      <c r="G99" s="108"/>
      <c r="H99" s="108"/>
      <c r="I99" s="283"/>
      <c r="J99" s="142"/>
      <c r="K99" s="142"/>
      <c r="L99" s="142"/>
      <c r="M99" s="142"/>
      <c r="N99" s="142"/>
      <c r="O99" s="142"/>
      <c r="P99" s="142"/>
      <c r="Q99" s="142"/>
      <c r="R99" s="142"/>
      <c r="S99" s="142"/>
      <c r="T99" s="142"/>
      <c r="U99" s="142"/>
      <c r="V99" s="142"/>
      <c r="W99" s="142"/>
      <c r="X99" s="142"/>
      <c r="Y99" s="142"/>
      <c r="Z99" s="142"/>
      <c r="AA99" s="142"/>
      <c r="AB99" s="142"/>
      <c r="AC99" s="142"/>
      <c r="AD99" s="142"/>
      <c r="AE99" s="142"/>
      <c r="AF99" s="142"/>
      <c r="AG99" s="142"/>
      <c r="AH99" s="142"/>
      <c r="AI99" s="142"/>
      <c r="AJ99" s="142"/>
      <c r="AK99" s="142"/>
    </row>
    <row r="100" spans="1:37" ht="12" customHeight="1">
      <c r="A100" s="108"/>
      <c r="B100" s="280">
        <v>203170</v>
      </c>
      <c r="C100" s="114" t="s">
        <v>529</v>
      </c>
      <c r="D100" s="114" t="s">
        <v>530</v>
      </c>
      <c r="E100" s="114"/>
      <c r="F100" s="114"/>
      <c r="G100" s="114"/>
      <c r="H100" s="114"/>
      <c r="I100" s="281"/>
      <c r="J100" s="142">
        <v>479.34</v>
      </c>
      <c r="K100" s="142">
        <v>663.77800000000002</v>
      </c>
      <c r="L100" s="142">
        <v>731.71299999999997</v>
      </c>
      <c r="M100" s="142">
        <v>371.56399999999996</v>
      </c>
      <c r="N100" s="142">
        <v>535.303</v>
      </c>
      <c r="O100" s="142">
        <v>573.33100000000002</v>
      </c>
      <c r="P100" s="142">
        <v>227.697</v>
      </c>
      <c r="Q100" s="142">
        <v>554.37699999999995</v>
      </c>
      <c r="R100" s="142">
        <v>470.87599999999998</v>
      </c>
      <c r="S100" s="142">
        <v>654.28099999999995</v>
      </c>
      <c r="T100" s="142">
        <v>-766.221</v>
      </c>
      <c r="U100" s="142">
        <v>-1117.8006857672538</v>
      </c>
      <c r="V100" s="142">
        <v>-1211.3663082748417</v>
      </c>
      <c r="W100" s="142">
        <v>-1319.4098837566751</v>
      </c>
      <c r="X100" s="142">
        <v>-1441.7272644817369</v>
      </c>
      <c r="Y100" s="142">
        <v>-1578.6621677364597</v>
      </c>
      <c r="Z100" s="142"/>
      <c r="AA100" s="142"/>
      <c r="AB100" s="142"/>
      <c r="AC100" s="142"/>
      <c r="AD100" s="142"/>
      <c r="AE100" s="142"/>
      <c r="AF100" s="142"/>
      <c r="AG100" s="142"/>
      <c r="AH100" s="142"/>
      <c r="AI100" s="142"/>
      <c r="AJ100" s="142"/>
      <c r="AK100" s="142"/>
    </row>
    <row r="101" spans="1:37" ht="12" customHeight="1">
      <c r="A101" s="108"/>
      <c r="B101" s="280">
        <v>203171</v>
      </c>
      <c r="C101" s="108" t="s">
        <v>893</v>
      </c>
      <c r="D101" s="108" t="s">
        <v>537</v>
      </c>
      <c r="E101" s="108"/>
      <c r="F101" s="108"/>
      <c r="G101" s="108"/>
      <c r="H101" s="108"/>
      <c r="I101" s="283"/>
      <c r="J101" s="142">
        <v>479.34</v>
      </c>
      <c r="K101" s="142">
        <v>663.77800000000002</v>
      </c>
      <c r="L101" s="142">
        <v>731.71299999999997</v>
      </c>
      <c r="M101" s="142">
        <v>371.56399999999996</v>
      </c>
      <c r="N101" s="142">
        <v>535.303</v>
      </c>
      <c r="O101" s="142">
        <v>573.33100000000002</v>
      </c>
      <c r="P101" s="142">
        <v>227.697</v>
      </c>
      <c r="Q101" s="142">
        <v>554.37699999999995</v>
      </c>
      <c r="R101" s="142">
        <v>470.87599999999998</v>
      </c>
      <c r="S101" s="142">
        <v>654.28099999999995</v>
      </c>
      <c r="T101" s="142">
        <v>-766.221</v>
      </c>
      <c r="U101" s="142">
        <v>-1117.8006857672538</v>
      </c>
      <c r="V101" s="142">
        <v>-1211.3663082748417</v>
      </c>
      <c r="W101" s="142">
        <v>-1319.4098837566751</v>
      </c>
      <c r="X101" s="142">
        <v>-1441.7272644817369</v>
      </c>
      <c r="Y101" s="142">
        <v>-1578.6621677364597</v>
      </c>
      <c r="Z101" s="142"/>
      <c r="AA101" s="142"/>
      <c r="AB101" s="142"/>
      <c r="AC101" s="142"/>
      <c r="AD101" s="142"/>
      <c r="AE101" s="142"/>
      <c r="AF101" s="142"/>
      <c r="AG101" s="142"/>
      <c r="AH101" s="142"/>
      <c r="AI101" s="142"/>
      <c r="AJ101" s="142"/>
      <c r="AK101" s="142"/>
    </row>
    <row r="102" spans="1:37" ht="12" customHeight="1">
      <c r="A102" s="108"/>
      <c r="B102" s="280"/>
      <c r="C102" s="108"/>
      <c r="D102" s="108"/>
      <c r="E102" s="108"/>
      <c r="F102" s="108"/>
      <c r="G102" s="108"/>
      <c r="H102" s="108"/>
      <c r="I102" s="283"/>
      <c r="J102" s="142"/>
      <c r="K102" s="142"/>
      <c r="L102" s="142"/>
      <c r="M102" s="142"/>
      <c r="N102" s="142"/>
      <c r="O102" s="142"/>
      <c r="P102" s="142"/>
      <c r="Q102" s="142"/>
      <c r="R102" s="142"/>
      <c r="S102" s="142"/>
      <c r="T102" s="142"/>
      <c r="U102" s="142"/>
      <c r="V102" s="142"/>
      <c r="W102" s="142"/>
      <c r="X102" s="142"/>
      <c r="Y102" s="142"/>
      <c r="Z102" s="142"/>
      <c r="AA102" s="142"/>
      <c r="AB102" s="142"/>
      <c r="AC102" s="142"/>
      <c r="AD102" s="142"/>
      <c r="AE102" s="142"/>
      <c r="AF102" s="142"/>
      <c r="AG102" s="142"/>
      <c r="AH102" s="142"/>
      <c r="AI102" s="142"/>
      <c r="AJ102" s="142"/>
      <c r="AK102" s="142"/>
    </row>
    <row r="103" spans="1:37" ht="12" customHeight="1">
      <c r="A103" s="108"/>
      <c r="B103" s="280">
        <v>203180</v>
      </c>
      <c r="C103" s="108" t="s">
        <v>894</v>
      </c>
      <c r="D103" s="108" t="s">
        <v>540</v>
      </c>
      <c r="E103" s="108"/>
      <c r="F103" s="108"/>
      <c r="G103" s="108"/>
      <c r="H103" s="108"/>
      <c r="I103" s="283"/>
      <c r="J103" s="142">
        <v>331.29199999999997</v>
      </c>
      <c r="K103" s="142">
        <v>420.99099999999999</v>
      </c>
      <c r="L103" s="142">
        <v>572.11199999999997</v>
      </c>
      <c r="M103" s="142">
        <v>201.697</v>
      </c>
      <c r="N103" s="142">
        <v>381.60599999999999</v>
      </c>
      <c r="O103" s="142">
        <v>407.428</v>
      </c>
      <c r="P103" s="142">
        <v>122.32199999999999</v>
      </c>
      <c r="Q103" s="142">
        <v>407.50799999999998</v>
      </c>
      <c r="R103" s="142">
        <v>408.88599999999997</v>
      </c>
      <c r="S103" s="142">
        <v>535.904</v>
      </c>
      <c r="T103" s="142">
        <v>-168.66299999999998</v>
      </c>
      <c r="U103" s="142">
        <v>-246.05383703078132</v>
      </c>
      <c r="V103" s="142">
        <v>-266.64979901694107</v>
      </c>
      <c r="W103" s="142">
        <v>-290.43269399305427</v>
      </c>
      <c r="X103" s="142">
        <v>-317.35758431220648</v>
      </c>
      <c r="Y103" s="142">
        <v>-347.50013011511618</v>
      </c>
      <c r="Z103" s="142"/>
      <c r="AA103" s="142"/>
      <c r="AB103" s="142"/>
      <c r="AC103" s="142"/>
      <c r="AD103" s="142"/>
      <c r="AE103" s="142"/>
      <c r="AF103" s="142"/>
      <c r="AG103" s="142"/>
      <c r="AH103" s="142"/>
      <c r="AI103" s="142"/>
      <c r="AJ103" s="142"/>
      <c r="AK103" s="142"/>
    </row>
    <row r="104" spans="1:37" ht="12" customHeight="1">
      <c r="A104" s="108"/>
      <c r="B104" s="280">
        <v>203181</v>
      </c>
      <c r="C104" s="108" t="s">
        <v>895</v>
      </c>
      <c r="D104" s="108" t="s">
        <v>546</v>
      </c>
      <c r="E104" s="108"/>
      <c r="F104" s="108"/>
      <c r="G104" s="108"/>
      <c r="H104" s="108"/>
      <c r="I104" s="283"/>
      <c r="J104" s="142">
        <v>331.29199999999997</v>
      </c>
      <c r="K104" s="142">
        <v>420.99099999999999</v>
      </c>
      <c r="L104" s="142">
        <v>572.11199999999997</v>
      </c>
      <c r="M104" s="142">
        <v>201.69699999999997</v>
      </c>
      <c r="N104" s="142">
        <v>381.60599999999999</v>
      </c>
      <c r="O104" s="142">
        <v>407.428</v>
      </c>
      <c r="P104" s="142">
        <v>122.32199999999999</v>
      </c>
      <c r="Q104" s="142">
        <v>407.50799999999998</v>
      </c>
      <c r="R104" s="142">
        <v>408.88599999999997</v>
      </c>
      <c r="S104" s="142">
        <v>535.904</v>
      </c>
      <c r="T104" s="142">
        <v>-168.66299999999998</v>
      </c>
      <c r="U104" s="142">
        <v>-246.05383703078132</v>
      </c>
      <c r="V104" s="142">
        <v>-266.64979901694107</v>
      </c>
      <c r="W104" s="142">
        <v>-290.43269399305427</v>
      </c>
      <c r="X104" s="142">
        <v>-317.35758431220648</v>
      </c>
      <c r="Y104" s="142">
        <v>-347.50013011511618</v>
      </c>
      <c r="Z104" s="142"/>
      <c r="AA104" s="142"/>
      <c r="AB104" s="142"/>
      <c r="AC104" s="142"/>
      <c r="AD104" s="142"/>
      <c r="AE104" s="142"/>
      <c r="AF104" s="142"/>
      <c r="AG104" s="142"/>
      <c r="AH104" s="142"/>
      <c r="AI104" s="142"/>
      <c r="AJ104" s="142"/>
      <c r="AK104" s="142"/>
    </row>
    <row r="105" spans="1:37" ht="12" customHeight="1">
      <c r="A105" s="108"/>
      <c r="B105" s="280"/>
      <c r="C105" s="108"/>
      <c r="D105" s="108"/>
      <c r="E105" s="108"/>
      <c r="F105" s="108"/>
      <c r="G105" s="108"/>
      <c r="H105" s="108"/>
      <c r="I105" s="283"/>
      <c r="J105" s="142"/>
      <c r="K105" s="142"/>
      <c r="L105" s="142"/>
      <c r="M105" s="142"/>
      <c r="N105" s="142"/>
      <c r="O105" s="142"/>
      <c r="P105" s="142"/>
      <c r="Q105" s="142"/>
      <c r="R105" s="142"/>
      <c r="S105" s="142"/>
      <c r="T105" s="142"/>
      <c r="U105" s="142"/>
      <c r="V105" s="142"/>
      <c r="W105" s="142"/>
      <c r="X105" s="142"/>
      <c r="Y105" s="142"/>
      <c r="Z105" s="142"/>
      <c r="AA105" s="142"/>
      <c r="AB105" s="142"/>
      <c r="AC105" s="142"/>
      <c r="AD105" s="142"/>
      <c r="AE105" s="142"/>
      <c r="AF105" s="142"/>
      <c r="AG105" s="142"/>
      <c r="AH105" s="142"/>
      <c r="AI105" s="142"/>
      <c r="AJ105" s="142"/>
      <c r="AK105" s="142"/>
    </row>
    <row r="106" spans="1:37" ht="12" customHeight="1">
      <c r="A106" s="108"/>
      <c r="B106" s="280">
        <v>203190</v>
      </c>
      <c r="C106" s="108" t="s">
        <v>548</v>
      </c>
      <c r="D106" s="108" t="s">
        <v>549</v>
      </c>
      <c r="E106" s="108"/>
      <c r="F106" s="108"/>
      <c r="G106" s="108"/>
      <c r="H106" s="108"/>
      <c r="I106" s="283"/>
      <c r="J106" s="142">
        <v>148.048</v>
      </c>
      <c r="K106" s="142">
        <v>242.78699999999998</v>
      </c>
      <c r="L106" s="142">
        <v>159.601</v>
      </c>
      <c r="M106" s="142">
        <v>169.86699999999999</v>
      </c>
      <c r="N106" s="142">
        <v>153.697</v>
      </c>
      <c r="O106" s="142">
        <v>165.90299999999999</v>
      </c>
      <c r="P106" s="142">
        <v>105.375</v>
      </c>
      <c r="Q106" s="142">
        <v>146.869</v>
      </c>
      <c r="R106" s="142">
        <v>61.989999999999995</v>
      </c>
      <c r="S106" s="142">
        <v>118.377</v>
      </c>
      <c r="T106" s="142">
        <v>-597.55799999999999</v>
      </c>
      <c r="U106" s="142">
        <v>-871.74684873647243</v>
      </c>
      <c r="V106" s="142">
        <v>-944.71650925790061</v>
      </c>
      <c r="W106" s="142">
        <v>-1028.9771897636208</v>
      </c>
      <c r="X106" s="142">
        <v>-1124.3696801695305</v>
      </c>
      <c r="Y106" s="142">
        <v>-1231.1620376213434</v>
      </c>
      <c r="Z106" s="142"/>
      <c r="AA106" s="142"/>
      <c r="AB106" s="142"/>
      <c r="AC106" s="142"/>
      <c r="AD106" s="142"/>
      <c r="AE106" s="142"/>
      <c r="AF106" s="142"/>
      <c r="AG106" s="142"/>
      <c r="AH106" s="142"/>
      <c r="AI106" s="142"/>
      <c r="AJ106" s="142"/>
      <c r="AK106" s="142"/>
    </row>
    <row r="107" spans="1:37" ht="12" customHeight="1">
      <c r="A107" s="108"/>
      <c r="B107" s="280">
        <v>203200</v>
      </c>
      <c r="C107" s="108" t="s">
        <v>554</v>
      </c>
      <c r="D107" s="108" t="s">
        <v>553</v>
      </c>
      <c r="E107" s="108"/>
      <c r="F107" s="108"/>
      <c r="G107" s="108"/>
      <c r="H107" s="108"/>
      <c r="I107" s="283"/>
      <c r="J107" s="142">
        <v>-25.925999999999998</v>
      </c>
      <c r="K107" s="142">
        <v>37.436999999999998</v>
      </c>
      <c r="L107" s="142">
        <v>110.70299999999999</v>
      </c>
      <c r="M107" s="142">
        <v>72.581000000000003</v>
      </c>
      <c r="N107" s="142">
        <v>-207.137</v>
      </c>
      <c r="O107" s="142">
        <v>-33.164999999999999</v>
      </c>
      <c r="P107" s="142">
        <v>-90.686999999999998</v>
      </c>
      <c r="Q107" s="142">
        <v>156.60999999999999</v>
      </c>
      <c r="R107" s="142">
        <v>144.15199999999999</v>
      </c>
      <c r="S107" s="142">
        <v>-28.253999999999998</v>
      </c>
      <c r="T107" s="142">
        <v>76.420999999999992</v>
      </c>
      <c r="U107" s="142">
        <v>76.420999999999992</v>
      </c>
      <c r="V107" s="142">
        <v>76.420999999999992</v>
      </c>
      <c r="W107" s="142">
        <v>76.420999999999992</v>
      </c>
      <c r="X107" s="142">
        <v>76.420999999999992</v>
      </c>
      <c r="Y107" s="142">
        <v>76.420999999999992</v>
      </c>
      <c r="Z107" s="142"/>
      <c r="AA107" s="142"/>
      <c r="AB107" s="142"/>
      <c r="AC107" s="142"/>
      <c r="AD107" s="142"/>
      <c r="AE107" s="142"/>
      <c r="AF107" s="142"/>
      <c r="AG107" s="142"/>
      <c r="AH107" s="142"/>
      <c r="AI107" s="142"/>
      <c r="AJ107" s="142"/>
      <c r="AK107" s="142"/>
    </row>
    <row r="108" spans="1:37" ht="12" customHeight="1">
      <c r="A108" s="108"/>
      <c r="B108" s="280">
        <v>203300</v>
      </c>
      <c r="C108" s="108" t="s">
        <v>569</v>
      </c>
      <c r="D108" s="108" t="s">
        <v>570</v>
      </c>
      <c r="E108" s="108"/>
      <c r="F108" s="108"/>
      <c r="G108" s="108"/>
      <c r="H108" s="108"/>
      <c r="I108" s="283"/>
      <c r="J108" s="142">
        <v>453.41399999999999</v>
      </c>
      <c r="K108" s="142">
        <v>701.21499999999992</v>
      </c>
      <c r="L108" s="142">
        <v>842.41599999999994</v>
      </c>
      <c r="M108" s="142">
        <v>444.14499999999998</v>
      </c>
      <c r="N108" s="142">
        <v>328.166</v>
      </c>
      <c r="O108" s="142">
        <v>540.16599999999994</v>
      </c>
      <c r="P108" s="142">
        <v>137.01</v>
      </c>
      <c r="Q108" s="142">
        <v>710.98699999999997</v>
      </c>
      <c r="R108" s="142">
        <v>615.02800000000002</v>
      </c>
      <c r="S108" s="142">
        <v>626.02699999999993</v>
      </c>
      <c r="T108" s="142">
        <v>-689.8</v>
      </c>
      <c r="U108" s="142">
        <v>-1041.3796857672537</v>
      </c>
      <c r="V108" s="142">
        <v>-1134.9453082748416</v>
      </c>
      <c r="W108" s="142">
        <v>-1242.988883756675</v>
      </c>
      <c r="X108" s="142">
        <v>-1365.3062644817369</v>
      </c>
      <c r="Y108" s="142">
        <v>-1502.2411677364596</v>
      </c>
      <c r="Z108" s="142"/>
      <c r="AA108" s="142"/>
      <c r="AB108" s="142"/>
      <c r="AC108" s="142"/>
      <c r="AD108" s="142"/>
      <c r="AE108" s="142"/>
      <c r="AF108" s="142"/>
      <c r="AG108" s="142"/>
      <c r="AH108" s="142"/>
      <c r="AI108" s="142"/>
      <c r="AJ108" s="142"/>
      <c r="AK108" s="142"/>
    </row>
    <row r="109" spans="1:37" ht="12" customHeight="1">
      <c r="A109" s="108"/>
      <c r="B109" s="280"/>
      <c r="C109" s="108"/>
      <c r="D109" s="108"/>
      <c r="E109" s="108"/>
      <c r="F109" s="108"/>
      <c r="G109" s="108"/>
      <c r="H109" s="108"/>
      <c r="I109" s="283"/>
      <c r="J109" s="142"/>
      <c r="K109" s="142"/>
      <c r="L109" s="142"/>
      <c r="M109" s="142"/>
      <c r="N109" s="142"/>
      <c r="O109" s="142"/>
      <c r="P109" s="142"/>
      <c r="Q109" s="142"/>
      <c r="R109" s="142"/>
      <c r="S109" s="142"/>
      <c r="T109" s="142"/>
      <c r="U109" s="142"/>
      <c r="V109" s="142"/>
      <c r="W109" s="142"/>
      <c r="X109" s="142"/>
      <c r="Y109" s="142"/>
      <c r="Z109" s="142"/>
      <c r="AA109" s="142"/>
      <c r="AB109" s="142"/>
      <c r="AC109" s="142"/>
      <c r="AD109" s="142"/>
      <c r="AE109" s="142"/>
      <c r="AF109" s="142"/>
      <c r="AG109" s="142"/>
      <c r="AH109" s="142"/>
      <c r="AI109" s="142"/>
      <c r="AJ109" s="142"/>
      <c r="AK109" s="142"/>
    </row>
    <row r="110" spans="1:37" ht="12" customHeight="1">
      <c r="A110" s="108"/>
      <c r="B110" s="280"/>
      <c r="C110" s="108"/>
      <c r="D110" s="108"/>
      <c r="E110" s="108"/>
      <c r="F110" s="108"/>
      <c r="G110" s="108"/>
      <c r="H110" s="108"/>
      <c r="I110" s="283"/>
      <c r="J110" s="142"/>
      <c r="K110" s="142"/>
      <c r="L110" s="142"/>
      <c r="M110" s="142"/>
      <c r="N110" s="142"/>
      <c r="O110" s="142"/>
      <c r="P110" s="142"/>
      <c r="Q110" s="142"/>
      <c r="R110" s="142"/>
      <c r="S110" s="142"/>
      <c r="T110" s="142"/>
      <c r="U110" s="142"/>
      <c r="V110" s="142"/>
      <c r="W110" s="142"/>
      <c r="X110" s="142"/>
      <c r="Y110" s="142"/>
      <c r="Z110" s="142"/>
      <c r="AA110" s="142"/>
      <c r="AB110" s="142"/>
      <c r="AC110" s="142"/>
      <c r="AD110" s="142"/>
      <c r="AE110" s="142"/>
      <c r="AF110" s="142"/>
      <c r="AG110" s="142"/>
      <c r="AH110" s="142"/>
      <c r="AI110" s="142"/>
      <c r="AJ110" s="142"/>
      <c r="AK110" s="142"/>
    </row>
    <row r="111" spans="1:37" ht="12" customHeight="1">
      <c r="A111" s="108"/>
      <c r="B111" s="280"/>
      <c r="C111" s="108"/>
      <c r="D111" s="108"/>
      <c r="E111" s="108"/>
      <c r="F111" s="108"/>
      <c r="G111" s="108"/>
      <c r="H111" s="108"/>
      <c r="I111" s="283"/>
      <c r="J111" s="142"/>
      <c r="K111" s="142"/>
      <c r="L111" s="142"/>
      <c r="M111" s="142"/>
      <c r="N111" s="142"/>
      <c r="O111" s="142"/>
      <c r="P111" s="142"/>
      <c r="Q111" s="142"/>
      <c r="R111" s="142"/>
      <c r="S111" s="142"/>
      <c r="T111" s="142"/>
      <c r="U111" s="142"/>
      <c r="V111" s="142"/>
      <c r="W111" s="142"/>
      <c r="X111" s="142"/>
      <c r="Y111" s="142"/>
      <c r="Z111" s="142"/>
      <c r="AA111" s="142"/>
      <c r="AB111" s="142"/>
      <c r="AC111" s="142"/>
      <c r="AD111" s="142"/>
      <c r="AE111" s="142"/>
      <c r="AF111" s="142"/>
      <c r="AG111" s="142"/>
      <c r="AH111" s="142"/>
      <c r="AI111" s="142"/>
      <c r="AJ111" s="142"/>
      <c r="AK111" s="142"/>
    </row>
    <row r="112" spans="1:37" ht="12" customHeight="1">
      <c r="A112" s="108"/>
      <c r="B112" s="280"/>
      <c r="C112" s="108"/>
      <c r="D112" s="108"/>
      <c r="E112" s="108"/>
      <c r="F112" s="108"/>
      <c r="G112" s="108"/>
      <c r="H112" s="108"/>
      <c r="I112" s="283"/>
      <c r="J112" s="142"/>
      <c r="K112" s="142"/>
      <c r="L112" s="142"/>
      <c r="M112" s="142"/>
      <c r="N112" s="142"/>
      <c r="O112" s="142"/>
      <c r="P112" s="142"/>
      <c r="Q112" s="142"/>
      <c r="R112" s="142"/>
      <c r="S112" s="142"/>
      <c r="T112" s="142"/>
      <c r="U112" s="142"/>
      <c r="V112" s="142"/>
      <c r="W112" s="142"/>
      <c r="X112" s="142"/>
      <c r="Y112" s="142"/>
      <c r="Z112" s="142"/>
      <c r="AA112" s="142"/>
      <c r="AB112" s="142"/>
      <c r="AC112" s="142"/>
      <c r="AD112" s="142"/>
      <c r="AE112" s="142"/>
      <c r="AF112" s="142"/>
      <c r="AG112" s="142"/>
      <c r="AH112" s="142"/>
      <c r="AI112" s="142"/>
      <c r="AJ112" s="142"/>
      <c r="AK112" s="142"/>
    </row>
    <row r="113" spans="1:37" ht="12" customHeight="1">
      <c r="A113" s="108"/>
      <c r="B113" s="280"/>
      <c r="C113" s="108"/>
      <c r="D113" s="108"/>
      <c r="E113" s="108"/>
      <c r="F113" s="108"/>
      <c r="G113" s="108"/>
      <c r="H113" s="108"/>
      <c r="I113" s="283"/>
      <c r="J113" s="142"/>
      <c r="K113" s="142"/>
      <c r="L113" s="142"/>
      <c r="M113" s="142"/>
      <c r="N113" s="142"/>
      <c r="O113" s="142"/>
      <c r="P113" s="142"/>
      <c r="Q113" s="142"/>
      <c r="R113" s="142"/>
      <c r="S113" s="142"/>
      <c r="T113" s="142"/>
      <c r="U113" s="142"/>
      <c r="V113" s="142"/>
      <c r="W113" s="142"/>
      <c r="X113" s="142"/>
      <c r="Y113" s="142"/>
      <c r="Z113" s="142"/>
      <c r="AA113" s="142"/>
      <c r="AB113" s="142"/>
      <c r="AC113" s="142"/>
      <c r="AD113" s="142"/>
      <c r="AE113" s="142"/>
      <c r="AF113" s="142"/>
      <c r="AG113" s="142"/>
      <c r="AH113" s="142"/>
      <c r="AI113" s="142"/>
      <c r="AJ113" s="142"/>
      <c r="AK113" s="142"/>
    </row>
    <row r="114" spans="1:37" ht="12" customHeight="1">
      <c r="A114" s="108"/>
      <c r="B114" s="280"/>
      <c r="C114" s="108"/>
      <c r="D114" s="108"/>
      <c r="E114" s="108"/>
      <c r="F114" s="108"/>
      <c r="G114" s="108"/>
      <c r="H114" s="108"/>
      <c r="I114" s="283"/>
      <c r="J114" s="142"/>
      <c r="K114" s="142"/>
      <c r="L114" s="142"/>
      <c r="M114" s="142"/>
      <c r="N114" s="142"/>
      <c r="O114" s="142"/>
      <c r="P114" s="142"/>
      <c r="Q114" s="142"/>
      <c r="R114" s="142"/>
      <c r="S114" s="142"/>
      <c r="T114" s="142"/>
      <c r="U114" s="142"/>
      <c r="V114" s="142"/>
      <c r="W114" s="142"/>
      <c r="X114" s="142"/>
      <c r="Y114" s="142"/>
      <c r="Z114" s="142"/>
      <c r="AA114" s="142"/>
      <c r="AB114" s="142"/>
      <c r="AC114" s="142"/>
      <c r="AD114" s="142"/>
      <c r="AE114" s="142"/>
      <c r="AF114" s="142"/>
      <c r="AG114" s="142"/>
      <c r="AH114" s="142"/>
      <c r="AI114" s="142"/>
      <c r="AJ114" s="142"/>
      <c r="AK114" s="142"/>
    </row>
    <row r="115" spans="1:37" ht="12" customHeight="1">
      <c r="A115" s="108"/>
      <c r="B115" s="280"/>
      <c r="C115" s="108"/>
      <c r="D115" s="108"/>
      <c r="E115" s="108"/>
      <c r="F115" s="108"/>
      <c r="G115" s="108"/>
      <c r="H115" s="108"/>
      <c r="I115" s="283"/>
      <c r="J115" s="142"/>
      <c r="K115" s="142"/>
      <c r="L115" s="142"/>
      <c r="M115" s="142"/>
      <c r="N115" s="142"/>
      <c r="O115" s="142"/>
      <c r="P115" s="142"/>
      <c r="Q115" s="142"/>
      <c r="R115" s="142"/>
      <c r="S115" s="142"/>
      <c r="T115" s="142"/>
      <c r="U115" s="142"/>
      <c r="V115" s="142"/>
      <c r="W115" s="142"/>
      <c r="X115" s="142"/>
      <c r="Y115" s="142"/>
      <c r="Z115" s="142"/>
      <c r="AA115" s="142"/>
      <c r="AB115" s="142"/>
      <c r="AC115" s="142"/>
      <c r="AD115" s="142"/>
      <c r="AE115" s="142"/>
      <c r="AF115" s="142"/>
      <c r="AG115" s="142"/>
      <c r="AH115" s="142"/>
      <c r="AI115" s="142"/>
      <c r="AJ115" s="142"/>
      <c r="AK115" s="142"/>
    </row>
    <row r="116" spans="1:37" ht="12" customHeight="1">
      <c r="A116" s="108"/>
      <c r="B116" s="280"/>
      <c r="C116" s="108"/>
      <c r="D116" s="108"/>
      <c r="E116" s="108"/>
      <c r="F116" s="108"/>
      <c r="G116" s="108"/>
      <c r="H116" s="108"/>
      <c r="I116" s="283"/>
      <c r="J116" s="142"/>
      <c r="K116" s="142"/>
      <c r="L116" s="142"/>
      <c r="M116" s="142"/>
      <c r="N116" s="142"/>
      <c r="O116" s="142"/>
      <c r="P116" s="142"/>
      <c r="Q116" s="142"/>
      <c r="R116" s="142"/>
      <c r="S116" s="142"/>
      <c r="T116" s="142"/>
      <c r="U116" s="142"/>
      <c r="V116" s="142"/>
      <c r="W116" s="142"/>
      <c r="X116" s="142"/>
      <c r="Y116" s="142"/>
      <c r="Z116" s="142"/>
      <c r="AA116" s="142"/>
      <c r="AB116" s="142"/>
      <c r="AC116" s="142"/>
      <c r="AD116" s="142"/>
      <c r="AE116" s="142"/>
      <c r="AF116" s="142"/>
      <c r="AG116" s="142"/>
      <c r="AH116" s="142"/>
      <c r="AI116" s="142"/>
      <c r="AJ116" s="142"/>
      <c r="AK116" s="142"/>
    </row>
    <row r="117" spans="1:37" ht="15.75" customHeight="1">
      <c r="A117" s="102" t="s">
        <v>896</v>
      </c>
      <c r="B117" s="279"/>
      <c r="C117" s="104"/>
      <c r="D117" s="104"/>
      <c r="E117" s="139"/>
      <c r="F117" s="139"/>
      <c r="G117" s="139"/>
      <c r="H117" s="139"/>
      <c r="I117" s="139"/>
      <c r="J117" s="140"/>
      <c r="K117" s="140"/>
      <c r="L117" s="140"/>
      <c r="M117" s="140"/>
      <c r="N117" s="140"/>
      <c r="O117" s="140"/>
      <c r="P117" s="140"/>
      <c r="Q117" s="140"/>
      <c r="R117" s="140"/>
      <c r="S117" s="140"/>
      <c r="T117" s="140"/>
      <c r="U117" s="140"/>
      <c r="V117" s="140"/>
      <c r="W117" s="140"/>
      <c r="X117" s="140"/>
      <c r="Y117" s="140"/>
      <c r="Z117" s="140"/>
      <c r="AA117" s="140"/>
      <c r="AB117" s="140"/>
      <c r="AC117" s="140"/>
      <c r="AD117" s="140"/>
      <c r="AE117" s="140"/>
      <c r="AF117" s="140"/>
      <c r="AG117" s="140"/>
      <c r="AH117" s="140"/>
      <c r="AI117" s="140"/>
      <c r="AJ117" s="140"/>
      <c r="AK117" s="252"/>
    </row>
    <row r="118" spans="1:37" ht="12" customHeight="1">
      <c r="A118" s="108"/>
      <c r="B118" s="280"/>
      <c r="C118" s="108"/>
      <c r="D118" s="108"/>
      <c r="E118" s="108"/>
      <c r="F118" s="108"/>
      <c r="G118" s="108"/>
      <c r="H118" s="108"/>
      <c r="I118" s="283"/>
      <c r="J118" s="142"/>
      <c r="K118" s="142"/>
      <c r="L118" s="142"/>
      <c r="M118" s="142"/>
      <c r="N118" s="142"/>
      <c r="O118" s="142"/>
      <c r="P118" s="142"/>
      <c r="Q118" s="142"/>
      <c r="R118" s="142"/>
      <c r="S118" s="142"/>
      <c r="T118" s="142"/>
      <c r="U118" s="142"/>
      <c r="V118" s="142"/>
      <c r="W118" s="142"/>
      <c r="X118" s="142"/>
      <c r="Y118" s="142"/>
      <c r="Z118" s="142"/>
      <c r="AA118" s="142"/>
      <c r="AB118" s="142"/>
      <c r="AC118" s="142"/>
      <c r="AD118" s="142"/>
      <c r="AE118" s="142"/>
      <c r="AF118" s="142"/>
      <c r="AG118" s="142"/>
      <c r="AH118" s="142"/>
      <c r="AI118" s="142"/>
      <c r="AJ118" s="142"/>
      <c r="AK118" s="142"/>
    </row>
    <row r="119" spans="1:37" ht="12" customHeight="1">
      <c r="A119" s="108"/>
      <c r="B119" s="280">
        <v>110000</v>
      </c>
      <c r="C119" s="114" t="s">
        <v>396</v>
      </c>
      <c r="D119" s="114" t="s">
        <v>397</v>
      </c>
      <c r="E119" s="114"/>
      <c r="F119" s="114"/>
      <c r="G119" s="114"/>
      <c r="H119" s="114"/>
      <c r="I119" s="281"/>
      <c r="J119" s="142">
        <v>18244.599999999999</v>
      </c>
      <c r="K119" s="142">
        <v>19350.102999999999</v>
      </c>
      <c r="L119" s="142">
        <v>19873.442999999999</v>
      </c>
      <c r="M119" s="142">
        <v>18431.901999999998</v>
      </c>
      <c r="N119" s="142">
        <v>18054.609</v>
      </c>
      <c r="O119" s="142">
        <v>18226.971999999998</v>
      </c>
      <c r="P119" s="142">
        <v>17939.273999999998</v>
      </c>
      <c r="Q119" s="142">
        <v>19637.263999999999</v>
      </c>
      <c r="R119" s="142">
        <v>20911.707999999999</v>
      </c>
      <c r="S119" s="142">
        <v>23714.494999999999</v>
      </c>
      <c r="T119" s="142">
        <v>27005.384999999998</v>
      </c>
      <c r="U119" s="142">
        <v>23159.064500385772</v>
      </c>
      <c r="V119" s="142">
        <v>24809.063002371233</v>
      </c>
      <c r="W119" s="142">
        <v>26823.986865924831</v>
      </c>
      <c r="X119" s="142">
        <v>29220.405235581558</v>
      </c>
      <c r="Y119" s="142">
        <v>32030.162188490373</v>
      </c>
      <c r="Z119" s="142"/>
      <c r="AA119" s="142"/>
      <c r="AB119" s="142"/>
      <c r="AC119" s="142"/>
      <c r="AD119" s="142"/>
      <c r="AE119" s="142"/>
      <c r="AF119" s="142"/>
      <c r="AG119" s="142"/>
      <c r="AH119" s="142"/>
      <c r="AI119" s="142"/>
      <c r="AJ119" s="142"/>
      <c r="AK119" s="142"/>
    </row>
    <row r="120" spans="1:37" ht="12" customHeight="1">
      <c r="A120" s="108"/>
      <c r="B120" s="280"/>
      <c r="C120" s="108"/>
      <c r="D120" s="108"/>
      <c r="E120" s="108"/>
      <c r="F120" s="108"/>
      <c r="G120" s="108"/>
      <c r="H120" s="108"/>
      <c r="I120" s="283"/>
      <c r="J120" s="142"/>
      <c r="K120" s="142"/>
      <c r="L120" s="142"/>
      <c r="M120" s="142"/>
      <c r="N120" s="142"/>
      <c r="O120" s="142"/>
      <c r="P120" s="142"/>
      <c r="Q120" s="142"/>
      <c r="R120" s="142"/>
      <c r="S120" s="142"/>
      <c r="T120" s="142"/>
      <c r="U120" s="142"/>
      <c r="V120" s="142"/>
      <c r="W120" s="142"/>
      <c r="X120" s="142"/>
      <c r="Y120" s="142"/>
      <c r="Z120" s="142"/>
      <c r="AA120" s="142"/>
      <c r="AB120" s="142"/>
      <c r="AC120" s="142"/>
      <c r="AD120" s="142"/>
      <c r="AE120" s="142"/>
      <c r="AF120" s="142"/>
      <c r="AG120" s="142"/>
      <c r="AH120" s="142"/>
      <c r="AI120" s="142"/>
      <c r="AJ120" s="142"/>
      <c r="AK120" s="142"/>
    </row>
    <row r="121" spans="1:37" ht="12" customHeight="1">
      <c r="A121" s="108"/>
      <c r="B121" s="280">
        <v>110010</v>
      </c>
      <c r="C121" s="114" t="s">
        <v>262</v>
      </c>
      <c r="D121" s="114" t="s">
        <v>263</v>
      </c>
      <c r="E121" s="114"/>
      <c r="F121" s="114"/>
      <c r="G121" s="114"/>
      <c r="H121" s="114"/>
      <c r="I121" s="281"/>
      <c r="J121" s="142">
        <v>4803.4520000000002</v>
      </c>
      <c r="K121" s="142">
        <v>5121.6790000000001</v>
      </c>
      <c r="L121" s="142">
        <v>4935.5189999999993</v>
      </c>
      <c r="M121" s="142">
        <v>5182.0619999999999</v>
      </c>
      <c r="N121" s="142">
        <v>4717.8409999999994</v>
      </c>
      <c r="O121" s="142">
        <v>5054.9789999999994</v>
      </c>
      <c r="P121" s="142">
        <v>4540.3310000000001</v>
      </c>
      <c r="Q121" s="142">
        <v>5110.8599999999997</v>
      </c>
      <c r="R121" s="142">
        <v>5394.9639999999999</v>
      </c>
      <c r="S121" s="142">
        <v>5101.0649999999996</v>
      </c>
      <c r="T121" s="142">
        <v>5904.7219999999998</v>
      </c>
      <c r="U121" s="142">
        <v>5561.0318289923689</v>
      </c>
      <c r="V121" s="142">
        <v>5292.6431908766581</v>
      </c>
      <c r="W121" s="142">
        <v>5075.2755562133143</v>
      </c>
      <c r="X121" s="142">
        <v>4892.5399136963624</v>
      </c>
      <c r="Y121" s="142">
        <v>4733.367938622725</v>
      </c>
      <c r="Z121" s="142"/>
      <c r="AA121" s="142"/>
      <c r="AB121" s="142"/>
      <c r="AC121" s="142"/>
      <c r="AD121" s="142"/>
      <c r="AE121" s="142"/>
      <c r="AF121" s="142"/>
      <c r="AG121" s="142"/>
      <c r="AH121" s="142"/>
      <c r="AI121" s="142"/>
      <c r="AJ121" s="142"/>
      <c r="AK121" s="142"/>
    </row>
    <row r="122" spans="1:37" ht="12" customHeight="1">
      <c r="A122" s="108"/>
      <c r="B122" s="280">
        <v>110020</v>
      </c>
      <c r="C122" s="123" t="s">
        <v>265</v>
      </c>
      <c r="D122" s="123" t="s">
        <v>266</v>
      </c>
      <c r="E122" s="108"/>
      <c r="F122" s="108"/>
      <c r="G122" s="108"/>
      <c r="H122" s="108"/>
      <c r="I122" s="283"/>
      <c r="J122" s="142">
        <v>1710.644</v>
      </c>
      <c r="K122" s="142">
        <v>1754.1849999999999</v>
      </c>
      <c r="L122" s="142">
        <v>1498.0889999999999</v>
      </c>
      <c r="M122" s="142">
        <v>1398.7909999999999</v>
      </c>
      <c r="N122" s="142">
        <v>1436.5739999999998</v>
      </c>
      <c r="O122" s="142">
        <v>1419.749</v>
      </c>
      <c r="P122" s="142">
        <v>967.46999999999991</v>
      </c>
      <c r="Q122" s="142">
        <v>1012.1279999999999</v>
      </c>
      <c r="R122" s="142">
        <v>1048.81</v>
      </c>
      <c r="S122" s="142">
        <v>1204.52</v>
      </c>
      <c r="T122" s="142">
        <v>1289.154</v>
      </c>
      <c r="U122" s="142">
        <v>1061.8576827345355</v>
      </c>
      <c r="V122" s="142">
        <v>908.67877702495787</v>
      </c>
      <c r="W122" s="142">
        <v>805.44887239355239</v>
      </c>
      <c r="X122" s="142">
        <v>735.88046047126522</v>
      </c>
      <c r="Y122" s="142">
        <v>688.99710864923281</v>
      </c>
      <c r="Z122" s="142"/>
      <c r="AA122" s="142"/>
      <c r="AB122" s="142"/>
      <c r="AC122" s="142"/>
      <c r="AD122" s="142"/>
      <c r="AE122" s="142"/>
      <c r="AF122" s="142"/>
      <c r="AG122" s="142"/>
      <c r="AH122" s="142"/>
      <c r="AI122" s="142"/>
      <c r="AJ122" s="142"/>
      <c r="AK122" s="142"/>
    </row>
    <row r="123" spans="1:37" ht="12" customHeight="1">
      <c r="A123" s="108"/>
      <c r="B123" s="280">
        <v>190010</v>
      </c>
      <c r="C123" s="123" t="s">
        <v>267</v>
      </c>
      <c r="D123" s="123" t="s">
        <v>268</v>
      </c>
      <c r="E123" s="108"/>
      <c r="F123" s="108"/>
      <c r="G123" s="108"/>
      <c r="H123" s="108"/>
      <c r="I123" s="283"/>
      <c r="J123" s="142">
        <v>587.83100000000002</v>
      </c>
      <c r="K123" s="142">
        <v>590.64499999999998</v>
      </c>
      <c r="L123" s="142">
        <v>320.00599999999997</v>
      </c>
      <c r="M123" s="142">
        <v>330.733</v>
      </c>
      <c r="N123" s="142">
        <v>333.70599999999996</v>
      </c>
      <c r="O123" s="142">
        <v>349.83599999999996</v>
      </c>
      <c r="P123" s="142">
        <v>365.66499999999996</v>
      </c>
      <c r="Q123" s="142">
        <v>397.09899999999999</v>
      </c>
      <c r="R123" s="142">
        <v>363</v>
      </c>
      <c r="S123" s="142">
        <v>363.04499999999996</v>
      </c>
      <c r="T123" s="142">
        <v>368.27</v>
      </c>
      <c r="U123" s="142">
        <v>368.27</v>
      </c>
      <c r="V123" s="142">
        <v>368.27</v>
      </c>
      <c r="W123" s="142">
        <v>368.27</v>
      </c>
      <c r="X123" s="142">
        <v>368.27</v>
      </c>
      <c r="Y123" s="142">
        <v>368.27</v>
      </c>
      <c r="Z123" s="142"/>
      <c r="AA123" s="142"/>
      <c r="AB123" s="142"/>
      <c r="AC123" s="142"/>
      <c r="AD123" s="142"/>
      <c r="AE123" s="142"/>
      <c r="AF123" s="142"/>
      <c r="AG123" s="142"/>
      <c r="AH123" s="142"/>
      <c r="AI123" s="142"/>
      <c r="AJ123" s="142"/>
      <c r="AK123" s="142"/>
    </row>
    <row r="124" spans="1:37" ht="12" customHeight="1">
      <c r="A124" s="108"/>
      <c r="B124" s="280">
        <v>190020</v>
      </c>
      <c r="C124" s="123" t="s">
        <v>281</v>
      </c>
      <c r="D124" s="123" t="s">
        <v>282</v>
      </c>
      <c r="E124" s="108"/>
      <c r="F124" s="108"/>
      <c r="G124" s="108"/>
      <c r="H124" s="108"/>
      <c r="I124" s="283"/>
      <c r="J124" s="142">
        <v>1035.144</v>
      </c>
      <c r="K124" s="142">
        <v>1049.46</v>
      </c>
      <c r="L124" s="142">
        <v>1118.2829999999999</v>
      </c>
      <c r="M124" s="142">
        <v>986.3359999999999</v>
      </c>
      <c r="N124" s="142">
        <v>899.62699999999995</v>
      </c>
      <c r="O124" s="142">
        <v>981.34999999999991</v>
      </c>
      <c r="P124" s="142">
        <v>521.92700000000002</v>
      </c>
      <c r="Q124" s="142">
        <v>505.13200000000001</v>
      </c>
      <c r="R124" s="142">
        <v>487.63399999999996</v>
      </c>
      <c r="S124" s="142">
        <v>628.47399999999993</v>
      </c>
      <c r="T124" s="142">
        <v>677.76799999999992</v>
      </c>
      <c r="U124" s="142">
        <v>456.75953668758893</v>
      </c>
      <c r="V124" s="142">
        <v>307.8181241295855</v>
      </c>
      <c r="W124" s="142">
        <v>207.44393916719619</v>
      </c>
      <c r="X124" s="142">
        <v>139.8000459488452</v>
      </c>
      <c r="Y124" s="142">
        <v>94.213660450918582</v>
      </c>
      <c r="Z124" s="142"/>
      <c r="AA124" s="142"/>
      <c r="AB124" s="142"/>
      <c r="AC124" s="142"/>
      <c r="AD124" s="142"/>
      <c r="AE124" s="142"/>
      <c r="AF124" s="142"/>
      <c r="AG124" s="142"/>
      <c r="AH124" s="142"/>
      <c r="AI124" s="142"/>
      <c r="AJ124" s="142"/>
      <c r="AK124" s="142"/>
    </row>
    <row r="125" spans="1:37" ht="12" customHeight="1">
      <c r="A125" s="108"/>
      <c r="B125" s="280">
        <v>190150</v>
      </c>
      <c r="C125" s="123" t="s">
        <v>295</v>
      </c>
      <c r="D125" s="123" t="s">
        <v>296</v>
      </c>
      <c r="E125" s="108"/>
      <c r="F125" s="108"/>
      <c r="G125" s="108"/>
      <c r="H125" s="108"/>
      <c r="I125" s="283"/>
      <c r="J125" s="142">
        <v>65.953000000000003</v>
      </c>
      <c r="K125" s="142">
        <v>94.091999999999999</v>
      </c>
      <c r="L125" s="142">
        <v>41.175999999999995</v>
      </c>
      <c r="M125" s="142">
        <v>65.921999999999997</v>
      </c>
      <c r="N125" s="142">
        <v>187.959</v>
      </c>
      <c r="O125" s="142">
        <v>73.872</v>
      </c>
      <c r="P125" s="142">
        <v>64.060999999999993</v>
      </c>
      <c r="Q125" s="142">
        <v>92.182000000000002</v>
      </c>
      <c r="R125" s="142">
        <v>178.21699999999998</v>
      </c>
      <c r="S125" s="142">
        <v>193.20399999999998</v>
      </c>
      <c r="T125" s="142">
        <v>223.833</v>
      </c>
      <c r="U125" s="142">
        <v>223.833</v>
      </c>
      <c r="V125" s="142">
        <v>223.833</v>
      </c>
      <c r="W125" s="142">
        <v>223.833</v>
      </c>
      <c r="X125" s="142">
        <v>223.833</v>
      </c>
      <c r="Y125" s="142">
        <v>223.833</v>
      </c>
      <c r="Z125" s="142"/>
      <c r="AA125" s="142"/>
      <c r="AB125" s="142"/>
      <c r="AC125" s="142"/>
      <c r="AD125" s="142"/>
      <c r="AE125" s="142"/>
      <c r="AF125" s="142"/>
      <c r="AG125" s="142"/>
      <c r="AH125" s="142"/>
      <c r="AI125" s="142"/>
      <c r="AJ125" s="142"/>
      <c r="AK125" s="142"/>
    </row>
    <row r="126" spans="1:37" ht="12" customHeight="1">
      <c r="A126" s="108"/>
      <c r="B126" s="280">
        <v>190160</v>
      </c>
      <c r="C126" s="123" t="s">
        <v>897</v>
      </c>
      <c r="D126" s="123" t="s">
        <v>301</v>
      </c>
      <c r="E126" s="108"/>
      <c r="F126" s="108"/>
      <c r="G126" s="108"/>
      <c r="H126" s="108"/>
      <c r="I126" s="283"/>
      <c r="J126" s="142">
        <v>21.715999999999998</v>
      </c>
      <c r="K126" s="142">
        <v>19.988</v>
      </c>
      <c r="L126" s="142">
        <v>18.623999999999999</v>
      </c>
      <c r="M126" s="142">
        <v>15.799999999999999</v>
      </c>
      <c r="N126" s="142">
        <v>15.282</v>
      </c>
      <c r="O126" s="142">
        <v>14.690999999999999</v>
      </c>
      <c r="P126" s="142">
        <v>15.817</v>
      </c>
      <c r="Q126" s="142">
        <v>17.715</v>
      </c>
      <c r="R126" s="142">
        <v>19.959</v>
      </c>
      <c r="S126" s="142">
        <v>19.797000000000001</v>
      </c>
      <c r="T126" s="142">
        <v>19.282999999999998</v>
      </c>
      <c r="U126" s="142">
        <v>12.995146046946413</v>
      </c>
      <c r="V126" s="142">
        <v>8.7576528953724537</v>
      </c>
      <c r="W126" s="142">
        <v>5.9019332263562809</v>
      </c>
      <c r="X126" s="142">
        <v>3.9774145224200348</v>
      </c>
      <c r="Y126" s="142">
        <v>2.6804481983142656</v>
      </c>
      <c r="Z126" s="142"/>
      <c r="AA126" s="142"/>
      <c r="AB126" s="142"/>
      <c r="AC126" s="142"/>
      <c r="AD126" s="142"/>
      <c r="AE126" s="142"/>
      <c r="AF126" s="142"/>
      <c r="AG126" s="142"/>
      <c r="AH126" s="142"/>
      <c r="AI126" s="142"/>
      <c r="AJ126" s="142"/>
      <c r="AK126" s="142"/>
    </row>
    <row r="127" spans="1:37" ht="12" customHeight="1">
      <c r="A127" s="108"/>
      <c r="B127" s="280">
        <v>110610</v>
      </c>
      <c r="C127" s="123" t="s">
        <v>320</v>
      </c>
      <c r="D127" s="123" t="s">
        <v>321</v>
      </c>
      <c r="E127" s="108"/>
      <c r="F127" s="108"/>
      <c r="G127" s="108"/>
      <c r="H127" s="108"/>
      <c r="I127" s="283"/>
      <c r="J127" s="142">
        <v>874.25299999999993</v>
      </c>
      <c r="K127" s="142">
        <v>857.31200000000001</v>
      </c>
      <c r="L127" s="142">
        <v>810.33600000000001</v>
      </c>
      <c r="M127" s="142">
        <v>760.22799999999995</v>
      </c>
      <c r="N127" s="142">
        <v>711.19799999999998</v>
      </c>
      <c r="O127" s="142">
        <v>697.84299999999996</v>
      </c>
      <c r="P127" s="142">
        <v>703.43599999999992</v>
      </c>
      <c r="Q127" s="142">
        <v>718.28</v>
      </c>
      <c r="R127" s="142">
        <v>720.62599999999998</v>
      </c>
      <c r="S127" s="142">
        <v>724.42700000000002</v>
      </c>
      <c r="T127" s="142">
        <v>750.74099999999999</v>
      </c>
      <c r="U127" s="142">
        <v>738.23514625783423</v>
      </c>
      <c r="V127" s="142">
        <v>726.91341385170051</v>
      </c>
      <c r="W127" s="142">
        <v>716.6636838197627</v>
      </c>
      <c r="X127" s="142">
        <v>707.38445322509756</v>
      </c>
      <c r="Y127" s="142">
        <v>698.98382997349267</v>
      </c>
      <c r="Z127" s="142"/>
      <c r="AA127" s="142"/>
      <c r="AB127" s="142"/>
      <c r="AC127" s="142"/>
      <c r="AD127" s="142"/>
      <c r="AE127" s="142"/>
      <c r="AF127" s="142"/>
      <c r="AG127" s="142"/>
      <c r="AH127" s="142"/>
      <c r="AI127" s="142"/>
      <c r="AJ127" s="142"/>
      <c r="AK127" s="142"/>
    </row>
    <row r="128" spans="1:37" ht="12" customHeight="1">
      <c r="A128" s="108"/>
      <c r="B128" s="280">
        <v>190170</v>
      </c>
      <c r="C128" s="123" t="s">
        <v>322</v>
      </c>
      <c r="D128" s="123" t="s">
        <v>323</v>
      </c>
      <c r="E128" s="108"/>
      <c r="F128" s="108"/>
      <c r="G128" s="108"/>
      <c r="H128" s="108"/>
      <c r="I128" s="283"/>
      <c r="J128" s="142">
        <v>593.62099999999998</v>
      </c>
      <c r="K128" s="142">
        <v>618.59399999999994</v>
      </c>
      <c r="L128" s="142">
        <v>618.59399999999994</v>
      </c>
      <c r="M128" s="142">
        <v>618.59399999999994</v>
      </c>
      <c r="N128" s="142">
        <v>618.59399999999994</v>
      </c>
      <c r="O128" s="142">
        <v>618.59399999999994</v>
      </c>
      <c r="P128" s="142">
        <v>617.68399999999997</v>
      </c>
      <c r="Q128" s="142">
        <v>617.68399999999997</v>
      </c>
      <c r="R128" s="142">
        <v>617.68399999999997</v>
      </c>
      <c r="S128" s="142">
        <v>617.68399999999997</v>
      </c>
      <c r="T128" s="142">
        <v>618.66300000000001</v>
      </c>
      <c r="U128" s="142">
        <v>618.66300000000001</v>
      </c>
      <c r="V128" s="142">
        <v>618.66300000000001</v>
      </c>
      <c r="W128" s="142">
        <v>618.66300000000001</v>
      </c>
      <c r="X128" s="142">
        <v>618.66300000000001</v>
      </c>
      <c r="Y128" s="142">
        <v>618.66300000000001</v>
      </c>
      <c r="Z128" s="142"/>
      <c r="AA128" s="142"/>
      <c r="AB128" s="142"/>
      <c r="AC128" s="142"/>
      <c r="AD128" s="142"/>
      <c r="AE128" s="142"/>
      <c r="AF128" s="142"/>
      <c r="AG128" s="142"/>
      <c r="AH128" s="142"/>
      <c r="AI128" s="142"/>
      <c r="AJ128" s="142"/>
      <c r="AK128" s="142"/>
    </row>
    <row r="129" spans="1:37" ht="12" customHeight="1">
      <c r="A129" s="108"/>
      <c r="B129" s="280">
        <v>110611</v>
      </c>
      <c r="C129" s="123" t="s">
        <v>327</v>
      </c>
      <c r="D129" s="123" t="s">
        <v>328</v>
      </c>
      <c r="E129" s="108"/>
      <c r="F129" s="108"/>
      <c r="G129" s="108"/>
      <c r="H129" s="108"/>
      <c r="I129" s="283"/>
      <c r="J129" s="142">
        <v>280.63199999999995</v>
      </c>
      <c r="K129" s="142">
        <v>238.71800000000007</v>
      </c>
      <c r="L129" s="142">
        <v>191.74200000000008</v>
      </c>
      <c r="M129" s="142">
        <v>141.63400000000001</v>
      </c>
      <c r="N129" s="142">
        <v>92.604000000000042</v>
      </c>
      <c r="O129" s="142">
        <v>79.249000000000024</v>
      </c>
      <c r="P129" s="142">
        <v>85.751999999999953</v>
      </c>
      <c r="Q129" s="142">
        <v>100.596</v>
      </c>
      <c r="R129" s="142">
        <v>102.94200000000001</v>
      </c>
      <c r="S129" s="142">
        <v>106.74300000000005</v>
      </c>
      <c r="T129" s="142">
        <v>132.07799999999997</v>
      </c>
      <c r="U129" s="142">
        <v>119.57214625783422</v>
      </c>
      <c r="V129" s="142">
        <v>108.25041385170051</v>
      </c>
      <c r="W129" s="142">
        <v>98.000683819762713</v>
      </c>
      <c r="X129" s="142">
        <v>88.721453225097576</v>
      </c>
      <c r="Y129" s="142">
        <v>80.320829973492692</v>
      </c>
      <c r="Z129" s="142"/>
      <c r="AA129" s="142"/>
      <c r="AB129" s="142"/>
      <c r="AC129" s="142"/>
      <c r="AD129" s="142"/>
      <c r="AE129" s="142"/>
      <c r="AF129" s="142"/>
      <c r="AG129" s="142"/>
      <c r="AH129" s="142"/>
      <c r="AI129" s="142"/>
      <c r="AJ129" s="142"/>
      <c r="AK129" s="142"/>
    </row>
    <row r="130" spans="1:37" ht="12" customHeight="1">
      <c r="A130" s="108"/>
      <c r="B130" s="280">
        <v>190311</v>
      </c>
      <c r="C130" s="123" t="s">
        <v>343</v>
      </c>
      <c r="D130" s="123" t="s">
        <v>344</v>
      </c>
      <c r="E130" s="108"/>
      <c r="F130" s="108"/>
      <c r="G130" s="108"/>
      <c r="H130" s="108"/>
      <c r="I130" s="283"/>
      <c r="J130" s="142">
        <v>739.779</v>
      </c>
      <c r="K130" s="142">
        <v>870.42399999999998</v>
      </c>
      <c r="L130" s="142">
        <v>810.279</v>
      </c>
      <c r="M130" s="142">
        <v>1123.4409999999998</v>
      </c>
      <c r="N130" s="142">
        <v>559.20100000000002</v>
      </c>
      <c r="O130" s="142">
        <v>671.178</v>
      </c>
      <c r="P130" s="142">
        <v>1018.405</v>
      </c>
      <c r="Q130" s="142">
        <v>1353.3430000000001</v>
      </c>
      <c r="R130" s="142">
        <v>1557.3</v>
      </c>
      <c r="S130" s="142">
        <v>1217.0429999999999</v>
      </c>
      <c r="T130" s="142">
        <v>1390.1319999999998</v>
      </c>
      <c r="U130" s="142">
        <v>1286.2439999999997</v>
      </c>
      <c r="V130" s="142">
        <v>1182.3559999999998</v>
      </c>
      <c r="W130" s="142">
        <v>1078.4679999999998</v>
      </c>
      <c r="X130" s="142">
        <v>974.57999999999981</v>
      </c>
      <c r="Y130" s="142">
        <v>870.69199999999978</v>
      </c>
      <c r="Z130" s="142"/>
      <c r="AA130" s="142"/>
      <c r="AB130" s="142"/>
      <c r="AC130" s="142"/>
      <c r="AD130" s="142"/>
      <c r="AE130" s="142"/>
      <c r="AF130" s="142"/>
      <c r="AG130" s="142"/>
      <c r="AH130" s="142"/>
      <c r="AI130" s="142"/>
      <c r="AJ130" s="142"/>
      <c r="AK130" s="142"/>
    </row>
    <row r="131" spans="1:37" ht="12" customHeight="1">
      <c r="A131" s="108"/>
      <c r="B131" s="280">
        <v>111450</v>
      </c>
      <c r="C131" s="123" t="s">
        <v>349</v>
      </c>
      <c r="D131" s="123" t="s">
        <v>350</v>
      </c>
      <c r="E131" s="108"/>
      <c r="F131" s="108"/>
      <c r="G131" s="108"/>
      <c r="H131" s="108"/>
      <c r="I131" s="283"/>
      <c r="J131" s="142">
        <v>124.00399999999999</v>
      </c>
      <c r="K131" s="142">
        <v>107.98599999999999</v>
      </c>
      <c r="L131" s="142">
        <v>128.14499999999998</v>
      </c>
      <c r="M131" s="142">
        <v>79.319000000000003</v>
      </c>
      <c r="N131" s="142">
        <v>45.890999999999998</v>
      </c>
      <c r="O131" s="142">
        <v>62.048999999999999</v>
      </c>
      <c r="P131" s="142">
        <v>68.497</v>
      </c>
      <c r="Q131" s="142">
        <v>87.164000000000001</v>
      </c>
      <c r="R131" s="142">
        <v>88.957999999999998</v>
      </c>
      <c r="S131" s="142">
        <v>86.60799999999999</v>
      </c>
      <c r="T131" s="142">
        <v>168.06399999999999</v>
      </c>
      <c r="U131" s="142">
        <v>64.176000000000016</v>
      </c>
      <c r="V131" s="142">
        <v>-39.711999999999975</v>
      </c>
      <c r="W131" s="142">
        <v>-143.59999999999997</v>
      </c>
      <c r="X131" s="142">
        <v>-247.48799999999997</v>
      </c>
      <c r="Y131" s="142">
        <v>-351.37599999999992</v>
      </c>
      <c r="Z131" s="142"/>
      <c r="AA131" s="142"/>
      <c r="AB131" s="142"/>
      <c r="AC131" s="142"/>
      <c r="AD131" s="142"/>
      <c r="AE131" s="142"/>
      <c r="AF131" s="142"/>
      <c r="AG131" s="142"/>
      <c r="AH131" s="142"/>
      <c r="AI131" s="142"/>
      <c r="AJ131" s="142"/>
      <c r="AK131" s="142"/>
    </row>
    <row r="132" spans="1:37" ht="12" customHeight="1">
      <c r="A132" s="108"/>
      <c r="B132" s="280">
        <v>111500</v>
      </c>
      <c r="C132" s="123" t="s">
        <v>345</v>
      </c>
      <c r="D132" s="123" t="s">
        <v>346</v>
      </c>
      <c r="E132" s="108"/>
      <c r="F132" s="108"/>
      <c r="G132" s="108"/>
      <c r="H132" s="108"/>
      <c r="I132" s="283"/>
      <c r="J132" s="142">
        <v>466.56399999999996</v>
      </c>
      <c r="K132" s="142">
        <v>429.791</v>
      </c>
      <c r="L132" s="142">
        <v>267.404</v>
      </c>
      <c r="M132" s="142">
        <v>266.255</v>
      </c>
      <c r="N132" s="142">
        <v>0</v>
      </c>
      <c r="O132" s="142">
        <v>0</v>
      </c>
      <c r="P132" s="142">
        <v>0</v>
      </c>
      <c r="Q132" s="142">
        <v>0</v>
      </c>
      <c r="R132" s="142">
        <v>0</v>
      </c>
      <c r="S132" s="142">
        <v>0</v>
      </c>
      <c r="T132" s="142">
        <v>0</v>
      </c>
      <c r="U132" s="142">
        <v>0</v>
      </c>
      <c r="V132" s="142">
        <v>0</v>
      </c>
      <c r="W132" s="142">
        <v>0</v>
      </c>
      <c r="X132" s="142">
        <v>0</v>
      </c>
      <c r="Y132" s="142">
        <v>0</v>
      </c>
      <c r="Z132" s="142"/>
      <c r="AA132" s="142"/>
      <c r="AB132" s="142"/>
      <c r="AC132" s="142"/>
      <c r="AD132" s="142"/>
      <c r="AE132" s="142"/>
      <c r="AF132" s="142"/>
      <c r="AG132" s="142"/>
      <c r="AH132" s="142"/>
      <c r="AI132" s="142"/>
      <c r="AJ132" s="142"/>
      <c r="AK132" s="142"/>
    </row>
    <row r="133" spans="1:37" ht="12" customHeight="1">
      <c r="A133" s="108"/>
      <c r="B133" s="280">
        <v>111580</v>
      </c>
      <c r="C133" s="123" t="s">
        <v>347</v>
      </c>
      <c r="D133" s="123" t="s">
        <v>348</v>
      </c>
      <c r="E133" s="108"/>
      <c r="F133" s="108"/>
      <c r="G133" s="108"/>
      <c r="H133" s="108"/>
      <c r="I133" s="283"/>
      <c r="J133" s="142">
        <v>56.457000000000001</v>
      </c>
      <c r="K133" s="142">
        <v>45.122999999999998</v>
      </c>
      <c r="L133" s="142">
        <v>32.402000000000001</v>
      </c>
      <c r="M133" s="142">
        <v>25.759</v>
      </c>
      <c r="N133" s="142">
        <v>0</v>
      </c>
      <c r="O133" s="142">
        <v>0</v>
      </c>
      <c r="P133" s="142">
        <v>0</v>
      </c>
      <c r="Q133" s="142">
        <v>0</v>
      </c>
      <c r="R133" s="142">
        <v>0</v>
      </c>
      <c r="S133" s="142">
        <v>0</v>
      </c>
      <c r="T133" s="142">
        <v>0</v>
      </c>
      <c r="U133" s="142">
        <v>0</v>
      </c>
      <c r="V133" s="142">
        <v>0</v>
      </c>
      <c r="W133" s="142">
        <v>0</v>
      </c>
      <c r="X133" s="142">
        <v>0</v>
      </c>
      <c r="Y133" s="142">
        <v>0</v>
      </c>
      <c r="Z133" s="142"/>
      <c r="AA133" s="142"/>
      <c r="AB133" s="142"/>
      <c r="AC133" s="142"/>
      <c r="AD133" s="142"/>
      <c r="AE133" s="142"/>
      <c r="AF133" s="142"/>
      <c r="AG133" s="142"/>
      <c r="AH133" s="142"/>
      <c r="AI133" s="142"/>
      <c r="AJ133" s="142"/>
      <c r="AK133" s="142"/>
    </row>
    <row r="134" spans="1:37" ht="12" customHeight="1">
      <c r="A134" s="108"/>
      <c r="B134" s="280">
        <v>111640</v>
      </c>
      <c r="C134" s="123" t="s">
        <v>364</v>
      </c>
      <c r="D134" s="123" t="s">
        <v>365</v>
      </c>
      <c r="E134" s="108"/>
      <c r="F134" s="108"/>
      <c r="G134" s="108"/>
      <c r="H134" s="108"/>
      <c r="I134" s="283"/>
      <c r="J134" s="142">
        <v>92.754000000000019</v>
      </c>
      <c r="K134" s="142">
        <v>287.524</v>
      </c>
      <c r="L134" s="142">
        <v>382.32800000000003</v>
      </c>
      <c r="M134" s="142">
        <v>752.10799999999972</v>
      </c>
      <c r="N134" s="142">
        <v>513.31000000000006</v>
      </c>
      <c r="O134" s="142">
        <v>609.12900000000002</v>
      </c>
      <c r="P134" s="142">
        <v>949.90800000000002</v>
      </c>
      <c r="Q134" s="142">
        <v>1266.1790000000001</v>
      </c>
      <c r="R134" s="142">
        <v>1468.3419999999999</v>
      </c>
      <c r="S134" s="142">
        <v>1130.4349999999999</v>
      </c>
      <c r="T134" s="142">
        <v>1222.0679999999998</v>
      </c>
      <c r="U134" s="142">
        <v>1222.0679999999998</v>
      </c>
      <c r="V134" s="142">
        <v>1222.0679999999998</v>
      </c>
      <c r="W134" s="142">
        <v>1222.0679999999998</v>
      </c>
      <c r="X134" s="142">
        <v>1222.0679999999998</v>
      </c>
      <c r="Y134" s="142">
        <v>1222.0679999999998</v>
      </c>
      <c r="Z134" s="142"/>
      <c r="AA134" s="142"/>
      <c r="AB134" s="142"/>
      <c r="AC134" s="142"/>
      <c r="AD134" s="142"/>
      <c r="AE134" s="142"/>
      <c r="AF134" s="142"/>
      <c r="AG134" s="142"/>
      <c r="AH134" s="142"/>
      <c r="AI134" s="142"/>
      <c r="AJ134" s="142"/>
      <c r="AK134" s="142"/>
    </row>
    <row r="135" spans="1:37" ht="12" customHeight="1">
      <c r="A135" s="108"/>
      <c r="B135" s="280">
        <v>111930</v>
      </c>
      <c r="C135" s="123" t="s">
        <v>366</v>
      </c>
      <c r="D135" s="123" t="s">
        <v>367</v>
      </c>
      <c r="E135" s="108"/>
      <c r="F135" s="108"/>
      <c r="G135" s="108"/>
      <c r="H135" s="108"/>
      <c r="I135" s="283"/>
      <c r="J135" s="142">
        <v>1029.96</v>
      </c>
      <c r="K135" s="142">
        <v>1214.115</v>
      </c>
      <c r="L135" s="142">
        <v>1171.5609999999999</v>
      </c>
      <c r="M135" s="142">
        <v>1129.4059999999999</v>
      </c>
      <c r="N135" s="142">
        <v>1267.9389999999999</v>
      </c>
      <c r="O135" s="142">
        <v>1390.2739999999999</v>
      </c>
      <c r="P135" s="142">
        <v>976.52699999999993</v>
      </c>
      <c r="Q135" s="142">
        <v>1100.8630000000001</v>
      </c>
      <c r="R135" s="142">
        <v>1085.7570000000001</v>
      </c>
      <c r="S135" s="142">
        <v>1003.101</v>
      </c>
      <c r="T135" s="142">
        <v>945.07599999999991</v>
      </c>
      <c r="U135" s="142">
        <v>945.07599999999991</v>
      </c>
      <c r="V135" s="142">
        <v>945.07599999999991</v>
      </c>
      <c r="W135" s="142">
        <v>945.07599999999991</v>
      </c>
      <c r="X135" s="142">
        <v>945.07599999999991</v>
      </c>
      <c r="Y135" s="142">
        <v>945.07599999999991</v>
      </c>
      <c r="Z135" s="142"/>
      <c r="AA135" s="142"/>
      <c r="AB135" s="142"/>
      <c r="AC135" s="142"/>
      <c r="AD135" s="142"/>
      <c r="AE135" s="142"/>
      <c r="AF135" s="142"/>
      <c r="AG135" s="142"/>
      <c r="AH135" s="142"/>
      <c r="AI135" s="142"/>
      <c r="AJ135" s="142"/>
      <c r="AK135" s="142"/>
    </row>
    <row r="136" spans="1:37" ht="12" customHeight="1">
      <c r="A136" s="108"/>
      <c r="B136" s="280">
        <v>111330</v>
      </c>
      <c r="C136" s="123" t="s">
        <v>368</v>
      </c>
      <c r="D136" s="123" t="s">
        <v>369</v>
      </c>
      <c r="E136" s="108"/>
      <c r="F136" s="108"/>
      <c r="G136" s="108"/>
      <c r="H136" s="108"/>
      <c r="I136" s="283"/>
      <c r="J136" s="142">
        <v>176.41399999999999</v>
      </c>
      <c r="K136" s="142">
        <v>165.10399999999998</v>
      </c>
      <c r="L136" s="142">
        <v>390.93899999999996</v>
      </c>
      <c r="M136" s="142">
        <v>394.19599999999997</v>
      </c>
      <c r="N136" s="142">
        <v>371.59799999999996</v>
      </c>
      <c r="O136" s="142">
        <v>382.875</v>
      </c>
      <c r="P136" s="142">
        <v>373.40799999999996</v>
      </c>
      <c r="Q136" s="142">
        <v>354.75</v>
      </c>
      <c r="R136" s="142">
        <v>444.48199999999997</v>
      </c>
      <c r="S136" s="142">
        <v>446.36699999999996</v>
      </c>
      <c r="T136" s="142">
        <v>456.52199999999999</v>
      </c>
      <c r="U136" s="142">
        <v>456.52199999999999</v>
      </c>
      <c r="V136" s="142">
        <v>456.52199999999999</v>
      </c>
      <c r="W136" s="142">
        <v>456.52199999999999</v>
      </c>
      <c r="X136" s="142">
        <v>456.52199999999999</v>
      </c>
      <c r="Y136" s="142">
        <v>456.52199999999999</v>
      </c>
      <c r="Z136" s="142"/>
      <c r="AA136" s="142"/>
      <c r="AB136" s="142"/>
      <c r="AC136" s="142"/>
      <c r="AD136" s="142"/>
      <c r="AE136" s="142"/>
      <c r="AF136" s="142"/>
      <c r="AG136" s="142"/>
      <c r="AH136" s="142"/>
      <c r="AI136" s="142"/>
      <c r="AJ136" s="142"/>
      <c r="AK136" s="142"/>
    </row>
    <row r="137" spans="1:37" ht="12" customHeight="1">
      <c r="A137" s="108"/>
      <c r="B137" s="280">
        <v>111160</v>
      </c>
      <c r="C137" s="123" t="s">
        <v>370</v>
      </c>
      <c r="D137" s="123" t="s">
        <v>371</v>
      </c>
      <c r="E137" s="108"/>
      <c r="F137" s="108"/>
      <c r="G137" s="108"/>
      <c r="H137" s="108"/>
      <c r="I137" s="283"/>
      <c r="J137" s="142">
        <v>0</v>
      </c>
      <c r="K137" s="142">
        <v>0</v>
      </c>
      <c r="L137" s="142">
        <v>0</v>
      </c>
      <c r="M137" s="142">
        <v>0</v>
      </c>
      <c r="N137" s="142">
        <v>0</v>
      </c>
      <c r="O137" s="142">
        <v>0</v>
      </c>
      <c r="P137" s="142">
        <v>0</v>
      </c>
      <c r="Q137" s="142">
        <v>0</v>
      </c>
      <c r="R137" s="142">
        <v>0</v>
      </c>
      <c r="S137" s="142">
        <v>0</v>
      </c>
      <c r="T137" s="142">
        <v>0</v>
      </c>
      <c r="U137" s="142">
        <v>0</v>
      </c>
      <c r="V137" s="142">
        <v>0</v>
      </c>
      <c r="W137" s="142">
        <v>0</v>
      </c>
      <c r="X137" s="142">
        <v>0</v>
      </c>
      <c r="Y137" s="142">
        <v>0</v>
      </c>
      <c r="Z137" s="142"/>
      <c r="AA137" s="142"/>
      <c r="AB137" s="142"/>
      <c r="AC137" s="142"/>
      <c r="AD137" s="142"/>
      <c r="AE137" s="142"/>
      <c r="AF137" s="142"/>
      <c r="AG137" s="142"/>
      <c r="AH137" s="142"/>
      <c r="AI137" s="142"/>
      <c r="AJ137" s="142"/>
      <c r="AK137" s="142"/>
    </row>
    <row r="138" spans="1:37" ht="12" customHeight="1">
      <c r="A138" s="108"/>
      <c r="B138" s="280">
        <v>112340</v>
      </c>
      <c r="C138" s="123" t="s">
        <v>372</v>
      </c>
      <c r="D138" s="123" t="s">
        <v>373</v>
      </c>
      <c r="E138" s="108"/>
      <c r="F138" s="108"/>
      <c r="G138" s="108"/>
      <c r="H138" s="108"/>
      <c r="I138" s="283"/>
      <c r="J138" s="142">
        <v>171.19</v>
      </c>
      <c r="K138" s="142">
        <v>135.38999999999999</v>
      </c>
      <c r="L138" s="142">
        <v>124.633</v>
      </c>
      <c r="M138" s="142">
        <v>251.64999999999998</v>
      </c>
      <c r="N138" s="142">
        <v>252.54899999999998</v>
      </c>
      <c r="O138" s="142">
        <v>258.93200000000002</v>
      </c>
      <c r="P138" s="142">
        <v>252.96299999999999</v>
      </c>
      <c r="Q138" s="142">
        <v>277.19200000000001</v>
      </c>
      <c r="R138" s="142">
        <v>248.31</v>
      </c>
      <c r="S138" s="142">
        <v>232.14599999999999</v>
      </c>
      <c r="T138" s="142">
        <v>717.12599999999998</v>
      </c>
      <c r="U138" s="142">
        <v>717.12599999999998</v>
      </c>
      <c r="V138" s="142">
        <v>717.12599999999998</v>
      </c>
      <c r="W138" s="142">
        <v>717.12599999999998</v>
      </c>
      <c r="X138" s="142">
        <v>717.12599999999998</v>
      </c>
      <c r="Y138" s="142">
        <v>717.12599999999998</v>
      </c>
      <c r="Z138" s="142"/>
      <c r="AA138" s="142"/>
      <c r="AB138" s="142"/>
      <c r="AC138" s="142"/>
      <c r="AD138" s="142"/>
      <c r="AE138" s="142"/>
      <c r="AF138" s="142"/>
      <c r="AG138" s="142"/>
      <c r="AH138" s="142"/>
      <c r="AI138" s="142"/>
      <c r="AJ138" s="142"/>
      <c r="AK138" s="142"/>
    </row>
    <row r="139" spans="1:37" ht="12" customHeight="1">
      <c r="A139" s="108"/>
      <c r="B139" s="280">
        <v>112350</v>
      </c>
      <c r="C139" s="123" t="s">
        <v>374</v>
      </c>
      <c r="D139" s="123" t="s">
        <v>375</v>
      </c>
      <c r="E139" s="108"/>
      <c r="F139" s="108"/>
      <c r="G139" s="108"/>
      <c r="H139" s="108"/>
      <c r="I139" s="283"/>
      <c r="J139" s="142">
        <v>0</v>
      </c>
      <c r="K139" s="142">
        <v>0</v>
      </c>
      <c r="L139" s="142">
        <v>0</v>
      </c>
      <c r="M139" s="142">
        <v>0</v>
      </c>
      <c r="N139" s="142">
        <v>0</v>
      </c>
      <c r="O139" s="142">
        <v>0</v>
      </c>
      <c r="P139" s="142">
        <v>0</v>
      </c>
      <c r="Q139" s="142">
        <v>0</v>
      </c>
      <c r="R139" s="142">
        <v>0</v>
      </c>
      <c r="S139" s="142">
        <v>0</v>
      </c>
      <c r="T139" s="142">
        <v>0</v>
      </c>
      <c r="U139" s="142">
        <v>0</v>
      </c>
      <c r="V139" s="142">
        <v>0</v>
      </c>
      <c r="W139" s="142">
        <v>0</v>
      </c>
      <c r="X139" s="142">
        <v>0</v>
      </c>
      <c r="Y139" s="142">
        <v>0</v>
      </c>
      <c r="Z139" s="142"/>
      <c r="AA139" s="142"/>
      <c r="AB139" s="142"/>
      <c r="AC139" s="142"/>
      <c r="AD139" s="142"/>
      <c r="AE139" s="142"/>
      <c r="AF139" s="142"/>
      <c r="AG139" s="142"/>
      <c r="AH139" s="142"/>
      <c r="AI139" s="142"/>
      <c r="AJ139" s="142"/>
      <c r="AK139" s="142"/>
    </row>
    <row r="140" spans="1:37" ht="12" customHeight="1">
      <c r="A140" s="108"/>
      <c r="B140" s="280">
        <v>112360</v>
      </c>
      <c r="C140" s="123" t="s">
        <v>376</v>
      </c>
      <c r="D140" s="123" t="s">
        <v>377</v>
      </c>
      <c r="E140" s="108"/>
      <c r="F140" s="108"/>
      <c r="G140" s="108"/>
      <c r="H140" s="108"/>
      <c r="I140" s="283"/>
      <c r="J140" s="142">
        <v>101.21200000000044</v>
      </c>
      <c r="K140" s="142">
        <v>125.14899999999943</v>
      </c>
      <c r="L140" s="142">
        <v>129.68199999999888</v>
      </c>
      <c r="M140" s="142">
        <v>124.35000000000036</v>
      </c>
      <c r="N140" s="142">
        <v>118.78199999999924</v>
      </c>
      <c r="O140" s="142">
        <v>234.1279999999997</v>
      </c>
      <c r="P140" s="142">
        <v>248.1220000000003</v>
      </c>
      <c r="Q140" s="142">
        <v>294.30399999999918</v>
      </c>
      <c r="R140" s="142">
        <v>289.67899999999918</v>
      </c>
      <c r="S140" s="142">
        <v>273.46100000000024</v>
      </c>
      <c r="T140" s="142">
        <v>355.97099999999955</v>
      </c>
      <c r="U140" s="142">
        <v>355.97099999999955</v>
      </c>
      <c r="V140" s="142">
        <v>355.97099999999955</v>
      </c>
      <c r="W140" s="142">
        <v>355.97099999999955</v>
      </c>
      <c r="X140" s="142">
        <v>355.97099999999955</v>
      </c>
      <c r="Y140" s="142">
        <v>355.97099999999955</v>
      </c>
      <c r="Z140" s="142"/>
      <c r="AA140" s="142"/>
      <c r="AB140" s="142"/>
      <c r="AC140" s="142"/>
      <c r="AD140" s="142"/>
      <c r="AE140" s="142"/>
      <c r="AF140" s="142"/>
      <c r="AG140" s="142"/>
      <c r="AH140" s="142"/>
      <c r="AI140" s="142"/>
      <c r="AJ140" s="142"/>
      <c r="AK140" s="142"/>
    </row>
    <row r="141" spans="1:37" ht="12" customHeight="1">
      <c r="A141" s="108"/>
      <c r="B141" s="280"/>
      <c r="C141" s="123"/>
      <c r="D141" s="123"/>
      <c r="E141" s="108"/>
      <c r="F141" s="108"/>
      <c r="G141" s="108"/>
      <c r="H141" s="108"/>
      <c r="I141" s="283"/>
      <c r="J141" s="142"/>
      <c r="K141" s="142"/>
      <c r="L141" s="142"/>
      <c r="M141" s="142"/>
      <c r="N141" s="142"/>
      <c r="O141" s="142"/>
      <c r="P141" s="142"/>
      <c r="Q141" s="142"/>
      <c r="R141" s="142"/>
      <c r="S141" s="142"/>
      <c r="T141" s="142"/>
      <c r="U141" s="142"/>
      <c r="V141" s="142"/>
      <c r="W141" s="142"/>
      <c r="X141" s="142"/>
      <c r="Y141" s="142"/>
      <c r="Z141" s="142"/>
      <c r="AA141" s="142"/>
      <c r="AB141" s="142"/>
      <c r="AC141" s="142"/>
      <c r="AD141" s="142"/>
      <c r="AE141" s="142"/>
      <c r="AF141" s="142"/>
      <c r="AG141" s="142"/>
      <c r="AH141" s="142"/>
      <c r="AI141" s="142"/>
      <c r="AJ141" s="142"/>
      <c r="AK141" s="142"/>
    </row>
    <row r="142" spans="1:37" ht="12" customHeight="1">
      <c r="A142" s="108"/>
      <c r="B142" s="280">
        <v>112830</v>
      </c>
      <c r="C142" s="114" t="s">
        <v>379</v>
      </c>
      <c r="D142" s="114" t="s">
        <v>378</v>
      </c>
      <c r="E142" s="114"/>
      <c r="F142" s="114"/>
      <c r="G142" s="114"/>
      <c r="H142" s="114"/>
      <c r="I142" s="281"/>
      <c r="J142" s="142">
        <v>13441.147999999999</v>
      </c>
      <c r="K142" s="142">
        <v>14228.423999999999</v>
      </c>
      <c r="L142" s="142">
        <v>14937.923999999999</v>
      </c>
      <c r="M142" s="142">
        <v>13249.84</v>
      </c>
      <c r="N142" s="142">
        <v>13336.768</v>
      </c>
      <c r="O142" s="142">
        <v>13171.992999999999</v>
      </c>
      <c r="P142" s="142">
        <v>13398.942999999999</v>
      </c>
      <c r="Q142" s="142">
        <v>14526.403999999999</v>
      </c>
      <c r="R142" s="142">
        <v>15516.743999999999</v>
      </c>
      <c r="S142" s="142">
        <v>18613.43</v>
      </c>
      <c r="T142" s="142">
        <v>21100.663</v>
      </c>
      <c r="U142" s="142">
        <v>17598.032671393405</v>
      </c>
      <c r="V142" s="142">
        <v>19516.419811494576</v>
      </c>
      <c r="W142" s="142">
        <v>21748.711309711518</v>
      </c>
      <c r="X142" s="142">
        <v>24327.865321885194</v>
      </c>
      <c r="Y142" s="142">
        <v>27296.794249867649</v>
      </c>
      <c r="Z142" s="142"/>
      <c r="AA142" s="142"/>
      <c r="AB142" s="142"/>
      <c r="AC142" s="142"/>
      <c r="AD142" s="142"/>
      <c r="AE142" s="142"/>
      <c r="AF142" s="142"/>
      <c r="AG142" s="142"/>
      <c r="AH142" s="142"/>
      <c r="AI142" s="142"/>
      <c r="AJ142" s="142"/>
      <c r="AK142" s="142"/>
    </row>
    <row r="143" spans="1:37" ht="12" customHeight="1">
      <c r="A143" s="108"/>
      <c r="B143" s="280">
        <v>112840</v>
      </c>
      <c r="C143" s="123" t="s">
        <v>380</v>
      </c>
      <c r="D143" s="123" t="s">
        <v>381</v>
      </c>
      <c r="E143" s="108"/>
      <c r="F143" s="108"/>
      <c r="G143" s="108"/>
      <c r="H143" s="108"/>
      <c r="I143" s="283"/>
      <c r="J143" s="142">
        <v>1336.864</v>
      </c>
      <c r="K143" s="142">
        <v>1328.5639999999999</v>
      </c>
      <c r="L143" s="142">
        <v>1199.3619999999999</v>
      </c>
      <c r="M143" s="142">
        <v>2105.5169999999998</v>
      </c>
      <c r="N143" s="142">
        <v>1947.0519999999999</v>
      </c>
      <c r="O143" s="142">
        <v>1723.425</v>
      </c>
      <c r="P143" s="142">
        <v>1125.479</v>
      </c>
      <c r="Q143" s="142">
        <v>718.24699999999996</v>
      </c>
      <c r="R143" s="142">
        <v>855.39400000000001</v>
      </c>
      <c r="S143" s="142">
        <v>815.625</v>
      </c>
      <c r="T143" s="142">
        <v>776.51099999999997</v>
      </c>
      <c r="U143" s="142">
        <v>855.57036984674937</v>
      </c>
      <c r="V143" s="142">
        <v>942.67905768199478</v>
      </c>
      <c r="W143" s="142">
        <v>1038.6565934388173</v>
      </c>
      <c r="X143" s="142">
        <v>1144.4059463320077</v>
      </c>
      <c r="Y143" s="142">
        <v>1260.9220201105907</v>
      </c>
      <c r="Z143" s="142"/>
      <c r="AA143" s="142"/>
      <c r="AB143" s="142"/>
      <c r="AC143" s="142"/>
      <c r="AD143" s="142"/>
      <c r="AE143" s="142"/>
      <c r="AF143" s="142"/>
      <c r="AG143" s="142"/>
      <c r="AH143" s="142"/>
      <c r="AI143" s="142"/>
      <c r="AJ143" s="142"/>
      <c r="AK143" s="142"/>
    </row>
    <row r="144" spans="1:37" ht="12" customHeight="1">
      <c r="A144" s="108"/>
      <c r="B144" s="280">
        <v>113091</v>
      </c>
      <c r="C144" s="123" t="s">
        <v>384</v>
      </c>
      <c r="D144" s="123" t="s">
        <v>385</v>
      </c>
      <c r="E144" s="108"/>
      <c r="F144" s="108"/>
      <c r="G144" s="108"/>
      <c r="H144" s="108"/>
      <c r="I144" s="283"/>
      <c r="J144" s="142">
        <v>548.83199999999999</v>
      </c>
      <c r="K144" s="142">
        <v>1241.0729999999999</v>
      </c>
      <c r="L144" s="142">
        <v>1854.1229999999998</v>
      </c>
      <c r="M144" s="142">
        <v>1556.9769999999999</v>
      </c>
      <c r="N144" s="142">
        <v>2059.7799999999997</v>
      </c>
      <c r="O144" s="142">
        <v>1968.3779999999999</v>
      </c>
      <c r="P144" s="142">
        <v>2881.625</v>
      </c>
      <c r="Q144" s="142">
        <v>3271.7659999999996</v>
      </c>
      <c r="R144" s="142">
        <v>1528.4469999999999</v>
      </c>
      <c r="S144" s="142">
        <v>971.08399999999983</v>
      </c>
      <c r="T144" s="142">
        <v>714.774</v>
      </c>
      <c r="U144" s="142">
        <v>526.11501278571177</v>
      </c>
      <c r="V144" s="142">
        <v>387.25108450854344</v>
      </c>
      <c r="W144" s="142">
        <v>285.03920019123956</v>
      </c>
      <c r="X144" s="142">
        <v>209.80534050349209</v>
      </c>
      <c r="Y144" s="142">
        <v>154.42886758822416</v>
      </c>
      <c r="Z144" s="142"/>
      <c r="AA144" s="142"/>
      <c r="AB144" s="142"/>
      <c r="AC144" s="142"/>
      <c r="AD144" s="142"/>
      <c r="AE144" s="142"/>
      <c r="AF144" s="142"/>
      <c r="AG144" s="142"/>
      <c r="AH144" s="142"/>
      <c r="AI144" s="142"/>
      <c r="AJ144" s="142"/>
      <c r="AK144" s="142"/>
    </row>
    <row r="145" spans="1:37" ht="12" customHeight="1">
      <c r="A145" s="108"/>
      <c r="B145" s="280">
        <v>113350</v>
      </c>
      <c r="C145" s="123" t="s">
        <v>387</v>
      </c>
      <c r="D145" s="123" t="s">
        <v>388</v>
      </c>
      <c r="E145" s="108"/>
      <c r="F145" s="108"/>
      <c r="G145" s="108"/>
      <c r="H145" s="108"/>
      <c r="I145" s="283"/>
      <c r="J145" s="142">
        <v>7792.9690000000001</v>
      </c>
      <c r="K145" s="142">
        <v>7980.4489999999996</v>
      </c>
      <c r="L145" s="142">
        <v>7804.5749999999998</v>
      </c>
      <c r="M145" s="142">
        <v>6178.5360000000001</v>
      </c>
      <c r="N145" s="142">
        <v>5958.665</v>
      </c>
      <c r="O145" s="142">
        <v>5768.0829999999996</v>
      </c>
      <c r="P145" s="142">
        <v>5170.1679999999997</v>
      </c>
      <c r="Q145" s="142">
        <v>6521.0519999999997</v>
      </c>
      <c r="R145" s="142">
        <v>7848.7889999999998</v>
      </c>
      <c r="S145" s="142">
        <v>10659.313</v>
      </c>
      <c r="T145" s="142">
        <v>12100.466999999999</v>
      </c>
      <c r="U145" s="142">
        <v>13332.458943283977</v>
      </c>
      <c r="V145" s="142">
        <v>14689.884404821147</v>
      </c>
      <c r="W145" s="142">
        <v>16185.514220968955</v>
      </c>
      <c r="X145" s="142">
        <v>17833.419472736674</v>
      </c>
      <c r="Y145" s="142">
        <v>19649.103868356709</v>
      </c>
      <c r="Z145" s="142"/>
      <c r="AA145" s="142"/>
      <c r="AB145" s="142"/>
      <c r="AC145" s="142"/>
      <c r="AD145" s="142"/>
      <c r="AE145" s="142"/>
      <c r="AF145" s="142"/>
      <c r="AG145" s="142"/>
      <c r="AH145" s="142"/>
      <c r="AI145" s="142"/>
      <c r="AJ145" s="142"/>
      <c r="AK145" s="142"/>
    </row>
    <row r="146" spans="1:37" ht="12" customHeight="1">
      <c r="A146" s="108"/>
      <c r="B146" s="280">
        <v>190650</v>
      </c>
      <c r="C146" s="123" t="s">
        <v>391</v>
      </c>
      <c r="D146" s="123" t="s">
        <v>390</v>
      </c>
      <c r="E146" s="108"/>
      <c r="F146" s="108"/>
      <c r="G146" s="108"/>
      <c r="H146" s="108"/>
      <c r="I146" s="283"/>
      <c r="J146" s="142">
        <v>2542.3809999999999</v>
      </c>
      <c r="K146" s="142">
        <v>1997.405</v>
      </c>
      <c r="L146" s="142">
        <v>2149.9839999999999</v>
      </c>
      <c r="M146" s="142">
        <v>2107.2419999999997</v>
      </c>
      <c r="N146" s="142">
        <v>2241.1880000000001</v>
      </c>
      <c r="O146" s="142">
        <v>2586.0070000000001</v>
      </c>
      <c r="P146" s="142">
        <v>3186.8419999999996</v>
      </c>
      <c r="Q146" s="142">
        <v>2926.8559999999998</v>
      </c>
      <c r="R146" s="142">
        <v>3973.8969999999999</v>
      </c>
      <c r="S146" s="142">
        <v>4205.665</v>
      </c>
      <c r="T146" s="142">
        <v>5130.3719999999994</v>
      </c>
      <c r="U146" s="142">
        <v>0</v>
      </c>
      <c r="V146" s="142">
        <v>0</v>
      </c>
      <c r="W146" s="142">
        <v>0</v>
      </c>
      <c r="X146" s="142">
        <v>0</v>
      </c>
      <c r="Y146" s="142">
        <v>0</v>
      </c>
      <c r="Z146" s="142"/>
      <c r="AA146" s="142"/>
      <c r="AB146" s="142"/>
      <c r="AC146" s="142"/>
      <c r="AD146" s="142"/>
      <c r="AE146" s="142"/>
      <c r="AF146" s="142"/>
      <c r="AG146" s="142"/>
      <c r="AH146" s="142"/>
      <c r="AI146" s="142"/>
      <c r="AJ146" s="142"/>
      <c r="AK146" s="142"/>
    </row>
    <row r="147" spans="1:37" ht="12" customHeight="1">
      <c r="A147" s="108"/>
      <c r="B147" s="280">
        <v>112831</v>
      </c>
      <c r="C147" s="123" t="s">
        <v>392</v>
      </c>
      <c r="D147" s="123" t="s">
        <v>393</v>
      </c>
      <c r="E147" s="108"/>
      <c r="F147" s="108"/>
      <c r="G147" s="108"/>
      <c r="H147" s="108"/>
      <c r="I147" s="283"/>
      <c r="J147" s="142">
        <v>1220.101999999999</v>
      </c>
      <c r="K147" s="142">
        <v>1680.9329999999991</v>
      </c>
      <c r="L147" s="142">
        <v>1929.8799999999992</v>
      </c>
      <c r="M147" s="142">
        <v>1301.5680000000011</v>
      </c>
      <c r="N147" s="142">
        <v>1130.0830000000005</v>
      </c>
      <c r="O147" s="142">
        <v>1126.1000000000004</v>
      </c>
      <c r="P147" s="142">
        <v>1034.8289999999979</v>
      </c>
      <c r="Q147" s="142">
        <v>1088.4830000000002</v>
      </c>
      <c r="R147" s="142">
        <v>1310.2170000000006</v>
      </c>
      <c r="S147" s="142">
        <v>1961.7429999999986</v>
      </c>
      <c r="T147" s="142">
        <v>2378.5390000000043</v>
      </c>
      <c r="U147" s="142">
        <v>2883.8883454769684</v>
      </c>
      <c r="V147" s="142">
        <v>3496.6052644828915</v>
      </c>
      <c r="W147" s="142">
        <v>4239.5012951125063</v>
      </c>
      <c r="X147" s="142">
        <v>5140.2345623130204</v>
      </c>
      <c r="Y147" s="142">
        <v>6232.3394938121255</v>
      </c>
      <c r="Z147" s="142"/>
      <c r="AA147" s="142"/>
      <c r="AB147" s="142"/>
      <c r="AC147" s="142"/>
      <c r="AD147" s="142"/>
      <c r="AE147" s="142"/>
      <c r="AF147" s="142"/>
      <c r="AG147" s="142"/>
      <c r="AH147" s="142"/>
      <c r="AI147" s="142"/>
      <c r="AJ147" s="142"/>
      <c r="AK147" s="142"/>
    </row>
    <row r="148" spans="1:37" ht="12" customHeight="1">
      <c r="A148" s="108"/>
      <c r="B148" s="280">
        <v>114350</v>
      </c>
      <c r="C148" s="123" t="s">
        <v>394</v>
      </c>
      <c r="D148" s="123" t="s">
        <v>395</v>
      </c>
      <c r="E148" s="108"/>
      <c r="F148" s="108"/>
      <c r="G148" s="108"/>
      <c r="H148" s="108"/>
      <c r="I148" s="283"/>
      <c r="J148" s="142">
        <v>0</v>
      </c>
      <c r="K148" s="142">
        <v>0</v>
      </c>
      <c r="L148" s="142">
        <v>0</v>
      </c>
      <c r="M148" s="142">
        <v>0</v>
      </c>
      <c r="N148" s="142">
        <v>0</v>
      </c>
      <c r="O148" s="142">
        <v>0</v>
      </c>
      <c r="P148" s="142">
        <v>0</v>
      </c>
      <c r="Q148" s="142">
        <v>0</v>
      </c>
      <c r="R148" s="142">
        <v>0</v>
      </c>
      <c r="S148" s="142">
        <v>0</v>
      </c>
      <c r="T148" s="142">
        <v>0</v>
      </c>
      <c r="U148" s="142">
        <v>0</v>
      </c>
      <c r="V148" s="142">
        <v>0</v>
      </c>
      <c r="W148" s="142">
        <v>0</v>
      </c>
      <c r="X148" s="142">
        <v>0</v>
      </c>
      <c r="Y148" s="142">
        <v>0</v>
      </c>
      <c r="Z148" s="142"/>
      <c r="AA148" s="142"/>
      <c r="AB148" s="142"/>
      <c r="AC148" s="142"/>
      <c r="AD148" s="142"/>
      <c r="AE148" s="142"/>
      <c r="AF148" s="142"/>
      <c r="AG148" s="142"/>
      <c r="AH148" s="142"/>
      <c r="AI148" s="142"/>
      <c r="AJ148" s="142"/>
      <c r="AK148" s="142"/>
    </row>
    <row r="149" spans="1:37" ht="12" customHeight="1">
      <c r="A149" s="108"/>
      <c r="B149" s="280"/>
      <c r="C149" s="108"/>
      <c r="D149" s="108"/>
      <c r="E149" s="108"/>
      <c r="F149" s="108"/>
      <c r="G149" s="108"/>
      <c r="H149" s="108"/>
      <c r="I149" s="283"/>
      <c r="J149" s="142"/>
      <c r="K149" s="142"/>
      <c r="L149" s="142"/>
      <c r="M149" s="142"/>
      <c r="N149" s="142"/>
      <c r="O149" s="142"/>
      <c r="P149" s="142"/>
      <c r="Q149" s="142"/>
      <c r="R149" s="142"/>
      <c r="S149" s="142"/>
      <c r="T149" s="142"/>
      <c r="U149" s="142"/>
      <c r="V149" s="142"/>
      <c r="W149" s="142"/>
      <c r="X149" s="142"/>
      <c r="Y149" s="142"/>
      <c r="Z149" s="142"/>
      <c r="AA149" s="142"/>
      <c r="AB149" s="142"/>
      <c r="AC149" s="142"/>
      <c r="AD149" s="142"/>
      <c r="AE149" s="142"/>
      <c r="AF149" s="142"/>
      <c r="AG149" s="142"/>
      <c r="AH149" s="142"/>
      <c r="AI149" s="142"/>
      <c r="AJ149" s="142"/>
      <c r="AK149" s="142"/>
    </row>
    <row r="150" spans="1:37" ht="12" customHeight="1">
      <c r="A150" s="108"/>
      <c r="B150" s="280"/>
      <c r="C150" s="108"/>
      <c r="D150" s="108"/>
      <c r="E150" s="108"/>
      <c r="F150" s="108"/>
      <c r="G150" s="108"/>
      <c r="H150" s="108"/>
      <c r="I150" s="283"/>
      <c r="J150" s="142"/>
      <c r="K150" s="142"/>
      <c r="L150" s="142"/>
      <c r="M150" s="142"/>
      <c r="N150" s="142"/>
      <c r="O150" s="142"/>
      <c r="P150" s="142"/>
      <c r="Q150" s="142"/>
      <c r="R150" s="142"/>
      <c r="S150" s="142"/>
      <c r="T150" s="142"/>
      <c r="U150" s="142"/>
      <c r="V150" s="142"/>
      <c r="W150" s="142"/>
      <c r="X150" s="142"/>
      <c r="Y150" s="142"/>
      <c r="Z150" s="142"/>
      <c r="AA150" s="142"/>
      <c r="AB150" s="142"/>
      <c r="AC150" s="142"/>
      <c r="AD150" s="142"/>
      <c r="AE150" s="142"/>
      <c r="AF150" s="142"/>
      <c r="AG150" s="142"/>
      <c r="AH150" s="142"/>
      <c r="AI150" s="142"/>
      <c r="AJ150" s="142"/>
      <c r="AK150" s="142"/>
    </row>
    <row r="151" spans="1:37" ht="12" customHeight="1">
      <c r="A151" s="108"/>
      <c r="B151" s="280">
        <v>130000</v>
      </c>
      <c r="C151" s="114" t="s">
        <v>446</v>
      </c>
      <c r="D151" s="114" t="s">
        <v>447</v>
      </c>
      <c r="E151" s="114"/>
      <c r="F151" s="114"/>
      <c r="G151" s="114"/>
      <c r="H151" s="114"/>
      <c r="I151" s="281"/>
      <c r="J151" s="142">
        <v>11457.294</v>
      </c>
      <c r="K151" s="142">
        <v>11959.465</v>
      </c>
      <c r="L151" s="142">
        <v>11748.797999999999</v>
      </c>
      <c r="M151" s="142">
        <v>9958.9639999999999</v>
      </c>
      <c r="N151" s="142">
        <v>9762.7529999999988</v>
      </c>
      <c r="O151" s="142">
        <v>9511.99</v>
      </c>
      <c r="P151" s="142">
        <v>9172.8959999999988</v>
      </c>
      <c r="Q151" s="142">
        <v>10207.973</v>
      </c>
      <c r="R151" s="142">
        <v>10987.430999999999</v>
      </c>
      <c r="S151" s="142">
        <v>13258.98</v>
      </c>
      <c r="T151" s="142">
        <v>17335.971999999998</v>
      </c>
      <c r="U151" s="142">
        <v>21118.263660252669</v>
      </c>
      <c r="V151" s="142">
        <v>26868.111926053785</v>
      </c>
      <c r="W151" s="142">
        <v>35689.802295118381</v>
      </c>
      <c r="X151" s="142">
        <v>49316.426231095145</v>
      </c>
      <c r="Y151" s="142">
        <v>70468.873597923273</v>
      </c>
      <c r="Z151" s="142"/>
      <c r="AA151" s="142"/>
      <c r="AB151" s="142"/>
      <c r="AC151" s="142"/>
      <c r="AD151" s="142"/>
      <c r="AE151" s="142"/>
      <c r="AF151" s="142"/>
      <c r="AG151" s="142"/>
      <c r="AH151" s="142"/>
      <c r="AI151" s="142"/>
      <c r="AJ151" s="142"/>
      <c r="AK151" s="142"/>
    </row>
    <row r="152" spans="1:37" ht="12" customHeight="1">
      <c r="A152" s="108"/>
      <c r="B152" s="280"/>
      <c r="C152" s="108"/>
      <c r="D152" s="108"/>
      <c r="E152" s="108"/>
      <c r="F152" s="108"/>
      <c r="G152" s="108"/>
      <c r="H152" s="108"/>
      <c r="I152" s="283"/>
      <c r="J152" s="142"/>
      <c r="K152" s="142"/>
      <c r="L152" s="142"/>
      <c r="M152" s="142"/>
      <c r="N152" s="142"/>
      <c r="O152" s="142"/>
      <c r="P152" s="142"/>
      <c r="Q152" s="142"/>
      <c r="R152" s="142"/>
      <c r="S152" s="142"/>
      <c r="T152" s="142"/>
      <c r="U152" s="142"/>
      <c r="V152" s="142"/>
      <c r="W152" s="142"/>
      <c r="X152" s="142"/>
      <c r="Y152" s="142"/>
      <c r="Z152" s="142"/>
      <c r="AA152" s="142"/>
      <c r="AB152" s="142"/>
      <c r="AC152" s="142"/>
      <c r="AD152" s="142"/>
      <c r="AE152" s="142"/>
      <c r="AF152" s="142"/>
      <c r="AG152" s="142"/>
      <c r="AH152" s="142"/>
      <c r="AI152" s="142"/>
      <c r="AJ152" s="142"/>
      <c r="AK152" s="142"/>
    </row>
    <row r="153" spans="1:37" ht="12" customHeight="1">
      <c r="A153" s="108"/>
      <c r="B153" s="280">
        <v>130010</v>
      </c>
      <c r="C153" s="114" t="s">
        <v>402</v>
      </c>
      <c r="D153" s="114" t="s">
        <v>403</v>
      </c>
      <c r="E153" s="114"/>
      <c r="F153" s="114"/>
      <c r="G153" s="114"/>
      <c r="H153" s="114"/>
      <c r="I153" s="281"/>
      <c r="J153" s="142">
        <v>3216.5309999999999</v>
      </c>
      <c r="K153" s="142">
        <v>3384.1659999999997</v>
      </c>
      <c r="L153" s="142">
        <v>2999.2219999999998</v>
      </c>
      <c r="M153" s="142">
        <v>2739.9259999999999</v>
      </c>
      <c r="N153" s="142">
        <v>2901.8779999999997</v>
      </c>
      <c r="O153" s="142">
        <v>2741.123</v>
      </c>
      <c r="P153" s="142">
        <v>2705.1709999999998</v>
      </c>
      <c r="Q153" s="142">
        <v>2594.7559999999999</v>
      </c>
      <c r="R153" s="142">
        <v>2230.0340000000001</v>
      </c>
      <c r="S153" s="142">
        <v>2902.3330000000001</v>
      </c>
      <c r="T153" s="142">
        <v>2672.1969999999997</v>
      </c>
      <c r="U153" s="142">
        <v>2672.1969999999997</v>
      </c>
      <c r="V153" s="142">
        <v>2672.1969999999997</v>
      </c>
      <c r="W153" s="142">
        <v>2672.1969999999997</v>
      </c>
      <c r="X153" s="142">
        <v>2672.1969999999997</v>
      </c>
      <c r="Y153" s="142">
        <v>2672.1969999999997</v>
      </c>
      <c r="Z153" s="142"/>
      <c r="AA153" s="142"/>
      <c r="AB153" s="142"/>
      <c r="AC153" s="142"/>
      <c r="AD153" s="142"/>
      <c r="AE153" s="142"/>
      <c r="AF153" s="142"/>
      <c r="AG153" s="142"/>
      <c r="AH153" s="142"/>
      <c r="AI153" s="142"/>
      <c r="AJ153" s="142"/>
      <c r="AK153" s="142"/>
    </row>
    <row r="154" spans="1:37" ht="12" customHeight="1">
      <c r="A154" s="108"/>
      <c r="B154" s="280">
        <v>190710</v>
      </c>
      <c r="C154" s="123" t="s">
        <v>405</v>
      </c>
      <c r="D154" s="123" t="s">
        <v>406</v>
      </c>
      <c r="E154" s="108"/>
      <c r="F154" s="108"/>
      <c r="G154" s="108"/>
      <c r="H154" s="108"/>
      <c r="I154" s="283"/>
      <c r="J154" s="142">
        <v>1346.3129999999999</v>
      </c>
      <c r="K154" s="142">
        <v>1735.7329999999999</v>
      </c>
      <c r="L154" s="142">
        <v>1536.3889999999999</v>
      </c>
      <c r="M154" s="142">
        <v>1347.463</v>
      </c>
      <c r="N154" s="142">
        <v>1347.4379999999999</v>
      </c>
      <c r="O154" s="142">
        <v>1247.4349999999999</v>
      </c>
      <c r="P154" s="142">
        <v>1536.0169999999998</v>
      </c>
      <c r="Q154" s="142">
        <v>1446.183</v>
      </c>
      <c r="R154" s="142">
        <v>1017.694</v>
      </c>
      <c r="S154" s="142">
        <v>1207.22</v>
      </c>
      <c r="T154" s="142">
        <v>928.04699999999991</v>
      </c>
      <c r="U154" s="142">
        <v>928.04699999999991</v>
      </c>
      <c r="V154" s="142">
        <v>928.04699999999991</v>
      </c>
      <c r="W154" s="142">
        <v>928.04699999999991</v>
      </c>
      <c r="X154" s="142">
        <v>928.04699999999991</v>
      </c>
      <c r="Y154" s="142">
        <v>928.04699999999991</v>
      </c>
      <c r="Z154" s="142"/>
      <c r="AA154" s="142"/>
      <c r="AB154" s="142"/>
      <c r="AC154" s="142"/>
      <c r="AD154" s="142"/>
      <c r="AE154" s="142"/>
      <c r="AF154" s="142"/>
      <c r="AG154" s="142"/>
      <c r="AH154" s="142"/>
      <c r="AI154" s="142"/>
      <c r="AJ154" s="142"/>
      <c r="AK154" s="142"/>
    </row>
    <row r="155" spans="1:37" ht="12" customHeight="1">
      <c r="A155" s="108"/>
      <c r="B155" s="280">
        <v>190760</v>
      </c>
      <c r="C155" s="123" t="s">
        <v>410</v>
      </c>
      <c r="D155" s="123" t="s">
        <v>411</v>
      </c>
      <c r="E155" s="108"/>
      <c r="F155" s="108"/>
      <c r="G155" s="108"/>
      <c r="H155" s="108"/>
      <c r="I155" s="283"/>
      <c r="J155" s="142">
        <v>614.56999999999994</v>
      </c>
      <c r="K155" s="142">
        <v>459.87299999999999</v>
      </c>
      <c r="L155" s="142">
        <v>431.69299999999998</v>
      </c>
      <c r="M155" s="142">
        <v>348.10199999999998</v>
      </c>
      <c r="N155" s="142">
        <v>458.363</v>
      </c>
      <c r="O155" s="142">
        <v>503.41699999999997</v>
      </c>
      <c r="P155" s="142">
        <v>266.197</v>
      </c>
      <c r="Q155" s="142">
        <v>163.87099999999998</v>
      </c>
      <c r="R155" s="142">
        <v>193.53099999999998</v>
      </c>
      <c r="S155" s="142">
        <v>563.60899999999992</v>
      </c>
      <c r="T155" s="142">
        <v>598.21199999999999</v>
      </c>
      <c r="U155" s="142">
        <v>598.21199999999999</v>
      </c>
      <c r="V155" s="142">
        <v>598.21199999999999</v>
      </c>
      <c r="W155" s="142">
        <v>598.21199999999999</v>
      </c>
      <c r="X155" s="142">
        <v>598.21199999999999</v>
      </c>
      <c r="Y155" s="142">
        <v>598.21199999999999</v>
      </c>
      <c r="Z155" s="142"/>
      <c r="AA155" s="142"/>
      <c r="AB155" s="142"/>
      <c r="AC155" s="142"/>
      <c r="AD155" s="142"/>
      <c r="AE155" s="142"/>
      <c r="AF155" s="142"/>
      <c r="AG155" s="142"/>
      <c r="AH155" s="142"/>
      <c r="AI155" s="142"/>
      <c r="AJ155" s="142"/>
      <c r="AK155" s="142"/>
    </row>
    <row r="156" spans="1:37" ht="12" customHeight="1">
      <c r="A156" s="108"/>
      <c r="B156" s="280">
        <v>190771</v>
      </c>
      <c r="C156" s="123" t="s">
        <v>412</v>
      </c>
      <c r="D156" s="123" t="s">
        <v>413</v>
      </c>
      <c r="E156" s="108"/>
      <c r="F156" s="108"/>
      <c r="G156" s="108"/>
      <c r="H156" s="108"/>
      <c r="I156" s="283"/>
      <c r="J156" s="142">
        <v>65.8</v>
      </c>
      <c r="K156" s="142">
        <v>70.781000000000006</v>
      </c>
      <c r="L156" s="142">
        <v>83.172999999999988</v>
      </c>
      <c r="M156" s="142">
        <v>100.03899999999999</v>
      </c>
      <c r="N156" s="142">
        <v>113.404</v>
      </c>
      <c r="O156" s="142">
        <v>111.50699999999999</v>
      </c>
      <c r="P156" s="142">
        <v>125.84399999999999</v>
      </c>
      <c r="Q156" s="142">
        <v>138.255</v>
      </c>
      <c r="R156" s="142">
        <v>130.72699999999998</v>
      </c>
      <c r="S156" s="142">
        <v>128.16399999999999</v>
      </c>
      <c r="T156" s="142">
        <v>184.53699999999998</v>
      </c>
      <c r="U156" s="142">
        <v>184.53699999999998</v>
      </c>
      <c r="V156" s="142">
        <v>184.53699999999998</v>
      </c>
      <c r="W156" s="142">
        <v>184.53699999999998</v>
      </c>
      <c r="X156" s="142">
        <v>184.53699999999998</v>
      </c>
      <c r="Y156" s="142">
        <v>184.53699999999998</v>
      </c>
      <c r="Z156" s="142"/>
      <c r="AA156" s="142"/>
      <c r="AB156" s="142"/>
      <c r="AC156" s="142"/>
      <c r="AD156" s="142"/>
      <c r="AE156" s="142"/>
      <c r="AF156" s="142"/>
      <c r="AG156" s="142"/>
      <c r="AH156" s="142"/>
      <c r="AI156" s="142"/>
      <c r="AJ156" s="142"/>
      <c r="AK156" s="142"/>
    </row>
    <row r="157" spans="1:37" ht="12" customHeight="1">
      <c r="A157" s="108"/>
      <c r="B157" s="280">
        <v>130880</v>
      </c>
      <c r="C157" s="123" t="s">
        <v>898</v>
      </c>
      <c r="D157" s="123" t="s">
        <v>415</v>
      </c>
      <c r="E157" s="108"/>
      <c r="F157" s="108"/>
      <c r="G157" s="108"/>
      <c r="H157" s="108"/>
      <c r="I157" s="283"/>
      <c r="J157" s="142">
        <v>338.75899999999996</v>
      </c>
      <c r="K157" s="142">
        <v>177.68599999999998</v>
      </c>
      <c r="L157" s="142">
        <v>40.539000000000001</v>
      </c>
      <c r="M157" s="142">
        <v>21.555</v>
      </c>
      <c r="N157" s="142">
        <v>38.324999999999996</v>
      </c>
      <c r="O157" s="142">
        <v>35.774000000000001</v>
      </c>
      <c r="P157" s="142">
        <v>40.015000000000001</v>
      </c>
      <c r="Q157" s="142">
        <v>49.372999999999998</v>
      </c>
      <c r="R157" s="142">
        <v>44.046999999999997</v>
      </c>
      <c r="S157" s="142">
        <v>50.591000000000001</v>
      </c>
      <c r="T157" s="142">
        <v>70.661000000000001</v>
      </c>
      <c r="U157" s="142">
        <v>70.661000000000001</v>
      </c>
      <c r="V157" s="142">
        <v>70.661000000000001</v>
      </c>
      <c r="W157" s="142">
        <v>70.661000000000001</v>
      </c>
      <c r="X157" s="142">
        <v>70.661000000000001</v>
      </c>
      <c r="Y157" s="142">
        <v>70.661000000000001</v>
      </c>
      <c r="Z157" s="142"/>
      <c r="AA157" s="142"/>
      <c r="AB157" s="142"/>
      <c r="AC157" s="142"/>
      <c r="AD157" s="142"/>
      <c r="AE157" s="142"/>
      <c r="AF157" s="142"/>
      <c r="AG157" s="142"/>
      <c r="AH157" s="142"/>
      <c r="AI157" s="142"/>
      <c r="AJ157" s="142"/>
      <c r="AK157" s="142"/>
    </row>
    <row r="158" spans="1:37" ht="12" customHeight="1">
      <c r="A158" s="108"/>
      <c r="B158" s="280">
        <v>131090</v>
      </c>
      <c r="C158" s="123" t="s">
        <v>418</v>
      </c>
      <c r="D158" s="123" t="s">
        <v>419</v>
      </c>
      <c r="E158" s="108"/>
      <c r="F158" s="108"/>
      <c r="G158" s="108"/>
      <c r="H158" s="108"/>
      <c r="I158" s="283"/>
      <c r="J158" s="142">
        <v>3.7209999999999996</v>
      </c>
      <c r="K158" s="142">
        <v>2.9119999999999999</v>
      </c>
      <c r="L158" s="142">
        <v>4.1869999999999994</v>
      </c>
      <c r="M158" s="142">
        <v>10.379999999999999</v>
      </c>
      <c r="N158" s="142">
        <v>8.3569999999999993</v>
      </c>
      <c r="O158" s="142">
        <v>3.1850000000000001</v>
      </c>
      <c r="P158" s="142">
        <v>13.632999999999999</v>
      </c>
      <c r="Q158" s="142">
        <v>3.0569999999999999</v>
      </c>
      <c r="R158" s="142">
        <v>5.819</v>
      </c>
      <c r="S158" s="142">
        <v>20.048999999999999</v>
      </c>
      <c r="T158" s="142">
        <v>31.607999999999997</v>
      </c>
      <c r="U158" s="142">
        <v>31.607999999999997</v>
      </c>
      <c r="V158" s="142">
        <v>31.607999999999997</v>
      </c>
      <c r="W158" s="142">
        <v>31.607999999999997</v>
      </c>
      <c r="X158" s="142">
        <v>31.607999999999997</v>
      </c>
      <c r="Y158" s="142">
        <v>31.607999999999997</v>
      </c>
      <c r="Z158" s="142"/>
      <c r="AA158" s="142"/>
      <c r="AB158" s="142"/>
      <c r="AC158" s="142"/>
      <c r="AD158" s="142"/>
      <c r="AE158" s="142"/>
      <c r="AF158" s="142"/>
      <c r="AG158" s="142"/>
      <c r="AH158" s="142"/>
      <c r="AI158" s="142"/>
      <c r="AJ158" s="142"/>
      <c r="AK158" s="142"/>
    </row>
    <row r="159" spans="1:37" ht="12" customHeight="1">
      <c r="A159" s="108"/>
      <c r="B159" s="280">
        <v>130011</v>
      </c>
      <c r="C159" s="123" t="s">
        <v>420</v>
      </c>
      <c r="D159" s="123" t="s">
        <v>421</v>
      </c>
      <c r="E159" s="108"/>
      <c r="F159" s="108"/>
      <c r="G159" s="108"/>
      <c r="H159" s="108"/>
      <c r="I159" s="283"/>
      <c r="J159" s="142">
        <v>847.36800000000039</v>
      </c>
      <c r="K159" s="142">
        <v>937.18100000000004</v>
      </c>
      <c r="L159" s="142">
        <v>903.24099999999999</v>
      </c>
      <c r="M159" s="142">
        <v>912.38699999999972</v>
      </c>
      <c r="N159" s="142">
        <v>935.99099999999976</v>
      </c>
      <c r="O159" s="142">
        <v>839.80500000000029</v>
      </c>
      <c r="P159" s="142">
        <v>723.46499999999969</v>
      </c>
      <c r="Q159" s="142">
        <v>794.0169999999996</v>
      </c>
      <c r="R159" s="142">
        <v>838.21600000000035</v>
      </c>
      <c r="S159" s="142">
        <v>932.70000000000027</v>
      </c>
      <c r="T159" s="142">
        <v>859.13199999999961</v>
      </c>
      <c r="U159" s="142">
        <v>859.13199999999961</v>
      </c>
      <c r="V159" s="142">
        <v>859.13199999999961</v>
      </c>
      <c r="W159" s="142">
        <v>859.13199999999961</v>
      </c>
      <c r="X159" s="142">
        <v>859.13199999999961</v>
      </c>
      <c r="Y159" s="142">
        <v>859.13199999999961</v>
      </c>
      <c r="Z159" s="142"/>
      <c r="AA159" s="142"/>
      <c r="AB159" s="142"/>
      <c r="AC159" s="142"/>
      <c r="AD159" s="142"/>
      <c r="AE159" s="142"/>
      <c r="AF159" s="142"/>
      <c r="AG159" s="142"/>
      <c r="AH159" s="142"/>
      <c r="AI159" s="142"/>
      <c r="AJ159" s="142"/>
      <c r="AK159" s="142"/>
    </row>
    <row r="160" spans="1:37" ht="12" customHeight="1">
      <c r="A160" s="108"/>
      <c r="B160" s="280"/>
      <c r="C160" s="123"/>
      <c r="D160" s="123"/>
      <c r="E160" s="108"/>
      <c r="F160" s="108"/>
      <c r="G160" s="108"/>
      <c r="H160" s="108"/>
      <c r="I160" s="283"/>
      <c r="J160" s="142"/>
      <c r="K160" s="142"/>
      <c r="L160" s="142"/>
      <c r="M160" s="142"/>
      <c r="N160" s="142"/>
      <c r="O160" s="142"/>
      <c r="P160" s="142"/>
      <c r="Q160" s="142"/>
      <c r="R160" s="142"/>
      <c r="S160" s="142"/>
      <c r="T160" s="142"/>
      <c r="U160" s="142"/>
      <c r="V160" s="142"/>
      <c r="W160" s="142"/>
      <c r="X160" s="142"/>
      <c r="Y160" s="142"/>
      <c r="Z160" s="142"/>
      <c r="AA160" s="142"/>
      <c r="AB160" s="142"/>
      <c r="AC160" s="142"/>
      <c r="AD160" s="142"/>
      <c r="AE160" s="142"/>
      <c r="AF160" s="142"/>
      <c r="AG160" s="142"/>
      <c r="AH160" s="142"/>
      <c r="AI160" s="142"/>
      <c r="AJ160" s="142"/>
      <c r="AK160" s="142"/>
    </row>
    <row r="161" spans="1:37" ht="12" customHeight="1">
      <c r="A161" s="108"/>
      <c r="B161" s="280">
        <v>131580</v>
      </c>
      <c r="C161" s="114" t="s">
        <v>422</v>
      </c>
      <c r="D161" s="114" t="s">
        <v>423</v>
      </c>
      <c r="E161" s="114"/>
      <c r="F161" s="114"/>
      <c r="G161" s="114"/>
      <c r="H161" s="114"/>
      <c r="I161" s="281"/>
      <c r="J161" s="142">
        <v>8240.762999999999</v>
      </c>
      <c r="K161" s="142">
        <v>8575.2989999999991</v>
      </c>
      <c r="L161" s="142">
        <v>8749.5759999999991</v>
      </c>
      <c r="M161" s="142">
        <v>7219.0379999999996</v>
      </c>
      <c r="N161" s="142">
        <v>6860.875</v>
      </c>
      <c r="O161" s="142">
        <v>6770.8669999999993</v>
      </c>
      <c r="P161" s="142">
        <v>6467.7249999999995</v>
      </c>
      <c r="Q161" s="142">
        <v>7613.2169999999996</v>
      </c>
      <c r="R161" s="142">
        <v>8757.396999999999</v>
      </c>
      <c r="S161" s="142">
        <v>10356.646999999999</v>
      </c>
      <c r="T161" s="142">
        <v>14663.775</v>
      </c>
      <c r="U161" s="142">
        <v>18446.066660252669</v>
      </c>
      <c r="V161" s="142">
        <v>24195.914926053785</v>
      </c>
      <c r="W161" s="142">
        <v>33017.605295118381</v>
      </c>
      <c r="X161" s="142">
        <v>46644.229231095145</v>
      </c>
      <c r="Y161" s="142">
        <v>67796.676597923273</v>
      </c>
      <c r="Z161" s="142"/>
      <c r="AA161" s="142"/>
      <c r="AB161" s="142"/>
      <c r="AC161" s="142"/>
      <c r="AD161" s="142"/>
      <c r="AE161" s="142"/>
      <c r="AF161" s="142"/>
      <c r="AG161" s="142"/>
      <c r="AH161" s="142"/>
      <c r="AI161" s="142"/>
      <c r="AJ161" s="142"/>
      <c r="AK161" s="142"/>
    </row>
    <row r="162" spans="1:37" ht="12" customHeight="1">
      <c r="A162" s="108"/>
      <c r="B162" s="280">
        <v>131650</v>
      </c>
      <c r="C162" s="123" t="s">
        <v>424</v>
      </c>
      <c r="D162" s="123" t="s">
        <v>425</v>
      </c>
      <c r="E162" s="108"/>
      <c r="F162" s="108"/>
      <c r="G162" s="108"/>
      <c r="H162" s="108"/>
      <c r="I162" s="283"/>
      <c r="J162" s="142">
        <v>275.59499999999997</v>
      </c>
      <c r="K162" s="142">
        <v>198.536</v>
      </c>
      <c r="L162" s="142">
        <v>163.40699999999998</v>
      </c>
      <c r="M162" s="142">
        <v>362.58</v>
      </c>
      <c r="N162" s="142">
        <v>272.24199999999996</v>
      </c>
      <c r="O162" s="142">
        <v>415.11399999999998</v>
      </c>
      <c r="P162" s="142">
        <v>276.697</v>
      </c>
      <c r="Q162" s="142">
        <v>108.786</v>
      </c>
      <c r="R162" s="142">
        <v>83.141999999999996</v>
      </c>
      <c r="S162" s="142">
        <v>248.744</v>
      </c>
      <c r="T162" s="142">
        <v>744.66800000000001</v>
      </c>
      <c r="U162" s="142">
        <v>744.66800000000001</v>
      </c>
      <c r="V162" s="142">
        <v>744.66800000000001</v>
      </c>
      <c r="W162" s="142">
        <v>744.66800000000001</v>
      </c>
      <c r="X162" s="142">
        <v>744.66800000000001</v>
      </c>
      <c r="Y162" s="142">
        <v>744.66800000000001</v>
      </c>
      <c r="Z162" s="142"/>
      <c r="AA162" s="142"/>
      <c r="AB162" s="142"/>
      <c r="AC162" s="142"/>
      <c r="AD162" s="142"/>
      <c r="AE162" s="142"/>
      <c r="AF162" s="142"/>
      <c r="AG162" s="142"/>
      <c r="AH162" s="142"/>
      <c r="AI162" s="142"/>
      <c r="AJ162" s="142"/>
      <c r="AK162" s="142"/>
    </row>
    <row r="163" spans="1:37" ht="12" customHeight="1">
      <c r="A163" s="108"/>
      <c r="B163" s="280">
        <v>190930</v>
      </c>
      <c r="C163" s="123" t="s">
        <v>427</v>
      </c>
      <c r="D163" s="123" t="s">
        <v>428</v>
      </c>
      <c r="E163" s="108"/>
      <c r="F163" s="108"/>
      <c r="G163" s="108"/>
      <c r="H163" s="108"/>
      <c r="I163" s="283"/>
      <c r="J163" s="142">
        <v>0</v>
      </c>
      <c r="K163" s="142">
        <v>0</v>
      </c>
      <c r="L163" s="142">
        <v>0</v>
      </c>
      <c r="M163" s="142">
        <v>0</v>
      </c>
      <c r="N163" s="142">
        <v>0</v>
      </c>
      <c r="O163" s="142">
        <v>0</v>
      </c>
      <c r="P163" s="142">
        <v>0</v>
      </c>
      <c r="Q163" s="142">
        <v>0</v>
      </c>
      <c r="R163" s="142">
        <v>0</v>
      </c>
      <c r="S163" s="142">
        <v>0</v>
      </c>
      <c r="T163" s="142">
        <v>0</v>
      </c>
      <c r="U163" s="142">
        <v>0</v>
      </c>
      <c r="V163" s="142">
        <v>0</v>
      </c>
      <c r="W163" s="142">
        <v>0</v>
      </c>
      <c r="X163" s="142">
        <v>0</v>
      </c>
      <c r="Y163" s="142">
        <v>0</v>
      </c>
      <c r="Z163" s="142"/>
      <c r="AA163" s="142"/>
      <c r="AB163" s="142"/>
      <c r="AC163" s="142"/>
      <c r="AD163" s="142"/>
      <c r="AE163" s="142"/>
      <c r="AF163" s="142"/>
      <c r="AG163" s="142"/>
      <c r="AH163" s="142"/>
      <c r="AI163" s="142"/>
      <c r="AJ163" s="142"/>
      <c r="AK163" s="142"/>
    </row>
    <row r="164" spans="1:37" ht="12" customHeight="1">
      <c r="A164" s="108"/>
      <c r="B164" s="280">
        <v>190940</v>
      </c>
      <c r="C164" s="123" t="s">
        <v>429</v>
      </c>
      <c r="D164" s="123" t="s">
        <v>430</v>
      </c>
      <c r="E164" s="108"/>
      <c r="F164" s="108"/>
      <c r="G164" s="108"/>
      <c r="H164" s="108"/>
      <c r="I164" s="283"/>
      <c r="J164" s="142">
        <v>360.94499999999999</v>
      </c>
      <c r="K164" s="142">
        <v>238.52799999999999</v>
      </c>
      <c r="L164" s="142">
        <v>428.43599999999998</v>
      </c>
      <c r="M164" s="142">
        <v>223.62099999999998</v>
      </c>
      <c r="N164" s="142">
        <v>328.61199999999997</v>
      </c>
      <c r="O164" s="142">
        <v>481.351</v>
      </c>
      <c r="P164" s="142">
        <v>494.98699999999997</v>
      </c>
      <c r="Q164" s="142">
        <v>515.09100000000001</v>
      </c>
      <c r="R164" s="142">
        <v>519.36099999999999</v>
      </c>
      <c r="S164" s="142">
        <v>354.36500000000001</v>
      </c>
      <c r="T164" s="142">
        <v>1044.694</v>
      </c>
      <c r="U164" s="142">
        <v>1044.694</v>
      </c>
      <c r="V164" s="142">
        <v>1044.694</v>
      </c>
      <c r="W164" s="142">
        <v>1044.694</v>
      </c>
      <c r="X164" s="142">
        <v>1044.694</v>
      </c>
      <c r="Y164" s="142">
        <v>1044.694</v>
      </c>
      <c r="Z164" s="142"/>
      <c r="AA164" s="142"/>
      <c r="AB164" s="142"/>
      <c r="AC164" s="142"/>
      <c r="AD164" s="142"/>
      <c r="AE164" s="142"/>
      <c r="AF164" s="142"/>
      <c r="AG164" s="142"/>
      <c r="AH164" s="142"/>
      <c r="AI164" s="142"/>
      <c r="AJ164" s="142"/>
      <c r="AK164" s="142"/>
    </row>
    <row r="165" spans="1:37" ht="12" customHeight="1">
      <c r="A165" s="108"/>
      <c r="B165" s="280">
        <v>190961</v>
      </c>
      <c r="C165" s="123" t="s">
        <v>434</v>
      </c>
      <c r="D165" s="123" t="s">
        <v>435</v>
      </c>
      <c r="E165" s="108"/>
      <c r="F165" s="108"/>
      <c r="G165" s="108"/>
      <c r="H165" s="108"/>
      <c r="I165" s="283"/>
      <c r="J165" s="142">
        <v>16.338000000000001</v>
      </c>
      <c r="K165" s="142">
        <v>15.819999999999999</v>
      </c>
      <c r="L165" s="142">
        <v>12.286999999999999</v>
      </c>
      <c r="M165" s="142">
        <v>10.99</v>
      </c>
      <c r="N165" s="142">
        <v>14.492999999999999</v>
      </c>
      <c r="O165" s="142">
        <v>42.064</v>
      </c>
      <c r="P165" s="142">
        <v>30.408999999999999</v>
      </c>
      <c r="Q165" s="142">
        <v>34.284999999999997</v>
      </c>
      <c r="R165" s="142">
        <v>41.814999999999998</v>
      </c>
      <c r="S165" s="142">
        <v>40.829000000000001</v>
      </c>
      <c r="T165" s="142">
        <v>126.98599999999999</v>
      </c>
      <c r="U165" s="142">
        <v>126.98599999999999</v>
      </c>
      <c r="V165" s="142">
        <v>126.98599999999999</v>
      </c>
      <c r="W165" s="142">
        <v>126.98599999999999</v>
      </c>
      <c r="X165" s="142">
        <v>126.98599999999999</v>
      </c>
      <c r="Y165" s="142">
        <v>126.98599999999999</v>
      </c>
      <c r="Z165" s="142"/>
      <c r="AA165" s="142"/>
      <c r="AB165" s="142"/>
      <c r="AC165" s="142"/>
      <c r="AD165" s="142"/>
      <c r="AE165" s="142"/>
      <c r="AF165" s="142"/>
      <c r="AG165" s="142"/>
      <c r="AH165" s="142"/>
      <c r="AI165" s="142"/>
      <c r="AJ165" s="142"/>
      <c r="AK165" s="142"/>
    </row>
    <row r="166" spans="1:37" ht="12" customHeight="1">
      <c r="A166" s="108"/>
      <c r="B166" s="280">
        <v>132000</v>
      </c>
      <c r="C166" s="123" t="s">
        <v>436</v>
      </c>
      <c r="D166" s="123" t="s">
        <v>437</v>
      </c>
      <c r="E166" s="108"/>
      <c r="F166" s="108"/>
      <c r="G166" s="108"/>
      <c r="H166" s="108"/>
      <c r="I166" s="283"/>
      <c r="J166" s="142">
        <v>5169.7069999999994</v>
      </c>
      <c r="K166" s="142">
        <v>5529.6509999999998</v>
      </c>
      <c r="L166" s="142">
        <v>5986.7</v>
      </c>
      <c r="M166" s="142">
        <v>5039.1409999999996</v>
      </c>
      <c r="N166" s="142">
        <v>4930.8809999999994</v>
      </c>
      <c r="O166" s="142">
        <v>4615.3159999999998</v>
      </c>
      <c r="P166" s="142">
        <v>4736.6099999999997</v>
      </c>
      <c r="Q166" s="142">
        <v>5816.424</v>
      </c>
      <c r="R166" s="142">
        <v>6806.3629999999994</v>
      </c>
      <c r="S166" s="142">
        <v>7714.9429999999993</v>
      </c>
      <c r="T166" s="142">
        <v>9940.0849999999991</v>
      </c>
      <c r="U166" s="142">
        <v>13722.37666025267</v>
      </c>
      <c r="V166" s="142">
        <v>19472.224926053786</v>
      </c>
      <c r="W166" s="142">
        <v>28293.915295118379</v>
      </c>
      <c r="X166" s="142">
        <v>41920.53923109515</v>
      </c>
      <c r="Y166" s="142">
        <v>63072.986597923271</v>
      </c>
      <c r="Z166" s="142"/>
      <c r="AA166" s="142"/>
      <c r="AB166" s="142"/>
      <c r="AC166" s="142"/>
      <c r="AD166" s="142"/>
      <c r="AE166" s="142"/>
      <c r="AF166" s="142"/>
      <c r="AG166" s="142"/>
      <c r="AH166" s="142"/>
      <c r="AI166" s="142"/>
      <c r="AJ166" s="142"/>
      <c r="AK166" s="142"/>
    </row>
    <row r="167" spans="1:37" ht="12" customHeight="1">
      <c r="A167" s="108"/>
      <c r="B167" s="280">
        <v>132010</v>
      </c>
      <c r="C167" s="123" t="s">
        <v>438</v>
      </c>
      <c r="D167" s="123" t="s">
        <v>439</v>
      </c>
      <c r="E167" s="108"/>
      <c r="F167" s="108"/>
      <c r="G167" s="108"/>
      <c r="H167" s="108"/>
      <c r="I167" s="283"/>
      <c r="J167" s="142">
        <v>2916.72</v>
      </c>
      <c r="K167" s="142">
        <v>2864.9539999999997</v>
      </c>
      <c r="L167" s="142">
        <v>2666.9809999999998</v>
      </c>
      <c r="M167" s="142">
        <v>2347.7460000000001</v>
      </c>
      <c r="N167" s="142">
        <v>2256.7539999999999</v>
      </c>
      <c r="O167" s="142">
        <v>1696.586</v>
      </c>
      <c r="P167" s="142">
        <v>1674.607</v>
      </c>
      <c r="Q167" s="142">
        <v>2166.7959999999998</v>
      </c>
      <c r="R167" s="142">
        <v>2598.7959999999998</v>
      </c>
      <c r="S167" s="142">
        <v>3959.0299999999997</v>
      </c>
      <c r="T167" s="142">
        <v>4038.6619999999998</v>
      </c>
      <c r="U167" s="142">
        <v>4449.8526627774909</v>
      </c>
      <c r="V167" s="142">
        <v>4902.9081216571049</v>
      </c>
      <c r="W167" s="142">
        <v>5402.090781677015</v>
      </c>
      <c r="X167" s="142">
        <v>5952.0970186193354</v>
      </c>
      <c r="Y167" s="142">
        <v>6558.1013631279893</v>
      </c>
      <c r="Z167" s="142"/>
      <c r="AA167" s="142"/>
      <c r="AB167" s="142"/>
      <c r="AC167" s="142"/>
      <c r="AD167" s="142"/>
      <c r="AE167" s="142"/>
      <c r="AF167" s="142"/>
      <c r="AG167" s="142"/>
      <c r="AH167" s="142"/>
      <c r="AI167" s="142"/>
      <c r="AJ167" s="142"/>
      <c r="AK167" s="142"/>
    </row>
    <row r="168" spans="1:37" ht="12" customHeight="1">
      <c r="A168" s="108"/>
      <c r="B168" s="280">
        <v>132011</v>
      </c>
      <c r="C168" s="123" t="s">
        <v>440</v>
      </c>
      <c r="D168" s="123" t="s">
        <v>441</v>
      </c>
      <c r="E168" s="108"/>
      <c r="F168" s="108"/>
      <c r="G168" s="108"/>
      <c r="H168" s="108"/>
      <c r="I168" s="283"/>
      <c r="J168" s="142">
        <v>2252.9869999999996</v>
      </c>
      <c r="K168" s="142">
        <v>2664.6970000000001</v>
      </c>
      <c r="L168" s="142">
        <v>3319.7190000000001</v>
      </c>
      <c r="M168" s="142">
        <v>2691.3949999999995</v>
      </c>
      <c r="N168" s="142">
        <v>2674.1269999999995</v>
      </c>
      <c r="O168" s="142">
        <v>2918.7299999999996</v>
      </c>
      <c r="P168" s="142">
        <v>3062.0029999999997</v>
      </c>
      <c r="Q168" s="142">
        <v>3649.6280000000002</v>
      </c>
      <c r="R168" s="142">
        <v>4207.5669999999991</v>
      </c>
      <c r="S168" s="142">
        <v>3755.9129999999996</v>
      </c>
      <c r="T168" s="142">
        <v>5901.4229999999989</v>
      </c>
      <c r="U168" s="142">
        <v>9272.5239974751785</v>
      </c>
      <c r="V168" s="142">
        <v>14569.316804396683</v>
      </c>
      <c r="W168" s="142">
        <v>22891.824513441363</v>
      </c>
      <c r="X168" s="142">
        <v>35968.442212475813</v>
      </c>
      <c r="Y168" s="142">
        <v>56514.885234795278</v>
      </c>
      <c r="Z168" s="142"/>
      <c r="AA168" s="142"/>
      <c r="AB168" s="142"/>
      <c r="AC168" s="142"/>
      <c r="AD168" s="142"/>
      <c r="AE168" s="142"/>
      <c r="AF168" s="142"/>
      <c r="AG168" s="142"/>
      <c r="AH168" s="142"/>
      <c r="AI168" s="142"/>
      <c r="AJ168" s="142"/>
      <c r="AK168" s="142"/>
    </row>
    <row r="169" spans="1:37" ht="12" customHeight="1">
      <c r="A169" s="108"/>
      <c r="B169" s="280">
        <v>131581</v>
      </c>
      <c r="C169" s="123" t="s">
        <v>442</v>
      </c>
      <c r="D169" s="123" t="s">
        <v>443</v>
      </c>
      <c r="E169" s="108"/>
      <c r="F169" s="108"/>
      <c r="G169" s="108"/>
      <c r="H169" s="108"/>
      <c r="I169" s="283"/>
      <c r="J169" s="142">
        <v>2418.1779999999999</v>
      </c>
      <c r="K169" s="142">
        <v>2592.7639999999992</v>
      </c>
      <c r="L169" s="142">
        <v>2158.7459999999992</v>
      </c>
      <c r="M169" s="142">
        <v>1582.7060000000001</v>
      </c>
      <c r="N169" s="142">
        <v>1314.6470000000008</v>
      </c>
      <c r="O169" s="142">
        <v>1217.0219999999999</v>
      </c>
      <c r="P169" s="142">
        <v>929.02199999999993</v>
      </c>
      <c r="Q169" s="142">
        <v>1138.6309999999994</v>
      </c>
      <c r="R169" s="142">
        <v>1306.7159999999994</v>
      </c>
      <c r="S169" s="142">
        <v>1997.7659999999996</v>
      </c>
      <c r="T169" s="142">
        <v>2807.3420000000006</v>
      </c>
      <c r="U169" s="142">
        <v>2807.3420000000006</v>
      </c>
      <c r="V169" s="142">
        <v>2807.3420000000006</v>
      </c>
      <c r="W169" s="142">
        <v>2807.3420000000006</v>
      </c>
      <c r="X169" s="142">
        <v>2807.3420000000006</v>
      </c>
      <c r="Y169" s="142">
        <v>2807.3420000000006</v>
      </c>
      <c r="Z169" s="142"/>
      <c r="AA169" s="142"/>
      <c r="AB169" s="142"/>
      <c r="AC169" s="142"/>
      <c r="AD169" s="142"/>
      <c r="AE169" s="142"/>
      <c r="AF169" s="142"/>
      <c r="AG169" s="142"/>
      <c r="AH169" s="142"/>
      <c r="AI169" s="142"/>
      <c r="AJ169" s="142"/>
      <c r="AK169" s="142"/>
    </row>
    <row r="170" spans="1:37" ht="12" customHeight="1">
      <c r="A170" s="114"/>
      <c r="B170" s="280">
        <v>132780</v>
      </c>
      <c r="C170" s="114" t="s">
        <v>444</v>
      </c>
      <c r="D170" s="114" t="s">
        <v>445</v>
      </c>
      <c r="E170" s="114"/>
      <c r="F170" s="114"/>
      <c r="G170" s="114"/>
      <c r="H170" s="114"/>
      <c r="I170" s="281"/>
      <c r="J170" s="142">
        <v>0</v>
      </c>
      <c r="K170" s="142">
        <v>0</v>
      </c>
      <c r="L170" s="142">
        <v>0</v>
      </c>
      <c r="M170" s="142">
        <v>0</v>
      </c>
      <c r="N170" s="142">
        <v>0</v>
      </c>
      <c r="O170" s="142">
        <v>0</v>
      </c>
      <c r="P170" s="142">
        <v>0</v>
      </c>
      <c r="Q170" s="142">
        <v>0</v>
      </c>
      <c r="R170" s="142">
        <v>0</v>
      </c>
      <c r="S170" s="142">
        <v>0</v>
      </c>
      <c r="T170" s="142">
        <v>0</v>
      </c>
      <c r="U170" s="142">
        <v>0</v>
      </c>
      <c r="V170" s="142">
        <v>0</v>
      </c>
      <c r="W170" s="142">
        <v>0</v>
      </c>
      <c r="X170" s="142">
        <v>0</v>
      </c>
      <c r="Y170" s="142">
        <v>0</v>
      </c>
      <c r="Z170" s="142"/>
      <c r="AA170" s="142"/>
      <c r="AB170" s="142"/>
      <c r="AC170" s="142"/>
      <c r="AD170" s="142"/>
      <c r="AE170" s="142"/>
      <c r="AF170" s="142"/>
      <c r="AG170" s="142"/>
      <c r="AH170" s="142"/>
      <c r="AI170" s="142"/>
      <c r="AJ170" s="142"/>
      <c r="AK170" s="142"/>
    </row>
    <row r="171" spans="1:37" ht="12" customHeight="1">
      <c r="A171" s="108"/>
      <c r="B171" s="280"/>
      <c r="C171" s="108"/>
      <c r="D171" s="108"/>
      <c r="E171" s="108"/>
      <c r="F171" s="108"/>
      <c r="G171" s="108"/>
      <c r="H171" s="108"/>
      <c r="I171" s="283"/>
      <c r="J171" s="142"/>
      <c r="K171" s="142"/>
      <c r="L171" s="142"/>
      <c r="M171" s="142"/>
      <c r="N171" s="142"/>
      <c r="O171" s="142"/>
      <c r="P171" s="142"/>
      <c r="Q171" s="142"/>
      <c r="R171" s="142"/>
      <c r="S171" s="142"/>
      <c r="T171" s="142"/>
      <c r="U171" s="142"/>
      <c r="V171" s="142"/>
      <c r="W171" s="142"/>
      <c r="X171" s="142"/>
      <c r="Y171" s="142"/>
      <c r="Z171" s="142"/>
      <c r="AA171" s="142"/>
      <c r="AB171" s="142"/>
      <c r="AC171" s="142"/>
      <c r="AD171" s="142"/>
      <c r="AE171" s="142"/>
      <c r="AF171" s="142"/>
      <c r="AG171" s="142"/>
      <c r="AH171" s="142"/>
      <c r="AI171" s="142"/>
      <c r="AJ171" s="142"/>
      <c r="AK171" s="142"/>
    </row>
    <row r="172" spans="1:37" ht="12" customHeight="1">
      <c r="A172" s="108"/>
      <c r="B172" s="280"/>
      <c r="C172" s="108"/>
      <c r="D172" s="108"/>
      <c r="E172" s="108"/>
      <c r="F172" s="108"/>
      <c r="G172" s="108"/>
      <c r="H172" s="108"/>
      <c r="I172" s="283"/>
      <c r="J172" s="142"/>
      <c r="K172" s="142"/>
      <c r="L172" s="142"/>
      <c r="M172" s="142"/>
      <c r="N172" s="142"/>
      <c r="O172" s="142"/>
      <c r="P172" s="142"/>
      <c r="Q172" s="142"/>
      <c r="R172" s="142"/>
      <c r="S172" s="142"/>
      <c r="T172" s="142"/>
      <c r="U172" s="142"/>
      <c r="V172" s="142"/>
      <c r="W172" s="142"/>
      <c r="X172" s="142"/>
      <c r="Y172" s="142"/>
      <c r="Z172" s="142"/>
      <c r="AA172" s="142"/>
      <c r="AB172" s="142"/>
      <c r="AC172" s="142"/>
      <c r="AD172" s="142"/>
      <c r="AE172" s="142"/>
      <c r="AF172" s="142"/>
      <c r="AG172" s="142"/>
      <c r="AH172" s="142"/>
      <c r="AI172" s="142"/>
      <c r="AJ172" s="142"/>
      <c r="AK172" s="142"/>
    </row>
    <row r="173" spans="1:37" ht="12" customHeight="1">
      <c r="A173" s="108"/>
      <c r="B173" s="280">
        <v>120000</v>
      </c>
      <c r="C173" s="114" t="s">
        <v>571</v>
      </c>
      <c r="D173" s="114" t="s">
        <v>572</v>
      </c>
      <c r="E173" s="114"/>
      <c r="F173" s="114"/>
      <c r="G173" s="114"/>
      <c r="H173" s="114"/>
      <c r="I173" s="281"/>
      <c r="J173" s="142">
        <v>6787.3059999999996</v>
      </c>
      <c r="K173" s="142">
        <v>7390.6379999999999</v>
      </c>
      <c r="L173" s="142">
        <v>8124.6449999999995</v>
      </c>
      <c r="M173" s="142">
        <v>8472.9380000000001</v>
      </c>
      <c r="N173" s="142">
        <v>8291.8559999999998</v>
      </c>
      <c r="O173" s="142">
        <v>8714.982</v>
      </c>
      <c r="P173" s="142">
        <v>8766.3779999999988</v>
      </c>
      <c r="Q173" s="142">
        <v>9429.2909999999993</v>
      </c>
      <c r="R173" s="142">
        <v>9924.277</v>
      </c>
      <c r="S173" s="142">
        <v>10455.514999999999</v>
      </c>
      <c r="T173" s="142">
        <v>9669.4130000000005</v>
      </c>
      <c r="U173" s="142">
        <v>8560.5343047827482</v>
      </c>
      <c r="V173" s="142">
        <v>7358.089987057906</v>
      </c>
      <c r="W173" s="142">
        <v>6047.6020938512302</v>
      </c>
      <c r="X173" s="142">
        <v>4614.7968199194947</v>
      </c>
      <c r="Y173" s="142">
        <v>3045.056642733035</v>
      </c>
      <c r="Z173" s="142"/>
      <c r="AA173" s="142"/>
      <c r="AB173" s="142"/>
      <c r="AC173" s="142"/>
      <c r="AD173" s="142"/>
      <c r="AE173" s="142"/>
      <c r="AF173" s="142"/>
      <c r="AG173" s="142"/>
      <c r="AH173" s="142"/>
      <c r="AI173" s="142"/>
      <c r="AJ173" s="142"/>
      <c r="AK173" s="142"/>
    </row>
    <row r="174" spans="1:37" ht="12" customHeight="1">
      <c r="A174" s="108"/>
      <c r="B174" s="280">
        <v>120010</v>
      </c>
      <c r="C174" s="114" t="s">
        <v>575</v>
      </c>
      <c r="D174" s="114" t="s">
        <v>899</v>
      </c>
      <c r="E174" s="114"/>
      <c r="F174" s="114"/>
      <c r="G174" s="114"/>
      <c r="H174" s="114"/>
      <c r="I174" s="281"/>
      <c r="J174" s="142">
        <v>5291.5149999999994</v>
      </c>
      <c r="K174" s="142">
        <v>5720.2939999999999</v>
      </c>
      <c r="L174" s="142">
        <v>6329.0249999999996</v>
      </c>
      <c r="M174" s="142">
        <v>6467.6459999999997</v>
      </c>
      <c r="N174" s="142">
        <v>6274.0940000000001</v>
      </c>
      <c r="O174" s="142">
        <v>6662.5559999999996</v>
      </c>
      <c r="P174" s="142">
        <v>6631.7519999999995</v>
      </c>
      <c r="Q174" s="142">
        <v>7216.7370000000001</v>
      </c>
      <c r="R174" s="142">
        <v>7686.6769999999997</v>
      </c>
      <c r="S174" s="142">
        <v>8136.6509999999998</v>
      </c>
      <c r="T174" s="142">
        <v>8025.41</v>
      </c>
      <c r="U174" s="142">
        <v>7788.2781535192198</v>
      </c>
      <c r="V174" s="142">
        <v>7530.5503450522792</v>
      </c>
      <c r="W174" s="142">
        <v>7249.0396416092244</v>
      </c>
      <c r="X174" s="142">
        <v>6940.6040478470186</v>
      </c>
      <c r="Y174" s="142">
        <v>6602.025908281903</v>
      </c>
      <c r="Z174" s="142"/>
      <c r="AA174" s="142"/>
      <c r="AB174" s="142"/>
      <c r="AC174" s="142"/>
      <c r="AD174" s="142"/>
      <c r="AE174" s="142"/>
      <c r="AF174" s="142"/>
      <c r="AG174" s="142"/>
      <c r="AH174" s="142"/>
      <c r="AI174" s="142"/>
      <c r="AJ174" s="142"/>
      <c r="AK174" s="142"/>
    </row>
    <row r="175" spans="1:37" ht="12" customHeight="1">
      <c r="A175" s="108"/>
      <c r="B175" s="280">
        <v>120020</v>
      </c>
      <c r="C175" s="123" t="s">
        <v>579</v>
      </c>
      <c r="D175" s="123" t="s">
        <v>580</v>
      </c>
      <c r="E175" s="108"/>
      <c r="F175" s="108"/>
      <c r="G175" s="108"/>
      <c r="H175" s="108"/>
      <c r="I175" s="283"/>
      <c r="J175" s="142">
        <v>557.27300000000002</v>
      </c>
      <c r="K175" s="142">
        <v>557.27300000000002</v>
      </c>
      <c r="L175" s="142">
        <v>557.27300000000002</v>
      </c>
      <c r="M175" s="142">
        <v>557.27300000000002</v>
      </c>
      <c r="N175" s="142">
        <v>557.27300000000002</v>
      </c>
      <c r="O175" s="142">
        <v>557.27300000000002</v>
      </c>
      <c r="P175" s="142">
        <v>557.27300000000002</v>
      </c>
      <c r="Q175" s="142">
        <v>562.05200000000002</v>
      </c>
      <c r="R175" s="142">
        <v>562.05200000000002</v>
      </c>
      <c r="S175" s="142">
        <v>562.05200000000002</v>
      </c>
      <c r="T175" s="142">
        <v>562.05200000000002</v>
      </c>
      <c r="U175" s="142">
        <v>562.05200000000002</v>
      </c>
      <c r="V175" s="142">
        <v>562.05200000000002</v>
      </c>
      <c r="W175" s="142">
        <v>562.05200000000002</v>
      </c>
      <c r="X175" s="142">
        <v>562.05200000000002</v>
      </c>
      <c r="Y175" s="142">
        <v>562.05200000000002</v>
      </c>
      <c r="Z175" s="142"/>
      <c r="AA175" s="142"/>
      <c r="AB175" s="142"/>
      <c r="AC175" s="142"/>
      <c r="AD175" s="142"/>
      <c r="AE175" s="142"/>
      <c r="AF175" s="142"/>
      <c r="AG175" s="142"/>
      <c r="AH175" s="142"/>
      <c r="AI175" s="142"/>
      <c r="AJ175" s="142"/>
      <c r="AK175" s="142"/>
    </row>
    <row r="176" spans="1:37" ht="12" customHeight="1">
      <c r="A176" s="108"/>
      <c r="B176" s="280">
        <v>120030</v>
      </c>
      <c r="C176" s="123" t="s">
        <v>581</v>
      </c>
      <c r="D176" s="123" t="s">
        <v>582</v>
      </c>
      <c r="E176" s="108"/>
      <c r="F176" s="108"/>
      <c r="G176" s="108"/>
      <c r="H176" s="108"/>
      <c r="I176" s="283"/>
      <c r="J176" s="142">
        <v>556.779</v>
      </c>
      <c r="K176" s="142">
        <v>556.779</v>
      </c>
      <c r="L176" s="142">
        <v>556.77872000000002</v>
      </c>
      <c r="M176" s="142">
        <v>556.779</v>
      </c>
      <c r="N176" s="142">
        <v>556.779</v>
      </c>
      <c r="O176" s="142">
        <v>556.779</v>
      </c>
      <c r="P176" s="142">
        <v>556.779</v>
      </c>
      <c r="Q176" s="142">
        <v>556.779</v>
      </c>
      <c r="R176" s="142">
        <v>556.77882499999998</v>
      </c>
      <c r="S176" s="142">
        <v>556.77882499999998</v>
      </c>
      <c r="T176" s="142">
        <v>556.77882499999998</v>
      </c>
      <c r="U176" s="142">
        <v>556.77882499999998</v>
      </c>
      <c r="V176" s="142">
        <v>556.77882499999998</v>
      </c>
      <c r="W176" s="142">
        <v>556.77882499999998</v>
      </c>
      <c r="X176" s="142">
        <v>556.77882499999998</v>
      </c>
      <c r="Y176" s="142">
        <v>556.77882499999998</v>
      </c>
      <c r="Z176" s="142"/>
      <c r="AA176" s="142"/>
      <c r="AB176" s="142"/>
      <c r="AC176" s="142"/>
      <c r="AD176" s="142"/>
      <c r="AE176" s="142"/>
      <c r="AF176" s="142"/>
      <c r="AG176" s="142"/>
      <c r="AH176" s="142"/>
      <c r="AI176" s="142"/>
      <c r="AJ176" s="142"/>
      <c r="AK176" s="142"/>
    </row>
    <row r="177" spans="1:37" ht="12" customHeight="1">
      <c r="A177" s="108"/>
      <c r="B177" s="280">
        <v>120040</v>
      </c>
      <c r="C177" s="123" t="s">
        <v>583</v>
      </c>
      <c r="D177" s="123" t="s">
        <v>584</v>
      </c>
      <c r="E177" s="108"/>
      <c r="F177" s="108"/>
      <c r="G177" s="108"/>
      <c r="H177" s="108"/>
      <c r="I177" s="283"/>
      <c r="J177" s="142">
        <v>0.49399999999999999</v>
      </c>
      <c r="K177" s="142">
        <v>0.49399999999999999</v>
      </c>
      <c r="L177" s="142">
        <v>0.49428</v>
      </c>
      <c r="M177" s="142">
        <v>0.49399999999999999</v>
      </c>
      <c r="N177" s="142">
        <v>0.49399999999999999</v>
      </c>
      <c r="O177" s="142">
        <v>0.49399999999999999</v>
      </c>
      <c r="P177" s="142">
        <v>0.49399999999999999</v>
      </c>
      <c r="Q177" s="142">
        <v>5.2729999999999997</v>
      </c>
      <c r="R177" s="142">
        <v>5.2731750000000002</v>
      </c>
      <c r="S177" s="142">
        <v>5.2731750000000002</v>
      </c>
      <c r="T177" s="142">
        <v>5.2731750000000002</v>
      </c>
      <c r="U177" s="142">
        <v>5.2731750000000002</v>
      </c>
      <c r="V177" s="142">
        <v>5.2731750000000002</v>
      </c>
      <c r="W177" s="142">
        <v>5.2731750000000002</v>
      </c>
      <c r="X177" s="142">
        <v>5.2731750000000002</v>
      </c>
      <c r="Y177" s="142">
        <v>5.2731750000000002</v>
      </c>
      <c r="Z177" s="142"/>
      <c r="AA177" s="142"/>
      <c r="AB177" s="142"/>
      <c r="AC177" s="142"/>
      <c r="AD177" s="142"/>
      <c r="AE177" s="142"/>
      <c r="AF177" s="142"/>
      <c r="AG177" s="142"/>
      <c r="AH177" s="142"/>
      <c r="AI177" s="142"/>
      <c r="AJ177" s="142"/>
      <c r="AK177" s="142"/>
    </row>
    <row r="178" spans="1:37" ht="12" customHeight="1">
      <c r="A178" s="108"/>
      <c r="B178" s="280">
        <v>120710</v>
      </c>
      <c r="C178" s="123" t="s">
        <v>585</v>
      </c>
      <c r="D178" s="123" t="s">
        <v>586</v>
      </c>
      <c r="E178" s="108"/>
      <c r="F178" s="108"/>
      <c r="G178" s="108"/>
      <c r="H178" s="108"/>
      <c r="I178" s="283"/>
      <c r="J178" s="142">
        <v>0</v>
      </c>
      <c r="K178" s="142">
        <v>0</v>
      </c>
      <c r="L178" s="142">
        <v>0</v>
      </c>
      <c r="M178" s="142">
        <v>0</v>
      </c>
      <c r="N178" s="142">
        <v>0</v>
      </c>
      <c r="O178" s="142">
        <v>0</v>
      </c>
      <c r="P178" s="142">
        <v>0</v>
      </c>
      <c r="Q178" s="142">
        <v>0</v>
      </c>
      <c r="R178" s="142">
        <v>0</v>
      </c>
      <c r="S178" s="142">
        <v>0</v>
      </c>
      <c r="T178" s="142">
        <v>0</v>
      </c>
      <c r="U178" s="142">
        <v>0</v>
      </c>
      <c r="V178" s="142">
        <v>0</v>
      </c>
      <c r="W178" s="142">
        <v>0</v>
      </c>
      <c r="X178" s="142">
        <v>0</v>
      </c>
      <c r="Y178" s="142">
        <v>0</v>
      </c>
      <c r="Z178" s="142"/>
      <c r="AA178" s="142"/>
      <c r="AB178" s="142"/>
      <c r="AC178" s="142"/>
      <c r="AD178" s="142"/>
      <c r="AE178" s="142"/>
      <c r="AF178" s="142"/>
      <c r="AG178" s="142"/>
      <c r="AH178" s="142"/>
      <c r="AI178" s="142"/>
      <c r="AJ178" s="142"/>
      <c r="AK178" s="142"/>
    </row>
    <row r="179" spans="1:37" ht="12" customHeight="1">
      <c r="A179" s="108"/>
      <c r="B179" s="280">
        <v>120050</v>
      </c>
      <c r="C179" s="123" t="s">
        <v>587</v>
      </c>
      <c r="D179" s="123" t="s">
        <v>588</v>
      </c>
      <c r="E179" s="108"/>
      <c r="F179" s="108"/>
      <c r="G179" s="108"/>
      <c r="H179" s="108"/>
      <c r="I179" s="283"/>
      <c r="J179" s="142">
        <v>1028.8029999999999</v>
      </c>
      <c r="K179" s="142">
        <v>1039.6849999999999</v>
      </c>
      <c r="L179" s="142">
        <v>1039.6849999999999</v>
      </c>
      <c r="M179" s="142">
        <v>1032.412</v>
      </c>
      <c r="N179" s="142">
        <v>1003.641</v>
      </c>
      <c r="O179" s="142">
        <v>1019.4749999999999</v>
      </c>
      <c r="P179" s="142">
        <v>1019.169</v>
      </c>
      <c r="Q179" s="142">
        <v>1098.1579999999999</v>
      </c>
      <c r="R179" s="142">
        <v>1095.3239999999998</v>
      </c>
      <c r="S179" s="142">
        <v>1095.3239999999998</v>
      </c>
      <c r="T179" s="142">
        <v>1095.31</v>
      </c>
      <c r="U179" s="142">
        <v>1095.31</v>
      </c>
      <c r="V179" s="142">
        <v>1095.31</v>
      </c>
      <c r="W179" s="142">
        <v>1095.31</v>
      </c>
      <c r="X179" s="142">
        <v>1095.31</v>
      </c>
      <c r="Y179" s="142">
        <v>1095.31</v>
      </c>
      <c r="Z179" s="142"/>
      <c r="AA179" s="142"/>
      <c r="AB179" s="142"/>
      <c r="AC179" s="142"/>
      <c r="AD179" s="142"/>
      <c r="AE179" s="142"/>
      <c r="AF179" s="142"/>
      <c r="AG179" s="142"/>
      <c r="AH179" s="142"/>
      <c r="AI179" s="142"/>
      <c r="AJ179" s="142"/>
      <c r="AK179" s="142"/>
    </row>
    <row r="180" spans="1:37" ht="12" customHeight="1">
      <c r="A180" s="108"/>
      <c r="B180" s="280">
        <v>120060</v>
      </c>
      <c r="C180" s="123" t="s">
        <v>589</v>
      </c>
      <c r="D180" s="123" t="s">
        <v>590</v>
      </c>
      <c r="E180" s="108"/>
      <c r="F180" s="108"/>
      <c r="G180" s="108"/>
      <c r="H180" s="108"/>
      <c r="I180" s="283"/>
      <c r="J180" s="142">
        <v>287.48099999999999</v>
      </c>
      <c r="K180" s="142">
        <v>287.48099999999999</v>
      </c>
      <c r="L180" s="142">
        <v>287.48099999999999</v>
      </c>
      <c r="M180" s="142">
        <v>287.48099999999999</v>
      </c>
      <c r="N180" s="142">
        <v>287.48099999999999</v>
      </c>
      <c r="O180" s="142">
        <v>287.48099999999999</v>
      </c>
      <c r="P180" s="142">
        <v>287.48099999999999</v>
      </c>
      <c r="Q180" s="142">
        <v>366.46999999999997</v>
      </c>
      <c r="R180" s="142">
        <v>366.46999999999997</v>
      </c>
      <c r="S180" s="142">
        <v>366.46999999999997</v>
      </c>
      <c r="T180" s="142">
        <v>366.46999999999997</v>
      </c>
      <c r="U180" s="142">
        <v>366.46999999999997</v>
      </c>
      <c r="V180" s="142">
        <v>366.46999999999997</v>
      </c>
      <c r="W180" s="142">
        <v>366.46999999999997</v>
      </c>
      <c r="X180" s="142">
        <v>366.46999999999997</v>
      </c>
      <c r="Y180" s="142">
        <v>366.46999999999997</v>
      </c>
      <c r="Z180" s="142"/>
      <c r="AA180" s="142"/>
      <c r="AB180" s="142"/>
      <c r="AC180" s="142"/>
      <c r="AD180" s="142"/>
      <c r="AE180" s="142"/>
      <c r="AF180" s="142"/>
      <c r="AG180" s="142"/>
      <c r="AH180" s="142"/>
      <c r="AI180" s="142"/>
      <c r="AJ180" s="142"/>
      <c r="AK180" s="142"/>
    </row>
    <row r="181" spans="1:37" ht="12" customHeight="1">
      <c r="A181" s="108"/>
      <c r="B181" s="280">
        <v>120051</v>
      </c>
      <c r="C181" s="123" t="s">
        <v>433</v>
      </c>
      <c r="D181" s="123" t="s">
        <v>167</v>
      </c>
      <c r="E181" s="108"/>
      <c r="F181" s="108"/>
      <c r="G181" s="108"/>
      <c r="H181" s="108"/>
      <c r="I181" s="283"/>
      <c r="J181" s="142">
        <v>741.32199999999989</v>
      </c>
      <c r="K181" s="142">
        <v>752.20399999999995</v>
      </c>
      <c r="L181" s="142">
        <v>752.20399999999995</v>
      </c>
      <c r="M181" s="142">
        <v>744.93100000000004</v>
      </c>
      <c r="N181" s="142">
        <v>716.16</v>
      </c>
      <c r="O181" s="142">
        <v>731.99399999999991</v>
      </c>
      <c r="P181" s="142">
        <v>731.68799999999999</v>
      </c>
      <c r="Q181" s="142">
        <v>731.68799999999987</v>
      </c>
      <c r="R181" s="142">
        <v>728.85399999999981</v>
      </c>
      <c r="S181" s="142">
        <v>728.85399999999981</v>
      </c>
      <c r="T181" s="142">
        <v>728.83999999999992</v>
      </c>
      <c r="U181" s="142">
        <v>728.83999999999992</v>
      </c>
      <c r="V181" s="142">
        <v>728.83999999999992</v>
      </c>
      <c r="W181" s="142">
        <v>728.83999999999992</v>
      </c>
      <c r="X181" s="142">
        <v>728.83999999999992</v>
      </c>
      <c r="Y181" s="142">
        <v>728.83999999999992</v>
      </c>
      <c r="Z181" s="142"/>
      <c r="AA181" s="142"/>
      <c r="AB181" s="142"/>
      <c r="AC181" s="142"/>
      <c r="AD181" s="142"/>
      <c r="AE181" s="142"/>
      <c r="AF181" s="142"/>
      <c r="AG181" s="142"/>
      <c r="AH181" s="142"/>
      <c r="AI181" s="142"/>
      <c r="AJ181" s="142"/>
      <c r="AK181" s="142"/>
    </row>
    <row r="182" spans="1:37" ht="12" customHeight="1">
      <c r="A182" s="108"/>
      <c r="B182" s="280">
        <v>120210</v>
      </c>
      <c r="C182" s="123" t="s">
        <v>591</v>
      </c>
      <c r="D182" s="123" t="s">
        <v>592</v>
      </c>
      <c r="E182" s="108"/>
      <c r="F182" s="108"/>
      <c r="G182" s="108"/>
      <c r="H182" s="108"/>
      <c r="I182" s="283"/>
      <c r="J182" s="142">
        <v>-4.2610000000001946</v>
      </c>
      <c r="K182" s="142">
        <v>-4.2609999999992851</v>
      </c>
      <c r="L182" s="142">
        <v>-4.2609999999995125</v>
      </c>
      <c r="M182" s="142">
        <v>-4.2609999999999673</v>
      </c>
      <c r="N182" s="142">
        <v>-5.710999999999558</v>
      </c>
      <c r="O182" s="142">
        <v>-5.7109999999997854</v>
      </c>
      <c r="P182" s="142">
        <v>-5.7109999999997854</v>
      </c>
      <c r="Q182" s="142">
        <v>-5.7109999999993306</v>
      </c>
      <c r="R182" s="142">
        <v>-5.7109999999997854</v>
      </c>
      <c r="S182" s="142">
        <v>-5.7109999999997854</v>
      </c>
      <c r="T182" s="142">
        <v>-5.7109999999986485</v>
      </c>
      <c r="U182" s="142">
        <v>-5.7109999999986485</v>
      </c>
      <c r="V182" s="142">
        <v>-5.7109999999986485</v>
      </c>
      <c r="W182" s="142">
        <v>-5.7109999999986485</v>
      </c>
      <c r="X182" s="142">
        <v>-5.7109999999986485</v>
      </c>
      <c r="Y182" s="142">
        <v>-5.7109999999986485</v>
      </c>
      <c r="Z182" s="142"/>
      <c r="AA182" s="142"/>
      <c r="AB182" s="142"/>
      <c r="AC182" s="142"/>
      <c r="AD182" s="142"/>
      <c r="AE182" s="142"/>
      <c r="AF182" s="142"/>
      <c r="AG182" s="142"/>
      <c r="AH182" s="142"/>
      <c r="AI182" s="142"/>
      <c r="AJ182" s="142"/>
      <c r="AK182" s="142"/>
    </row>
    <row r="183" spans="1:37" ht="12" customHeight="1">
      <c r="A183" s="108"/>
      <c r="B183" s="280">
        <v>120220</v>
      </c>
      <c r="C183" s="123" t="s">
        <v>593</v>
      </c>
      <c r="D183" s="123" t="s">
        <v>594</v>
      </c>
      <c r="E183" s="108"/>
      <c r="F183" s="108"/>
      <c r="G183" s="108"/>
      <c r="H183" s="108"/>
      <c r="I183" s="283"/>
      <c r="J183" s="142">
        <v>0</v>
      </c>
      <c r="K183" s="142">
        <v>0</v>
      </c>
      <c r="L183" s="142">
        <v>0</v>
      </c>
      <c r="M183" s="142">
        <v>0</v>
      </c>
      <c r="N183" s="142">
        <v>0</v>
      </c>
      <c r="O183" s="142">
        <v>0</v>
      </c>
      <c r="P183" s="142">
        <v>0</v>
      </c>
      <c r="Q183" s="142">
        <v>0</v>
      </c>
      <c r="R183" s="142">
        <v>0</v>
      </c>
      <c r="S183" s="142">
        <v>0</v>
      </c>
      <c r="T183" s="142">
        <v>0</v>
      </c>
      <c r="U183" s="142">
        <v>0</v>
      </c>
      <c r="V183" s="142">
        <v>0</v>
      </c>
      <c r="W183" s="142">
        <v>0</v>
      </c>
      <c r="X183" s="142">
        <v>0</v>
      </c>
      <c r="Y183" s="142">
        <v>0</v>
      </c>
      <c r="Z183" s="142"/>
      <c r="AA183" s="142"/>
      <c r="AB183" s="142"/>
      <c r="AC183" s="142"/>
      <c r="AD183" s="142"/>
      <c r="AE183" s="142"/>
      <c r="AF183" s="142"/>
      <c r="AG183" s="142"/>
      <c r="AH183" s="142"/>
      <c r="AI183" s="142"/>
      <c r="AJ183" s="142"/>
      <c r="AK183" s="142"/>
    </row>
    <row r="184" spans="1:37" ht="12" customHeight="1">
      <c r="A184" s="108"/>
      <c r="B184" s="280">
        <v>120211</v>
      </c>
      <c r="C184" s="123" t="s">
        <v>433</v>
      </c>
      <c r="D184" s="123" t="s">
        <v>167</v>
      </c>
      <c r="E184" s="108"/>
      <c r="F184" s="108"/>
      <c r="G184" s="108"/>
      <c r="H184" s="108"/>
      <c r="I184" s="283"/>
      <c r="J184" s="142">
        <v>-4.2610000000001946</v>
      </c>
      <c r="K184" s="142">
        <v>-4.2609999999992851</v>
      </c>
      <c r="L184" s="142">
        <v>-4.2609999999995125</v>
      </c>
      <c r="M184" s="142">
        <v>-4.2609999999999673</v>
      </c>
      <c r="N184" s="142">
        <v>-5.710999999999558</v>
      </c>
      <c r="O184" s="142">
        <v>-5.7109999999997854</v>
      </c>
      <c r="P184" s="142">
        <v>-5.7109999999997854</v>
      </c>
      <c r="Q184" s="142">
        <v>-5.7109999999993306</v>
      </c>
      <c r="R184" s="142">
        <v>-5.7109999999997854</v>
      </c>
      <c r="S184" s="142">
        <v>-5.7109999999997854</v>
      </c>
      <c r="T184" s="142">
        <v>-5.7109999999986485</v>
      </c>
      <c r="U184" s="142">
        <v>-5.7109999999986485</v>
      </c>
      <c r="V184" s="142">
        <v>-5.7109999999986485</v>
      </c>
      <c r="W184" s="142">
        <v>-5.7109999999986485</v>
      </c>
      <c r="X184" s="142">
        <v>-5.7109999999986485</v>
      </c>
      <c r="Y184" s="142">
        <v>-5.7109999999986485</v>
      </c>
      <c r="Z184" s="142"/>
      <c r="AA184" s="142"/>
      <c r="AB184" s="142"/>
      <c r="AC184" s="142"/>
      <c r="AD184" s="142"/>
      <c r="AE184" s="142"/>
      <c r="AF184" s="142"/>
      <c r="AG184" s="142"/>
      <c r="AH184" s="142"/>
      <c r="AI184" s="142"/>
      <c r="AJ184" s="142"/>
      <c r="AK184" s="142"/>
    </row>
    <row r="185" spans="1:37" ht="12" customHeight="1">
      <c r="A185" s="108"/>
      <c r="B185" s="280">
        <v>120310</v>
      </c>
      <c r="C185" s="123" t="s">
        <v>597</v>
      </c>
      <c r="D185" s="123" t="s">
        <v>900</v>
      </c>
      <c r="E185" s="108"/>
      <c r="F185" s="108"/>
      <c r="G185" s="108"/>
      <c r="H185" s="108"/>
      <c r="I185" s="283"/>
      <c r="J185" s="142">
        <v>11.366</v>
      </c>
      <c r="K185" s="142">
        <v>40.405999999999999</v>
      </c>
      <c r="L185" s="142">
        <v>114.51599999999999</v>
      </c>
      <c r="M185" s="142">
        <v>68.972999999999999</v>
      </c>
      <c r="N185" s="142">
        <v>-267.54599999999999</v>
      </c>
      <c r="O185" s="142">
        <v>-233.7</v>
      </c>
      <c r="P185" s="142">
        <v>-239.80199999999999</v>
      </c>
      <c r="Q185" s="142">
        <v>-77.722999999999999</v>
      </c>
      <c r="R185" s="142">
        <v>25.872999999999998</v>
      </c>
      <c r="S185" s="142">
        <v>64.765999999999991</v>
      </c>
      <c r="T185" s="142">
        <v>243.529</v>
      </c>
      <c r="U185" s="142">
        <v>319.94999999999993</v>
      </c>
      <c r="V185" s="142">
        <v>396.37099999999998</v>
      </c>
      <c r="W185" s="142">
        <v>472.79200000000003</v>
      </c>
      <c r="X185" s="142">
        <v>549.21300000000008</v>
      </c>
      <c r="Y185" s="142">
        <v>625.63400000000013</v>
      </c>
      <c r="Z185" s="142"/>
      <c r="AA185" s="142"/>
      <c r="AB185" s="142"/>
      <c r="AC185" s="142"/>
      <c r="AD185" s="142"/>
      <c r="AE185" s="142"/>
      <c r="AF185" s="142"/>
      <c r="AG185" s="142"/>
      <c r="AH185" s="142"/>
      <c r="AI185" s="142"/>
      <c r="AJ185" s="142"/>
      <c r="AK185" s="142"/>
    </row>
    <row r="186" spans="1:37" ht="12" customHeight="1">
      <c r="A186" s="108"/>
      <c r="B186" s="280">
        <v>120460</v>
      </c>
      <c r="C186" s="123" t="s">
        <v>605</v>
      </c>
      <c r="D186" s="123" t="s">
        <v>606</v>
      </c>
      <c r="E186" s="108"/>
      <c r="F186" s="108"/>
      <c r="G186" s="108"/>
      <c r="H186" s="108"/>
      <c r="I186" s="283"/>
      <c r="J186" s="142">
        <v>3698.3339999999998</v>
      </c>
      <c r="K186" s="142">
        <v>4087.1909999999998</v>
      </c>
      <c r="L186" s="142">
        <v>4621.8119999999999</v>
      </c>
      <c r="M186" s="142">
        <v>4813.2489999999998</v>
      </c>
      <c r="N186" s="142">
        <v>4986.4369999999999</v>
      </c>
      <c r="O186" s="142">
        <v>5325.2190000000001</v>
      </c>
      <c r="P186" s="142">
        <v>5300.8229999999994</v>
      </c>
      <c r="Q186" s="142">
        <v>5639.9609999999993</v>
      </c>
      <c r="R186" s="142">
        <v>6009.1390000000001</v>
      </c>
      <c r="S186" s="142">
        <v>6420.2199999999993</v>
      </c>
      <c r="T186" s="142">
        <v>6130.23</v>
      </c>
      <c r="U186" s="142">
        <v>5816.6771535192183</v>
      </c>
      <c r="V186" s="142">
        <v>5482.5283450522775</v>
      </c>
      <c r="W186" s="142">
        <v>5124.5966416092233</v>
      </c>
      <c r="X186" s="142">
        <v>4739.7400478470172</v>
      </c>
      <c r="Y186" s="142">
        <v>4324.7409082819013</v>
      </c>
      <c r="Z186" s="142"/>
      <c r="AA186" s="142"/>
      <c r="AB186" s="142"/>
      <c r="AC186" s="142"/>
      <c r="AD186" s="142"/>
      <c r="AE186" s="142"/>
      <c r="AF186" s="142"/>
      <c r="AG186" s="142"/>
      <c r="AH186" s="142"/>
      <c r="AI186" s="142"/>
      <c r="AJ186" s="142"/>
      <c r="AK186" s="142"/>
    </row>
    <row r="187" spans="1:37" ht="12" customHeight="1">
      <c r="A187" s="108"/>
      <c r="B187" s="280">
        <v>120620</v>
      </c>
      <c r="C187" s="123" t="s">
        <v>607</v>
      </c>
      <c r="D187" s="123" t="s">
        <v>608</v>
      </c>
      <c r="E187" s="108"/>
      <c r="F187" s="108"/>
      <c r="G187" s="108"/>
      <c r="H187" s="108"/>
      <c r="I187" s="283"/>
      <c r="J187" s="142">
        <v>1495.7909999999999</v>
      </c>
      <c r="K187" s="142">
        <v>1670.3439999999998</v>
      </c>
      <c r="L187" s="142">
        <v>1795.62</v>
      </c>
      <c r="M187" s="142">
        <v>2005.2919999999999</v>
      </c>
      <c r="N187" s="142">
        <v>2017.7619999999999</v>
      </c>
      <c r="O187" s="142">
        <v>2052.4259999999999</v>
      </c>
      <c r="P187" s="142">
        <v>2134.6259999999997</v>
      </c>
      <c r="Q187" s="142">
        <v>2212.5540000000001</v>
      </c>
      <c r="R187" s="142">
        <v>2237.6</v>
      </c>
      <c r="S187" s="142">
        <v>2318.864</v>
      </c>
      <c r="T187" s="142">
        <v>1644.0029999999999</v>
      </c>
      <c r="U187" s="142">
        <v>772.2561512635275</v>
      </c>
      <c r="V187" s="142">
        <v>-172.46035799437311</v>
      </c>
      <c r="W187" s="142">
        <v>-1201.4375477579938</v>
      </c>
      <c r="X187" s="142">
        <v>-2325.8072279275243</v>
      </c>
      <c r="Y187" s="142">
        <v>-3556.969265548868</v>
      </c>
      <c r="Z187" s="142"/>
      <c r="AA187" s="142"/>
      <c r="AB187" s="142"/>
      <c r="AC187" s="142"/>
      <c r="AD187" s="142"/>
      <c r="AE187" s="142"/>
      <c r="AF187" s="142"/>
      <c r="AG187" s="142"/>
      <c r="AH187" s="142"/>
      <c r="AI187" s="142"/>
      <c r="AJ187" s="142"/>
      <c r="AK187" s="142"/>
    </row>
    <row r="188" spans="1:37" ht="12" customHeight="1">
      <c r="A188" s="108"/>
      <c r="B188" s="280"/>
      <c r="C188" s="123"/>
      <c r="D188" s="123"/>
      <c r="E188" s="108"/>
      <c r="F188" s="108"/>
      <c r="G188" s="108"/>
      <c r="H188" s="108"/>
      <c r="I188" s="283"/>
      <c r="J188" s="142"/>
      <c r="K188" s="142"/>
      <c r="L188" s="142"/>
      <c r="M188" s="142"/>
      <c r="N188" s="142"/>
      <c r="O188" s="142"/>
      <c r="P188" s="142"/>
      <c r="Q188" s="142"/>
      <c r="R188" s="142"/>
      <c r="S188" s="142"/>
      <c r="T188" s="142"/>
      <c r="U188" s="142"/>
      <c r="V188" s="142"/>
      <c r="W188" s="142"/>
      <c r="X188" s="142"/>
      <c r="Y188" s="142"/>
      <c r="Z188" s="142"/>
      <c r="AA188" s="142"/>
      <c r="AB188" s="142"/>
      <c r="AC188" s="142"/>
      <c r="AD188" s="142"/>
      <c r="AE188" s="142"/>
      <c r="AF188" s="142"/>
      <c r="AG188" s="142"/>
      <c r="AH188" s="142"/>
      <c r="AI188" s="142"/>
      <c r="AJ188" s="142"/>
      <c r="AK188" s="142"/>
    </row>
    <row r="189" spans="1:37" ht="12" hidden="1" customHeight="1">
      <c r="A189" s="108"/>
      <c r="B189" s="280"/>
      <c r="C189" s="123"/>
      <c r="D189" s="123"/>
      <c r="E189" s="108"/>
      <c r="F189" s="108"/>
      <c r="G189" s="108"/>
      <c r="H189" s="108"/>
      <c r="I189" s="283"/>
      <c r="J189" s="142"/>
      <c r="K189" s="142"/>
      <c r="L189" s="142"/>
      <c r="M189" s="142"/>
      <c r="N189" s="142"/>
      <c r="O189" s="142"/>
      <c r="P189" s="142"/>
      <c r="Q189" s="142"/>
      <c r="R189" s="142"/>
      <c r="S189" s="142"/>
      <c r="T189" s="142"/>
      <c r="U189" s="142"/>
      <c r="V189" s="142"/>
      <c r="W189" s="142"/>
      <c r="X189" s="142"/>
      <c r="Y189" s="142"/>
      <c r="Z189" s="142"/>
      <c r="AA189" s="142"/>
      <c r="AB189" s="142"/>
      <c r="AC189" s="142"/>
      <c r="AD189" s="142"/>
      <c r="AE189" s="142"/>
      <c r="AF189" s="142"/>
      <c r="AG189" s="142"/>
      <c r="AH189" s="142"/>
      <c r="AI189" s="142"/>
      <c r="AJ189" s="142"/>
      <c r="AK189" s="142"/>
    </row>
    <row r="190" spans="1:37" ht="12" hidden="1" customHeight="1">
      <c r="A190" s="108"/>
      <c r="B190" s="280"/>
      <c r="C190" s="123"/>
      <c r="D190" s="123"/>
      <c r="E190" s="108"/>
      <c r="F190" s="108"/>
      <c r="G190" s="108"/>
      <c r="H190" s="108"/>
      <c r="I190" s="283"/>
      <c r="J190" s="142"/>
      <c r="K190" s="142"/>
      <c r="L190" s="142"/>
      <c r="M190" s="142"/>
      <c r="N190" s="142"/>
      <c r="O190" s="142"/>
      <c r="P190" s="142"/>
      <c r="Q190" s="142"/>
      <c r="R190" s="142"/>
      <c r="S190" s="142"/>
      <c r="T190" s="142"/>
      <c r="U190" s="142"/>
      <c r="V190" s="142"/>
      <c r="W190" s="142"/>
      <c r="X190" s="142"/>
      <c r="Y190" s="142"/>
      <c r="Z190" s="142"/>
      <c r="AA190" s="142"/>
      <c r="AB190" s="142"/>
      <c r="AC190" s="142"/>
      <c r="AD190" s="142"/>
      <c r="AE190" s="142"/>
      <c r="AF190" s="142"/>
      <c r="AG190" s="142"/>
      <c r="AH190" s="142"/>
      <c r="AI190" s="142"/>
      <c r="AJ190" s="142"/>
      <c r="AK190" s="142"/>
    </row>
    <row r="191" spans="1:37" ht="12" hidden="1" customHeight="1">
      <c r="A191" s="108"/>
      <c r="B191" s="280"/>
      <c r="C191" s="123"/>
      <c r="D191" s="123"/>
      <c r="E191" s="108"/>
      <c r="F191" s="108"/>
      <c r="G191" s="108"/>
      <c r="H191" s="108"/>
      <c r="I191" s="283"/>
      <c r="J191" s="142"/>
      <c r="K191" s="142"/>
      <c r="L191" s="142"/>
      <c r="M191" s="142"/>
      <c r="N191" s="142"/>
      <c r="O191" s="142"/>
      <c r="P191" s="142"/>
      <c r="Q191" s="142"/>
      <c r="R191" s="142"/>
      <c r="S191" s="142"/>
      <c r="T191" s="142"/>
      <c r="U191" s="142"/>
      <c r="V191" s="142"/>
      <c r="W191" s="142"/>
      <c r="X191" s="142"/>
      <c r="Y191" s="142"/>
      <c r="Z191" s="142"/>
      <c r="AA191" s="142"/>
      <c r="AB191" s="142"/>
      <c r="AC191" s="142"/>
      <c r="AD191" s="142"/>
      <c r="AE191" s="142"/>
      <c r="AF191" s="142"/>
      <c r="AG191" s="142"/>
      <c r="AH191" s="142"/>
      <c r="AI191" s="142"/>
      <c r="AJ191" s="142"/>
      <c r="AK191" s="142"/>
    </row>
    <row r="192" spans="1:37" ht="12" hidden="1" customHeight="1">
      <c r="A192" s="108"/>
      <c r="B192" s="280"/>
      <c r="C192" s="123"/>
      <c r="D192" s="123"/>
      <c r="E192" s="108"/>
      <c r="F192" s="108"/>
      <c r="G192" s="108"/>
      <c r="H192" s="108"/>
      <c r="I192" s="283"/>
      <c r="J192" s="142"/>
      <c r="K192" s="142"/>
      <c r="L192" s="142"/>
      <c r="M192" s="142"/>
      <c r="N192" s="142"/>
      <c r="O192" s="142"/>
      <c r="P192" s="142"/>
      <c r="Q192" s="142"/>
      <c r="R192" s="142"/>
      <c r="S192" s="142"/>
      <c r="T192" s="142"/>
      <c r="U192" s="142"/>
      <c r="V192" s="142"/>
      <c r="W192" s="142"/>
      <c r="X192" s="142"/>
      <c r="Y192" s="142"/>
      <c r="Z192" s="142"/>
      <c r="AA192" s="142"/>
      <c r="AB192" s="142"/>
      <c r="AC192" s="142"/>
      <c r="AD192" s="142"/>
      <c r="AE192" s="142"/>
      <c r="AF192" s="142"/>
      <c r="AG192" s="142"/>
      <c r="AH192" s="142"/>
      <c r="AI192" s="142"/>
      <c r="AJ192" s="142"/>
      <c r="AK192" s="142"/>
    </row>
    <row r="193" spans="1:37" ht="12" hidden="1" customHeight="1">
      <c r="A193" s="108"/>
      <c r="B193" s="280"/>
      <c r="C193" s="123"/>
      <c r="D193" s="123"/>
      <c r="E193" s="108"/>
      <c r="F193" s="108"/>
      <c r="G193" s="108"/>
      <c r="H193" s="108"/>
      <c r="I193" s="283"/>
      <c r="J193" s="142"/>
      <c r="K193" s="142"/>
      <c r="L193" s="142"/>
      <c r="M193" s="142"/>
      <c r="N193" s="142"/>
      <c r="O193" s="142"/>
      <c r="P193" s="142"/>
      <c r="Q193" s="142"/>
      <c r="R193" s="142"/>
      <c r="S193" s="142"/>
      <c r="T193" s="142"/>
      <c r="U193" s="142"/>
      <c r="V193" s="142"/>
      <c r="W193" s="142"/>
      <c r="X193" s="142"/>
      <c r="Y193" s="142"/>
      <c r="Z193" s="142"/>
      <c r="AA193" s="142"/>
      <c r="AB193" s="142"/>
      <c r="AC193" s="142"/>
      <c r="AD193" s="142"/>
      <c r="AE193" s="142"/>
      <c r="AF193" s="142"/>
      <c r="AG193" s="142"/>
      <c r="AH193" s="142"/>
      <c r="AI193" s="142"/>
      <c r="AJ193" s="142"/>
      <c r="AK193" s="142"/>
    </row>
    <row r="194" spans="1:37" ht="12" hidden="1" customHeight="1">
      <c r="A194" s="108"/>
      <c r="B194" s="280"/>
      <c r="C194" s="123"/>
      <c r="D194" s="123"/>
      <c r="E194" s="108"/>
      <c r="F194" s="108"/>
      <c r="G194" s="108"/>
      <c r="H194" s="108"/>
      <c r="I194" s="283"/>
      <c r="J194" s="142"/>
      <c r="K194" s="142"/>
      <c r="L194" s="142"/>
      <c r="M194" s="142"/>
      <c r="N194" s="142"/>
      <c r="O194" s="142"/>
      <c r="P194" s="142"/>
      <c r="Q194" s="142"/>
      <c r="R194" s="142"/>
      <c r="S194" s="142"/>
      <c r="T194" s="142"/>
      <c r="U194" s="142"/>
      <c r="V194" s="142"/>
      <c r="W194" s="142"/>
      <c r="X194" s="142"/>
      <c r="Y194" s="142"/>
      <c r="Z194" s="142"/>
      <c r="AA194" s="142"/>
      <c r="AB194" s="142"/>
      <c r="AC194" s="142"/>
      <c r="AD194" s="142"/>
      <c r="AE194" s="142"/>
      <c r="AF194" s="142"/>
      <c r="AG194" s="142"/>
      <c r="AH194" s="142"/>
      <c r="AI194" s="142"/>
      <c r="AJ194" s="142"/>
      <c r="AK194" s="142"/>
    </row>
    <row r="195" spans="1:37" ht="12" hidden="1" customHeight="1">
      <c r="A195" s="108"/>
      <c r="B195" s="280"/>
      <c r="C195" s="123"/>
      <c r="D195" s="123"/>
      <c r="E195" s="108"/>
      <c r="F195" s="108"/>
      <c r="G195" s="108"/>
      <c r="H195" s="108"/>
      <c r="I195" s="283"/>
      <c r="J195" s="142"/>
      <c r="K195" s="142"/>
      <c r="L195" s="142"/>
      <c r="M195" s="142"/>
      <c r="N195" s="142"/>
      <c r="O195" s="142"/>
      <c r="P195" s="142"/>
      <c r="Q195" s="142"/>
      <c r="R195" s="142"/>
      <c r="S195" s="142"/>
      <c r="T195" s="142"/>
      <c r="U195" s="142"/>
      <c r="V195" s="142"/>
      <c r="W195" s="142"/>
      <c r="X195" s="142"/>
      <c r="Y195" s="142"/>
      <c r="Z195" s="142"/>
      <c r="AA195" s="142"/>
      <c r="AB195" s="142"/>
      <c r="AC195" s="142"/>
      <c r="AD195" s="142"/>
      <c r="AE195" s="142"/>
      <c r="AF195" s="142"/>
      <c r="AG195" s="142"/>
      <c r="AH195" s="142"/>
      <c r="AI195" s="142"/>
      <c r="AJ195" s="142"/>
      <c r="AK195" s="142"/>
    </row>
    <row r="196" spans="1:37" ht="12" hidden="1" customHeight="1">
      <c r="A196" s="108"/>
      <c r="B196" s="280"/>
      <c r="C196" s="108"/>
      <c r="D196" s="108"/>
      <c r="E196" s="108"/>
      <c r="F196" s="108"/>
      <c r="G196" s="108"/>
      <c r="H196" s="108"/>
      <c r="I196" s="283"/>
      <c r="J196" s="142"/>
      <c r="K196" s="142"/>
      <c r="L196" s="142"/>
      <c r="M196" s="142"/>
      <c r="N196" s="142"/>
      <c r="O196" s="142"/>
      <c r="P196" s="142"/>
      <c r="Q196" s="142"/>
      <c r="R196" s="142"/>
      <c r="S196" s="142"/>
      <c r="T196" s="142"/>
      <c r="U196" s="142"/>
      <c r="V196" s="142"/>
      <c r="W196" s="142"/>
      <c r="X196" s="142"/>
      <c r="Y196" s="142"/>
      <c r="Z196" s="142"/>
      <c r="AA196" s="142"/>
      <c r="AB196" s="142"/>
      <c r="AC196" s="142"/>
      <c r="AD196" s="142"/>
      <c r="AE196" s="142"/>
      <c r="AF196" s="142"/>
      <c r="AG196" s="142"/>
      <c r="AH196" s="142"/>
      <c r="AI196" s="142"/>
      <c r="AJ196" s="142"/>
      <c r="AK196" s="142"/>
    </row>
    <row r="197" spans="1:37" ht="15.75" customHeight="1">
      <c r="A197" s="102" t="s">
        <v>727</v>
      </c>
      <c r="B197" s="279"/>
      <c r="C197" s="104"/>
      <c r="D197" s="104"/>
      <c r="E197" s="139"/>
      <c r="F197" s="139"/>
      <c r="G197" s="139"/>
      <c r="H197" s="139"/>
      <c r="I197" s="139"/>
      <c r="J197" s="140"/>
      <c r="K197" s="140"/>
      <c r="L197" s="140"/>
      <c r="M197" s="140"/>
      <c r="N197" s="140"/>
      <c r="O197" s="140"/>
      <c r="P197" s="140"/>
      <c r="Q197" s="140"/>
      <c r="R197" s="140"/>
      <c r="S197" s="140"/>
      <c r="T197" s="140"/>
      <c r="U197" s="140"/>
      <c r="V197" s="140"/>
      <c r="W197" s="140"/>
      <c r="X197" s="140"/>
      <c r="Y197" s="140"/>
      <c r="Z197" s="140"/>
      <c r="AA197" s="140"/>
      <c r="AB197" s="140"/>
      <c r="AC197" s="140"/>
      <c r="AD197" s="140"/>
      <c r="AE197" s="140"/>
      <c r="AF197" s="140"/>
      <c r="AG197" s="140"/>
      <c r="AH197" s="140"/>
      <c r="AI197" s="140"/>
      <c r="AJ197" s="140"/>
      <c r="AK197" s="252"/>
    </row>
    <row r="198" spans="1:37" ht="12" customHeight="1">
      <c r="A198" s="108"/>
      <c r="B198" s="280"/>
      <c r="C198" s="123"/>
      <c r="D198" s="123"/>
      <c r="E198" s="108"/>
      <c r="F198" s="108"/>
      <c r="G198" s="108"/>
      <c r="H198" s="108"/>
      <c r="I198" s="283"/>
      <c r="J198" s="142"/>
      <c r="K198" s="142"/>
      <c r="L198" s="142"/>
      <c r="M198" s="142"/>
      <c r="N198" s="142"/>
      <c r="O198" s="142"/>
      <c r="P198" s="142"/>
      <c r="Q198" s="142"/>
      <c r="R198" s="142"/>
      <c r="S198" s="142"/>
      <c r="T198" s="142"/>
      <c r="U198" s="142"/>
      <c r="V198" s="142"/>
      <c r="W198" s="142"/>
      <c r="X198" s="142"/>
      <c r="Y198" s="142"/>
      <c r="Z198" s="142"/>
      <c r="AA198" s="142"/>
      <c r="AB198" s="142"/>
      <c r="AC198" s="142"/>
      <c r="AD198" s="142"/>
      <c r="AE198" s="142"/>
      <c r="AF198" s="142"/>
      <c r="AG198" s="142"/>
      <c r="AH198" s="142"/>
      <c r="AI198" s="142"/>
      <c r="AJ198" s="142"/>
      <c r="AK198" s="142"/>
    </row>
    <row r="199" spans="1:37" ht="12" customHeight="1">
      <c r="A199" s="108"/>
      <c r="B199" s="280">
        <v>400000</v>
      </c>
      <c r="C199" s="114" t="s">
        <v>728</v>
      </c>
      <c r="D199" s="114" t="s">
        <v>729</v>
      </c>
      <c r="E199" s="114"/>
      <c r="F199" s="114"/>
      <c r="G199" s="114"/>
      <c r="H199" s="114"/>
      <c r="I199" s="281"/>
      <c r="J199" s="142">
        <v>426.03799999999995</v>
      </c>
      <c r="K199" s="142">
        <v>596.00099999999998</v>
      </c>
      <c r="L199" s="142">
        <v>1086.52</v>
      </c>
      <c r="M199" s="142">
        <v>514.404</v>
      </c>
      <c r="N199" s="142">
        <v>249.524</v>
      </c>
      <c r="O199" s="142">
        <v>478.916</v>
      </c>
      <c r="P199" s="142">
        <v>1729.721</v>
      </c>
      <c r="Q199" s="142">
        <v>1009.401</v>
      </c>
      <c r="R199" s="142">
        <v>-143.47399999999999</v>
      </c>
      <c r="S199" s="142">
        <v>-714.71600000000001</v>
      </c>
      <c r="T199" s="142">
        <v>-118.8</v>
      </c>
      <c r="U199" s="142">
        <v>1195.1264864353564</v>
      </c>
      <c r="V199" s="142">
        <v>2752.9655272636478</v>
      </c>
      <c r="W199" s="142">
        <v>5388.490737437015</v>
      </c>
      <c r="X199" s="142">
        <v>9716.5904421505638</v>
      </c>
      <c r="Y199" s="142">
        <v>16711.997773267572</v>
      </c>
      <c r="Z199" s="142"/>
      <c r="AA199" s="142"/>
      <c r="AB199" s="142"/>
      <c r="AC199" s="142"/>
      <c r="AD199" s="142"/>
      <c r="AE199" s="142"/>
      <c r="AF199" s="142"/>
      <c r="AG199" s="142"/>
      <c r="AH199" s="142"/>
      <c r="AI199" s="142"/>
      <c r="AJ199" s="142"/>
      <c r="AK199" s="142"/>
    </row>
    <row r="200" spans="1:37" ht="12" customHeight="1">
      <c r="A200" s="108"/>
      <c r="B200" s="280">
        <v>400010</v>
      </c>
      <c r="C200" s="169" t="s">
        <v>529</v>
      </c>
      <c r="D200" s="169" t="s">
        <v>901</v>
      </c>
      <c r="E200" s="114"/>
      <c r="F200" s="114"/>
      <c r="G200" s="114"/>
      <c r="H200" s="114"/>
      <c r="I200" s="281"/>
      <c r="J200" s="142">
        <v>479.34</v>
      </c>
      <c r="K200" s="142">
        <v>663.77800000000002</v>
      </c>
      <c r="L200" s="142">
        <v>731.71299999999997</v>
      </c>
      <c r="M200" s="142">
        <v>371.56399999999996</v>
      </c>
      <c r="N200" s="142">
        <v>535.303</v>
      </c>
      <c r="O200" s="142">
        <v>573.33100000000002</v>
      </c>
      <c r="P200" s="142">
        <v>227.697</v>
      </c>
      <c r="Q200" s="142">
        <v>554.37699999999995</v>
      </c>
      <c r="R200" s="142">
        <v>470.87599999999998</v>
      </c>
      <c r="S200" s="142">
        <v>654.28</v>
      </c>
      <c r="T200" s="142">
        <v>-766.221</v>
      </c>
      <c r="U200" s="142">
        <v>-1117.8006857672538</v>
      </c>
      <c r="V200" s="142">
        <v>-1211.3663082748417</v>
      </c>
      <c r="W200" s="142">
        <v>-1319.4098837566751</v>
      </c>
      <c r="X200" s="142">
        <v>-1441.7272644817369</v>
      </c>
      <c r="Y200" s="142">
        <v>-1578.6621677364597</v>
      </c>
      <c r="Z200" s="142"/>
      <c r="AA200" s="142"/>
      <c r="AB200" s="142"/>
      <c r="AC200" s="142"/>
      <c r="AD200" s="142"/>
      <c r="AE200" s="142"/>
      <c r="AF200" s="142"/>
      <c r="AG200" s="142"/>
      <c r="AH200" s="142"/>
      <c r="AI200" s="142"/>
      <c r="AJ200" s="142"/>
      <c r="AK200" s="142"/>
    </row>
    <row r="201" spans="1:37" ht="12" customHeight="1">
      <c r="A201" s="114"/>
      <c r="B201" s="280">
        <v>400030</v>
      </c>
      <c r="C201" s="169" t="s">
        <v>731</v>
      </c>
      <c r="D201" s="169" t="s">
        <v>732</v>
      </c>
      <c r="E201" s="114"/>
      <c r="F201" s="114"/>
      <c r="G201" s="114"/>
      <c r="H201" s="114"/>
      <c r="I201" s="281"/>
      <c r="J201" s="142">
        <v>921.24699999999996</v>
      </c>
      <c r="K201" s="142">
        <v>1109.9199999999998</v>
      </c>
      <c r="L201" s="142">
        <v>1196.431</v>
      </c>
      <c r="M201" s="142">
        <v>1344.703</v>
      </c>
      <c r="N201" s="142">
        <v>1026.125</v>
      </c>
      <c r="O201" s="142">
        <v>982.40099999999995</v>
      </c>
      <c r="P201" s="142">
        <v>955.77599999999995</v>
      </c>
      <c r="Q201" s="142">
        <v>1192.079</v>
      </c>
      <c r="R201" s="142">
        <v>1065.328</v>
      </c>
      <c r="S201" s="142">
        <v>1104.0070000000001</v>
      </c>
      <c r="T201" s="142">
        <v>1353.6989999999998</v>
      </c>
      <c r="U201" s="142">
        <v>953.00466633317069</v>
      </c>
      <c r="V201" s="142">
        <v>850.89979618225505</v>
      </c>
      <c r="W201" s="142">
        <v>768.92801920115278</v>
      </c>
      <c r="X201" s="142">
        <v>699.25629856960131</v>
      </c>
      <c r="Y201" s="142">
        <v>636.46548448739406</v>
      </c>
      <c r="Z201" s="142"/>
      <c r="AA201" s="142"/>
      <c r="AB201" s="142"/>
      <c r="AC201" s="142"/>
      <c r="AD201" s="142"/>
      <c r="AE201" s="142"/>
      <c r="AF201" s="142"/>
      <c r="AG201" s="142"/>
      <c r="AH201" s="142"/>
      <c r="AI201" s="142"/>
      <c r="AJ201" s="142"/>
      <c r="AK201" s="142"/>
    </row>
    <row r="202" spans="1:37" ht="12" customHeight="1">
      <c r="A202" s="108"/>
      <c r="B202" s="280">
        <v>400140</v>
      </c>
      <c r="C202" s="123" t="s">
        <v>733</v>
      </c>
      <c r="D202" s="123" t="s">
        <v>290</v>
      </c>
      <c r="E202" s="108"/>
      <c r="F202" s="108"/>
      <c r="G202" s="108"/>
      <c r="H202" s="108"/>
      <c r="I202" s="283"/>
      <c r="J202" s="142">
        <v>112.72699999999999</v>
      </c>
      <c r="K202" s="142">
        <v>124.08</v>
      </c>
      <c r="L202" s="142">
        <v>136.19299999999998</v>
      </c>
      <c r="M202" s="142">
        <v>134.488</v>
      </c>
      <c r="N202" s="142">
        <v>116.35</v>
      </c>
      <c r="O202" s="142">
        <v>164.71099999999998</v>
      </c>
      <c r="P202" s="142">
        <v>163.15899999999999</v>
      </c>
      <c r="Q202" s="142">
        <v>161.982</v>
      </c>
      <c r="R202" s="142">
        <v>172.274</v>
      </c>
      <c r="S202" s="142">
        <v>186.602</v>
      </c>
      <c r="T202" s="142">
        <v>211.39</v>
      </c>
      <c r="U202" s="142">
        <v>227.29631726546458</v>
      </c>
      <c r="V202" s="142">
        <v>153.17890570957738</v>
      </c>
      <c r="W202" s="142">
        <v>103.22990463140547</v>
      </c>
      <c r="X202" s="142">
        <v>69.568411922287225</v>
      </c>
      <c r="Y202" s="142">
        <v>46.883351822032388</v>
      </c>
      <c r="Z202" s="142"/>
      <c r="AA202" s="142"/>
      <c r="AB202" s="142"/>
      <c r="AC202" s="142"/>
      <c r="AD202" s="142"/>
      <c r="AE202" s="142"/>
      <c r="AF202" s="142"/>
      <c r="AG202" s="142"/>
      <c r="AH202" s="142"/>
      <c r="AI202" s="142"/>
      <c r="AJ202" s="142"/>
      <c r="AK202" s="142"/>
    </row>
    <row r="203" spans="1:37" ht="12" customHeight="1">
      <c r="A203" s="108"/>
      <c r="B203" s="280" t="s">
        <v>734</v>
      </c>
      <c r="C203" s="123" t="s">
        <v>151</v>
      </c>
      <c r="D203" s="123" t="s">
        <v>330</v>
      </c>
      <c r="E203" s="108"/>
      <c r="F203" s="108"/>
      <c r="G203" s="108"/>
      <c r="H203" s="108"/>
      <c r="I203" s="283"/>
      <c r="J203" s="142">
        <v>41.326999999999998</v>
      </c>
      <c r="K203" s="142">
        <v>71.73899999999999</v>
      </c>
      <c r="L203" s="142">
        <v>54.268000000000001</v>
      </c>
      <c r="M203" s="142">
        <v>58.872999999999998</v>
      </c>
      <c r="N203" s="142">
        <v>55.768000000000001</v>
      </c>
      <c r="O203" s="142">
        <v>19.542999999999999</v>
      </c>
      <c r="P203" s="142">
        <v>8.4979999999999993</v>
      </c>
      <c r="Q203" s="142">
        <v>9.5190000000000001</v>
      </c>
      <c r="R203" s="142">
        <v>9.4339999999999993</v>
      </c>
      <c r="S203" s="142">
        <v>9.5120000000000005</v>
      </c>
      <c r="T203" s="142">
        <v>10.106999999999999</v>
      </c>
      <c r="U203" s="142">
        <v>12.505853742165755</v>
      </c>
      <c r="V203" s="142">
        <v>11.321732406133703</v>
      </c>
      <c r="W203" s="142">
        <v>10.2497300319378</v>
      </c>
      <c r="X203" s="142">
        <v>9.2792305946651421</v>
      </c>
      <c r="Y203" s="142">
        <v>8.4006232516048893</v>
      </c>
      <c r="Z203" s="142"/>
      <c r="AA203" s="142"/>
      <c r="AB203" s="142"/>
      <c r="AC203" s="142"/>
      <c r="AD203" s="142"/>
      <c r="AE203" s="142"/>
      <c r="AF203" s="142"/>
      <c r="AG203" s="142"/>
      <c r="AH203" s="142"/>
      <c r="AI203" s="142"/>
      <c r="AJ203" s="142"/>
      <c r="AK203" s="142"/>
    </row>
    <row r="204" spans="1:37" ht="12" customHeight="1">
      <c r="A204" s="108"/>
      <c r="B204" s="280">
        <v>400180</v>
      </c>
      <c r="C204" s="123" t="s">
        <v>173</v>
      </c>
      <c r="D204" s="123" t="s">
        <v>174</v>
      </c>
      <c r="E204" s="108"/>
      <c r="F204" s="108"/>
      <c r="G204" s="108"/>
      <c r="H204" s="108"/>
      <c r="I204" s="283"/>
      <c r="J204" s="142">
        <v>80.111999999999995</v>
      </c>
      <c r="K204" s="142">
        <v>96.949999999999989</v>
      </c>
      <c r="L204" s="142">
        <v>110.176</v>
      </c>
      <c r="M204" s="142">
        <v>346.76599999999996</v>
      </c>
      <c r="N204" s="142">
        <v>37.995999999999995</v>
      </c>
      <c r="O204" s="142">
        <v>40.43</v>
      </c>
      <c r="P204" s="142">
        <v>266.21999999999997</v>
      </c>
      <c r="Q204" s="142">
        <v>79.448999999999998</v>
      </c>
      <c r="R204" s="142">
        <v>85.578000000000003</v>
      </c>
      <c r="S204" s="142">
        <v>73.665999999999997</v>
      </c>
      <c r="T204" s="142">
        <v>92.673999999999992</v>
      </c>
      <c r="U204" s="142">
        <v>0</v>
      </c>
      <c r="V204" s="142">
        <v>0</v>
      </c>
      <c r="W204" s="142">
        <v>0</v>
      </c>
      <c r="X204" s="142">
        <v>0</v>
      </c>
      <c r="Y204" s="142">
        <v>0</v>
      </c>
      <c r="Z204" s="142"/>
      <c r="AA204" s="142"/>
      <c r="AB204" s="142"/>
      <c r="AC204" s="142"/>
      <c r="AD204" s="142"/>
      <c r="AE204" s="142"/>
      <c r="AF204" s="142"/>
      <c r="AG204" s="142"/>
      <c r="AH204" s="142"/>
      <c r="AI204" s="142"/>
      <c r="AJ204" s="142"/>
      <c r="AK204" s="142"/>
    </row>
    <row r="205" spans="1:37" ht="12" customHeight="1">
      <c r="A205" s="108"/>
      <c r="B205" s="280">
        <v>400641</v>
      </c>
      <c r="C205" s="123" t="s">
        <v>736</v>
      </c>
      <c r="D205" s="123" t="s">
        <v>737</v>
      </c>
      <c r="E205" s="108"/>
      <c r="F205" s="108"/>
      <c r="G205" s="108"/>
      <c r="H205" s="108"/>
      <c r="I205" s="283"/>
      <c r="J205" s="142">
        <v>18.576000000000001</v>
      </c>
      <c r="K205" s="142">
        <v>6.4499999999999993</v>
      </c>
      <c r="L205" s="142">
        <v>11.902999999999999</v>
      </c>
      <c r="M205" s="142">
        <v>19.050999999999998</v>
      </c>
      <c r="N205" s="142">
        <v>30.030999999999999</v>
      </c>
      <c r="O205" s="142">
        <v>8.4319999999999986</v>
      </c>
      <c r="P205" s="142">
        <v>3.9079999999999999</v>
      </c>
      <c r="Q205" s="142">
        <v>11.013999999999999</v>
      </c>
      <c r="R205" s="142">
        <v>21.213999999999999</v>
      </c>
      <c r="S205" s="142">
        <v>7.9159999999999995</v>
      </c>
      <c r="T205" s="142">
        <v>11.704000000000001</v>
      </c>
      <c r="U205" s="142">
        <v>5.59</v>
      </c>
      <c r="V205" s="142">
        <v>5.59</v>
      </c>
      <c r="W205" s="142">
        <v>5.59</v>
      </c>
      <c r="X205" s="142">
        <v>5.59</v>
      </c>
      <c r="Y205" s="142">
        <v>5.59</v>
      </c>
      <c r="Z205" s="142"/>
      <c r="AA205" s="142"/>
      <c r="AB205" s="142"/>
      <c r="AC205" s="142"/>
      <c r="AD205" s="142"/>
      <c r="AE205" s="142"/>
      <c r="AF205" s="142"/>
      <c r="AG205" s="142"/>
      <c r="AH205" s="142"/>
      <c r="AI205" s="142"/>
      <c r="AJ205" s="142"/>
      <c r="AK205" s="142"/>
    </row>
    <row r="206" spans="1:37" ht="12" customHeight="1">
      <c r="A206" s="108"/>
      <c r="B206" s="280">
        <v>400750</v>
      </c>
      <c r="C206" s="123" t="s">
        <v>514</v>
      </c>
      <c r="D206" s="123" t="s">
        <v>902</v>
      </c>
      <c r="E206" s="108"/>
      <c r="F206" s="108"/>
      <c r="G206" s="108"/>
      <c r="H206" s="108"/>
      <c r="I206" s="283"/>
      <c r="J206" s="142">
        <v>193.67699999999999</v>
      </c>
      <c r="K206" s="142">
        <v>234.35899999999998</v>
      </c>
      <c r="L206" s="142">
        <v>249.76499999999999</v>
      </c>
      <c r="M206" s="142">
        <v>183.26499999999999</v>
      </c>
      <c r="N206" s="142">
        <v>362.55899999999997</v>
      </c>
      <c r="O206" s="142">
        <v>225.601</v>
      </c>
      <c r="P206" s="142">
        <v>167.87699999999998</v>
      </c>
      <c r="Q206" s="142">
        <v>299.72399999999999</v>
      </c>
      <c r="R206" s="142">
        <v>282.93899999999996</v>
      </c>
      <c r="S206" s="142">
        <v>285.26400000000001</v>
      </c>
      <c r="T206" s="142">
        <v>0</v>
      </c>
      <c r="U206" s="142">
        <v>-320.21150467445938</v>
      </c>
      <c r="V206" s="142">
        <v>-347.01484193345578</v>
      </c>
      <c r="W206" s="142">
        <v>-377.96561546219027</v>
      </c>
      <c r="X206" s="142">
        <v>-413.00534394735081</v>
      </c>
      <c r="Y206" s="142">
        <v>-452.23249058624299</v>
      </c>
      <c r="Z206" s="142"/>
      <c r="AA206" s="142"/>
      <c r="AB206" s="142"/>
      <c r="AC206" s="142"/>
      <c r="AD206" s="142"/>
      <c r="AE206" s="142"/>
      <c r="AF206" s="142"/>
      <c r="AG206" s="142"/>
      <c r="AH206" s="142"/>
      <c r="AI206" s="142"/>
      <c r="AJ206" s="142"/>
      <c r="AK206" s="142"/>
    </row>
    <row r="207" spans="1:37" ht="12" customHeight="1">
      <c r="A207" s="108"/>
      <c r="B207" s="280">
        <v>400050</v>
      </c>
      <c r="C207" s="123" t="s">
        <v>171</v>
      </c>
      <c r="D207" s="123" t="s">
        <v>172</v>
      </c>
      <c r="E207" s="108"/>
      <c r="F207" s="108"/>
      <c r="G207" s="108"/>
      <c r="H207" s="108"/>
      <c r="I207" s="283"/>
      <c r="J207" s="142">
        <v>105.527</v>
      </c>
      <c r="K207" s="142">
        <v>103.08099999999999</v>
      </c>
      <c r="L207" s="142">
        <v>87.060999999999993</v>
      </c>
      <c r="M207" s="142">
        <v>76.816000000000003</v>
      </c>
      <c r="N207" s="142">
        <v>91.11399999999999</v>
      </c>
      <c r="O207" s="142">
        <v>84.753999999999991</v>
      </c>
      <c r="P207" s="142">
        <v>78.125999999999991</v>
      </c>
      <c r="Q207" s="142">
        <v>58.035999999999994</v>
      </c>
      <c r="R207" s="142">
        <v>43.726999999999997</v>
      </c>
      <c r="S207" s="142">
        <v>64.061999999999998</v>
      </c>
      <c r="T207" s="142">
        <v>100.54599999999999</v>
      </c>
      <c r="U207" s="142">
        <v>100.54599999999999</v>
      </c>
      <c r="V207" s="142">
        <v>100.54599999999999</v>
      </c>
      <c r="W207" s="142">
        <v>100.54599999999999</v>
      </c>
      <c r="X207" s="142">
        <v>100.54599999999999</v>
      </c>
      <c r="Y207" s="142">
        <v>100.54599999999999</v>
      </c>
      <c r="Z207" s="142"/>
      <c r="AA207" s="142"/>
      <c r="AB207" s="142"/>
      <c r="AC207" s="142"/>
      <c r="AD207" s="142"/>
      <c r="AE207" s="142"/>
      <c r="AF207" s="142"/>
      <c r="AG207" s="142"/>
      <c r="AH207" s="142"/>
      <c r="AI207" s="142"/>
      <c r="AJ207" s="142"/>
      <c r="AK207" s="142"/>
    </row>
    <row r="208" spans="1:37" ht="12" customHeight="1">
      <c r="A208" s="108"/>
      <c r="B208" s="280">
        <v>400031</v>
      </c>
      <c r="C208" s="123" t="s">
        <v>433</v>
      </c>
      <c r="D208" s="123" t="s">
        <v>167</v>
      </c>
      <c r="E208" s="108"/>
      <c r="F208" s="108"/>
      <c r="G208" s="108"/>
      <c r="H208" s="108"/>
      <c r="I208" s="283"/>
      <c r="J208" s="142">
        <v>369.30099999999993</v>
      </c>
      <c r="K208" s="142">
        <v>473.26099999999985</v>
      </c>
      <c r="L208" s="142">
        <v>547.06499999999994</v>
      </c>
      <c r="M208" s="142">
        <v>525.44399999999996</v>
      </c>
      <c r="N208" s="142">
        <v>332.30700000000002</v>
      </c>
      <c r="O208" s="142">
        <v>438.92999999999995</v>
      </c>
      <c r="P208" s="142">
        <v>267.98800000000006</v>
      </c>
      <c r="Q208" s="142">
        <v>572.35500000000002</v>
      </c>
      <c r="R208" s="142">
        <v>450.16200000000003</v>
      </c>
      <c r="S208" s="142">
        <v>476.98500000000001</v>
      </c>
      <c r="T208" s="142">
        <v>927.27799999999979</v>
      </c>
      <c r="U208" s="142">
        <v>927.27799999999979</v>
      </c>
      <c r="V208" s="142">
        <v>927.27799999999979</v>
      </c>
      <c r="W208" s="142">
        <v>927.27799999999979</v>
      </c>
      <c r="X208" s="142">
        <v>927.27799999999979</v>
      </c>
      <c r="Y208" s="142">
        <v>927.27799999999979</v>
      </c>
      <c r="Z208" s="142"/>
      <c r="AA208" s="142"/>
      <c r="AB208" s="142"/>
      <c r="AC208" s="142"/>
      <c r="AD208" s="142"/>
      <c r="AE208" s="142"/>
      <c r="AF208" s="142"/>
      <c r="AG208" s="142"/>
      <c r="AH208" s="142"/>
      <c r="AI208" s="142"/>
      <c r="AJ208" s="142"/>
      <c r="AK208" s="142"/>
    </row>
    <row r="209" spans="1:37" ht="12" customHeight="1">
      <c r="A209" s="114"/>
      <c r="B209" s="280">
        <v>400790</v>
      </c>
      <c r="C209" s="169" t="s">
        <v>738</v>
      </c>
      <c r="D209" s="169" t="s">
        <v>739</v>
      </c>
      <c r="E209" s="114"/>
      <c r="F209" s="114"/>
      <c r="G209" s="114"/>
      <c r="H209" s="114"/>
      <c r="I209" s="281"/>
      <c r="J209" s="142">
        <v>-265.899</v>
      </c>
      <c r="K209" s="142">
        <v>-342.98199999999997</v>
      </c>
      <c r="L209" s="142">
        <v>-335.00799999999998</v>
      </c>
      <c r="M209" s="142">
        <v>-294.72399999999999</v>
      </c>
      <c r="N209" s="142">
        <v>-392.64299999999997</v>
      </c>
      <c r="O209" s="142">
        <v>-296.24700000000001</v>
      </c>
      <c r="P209" s="142">
        <v>-319.69099999999997</v>
      </c>
      <c r="Q209" s="142">
        <v>-465.39400000000001</v>
      </c>
      <c r="R209" s="142">
        <v>-595.66399999999999</v>
      </c>
      <c r="S209" s="142">
        <v>-547.41999999999996</v>
      </c>
      <c r="T209" s="142">
        <v>-1095.8050000000001</v>
      </c>
      <c r="U209" s="142">
        <v>-848.06237403736475</v>
      </c>
      <c r="V209" s="142">
        <v>-842.91170817373506</v>
      </c>
      <c r="W209" s="142">
        <v>-839.12052013849814</v>
      </c>
      <c r="X209" s="142">
        <v>-836.3299864290575</v>
      </c>
      <c r="Y209" s="142">
        <v>-834.27599219000945</v>
      </c>
      <c r="Z209" s="142"/>
      <c r="AA209" s="142"/>
      <c r="AB209" s="142"/>
      <c r="AC209" s="142"/>
      <c r="AD209" s="142"/>
      <c r="AE209" s="142"/>
      <c r="AF209" s="142"/>
      <c r="AG209" s="142"/>
      <c r="AH209" s="142"/>
      <c r="AI209" s="142"/>
      <c r="AJ209" s="142"/>
      <c r="AK209" s="142"/>
    </row>
    <row r="210" spans="1:37" ht="12" customHeight="1">
      <c r="A210" s="108"/>
      <c r="B210" s="280">
        <v>400860</v>
      </c>
      <c r="C210" s="123" t="s">
        <v>160</v>
      </c>
      <c r="D210" s="123" t="s">
        <v>161</v>
      </c>
      <c r="E210" s="108"/>
      <c r="F210" s="108"/>
      <c r="G210" s="108"/>
      <c r="H210" s="108"/>
      <c r="I210" s="283"/>
      <c r="J210" s="142">
        <v>-63.910999999999994</v>
      </c>
      <c r="K210" s="142">
        <v>-107.07599999999999</v>
      </c>
      <c r="L210" s="142">
        <v>-144.09</v>
      </c>
      <c r="M210" s="142">
        <v>-90.725999999999999</v>
      </c>
      <c r="N210" s="142">
        <v>-116.72199999999999</v>
      </c>
      <c r="O210" s="142">
        <v>-80.896999999999991</v>
      </c>
      <c r="P210" s="142">
        <v>-121.11999999999999</v>
      </c>
      <c r="Q210" s="142">
        <v>-239.78199999999998</v>
      </c>
      <c r="R210" s="142">
        <v>-162.761</v>
      </c>
      <c r="S210" s="142">
        <v>-160.024</v>
      </c>
      <c r="T210" s="142">
        <v>-241.149</v>
      </c>
      <c r="U210" s="142">
        <v>0</v>
      </c>
      <c r="V210" s="142">
        <v>0</v>
      </c>
      <c r="W210" s="142">
        <v>0</v>
      </c>
      <c r="X210" s="142">
        <v>0</v>
      </c>
      <c r="Y210" s="142">
        <v>0</v>
      </c>
      <c r="Z210" s="142"/>
      <c r="AA210" s="142"/>
      <c r="AB210" s="142"/>
      <c r="AC210" s="142"/>
      <c r="AD210" s="142"/>
      <c r="AE210" s="142"/>
      <c r="AF210" s="142"/>
      <c r="AG210" s="142"/>
      <c r="AH210" s="142"/>
      <c r="AI210" s="142"/>
      <c r="AJ210" s="142"/>
      <c r="AK210" s="142"/>
    </row>
    <row r="211" spans="1:37" ht="12" customHeight="1">
      <c r="A211" s="108"/>
      <c r="B211" s="280">
        <v>401321</v>
      </c>
      <c r="C211" s="123" t="s">
        <v>741</v>
      </c>
      <c r="D211" s="123" t="s">
        <v>742</v>
      </c>
      <c r="E211" s="108"/>
      <c r="F211" s="108"/>
      <c r="G211" s="108"/>
      <c r="H211" s="108"/>
      <c r="I211" s="283"/>
      <c r="J211" s="142">
        <v>-17.722999999999999</v>
      </c>
      <c r="K211" s="142">
        <v>-29.872</v>
      </c>
      <c r="L211" s="142">
        <v>-5.6689999999999996</v>
      </c>
      <c r="M211" s="142">
        <v>-16.725999999999999</v>
      </c>
      <c r="N211" s="142">
        <v>-2.5349999999999997</v>
      </c>
      <c r="O211" s="142">
        <v>-2.907</v>
      </c>
      <c r="P211" s="142">
        <v>-7.1929999999999996</v>
      </c>
      <c r="Q211" s="142">
        <v>-0.45599999999999996</v>
      </c>
      <c r="R211" s="142">
        <v>-18.057999999999996</v>
      </c>
      <c r="S211" s="142">
        <v>-2.6359999999999997</v>
      </c>
      <c r="T211" s="142">
        <v>-254.07799999999997</v>
      </c>
      <c r="U211" s="142">
        <v>-11.164999999999999</v>
      </c>
      <c r="V211" s="142">
        <v>-11.164999999999999</v>
      </c>
      <c r="W211" s="142">
        <v>-11.164999999999999</v>
      </c>
      <c r="X211" s="142">
        <v>-11.164999999999999</v>
      </c>
      <c r="Y211" s="142">
        <v>-11.164999999999999</v>
      </c>
      <c r="Z211" s="142"/>
      <c r="AA211" s="142"/>
      <c r="AB211" s="142"/>
      <c r="AC211" s="142"/>
      <c r="AD211" s="142"/>
      <c r="AE211" s="142"/>
      <c r="AF211" s="142"/>
      <c r="AG211" s="142"/>
      <c r="AH211" s="142"/>
      <c r="AI211" s="142"/>
      <c r="AJ211" s="142"/>
      <c r="AK211" s="142"/>
    </row>
    <row r="212" spans="1:37" ht="12" customHeight="1">
      <c r="A212" s="108"/>
      <c r="B212" s="280">
        <v>400810</v>
      </c>
      <c r="C212" s="123" t="s">
        <v>158</v>
      </c>
      <c r="D212" s="123" t="s">
        <v>159</v>
      </c>
      <c r="E212" s="108"/>
      <c r="F212" s="108"/>
      <c r="G212" s="108"/>
      <c r="H212" s="108"/>
      <c r="I212" s="283"/>
      <c r="J212" s="142">
        <v>67.86</v>
      </c>
      <c r="K212" s="142">
        <v>70.867999999999995</v>
      </c>
      <c r="L212" s="142">
        <v>78.771999999999991</v>
      </c>
      <c r="M212" s="142">
        <v>92.899999999999991</v>
      </c>
      <c r="N212" s="142">
        <v>110.298</v>
      </c>
      <c r="O212" s="142">
        <v>108.61</v>
      </c>
      <c r="P212" s="142">
        <v>97.094999999999999</v>
      </c>
      <c r="Q212" s="142">
        <v>100.21899999999999</v>
      </c>
      <c r="R212" s="142">
        <v>162.19299999999998</v>
      </c>
      <c r="S212" s="142">
        <v>179.51900000000001</v>
      </c>
      <c r="T212" s="142">
        <v>216.80499999999998</v>
      </c>
      <c r="U212" s="142">
        <v>-19.514374037364718</v>
      </c>
      <c r="V212" s="142">
        <v>-14.363708173735054</v>
      </c>
      <c r="W212" s="142">
        <v>-10.572520138498112</v>
      </c>
      <c r="X212" s="142">
        <v>-7.7819864290574774</v>
      </c>
      <c r="Y212" s="142">
        <v>-5.7279921900094433</v>
      </c>
      <c r="Z212" s="142"/>
      <c r="AA212" s="142"/>
      <c r="AB212" s="142"/>
      <c r="AC212" s="142"/>
      <c r="AD212" s="142"/>
      <c r="AE212" s="142"/>
      <c r="AF212" s="142"/>
      <c r="AG212" s="142"/>
      <c r="AH212" s="142"/>
      <c r="AI212" s="142"/>
      <c r="AJ212" s="142"/>
      <c r="AK212" s="142"/>
    </row>
    <row r="213" spans="1:37" ht="12" customHeight="1">
      <c r="A213" s="108"/>
      <c r="B213" s="280">
        <v>400791</v>
      </c>
      <c r="C213" s="123" t="s">
        <v>433</v>
      </c>
      <c r="D213" s="123" t="s">
        <v>167</v>
      </c>
      <c r="E213" s="108"/>
      <c r="F213" s="108"/>
      <c r="G213" s="108"/>
      <c r="H213" s="108"/>
      <c r="I213" s="283"/>
      <c r="J213" s="142">
        <v>-252.125</v>
      </c>
      <c r="K213" s="142">
        <v>-276.90199999999999</v>
      </c>
      <c r="L213" s="142">
        <v>-264.02099999999996</v>
      </c>
      <c r="M213" s="142">
        <v>-280.17199999999997</v>
      </c>
      <c r="N213" s="142">
        <v>-383.68399999999997</v>
      </c>
      <c r="O213" s="142">
        <v>-321.053</v>
      </c>
      <c r="P213" s="142">
        <v>-288.47299999999996</v>
      </c>
      <c r="Q213" s="142">
        <v>-325.375</v>
      </c>
      <c r="R213" s="142">
        <v>-577.03800000000001</v>
      </c>
      <c r="S213" s="142">
        <v>-564.279</v>
      </c>
      <c r="T213" s="142">
        <v>-817.38300000000004</v>
      </c>
      <c r="U213" s="142">
        <v>-817.38300000000004</v>
      </c>
      <c r="V213" s="142">
        <v>-817.38300000000004</v>
      </c>
      <c r="W213" s="142">
        <v>-817.38300000000004</v>
      </c>
      <c r="X213" s="142">
        <v>-817.38300000000004</v>
      </c>
      <c r="Y213" s="142">
        <v>-817.38300000000004</v>
      </c>
      <c r="Z213" s="142"/>
      <c r="AA213" s="142"/>
      <c r="AB213" s="142"/>
      <c r="AC213" s="142"/>
      <c r="AD213" s="142"/>
      <c r="AE213" s="142"/>
      <c r="AF213" s="142"/>
      <c r="AG213" s="142"/>
      <c r="AH213" s="142"/>
      <c r="AI213" s="142"/>
      <c r="AJ213" s="142"/>
      <c r="AK213" s="142"/>
    </row>
    <row r="214" spans="1:37" ht="12" customHeight="1">
      <c r="A214" s="108"/>
      <c r="B214" s="280">
        <v>401490</v>
      </c>
      <c r="C214" s="169" t="s">
        <v>743</v>
      </c>
      <c r="D214" s="123" t="s">
        <v>744</v>
      </c>
      <c r="E214" s="108"/>
      <c r="F214" s="108"/>
      <c r="G214" s="108"/>
      <c r="H214" s="108"/>
      <c r="I214" s="283"/>
      <c r="J214" s="142">
        <v>-403.94299999999998</v>
      </c>
      <c r="K214" s="142">
        <v>-668.49099999999999</v>
      </c>
      <c r="L214" s="142">
        <v>-292.19799999999998</v>
      </c>
      <c r="M214" s="142">
        <v>-630.65599999999995</v>
      </c>
      <c r="N214" s="142">
        <v>-489.79999999999995</v>
      </c>
      <c r="O214" s="142">
        <v>-652.029</v>
      </c>
      <c r="P214" s="142">
        <v>1010.745</v>
      </c>
      <c r="Q214" s="142">
        <v>-162.47999999999999</v>
      </c>
      <c r="R214" s="142">
        <v>-827.05599999999993</v>
      </c>
      <c r="S214" s="142">
        <v>-1816.3439999999998</v>
      </c>
      <c r="T214" s="142">
        <v>588</v>
      </c>
      <c r="U214" s="142">
        <v>1965.8910011949799</v>
      </c>
      <c r="V214" s="142">
        <v>3692.5971974227778</v>
      </c>
      <c r="W214" s="142">
        <v>6487.186986530347</v>
      </c>
      <c r="X214" s="142">
        <v>10972.236064115348</v>
      </c>
      <c r="Y214" s="142">
        <v>18128.141965930397</v>
      </c>
      <c r="Z214" s="142"/>
      <c r="AA214" s="142"/>
      <c r="AB214" s="142"/>
      <c r="AC214" s="142"/>
      <c r="AD214" s="142"/>
      <c r="AE214" s="142"/>
      <c r="AF214" s="142"/>
      <c r="AG214" s="142"/>
      <c r="AH214" s="142"/>
      <c r="AI214" s="142"/>
      <c r="AJ214" s="142"/>
      <c r="AK214" s="142"/>
    </row>
    <row r="215" spans="1:37" ht="12" customHeight="1">
      <c r="A215" s="108"/>
      <c r="B215" s="280">
        <v>401500</v>
      </c>
      <c r="C215" s="123" t="s">
        <v>745</v>
      </c>
      <c r="D215" s="123" t="s">
        <v>746</v>
      </c>
      <c r="E215" s="108"/>
      <c r="F215" s="108"/>
      <c r="G215" s="108"/>
      <c r="H215" s="108"/>
      <c r="I215" s="283"/>
      <c r="J215" s="142">
        <v>-816.93499999999995</v>
      </c>
      <c r="K215" s="142">
        <v>-1005.0269999999999</v>
      </c>
      <c r="L215" s="142">
        <v>236.69899999999998</v>
      </c>
      <c r="M215" s="142">
        <v>1605.499</v>
      </c>
      <c r="N215" s="142">
        <v>-3.1719999999999997</v>
      </c>
      <c r="O215" s="142">
        <v>-179.893</v>
      </c>
      <c r="P215" s="142">
        <v>1328.7809999999999</v>
      </c>
      <c r="Q215" s="142">
        <v>-1551.9299999999998</v>
      </c>
      <c r="R215" s="142">
        <v>-2073.0519999999997</v>
      </c>
      <c r="S215" s="142">
        <v>-3356.0450000000001</v>
      </c>
      <c r="T215" s="142">
        <v>-1784.501</v>
      </c>
      <c r="U215" s="142">
        <v>-1816.4006586076914</v>
      </c>
      <c r="V215" s="142">
        <v>-2057.2510683783385</v>
      </c>
      <c r="W215" s="142">
        <v>-2334.5033825342452</v>
      </c>
      <c r="X215" s="142">
        <v>-2654.3878718614237</v>
      </c>
      <c r="Y215" s="142">
        <v>-3024.3054008977233</v>
      </c>
      <c r="Z215" s="142"/>
      <c r="AA215" s="142"/>
      <c r="AB215" s="142"/>
      <c r="AC215" s="142"/>
      <c r="AD215" s="142"/>
      <c r="AE215" s="142"/>
      <c r="AF215" s="142"/>
      <c r="AG215" s="142"/>
      <c r="AH215" s="142"/>
      <c r="AI215" s="142"/>
      <c r="AJ215" s="142"/>
      <c r="AK215" s="142"/>
    </row>
    <row r="216" spans="1:37" ht="12" customHeight="1">
      <c r="A216" s="108"/>
      <c r="B216" s="280">
        <v>401510</v>
      </c>
      <c r="C216" s="123" t="s">
        <v>749</v>
      </c>
      <c r="D216" s="123" t="s">
        <v>748</v>
      </c>
      <c r="E216" s="108"/>
      <c r="F216" s="108"/>
      <c r="G216" s="108"/>
      <c r="H216" s="108"/>
      <c r="I216" s="283"/>
      <c r="J216" s="142">
        <v>-721.51199999999994</v>
      </c>
      <c r="K216" s="142">
        <v>-309.21799999999996</v>
      </c>
      <c r="L216" s="142">
        <v>581.029</v>
      </c>
      <c r="M216" s="142">
        <v>1280.124</v>
      </c>
      <c r="N216" s="142">
        <v>-379.51</v>
      </c>
      <c r="O216" s="142">
        <v>-112.32199999999999</v>
      </c>
      <c r="P216" s="142">
        <v>619.64199999999994</v>
      </c>
      <c r="Q216" s="142">
        <v>-1740.742</v>
      </c>
      <c r="R216" s="142">
        <v>-1075.7329999999999</v>
      </c>
      <c r="S216" s="142">
        <v>-2886.288</v>
      </c>
      <c r="T216" s="142">
        <v>-1540.374</v>
      </c>
      <c r="U216" s="142">
        <v>-1231.9919432839779</v>
      </c>
      <c r="V216" s="142">
        <v>-1357.4254615371701</v>
      </c>
      <c r="W216" s="142">
        <v>-1495.629816147808</v>
      </c>
      <c r="X216" s="142">
        <v>-1647.9052517677192</v>
      </c>
      <c r="Y216" s="142">
        <v>-1815.6843956200355</v>
      </c>
      <c r="Z216" s="142"/>
      <c r="AA216" s="142"/>
      <c r="AB216" s="142"/>
      <c r="AC216" s="142"/>
      <c r="AD216" s="142"/>
      <c r="AE216" s="142"/>
      <c r="AF216" s="142"/>
      <c r="AG216" s="142"/>
      <c r="AH216" s="142"/>
      <c r="AI216" s="142"/>
      <c r="AJ216" s="142"/>
      <c r="AK216" s="142"/>
    </row>
    <row r="217" spans="1:37" ht="12" customHeight="1">
      <c r="A217" s="108"/>
      <c r="B217" s="280">
        <v>401590</v>
      </c>
      <c r="C217" s="123" t="s">
        <v>752</v>
      </c>
      <c r="D217" s="123" t="s">
        <v>751</v>
      </c>
      <c r="E217" s="108"/>
      <c r="F217" s="108"/>
      <c r="G217" s="108"/>
      <c r="H217" s="108"/>
      <c r="I217" s="283"/>
      <c r="J217" s="142">
        <v>148.43799999999999</v>
      </c>
      <c r="K217" s="142">
        <v>124.09399999999999</v>
      </c>
      <c r="L217" s="142">
        <v>282.99399999999997</v>
      </c>
      <c r="M217" s="142">
        <v>-186.07399999999998</v>
      </c>
      <c r="N217" s="142">
        <v>279.87099999999998</v>
      </c>
      <c r="O217" s="142">
        <v>298.346</v>
      </c>
      <c r="P217" s="142">
        <v>591.29</v>
      </c>
      <c r="Q217" s="142">
        <v>412.78499999999997</v>
      </c>
      <c r="R217" s="142">
        <v>-90.8</v>
      </c>
      <c r="S217" s="142">
        <v>54.174999999999997</v>
      </c>
      <c r="T217" s="142">
        <v>43.238</v>
      </c>
      <c r="U217" s="142">
        <v>-79.059369846749405</v>
      </c>
      <c r="V217" s="142">
        <v>-87.108687835245405</v>
      </c>
      <c r="W217" s="142">
        <v>-95.977535756822476</v>
      </c>
      <c r="X217" s="142">
        <v>-105.74935289319046</v>
      </c>
      <c r="Y217" s="142">
        <v>-116.51607377858295</v>
      </c>
      <c r="Z217" s="142"/>
      <c r="AA217" s="142"/>
      <c r="AB217" s="142"/>
      <c r="AC217" s="142"/>
      <c r="AD217" s="142"/>
      <c r="AE217" s="142"/>
      <c r="AF217" s="142"/>
      <c r="AG217" s="142"/>
      <c r="AH217" s="142"/>
      <c r="AI217" s="142"/>
      <c r="AJ217" s="142"/>
      <c r="AK217" s="142"/>
    </row>
    <row r="218" spans="1:37" ht="12" customHeight="1">
      <c r="A218" s="108"/>
      <c r="B218" s="280">
        <v>401501</v>
      </c>
      <c r="C218" s="123" t="s">
        <v>433</v>
      </c>
      <c r="D218" s="123" t="s">
        <v>167</v>
      </c>
      <c r="E218" s="108"/>
      <c r="F218" s="108"/>
      <c r="G218" s="108"/>
      <c r="H218" s="108"/>
      <c r="I218" s="283"/>
      <c r="J218" s="142">
        <v>-243.86099999999999</v>
      </c>
      <c r="K218" s="142">
        <v>-819.90300000000002</v>
      </c>
      <c r="L218" s="142">
        <v>-627.32399999999996</v>
      </c>
      <c r="M218" s="142">
        <v>511.44900000000007</v>
      </c>
      <c r="N218" s="142">
        <v>96.467000000000013</v>
      </c>
      <c r="O218" s="142">
        <v>-365.91700000000003</v>
      </c>
      <c r="P218" s="142">
        <v>117.84900000000016</v>
      </c>
      <c r="Q218" s="142">
        <v>-223.97299999999996</v>
      </c>
      <c r="R218" s="142">
        <v>-906.51899999999978</v>
      </c>
      <c r="S218" s="142">
        <v>-523.93200000000024</v>
      </c>
      <c r="T218" s="142">
        <v>-287.36500000000001</v>
      </c>
      <c r="U218" s="142">
        <v>-505.34934547696412</v>
      </c>
      <c r="V218" s="142">
        <v>-612.71691900592305</v>
      </c>
      <c r="W218" s="142">
        <v>-742.89603062961487</v>
      </c>
      <c r="X218" s="142">
        <v>-900.73326720051409</v>
      </c>
      <c r="Y218" s="142">
        <v>-1092.1049314991051</v>
      </c>
      <c r="Z218" s="142"/>
      <c r="AA218" s="142"/>
      <c r="AB218" s="142"/>
      <c r="AC218" s="142"/>
      <c r="AD218" s="142"/>
      <c r="AE218" s="142"/>
      <c r="AF218" s="142"/>
      <c r="AG218" s="142"/>
      <c r="AH218" s="142"/>
      <c r="AI218" s="142"/>
      <c r="AJ218" s="142"/>
      <c r="AK218" s="142"/>
    </row>
    <row r="219" spans="1:37" ht="12" customHeight="1">
      <c r="A219" s="108"/>
      <c r="B219" s="280">
        <v>401730</v>
      </c>
      <c r="C219" s="123" t="s">
        <v>753</v>
      </c>
      <c r="D219" s="123" t="s">
        <v>754</v>
      </c>
      <c r="E219" s="108"/>
      <c r="F219" s="108"/>
      <c r="G219" s="108"/>
      <c r="H219" s="108"/>
      <c r="I219" s="283"/>
      <c r="J219" s="142">
        <v>363.28499999999997</v>
      </c>
      <c r="K219" s="142">
        <v>287.10399999999998</v>
      </c>
      <c r="L219" s="142">
        <v>-575.77499999999998</v>
      </c>
      <c r="M219" s="142">
        <v>-2076.8029999999999</v>
      </c>
      <c r="N219" s="142">
        <v>-394.06199999999995</v>
      </c>
      <c r="O219" s="142">
        <v>-555.70799999999997</v>
      </c>
      <c r="P219" s="142">
        <v>-77.527999999999992</v>
      </c>
      <c r="Q219" s="142">
        <v>1225.011</v>
      </c>
      <c r="R219" s="142">
        <v>1074.5529999999999</v>
      </c>
      <c r="S219" s="142">
        <v>1397.297</v>
      </c>
      <c r="T219" s="142">
        <v>2073.4780000000001</v>
      </c>
      <c r="U219" s="142">
        <v>3782.2916598026713</v>
      </c>
      <c r="V219" s="142">
        <v>5749.8482658011162</v>
      </c>
      <c r="W219" s="142">
        <v>8821.6903690645922</v>
      </c>
      <c r="X219" s="142">
        <v>13626.623935976771</v>
      </c>
      <c r="Y219" s="142">
        <v>21152.447366828121</v>
      </c>
      <c r="Z219" s="142"/>
      <c r="AA219" s="142"/>
      <c r="AB219" s="142"/>
      <c r="AC219" s="142"/>
      <c r="AD219" s="142"/>
      <c r="AE219" s="142"/>
      <c r="AF219" s="142"/>
      <c r="AG219" s="142"/>
      <c r="AH219" s="142"/>
      <c r="AI219" s="142"/>
      <c r="AJ219" s="142"/>
      <c r="AK219" s="142"/>
    </row>
    <row r="220" spans="1:37" ht="12" customHeight="1">
      <c r="A220" s="108"/>
      <c r="B220" s="280">
        <v>401740</v>
      </c>
      <c r="C220" s="123" t="s">
        <v>755</v>
      </c>
      <c r="D220" s="123" t="s">
        <v>756</v>
      </c>
      <c r="E220" s="108"/>
      <c r="F220" s="108"/>
      <c r="G220" s="108"/>
      <c r="H220" s="108"/>
      <c r="I220" s="283"/>
      <c r="J220" s="142">
        <v>117.134</v>
      </c>
      <c r="K220" s="142">
        <v>317.32900000000001</v>
      </c>
      <c r="L220" s="142">
        <v>210.899</v>
      </c>
      <c r="M220" s="142">
        <v>-594.14300000000003</v>
      </c>
      <c r="N220" s="142">
        <v>-312.98500000000001</v>
      </c>
      <c r="O220" s="142">
        <v>-109.03699999999999</v>
      </c>
      <c r="P220" s="142">
        <v>493.45399999999995</v>
      </c>
      <c r="Q220" s="142">
        <v>849.13799999999992</v>
      </c>
      <c r="R220" s="142">
        <v>865.63400000000001</v>
      </c>
      <c r="S220" s="142">
        <v>535.553</v>
      </c>
      <c r="T220" s="142">
        <v>1621.491</v>
      </c>
      <c r="U220" s="142">
        <v>3782.2916602526711</v>
      </c>
      <c r="V220" s="142">
        <v>5749.8482658011162</v>
      </c>
      <c r="W220" s="142">
        <v>8821.6903690645922</v>
      </c>
      <c r="X220" s="142">
        <v>13626.623935976771</v>
      </c>
      <c r="Y220" s="142">
        <v>21152.447366828121</v>
      </c>
      <c r="Z220" s="142"/>
      <c r="AA220" s="142"/>
      <c r="AB220" s="142"/>
      <c r="AC220" s="142"/>
      <c r="AD220" s="142"/>
      <c r="AE220" s="142"/>
      <c r="AF220" s="142"/>
      <c r="AG220" s="142"/>
      <c r="AH220" s="142"/>
      <c r="AI220" s="142"/>
      <c r="AJ220" s="142"/>
      <c r="AK220" s="142"/>
    </row>
    <row r="221" spans="1:37" ht="12" customHeight="1">
      <c r="A221" s="108"/>
      <c r="B221" s="280">
        <v>401731</v>
      </c>
      <c r="C221" s="123" t="s">
        <v>433</v>
      </c>
      <c r="D221" s="123" t="s">
        <v>167</v>
      </c>
      <c r="E221" s="108"/>
      <c r="F221" s="108"/>
      <c r="G221" s="108"/>
      <c r="H221" s="108"/>
      <c r="I221" s="283"/>
      <c r="J221" s="142">
        <v>246.15099999999995</v>
      </c>
      <c r="K221" s="142">
        <v>-30.225000000000023</v>
      </c>
      <c r="L221" s="142">
        <v>-786.67399999999998</v>
      </c>
      <c r="M221" s="142">
        <v>-1482.6599999999999</v>
      </c>
      <c r="N221" s="142">
        <v>-81.076999999999941</v>
      </c>
      <c r="O221" s="142">
        <v>-446.67099999999999</v>
      </c>
      <c r="P221" s="142">
        <v>-570.98199999999997</v>
      </c>
      <c r="Q221" s="142">
        <v>375.87300000000005</v>
      </c>
      <c r="R221" s="142">
        <v>208.91899999999987</v>
      </c>
      <c r="S221" s="142">
        <v>861.74400000000003</v>
      </c>
      <c r="T221" s="142">
        <v>451.98700000000008</v>
      </c>
      <c r="U221" s="142">
        <v>-4.4999999360140208E-7</v>
      </c>
      <c r="V221" s="142">
        <v>-6.106226635438361E-15</v>
      </c>
      <c r="W221" s="142">
        <v>-6.106226635438361E-15</v>
      </c>
      <c r="X221" s="142">
        <v>-6.106226635438361E-15</v>
      </c>
      <c r="Y221" s="142">
        <v>-6.106226635438361E-15</v>
      </c>
      <c r="Z221" s="142"/>
      <c r="AA221" s="142"/>
      <c r="AB221" s="142"/>
      <c r="AC221" s="142"/>
      <c r="AD221" s="142"/>
      <c r="AE221" s="142"/>
      <c r="AF221" s="142"/>
      <c r="AG221" s="142"/>
      <c r="AH221" s="142"/>
      <c r="AI221" s="142"/>
      <c r="AJ221" s="142"/>
      <c r="AK221" s="142"/>
    </row>
    <row r="222" spans="1:37" ht="12" customHeight="1">
      <c r="A222" s="108"/>
      <c r="B222" s="280">
        <v>402141</v>
      </c>
      <c r="C222" s="123" t="s">
        <v>433</v>
      </c>
      <c r="D222" s="123" t="s">
        <v>167</v>
      </c>
      <c r="E222" s="108"/>
      <c r="F222" s="108"/>
      <c r="G222" s="108"/>
      <c r="H222" s="108"/>
      <c r="I222" s="283"/>
      <c r="J222" s="142">
        <v>0</v>
      </c>
      <c r="K222" s="142">
        <v>0</v>
      </c>
      <c r="L222" s="142">
        <v>0</v>
      </c>
      <c r="M222" s="142">
        <v>0</v>
      </c>
      <c r="N222" s="142">
        <v>0</v>
      </c>
      <c r="O222" s="142">
        <v>0</v>
      </c>
      <c r="P222" s="142">
        <v>0</v>
      </c>
      <c r="Q222" s="142">
        <v>0</v>
      </c>
      <c r="R222" s="142">
        <v>0</v>
      </c>
      <c r="S222" s="142">
        <v>0</v>
      </c>
      <c r="T222" s="142">
        <v>2.4158453015843406E-13</v>
      </c>
      <c r="U222" s="142">
        <v>2.4158453015843406E-13</v>
      </c>
      <c r="V222" s="142">
        <v>2.4158453015843406E-13</v>
      </c>
      <c r="W222" s="142">
        <v>2.4158453015843406E-13</v>
      </c>
      <c r="X222" s="142">
        <v>2.4158453015843406E-13</v>
      </c>
      <c r="Y222" s="142">
        <v>2.4158453015843406E-13</v>
      </c>
      <c r="Z222" s="142"/>
      <c r="AA222" s="142"/>
      <c r="AB222" s="142"/>
      <c r="AC222" s="142"/>
      <c r="AD222" s="142"/>
      <c r="AE222" s="142"/>
      <c r="AF222" s="142"/>
      <c r="AG222" s="142"/>
      <c r="AH222" s="142"/>
      <c r="AI222" s="142"/>
      <c r="AJ222" s="142"/>
      <c r="AK222" s="142"/>
    </row>
    <row r="223" spans="1:37" ht="12" customHeight="1">
      <c r="A223" s="108"/>
      <c r="B223" s="280">
        <v>400001</v>
      </c>
      <c r="C223" s="209" t="s">
        <v>757</v>
      </c>
      <c r="D223" s="209" t="s">
        <v>903</v>
      </c>
      <c r="E223" s="108"/>
      <c r="F223" s="108"/>
      <c r="G223" s="108"/>
      <c r="H223" s="108"/>
      <c r="I223" s="283"/>
      <c r="J223" s="142">
        <v>730.74500000000012</v>
      </c>
      <c r="K223" s="142">
        <v>762.22499999999991</v>
      </c>
      <c r="L223" s="142">
        <v>1300.9380000000001</v>
      </c>
      <c r="M223" s="142">
        <v>790.88699999999994</v>
      </c>
      <c r="N223" s="142">
        <v>678.9849999999999</v>
      </c>
      <c r="O223" s="142">
        <v>607.4559999999999</v>
      </c>
      <c r="P223" s="142">
        <v>1874.527</v>
      </c>
      <c r="Q223" s="142">
        <v>1118.5819999999999</v>
      </c>
      <c r="R223" s="142">
        <v>113.48400000000004</v>
      </c>
      <c r="S223" s="142">
        <v>-605.47699999999963</v>
      </c>
      <c r="T223" s="142">
        <v>79.673000000000016</v>
      </c>
      <c r="U223" s="142">
        <v>953.03260772353235</v>
      </c>
      <c r="V223" s="142">
        <v>2489.2189771564567</v>
      </c>
      <c r="W223" s="142">
        <v>5097.5846018363263</v>
      </c>
      <c r="X223" s="142">
        <v>9393.4351117741553</v>
      </c>
      <c r="Y223" s="142">
        <v>16351.669290491322</v>
      </c>
      <c r="Z223" s="142"/>
      <c r="AA223" s="142"/>
      <c r="AB223" s="142"/>
      <c r="AC223" s="142"/>
      <c r="AD223" s="142"/>
      <c r="AE223" s="142"/>
      <c r="AF223" s="142"/>
      <c r="AG223" s="142"/>
      <c r="AH223" s="142"/>
      <c r="AI223" s="142"/>
      <c r="AJ223" s="142"/>
      <c r="AK223" s="142"/>
    </row>
    <row r="224" spans="1:37" ht="12" customHeight="1">
      <c r="A224" s="108"/>
      <c r="B224" s="280">
        <v>402090</v>
      </c>
      <c r="C224" s="123" t="s">
        <v>759</v>
      </c>
      <c r="D224" s="123" t="s">
        <v>760</v>
      </c>
      <c r="E224" s="108"/>
      <c r="F224" s="108"/>
      <c r="G224" s="108"/>
      <c r="H224" s="108"/>
      <c r="I224" s="283"/>
      <c r="J224" s="142">
        <v>67.849000000000004</v>
      </c>
      <c r="K224" s="142">
        <v>68.661999999999992</v>
      </c>
      <c r="L224" s="142">
        <v>80.557000000000002</v>
      </c>
      <c r="M224" s="142">
        <v>90.197999999999993</v>
      </c>
      <c r="N224" s="142">
        <v>104.925</v>
      </c>
      <c r="O224" s="142">
        <v>127.41099999999999</v>
      </c>
      <c r="P224" s="142">
        <v>103.17699999999999</v>
      </c>
      <c r="Q224" s="142">
        <v>88.33</v>
      </c>
      <c r="R224" s="142">
        <v>151.29900000000001</v>
      </c>
      <c r="S224" s="142">
        <v>168.15299999999999</v>
      </c>
      <c r="T224" s="142">
        <v>222.86599999999999</v>
      </c>
      <c r="U224" s="142">
        <v>19.514374037364718</v>
      </c>
      <c r="V224" s="142">
        <v>14.363708173735054</v>
      </c>
      <c r="W224" s="142">
        <v>10.572520138498112</v>
      </c>
      <c r="X224" s="142">
        <v>7.7819864290574774</v>
      </c>
      <c r="Y224" s="142">
        <v>5.7279921900094433</v>
      </c>
      <c r="Z224" s="142"/>
      <c r="AA224" s="142"/>
      <c r="AB224" s="142"/>
      <c r="AC224" s="142"/>
      <c r="AD224" s="142"/>
      <c r="AE224" s="142"/>
      <c r="AF224" s="142"/>
      <c r="AG224" s="142"/>
      <c r="AH224" s="142"/>
      <c r="AI224" s="142"/>
      <c r="AJ224" s="142"/>
      <c r="AK224" s="142"/>
    </row>
    <row r="225" spans="1:37" ht="12" customHeight="1">
      <c r="A225" s="108"/>
      <c r="B225" s="280">
        <v>402100</v>
      </c>
      <c r="C225" s="123" t="s">
        <v>761</v>
      </c>
      <c r="D225" s="123" t="s">
        <v>762</v>
      </c>
      <c r="E225" s="108"/>
      <c r="F225" s="108"/>
      <c r="G225" s="108"/>
      <c r="H225" s="108"/>
      <c r="I225" s="283"/>
      <c r="J225" s="142">
        <v>-102.98599999999999</v>
      </c>
      <c r="K225" s="142">
        <v>-101.07599999999999</v>
      </c>
      <c r="L225" s="142">
        <v>-96.277000000000001</v>
      </c>
      <c r="M225" s="142">
        <v>-96.091999999999999</v>
      </c>
      <c r="N225" s="142">
        <v>-86.69</v>
      </c>
      <c r="O225" s="142">
        <v>-76.582999999999998</v>
      </c>
      <c r="P225" s="142">
        <v>-70.453999999999994</v>
      </c>
      <c r="Q225" s="142">
        <v>-55.576999999999998</v>
      </c>
      <c r="R225" s="142">
        <v>-43.433999999999997</v>
      </c>
      <c r="S225" s="142">
        <v>-58.47</v>
      </c>
      <c r="T225" s="142">
        <v>-97.62299999999999</v>
      </c>
      <c r="U225" s="142">
        <v>-100.54599999999999</v>
      </c>
      <c r="V225" s="142">
        <v>-100.54599999999999</v>
      </c>
      <c r="W225" s="142">
        <v>-100.54599999999999</v>
      </c>
      <c r="X225" s="142">
        <v>-100.54599999999999</v>
      </c>
      <c r="Y225" s="142">
        <v>-100.54599999999999</v>
      </c>
      <c r="Z225" s="142"/>
      <c r="AA225" s="142"/>
      <c r="AB225" s="142"/>
      <c r="AC225" s="142"/>
      <c r="AD225" s="142"/>
      <c r="AE225" s="142"/>
      <c r="AF225" s="142"/>
      <c r="AG225" s="142"/>
      <c r="AH225" s="142"/>
      <c r="AI225" s="142"/>
      <c r="AJ225" s="142"/>
      <c r="AK225" s="142"/>
    </row>
    <row r="226" spans="1:37" ht="12" customHeight="1">
      <c r="A226" s="108"/>
      <c r="B226" s="280">
        <v>402110</v>
      </c>
      <c r="C226" s="123" t="s">
        <v>763</v>
      </c>
      <c r="D226" s="123" t="s">
        <v>764</v>
      </c>
      <c r="E226" s="108"/>
      <c r="F226" s="108"/>
      <c r="G226" s="108"/>
      <c r="H226" s="108"/>
      <c r="I226" s="283"/>
      <c r="J226" s="142">
        <v>2.7869999999999999</v>
      </c>
      <c r="K226" s="142">
        <v>8.7199999999999989</v>
      </c>
      <c r="L226" s="142">
        <v>1.7999999999999998</v>
      </c>
      <c r="M226" s="142">
        <v>12.757</v>
      </c>
      <c r="N226" s="142">
        <v>2.593</v>
      </c>
      <c r="O226" s="142">
        <v>7.7309999999999999</v>
      </c>
      <c r="P226" s="142">
        <v>1.4849999999999999</v>
      </c>
      <c r="Q226" s="142">
        <v>2.3569999999999998</v>
      </c>
      <c r="R226" s="142">
        <v>6.1189999999999998</v>
      </c>
      <c r="S226" s="142">
        <v>25.669999999999998</v>
      </c>
      <c r="T226" s="142">
        <v>2.9139999999999997</v>
      </c>
      <c r="U226" s="142">
        <v>2.9139999999999997</v>
      </c>
      <c r="V226" s="142">
        <v>2.9139999999999997</v>
      </c>
      <c r="W226" s="142">
        <v>2.9139999999999997</v>
      </c>
      <c r="X226" s="142">
        <v>2.9139999999999997</v>
      </c>
      <c r="Y226" s="142">
        <v>2.9139999999999997</v>
      </c>
      <c r="Z226" s="142"/>
      <c r="AA226" s="142"/>
      <c r="AB226" s="142"/>
      <c r="AC226" s="142"/>
      <c r="AD226" s="142"/>
      <c r="AE226" s="142"/>
      <c r="AF226" s="142"/>
      <c r="AG226" s="142"/>
      <c r="AH226" s="142"/>
      <c r="AI226" s="142"/>
      <c r="AJ226" s="142"/>
      <c r="AK226" s="142"/>
    </row>
    <row r="227" spans="1:37" ht="12" customHeight="1">
      <c r="A227" s="108"/>
      <c r="B227" s="280">
        <v>402120</v>
      </c>
      <c r="C227" s="123" t="s">
        <v>765</v>
      </c>
      <c r="D227" s="123" t="s">
        <v>766</v>
      </c>
      <c r="E227" s="108"/>
      <c r="F227" s="108"/>
      <c r="G227" s="108"/>
      <c r="H227" s="108"/>
      <c r="I227" s="283"/>
      <c r="J227" s="142">
        <v>0</v>
      </c>
      <c r="K227" s="142">
        <v>0</v>
      </c>
      <c r="L227" s="142">
        <v>0</v>
      </c>
      <c r="M227" s="142">
        <v>0</v>
      </c>
      <c r="N227" s="142">
        <v>0</v>
      </c>
      <c r="O227" s="142">
        <v>0</v>
      </c>
      <c r="P227" s="142">
        <v>0</v>
      </c>
      <c r="Q227" s="142">
        <v>0</v>
      </c>
      <c r="R227" s="142">
        <v>0</v>
      </c>
      <c r="S227" s="142">
        <v>0</v>
      </c>
      <c r="T227" s="142">
        <v>0</v>
      </c>
      <c r="U227" s="142">
        <v>0</v>
      </c>
      <c r="V227" s="142">
        <v>0</v>
      </c>
      <c r="W227" s="142">
        <v>0</v>
      </c>
      <c r="X227" s="142">
        <v>0</v>
      </c>
      <c r="Y227" s="142">
        <v>0</v>
      </c>
      <c r="Z227" s="142"/>
      <c r="AA227" s="142"/>
      <c r="AB227" s="142"/>
      <c r="AC227" s="142"/>
      <c r="AD227" s="142"/>
      <c r="AE227" s="142"/>
      <c r="AF227" s="142"/>
      <c r="AG227" s="142"/>
      <c r="AH227" s="142"/>
      <c r="AI227" s="142"/>
      <c r="AJ227" s="142"/>
      <c r="AK227" s="142"/>
    </row>
    <row r="228" spans="1:37" ht="12" customHeight="1">
      <c r="A228" s="108"/>
      <c r="B228" s="280">
        <v>402130</v>
      </c>
      <c r="C228" s="123" t="s">
        <v>767</v>
      </c>
      <c r="D228" s="123" t="s">
        <v>768</v>
      </c>
      <c r="E228" s="108"/>
      <c r="F228" s="108"/>
      <c r="G228" s="108"/>
      <c r="H228" s="108"/>
      <c r="I228" s="283"/>
      <c r="J228" s="142">
        <v>0</v>
      </c>
      <c r="K228" s="142">
        <v>0</v>
      </c>
      <c r="L228" s="142">
        <v>0</v>
      </c>
      <c r="M228" s="142">
        <v>0</v>
      </c>
      <c r="N228" s="142">
        <v>0</v>
      </c>
      <c r="O228" s="142">
        <v>0</v>
      </c>
      <c r="P228" s="142">
        <v>0</v>
      </c>
      <c r="Q228" s="142">
        <v>0</v>
      </c>
      <c r="R228" s="142">
        <v>0</v>
      </c>
      <c r="S228" s="142">
        <v>0</v>
      </c>
      <c r="T228" s="142">
        <v>0</v>
      </c>
      <c r="U228" s="142">
        <v>0</v>
      </c>
      <c r="V228" s="142">
        <v>0</v>
      </c>
      <c r="W228" s="142">
        <v>0</v>
      </c>
      <c r="X228" s="142">
        <v>0</v>
      </c>
      <c r="Y228" s="142">
        <v>0</v>
      </c>
      <c r="Z228" s="142"/>
      <c r="AA228" s="142"/>
      <c r="AB228" s="142"/>
      <c r="AC228" s="142"/>
      <c r="AD228" s="142"/>
      <c r="AE228" s="142"/>
      <c r="AF228" s="142"/>
      <c r="AG228" s="142"/>
      <c r="AH228" s="142"/>
      <c r="AI228" s="142"/>
      <c r="AJ228" s="142"/>
      <c r="AK228" s="142"/>
    </row>
    <row r="229" spans="1:37" ht="12" customHeight="1">
      <c r="A229" s="108"/>
      <c r="B229" s="280">
        <v>402140</v>
      </c>
      <c r="C229" s="123" t="s">
        <v>769</v>
      </c>
      <c r="D229" s="123" t="s">
        <v>770</v>
      </c>
      <c r="E229" s="108"/>
      <c r="F229" s="108"/>
      <c r="G229" s="108"/>
      <c r="H229" s="108"/>
      <c r="I229" s="283"/>
      <c r="J229" s="142">
        <v>-272.35699999999997</v>
      </c>
      <c r="K229" s="142">
        <v>-142.53</v>
      </c>
      <c r="L229" s="142">
        <v>-200.49799999999999</v>
      </c>
      <c r="M229" s="142">
        <v>-283.346</v>
      </c>
      <c r="N229" s="142">
        <v>-450.28899999999999</v>
      </c>
      <c r="O229" s="142">
        <v>-187.09899999999999</v>
      </c>
      <c r="P229" s="142">
        <v>-179.01399999999998</v>
      </c>
      <c r="Q229" s="142">
        <v>-144.291</v>
      </c>
      <c r="R229" s="142">
        <v>-370.94200000000001</v>
      </c>
      <c r="S229" s="142">
        <v>-244.59199999999998</v>
      </c>
      <c r="T229" s="142">
        <v>-326.63</v>
      </c>
      <c r="U229" s="142">
        <v>320.21150467445938</v>
      </c>
      <c r="V229" s="142">
        <v>347.01484193345578</v>
      </c>
      <c r="W229" s="142">
        <v>377.96561546219027</v>
      </c>
      <c r="X229" s="142">
        <v>413.00534394735081</v>
      </c>
      <c r="Y229" s="142">
        <v>452.23249058624299</v>
      </c>
      <c r="Z229" s="142"/>
      <c r="AA229" s="142"/>
      <c r="AB229" s="142"/>
      <c r="AC229" s="142"/>
      <c r="AD229" s="142"/>
      <c r="AE229" s="142"/>
      <c r="AF229" s="142"/>
      <c r="AG229" s="142"/>
      <c r="AH229" s="142"/>
      <c r="AI229" s="142"/>
      <c r="AJ229" s="142"/>
      <c r="AK229" s="142"/>
    </row>
    <row r="230" spans="1:37" ht="12" customHeight="1">
      <c r="A230" s="108"/>
      <c r="B230" s="280"/>
      <c r="C230" s="123"/>
      <c r="D230" s="123"/>
      <c r="E230" s="108"/>
      <c r="F230" s="108"/>
      <c r="G230" s="108"/>
      <c r="H230" s="108"/>
      <c r="I230" s="283"/>
      <c r="J230" s="142"/>
      <c r="K230" s="142"/>
      <c r="L230" s="142"/>
      <c r="M230" s="142"/>
      <c r="N230" s="142"/>
      <c r="O230" s="142"/>
      <c r="P230" s="142"/>
      <c r="Q230" s="142"/>
      <c r="R230" s="142"/>
      <c r="S230" s="142"/>
      <c r="T230" s="142"/>
      <c r="U230" s="142"/>
      <c r="V230" s="142"/>
      <c r="W230" s="142"/>
      <c r="X230" s="142"/>
      <c r="Y230" s="142"/>
      <c r="Z230" s="142"/>
      <c r="AA230" s="142"/>
      <c r="AB230" s="142"/>
      <c r="AC230" s="142"/>
      <c r="AD230" s="142"/>
      <c r="AE230" s="142"/>
      <c r="AF230" s="142"/>
      <c r="AG230" s="142"/>
      <c r="AH230" s="142"/>
      <c r="AI230" s="142"/>
      <c r="AJ230" s="142"/>
      <c r="AK230" s="142"/>
    </row>
    <row r="231" spans="1:37" ht="12" customHeight="1">
      <c r="A231" s="108"/>
      <c r="B231" s="280">
        <v>402340</v>
      </c>
      <c r="C231" s="114" t="s">
        <v>771</v>
      </c>
      <c r="D231" s="114" t="s">
        <v>772</v>
      </c>
      <c r="E231" s="114"/>
      <c r="F231" s="114"/>
      <c r="G231" s="114"/>
      <c r="H231" s="114"/>
      <c r="I231" s="281"/>
      <c r="J231" s="142">
        <v>324.55500000000001</v>
      </c>
      <c r="K231" s="142">
        <v>-1173.8119999999999</v>
      </c>
      <c r="L231" s="142">
        <v>-775.20099999999991</v>
      </c>
      <c r="M231" s="142">
        <v>-16.251999999999999</v>
      </c>
      <c r="N231" s="142">
        <v>-92.042999999999992</v>
      </c>
      <c r="O231" s="142">
        <v>-151.15600000000001</v>
      </c>
      <c r="P231" s="142">
        <v>-1219.172</v>
      </c>
      <c r="Q231" s="142">
        <v>-798.31599999999992</v>
      </c>
      <c r="R231" s="142">
        <v>1853.2579999999998</v>
      </c>
      <c r="S231" s="142">
        <v>562.56600000000003</v>
      </c>
      <c r="T231" s="142">
        <v>211.69899999999998</v>
      </c>
      <c r="U231" s="142">
        <v>609.11998721428836</v>
      </c>
      <c r="V231" s="142">
        <v>559.32492827716828</v>
      </c>
      <c r="W231" s="142">
        <v>522.6728843173039</v>
      </c>
      <c r="X231" s="142">
        <v>495.69485968774757</v>
      </c>
      <c r="Y231" s="142">
        <v>475.83747291526799</v>
      </c>
      <c r="Z231" s="142"/>
      <c r="AA231" s="142"/>
      <c r="AB231" s="142"/>
      <c r="AC231" s="142"/>
      <c r="AD231" s="142"/>
      <c r="AE231" s="142"/>
      <c r="AF231" s="142"/>
      <c r="AG231" s="142"/>
      <c r="AH231" s="142"/>
      <c r="AI231" s="142"/>
      <c r="AJ231" s="142"/>
      <c r="AK231" s="142"/>
    </row>
    <row r="232" spans="1:37" ht="12" customHeight="1">
      <c r="A232" s="108"/>
      <c r="B232" s="280">
        <v>403200</v>
      </c>
      <c r="C232" s="123" t="s">
        <v>774</v>
      </c>
      <c r="D232" s="123" t="s">
        <v>774</v>
      </c>
      <c r="E232" s="108"/>
      <c r="F232" s="108"/>
      <c r="G232" s="108"/>
      <c r="H232" s="108"/>
      <c r="I232" s="283"/>
      <c r="J232" s="142">
        <v>-188.053</v>
      </c>
      <c r="K232" s="142">
        <v>-186.517</v>
      </c>
      <c r="L232" s="142">
        <v>-178.65099999999998</v>
      </c>
      <c r="M232" s="142">
        <v>-49.765999999999998</v>
      </c>
      <c r="N232" s="142">
        <v>-191.90299999999999</v>
      </c>
      <c r="O232" s="142">
        <v>-109.93799999999999</v>
      </c>
      <c r="P232" s="142">
        <v>-73.375</v>
      </c>
      <c r="Q232" s="142">
        <v>-97.6</v>
      </c>
      <c r="R232" s="142">
        <v>-148.404</v>
      </c>
      <c r="S232" s="142">
        <v>-222.14399999999998</v>
      </c>
      <c r="T232" s="142">
        <v>-178.85299999999998</v>
      </c>
      <c r="U232" s="142">
        <v>0</v>
      </c>
      <c r="V232" s="142">
        <v>0</v>
      </c>
      <c r="W232" s="142">
        <v>0</v>
      </c>
      <c r="X232" s="142">
        <v>0</v>
      </c>
      <c r="Y232" s="142">
        <v>0</v>
      </c>
      <c r="Z232" s="142"/>
      <c r="AA232" s="142"/>
      <c r="AB232" s="142"/>
      <c r="AC232" s="142"/>
      <c r="AD232" s="142"/>
      <c r="AE232" s="142"/>
      <c r="AF232" s="142"/>
      <c r="AG232" s="142"/>
      <c r="AH232" s="142"/>
      <c r="AI232" s="142"/>
      <c r="AJ232" s="142"/>
      <c r="AK232" s="142"/>
    </row>
    <row r="233" spans="1:37" ht="12" customHeight="1">
      <c r="A233" s="108"/>
      <c r="B233" s="280">
        <v>402630</v>
      </c>
      <c r="C233" s="123" t="s">
        <v>775</v>
      </c>
      <c r="D233" s="123" t="s">
        <v>776</v>
      </c>
      <c r="E233" s="108"/>
      <c r="F233" s="108"/>
      <c r="G233" s="108"/>
      <c r="H233" s="108"/>
      <c r="I233" s="283"/>
      <c r="J233" s="142">
        <v>38.622999999999998</v>
      </c>
      <c r="K233" s="142">
        <v>14.677</v>
      </c>
      <c r="L233" s="142">
        <v>4.17</v>
      </c>
      <c r="M233" s="142">
        <v>11.324999999999999</v>
      </c>
      <c r="N233" s="142">
        <v>13.306999999999999</v>
      </c>
      <c r="O233" s="142">
        <v>4.9909999999999997</v>
      </c>
      <c r="P233" s="142">
        <v>22.442</v>
      </c>
      <c r="Q233" s="142">
        <v>20.86</v>
      </c>
      <c r="R233" s="142">
        <v>18.163999999999998</v>
      </c>
      <c r="S233" s="142">
        <v>37.659999999999997</v>
      </c>
      <c r="T233" s="142">
        <v>5.8019999999999996</v>
      </c>
      <c r="U233" s="142">
        <v>0</v>
      </c>
      <c r="V233" s="142">
        <v>0</v>
      </c>
      <c r="W233" s="142">
        <v>0</v>
      </c>
      <c r="X233" s="142">
        <v>0</v>
      </c>
      <c r="Y233" s="142">
        <v>0</v>
      </c>
      <c r="Z233" s="142"/>
      <c r="AA233" s="142"/>
      <c r="AB233" s="142"/>
      <c r="AC233" s="142"/>
      <c r="AD233" s="142"/>
      <c r="AE233" s="142"/>
      <c r="AF233" s="142"/>
      <c r="AG233" s="142"/>
      <c r="AH233" s="142"/>
      <c r="AI233" s="142"/>
      <c r="AJ233" s="142"/>
      <c r="AK233" s="142"/>
    </row>
    <row r="234" spans="1:37" ht="12" customHeight="1">
      <c r="A234" s="108"/>
      <c r="B234" s="280">
        <v>404580</v>
      </c>
      <c r="C234" s="123" t="s">
        <v>777</v>
      </c>
      <c r="D234" s="123" t="s">
        <v>904</v>
      </c>
      <c r="E234" s="108"/>
      <c r="F234" s="108"/>
      <c r="G234" s="108"/>
      <c r="H234" s="108"/>
      <c r="I234" s="283"/>
      <c r="J234" s="142">
        <v>-8.3810000000000002</v>
      </c>
      <c r="K234" s="142">
        <v>-9.7929999999999993</v>
      </c>
      <c r="L234" s="142">
        <v>-8.59</v>
      </c>
      <c r="M234" s="142">
        <v>-3.6919999999999997</v>
      </c>
      <c r="N234" s="142">
        <v>-2.7519999999999998</v>
      </c>
      <c r="O234" s="142">
        <v>-14.991</v>
      </c>
      <c r="P234" s="142">
        <v>-17.106999999999999</v>
      </c>
      <c r="Q234" s="142">
        <v>-24.548999999999999</v>
      </c>
      <c r="R234" s="142">
        <v>-18.391999999999999</v>
      </c>
      <c r="S234" s="142">
        <v>-14.895999999999999</v>
      </c>
      <c r="T234" s="142">
        <v>-20.491</v>
      </c>
      <c r="U234" s="142">
        <v>0</v>
      </c>
      <c r="V234" s="142">
        <v>0</v>
      </c>
      <c r="W234" s="142">
        <v>0</v>
      </c>
      <c r="X234" s="142">
        <v>0</v>
      </c>
      <c r="Y234" s="142">
        <v>0</v>
      </c>
      <c r="Z234" s="142"/>
      <c r="AA234" s="142"/>
      <c r="AB234" s="142"/>
      <c r="AC234" s="142"/>
      <c r="AD234" s="142"/>
      <c r="AE234" s="142"/>
      <c r="AF234" s="142"/>
      <c r="AG234" s="142"/>
      <c r="AH234" s="142"/>
      <c r="AI234" s="142"/>
      <c r="AJ234" s="142"/>
      <c r="AK234" s="142"/>
    </row>
    <row r="235" spans="1:37" ht="12" customHeight="1">
      <c r="A235" s="108"/>
      <c r="B235" s="280">
        <v>404460</v>
      </c>
      <c r="C235" s="123" t="s">
        <v>779</v>
      </c>
      <c r="D235" s="123" t="s">
        <v>905</v>
      </c>
      <c r="E235" s="108"/>
      <c r="F235" s="108"/>
      <c r="G235" s="108"/>
      <c r="H235" s="108"/>
      <c r="I235" s="283"/>
      <c r="J235" s="142">
        <v>1.756</v>
      </c>
      <c r="K235" s="142">
        <v>3.6309999999999998</v>
      </c>
      <c r="L235" s="142">
        <v>3.2010000000000001</v>
      </c>
      <c r="M235" s="142">
        <v>1.03</v>
      </c>
      <c r="N235" s="142">
        <v>3.8889999999999998</v>
      </c>
      <c r="O235" s="142">
        <v>1.0759999999999998</v>
      </c>
      <c r="P235" s="142">
        <v>0.3</v>
      </c>
      <c r="Q235" s="142">
        <v>2.5999999999999999E-2</v>
      </c>
      <c r="R235" s="142">
        <v>4.67</v>
      </c>
      <c r="S235" s="142">
        <v>2.1519999999999997</v>
      </c>
      <c r="T235" s="142">
        <v>5.4470000000000001</v>
      </c>
      <c r="U235" s="142">
        <v>0</v>
      </c>
      <c r="V235" s="142">
        <v>0</v>
      </c>
      <c r="W235" s="142">
        <v>0</v>
      </c>
      <c r="X235" s="142">
        <v>0</v>
      </c>
      <c r="Y235" s="142">
        <v>0</v>
      </c>
      <c r="Z235" s="142"/>
      <c r="AA235" s="142"/>
      <c r="AB235" s="142"/>
      <c r="AC235" s="142"/>
      <c r="AD235" s="142"/>
      <c r="AE235" s="142"/>
      <c r="AF235" s="142"/>
      <c r="AG235" s="142"/>
      <c r="AH235" s="142"/>
      <c r="AI235" s="142"/>
      <c r="AJ235" s="142"/>
      <c r="AK235" s="142"/>
    </row>
    <row r="236" spans="1:37" ht="12" customHeight="1">
      <c r="A236" s="108"/>
      <c r="B236" s="280">
        <v>403101</v>
      </c>
      <c r="C236" s="123" t="s">
        <v>780</v>
      </c>
      <c r="D236" s="123" t="s">
        <v>781</v>
      </c>
      <c r="E236" s="108"/>
      <c r="F236" s="108"/>
      <c r="G236" s="108"/>
      <c r="H236" s="108"/>
      <c r="I236" s="283"/>
      <c r="J236" s="142">
        <v>-45.480000000000018</v>
      </c>
      <c r="K236" s="142">
        <v>-130.04299999999998</v>
      </c>
      <c r="L236" s="142">
        <v>54.22499999999998</v>
      </c>
      <c r="M236" s="142">
        <v>-328.07199999999978</v>
      </c>
      <c r="N236" s="142">
        <v>547.7969999999998</v>
      </c>
      <c r="O236" s="142">
        <v>-119.69599999999997</v>
      </c>
      <c r="P236" s="142">
        <v>-350.48099999999999</v>
      </c>
      <c r="Q236" s="142">
        <v>-345.49600000000009</v>
      </c>
      <c r="R236" s="142">
        <v>-216.62999999999988</v>
      </c>
      <c r="S236" s="142">
        <v>334.97700000000009</v>
      </c>
      <c r="T236" s="142">
        <v>-167.51399999999995</v>
      </c>
      <c r="U236" s="142">
        <v>109.46300000000014</v>
      </c>
      <c r="V236" s="142">
        <v>109.46299999999991</v>
      </c>
      <c r="W236" s="142">
        <v>109.46299999999991</v>
      </c>
      <c r="X236" s="142">
        <v>109.46300000000002</v>
      </c>
      <c r="Y236" s="142">
        <v>109.46300000000002</v>
      </c>
      <c r="Z236" s="142"/>
      <c r="AA236" s="142"/>
      <c r="AB236" s="142"/>
      <c r="AC236" s="142"/>
      <c r="AD236" s="142"/>
      <c r="AE236" s="142"/>
      <c r="AF236" s="142"/>
      <c r="AG236" s="142"/>
      <c r="AH236" s="142"/>
      <c r="AI236" s="142"/>
      <c r="AJ236" s="142"/>
      <c r="AK236" s="142"/>
    </row>
    <row r="237" spans="1:37" ht="12" customHeight="1">
      <c r="A237" s="108"/>
      <c r="B237" s="280">
        <v>402931</v>
      </c>
      <c r="C237" s="123" t="s">
        <v>782</v>
      </c>
      <c r="D237" s="123" t="s">
        <v>783</v>
      </c>
      <c r="E237" s="108"/>
      <c r="F237" s="108"/>
      <c r="G237" s="108"/>
      <c r="H237" s="108"/>
      <c r="I237" s="283"/>
      <c r="J237" s="142">
        <v>-55.315000000000055</v>
      </c>
      <c r="K237" s="142">
        <v>-692.24099999999987</v>
      </c>
      <c r="L237" s="142">
        <v>-613.04999999999995</v>
      </c>
      <c r="M237" s="142">
        <v>297.14599999999996</v>
      </c>
      <c r="N237" s="142">
        <v>-502.80299999999988</v>
      </c>
      <c r="O237" s="142">
        <v>91.401999999999816</v>
      </c>
      <c r="P237" s="142">
        <v>-913.24700000000007</v>
      </c>
      <c r="Q237" s="142">
        <v>-390.14099999999962</v>
      </c>
      <c r="R237" s="142">
        <v>1743.3189999999997</v>
      </c>
      <c r="S237" s="142">
        <v>557.36300000000006</v>
      </c>
      <c r="T237" s="142">
        <v>256.30999999999983</v>
      </c>
      <c r="U237" s="142">
        <v>188.65898721428823</v>
      </c>
      <c r="V237" s="142">
        <v>138.86392827716833</v>
      </c>
      <c r="W237" s="142">
        <v>102.21188431730388</v>
      </c>
      <c r="X237" s="142">
        <v>75.233859687747469</v>
      </c>
      <c r="Y237" s="142">
        <v>55.376472915267925</v>
      </c>
      <c r="Z237" s="142"/>
      <c r="AA237" s="142"/>
      <c r="AB237" s="142"/>
      <c r="AC237" s="142"/>
      <c r="AD237" s="142"/>
      <c r="AE237" s="142"/>
      <c r="AF237" s="142"/>
      <c r="AG237" s="142"/>
      <c r="AH237" s="142"/>
      <c r="AI237" s="142"/>
      <c r="AJ237" s="142"/>
      <c r="AK237" s="142"/>
    </row>
    <row r="238" spans="1:37" ht="12" customHeight="1">
      <c r="A238" s="108"/>
      <c r="B238" s="280">
        <v>402341</v>
      </c>
      <c r="C238" s="123" t="s">
        <v>433</v>
      </c>
      <c r="D238" s="123" t="s">
        <v>167</v>
      </c>
      <c r="E238" s="108"/>
      <c r="F238" s="108"/>
      <c r="G238" s="108"/>
      <c r="H238" s="108"/>
      <c r="I238" s="283"/>
      <c r="J238" s="142">
        <v>581.40500000000009</v>
      </c>
      <c r="K238" s="142">
        <v>-173.52600000000007</v>
      </c>
      <c r="L238" s="142">
        <v>-36.505999999999972</v>
      </c>
      <c r="M238" s="142">
        <v>55.77699999999983</v>
      </c>
      <c r="N238" s="142">
        <v>40.422000000000097</v>
      </c>
      <c r="O238" s="142">
        <v>-3.9999999999998579</v>
      </c>
      <c r="P238" s="142">
        <v>112.29600000000005</v>
      </c>
      <c r="Q238" s="142">
        <v>38.583999999999719</v>
      </c>
      <c r="R238" s="142">
        <v>470.53099999999995</v>
      </c>
      <c r="S238" s="142">
        <v>-132.54600000000016</v>
      </c>
      <c r="T238" s="142">
        <v>310.99800000000005</v>
      </c>
      <c r="U238" s="142">
        <v>310.99800000000005</v>
      </c>
      <c r="V238" s="142">
        <v>310.99800000000005</v>
      </c>
      <c r="W238" s="142">
        <v>310.99800000000005</v>
      </c>
      <c r="X238" s="142">
        <v>310.99800000000005</v>
      </c>
      <c r="Y238" s="142">
        <v>310.99800000000005</v>
      </c>
      <c r="Z238" s="142"/>
      <c r="AA238" s="142"/>
      <c r="AB238" s="142"/>
      <c r="AC238" s="142"/>
      <c r="AD238" s="142"/>
      <c r="AE238" s="142"/>
      <c r="AF238" s="142"/>
      <c r="AG238" s="142"/>
      <c r="AH238" s="142"/>
      <c r="AI238" s="142"/>
      <c r="AJ238" s="142"/>
      <c r="AK238" s="142"/>
    </row>
    <row r="239" spans="1:37" ht="12" customHeight="1">
      <c r="A239" s="108"/>
      <c r="B239" s="280">
        <v>400002</v>
      </c>
      <c r="C239" s="209" t="s">
        <v>784</v>
      </c>
      <c r="D239" s="209" t="s">
        <v>906</v>
      </c>
      <c r="E239" s="108"/>
      <c r="F239" s="108"/>
      <c r="G239" s="108"/>
      <c r="H239" s="108"/>
      <c r="I239" s="283"/>
      <c r="J239" s="142">
        <v>324.55500000000001</v>
      </c>
      <c r="K239" s="142">
        <v>-1173.8119999999999</v>
      </c>
      <c r="L239" s="142">
        <v>-775.20099999999991</v>
      </c>
      <c r="M239" s="142">
        <v>-16.251999999999995</v>
      </c>
      <c r="N239" s="142">
        <v>-92.042999999999992</v>
      </c>
      <c r="O239" s="142">
        <v>-151.15600000000001</v>
      </c>
      <c r="P239" s="142">
        <v>-1219.172</v>
      </c>
      <c r="Q239" s="142">
        <v>-798.31599999999992</v>
      </c>
      <c r="R239" s="142">
        <v>1853.2579999999998</v>
      </c>
      <c r="S239" s="142">
        <v>562.56600000000003</v>
      </c>
      <c r="T239" s="142">
        <v>211.69899999999996</v>
      </c>
      <c r="U239" s="142">
        <v>609.11998721428836</v>
      </c>
      <c r="V239" s="142">
        <v>559.32492827716828</v>
      </c>
      <c r="W239" s="142">
        <v>522.6728843173039</v>
      </c>
      <c r="X239" s="142">
        <v>495.69485968774757</v>
      </c>
      <c r="Y239" s="142">
        <v>475.83747291526799</v>
      </c>
      <c r="Z239" s="142"/>
      <c r="AA239" s="142"/>
      <c r="AB239" s="142"/>
      <c r="AC239" s="142"/>
      <c r="AD239" s="142"/>
      <c r="AE239" s="142"/>
      <c r="AF239" s="142"/>
      <c r="AG239" s="142"/>
      <c r="AH239" s="142"/>
      <c r="AI239" s="142"/>
      <c r="AJ239" s="142"/>
      <c r="AK239" s="142"/>
    </row>
    <row r="240" spans="1:37" ht="12" customHeight="1">
      <c r="A240" s="108"/>
      <c r="B240" s="280">
        <v>403560</v>
      </c>
      <c r="C240" s="123" t="s">
        <v>759</v>
      </c>
      <c r="D240" s="123" t="s">
        <v>760</v>
      </c>
      <c r="E240" s="108"/>
      <c r="F240" s="108"/>
      <c r="G240" s="108"/>
      <c r="H240" s="108"/>
      <c r="I240" s="283"/>
      <c r="J240" s="142">
        <v>0</v>
      </c>
      <c r="K240" s="142">
        <v>0</v>
      </c>
      <c r="L240" s="142">
        <v>0</v>
      </c>
      <c r="M240" s="142">
        <v>0</v>
      </c>
      <c r="N240" s="142">
        <v>0</v>
      </c>
      <c r="O240" s="142">
        <v>0</v>
      </c>
      <c r="P240" s="142">
        <v>0</v>
      </c>
      <c r="Q240" s="142">
        <v>0</v>
      </c>
      <c r="R240" s="142">
        <v>0</v>
      </c>
      <c r="S240" s="142">
        <v>0</v>
      </c>
      <c r="T240" s="142">
        <v>0</v>
      </c>
      <c r="U240" s="142">
        <v>0</v>
      </c>
      <c r="V240" s="142">
        <v>0</v>
      </c>
      <c r="W240" s="142">
        <v>0</v>
      </c>
      <c r="X240" s="142">
        <v>0</v>
      </c>
      <c r="Y240" s="142">
        <v>0</v>
      </c>
      <c r="Z240" s="142"/>
      <c r="AA240" s="142"/>
      <c r="AB240" s="142"/>
      <c r="AC240" s="142"/>
      <c r="AD240" s="142"/>
      <c r="AE240" s="142"/>
      <c r="AF240" s="142"/>
      <c r="AG240" s="142"/>
      <c r="AH240" s="142"/>
      <c r="AI240" s="142"/>
      <c r="AJ240" s="142"/>
      <c r="AK240" s="142"/>
    </row>
    <row r="241" spans="1:37" ht="12" customHeight="1">
      <c r="A241" s="108"/>
      <c r="B241" s="280">
        <v>403570</v>
      </c>
      <c r="C241" s="123" t="s">
        <v>761</v>
      </c>
      <c r="D241" s="123" t="s">
        <v>762</v>
      </c>
      <c r="E241" s="108"/>
      <c r="F241" s="108"/>
      <c r="G241" s="108"/>
      <c r="H241" s="108"/>
      <c r="I241" s="283"/>
      <c r="J241" s="142">
        <v>0</v>
      </c>
      <c r="K241" s="142">
        <v>0</v>
      </c>
      <c r="L241" s="142">
        <v>0</v>
      </c>
      <c r="M241" s="142">
        <v>0</v>
      </c>
      <c r="N241" s="142">
        <v>0</v>
      </c>
      <c r="O241" s="142">
        <v>0</v>
      </c>
      <c r="P241" s="142">
        <v>0</v>
      </c>
      <c r="Q241" s="142">
        <v>0</v>
      </c>
      <c r="R241" s="142">
        <v>0</v>
      </c>
      <c r="S241" s="142">
        <v>0</v>
      </c>
      <c r="T241" s="142">
        <v>0</v>
      </c>
      <c r="U241" s="142">
        <v>0</v>
      </c>
      <c r="V241" s="142">
        <v>0</v>
      </c>
      <c r="W241" s="142">
        <v>0</v>
      </c>
      <c r="X241" s="142">
        <v>0</v>
      </c>
      <c r="Y241" s="142">
        <v>0</v>
      </c>
      <c r="Z241" s="142"/>
      <c r="AA241" s="142"/>
      <c r="AB241" s="142"/>
      <c r="AC241" s="142"/>
      <c r="AD241" s="142"/>
      <c r="AE241" s="142"/>
      <c r="AF241" s="142"/>
      <c r="AG241" s="142"/>
      <c r="AH241" s="142"/>
      <c r="AI241" s="142"/>
      <c r="AJ241" s="142"/>
      <c r="AK241" s="142"/>
    </row>
    <row r="242" spans="1:37" ht="12" customHeight="1">
      <c r="A242" s="108"/>
      <c r="B242" s="280">
        <v>403580</v>
      </c>
      <c r="C242" s="123" t="s">
        <v>763</v>
      </c>
      <c r="D242" s="123" t="s">
        <v>764</v>
      </c>
      <c r="E242" s="108"/>
      <c r="F242" s="108"/>
      <c r="G242" s="108"/>
      <c r="H242" s="108"/>
      <c r="I242" s="283"/>
      <c r="J242" s="142">
        <v>0</v>
      </c>
      <c r="K242" s="142">
        <v>0</v>
      </c>
      <c r="L242" s="142">
        <v>0</v>
      </c>
      <c r="M242" s="142">
        <v>0</v>
      </c>
      <c r="N242" s="142">
        <v>0</v>
      </c>
      <c r="O242" s="142">
        <v>0</v>
      </c>
      <c r="P242" s="142">
        <v>0</v>
      </c>
      <c r="Q242" s="142">
        <v>0</v>
      </c>
      <c r="R242" s="142">
        <v>0</v>
      </c>
      <c r="S242" s="142">
        <v>0</v>
      </c>
      <c r="T242" s="142">
        <v>0</v>
      </c>
      <c r="U242" s="142">
        <v>0</v>
      </c>
      <c r="V242" s="142">
        <v>0</v>
      </c>
      <c r="W242" s="142">
        <v>0</v>
      </c>
      <c r="X242" s="142">
        <v>0</v>
      </c>
      <c r="Y242" s="142">
        <v>0</v>
      </c>
      <c r="Z242" s="142"/>
      <c r="AA242" s="142"/>
      <c r="AB242" s="142"/>
      <c r="AC242" s="142"/>
      <c r="AD242" s="142"/>
      <c r="AE242" s="142"/>
      <c r="AF242" s="142"/>
      <c r="AG242" s="142"/>
      <c r="AH242" s="142"/>
      <c r="AI242" s="142"/>
      <c r="AJ242" s="142"/>
      <c r="AK242" s="142"/>
    </row>
    <row r="243" spans="1:37" ht="12" customHeight="1">
      <c r="A243" s="108"/>
      <c r="B243" s="280">
        <v>403590</v>
      </c>
      <c r="C243" s="123" t="s">
        <v>765</v>
      </c>
      <c r="D243" s="123" t="s">
        <v>766</v>
      </c>
      <c r="E243" s="108"/>
      <c r="F243" s="108"/>
      <c r="G243" s="108"/>
      <c r="H243" s="108"/>
      <c r="I243" s="283"/>
      <c r="J243" s="142">
        <v>0</v>
      </c>
      <c r="K243" s="142">
        <v>0</v>
      </c>
      <c r="L243" s="142">
        <v>0</v>
      </c>
      <c r="M243" s="142">
        <v>0</v>
      </c>
      <c r="N243" s="142">
        <v>0</v>
      </c>
      <c r="O243" s="142">
        <v>0</v>
      </c>
      <c r="P243" s="142">
        <v>0</v>
      </c>
      <c r="Q243" s="142">
        <v>0</v>
      </c>
      <c r="R243" s="142">
        <v>0</v>
      </c>
      <c r="S243" s="142">
        <v>0</v>
      </c>
      <c r="T243" s="142">
        <v>0</v>
      </c>
      <c r="U243" s="142">
        <v>0</v>
      </c>
      <c r="V243" s="142">
        <v>0</v>
      </c>
      <c r="W243" s="142">
        <v>0</v>
      </c>
      <c r="X243" s="142">
        <v>0</v>
      </c>
      <c r="Y243" s="142">
        <v>0</v>
      </c>
      <c r="Z243" s="142"/>
      <c r="AA243" s="142"/>
      <c r="AB243" s="142"/>
      <c r="AC243" s="142"/>
      <c r="AD243" s="142"/>
      <c r="AE243" s="142"/>
      <c r="AF243" s="142"/>
      <c r="AG243" s="142"/>
      <c r="AH243" s="142"/>
      <c r="AI243" s="142"/>
      <c r="AJ243" s="142"/>
      <c r="AK243" s="142"/>
    </row>
    <row r="244" spans="1:37" ht="12" customHeight="1">
      <c r="A244" s="108"/>
      <c r="B244" s="280">
        <v>403600</v>
      </c>
      <c r="C244" s="123" t="s">
        <v>767</v>
      </c>
      <c r="D244" s="123" t="s">
        <v>768</v>
      </c>
      <c r="E244" s="108"/>
      <c r="F244" s="108"/>
      <c r="G244" s="108"/>
      <c r="H244" s="108"/>
      <c r="I244" s="283"/>
      <c r="J244" s="142">
        <v>0</v>
      </c>
      <c r="K244" s="142">
        <v>0</v>
      </c>
      <c r="L244" s="142">
        <v>0</v>
      </c>
      <c r="M244" s="142">
        <v>0</v>
      </c>
      <c r="N244" s="142">
        <v>0</v>
      </c>
      <c r="O244" s="142">
        <v>0</v>
      </c>
      <c r="P244" s="142">
        <v>0</v>
      </c>
      <c r="Q244" s="142">
        <v>0</v>
      </c>
      <c r="R244" s="142">
        <v>0</v>
      </c>
      <c r="S244" s="142">
        <v>0</v>
      </c>
      <c r="T244" s="142">
        <v>0</v>
      </c>
      <c r="U244" s="142">
        <v>0</v>
      </c>
      <c r="V244" s="142">
        <v>0</v>
      </c>
      <c r="W244" s="142">
        <v>0</v>
      </c>
      <c r="X244" s="142">
        <v>0</v>
      </c>
      <c r="Y244" s="142">
        <v>0</v>
      </c>
      <c r="Z244" s="142"/>
      <c r="AA244" s="142"/>
      <c r="AB244" s="142"/>
      <c r="AC244" s="142"/>
      <c r="AD244" s="142"/>
      <c r="AE244" s="142"/>
      <c r="AF244" s="142"/>
      <c r="AG244" s="142"/>
      <c r="AH244" s="142"/>
      <c r="AI244" s="142"/>
      <c r="AJ244" s="142"/>
      <c r="AK244" s="142"/>
    </row>
    <row r="245" spans="1:37" ht="12" customHeight="1">
      <c r="A245" s="108"/>
      <c r="B245" s="280">
        <v>403610</v>
      </c>
      <c r="C245" s="123" t="s">
        <v>769</v>
      </c>
      <c r="D245" s="123" t="s">
        <v>770</v>
      </c>
      <c r="E245" s="108"/>
      <c r="F245" s="108"/>
      <c r="G245" s="108"/>
      <c r="H245" s="108"/>
      <c r="I245" s="283"/>
      <c r="J245" s="142">
        <v>0</v>
      </c>
      <c r="K245" s="142">
        <v>0</v>
      </c>
      <c r="L245" s="142">
        <v>0</v>
      </c>
      <c r="M245" s="142">
        <v>0</v>
      </c>
      <c r="N245" s="142">
        <v>0</v>
      </c>
      <c r="O245" s="142">
        <v>0</v>
      </c>
      <c r="P245" s="142">
        <v>0</v>
      </c>
      <c r="Q245" s="142">
        <v>0</v>
      </c>
      <c r="R245" s="142">
        <v>0</v>
      </c>
      <c r="S245" s="142">
        <v>0</v>
      </c>
      <c r="T245" s="142">
        <v>0</v>
      </c>
      <c r="U245" s="142">
        <v>0</v>
      </c>
      <c r="V245" s="142">
        <v>0</v>
      </c>
      <c r="W245" s="142">
        <v>0</v>
      </c>
      <c r="X245" s="142">
        <v>0</v>
      </c>
      <c r="Y245" s="142">
        <v>0</v>
      </c>
      <c r="Z245" s="142"/>
      <c r="AA245" s="142"/>
      <c r="AB245" s="142"/>
      <c r="AC245" s="142"/>
      <c r="AD245" s="142"/>
      <c r="AE245" s="142"/>
      <c r="AF245" s="142"/>
      <c r="AG245" s="142"/>
      <c r="AH245" s="142"/>
      <c r="AI245" s="142"/>
      <c r="AJ245" s="142"/>
      <c r="AK245" s="142"/>
    </row>
    <row r="246" spans="1:37" ht="12" customHeight="1">
      <c r="A246" s="108"/>
      <c r="B246" s="280"/>
      <c r="C246" s="123"/>
      <c r="D246" s="123"/>
      <c r="E246" s="108"/>
      <c r="F246" s="108"/>
      <c r="G246" s="108"/>
      <c r="H246" s="108"/>
      <c r="I246" s="283"/>
      <c r="J246" s="142"/>
      <c r="K246" s="142"/>
      <c r="L246" s="142"/>
      <c r="M246" s="142"/>
      <c r="N246" s="142"/>
      <c r="O246" s="142"/>
      <c r="P246" s="142"/>
      <c r="Q246" s="142"/>
      <c r="R246" s="142"/>
      <c r="S246" s="142"/>
      <c r="T246" s="142"/>
      <c r="U246" s="142"/>
      <c r="V246" s="142"/>
      <c r="W246" s="142"/>
      <c r="X246" s="142"/>
      <c r="Y246" s="142"/>
      <c r="Z246" s="142"/>
      <c r="AA246" s="142"/>
      <c r="AB246" s="142"/>
      <c r="AC246" s="142"/>
      <c r="AD246" s="142"/>
      <c r="AE246" s="142"/>
      <c r="AF246" s="142"/>
      <c r="AG246" s="142"/>
      <c r="AH246" s="142"/>
      <c r="AI246" s="142"/>
      <c r="AJ246" s="142"/>
      <c r="AK246" s="142"/>
    </row>
    <row r="247" spans="1:37" ht="12" customHeight="1">
      <c r="A247" s="108"/>
      <c r="B247" s="280">
        <v>403630</v>
      </c>
      <c r="C247" s="114" t="s">
        <v>786</v>
      </c>
      <c r="D247" s="114" t="s">
        <v>787</v>
      </c>
      <c r="E247" s="114"/>
      <c r="F247" s="114"/>
      <c r="G247" s="114"/>
      <c r="H247" s="114"/>
      <c r="I247" s="281"/>
      <c r="J247" s="142">
        <v>-80.220999999999989</v>
      </c>
      <c r="K247" s="142">
        <v>30.709</v>
      </c>
      <c r="L247" s="142">
        <v>-176.85399999999998</v>
      </c>
      <c r="M247" s="142">
        <v>-380.93599999999998</v>
      </c>
      <c r="N247" s="142">
        <v>-37.29</v>
      </c>
      <c r="O247" s="142">
        <v>15.263999999999999</v>
      </c>
      <c r="P247" s="142">
        <v>95.488</v>
      </c>
      <c r="Q247" s="142">
        <v>-492.60399999999998</v>
      </c>
      <c r="R247" s="142">
        <v>-658.18399999999997</v>
      </c>
      <c r="S247" s="142">
        <v>365.98899999999998</v>
      </c>
      <c r="T247" s="142">
        <v>733.74099999999999</v>
      </c>
      <c r="U247" s="142">
        <v>-180.78700900000001</v>
      </c>
      <c r="V247" s="142">
        <v>-180.78700945</v>
      </c>
      <c r="W247" s="142">
        <v>-180.78700945</v>
      </c>
      <c r="X247" s="142">
        <v>-180.78700945</v>
      </c>
      <c r="Y247" s="142">
        <v>-180.78700945</v>
      </c>
      <c r="Z247" s="142"/>
      <c r="AA247" s="142"/>
      <c r="AB247" s="142"/>
      <c r="AC247" s="142"/>
      <c r="AD247" s="142"/>
      <c r="AE247" s="142"/>
      <c r="AF247" s="142"/>
      <c r="AG247" s="142"/>
      <c r="AH247" s="142"/>
      <c r="AI247" s="142"/>
      <c r="AJ247" s="142"/>
      <c r="AK247" s="142"/>
    </row>
    <row r="248" spans="1:37" ht="12" customHeight="1">
      <c r="A248" s="108"/>
      <c r="B248" s="280" t="s">
        <v>789</v>
      </c>
      <c r="C248" s="123" t="s">
        <v>790</v>
      </c>
      <c r="D248" s="123" t="s">
        <v>791</v>
      </c>
      <c r="E248" s="108"/>
      <c r="F248" s="108"/>
      <c r="G248" s="108"/>
      <c r="H248" s="108"/>
      <c r="I248" s="283"/>
      <c r="J248" s="142">
        <v>0</v>
      </c>
      <c r="K248" s="142">
        <v>0</v>
      </c>
      <c r="L248" s="142">
        <v>0</v>
      </c>
      <c r="M248" s="142">
        <v>0</v>
      </c>
      <c r="N248" s="142">
        <v>0</v>
      </c>
      <c r="O248" s="142">
        <v>0</v>
      </c>
      <c r="P248" s="142">
        <v>0</v>
      </c>
      <c r="Q248" s="142">
        <v>0</v>
      </c>
      <c r="R248" s="142">
        <v>0</v>
      </c>
      <c r="S248" s="142">
        <v>0</v>
      </c>
      <c r="T248" s="142">
        <v>0</v>
      </c>
      <c r="U248" s="142">
        <v>0</v>
      </c>
      <c r="V248" s="142">
        <v>0</v>
      </c>
      <c r="W248" s="142">
        <v>0</v>
      </c>
      <c r="X248" s="142">
        <v>0</v>
      </c>
      <c r="Y248" s="142">
        <v>0</v>
      </c>
      <c r="Z248" s="142"/>
      <c r="AA248" s="142"/>
      <c r="AB248" s="142"/>
      <c r="AC248" s="142"/>
      <c r="AD248" s="142"/>
      <c r="AE248" s="142"/>
      <c r="AF248" s="142"/>
      <c r="AG248" s="142"/>
      <c r="AH248" s="142"/>
      <c r="AI248" s="142"/>
      <c r="AJ248" s="142"/>
      <c r="AK248" s="142"/>
    </row>
    <row r="249" spans="1:37" ht="12" customHeight="1">
      <c r="A249" s="108"/>
      <c r="B249" s="280" t="s">
        <v>792</v>
      </c>
      <c r="C249" s="123" t="s">
        <v>793</v>
      </c>
      <c r="D249" s="123" t="s">
        <v>794</v>
      </c>
      <c r="E249" s="108"/>
      <c r="F249" s="108"/>
      <c r="G249" s="108"/>
      <c r="H249" s="108"/>
      <c r="I249" s="283"/>
      <c r="J249" s="142">
        <v>104.80300000000011</v>
      </c>
      <c r="K249" s="142">
        <v>1.0890000000000555</v>
      </c>
      <c r="L249" s="142">
        <v>-33.915000000000077</v>
      </c>
      <c r="M249" s="142">
        <v>203.10599999999999</v>
      </c>
      <c r="N249" s="142">
        <v>-90.183999999999997</v>
      </c>
      <c r="O249" s="142">
        <v>142.78799999999998</v>
      </c>
      <c r="P249" s="142">
        <v>69.579999999999984</v>
      </c>
      <c r="Q249" s="142">
        <v>-182.71899999999999</v>
      </c>
      <c r="R249" s="142">
        <v>-52.912999999999997</v>
      </c>
      <c r="S249" s="142">
        <v>166.11199999999999</v>
      </c>
      <c r="T249" s="142">
        <v>492.87299999999993</v>
      </c>
      <c r="U249" s="142">
        <v>0</v>
      </c>
      <c r="V249" s="142">
        <v>0</v>
      </c>
      <c r="W249" s="142">
        <v>0</v>
      </c>
      <c r="X249" s="142">
        <v>0</v>
      </c>
      <c r="Y249" s="142">
        <v>0</v>
      </c>
      <c r="Z249" s="142"/>
      <c r="AA249" s="142"/>
      <c r="AB249" s="142"/>
      <c r="AC249" s="142"/>
      <c r="AD249" s="142"/>
      <c r="AE249" s="142"/>
      <c r="AF249" s="142"/>
      <c r="AG249" s="142"/>
      <c r="AH249" s="142"/>
      <c r="AI249" s="142"/>
      <c r="AJ249" s="142"/>
      <c r="AK249" s="142"/>
    </row>
    <row r="250" spans="1:37" ht="12" customHeight="1">
      <c r="A250" s="108"/>
      <c r="B250" s="280" t="s">
        <v>795</v>
      </c>
      <c r="C250" s="123" t="s">
        <v>796</v>
      </c>
      <c r="D250" s="123" t="s">
        <v>797</v>
      </c>
      <c r="E250" s="108"/>
      <c r="F250" s="108"/>
      <c r="G250" s="108"/>
      <c r="H250" s="108"/>
      <c r="I250" s="283"/>
      <c r="J250" s="142">
        <v>-760.16</v>
      </c>
      <c r="K250" s="142">
        <v>-357.601</v>
      </c>
      <c r="L250" s="142">
        <v>-238.71299999999999</v>
      </c>
      <c r="M250" s="142">
        <v>-475.39699999999999</v>
      </c>
      <c r="N250" s="142">
        <v>-223.261</v>
      </c>
      <c r="O250" s="142">
        <v>-339.892</v>
      </c>
      <c r="P250" s="142">
        <v>-522.226</v>
      </c>
      <c r="Q250" s="142">
        <v>-444.01799999999997</v>
      </c>
      <c r="R250" s="142">
        <v>-444.99399999999997</v>
      </c>
      <c r="S250" s="142">
        <v>-441.041</v>
      </c>
      <c r="T250" s="142">
        <v>-355.89699999999999</v>
      </c>
      <c r="U250" s="142">
        <v>0</v>
      </c>
      <c r="V250" s="142">
        <v>0</v>
      </c>
      <c r="W250" s="142">
        <v>0</v>
      </c>
      <c r="X250" s="142">
        <v>0</v>
      </c>
      <c r="Y250" s="142">
        <v>0</v>
      </c>
      <c r="Z250" s="142"/>
      <c r="AA250" s="142"/>
      <c r="AB250" s="142"/>
      <c r="AC250" s="142"/>
      <c r="AD250" s="142"/>
      <c r="AE250" s="142"/>
      <c r="AF250" s="142"/>
      <c r="AG250" s="142"/>
      <c r="AH250" s="142"/>
      <c r="AI250" s="142"/>
      <c r="AJ250" s="142"/>
      <c r="AK250" s="142"/>
    </row>
    <row r="251" spans="1:37" ht="12" customHeight="1">
      <c r="A251" s="108"/>
      <c r="B251" s="280" t="s">
        <v>798</v>
      </c>
      <c r="C251" s="123" t="s">
        <v>799</v>
      </c>
      <c r="D251" s="123" t="s">
        <v>800</v>
      </c>
      <c r="E251" s="108"/>
      <c r="F251" s="108"/>
      <c r="G251" s="108"/>
      <c r="H251" s="108"/>
      <c r="I251" s="283"/>
      <c r="J251" s="142">
        <v>547.96100000000001</v>
      </c>
      <c r="K251" s="142">
        <v>597.91999999999996</v>
      </c>
      <c r="L251" s="142">
        <v>199.124</v>
      </c>
      <c r="M251" s="142">
        <v>0</v>
      </c>
      <c r="N251" s="142">
        <v>300</v>
      </c>
      <c r="O251" s="142">
        <v>300</v>
      </c>
      <c r="P251" s="142">
        <v>710</v>
      </c>
      <c r="Q251" s="142">
        <v>300</v>
      </c>
      <c r="R251" s="142">
        <v>0</v>
      </c>
      <c r="S251" s="142">
        <v>410</v>
      </c>
      <c r="T251" s="142">
        <v>300</v>
      </c>
      <c r="U251" s="142">
        <v>0</v>
      </c>
      <c r="V251" s="142">
        <v>0</v>
      </c>
      <c r="W251" s="142">
        <v>0</v>
      </c>
      <c r="X251" s="142">
        <v>0</v>
      </c>
      <c r="Y251" s="142">
        <v>0</v>
      </c>
      <c r="Z251" s="142"/>
      <c r="AA251" s="142"/>
      <c r="AB251" s="142"/>
      <c r="AC251" s="142"/>
      <c r="AD251" s="142"/>
      <c r="AE251" s="142"/>
      <c r="AF251" s="142"/>
      <c r="AG251" s="142"/>
      <c r="AH251" s="142"/>
      <c r="AI251" s="142"/>
      <c r="AJ251" s="142"/>
      <c r="AK251" s="142"/>
    </row>
    <row r="252" spans="1:37" ht="12" customHeight="1">
      <c r="A252" s="108"/>
      <c r="B252" s="280" t="s">
        <v>801</v>
      </c>
      <c r="C252" s="123" t="s">
        <v>802</v>
      </c>
      <c r="D252" s="123" t="s">
        <v>803</v>
      </c>
      <c r="E252" s="108"/>
      <c r="F252" s="108"/>
      <c r="G252" s="108"/>
      <c r="H252" s="108"/>
      <c r="I252" s="283"/>
      <c r="J252" s="142">
        <v>261.47699999999998</v>
      </c>
      <c r="K252" s="142">
        <v>-104.13799999999999</v>
      </c>
      <c r="L252" s="142">
        <v>5.0529999999999999</v>
      </c>
      <c r="M252" s="142">
        <v>0</v>
      </c>
      <c r="N252" s="142">
        <v>138.249</v>
      </c>
      <c r="O252" s="142">
        <v>78.97399999999999</v>
      </c>
      <c r="P252" s="142">
        <v>53.647999999999968</v>
      </c>
      <c r="Q252" s="142">
        <v>-30.198</v>
      </c>
      <c r="R252" s="142">
        <v>66.884</v>
      </c>
      <c r="S252" s="142">
        <v>430.88099999999997</v>
      </c>
      <c r="T252" s="142">
        <v>504.935</v>
      </c>
      <c r="U252" s="142">
        <v>0</v>
      </c>
      <c r="V252" s="142">
        <v>0</v>
      </c>
      <c r="W252" s="142">
        <v>0</v>
      </c>
      <c r="X252" s="142">
        <v>0</v>
      </c>
      <c r="Y252" s="142">
        <v>0</v>
      </c>
      <c r="Z252" s="142"/>
      <c r="AA252" s="142"/>
      <c r="AB252" s="142"/>
      <c r="AC252" s="142"/>
      <c r="AD252" s="142"/>
      <c r="AE252" s="142"/>
      <c r="AF252" s="142"/>
      <c r="AG252" s="142"/>
      <c r="AH252" s="142"/>
      <c r="AI252" s="142"/>
      <c r="AJ252" s="142"/>
      <c r="AK252" s="142"/>
    </row>
    <row r="253" spans="1:37" ht="12" customHeight="1">
      <c r="A253" s="108"/>
      <c r="B253" s="280" t="s">
        <v>804</v>
      </c>
      <c r="C253" s="123" t="s">
        <v>805</v>
      </c>
      <c r="D253" s="123" t="s">
        <v>806</v>
      </c>
      <c r="E253" s="108"/>
      <c r="F253" s="108"/>
      <c r="G253" s="108"/>
      <c r="H253" s="108"/>
      <c r="I253" s="283"/>
      <c r="J253" s="142">
        <v>4.3999999999999997E-2</v>
      </c>
      <c r="K253" s="142">
        <v>2.5589999999999997</v>
      </c>
      <c r="L253" s="142">
        <v>0</v>
      </c>
      <c r="M253" s="142">
        <v>0</v>
      </c>
      <c r="N253" s="142">
        <v>3.61</v>
      </c>
      <c r="O253" s="142">
        <v>0</v>
      </c>
      <c r="P253" s="142">
        <v>0</v>
      </c>
      <c r="Q253" s="142">
        <v>84.209000000000003</v>
      </c>
      <c r="R253" s="142">
        <v>0</v>
      </c>
      <c r="S253" s="142">
        <v>0</v>
      </c>
      <c r="T253" s="142">
        <v>0</v>
      </c>
      <c r="U253" s="142">
        <v>0</v>
      </c>
      <c r="V253" s="142">
        <v>0</v>
      </c>
      <c r="W253" s="142">
        <v>0</v>
      </c>
      <c r="X253" s="142">
        <v>0</v>
      </c>
      <c r="Y253" s="142">
        <v>0</v>
      </c>
      <c r="Z253" s="142"/>
      <c r="AA253" s="142"/>
      <c r="AB253" s="142"/>
      <c r="AC253" s="142"/>
      <c r="AD253" s="142"/>
      <c r="AE253" s="142"/>
      <c r="AF253" s="142"/>
      <c r="AG253" s="142"/>
      <c r="AH253" s="142"/>
      <c r="AI253" s="142"/>
      <c r="AJ253" s="142"/>
      <c r="AK253" s="142"/>
    </row>
    <row r="254" spans="1:37" ht="12" customHeight="1">
      <c r="A254" s="108"/>
      <c r="B254" s="280" t="s">
        <v>807</v>
      </c>
      <c r="C254" s="123" t="s">
        <v>808</v>
      </c>
      <c r="D254" s="123" t="s">
        <v>809</v>
      </c>
      <c r="E254" s="108"/>
      <c r="F254" s="108"/>
      <c r="G254" s="108"/>
      <c r="H254" s="108"/>
      <c r="I254" s="283"/>
      <c r="J254" s="142">
        <v>0</v>
      </c>
      <c r="K254" s="142">
        <v>0</v>
      </c>
      <c r="L254" s="142">
        <v>0</v>
      </c>
      <c r="M254" s="142">
        <v>0</v>
      </c>
      <c r="N254" s="142">
        <v>0</v>
      </c>
      <c r="O254" s="142">
        <v>0</v>
      </c>
      <c r="P254" s="142">
        <v>0</v>
      </c>
      <c r="Q254" s="142">
        <v>0</v>
      </c>
      <c r="R254" s="142">
        <v>0</v>
      </c>
      <c r="S254" s="142">
        <v>0</v>
      </c>
      <c r="T254" s="142">
        <v>0</v>
      </c>
      <c r="U254" s="142">
        <v>0</v>
      </c>
      <c r="V254" s="142">
        <v>0</v>
      </c>
      <c r="W254" s="142">
        <v>0</v>
      </c>
      <c r="X254" s="142">
        <v>0</v>
      </c>
      <c r="Y254" s="142">
        <v>0</v>
      </c>
      <c r="Z254" s="142"/>
      <c r="AA254" s="142"/>
      <c r="AB254" s="142"/>
      <c r="AC254" s="142"/>
      <c r="AD254" s="142"/>
      <c r="AE254" s="142"/>
      <c r="AF254" s="142"/>
      <c r="AG254" s="142"/>
      <c r="AH254" s="142"/>
      <c r="AI254" s="142"/>
      <c r="AJ254" s="142"/>
      <c r="AK254" s="142"/>
    </row>
    <row r="255" spans="1:37" ht="12" customHeight="1">
      <c r="A255" s="108"/>
      <c r="B255" s="280">
        <v>403631</v>
      </c>
      <c r="C255" s="123" t="s">
        <v>433</v>
      </c>
      <c r="D255" s="123" t="s">
        <v>167</v>
      </c>
      <c r="E255" s="108"/>
      <c r="F255" s="108"/>
      <c r="G255" s="108"/>
      <c r="H255" s="108"/>
      <c r="I255" s="283"/>
      <c r="J255" s="142">
        <v>-130.69200000000012</v>
      </c>
      <c r="K255" s="142">
        <v>-4.6185277824406512E-14</v>
      </c>
      <c r="L255" s="142">
        <v>0</v>
      </c>
      <c r="M255" s="142">
        <v>-4.0000000000020464E-2</v>
      </c>
      <c r="N255" s="142">
        <v>-58.794000000000018</v>
      </c>
      <c r="O255" s="142">
        <v>-58.847999999999985</v>
      </c>
      <c r="P255" s="142">
        <v>-83.454999999999956</v>
      </c>
      <c r="Q255" s="142">
        <v>-88.036000000000058</v>
      </c>
      <c r="R255" s="142">
        <v>-112.20100000000002</v>
      </c>
      <c r="S255" s="142">
        <v>-105.20800000000003</v>
      </c>
      <c r="T255" s="142">
        <v>-113.28800000000001</v>
      </c>
      <c r="U255" s="142">
        <v>-113.28800000000001</v>
      </c>
      <c r="V255" s="142">
        <v>-113.28800000000001</v>
      </c>
      <c r="W255" s="142">
        <v>-113.28800000000001</v>
      </c>
      <c r="X255" s="142">
        <v>-113.28800000000001</v>
      </c>
      <c r="Y255" s="142">
        <v>-113.28800000000001</v>
      </c>
      <c r="Z255" s="142"/>
      <c r="AA255" s="142"/>
      <c r="AB255" s="142"/>
      <c r="AC255" s="142"/>
      <c r="AD255" s="142"/>
      <c r="AE255" s="142"/>
      <c r="AF255" s="142"/>
      <c r="AG255" s="142"/>
      <c r="AH255" s="142"/>
      <c r="AI255" s="142"/>
      <c r="AJ255" s="142"/>
      <c r="AK255" s="142"/>
    </row>
    <row r="256" spans="1:37" ht="12" customHeight="1">
      <c r="A256" s="114"/>
      <c r="B256" s="280">
        <v>400003</v>
      </c>
      <c r="C256" s="209" t="s">
        <v>810</v>
      </c>
      <c r="D256" s="209" t="s">
        <v>907</v>
      </c>
      <c r="E256" s="114"/>
      <c r="F256" s="114"/>
      <c r="G256" s="114"/>
      <c r="H256" s="114"/>
      <c r="I256" s="281"/>
      <c r="J256" s="142">
        <v>23.433000000000021</v>
      </c>
      <c r="K256" s="142">
        <v>139.82899999999998</v>
      </c>
      <c r="L256" s="142">
        <v>-68.45100000000005</v>
      </c>
      <c r="M256" s="142">
        <v>-272.33100000000002</v>
      </c>
      <c r="N256" s="142">
        <v>69.62</v>
      </c>
      <c r="O256" s="142">
        <v>123.02199999999999</v>
      </c>
      <c r="P256" s="142">
        <v>227.547</v>
      </c>
      <c r="Q256" s="142">
        <v>-360.762</v>
      </c>
      <c r="R256" s="142">
        <v>-543.22399999999993</v>
      </c>
      <c r="S256" s="142">
        <v>460.74399999999997</v>
      </c>
      <c r="T256" s="142">
        <v>828.62299999999993</v>
      </c>
      <c r="U256" s="142">
        <v>-113.28800000000001</v>
      </c>
      <c r="V256" s="142">
        <v>-113.28800000000001</v>
      </c>
      <c r="W256" s="142">
        <v>-113.28800000000001</v>
      </c>
      <c r="X256" s="142">
        <v>-113.28800000000001</v>
      </c>
      <c r="Y256" s="142">
        <v>-113.28800000000001</v>
      </c>
      <c r="Z256" s="142"/>
      <c r="AA256" s="142"/>
      <c r="AB256" s="142"/>
      <c r="AC256" s="142"/>
      <c r="AD256" s="142"/>
      <c r="AE256" s="142"/>
      <c r="AF256" s="142"/>
      <c r="AG256" s="142"/>
      <c r="AH256" s="142"/>
      <c r="AI256" s="142"/>
      <c r="AJ256" s="142"/>
      <c r="AK256" s="142"/>
    </row>
    <row r="257" spans="1:37" ht="12" customHeight="1">
      <c r="A257" s="108"/>
      <c r="B257" s="280">
        <v>404290</v>
      </c>
      <c r="C257" s="123" t="s">
        <v>759</v>
      </c>
      <c r="D257" s="123" t="s">
        <v>760</v>
      </c>
      <c r="E257" s="108"/>
      <c r="F257" s="108"/>
      <c r="G257" s="108"/>
      <c r="H257" s="108"/>
      <c r="I257" s="283"/>
      <c r="J257" s="142">
        <v>0</v>
      </c>
      <c r="K257" s="142">
        <v>0</v>
      </c>
      <c r="L257" s="142">
        <v>0</v>
      </c>
      <c r="M257" s="142">
        <v>0</v>
      </c>
      <c r="N257" s="142">
        <v>0</v>
      </c>
      <c r="O257" s="142">
        <v>0</v>
      </c>
      <c r="P257" s="142">
        <v>0</v>
      </c>
      <c r="Q257" s="142">
        <v>0</v>
      </c>
      <c r="R257" s="142">
        <v>0</v>
      </c>
      <c r="S257" s="142">
        <v>0</v>
      </c>
      <c r="T257" s="142">
        <v>0</v>
      </c>
      <c r="U257" s="142">
        <v>0</v>
      </c>
      <c r="V257" s="142">
        <v>0</v>
      </c>
      <c r="W257" s="142">
        <v>0</v>
      </c>
      <c r="X257" s="142">
        <v>0</v>
      </c>
      <c r="Y257" s="142">
        <v>0</v>
      </c>
      <c r="Z257" s="142"/>
      <c r="AA257" s="142"/>
      <c r="AB257" s="142"/>
      <c r="AC257" s="142"/>
      <c r="AD257" s="142"/>
      <c r="AE257" s="142"/>
      <c r="AF257" s="142"/>
      <c r="AG257" s="142"/>
      <c r="AH257" s="142"/>
      <c r="AI257" s="142"/>
      <c r="AJ257" s="142"/>
      <c r="AK257" s="142"/>
    </row>
    <row r="258" spans="1:37" ht="12" customHeight="1">
      <c r="A258" s="108"/>
      <c r="B258" s="280">
        <v>404300</v>
      </c>
      <c r="C258" s="123" t="s">
        <v>761</v>
      </c>
      <c r="D258" s="123" t="s">
        <v>762</v>
      </c>
      <c r="E258" s="108"/>
      <c r="F258" s="108"/>
      <c r="G258" s="108"/>
      <c r="H258" s="108"/>
      <c r="I258" s="283"/>
      <c r="J258" s="142">
        <v>0</v>
      </c>
      <c r="K258" s="142">
        <v>0</v>
      </c>
      <c r="L258" s="142">
        <v>0</v>
      </c>
      <c r="M258" s="142">
        <v>0</v>
      </c>
      <c r="N258" s="142">
        <v>0</v>
      </c>
      <c r="O258" s="142">
        <v>0</v>
      </c>
      <c r="P258" s="142">
        <v>0</v>
      </c>
      <c r="Q258" s="142">
        <v>0</v>
      </c>
      <c r="R258" s="142">
        <v>0</v>
      </c>
      <c r="S258" s="142">
        <v>0</v>
      </c>
      <c r="T258" s="142">
        <v>0</v>
      </c>
      <c r="U258" s="142">
        <v>0</v>
      </c>
      <c r="V258" s="142">
        <v>0</v>
      </c>
      <c r="W258" s="142">
        <v>0</v>
      </c>
      <c r="X258" s="142">
        <v>0</v>
      </c>
      <c r="Y258" s="142">
        <v>0</v>
      </c>
      <c r="Z258" s="142"/>
      <c r="AA258" s="142"/>
      <c r="AB258" s="142"/>
      <c r="AC258" s="142"/>
      <c r="AD258" s="142"/>
      <c r="AE258" s="142"/>
      <c r="AF258" s="142"/>
      <c r="AG258" s="142"/>
      <c r="AH258" s="142"/>
      <c r="AI258" s="142"/>
      <c r="AJ258" s="142"/>
      <c r="AK258" s="142"/>
    </row>
    <row r="259" spans="1:37" ht="12" customHeight="1">
      <c r="A259" s="108"/>
      <c r="B259" s="280">
        <v>404310</v>
      </c>
      <c r="C259" s="123" t="s">
        <v>763</v>
      </c>
      <c r="D259" s="123" t="s">
        <v>764</v>
      </c>
      <c r="E259" s="108"/>
      <c r="F259" s="108"/>
      <c r="G259" s="108"/>
      <c r="H259" s="108"/>
      <c r="I259" s="283"/>
      <c r="J259" s="142">
        <v>0</v>
      </c>
      <c r="K259" s="142">
        <v>0</v>
      </c>
      <c r="L259" s="142">
        <v>0</v>
      </c>
      <c r="M259" s="142">
        <v>0</v>
      </c>
      <c r="N259" s="142">
        <v>0</v>
      </c>
      <c r="O259" s="142">
        <v>0</v>
      </c>
      <c r="P259" s="142">
        <v>0</v>
      </c>
      <c r="Q259" s="142">
        <v>0</v>
      </c>
      <c r="R259" s="142">
        <v>0</v>
      </c>
      <c r="S259" s="142">
        <v>0</v>
      </c>
      <c r="T259" s="142">
        <v>0</v>
      </c>
      <c r="U259" s="142">
        <v>0</v>
      </c>
      <c r="V259" s="142">
        <v>0</v>
      </c>
      <c r="W259" s="142">
        <v>0</v>
      </c>
      <c r="X259" s="142">
        <v>0</v>
      </c>
      <c r="Y259" s="142">
        <v>0</v>
      </c>
      <c r="Z259" s="142"/>
      <c r="AA259" s="142"/>
      <c r="AB259" s="142"/>
      <c r="AC259" s="142"/>
      <c r="AD259" s="142"/>
      <c r="AE259" s="142"/>
      <c r="AF259" s="142"/>
      <c r="AG259" s="142"/>
      <c r="AH259" s="142"/>
      <c r="AI259" s="142"/>
      <c r="AJ259" s="142"/>
      <c r="AK259" s="142"/>
    </row>
    <row r="260" spans="1:37" ht="12" customHeight="1">
      <c r="A260" s="108"/>
      <c r="B260" s="280">
        <v>404320</v>
      </c>
      <c r="C260" s="123" t="s">
        <v>765</v>
      </c>
      <c r="D260" s="123" t="s">
        <v>766</v>
      </c>
      <c r="E260" s="108"/>
      <c r="F260" s="108"/>
      <c r="G260" s="108"/>
      <c r="H260" s="108"/>
      <c r="I260" s="283"/>
      <c r="J260" s="142">
        <v>-103.654</v>
      </c>
      <c r="K260" s="142">
        <v>-109.11999999999999</v>
      </c>
      <c r="L260" s="142">
        <v>-108.40299999999999</v>
      </c>
      <c r="M260" s="142">
        <v>-108.60499999999999</v>
      </c>
      <c r="N260" s="142">
        <v>-106.91</v>
      </c>
      <c r="O260" s="142">
        <v>-107.758</v>
      </c>
      <c r="P260" s="142">
        <v>-132.059</v>
      </c>
      <c r="Q260" s="142">
        <v>-131.84199999999998</v>
      </c>
      <c r="R260" s="142">
        <v>-114.96</v>
      </c>
      <c r="S260" s="142">
        <v>-94.754999999999995</v>
      </c>
      <c r="T260" s="142">
        <v>-94.881999999999991</v>
      </c>
      <c r="U260" s="142">
        <v>-67.499009000000001</v>
      </c>
      <c r="V260" s="142">
        <v>-67.499009449999988</v>
      </c>
      <c r="W260" s="142">
        <v>-67.499009449999988</v>
      </c>
      <c r="X260" s="142">
        <v>-67.499009449999988</v>
      </c>
      <c r="Y260" s="142">
        <v>-67.499009449999988</v>
      </c>
      <c r="Z260" s="142"/>
      <c r="AA260" s="142"/>
      <c r="AB260" s="142"/>
      <c r="AC260" s="142"/>
      <c r="AD260" s="142"/>
      <c r="AE260" s="142"/>
      <c r="AF260" s="142"/>
      <c r="AG260" s="142"/>
      <c r="AH260" s="142"/>
      <c r="AI260" s="142"/>
      <c r="AJ260" s="142"/>
      <c r="AK260" s="142"/>
    </row>
    <row r="261" spans="1:37" ht="12" customHeight="1">
      <c r="A261" s="108"/>
      <c r="B261" s="280">
        <v>404330</v>
      </c>
      <c r="C261" s="123" t="s">
        <v>767</v>
      </c>
      <c r="D261" s="123" t="s">
        <v>768</v>
      </c>
      <c r="E261" s="108"/>
      <c r="F261" s="108"/>
      <c r="G261" s="108"/>
      <c r="H261" s="108"/>
      <c r="I261" s="283"/>
      <c r="J261" s="142">
        <v>0</v>
      </c>
      <c r="K261" s="142">
        <v>0</v>
      </c>
      <c r="L261" s="142">
        <v>0</v>
      </c>
      <c r="M261" s="142">
        <v>0</v>
      </c>
      <c r="N261" s="142">
        <v>0</v>
      </c>
      <c r="O261" s="142">
        <v>0</v>
      </c>
      <c r="P261" s="142">
        <v>0</v>
      </c>
      <c r="Q261" s="142">
        <v>0</v>
      </c>
      <c r="R261" s="142">
        <v>0</v>
      </c>
      <c r="S261" s="142">
        <v>0</v>
      </c>
      <c r="T261" s="142">
        <v>0</v>
      </c>
      <c r="U261" s="142">
        <v>0</v>
      </c>
      <c r="V261" s="142">
        <v>0</v>
      </c>
      <c r="W261" s="142">
        <v>0</v>
      </c>
      <c r="X261" s="142">
        <v>0</v>
      </c>
      <c r="Y261" s="142">
        <v>0</v>
      </c>
      <c r="Z261" s="142"/>
      <c r="AA261" s="142"/>
      <c r="AB261" s="142"/>
      <c r="AC261" s="142"/>
      <c r="AD261" s="142"/>
      <c r="AE261" s="142"/>
      <c r="AF261" s="142"/>
      <c r="AG261" s="142"/>
      <c r="AH261" s="142"/>
      <c r="AI261" s="142"/>
      <c r="AJ261" s="142"/>
      <c r="AK261" s="142"/>
    </row>
    <row r="262" spans="1:37" ht="12" customHeight="1">
      <c r="A262" s="108"/>
      <c r="B262" s="280">
        <v>404340</v>
      </c>
      <c r="C262" s="123" t="s">
        <v>769</v>
      </c>
      <c r="D262" s="123" t="s">
        <v>770</v>
      </c>
      <c r="E262" s="108"/>
      <c r="F262" s="108"/>
      <c r="G262" s="108"/>
      <c r="H262" s="108"/>
      <c r="I262" s="283"/>
      <c r="J262" s="142">
        <v>0</v>
      </c>
      <c r="K262" s="142">
        <v>0</v>
      </c>
      <c r="L262" s="142">
        <v>0</v>
      </c>
      <c r="M262" s="142">
        <v>0</v>
      </c>
      <c r="N262" s="142">
        <v>0</v>
      </c>
      <c r="O262" s="142">
        <v>0</v>
      </c>
      <c r="P262" s="142">
        <v>0</v>
      </c>
      <c r="Q262" s="142">
        <v>0</v>
      </c>
      <c r="R262" s="142">
        <v>0</v>
      </c>
      <c r="S262" s="142">
        <v>0</v>
      </c>
      <c r="T262" s="142">
        <v>0</v>
      </c>
      <c r="U262" s="142">
        <v>0</v>
      </c>
      <c r="V262" s="142">
        <v>0</v>
      </c>
      <c r="W262" s="142">
        <v>0</v>
      </c>
      <c r="X262" s="142">
        <v>0</v>
      </c>
      <c r="Y262" s="142">
        <v>0</v>
      </c>
      <c r="Z262" s="142"/>
      <c r="AA262" s="142"/>
      <c r="AB262" s="142"/>
      <c r="AC262" s="142"/>
      <c r="AD262" s="142"/>
      <c r="AE262" s="142"/>
      <c r="AF262" s="142"/>
      <c r="AG262" s="142"/>
      <c r="AH262" s="142"/>
      <c r="AI262" s="142"/>
      <c r="AJ262" s="142"/>
      <c r="AK262" s="142"/>
    </row>
    <row r="263" spans="1:37" ht="12" customHeight="1">
      <c r="A263" s="108"/>
      <c r="B263" s="280"/>
      <c r="C263" s="123"/>
      <c r="D263" s="123"/>
      <c r="E263" s="108"/>
      <c r="F263" s="108"/>
      <c r="G263" s="108"/>
      <c r="H263" s="108"/>
      <c r="I263" s="283"/>
      <c r="J263" s="142"/>
      <c r="K263" s="142"/>
      <c r="L263" s="142"/>
      <c r="M263" s="142"/>
      <c r="N263" s="142"/>
      <c r="O263" s="142"/>
      <c r="P263" s="142"/>
      <c r="Q263" s="142"/>
      <c r="R263" s="142"/>
      <c r="S263" s="142"/>
      <c r="T263" s="142"/>
      <c r="U263" s="142"/>
      <c r="V263" s="142"/>
      <c r="W263" s="142"/>
      <c r="X263" s="142"/>
      <c r="Y263" s="142"/>
      <c r="Z263" s="142"/>
      <c r="AA263" s="142"/>
      <c r="AB263" s="142"/>
      <c r="AC263" s="142"/>
      <c r="AD263" s="142"/>
      <c r="AE263" s="142"/>
      <c r="AF263" s="142"/>
      <c r="AG263" s="142"/>
      <c r="AH263" s="142"/>
      <c r="AI263" s="142"/>
      <c r="AJ263" s="142"/>
      <c r="AK263" s="142"/>
    </row>
    <row r="264" spans="1:37" ht="12" customHeight="1">
      <c r="A264" s="114"/>
      <c r="B264" s="280">
        <v>404360</v>
      </c>
      <c r="C264" s="169" t="s">
        <v>814</v>
      </c>
      <c r="D264" s="169" t="s">
        <v>908</v>
      </c>
      <c r="E264" s="114"/>
      <c r="F264" s="114"/>
      <c r="G264" s="114"/>
      <c r="H264" s="114"/>
      <c r="I264" s="281"/>
      <c r="J264" s="142">
        <v>0</v>
      </c>
      <c r="K264" s="142">
        <v>0</v>
      </c>
      <c r="L264" s="142">
        <v>0</v>
      </c>
      <c r="M264" s="142">
        <v>0</v>
      </c>
      <c r="N264" s="142">
        <v>0</v>
      </c>
      <c r="O264" s="142">
        <v>0</v>
      </c>
      <c r="P264" s="142">
        <v>0</v>
      </c>
      <c r="Q264" s="142">
        <v>0</v>
      </c>
      <c r="R264" s="142">
        <v>0</v>
      </c>
      <c r="S264" s="142">
        <v>0</v>
      </c>
      <c r="T264" s="142">
        <v>0</v>
      </c>
      <c r="U264" s="142">
        <v>0</v>
      </c>
      <c r="V264" s="142">
        <v>0</v>
      </c>
      <c r="W264" s="142">
        <v>0</v>
      </c>
      <c r="X264" s="142">
        <v>0</v>
      </c>
      <c r="Y264" s="142">
        <v>0</v>
      </c>
      <c r="Z264" s="142"/>
      <c r="AA264" s="142"/>
      <c r="AB264" s="142"/>
      <c r="AC264" s="142"/>
      <c r="AD264" s="142"/>
      <c r="AE264" s="142"/>
      <c r="AF264" s="142"/>
      <c r="AG264" s="142"/>
      <c r="AH264" s="142"/>
      <c r="AI264" s="142"/>
      <c r="AJ264" s="142"/>
      <c r="AK264" s="142"/>
    </row>
    <row r="265" spans="1:37" ht="12" customHeight="1">
      <c r="A265" s="108"/>
      <c r="B265" s="280">
        <v>404370</v>
      </c>
      <c r="C265" s="123" t="s">
        <v>815</v>
      </c>
      <c r="D265" s="123" t="s">
        <v>816</v>
      </c>
      <c r="E265" s="108"/>
      <c r="F265" s="108"/>
      <c r="G265" s="108"/>
      <c r="H265" s="108"/>
      <c r="I265" s="283"/>
      <c r="J265" s="142">
        <v>0</v>
      </c>
      <c r="K265" s="142">
        <v>0</v>
      </c>
      <c r="L265" s="142">
        <v>0</v>
      </c>
      <c r="M265" s="142">
        <v>5.1369999999999996</v>
      </c>
      <c r="N265" s="142">
        <v>0.14699999999999999</v>
      </c>
      <c r="O265" s="142">
        <v>0</v>
      </c>
      <c r="P265" s="142">
        <v>0</v>
      </c>
      <c r="Q265" s="142">
        <v>0</v>
      </c>
      <c r="R265" s="142">
        <v>0</v>
      </c>
      <c r="S265" s="142">
        <v>0</v>
      </c>
      <c r="T265" s="142">
        <v>0</v>
      </c>
      <c r="U265" s="142">
        <v>0</v>
      </c>
      <c r="V265" s="142">
        <v>0</v>
      </c>
      <c r="W265" s="142">
        <v>0</v>
      </c>
      <c r="X265" s="142">
        <v>0</v>
      </c>
      <c r="Y265" s="142">
        <v>0</v>
      </c>
      <c r="Z265" s="142"/>
      <c r="AA265" s="142"/>
      <c r="AB265" s="142"/>
      <c r="AC265" s="142"/>
      <c r="AD265" s="142"/>
      <c r="AE265" s="142"/>
      <c r="AF265" s="142"/>
      <c r="AG265" s="142"/>
      <c r="AH265" s="142"/>
      <c r="AI265" s="142"/>
      <c r="AJ265" s="142"/>
      <c r="AK265" s="142"/>
    </row>
    <row r="266" spans="1:37" ht="12" customHeight="1">
      <c r="A266" s="108"/>
      <c r="B266" s="280">
        <v>404380</v>
      </c>
      <c r="C266" s="123" t="s">
        <v>817</v>
      </c>
      <c r="D266" s="123" t="s">
        <v>818</v>
      </c>
      <c r="E266" s="108"/>
      <c r="F266" s="108"/>
      <c r="G266" s="108"/>
      <c r="H266" s="108"/>
      <c r="I266" s="283"/>
      <c r="J266" s="142">
        <v>-11.551</v>
      </c>
      <c r="K266" s="142">
        <v>2.1259999999999999</v>
      </c>
      <c r="L266" s="142">
        <v>18.114000000000001</v>
      </c>
      <c r="M266" s="142">
        <v>-165.095</v>
      </c>
      <c r="N266" s="142">
        <v>13.607999999999999</v>
      </c>
      <c r="O266" s="142">
        <v>1.7949999999999999</v>
      </c>
      <c r="P266" s="142">
        <v>-5.202</v>
      </c>
      <c r="Q266" s="142">
        <v>21.532999999999998</v>
      </c>
      <c r="R266" s="142">
        <v>-4.5590000000000002</v>
      </c>
      <c r="S266" s="142">
        <v>17.928999999999998</v>
      </c>
      <c r="T266" s="142">
        <v>98.066999999999993</v>
      </c>
      <c r="U266" s="142">
        <v>0</v>
      </c>
      <c r="V266" s="142">
        <v>0</v>
      </c>
      <c r="W266" s="142">
        <v>0</v>
      </c>
      <c r="X266" s="142">
        <v>0</v>
      </c>
      <c r="Y266" s="142">
        <v>0</v>
      </c>
      <c r="Z266" s="142"/>
      <c r="AA266" s="142"/>
      <c r="AB266" s="142"/>
      <c r="AC266" s="142"/>
      <c r="AD266" s="142"/>
      <c r="AE266" s="142"/>
      <c r="AF266" s="142"/>
      <c r="AG266" s="142"/>
      <c r="AH266" s="142"/>
      <c r="AI266" s="142"/>
      <c r="AJ266" s="142"/>
      <c r="AK266" s="142"/>
    </row>
    <row r="267" spans="1:37" ht="12" customHeight="1">
      <c r="A267" s="108"/>
      <c r="B267" s="280"/>
      <c r="C267" s="123"/>
      <c r="D267" s="123"/>
      <c r="E267" s="108"/>
      <c r="F267" s="108"/>
      <c r="G267" s="108"/>
      <c r="H267" s="108"/>
      <c r="I267" s="283"/>
      <c r="J267" s="142"/>
      <c r="K267" s="142"/>
      <c r="L267" s="142"/>
      <c r="M267" s="142"/>
      <c r="N267" s="142"/>
      <c r="O267" s="142"/>
      <c r="P267" s="142"/>
      <c r="Q267" s="142"/>
      <c r="R267" s="142"/>
      <c r="S267" s="142"/>
      <c r="T267" s="142"/>
      <c r="U267" s="142"/>
      <c r="V267" s="142"/>
      <c r="W267" s="142"/>
      <c r="X267" s="142"/>
      <c r="Y267" s="142"/>
      <c r="Z267" s="142"/>
      <c r="AA267" s="142"/>
      <c r="AB267" s="142"/>
      <c r="AC267" s="142"/>
      <c r="AD267" s="142"/>
      <c r="AE267" s="142"/>
      <c r="AF267" s="142"/>
      <c r="AG267" s="142"/>
      <c r="AH267" s="142"/>
      <c r="AI267" s="142"/>
      <c r="AJ267" s="142"/>
      <c r="AK267" s="142"/>
    </row>
    <row r="268" spans="1:37" ht="12" customHeight="1">
      <c r="A268" s="114"/>
      <c r="B268" s="280">
        <v>404390</v>
      </c>
      <c r="C268" s="169" t="s">
        <v>819</v>
      </c>
      <c r="D268" s="169" t="s">
        <v>820</v>
      </c>
      <c r="E268" s="114"/>
      <c r="F268" s="114"/>
      <c r="G268" s="114"/>
      <c r="H268" s="114"/>
      <c r="I268" s="281"/>
      <c r="J268" s="142">
        <v>658.82100000000003</v>
      </c>
      <c r="K268" s="142">
        <v>-544.976</v>
      </c>
      <c r="L268" s="142">
        <v>152.57899999999998</v>
      </c>
      <c r="M268" s="142">
        <v>-42.741999999999997</v>
      </c>
      <c r="N268" s="142">
        <v>133.946</v>
      </c>
      <c r="O268" s="142">
        <v>344.81899999999996</v>
      </c>
      <c r="P268" s="142">
        <v>600.83499999999992</v>
      </c>
      <c r="Q268" s="142">
        <v>-259.98599999999999</v>
      </c>
      <c r="R268" s="142">
        <v>1047.0409999999999</v>
      </c>
      <c r="S268" s="142">
        <v>231.768</v>
      </c>
      <c r="T268" s="142">
        <v>924.70699999999999</v>
      </c>
      <c r="U268" s="142">
        <v>1623.4594646496448</v>
      </c>
      <c r="V268" s="142">
        <v>3131.5034460908159</v>
      </c>
      <c r="W268" s="142">
        <v>5730.3766123043188</v>
      </c>
      <c r="X268" s="142">
        <v>10031.498292388313</v>
      </c>
      <c r="Y268" s="142">
        <v>17007.04823673284</v>
      </c>
      <c r="Z268" s="142"/>
      <c r="AA268" s="142"/>
      <c r="AB268" s="142"/>
      <c r="AC268" s="142"/>
      <c r="AD268" s="142"/>
      <c r="AE268" s="142"/>
      <c r="AF268" s="142"/>
      <c r="AG268" s="142"/>
      <c r="AH268" s="142"/>
      <c r="AI268" s="142"/>
      <c r="AJ268" s="142"/>
      <c r="AK268" s="142"/>
    </row>
    <row r="269" spans="1:37" ht="12" customHeight="1">
      <c r="A269" s="108"/>
      <c r="B269" s="280">
        <v>404400</v>
      </c>
      <c r="C269" s="123" t="s">
        <v>821</v>
      </c>
      <c r="D269" s="123" t="s">
        <v>822</v>
      </c>
      <c r="E269" s="108"/>
      <c r="F269" s="108"/>
      <c r="G269" s="108"/>
      <c r="H269" s="108"/>
      <c r="I269" s="283"/>
      <c r="J269" s="142">
        <v>1883.56</v>
      </c>
      <c r="K269" s="142">
        <v>2542.3809999999999</v>
      </c>
      <c r="L269" s="142">
        <v>1997.405</v>
      </c>
      <c r="M269" s="142">
        <v>2149.9839999999999</v>
      </c>
      <c r="N269" s="142">
        <v>2107.2419999999997</v>
      </c>
      <c r="O269" s="142">
        <v>2241.1880000000001</v>
      </c>
      <c r="P269" s="142">
        <v>2586.0070000000001</v>
      </c>
      <c r="Q269" s="142">
        <v>3186.8419999999996</v>
      </c>
      <c r="R269" s="142">
        <v>2926.8559999999998</v>
      </c>
      <c r="S269" s="142">
        <v>3973.8969999999999</v>
      </c>
      <c r="T269" s="142">
        <v>4205.665</v>
      </c>
      <c r="U269" s="142">
        <v>5130.3719999999994</v>
      </c>
      <c r="V269" s="142">
        <v>6753.8314646496437</v>
      </c>
      <c r="W269" s="142">
        <v>9885.3349107404592</v>
      </c>
      <c r="X269" s="142">
        <v>15615.711523044778</v>
      </c>
      <c r="Y269" s="142">
        <v>25647.209815433089</v>
      </c>
      <c r="Z269" s="142"/>
      <c r="AA269" s="142"/>
      <c r="AB269" s="142"/>
      <c r="AC269" s="142"/>
      <c r="AD269" s="142"/>
      <c r="AE269" s="142"/>
      <c r="AF269" s="142"/>
      <c r="AG269" s="142"/>
      <c r="AH269" s="142"/>
      <c r="AI269" s="142"/>
      <c r="AJ269" s="142"/>
      <c r="AK269" s="142"/>
    </row>
    <row r="270" spans="1:37" ht="12" customHeight="1">
      <c r="A270" s="108"/>
      <c r="B270" s="280">
        <v>404410</v>
      </c>
      <c r="C270" s="123" t="s">
        <v>823</v>
      </c>
      <c r="D270" s="123" t="s">
        <v>824</v>
      </c>
      <c r="E270" s="108"/>
      <c r="F270" s="108"/>
      <c r="G270" s="108"/>
      <c r="H270" s="108"/>
      <c r="I270" s="283"/>
      <c r="J270" s="142">
        <v>2542.3809999999999</v>
      </c>
      <c r="K270" s="142">
        <v>1997.405</v>
      </c>
      <c r="L270" s="142">
        <v>2149.9839999999999</v>
      </c>
      <c r="M270" s="142">
        <v>2107.2419999999997</v>
      </c>
      <c r="N270" s="142">
        <v>2241.1880000000001</v>
      </c>
      <c r="O270" s="142">
        <v>2586.0070000000001</v>
      </c>
      <c r="P270" s="142">
        <v>3186.8419999999996</v>
      </c>
      <c r="Q270" s="142">
        <v>2926.8559999999998</v>
      </c>
      <c r="R270" s="142">
        <v>3973.8969999999999</v>
      </c>
      <c r="S270" s="142">
        <v>4205.665</v>
      </c>
      <c r="T270" s="142">
        <v>5130.3719999999994</v>
      </c>
      <c r="U270" s="142">
        <v>6753.8314646496437</v>
      </c>
      <c r="V270" s="142">
        <v>9885.3349107404592</v>
      </c>
      <c r="W270" s="142">
        <v>15615.711523044778</v>
      </c>
      <c r="X270" s="142">
        <v>25647.209815433089</v>
      </c>
      <c r="Y270" s="142">
        <v>42654.258052165926</v>
      </c>
      <c r="Z270" s="142"/>
      <c r="AA270" s="142"/>
      <c r="AB270" s="142"/>
      <c r="AC270" s="142"/>
      <c r="AD270" s="142"/>
      <c r="AE270" s="142"/>
      <c r="AF270" s="142"/>
      <c r="AG270" s="142"/>
      <c r="AH270" s="142"/>
      <c r="AI270" s="142"/>
      <c r="AJ270" s="142"/>
      <c r="AK270" s="142"/>
    </row>
    <row r="271" spans="1:37" ht="12" hidden="1" customHeight="1">
      <c r="A271" s="108"/>
      <c r="B271" s="280"/>
      <c r="C271" s="123"/>
      <c r="D271" s="123"/>
      <c r="E271" s="108"/>
      <c r="F271" s="108"/>
      <c r="G271" s="108"/>
      <c r="H271" s="108"/>
      <c r="I271" s="283"/>
      <c r="J271" s="142"/>
      <c r="K271" s="142"/>
      <c r="L271" s="142"/>
      <c r="M271" s="142"/>
      <c r="N271" s="142"/>
      <c r="O271" s="142"/>
      <c r="P271" s="142"/>
      <c r="Q271" s="142"/>
      <c r="R271" s="142"/>
      <c r="S271" s="142"/>
      <c r="T271" s="142"/>
      <c r="U271" s="142"/>
      <c r="V271" s="142"/>
      <c r="W271" s="142"/>
      <c r="X271" s="142"/>
      <c r="Y271" s="142"/>
      <c r="Z271" s="142"/>
      <c r="AA271" s="142"/>
      <c r="AB271" s="142"/>
      <c r="AC271" s="142"/>
      <c r="AD271" s="142"/>
      <c r="AE271" s="142"/>
      <c r="AF271" s="142"/>
      <c r="AG271" s="142"/>
      <c r="AH271" s="142"/>
      <c r="AI271" s="142"/>
      <c r="AJ271" s="142"/>
      <c r="AK271" s="142"/>
    </row>
    <row r="272" spans="1:37" ht="12" hidden="1" customHeight="1">
      <c r="A272" s="108"/>
      <c r="B272" s="280"/>
      <c r="C272" s="123"/>
      <c r="D272" s="123"/>
      <c r="E272" s="108"/>
      <c r="F272" s="108"/>
      <c r="G272" s="108"/>
      <c r="H272" s="108"/>
      <c r="I272" s="283"/>
      <c r="J272" s="142"/>
      <c r="K272" s="142"/>
      <c r="L272" s="142"/>
      <c r="M272" s="142"/>
      <c r="N272" s="142"/>
      <c r="O272" s="142"/>
      <c r="P272" s="142"/>
      <c r="Q272" s="142"/>
      <c r="R272" s="142"/>
      <c r="S272" s="142"/>
      <c r="T272" s="142"/>
      <c r="U272" s="142"/>
      <c r="V272" s="142"/>
      <c r="W272" s="142"/>
      <c r="X272" s="142"/>
      <c r="Y272" s="142"/>
      <c r="Z272" s="142"/>
      <c r="AA272" s="142"/>
      <c r="AB272" s="142"/>
      <c r="AC272" s="142"/>
      <c r="AD272" s="142"/>
      <c r="AE272" s="142"/>
      <c r="AF272" s="142"/>
      <c r="AG272" s="142"/>
      <c r="AH272" s="142"/>
      <c r="AI272" s="142"/>
      <c r="AJ272" s="142"/>
      <c r="AK272" s="142"/>
    </row>
    <row r="273" spans="1:37" ht="12" hidden="1" customHeight="1">
      <c r="A273" s="108"/>
      <c r="B273" s="280"/>
      <c r="C273" s="123"/>
      <c r="D273" s="123"/>
      <c r="E273" s="108"/>
      <c r="F273" s="108"/>
      <c r="G273" s="108"/>
      <c r="H273" s="108"/>
      <c r="I273" s="283"/>
      <c r="J273" s="142"/>
      <c r="K273" s="142"/>
      <c r="L273" s="142"/>
      <c r="M273" s="142"/>
      <c r="N273" s="142"/>
      <c r="O273" s="142"/>
      <c r="P273" s="142"/>
      <c r="Q273" s="142"/>
      <c r="R273" s="142"/>
      <c r="S273" s="142"/>
      <c r="T273" s="142"/>
      <c r="U273" s="142"/>
      <c r="V273" s="142"/>
      <c r="W273" s="142"/>
      <c r="X273" s="142"/>
      <c r="Y273" s="142"/>
      <c r="Z273" s="142"/>
      <c r="AA273" s="142"/>
      <c r="AB273" s="142"/>
      <c r="AC273" s="142"/>
      <c r="AD273" s="142"/>
      <c r="AE273" s="142"/>
      <c r="AF273" s="142"/>
      <c r="AG273" s="142"/>
      <c r="AH273" s="142"/>
      <c r="AI273" s="142"/>
      <c r="AJ273" s="142"/>
      <c r="AK273" s="142"/>
    </row>
    <row r="274" spans="1:37" ht="12" hidden="1" customHeight="1">
      <c r="A274" s="108"/>
      <c r="B274" s="280"/>
      <c r="C274" s="123"/>
      <c r="D274" s="123"/>
      <c r="E274" s="108"/>
      <c r="F274" s="108"/>
      <c r="G274" s="108"/>
      <c r="H274" s="108"/>
      <c r="I274" s="283"/>
      <c r="J274" s="142"/>
      <c r="K274" s="142"/>
      <c r="L274" s="142"/>
      <c r="M274" s="142"/>
      <c r="N274" s="142"/>
      <c r="O274" s="142"/>
      <c r="P274" s="142"/>
      <c r="Q274" s="142"/>
      <c r="R274" s="142"/>
      <c r="S274" s="142"/>
      <c r="T274" s="142"/>
      <c r="U274" s="142"/>
      <c r="V274" s="142"/>
      <c r="W274" s="142"/>
      <c r="X274" s="142"/>
      <c r="Y274" s="142"/>
      <c r="Z274" s="142"/>
      <c r="AA274" s="142"/>
      <c r="AB274" s="142"/>
      <c r="AC274" s="142"/>
      <c r="AD274" s="142"/>
      <c r="AE274" s="142"/>
      <c r="AF274" s="142"/>
      <c r="AG274" s="142"/>
      <c r="AH274" s="142"/>
      <c r="AI274" s="142"/>
      <c r="AJ274" s="142"/>
      <c r="AK274" s="142"/>
    </row>
    <row r="275" spans="1:37" ht="12" hidden="1" customHeight="1">
      <c r="A275" s="108"/>
      <c r="B275" s="280"/>
      <c r="C275" s="123"/>
      <c r="D275" s="123"/>
      <c r="E275" s="108"/>
      <c r="F275" s="108"/>
      <c r="G275" s="108"/>
      <c r="H275" s="108"/>
      <c r="I275" s="283"/>
      <c r="J275" s="142"/>
      <c r="K275" s="142"/>
      <c r="L275" s="142"/>
      <c r="M275" s="142"/>
      <c r="N275" s="142"/>
      <c r="O275" s="142"/>
      <c r="P275" s="142"/>
      <c r="Q275" s="142"/>
      <c r="R275" s="142"/>
      <c r="S275" s="142"/>
      <c r="T275" s="142"/>
      <c r="U275" s="142"/>
      <c r="V275" s="142"/>
      <c r="W275" s="142"/>
      <c r="X275" s="142"/>
      <c r="Y275" s="142"/>
      <c r="Z275" s="142"/>
      <c r="AA275" s="142"/>
      <c r="AB275" s="142"/>
      <c r="AC275" s="142"/>
      <c r="AD275" s="142"/>
      <c r="AE275" s="142"/>
      <c r="AF275" s="142"/>
      <c r="AG275" s="142"/>
      <c r="AH275" s="142"/>
      <c r="AI275" s="142"/>
      <c r="AJ275" s="142"/>
      <c r="AK275" s="142"/>
    </row>
    <row r="276" spans="1:37" ht="12" hidden="1" customHeight="1">
      <c r="A276" s="108"/>
      <c r="B276" s="280"/>
      <c r="C276" s="123"/>
      <c r="D276" s="123"/>
      <c r="E276" s="108"/>
      <c r="F276" s="108"/>
      <c r="G276" s="108"/>
      <c r="H276" s="108"/>
      <c r="I276" s="283"/>
      <c r="J276" s="142"/>
      <c r="K276" s="142"/>
      <c r="L276" s="142"/>
      <c r="M276" s="142"/>
      <c r="N276" s="142"/>
      <c r="O276" s="142"/>
      <c r="P276" s="142"/>
      <c r="Q276" s="142"/>
      <c r="R276" s="142"/>
      <c r="S276" s="142"/>
      <c r="T276" s="142"/>
      <c r="U276" s="142"/>
      <c r="V276" s="142"/>
      <c r="W276" s="142"/>
      <c r="X276" s="142"/>
      <c r="Y276" s="142"/>
      <c r="Z276" s="142"/>
      <c r="AA276" s="142"/>
      <c r="AB276" s="142"/>
      <c r="AC276" s="142"/>
      <c r="AD276" s="142"/>
      <c r="AE276" s="142"/>
      <c r="AF276" s="142"/>
      <c r="AG276" s="142"/>
      <c r="AH276" s="142"/>
      <c r="AI276" s="142"/>
      <c r="AJ276" s="142"/>
      <c r="AK276" s="142"/>
    </row>
    <row r="277" spans="1:37" ht="12" hidden="1" customHeight="1">
      <c r="A277" s="108"/>
      <c r="B277" s="280"/>
      <c r="C277" s="123"/>
      <c r="D277" s="123"/>
      <c r="E277" s="108"/>
      <c r="F277" s="108"/>
      <c r="G277" s="108"/>
      <c r="H277" s="108"/>
      <c r="I277" s="283"/>
      <c r="J277" s="142"/>
      <c r="K277" s="142"/>
      <c r="L277" s="142"/>
      <c r="M277" s="142"/>
      <c r="N277" s="142"/>
      <c r="O277" s="142"/>
      <c r="P277" s="142"/>
      <c r="Q277" s="142"/>
      <c r="R277" s="142"/>
      <c r="S277" s="142"/>
      <c r="T277" s="142"/>
      <c r="U277" s="142"/>
      <c r="V277" s="142"/>
      <c r="W277" s="142"/>
      <c r="X277" s="142"/>
      <c r="Y277" s="142"/>
      <c r="Z277" s="142"/>
      <c r="AA277" s="142"/>
      <c r="AB277" s="142"/>
      <c r="AC277" s="142"/>
      <c r="AD277" s="142"/>
      <c r="AE277" s="142"/>
      <c r="AF277" s="142"/>
      <c r="AG277" s="142"/>
      <c r="AH277" s="142"/>
      <c r="AI277" s="142"/>
      <c r="AJ277" s="142"/>
      <c r="AK277" s="142"/>
    </row>
    <row r="278" spans="1:37" ht="12" hidden="1" customHeight="1">
      <c r="A278" s="108"/>
      <c r="B278" s="280"/>
      <c r="C278" s="123"/>
      <c r="D278" s="123"/>
      <c r="E278" s="108"/>
      <c r="F278" s="108"/>
      <c r="G278" s="108"/>
      <c r="H278" s="108"/>
      <c r="I278" s="283"/>
      <c r="J278" s="142"/>
      <c r="K278" s="142"/>
      <c r="L278" s="142"/>
      <c r="M278" s="142"/>
      <c r="N278" s="142"/>
      <c r="O278" s="142"/>
      <c r="P278" s="142"/>
      <c r="Q278" s="142"/>
      <c r="R278" s="142"/>
      <c r="S278" s="142"/>
      <c r="T278" s="142"/>
      <c r="U278" s="142"/>
      <c r="V278" s="142"/>
      <c r="W278" s="142"/>
      <c r="X278" s="142"/>
      <c r="Y278" s="142"/>
      <c r="Z278" s="142"/>
      <c r="AA278" s="142"/>
      <c r="AB278" s="142"/>
      <c r="AC278" s="142"/>
      <c r="AD278" s="142"/>
      <c r="AE278" s="142"/>
      <c r="AF278" s="142"/>
      <c r="AG278" s="142"/>
      <c r="AH278" s="142"/>
      <c r="AI278" s="142"/>
      <c r="AJ278" s="142"/>
      <c r="AK278" s="142"/>
    </row>
    <row r="279" spans="1:37" ht="12" hidden="1" customHeight="1">
      <c r="A279" s="108"/>
      <c r="B279" s="280"/>
      <c r="C279" s="123"/>
      <c r="D279" s="123"/>
      <c r="E279" s="108"/>
      <c r="F279" s="108"/>
      <c r="G279" s="108"/>
      <c r="H279" s="108"/>
      <c r="I279" s="283"/>
      <c r="J279" s="142"/>
      <c r="K279" s="142"/>
      <c r="L279" s="142"/>
      <c r="M279" s="142"/>
      <c r="N279" s="142"/>
      <c r="O279" s="142"/>
      <c r="P279" s="142"/>
      <c r="Q279" s="142"/>
      <c r="R279" s="142"/>
      <c r="S279" s="142"/>
      <c r="T279" s="142"/>
      <c r="U279" s="142"/>
      <c r="V279" s="142"/>
      <c r="W279" s="142"/>
      <c r="X279" s="142"/>
      <c r="Y279" s="142"/>
      <c r="Z279" s="142"/>
      <c r="AA279" s="142"/>
      <c r="AB279" s="142"/>
      <c r="AC279" s="142"/>
      <c r="AD279" s="142"/>
      <c r="AE279" s="142"/>
      <c r="AF279" s="142"/>
      <c r="AG279" s="142"/>
      <c r="AH279" s="142"/>
      <c r="AI279" s="142"/>
      <c r="AJ279" s="142"/>
      <c r="AK279" s="142"/>
    </row>
    <row r="280" spans="1:37" ht="12" customHeight="1">
      <c r="A280" s="108"/>
      <c r="B280" s="280"/>
      <c r="C280" s="123"/>
      <c r="D280" s="123"/>
      <c r="E280" s="108"/>
      <c r="F280" s="108"/>
      <c r="G280" s="108"/>
      <c r="H280" s="108"/>
      <c r="I280" s="283"/>
      <c r="J280" s="142"/>
      <c r="K280" s="142"/>
      <c r="L280" s="142"/>
      <c r="M280" s="142"/>
      <c r="N280" s="142"/>
      <c r="O280" s="142"/>
      <c r="P280" s="142"/>
      <c r="Q280" s="142"/>
      <c r="R280" s="142"/>
      <c r="S280" s="142"/>
      <c r="T280" s="142"/>
      <c r="U280" s="142"/>
      <c r="V280" s="142"/>
      <c r="W280" s="142"/>
      <c r="X280" s="142"/>
      <c r="Y280" s="142"/>
      <c r="Z280" s="142"/>
      <c r="AA280" s="142"/>
      <c r="AB280" s="142"/>
      <c r="AC280" s="142"/>
      <c r="AD280" s="142"/>
      <c r="AE280" s="142"/>
      <c r="AF280" s="142"/>
      <c r="AG280" s="142"/>
      <c r="AH280" s="142"/>
      <c r="AI280" s="142"/>
      <c r="AJ280" s="142"/>
      <c r="AK280" s="142"/>
    </row>
    <row r="281" spans="1:37" ht="15.75" customHeight="1">
      <c r="A281" s="102" t="s">
        <v>909</v>
      </c>
      <c r="B281" s="279"/>
      <c r="C281" s="104"/>
      <c r="D281" s="104"/>
      <c r="E281" s="139"/>
      <c r="F281" s="139"/>
      <c r="G281" s="139"/>
      <c r="H281" s="139"/>
      <c r="I281" s="139"/>
      <c r="J281" s="140"/>
      <c r="K281" s="140"/>
      <c r="L281" s="140"/>
      <c r="M281" s="140"/>
      <c r="N281" s="140"/>
      <c r="O281" s="140"/>
      <c r="P281" s="140"/>
      <c r="Q281" s="140"/>
      <c r="R281" s="140"/>
      <c r="S281" s="140"/>
      <c r="T281" s="140"/>
      <c r="U281" s="140"/>
      <c r="V281" s="140"/>
      <c r="W281" s="140"/>
      <c r="X281" s="140"/>
      <c r="Y281" s="140"/>
      <c r="Z281" s="140"/>
      <c r="AA281" s="140"/>
      <c r="AB281" s="140"/>
      <c r="AC281" s="140"/>
      <c r="AD281" s="140"/>
      <c r="AE281" s="140"/>
      <c r="AF281" s="140"/>
      <c r="AG281" s="140"/>
      <c r="AH281" s="140"/>
      <c r="AI281" s="140"/>
      <c r="AJ281" s="140"/>
      <c r="AK281" s="252"/>
    </row>
    <row r="282" spans="1:37" ht="12" customHeight="1">
      <c r="A282" s="286"/>
      <c r="B282" s="280"/>
      <c r="C282" s="123"/>
      <c r="D282" s="108"/>
      <c r="E282" s="108"/>
      <c r="F282" s="108"/>
      <c r="G282" s="108"/>
      <c r="H282" s="108"/>
      <c r="I282" s="283"/>
      <c r="J282" s="142"/>
      <c r="K282" s="142"/>
      <c r="L282" s="142"/>
      <c r="M282" s="142"/>
      <c r="N282" s="142"/>
      <c r="O282" s="142"/>
      <c r="P282" s="142"/>
      <c r="Q282" s="142"/>
      <c r="R282" s="142"/>
      <c r="S282" s="142"/>
      <c r="T282" s="142"/>
      <c r="U282" s="142"/>
      <c r="V282" s="142"/>
      <c r="W282" s="142"/>
      <c r="X282" s="142"/>
      <c r="Y282" s="142"/>
      <c r="Z282" s="142"/>
      <c r="AA282" s="142"/>
      <c r="AB282" s="142"/>
      <c r="AC282" s="142"/>
      <c r="AD282" s="142"/>
      <c r="AE282" s="142"/>
      <c r="AF282" s="142"/>
      <c r="AG282" s="142"/>
      <c r="AH282" s="142"/>
      <c r="AI282" s="142"/>
      <c r="AJ282" s="142"/>
      <c r="AK282" s="142"/>
    </row>
    <row r="283" spans="1:37" ht="12" customHeight="1">
      <c r="A283" s="108"/>
      <c r="B283" s="280">
        <v>701100</v>
      </c>
      <c r="C283" s="108" t="s">
        <v>610</v>
      </c>
      <c r="D283" s="108" t="s">
        <v>611</v>
      </c>
      <c r="E283" s="108"/>
      <c r="F283" s="108"/>
      <c r="G283" s="108"/>
      <c r="H283" s="108"/>
      <c r="I283" s="283"/>
      <c r="J283" s="142">
        <v>5000</v>
      </c>
      <c r="K283" s="142">
        <v>5000</v>
      </c>
      <c r="L283" s="142">
        <v>5000</v>
      </c>
      <c r="M283" s="142">
        <v>5000</v>
      </c>
      <c r="N283" s="142">
        <v>5000</v>
      </c>
      <c r="O283" s="142">
        <v>5000</v>
      </c>
      <c r="P283" s="142">
        <v>5000</v>
      </c>
      <c r="Q283" s="142">
        <v>5000</v>
      </c>
      <c r="R283" s="142">
        <v>5000</v>
      </c>
      <c r="S283" s="142">
        <v>5000</v>
      </c>
      <c r="T283" s="142">
        <v>5000</v>
      </c>
      <c r="U283" s="142">
        <v>5000</v>
      </c>
      <c r="V283" s="142">
        <v>5000</v>
      </c>
      <c r="W283" s="142">
        <v>5000</v>
      </c>
      <c r="X283" s="142">
        <v>5000</v>
      </c>
      <c r="Y283" s="142">
        <v>5000</v>
      </c>
      <c r="Z283" s="142"/>
      <c r="AA283" s="142"/>
      <c r="AB283" s="142"/>
      <c r="AC283" s="142"/>
      <c r="AD283" s="142"/>
      <c r="AE283" s="142"/>
      <c r="AF283" s="142"/>
      <c r="AG283" s="142"/>
      <c r="AH283" s="142"/>
      <c r="AI283" s="142"/>
      <c r="AJ283" s="142"/>
      <c r="AK283" s="142"/>
    </row>
    <row r="284" spans="1:37" ht="12" customHeight="1">
      <c r="A284" s="108"/>
      <c r="B284" s="280"/>
      <c r="C284" s="108"/>
      <c r="D284" s="108"/>
      <c r="E284" s="108"/>
      <c r="F284" s="108"/>
      <c r="G284" s="108"/>
      <c r="H284" s="108"/>
      <c r="I284" s="283"/>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row>
    <row r="285" spans="1:37" ht="12" customHeight="1">
      <c r="A285" s="108"/>
      <c r="B285" s="280">
        <v>701201</v>
      </c>
      <c r="C285" s="287" t="s">
        <v>612</v>
      </c>
      <c r="D285" s="287" t="s">
        <v>613</v>
      </c>
      <c r="E285" s="108"/>
      <c r="F285" s="108"/>
      <c r="G285" s="108"/>
      <c r="H285" s="108"/>
      <c r="I285" s="283"/>
      <c r="J285" s="142">
        <v>111454.621</v>
      </c>
      <c r="K285" s="142">
        <v>111454.621</v>
      </c>
      <c r="L285" s="142">
        <v>111454.621</v>
      </c>
      <c r="M285" s="142">
        <v>111454.621</v>
      </c>
      <c r="N285" s="142">
        <v>111454.621</v>
      </c>
      <c r="O285" s="142">
        <v>111454.621</v>
      </c>
      <c r="P285" s="142">
        <v>111454.621</v>
      </c>
      <c r="Q285" s="142">
        <v>112410.458</v>
      </c>
      <c r="R285" s="142">
        <v>112410.458</v>
      </c>
      <c r="S285" s="142">
        <v>112410.458</v>
      </c>
      <c r="T285" s="142">
        <v>112410.458</v>
      </c>
      <c r="U285" s="142">
        <v>112410.458</v>
      </c>
      <c r="V285" s="142">
        <v>112410.458</v>
      </c>
      <c r="W285" s="142">
        <v>112410.458</v>
      </c>
      <c r="X285" s="142">
        <v>112410.458</v>
      </c>
      <c r="Y285" s="142">
        <v>112410.458</v>
      </c>
      <c r="Z285" s="142"/>
      <c r="AA285" s="142"/>
      <c r="AB285" s="142"/>
      <c r="AC285" s="142"/>
      <c r="AD285" s="142"/>
      <c r="AE285" s="142"/>
      <c r="AF285" s="142"/>
      <c r="AG285" s="142"/>
      <c r="AH285" s="142"/>
      <c r="AI285" s="142"/>
      <c r="AJ285" s="142"/>
      <c r="AK285" s="142"/>
    </row>
    <row r="286" spans="1:37" ht="12" customHeight="1">
      <c r="A286" s="108"/>
      <c r="B286" s="280">
        <v>701200</v>
      </c>
      <c r="C286" s="123" t="s">
        <v>614</v>
      </c>
      <c r="D286" s="123" t="s">
        <v>615</v>
      </c>
      <c r="E286" s="108"/>
      <c r="F286" s="108"/>
      <c r="G286" s="108"/>
      <c r="H286" s="108"/>
      <c r="I286" s="283"/>
      <c r="J286" s="142">
        <v>111355.765</v>
      </c>
      <c r="K286" s="142">
        <v>111355.765</v>
      </c>
      <c r="L286" s="142">
        <v>111355.765</v>
      </c>
      <c r="M286" s="142">
        <v>111355.765</v>
      </c>
      <c r="N286" s="142">
        <v>111355.765</v>
      </c>
      <c r="O286" s="142">
        <v>111355.765</v>
      </c>
      <c r="P286" s="142">
        <v>111355.765</v>
      </c>
      <c r="Q286" s="142">
        <v>111355.765</v>
      </c>
      <c r="R286" s="142">
        <v>111355.765</v>
      </c>
      <c r="S286" s="142">
        <v>111355.765</v>
      </c>
      <c r="T286" s="142">
        <v>111355.765</v>
      </c>
      <c r="U286" s="142">
        <v>111355.765</v>
      </c>
      <c r="V286" s="142">
        <v>111355.765</v>
      </c>
      <c r="W286" s="142">
        <v>111355.765</v>
      </c>
      <c r="X286" s="142">
        <v>111355.765</v>
      </c>
      <c r="Y286" s="142">
        <v>111355.765</v>
      </c>
      <c r="Z286" s="142"/>
      <c r="AA286" s="142"/>
      <c r="AB286" s="142"/>
      <c r="AC286" s="142"/>
      <c r="AD286" s="142"/>
      <c r="AE286" s="142"/>
      <c r="AF286" s="142"/>
      <c r="AG286" s="142"/>
      <c r="AH286" s="142"/>
      <c r="AI286" s="142"/>
      <c r="AJ286" s="142"/>
      <c r="AK286" s="142"/>
    </row>
    <row r="287" spans="1:37" ht="12" customHeight="1">
      <c r="A287" s="108"/>
      <c r="B287" s="280">
        <v>701700</v>
      </c>
      <c r="C287" s="123" t="s">
        <v>616</v>
      </c>
      <c r="D287" s="123" t="s">
        <v>617</v>
      </c>
      <c r="E287" s="108"/>
      <c r="F287" s="108"/>
      <c r="G287" s="108"/>
      <c r="H287" s="108"/>
      <c r="I287" s="283"/>
      <c r="J287" s="142">
        <v>98.855999999999995</v>
      </c>
      <c r="K287" s="142">
        <v>98.855999999999995</v>
      </c>
      <c r="L287" s="142">
        <v>98.855999999999995</v>
      </c>
      <c r="M287" s="142">
        <v>98.855999999999995</v>
      </c>
      <c r="N287" s="142">
        <v>98.855999999999995</v>
      </c>
      <c r="O287" s="142">
        <v>98.855999999999995</v>
      </c>
      <c r="P287" s="142">
        <v>98.855999999999995</v>
      </c>
      <c r="Q287" s="142">
        <v>1054.693</v>
      </c>
      <c r="R287" s="142">
        <v>1054.693</v>
      </c>
      <c r="S287" s="142">
        <v>1054.693</v>
      </c>
      <c r="T287" s="142">
        <v>1054.693</v>
      </c>
      <c r="U287" s="142">
        <v>1054.693</v>
      </c>
      <c r="V287" s="142">
        <v>1054.693</v>
      </c>
      <c r="W287" s="142">
        <v>1054.693</v>
      </c>
      <c r="X287" s="142">
        <v>1054.693</v>
      </c>
      <c r="Y287" s="142">
        <v>1054.693</v>
      </c>
      <c r="Z287" s="142"/>
      <c r="AA287" s="142"/>
      <c r="AB287" s="142"/>
      <c r="AC287" s="142"/>
      <c r="AD287" s="142"/>
      <c r="AE287" s="142"/>
      <c r="AF287" s="142"/>
      <c r="AG287" s="142"/>
      <c r="AH287" s="142"/>
      <c r="AI287" s="142"/>
      <c r="AJ287" s="142"/>
      <c r="AK287" s="142"/>
    </row>
    <row r="288" spans="1:37" ht="12" customHeight="1">
      <c r="A288" s="108"/>
      <c r="B288" s="280">
        <v>701301</v>
      </c>
      <c r="C288" s="287" t="s">
        <v>618</v>
      </c>
      <c r="D288" s="287" t="s">
        <v>619</v>
      </c>
      <c r="E288" s="108"/>
      <c r="F288" s="108"/>
      <c r="G288" s="108"/>
      <c r="H288" s="108"/>
      <c r="I288" s="283"/>
      <c r="J288" s="142">
        <v>111454.621</v>
      </c>
      <c r="K288" s="142">
        <v>111454.621</v>
      </c>
      <c r="L288" s="142">
        <v>111454.621</v>
      </c>
      <c r="M288" s="142">
        <v>111454.621</v>
      </c>
      <c r="N288" s="142">
        <v>111454.621</v>
      </c>
      <c r="O288" s="142">
        <v>111454.621</v>
      </c>
      <c r="P288" s="142">
        <v>111454.621</v>
      </c>
      <c r="Q288" s="142">
        <v>111629.341</v>
      </c>
      <c r="R288" s="142">
        <v>112410.458</v>
      </c>
      <c r="S288" s="142">
        <v>112410.458</v>
      </c>
      <c r="T288" s="142">
        <v>112410.458</v>
      </c>
      <c r="U288" s="142">
        <v>112410.458</v>
      </c>
      <c r="V288" s="142">
        <v>112410.458</v>
      </c>
      <c r="W288" s="142">
        <v>112410.458</v>
      </c>
      <c r="X288" s="142">
        <v>112410.458</v>
      </c>
      <c r="Y288" s="142">
        <v>112410.458</v>
      </c>
      <c r="Z288" s="142"/>
      <c r="AA288" s="142"/>
      <c r="AB288" s="142"/>
      <c r="AC288" s="142"/>
      <c r="AD288" s="142"/>
      <c r="AE288" s="142"/>
      <c r="AF288" s="142"/>
      <c r="AG288" s="142"/>
      <c r="AH288" s="142"/>
      <c r="AI288" s="142"/>
      <c r="AJ288" s="142"/>
      <c r="AK288" s="142"/>
    </row>
    <row r="289" spans="1:37" ht="12" customHeight="1">
      <c r="A289" s="108"/>
      <c r="B289" s="280">
        <v>701300</v>
      </c>
      <c r="C289" s="123" t="s">
        <v>620</v>
      </c>
      <c r="D289" s="123" t="s">
        <v>621</v>
      </c>
      <c r="E289" s="108"/>
      <c r="F289" s="108"/>
      <c r="G289" s="108"/>
      <c r="H289" s="108"/>
      <c r="I289" s="283"/>
      <c r="J289" s="142">
        <v>111355.765</v>
      </c>
      <c r="K289" s="142">
        <v>111355.765</v>
      </c>
      <c r="L289" s="142">
        <v>111355.765</v>
      </c>
      <c r="M289" s="142">
        <v>111355.765</v>
      </c>
      <c r="N289" s="142">
        <v>111355.765</v>
      </c>
      <c r="O289" s="142">
        <v>111355.765</v>
      </c>
      <c r="P289" s="142">
        <v>111355.765</v>
      </c>
      <c r="Q289" s="142">
        <v>111355.765</v>
      </c>
      <c r="R289" s="142">
        <v>111355.765</v>
      </c>
      <c r="S289" s="142">
        <v>111355.765</v>
      </c>
      <c r="T289" s="142">
        <v>111355.765</v>
      </c>
      <c r="U289" s="142">
        <v>111355.765</v>
      </c>
      <c r="V289" s="142">
        <v>111355.765</v>
      </c>
      <c r="W289" s="142">
        <v>111355.765</v>
      </c>
      <c r="X289" s="142">
        <v>111355.765</v>
      </c>
      <c r="Y289" s="142">
        <v>111355.765</v>
      </c>
      <c r="Z289" s="142"/>
      <c r="AA289" s="142"/>
      <c r="AB289" s="142"/>
      <c r="AC289" s="142"/>
      <c r="AD289" s="142"/>
      <c r="AE289" s="142"/>
      <c r="AF289" s="142"/>
      <c r="AG289" s="142"/>
      <c r="AH289" s="142"/>
      <c r="AI289" s="142"/>
      <c r="AJ289" s="142"/>
      <c r="AK289" s="142"/>
    </row>
    <row r="290" spans="1:37" ht="12" customHeight="1">
      <c r="A290" s="108"/>
      <c r="B290" s="280">
        <v>701800</v>
      </c>
      <c r="C290" s="123" t="s">
        <v>622</v>
      </c>
      <c r="D290" s="123" t="s">
        <v>623</v>
      </c>
      <c r="E290" s="108"/>
      <c r="F290" s="108"/>
      <c r="G290" s="108"/>
      <c r="H290" s="108"/>
      <c r="I290" s="283"/>
      <c r="J290" s="142">
        <v>98.855999999999995</v>
      </c>
      <c r="K290" s="142">
        <v>98.855999999999995</v>
      </c>
      <c r="L290" s="142">
        <v>98.855999999999995</v>
      </c>
      <c r="M290" s="142">
        <v>98.855999999999995</v>
      </c>
      <c r="N290" s="142">
        <v>98.855999999999995</v>
      </c>
      <c r="O290" s="142">
        <v>98.855999999999995</v>
      </c>
      <c r="P290" s="142">
        <v>98.855999999999995</v>
      </c>
      <c r="Q290" s="142">
        <v>273.57600000000002</v>
      </c>
      <c r="R290" s="142">
        <v>1054.693</v>
      </c>
      <c r="S290" s="142">
        <v>1054.693</v>
      </c>
      <c r="T290" s="142">
        <v>1054.693</v>
      </c>
      <c r="U290" s="142">
        <v>1054.693</v>
      </c>
      <c r="V290" s="142">
        <v>1054.693</v>
      </c>
      <c r="W290" s="142">
        <v>1054.693</v>
      </c>
      <c r="X290" s="142">
        <v>1054.693</v>
      </c>
      <c r="Y290" s="142">
        <v>1054.693</v>
      </c>
      <c r="Z290" s="142"/>
      <c r="AA290" s="142"/>
      <c r="AB290" s="142"/>
      <c r="AC290" s="142"/>
      <c r="AD290" s="142"/>
      <c r="AE290" s="142"/>
      <c r="AF290" s="142"/>
      <c r="AG290" s="142"/>
      <c r="AH290" s="142"/>
      <c r="AI290" s="142"/>
      <c r="AJ290" s="142"/>
      <c r="AK290" s="142"/>
    </row>
    <row r="291" spans="1:37" ht="12" customHeight="1">
      <c r="A291" s="108"/>
      <c r="B291" s="280">
        <v>701501</v>
      </c>
      <c r="C291" s="287" t="s">
        <v>624</v>
      </c>
      <c r="D291" s="287" t="s">
        <v>625</v>
      </c>
      <c r="E291" s="108"/>
      <c r="F291" s="108"/>
      <c r="G291" s="108"/>
      <c r="H291" s="108"/>
      <c r="I291" s="283"/>
      <c r="J291" s="142">
        <v>111546.0114947</v>
      </c>
      <c r="K291" s="142">
        <v>111546.0114947</v>
      </c>
      <c r="L291" s="142">
        <v>111546.0114947</v>
      </c>
      <c r="M291" s="142">
        <v>111546.0114947</v>
      </c>
      <c r="N291" s="142">
        <v>111546.0114947</v>
      </c>
      <c r="O291" s="142">
        <v>111546.0114947</v>
      </c>
      <c r="P291" s="142">
        <v>111546.0114947</v>
      </c>
      <c r="Q291" s="142">
        <v>112410.458</v>
      </c>
      <c r="R291" s="142">
        <v>112410.458</v>
      </c>
      <c r="S291" s="142">
        <v>112410.458</v>
      </c>
      <c r="T291" s="142">
        <v>112410.458</v>
      </c>
      <c r="U291" s="142">
        <v>112410.458</v>
      </c>
      <c r="V291" s="142">
        <v>112410.458</v>
      </c>
      <c r="W291" s="142">
        <v>112410.458</v>
      </c>
      <c r="X291" s="142">
        <v>112410.458</v>
      </c>
      <c r="Y291" s="142">
        <v>112410.458</v>
      </c>
      <c r="Z291" s="142"/>
      <c r="AA291" s="142"/>
      <c r="AB291" s="142"/>
      <c r="AC291" s="142"/>
      <c r="AD291" s="142"/>
      <c r="AE291" s="142"/>
      <c r="AF291" s="142"/>
      <c r="AG291" s="142"/>
      <c r="AH291" s="142"/>
      <c r="AI291" s="142"/>
      <c r="AJ291" s="142"/>
      <c r="AK291" s="142"/>
    </row>
    <row r="292" spans="1:37" ht="12" customHeight="1">
      <c r="A292" s="108"/>
      <c r="B292" s="280">
        <v>701500</v>
      </c>
      <c r="C292" s="123" t="s">
        <v>626</v>
      </c>
      <c r="D292" s="123" t="s">
        <v>627</v>
      </c>
      <c r="E292" s="108"/>
      <c r="F292" s="108"/>
      <c r="G292" s="108"/>
      <c r="H292" s="108"/>
      <c r="I292" s="283"/>
      <c r="J292" s="142">
        <v>111355.765</v>
      </c>
      <c r="K292" s="142">
        <v>111355.765</v>
      </c>
      <c r="L292" s="142">
        <v>111355.765</v>
      </c>
      <c r="M292" s="142">
        <v>111355.765</v>
      </c>
      <c r="N292" s="142">
        <v>111355.765</v>
      </c>
      <c r="O292" s="142">
        <v>111355.765</v>
      </c>
      <c r="P292" s="142">
        <v>111355.765</v>
      </c>
      <c r="Q292" s="142">
        <v>111355.765</v>
      </c>
      <c r="R292" s="142">
        <v>111355.765</v>
      </c>
      <c r="S292" s="142">
        <v>111355.765</v>
      </c>
      <c r="T292" s="142">
        <v>111355.765</v>
      </c>
      <c r="U292" s="142">
        <v>111355.765</v>
      </c>
      <c r="V292" s="142">
        <v>111355.765</v>
      </c>
      <c r="W292" s="142">
        <v>111355.765</v>
      </c>
      <c r="X292" s="142">
        <v>111355.765</v>
      </c>
      <c r="Y292" s="142">
        <v>111355.765</v>
      </c>
      <c r="Z292" s="142"/>
      <c r="AA292" s="142"/>
      <c r="AB292" s="142"/>
      <c r="AC292" s="142"/>
      <c r="AD292" s="142"/>
      <c r="AE292" s="142"/>
      <c r="AF292" s="142"/>
      <c r="AG292" s="142"/>
      <c r="AH292" s="142"/>
      <c r="AI292" s="142"/>
      <c r="AJ292" s="142"/>
      <c r="AK292" s="142"/>
    </row>
    <row r="293" spans="1:37" ht="12" customHeight="1">
      <c r="A293" s="108"/>
      <c r="B293" s="280">
        <v>702000</v>
      </c>
      <c r="C293" s="123" t="s">
        <v>628</v>
      </c>
      <c r="D293" s="123" t="s">
        <v>629</v>
      </c>
      <c r="E293" s="108"/>
      <c r="F293" s="108"/>
      <c r="G293" s="108"/>
      <c r="H293" s="108"/>
      <c r="I293" s="283"/>
      <c r="J293" s="142">
        <v>190.2464947</v>
      </c>
      <c r="K293" s="142">
        <v>190.2464947</v>
      </c>
      <c r="L293" s="142">
        <v>190.2464947</v>
      </c>
      <c r="M293" s="142">
        <v>190.2464947</v>
      </c>
      <c r="N293" s="142">
        <v>190.2464947</v>
      </c>
      <c r="O293" s="142">
        <v>190.2464947</v>
      </c>
      <c r="P293" s="142">
        <v>190.2464947</v>
      </c>
      <c r="Q293" s="142">
        <v>1054.693</v>
      </c>
      <c r="R293" s="142">
        <v>1054.693</v>
      </c>
      <c r="S293" s="142">
        <v>1054.693</v>
      </c>
      <c r="T293" s="142">
        <v>1054.693</v>
      </c>
      <c r="U293" s="142">
        <v>1054.693</v>
      </c>
      <c r="V293" s="142">
        <v>1054.693</v>
      </c>
      <c r="W293" s="142">
        <v>1054.693</v>
      </c>
      <c r="X293" s="142">
        <v>1054.693</v>
      </c>
      <c r="Y293" s="142">
        <v>1054.693</v>
      </c>
      <c r="Z293" s="142"/>
      <c r="AA293" s="142"/>
      <c r="AB293" s="142"/>
      <c r="AC293" s="142"/>
      <c r="AD293" s="142"/>
      <c r="AE293" s="142"/>
      <c r="AF293" s="142"/>
      <c r="AG293" s="142"/>
      <c r="AH293" s="142"/>
      <c r="AI293" s="142"/>
      <c r="AJ293" s="142"/>
      <c r="AK293" s="142"/>
    </row>
    <row r="294" spans="1:37" ht="12" customHeight="1">
      <c r="A294" s="108"/>
      <c r="B294" s="280">
        <v>701401</v>
      </c>
      <c r="C294" s="287" t="s">
        <v>630</v>
      </c>
      <c r="D294" s="287" t="s">
        <v>631</v>
      </c>
      <c r="E294" s="108"/>
      <c r="F294" s="108"/>
      <c r="G294" s="108"/>
      <c r="H294" s="108"/>
      <c r="I294" s="283"/>
      <c r="J294" s="142">
        <v>111546.0114947</v>
      </c>
      <c r="K294" s="142">
        <v>111546.0114947</v>
      </c>
      <c r="L294" s="142">
        <v>111546.0114947</v>
      </c>
      <c r="M294" s="142">
        <v>111546.0114947</v>
      </c>
      <c r="N294" s="142">
        <v>111546.0114947</v>
      </c>
      <c r="O294" s="142">
        <v>111546.0114947</v>
      </c>
      <c r="P294" s="142">
        <v>111546.0114947</v>
      </c>
      <c r="Q294" s="142">
        <v>111629.341</v>
      </c>
      <c r="R294" s="142">
        <v>112410.458</v>
      </c>
      <c r="S294" s="142">
        <v>112410.458</v>
      </c>
      <c r="T294" s="142">
        <v>112410.458</v>
      </c>
      <c r="U294" s="142">
        <v>112410.458</v>
      </c>
      <c r="V294" s="142">
        <v>112410.458</v>
      </c>
      <c r="W294" s="142">
        <v>112410.458</v>
      </c>
      <c r="X294" s="142">
        <v>112410.458</v>
      </c>
      <c r="Y294" s="142">
        <v>112410.458</v>
      </c>
      <c r="Z294" s="142"/>
      <c r="AA294" s="142"/>
      <c r="AB294" s="142"/>
      <c r="AC294" s="142"/>
      <c r="AD294" s="142"/>
      <c r="AE294" s="142"/>
      <c r="AF294" s="142"/>
      <c r="AG294" s="142"/>
      <c r="AH294" s="142"/>
      <c r="AI294" s="142"/>
      <c r="AJ294" s="142"/>
      <c r="AK294" s="142"/>
    </row>
    <row r="295" spans="1:37" ht="12" customHeight="1">
      <c r="A295" s="108"/>
      <c r="B295" s="280">
        <v>701400</v>
      </c>
      <c r="C295" s="123" t="s">
        <v>632</v>
      </c>
      <c r="D295" s="123" t="s">
        <v>633</v>
      </c>
      <c r="E295" s="108"/>
      <c r="F295" s="108"/>
      <c r="G295" s="108"/>
      <c r="H295" s="108"/>
      <c r="I295" s="283"/>
      <c r="J295" s="142">
        <v>111355.765</v>
      </c>
      <c r="K295" s="142">
        <v>111355.765</v>
      </c>
      <c r="L295" s="142">
        <v>111355.765</v>
      </c>
      <c r="M295" s="142">
        <v>111355.765</v>
      </c>
      <c r="N295" s="142">
        <v>111355.765</v>
      </c>
      <c r="O295" s="142">
        <v>111355.765</v>
      </c>
      <c r="P295" s="142">
        <v>111355.765</v>
      </c>
      <c r="Q295" s="142">
        <v>111355.765</v>
      </c>
      <c r="R295" s="142">
        <v>111355.765</v>
      </c>
      <c r="S295" s="142">
        <v>111355.765</v>
      </c>
      <c r="T295" s="142">
        <v>111355.765</v>
      </c>
      <c r="U295" s="142">
        <v>111355.765</v>
      </c>
      <c r="V295" s="142">
        <v>111355.765</v>
      </c>
      <c r="W295" s="142">
        <v>111355.765</v>
      </c>
      <c r="X295" s="142">
        <v>111355.765</v>
      </c>
      <c r="Y295" s="142">
        <v>111355.765</v>
      </c>
      <c r="Z295" s="142"/>
      <c r="AA295" s="142"/>
      <c r="AB295" s="142"/>
      <c r="AC295" s="142"/>
      <c r="AD295" s="142"/>
      <c r="AE295" s="142"/>
      <c r="AF295" s="142"/>
      <c r="AG295" s="142"/>
      <c r="AH295" s="142"/>
      <c r="AI295" s="142"/>
      <c r="AJ295" s="142"/>
      <c r="AK295" s="142"/>
    </row>
    <row r="296" spans="1:37" ht="12" customHeight="1">
      <c r="A296" s="108"/>
      <c r="B296" s="280">
        <v>701900</v>
      </c>
      <c r="C296" s="123" t="s">
        <v>634</v>
      </c>
      <c r="D296" s="123" t="s">
        <v>635</v>
      </c>
      <c r="E296" s="108"/>
      <c r="F296" s="108"/>
      <c r="G296" s="108"/>
      <c r="H296" s="108"/>
      <c r="I296" s="283"/>
      <c r="J296" s="142">
        <v>190.2464947</v>
      </c>
      <c r="K296" s="142">
        <v>190.2464947</v>
      </c>
      <c r="L296" s="142">
        <v>190.2464947</v>
      </c>
      <c r="M296" s="142">
        <v>190.2464947</v>
      </c>
      <c r="N296" s="142">
        <v>190.2464947</v>
      </c>
      <c r="O296" s="142">
        <v>190.2464947</v>
      </c>
      <c r="P296" s="142">
        <v>190.2464947</v>
      </c>
      <c r="Q296" s="142">
        <v>273.57600000000002</v>
      </c>
      <c r="R296" s="142">
        <v>1054.693</v>
      </c>
      <c r="S296" s="142">
        <v>1054.693</v>
      </c>
      <c r="T296" s="142">
        <v>1054.693</v>
      </c>
      <c r="U296" s="142">
        <v>1054.693</v>
      </c>
      <c r="V296" s="142">
        <v>1054.693</v>
      </c>
      <c r="W296" s="142">
        <v>1054.693</v>
      </c>
      <c r="X296" s="142">
        <v>1054.693</v>
      </c>
      <c r="Y296" s="142">
        <v>1054.693</v>
      </c>
      <c r="Z296" s="142"/>
      <c r="AA296" s="142"/>
      <c r="AB296" s="142"/>
      <c r="AC296" s="142"/>
      <c r="AD296" s="142"/>
      <c r="AE296" s="142"/>
      <c r="AF296" s="142"/>
      <c r="AG296" s="142"/>
      <c r="AH296" s="142"/>
      <c r="AI296" s="142"/>
      <c r="AJ296" s="142"/>
      <c r="AK296" s="142"/>
    </row>
    <row r="297" spans="1:37" ht="12" customHeight="1">
      <c r="A297" s="108"/>
      <c r="B297" s="280">
        <v>511001</v>
      </c>
      <c r="C297" s="287" t="s">
        <v>636</v>
      </c>
      <c r="D297" s="287" t="s">
        <v>637</v>
      </c>
      <c r="E297" s="108"/>
      <c r="F297" s="108"/>
      <c r="G297" s="108"/>
      <c r="H297" s="108"/>
      <c r="I297" s="283"/>
      <c r="J297" s="142">
        <v>0</v>
      </c>
      <c r="K297" s="142">
        <v>0</v>
      </c>
      <c r="L297" s="142">
        <v>0</v>
      </c>
      <c r="M297" s="142">
        <v>0</v>
      </c>
      <c r="N297" s="142">
        <v>0</v>
      </c>
      <c r="O297" s="142">
        <v>0</v>
      </c>
      <c r="P297" s="142">
        <v>0</v>
      </c>
      <c r="Q297" s="142">
        <v>0</v>
      </c>
      <c r="R297" s="142">
        <v>0</v>
      </c>
      <c r="S297" s="142">
        <v>0</v>
      </c>
      <c r="T297" s="142">
        <v>0</v>
      </c>
      <c r="U297" s="142">
        <v>0</v>
      </c>
      <c r="V297" s="142">
        <v>0</v>
      </c>
      <c r="W297" s="142">
        <v>0</v>
      </c>
      <c r="X297" s="142">
        <v>0</v>
      </c>
      <c r="Y297" s="142">
        <v>0</v>
      </c>
      <c r="Z297" s="142"/>
      <c r="AA297" s="142"/>
      <c r="AB297" s="142"/>
      <c r="AC297" s="142"/>
      <c r="AD297" s="142"/>
      <c r="AE297" s="142"/>
      <c r="AF297" s="142"/>
      <c r="AG297" s="142"/>
      <c r="AH297" s="142"/>
      <c r="AI297" s="142"/>
      <c r="AJ297" s="142"/>
      <c r="AK297" s="142"/>
    </row>
    <row r="298" spans="1:37" ht="12" customHeight="1">
      <c r="A298" s="108"/>
      <c r="B298" s="280">
        <v>511000</v>
      </c>
      <c r="C298" s="174" t="s">
        <v>638</v>
      </c>
      <c r="D298" s="174" t="s">
        <v>639</v>
      </c>
      <c r="E298" s="108"/>
      <c r="F298" s="108"/>
      <c r="G298" s="108"/>
      <c r="H298" s="108"/>
      <c r="I298" s="283"/>
      <c r="J298" s="142">
        <v>0</v>
      </c>
      <c r="K298" s="142">
        <v>0</v>
      </c>
      <c r="L298" s="142">
        <v>0</v>
      </c>
      <c r="M298" s="142">
        <v>0</v>
      </c>
      <c r="N298" s="142">
        <v>0</v>
      </c>
      <c r="O298" s="142">
        <v>0</v>
      </c>
      <c r="P298" s="142">
        <v>0</v>
      </c>
      <c r="Q298" s="142">
        <v>0</v>
      </c>
      <c r="R298" s="142">
        <v>0</v>
      </c>
      <c r="S298" s="142">
        <v>0</v>
      </c>
      <c r="T298" s="142">
        <v>0</v>
      </c>
      <c r="U298" s="142">
        <v>0</v>
      </c>
      <c r="V298" s="142">
        <v>0</v>
      </c>
      <c r="W298" s="142">
        <v>0</v>
      </c>
      <c r="X298" s="142">
        <v>0</v>
      </c>
      <c r="Y298" s="142">
        <v>0</v>
      </c>
      <c r="Z298" s="142"/>
      <c r="AA298" s="142"/>
      <c r="AB298" s="142"/>
      <c r="AC298" s="142"/>
      <c r="AD298" s="142"/>
      <c r="AE298" s="142"/>
      <c r="AF298" s="142"/>
      <c r="AG298" s="142"/>
      <c r="AH298" s="142"/>
      <c r="AI298" s="142"/>
      <c r="AJ298" s="142"/>
      <c r="AK298" s="142"/>
    </row>
    <row r="299" spans="1:37" ht="12" customHeight="1">
      <c r="A299" s="108"/>
      <c r="B299" s="280">
        <v>512000</v>
      </c>
      <c r="C299" s="174" t="s">
        <v>640</v>
      </c>
      <c r="D299" s="174" t="s">
        <v>641</v>
      </c>
      <c r="E299" s="108"/>
      <c r="F299" s="108"/>
      <c r="G299" s="108"/>
      <c r="H299" s="108"/>
      <c r="I299" s="283"/>
      <c r="J299" s="142">
        <v>0</v>
      </c>
      <c r="K299" s="142">
        <v>0</v>
      </c>
      <c r="L299" s="142">
        <v>0</v>
      </c>
      <c r="M299" s="142">
        <v>0</v>
      </c>
      <c r="N299" s="142">
        <v>0</v>
      </c>
      <c r="O299" s="142">
        <v>0</v>
      </c>
      <c r="P299" s="142">
        <v>0</v>
      </c>
      <c r="Q299" s="142">
        <v>0</v>
      </c>
      <c r="R299" s="142">
        <v>0</v>
      </c>
      <c r="S299" s="142">
        <v>0</v>
      </c>
      <c r="T299" s="142">
        <v>0</v>
      </c>
      <c r="U299" s="142">
        <v>0</v>
      </c>
      <c r="V299" s="142">
        <v>0</v>
      </c>
      <c r="W299" s="142">
        <v>0</v>
      </c>
      <c r="X299" s="142">
        <v>0</v>
      </c>
      <c r="Y299" s="142">
        <v>0</v>
      </c>
      <c r="Z299" s="142"/>
      <c r="AA299" s="142"/>
      <c r="AB299" s="142"/>
      <c r="AC299" s="142"/>
      <c r="AD299" s="142"/>
      <c r="AE299" s="142"/>
      <c r="AF299" s="142"/>
      <c r="AG299" s="142"/>
      <c r="AH299" s="142"/>
      <c r="AI299" s="142"/>
      <c r="AJ299" s="142"/>
      <c r="AK299" s="142"/>
    </row>
    <row r="300" spans="1:37" ht="12" customHeight="1">
      <c r="A300" s="108"/>
      <c r="B300" s="280"/>
      <c r="C300" s="174"/>
      <c r="D300" s="174"/>
      <c r="E300" s="108"/>
      <c r="F300" s="108"/>
      <c r="G300" s="108"/>
      <c r="H300" s="108"/>
      <c r="I300" s="283"/>
      <c r="J300" s="142"/>
      <c r="K300" s="142"/>
      <c r="L300" s="142"/>
      <c r="M300" s="142"/>
      <c r="N300" s="142"/>
      <c r="O300" s="142"/>
      <c r="P300" s="142"/>
      <c r="Q300" s="142"/>
      <c r="R300" s="142"/>
      <c r="S300" s="142"/>
      <c r="T300" s="142"/>
      <c r="U300" s="142"/>
      <c r="V300" s="142"/>
      <c r="W300" s="142"/>
      <c r="X300" s="142"/>
      <c r="Y300" s="142"/>
      <c r="Z300" s="142"/>
      <c r="AA300" s="142"/>
      <c r="AB300" s="142"/>
      <c r="AC300" s="142"/>
      <c r="AD300" s="142"/>
      <c r="AE300" s="142"/>
      <c r="AF300" s="142"/>
      <c r="AG300" s="142"/>
      <c r="AH300" s="142"/>
      <c r="AI300" s="142"/>
      <c r="AJ300" s="142"/>
      <c r="AK300" s="142"/>
    </row>
    <row r="301" spans="1:37" ht="12" customHeight="1">
      <c r="A301" s="108"/>
      <c r="B301" s="280">
        <v>703100</v>
      </c>
      <c r="C301" s="108" t="s">
        <v>830</v>
      </c>
      <c r="D301" s="108" t="s">
        <v>831</v>
      </c>
      <c r="E301" s="108"/>
      <c r="F301" s="108"/>
      <c r="G301" s="108"/>
      <c r="H301" s="108"/>
      <c r="I301" s="283"/>
      <c r="J301" s="142">
        <v>42100</v>
      </c>
      <c r="K301" s="142">
        <v>28550</v>
      </c>
      <c r="L301" s="142">
        <v>42800</v>
      </c>
      <c r="M301" s="142">
        <v>36300</v>
      </c>
      <c r="N301" s="142">
        <v>54600</v>
      </c>
      <c r="O301" s="142">
        <v>42300</v>
      </c>
      <c r="P301" s="142">
        <v>37450</v>
      </c>
      <c r="Q301" s="142">
        <v>44450</v>
      </c>
      <c r="R301" s="142">
        <v>34900</v>
      </c>
      <c r="S301" s="142">
        <v>34900</v>
      </c>
      <c r="T301" s="142">
        <v>25400</v>
      </c>
      <c r="U301" s="142">
        <v>41200</v>
      </c>
      <c r="V301" s="142">
        <v>41200</v>
      </c>
      <c r="W301" s="142">
        <v>41200</v>
      </c>
      <c r="X301" s="142">
        <v>41200</v>
      </c>
      <c r="Y301" s="142">
        <v>41200</v>
      </c>
      <c r="Z301" s="142"/>
      <c r="AA301" s="142"/>
      <c r="AB301" s="142"/>
      <c r="AC301" s="142"/>
      <c r="AD301" s="142"/>
      <c r="AE301" s="142"/>
      <c r="AF301" s="142"/>
      <c r="AG301" s="142"/>
      <c r="AH301" s="142"/>
      <c r="AI301" s="142"/>
      <c r="AJ301" s="142"/>
      <c r="AK301" s="142"/>
    </row>
    <row r="302" spans="1:37" ht="12" customHeight="1">
      <c r="A302" s="108"/>
      <c r="B302" s="280">
        <v>703200</v>
      </c>
      <c r="C302" s="108" t="s">
        <v>832</v>
      </c>
      <c r="D302" s="108" t="s">
        <v>833</v>
      </c>
      <c r="E302" s="108"/>
      <c r="F302" s="108"/>
      <c r="G302" s="108"/>
      <c r="H302" s="108"/>
      <c r="I302" s="283"/>
      <c r="J302" s="142">
        <v>66500</v>
      </c>
      <c r="K302" s="142">
        <v>59400</v>
      </c>
      <c r="L302" s="142">
        <v>45300</v>
      </c>
      <c r="M302" s="142">
        <v>51600</v>
      </c>
      <c r="N302" s="142">
        <v>79400</v>
      </c>
      <c r="O302" s="142">
        <v>67000</v>
      </c>
      <c r="P302" s="142">
        <v>42550</v>
      </c>
      <c r="Q302" s="142">
        <v>61900</v>
      </c>
      <c r="R302" s="142">
        <v>51100</v>
      </c>
      <c r="S302" s="142">
        <v>44400</v>
      </c>
      <c r="T302" s="142">
        <v>36000</v>
      </c>
      <c r="U302" s="142">
        <v>43500</v>
      </c>
      <c r="V302" s="142">
        <v>43500</v>
      </c>
      <c r="W302" s="142">
        <v>43500</v>
      </c>
      <c r="X302" s="142">
        <v>43500</v>
      </c>
      <c r="Y302" s="142">
        <v>43500</v>
      </c>
      <c r="Z302" s="142"/>
      <c r="AA302" s="142"/>
      <c r="AB302" s="142"/>
      <c r="AC302" s="142"/>
      <c r="AD302" s="142"/>
      <c r="AE302" s="142"/>
      <c r="AF302" s="142"/>
      <c r="AG302" s="142"/>
      <c r="AH302" s="142"/>
      <c r="AI302" s="142"/>
      <c r="AJ302" s="142"/>
      <c r="AK302" s="142"/>
    </row>
    <row r="303" spans="1:37" ht="12" customHeight="1">
      <c r="A303" s="108"/>
      <c r="B303" s="280">
        <v>703300</v>
      </c>
      <c r="C303" s="108" t="s">
        <v>834</v>
      </c>
      <c r="D303" s="108" t="s">
        <v>835</v>
      </c>
      <c r="E303" s="108"/>
      <c r="F303" s="108"/>
      <c r="G303" s="108"/>
      <c r="H303" s="108"/>
      <c r="I303" s="283"/>
      <c r="J303" s="142">
        <v>39800</v>
      </c>
      <c r="K303" s="142">
        <v>28000</v>
      </c>
      <c r="L303" s="142">
        <v>27000</v>
      </c>
      <c r="M303" s="142">
        <v>33800</v>
      </c>
      <c r="N303" s="142">
        <v>36100</v>
      </c>
      <c r="O303" s="142">
        <v>38200</v>
      </c>
      <c r="P303" s="142">
        <v>19150</v>
      </c>
      <c r="Q303" s="142">
        <v>37550</v>
      </c>
      <c r="R303" s="142">
        <v>33000</v>
      </c>
      <c r="S303" s="142">
        <v>32550</v>
      </c>
      <c r="T303" s="142">
        <v>24100</v>
      </c>
      <c r="U303" s="142">
        <v>25200</v>
      </c>
      <c r="V303" s="142">
        <v>25200</v>
      </c>
      <c r="W303" s="142">
        <v>25200</v>
      </c>
      <c r="X303" s="142">
        <v>25200</v>
      </c>
      <c r="Y303" s="142">
        <v>25200</v>
      </c>
      <c r="Z303" s="142"/>
      <c r="AA303" s="142"/>
      <c r="AB303" s="142"/>
      <c r="AC303" s="142"/>
      <c r="AD303" s="142"/>
      <c r="AE303" s="142"/>
      <c r="AF303" s="142"/>
      <c r="AG303" s="142"/>
      <c r="AH303" s="142"/>
      <c r="AI303" s="142"/>
      <c r="AJ303" s="142"/>
      <c r="AK303" s="142"/>
    </row>
    <row r="304" spans="1:37" ht="12" customHeight="1">
      <c r="A304" s="108"/>
      <c r="B304" s="280">
        <v>703400</v>
      </c>
      <c r="C304" s="108" t="s">
        <v>836</v>
      </c>
      <c r="D304" s="108" t="s">
        <v>837</v>
      </c>
      <c r="E304" s="108"/>
      <c r="F304" s="108"/>
      <c r="G304" s="108"/>
      <c r="H304" s="108"/>
      <c r="I304" s="283"/>
      <c r="J304" s="142">
        <v>55520.816299999999</v>
      </c>
      <c r="K304" s="142">
        <v>40727.8226</v>
      </c>
      <c r="L304" s="142">
        <v>37835.569100000001</v>
      </c>
      <c r="M304" s="142">
        <v>43442.592600000004</v>
      </c>
      <c r="N304" s="142">
        <v>53315.9836</v>
      </c>
      <c r="O304" s="142">
        <v>49355.284599999999</v>
      </c>
      <c r="P304" s="142">
        <v>33891.9355</v>
      </c>
      <c r="Q304" s="142">
        <v>49591.733899999999</v>
      </c>
      <c r="R304" s="142">
        <v>41893.699200000003</v>
      </c>
      <c r="S304" s="142">
        <v>37055.306100000002</v>
      </c>
      <c r="T304" s="142">
        <v>31700.409800000001</v>
      </c>
      <c r="U304" s="142">
        <v>33958.928599999999</v>
      </c>
      <c r="V304" s="142">
        <v>33958.928599999999</v>
      </c>
      <c r="W304" s="142">
        <v>33958.928599999999</v>
      </c>
      <c r="X304" s="142">
        <v>33958.928599999999</v>
      </c>
      <c r="Y304" s="142">
        <v>33958.928599999999</v>
      </c>
      <c r="Z304" s="142"/>
      <c r="AA304" s="142"/>
      <c r="AB304" s="142"/>
      <c r="AC304" s="142"/>
      <c r="AD304" s="142"/>
      <c r="AE304" s="142"/>
      <c r="AF304" s="142"/>
      <c r="AG304" s="142"/>
      <c r="AH304" s="142"/>
      <c r="AI304" s="142"/>
      <c r="AJ304" s="142"/>
      <c r="AK304" s="142"/>
    </row>
    <row r="305" spans="1:37" ht="12" customHeight="1">
      <c r="A305" s="108"/>
      <c r="B305" s="280">
        <v>703500</v>
      </c>
      <c r="C305" s="108" t="s">
        <v>838</v>
      </c>
      <c r="D305" s="108" t="s">
        <v>839</v>
      </c>
      <c r="E305" s="108"/>
      <c r="F305" s="108"/>
      <c r="G305" s="108"/>
      <c r="H305" s="108"/>
      <c r="I305" s="283"/>
      <c r="J305" s="142">
        <v>32950</v>
      </c>
      <c r="K305" s="142">
        <v>40750</v>
      </c>
      <c r="L305" s="142">
        <v>47200</v>
      </c>
      <c r="M305" s="142">
        <v>47450</v>
      </c>
      <c r="N305" s="142">
        <v>158000</v>
      </c>
      <c r="O305" s="142">
        <v>126500</v>
      </c>
      <c r="P305" s="142">
        <v>175000</v>
      </c>
      <c r="Q305" s="142">
        <v>73600</v>
      </c>
      <c r="R305" s="142">
        <v>55000</v>
      </c>
      <c r="S305" s="142">
        <v>51500</v>
      </c>
      <c r="T305" s="142">
        <v>43400</v>
      </c>
      <c r="U305" s="142">
        <v>51600</v>
      </c>
      <c r="V305" s="142">
        <v>51600</v>
      </c>
      <c r="W305" s="142">
        <v>51600</v>
      </c>
      <c r="X305" s="142">
        <v>51600</v>
      </c>
      <c r="Y305" s="142">
        <v>51600</v>
      </c>
      <c r="Z305" s="142"/>
      <c r="AA305" s="142"/>
      <c r="AB305" s="142"/>
      <c r="AC305" s="142"/>
      <c r="AD305" s="142"/>
      <c r="AE305" s="142"/>
      <c r="AF305" s="142"/>
      <c r="AG305" s="142"/>
      <c r="AH305" s="142"/>
      <c r="AI305" s="142"/>
      <c r="AJ305" s="142"/>
      <c r="AK305" s="142"/>
    </row>
    <row r="306" spans="1:37" ht="12" customHeight="1">
      <c r="A306" s="108"/>
      <c r="B306" s="280">
        <v>703600</v>
      </c>
      <c r="C306" s="108" t="s">
        <v>840</v>
      </c>
      <c r="D306" s="108" t="s">
        <v>841</v>
      </c>
      <c r="E306" s="108"/>
      <c r="F306" s="108"/>
      <c r="G306" s="108"/>
      <c r="H306" s="108"/>
      <c r="I306" s="283"/>
      <c r="J306" s="142">
        <v>42800</v>
      </c>
      <c r="K306" s="142">
        <v>139000</v>
      </c>
      <c r="L306" s="142">
        <v>56000</v>
      </c>
      <c r="M306" s="142">
        <v>68800</v>
      </c>
      <c r="N306" s="142">
        <v>387000</v>
      </c>
      <c r="O306" s="142">
        <v>270500</v>
      </c>
      <c r="P306" s="142">
        <v>458000</v>
      </c>
      <c r="Q306" s="142">
        <v>294500</v>
      </c>
      <c r="R306" s="142">
        <v>87400</v>
      </c>
      <c r="S306" s="142">
        <v>87900</v>
      </c>
      <c r="T306" s="142">
        <v>54600</v>
      </c>
      <c r="U306" s="142">
        <v>55100</v>
      </c>
      <c r="V306" s="142">
        <v>55100</v>
      </c>
      <c r="W306" s="142">
        <v>55100</v>
      </c>
      <c r="X306" s="142">
        <v>55100</v>
      </c>
      <c r="Y306" s="142">
        <v>55100</v>
      </c>
      <c r="Z306" s="142"/>
      <c r="AA306" s="142"/>
      <c r="AB306" s="142"/>
      <c r="AC306" s="142"/>
      <c r="AD306" s="142"/>
      <c r="AE306" s="142"/>
      <c r="AF306" s="142"/>
      <c r="AG306" s="142"/>
      <c r="AH306" s="142"/>
      <c r="AI306" s="142"/>
      <c r="AJ306" s="142"/>
      <c r="AK306" s="142"/>
    </row>
    <row r="307" spans="1:37" ht="12" customHeight="1">
      <c r="A307" s="108"/>
      <c r="B307" s="280">
        <v>703700</v>
      </c>
      <c r="C307" s="108" t="s">
        <v>842</v>
      </c>
      <c r="D307" s="108" t="s">
        <v>843</v>
      </c>
      <c r="E307" s="108"/>
      <c r="F307" s="108"/>
      <c r="G307" s="108"/>
      <c r="H307" s="108"/>
      <c r="I307" s="283"/>
      <c r="J307" s="142">
        <v>30000</v>
      </c>
      <c r="K307" s="142">
        <v>29500</v>
      </c>
      <c r="L307" s="142">
        <v>36550</v>
      </c>
      <c r="M307" s="142">
        <v>45600</v>
      </c>
      <c r="N307" s="142">
        <v>46800</v>
      </c>
      <c r="O307" s="142">
        <v>126000</v>
      </c>
      <c r="P307" s="142">
        <v>62100</v>
      </c>
      <c r="Q307" s="142">
        <v>72600</v>
      </c>
      <c r="R307" s="142">
        <v>55000</v>
      </c>
      <c r="S307" s="142">
        <v>48850</v>
      </c>
      <c r="T307" s="142">
        <v>41700</v>
      </c>
      <c r="U307" s="142">
        <v>43100</v>
      </c>
      <c r="V307" s="142">
        <v>43100</v>
      </c>
      <c r="W307" s="142">
        <v>43100</v>
      </c>
      <c r="X307" s="142">
        <v>43100</v>
      </c>
      <c r="Y307" s="142">
        <v>43100</v>
      </c>
      <c r="Z307" s="142"/>
      <c r="AA307" s="142"/>
      <c r="AB307" s="142"/>
      <c r="AC307" s="142"/>
      <c r="AD307" s="142"/>
      <c r="AE307" s="142"/>
      <c r="AF307" s="142"/>
      <c r="AG307" s="142"/>
      <c r="AH307" s="142"/>
      <c r="AI307" s="142"/>
      <c r="AJ307" s="142"/>
      <c r="AK307" s="142"/>
    </row>
    <row r="308" spans="1:37" ht="12" customHeight="1">
      <c r="A308" s="108"/>
      <c r="B308" s="280">
        <v>703800</v>
      </c>
      <c r="C308" s="108" t="s">
        <v>844</v>
      </c>
      <c r="D308" s="108" t="s">
        <v>845</v>
      </c>
      <c r="E308" s="108"/>
      <c r="F308" s="108"/>
      <c r="G308" s="108"/>
      <c r="H308" s="108"/>
      <c r="I308" s="283"/>
      <c r="J308" s="142">
        <v>36055.510199999997</v>
      </c>
      <c r="K308" s="142">
        <v>47012.2984</v>
      </c>
      <c r="L308" s="142">
        <v>45448.170700000002</v>
      </c>
      <c r="M308" s="142">
        <v>52498.559699999998</v>
      </c>
      <c r="N308" s="142">
        <v>154466.18849999999</v>
      </c>
      <c r="O308" s="142">
        <v>169920.7317</v>
      </c>
      <c r="P308" s="142">
        <v>164687.5</v>
      </c>
      <c r="Q308" s="142">
        <v>173424.5968</v>
      </c>
      <c r="R308" s="142">
        <v>68445.5285</v>
      </c>
      <c r="S308" s="142">
        <v>55011.020400000001</v>
      </c>
      <c r="T308" s="142">
        <v>48221.926200000002</v>
      </c>
      <c r="U308" s="142">
        <v>48622.619100000004</v>
      </c>
      <c r="V308" s="142">
        <v>48622.619100000004</v>
      </c>
      <c r="W308" s="142">
        <v>48622.619100000004</v>
      </c>
      <c r="X308" s="142">
        <v>48622.619100000004</v>
      </c>
      <c r="Y308" s="142">
        <v>48622.619100000004</v>
      </c>
      <c r="Z308" s="142"/>
      <c r="AA308" s="142"/>
      <c r="AB308" s="142"/>
      <c r="AC308" s="142"/>
      <c r="AD308" s="142"/>
      <c r="AE308" s="142"/>
      <c r="AF308" s="142"/>
      <c r="AG308" s="142"/>
      <c r="AH308" s="142"/>
      <c r="AI308" s="142"/>
      <c r="AJ308" s="142"/>
      <c r="AK308" s="142"/>
    </row>
    <row r="309" spans="1:37" ht="12" customHeight="1">
      <c r="A309" s="108"/>
      <c r="B309" s="280">
        <v>703900</v>
      </c>
      <c r="C309" s="108" t="s">
        <v>846</v>
      </c>
      <c r="D309" s="108" t="s">
        <v>847</v>
      </c>
      <c r="E309" s="108"/>
      <c r="F309" s="108"/>
      <c r="G309" s="108"/>
      <c r="H309" s="108"/>
      <c r="I309" s="283"/>
      <c r="J309" s="142">
        <v>40962.153299999998</v>
      </c>
      <c r="K309" s="142">
        <v>27778.3724</v>
      </c>
      <c r="L309" s="142">
        <v>41643.234199999999</v>
      </c>
      <c r="M309" s="142">
        <v>35318.9113</v>
      </c>
      <c r="N309" s="142">
        <v>53124.3128</v>
      </c>
      <c r="O309" s="142">
        <v>41156.747900000002</v>
      </c>
      <c r="P309" s="142">
        <v>36437.83</v>
      </c>
      <c r="Q309" s="142">
        <v>44450</v>
      </c>
      <c r="R309" s="142">
        <v>34900</v>
      </c>
      <c r="S309" s="142">
        <v>34900</v>
      </c>
      <c r="T309" s="142">
        <v>25400</v>
      </c>
      <c r="U309" s="142">
        <v>41200</v>
      </c>
      <c r="V309" s="142">
        <v>41200</v>
      </c>
      <c r="W309" s="142">
        <v>41200</v>
      </c>
      <c r="X309" s="142">
        <v>41200</v>
      </c>
      <c r="Y309" s="142">
        <v>41200</v>
      </c>
      <c r="Z309" s="142"/>
      <c r="AA309" s="142"/>
      <c r="AB309" s="142"/>
      <c r="AC309" s="142"/>
      <c r="AD309" s="142"/>
      <c r="AE309" s="142"/>
      <c r="AF309" s="142"/>
      <c r="AG309" s="142"/>
      <c r="AH309" s="142"/>
      <c r="AI309" s="142"/>
      <c r="AJ309" s="142"/>
      <c r="AK309" s="142"/>
    </row>
    <row r="310" spans="1:37" ht="12" customHeight="1">
      <c r="A310" s="108"/>
      <c r="B310" s="280">
        <v>704000</v>
      </c>
      <c r="C310" s="108" t="s">
        <v>848</v>
      </c>
      <c r="D310" s="108" t="s">
        <v>849</v>
      </c>
      <c r="E310" s="108"/>
      <c r="F310" s="108"/>
      <c r="G310" s="108"/>
      <c r="H310" s="108"/>
      <c r="I310" s="283"/>
      <c r="J310" s="142">
        <v>64702.688699999999</v>
      </c>
      <c r="K310" s="142">
        <v>57794.5821</v>
      </c>
      <c r="L310" s="142">
        <v>44075.666100000002</v>
      </c>
      <c r="M310" s="142">
        <v>50205.3946</v>
      </c>
      <c r="N310" s="142">
        <v>77254.037400000001</v>
      </c>
      <c r="O310" s="142">
        <v>65189.1751</v>
      </c>
      <c r="P310" s="142">
        <v>41399.991000000002</v>
      </c>
      <c r="Q310" s="142">
        <v>60227</v>
      </c>
      <c r="R310" s="142">
        <v>51100</v>
      </c>
      <c r="S310" s="142">
        <v>44400</v>
      </c>
      <c r="T310" s="142">
        <v>36000</v>
      </c>
      <c r="U310" s="142">
        <v>43500</v>
      </c>
      <c r="V310" s="142">
        <v>43500</v>
      </c>
      <c r="W310" s="142">
        <v>43500</v>
      </c>
      <c r="X310" s="142">
        <v>43500</v>
      </c>
      <c r="Y310" s="142">
        <v>43500</v>
      </c>
      <c r="Z310" s="142"/>
      <c r="AA310" s="142"/>
      <c r="AB310" s="142"/>
      <c r="AC310" s="142"/>
      <c r="AD310" s="142"/>
      <c r="AE310" s="142"/>
      <c r="AF310" s="142"/>
      <c r="AG310" s="142"/>
      <c r="AH310" s="142"/>
      <c r="AI310" s="142"/>
      <c r="AJ310" s="142"/>
      <c r="AK310" s="142"/>
    </row>
    <row r="311" spans="1:37" ht="12" customHeight="1">
      <c r="A311" s="108"/>
      <c r="B311" s="280">
        <v>704100</v>
      </c>
      <c r="C311" s="108" t="s">
        <v>850</v>
      </c>
      <c r="D311" s="108" t="s">
        <v>851</v>
      </c>
      <c r="E311" s="108"/>
      <c r="F311" s="108"/>
      <c r="G311" s="108"/>
      <c r="H311" s="108"/>
      <c r="I311" s="283"/>
      <c r="J311" s="142">
        <v>38724.315999999999</v>
      </c>
      <c r="K311" s="142">
        <v>27243.237400000002</v>
      </c>
      <c r="L311" s="142">
        <v>26270.264599999999</v>
      </c>
      <c r="M311" s="142">
        <v>32886.479399999997</v>
      </c>
      <c r="N311" s="142">
        <v>35124.316700000003</v>
      </c>
      <c r="O311" s="142">
        <v>37167.559500000003</v>
      </c>
      <c r="P311" s="142">
        <v>18632.428400000001</v>
      </c>
      <c r="Q311" s="142">
        <v>36535</v>
      </c>
      <c r="R311" s="142">
        <v>33000</v>
      </c>
      <c r="S311" s="142">
        <v>32550</v>
      </c>
      <c r="T311" s="142">
        <v>24100</v>
      </c>
      <c r="U311" s="142">
        <v>25200</v>
      </c>
      <c r="V311" s="142">
        <v>25200</v>
      </c>
      <c r="W311" s="142">
        <v>25200</v>
      </c>
      <c r="X311" s="142">
        <v>25200</v>
      </c>
      <c r="Y311" s="142">
        <v>25200</v>
      </c>
      <c r="Z311" s="142"/>
      <c r="AA311" s="142"/>
      <c r="AB311" s="142"/>
      <c r="AC311" s="142"/>
      <c r="AD311" s="142"/>
      <c r="AE311" s="142"/>
      <c r="AF311" s="142"/>
      <c r="AG311" s="142"/>
      <c r="AH311" s="142"/>
      <c r="AI311" s="142"/>
      <c r="AJ311" s="142"/>
      <c r="AK311" s="142"/>
    </row>
    <row r="312" spans="1:37" ht="12" customHeight="1">
      <c r="A312" s="108"/>
      <c r="B312" s="280">
        <v>704200</v>
      </c>
      <c r="C312" s="108" t="s">
        <v>852</v>
      </c>
      <c r="D312" s="108" t="s">
        <v>853</v>
      </c>
      <c r="E312" s="108"/>
      <c r="F312" s="108"/>
      <c r="G312" s="108"/>
      <c r="H312" s="108"/>
      <c r="I312" s="283"/>
      <c r="J312" s="142">
        <v>54020.2408</v>
      </c>
      <c r="K312" s="142">
        <v>39627.092700000001</v>
      </c>
      <c r="L312" s="142">
        <v>36813.012199999997</v>
      </c>
      <c r="M312" s="142">
        <v>42268.469100000002</v>
      </c>
      <c r="N312" s="142">
        <v>51875.057399999998</v>
      </c>
      <c r="O312" s="142">
        <v>48021.361799999999</v>
      </c>
      <c r="P312" s="142">
        <v>32975.9274</v>
      </c>
      <c r="Q312" s="142">
        <v>48698.616900000001</v>
      </c>
      <c r="R312" s="142">
        <v>41893.699200000003</v>
      </c>
      <c r="S312" s="142">
        <v>37055.306100000002</v>
      </c>
      <c r="T312" s="142">
        <v>31700.409800000001</v>
      </c>
      <c r="U312" s="142">
        <v>33958.928599999999</v>
      </c>
      <c r="V312" s="142">
        <v>33958.928599999999</v>
      </c>
      <c r="W312" s="142">
        <v>33958.928599999999</v>
      </c>
      <c r="X312" s="142">
        <v>33958.928599999999</v>
      </c>
      <c r="Y312" s="142">
        <v>33958.928599999999</v>
      </c>
      <c r="Z312" s="142"/>
      <c r="AA312" s="142"/>
      <c r="AB312" s="142"/>
      <c r="AC312" s="142"/>
      <c r="AD312" s="142"/>
      <c r="AE312" s="142"/>
      <c r="AF312" s="142"/>
      <c r="AG312" s="142"/>
      <c r="AH312" s="142"/>
      <c r="AI312" s="142"/>
      <c r="AJ312" s="142"/>
      <c r="AK312" s="142"/>
    </row>
    <row r="313" spans="1:37" ht="12" customHeight="1">
      <c r="A313" s="108"/>
      <c r="B313" s="280">
        <v>704300</v>
      </c>
      <c r="C313" s="108" t="s">
        <v>854</v>
      </c>
      <c r="D313" s="108" t="s">
        <v>855</v>
      </c>
      <c r="E313" s="108"/>
      <c r="F313" s="108"/>
      <c r="G313" s="108"/>
      <c r="H313" s="108"/>
      <c r="I313" s="283"/>
      <c r="J313" s="142">
        <v>32683.563600000001</v>
      </c>
      <c r="K313" s="142">
        <v>40420.492100000003</v>
      </c>
      <c r="L313" s="142">
        <v>46818.336900000002</v>
      </c>
      <c r="M313" s="142">
        <v>47066.315399999999</v>
      </c>
      <c r="N313" s="142">
        <v>156722.399</v>
      </c>
      <c r="O313" s="142">
        <v>125477.1106</v>
      </c>
      <c r="P313" s="142">
        <v>173584.9356</v>
      </c>
      <c r="Q313" s="142">
        <v>73600</v>
      </c>
      <c r="R313" s="142">
        <v>55000</v>
      </c>
      <c r="S313" s="142">
        <v>51500</v>
      </c>
      <c r="T313" s="142">
        <v>43400</v>
      </c>
      <c r="U313" s="142">
        <v>51600</v>
      </c>
      <c r="V313" s="142">
        <v>51600</v>
      </c>
      <c r="W313" s="142">
        <v>51600</v>
      </c>
      <c r="X313" s="142">
        <v>51600</v>
      </c>
      <c r="Y313" s="142">
        <v>51600</v>
      </c>
      <c r="Z313" s="142"/>
      <c r="AA313" s="142"/>
      <c r="AB313" s="142"/>
      <c r="AC313" s="142"/>
      <c r="AD313" s="142"/>
      <c r="AE313" s="142"/>
      <c r="AF313" s="142"/>
      <c r="AG313" s="142"/>
      <c r="AH313" s="142"/>
      <c r="AI313" s="142"/>
      <c r="AJ313" s="142"/>
      <c r="AK313" s="142"/>
    </row>
    <row r="314" spans="1:37" ht="12" customHeight="1">
      <c r="A314" s="108"/>
      <c r="B314" s="280">
        <v>704400</v>
      </c>
      <c r="C314" s="108" t="s">
        <v>856</v>
      </c>
      <c r="D314" s="108" t="s">
        <v>857</v>
      </c>
      <c r="E314" s="108"/>
      <c r="F314" s="108"/>
      <c r="G314" s="108"/>
      <c r="H314" s="108"/>
      <c r="I314" s="283"/>
      <c r="J314" s="142">
        <v>42453.915699999998</v>
      </c>
      <c r="K314" s="142">
        <v>137876.03460000001</v>
      </c>
      <c r="L314" s="142">
        <v>55547.179400000001</v>
      </c>
      <c r="M314" s="142">
        <v>68243.677500000005</v>
      </c>
      <c r="N314" s="142">
        <v>383870.6862</v>
      </c>
      <c r="O314" s="142">
        <v>268312.71470000001</v>
      </c>
      <c r="P314" s="142">
        <v>454296.57429999998</v>
      </c>
      <c r="Q314" s="142">
        <v>292119</v>
      </c>
      <c r="R314" s="142">
        <v>87400</v>
      </c>
      <c r="S314" s="142">
        <v>87900</v>
      </c>
      <c r="T314" s="142">
        <v>54600</v>
      </c>
      <c r="U314" s="142">
        <v>55100</v>
      </c>
      <c r="V314" s="142">
        <v>55100</v>
      </c>
      <c r="W314" s="142">
        <v>55100</v>
      </c>
      <c r="X314" s="142">
        <v>55100</v>
      </c>
      <c r="Y314" s="142">
        <v>55100</v>
      </c>
      <c r="Z314" s="142"/>
      <c r="AA314" s="142"/>
      <c r="AB314" s="142"/>
      <c r="AC314" s="142"/>
      <c r="AD314" s="142"/>
      <c r="AE314" s="142"/>
      <c r="AF314" s="142"/>
      <c r="AG314" s="142"/>
      <c r="AH314" s="142"/>
      <c r="AI314" s="142"/>
      <c r="AJ314" s="142"/>
      <c r="AK314" s="142"/>
    </row>
    <row r="315" spans="1:37" ht="12" customHeight="1">
      <c r="A315" s="108"/>
      <c r="B315" s="280">
        <v>704500</v>
      </c>
      <c r="C315" s="108" t="s">
        <v>858</v>
      </c>
      <c r="D315" s="108" t="s">
        <v>859</v>
      </c>
      <c r="E315" s="108"/>
      <c r="F315" s="108"/>
      <c r="G315" s="108"/>
      <c r="H315" s="108"/>
      <c r="I315" s="283"/>
      <c r="J315" s="142">
        <v>29757.4175</v>
      </c>
      <c r="K315" s="142">
        <v>29261.460599999999</v>
      </c>
      <c r="L315" s="142">
        <v>36254.453699999998</v>
      </c>
      <c r="M315" s="142">
        <v>45231.274599999997</v>
      </c>
      <c r="N315" s="142">
        <v>46421.571400000001</v>
      </c>
      <c r="O315" s="142">
        <v>124981.15360000001</v>
      </c>
      <c r="P315" s="142">
        <v>61597.854299999999</v>
      </c>
      <c r="Q315" s="142">
        <v>72600</v>
      </c>
      <c r="R315" s="142">
        <v>55000</v>
      </c>
      <c r="S315" s="142">
        <v>48850</v>
      </c>
      <c r="T315" s="142">
        <v>41700</v>
      </c>
      <c r="U315" s="142">
        <v>43100</v>
      </c>
      <c r="V315" s="142">
        <v>43100</v>
      </c>
      <c r="W315" s="142">
        <v>43100</v>
      </c>
      <c r="X315" s="142">
        <v>43100</v>
      </c>
      <c r="Y315" s="142">
        <v>43100</v>
      </c>
      <c r="Z315" s="142"/>
      <c r="AA315" s="142"/>
      <c r="AB315" s="142"/>
      <c r="AC315" s="142"/>
      <c r="AD315" s="142"/>
      <c r="AE315" s="142"/>
      <c r="AF315" s="142"/>
      <c r="AG315" s="142"/>
      <c r="AH315" s="142"/>
      <c r="AI315" s="142"/>
      <c r="AJ315" s="142"/>
      <c r="AK315" s="142"/>
    </row>
    <row r="316" spans="1:37" ht="12" customHeight="1">
      <c r="A316" s="108"/>
      <c r="B316" s="280">
        <v>704600</v>
      </c>
      <c r="C316" s="108" t="s">
        <v>860</v>
      </c>
      <c r="D316" s="108" t="s">
        <v>861</v>
      </c>
      <c r="E316" s="108"/>
      <c r="F316" s="108"/>
      <c r="G316" s="108"/>
      <c r="H316" s="108"/>
      <c r="I316" s="283"/>
      <c r="J316" s="142">
        <v>35763.938800000004</v>
      </c>
      <c r="K316" s="142">
        <v>46632.1492</v>
      </c>
      <c r="L316" s="142">
        <v>45080.686999999998</v>
      </c>
      <c r="M316" s="142">
        <v>52074.045299999998</v>
      </c>
      <c r="N316" s="142">
        <v>153217.1721</v>
      </c>
      <c r="O316" s="142">
        <v>168546.77239999999</v>
      </c>
      <c r="P316" s="142">
        <v>163355.83059999999</v>
      </c>
      <c r="Q316" s="142">
        <v>172354.87100000001</v>
      </c>
      <c r="R316" s="142">
        <v>68445.5285</v>
      </c>
      <c r="S316" s="142">
        <v>55011.020400000001</v>
      </c>
      <c r="T316" s="142">
        <v>48221.926200000002</v>
      </c>
      <c r="U316" s="142">
        <v>48622.619100000004</v>
      </c>
      <c r="V316" s="142">
        <v>48622.619100000004</v>
      </c>
      <c r="W316" s="142">
        <v>48622.619100000004</v>
      </c>
      <c r="X316" s="142">
        <v>48622.619100000004</v>
      </c>
      <c r="Y316" s="142">
        <v>48622.619100000004</v>
      </c>
      <c r="Z316" s="142"/>
      <c r="AA316" s="142"/>
      <c r="AB316" s="142"/>
      <c r="AC316" s="142"/>
      <c r="AD316" s="142"/>
      <c r="AE316" s="142"/>
      <c r="AF316" s="142"/>
      <c r="AG316" s="142"/>
      <c r="AH316" s="142"/>
      <c r="AI316" s="142"/>
      <c r="AJ316" s="142"/>
      <c r="AK316" s="142"/>
    </row>
    <row r="317" spans="1:37" ht="12" customHeight="1">
      <c r="A317" s="108"/>
      <c r="B317" s="280"/>
      <c r="C317" s="108"/>
      <c r="D317" s="108"/>
      <c r="E317" s="108"/>
      <c r="F317" s="108"/>
      <c r="G317" s="108"/>
      <c r="H317" s="108"/>
      <c r="I317" s="283"/>
      <c r="J317" s="142"/>
      <c r="K317" s="142"/>
      <c r="L317" s="142"/>
      <c r="M317" s="142"/>
      <c r="N317" s="142"/>
      <c r="O317" s="142"/>
      <c r="P317" s="142"/>
      <c r="Q317" s="142"/>
      <c r="R317" s="142"/>
      <c r="S317" s="142"/>
      <c r="T317" s="142"/>
      <c r="U317" s="142"/>
      <c r="V317" s="142"/>
      <c r="W317" s="142"/>
      <c r="X317" s="142"/>
      <c r="Y317" s="142"/>
      <c r="Z317" s="142"/>
      <c r="AA317" s="142"/>
      <c r="AB317" s="142"/>
      <c r="AC317" s="142"/>
      <c r="AD317" s="142"/>
      <c r="AE317" s="142"/>
      <c r="AF317" s="142"/>
      <c r="AG317" s="142"/>
      <c r="AH317" s="142"/>
      <c r="AI317" s="142"/>
      <c r="AJ317" s="142"/>
      <c r="AK317" s="142"/>
    </row>
    <row r="318" spans="1:37" ht="12" customHeight="1">
      <c r="A318" s="108"/>
      <c r="B318" s="280">
        <v>705500</v>
      </c>
      <c r="C318" s="108" t="s">
        <v>862</v>
      </c>
      <c r="D318" s="108" t="s">
        <v>863</v>
      </c>
      <c r="E318" s="108"/>
      <c r="F318" s="108"/>
      <c r="G318" s="108"/>
      <c r="H318" s="108"/>
      <c r="I318" s="283"/>
      <c r="J318" s="142">
        <v>4688.0777065000002</v>
      </c>
      <c r="K318" s="142">
        <v>3179.2070907999996</v>
      </c>
      <c r="L318" s="142">
        <v>4766.026742</v>
      </c>
      <c r="M318" s="142">
        <v>4042.2142694999998</v>
      </c>
      <c r="N318" s="142">
        <v>6080.0247689999997</v>
      </c>
      <c r="O318" s="142">
        <v>4710.3488594999999</v>
      </c>
      <c r="P318" s="142">
        <v>4170.2733993000002</v>
      </c>
      <c r="Q318" s="142">
        <v>4949.7637543000001</v>
      </c>
      <c r="R318" s="142">
        <v>3886.3161984999997</v>
      </c>
      <c r="S318" s="142">
        <v>3886.3161984999997</v>
      </c>
      <c r="T318" s="142">
        <v>2828.4364310000001</v>
      </c>
      <c r="U318" s="142">
        <v>4587.8575179999998</v>
      </c>
      <c r="V318" s="142">
        <v>4587.8575179999998</v>
      </c>
      <c r="W318" s="142">
        <v>4587.8575179999998</v>
      </c>
      <c r="X318" s="142">
        <v>4587.8575179999998</v>
      </c>
      <c r="Y318" s="142">
        <v>4587.8575179999998</v>
      </c>
      <c r="Z318" s="142"/>
      <c r="AA318" s="142"/>
      <c r="AB318" s="142"/>
      <c r="AC318" s="142"/>
      <c r="AD318" s="142"/>
      <c r="AE318" s="142"/>
      <c r="AF318" s="142"/>
      <c r="AG318" s="142"/>
      <c r="AH318" s="142"/>
      <c r="AI318" s="142"/>
      <c r="AJ318" s="142"/>
      <c r="AK318" s="142"/>
    </row>
    <row r="319" spans="1:37" ht="12" customHeight="1">
      <c r="A319" s="108"/>
      <c r="B319" s="280">
        <v>705600</v>
      </c>
      <c r="C319" s="108" t="s">
        <v>864</v>
      </c>
      <c r="D319" s="108" t="s">
        <v>865</v>
      </c>
      <c r="E319" s="108"/>
      <c r="F319" s="108"/>
      <c r="G319" s="108"/>
      <c r="H319" s="108"/>
      <c r="I319" s="283"/>
      <c r="J319" s="142">
        <v>7271.5314545000001</v>
      </c>
      <c r="K319" s="142">
        <v>6558.8545584999993</v>
      </c>
      <c r="L319" s="142">
        <v>4994.3060603000004</v>
      </c>
      <c r="M319" s="142">
        <v>5712.5507444999994</v>
      </c>
      <c r="N319" s="142">
        <v>8808.2410115000002</v>
      </c>
      <c r="O319" s="142">
        <v>7238.1247249999997</v>
      </c>
      <c r="P319" s="142">
        <v>4682.5099183000002</v>
      </c>
      <c r="Q319" s="142">
        <v>6703.6170529999999</v>
      </c>
      <c r="R319" s="142">
        <v>5506.5425792999995</v>
      </c>
      <c r="S319" s="142">
        <v>4582.2897297999998</v>
      </c>
      <c r="T319" s="142">
        <v>3975.4008104999998</v>
      </c>
      <c r="U319" s="142">
        <v>4788.2978949999997</v>
      </c>
      <c r="V319" s="142">
        <v>4788.2978949999997</v>
      </c>
      <c r="W319" s="142">
        <v>4788.2978949999997</v>
      </c>
      <c r="X319" s="142">
        <v>4788.2978949999997</v>
      </c>
      <c r="Y319" s="142">
        <v>4788.2978949999997</v>
      </c>
      <c r="Z319" s="142"/>
      <c r="AA319" s="142"/>
      <c r="AB319" s="142"/>
      <c r="AC319" s="142"/>
      <c r="AD319" s="142"/>
      <c r="AE319" s="142"/>
      <c r="AF319" s="142"/>
      <c r="AG319" s="142"/>
      <c r="AH319" s="142"/>
      <c r="AI319" s="142"/>
      <c r="AJ319" s="142"/>
      <c r="AK319" s="142"/>
    </row>
    <row r="320" spans="1:37" ht="12" customHeight="1">
      <c r="A320" s="108"/>
      <c r="B320" s="280">
        <v>705700</v>
      </c>
      <c r="C320" s="108" t="s">
        <v>866</v>
      </c>
      <c r="D320" s="108" t="s">
        <v>867</v>
      </c>
      <c r="E320" s="108"/>
      <c r="F320" s="108"/>
      <c r="G320" s="108"/>
      <c r="H320" s="108"/>
      <c r="I320" s="283"/>
      <c r="J320" s="142">
        <v>4532.1796354999997</v>
      </c>
      <c r="K320" s="142">
        <v>3129.0969964999999</v>
      </c>
      <c r="L320" s="142">
        <v>3045.5801727999997</v>
      </c>
      <c r="M320" s="142">
        <v>3813.9349512999997</v>
      </c>
      <c r="N320" s="142">
        <v>4042.2142694999998</v>
      </c>
      <c r="O320" s="142">
        <v>4320.6036819999999</v>
      </c>
      <c r="P320" s="142">
        <v>2149.1662645000001</v>
      </c>
      <c r="Q320" s="142">
        <v>4259.3580112999998</v>
      </c>
      <c r="R320" s="142">
        <v>3786.0960099999998</v>
      </c>
      <c r="S320" s="142">
        <v>3719.2825509999998</v>
      </c>
      <c r="T320" s="142">
        <v>2683.6739364999999</v>
      </c>
      <c r="U320" s="142">
        <v>2817.3008544999998</v>
      </c>
      <c r="V320" s="142">
        <v>2817.3008544999998</v>
      </c>
      <c r="W320" s="142">
        <v>2817.3008544999998</v>
      </c>
      <c r="X320" s="142">
        <v>2817.3008544999998</v>
      </c>
      <c r="Y320" s="142">
        <v>2817.3008544999998</v>
      </c>
      <c r="Z320" s="142"/>
      <c r="AA320" s="142"/>
      <c r="AB320" s="142"/>
      <c r="AC320" s="142"/>
      <c r="AD320" s="142"/>
      <c r="AE320" s="142"/>
      <c r="AF320" s="142"/>
      <c r="AG320" s="142"/>
      <c r="AH320" s="142"/>
      <c r="AI320" s="142"/>
      <c r="AJ320" s="142"/>
      <c r="AK320" s="142"/>
    </row>
    <row r="321" spans="1:37" ht="12" customHeight="1">
      <c r="A321" s="108"/>
      <c r="B321" s="280">
        <v>705800</v>
      </c>
      <c r="C321" s="108" t="s">
        <v>868</v>
      </c>
      <c r="D321" s="108" t="s">
        <v>869</v>
      </c>
      <c r="E321" s="108"/>
      <c r="F321" s="108"/>
      <c r="G321" s="108"/>
      <c r="H321" s="108"/>
      <c r="I321" s="283"/>
      <c r="J321" s="142">
        <v>6182.5629755</v>
      </c>
      <c r="K321" s="142">
        <v>4535.2778403000002</v>
      </c>
      <c r="L321" s="142">
        <v>4213.2087419999989</v>
      </c>
      <c r="M321" s="142">
        <v>4837.5831316999993</v>
      </c>
      <c r="N321" s="142">
        <v>5937.0421412000005</v>
      </c>
      <c r="O321" s="142">
        <v>5495.9954681999998</v>
      </c>
      <c r="P321" s="142">
        <v>3774.0624031000002</v>
      </c>
      <c r="Q321" s="142">
        <v>5522.3254628999994</v>
      </c>
      <c r="R321" s="142">
        <v>4665.1049216000001</v>
      </c>
      <c r="S321" s="142">
        <v>4126.3219605999993</v>
      </c>
      <c r="T321" s="142">
        <v>3530.0233880999999</v>
      </c>
      <c r="U321" s="142">
        <v>3781.5224696999994</v>
      </c>
      <c r="V321" s="142">
        <v>3781.5224696999994</v>
      </c>
      <c r="W321" s="142">
        <v>3781.5224696999994</v>
      </c>
      <c r="X321" s="142">
        <v>3781.5224696999994</v>
      </c>
      <c r="Y321" s="142">
        <v>3781.5224696999994</v>
      </c>
      <c r="Z321" s="142"/>
      <c r="AA321" s="142"/>
      <c r="AB321" s="142"/>
      <c r="AC321" s="142"/>
      <c r="AD321" s="142"/>
      <c r="AE321" s="142"/>
      <c r="AF321" s="142"/>
      <c r="AG321" s="142"/>
      <c r="AH321" s="142"/>
      <c r="AI321" s="142"/>
      <c r="AJ321" s="142"/>
      <c r="AK321" s="142"/>
    </row>
    <row r="322" spans="1:37" ht="12" customHeight="1">
      <c r="A322" s="108"/>
      <c r="B322" s="280">
        <v>705900</v>
      </c>
      <c r="C322" s="108" t="s">
        <v>870</v>
      </c>
      <c r="D322" s="108" t="s">
        <v>871</v>
      </c>
      <c r="E322" s="108"/>
      <c r="F322" s="108"/>
      <c r="G322" s="108"/>
      <c r="H322" s="108"/>
      <c r="I322" s="283"/>
      <c r="J322" s="142">
        <v>3.2573051999999998</v>
      </c>
      <c r="K322" s="142">
        <v>4.0283819999999997</v>
      </c>
      <c r="L322" s="142">
        <v>4.6660031999999996</v>
      </c>
      <c r="M322" s="142">
        <v>4.6907171999999999</v>
      </c>
      <c r="N322" s="142">
        <v>15.619247999999999</v>
      </c>
      <c r="O322" s="142">
        <v>12.505284</v>
      </c>
      <c r="P322" s="142">
        <v>17.299799999999998</v>
      </c>
      <c r="Q322" s="142">
        <v>77.625404799999998</v>
      </c>
      <c r="R322" s="142">
        <v>58.008114999999997</v>
      </c>
      <c r="S322" s="142">
        <v>54.316689499999995</v>
      </c>
      <c r="T322" s="142">
        <v>45.773676200000004</v>
      </c>
      <c r="U322" s="142">
        <v>54.422158799999991</v>
      </c>
      <c r="V322" s="142">
        <v>54.422158799999991</v>
      </c>
      <c r="W322" s="142">
        <v>54.422158799999991</v>
      </c>
      <c r="X322" s="142">
        <v>54.422158799999991</v>
      </c>
      <c r="Y322" s="142">
        <v>54.422158799999991</v>
      </c>
      <c r="Z322" s="142"/>
      <c r="AA322" s="142"/>
      <c r="AB322" s="142"/>
      <c r="AC322" s="142"/>
      <c r="AD322" s="142"/>
      <c r="AE322" s="142"/>
      <c r="AF322" s="142"/>
      <c r="AG322" s="142"/>
      <c r="AH322" s="142"/>
      <c r="AI322" s="142"/>
      <c r="AJ322" s="142"/>
      <c r="AK322" s="142"/>
    </row>
    <row r="323" spans="1:37" ht="12" customHeight="1">
      <c r="A323" s="108"/>
      <c r="B323" s="280">
        <v>706000</v>
      </c>
      <c r="C323" s="108" t="s">
        <v>872</v>
      </c>
      <c r="D323" s="108" t="s">
        <v>873</v>
      </c>
      <c r="E323" s="108"/>
      <c r="F323" s="108"/>
      <c r="G323" s="108"/>
      <c r="H323" s="108"/>
      <c r="I323" s="283"/>
      <c r="J323" s="142">
        <v>4.053096</v>
      </c>
      <c r="K323" s="142">
        <v>10.577591999999999</v>
      </c>
      <c r="L323" s="142">
        <v>5.2097112000000001</v>
      </c>
      <c r="M323" s="142">
        <v>6.484953599999999</v>
      </c>
      <c r="N323" s="142">
        <v>30.843071999999999</v>
      </c>
      <c r="O323" s="142">
        <v>26.592264</v>
      </c>
      <c r="P323" s="142">
        <v>45.276047999999996</v>
      </c>
      <c r="Q323" s="142">
        <v>90.809067299999995</v>
      </c>
      <c r="R323" s="142">
        <v>88.80515059999999</v>
      </c>
      <c r="S323" s="142">
        <v>86.168418099999997</v>
      </c>
      <c r="T323" s="142">
        <v>56.426075499999996</v>
      </c>
      <c r="U323" s="142">
        <v>56.426075499999996</v>
      </c>
      <c r="V323" s="142">
        <v>56.426075499999996</v>
      </c>
      <c r="W323" s="142">
        <v>56.426075499999996</v>
      </c>
      <c r="X323" s="142">
        <v>56.426075499999996</v>
      </c>
      <c r="Y323" s="142">
        <v>56.426075499999996</v>
      </c>
      <c r="Z323" s="142"/>
      <c r="AA323" s="142"/>
      <c r="AB323" s="142"/>
      <c r="AC323" s="142"/>
      <c r="AD323" s="142"/>
      <c r="AE323" s="142"/>
      <c r="AF323" s="142"/>
      <c r="AG323" s="142"/>
      <c r="AH323" s="142"/>
      <c r="AI323" s="142"/>
      <c r="AJ323" s="142"/>
      <c r="AK323" s="142"/>
    </row>
    <row r="324" spans="1:37" ht="12" customHeight="1">
      <c r="A324" s="108"/>
      <c r="B324" s="280">
        <v>706100</v>
      </c>
      <c r="C324" s="108" t="s">
        <v>874</v>
      </c>
      <c r="D324" s="108" t="s">
        <v>875</v>
      </c>
      <c r="E324" s="108"/>
      <c r="F324" s="108"/>
      <c r="G324" s="108"/>
      <c r="H324" s="108"/>
      <c r="I324" s="283"/>
      <c r="J324" s="142">
        <v>3.0843072</v>
      </c>
      <c r="K324" s="142">
        <v>2.9162520000000001</v>
      </c>
      <c r="L324" s="142">
        <v>3.7565279999999999</v>
      </c>
      <c r="M324" s="142">
        <v>4.5720900000000002</v>
      </c>
      <c r="N324" s="142">
        <v>4.6857744000000006</v>
      </c>
      <c r="O324" s="142">
        <v>12.505284</v>
      </c>
      <c r="P324" s="142">
        <v>6.3762119999999998</v>
      </c>
      <c r="Q324" s="142">
        <v>9.5396039999999989</v>
      </c>
      <c r="R324" s="142">
        <v>58.008114999999997</v>
      </c>
      <c r="S324" s="142">
        <v>51.838160999999999</v>
      </c>
      <c r="T324" s="142">
        <v>44.297105999999999</v>
      </c>
      <c r="U324" s="142">
        <v>45.562737599999998</v>
      </c>
      <c r="V324" s="142">
        <v>45.562737599999998</v>
      </c>
      <c r="W324" s="142">
        <v>45.562737599999998</v>
      </c>
      <c r="X324" s="142">
        <v>45.562737599999998</v>
      </c>
      <c r="Y324" s="142">
        <v>45.562737599999998</v>
      </c>
      <c r="Z324" s="142"/>
      <c r="AA324" s="142"/>
      <c r="AB324" s="142"/>
      <c r="AC324" s="142"/>
      <c r="AD324" s="142"/>
      <c r="AE324" s="142"/>
      <c r="AF324" s="142"/>
      <c r="AG324" s="142"/>
      <c r="AH324" s="142"/>
      <c r="AI324" s="142"/>
      <c r="AJ324" s="142"/>
      <c r="AK324" s="142"/>
    </row>
    <row r="325" spans="1:37" ht="12" customHeight="1">
      <c r="A325" s="108"/>
      <c r="B325" s="280">
        <v>706200</v>
      </c>
      <c r="C325" s="108" t="s">
        <v>876</v>
      </c>
      <c r="D325" s="108" t="s">
        <v>877</v>
      </c>
      <c r="E325" s="108"/>
      <c r="F325" s="108"/>
      <c r="G325" s="108"/>
      <c r="H325" s="108"/>
      <c r="I325" s="283"/>
      <c r="J325" s="142">
        <v>3.5643034999999998</v>
      </c>
      <c r="K325" s="142">
        <v>4.6474477999999992</v>
      </c>
      <c r="L325" s="142">
        <v>4.4928243999999999</v>
      </c>
      <c r="M325" s="142">
        <v>5.1897975999999995</v>
      </c>
      <c r="N325" s="142">
        <v>15.269909499999999</v>
      </c>
      <c r="O325" s="142">
        <v>16.797683899999999</v>
      </c>
      <c r="P325" s="142">
        <v>16.280347499999998</v>
      </c>
      <c r="Q325" s="142">
        <v>29.073909799999999</v>
      </c>
      <c r="R325" s="142">
        <v>72.189019700000003</v>
      </c>
      <c r="S325" s="142">
        <v>58.019738099999998</v>
      </c>
      <c r="T325" s="142">
        <v>50.859327999999998</v>
      </c>
      <c r="U325" s="142">
        <v>51.281935999999995</v>
      </c>
      <c r="V325" s="142">
        <v>51.281935999999995</v>
      </c>
      <c r="W325" s="142">
        <v>51.281935999999995</v>
      </c>
      <c r="X325" s="142">
        <v>51.281935999999995</v>
      </c>
      <c r="Y325" s="142">
        <v>51.281935999999995</v>
      </c>
      <c r="Z325" s="142"/>
      <c r="AA325" s="142"/>
      <c r="AB325" s="142"/>
      <c r="AC325" s="142"/>
      <c r="AD325" s="142"/>
      <c r="AE325" s="142"/>
      <c r="AF325" s="142"/>
      <c r="AG325" s="142"/>
      <c r="AH325" s="142"/>
      <c r="AI325" s="142"/>
      <c r="AJ325" s="142"/>
      <c r="AK325" s="142"/>
    </row>
    <row r="326" spans="1:37" ht="12" customHeight="1">
      <c r="A326" s="108"/>
      <c r="B326" s="280">
        <v>706300</v>
      </c>
      <c r="C326" s="108" t="s">
        <v>878</v>
      </c>
      <c r="D326" s="108" t="s">
        <v>879</v>
      </c>
      <c r="E326" s="108"/>
      <c r="F326" s="108"/>
      <c r="G326" s="108"/>
      <c r="H326" s="108"/>
      <c r="I326" s="283"/>
      <c r="J326" s="142">
        <v>4691.3350117</v>
      </c>
      <c r="K326" s="142">
        <v>3183.2354728</v>
      </c>
      <c r="L326" s="142">
        <v>4770.6927452</v>
      </c>
      <c r="M326" s="142">
        <v>4046.9049866999994</v>
      </c>
      <c r="N326" s="142">
        <v>6095.6440169999996</v>
      </c>
      <c r="O326" s="142">
        <v>4722.8541434999997</v>
      </c>
      <c r="P326" s="142">
        <v>4187.5731992999999</v>
      </c>
      <c r="Q326" s="142">
        <v>5027.3891590999992</v>
      </c>
      <c r="R326" s="142">
        <v>3944.3243134999998</v>
      </c>
      <c r="S326" s="142">
        <v>3940.6328879999996</v>
      </c>
      <c r="T326" s="142">
        <v>2874.2101071999996</v>
      </c>
      <c r="U326" s="142">
        <v>4642.2796767999989</v>
      </c>
      <c r="V326" s="142">
        <v>4642.2796767999989</v>
      </c>
      <c r="W326" s="142">
        <v>4642.2796767999989</v>
      </c>
      <c r="X326" s="142">
        <v>4642.2796767999989</v>
      </c>
      <c r="Y326" s="142">
        <v>4642.2796767999989</v>
      </c>
      <c r="Z326" s="142"/>
      <c r="AA326" s="142"/>
      <c r="AB326" s="142"/>
      <c r="AC326" s="142"/>
      <c r="AD326" s="142"/>
      <c r="AE326" s="142"/>
      <c r="AF326" s="142"/>
      <c r="AG326" s="142"/>
      <c r="AH326" s="142"/>
      <c r="AI326" s="142"/>
      <c r="AJ326" s="142"/>
      <c r="AK326" s="142"/>
    </row>
    <row r="327" spans="1:37" ht="12" customHeight="1">
      <c r="A327" s="108"/>
      <c r="B327" s="280">
        <v>706400</v>
      </c>
      <c r="C327" s="108" t="s">
        <v>880</v>
      </c>
      <c r="D327" s="108" t="s">
        <v>881</v>
      </c>
      <c r="E327" s="108"/>
      <c r="F327" s="108"/>
      <c r="G327" s="108"/>
      <c r="H327" s="108"/>
      <c r="I327" s="283"/>
      <c r="J327" s="142">
        <v>7275.5845504999998</v>
      </c>
      <c r="K327" s="142">
        <v>6562.7544276999997</v>
      </c>
      <c r="L327" s="142">
        <v>4999.0857478999997</v>
      </c>
      <c r="M327" s="142">
        <v>5717.9680533000001</v>
      </c>
      <c r="N327" s="142">
        <v>8836.0195475</v>
      </c>
      <c r="O327" s="142">
        <v>7262.1467329999996</v>
      </c>
      <c r="P327" s="142">
        <v>4694.5209223000002</v>
      </c>
      <c r="Q327" s="142">
        <v>6725.7113689999996</v>
      </c>
      <c r="R327" s="142">
        <v>5595.0313219999998</v>
      </c>
      <c r="S327" s="142">
        <v>4637.4501737000001</v>
      </c>
      <c r="T327" s="142">
        <v>4027.766318</v>
      </c>
      <c r="U327" s="142">
        <v>4843.6692775000001</v>
      </c>
      <c r="V327" s="142">
        <v>4843.6692775000001</v>
      </c>
      <c r="W327" s="142">
        <v>4843.6692775000001</v>
      </c>
      <c r="X327" s="142">
        <v>4843.6692775000001</v>
      </c>
      <c r="Y327" s="142">
        <v>4843.6692775000001</v>
      </c>
      <c r="Z327" s="142"/>
      <c r="AA327" s="142"/>
      <c r="AB327" s="142"/>
      <c r="AC327" s="142"/>
      <c r="AD327" s="142"/>
      <c r="AE327" s="142"/>
      <c r="AF327" s="142"/>
      <c r="AG327" s="142"/>
      <c r="AH327" s="142"/>
      <c r="AI327" s="142"/>
      <c r="AJ327" s="142"/>
      <c r="AK327" s="142"/>
    </row>
    <row r="328" spans="1:37" ht="12" customHeight="1">
      <c r="A328" s="108"/>
      <c r="B328" s="280">
        <v>706500</v>
      </c>
      <c r="C328" s="108" t="s">
        <v>882</v>
      </c>
      <c r="D328" s="108" t="s">
        <v>883</v>
      </c>
      <c r="E328" s="108"/>
      <c r="F328" s="108"/>
      <c r="G328" s="108"/>
      <c r="H328" s="108"/>
      <c r="I328" s="283"/>
      <c r="J328" s="142">
        <v>4535.4517691000001</v>
      </c>
      <c r="K328" s="142">
        <v>3133.8618557</v>
      </c>
      <c r="L328" s="142">
        <v>3049.3910715999996</v>
      </c>
      <c r="M328" s="142">
        <v>3818.8233805</v>
      </c>
      <c r="N328" s="142">
        <v>4046.9346434999998</v>
      </c>
      <c r="O328" s="142">
        <v>4335.3332259999997</v>
      </c>
      <c r="P328" s="142">
        <v>2155.5424764999998</v>
      </c>
      <c r="Q328" s="142">
        <v>4276.9543793000003</v>
      </c>
      <c r="R328" s="142">
        <v>3844.6314714999999</v>
      </c>
      <c r="S328" s="142">
        <v>3771.1734465999998</v>
      </c>
      <c r="T328" s="142">
        <v>2727.9710424999998</v>
      </c>
      <c r="U328" s="142">
        <v>2864.5511009000002</v>
      </c>
      <c r="V328" s="142">
        <v>2864.5511009000002</v>
      </c>
      <c r="W328" s="142">
        <v>2864.5511009000002</v>
      </c>
      <c r="X328" s="142">
        <v>2864.5511009000002</v>
      </c>
      <c r="Y328" s="142">
        <v>2864.5511009000002</v>
      </c>
      <c r="Z328" s="142"/>
      <c r="AA328" s="142"/>
      <c r="AB328" s="142"/>
      <c r="AC328" s="142"/>
      <c r="AD328" s="142"/>
      <c r="AE328" s="142"/>
      <c r="AF328" s="142"/>
      <c r="AG328" s="142"/>
      <c r="AH328" s="142"/>
      <c r="AI328" s="142"/>
      <c r="AJ328" s="142"/>
      <c r="AK328" s="142"/>
    </row>
    <row r="329" spans="1:37" ht="12" customHeight="1">
      <c r="A329" s="108"/>
      <c r="B329" s="280">
        <v>706600</v>
      </c>
      <c r="C329" s="108" t="s">
        <v>884</v>
      </c>
      <c r="D329" s="108" t="s">
        <v>885</v>
      </c>
      <c r="E329" s="108"/>
      <c r="F329" s="108"/>
      <c r="G329" s="108"/>
      <c r="H329" s="108"/>
      <c r="I329" s="283"/>
      <c r="J329" s="142">
        <v>6186.1272789999994</v>
      </c>
      <c r="K329" s="142">
        <v>4539.9252879999995</v>
      </c>
      <c r="L329" s="142">
        <v>4217.7015663000002</v>
      </c>
      <c r="M329" s="142">
        <v>4842.7729293000002</v>
      </c>
      <c r="N329" s="142">
        <v>5952.3120508000002</v>
      </c>
      <c r="O329" s="142">
        <v>5512.7931520000002</v>
      </c>
      <c r="P329" s="142">
        <v>3790.3427505999998</v>
      </c>
      <c r="Q329" s="142">
        <v>5551.3993726999997</v>
      </c>
      <c r="R329" s="142">
        <v>4737.2939413999993</v>
      </c>
      <c r="S329" s="142">
        <v>4184.3416987000001</v>
      </c>
      <c r="T329" s="142">
        <v>3580.8827160999999</v>
      </c>
      <c r="U329" s="142">
        <v>3832.8044056000003</v>
      </c>
      <c r="V329" s="142">
        <v>3832.8044056000003</v>
      </c>
      <c r="W329" s="142">
        <v>3832.8044056000003</v>
      </c>
      <c r="X329" s="142">
        <v>3832.8044056000003</v>
      </c>
      <c r="Y329" s="142">
        <v>3832.8044056000003</v>
      </c>
      <c r="Z329" s="142"/>
      <c r="AA329" s="142"/>
      <c r="AB329" s="142"/>
      <c r="AC329" s="142"/>
      <c r="AD329" s="142"/>
      <c r="AE329" s="142"/>
      <c r="AF329" s="142"/>
      <c r="AG329" s="142"/>
      <c r="AH329" s="142"/>
      <c r="AI329" s="142"/>
      <c r="AJ329" s="142"/>
      <c r="AK329" s="142"/>
    </row>
    <row r="330" spans="1:37" ht="12" customHeight="1">
      <c r="A330" s="108"/>
      <c r="B330" s="280"/>
      <c r="C330" s="108"/>
      <c r="D330" s="108"/>
      <c r="E330" s="108"/>
      <c r="F330" s="108"/>
      <c r="G330" s="108"/>
      <c r="H330" s="108"/>
      <c r="I330" s="283"/>
      <c r="J330" s="142"/>
      <c r="K330" s="142"/>
      <c r="L330" s="142"/>
      <c r="M330" s="142"/>
      <c r="N330" s="142"/>
      <c r="O330" s="142"/>
      <c r="P330" s="142"/>
      <c r="Q330" s="142"/>
      <c r="R330" s="142"/>
      <c r="S330" s="142"/>
      <c r="T330" s="142"/>
      <c r="U330" s="142"/>
      <c r="V330" s="142"/>
      <c r="W330" s="142"/>
      <c r="X330" s="142"/>
      <c r="Y330" s="142"/>
      <c r="Z330" s="142"/>
      <c r="AA330" s="142"/>
      <c r="AB330" s="142"/>
      <c r="AC330" s="142"/>
      <c r="AD330" s="142"/>
      <c r="AE330" s="142"/>
      <c r="AF330" s="142"/>
      <c r="AG330" s="142"/>
      <c r="AH330" s="142"/>
      <c r="AI330" s="142"/>
      <c r="AJ330" s="142"/>
      <c r="AK330" s="142"/>
    </row>
    <row r="331" spans="1:37" ht="12" customHeight="1">
      <c r="A331" s="108"/>
      <c r="B331" s="280"/>
      <c r="C331" s="174"/>
      <c r="D331" s="108"/>
      <c r="E331" s="108"/>
      <c r="F331" s="108"/>
      <c r="G331" s="108"/>
      <c r="H331" s="108"/>
      <c r="I331" s="283"/>
      <c r="J331" s="142"/>
      <c r="K331" s="142"/>
      <c r="L331" s="142"/>
      <c r="M331" s="142"/>
      <c r="N331" s="142"/>
      <c r="O331" s="142"/>
      <c r="P331" s="142"/>
      <c r="Q331" s="142"/>
      <c r="R331" s="142"/>
      <c r="S331" s="142"/>
      <c r="T331" s="142"/>
      <c r="U331" s="142"/>
      <c r="V331" s="142"/>
      <c r="W331" s="142"/>
      <c r="X331" s="142"/>
      <c r="Y331" s="142"/>
      <c r="Z331" s="142"/>
      <c r="AA331" s="142"/>
      <c r="AB331" s="142"/>
      <c r="AC331" s="142"/>
      <c r="AD331" s="142"/>
      <c r="AE331" s="142"/>
      <c r="AF331" s="142"/>
      <c r="AG331" s="142"/>
      <c r="AH331" s="142"/>
      <c r="AI331" s="142"/>
      <c r="AJ331" s="142"/>
      <c r="AK331" s="142"/>
    </row>
    <row r="332" spans="1:37" ht="12" customHeight="1">
      <c r="A332" s="108"/>
      <c r="B332" s="280">
        <v>421000</v>
      </c>
      <c r="C332" s="108" t="s">
        <v>691</v>
      </c>
      <c r="D332" s="108" t="s">
        <v>692</v>
      </c>
      <c r="E332" s="108"/>
      <c r="F332" s="108"/>
      <c r="G332" s="108"/>
      <c r="H332" s="108"/>
      <c r="I332" s="283"/>
      <c r="J332" s="142">
        <v>0</v>
      </c>
      <c r="K332" s="142">
        <v>0</v>
      </c>
      <c r="L332" s="142">
        <v>0</v>
      </c>
      <c r="M332" s="142">
        <v>0</v>
      </c>
      <c r="N332" s="142">
        <v>0</v>
      </c>
      <c r="O332" s="142">
        <v>0</v>
      </c>
      <c r="P332" s="142">
        <v>0</v>
      </c>
      <c r="Q332" s="142">
        <v>0</v>
      </c>
      <c r="R332" s="142">
        <v>0</v>
      </c>
      <c r="S332" s="142">
        <v>0</v>
      </c>
      <c r="T332" s="142">
        <v>0</v>
      </c>
      <c r="U332" s="142">
        <v>0</v>
      </c>
      <c r="V332" s="142">
        <v>0</v>
      </c>
      <c r="W332" s="142">
        <v>0</v>
      </c>
      <c r="X332" s="142">
        <v>0</v>
      </c>
      <c r="Y332" s="142">
        <v>0</v>
      </c>
      <c r="Z332" s="142"/>
      <c r="AA332" s="142"/>
      <c r="AB332" s="142"/>
      <c r="AC332" s="142"/>
      <c r="AD332" s="142"/>
      <c r="AE332" s="142"/>
      <c r="AF332" s="142"/>
      <c r="AG332" s="142"/>
      <c r="AH332" s="142"/>
      <c r="AI332" s="142"/>
      <c r="AJ332" s="142"/>
      <c r="AK332" s="142"/>
    </row>
    <row r="333" spans="1:37" ht="12" customHeight="1">
      <c r="A333" s="108"/>
      <c r="B333" s="280">
        <v>421100</v>
      </c>
      <c r="C333" s="108" t="s">
        <v>693</v>
      </c>
      <c r="D333" s="108" t="s">
        <v>694</v>
      </c>
      <c r="E333" s="108"/>
      <c r="F333" s="108"/>
      <c r="G333" s="108"/>
      <c r="H333" s="108"/>
      <c r="I333" s="283"/>
      <c r="J333" s="142">
        <v>0</v>
      </c>
      <c r="K333" s="142">
        <v>0</v>
      </c>
      <c r="L333" s="142">
        <v>0</v>
      </c>
      <c r="M333" s="142">
        <v>0</v>
      </c>
      <c r="N333" s="142">
        <v>0</v>
      </c>
      <c r="O333" s="142">
        <v>0</v>
      </c>
      <c r="P333" s="142">
        <v>0</v>
      </c>
      <c r="Q333" s="142">
        <v>0</v>
      </c>
      <c r="R333" s="142">
        <v>0</v>
      </c>
      <c r="S333" s="142">
        <v>0</v>
      </c>
      <c r="T333" s="142">
        <v>0</v>
      </c>
      <c r="U333" s="142">
        <v>0</v>
      </c>
      <c r="V333" s="142">
        <v>0</v>
      </c>
      <c r="W333" s="142">
        <v>0</v>
      </c>
      <c r="X333" s="142">
        <v>0</v>
      </c>
      <c r="Y333" s="142">
        <v>0</v>
      </c>
      <c r="Z333" s="142"/>
      <c r="AA333" s="142"/>
      <c r="AB333" s="142"/>
      <c r="AC333" s="142"/>
      <c r="AD333" s="142"/>
      <c r="AE333" s="142"/>
      <c r="AF333" s="142"/>
      <c r="AG333" s="142"/>
      <c r="AH333" s="142"/>
      <c r="AI333" s="142"/>
      <c r="AJ333" s="142"/>
      <c r="AK333" s="142"/>
    </row>
    <row r="334" spans="1:37" ht="12" customHeight="1">
      <c r="A334" s="108"/>
      <c r="B334" s="280">
        <v>421200</v>
      </c>
      <c r="C334" s="108" t="s">
        <v>695</v>
      </c>
      <c r="D334" s="108" t="s">
        <v>696</v>
      </c>
      <c r="E334" s="108"/>
      <c r="F334" s="108"/>
      <c r="G334" s="108"/>
      <c r="H334" s="108"/>
      <c r="I334" s="283"/>
      <c r="J334" s="142">
        <v>500</v>
      </c>
      <c r="K334" s="142">
        <v>500</v>
      </c>
      <c r="L334" s="142">
        <v>500</v>
      </c>
      <c r="M334" s="142">
        <v>500</v>
      </c>
      <c r="N334" s="142">
        <v>500</v>
      </c>
      <c r="O334" s="142">
        <v>600</v>
      </c>
      <c r="P334" s="142">
        <v>600</v>
      </c>
      <c r="Q334" s="142">
        <v>600</v>
      </c>
      <c r="R334" s="142">
        <v>600</v>
      </c>
      <c r="S334" s="142">
        <v>600</v>
      </c>
      <c r="T334" s="142">
        <v>600</v>
      </c>
      <c r="U334" s="142">
        <v>600</v>
      </c>
      <c r="V334" s="142">
        <v>600</v>
      </c>
      <c r="W334" s="142">
        <v>600</v>
      </c>
      <c r="X334" s="142">
        <v>600</v>
      </c>
      <c r="Y334" s="142">
        <v>600</v>
      </c>
      <c r="Z334" s="142"/>
      <c r="AA334" s="142"/>
      <c r="AB334" s="142"/>
      <c r="AC334" s="142"/>
      <c r="AD334" s="142"/>
      <c r="AE334" s="142"/>
      <c r="AF334" s="142"/>
      <c r="AG334" s="142"/>
      <c r="AH334" s="142"/>
      <c r="AI334" s="142"/>
      <c r="AJ334" s="142"/>
      <c r="AK334" s="142"/>
    </row>
    <row r="335" spans="1:37" ht="12" customHeight="1">
      <c r="A335" s="108"/>
      <c r="B335" s="280">
        <v>421300</v>
      </c>
      <c r="C335" s="108" t="s">
        <v>697</v>
      </c>
      <c r="D335" s="108" t="s">
        <v>698</v>
      </c>
      <c r="E335" s="108"/>
      <c r="F335" s="108"/>
      <c r="G335" s="108"/>
      <c r="H335" s="108"/>
      <c r="I335" s="283"/>
      <c r="J335" s="142">
        <v>550</v>
      </c>
      <c r="K335" s="142">
        <v>550</v>
      </c>
      <c r="L335" s="142">
        <v>550</v>
      </c>
      <c r="M335" s="142">
        <v>550</v>
      </c>
      <c r="N335" s="142">
        <v>550</v>
      </c>
      <c r="O335" s="142">
        <v>650</v>
      </c>
      <c r="P335" s="142">
        <v>650</v>
      </c>
      <c r="Q335" s="142">
        <v>650</v>
      </c>
      <c r="R335" s="142">
        <v>650</v>
      </c>
      <c r="S335" s="142">
        <v>650</v>
      </c>
      <c r="T335" s="142">
        <v>650</v>
      </c>
      <c r="U335" s="142">
        <v>650</v>
      </c>
      <c r="V335" s="142">
        <v>650</v>
      </c>
      <c r="W335" s="142">
        <v>650</v>
      </c>
      <c r="X335" s="142">
        <v>650</v>
      </c>
      <c r="Y335" s="142">
        <v>650</v>
      </c>
      <c r="Z335" s="142"/>
      <c r="AA335" s="142"/>
      <c r="AB335" s="142"/>
      <c r="AC335" s="142"/>
      <c r="AD335" s="142"/>
      <c r="AE335" s="142"/>
      <c r="AF335" s="142"/>
      <c r="AG335" s="142"/>
      <c r="AH335" s="142"/>
      <c r="AI335" s="142"/>
      <c r="AJ335" s="142"/>
      <c r="AK335" s="142"/>
    </row>
    <row r="336" spans="1:37" ht="12" customHeight="1">
      <c r="A336" s="108"/>
      <c r="B336" s="280">
        <v>421400</v>
      </c>
      <c r="C336" s="108" t="s">
        <v>699</v>
      </c>
      <c r="D336" s="108" t="s">
        <v>700</v>
      </c>
      <c r="E336" s="108"/>
      <c r="F336" s="108"/>
      <c r="G336" s="108"/>
      <c r="H336" s="108"/>
      <c r="I336" s="283"/>
      <c r="J336" s="142">
        <v>500</v>
      </c>
      <c r="K336" s="142">
        <v>500</v>
      </c>
      <c r="L336" s="142">
        <v>500</v>
      </c>
      <c r="M336" s="142">
        <v>500</v>
      </c>
      <c r="N336" s="142">
        <v>500</v>
      </c>
      <c r="O336" s="142">
        <v>600</v>
      </c>
      <c r="P336" s="142">
        <v>600</v>
      </c>
      <c r="Q336" s="142">
        <v>600</v>
      </c>
      <c r="R336" s="142">
        <v>600</v>
      </c>
      <c r="S336" s="142">
        <v>600</v>
      </c>
      <c r="T336" s="142">
        <v>600</v>
      </c>
      <c r="U336" s="142">
        <v>600</v>
      </c>
      <c r="V336" s="142">
        <v>600</v>
      </c>
      <c r="W336" s="142">
        <v>600</v>
      </c>
      <c r="X336" s="142">
        <v>600</v>
      </c>
      <c r="Y336" s="142">
        <v>600</v>
      </c>
      <c r="Z336" s="142"/>
      <c r="AA336" s="142"/>
      <c r="AB336" s="142"/>
      <c r="AC336" s="142"/>
      <c r="AD336" s="142"/>
      <c r="AE336" s="142"/>
      <c r="AF336" s="142"/>
      <c r="AG336" s="142"/>
      <c r="AH336" s="142"/>
      <c r="AI336" s="142"/>
      <c r="AJ336" s="142"/>
      <c r="AK336" s="142"/>
    </row>
    <row r="337" spans="1:37" ht="12" customHeight="1">
      <c r="A337" s="108"/>
      <c r="B337" s="280">
        <v>421500</v>
      </c>
      <c r="C337" s="108" t="s">
        <v>701</v>
      </c>
      <c r="D337" s="108" t="s">
        <v>702</v>
      </c>
      <c r="E337" s="108"/>
      <c r="F337" s="108"/>
      <c r="G337" s="108"/>
      <c r="H337" s="108"/>
      <c r="I337" s="283"/>
      <c r="J337" s="142">
        <v>550</v>
      </c>
      <c r="K337" s="142">
        <v>550</v>
      </c>
      <c r="L337" s="142">
        <v>550</v>
      </c>
      <c r="M337" s="142">
        <v>550</v>
      </c>
      <c r="N337" s="142">
        <v>550</v>
      </c>
      <c r="O337" s="142">
        <v>650</v>
      </c>
      <c r="P337" s="142">
        <v>650</v>
      </c>
      <c r="Q337" s="142">
        <v>650</v>
      </c>
      <c r="R337" s="142">
        <v>650</v>
      </c>
      <c r="S337" s="142">
        <v>650</v>
      </c>
      <c r="T337" s="142">
        <v>650</v>
      </c>
      <c r="U337" s="142">
        <v>650</v>
      </c>
      <c r="V337" s="142">
        <v>650</v>
      </c>
      <c r="W337" s="142">
        <v>650</v>
      </c>
      <c r="X337" s="142">
        <v>650</v>
      </c>
      <c r="Y337" s="142">
        <v>650</v>
      </c>
      <c r="Z337" s="142"/>
      <c r="AA337" s="142"/>
      <c r="AB337" s="142"/>
      <c r="AC337" s="142"/>
      <c r="AD337" s="142"/>
      <c r="AE337" s="142"/>
      <c r="AF337" s="142"/>
      <c r="AG337" s="142"/>
      <c r="AH337" s="142"/>
      <c r="AI337" s="142"/>
      <c r="AJ337" s="142"/>
      <c r="AK337" s="142"/>
    </row>
    <row r="338" spans="1:37" ht="12" customHeight="1">
      <c r="A338" s="108"/>
      <c r="B338" s="280"/>
      <c r="C338" s="108"/>
      <c r="D338" s="108"/>
      <c r="E338" s="108"/>
      <c r="F338" s="108"/>
      <c r="G338" s="108"/>
      <c r="H338" s="108"/>
      <c r="I338" s="283"/>
      <c r="J338" s="142"/>
      <c r="K338" s="142"/>
      <c r="L338" s="142"/>
      <c r="M338" s="142"/>
      <c r="N338" s="142"/>
      <c r="O338" s="142"/>
      <c r="P338" s="142"/>
      <c r="Q338" s="142"/>
      <c r="R338" s="142"/>
      <c r="S338" s="142"/>
      <c r="T338" s="142"/>
      <c r="U338" s="142"/>
      <c r="V338" s="142"/>
      <c r="W338" s="142"/>
      <c r="X338" s="142"/>
      <c r="Y338" s="142"/>
      <c r="Z338" s="142"/>
      <c r="AA338" s="142"/>
      <c r="AB338" s="142"/>
      <c r="AC338" s="142"/>
      <c r="AD338" s="142"/>
      <c r="AE338" s="142"/>
      <c r="AF338" s="142"/>
      <c r="AG338" s="142"/>
      <c r="AH338" s="142"/>
      <c r="AI338" s="142"/>
      <c r="AJ338" s="142"/>
      <c r="AK338" s="142"/>
    </row>
    <row r="339" spans="1:37" ht="12" customHeight="1">
      <c r="A339" s="108"/>
      <c r="B339" s="280">
        <v>421600</v>
      </c>
      <c r="C339" s="108" t="s">
        <v>703</v>
      </c>
      <c r="D339" s="108" t="s">
        <v>704</v>
      </c>
      <c r="E339" s="108"/>
      <c r="F339" s="108"/>
      <c r="G339" s="108"/>
      <c r="H339" s="108"/>
      <c r="I339" s="283"/>
      <c r="J339" s="142">
        <v>0</v>
      </c>
      <c r="K339" s="142">
        <v>0</v>
      </c>
      <c r="L339" s="142">
        <v>0</v>
      </c>
      <c r="M339" s="142">
        <v>0</v>
      </c>
      <c r="N339" s="142">
        <v>0</v>
      </c>
      <c r="O339" s="142">
        <v>0</v>
      </c>
      <c r="P339" s="142">
        <v>0</v>
      </c>
      <c r="Q339" s="142">
        <v>0</v>
      </c>
      <c r="R339" s="142">
        <v>0</v>
      </c>
      <c r="S339" s="142">
        <v>0</v>
      </c>
      <c r="T339" s="142">
        <v>0</v>
      </c>
      <c r="U339" s="142">
        <v>0</v>
      </c>
      <c r="V339" s="142">
        <v>0</v>
      </c>
      <c r="W339" s="142">
        <v>0</v>
      </c>
      <c r="X339" s="142">
        <v>0</v>
      </c>
      <c r="Y339" s="142">
        <v>0</v>
      </c>
      <c r="Z339" s="142"/>
      <c r="AA339" s="142"/>
      <c r="AB339" s="142"/>
      <c r="AC339" s="142"/>
      <c r="AD339" s="142"/>
      <c r="AE339" s="142"/>
      <c r="AF339" s="142"/>
      <c r="AG339" s="142"/>
      <c r="AH339" s="142"/>
      <c r="AI339" s="142"/>
      <c r="AJ339" s="142"/>
      <c r="AK339" s="142"/>
    </row>
    <row r="340" spans="1:37" ht="12" customHeight="1">
      <c r="A340" s="108"/>
      <c r="B340" s="280">
        <v>421700</v>
      </c>
      <c r="C340" s="108" t="s">
        <v>705</v>
      </c>
      <c r="D340" s="108" t="s">
        <v>706</v>
      </c>
      <c r="E340" s="108"/>
      <c r="F340" s="108"/>
      <c r="G340" s="108"/>
      <c r="H340" s="108"/>
      <c r="I340" s="283"/>
      <c r="J340" s="142">
        <v>0</v>
      </c>
      <c r="K340" s="142">
        <v>0</v>
      </c>
      <c r="L340" s="142">
        <v>0</v>
      </c>
      <c r="M340" s="142">
        <v>0</v>
      </c>
      <c r="N340" s="142">
        <v>0</v>
      </c>
      <c r="O340" s="142">
        <v>0</v>
      </c>
      <c r="P340" s="142">
        <v>0</v>
      </c>
      <c r="Q340" s="142">
        <v>0</v>
      </c>
      <c r="R340" s="142">
        <v>0</v>
      </c>
      <c r="S340" s="142">
        <v>0</v>
      </c>
      <c r="T340" s="142">
        <v>0</v>
      </c>
      <c r="U340" s="142">
        <v>0</v>
      </c>
      <c r="V340" s="142">
        <v>0</v>
      </c>
      <c r="W340" s="142">
        <v>0</v>
      </c>
      <c r="X340" s="142">
        <v>0</v>
      </c>
      <c r="Y340" s="142">
        <v>0</v>
      </c>
      <c r="Z340" s="142"/>
      <c r="AA340" s="142"/>
      <c r="AB340" s="142"/>
      <c r="AC340" s="142"/>
      <c r="AD340" s="142"/>
      <c r="AE340" s="142"/>
      <c r="AF340" s="142"/>
      <c r="AG340" s="142"/>
      <c r="AH340" s="142"/>
      <c r="AI340" s="142"/>
      <c r="AJ340" s="142"/>
      <c r="AK340" s="142"/>
    </row>
    <row r="341" spans="1:37" ht="12" customHeight="1">
      <c r="A341" s="108"/>
      <c r="B341" s="280">
        <v>421800</v>
      </c>
      <c r="C341" s="108" t="s">
        <v>707</v>
      </c>
      <c r="D341" s="108" t="s">
        <v>708</v>
      </c>
      <c r="E341" s="108"/>
      <c r="F341" s="108"/>
      <c r="G341" s="108"/>
      <c r="H341" s="108"/>
      <c r="I341" s="283"/>
      <c r="J341" s="142">
        <v>500</v>
      </c>
      <c r="K341" s="142">
        <v>500</v>
      </c>
      <c r="L341" s="142">
        <v>500</v>
      </c>
      <c r="M341" s="142">
        <v>500</v>
      </c>
      <c r="N341" s="142">
        <v>500</v>
      </c>
      <c r="O341" s="142">
        <v>600</v>
      </c>
      <c r="P341" s="142">
        <v>600</v>
      </c>
      <c r="Q341" s="142">
        <v>600</v>
      </c>
      <c r="R341" s="142">
        <v>600</v>
      </c>
      <c r="S341" s="142">
        <v>600</v>
      </c>
      <c r="T341" s="142">
        <v>600</v>
      </c>
      <c r="U341" s="142">
        <v>600</v>
      </c>
      <c r="V341" s="142">
        <v>600</v>
      </c>
      <c r="W341" s="142">
        <v>600</v>
      </c>
      <c r="X341" s="142">
        <v>600</v>
      </c>
      <c r="Y341" s="142">
        <v>600</v>
      </c>
      <c r="Z341" s="142"/>
      <c r="AA341" s="142"/>
      <c r="AB341" s="142"/>
      <c r="AC341" s="142"/>
      <c r="AD341" s="142"/>
      <c r="AE341" s="142"/>
      <c r="AF341" s="142"/>
      <c r="AG341" s="142"/>
      <c r="AH341" s="142"/>
      <c r="AI341" s="142"/>
      <c r="AJ341" s="142"/>
      <c r="AK341" s="142"/>
    </row>
    <row r="342" spans="1:37" ht="12" customHeight="1">
      <c r="A342" s="108"/>
      <c r="B342" s="280">
        <v>421900</v>
      </c>
      <c r="C342" s="108" t="s">
        <v>709</v>
      </c>
      <c r="D342" s="108" t="s">
        <v>710</v>
      </c>
      <c r="E342" s="108"/>
      <c r="F342" s="108"/>
      <c r="G342" s="108"/>
      <c r="H342" s="108"/>
      <c r="I342" s="283"/>
      <c r="J342" s="142">
        <v>550</v>
      </c>
      <c r="K342" s="142">
        <v>550</v>
      </c>
      <c r="L342" s="142">
        <v>550</v>
      </c>
      <c r="M342" s="142">
        <v>550</v>
      </c>
      <c r="N342" s="142">
        <v>550</v>
      </c>
      <c r="O342" s="142">
        <v>650</v>
      </c>
      <c r="P342" s="142">
        <v>650</v>
      </c>
      <c r="Q342" s="142">
        <v>650</v>
      </c>
      <c r="R342" s="142">
        <v>650</v>
      </c>
      <c r="S342" s="142">
        <v>650</v>
      </c>
      <c r="T342" s="142">
        <v>650</v>
      </c>
      <c r="U342" s="142">
        <v>650</v>
      </c>
      <c r="V342" s="142">
        <v>650</v>
      </c>
      <c r="W342" s="142">
        <v>650</v>
      </c>
      <c r="X342" s="142">
        <v>650</v>
      </c>
      <c r="Y342" s="142">
        <v>650</v>
      </c>
      <c r="Z342" s="142"/>
      <c r="AA342" s="142"/>
      <c r="AB342" s="142"/>
      <c r="AC342" s="142"/>
      <c r="AD342" s="142"/>
      <c r="AE342" s="142"/>
      <c r="AF342" s="142"/>
      <c r="AG342" s="142"/>
      <c r="AH342" s="142"/>
      <c r="AI342" s="142"/>
      <c r="AJ342" s="142"/>
      <c r="AK342" s="142"/>
    </row>
    <row r="343" spans="1:37" ht="12" customHeight="1">
      <c r="A343" s="108"/>
      <c r="B343" s="280"/>
      <c r="C343" s="108"/>
      <c r="D343" s="108"/>
      <c r="E343" s="108"/>
      <c r="F343" s="108"/>
      <c r="G343" s="108"/>
      <c r="H343" s="108"/>
      <c r="I343" s="283"/>
      <c r="J343" s="142"/>
      <c r="K343" s="142"/>
      <c r="L343" s="142"/>
      <c r="M343" s="142"/>
      <c r="N343" s="142"/>
      <c r="O343" s="142"/>
      <c r="P343" s="142"/>
      <c r="Q343" s="142"/>
      <c r="R343" s="142"/>
      <c r="S343" s="142"/>
      <c r="T343" s="142"/>
      <c r="U343" s="142"/>
      <c r="V343" s="142"/>
      <c r="W343" s="142"/>
      <c r="X343" s="142"/>
      <c r="Y343" s="142"/>
      <c r="Z343" s="142"/>
      <c r="AA343" s="142"/>
      <c r="AB343" s="142"/>
      <c r="AC343" s="142"/>
      <c r="AD343" s="142"/>
      <c r="AE343" s="142"/>
      <c r="AF343" s="142"/>
      <c r="AG343" s="142"/>
      <c r="AH343" s="142"/>
      <c r="AI343" s="142"/>
      <c r="AJ343" s="142"/>
      <c r="AK343" s="142"/>
    </row>
    <row r="344" spans="1:37" ht="12" customHeight="1">
      <c r="A344" s="108"/>
      <c r="B344" s="280">
        <v>441000</v>
      </c>
      <c r="C344" s="108" t="s">
        <v>711</v>
      </c>
      <c r="D344" s="108" t="s">
        <v>712</v>
      </c>
      <c r="E344" s="108"/>
      <c r="F344" s="108"/>
      <c r="G344" s="108"/>
      <c r="H344" s="108"/>
      <c r="I344" s="283"/>
      <c r="J344" s="142">
        <v>0</v>
      </c>
      <c r="K344" s="142">
        <v>0</v>
      </c>
      <c r="L344" s="142">
        <v>0</v>
      </c>
      <c r="M344" s="142">
        <v>0</v>
      </c>
      <c r="N344" s="142">
        <v>0</v>
      </c>
      <c r="O344" s="142">
        <v>0</v>
      </c>
      <c r="P344" s="142">
        <v>0</v>
      </c>
      <c r="Q344" s="142">
        <v>0</v>
      </c>
      <c r="R344" s="142">
        <v>0</v>
      </c>
      <c r="S344" s="142">
        <v>0</v>
      </c>
      <c r="T344" s="142">
        <v>0</v>
      </c>
      <c r="U344" s="142">
        <v>0</v>
      </c>
      <c r="V344" s="142">
        <v>0</v>
      </c>
      <c r="W344" s="142">
        <v>0</v>
      </c>
      <c r="X344" s="142">
        <v>0</v>
      </c>
      <c r="Y344" s="142">
        <v>0</v>
      </c>
      <c r="Z344" s="142"/>
      <c r="AA344" s="142"/>
      <c r="AB344" s="142"/>
      <c r="AC344" s="142"/>
      <c r="AD344" s="142"/>
      <c r="AE344" s="142"/>
      <c r="AF344" s="142"/>
      <c r="AG344" s="142"/>
      <c r="AH344" s="142"/>
      <c r="AI344" s="142"/>
      <c r="AJ344" s="142"/>
      <c r="AK344" s="142"/>
    </row>
    <row r="345" spans="1:37" ht="12" customHeight="1">
      <c r="A345" s="108"/>
      <c r="B345" s="280">
        <v>441100</v>
      </c>
      <c r="C345" s="108" t="s">
        <v>713</v>
      </c>
      <c r="D345" s="108" t="s">
        <v>714</v>
      </c>
      <c r="E345" s="108"/>
      <c r="F345" s="108"/>
      <c r="G345" s="108"/>
      <c r="H345" s="108"/>
      <c r="I345" s="283"/>
      <c r="J345" s="142">
        <v>0</v>
      </c>
      <c r="K345" s="142">
        <v>0</v>
      </c>
      <c r="L345" s="142">
        <v>0</v>
      </c>
      <c r="M345" s="142">
        <v>0</v>
      </c>
      <c r="N345" s="142">
        <v>0</v>
      </c>
      <c r="O345" s="142">
        <v>0</v>
      </c>
      <c r="P345" s="142">
        <v>0</v>
      </c>
      <c r="Q345" s="142">
        <v>0</v>
      </c>
      <c r="R345" s="142">
        <v>0</v>
      </c>
      <c r="S345" s="142">
        <v>0</v>
      </c>
      <c r="T345" s="142">
        <v>0</v>
      </c>
      <c r="U345" s="142">
        <v>0</v>
      </c>
      <c r="V345" s="142">
        <v>0</v>
      </c>
      <c r="W345" s="142">
        <v>0</v>
      </c>
      <c r="X345" s="142">
        <v>0</v>
      </c>
      <c r="Y345" s="142">
        <v>0</v>
      </c>
      <c r="Z345" s="142"/>
      <c r="AA345" s="142"/>
      <c r="AB345" s="142"/>
      <c r="AC345" s="142"/>
      <c r="AD345" s="142"/>
      <c r="AE345" s="142"/>
      <c r="AF345" s="142"/>
      <c r="AG345" s="142"/>
      <c r="AH345" s="142"/>
      <c r="AI345" s="142"/>
      <c r="AJ345" s="142"/>
      <c r="AK345" s="142"/>
    </row>
    <row r="346" spans="1:37" ht="12" customHeight="1">
      <c r="A346" s="108"/>
      <c r="B346" s="280">
        <v>441300</v>
      </c>
      <c r="C346" s="108" t="s">
        <v>715</v>
      </c>
      <c r="D346" s="108" t="s">
        <v>716</v>
      </c>
      <c r="E346" s="108"/>
      <c r="F346" s="108"/>
      <c r="G346" s="108"/>
      <c r="H346" s="108"/>
      <c r="I346" s="283"/>
      <c r="J346" s="142">
        <v>55.677882999999994</v>
      </c>
      <c r="K346" s="142">
        <v>55.677882999999994</v>
      </c>
      <c r="L346" s="142">
        <v>55.677882999999994</v>
      </c>
      <c r="M346" s="142">
        <v>55.677882999999994</v>
      </c>
      <c r="N346" s="142">
        <v>55.677882999999994</v>
      </c>
      <c r="O346" s="142">
        <v>66.813458999999995</v>
      </c>
      <c r="P346" s="142">
        <v>66.813458999999995</v>
      </c>
      <c r="Q346" s="142">
        <v>66.813458999999995</v>
      </c>
      <c r="R346" s="142">
        <v>66.813458999999995</v>
      </c>
      <c r="S346" s="142">
        <v>66.813458999999995</v>
      </c>
      <c r="T346" s="142">
        <v>66.813458999999995</v>
      </c>
      <c r="U346" s="142">
        <v>66.813458999999995</v>
      </c>
      <c r="V346" s="142">
        <v>66.813458999999995</v>
      </c>
      <c r="W346" s="142">
        <v>66.813458999999995</v>
      </c>
      <c r="X346" s="142">
        <v>66.813458999999995</v>
      </c>
      <c r="Y346" s="142">
        <v>66.813458999999995</v>
      </c>
      <c r="Z346" s="142"/>
      <c r="AA346" s="142"/>
      <c r="AB346" s="142"/>
      <c r="AC346" s="142"/>
      <c r="AD346" s="142"/>
      <c r="AE346" s="142"/>
      <c r="AF346" s="142"/>
      <c r="AG346" s="142"/>
      <c r="AH346" s="142"/>
      <c r="AI346" s="142"/>
      <c r="AJ346" s="142"/>
      <c r="AK346" s="142"/>
    </row>
    <row r="347" spans="1:37" ht="12" customHeight="1">
      <c r="A347" s="108"/>
      <c r="B347" s="280">
        <v>441400</v>
      </c>
      <c r="C347" s="108" t="s">
        <v>717</v>
      </c>
      <c r="D347" s="108" t="s">
        <v>718</v>
      </c>
      <c r="E347" s="108"/>
      <c r="F347" s="108"/>
      <c r="G347" s="108"/>
      <c r="H347" s="108"/>
      <c r="I347" s="283"/>
      <c r="J347" s="142">
        <v>5.4370999999999996E-2</v>
      </c>
      <c r="K347" s="142">
        <v>5.4370999999999996E-2</v>
      </c>
      <c r="L347" s="142">
        <v>5.4370999999999996E-2</v>
      </c>
      <c r="M347" s="142">
        <v>5.4370999999999996E-2</v>
      </c>
      <c r="N347" s="142">
        <v>5.4370999999999996E-2</v>
      </c>
      <c r="O347" s="142">
        <v>6.4255999999999994E-2</v>
      </c>
      <c r="P347" s="142">
        <v>6.4255999999999994E-2</v>
      </c>
      <c r="Q347" s="142">
        <v>0.68554999999999999</v>
      </c>
      <c r="R347" s="142">
        <v>0.68554999999999999</v>
      </c>
      <c r="S347" s="142">
        <v>0.68554999999999999</v>
      </c>
      <c r="T347" s="142">
        <v>0.68554999999999999</v>
      </c>
      <c r="U347" s="142">
        <v>0.68555044999999992</v>
      </c>
      <c r="V347" s="142">
        <v>0.68555044999999992</v>
      </c>
      <c r="W347" s="142">
        <v>0.68555044999999992</v>
      </c>
      <c r="X347" s="142">
        <v>0.68555044999999992</v>
      </c>
      <c r="Y347" s="142">
        <v>0.68555044999999992</v>
      </c>
      <c r="Z347" s="142"/>
      <c r="AA347" s="142"/>
      <c r="AB347" s="142"/>
      <c r="AC347" s="142"/>
      <c r="AD347" s="142"/>
      <c r="AE347" s="142"/>
      <c r="AF347" s="142"/>
      <c r="AG347" s="142"/>
      <c r="AH347" s="142"/>
      <c r="AI347" s="142"/>
      <c r="AJ347" s="142"/>
      <c r="AK347" s="142"/>
    </row>
    <row r="348" spans="1:37" ht="12" customHeight="1">
      <c r="A348" s="108"/>
      <c r="B348" s="280">
        <v>441600</v>
      </c>
      <c r="C348" s="108" t="s">
        <v>719</v>
      </c>
      <c r="D348" s="108" t="s">
        <v>720</v>
      </c>
      <c r="E348" s="108"/>
      <c r="F348" s="108"/>
      <c r="G348" s="108"/>
      <c r="H348" s="108"/>
      <c r="I348" s="283"/>
      <c r="J348" s="142">
        <v>55.677882999999994</v>
      </c>
      <c r="K348" s="142">
        <v>55.677882999999994</v>
      </c>
      <c r="L348" s="142">
        <v>55.677882999999994</v>
      </c>
      <c r="M348" s="142">
        <v>55.677882999999994</v>
      </c>
      <c r="N348" s="142">
        <v>55.677882999999994</v>
      </c>
      <c r="O348" s="142">
        <v>66.813458999999995</v>
      </c>
      <c r="P348" s="142">
        <v>66.813458999999995</v>
      </c>
      <c r="Q348" s="142">
        <v>66.813458999999995</v>
      </c>
      <c r="R348" s="142">
        <v>66.813458999999995</v>
      </c>
      <c r="S348" s="142">
        <v>66.813458999999995</v>
      </c>
      <c r="T348" s="142">
        <v>66.813458999999995</v>
      </c>
      <c r="U348" s="142">
        <v>66.813458999999995</v>
      </c>
      <c r="V348" s="142">
        <v>66.813458999999995</v>
      </c>
      <c r="W348" s="142">
        <v>66.813458999999995</v>
      </c>
      <c r="X348" s="142">
        <v>66.813458999999995</v>
      </c>
      <c r="Y348" s="142">
        <v>66.813458999999995</v>
      </c>
      <c r="Z348" s="142"/>
      <c r="AA348" s="142"/>
      <c r="AB348" s="142"/>
      <c r="AC348" s="142"/>
      <c r="AD348" s="142"/>
      <c r="AE348" s="142"/>
      <c r="AF348" s="142"/>
      <c r="AG348" s="142"/>
      <c r="AH348" s="142"/>
      <c r="AI348" s="142"/>
      <c r="AJ348" s="142"/>
      <c r="AK348" s="142"/>
    </row>
    <row r="349" spans="1:37" ht="12" customHeight="1">
      <c r="A349" s="108"/>
      <c r="B349" s="280">
        <v>441700</v>
      </c>
      <c r="C349" s="108" t="s">
        <v>721</v>
      </c>
      <c r="D349" s="108" t="s">
        <v>722</v>
      </c>
      <c r="E349" s="108"/>
      <c r="F349" s="108"/>
      <c r="G349" s="108"/>
      <c r="H349" s="108"/>
      <c r="I349" s="283"/>
      <c r="J349" s="142">
        <v>5.4370999999999996E-2</v>
      </c>
      <c r="K349" s="142">
        <v>5.4370999999999996E-2</v>
      </c>
      <c r="L349" s="142">
        <v>5.4370999999999996E-2</v>
      </c>
      <c r="M349" s="142">
        <v>5.4370999999999996E-2</v>
      </c>
      <c r="N349" s="142">
        <v>5.4370999999999996E-2</v>
      </c>
      <c r="O349" s="142">
        <v>6.4255999999999994E-2</v>
      </c>
      <c r="P349" s="142">
        <v>6.4255999999999994E-2</v>
      </c>
      <c r="Q349" s="142">
        <v>0.68554999999999999</v>
      </c>
      <c r="R349" s="142">
        <v>0.68554999999999999</v>
      </c>
      <c r="S349" s="142">
        <v>0.68554999999999999</v>
      </c>
      <c r="T349" s="142">
        <v>0.68554999999999999</v>
      </c>
      <c r="U349" s="142">
        <v>0.68555044999999992</v>
      </c>
      <c r="V349" s="142">
        <v>0.68555044999999992</v>
      </c>
      <c r="W349" s="142">
        <v>0.68555044999999992</v>
      </c>
      <c r="X349" s="142">
        <v>0.68555044999999992</v>
      </c>
      <c r="Y349" s="142">
        <v>0.68555044999999992</v>
      </c>
      <c r="Z349" s="142"/>
      <c r="AA349" s="142"/>
      <c r="AB349" s="142"/>
      <c r="AC349" s="142"/>
      <c r="AD349" s="142"/>
      <c r="AE349" s="142"/>
      <c r="AF349" s="142"/>
      <c r="AG349" s="142"/>
      <c r="AH349" s="142"/>
      <c r="AI349" s="142"/>
      <c r="AJ349" s="142"/>
      <c r="AK349" s="142"/>
    </row>
    <row r="350" spans="1:37" ht="12" customHeight="1">
      <c r="A350" s="108"/>
      <c r="B350" s="280"/>
      <c r="C350" s="108"/>
      <c r="D350" s="108"/>
      <c r="E350" s="108"/>
      <c r="F350" s="108"/>
      <c r="G350" s="108"/>
      <c r="H350" s="108"/>
      <c r="I350" s="283"/>
      <c r="J350" s="142"/>
      <c r="K350" s="142"/>
      <c r="L350" s="142"/>
      <c r="M350" s="142"/>
      <c r="N350" s="142"/>
      <c r="O350" s="142"/>
      <c r="P350" s="142"/>
      <c r="Q350" s="142"/>
      <c r="R350" s="142"/>
      <c r="S350" s="142"/>
      <c r="T350" s="142"/>
      <c r="U350" s="142"/>
      <c r="V350" s="142"/>
      <c r="W350" s="142"/>
      <c r="X350" s="142"/>
      <c r="Y350" s="142"/>
      <c r="Z350" s="142"/>
      <c r="AA350" s="142"/>
      <c r="AB350" s="142"/>
      <c r="AC350" s="142"/>
      <c r="AD350" s="142"/>
      <c r="AE350" s="142"/>
      <c r="AF350" s="142"/>
      <c r="AG350" s="142"/>
      <c r="AH350" s="142"/>
      <c r="AI350" s="142"/>
      <c r="AJ350" s="142"/>
      <c r="AK350" s="142"/>
    </row>
    <row r="351" spans="1:37" ht="12" customHeight="1">
      <c r="A351" s="108"/>
      <c r="B351" s="280">
        <v>441900</v>
      </c>
      <c r="C351" s="108" t="s">
        <v>723</v>
      </c>
      <c r="D351" s="108" t="s">
        <v>724</v>
      </c>
      <c r="E351" s="108"/>
      <c r="F351" s="108"/>
      <c r="G351" s="108"/>
      <c r="H351" s="108"/>
      <c r="I351" s="283"/>
      <c r="J351" s="142">
        <v>0</v>
      </c>
      <c r="K351" s="142">
        <v>0</v>
      </c>
      <c r="L351" s="142">
        <v>0</v>
      </c>
      <c r="M351" s="142">
        <v>0</v>
      </c>
      <c r="N351" s="142">
        <v>0</v>
      </c>
      <c r="O351" s="142">
        <v>0</v>
      </c>
      <c r="P351" s="142">
        <v>0</v>
      </c>
      <c r="Q351" s="142">
        <v>0</v>
      </c>
      <c r="R351" s="142">
        <v>0</v>
      </c>
      <c r="S351" s="142">
        <v>0</v>
      </c>
      <c r="T351" s="142">
        <v>0</v>
      </c>
      <c r="U351" s="142">
        <v>0</v>
      </c>
      <c r="V351" s="142">
        <v>0</v>
      </c>
      <c r="W351" s="142">
        <v>0</v>
      </c>
      <c r="X351" s="142">
        <v>0</v>
      </c>
      <c r="Y351" s="142">
        <v>0</v>
      </c>
      <c r="Z351" s="142"/>
      <c r="AA351" s="142"/>
      <c r="AB351" s="142"/>
      <c r="AC351" s="142"/>
      <c r="AD351" s="142"/>
      <c r="AE351" s="142"/>
      <c r="AF351" s="142"/>
      <c r="AG351" s="142"/>
      <c r="AH351" s="142"/>
      <c r="AI351" s="142"/>
      <c r="AJ351" s="142"/>
      <c r="AK351" s="142"/>
    </row>
    <row r="352" spans="1:37" ht="12" customHeight="1">
      <c r="A352" s="108"/>
      <c r="B352" s="280">
        <v>442000</v>
      </c>
      <c r="C352" s="108" t="s">
        <v>725</v>
      </c>
      <c r="D352" s="108" t="s">
        <v>726</v>
      </c>
      <c r="E352" s="108"/>
      <c r="F352" s="108"/>
      <c r="G352" s="108"/>
      <c r="H352" s="108"/>
      <c r="I352" s="283"/>
      <c r="J352" s="142">
        <v>0</v>
      </c>
      <c r="K352" s="142">
        <v>0</v>
      </c>
      <c r="L352" s="142">
        <v>0</v>
      </c>
      <c r="M352" s="142">
        <v>0</v>
      </c>
      <c r="N352" s="142">
        <v>0</v>
      </c>
      <c r="O352" s="142">
        <v>0</v>
      </c>
      <c r="P352" s="142">
        <v>0</v>
      </c>
      <c r="Q352" s="142">
        <v>0</v>
      </c>
      <c r="R352" s="142">
        <v>0</v>
      </c>
      <c r="S352" s="142">
        <v>0</v>
      </c>
      <c r="T352" s="142">
        <v>0</v>
      </c>
      <c r="U352" s="142">
        <v>0</v>
      </c>
      <c r="V352" s="142">
        <v>0</v>
      </c>
      <c r="W352" s="142">
        <v>0</v>
      </c>
      <c r="X352" s="142">
        <v>0</v>
      </c>
      <c r="Y352" s="142">
        <v>0</v>
      </c>
      <c r="Z352" s="142"/>
      <c r="AA352" s="142"/>
      <c r="AB352" s="142"/>
      <c r="AC352" s="142"/>
      <c r="AD352" s="142"/>
      <c r="AE352" s="142"/>
      <c r="AF352" s="142"/>
      <c r="AG352" s="142"/>
      <c r="AH352" s="142"/>
      <c r="AI352" s="142"/>
      <c r="AJ352" s="142"/>
      <c r="AK352" s="142"/>
    </row>
    <row r="353" spans="1:37" ht="12" customHeight="1">
      <c r="A353" s="108"/>
      <c r="B353" s="280"/>
      <c r="C353" s="108"/>
      <c r="D353" s="108"/>
      <c r="E353" s="108"/>
      <c r="F353" s="108"/>
      <c r="G353" s="108"/>
      <c r="H353" s="108"/>
      <c r="I353" s="283"/>
      <c r="J353" s="142"/>
      <c r="K353" s="142"/>
      <c r="L353" s="142"/>
      <c r="M353" s="142"/>
      <c r="N353" s="142"/>
      <c r="O353" s="142"/>
      <c r="P353" s="142"/>
      <c r="Q353" s="142"/>
      <c r="R353" s="142"/>
      <c r="S353" s="142"/>
      <c r="T353" s="142"/>
      <c r="U353" s="142"/>
      <c r="V353" s="142"/>
      <c r="W353" s="142"/>
      <c r="X353" s="142"/>
      <c r="Y353" s="142"/>
      <c r="Z353" s="142"/>
      <c r="AA353" s="142"/>
      <c r="AB353" s="142"/>
      <c r="AC353" s="142"/>
      <c r="AD353" s="142"/>
      <c r="AE353" s="142"/>
      <c r="AF353" s="142"/>
      <c r="AG353" s="142"/>
      <c r="AH353" s="142"/>
      <c r="AI353" s="142"/>
      <c r="AJ353" s="142"/>
      <c r="AK353" s="142"/>
    </row>
    <row r="354" spans="1:37" ht="12" hidden="1" customHeight="1">
      <c r="A354" s="108"/>
      <c r="B354" s="280"/>
      <c r="C354" s="108"/>
      <c r="D354" s="108"/>
      <c r="E354" s="108"/>
      <c r="F354" s="108"/>
      <c r="G354" s="108"/>
      <c r="H354" s="108"/>
      <c r="I354" s="283"/>
      <c r="J354" s="142"/>
      <c r="K354" s="142"/>
      <c r="L354" s="142"/>
      <c r="M354" s="142"/>
      <c r="N354" s="142"/>
      <c r="O354" s="142"/>
      <c r="P354" s="142"/>
      <c r="Q354" s="142"/>
      <c r="R354" s="142"/>
      <c r="S354" s="142"/>
      <c r="T354" s="142"/>
      <c r="U354" s="142"/>
      <c r="V354" s="142"/>
      <c r="W354" s="142"/>
      <c r="X354" s="142"/>
      <c r="Y354" s="142"/>
      <c r="Z354" s="142"/>
      <c r="AA354" s="142"/>
      <c r="AB354" s="142"/>
      <c r="AC354" s="142"/>
      <c r="AD354" s="142"/>
      <c r="AE354" s="142"/>
      <c r="AF354" s="142"/>
      <c r="AG354" s="142"/>
      <c r="AH354" s="142"/>
      <c r="AI354" s="142"/>
      <c r="AJ354" s="142"/>
      <c r="AK354" s="142"/>
    </row>
    <row r="355" spans="1:37" ht="12" hidden="1" customHeight="1">
      <c r="A355" s="108"/>
      <c r="B355" s="280"/>
      <c r="C355" s="108"/>
      <c r="D355" s="108"/>
      <c r="E355" s="108"/>
      <c r="F355" s="108"/>
      <c r="G355" s="108"/>
      <c r="H355" s="108"/>
      <c r="I355" s="283"/>
      <c r="J355" s="142"/>
      <c r="K355" s="142"/>
      <c r="L355" s="142"/>
      <c r="M355" s="142"/>
      <c r="N355" s="142"/>
      <c r="O355" s="142"/>
      <c r="P355" s="142"/>
      <c r="Q355" s="142"/>
      <c r="R355" s="142"/>
      <c r="S355" s="142"/>
      <c r="T355" s="142"/>
      <c r="U355" s="142"/>
      <c r="V355" s="142"/>
      <c r="W355" s="142"/>
      <c r="X355" s="142"/>
      <c r="Y355" s="142"/>
      <c r="Z355" s="142"/>
      <c r="AA355" s="142"/>
      <c r="AB355" s="142"/>
      <c r="AC355" s="142"/>
      <c r="AD355" s="142"/>
      <c r="AE355" s="142"/>
      <c r="AF355" s="142"/>
      <c r="AG355" s="142"/>
      <c r="AH355" s="142"/>
      <c r="AI355" s="142"/>
      <c r="AJ355" s="142"/>
      <c r="AK355" s="142"/>
    </row>
    <row r="356" spans="1:37" ht="12" hidden="1" customHeight="1">
      <c r="A356" s="108"/>
      <c r="B356" s="280"/>
      <c r="C356" s="108"/>
      <c r="D356" s="108"/>
      <c r="E356" s="108"/>
      <c r="F356" s="108"/>
      <c r="G356" s="108"/>
      <c r="H356" s="108"/>
      <c r="I356" s="283"/>
      <c r="J356" s="142"/>
      <c r="K356" s="142"/>
      <c r="L356" s="142"/>
      <c r="M356" s="142"/>
      <c r="N356" s="142"/>
      <c r="O356" s="142"/>
      <c r="P356" s="142"/>
      <c r="Q356" s="142"/>
      <c r="R356" s="142"/>
      <c r="S356" s="142"/>
      <c r="T356" s="142"/>
      <c r="U356" s="142"/>
      <c r="V356" s="142"/>
      <c r="W356" s="142"/>
      <c r="X356" s="142"/>
      <c r="Y356" s="142"/>
      <c r="Z356" s="142"/>
      <c r="AA356" s="142"/>
      <c r="AB356" s="142"/>
      <c r="AC356" s="142"/>
      <c r="AD356" s="142"/>
      <c r="AE356" s="142"/>
      <c r="AF356" s="142"/>
      <c r="AG356" s="142"/>
      <c r="AH356" s="142"/>
      <c r="AI356" s="142"/>
      <c r="AJ356" s="142"/>
      <c r="AK356" s="142"/>
    </row>
    <row r="357" spans="1:37" ht="12" hidden="1" customHeight="1">
      <c r="A357" s="108"/>
      <c r="B357" s="280"/>
      <c r="C357" s="108"/>
      <c r="D357" s="108"/>
      <c r="E357" s="108"/>
      <c r="F357" s="108"/>
      <c r="G357" s="108"/>
      <c r="H357" s="108"/>
      <c r="I357" s="283"/>
      <c r="J357" s="142"/>
      <c r="K357" s="142"/>
      <c r="L357" s="142"/>
      <c r="M357" s="142"/>
      <c r="N357" s="142"/>
      <c r="O357" s="142"/>
      <c r="P357" s="142"/>
      <c r="Q357" s="142"/>
      <c r="R357" s="142"/>
      <c r="S357" s="142"/>
      <c r="T357" s="142"/>
      <c r="U357" s="142"/>
      <c r="V357" s="142"/>
      <c r="W357" s="142"/>
      <c r="X357" s="142"/>
      <c r="Y357" s="142"/>
      <c r="Z357" s="142"/>
      <c r="AA357" s="142"/>
      <c r="AB357" s="142"/>
      <c r="AC357" s="142"/>
      <c r="AD357" s="142"/>
      <c r="AE357" s="142"/>
      <c r="AF357" s="142"/>
      <c r="AG357" s="142"/>
      <c r="AH357" s="142"/>
      <c r="AI357" s="142"/>
      <c r="AJ357" s="142"/>
      <c r="AK357" s="142"/>
    </row>
    <row r="358" spans="1:37" ht="12" hidden="1" customHeight="1">
      <c r="A358" s="108"/>
      <c r="B358" s="280"/>
      <c r="C358" s="108"/>
      <c r="D358" s="108"/>
      <c r="E358" s="108"/>
      <c r="F358" s="108"/>
      <c r="G358" s="108"/>
      <c r="H358" s="108"/>
      <c r="I358" s="283"/>
      <c r="J358" s="142"/>
      <c r="K358" s="142"/>
      <c r="L358" s="142"/>
      <c r="M358" s="142"/>
      <c r="N358" s="142"/>
      <c r="O358" s="142"/>
      <c r="P358" s="142"/>
      <c r="Q358" s="142"/>
      <c r="R358" s="142"/>
      <c r="S358" s="142"/>
      <c r="T358" s="142"/>
      <c r="U358" s="142"/>
      <c r="V358" s="142"/>
      <c r="W358" s="142"/>
      <c r="X358" s="142"/>
      <c r="Y358" s="142"/>
      <c r="Z358" s="142"/>
      <c r="AA358" s="142"/>
      <c r="AB358" s="142"/>
      <c r="AC358" s="142"/>
      <c r="AD358" s="142"/>
      <c r="AE358" s="142"/>
      <c r="AF358" s="142"/>
      <c r="AG358" s="142"/>
      <c r="AH358" s="142"/>
      <c r="AI358" s="142"/>
      <c r="AJ358" s="142"/>
      <c r="AK358" s="142"/>
    </row>
    <row r="359" spans="1:37" ht="12" hidden="1" customHeight="1">
      <c r="A359" s="108"/>
      <c r="B359" s="280"/>
      <c r="C359" s="108"/>
      <c r="D359" s="108"/>
      <c r="E359" s="108"/>
      <c r="F359" s="108"/>
      <c r="G359" s="108"/>
      <c r="H359" s="108"/>
      <c r="I359" s="283"/>
      <c r="J359" s="142"/>
      <c r="K359" s="142"/>
      <c r="L359" s="142"/>
      <c r="M359" s="142"/>
      <c r="N359" s="142"/>
      <c r="O359" s="142"/>
      <c r="P359" s="142"/>
      <c r="Q359" s="142"/>
      <c r="R359" s="142"/>
      <c r="S359" s="142"/>
      <c r="T359" s="142"/>
      <c r="U359" s="142"/>
      <c r="V359" s="142"/>
      <c r="W359" s="142"/>
      <c r="X359" s="142"/>
      <c r="Y359" s="142"/>
      <c r="Z359" s="142"/>
      <c r="AA359" s="142"/>
      <c r="AB359" s="142"/>
      <c r="AC359" s="142"/>
      <c r="AD359" s="142"/>
      <c r="AE359" s="142"/>
      <c r="AF359" s="142"/>
      <c r="AG359" s="142"/>
      <c r="AH359" s="142"/>
      <c r="AI359" s="142"/>
      <c r="AJ359" s="142"/>
      <c r="AK359" s="142"/>
    </row>
    <row r="360" spans="1:37" ht="12" hidden="1" customHeight="1">
      <c r="A360" s="108"/>
      <c r="B360" s="280"/>
      <c r="C360" s="108"/>
      <c r="D360" s="108"/>
      <c r="E360" s="108"/>
      <c r="F360" s="108"/>
      <c r="G360" s="108"/>
      <c r="H360" s="108"/>
      <c r="I360" s="283"/>
      <c r="J360" s="142"/>
      <c r="K360" s="142"/>
      <c r="L360" s="142"/>
      <c r="M360" s="142"/>
      <c r="N360" s="142"/>
      <c r="O360" s="142"/>
      <c r="P360" s="142"/>
      <c r="Q360" s="142"/>
      <c r="R360" s="142"/>
      <c r="S360" s="142"/>
      <c r="T360" s="142"/>
      <c r="U360" s="142"/>
      <c r="V360" s="142"/>
      <c r="W360" s="142"/>
      <c r="X360" s="142"/>
      <c r="Y360" s="142"/>
      <c r="Z360" s="142"/>
      <c r="AA360" s="142"/>
      <c r="AB360" s="142"/>
      <c r="AC360" s="142"/>
      <c r="AD360" s="142"/>
      <c r="AE360" s="142"/>
      <c r="AF360" s="142"/>
      <c r="AG360" s="142"/>
      <c r="AH360" s="142"/>
      <c r="AI360" s="142"/>
      <c r="AJ360" s="142"/>
      <c r="AK360" s="142"/>
    </row>
    <row r="361" spans="1:37" ht="12" hidden="1" customHeight="1">
      <c r="A361" s="108"/>
      <c r="B361" s="280"/>
      <c r="C361" s="108"/>
      <c r="D361" s="108"/>
      <c r="E361" s="108"/>
      <c r="F361" s="108"/>
      <c r="G361" s="108"/>
      <c r="H361" s="108"/>
      <c r="I361" s="283"/>
      <c r="J361" s="142"/>
      <c r="K361" s="142"/>
      <c r="L361" s="142"/>
      <c r="M361" s="142"/>
      <c r="N361" s="142"/>
      <c r="O361" s="142"/>
      <c r="P361" s="142"/>
      <c r="Q361" s="142"/>
      <c r="R361" s="142"/>
      <c r="S361" s="142"/>
      <c r="T361" s="142"/>
      <c r="U361" s="142"/>
      <c r="V361" s="142"/>
      <c r="W361" s="142"/>
      <c r="X361" s="142"/>
      <c r="Y361" s="142"/>
      <c r="Z361" s="142"/>
      <c r="AA361" s="142"/>
      <c r="AB361" s="142"/>
      <c r="AC361" s="142"/>
      <c r="AD361" s="142"/>
      <c r="AE361" s="142"/>
      <c r="AF361" s="142"/>
      <c r="AG361" s="142"/>
      <c r="AH361" s="142"/>
      <c r="AI361" s="142"/>
      <c r="AJ361" s="142"/>
      <c r="AK361" s="142"/>
    </row>
    <row r="362" spans="1:37" ht="12" hidden="1" customHeight="1">
      <c r="A362" s="108"/>
      <c r="B362" s="280"/>
      <c r="C362" s="108"/>
      <c r="D362" s="108"/>
      <c r="E362" s="108"/>
      <c r="F362" s="108"/>
      <c r="G362" s="108"/>
      <c r="H362" s="108"/>
      <c r="I362" s="283"/>
      <c r="J362" s="142"/>
      <c r="K362" s="142"/>
      <c r="L362" s="142"/>
      <c r="M362" s="142"/>
      <c r="N362" s="142"/>
      <c r="O362" s="142"/>
      <c r="P362" s="142"/>
      <c r="Q362" s="142"/>
      <c r="R362" s="142"/>
      <c r="S362" s="142"/>
      <c r="T362" s="142"/>
      <c r="U362" s="142"/>
      <c r="V362" s="142"/>
      <c r="W362" s="142"/>
      <c r="X362" s="142"/>
      <c r="Y362" s="142"/>
      <c r="Z362" s="142"/>
      <c r="AA362" s="142"/>
      <c r="AB362" s="142"/>
      <c r="AC362" s="142"/>
      <c r="AD362" s="142"/>
      <c r="AE362" s="142"/>
      <c r="AF362" s="142"/>
      <c r="AG362" s="142"/>
      <c r="AH362" s="142"/>
      <c r="AI362" s="142"/>
      <c r="AJ362" s="142"/>
      <c r="AK362" s="142"/>
    </row>
    <row r="363" spans="1:37" ht="15.75" customHeight="1">
      <c r="A363" s="102" t="s">
        <v>910</v>
      </c>
      <c r="B363" s="279"/>
      <c r="C363" s="104"/>
      <c r="D363" s="104"/>
      <c r="E363" s="139"/>
      <c r="F363" s="139"/>
      <c r="G363" s="139"/>
      <c r="H363" s="139"/>
      <c r="I363" s="139"/>
      <c r="J363" s="140"/>
      <c r="K363" s="140"/>
      <c r="L363" s="140"/>
      <c r="M363" s="140"/>
      <c r="N363" s="140"/>
      <c r="O363" s="140"/>
      <c r="P363" s="140"/>
      <c r="Q363" s="140"/>
      <c r="R363" s="140"/>
      <c r="S363" s="140"/>
      <c r="T363" s="140"/>
      <c r="U363" s="140"/>
      <c r="V363" s="140"/>
      <c r="W363" s="140"/>
      <c r="X363" s="140"/>
      <c r="Y363" s="140"/>
      <c r="Z363" s="140"/>
      <c r="AA363" s="140"/>
      <c r="AB363" s="140"/>
      <c r="AC363" s="140"/>
      <c r="AD363" s="140"/>
      <c r="AE363" s="140"/>
      <c r="AF363" s="140"/>
      <c r="AG363" s="140"/>
      <c r="AH363" s="140"/>
      <c r="AI363" s="140"/>
      <c r="AJ363" s="140"/>
      <c r="AK363" s="252"/>
    </row>
    <row r="364" spans="1:37" ht="12" customHeight="1">
      <c r="A364" s="286"/>
      <c r="B364" s="280"/>
      <c r="C364" s="108"/>
      <c r="D364" s="108"/>
      <c r="E364" s="108"/>
      <c r="F364" s="108"/>
      <c r="G364" s="108"/>
      <c r="H364" s="108"/>
      <c r="I364" s="283"/>
      <c r="J364" s="142"/>
      <c r="K364" s="142"/>
      <c r="L364" s="142"/>
      <c r="M364" s="142"/>
      <c r="N364" s="142"/>
      <c r="O364" s="142"/>
      <c r="P364" s="142"/>
      <c r="Q364" s="142"/>
      <c r="R364" s="142"/>
      <c r="S364" s="142"/>
      <c r="T364" s="142"/>
      <c r="U364" s="142"/>
      <c r="V364" s="142"/>
      <c r="W364" s="142"/>
      <c r="X364" s="142"/>
      <c r="Y364" s="142"/>
      <c r="Z364" s="142"/>
      <c r="AA364" s="142"/>
      <c r="AB364" s="142"/>
      <c r="AC364" s="142"/>
      <c r="AD364" s="142"/>
      <c r="AE364" s="142"/>
      <c r="AF364" s="142"/>
      <c r="AG364" s="142"/>
      <c r="AH364" s="142"/>
      <c r="AI364" s="142"/>
      <c r="AJ364" s="142"/>
      <c r="AK364" s="142"/>
    </row>
    <row r="365" spans="1:37" ht="12" customHeight="1">
      <c r="A365" s="108"/>
      <c r="B365" s="280">
        <v>800000</v>
      </c>
      <c r="C365" s="108" t="s">
        <v>911</v>
      </c>
      <c r="D365" s="108" t="s">
        <v>911</v>
      </c>
      <c r="E365" s="108"/>
      <c r="F365" s="108"/>
      <c r="G365" s="108"/>
      <c r="H365" s="108"/>
      <c r="I365" s="283"/>
      <c r="J365" s="142">
        <v>423.10498446101707</v>
      </c>
      <c r="K365" s="142">
        <v>840.07080540162724</v>
      </c>
      <c r="L365" s="142">
        <v>876.0609102425135</v>
      </c>
      <c r="M365" s="142">
        <v>539.56166516890801</v>
      </c>
      <c r="N365" s="142">
        <v>497.87726722258071</v>
      </c>
      <c r="O365" s="142">
        <v>605.36153068537715</v>
      </c>
      <c r="P365" s="142">
        <v>332.41167478651425</v>
      </c>
      <c r="Q365" s="142">
        <v>454.27683810579856</v>
      </c>
      <c r="R365" s="142">
        <v>390.76069859580895</v>
      </c>
      <c r="S365" s="142">
        <v>577.35228920381769</v>
      </c>
      <c r="T365" s="142">
        <v>-1455.5070711745873</v>
      </c>
      <c r="U365" s="142">
        <v>-1081.6593198379692</v>
      </c>
      <c r="V365" s="142">
        <v>-1171.2212086687555</v>
      </c>
      <c r="W365" s="142">
        <v>-1276.3178045534555</v>
      </c>
      <c r="X365" s="142">
        <v>-1396.4660378159281</v>
      </c>
      <c r="Y365" s="142">
        <v>-1531.8043230557057</v>
      </c>
      <c r="Z365" s="142"/>
      <c r="AA365" s="142"/>
      <c r="AB365" s="142"/>
      <c r="AC365" s="142"/>
      <c r="AD365" s="142"/>
      <c r="AE365" s="142"/>
      <c r="AF365" s="142"/>
      <c r="AG365" s="142"/>
      <c r="AH365" s="142"/>
      <c r="AI365" s="142"/>
      <c r="AJ365" s="142"/>
      <c r="AK365" s="142"/>
    </row>
    <row r="366" spans="1:37" ht="12" customHeight="1">
      <c r="A366" s="108"/>
      <c r="B366" s="280">
        <v>800010</v>
      </c>
      <c r="C366" s="108" t="s">
        <v>912</v>
      </c>
      <c r="D366" s="108" t="s">
        <v>913</v>
      </c>
      <c r="E366" s="108"/>
      <c r="F366" s="108"/>
      <c r="G366" s="108"/>
      <c r="H366" s="108"/>
      <c r="I366" s="283"/>
      <c r="J366" s="142">
        <v>983.24900000000048</v>
      </c>
      <c r="K366" s="142">
        <v>1285.1470000000013</v>
      </c>
      <c r="L366" s="142">
        <v>1349.4200000000017</v>
      </c>
      <c r="M366" s="142">
        <v>1179.4660000000001</v>
      </c>
      <c r="N366" s="142">
        <v>1012.1070000000009</v>
      </c>
      <c r="O366" s="142">
        <v>1043.9209999999987</v>
      </c>
      <c r="P366" s="142">
        <v>720.62900000000127</v>
      </c>
      <c r="Q366" s="142">
        <v>925.00500000000079</v>
      </c>
      <c r="R366" s="142">
        <v>756.60999999999956</v>
      </c>
      <c r="S366" s="142">
        <v>981.54400000000101</v>
      </c>
      <c r="T366" s="142">
        <v>-1041.9230000000007</v>
      </c>
      <c r="U366" s="142">
        <v>-1151.7153934714474</v>
      </c>
      <c r="V366" s="142">
        <v>-1342.2352202663217</v>
      </c>
      <c r="W366" s="142">
        <v>-1528.4593846940202</v>
      </c>
      <c r="X366" s="142">
        <v>-1717.6579523411929</v>
      </c>
      <c r="Y366" s="142">
        <v>-1915.3296754390749</v>
      </c>
      <c r="Z366" s="142"/>
      <c r="AA366" s="142"/>
      <c r="AB366" s="142"/>
      <c r="AC366" s="142"/>
      <c r="AD366" s="142"/>
      <c r="AE366" s="142"/>
      <c r="AF366" s="142"/>
      <c r="AG366" s="142"/>
      <c r="AH366" s="142"/>
      <c r="AI366" s="142"/>
      <c r="AJ366" s="142"/>
      <c r="AK366" s="142"/>
    </row>
    <row r="367" spans="1:37" ht="12" customHeight="1">
      <c r="A367" s="108"/>
      <c r="B367" s="280">
        <v>201372</v>
      </c>
      <c r="C367" s="108" t="s">
        <v>914</v>
      </c>
      <c r="D367" s="108" t="s">
        <v>915</v>
      </c>
      <c r="E367" s="108"/>
      <c r="F367" s="108"/>
      <c r="G367" s="108"/>
      <c r="H367" s="108"/>
      <c r="I367" s="283"/>
      <c r="J367" s="142">
        <v>983.24900000000048</v>
      </c>
      <c r="K367" s="142">
        <v>1285.1470000000013</v>
      </c>
      <c r="L367" s="142">
        <v>1349.4200000000017</v>
      </c>
      <c r="M367" s="142">
        <v>1179.4660000000001</v>
      </c>
      <c r="N367" s="142">
        <v>1012.1070000000009</v>
      </c>
      <c r="O367" s="142">
        <v>1043.9209999999987</v>
      </c>
      <c r="P367" s="142">
        <v>720.62900000000127</v>
      </c>
      <c r="Q367" s="142">
        <v>925.00500000000079</v>
      </c>
      <c r="R367" s="142">
        <v>756.60999999999956</v>
      </c>
      <c r="S367" s="142">
        <v>981.54400000000101</v>
      </c>
      <c r="T367" s="142">
        <v>-1041.9230000000007</v>
      </c>
      <c r="U367" s="142">
        <v>-1151.7153934714474</v>
      </c>
      <c r="V367" s="142">
        <v>-1342.2352202663217</v>
      </c>
      <c r="W367" s="142">
        <v>-1528.4593846940202</v>
      </c>
      <c r="X367" s="142">
        <v>-1717.6579523411929</v>
      </c>
      <c r="Y367" s="142">
        <v>-1915.3296754390749</v>
      </c>
      <c r="Z367" s="142"/>
      <c r="AA367" s="142"/>
      <c r="AB367" s="142"/>
      <c r="AC367" s="142"/>
      <c r="AD367" s="142"/>
      <c r="AE367" s="142"/>
      <c r="AF367" s="142"/>
      <c r="AG367" s="142"/>
      <c r="AH367" s="142"/>
      <c r="AI367" s="142"/>
      <c r="AJ367" s="142"/>
      <c r="AK367" s="142"/>
    </row>
    <row r="368" spans="1:37" ht="12" customHeight="1">
      <c r="A368" s="108"/>
      <c r="B368" s="280">
        <v>800020</v>
      </c>
      <c r="C368" s="108" t="s">
        <v>916</v>
      </c>
      <c r="D368" s="108" t="s">
        <v>916</v>
      </c>
      <c r="E368" s="108"/>
      <c r="F368" s="108"/>
      <c r="G368" s="108"/>
      <c r="H368" s="108"/>
      <c r="I368" s="283"/>
      <c r="J368" s="142">
        <v>17.160984461017115</v>
      </c>
      <c r="K368" s="142">
        <v>189.3968054016272</v>
      </c>
      <c r="L368" s="142">
        <v>594.45391024251353</v>
      </c>
      <c r="M368" s="142">
        <v>61.163665168908047</v>
      </c>
      <c r="N368" s="142">
        <v>2.7362672225808171</v>
      </c>
      <c r="O368" s="142">
        <v>18.724530685377182</v>
      </c>
      <c r="P368" s="142">
        <v>1447.0736747865142</v>
      </c>
      <c r="Q368" s="142">
        <v>362.03483810579854</v>
      </c>
      <c r="R368" s="142">
        <v>-398.54930140419094</v>
      </c>
      <c r="S368" s="142">
        <v>-1240.1057107961819</v>
      </c>
      <c r="T368" s="142">
        <v>-834.10507117458712</v>
      </c>
      <c r="U368" s="142">
        <v>1124.033852364641</v>
      </c>
      <c r="V368" s="142">
        <v>2685.8766268697336</v>
      </c>
      <c r="W368" s="142">
        <v>5324.3488166402349</v>
      </c>
      <c r="X368" s="142">
        <v>9654.6176688163723</v>
      </c>
      <c r="Y368" s="142">
        <v>16651.621617948331</v>
      </c>
      <c r="Z368" s="142"/>
      <c r="AA368" s="142"/>
      <c r="AB368" s="142"/>
      <c r="AC368" s="142"/>
      <c r="AD368" s="142"/>
      <c r="AE368" s="142"/>
      <c r="AF368" s="142"/>
      <c r="AG368" s="142"/>
      <c r="AH368" s="142"/>
      <c r="AI368" s="142"/>
      <c r="AJ368" s="142"/>
      <c r="AK368" s="142"/>
    </row>
    <row r="369" spans="1:37" ht="12" customHeight="1">
      <c r="A369" s="108"/>
      <c r="B369" s="280">
        <v>800030</v>
      </c>
      <c r="C369" s="108" t="s">
        <v>917</v>
      </c>
      <c r="D369" s="108" t="s">
        <v>918</v>
      </c>
      <c r="E369" s="108"/>
      <c r="F369" s="108"/>
      <c r="G369" s="108"/>
      <c r="H369" s="108"/>
      <c r="I369" s="283"/>
      <c r="J369" s="142">
        <v>331.29199999999997</v>
      </c>
      <c r="K369" s="142">
        <v>420.99100000000004</v>
      </c>
      <c r="L369" s="142">
        <v>572.11199999999997</v>
      </c>
      <c r="M369" s="142">
        <v>201.69699999999997</v>
      </c>
      <c r="N369" s="142">
        <v>381.60599999999999</v>
      </c>
      <c r="O369" s="142">
        <v>407.428</v>
      </c>
      <c r="P369" s="142">
        <v>122.322</v>
      </c>
      <c r="Q369" s="142">
        <v>407.50799999999992</v>
      </c>
      <c r="R369" s="142">
        <v>408.88599999999997</v>
      </c>
      <c r="S369" s="142">
        <v>535.904</v>
      </c>
      <c r="T369" s="142">
        <v>-168.66300000000001</v>
      </c>
      <c r="U369" s="142">
        <v>-246.05383703078132</v>
      </c>
      <c r="V369" s="142">
        <v>-266.64979901694107</v>
      </c>
      <c r="W369" s="142">
        <v>-290.43269399305427</v>
      </c>
      <c r="X369" s="142">
        <v>-317.35758431220643</v>
      </c>
      <c r="Y369" s="142">
        <v>-347.50013011511624</v>
      </c>
      <c r="Z369" s="142"/>
      <c r="AA369" s="142"/>
      <c r="AB369" s="142"/>
      <c r="AC369" s="142"/>
      <c r="AD369" s="142"/>
      <c r="AE369" s="142"/>
      <c r="AF369" s="142"/>
      <c r="AG369" s="142"/>
      <c r="AH369" s="142"/>
      <c r="AI369" s="142"/>
      <c r="AJ369" s="142"/>
      <c r="AK369" s="142"/>
    </row>
    <row r="370" spans="1:37" ht="12" customHeight="1">
      <c r="A370" s="108"/>
      <c r="B370" s="280">
        <v>800040</v>
      </c>
      <c r="C370" s="108" t="s">
        <v>919</v>
      </c>
      <c r="D370" s="108" t="s">
        <v>920</v>
      </c>
      <c r="E370" s="108"/>
      <c r="F370" s="108"/>
      <c r="G370" s="108"/>
      <c r="H370" s="108"/>
      <c r="I370" s="283"/>
      <c r="J370" s="142">
        <v>572.11199999999997</v>
      </c>
      <c r="K370" s="142">
        <v>420.99099999999999</v>
      </c>
      <c r="L370" s="142">
        <v>572.11199999999997</v>
      </c>
      <c r="M370" s="142">
        <v>572.11199999999997</v>
      </c>
      <c r="N370" s="142">
        <v>381.60599999999999</v>
      </c>
      <c r="O370" s="142">
        <v>407.428</v>
      </c>
      <c r="P370" s="142">
        <v>122.32199999999999</v>
      </c>
      <c r="Q370" s="142">
        <v>407.50799999999998</v>
      </c>
      <c r="R370" s="142">
        <v>408.88599999999997</v>
      </c>
      <c r="S370" s="142">
        <v>535.904</v>
      </c>
      <c r="T370" s="142">
        <v>-168.66299999999998</v>
      </c>
      <c r="U370" s="142">
        <v>-246.05383703078132</v>
      </c>
      <c r="V370" s="142">
        <v>-266.64979901694107</v>
      </c>
      <c r="W370" s="142">
        <v>-290.43269399305427</v>
      </c>
      <c r="X370" s="142">
        <v>-317.35758431220648</v>
      </c>
      <c r="Y370" s="142">
        <v>-347.50013011511618</v>
      </c>
      <c r="Z370" s="142"/>
      <c r="AA370" s="142"/>
      <c r="AB370" s="142"/>
      <c r="AC370" s="142"/>
      <c r="AD370" s="142"/>
      <c r="AE370" s="142"/>
      <c r="AF370" s="142"/>
      <c r="AG370" s="142"/>
      <c r="AH370" s="142"/>
      <c r="AI370" s="142"/>
      <c r="AJ370" s="142"/>
      <c r="AK370" s="142"/>
    </row>
    <row r="371" spans="1:37" ht="12" customHeight="1">
      <c r="A371" s="108"/>
      <c r="B371" s="280">
        <v>800041</v>
      </c>
      <c r="C371" s="108" t="s">
        <v>921</v>
      </c>
      <c r="D371" s="108" t="s">
        <v>922</v>
      </c>
      <c r="E371" s="108"/>
      <c r="F371" s="108"/>
      <c r="G371" s="108"/>
      <c r="H371" s="108"/>
      <c r="I371" s="283"/>
      <c r="J371" s="142">
        <v>7439.7543373280196</v>
      </c>
      <c r="K371" s="142">
        <v>9773.7356264483769</v>
      </c>
      <c r="L371" s="142">
        <v>10398.48316383402</v>
      </c>
      <c r="M371" s="142">
        <v>8847.5918822603162</v>
      </c>
      <c r="N371" s="142">
        <v>7536.600927475235</v>
      </c>
      <c r="O371" s="142">
        <v>7713.1570883902514</v>
      </c>
      <c r="P371" s="142">
        <v>4925.5203155731097</v>
      </c>
      <c r="Q371" s="142">
        <v>6750.0532857217249</v>
      </c>
      <c r="R371" s="142">
        <v>5114.3106275752352</v>
      </c>
      <c r="S371" s="142">
        <v>6987.1612835168853</v>
      </c>
      <c r="T371" s="142">
        <v>-11239.345719950725</v>
      </c>
      <c r="U371" s="142">
        <v>-12378.897739915603</v>
      </c>
      <c r="V371" s="142">
        <v>-13403.876162323195</v>
      </c>
      <c r="W371" s="142">
        <v>-14606.639351628328</v>
      </c>
      <c r="X371" s="142">
        <v>-15981.658884960201</v>
      </c>
      <c r="Y371" s="142">
        <v>-17530.518828708198</v>
      </c>
      <c r="Z371" s="142"/>
      <c r="AA371" s="142"/>
      <c r="AB371" s="142"/>
      <c r="AC371" s="142"/>
      <c r="AD371" s="142"/>
      <c r="AE371" s="142"/>
      <c r="AF371" s="142"/>
      <c r="AG371" s="142"/>
      <c r="AH371" s="142"/>
      <c r="AI371" s="142"/>
      <c r="AJ371" s="142"/>
      <c r="AK371" s="142"/>
    </row>
    <row r="372" spans="1:37" ht="12" customHeight="1">
      <c r="A372" s="108"/>
      <c r="B372" s="280">
        <v>800042</v>
      </c>
      <c r="C372" s="108" t="s">
        <v>923</v>
      </c>
      <c r="D372" s="108" t="s">
        <v>924</v>
      </c>
      <c r="E372" s="108"/>
      <c r="F372" s="108"/>
      <c r="G372" s="108"/>
      <c r="H372" s="108"/>
      <c r="I372" s="283"/>
      <c r="J372" s="142">
        <v>8821.9671035443243</v>
      </c>
      <c r="K372" s="142">
        <v>11530.674892340277</v>
      </c>
      <c r="L372" s="142">
        <v>12107.349052849066</v>
      </c>
      <c r="M372" s="142">
        <v>10582.477329495385</v>
      </c>
      <c r="N372" s="142">
        <v>9080.8886246179154</v>
      </c>
      <c r="O372" s="142">
        <v>9366.332150552993</v>
      </c>
      <c r="P372" s="142">
        <v>6465.6718001849495</v>
      </c>
      <c r="Q372" s="142">
        <v>8286.3966741503991</v>
      </c>
      <c r="R372" s="142">
        <v>6730.7794440264597</v>
      </c>
      <c r="S372" s="142">
        <v>8731.7854358355253</v>
      </c>
      <c r="T372" s="142">
        <v>-9268.9151751343343</v>
      </c>
      <c r="U372" s="142">
        <v>-10245.624953075518</v>
      </c>
      <c r="V372" s="142">
        <v>-11940.483511474722</v>
      </c>
      <c r="W372" s="142">
        <v>-13597.127988696748</v>
      </c>
      <c r="X372" s="142">
        <v>-15280.232666085152</v>
      </c>
      <c r="Y372" s="142">
        <v>-17038.714275490944</v>
      </c>
      <c r="Z372" s="142"/>
      <c r="AA372" s="142"/>
      <c r="AB372" s="142"/>
      <c r="AC372" s="142"/>
      <c r="AD372" s="142"/>
      <c r="AE372" s="142"/>
      <c r="AF372" s="142"/>
      <c r="AG372" s="142"/>
      <c r="AH372" s="142"/>
      <c r="AI372" s="142"/>
      <c r="AJ372" s="142"/>
      <c r="AK372" s="142"/>
    </row>
    <row r="373" spans="1:37" ht="12" customHeight="1">
      <c r="A373" s="108"/>
      <c r="B373" s="280"/>
      <c r="C373" s="108"/>
      <c r="D373" s="108"/>
      <c r="E373" s="108"/>
      <c r="F373" s="108"/>
      <c r="G373" s="108"/>
      <c r="H373" s="108"/>
      <c r="I373" s="283"/>
      <c r="J373" s="142"/>
      <c r="K373" s="142"/>
      <c r="L373" s="142"/>
      <c r="M373" s="142"/>
      <c r="N373" s="142"/>
      <c r="O373" s="142"/>
      <c r="P373" s="142"/>
      <c r="Q373" s="142"/>
      <c r="R373" s="142"/>
      <c r="S373" s="142"/>
      <c r="T373" s="142"/>
      <c r="U373" s="142"/>
      <c r="V373" s="142"/>
      <c r="W373" s="142"/>
      <c r="X373" s="142"/>
      <c r="Y373" s="142"/>
      <c r="Z373" s="142"/>
      <c r="AA373" s="142"/>
      <c r="AB373" s="142"/>
      <c r="AC373" s="142"/>
      <c r="AD373" s="142"/>
      <c r="AE373" s="142"/>
      <c r="AF373" s="142"/>
      <c r="AG373" s="142"/>
      <c r="AH373" s="142"/>
      <c r="AI373" s="142"/>
      <c r="AJ373" s="142"/>
      <c r="AK373" s="142"/>
    </row>
    <row r="374" spans="1:37" ht="12" customHeight="1">
      <c r="A374" s="108"/>
      <c r="B374" s="280">
        <v>800060</v>
      </c>
      <c r="C374" s="108" t="s">
        <v>925</v>
      </c>
      <c r="D374" s="108" t="s">
        <v>926</v>
      </c>
      <c r="E374" s="108"/>
      <c r="F374" s="108"/>
      <c r="G374" s="108"/>
      <c r="H374" s="108"/>
      <c r="I374" s="283"/>
      <c r="J374" s="142">
        <v>1056.8599999999999</v>
      </c>
      <c r="K374" s="142">
        <v>1069.4480000000001</v>
      </c>
      <c r="L374" s="142">
        <v>1136.9069999999999</v>
      </c>
      <c r="M374" s="142">
        <v>1002.1359999999999</v>
      </c>
      <c r="N374" s="142">
        <v>914.90899999999999</v>
      </c>
      <c r="O374" s="142">
        <v>996.04099999999994</v>
      </c>
      <c r="P374" s="142">
        <v>537.74400000000003</v>
      </c>
      <c r="Q374" s="142">
        <v>522.84699999999998</v>
      </c>
      <c r="R374" s="142">
        <v>507.59299999999996</v>
      </c>
      <c r="S374" s="142">
        <v>648.27099999999996</v>
      </c>
      <c r="T374" s="142">
        <v>697.05099999999993</v>
      </c>
      <c r="U374" s="142">
        <v>469.75468273453532</v>
      </c>
      <c r="V374" s="142">
        <v>316.57577702495797</v>
      </c>
      <c r="W374" s="142">
        <v>213.34587239355247</v>
      </c>
      <c r="X374" s="142">
        <v>143.77746047126524</v>
      </c>
      <c r="Y374" s="142">
        <v>96.894108649232848</v>
      </c>
      <c r="Z374" s="142"/>
      <c r="AA374" s="142"/>
      <c r="AB374" s="142"/>
      <c r="AC374" s="142"/>
      <c r="AD374" s="142"/>
      <c r="AE374" s="142"/>
      <c r="AF374" s="142"/>
      <c r="AG374" s="142"/>
      <c r="AH374" s="142"/>
      <c r="AI374" s="142"/>
      <c r="AJ374" s="142"/>
      <c r="AK374" s="142"/>
    </row>
    <row r="375" spans="1:37" ht="12" customHeight="1">
      <c r="A375" s="108"/>
      <c r="B375" s="280">
        <v>800070</v>
      </c>
      <c r="C375" s="108" t="s">
        <v>927</v>
      </c>
      <c r="D375" s="108" t="s">
        <v>928</v>
      </c>
      <c r="E375" s="108"/>
      <c r="F375" s="108"/>
      <c r="G375" s="108"/>
      <c r="H375" s="108"/>
      <c r="I375" s="283"/>
      <c r="J375" s="142">
        <v>4417.2619999999997</v>
      </c>
      <c r="K375" s="142">
        <v>4862.982</v>
      </c>
      <c r="L375" s="142">
        <v>5518.6889999999994</v>
      </c>
      <c r="M375" s="142">
        <v>5707.4179999999997</v>
      </c>
      <c r="N375" s="142">
        <v>5562.8959999999997</v>
      </c>
      <c r="O375" s="142">
        <v>5964.7129999999997</v>
      </c>
      <c r="P375" s="142">
        <v>5928.3159999999989</v>
      </c>
      <c r="Q375" s="142">
        <v>6498.4569999999985</v>
      </c>
      <c r="R375" s="142">
        <v>6966.0509999999995</v>
      </c>
      <c r="S375" s="142">
        <v>7412.2240000000002</v>
      </c>
      <c r="T375" s="142">
        <v>7274.6690000000008</v>
      </c>
      <c r="U375" s="142">
        <v>7050.0430072613863</v>
      </c>
      <c r="V375" s="142">
        <v>6803.6369312005791</v>
      </c>
      <c r="W375" s="142">
        <v>6532.3759577894616</v>
      </c>
      <c r="X375" s="142">
        <v>6233.2195946219217</v>
      </c>
      <c r="Y375" s="142">
        <v>5903.0420783084101</v>
      </c>
      <c r="Z375" s="142"/>
      <c r="AA375" s="142"/>
      <c r="AB375" s="142"/>
      <c r="AC375" s="142"/>
      <c r="AD375" s="142"/>
      <c r="AE375" s="142"/>
      <c r="AF375" s="142"/>
      <c r="AG375" s="142"/>
      <c r="AH375" s="142"/>
      <c r="AI375" s="142"/>
      <c r="AJ375" s="142"/>
      <c r="AK375" s="142"/>
    </row>
    <row r="376" spans="1:37" ht="12" customHeight="1">
      <c r="A376" s="108"/>
      <c r="B376" s="280">
        <v>800080</v>
      </c>
      <c r="C376" s="108" t="s">
        <v>929</v>
      </c>
      <c r="D376" s="108" t="s">
        <v>930</v>
      </c>
      <c r="E376" s="108"/>
      <c r="F376" s="108"/>
      <c r="G376" s="108"/>
      <c r="H376" s="108"/>
      <c r="I376" s="283"/>
      <c r="J376" s="142">
        <v>2762.05</v>
      </c>
      <c r="K376" s="142">
        <v>2867.530999999999</v>
      </c>
      <c r="L376" s="142">
        <v>2788.3710000000001</v>
      </c>
      <c r="M376" s="142">
        <v>2963.7740000000013</v>
      </c>
      <c r="N376" s="142">
        <v>2790.271999999999</v>
      </c>
      <c r="O376" s="142">
        <v>2785.2700000000004</v>
      </c>
      <c r="P376" s="142">
        <v>1664.8439999999982</v>
      </c>
      <c r="Q376" s="142">
        <v>1372.7269999999999</v>
      </c>
      <c r="R376" s="142">
        <v>1901.3210000000008</v>
      </c>
      <c r="S376" s="142">
        <v>3723.9719999999998</v>
      </c>
      <c r="T376" s="142">
        <v>2508.0900000000038</v>
      </c>
      <c r="U376" s="142">
        <v>542.19899835502292</v>
      </c>
      <c r="V376" s="142">
        <v>-3150.398199067753</v>
      </c>
      <c r="W376" s="142">
        <v>-9637.5851855981018</v>
      </c>
      <c r="X376" s="142">
        <v>-20609.821249713448</v>
      </c>
      <c r="Y376" s="142">
        <v>-38737.963215643846</v>
      </c>
      <c r="Z376" s="142"/>
      <c r="AA376" s="142"/>
      <c r="AB376" s="142"/>
      <c r="AC376" s="142"/>
      <c r="AD376" s="142"/>
      <c r="AE376" s="142"/>
      <c r="AF376" s="142"/>
      <c r="AG376" s="142"/>
      <c r="AH376" s="142"/>
      <c r="AI376" s="142"/>
      <c r="AJ376" s="142"/>
      <c r="AK376" s="142"/>
    </row>
    <row r="377" spans="1:37" ht="12" customHeight="1">
      <c r="A377" s="108"/>
      <c r="B377" s="280"/>
      <c r="C377" s="108"/>
      <c r="D377" s="108"/>
      <c r="E377" s="108"/>
      <c r="F377" s="108"/>
      <c r="G377" s="108"/>
      <c r="H377" s="108"/>
      <c r="I377" s="283"/>
      <c r="J377" s="142"/>
      <c r="K377" s="142"/>
      <c r="L377" s="142"/>
      <c r="M377" s="142"/>
      <c r="N377" s="142"/>
      <c r="O377" s="142"/>
      <c r="P377" s="142"/>
      <c r="Q377" s="142"/>
      <c r="R377" s="142"/>
      <c r="S377" s="142"/>
      <c r="T377" s="142"/>
      <c r="U377" s="142"/>
      <c r="V377" s="142"/>
      <c r="W377" s="142"/>
      <c r="X377" s="142"/>
      <c r="Y377" s="142"/>
      <c r="Z377" s="142"/>
      <c r="AA377" s="142"/>
      <c r="AB377" s="142"/>
      <c r="AC377" s="142"/>
      <c r="AD377" s="142"/>
      <c r="AE377" s="142"/>
      <c r="AF377" s="142"/>
      <c r="AG377" s="142"/>
      <c r="AH377" s="142"/>
      <c r="AI377" s="142"/>
      <c r="AJ377" s="142"/>
      <c r="AK377" s="142"/>
    </row>
    <row r="378" spans="1:37" ht="12" customHeight="1">
      <c r="A378" s="108"/>
      <c r="B378" s="280">
        <v>800050</v>
      </c>
      <c r="C378" s="108" t="s">
        <v>931</v>
      </c>
      <c r="D378" s="108" t="s">
        <v>932</v>
      </c>
      <c r="E378" s="108"/>
      <c r="F378" s="108"/>
      <c r="G378" s="108"/>
      <c r="H378" s="108"/>
      <c r="I378" s="283"/>
      <c r="J378" s="142">
        <v>3091.2129999999997</v>
      </c>
      <c r="K378" s="142">
        <v>3238.4780000000001</v>
      </c>
      <c r="L378" s="142">
        <v>4004.107</v>
      </c>
      <c r="M378" s="142">
        <v>3664.2189999999996</v>
      </c>
      <c r="N378" s="142">
        <v>4300.9679999999998</v>
      </c>
      <c r="O378" s="142">
        <v>4554.3850000000002</v>
      </c>
      <c r="P378" s="142">
        <v>6068.4669999999996</v>
      </c>
      <c r="Q378" s="142">
        <v>6198.6219999999994</v>
      </c>
      <c r="R378" s="142">
        <v>5502.3440000000001</v>
      </c>
      <c r="S378" s="142">
        <v>5176.7489999999998</v>
      </c>
      <c r="T378" s="142">
        <v>5845.1459999999997</v>
      </c>
      <c r="U378" s="142">
        <v>526.11501278571177</v>
      </c>
      <c r="V378" s="142">
        <v>387.25108450854344</v>
      </c>
      <c r="W378" s="142">
        <v>285.03920019123956</v>
      </c>
      <c r="X378" s="142">
        <v>209.80534050349209</v>
      </c>
      <c r="Y378" s="142">
        <v>154.42886758822416</v>
      </c>
      <c r="Z378" s="142"/>
      <c r="AA378" s="142"/>
      <c r="AB378" s="142"/>
      <c r="AC378" s="142"/>
      <c r="AD378" s="142"/>
      <c r="AE378" s="142"/>
      <c r="AF378" s="142"/>
      <c r="AG378" s="142"/>
      <c r="AH378" s="142"/>
      <c r="AI378" s="142"/>
      <c r="AJ378" s="142"/>
      <c r="AK378" s="142"/>
    </row>
    <row r="379" spans="1:37" ht="12" customHeight="1">
      <c r="A379" s="108"/>
      <c r="B379" s="280">
        <v>800090</v>
      </c>
      <c r="C379" s="108" t="s">
        <v>933</v>
      </c>
      <c r="D379" s="108" t="s">
        <v>934</v>
      </c>
      <c r="E379" s="108"/>
      <c r="F379" s="108"/>
      <c r="G379" s="108"/>
      <c r="H379" s="108"/>
      <c r="I379" s="283"/>
      <c r="J379" s="142">
        <v>2679.5610000000001</v>
      </c>
      <c r="K379" s="142">
        <v>2719.2709999999997</v>
      </c>
      <c r="L379" s="142">
        <v>2655.3849999999998</v>
      </c>
      <c r="M379" s="142">
        <v>2392.7950000000001</v>
      </c>
      <c r="N379" s="142">
        <v>2534.5520000000001</v>
      </c>
      <c r="O379" s="142">
        <v>2800.8879999999999</v>
      </c>
      <c r="P379" s="142">
        <v>2730.1510000000003</v>
      </c>
      <c r="Q379" s="142">
        <v>2406.471</v>
      </c>
      <c r="R379" s="142">
        <v>1986.27</v>
      </c>
      <c r="S379" s="142">
        <v>2542.931</v>
      </c>
      <c r="T379" s="142">
        <v>3627.1439999999998</v>
      </c>
      <c r="U379" s="142">
        <v>3627.1439999999998</v>
      </c>
      <c r="V379" s="142">
        <v>3627.1439999999998</v>
      </c>
      <c r="W379" s="142">
        <v>3627.1439999999998</v>
      </c>
      <c r="X379" s="142">
        <v>3627.1439999999998</v>
      </c>
      <c r="Y379" s="142">
        <v>3627.1439999999998</v>
      </c>
      <c r="Z379" s="142"/>
      <c r="AA379" s="142"/>
      <c r="AB379" s="142"/>
      <c r="AC379" s="142"/>
      <c r="AD379" s="142"/>
      <c r="AE379" s="142"/>
      <c r="AF379" s="142"/>
      <c r="AG379" s="142"/>
      <c r="AH379" s="142"/>
      <c r="AI379" s="142"/>
      <c r="AJ379" s="142"/>
      <c r="AK379" s="142"/>
    </row>
    <row r="380" spans="1:37" ht="12" customHeight="1">
      <c r="A380" s="108"/>
      <c r="B380" s="280">
        <v>800100</v>
      </c>
      <c r="C380" s="108" t="s">
        <v>935</v>
      </c>
      <c r="D380" s="108" t="s">
        <v>936</v>
      </c>
      <c r="E380" s="108"/>
      <c r="F380" s="108"/>
      <c r="G380" s="108"/>
      <c r="H380" s="108"/>
      <c r="I380" s="283"/>
      <c r="J380" s="142">
        <v>-411.65199999999959</v>
      </c>
      <c r="K380" s="142">
        <v>-519.20700000000033</v>
      </c>
      <c r="L380" s="142">
        <v>-1348.7220000000002</v>
      </c>
      <c r="M380" s="142">
        <v>-1271.4239999999995</v>
      </c>
      <c r="N380" s="142">
        <v>-1766.4159999999997</v>
      </c>
      <c r="O380" s="142">
        <v>-1753.4970000000003</v>
      </c>
      <c r="P380" s="142">
        <v>-3338.3159999999993</v>
      </c>
      <c r="Q380" s="142">
        <v>-3792.1509999999994</v>
      </c>
      <c r="R380" s="142">
        <v>-3516.0740000000001</v>
      </c>
      <c r="S380" s="142">
        <v>-2633.8179999999998</v>
      </c>
      <c r="T380" s="142">
        <v>-2218.002</v>
      </c>
      <c r="U380" s="142">
        <v>3101.028987214288</v>
      </c>
      <c r="V380" s="142">
        <v>3239.8929154914563</v>
      </c>
      <c r="W380" s="142">
        <v>3342.1047998087602</v>
      </c>
      <c r="X380" s="142">
        <v>3417.3386594965077</v>
      </c>
      <c r="Y380" s="142">
        <v>3472.7151324117758</v>
      </c>
      <c r="Z380" s="142"/>
      <c r="AA380" s="142"/>
      <c r="AB380" s="142"/>
      <c r="AC380" s="142"/>
      <c r="AD380" s="142"/>
      <c r="AE380" s="142"/>
      <c r="AF380" s="142"/>
      <c r="AG380" s="142"/>
      <c r="AH380" s="142"/>
      <c r="AI380" s="142"/>
      <c r="AJ380" s="142"/>
      <c r="AK380" s="142"/>
    </row>
    <row r="381" spans="1:37" ht="12" customHeight="1">
      <c r="A381" s="108"/>
      <c r="B381" s="280"/>
      <c r="C381" s="108"/>
      <c r="D381" s="108"/>
      <c r="E381" s="108"/>
      <c r="F381" s="108"/>
      <c r="G381" s="108"/>
      <c r="H381" s="108"/>
      <c r="I381" s="283"/>
      <c r="J381" s="142"/>
      <c r="K381" s="142"/>
      <c r="L381" s="142"/>
      <c r="M381" s="142"/>
      <c r="N381" s="142"/>
      <c r="O381" s="142"/>
      <c r="P381" s="142"/>
      <c r="Q381" s="142"/>
      <c r="R381" s="142"/>
      <c r="S381" s="142"/>
      <c r="T381" s="142"/>
      <c r="U381" s="142"/>
      <c r="V381" s="142"/>
      <c r="W381" s="142"/>
      <c r="X381" s="142"/>
      <c r="Y381" s="142"/>
      <c r="Z381" s="142"/>
      <c r="AA381" s="142"/>
      <c r="AB381" s="142"/>
      <c r="AC381" s="142"/>
      <c r="AD381" s="142"/>
      <c r="AE381" s="142"/>
      <c r="AF381" s="142"/>
      <c r="AG381" s="142"/>
      <c r="AH381" s="142"/>
      <c r="AI381" s="142"/>
      <c r="AJ381" s="142"/>
      <c r="AK381" s="142"/>
    </row>
    <row r="382" spans="1:37" ht="12" customHeight="1">
      <c r="A382" s="108"/>
      <c r="B382" s="280">
        <v>800110</v>
      </c>
      <c r="C382" s="108" t="s">
        <v>937</v>
      </c>
      <c r="D382" s="108" t="s">
        <v>938</v>
      </c>
      <c r="E382" s="108"/>
      <c r="F382" s="108"/>
      <c r="G382" s="108"/>
      <c r="H382" s="108"/>
      <c r="I382" s="283"/>
      <c r="J382" s="142">
        <v>6478.1190000000006</v>
      </c>
      <c r="K382" s="142">
        <v>6818.2919999999976</v>
      </c>
      <c r="L382" s="142">
        <v>6398.0389999999989</v>
      </c>
      <c r="M382" s="142">
        <v>6376.5490000000018</v>
      </c>
      <c r="N382" s="142">
        <v>6324.7649999999976</v>
      </c>
      <c r="O382" s="142">
        <v>6527.2640000000001</v>
      </c>
      <c r="P382" s="142">
        <v>4560.3989999999985</v>
      </c>
      <c r="Q382" s="142">
        <v>4498.3019999999988</v>
      </c>
      <c r="R382" s="142">
        <v>5046.1930000000002</v>
      </c>
      <c r="S382" s="142">
        <v>6929.4809999999998</v>
      </c>
      <c r="T382" s="142">
        <v>5849.0320000000038</v>
      </c>
      <c r="U382" s="142">
        <v>3643.338827347392</v>
      </c>
      <c r="V382" s="142">
        <v>-213.75900819109495</v>
      </c>
      <c r="W382" s="142">
        <v>-6814.4256293847875</v>
      </c>
      <c r="X382" s="142">
        <v>-17865.509336017087</v>
      </c>
      <c r="Y382" s="142">
        <v>-36048.935277021126</v>
      </c>
      <c r="Z382" s="142"/>
      <c r="AA382" s="142"/>
      <c r="AB382" s="142"/>
      <c r="AC382" s="142"/>
      <c r="AD382" s="142"/>
      <c r="AE382" s="142"/>
      <c r="AF382" s="142"/>
      <c r="AG382" s="142"/>
      <c r="AH382" s="142"/>
      <c r="AI382" s="142"/>
      <c r="AJ382" s="142"/>
      <c r="AK382" s="142"/>
    </row>
    <row r="383" spans="1:37" ht="12" customHeight="1">
      <c r="A383" s="108"/>
      <c r="B383" s="280">
        <v>800120</v>
      </c>
      <c r="C383" s="108" t="s">
        <v>939</v>
      </c>
      <c r="D383" s="108" t="s">
        <v>939</v>
      </c>
      <c r="E383" s="108"/>
      <c r="F383" s="108"/>
      <c r="G383" s="108"/>
      <c r="H383" s="108"/>
      <c r="I383" s="283"/>
      <c r="J383" s="142">
        <v>5775.474011700001</v>
      </c>
      <c r="K383" s="142">
        <v>4334.3724727999997</v>
      </c>
      <c r="L383" s="142">
        <v>5217.5907451999992</v>
      </c>
      <c r="M383" s="142">
        <v>4780.7729866999998</v>
      </c>
      <c r="N383" s="142">
        <v>6346.9900169999992</v>
      </c>
      <c r="O383" s="142">
        <v>5021.7831434999989</v>
      </c>
      <c r="P383" s="142">
        <v>2983.8831993000003</v>
      </c>
      <c r="Q383" s="142">
        <v>3447.7921590999999</v>
      </c>
      <c r="R383" s="142">
        <v>2665.8503134999996</v>
      </c>
      <c r="S383" s="142">
        <v>3625.6788879999999</v>
      </c>
      <c r="T383" s="142">
        <v>2300.2111071999998</v>
      </c>
      <c r="U383" s="142">
        <v>8515.564815277814</v>
      </c>
      <c r="V383" s="142">
        <v>7709.7122342970824</v>
      </c>
      <c r="W383" s="142">
        <v>6782.9469288507644</v>
      </c>
      <c r="X383" s="142">
        <v>5733.8111083689819</v>
      </c>
      <c r="Y383" s="142">
        <v>4558.0255436629068</v>
      </c>
      <c r="Z383" s="142"/>
      <c r="AA383" s="142"/>
      <c r="AB383" s="142"/>
      <c r="AC383" s="142"/>
      <c r="AD383" s="142"/>
      <c r="AE383" s="142"/>
      <c r="AF383" s="142"/>
      <c r="AG383" s="142"/>
      <c r="AH383" s="142"/>
      <c r="AI383" s="142"/>
      <c r="AJ383" s="142"/>
      <c r="AK383" s="142"/>
    </row>
    <row r="384" spans="1:37" ht="12" customHeight="1">
      <c r="A384" s="108"/>
      <c r="B384" s="280">
        <v>800121</v>
      </c>
      <c r="C384" s="108" t="s">
        <v>940</v>
      </c>
      <c r="D384" s="108" t="s">
        <v>940</v>
      </c>
      <c r="E384" s="108"/>
      <c r="F384" s="108"/>
      <c r="G384" s="108"/>
      <c r="H384" s="108"/>
      <c r="I384" s="108"/>
      <c r="J384" s="142">
        <v>4416.768</v>
      </c>
      <c r="K384" s="142">
        <v>4862.4880000000003</v>
      </c>
      <c r="L384" s="142">
        <v>5518.1947199999995</v>
      </c>
      <c r="M384" s="142">
        <v>5706.924</v>
      </c>
      <c r="N384" s="142">
        <v>5562.4019999999991</v>
      </c>
      <c r="O384" s="142">
        <v>5964.2190000000001</v>
      </c>
      <c r="P384" s="142">
        <v>5927.8219999999983</v>
      </c>
      <c r="Q384" s="142">
        <v>6493.1840000000002</v>
      </c>
      <c r="R384" s="142">
        <v>6960.7778249999992</v>
      </c>
      <c r="S384" s="142">
        <v>7406.9508249999999</v>
      </c>
      <c r="T384" s="142">
        <v>7269.3958250000005</v>
      </c>
      <c r="U384" s="142">
        <v>7044.769832261386</v>
      </c>
      <c r="V384" s="142">
        <v>6798.3637562005788</v>
      </c>
      <c r="W384" s="142">
        <v>6527.1027827894613</v>
      </c>
      <c r="X384" s="142">
        <v>6227.9464196219205</v>
      </c>
      <c r="Y384" s="142">
        <v>5897.7689033084098</v>
      </c>
      <c r="Z384" s="142"/>
      <c r="AA384" s="142"/>
      <c r="AB384" s="142"/>
      <c r="AC384" s="142"/>
      <c r="AD384" s="142"/>
      <c r="AE384" s="142"/>
      <c r="AF384" s="142"/>
      <c r="AG384" s="142"/>
      <c r="AH384" s="142"/>
      <c r="AI384" s="142"/>
      <c r="AJ384" s="142"/>
      <c r="AK384" s="142"/>
    </row>
    <row r="385" spans="1:37" ht="12" customHeight="1">
      <c r="A385" s="108"/>
      <c r="B385" s="280"/>
      <c r="C385" s="108"/>
      <c r="D385" s="108"/>
      <c r="E385" s="108"/>
      <c r="F385" s="108"/>
      <c r="G385" s="108"/>
      <c r="H385" s="108"/>
      <c r="I385" s="108"/>
      <c r="J385" s="118"/>
      <c r="K385" s="118"/>
      <c r="L385" s="118"/>
      <c r="M385" s="118"/>
      <c r="N385" s="118"/>
      <c r="O385" s="118"/>
      <c r="P385" s="118"/>
      <c r="Q385" s="118"/>
      <c r="R385" s="118"/>
      <c r="S385" s="118"/>
      <c r="T385" s="118"/>
      <c r="U385" s="118"/>
      <c r="V385" s="118"/>
      <c r="W385" s="118"/>
      <c r="X385" s="118"/>
      <c r="Y385" s="118"/>
      <c r="Z385" s="118"/>
      <c r="AA385" s="118"/>
      <c r="AB385" s="118"/>
      <c r="AC385" s="118"/>
      <c r="AD385" s="118"/>
      <c r="AE385" s="118"/>
      <c r="AF385" s="118"/>
      <c r="AG385" s="118"/>
      <c r="AH385" s="118"/>
      <c r="AI385" s="118"/>
      <c r="AJ385" s="118"/>
      <c r="AK385" s="118"/>
    </row>
    <row r="386" spans="1:37" ht="15.75" customHeight="1">
      <c r="A386" s="102" t="s">
        <v>941</v>
      </c>
      <c r="B386" s="288"/>
      <c r="C386" s="104"/>
      <c r="D386" s="104"/>
      <c r="E386" s="139"/>
      <c r="F386" s="139"/>
      <c r="G386" s="139"/>
      <c r="H386" s="139"/>
      <c r="I386" s="139"/>
      <c r="J386" s="140"/>
      <c r="K386" s="140"/>
      <c r="L386" s="140"/>
      <c r="M386" s="140"/>
      <c r="N386" s="140"/>
      <c r="O386" s="140"/>
      <c r="P386" s="140"/>
      <c r="Q386" s="140"/>
      <c r="R386" s="140"/>
      <c r="S386" s="140"/>
      <c r="T386" s="140"/>
      <c r="U386" s="140"/>
      <c r="V386" s="140"/>
      <c r="W386" s="140"/>
      <c r="X386" s="140"/>
      <c r="Y386" s="140"/>
      <c r="Z386" s="140"/>
      <c r="AA386" s="140"/>
      <c r="AB386" s="140"/>
      <c r="AC386" s="140"/>
      <c r="AD386" s="140"/>
      <c r="AE386" s="140"/>
      <c r="AF386" s="140"/>
      <c r="AG386" s="140"/>
      <c r="AH386" s="140"/>
      <c r="AI386" s="140"/>
      <c r="AJ386" s="140"/>
      <c r="AK386" s="252"/>
    </row>
    <row r="387" spans="1:37" ht="12" customHeight="1">
      <c r="A387" s="286"/>
      <c r="B387" s="280"/>
      <c r="C387" s="108"/>
      <c r="D387" s="108"/>
      <c r="E387" s="108"/>
      <c r="F387" s="108"/>
      <c r="G387" s="108"/>
      <c r="H387" s="108"/>
      <c r="I387" s="108"/>
      <c r="J387" s="118"/>
      <c r="K387" s="118"/>
      <c r="L387" s="118"/>
      <c r="M387" s="118"/>
      <c r="N387" s="118"/>
      <c r="O387" s="118"/>
      <c r="P387" s="118"/>
      <c r="Q387" s="118"/>
      <c r="R387" s="118"/>
      <c r="S387" s="118"/>
      <c r="T387" s="118"/>
      <c r="U387" s="118"/>
      <c r="V387" s="118"/>
      <c r="W387" s="118"/>
      <c r="X387" s="118"/>
      <c r="Y387" s="118"/>
      <c r="Z387" s="118"/>
      <c r="AA387" s="118"/>
      <c r="AB387" s="118"/>
      <c r="AC387" s="118"/>
      <c r="AD387" s="118"/>
      <c r="AE387" s="118"/>
      <c r="AF387" s="118"/>
      <c r="AG387" s="118"/>
      <c r="AH387" s="118"/>
      <c r="AI387" s="118"/>
      <c r="AJ387" s="118"/>
      <c r="AK387" s="118"/>
    </row>
    <row r="388" spans="1:37" ht="12" customHeight="1">
      <c r="A388" s="108"/>
      <c r="B388" s="280">
        <v>810000</v>
      </c>
      <c r="C388" s="108" t="s">
        <v>942</v>
      </c>
      <c r="D388" s="108" t="s">
        <v>943</v>
      </c>
      <c r="E388" s="108"/>
      <c r="F388" s="108"/>
      <c r="G388" s="108"/>
      <c r="H388" s="108"/>
      <c r="I388" s="283"/>
      <c r="J388" s="142">
        <v>2972.4384420095062</v>
      </c>
      <c r="K388" s="142">
        <v>3777.2413222777013</v>
      </c>
      <c r="L388" s="142">
        <v>5133.1384456459637</v>
      </c>
      <c r="M388" s="142">
        <v>1809.6782187254485</v>
      </c>
      <c r="N388" s="142">
        <v>3423.8688048654349</v>
      </c>
      <c r="O388" s="142">
        <v>3655.550540161094</v>
      </c>
      <c r="P388" s="142">
        <v>1097.5049657205332</v>
      </c>
      <c r="Q388" s="142">
        <v>3650.5456034180111</v>
      </c>
      <c r="R388" s="142">
        <v>3637.437363701516</v>
      </c>
      <c r="S388" s="142">
        <v>4767.3856110434135</v>
      </c>
      <c r="T388" s="142">
        <v>-1500.420895002492</v>
      </c>
      <c r="U388" s="142">
        <v>-2188.8874167809308</v>
      </c>
      <c r="V388" s="142">
        <v>-2372.108465361302</v>
      </c>
      <c r="W388" s="142">
        <v>-2583.6803724530173</v>
      </c>
      <c r="X388" s="142">
        <v>-2823.203374122063</v>
      </c>
      <c r="Y388" s="142">
        <v>-3091.3505406687004</v>
      </c>
      <c r="Z388" s="142"/>
      <c r="AA388" s="142"/>
      <c r="AB388" s="142"/>
      <c r="AC388" s="142"/>
      <c r="AD388" s="142"/>
      <c r="AE388" s="142"/>
      <c r="AF388" s="142"/>
      <c r="AG388" s="142"/>
      <c r="AH388" s="142"/>
      <c r="AI388" s="142"/>
      <c r="AJ388" s="142"/>
      <c r="AK388" s="142"/>
    </row>
    <row r="389" spans="1:37" ht="12" customHeight="1">
      <c r="A389" s="108"/>
      <c r="B389" s="280">
        <v>810010</v>
      </c>
      <c r="C389" s="108" t="s">
        <v>944</v>
      </c>
      <c r="D389" s="108" t="s">
        <v>945</v>
      </c>
      <c r="E389" s="108"/>
      <c r="F389" s="108"/>
      <c r="G389" s="108"/>
      <c r="H389" s="108"/>
      <c r="I389" s="289"/>
      <c r="J389" s="238">
        <v>14.163455634606329</v>
      </c>
      <c r="K389" s="238">
        <v>7.5584262598250307</v>
      </c>
      <c r="L389" s="238">
        <v>8.3379788901473848</v>
      </c>
      <c r="M389" s="238">
        <v>20.058814669033257</v>
      </c>
      <c r="N389" s="238">
        <v>15.94687270797629</v>
      </c>
      <c r="O389" s="238">
        <v>11.571444447362479</v>
      </c>
      <c r="P389" s="238">
        <v>34.122852442324351</v>
      </c>
      <c r="Q389" s="238">
        <v>12.176262079394762</v>
      </c>
      <c r="R389" s="238">
        <v>9.5946669345489948</v>
      </c>
      <c r="S389" s="238">
        <v>7.3205741778378224</v>
      </c>
      <c r="T389" s="238">
        <v>-16.928583229279685</v>
      </c>
      <c r="U389" s="238">
        <v>-18.822347684099</v>
      </c>
      <c r="V389" s="238">
        <v>-17.368514383563284</v>
      </c>
      <c r="W389" s="238">
        <v>-15.946244914530038</v>
      </c>
      <c r="X389" s="238">
        <v>-14.593351785296743</v>
      </c>
      <c r="Y389" s="238">
        <v>-13.327508303567505</v>
      </c>
      <c r="Z389" s="238"/>
      <c r="AA389" s="238"/>
      <c r="AB389" s="238"/>
      <c r="AC389" s="238"/>
      <c r="AD389" s="238"/>
      <c r="AE389" s="238"/>
      <c r="AF389" s="238"/>
      <c r="AG389" s="238"/>
      <c r="AH389" s="238"/>
      <c r="AI389" s="238"/>
      <c r="AJ389" s="238"/>
      <c r="AK389" s="238"/>
    </row>
    <row r="390" spans="1:37" ht="12" customHeight="1">
      <c r="A390" s="108"/>
      <c r="B390" s="280">
        <v>810020</v>
      </c>
      <c r="C390" s="108" t="s">
        <v>946</v>
      </c>
      <c r="D390" s="108" t="s">
        <v>947</v>
      </c>
      <c r="E390" s="108"/>
      <c r="F390" s="108"/>
      <c r="G390" s="108"/>
      <c r="H390" s="108"/>
      <c r="I390" s="289"/>
      <c r="J390" s="238">
        <v>22.372204268439926</v>
      </c>
      <c r="K390" s="238">
        <v>15.725762516063286</v>
      </c>
      <c r="L390" s="238">
        <v>8.8250103673756186</v>
      </c>
      <c r="M390" s="238">
        <v>28.513356389039011</v>
      </c>
      <c r="N390" s="238">
        <v>23.190140897679807</v>
      </c>
      <c r="O390" s="238">
        <v>18.328292623481939</v>
      </c>
      <c r="P390" s="238">
        <v>38.769756246218989</v>
      </c>
      <c r="Q390" s="238">
        <v>16.956369464893942</v>
      </c>
      <c r="R390" s="238">
        <v>14.0483518726491</v>
      </c>
      <c r="S390" s="238">
        <v>9.3132806159312125</v>
      </c>
      <c r="T390" s="238">
        <v>-23.993267569057821</v>
      </c>
      <c r="U390" s="238">
        <v>-19.873109812094821</v>
      </c>
      <c r="V390" s="238">
        <v>-18.338115914684533</v>
      </c>
      <c r="W390" s="238">
        <v>-16.836447907331472</v>
      </c>
      <c r="X390" s="238">
        <v>-15.40802919078661</v>
      </c>
      <c r="Y390" s="238">
        <v>-14.071519689446273</v>
      </c>
      <c r="Z390" s="238"/>
      <c r="AA390" s="238"/>
      <c r="AB390" s="238"/>
      <c r="AC390" s="238"/>
      <c r="AD390" s="238"/>
      <c r="AE390" s="238"/>
      <c r="AF390" s="238"/>
      <c r="AG390" s="238"/>
      <c r="AH390" s="238"/>
      <c r="AI390" s="238"/>
      <c r="AJ390" s="238"/>
      <c r="AK390" s="238"/>
    </row>
    <row r="391" spans="1:37" ht="12" customHeight="1">
      <c r="A391" s="108"/>
      <c r="B391" s="280">
        <v>810030</v>
      </c>
      <c r="C391" s="108" t="s">
        <v>948</v>
      </c>
      <c r="D391" s="108" t="s">
        <v>949</v>
      </c>
      <c r="E391" s="108"/>
      <c r="F391" s="108"/>
      <c r="G391" s="108"/>
      <c r="H391" s="108"/>
      <c r="I391" s="289"/>
      <c r="J391" s="238">
        <v>13.389680148630212</v>
      </c>
      <c r="K391" s="238">
        <v>7.41281734763926</v>
      </c>
      <c r="L391" s="238">
        <v>5.2599399540649383</v>
      </c>
      <c r="M391" s="238">
        <v>18.677353603672838</v>
      </c>
      <c r="N391" s="238">
        <v>10.543628292270038</v>
      </c>
      <c r="O391" s="238">
        <v>10.449862361447913</v>
      </c>
      <c r="P391" s="238">
        <v>17.448668204820063</v>
      </c>
      <c r="Q391" s="238">
        <v>10.286133657621447</v>
      </c>
      <c r="R391" s="238">
        <v>9.0723211702039208</v>
      </c>
      <c r="S391" s="238">
        <v>6.8276415326252469</v>
      </c>
      <c r="T391" s="238">
        <v>-16.062159678174819</v>
      </c>
      <c r="U391" s="238">
        <v>-11.512698098041136</v>
      </c>
      <c r="V391" s="238">
        <v>-10.623460254024144</v>
      </c>
      <c r="W391" s="238">
        <v>-9.7535284428678874</v>
      </c>
      <c r="X391" s="238">
        <v>-8.9260307036281059</v>
      </c>
      <c r="Y391" s="238">
        <v>-8.1517769235412896</v>
      </c>
      <c r="Z391" s="238"/>
      <c r="AA391" s="238"/>
      <c r="AB391" s="238"/>
      <c r="AC391" s="238"/>
      <c r="AD391" s="238"/>
      <c r="AE391" s="238"/>
      <c r="AF391" s="238"/>
      <c r="AG391" s="238"/>
      <c r="AH391" s="238"/>
      <c r="AI391" s="238"/>
      <c r="AJ391" s="238"/>
      <c r="AK391" s="238"/>
    </row>
    <row r="392" spans="1:37" ht="12" customHeight="1">
      <c r="A392" s="108"/>
      <c r="B392" s="280">
        <v>810040</v>
      </c>
      <c r="C392" s="108" t="s">
        <v>950</v>
      </c>
      <c r="D392" s="108" t="s">
        <v>951</v>
      </c>
      <c r="E392" s="108"/>
      <c r="F392" s="108"/>
      <c r="G392" s="108"/>
      <c r="H392" s="108"/>
      <c r="I392" s="289"/>
      <c r="J392" s="238">
        <v>18.678542006227506</v>
      </c>
      <c r="K392" s="238">
        <v>10.782425353601939</v>
      </c>
      <c r="L392" s="238">
        <v>7.3708452442175858</v>
      </c>
      <c r="M392" s="238">
        <v>24.005700102085832</v>
      </c>
      <c r="N392" s="238">
        <v>15.571853548896547</v>
      </c>
      <c r="O392" s="238">
        <v>13.501464159164653</v>
      </c>
      <c r="P392" s="238">
        <v>30.880894901235632</v>
      </c>
      <c r="Q392" s="238">
        <v>13.584745757885393</v>
      </c>
      <c r="R392" s="238">
        <v>11.517366489403488</v>
      </c>
      <c r="S392" s="238">
        <v>7.772668108525397</v>
      </c>
      <c r="T392" s="238">
        <v>-21.127678177227299</v>
      </c>
      <c r="U392" s="238">
        <v>-15.514241773997412</v>
      </c>
      <c r="V392" s="238">
        <v>-14.315925724259673</v>
      </c>
      <c r="W392" s="238">
        <v>-13.14362603132618</v>
      </c>
      <c r="X392" s="238">
        <v>-12.028509497853754</v>
      </c>
      <c r="Y392" s="238">
        <v>-10.985143274193106</v>
      </c>
      <c r="Z392" s="238"/>
      <c r="AA392" s="238"/>
      <c r="AB392" s="238"/>
      <c r="AC392" s="238"/>
      <c r="AD392" s="238"/>
      <c r="AE392" s="238"/>
      <c r="AF392" s="238"/>
      <c r="AG392" s="238"/>
      <c r="AH392" s="238"/>
      <c r="AI392" s="238"/>
      <c r="AJ392" s="238"/>
      <c r="AK392" s="238"/>
    </row>
    <row r="393" spans="1:37" ht="12" customHeight="1">
      <c r="A393" s="108"/>
      <c r="B393" s="280"/>
      <c r="C393" s="108"/>
      <c r="D393" s="108"/>
      <c r="E393" s="108"/>
      <c r="F393" s="108"/>
      <c r="G393" s="108"/>
      <c r="H393" s="108"/>
      <c r="I393" s="108"/>
      <c r="J393" s="118"/>
      <c r="K393" s="118"/>
      <c r="L393" s="118"/>
      <c r="M393" s="118"/>
      <c r="N393" s="118"/>
      <c r="O393" s="118"/>
      <c r="P393" s="118"/>
      <c r="Q393" s="118"/>
      <c r="R393" s="118"/>
      <c r="S393" s="118"/>
      <c r="T393" s="118"/>
      <c r="U393" s="118"/>
      <c r="V393" s="118"/>
      <c r="W393" s="118"/>
      <c r="X393" s="118"/>
      <c r="Y393" s="118"/>
      <c r="Z393" s="118"/>
      <c r="AA393" s="118"/>
      <c r="AB393" s="118"/>
      <c r="AC393" s="118"/>
      <c r="AD393" s="118"/>
      <c r="AE393" s="118"/>
      <c r="AF393" s="118"/>
      <c r="AG393" s="118"/>
      <c r="AH393" s="118"/>
      <c r="AI393" s="118"/>
      <c r="AJ393" s="118"/>
      <c r="AK393" s="118"/>
    </row>
    <row r="394" spans="1:37" ht="12" customHeight="1">
      <c r="A394" s="108"/>
      <c r="B394" s="280">
        <v>810050</v>
      </c>
      <c r="C394" s="108" t="s">
        <v>952</v>
      </c>
      <c r="D394" s="108" t="s">
        <v>953</v>
      </c>
      <c r="E394" s="108"/>
      <c r="F394" s="108"/>
      <c r="G394" s="108"/>
      <c r="H394" s="108"/>
      <c r="I394" s="283"/>
      <c r="J394" s="142">
        <v>5128.9328263178941</v>
      </c>
      <c r="K394" s="142">
        <v>3774.1465997643759</v>
      </c>
      <c r="L394" s="142">
        <v>5128.9328263178941</v>
      </c>
      <c r="M394" s="142">
        <v>5128.9328263178941</v>
      </c>
      <c r="N394" s="142">
        <v>3421.0636031404101</v>
      </c>
      <c r="O394" s="142">
        <v>3652.5555198301158</v>
      </c>
      <c r="P394" s="142">
        <v>1096.6057715637105</v>
      </c>
      <c r="Q394" s="142">
        <v>3650.5456034180115</v>
      </c>
      <c r="R394" s="142">
        <v>3637.437363701516</v>
      </c>
      <c r="S394" s="142">
        <v>4767.3856110434135</v>
      </c>
      <c r="T394" s="142">
        <v>-1500.4208950024918</v>
      </c>
      <c r="U394" s="142">
        <v>-2188.8874167809308</v>
      </c>
      <c r="V394" s="142">
        <v>-2372.108465361302</v>
      </c>
      <c r="W394" s="142">
        <v>-2583.6803724530173</v>
      </c>
      <c r="X394" s="142">
        <v>-2823.2033741220635</v>
      </c>
      <c r="Y394" s="142">
        <v>-3091.3505406687</v>
      </c>
      <c r="Z394" s="142"/>
      <c r="AA394" s="142"/>
      <c r="AB394" s="142"/>
      <c r="AC394" s="142"/>
      <c r="AD394" s="142"/>
      <c r="AE394" s="142"/>
      <c r="AF394" s="142"/>
      <c r="AG394" s="142"/>
      <c r="AH394" s="142"/>
      <c r="AI394" s="142"/>
      <c r="AJ394" s="142"/>
      <c r="AK394" s="142"/>
    </row>
    <row r="395" spans="1:37" ht="12" customHeight="1">
      <c r="A395" s="108"/>
      <c r="B395" s="280">
        <v>810060</v>
      </c>
      <c r="C395" s="108" t="s">
        <v>954</v>
      </c>
      <c r="D395" s="108" t="s">
        <v>955</v>
      </c>
      <c r="E395" s="108"/>
      <c r="F395" s="108"/>
      <c r="G395" s="108"/>
      <c r="H395" s="108"/>
      <c r="I395" s="289"/>
      <c r="J395" s="238">
        <v>7.9864866020105563</v>
      </c>
      <c r="K395" s="238">
        <v>7.3601731320490398</v>
      </c>
      <c r="L395" s="238">
        <v>8.119278534185062</v>
      </c>
      <c r="M395" s="238">
        <v>6.8862105424289126</v>
      </c>
      <c r="N395" s="238">
        <v>15.528595478679158</v>
      </c>
      <c r="O395" s="238">
        <v>11.26793218516614</v>
      </c>
      <c r="P395" s="238">
        <v>33.227829859076245</v>
      </c>
      <c r="Q395" s="238">
        <v>12.17626207939476</v>
      </c>
      <c r="R395" s="238">
        <v>9.5946669345489948</v>
      </c>
      <c r="S395" s="238">
        <v>7.3205741778378224</v>
      </c>
      <c r="T395" s="238">
        <v>-16.928583229279688</v>
      </c>
      <c r="U395" s="238">
        <v>-18.822347684099</v>
      </c>
      <c r="V395" s="238">
        <v>-17.368514383563284</v>
      </c>
      <c r="W395" s="238">
        <v>-15.946244914530038</v>
      </c>
      <c r="X395" s="238">
        <v>-14.593351785296742</v>
      </c>
      <c r="Y395" s="238">
        <v>-13.327508303567507</v>
      </c>
      <c r="Z395" s="238"/>
      <c r="AA395" s="238"/>
      <c r="AB395" s="238"/>
      <c r="AC395" s="238"/>
      <c r="AD395" s="238"/>
      <c r="AE395" s="238"/>
      <c r="AF395" s="238"/>
      <c r="AG395" s="238"/>
      <c r="AH395" s="238"/>
      <c r="AI395" s="238"/>
      <c r="AJ395" s="238"/>
      <c r="AK395" s="238"/>
    </row>
    <row r="396" spans="1:37" ht="12" customHeight="1">
      <c r="A396" s="108"/>
      <c r="B396" s="280">
        <v>810070</v>
      </c>
      <c r="C396" s="108" t="s">
        <v>956</v>
      </c>
      <c r="D396" s="108" t="s">
        <v>957</v>
      </c>
      <c r="E396" s="108"/>
      <c r="F396" s="108"/>
      <c r="G396" s="108"/>
      <c r="H396" s="108"/>
      <c r="I396" s="289"/>
      <c r="J396" s="238">
        <v>12.615234180489479</v>
      </c>
      <c r="K396" s="238">
        <v>15.313284890313529</v>
      </c>
      <c r="L396" s="238">
        <v>8.593535457090848</v>
      </c>
      <c r="M396" s="238">
        <v>9.7886629246503301</v>
      </c>
      <c r="N396" s="238">
        <v>22.58187697214505</v>
      </c>
      <c r="O396" s="238">
        <v>17.847552144267478</v>
      </c>
      <c r="P396" s="238">
        <v>37.752847991092985</v>
      </c>
      <c r="Q396" s="238">
        <v>16.498081805527747</v>
      </c>
      <c r="R396" s="238">
        <v>14.0483518726491</v>
      </c>
      <c r="S396" s="238">
        <v>9.3132806159312125</v>
      </c>
      <c r="T396" s="238">
        <v>-23.993267569057824</v>
      </c>
      <c r="U396" s="238">
        <v>-19.873109812094821</v>
      </c>
      <c r="V396" s="238">
        <v>-18.338115914684533</v>
      </c>
      <c r="W396" s="238">
        <v>-16.836447907331472</v>
      </c>
      <c r="X396" s="238">
        <v>-15.408029190786609</v>
      </c>
      <c r="Y396" s="238">
        <v>-14.071519689446275</v>
      </c>
      <c r="Z396" s="238"/>
      <c r="AA396" s="238"/>
      <c r="AB396" s="238"/>
      <c r="AC396" s="238"/>
      <c r="AD396" s="238"/>
      <c r="AE396" s="238"/>
      <c r="AF396" s="238"/>
      <c r="AG396" s="238"/>
      <c r="AH396" s="238"/>
      <c r="AI396" s="238"/>
      <c r="AJ396" s="238"/>
      <c r="AK396" s="238"/>
    </row>
    <row r="397" spans="1:37" ht="12" customHeight="1">
      <c r="A397" s="108"/>
      <c r="B397" s="280">
        <v>810080</v>
      </c>
      <c r="C397" s="108" t="s">
        <v>958</v>
      </c>
      <c r="D397" s="108" t="s">
        <v>959</v>
      </c>
      <c r="E397" s="108"/>
      <c r="F397" s="108"/>
      <c r="G397" s="108"/>
      <c r="H397" s="108"/>
      <c r="I397" s="289"/>
      <c r="J397" s="238">
        <v>7.5501702422959056</v>
      </c>
      <c r="K397" s="238">
        <v>7.218383462290741</v>
      </c>
      <c r="L397" s="238">
        <v>5.1219747829802742</v>
      </c>
      <c r="M397" s="238">
        <v>6.4119536195231257</v>
      </c>
      <c r="N397" s="238">
        <v>10.267075031214613</v>
      </c>
      <c r="O397" s="238">
        <v>10.175768526505165</v>
      </c>
      <c r="P397" s="238">
        <v>16.990999758674437</v>
      </c>
      <c r="Q397" s="238">
        <v>10.008093027462039</v>
      </c>
      <c r="R397" s="238">
        <v>9.0723211702039208</v>
      </c>
      <c r="S397" s="238">
        <v>6.8276415326252469</v>
      </c>
      <c r="T397" s="238">
        <v>-16.062159678174822</v>
      </c>
      <c r="U397" s="238">
        <v>-11.512698098041136</v>
      </c>
      <c r="V397" s="238">
        <v>-10.623460254024144</v>
      </c>
      <c r="W397" s="238">
        <v>-9.7535284428678874</v>
      </c>
      <c r="X397" s="238">
        <v>-8.9260307036281041</v>
      </c>
      <c r="Y397" s="238">
        <v>-8.1517769235412896</v>
      </c>
      <c r="Z397" s="238"/>
      <c r="AA397" s="238"/>
      <c r="AB397" s="238"/>
      <c r="AC397" s="238"/>
      <c r="AD397" s="238"/>
      <c r="AE397" s="238"/>
      <c r="AF397" s="238"/>
      <c r="AG397" s="238"/>
      <c r="AH397" s="238"/>
      <c r="AI397" s="238"/>
      <c r="AJ397" s="238"/>
      <c r="AK397" s="238"/>
    </row>
    <row r="398" spans="1:37" ht="12" customHeight="1">
      <c r="A398" s="108"/>
      <c r="B398" s="280">
        <v>810090</v>
      </c>
      <c r="C398" s="108" t="s">
        <v>960</v>
      </c>
      <c r="D398" s="108" t="s">
        <v>961</v>
      </c>
      <c r="E398" s="108"/>
      <c r="F398" s="108"/>
      <c r="G398" s="108"/>
      <c r="H398" s="108"/>
      <c r="I398" s="289"/>
      <c r="J398" s="238">
        <v>10.532452389083366</v>
      </c>
      <c r="K398" s="238">
        <v>10.499616708708126</v>
      </c>
      <c r="L398" s="238">
        <v>7.1775188809459181</v>
      </c>
      <c r="M398" s="238">
        <v>8.241182041439389</v>
      </c>
      <c r="N398" s="238">
        <v>15.163429686715151</v>
      </c>
      <c r="O398" s="238">
        <v>13.147332474287351</v>
      </c>
      <c r="P398" s="238">
        <v>30.070904471875807</v>
      </c>
      <c r="Q398" s="238">
        <v>13.340092739672505</v>
      </c>
      <c r="R398" s="238">
        <v>11.517366489403488</v>
      </c>
      <c r="S398" s="238">
        <v>7.772668108525397</v>
      </c>
      <c r="T398" s="238">
        <v>-21.127678177227303</v>
      </c>
      <c r="U398" s="238">
        <v>-15.514241773997412</v>
      </c>
      <c r="V398" s="238">
        <v>-14.315925724259673</v>
      </c>
      <c r="W398" s="238">
        <v>-13.14362603132618</v>
      </c>
      <c r="X398" s="238">
        <v>-12.028509497853753</v>
      </c>
      <c r="Y398" s="238">
        <v>-10.985143274193108</v>
      </c>
      <c r="Z398" s="238"/>
      <c r="AA398" s="238"/>
      <c r="AB398" s="238"/>
      <c r="AC398" s="238"/>
      <c r="AD398" s="238"/>
      <c r="AE398" s="238"/>
      <c r="AF398" s="238"/>
      <c r="AG398" s="238"/>
      <c r="AH398" s="238"/>
      <c r="AI398" s="238"/>
      <c r="AJ398" s="238"/>
      <c r="AK398" s="238"/>
    </row>
    <row r="399" spans="1:37" ht="12" customHeight="1">
      <c r="A399" s="108"/>
      <c r="B399" s="280"/>
      <c r="C399" s="108"/>
      <c r="D399" s="108"/>
      <c r="E399" s="108"/>
      <c r="F399" s="108"/>
      <c r="G399" s="108"/>
      <c r="H399" s="108"/>
      <c r="I399" s="108"/>
      <c r="J399" s="118"/>
      <c r="K399" s="118"/>
      <c r="L399" s="118"/>
      <c r="M399" s="118"/>
      <c r="N399" s="118"/>
      <c r="O399" s="118"/>
      <c r="P399" s="118"/>
      <c r="Q399" s="118"/>
      <c r="R399" s="118"/>
      <c r="S399" s="118"/>
      <c r="T399" s="118"/>
      <c r="U399" s="118"/>
      <c r="V399" s="118"/>
      <c r="W399" s="118"/>
      <c r="X399" s="118"/>
      <c r="Y399" s="118"/>
      <c r="Z399" s="118"/>
      <c r="AA399" s="118"/>
      <c r="AB399" s="118"/>
      <c r="AC399" s="118"/>
      <c r="AD399" s="118"/>
      <c r="AE399" s="118"/>
      <c r="AF399" s="118"/>
      <c r="AG399" s="118"/>
      <c r="AH399" s="118"/>
      <c r="AI399" s="118"/>
      <c r="AJ399" s="118"/>
      <c r="AK399" s="118"/>
    </row>
    <row r="400" spans="1:37" ht="12" customHeight="1">
      <c r="A400" s="108"/>
      <c r="B400" s="280">
        <v>810100</v>
      </c>
      <c r="C400" s="108" t="s">
        <v>962</v>
      </c>
      <c r="D400" s="108" t="s">
        <v>963</v>
      </c>
      <c r="E400" s="108"/>
      <c r="F400" s="108"/>
      <c r="G400" s="108"/>
      <c r="H400" s="108"/>
      <c r="I400" s="283"/>
      <c r="J400" s="142">
        <v>4300.7638059260007</v>
      </c>
      <c r="K400" s="142">
        <v>5955.5897641964975</v>
      </c>
      <c r="L400" s="142">
        <v>6565.1203461541536</v>
      </c>
      <c r="M400" s="142">
        <v>3333.7693553325171</v>
      </c>
      <c r="N400" s="142">
        <v>4802.878473742242</v>
      </c>
      <c r="O400" s="142">
        <v>5144.075632359828</v>
      </c>
      <c r="P400" s="142">
        <v>2042.9570165601299</v>
      </c>
      <c r="Q400" s="142">
        <v>4966.2301598645108</v>
      </c>
      <c r="R400" s="142">
        <v>4188.8985097810028</v>
      </c>
      <c r="S400" s="142">
        <v>5820.4637863854268</v>
      </c>
      <c r="T400" s="142">
        <v>-6816.2786063908752</v>
      </c>
      <c r="U400" s="142">
        <v>-9943.9207495022747</v>
      </c>
      <c r="V400" s="142">
        <v>-10776.277668709808</v>
      </c>
      <c r="W400" s="142">
        <v>-11737.430015245336</v>
      </c>
      <c r="X400" s="142">
        <v>-12825.561697130857</v>
      </c>
      <c r="Y400" s="142">
        <v>-14043.730412845216</v>
      </c>
      <c r="Z400" s="142"/>
      <c r="AA400" s="142"/>
      <c r="AB400" s="142"/>
      <c r="AC400" s="142"/>
      <c r="AD400" s="142"/>
      <c r="AE400" s="142"/>
      <c r="AF400" s="142"/>
      <c r="AG400" s="142"/>
      <c r="AH400" s="142"/>
      <c r="AI400" s="142"/>
      <c r="AJ400" s="142"/>
      <c r="AK400" s="142"/>
    </row>
    <row r="401" spans="1:37" ht="12" customHeight="1">
      <c r="A401" s="108"/>
      <c r="B401" s="280">
        <v>810110</v>
      </c>
      <c r="C401" s="108" t="s">
        <v>964</v>
      </c>
      <c r="D401" s="108" t="s">
        <v>965</v>
      </c>
      <c r="E401" s="108"/>
      <c r="F401" s="108"/>
      <c r="G401" s="108"/>
      <c r="H401" s="108"/>
      <c r="I401" s="289"/>
      <c r="J401" s="238">
        <v>9.7889588686527311</v>
      </c>
      <c r="K401" s="238">
        <v>4.7938157479609149</v>
      </c>
      <c r="L401" s="238">
        <v>6.5193016644504063</v>
      </c>
      <c r="M401" s="238">
        <v>10.888575702436189</v>
      </c>
      <c r="N401" s="238">
        <v>11.368182705122145</v>
      </c>
      <c r="O401" s="238">
        <v>8.223051724570972</v>
      </c>
      <c r="P401" s="238">
        <v>18.331271630500183</v>
      </c>
      <c r="Q401" s="238">
        <v>8.9504510602892982</v>
      </c>
      <c r="R401" s="238">
        <v>8.3315458511370295</v>
      </c>
      <c r="S401" s="238">
        <v>5.9960857555087186</v>
      </c>
      <c r="T401" s="238">
        <v>-3.726373504772122</v>
      </c>
      <c r="U401" s="238">
        <v>-4.1432349510691937</v>
      </c>
      <c r="V401" s="238">
        <v>-3.8232125476526142</v>
      </c>
      <c r="W401" s="238">
        <v>-3.5101380750715245</v>
      </c>
      <c r="X401" s="238">
        <v>-3.2123349427430261</v>
      </c>
      <c r="Y401" s="238">
        <v>-2.9336934552884948</v>
      </c>
      <c r="Z401" s="238"/>
      <c r="AA401" s="238"/>
      <c r="AB401" s="238"/>
      <c r="AC401" s="238"/>
      <c r="AD401" s="238"/>
      <c r="AE401" s="238"/>
      <c r="AF401" s="238"/>
      <c r="AG401" s="238"/>
      <c r="AH401" s="238"/>
      <c r="AI401" s="238"/>
      <c r="AJ401" s="238"/>
      <c r="AK401" s="238"/>
    </row>
    <row r="402" spans="1:37" ht="12" customHeight="1">
      <c r="A402" s="108"/>
      <c r="B402" s="280">
        <v>810120</v>
      </c>
      <c r="C402" s="108" t="s">
        <v>966</v>
      </c>
      <c r="D402" s="108" t="s">
        <v>967</v>
      </c>
      <c r="E402" s="108"/>
      <c r="F402" s="108"/>
      <c r="G402" s="108"/>
      <c r="H402" s="108"/>
      <c r="I402" s="289"/>
      <c r="J402" s="238">
        <v>15.462369709392082</v>
      </c>
      <c r="K402" s="238">
        <v>9.9738233074913598</v>
      </c>
      <c r="L402" s="238">
        <v>6.9001019953178364</v>
      </c>
      <c r="M402" s="238">
        <v>15.477975378669623</v>
      </c>
      <c r="N402" s="238">
        <v>16.531752871551252</v>
      </c>
      <c r="O402" s="238">
        <v>13.024691856885465</v>
      </c>
      <c r="P402" s="238">
        <v>20.827653080848673</v>
      </c>
      <c r="Q402" s="238">
        <v>12.464182691381497</v>
      </c>
      <c r="R402" s="238">
        <v>12.198910974014391</v>
      </c>
      <c r="S402" s="238">
        <v>7.6282580958334414</v>
      </c>
      <c r="T402" s="238">
        <v>-5.2814742587321408</v>
      </c>
      <c r="U402" s="238">
        <v>-4.374532047852183</v>
      </c>
      <c r="V402" s="238">
        <v>-4.0366443160895322</v>
      </c>
      <c r="W402" s="238">
        <v>-3.7060923850876533</v>
      </c>
      <c r="X402" s="238">
        <v>-3.3916643206146029</v>
      </c>
      <c r="Y402" s="238">
        <v>-3.0974676044914933</v>
      </c>
      <c r="Z402" s="238"/>
      <c r="AA402" s="238"/>
      <c r="AB402" s="238"/>
      <c r="AC402" s="238"/>
      <c r="AD402" s="238"/>
      <c r="AE402" s="238"/>
      <c r="AF402" s="238"/>
      <c r="AG402" s="238"/>
      <c r="AH402" s="238"/>
      <c r="AI402" s="238"/>
      <c r="AJ402" s="238"/>
      <c r="AK402" s="238"/>
    </row>
    <row r="403" spans="1:37" ht="12" customHeight="1">
      <c r="A403" s="108"/>
      <c r="B403" s="280">
        <v>810130</v>
      </c>
      <c r="C403" s="108" t="s">
        <v>968</v>
      </c>
      <c r="D403" s="108" t="s">
        <v>969</v>
      </c>
      <c r="E403" s="108"/>
      <c r="F403" s="108"/>
      <c r="G403" s="108"/>
      <c r="H403" s="108"/>
      <c r="I403" s="289"/>
      <c r="J403" s="238">
        <v>9.2541701418617279</v>
      </c>
      <c r="K403" s="238">
        <v>4.7014655321508094</v>
      </c>
      <c r="L403" s="238">
        <v>4.1126435733682465</v>
      </c>
      <c r="M403" s="238">
        <v>10.138673794554908</v>
      </c>
      <c r="N403" s="238">
        <v>7.5163259277455943</v>
      </c>
      <c r="O403" s="238">
        <v>7.4260183422839514</v>
      </c>
      <c r="P403" s="238">
        <v>9.3736676027791326</v>
      </c>
      <c r="Q403" s="238">
        <v>7.5610672061611508</v>
      </c>
      <c r="R403" s="238">
        <v>7.8779659910464748</v>
      </c>
      <c r="S403" s="238">
        <v>5.5923378607968139</v>
      </c>
      <c r="T403" s="238">
        <v>-3.5356536009845723</v>
      </c>
      <c r="U403" s="238">
        <v>-2.5342116691005749</v>
      </c>
      <c r="V403" s="238">
        <v>-2.3384698107001425</v>
      </c>
      <c r="W403" s="238">
        <v>-2.1469776575680197</v>
      </c>
      <c r="X403" s="238">
        <v>-1.9648262271146664</v>
      </c>
      <c r="Y403" s="238">
        <v>-1.7943950260502444</v>
      </c>
      <c r="Z403" s="238"/>
      <c r="AA403" s="238"/>
      <c r="AB403" s="238"/>
      <c r="AC403" s="238"/>
      <c r="AD403" s="238"/>
      <c r="AE403" s="238"/>
      <c r="AF403" s="238"/>
      <c r="AG403" s="238"/>
      <c r="AH403" s="238"/>
      <c r="AI403" s="238"/>
      <c r="AJ403" s="238"/>
      <c r="AK403" s="238"/>
    </row>
    <row r="404" spans="1:37" ht="12" customHeight="1">
      <c r="A404" s="108"/>
      <c r="B404" s="280">
        <v>810140</v>
      </c>
      <c r="C404" s="108" t="s">
        <v>970</v>
      </c>
      <c r="D404" s="108" t="s">
        <v>971</v>
      </c>
      <c r="E404" s="108"/>
      <c r="F404" s="108"/>
      <c r="G404" s="108"/>
      <c r="H404" s="108"/>
      <c r="I404" s="289"/>
      <c r="J404" s="238">
        <v>12.909524634554018</v>
      </c>
      <c r="K404" s="238">
        <v>6.8385876483375982</v>
      </c>
      <c r="L404" s="238">
        <v>5.7631188927350081</v>
      </c>
      <c r="M404" s="238">
        <v>13.031073229619674</v>
      </c>
      <c r="N404" s="238">
        <v>11.100839609305787</v>
      </c>
      <c r="O404" s="238">
        <v>9.594587663043054</v>
      </c>
      <c r="P404" s="238">
        <v>16.589646882079894</v>
      </c>
      <c r="Q404" s="238">
        <v>9.9857904896926826</v>
      </c>
      <c r="R404" s="238">
        <v>10.001125379900937</v>
      </c>
      <c r="S404" s="238">
        <v>6.3663837556511558</v>
      </c>
      <c r="T404" s="238">
        <v>-4.6506916208322249</v>
      </c>
      <c r="U404" s="238">
        <v>-3.4150441717568749</v>
      </c>
      <c r="V404" s="238">
        <v>-3.1512670370960976</v>
      </c>
      <c r="W404" s="238">
        <v>-2.8932167055217315</v>
      </c>
      <c r="X404" s="238">
        <v>-2.6477537126188229</v>
      </c>
      <c r="Y404" s="238">
        <v>-2.4180846257871185</v>
      </c>
      <c r="Z404" s="238"/>
      <c r="AA404" s="238"/>
      <c r="AB404" s="238"/>
      <c r="AC404" s="238"/>
      <c r="AD404" s="238"/>
      <c r="AE404" s="238"/>
      <c r="AF404" s="238"/>
      <c r="AG404" s="238"/>
      <c r="AH404" s="238"/>
      <c r="AI404" s="238"/>
      <c r="AJ404" s="238"/>
      <c r="AK404" s="238"/>
    </row>
    <row r="405" spans="1:37" ht="12" customHeight="1">
      <c r="A405" s="108"/>
      <c r="B405" s="280"/>
      <c r="C405" s="108"/>
      <c r="D405" s="108"/>
      <c r="E405" s="108"/>
      <c r="F405" s="108"/>
      <c r="G405" s="108"/>
      <c r="H405" s="108"/>
      <c r="I405" s="108"/>
      <c r="J405" s="118"/>
      <c r="K405" s="118"/>
      <c r="L405" s="118"/>
      <c r="M405" s="118"/>
      <c r="N405" s="118"/>
      <c r="O405" s="118"/>
      <c r="P405" s="118"/>
      <c r="Q405" s="118"/>
      <c r="R405" s="118"/>
      <c r="S405" s="118"/>
      <c r="T405" s="118"/>
      <c r="U405" s="118"/>
      <c r="V405" s="118"/>
      <c r="W405" s="118"/>
      <c r="X405" s="118"/>
      <c r="Y405" s="118"/>
      <c r="Z405" s="118"/>
      <c r="AA405" s="118"/>
      <c r="AB405" s="118"/>
      <c r="AC405" s="118"/>
      <c r="AD405" s="118"/>
      <c r="AE405" s="118"/>
      <c r="AF405" s="118"/>
      <c r="AG405" s="118"/>
      <c r="AH405" s="118"/>
      <c r="AI405" s="118"/>
      <c r="AJ405" s="118"/>
      <c r="AK405" s="118"/>
    </row>
    <row r="406" spans="1:37" ht="12" customHeight="1">
      <c r="A406" s="108"/>
      <c r="B406" s="280">
        <v>810150</v>
      </c>
      <c r="C406" s="108" t="s">
        <v>972</v>
      </c>
      <c r="D406" s="108" t="s">
        <v>973</v>
      </c>
      <c r="E406" s="108"/>
      <c r="F406" s="108"/>
      <c r="G406" s="108"/>
      <c r="H406" s="108"/>
      <c r="I406" s="283"/>
      <c r="J406" s="142">
        <v>4297.2401574643072</v>
      </c>
      <c r="K406" s="142">
        <v>5950.7103042544804</v>
      </c>
      <c r="L406" s="142">
        <v>6559.7414931753674</v>
      </c>
      <c r="M406" s="142">
        <v>3331.0379727710347</v>
      </c>
      <c r="N406" s="142">
        <v>4798.9434389183371</v>
      </c>
      <c r="O406" s="142">
        <v>5139.8610521115879</v>
      </c>
      <c r="P406" s="142">
        <v>2041.2832063548844</v>
      </c>
      <c r="Q406" s="142">
        <v>4966.2301598645108</v>
      </c>
      <c r="R406" s="142">
        <v>4188.8985097810028</v>
      </c>
      <c r="S406" s="142">
        <v>5820.4637863854268</v>
      </c>
      <c r="T406" s="142">
        <v>-6816.2786063908752</v>
      </c>
      <c r="U406" s="142">
        <v>-9943.9207495022747</v>
      </c>
      <c r="V406" s="142">
        <v>-10776.277668709808</v>
      </c>
      <c r="W406" s="142">
        <v>-11737.430015245336</v>
      </c>
      <c r="X406" s="142">
        <v>-12825.561697130857</v>
      </c>
      <c r="Y406" s="142">
        <v>-14043.730412845216</v>
      </c>
      <c r="Z406" s="142"/>
      <c r="AA406" s="142"/>
      <c r="AB406" s="142"/>
      <c r="AC406" s="142"/>
      <c r="AD406" s="142"/>
      <c r="AE406" s="142"/>
      <c r="AF406" s="142"/>
      <c r="AG406" s="142"/>
      <c r="AH406" s="142"/>
      <c r="AI406" s="142"/>
      <c r="AJ406" s="142"/>
      <c r="AK406" s="142"/>
    </row>
    <row r="407" spans="1:37" ht="12" customHeight="1">
      <c r="A407" s="108"/>
      <c r="B407" s="280">
        <v>810160</v>
      </c>
      <c r="C407" s="108" t="s">
        <v>974</v>
      </c>
      <c r="D407" s="108" t="s">
        <v>975</v>
      </c>
      <c r="E407" s="108"/>
      <c r="F407" s="108"/>
      <c r="G407" s="108"/>
      <c r="H407" s="108"/>
      <c r="I407" s="289"/>
      <c r="J407" s="238">
        <v>9.7969856133994018</v>
      </c>
      <c r="K407" s="238">
        <v>4.7977465781837978</v>
      </c>
      <c r="L407" s="238">
        <v>6.5246473576021744</v>
      </c>
      <c r="M407" s="238">
        <v>10.897504110348715</v>
      </c>
      <c r="N407" s="238">
        <v>11.37750438090319</v>
      </c>
      <c r="O407" s="238">
        <v>8.2297944576968796</v>
      </c>
      <c r="P407" s="238">
        <v>18.346302895850691</v>
      </c>
      <c r="Q407" s="238">
        <v>8.9504510602892982</v>
      </c>
      <c r="R407" s="238">
        <v>8.3315458511370295</v>
      </c>
      <c r="S407" s="238">
        <v>5.9960857555087186</v>
      </c>
      <c r="T407" s="238">
        <v>-3.726373504772122</v>
      </c>
      <c r="U407" s="238">
        <v>-4.1432349510691937</v>
      </c>
      <c r="V407" s="238">
        <v>-3.8232125476526142</v>
      </c>
      <c r="W407" s="238">
        <v>-3.5101380750715245</v>
      </c>
      <c r="X407" s="238">
        <v>-3.2123349427430261</v>
      </c>
      <c r="Y407" s="238">
        <v>-2.9336934552884948</v>
      </c>
      <c r="Z407" s="238"/>
      <c r="AA407" s="238"/>
      <c r="AB407" s="238"/>
      <c r="AC407" s="238"/>
      <c r="AD407" s="238"/>
      <c r="AE407" s="238"/>
      <c r="AF407" s="238"/>
      <c r="AG407" s="238"/>
      <c r="AH407" s="238"/>
      <c r="AI407" s="238"/>
      <c r="AJ407" s="238"/>
      <c r="AK407" s="238"/>
    </row>
    <row r="408" spans="1:37" ht="12" customHeight="1">
      <c r="A408" s="108"/>
      <c r="B408" s="280">
        <v>810170</v>
      </c>
      <c r="C408" s="108" t="s">
        <v>976</v>
      </c>
      <c r="D408" s="108" t="s">
        <v>977</v>
      </c>
      <c r="E408" s="108"/>
      <c r="F408" s="108"/>
      <c r="G408" s="108"/>
      <c r="H408" s="108"/>
      <c r="I408" s="289"/>
      <c r="J408" s="238">
        <v>15.47504853422946</v>
      </c>
      <c r="K408" s="238">
        <v>9.9820016372720701</v>
      </c>
      <c r="L408" s="238">
        <v>6.905759936901366</v>
      </c>
      <c r="M408" s="238">
        <v>15.490666999834536</v>
      </c>
      <c r="N408" s="238">
        <v>16.545308568566178</v>
      </c>
      <c r="O408" s="238">
        <v>13.035371836068345</v>
      </c>
      <c r="P408" s="238">
        <v>20.84473132759538</v>
      </c>
      <c r="Q408" s="238">
        <v>12.464182691381497</v>
      </c>
      <c r="R408" s="238">
        <v>12.198910974014391</v>
      </c>
      <c r="S408" s="238">
        <v>7.6282580958334414</v>
      </c>
      <c r="T408" s="238">
        <v>-5.2814742587321408</v>
      </c>
      <c r="U408" s="238">
        <v>-4.374532047852183</v>
      </c>
      <c r="V408" s="238">
        <v>-4.0366443160895322</v>
      </c>
      <c r="W408" s="238">
        <v>-3.7060923850876533</v>
      </c>
      <c r="X408" s="238">
        <v>-3.3916643206146029</v>
      </c>
      <c r="Y408" s="238">
        <v>-3.0974676044914933</v>
      </c>
      <c r="Z408" s="238"/>
      <c r="AA408" s="238"/>
      <c r="AB408" s="238"/>
      <c r="AC408" s="238"/>
      <c r="AD408" s="238"/>
      <c r="AE408" s="238"/>
      <c r="AF408" s="238"/>
      <c r="AG408" s="238"/>
      <c r="AH408" s="238"/>
      <c r="AI408" s="238"/>
      <c r="AJ408" s="238"/>
      <c r="AK408" s="238"/>
    </row>
    <row r="409" spans="1:37" ht="12" customHeight="1">
      <c r="A409" s="108"/>
      <c r="B409" s="280">
        <v>810180</v>
      </c>
      <c r="C409" s="108" t="s">
        <v>978</v>
      </c>
      <c r="D409" s="108" t="s">
        <v>979</v>
      </c>
      <c r="E409" s="108"/>
      <c r="F409" s="108"/>
      <c r="G409" s="108"/>
      <c r="H409" s="108"/>
      <c r="I409" s="289"/>
      <c r="J409" s="238">
        <v>9.2617583708621432</v>
      </c>
      <c r="K409" s="238">
        <v>4.7053206370979455</v>
      </c>
      <c r="L409" s="238">
        <v>4.1160158564312779</v>
      </c>
      <c r="M409" s="238">
        <v>10.146987298341227</v>
      </c>
      <c r="N409" s="238">
        <v>7.5224891602674937</v>
      </c>
      <c r="O409" s="238">
        <v>7.4321075244449366</v>
      </c>
      <c r="P409" s="238">
        <v>9.381353817237402</v>
      </c>
      <c r="Q409" s="238">
        <v>7.5610672061611508</v>
      </c>
      <c r="R409" s="238">
        <v>7.8779659910464748</v>
      </c>
      <c r="S409" s="238">
        <v>5.5923378607968139</v>
      </c>
      <c r="T409" s="238">
        <v>-3.5356536009845723</v>
      </c>
      <c r="U409" s="238">
        <v>-2.5342116691005749</v>
      </c>
      <c r="V409" s="238">
        <v>-2.3384698107001425</v>
      </c>
      <c r="W409" s="238">
        <v>-2.1469776575680197</v>
      </c>
      <c r="X409" s="238">
        <v>-1.9648262271146664</v>
      </c>
      <c r="Y409" s="238">
        <v>-1.7943950260502444</v>
      </c>
      <c r="Z409" s="238"/>
      <c r="AA409" s="238"/>
      <c r="AB409" s="238"/>
      <c r="AC409" s="238"/>
      <c r="AD409" s="238"/>
      <c r="AE409" s="238"/>
      <c r="AF409" s="238"/>
      <c r="AG409" s="238"/>
      <c r="AH409" s="238"/>
      <c r="AI409" s="238"/>
      <c r="AJ409" s="238"/>
      <c r="AK409" s="238"/>
    </row>
    <row r="410" spans="1:37" ht="12" customHeight="1">
      <c r="A410" s="108"/>
      <c r="B410" s="280">
        <v>810190</v>
      </c>
      <c r="C410" s="108" t="s">
        <v>980</v>
      </c>
      <c r="D410" s="108" t="s">
        <v>981</v>
      </c>
      <c r="E410" s="108"/>
      <c r="F410" s="108"/>
      <c r="G410" s="108"/>
      <c r="H410" s="108"/>
      <c r="I410" s="289"/>
      <c r="J410" s="238">
        <v>12.920110178985535</v>
      </c>
      <c r="K410" s="238">
        <v>6.8441951494230038</v>
      </c>
      <c r="L410" s="238">
        <v>5.7678445315815292</v>
      </c>
      <c r="M410" s="238">
        <v>13.041758441396823</v>
      </c>
      <c r="N410" s="238">
        <v>11.109942069252062</v>
      </c>
      <c r="O410" s="238">
        <v>9.6024550274026517</v>
      </c>
      <c r="P410" s="238">
        <v>16.603250050991583</v>
      </c>
      <c r="Q410" s="238">
        <v>9.9857904896926826</v>
      </c>
      <c r="R410" s="238">
        <v>10.001125379900937</v>
      </c>
      <c r="S410" s="238">
        <v>6.3663837556511558</v>
      </c>
      <c r="T410" s="238">
        <v>-4.6506916208322249</v>
      </c>
      <c r="U410" s="238">
        <v>-3.4150441717568749</v>
      </c>
      <c r="V410" s="238">
        <v>-3.1512670370960976</v>
      </c>
      <c r="W410" s="238">
        <v>-2.8932167055217315</v>
      </c>
      <c r="X410" s="238">
        <v>-2.6477537126188229</v>
      </c>
      <c r="Y410" s="238">
        <v>-2.4180846257871185</v>
      </c>
      <c r="Z410" s="238"/>
      <c r="AA410" s="238"/>
      <c r="AB410" s="238"/>
      <c r="AC410" s="238"/>
      <c r="AD410" s="238"/>
      <c r="AE410" s="238"/>
      <c r="AF410" s="238"/>
      <c r="AG410" s="238"/>
      <c r="AH410" s="238"/>
      <c r="AI410" s="238"/>
      <c r="AJ410" s="238"/>
      <c r="AK410" s="238"/>
    </row>
    <row r="411" spans="1:37" ht="12" customHeight="1">
      <c r="A411" s="108"/>
      <c r="B411" s="280"/>
      <c r="C411" s="108"/>
      <c r="D411" s="108"/>
      <c r="E411" s="108"/>
      <c r="F411" s="108"/>
      <c r="G411" s="108"/>
      <c r="H411" s="108"/>
      <c r="I411" s="108"/>
      <c r="J411" s="118"/>
      <c r="K411" s="118"/>
      <c r="L411" s="118"/>
      <c r="M411" s="118"/>
      <c r="N411" s="118"/>
      <c r="O411" s="118"/>
      <c r="P411" s="118"/>
      <c r="Q411" s="118"/>
      <c r="R411" s="118"/>
      <c r="S411" s="118"/>
      <c r="T411" s="118"/>
      <c r="U411" s="118"/>
      <c r="V411" s="118"/>
      <c r="W411" s="118"/>
      <c r="X411" s="118"/>
      <c r="Y411" s="118"/>
      <c r="Z411" s="118"/>
      <c r="AA411" s="118"/>
      <c r="AB411" s="118"/>
      <c r="AC411" s="118"/>
      <c r="AD411" s="118"/>
      <c r="AE411" s="118"/>
      <c r="AF411" s="118"/>
      <c r="AG411" s="118"/>
      <c r="AH411" s="118"/>
      <c r="AI411" s="118"/>
      <c r="AJ411" s="118"/>
      <c r="AK411" s="118"/>
    </row>
    <row r="412" spans="1:37" ht="12" customHeight="1">
      <c r="A412" s="108"/>
      <c r="B412" s="280">
        <v>810200</v>
      </c>
      <c r="C412" s="108" t="s">
        <v>982</v>
      </c>
      <c r="D412" s="108" t="s">
        <v>983</v>
      </c>
      <c r="E412" s="108"/>
      <c r="F412" s="108"/>
      <c r="G412" s="108"/>
      <c r="H412" s="108"/>
      <c r="I412" s="283"/>
      <c r="J412" s="142">
        <v>47476.856074007017</v>
      </c>
      <c r="K412" s="142">
        <v>51323.97336849766</v>
      </c>
      <c r="L412" s="142">
        <v>56785.667056370861</v>
      </c>
      <c r="M412" s="142">
        <v>58029.410911549385</v>
      </c>
      <c r="N412" s="142">
        <v>56292.811762376368</v>
      </c>
      <c r="O412" s="142">
        <v>59778.194391778525</v>
      </c>
      <c r="P412" s="142">
        <v>59501.812849913142</v>
      </c>
      <c r="Q412" s="142">
        <v>64199.871866014451</v>
      </c>
      <c r="R412" s="142">
        <v>68380.443748392165</v>
      </c>
      <c r="S412" s="142">
        <v>72383.398704771753</v>
      </c>
      <c r="T412" s="142">
        <v>71393.802167410453</v>
      </c>
      <c r="U412" s="142">
        <v>69284.284505977383</v>
      </c>
      <c r="V412" s="142">
        <v>66991.545795963932</v>
      </c>
      <c r="W412" s="142">
        <v>64487.235178858755</v>
      </c>
      <c r="X412" s="142">
        <v>61743.401560084552</v>
      </c>
      <c r="Y412" s="142">
        <v>58731.420774763712</v>
      </c>
      <c r="Z412" s="142"/>
      <c r="AA412" s="142"/>
      <c r="AB412" s="142"/>
      <c r="AC412" s="142"/>
      <c r="AD412" s="142"/>
      <c r="AE412" s="142"/>
      <c r="AF412" s="142"/>
      <c r="AG412" s="142"/>
      <c r="AH412" s="142"/>
      <c r="AI412" s="142"/>
      <c r="AJ412" s="142"/>
      <c r="AK412" s="142"/>
    </row>
    <row r="413" spans="1:37" ht="12" customHeight="1">
      <c r="A413" s="108"/>
      <c r="B413" s="280">
        <v>810210</v>
      </c>
      <c r="C413" s="108" t="s">
        <v>984</v>
      </c>
      <c r="D413" s="108" t="s">
        <v>985</v>
      </c>
      <c r="E413" s="108"/>
      <c r="F413" s="108"/>
      <c r="G413" s="108"/>
      <c r="H413" s="108"/>
      <c r="I413" s="289"/>
      <c r="J413" s="238">
        <v>0.88674784898086845</v>
      </c>
      <c r="K413" s="238">
        <v>0.55627025980657641</v>
      </c>
      <c r="L413" s="238">
        <v>0.75371131869442765</v>
      </c>
      <c r="M413" s="238">
        <v>0.62554486474677173</v>
      </c>
      <c r="N413" s="238">
        <v>0.96992845606074751</v>
      </c>
      <c r="O413" s="238">
        <v>0.70761588620043103</v>
      </c>
      <c r="P413" s="238">
        <v>0.62939258833110778</v>
      </c>
      <c r="Q413" s="238">
        <v>0.69236898311522233</v>
      </c>
      <c r="R413" s="238">
        <v>0.51037984088572996</v>
      </c>
      <c r="S413" s="238">
        <v>0.48215475681579562</v>
      </c>
      <c r="T413" s="238">
        <v>0.35577317958833249</v>
      </c>
      <c r="U413" s="238">
        <v>0.5946514464827235</v>
      </c>
      <c r="V413" s="238">
        <v>0.61500297553190952</v>
      </c>
      <c r="W413" s="238">
        <v>0.63888612817295742</v>
      </c>
      <c r="X413" s="238">
        <v>0.66727778125257509</v>
      </c>
      <c r="Y413" s="238">
        <v>0.70149843910643517</v>
      </c>
      <c r="Z413" s="238"/>
      <c r="AA413" s="238"/>
      <c r="AB413" s="238"/>
      <c r="AC413" s="238"/>
      <c r="AD413" s="238"/>
      <c r="AE413" s="238"/>
      <c r="AF413" s="238"/>
      <c r="AG413" s="238"/>
      <c r="AH413" s="238"/>
      <c r="AI413" s="238"/>
      <c r="AJ413" s="238"/>
      <c r="AK413" s="238"/>
    </row>
    <row r="414" spans="1:37" ht="12" customHeight="1">
      <c r="A414" s="108"/>
      <c r="B414" s="280">
        <v>810220</v>
      </c>
      <c r="C414" s="108" t="s">
        <v>986</v>
      </c>
      <c r="D414" s="108" t="s">
        <v>987</v>
      </c>
      <c r="E414" s="108"/>
      <c r="F414" s="108"/>
      <c r="G414" s="108"/>
      <c r="H414" s="108"/>
      <c r="I414" s="289"/>
      <c r="J414" s="238">
        <v>1.4006824692928206</v>
      </c>
      <c r="K414" s="238">
        <v>1.1573538855520362</v>
      </c>
      <c r="L414" s="238">
        <v>0.79773651254340128</v>
      </c>
      <c r="M414" s="238">
        <v>0.88920427054913009</v>
      </c>
      <c r="N414" s="238">
        <v>1.4104820404985963</v>
      </c>
      <c r="O414" s="238">
        <v>1.1208100325160493</v>
      </c>
      <c r="P414" s="238">
        <v>0.71510426257646553</v>
      </c>
      <c r="Q414" s="238">
        <v>0.9641763791863277</v>
      </c>
      <c r="R414" s="238">
        <v>0.74728968106764471</v>
      </c>
      <c r="S414" s="238">
        <v>0.61340032099201502</v>
      </c>
      <c r="T414" s="238">
        <v>0.50424545138503818</v>
      </c>
      <c r="U414" s="238">
        <v>0.62784800781549688</v>
      </c>
      <c r="V414" s="238">
        <v>0.64933566591354519</v>
      </c>
      <c r="W414" s="238">
        <v>0.6745521013476613</v>
      </c>
      <c r="X414" s="238">
        <v>0.70452872535162658</v>
      </c>
      <c r="Y414" s="238">
        <v>0.74065975973616327</v>
      </c>
      <c r="Z414" s="238"/>
      <c r="AA414" s="238"/>
      <c r="AB414" s="238"/>
      <c r="AC414" s="238"/>
      <c r="AD414" s="238"/>
      <c r="AE414" s="238"/>
      <c r="AF414" s="238"/>
      <c r="AG414" s="238"/>
      <c r="AH414" s="238"/>
      <c r="AI414" s="238"/>
      <c r="AJ414" s="238"/>
      <c r="AK414" s="238"/>
    </row>
    <row r="415" spans="1:37" ht="12" customHeight="1">
      <c r="A415" s="108"/>
      <c r="B415" s="280">
        <v>810230</v>
      </c>
      <c r="C415" s="108" t="s">
        <v>988</v>
      </c>
      <c r="D415" s="108" t="s">
        <v>989</v>
      </c>
      <c r="E415" s="108"/>
      <c r="F415" s="108"/>
      <c r="G415" s="108"/>
      <c r="H415" s="108"/>
      <c r="I415" s="289"/>
      <c r="J415" s="238">
        <v>0.83830319214818438</v>
      </c>
      <c r="K415" s="238">
        <v>0.545554020125539</v>
      </c>
      <c r="L415" s="238">
        <v>0.47547209356891462</v>
      </c>
      <c r="M415" s="238">
        <v>0.58246326249148439</v>
      </c>
      <c r="N415" s="238">
        <v>0.64128969347606202</v>
      </c>
      <c r="O415" s="238">
        <v>0.63902900361362802</v>
      </c>
      <c r="P415" s="238">
        <v>0.32183893368600036</v>
      </c>
      <c r="Q415" s="238">
        <v>0.58489213309283694</v>
      </c>
      <c r="R415" s="238">
        <v>0.4825941188890856</v>
      </c>
      <c r="S415" s="238">
        <v>0.44968874883536236</v>
      </c>
      <c r="T415" s="238">
        <v>0.33756431606609499</v>
      </c>
      <c r="U415" s="238">
        <v>0.36371884590690856</v>
      </c>
      <c r="V415" s="238">
        <v>0.37616686852922621</v>
      </c>
      <c r="W415" s="238">
        <v>0.39077501043588653</v>
      </c>
      <c r="X415" s="238">
        <v>0.40814077882439054</v>
      </c>
      <c r="Y415" s="238">
        <v>0.4290718608126739</v>
      </c>
      <c r="Z415" s="238"/>
      <c r="AA415" s="238"/>
      <c r="AB415" s="238"/>
      <c r="AC415" s="238"/>
      <c r="AD415" s="238"/>
      <c r="AE415" s="238"/>
      <c r="AF415" s="238"/>
      <c r="AG415" s="238"/>
      <c r="AH415" s="238"/>
      <c r="AI415" s="238"/>
      <c r="AJ415" s="238"/>
      <c r="AK415" s="238"/>
    </row>
    <row r="416" spans="1:37" ht="12" customHeight="1">
      <c r="A416" s="108"/>
      <c r="B416" s="280">
        <v>810240</v>
      </c>
      <c r="C416" s="108" t="s">
        <v>990</v>
      </c>
      <c r="D416" s="108" t="s">
        <v>991</v>
      </c>
      <c r="E416" s="108"/>
      <c r="F416" s="108"/>
      <c r="G416" s="108"/>
      <c r="H416" s="108"/>
      <c r="I416" s="289"/>
      <c r="J416" s="238">
        <v>1.1694290837930388</v>
      </c>
      <c r="K416" s="238">
        <v>0.79354383394249217</v>
      </c>
      <c r="L416" s="238">
        <v>0.66628730560549387</v>
      </c>
      <c r="M416" s="238">
        <v>0.74863059813267518</v>
      </c>
      <c r="N416" s="238">
        <v>0.94711885817780472</v>
      </c>
      <c r="O416" s="238">
        <v>0.82564027070693824</v>
      </c>
      <c r="P416" s="238">
        <v>0.56959500688640741</v>
      </c>
      <c r="Q416" s="238">
        <v>0.77245845604642749</v>
      </c>
      <c r="R416" s="238">
        <v>0.61265614704328464</v>
      </c>
      <c r="S416" s="238">
        <v>0.51193100577021111</v>
      </c>
      <c r="T416" s="238">
        <v>0.44402187357476913</v>
      </c>
      <c r="U416" s="238">
        <v>0.4901389808979012</v>
      </c>
      <c r="V416" s="238">
        <v>0.50691364405038009</v>
      </c>
      <c r="W416" s="238">
        <v>0.52659923325621139</v>
      </c>
      <c r="X416" s="238">
        <v>0.55000093519229643</v>
      </c>
      <c r="Y416" s="238">
        <v>0.57820717006375921</v>
      </c>
      <c r="Z416" s="238"/>
      <c r="AA416" s="238"/>
      <c r="AB416" s="238"/>
      <c r="AC416" s="238"/>
      <c r="AD416" s="238"/>
      <c r="AE416" s="238"/>
      <c r="AF416" s="238"/>
      <c r="AG416" s="238"/>
      <c r="AH416" s="238"/>
      <c r="AI416" s="238"/>
      <c r="AJ416" s="238"/>
      <c r="AK416" s="238"/>
    </row>
    <row r="417" spans="1:37" ht="12" customHeight="1">
      <c r="A417" s="108"/>
      <c r="B417" s="280"/>
      <c r="C417" s="108"/>
      <c r="D417" s="108"/>
      <c r="E417" s="108"/>
      <c r="F417" s="108"/>
      <c r="G417" s="108"/>
      <c r="H417" s="108"/>
      <c r="I417" s="290"/>
      <c r="J417" s="157"/>
      <c r="K417" s="157"/>
      <c r="L417" s="157"/>
      <c r="M417" s="157"/>
      <c r="N417" s="157"/>
      <c r="O417" s="157"/>
      <c r="P417" s="157"/>
      <c r="Q417" s="157"/>
      <c r="R417" s="157"/>
      <c r="S417" s="157"/>
      <c r="T417" s="157"/>
      <c r="U417" s="157"/>
      <c r="V417" s="157"/>
      <c r="W417" s="157"/>
      <c r="X417" s="157"/>
      <c r="Y417" s="157"/>
      <c r="Z417" s="157"/>
      <c r="AA417" s="157"/>
      <c r="AB417" s="157"/>
      <c r="AC417" s="157"/>
      <c r="AD417" s="157"/>
      <c r="AE417" s="157"/>
      <c r="AF417" s="157"/>
      <c r="AG417" s="157"/>
      <c r="AH417" s="157"/>
      <c r="AI417" s="157"/>
      <c r="AJ417" s="157"/>
      <c r="AK417" s="157"/>
    </row>
    <row r="418" spans="1:37" ht="12" customHeight="1">
      <c r="A418" s="108"/>
      <c r="B418" s="280">
        <v>810250</v>
      </c>
      <c r="C418" s="108" t="s">
        <v>992</v>
      </c>
      <c r="D418" s="108" t="s">
        <v>993</v>
      </c>
      <c r="E418" s="108"/>
      <c r="F418" s="108"/>
      <c r="G418" s="108"/>
      <c r="H418" s="108"/>
      <c r="I418" s="283"/>
      <c r="J418" s="142">
        <v>47437.957925115246</v>
      </c>
      <c r="K418" s="142">
        <v>51281.923247177641</v>
      </c>
      <c r="L418" s="142">
        <v>56739.142127916581</v>
      </c>
      <c r="M418" s="142">
        <v>57981.866974305085</v>
      </c>
      <c r="N418" s="142">
        <v>56246.690634008977</v>
      </c>
      <c r="O418" s="142">
        <v>59729.217662942312</v>
      </c>
      <c r="P418" s="142">
        <v>59453.062562574014</v>
      </c>
      <c r="Q418" s="142">
        <v>64199.871866014451</v>
      </c>
      <c r="R418" s="142">
        <v>68380.443748392165</v>
      </c>
      <c r="S418" s="142">
        <v>72383.398704771753</v>
      </c>
      <c r="T418" s="142">
        <v>71393.802167410453</v>
      </c>
      <c r="U418" s="142">
        <v>69284.284505977383</v>
      </c>
      <c r="V418" s="142">
        <v>66991.545795963932</v>
      </c>
      <c r="W418" s="142">
        <v>64487.235178858755</v>
      </c>
      <c r="X418" s="142">
        <v>61743.401560084552</v>
      </c>
      <c r="Y418" s="142">
        <v>58731.420774763712</v>
      </c>
      <c r="Z418" s="142"/>
      <c r="AA418" s="142"/>
      <c r="AB418" s="142"/>
      <c r="AC418" s="142"/>
      <c r="AD418" s="142"/>
      <c r="AE418" s="142"/>
      <c r="AF418" s="142"/>
      <c r="AG418" s="142"/>
      <c r="AH418" s="142"/>
      <c r="AI418" s="142"/>
      <c r="AJ418" s="142"/>
      <c r="AK418" s="142"/>
    </row>
    <row r="419" spans="1:37" ht="12" customHeight="1">
      <c r="A419" s="108"/>
      <c r="B419" s="280">
        <v>810260</v>
      </c>
      <c r="C419" s="108" t="s">
        <v>994</v>
      </c>
      <c r="D419" s="108" t="s">
        <v>995</v>
      </c>
      <c r="E419" s="108"/>
      <c r="F419" s="108"/>
      <c r="G419" s="108"/>
      <c r="H419" s="108"/>
      <c r="I419" s="289"/>
      <c r="J419" s="238">
        <v>0.8634889673088828</v>
      </c>
      <c r="K419" s="238">
        <v>0.54167961420067867</v>
      </c>
      <c r="L419" s="238">
        <v>0.73394190744224963</v>
      </c>
      <c r="M419" s="238">
        <v>0.60913718621119473</v>
      </c>
      <c r="N419" s="238">
        <v>0.9444877947695457</v>
      </c>
      <c r="O419" s="238">
        <v>0.68905553279220011</v>
      </c>
      <c r="P419" s="238">
        <v>0.61288398661800458</v>
      </c>
      <c r="Q419" s="238">
        <v>0.69236898311522233</v>
      </c>
      <c r="R419" s="238">
        <v>0.51037984088572996</v>
      </c>
      <c r="S419" s="238">
        <v>0.48215475681579562</v>
      </c>
      <c r="T419" s="238">
        <v>0.35577317958833249</v>
      </c>
      <c r="U419" s="238">
        <v>0.5946514464827235</v>
      </c>
      <c r="V419" s="238">
        <v>0.61500297553190952</v>
      </c>
      <c r="W419" s="238">
        <v>0.63888612817295742</v>
      </c>
      <c r="X419" s="238">
        <v>0.66727778125257509</v>
      </c>
      <c r="Y419" s="238">
        <v>0.70149843910643517</v>
      </c>
      <c r="Z419" s="238"/>
      <c r="AA419" s="238"/>
      <c r="AB419" s="238"/>
      <c r="AC419" s="238"/>
      <c r="AD419" s="238"/>
      <c r="AE419" s="238"/>
      <c r="AF419" s="238"/>
      <c r="AG419" s="238"/>
      <c r="AH419" s="238"/>
      <c r="AI419" s="238"/>
      <c r="AJ419" s="238"/>
      <c r="AK419" s="238"/>
    </row>
    <row r="420" spans="1:37" ht="12" customHeight="1">
      <c r="A420" s="108"/>
      <c r="B420" s="280">
        <v>810270</v>
      </c>
      <c r="C420" s="108" t="s">
        <v>996</v>
      </c>
      <c r="D420" s="108" t="s">
        <v>997</v>
      </c>
      <c r="E420" s="108"/>
      <c r="F420" s="108"/>
      <c r="G420" s="108"/>
      <c r="H420" s="108"/>
      <c r="I420" s="289"/>
      <c r="J420" s="238">
        <v>1.3639433805759211</v>
      </c>
      <c r="K420" s="238">
        <v>1.1269971647013217</v>
      </c>
      <c r="L420" s="238">
        <v>0.77681234588695092</v>
      </c>
      <c r="M420" s="238">
        <v>0.86588095933938691</v>
      </c>
      <c r="N420" s="238">
        <v>1.3734859158680732</v>
      </c>
      <c r="O420" s="238">
        <v>1.0914118357931415</v>
      </c>
      <c r="P420" s="238">
        <v>0.69634749187944256</v>
      </c>
      <c r="Q420" s="238">
        <v>0.93811713714466816</v>
      </c>
      <c r="R420" s="238">
        <v>0.74728968106764471</v>
      </c>
      <c r="S420" s="238">
        <v>0.61340032099201502</v>
      </c>
      <c r="T420" s="238">
        <v>0.50424545138503818</v>
      </c>
      <c r="U420" s="238">
        <v>0.62784800781549688</v>
      </c>
      <c r="V420" s="238">
        <v>0.64933566591354519</v>
      </c>
      <c r="W420" s="238">
        <v>0.6745521013476613</v>
      </c>
      <c r="X420" s="238">
        <v>0.70452872535162658</v>
      </c>
      <c r="Y420" s="238">
        <v>0.74065975973616327</v>
      </c>
      <c r="Z420" s="238"/>
      <c r="AA420" s="238"/>
      <c r="AB420" s="238"/>
      <c r="AC420" s="238"/>
      <c r="AD420" s="238"/>
      <c r="AE420" s="238"/>
      <c r="AF420" s="238"/>
      <c r="AG420" s="238"/>
      <c r="AH420" s="238"/>
      <c r="AI420" s="238"/>
      <c r="AJ420" s="238"/>
      <c r="AK420" s="238"/>
    </row>
    <row r="421" spans="1:37" ht="12" customHeight="1">
      <c r="A421" s="108"/>
      <c r="B421" s="280">
        <v>810280</v>
      </c>
      <c r="C421" s="108" t="s">
        <v>998</v>
      </c>
      <c r="D421" s="108" t="s">
        <v>999</v>
      </c>
      <c r="E421" s="108"/>
      <c r="F421" s="108"/>
      <c r="G421" s="108"/>
      <c r="H421" s="108"/>
      <c r="I421" s="289"/>
      <c r="J421" s="238">
        <v>0.81631498685355608</v>
      </c>
      <c r="K421" s="238">
        <v>0.53124445564742673</v>
      </c>
      <c r="L421" s="238">
        <v>0.46300073661273428</v>
      </c>
      <c r="M421" s="238">
        <v>0.56718558949772657</v>
      </c>
      <c r="N421" s="238">
        <v>0.6244690363838481</v>
      </c>
      <c r="O421" s="238">
        <v>0.62226764311128424</v>
      </c>
      <c r="P421" s="238">
        <v>0.31339728513378895</v>
      </c>
      <c r="Q421" s="238">
        <v>0.56908213269099328</v>
      </c>
      <c r="R421" s="238">
        <v>0.4825941188890856</v>
      </c>
      <c r="S421" s="238">
        <v>0.44968874883536236</v>
      </c>
      <c r="T421" s="238">
        <v>0.33756431606609499</v>
      </c>
      <c r="U421" s="238">
        <v>0.36371884590690856</v>
      </c>
      <c r="V421" s="238">
        <v>0.37616686852922621</v>
      </c>
      <c r="W421" s="238">
        <v>0.39077501043588653</v>
      </c>
      <c r="X421" s="238">
        <v>0.40814077882439054</v>
      </c>
      <c r="Y421" s="238">
        <v>0.4290718608126739</v>
      </c>
      <c r="Z421" s="238"/>
      <c r="AA421" s="238"/>
      <c r="AB421" s="238"/>
      <c r="AC421" s="238"/>
      <c r="AD421" s="238"/>
      <c r="AE421" s="238"/>
      <c r="AF421" s="238"/>
      <c r="AG421" s="238"/>
      <c r="AH421" s="238"/>
      <c r="AI421" s="238"/>
      <c r="AJ421" s="238"/>
      <c r="AK421" s="238"/>
    </row>
    <row r="422" spans="1:37" ht="12" customHeight="1">
      <c r="A422" s="108"/>
      <c r="B422" s="280">
        <v>810290</v>
      </c>
      <c r="C422" s="108" t="s">
        <v>1000</v>
      </c>
      <c r="D422" s="108" t="s">
        <v>1001</v>
      </c>
      <c r="E422" s="108"/>
      <c r="F422" s="108"/>
      <c r="G422" s="108"/>
      <c r="H422" s="108"/>
      <c r="I422" s="289"/>
      <c r="J422" s="238">
        <v>1.1387556118093327</v>
      </c>
      <c r="K422" s="238">
        <v>0.77273023691015574</v>
      </c>
      <c r="L422" s="238">
        <v>0.64881157556112212</v>
      </c>
      <c r="M422" s="238">
        <v>0.72899462031347584</v>
      </c>
      <c r="N422" s="238">
        <v>0.92227750317872537</v>
      </c>
      <c r="O422" s="238">
        <v>0.80398444310771211</v>
      </c>
      <c r="P422" s="238">
        <v>0.55465481471695466</v>
      </c>
      <c r="Q422" s="238">
        <v>0.75854694853027638</v>
      </c>
      <c r="R422" s="238">
        <v>0.61265614704328464</v>
      </c>
      <c r="S422" s="238">
        <v>0.51193100577021111</v>
      </c>
      <c r="T422" s="238">
        <v>0.44402187357476913</v>
      </c>
      <c r="U422" s="238">
        <v>0.4901389808979012</v>
      </c>
      <c r="V422" s="238">
        <v>0.50691364405038009</v>
      </c>
      <c r="W422" s="238">
        <v>0.52659923325621139</v>
      </c>
      <c r="X422" s="238">
        <v>0.55000093519229643</v>
      </c>
      <c r="Y422" s="238">
        <v>0.57820717006375921</v>
      </c>
      <c r="Z422" s="238"/>
      <c r="AA422" s="238"/>
      <c r="AB422" s="238"/>
      <c r="AC422" s="238"/>
      <c r="AD422" s="238"/>
      <c r="AE422" s="238"/>
      <c r="AF422" s="238"/>
      <c r="AG422" s="238"/>
      <c r="AH422" s="238"/>
      <c r="AI422" s="238"/>
      <c r="AJ422" s="238"/>
      <c r="AK422" s="238"/>
    </row>
    <row r="423" spans="1:37" ht="12" customHeight="1">
      <c r="A423" s="108"/>
      <c r="B423" s="280"/>
      <c r="C423" s="108"/>
      <c r="D423" s="108"/>
      <c r="E423" s="108"/>
      <c r="F423" s="108"/>
      <c r="G423" s="108"/>
      <c r="H423" s="108"/>
      <c r="I423" s="108"/>
      <c r="J423" s="118"/>
      <c r="K423" s="118"/>
      <c r="L423" s="118"/>
      <c r="M423" s="118"/>
      <c r="N423" s="118"/>
      <c r="O423" s="118"/>
      <c r="P423" s="118"/>
      <c r="Q423" s="118"/>
      <c r="R423" s="118"/>
      <c r="S423" s="118"/>
      <c r="T423" s="118"/>
      <c r="U423" s="118"/>
      <c r="V423" s="118"/>
      <c r="W423" s="118"/>
      <c r="X423" s="118"/>
      <c r="Y423" s="118"/>
      <c r="Z423" s="118"/>
      <c r="AA423" s="118"/>
      <c r="AB423" s="118"/>
      <c r="AC423" s="118"/>
      <c r="AD423" s="118"/>
      <c r="AE423" s="118"/>
      <c r="AF423" s="118"/>
      <c r="AG423" s="118"/>
      <c r="AH423" s="118"/>
      <c r="AI423" s="118"/>
      <c r="AJ423" s="118"/>
      <c r="AK423" s="118"/>
    </row>
    <row r="424" spans="1:37" ht="12" customHeight="1">
      <c r="A424" s="108"/>
      <c r="B424" s="280">
        <v>810300</v>
      </c>
      <c r="C424" s="108" t="s">
        <v>1002</v>
      </c>
      <c r="D424" s="108" t="s">
        <v>1003</v>
      </c>
      <c r="E424" s="108"/>
      <c r="F424" s="108"/>
      <c r="G424" s="108"/>
      <c r="H424" s="108"/>
      <c r="I424" s="283"/>
      <c r="J424" s="142">
        <v>60897.484008312225</v>
      </c>
      <c r="K424" s="142">
        <v>66310.736456588915</v>
      </c>
      <c r="L424" s="142">
        <v>72896.439170521247</v>
      </c>
      <c r="M424" s="142">
        <v>76021.415029530282</v>
      </c>
      <c r="N424" s="142">
        <v>74396.699980703357</v>
      </c>
      <c r="O424" s="142">
        <v>78193.097081187865</v>
      </c>
      <c r="P424" s="142">
        <v>78654.235430938308</v>
      </c>
      <c r="Q424" s="142">
        <v>83882.68465199208</v>
      </c>
      <c r="R424" s="142">
        <v>88286.064985163568</v>
      </c>
      <c r="S424" s="142">
        <v>93011.942002762764</v>
      </c>
      <c r="T424" s="142">
        <v>86018.802627776851</v>
      </c>
      <c r="U424" s="142">
        <v>76154.251633622451</v>
      </c>
      <c r="V424" s="142">
        <v>65457.343720260498</v>
      </c>
      <c r="W424" s="142">
        <v>53799.283460363011</v>
      </c>
      <c r="X424" s="142">
        <v>41053.091518580011</v>
      </c>
      <c r="Y424" s="142">
        <v>27088.730861082651</v>
      </c>
      <c r="Z424" s="142"/>
      <c r="AA424" s="142"/>
      <c r="AB424" s="142"/>
      <c r="AC424" s="142"/>
      <c r="AD424" s="142"/>
      <c r="AE424" s="142"/>
      <c r="AF424" s="142"/>
      <c r="AG424" s="142"/>
      <c r="AH424" s="142"/>
      <c r="AI424" s="142"/>
      <c r="AJ424" s="142"/>
      <c r="AK424" s="142"/>
    </row>
    <row r="425" spans="1:37" ht="12" customHeight="1">
      <c r="A425" s="108"/>
      <c r="B425" s="280">
        <v>810310</v>
      </c>
      <c r="C425" s="108" t="s">
        <v>1004</v>
      </c>
      <c r="D425" s="108" t="s">
        <v>1005</v>
      </c>
      <c r="E425" s="108"/>
      <c r="F425" s="108"/>
      <c r="G425" s="108"/>
      <c r="H425" s="108"/>
      <c r="I425" s="289"/>
      <c r="J425" s="238">
        <v>0.69132576962052394</v>
      </c>
      <c r="K425" s="238">
        <v>0.43054867922769319</v>
      </c>
      <c r="L425" s="238">
        <v>0.58713430295108282</v>
      </c>
      <c r="M425" s="238">
        <v>0.47749703140752348</v>
      </c>
      <c r="N425" s="238">
        <v>0.73390352010454596</v>
      </c>
      <c r="O425" s="238">
        <v>0.5409684688161146</v>
      </c>
      <c r="P425" s="238">
        <v>0.47613456280917837</v>
      </c>
      <c r="Q425" s="238">
        <v>0.52990674040073638</v>
      </c>
      <c r="R425" s="238">
        <v>0.39530587308274445</v>
      </c>
      <c r="S425" s="238">
        <v>0.3752206356358343</v>
      </c>
      <c r="T425" s="238">
        <v>0.29528427767021642</v>
      </c>
      <c r="U425" s="238">
        <v>0.54100722042694216</v>
      </c>
      <c r="V425" s="238">
        <v>0.62941753603801809</v>
      </c>
      <c r="W425" s="238">
        <v>0.76580945600055028</v>
      </c>
      <c r="X425" s="238">
        <v>1.0035784998397381</v>
      </c>
      <c r="Y425" s="238">
        <v>1.5209276584895481</v>
      </c>
      <c r="Z425" s="238"/>
      <c r="AA425" s="238"/>
      <c r="AB425" s="238"/>
      <c r="AC425" s="238"/>
      <c r="AD425" s="238"/>
      <c r="AE425" s="238"/>
      <c r="AF425" s="238"/>
      <c r="AG425" s="238"/>
      <c r="AH425" s="238"/>
      <c r="AI425" s="238"/>
      <c r="AJ425" s="238"/>
      <c r="AK425" s="238"/>
    </row>
    <row r="426" spans="1:37" ht="12" customHeight="1">
      <c r="A426" s="108"/>
      <c r="B426" s="280">
        <v>810320</v>
      </c>
      <c r="C426" s="108" t="s">
        <v>1006</v>
      </c>
      <c r="D426" s="108" t="s">
        <v>1007</v>
      </c>
      <c r="E426" s="108"/>
      <c r="F426" s="108"/>
      <c r="G426" s="108"/>
      <c r="H426" s="108"/>
      <c r="I426" s="289"/>
      <c r="J426" s="238">
        <v>1.0919991372865758</v>
      </c>
      <c r="K426" s="238">
        <v>0.89578254102013921</v>
      </c>
      <c r="L426" s="238">
        <v>0.62142953092719744</v>
      </c>
      <c r="M426" s="238">
        <v>0.67875611076110776</v>
      </c>
      <c r="N426" s="238">
        <v>1.0672516391263911</v>
      </c>
      <c r="O426" s="238">
        <v>0.85685313027611532</v>
      </c>
      <c r="P426" s="238">
        <v>0.54097531769106921</v>
      </c>
      <c r="Q426" s="238">
        <v>0.73793537077177906</v>
      </c>
      <c r="R426" s="238">
        <v>0.57880028981456277</v>
      </c>
      <c r="S426" s="238">
        <v>0.47735805794358288</v>
      </c>
      <c r="T426" s="238">
        <v>0.41851314945385004</v>
      </c>
      <c r="U426" s="238">
        <v>0.57120907981970837</v>
      </c>
      <c r="V426" s="238">
        <v>0.66455492275858707</v>
      </c>
      <c r="W426" s="238">
        <v>0.8085609547578626</v>
      </c>
      <c r="X426" s="238">
        <v>1.0596035131803059</v>
      </c>
      <c r="Y426" s="238">
        <v>1.6058338141819259</v>
      </c>
      <c r="Z426" s="238"/>
      <c r="AA426" s="238"/>
      <c r="AB426" s="238"/>
      <c r="AC426" s="238"/>
      <c r="AD426" s="238"/>
      <c r="AE426" s="238"/>
      <c r="AF426" s="238"/>
      <c r="AG426" s="238"/>
      <c r="AH426" s="238"/>
      <c r="AI426" s="238"/>
      <c r="AJ426" s="238"/>
      <c r="AK426" s="238"/>
    </row>
    <row r="427" spans="1:37" ht="12" customHeight="1">
      <c r="A427" s="108"/>
      <c r="B427" s="280">
        <v>810330</v>
      </c>
      <c r="C427" s="108" t="s">
        <v>1008</v>
      </c>
      <c r="D427" s="108" t="s">
        <v>1009</v>
      </c>
      <c r="E427" s="108"/>
      <c r="F427" s="108"/>
      <c r="G427" s="108"/>
      <c r="H427" s="108"/>
      <c r="I427" s="289"/>
      <c r="J427" s="238">
        <v>0.65355737840610106</v>
      </c>
      <c r="K427" s="238">
        <v>0.42225439644046964</v>
      </c>
      <c r="L427" s="238">
        <v>0.37038846214203819</v>
      </c>
      <c r="M427" s="238">
        <v>0.44461156092491166</v>
      </c>
      <c r="N427" s="238">
        <v>0.48523657647937929</v>
      </c>
      <c r="O427" s="238">
        <v>0.48853417278429262</v>
      </c>
      <c r="P427" s="238">
        <v>0.24347067764474675</v>
      </c>
      <c r="Q427" s="238">
        <v>0.44764900117092576</v>
      </c>
      <c r="R427" s="238">
        <v>0.37378492297222254</v>
      </c>
      <c r="S427" s="238">
        <v>0.3499550627491807</v>
      </c>
      <c r="T427" s="238">
        <v>0.28017130282882735</v>
      </c>
      <c r="U427" s="238">
        <v>0.33090732899900344</v>
      </c>
      <c r="V427" s="238">
        <v>0.38498354146014702</v>
      </c>
      <c r="W427" s="238">
        <v>0.46840772551489968</v>
      </c>
      <c r="X427" s="238">
        <v>0.61383927660100479</v>
      </c>
      <c r="Y427" s="238">
        <v>0.93027614062952946</v>
      </c>
      <c r="Z427" s="238"/>
      <c r="AA427" s="238"/>
      <c r="AB427" s="238"/>
      <c r="AC427" s="238"/>
      <c r="AD427" s="238"/>
      <c r="AE427" s="238"/>
      <c r="AF427" s="238"/>
      <c r="AG427" s="238"/>
      <c r="AH427" s="238"/>
      <c r="AI427" s="238"/>
      <c r="AJ427" s="238"/>
      <c r="AK427" s="238"/>
    </row>
    <row r="428" spans="1:37" ht="12" customHeight="1">
      <c r="A428" s="108"/>
      <c r="B428" s="280">
        <v>810340</v>
      </c>
      <c r="C428" s="108" t="s">
        <v>1010</v>
      </c>
      <c r="D428" s="108" t="s">
        <v>1011</v>
      </c>
      <c r="E428" s="108"/>
      <c r="F428" s="108"/>
      <c r="G428" s="108"/>
      <c r="H428" s="108"/>
      <c r="I428" s="289"/>
      <c r="J428" s="238">
        <v>0.91170952633152569</v>
      </c>
      <c r="K428" s="238">
        <v>0.6141965053677686</v>
      </c>
      <c r="L428" s="238">
        <v>0.51903178715621556</v>
      </c>
      <c r="M428" s="238">
        <v>0.57145203865417216</v>
      </c>
      <c r="N428" s="238">
        <v>0.71664446963143302</v>
      </c>
      <c r="O428" s="238">
        <v>0.63119746425639622</v>
      </c>
      <c r="P428" s="238">
        <v>0.43089778082908869</v>
      </c>
      <c r="Q428" s="238">
        <v>0.59120346595657358</v>
      </c>
      <c r="R428" s="238">
        <v>0.47452221601495342</v>
      </c>
      <c r="S428" s="238">
        <v>0.3983929945135361</v>
      </c>
      <c r="T428" s="238">
        <v>0.3685288428993248</v>
      </c>
      <c r="U428" s="238">
        <v>0.44592295074182015</v>
      </c>
      <c r="V428" s="238">
        <v>0.51879478558016945</v>
      </c>
      <c r="W428" s="238">
        <v>0.63121525819241575</v>
      </c>
      <c r="X428" s="238">
        <v>0.82719540341147513</v>
      </c>
      <c r="Y428" s="238">
        <v>1.253618295155625</v>
      </c>
      <c r="Z428" s="238"/>
      <c r="AA428" s="238"/>
      <c r="AB428" s="238"/>
      <c r="AC428" s="238"/>
      <c r="AD428" s="238"/>
      <c r="AE428" s="238"/>
      <c r="AF428" s="238"/>
      <c r="AG428" s="238"/>
      <c r="AH428" s="238"/>
      <c r="AI428" s="238"/>
      <c r="AJ428" s="238"/>
      <c r="AK428" s="238"/>
    </row>
    <row r="429" spans="1:37" ht="12" customHeight="1">
      <c r="A429" s="108"/>
      <c r="B429" s="280"/>
      <c r="C429" s="108"/>
      <c r="D429" s="108"/>
      <c r="E429" s="108"/>
      <c r="F429" s="108"/>
      <c r="G429" s="108"/>
      <c r="H429" s="108"/>
      <c r="I429" s="108"/>
      <c r="J429" s="118"/>
      <c r="K429" s="118"/>
      <c r="L429" s="118"/>
      <c r="M429" s="118"/>
      <c r="N429" s="118"/>
      <c r="O429" s="118"/>
      <c r="P429" s="118"/>
      <c r="Q429" s="118"/>
      <c r="R429" s="118"/>
      <c r="S429" s="118"/>
      <c r="T429" s="118"/>
      <c r="U429" s="118"/>
      <c r="V429" s="118"/>
      <c r="W429" s="118"/>
      <c r="X429" s="118"/>
      <c r="Y429" s="118"/>
      <c r="Z429" s="118"/>
      <c r="AA429" s="118"/>
      <c r="AB429" s="118"/>
      <c r="AC429" s="118"/>
      <c r="AD429" s="118"/>
      <c r="AE429" s="118"/>
      <c r="AF429" s="118"/>
      <c r="AG429" s="118"/>
      <c r="AH429" s="118"/>
      <c r="AI429" s="118"/>
      <c r="AJ429" s="118"/>
      <c r="AK429" s="118"/>
    </row>
    <row r="430" spans="1:37" ht="12" customHeight="1">
      <c r="A430" s="108"/>
      <c r="B430" s="280">
        <v>810350</v>
      </c>
      <c r="C430" s="108" t="s">
        <v>1012</v>
      </c>
      <c r="D430" s="108" t="s">
        <v>1013</v>
      </c>
      <c r="E430" s="108"/>
      <c r="F430" s="108"/>
      <c r="G430" s="108"/>
      <c r="H430" s="108"/>
      <c r="I430" s="283"/>
      <c r="J430" s="142">
        <v>60847.590236989265</v>
      </c>
      <c r="K430" s="142">
        <v>66256.407566407332</v>
      </c>
      <c r="L430" s="142">
        <v>72836.714564070586</v>
      </c>
      <c r="M430" s="142">
        <v>75959.130106615994</v>
      </c>
      <c r="N430" s="142">
        <v>74335.746199172529</v>
      </c>
      <c r="O430" s="142">
        <v>78129.032882669082</v>
      </c>
      <c r="P430" s="142">
        <v>78589.793418266025</v>
      </c>
      <c r="Q430" s="142">
        <v>83882.68465199208</v>
      </c>
      <c r="R430" s="142">
        <v>88286.064985163568</v>
      </c>
      <c r="S430" s="142">
        <v>93011.942002762764</v>
      </c>
      <c r="T430" s="142">
        <v>86018.802627776851</v>
      </c>
      <c r="U430" s="142">
        <v>76154.251633622451</v>
      </c>
      <c r="V430" s="142">
        <v>65457.343720260498</v>
      </c>
      <c r="W430" s="142">
        <v>53799.283460363011</v>
      </c>
      <c r="X430" s="142">
        <v>41053.091518580011</v>
      </c>
      <c r="Y430" s="142">
        <v>27088.730861082651</v>
      </c>
      <c r="Z430" s="142"/>
      <c r="AA430" s="142"/>
      <c r="AB430" s="142"/>
      <c r="AC430" s="142"/>
      <c r="AD430" s="142"/>
      <c r="AE430" s="142"/>
      <c r="AF430" s="142"/>
      <c r="AG430" s="142"/>
      <c r="AH430" s="142"/>
      <c r="AI430" s="142"/>
      <c r="AJ430" s="142"/>
      <c r="AK430" s="142"/>
    </row>
    <row r="431" spans="1:37" ht="12" customHeight="1">
      <c r="A431" s="108"/>
      <c r="B431" s="280">
        <v>810360</v>
      </c>
      <c r="C431" s="108" t="s">
        <v>1014</v>
      </c>
      <c r="D431" s="108" t="s">
        <v>1015</v>
      </c>
      <c r="E431" s="108"/>
      <c r="F431" s="108"/>
      <c r="G431" s="108"/>
      <c r="H431" s="108"/>
      <c r="I431" s="289"/>
      <c r="J431" s="238">
        <v>0.67319269572485219</v>
      </c>
      <c r="K431" s="238">
        <v>0.41925563760996781</v>
      </c>
      <c r="L431" s="238">
        <v>0.57173411032108901</v>
      </c>
      <c r="M431" s="238">
        <v>0.46497256156602224</v>
      </c>
      <c r="N431" s="238">
        <v>0.71465365609784326</v>
      </c>
      <c r="O431" s="238">
        <v>0.52677918030557846</v>
      </c>
      <c r="P431" s="238">
        <v>0.46364583001348159</v>
      </c>
      <c r="Q431" s="238">
        <v>0.52990674040073638</v>
      </c>
      <c r="R431" s="238">
        <v>0.39530587308274445</v>
      </c>
      <c r="S431" s="238">
        <v>0.3752206356358343</v>
      </c>
      <c r="T431" s="238">
        <v>0.29528427767021642</v>
      </c>
      <c r="U431" s="238">
        <v>0.54100722042694216</v>
      </c>
      <c r="V431" s="238">
        <v>0.62941753603801809</v>
      </c>
      <c r="W431" s="238">
        <v>0.76580945600055028</v>
      </c>
      <c r="X431" s="238">
        <v>1.0035784998397381</v>
      </c>
      <c r="Y431" s="238">
        <v>1.5209276584895481</v>
      </c>
      <c r="Z431" s="238"/>
      <c r="AA431" s="238"/>
      <c r="AB431" s="238"/>
      <c r="AC431" s="238"/>
      <c r="AD431" s="238"/>
      <c r="AE431" s="238"/>
      <c r="AF431" s="238"/>
      <c r="AG431" s="238"/>
      <c r="AH431" s="238"/>
      <c r="AI431" s="238"/>
      <c r="AJ431" s="238"/>
      <c r="AK431" s="238"/>
    </row>
    <row r="432" spans="1:37" ht="12" customHeight="1">
      <c r="A432" s="108"/>
      <c r="B432" s="280">
        <v>810370</v>
      </c>
      <c r="C432" s="108" t="s">
        <v>1016</v>
      </c>
      <c r="D432" s="108" t="s">
        <v>1017</v>
      </c>
      <c r="E432" s="108"/>
      <c r="F432" s="108"/>
      <c r="G432" s="108"/>
      <c r="H432" s="108"/>
      <c r="I432" s="289"/>
      <c r="J432" s="238">
        <v>1.0633566333193458</v>
      </c>
      <c r="K432" s="238">
        <v>0.87228668475684812</v>
      </c>
      <c r="L432" s="238">
        <v>0.60512979427743108</v>
      </c>
      <c r="M432" s="238">
        <v>0.66095273246984088</v>
      </c>
      <c r="N432" s="238">
        <v>1.0392582485552551</v>
      </c>
      <c r="O432" s="238">
        <v>0.83437836991913594</v>
      </c>
      <c r="P432" s="238">
        <v>0.52678584838190601</v>
      </c>
      <c r="Q432" s="238">
        <v>0.71799084936142066</v>
      </c>
      <c r="R432" s="238">
        <v>0.57880028981456277</v>
      </c>
      <c r="S432" s="238">
        <v>0.47735805794358288</v>
      </c>
      <c r="T432" s="238">
        <v>0.41851314945385004</v>
      </c>
      <c r="U432" s="238">
        <v>0.57120907981970837</v>
      </c>
      <c r="V432" s="238">
        <v>0.66455492275858707</v>
      </c>
      <c r="W432" s="238">
        <v>0.8085609547578626</v>
      </c>
      <c r="X432" s="238">
        <v>1.0596035131803059</v>
      </c>
      <c r="Y432" s="238">
        <v>1.6058338141819259</v>
      </c>
      <c r="Z432" s="238"/>
      <c r="AA432" s="238"/>
      <c r="AB432" s="238"/>
      <c r="AC432" s="238"/>
      <c r="AD432" s="238"/>
      <c r="AE432" s="238"/>
      <c r="AF432" s="238"/>
      <c r="AG432" s="238"/>
      <c r="AH432" s="238"/>
      <c r="AI432" s="238"/>
      <c r="AJ432" s="238"/>
      <c r="AK432" s="238"/>
    </row>
    <row r="433" spans="1:37" ht="12" customHeight="1">
      <c r="A433" s="108"/>
      <c r="B433" s="280">
        <v>810380</v>
      </c>
      <c r="C433" s="108" t="s">
        <v>1018</v>
      </c>
      <c r="D433" s="108" t="s">
        <v>1019</v>
      </c>
      <c r="E433" s="108"/>
      <c r="F433" s="108"/>
      <c r="G433" s="108"/>
      <c r="H433" s="108"/>
      <c r="I433" s="289"/>
      <c r="J433" s="238">
        <v>0.63641494838458657</v>
      </c>
      <c r="K433" s="238">
        <v>0.41117890934087709</v>
      </c>
      <c r="L433" s="238">
        <v>0.36067338782684166</v>
      </c>
      <c r="M433" s="238">
        <v>0.43294965797845025</v>
      </c>
      <c r="N433" s="238">
        <v>0.47250910222773806</v>
      </c>
      <c r="O433" s="238">
        <v>0.47572020449576907</v>
      </c>
      <c r="P433" s="238">
        <v>0.23708458299203783</v>
      </c>
      <c r="Q433" s="238">
        <v>0.4355487685161058</v>
      </c>
      <c r="R433" s="238">
        <v>0.37378492297222254</v>
      </c>
      <c r="S433" s="238">
        <v>0.3499550627491807</v>
      </c>
      <c r="T433" s="238">
        <v>0.28017130282882735</v>
      </c>
      <c r="U433" s="238">
        <v>0.33090732899900344</v>
      </c>
      <c r="V433" s="238">
        <v>0.38498354146014702</v>
      </c>
      <c r="W433" s="238">
        <v>0.46840772551489968</v>
      </c>
      <c r="X433" s="238">
        <v>0.61383927660100479</v>
      </c>
      <c r="Y433" s="238">
        <v>0.93027614062952946</v>
      </c>
      <c r="Z433" s="238"/>
      <c r="AA433" s="238"/>
      <c r="AB433" s="238"/>
      <c r="AC433" s="238"/>
      <c r="AD433" s="238"/>
      <c r="AE433" s="238"/>
      <c r="AF433" s="238"/>
      <c r="AG433" s="238"/>
      <c r="AH433" s="238"/>
      <c r="AI433" s="238"/>
      <c r="AJ433" s="238"/>
      <c r="AK433" s="238"/>
    </row>
    <row r="434" spans="1:37" ht="12" customHeight="1">
      <c r="A434" s="108"/>
      <c r="B434" s="280">
        <v>810390</v>
      </c>
      <c r="C434" s="108" t="s">
        <v>1020</v>
      </c>
      <c r="D434" s="108" t="s">
        <v>1021</v>
      </c>
      <c r="E434" s="108"/>
      <c r="F434" s="108"/>
      <c r="G434" s="108"/>
      <c r="H434" s="108"/>
      <c r="I434" s="289"/>
      <c r="J434" s="238">
        <v>0.88779589445698515</v>
      </c>
      <c r="K434" s="238">
        <v>0.59808694970796061</v>
      </c>
      <c r="L434" s="238">
        <v>0.5054183514499071</v>
      </c>
      <c r="M434" s="238">
        <v>0.55646331179243513</v>
      </c>
      <c r="N434" s="238">
        <v>0.69784807515092173</v>
      </c>
      <c r="O434" s="238">
        <v>0.61464170268325824</v>
      </c>
      <c r="P434" s="238">
        <v>0.41959554753500161</v>
      </c>
      <c r="Q434" s="238">
        <v>0.58055625069748507</v>
      </c>
      <c r="R434" s="238">
        <v>0.47452221601495342</v>
      </c>
      <c r="S434" s="238">
        <v>0.3983929945135361</v>
      </c>
      <c r="T434" s="238">
        <v>0.3685288428993248</v>
      </c>
      <c r="U434" s="238">
        <v>0.44592295074182015</v>
      </c>
      <c r="V434" s="238">
        <v>0.51879478558016945</v>
      </c>
      <c r="W434" s="238">
        <v>0.63121525819241575</v>
      </c>
      <c r="X434" s="238">
        <v>0.82719540341147513</v>
      </c>
      <c r="Y434" s="238">
        <v>1.253618295155625</v>
      </c>
      <c r="Z434" s="238"/>
      <c r="AA434" s="238"/>
      <c r="AB434" s="238"/>
      <c r="AC434" s="238"/>
      <c r="AD434" s="238"/>
      <c r="AE434" s="238"/>
      <c r="AF434" s="238"/>
      <c r="AG434" s="238"/>
      <c r="AH434" s="238"/>
      <c r="AI434" s="238"/>
      <c r="AJ434" s="238"/>
      <c r="AK434" s="238"/>
    </row>
    <row r="435" spans="1:37" ht="12" customHeight="1">
      <c r="A435" s="108"/>
      <c r="B435" s="280"/>
      <c r="C435" s="108"/>
      <c r="D435" s="108"/>
      <c r="E435" s="108"/>
      <c r="F435" s="108"/>
      <c r="G435" s="108"/>
      <c r="H435" s="108"/>
      <c r="I435" s="108"/>
      <c r="J435" s="118"/>
      <c r="K435" s="118"/>
      <c r="L435" s="118"/>
      <c r="M435" s="118"/>
      <c r="N435" s="118"/>
      <c r="O435" s="118"/>
      <c r="P435" s="118"/>
      <c r="Q435" s="118"/>
      <c r="R435" s="118"/>
      <c r="S435" s="118"/>
      <c r="T435" s="118"/>
      <c r="U435" s="118"/>
      <c r="V435" s="118"/>
      <c r="W435" s="118"/>
      <c r="X435" s="118"/>
      <c r="Y435" s="118"/>
      <c r="Z435" s="118"/>
      <c r="AA435" s="118"/>
      <c r="AB435" s="118"/>
      <c r="AC435" s="118"/>
      <c r="AD435" s="118"/>
      <c r="AE435" s="118"/>
      <c r="AF435" s="118"/>
      <c r="AG435" s="118"/>
      <c r="AH435" s="118"/>
      <c r="AI435" s="118"/>
      <c r="AJ435" s="118"/>
      <c r="AK435" s="118"/>
    </row>
    <row r="436" spans="1:37" ht="12" customHeight="1">
      <c r="A436" s="108"/>
      <c r="B436" s="280">
        <v>810400</v>
      </c>
      <c r="C436" s="108" t="s">
        <v>1022</v>
      </c>
      <c r="D436" s="108" t="s">
        <v>1022</v>
      </c>
      <c r="E436" s="108"/>
      <c r="F436" s="108"/>
      <c r="G436" s="108"/>
      <c r="H436" s="108"/>
      <c r="I436" s="283"/>
      <c r="J436" s="142">
        <v>10172.376266935496</v>
      </c>
      <c r="K436" s="142">
        <v>12826.240766734893</v>
      </c>
      <c r="L436" s="142">
        <v>14282.321516047181</v>
      </c>
      <c r="M436" s="142">
        <v>12744.005643514589</v>
      </c>
      <c r="N436" s="142">
        <v>10478.052817294447</v>
      </c>
      <c r="O436" s="142">
        <v>11291.170191771878</v>
      </c>
      <c r="P436" s="142">
        <v>7743.7282465365588</v>
      </c>
      <c r="Q436" s="142">
        <v>11476.032990287025</v>
      </c>
      <c r="R436" s="142">
        <v>8367.0151045910698</v>
      </c>
      <c r="S436" s="142">
        <v>10771.844733521146</v>
      </c>
      <c r="T436" s="142">
        <v>-4522.0614615768245</v>
      </c>
      <c r="U436" s="142">
        <v>-9010.3573234391406</v>
      </c>
      <c r="V436" s="142">
        <v>-10705.21588183834</v>
      </c>
      <c r="W436" s="142">
        <v>-12361.860359060369</v>
      </c>
      <c r="X436" s="142">
        <v>-14044.965036448773</v>
      </c>
      <c r="Y436" s="142">
        <v>-15803.446645854561</v>
      </c>
      <c r="Z436" s="142"/>
      <c r="AA436" s="142"/>
      <c r="AB436" s="142"/>
      <c r="AC436" s="142"/>
      <c r="AD436" s="142"/>
      <c r="AE436" s="142"/>
      <c r="AF436" s="142"/>
      <c r="AG436" s="142"/>
      <c r="AH436" s="142"/>
      <c r="AI436" s="142"/>
      <c r="AJ436" s="142"/>
      <c r="AK436" s="142"/>
    </row>
    <row r="437" spans="1:37" ht="12" customHeight="1">
      <c r="A437" s="108"/>
      <c r="B437" s="280">
        <v>810410</v>
      </c>
      <c r="C437" s="108" t="s">
        <v>1023</v>
      </c>
      <c r="D437" s="108" t="s">
        <v>1023</v>
      </c>
      <c r="E437" s="108"/>
      <c r="F437" s="108"/>
      <c r="G437" s="108"/>
      <c r="H437" s="108"/>
      <c r="I437" s="289"/>
      <c r="J437" s="238">
        <v>4.0268028064538113</v>
      </c>
      <c r="K437" s="238">
        <v>2.1657454358757833</v>
      </c>
      <c r="L437" s="238">
        <v>2.9157188593752723</v>
      </c>
      <c r="M437" s="238">
        <v>2.7714136581518036</v>
      </c>
      <c r="N437" s="238">
        <v>5.070055832541347</v>
      </c>
      <c r="O437" s="238">
        <v>3.6450383087832492</v>
      </c>
      <c r="P437" s="238">
        <v>4.7054634201938965</v>
      </c>
      <c r="Q437" s="238">
        <v>3.8732896670496819</v>
      </c>
      <c r="R437" s="238">
        <v>4.1711410298339251</v>
      </c>
      <c r="S437" s="238">
        <v>3.2399278733933015</v>
      </c>
      <c r="T437" s="238">
        <v>-5.6169072923531482</v>
      </c>
      <c r="U437" s="238">
        <v>-4.5725156640374474</v>
      </c>
      <c r="V437" s="238">
        <v>-3.8485912339140032</v>
      </c>
      <c r="W437" s="238">
        <v>-3.3328316938803888</v>
      </c>
      <c r="X437" s="238">
        <v>-2.9334355687664493</v>
      </c>
      <c r="Y437" s="238">
        <v>-2.6070262344200255</v>
      </c>
      <c r="Z437" s="238"/>
      <c r="AA437" s="238"/>
      <c r="AB437" s="238"/>
      <c r="AC437" s="238"/>
      <c r="AD437" s="238"/>
      <c r="AE437" s="238"/>
      <c r="AF437" s="238"/>
      <c r="AG437" s="238"/>
      <c r="AH437" s="238"/>
      <c r="AI437" s="238"/>
      <c r="AJ437" s="238"/>
      <c r="AK437" s="238"/>
    </row>
    <row r="438" spans="1:37" ht="12" customHeight="1">
      <c r="A438" s="108"/>
      <c r="B438" s="280">
        <v>810420</v>
      </c>
      <c r="C438" s="108" t="s">
        <v>1024</v>
      </c>
      <c r="D438" s="108" t="s">
        <v>1024</v>
      </c>
      <c r="E438" s="108"/>
      <c r="F438" s="108"/>
      <c r="G438" s="108"/>
      <c r="H438" s="108"/>
      <c r="I438" s="289"/>
      <c r="J438" s="238">
        <v>6.3606267603677784</v>
      </c>
      <c r="K438" s="238">
        <v>4.5059642299785443</v>
      </c>
      <c r="L438" s="238">
        <v>3.0860295401190854</v>
      </c>
      <c r="M438" s="238">
        <v>3.9395301606406203</v>
      </c>
      <c r="N438" s="238">
        <v>7.3729383452323427</v>
      </c>
      <c r="O438" s="238">
        <v>5.7734649281528654</v>
      </c>
      <c r="P438" s="238">
        <v>5.3462608296612757</v>
      </c>
      <c r="Q438" s="238">
        <v>5.248067869007901</v>
      </c>
      <c r="R438" s="238">
        <v>6.1073153760605603</v>
      </c>
      <c r="S438" s="238">
        <v>4.12185666414506</v>
      </c>
      <c r="T438" s="238">
        <v>-7.9609709655398948</v>
      </c>
      <c r="U438" s="238">
        <v>-4.8277774608162369</v>
      </c>
      <c r="V438" s="238">
        <v>-4.0634397736713384</v>
      </c>
      <c r="W438" s="238">
        <v>-3.5188878321309929</v>
      </c>
      <c r="X438" s="238">
        <v>-3.0971953213917605</v>
      </c>
      <c r="Y438" s="238">
        <v>-2.7525641067298814</v>
      </c>
      <c r="Z438" s="238"/>
      <c r="AA438" s="238"/>
      <c r="AB438" s="238"/>
      <c r="AC438" s="238"/>
      <c r="AD438" s="238"/>
      <c r="AE438" s="238"/>
      <c r="AF438" s="238"/>
      <c r="AG438" s="238"/>
      <c r="AH438" s="238"/>
      <c r="AI438" s="238"/>
      <c r="AJ438" s="238"/>
      <c r="AK438" s="238"/>
    </row>
    <row r="439" spans="1:37" ht="12" customHeight="1">
      <c r="A439" s="108"/>
      <c r="B439" s="280">
        <v>810430</v>
      </c>
      <c r="C439" s="108" t="s">
        <v>1025</v>
      </c>
      <c r="D439" s="108" t="s">
        <v>1025</v>
      </c>
      <c r="E439" s="108"/>
      <c r="F439" s="108"/>
      <c r="G439" s="108"/>
      <c r="H439" s="108"/>
      <c r="I439" s="289"/>
      <c r="J439" s="238">
        <v>3.8068112094781945</v>
      </c>
      <c r="K439" s="238">
        <v>2.1240235463734529</v>
      </c>
      <c r="L439" s="238">
        <v>1.8393553576345085</v>
      </c>
      <c r="M439" s="238">
        <v>2.5805449495179635</v>
      </c>
      <c r="N439" s="238">
        <v>3.3521797716104187</v>
      </c>
      <c r="O439" s="238">
        <v>3.2917367171637189</v>
      </c>
      <c r="P439" s="238">
        <v>2.4061314920669505</v>
      </c>
      <c r="Q439" s="238">
        <v>3.1835914057516339</v>
      </c>
      <c r="R439" s="238">
        <v>3.9440588534246284</v>
      </c>
      <c r="S439" s="238">
        <v>3.0217665409441823</v>
      </c>
      <c r="T439" s="238">
        <v>-5.3294277852642074</v>
      </c>
      <c r="U439" s="238">
        <v>-2.7967814255763028</v>
      </c>
      <c r="V439" s="238">
        <v>-2.3539926964716718</v>
      </c>
      <c r="W439" s="238">
        <v>-2.0385281234414028</v>
      </c>
      <c r="X439" s="238">
        <v>-1.7942372896338477</v>
      </c>
      <c r="Y439" s="238">
        <v>-1.5945888618297244</v>
      </c>
      <c r="Z439" s="238"/>
      <c r="AA439" s="238"/>
      <c r="AB439" s="238"/>
      <c r="AC439" s="238"/>
      <c r="AD439" s="238"/>
      <c r="AE439" s="238"/>
      <c r="AF439" s="238"/>
      <c r="AG439" s="238"/>
      <c r="AH439" s="238"/>
      <c r="AI439" s="238"/>
      <c r="AJ439" s="238"/>
      <c r="AK439" s="238"/>
    </row>
    <row r="440" spans="1:37" ht="12" customHeight="1">
      <c r="A440" s="108"/>
      <c r="B440" s="280">
        <v>810440</v>
      </c>
      <c r="C440" s="108" t="s">
        <v>1026</v>
      </c>
      <c r="D440" s="108" t="s">
        <v>1026</v>
      </c>
      <c r="E440" s="108"/>
      <c r="F440" s="108"/>
      <c r="G440" s="108"/>
      <c r="H440" s="108"/>
      <c r="I440" s="289"/>
      <c r="J440" s="238">
        <v>5.3104839402754411</v>
      </c>
      <c r="K440" s="238">
        <v>3.0895328896970065</v>
      </c>
      <c r="L440" s="238">
        <v>2.5775229999295295</v>
      </c>
      <c r="M440" s="238">
        <v>3.31673339469293</v>
      </c>
      <c r="N440" s="238">
        <v>4.950829920839694</v>
      </c>
      <c r="O440" s="238">
        <v>4.2530013262039228</v>
      </c>
      <c r="P440" s="238">
        <v>4.2584045242998725</v>
      </c>
      <c r="Q440" s="238">
        <v>4.2435061785912493</v>
      </c>
      <c r="R440" s="238">
        <v>5.0070065221960087</v>
      </c>
      <c r="S440" s="238">
        <v>3.4400148736536056</v>
      </c>
      <c r="T440" s="238">
        <v>-7.0101678337087874</v>
      </c>
      <c r="U440" s="238">
        <v>-3.7688770135298366</v>
      </c>
      <c r="V440" s="238">
        <v>-3.1721853136667848</v>
      </c>
      <c r="W440" s="238">
        <v>-2.747072658453912</v>
      </c>
      <c r="X440" s="238">
        <v>-2.4178720638941806</v>
      </c>
      <c r="Y440" s="238">
        <v>-2.1488305279853521</v>
      </c>
      <c r="Z440" s="238"/>
      <c r="AA440" s="238"/>
      <c r="AB440" s="238"/>
      <c r="AC440" s="238"/>
      <c r="AD440" s="238"/>
      <c r="AE440" s="238"/>
      <c r="AF440" s="238"/>
      <c r="AG440" s="238"/>
      <c r="AH440" s="238"/>
      <c r="AI440" s="238"/>
      <c r="AJ440" s="238"/>
      <c r="AK440" s="238"/>
    </row>
    <row r="441" spans="1:37" ht="12" customHeight="1">
      <c r="A441" s="108"/>
      <c r="B441" s="280"/>
      <c r="C441" s="108"/>
      <c r="D441" s="108"/>
      <c r="E441" s="108"/>
      <c r="F441" s="108"/>
      <c r="G441" s="108"/>
      <c r="H441" s="108"/>
      <c r="I441" s="291"/>
      <c r="J441" s="292"/>
      <c r="K441" s="292"/>
      <c r="L441" s="292"/>
      <c r="M441" s="292"/>
      <c r="N441" s="292"/>
      <c r="O441" s="292"/>
      <c r="P441" s="292"/>
      <c r="Q441" s="292"/>
      <c r="R441" s="292"/>
      <c r="S441" s="292"/>
      <c r="T441" s="292"/>
      <c r="U441" s="292"/>
      <c r="V441" s="292"/>
      <c r="W441" s="292"/>
      <c r="X441" s="292"/>
      <c r="Y441" s="292"/>
      <c r="Z441" s="292"/>
      <c r="AA441" s="292"/>
      <c r="AB441" s="292"/>
      <c r="AC441" s="292"/>
      <c r="AD441" s="292"/>
      <c r="AE441" s="292"/>
      <c r="AF441" s="292"/>
      <c r="AG441" s="292"/>
      <c r="AH441" s="292"/>
      <c r="AI441" s="292"/>
      <c r="AJ441" s="292"/>
      <c r="AK441" s="292"/>
    </row>
    <row r="442" spans="1:37" ht="12" customHeight="1">
      <c r="A442" s="108"/>
      <c r="B442" s="280">
        <v>810450</v>
      </c>
      <c r="C442" s="108" t="s">
        <v>1027</v>
      </c>
      <c r="D442" s="108" t="s">
        <v>1027</v>
      </c>
      <c r="E442" s="108"/>
      <c r="F442" s="108"/>
      <c r="G442" s="108"/>
      <c r="H442" s="108"/>
      <c r="I442" s="283"/>
      <c r="J442" s="142">
        <v>154882.09545547827</v>
      </c>
      <c r="K442" s="142">
        <v>172423.73566099085</v>
      </c>
      <c r="L442" s="142">
        <v>168764.57300218623</v>
      </c>
      <c r="M442" s="142">
        <v>151391.24898968148</v>
      </c>
      <c r="N442" s="142">
        <v>149990.96584278098</v>
      </c>
      <c r="O442" s="142">
        <v>154902.82232835359</v>
      </c>
      <c r="P442" s="142">
        <v>152142.23057008503</v>
      </c>
      <c r="Q442" s="142">
        <v>161834.9964101284</v>
      </c>
      <c r="R442" s="142">
        <v>188942.22457487008</v>
      </c>
      <c r="S442" s="142">
        <v>263777.56596276833</v>
      </c>
      <c r="T442" s="142">
        <v>290633.70598490047</v>
      </c>
      <c r="U442" s="142">
        <v>320224.16594154196</v>
      </c>
      <c r="V442" s="142">
        <v>352827.33675179345</v>
      </c>
      <c r="W442" s="142">
        <v>388749.95331267099</v>
      </c>
      <c r="X442" s="142">
        <v>428329.98030115286</v>
      </c>
      <c r="Y442" s="142">
        <v>471939.79179008177</v>
      </c>
      <c r="Z442" s="142"/>
      <c r="AA442" s="142"/>
      <c r="AB442" s="142"/>
      <c r="AC442" s="142"/>
      <c r="AD442" s="142"/>
      <c r="AE442" s="142"/>
      <c r="AF442" s="142"/>
      <c r="AG442" s="142"/>
      <c r="AH442" s="142"/>
      <c r="AI442" s="142"/>
      <c r="AJ442" s="142"/>
      <c r="AK442" s="142"/>
    </row>
    <row r="443" spans="1:37" ht="12" customHeight="1">
      <c r="A443" s="108"/>
      <c r="B443" s="280">
        <v>810460</v>
      </c>
      <c r="C443" s="108" t="s">
        <v>1028</v>
      </c>
      <c r="D443" s="108" t="s">
        <v>1028</v>
      </c>
      <c r="E443" s="108"/>
      <c r="F443" s="108"/>
      <c r="G443" s="108"/>
      <c r="H443" s="108"/>
      <c r="I443" s="289"/>
      <c r="J443" s="238">
        <v>0.26447313473864253</v>
      </c>
      <c r="K443" s="238">
        <v>0.16110526948920861</v>
      </c>
      <c r="L443" s="238">
        <v>0.24675341192289535</v>
      </c>
      <c r="M443" s="238">
        <v>0.23329559360731125</v>
      </c>
      <c r="N443" s="238">
        <v>0.35418341699115646</v>
      </c>
      <c r="O443" s="238">
        <v>0.26569398337209393</v>
      </c>
      <c r="P443" s="238">
        <v>0.23949846050938989</v>
      </c>
      <c r="Q443" s="238">
        <v>0.27466247094882446</v>
      </c>
      <c r="R443" s="238">
        <v>0.18471254945011276</v>
      </c>
      <c r="S443" s="238">
        <v>0.13230844659824506</v>
      </c>
      <c r="T443" s="238">
        <v>8.7395231444076293E-2</v>
      </c>
      <c r="U443" s="238">
        <v>0.12865987137123563</v>
      </c>
      <c r="V443" s="238">
        <v>0.11677099733625042</v>
      </c>
      <c r="W443" s="238">
        <v>0.10598072012336142</v>
      </c>
      <c r="X443" s="238">
        <v>9.6187523392672281E-2</v>
      </c>
      <c r="Y443" s="238">
        <v>8.7299271467928499E-2</v>
      </c>
      <c r="Z443" s="238"/>
      <c r="AA443" s="238"/>
      <c r="AB443" s="238"/>
      <c r="AC443" s="238"/>
      <c r="AD443" s="238"/>
      <c r="AE443" s="238"/>
      <c r="AF443" s="238"/>
      <c r="AG443" s="238"/>
      <c r="AH443" s="238"/>
      <c r="AI443" s="238"/>
      <c r="AJ443" s="238"/>
      <c r="AK443" s="238"/>
    </row>
    <row r="444" spans="1:37" ht="12" customHeight="1">
      <c r="A444" s="108"/>
      <c r="B444" s="280">
        <v>810470</v>
      </c>
      <c r="C444" s="108" t="s">
        <v>1029</v>
      </c>
      <c r="D444" s="108" t="s">
        <v>1029</v>
      </c>
      <c r="E444" s="108"/>
      <c r="F444" s="108"/>
      <c r="G444" s="108"/>
      <c r="H444" s="108"/>
      <c r="I444" s="289"/>
      <c r="J444" s="238">
        <v>0.41775447645979941</v>
      </c>
      <c r="K444" s="238">
        <v>0.33518924687742657</v>
      </c>
      <c r="L444" s="238">
        <v>0.26116657848225666</v>
      </c>
      <c r="M444" s="238">
        <v>0.33162679438242759</v>
      </c>
      <c r="N444" s="238">
        <v>0.51505793676251743</v>
      </c>
      <c r="O444" s="238">
        <v>0.42083916948792544</v>
      </c>
      <c r="P444" s="238">
        <v>0.27211373755249962</v>
      </c>
      <c r="Q444" s="238">
        <v>0.37215065551934423</v>
      </c>
      <c r="R444" s="238">
        <v>0.27045304518340291</v>
      </c>
      <c r="S444" s="238">
        <v>0.16832363979834042</v>
      </c>
      <c r="T444" s="238">
        <v>0.12386725716483254</v>
      </c>
      <c r="U444" s="238">
        <v>0.13584233991865896</v>
      </c>
      <c r="V444" s="238">
        <v>0.12328976660502167</v>
      </c>
      <c r="W444" s="238">
        <v>0.11189711954772383</v>
      </c>
      <c r="X444" s="238">
        <v>0.10155721523255448</v>
      </c>
      <c r="Y444" s="238">
        <v>9.2172774486769166E-2</v>
      </c>
      <c r="Z444" s="238"/>
      <c r="AA444" s="238"/>
      <c r="AB444" s="238"/>
      <c r="AC444" s="238"/>
      <c r="AD444" s="238"/>
      <c r="AE444" s="238"/>
      <c r="AF444" s="238"/>
      <c r="AG444" s="238"/>
      <c r="AH444" s="238"/>
      <c r="AI444" s="238"/>
      <c r="AJ444" s="238"/>
      <c r="AK444" s="238"/>
    </row>
    <row r="445" spans="1:37" ht="12" customHeight="1">
      <c r="A445" s="108"/>
      <c r="B445" s="280">
        <v>810480</v>
      </c>
      <c r="C445" s="108" t="s">
        <v>1030</v>
      </c>
      <c r="D445" s="108" t="s">
        <v>1030</v>
      </c>
      <c r="E445" s="108"/>
      <c r="F445" s="108"/>
      <c r="G445" s="108"/>
      <c r="H445" s="108"/>
      <c r="I445" s="289"/>
      <c r="J445" s="238">
        <v>0.25002448401875815</v>
      </c>
      <c r="K445" s="238">
        <v>0.15800166546422595</v>
      </c>
      <c r="L445" s="238">
        <v>0.1556621993151352</v>
      </c>
      <c r="M445" s="238">
        <v>0.21722840401588517</v>
      </c>
      <c r="N445" s="238">
        <v>0.23417621523163573</v>
      </c>
      <c r="O445" s="238">
        <v>0.23994113820091972</v>
      </c>
      <c r="P445" s="238">
        <v>0.1224671698987408</v>
      </c>
      <c r="Q445" s="238">
        <v>0.22575463163364007</v>
      </c>
      <c r="R445" s="238">
        <v>0.17465656538262811</v>
      </c>
      <c r="S445" s="238">
        <v>0.123399425122432</v>
      </c>
      <c r="T445" s="238">
        <v>8.2922247157568463E-2</v>
      </c>
      <c r="U445" s="238">
        <v>7.8694872780464512E-2</v>
      </c>
      <c r="V445" s="238">
        <v>7.1423037205667728E-2</v>
      </c>
      <c r="W445" s="238">
        <v>6.4823158910405521E-2</v>
      </c>
      <c r="X445" s="238">
        <v>5.8833145376100522E-2</v>
      </c>
      <c r="Y445" s="238">
        <v>5.3396641771645582E-2</v>
      </c>
      <c r="Z445" s="238"/>
      <c r="AA445" s="238"/>
      <c r="AB445" s="238"/>
      <c r="AC445" s="238"/>
      <c r="AD445" s="238"/>
      <c r="AE445" s="238"/>
      <c r="AF445" s="238"/>
      <c r="AG445" s="238"/>
      <c r="AH445" s="238"/>
      <c r="AI445" s="238"/>
      <c r="AJ445" s="238"/>
      <c r="AK445" s="238"/>
    </row>
    <row r="446" spans="1:37" ht="12" customHeight="1">
      <c r="A446" s="108"/>
      <c r="B446" s="280">
        <v>810490</v>
      </c>
      <c r="C446" s="108" t="s">
        <v>1031</v>
      </c>
      <c r="D446" s="108" t="s">
        <v>1031</v>
      </c>
      <c r="E446" s="108"/>
      <c r="F446" s="108"/>
      <c r="G446" s="108"/>
      <c r="H446" s="108"/>
      <c r="I446" s="289"/>
      <c r="J446" s="238">
        <v>0.34878299290267817</v>
      </c>
      <c r="K446" s="238">
        <v>0.22982388444426469</v>
      </c>
      <c r="L446" s="238">
        <v>0.21813234581835556</v>
      </c>
      <c r="M446" s="238">
        <v>0.27920021389664956</v>
      </c>
      <c r="N446" s="238">
        <v>0.34585454602895827</v>
      </c>
      <c r="O446" s="238">
        <v>0.31000959878062928</v>
      </c>
      <c r="P446" s="238">
        <v>0.21674407740991733</v>
      </c>
      <c r="Q446" s="238">
        <v>0.30091524070965536</v>
      </c>
      <c r="R446" s="238">
        <v>0.22172756404378652</v>
      </c>
      <c r="S446" s="238">
        <v>0.1404793692926497</v>
      </c>
      <c r="T446" s="238">
        <v>0.10907341147019939</v>
      </c>
      <c r="U446" s="238">
        <v>0.10604736372769356</v>
      </c>
      <c r="V446" s="238">
        <v>9.6248008764381499E-2</v>
      </c>
      <c r="W446" s="238">
        <v>8.7354167661306145E-2</v>
      </c>
      <c r="X446" s="238">
        <v>7.9282165997635629E-2</v>
      </c>
      <c r="Y446" s="238">
        <v>7.1956061325519433E-2</v>
      </c>
      <c r="Z446" s="238"/>
      <c r="AA446" s="238"/>
      <c r="AB446" s="238"/>
      <c r="AC446" s="238"/>
      <c r="AD446" s="238"/>
      <c r="AE446" s="238"/>
      <c r="AF446" s="238"/>
      <c r="AG446" s="238"/>
      <c r="AH446" s="238"/>
      <c r="AI446" s="238"/>
      <c r="AJ446" s="238"/>
      <c r="AK446" s="238"/>
    </row>
    <row r="447" spans="1:37" ht="12" customHeight="1">
      <c r="A447" s="108"/>
      <c r="B447" s="280"/>
      <c r="C447" s="108"/>
      <c r="D447" s="108"/>
      <c r="E447" s="108"/>
      <c r="F447" s="108"/>
      <c r="G447" s="108"/>
      <c r="H447" s="108"/>
      <c r="I447" s="108"/>
      <c r="J447" s="118"/>
      <c r="K447" s="118"/>
      <c r="L447" s="118"/>
      <c r="M447" s="118"/>
      <c r="N447" s="118"/>
      <c r="O447" s="118"/>
      <c r="P447" s="118"/>
      <c r="Q447" s="118"/>
      <c r="R447" s="118"/>
      <c r="S447" s="118"/>
      <c r="T447" s="118"/>
      <c r="U447" s="118"/>
      <c r="V447" s="118"/>
      <c r="W447" s="118"/>
      <c r="X447" s="118"/>
      <c r="Y447" s="118"/>
      <c r="Z447" s="118"/>
      <c r="AA447" s="118"/>
      <c r="AB447" s="118"/>
      <c r="AC447" s="118"/>
      <c r="AD447" s="118"/>
      <c r="AE447" s="118"/>
      <c r="AF447" s="118"/>
      <c r="AG447" s="118"/>
      <c r="AH447" s="118"/>
      <c r="AI447" s="118"/>
      <c r="AJ447" s="118"/>
      <c r="AK447" s="118"/>
    </row>
    <row r="448" spans="1:37" ht="12" customHeight="1">
      <c r="A448" s="108"/>
      <c r="B448" s="280">
        <v>810500</v>
      </c>
      <c r="C448" s="108" t="s">
        <v>1032</v>
      </c>
      <c r="D448" s="108" t="s">
        <v>1032</v>
      </c>
      <c r="E448" s="108"/>
      <c r="F448" s="108"/>
      <c r="G448" s="108"/>
      <c r="H448" s="108"/>
      <c r="I448" s="289"/>
      <c r="J448" s="238">
        <v>5.8738671605056281</v>
      </c>
      <c r="K448" s="238">
        <v>3.3726666854453189</v>
      </c>
      <c r="L448" s="238">
        <v>3.8665432150108883</v>
      </c>
      <c r="M448" s="238">
        <v>4.0533368377723473</v>
      </c>
      <c r="N448" s="238">
        <v>6.2710662182950951</v>
      </c>
      <c r="O448" s="238">
        <v>4.8105011236482502</v>
      </c>
      <c r="P448" s="238">
        <v>4.1406648903943566</v>
      </c>
      <c r="Q448" s="238">
        <v>3.7273227270122833</v>
      </c>
      <c r="R448" s="238">
        <v>3.5234140620663239</v>
      </c>
      <c r="S448" s="238">
        <v>3.6938526321795009</v>
      </c>
      <c r="T448" s="238">
        <v>-2.2076594020863332</v>
      </c>
      <c r="U448" s="238">
        <v>-7.3938100189931397</v>
      </c>
      <c r="V448" s="238">
        <v>-5.743935278920298</v>
      </c>
      <c r="W448" s="238">
        <v>-4.437767203221191</v>
      </c>
      <c r="X448" s="238">
        <v>-3.3381565291004032</v>
      </c>
      <c r="Y448" s="238">
        <v>-2.3797603107767928</v>
      </c>
      <c r="Z448" s="238"/>
      <c r="AA448" s="238"/>
      <c r="AB448" s="238"/>
      <c r="AC448" s="238"/>
      <c r="AD448" s="238"/>
      <c r="AE448" s="238"/>
      <c r="AF448" s="238"/>
      <c r="AG448" s="238"/>
      <c r="AH448" s="238"/>
      <c r="AI448" s="238"/>
      <c r="AJ448" s="238"/>
      <c r="AK448" s="238"/>
    </row>
    <row r="449" spans="1:37" ht="12" customHeight="1">
      <c r="A449" s="108"/>
      <c r="B449" s="280">
        <v>810510</v>
      </c>
      <c r="C449" s="108" t="s">
        <v>1033</v>
      </c>
      <c r="D449" s="108" t="s">
        <v>1033</v>
      </c>
      <c r="E449" s="108"/>
      <c r="F449" s="108"/>
      <c r="G449" s="108"/>
      <c r="H449" s="108"/>
      <c r="I449" s="289"/>
      <c r="J449" s="238">
        <v>8.5021429470052805</v>
      </c>
      <c r="K449" s="238">
        <v>6.0023416991986069</v>
      </c>
      <c r="L449" s="238">
        <v>4.0357959329934294</v>
      </c>
      <c r="M449" s="238">
        <v>5.4701331393189792</v>
      </c>
      <c r="N449" s="238">
        <v>8.9786608999838879</v>
      </c>
      <c r="O449" s="238">
        <v>7.2429577841618373</v>
      </c>
      <c r="P449" s="238">
        <v>4.8441443826157347</v>
      </c>
      <c r="Q449" s="238">
        <v>5.5633368133145185</v>
      </c>
      <c r="R449" s="238">
        <v>5.7051285629320283</v>
      </c>
      <c r="S449" s="238">
        <v>4.403772193299532</v>
      </c>
      <c r="T449" s="238">
        <v>-3.3148009190698331</v>
      </c>
      <c r="U449" s="238">
        <v>-7.5686705807617747</v>
      </c>
      <c r="V449" s="238">
        <v>-5.8939757469837435</v>
      </c>
      <c r="W449" s="238">
        <v>-4.5695270672494512</v>
      </c>
      <c r="X449" s="238">
        <v>-3.4554031557791927</v>
      </c>
      <c r="Y449" s="238">
        <v>-2.4849064917619721</v>
      </c>
      <c r="Z449" s="238"/>
      <c r="AA449" s="238"/>
      <c r="AB449" s="238"/>
      <c r="AC449" s="238"/>
      <c r="AD449" s="238"/>
      <c r="AE449" s="238"/>
      <c r="AF449" s="238"/>
      <c r="AG449" s="238"/>
      <c r="AH449" s="238"/>
      <c r="AI449" s="238"/>
      <c r="AJ449" s="238"/>
      <c r="AK449" s="238"/>
    </row>
    <row r="450" spans="1:37" ht="12" customHeight="1">
      <c r="A450" s="108"/>
      <c r="B450" s="280">
        <v>810520</v>
      </c>
      <c r="C450" s="108" t="s">
        <v>1034</v>
      </c>
      <c r="D450" s="108" t="s">
        <v>1034</v>
      </c>
      <c r="E450" s="108"/>
      <c r="F450" s="108"/>
      <c r="G450" s="108"/>
      <c r="H450" s="108"/>
      <c r="I450" s="289"/>
      <c r="J450" s="238">
        <v>5.7153282323195826</v>
      </c>
      <c r="K450" s="238">
        <v>3.3342480320928232</v>
      </c>
      <c r="L450" s="238">
        <v>2.5909569085977644</v>
      </c>
      <c r="M450" s="238">
        <v>3.8599598297025941</v>
      </c>
      <c r="N450" s="238">
        <v>4.2468638627141164</v>
      </c>
      <c r="O450" s="238">
        <v>4.4392844152000057</v>
      </c>
      <c r="P450" s="238">
        <v>1.3208634075231478</v>
      </c>
      <c r="Q450" s="238">
        <v>2.9160462692634077</v>
      </c>
      <c r="R450" s="238">
        <v>3.3916515397628912</v>
      </c>
      <c r="S450" s="238">
        <v>3.5212068400397705</v>
      </c>
      <c r="T450" s="238">
        <v>-2.0673044385237662</v>
      </c>
      <c r="U450" s="238">
        <v>-5.8502615121509667</v>
      </c>
      <c r="V450" s="238">
        <v>-4.4194814506656144</v>
      </c>
      <c r="W450" s="238">
        <v>-3.2746819464573163</v>
      </c>
      <c r="X450" s="238">
        <v>-2.3031841275946618</v>
      </c>
      <c r="Y450" s="238">
        <v>-1.4516023029432497</v>
      </c>
      <c r="Z450" s="238"/>
      <c r="AA450" s="238"/>
      <c r="AB450" s="238"/>
      <c r="AC450" s="238"/>
      <c r="AD450" s="238"/>
      <c r="AE450" s="238"/>
      <c r="AF450" s="238"/>
      <c r="AG450" s="238"/>
      <c r="AH450" s="238"/>
      <c r="AI450" s="238"/>
      <c r="AJ450" s="238"/>
      <c r="AK450" s="238"/>
    </row>
    <row r="451" spans="1:37" ht="12" customHeight="1">
      <c r="A451" s="108"/>
      <c r="B451" s="280">
        <v>810530</v>
      </c>
      <c r="C451" s="108" t="s">
        <v>1035</v>
      </c>
      <c r="D451" s="108" t="s">
        <v>1035</v>
      </c>
      <c r="E451" s="108"/>
      <c r="F451" s="108"/>
      <c r="G451" s="108"/>
      <c r="H451" s="108"/>
      <c r="I451" s="289"/>
      <c r="J451" s="238">
        <v>7.3941252714215802</v>
      </c>
      <c r="K451" s="238">
        <v>4.4283356596560495</v>
      </c>
      <c r="L451" s="238">
        <v>3.4567440576692161</v>
      </c>
      <c r="M451" s="238">
        <v>4.7281065577981902</v>
      </c>
      <c r="N451" s="238">
        <v>6.1294488140087902</v>
      </c>
      <c r="O451" s="238">
        <v>5.5672049436691164</v>
      </c>
      <c r="P451" s="238">
        <v>3.589437492246351</v>
      </c>
      <c r="Q451" s="238">
        <v>4.2938171930962508</v>
      </c>
      <c r="R451" s="238">
        <v>4.5714700326456184</v>
      </c>
      <c r="S451" s="238">
        <v>3.942143906640962</v>
      </c>
      <c r="T451" s="238">
        <v>-2.885898205625558</v>
      </c>
      <c r="U451" s="238">
        <v>-6.6909668723368156</v>
      </c>
      <c r="V451" s="238">
        <v>-5.1408552382703547</v>
      </c>
      <c r="W451" s="238">
        <v>-3.9081651219973939</v>
      </c>
      <c r="X451" s="238">
        <v>-2.8668896682584815</v>
      </c>
      <c r="Y451" s="238">
        <v>-1.9571305768045293</v>
      </c>
      <c r="Z451" s="238"/>
      <c r="AA451" s="238"/>
      <c r="AB451" s="238"/>
      <c r="AC451" s="238"/>
      <c r="AD451" s="238"/>
      <c r="AE451" s="238"/>
      <c r="AF451" s="238"/>
      <c r="AG451" s="238"/>
      <c r="AH451" s="238"/>
      <c r="AI451" s="238"/>
      <c r="AJ451" s="238"/>
      <c r="AK451" s="238"/>
    </row>
    <row r="452" spans="1:37" ht="12" customHeight="1">
      <c r="A452" s="108"/>
      <c r="B452" s="280"/>
      <c r="C452" s="108"/>
      <c r="D452" s="108"/>
      <c r="E452" s="108"/>
      <c r="F452" s="108"/>
      <c r="G452" s="108"/>
      <c r="H452" s="108"/>
      <c r="I452" s="108"/>
      <c r="J452" s="118"/>
      <c r="K452" s="118"/>
      <c r="L452" s="118"/>
      <c r="M452" s="118"/>
      <c r="N452" s="118"/>
      <c r="O452" s="118"/>
      <c r="P452" s="118"/>
      <c r="Q452" s="118"/>
      <c r="R452" s="118"/>
      <c r="S452" s="118"/>
      <c r="T452" s="118"/>
      <c r="U452" s="118"/>
      <c r="V452" s="118"/>
      <c r="W452" s="118"/>
      <c r="X452" s="118"/>
      <c r="Y452" s="118"/>
      <c r="Z452" s="118"/>
      <c r="AA452" s="118"/>
      <c r="AB452" s="118"/>
      <c r="AC452" s="118"/>
      <c r="AD452" s="118"/>
      <c r="AE452" s="118"/>
      <c r="AF452" s="118"/>
      <c r="AG452" s="118"/>
      <c r="AH452" s="118"/>
      <c r="AI452" s="118"/>
      <c r="AJ452" s="118"/>
      <c r="AK452" s="118"/>
    </row>
    <row r="453" spans="1:37" ht="12" customHeight="1">
      <c r="A453" s="108"/>
      <c r="B453" s="280">
        <v>810501</v>
      </c>
      <c r="C453" s="108" t="s">
        <v>1036</v>
      </c>
      <c r="D453" s="108" t="s">
        <v>1032</v>
      </c>
      <c r="E453" s="108"/>
      <c r="F453" s="108"/>
      <c r="G453" s="108"/>
      <c r="H453" s="108"/>
      <c r="I453" s="289"/>
      <c r="J453" s="238">
        <v>5.8738671605056281</v>
      </c>
      <c r="K453" s="238">
        <v>3.3726666854453189</v>
      </c>
      <c r="L453" s="238">
        <v>3.8665432150108883</v>
      </c>
      <c r="M453" s="238">
        <v>4.0533368377723473</v>
      </c>
      <c r="N453" s="238">
        <v>6.2710662182950951</v>
      </c>
      <c r="O453" s="238">
        <v>4.8105011236482502</v>
      </c>
      <c r="P453" s="238">
        <v>4.1406648903943566</v>
      </c>
      <c r="Q453" s="238">
        <v>3.7273227270122833</v>
      </c>
      <c r="R453" s="238">
        <v>3.5234140620663239</v>
      </c>
      <c r="S453" s="238">
        <v>3.6938526321795009</v>
      </c>
      <c r="T453" s="238">
        <v>-2.2076594020863332</v>
      </c>
      <c r="U453" s="238">
        <v>-7.3938100189931397</v>
      </c>
      <c r="V453" s="238">
        <v>-5.743935278920298</v>
      </c>
      <c r="W453" s="238">
        <v>-4.437767203221191</v>
      </c>
      <c r="X453" s="238">
        <v>-3.3381565291004032</v>
      </c>
      <c r="Y453" s="238">
        <v>-2.3797603107767928</v>
      </c>
      <c r="Z453" s="238"/>
      <c r="AA453" s="238"/>
      <c r="AB453" s="238"/>
      <c r="AC453" s="238"/>
      <c r="AD453" s="238"/>
      <c r="AE453" s="238"/>
      <c r="AF453" s="238"/>
      <c r="AG453" s="238"/>
      <c r="AH453" s="238"/>
      <c r="AI453" s="238"/>
      <c r="AJ453" s="238"/>
      <c r="AK453" s="238"/>
    </row>
    <row r="454" spans="1:37" ht="12" customHeight="1">
      <c r="A454" s="108"/>
      <c r="B454" s="280">
        <v>810511</v>
      </c>
      <c r="C454" s="108" t="s">
        <v>1037</v>
      </c>
      <c r="D454" s="108" t="s">
        <v>1033</v>
      </c>
      <c r="E454" s="108"/>
      <c r="F454" s="108"/>
      <c r="G454" s="108"/>
      <c r="H454" s="108"/>
      <c r="I454" s="289"/>
      <c r="J454" s="238">
        <v>8.5021429470052805</v>
      </c>
      <c r="K454" s="238">
        <v>6.0023416991986069</v>
      </c>
      <c r="L454" s="238">
        <v>4.0357959329934294</v>
      </c>
      <c r="M454" s="238">
        <v>5.4701331393189792</v>
      </c>
      <c r="N454" s="238">
        <v>8.9786608999838879</v>
      </c>
      <c r="O454" s="238">
        <v>7.2429577841618373</v>
      </c>
      <c r="P454" s="238">
        <v>4.8441443826157347</v>
      </c>
      <c r="Q454" s="238">
        <v>5.5633368133145185</v>
      </c>
      <c r="R454" s="238">
        <v>5.7051285629320283</v>
      </c>
      <c r="S454" s="238">
        <v>4.403772193299532</v>
      </c>
      <c r="T454" s="238">
        <v>-3.3148009190698331</v>
      </c>
      <c r="U454" s="238">
        <v>-7.5686705807617747</v>
      </c>
      <c r="V454" s="238">
        <v>-5.8939757469837435</v>
      </c>
      <c r="W454" s="238">
        <v>-4.5695270672494512</v>
      </c>
      <c r="X454" s="238">
        <v>-3.4554031557791927</v>
      </c>
      <c r="Y454" s="238">
        <v>-2.4849064917619721</v>
      </c>
      <c r="Z454" s="238"/>
      <c r="AA454" s="238"/>
      <c r="AB454" s="238"/>
      <c r="AC454" s="238"/>
      <c r="AD454" s="238"/>
      <c r="AE454" s="238"/>
      <c r="AF454" s="238"/>
      <c r="AG454" s="238"/>
      <c r="AH454" s="238"/>
      <c r="AI454" s="238"/>
      <c r="AJ454" s="238"/>
      <c r="AK454" s="238"/>
    </row>
    <row r="455" spans="1:37" ht="12" customHeight="1">
      <c r="A455" s="108"/>
      <c r="B455" s="280">
        <v>810521</v>
      </c>
      <c r="C455" s="108" t="s">
        <v>1038</v>
      </c>
      <c r="D455" s="108" t="s">
        <v>1034</v>
      </c>
      <c r="E455" s="108"/>
      <c r="F455" s="108"/>
      <c r="G455" s="108"/>
      <c r="H455" s="108"/>
      <c r="I455" s="289"/>
      <c r="J455" s="238">
        <v>5.7153282323195826</v>
      </c>
      <c r="K455" s="238">
        <v>3.3342480320928232</v>
      </c>
      <c r="L455" s="238">
        <v>2.5909569085977644</v>
      </c>
      <c r="M455" s="238">
        <v>3.8599598297025941</v>
      </c>
      <c r="N455" s="238">
        <v>4.2468638627141164</v>
      </c>
      <c r="O455" s="238">
        <v>4.4392844152000057</v>
      </c>
      <c r="P455" s="238">
        <v>1.3208634075231478</v>
      </c>
      <c r="Q455" s="238">
        <v>2.9160462692634077</v>
      </c>
      <c r="R455" s="238">
        <v>3.3916515397628912</v>
      </c>
      <c r="S455" s="238">
        <v>3.5212068400397705</v>
      </c>
      <c r="T455" s="238">
        <v>-2.0673044385237662</v>
      </c>
      <c r="U455" s="238">
        <v>-5.8502615121509667</v>
      </c>
      <c r="V455" s="238">
        <v>-4.4194814506656144</v>
      </c>
      <c r="W455" s="238">
        <v>-3.2746819464573163</v>
      </c>
      <c r="X455" s="238">
        <v>-2.3031841275946618</v>
      </c>
      <c r="Y455" s="238">
        <v>-1.4516023029432497</v>
      </c>
      <c r="Z455" s="238"/>
      <c r="AA455" s="238"/>
      <c r="AB455" s="238"/>
      <c r="AC455" s="238"/>
      <c r="AD455" s="238"/>
      <c r="AE455" s="238"/>
      <c r="AF455" s="238"/>
      <c r="AG455" s="238"/>
      <c r="AH455" s="238"/>
      <c r="AI455" s="238"/>
      <c r="AJ455" s="238"/>
      <c r="AK455" s="238"/>
    </row>
    <row r="456" spans="1:37" ht="12" customHeight="1">
      <c r="A456" s="108"/>
      <c r="B456" s="280">
        <v>810531</v>
      </c>
      <c r="C456" s="108" t="s">
        <v>1039</v>
      </c>
      <c r="D456" s="108" t="s">
        <v>1035</v>
      </c>
      <c r="E456" s="108"/>
      <c r="F456" s="108"/>
      <c r="G456" s="108"/>
      <c r="H456" s="108"/>
      <c r="I456" s="289"/>
      <c r="J456" s="238">
        <v>7.3941252714215802</v>
      </c>
      <c r="K456" s="238">
        <v>4.4283356596560495</v>
      </c>
      <c r="L456" s="238">
        <v>3.4567440576692161</v>
      </c>
      <c r="M456" s="238">
        <v>4.7281065577981902</v>
      </c>
      <c r="N456" s="238">
        <v>6.1294488140087902</v>
      </c>
      <c r="O456" s="238">
        <v>5.5672049436691164</v>
      </c>
      <c r="P456" s="238">
        <v>3.589437492246351</v>
      </c>
      <c r="Q456" s="238">
        <v>4.2938171930962508</v>
      </c>
      <c r="R456" s="238">
        <v>4.5714700326456184</v>
      </c>
      <c r="S456" s="238">
        <v>3.942143906640962</v>
      </c>
      <c r="T456" s="238">
        <v>-2.885898205625558</v>
      </c>
      <c r="U456" s="238">
        <v>-6.6909668723368156</v>
      </c>
      <c r="V456" s="238">
        <v>-5.1408552382703547</v>
      </c>
      <c r="W456" s="238">
        <v>-3.9081651219973939</v>
      </c>
      <c r="X456" s="238">
        <v>-2.8668896682584815</v>
      </c>
      <c r="Y456" s="238">
        <v>-1.9571305768045293</v>
      </c>
      <c r="Z456" s="238"/>
      <c r="AA456" s="238"/>
      <c r="AB456" s="238"/>
      <c r="AC456" s="238"/>
      <c r="AD456" s="238"/>
      <c r="AE456" s="238"/>
      <c r="AF456" s="238"/>
      <c r="AG456" s="238"/>
      <c r="AH456" s="238"/>
      <c r="AI456" s="238"/>
      <c r="AJ456" s="238"/>
      <c r="AK456" s="238"/>
    </row>
    <row r="457" spans="1:37" ht="12" customHeight="1">
      <c r="A457" s="108"/>
      <c r="B457" s="280"/>
      <c r="C457" s="108"/>
      <c r="D457" s="108"/>
      <c r="E457" s="108"/>
      <c r="F457" s="108"/>
      <c r="G457" s="108"/>
      <c r="H457" s="108"/>
      <c r="I457" s="108"/>
      <c r="J457" s="118"/>
      <c r="K457" s="118"/>
      <c r="L457" s="118"/>
      <c r="M457" s="118"/>
      <c r="N457" s="118"/>
      <c r="O457" s="118"/>
      <c r="P457" s="118"/>
      <c r="Q457" s="118"/>
      <c r="R457" s="118"/>
      <c r="S457" s="118"/>
      <c r="T457" s="118"/>
      <c r="U457" s="118"/>
      <c r="V457" s="118"/>
      <c r="W457" s="118"/>
      <c r="X457" s="118"/>
      <c r="Y457" s="118"/>
      <c r="Z457" s="118"/>
      <c r="AA457" s="118"/>
      <c r="AB457" s="118"/>
      <c r="AC457" s="118"/>
      <c r="AD457" s="118"/>
      <c r="AE457" s="118"/>
      <c r="AF457" s="118"/>
      <c r="AG457" s="118"/>
      <c r="AH457" s="118"/>
      <c r="AI457" s="118"/>
      <c r="AJ457" s="118"/>
      <c r="AK457" s="118"/>
    </row>
    <row r="458" spans="1:37" ht="12" hidden="1" customHeight="1">
      <c r="A458" s="108"/>
      <c r="B458" s="280"/>
      <c r="C458" s="108"/>
      <c r="D458" s="108"/>
      <c r="E458" s="108"/>
      <c r="F458" s="108"/>
      <c r="G458" s="108"/>
      <c r="H458" s="108"/>
      <c r="I458" s="108"/>
      <c r="J458" s="118"/>
      <c r="K458" s="118"/>
      <c r="L458" s="118"/>
      <c r="M458" s="118"/>
      <c r="N458" s="118"/>
      <c r="O458" s="118"/>
      <c r="P458" s="118"/>
      <c r="Q458" s="118"/>
      <c r="R458" s="118"/>
      <c r="S458" s="118"/>
      <c r="T458" s="118"/>
      <c r="U458" s="118"/>
      <c r="V458" s="118"/>
      <c r="W458" s="118"/>
      <c r="X458" s="118"/>
      <c r="Y458" s="118"/>
      <c r="Z458" s="118"/>
      <c r="AA458" s="118"/>
      <c r="AB458" s="118"/>
      <c r="AC458" s="118"/>
      <c r="AD458" s="118"/>
      <c r="AE458" s="118"/>
      <c r="AF458" s="118"/>
      <c r="AG458" s="118"/>
      <c r="AH458" s="118"/>
      <c r="AI458" s="118"/>
      <c r="AJ458" s="118"/>
      <c r="AK458" s="118"/>
    </row>
    <row r="459" spans="1:37" ht="12" hidden="1" customHeight="1">
      <c r="A459" s="108"/>
      <c r="B459" s="280"/>
      <c r="C459" s="108"/>
      <c r="D459" s="108"/>
      <c r="E459" s="108"/>
      <c r="F459" s="108"/>
      <c r="G459" s="108"/>
      <c r="H459" s="108"/>
      <c r="I459" s="108"/>
      <c r="J459" s="118"/>
      <c r="K459" s="118"/>
      <c r="L459" s="118"/>
      <c r="M459" s="118"/>
      <c r="N459" s="118"/>
      <c r="O459" s="118"/>
      <c r="P459" s="118"/>
      <c r="Q459" s="118"/>
      <c r="R459" s="118"/>
      <c r="S459" s="118"/>
      <c r="T459" s="118"/>
      <c r="U459" s="118"/>
      <c r="V459" s="118"/>
      <c r="W459" s="118"/>
      <c r="X459" s="118"/>
      <c r="Y459" s="118"/>
      <c r="Z459" s="118"/>
      <c r="AA459" s="118"/>
      <c r="AB459" s="118"/>
      <c r="AC459" s="118"/>
      <c r="AD459" s="118"/>
      <c r="AE459" s="118"/>
      <c r="AF459" s="118"/>
      <c r="AG459" s="118"/>
      <c r="AH459" s="118"/>
      <c r="AI459" s="118"/>
      <c r="AJ459" s="118"/>
      <c r="AK459" s="118"/>
    </row>
    <row r="460" spans="1:37" ht="12" hidden="1" customHeight="1">
      <c r="A460" s="108"/>
      <c r="B460" s="280"/>
      <c r="C460" s="108"/>
      <c r="D460" s="108"/>
      <c r="E460" s="108"/>
      <c r="F460" s="108"/>
      <c r="G460" s="108"/>
      <c r="H460" s="108"/>
      <c r="I460" s="108"/>
      <c r="J460" s="118"/>
      <c r="K460" s="118"/>
      <c r="L460" s="118"/>
      <c r="M460" s="118"/>
      <c r="N460" s="118"/>
      <c r="O460" s="118"/>
      <c r="P460" s="118"/>
      <c r="Q460" s="118"/>
      <c r="R460" s="118"/>
      <c r="S460" s="118"/>
      <c r="T460" s="118"/>
      <c r="U460" s="118"/>
      <c r="V460" s="118"/>
      <c r="W460" s="118"/>
      <c r="X460" s="118"/>
      <c r="Y460" s="118"/>
      <c r="Z460" s="118"/>
      <c r="AA460" s="118"/>
      <c r="AB460" s="118"/>
      <c r="AC460" s="118"/>
      <c r="AD460" s="118"/>
      <c r="AE460" s="118"/>
      <c r="AF460" s="118"/>
      <c r="AG460" s="118"/>
      <c r="AH460" s="118"/>
      <c r="AI460" s="118"/>
      <c r="AJ460" s="118"/>
      <c r="AK460" s="118"/>
    </row>
    <row r="461" spans="1:37" ht="12" hidden="1" customHeight="1">
      <c r="A461" s="108"/>
      <c r="B461" s="280"/>
      <c r="C461" s="108"/>
      <c r="D461" s="108"/>
      <c r="E461" s="108"/>
      <c r="F461" s="108"/>
      <c r="G461" s="108"/>
      <c r="H461" s="108"/>
      <c r="I461" s="108"/>
      <c r="J461" s="118"/>
      <c r="K461" s="118"/>
      <c r="L461" s="118"/>
      <c r="M461" s="118"/>
      <c r="N461" s="118"/>
      <c r="O461" s="118"/>
      <c r="P461" s="118"/>
      <c r="Q461" s="118"/>
      <c r="R461" s="118"/>
      <c r="S461" s="118"/>
      <c r="T461" s="118"/>
      <c r="U461" s="118"/>
      <c r="V461" s="118"/>
      <c r="W461" s="118"/>
      <c r="X461" s="118"/>
      <c r="Y461" s="118"/>
      <c r="Z461" s="118"/>
      <c r="AA461" s="118"/>
      <c r="AB461" s="118"/>
      <c r="AC461" s="118"/>
      <c r="AD461" s="118"/>
      <c r="AE461" s="118"/>
      <c r="AF461" s="118"/>
      <c r="AG461" s="118"/>
      <c r="AH461" s="118"/>
      <c r="AI461" s="118"/>
      <c r="AJ461" s="118"/>
      <c r="AK461" s="118"/>
    </row>
    <row r="462" spans="1:37" ht="15.75" customHeight="1">
      <c r="A462" s="102" t="s">
        <v>1040</v>
      </c>
      <c r="B462" s="279"/>
      <c r="C462" s="104"/>
      <c r="D462" s="104"/>
      <c r="E462" s="139"/>
      <c r="F462" s="139"/>
      <c r="G462" s="139"/>
      <c r="H462" s="139"/>
      <c r="I462" s="139"/>
      <c r="J462" s="140"/>
      <c r="K462" s="140"/>
      <c r="L462" s="140"/>
      <c r="M462" s="140"/>
      <c r="N462" s="140"/>
      <c r="O462" s="140"/>
      <c r="P462" s="140"/>
      <c r="Q462" s="140"/>
      <c r="R462" s="140"/>
      <c r="S462" s="140"/>
      <c r="T462" s="140"/>
      <c r="U462" s="140"/>
      <c r="V462" s="140"/>
      <c r="W462" s="140"/>
      <c r="X462" s="140"/>
      <c r="Y462" s="140"/>
      <c r="Z462" s="140"/>
      <c r="AA462" s="140"/>
      <c r="AB462" s="140"/>
      <c r="AC462" s="140"/>
      <c r="AD462" s="140"/>
      <c r="AE462" s="140"/>
      <c r="AF462" s="140"/>
      <c r="AG462" s="140"/>
      <c r="AH462" s="140"/>
      <c r="AI462" s="140"/>
      <c r="AJ462" s="140"/>
      <c r="AK462" s="252"/>
    </row>
    <row r="463" spans="1:37" ht="12" customHeight="1">
      <c r="A463" s="286"/>
      <c r="B463" s="280"/>
      <c r="C463" s="108"/>
      <c r="D463" s="108"/>
      <c r="E463" s="108"/>
      <c r="F463" s="108"/>
      <c r="G463" s="108"/>
      <c r="H463" s="108"/>
      <c r="I463" s="108"/>
      <c r="J463" s="118"/>
      <c r="K463" s="118"/>
      <c r="L463" s="118"/>
      <c r="M463" s="118"/>
      <c r="N463" s="118"/>
      <c r="O463" s="118"/>
      <c r="P463" s="118"/>
      <c r="Q463" s="118"/>
      <c r="R463" s="118"/>
      <c r="S463" s="118"/>
      <c r="T463" s="118"/>
      <c r="U463" s="118"/>
      <c r="V463" s="118"/>
      <c r="W463" s="118"/>
      <c r="X463" s="118"/>
      <c r="Y463" s="118"/>
      <c r="Z463" s="118"/>
      <c r="AA463" s="118"/>
      <c r="AB463" s="118"/>
      <c r="AC463" s="118"/>
      <c r="AD463" s="118"/>
      <c r="AE463" s="118"/>
      <c r="AF463" s="118"/>
      <c r="AG463" s="118"/>
      <c r="AH463" s="118"/>
      <c r="AI463" s="118"/>
      <c r="AJ463" s="118"/>
      <c r="AK463" s="118"/>
    </row>
    <row r="464" spans="1:37" ht="12" customHeight="1">
      <c r="A464" s="108"/>
      <c r="B464" s="280">
        <v>820000</v>
      </c>
      <c r="C464" s="108" t="s">
        <v>1041</v>
      </c>
      <c r="D464" s="108" t="s">
        <v>1042</v>
      </c>
      <c r="E464" s="108"/>
      <c r="F464" s="108"/>
      <c r="G464" s="108"/>
      <c r="H464" s="108"/>
      <c r="I464" s="293"/>
      <c r="J464" s="175">
        <v>6.2608156643229771</v>
      </c>
      <c r="K464" s="175">
        <v>7.6461733035870854</v>
      </c>
      <c r="L464" s="175">
        <v>9.4961715263742281</v>
      </c>
      <c r="M464" s="175">
        <v>3.1523354785006195</v>
      </c>
      <c r="N464" s="175">
        <v>5.9898569583118153</v>
      </c>
      <c r="O464" s="175">
        <v>6.2988177001001038</v>
      </c>
      <c r="P464" s="175">
        <v>1.8402161285867604</v>
      </c>
      <c r="Q464" s="175">
        <v>5.8852341219320028</v>
      </c>
      <c r="R464" s="175">
        <v>5.4871454285575094</v>
      </c>
      <c r="S464" s="175">
        <v>6.7735940252265525</v>
      </c>
      <c r="T464" s="175">
        <v>-2.0871471775784043</v>
      </c>
      <c r="U464" s="175">
        <v>-3.1119095639434864</v>
      </c>
      <c r="V464" s="175">
        <v>-3.4813340855902464</v>
      </c>
      <c r="W464" s="175">
        <v>-3.930186077626892</v>
      </c>
      <c r="X464" s="175">
        <v>-4.4730874327453645</v>
      </c>
      <c r="Y464" s="175">
        <v>-5.1319445519937545</v>
      </c>
      <c r="Z464" s="175"/>
      <c r="AA464" s="175"/>
      <c r="AB464" s="175"/>
      <c r="AC464" s="175"/>
      <c r="AD464" s="175"/>
      <c r="AE464" s="175"/>
      <c r="AF464" s="175"/>
      <c r="AG464" s="175"/>
      <c r="AH464" s="175"/>
      <c r="AI464" s="175"/>
      <c r="AJ464" s="175"/>
      <c r="AK464" s="175"/>
    </row>
    <row r="465" spans="1:37" ht="12" customHeight="1">
      <c r="A465" s="108"/>
      <c r="B465" s="280">
        <v>820010</v>
      </c>
      <c r="C465" s="108" t="s">
        <v>1043</v>
      </c>
      <c r="D465" s="108" t="s">
        <v>1044</v>
      </c>
      <c r="E465" s="108"/>
      <c r="F465" s="108"/>
      <c r="G465" s="108"/>
      <c r="H465" s="108"/>
      <c r="I465" s="293"/>
      <c r="J465" s="175">
        <v>6.2608156643229771</v>
      </c>
      <c r="K465" s="175">
        <v>7.6461733035870854</v>
      </c>
      <c r="L465" s="175">
        <v>9.4961715263742281</v>
      </c>
      <c r="M465" s="175">
        <v>3.1523354785006195</v>
      </c>
      <c r="N465" s="175">
        <v>5.9898569583118153</v>
      </c>
      <c r="O465" s="175">
        <v>6.2988177001001038</v>
      </c>
      <c r="P465" s="175">
        <v>1.8402161285867604</v>
      </c>
      <c r="Q465" s="175">
        <v>5.8852341219320028</v>
      </c>
      <c r="R465" s="175">
        <v>5.4871454285575094</v>
      </c>
      <c r="S465" s="175">
        <v>6.7735940252265525</v>
      </c>
      <c r="T465" s="175">
        <v>-2.0871471775784043</v>
      </c>
      <c r="U465" s="175">
        <v>-3.1119095639434864</v>
      </c>
      <c r="V465" s="175">
        <v>-3.4813340855902464</v>
      </c>
      <c r="W465" s="175">
        <v>-3.930186077626892</v>
      </c>
      <c r="X465" s="175">
        <v>-4.4730874327453645</v>
      </c>
      <c r="Y465" s="175">
        <v>-5.1319445519937545</v>
      </c>
      <c r="Z465" s="175"/>
      <c r="AA465" s="175"/>
      <c r="AB465" s="175"/>
      <c r="AC465" s="175"/>
      <c r="AD465" s="175"/>
      <c r="AE465" s="175"/>
      <c r="AF465" s="175"/>
      <c r="AG465" s="175"/>
      <c r="AH465" s="175"/>
      <c r="AI465" s="175"/>
      <c r="AJ465" s="175"/>
      <c r="AK465" s="175"/>
    </row>
    <row r="466" spans="1:37" ht="12" customHeight="1">
      <c r="A466" s="108"/>
      <c r="B466" s="280">
        <v>820020</v>
      </c>
      <c r="C466" s="108" t="s">
        <v>1045</v>
      </c>
      <c r="D466" s="108" t="s">
        <v>1046</v>
      </c>
      <c r="E466" s="108"/>
      <c r="F466" s="108"/>
      <c r="G466" s="108"/>
      <c r="H466" s="108"/>
      <c r="I466" s="293"/>
      <c r="J466" s="175">
        <v>7.0623013018714635</v>
      </c>
      <c r="K466" s="175">
        <v>9.3635297191186542</v>
      </c>
      <c r="L466" s="175">
        <v>9.4321579567707534</v>
      </c>
      <c r="M466" s="175">
        <v>4.4773266083380934</v>
      </c>
      <c r="N466" s="175">
        <v>6.3860373112845883</v>
      </c>
      <c r="O466" s="175">
        <v>6.7423585736513747</v>
      </c>
      <c r="P466" s="175">
        <v>2.6050261535715755</v>
      </c>
      <c r="Q466" s="175">
        <v>6.0935049983597747</v>
      </c>
      <c r="R466" s="175">
        <v>4.8660381382905724</v>
      </c>
      <c r="S466" s="175">
        <v>6.420880056086931</v>
      </c>
      <c r="T466" s="175">
        <v>-7.6146458760001536</v>
      </c>
      <c r="U466" s="175">
        <v>-12.263345220685212</v>
      </c>
      <c r="V466" s="175">
        <v>-15.219484875910375</v>
      </c>
      <c r="W466" s="175">
        <v>-19.684323282878157</v>
      </c>
      <c r="X466" s="175">
        <v>-27.043206245448463</v>
      </c>
      <c r="Y466" s="175">
        <v>-41.219121891394117</v>
      </c>
      <c r="Z466" s="175"/>
      <c r="AA466" s="175"/>
      <c r="AB466" s="175"/>
      <c r="AC466" s="175"/>
      <c r="AD466" s="175"/>
      <c r="AE466" s="175"/>
      <c r="AF466" s="175"/>
      <c r="AG466" s="175"/>
      <c r="AH466" s="175"/>
      <c r="AI466" s="175"/>
      <c r="AJ466" s="175"/>
      <c r="AK466" s="175"/>
    </row>
    <row r="467" spans="1:37" ht="12" customHeight="1">
      <c r="A467" s="108"/>
      <c r="B467" s="280">
        <v>820030</v>
      </c>
      <c r="C467" s="108" t="s">
        <v>1047</v>
      </c>
      <c r="D467" s="108" t="s">
        <v>1048</v>
      </c>
      <c r="E467" s="108"/>
      <c r="F467" s="108"/>
      <c r="G467" s="108"/>
      <c r="H467" s="108"/>
      <c r="I467" s="293"/>
      <c r="J467" s="175">
        <v>7.0623013018714635</v>
      </c>
      <c r="K467" s="175">
        <v>9.3635297191186542</v>
      </c>
      <c r="L467" s="175">
        <v>9.4321579567707534</v>
      </c>
      <c r="M467" s="175">
        <v>4.4773266083380934</v>
      </c>
      <c r="N467" s="175">
        <v>6.3860373112845883</v>
      </c>
      <c r="O467" s="175">
        <v>6.7423585736513747</v>
      </c>
      <c r="P467" s="175">
        <v>2.6050261535715755</v>
      </c>
      <c r="Q467" s="175">
        <v>6.0935049983597747</v>
      </c>
      <c r="R467" s="175">
        <v>4.8660381382905724</v>
      </c>
      <c r="S467" s="175">
        <v>6.420880056086931</v>
      </c>
      <c r="T467" s="175">
        <v>-7.6146458760001536</v>
      </c>
      <c r="U467" s="175">
        <v>-12.263345220685212</v>
      </c>
      <c r="V467" s="175">
        <v>-15.219484875910375</v>
      </c>
      <c r="W467" s="175">
        <v>-19.684323282878157</v>
      </c>
      <c r="X467" s="175">
        <v>-27.043206245448463</v>
      </c>
      <c r="Y467" s="175">
        <v>-41.219121891394117</v>
      </c>
      <c r="Z467" s="175"/>
      <c r="AA467" s="175"/>
      <c r="AB467" s="175"/>
      <c r="AC467" s="175"/>
      <c r="AD467" s="175"/>
      <c r="AE467" s="175"/>
      <c r="AF467" s="175"/>
      <c r="AG467" s="175"/>
      <c r="AH467" s="175"/>
      <c r="AI467" s="175"/>
      <c r="AJ467" s="175"/>
      <c r="AK467" s="175"/>
    </row>
    <row r="468" spans="1:37" ht="12" customHeight="1">
      <c r="A468" s="108"/>
      <c r="B468" s="280">
        <v>820040</v>
      </c>
      <c r="C468" s="108" t="s">
        <v>1049</v>
      </c>
      <c r="D468" s="108" t="s">
        <v>1049</v>
      </c>
      <c r="E468" s="108"/>
      <c r="F468" s="108"/>
      <c r="G468" s="108"/>
      <c r="H468" s="108"/>
      <c r="I468" s="293"/>
      <c r="J468" s="175">
        <v>2.6272979402124466</v>
      </c>
      <c r="K468" s="175">
        <v>3.5312315141843262</v>
      </c>
      <c r="L468" s="175">
        <v>3.7309885240870369</v>
      </c>
      <c r="M468" s="175">
        <v>1.9400112438616592</v>
      </c>
      <c r="N468" s="175">
        <v>2.9342515100991706</v>
      </c>
      <c r="O468" s="175">
        <v>3.1604521313445524</v>
      </c>
      <c r="P468" s="175">
        <v>1.2591685628638372</v>
      </c>
      <c r="Q468" s="175">
        <v>2.950655007121731</v>
      </c>
      <c r="R468" s="175">
        <v>2.3225052413165987</v>
      </c>
      <c r="S468" s="175">
        <v>2.9322727725681705</v>
      </c>
      <c r="T468" s="175">
        <v>-3.0213833313485763</v>
      </c>
      <c r="U468" s="175">
        <v>-4.4565452104030667</v>
      </c>
      <c r="V468" s="175">
        <v>-5.0507133437936158</v>
      </c>
      <c r="W468" s="175">
        <v>-5.1107183756225281</v>
      </c>
      <c r="X468" s="175">
        <v>-5.1449474618995303</v>
      </c>
      <c r="Y468" s="175">
        <v>-5.1547674874797442</v>
      </c>
      <c r="Z468" s="175"/>
      <c r="AA468" s="175"/>
      <c r="AB468" s="175"/>
      <c r="AC468" s="175"/>
      <c r="AD468" s="175"/>
      <c r="AE468" s="175"/>
      <c r="AF468" s="175"/>
      <c r="AG468" s="175"/>
      <c r="AH468" s="175"/>
      <c r="AI468" s="175"/>
      <c r="AJ468" s="175"/>
      <c r="AK468" s="175"/>
    </row>
    <row r="469" spans="1:37" ht="12" customHeight="1">
      <c r="A469" s="108"/>
      <c r="B469" s="280">
        <v>820050</v>
      </c>
      <c r="C469" s="108" t="s">
        <v>1050</v>
      </c>
      <c r="D469" s="108" t="s">
        <v>1050</v>
      </c>
      <c r="E469" s="108"/>
      <c r="F469" s="108"/>
      <c r="G469" s="108"/>
      <c r="H469" s="108"/>
      <c r="I469" s="293"/>
      <c r="J469" s="175">
        <v>2.6272979402124466</v>
      </c>
      <c r="K469" s="175">
        <v>3.5312315141843262</v>
      </c>
      <c r="L469" s="175">
        <v>3.7309885240870369</v>
      </c>
      <c r="M469" s="175">
        <v>1.9400112438616592</v>
      </c>
      <c r="N469" s="175">
        <v>2.9342515100991706</v>
      </c>
      <c r="O469" s="175">
        <v>3.1604521313445524</v>
      </c>
      <c r="P469" s="175">
        <v>1.2591685628638372</v>
      </c>
      <c r="Q469" s="175">
        <v>2.950655007121731</v>
      </c>
      <c r="R469" s="175">
        <v>2.3225052413165987</v>
      </c>
      <c r="S469" s="175">
        <v>2.9322727725681705</v>
      </c>
      <c r="T469" s="175">
        <v>-3.0213833313485763</v>
      </c>
      <c r="U469" s="175">
        <v>-4.4565452104030667</v>
      </c>
      <c r="V469" s="175">
        <v>-5.0507133437936158</v>
      </c>
      <c r="W469" s="175">
        <v>-5.1107183756225281</v>
      </c>
      <c r="X469" s="175">
        <v>-5.1449474618995303</v>
      </c>
      <c r="Y469" s="175">
        <v>-5.1547674874797442</v>
      </c>
      <c r="Z469" s="175"/>
      <c r="AA469" s="175"/>
      <c r="AB469" s="175"/>
      <c r="AC469" s="175"/>
      <c r="AD469" s="175"/>
      <c r="AE469" s="175"/>
      <c r="AF469" s="175"/>
      <c r="AG469" s="175"/>
      <c r="AH469" s="175"/>
      <c r="AI469" s="175"/>
      <c r="AJ469" s="175"/>
      <c r="AK469" s="175"/>
    </row>
    <row r="470" spans="1:37" ht="12" customHeight="1">
      <c r="A470" s="108"/>
      <c r="B470" s="280">
        <v>820060</v>
      </c>
      <c r="C470" s="108" t="s">
        <v>1051</v>
      </c>
      <c r="D470" s="108" t="s">
        <v>1051</v>
      </c>
      <c r="E470" s="108"/>
      <c r="F470" s="108"/>
      <c r="G470" s="108"/>
      <c r="H470" s="108"/>
      <c r="I470" s="293"/>
      <c r="J470" s="175">
        <v>6.5312937977986669</v>
      </c>
      <c r="K470" s="175">
        <v>12.636053524543236</v>
      </c>
      <c r="L470" s="175">
        <v>13.257248327732013</v>
      </c>
      <c r="M470" s="175">
        <v>8.4474217903373177</v>
      </c>
      <c r="N470" s="175">
        <v>7.8397757463925508</v>
      </c>
      <c r="O470" s="175">
        <v>9.4204818660987648</v>
      </c>
      <c r="P470" s="175">
        <v>5.9960638195174996</v>
      </c>
      <c r="Q470" s="175">
        <v>10.029624293942337</v>
      </c>
      <c r="R470" s="175">
        <v>8.1881901262624996</v>
      </c>
      <c r="S470" s="175">
        <v>9.6420842652166012</v>
      </c>
      <c r="T470" s="175">
        <v>-22.780539037282146</v>
      </c>
      <c r="U470" s="175">
        <v>-22.790077200138931</v>
      </c>
      <c r="V470" s="175">
        <v>-68.30114885367415</v>
      </c>
      <c r="W470" s="175">
        <v>36.319985042216395</v>
      </c>
      <c r="X470" s="175">
        <v>11.316610353905677</v>
      </c>
      <c r="Y470" s="175">
        <v>5.6823522306497694</v>
      </c>
      <c r="Z470" s="175"/>
      <c r="AA470" s="175"/>
      <c r="AB470" s="175"/>
      <c r="AC470" s="175"/>
      <c r="AD470" s="175"/>
      <c r="AE470" s="175"/>
      <c r="AF470" s="175"/>
      <c r="AG470" s="175"/>
      <c r="AH470" s="175"/>
      <c r="AI470" s="175"/>
      <c r="AJ470" s="175"/>
      <c r="AK470" s="175"/>
    </row>
    <row r="471" spans="1:37" ht="12" customHeight="1">
      <c r="A471" s="108"/>
      <c r="B471" s="280"/>
      <c r="C471" s="108"/>
      <c r="D471" s="108"/>
      <c r="E471" s="108"/>
      <c r="F471" s="108"/>
      <c r="G471" s="108"/>
      <c r="H471" s="108"/>
      <c r="I471" s="293"/>
      <c r="J471" s="175"/>
      <c r="K471" s="175"/>
      <c r="L471" s="175"/>
      <c r="M471" s="175"/>
      <c r="N471" s="175"/>
      <c r="O471" s="175"/>
      <c r="P471" s="175"/>
      <c r="Q471" s="175"/>
      <c r="R471" s="175"/>
      <c r="S471" s="175"/>
      <c r="T471" s="175"/>
      <c r="U471" s="175"/>
      <c r="V471" s="175"/>
      <c r="W471" s="175"/>
      <c r="X471" s="175"/>
      <c r="Y471" s="175"/>
      <c r="Z471" s="175"/>
      <c r="AA471" s="175"/>
      <c r="AB471" s="175"/>
      <c r="AC471" s="175"/>
      <c r="AD471" s="175"/>
      <c r="AE471" s="175"/>
      <c r="AF471" s="175"/>
      <c r="AG471" s="175"/>
      <c r="AH471" s="175"/>
      <c r="AI471" s="175"/>
      <c r="AJ471" s="175"/>
      <c r="AK471" s="175"/>
    </row>
    <row r="472" spans="1:37" ht="12" customHeight="1">
      <c r="A472" s="108"/>
      <c r="B472" s="280">
        <v>820070</v>
      </c>
      <c r="C472" s="108" t="s">
        <v>1052</v>
      </c>
      <c r="D472" s="108" t="s">
        <v>1053</v>
      </c>
      <c r="E472" s="108"/>
      <c r="F472" s="108"/>
      <c r="G472" s="108"/>
      <c r="H472" s="108"/>
      <c r="I472" s="293"/>
      <c r="J472" s="175" t="s">
        <v>146</v>
      </c>
      <c r="K472" s="175">
        <v>11.325802478282618</v>
      </c>
      <c r="L472" s="175">
        <v>-2.1221919620156462</v>
      </c>
      <c r="M472" s="175">
        <v>-10.294414108036563</v>
      </c>
      <c r="N472" s="175">
        <v>-0.92494325546911815</v>
      </c>
      <c r="O472" s="175">
        <v>3.2747682221882313</v>
      </c>
      <c r="P472" s="175">
        <v>-1.7821442610108233</v>
      </c>
      <c r="Q472" s="175">
        <v>6.4503216955606026</v>
      </c>
      <c r="R472" s="175">
        <v>17.566865169886476</v>
      </c>
      <c r="S472" s="175">
        <v>39.60752635165683</v>
      </c>
      <c r="T472" s="175">
        <v>10.181358647430537</v>
      </c>
      <c r="U472" s="175">
        <v>10.181358647430537</v>
      </c>
      <c r="V472" s="175">
        <v>10.181358647430535</v>
      </c>
      <c r="W472" s="175">
        <v>10.181358647430535</v>
      </c>
      <c r="X472" s="175">
        <v>10.18135864743053</v>
      </c>
      <c r="Y472" s="175">
        <v>10.181358647430534</v>
      </c>
      <c r="Z472" s="175"/>
      <c r="AA472" s="175"/>
      <c r="AB472" s="175"/>
      <c r="AC472" s="175"/>
      <c r="AD472" s="175"/>
      <c r="AE472" s="175"/>
      <c r="AF472" s="175"/>
      <c r="AG472" s="175"/>
      <c r="AH472" s="175"/>
      <c r="AI472" s="175"/>
      <c r="AJ472" s="175"/>
      <c r="AK472" s="175"/>
    </row>
    <row r="473" spans="1:37" ht="12" customHeight="1">
      <c r="A473" s="108"/>
      <c r="B473" s="280">
        <v>820080</v>
      </c>
      <c r="C473" s="108" t="s">
        <v>1054</v>
      </c>
      <c r="D473" s="108" t="s">
        <v>1055</v>
      </c>
      <c r="E473" s="108"/>
      <c r="F473" s="108"/>
      <c r="G473" s="108"/>
      <c r="H473" s="108"/>
      <c r="I473" s="293"/>
      <c r="J473" s="175" t="s">
        <v>146</v>
      </c>
      <c r="K473" s="175">
        <v>30.704124794431593</v>
      </c>
      <c r="L473" s="175">
        <v>5.0012177595248088</v>
      </c>
      <c r="M473" s="175">
        <v>-12.594596196884686</v>
      </c>
      <c r="N473" s="175">
        <v>-14.189387400738912</v>
      </c>
      <c r="O473" s="175">
        <v>3.1433435397638565</v>
      </c>
      <c r="P473" s="175">
        <v>-30.969010107086437</v>
      </c>
      <c r="Q473" s="175">
        <v>28.360779263670928</v>
      </c>
      <c r="R473" s="175">
        <v>-18.204766460721952</v>
      </c>
      <c r="S473" s="175">
        <v>29.72918676729115</v>
      </c>
      <c r="T473" s="175">
        <v>-206.15143080697345</v>
      </c>
      <c r="U473" s="175">
        <v>-10.537476710989841</v>
      </c>
      <c r="V473" s="175">
        <v>-16.542266246925657</v>
      </c>
      <c r="W473" s="175">
        <v>-13.874182528957075</v>
      </c>
      <c r="X473" s="175">
        <v>-12.378383720353032</v>
      </c>
      <c r="Y473" s="175">
        <v>-11.508212262427019</v>
      </c>
      <c r="Z473" s="175"/>
      <c r="AA473" s="175"/>
      <c r="AB473" s="175"/>
      <c r="AC473" s="175"/>
      <c r="AD473" s="175"/>
      <c r="AE473" s="175"/>
      <c r="AF473" s="175"/>
      <c r="AG473" s="175"/>
      <c r="AH473" s="175"/>
      <c r="AI473" s="175"/>
      <c r="AJ473" s="175"/>
      <c r="AK473" s="175"/>
    </row>
    <row r="474" spans="1:37" ht="12" customHeight="1">
      <c r="A474" s="108"/>
      <c r="B474" s="280">
        <v>820081</v>
      </c>
      <c r="C474" s="108" t="s">
        <v>1056</v>
      </c>
      <c r="D474" s="108" t="s">
        <v>1057</v>
      </c>
      <c r="E474" s="108"/>
      <c r="F474" s="108"/>
      <c r="G474" s="108"/>
      <c r="H474" s="108"/>
      <c r="I474" s="293"/>
      <c r="J474" s="175" t="s">
        <v>146</v>
      </c>
      <c r="K474" s="175">
        <v>30.704124794431593</v>
      </c>
      <c r="L474" s="175">
        <v>5.0012177595248088</v>
      </c>
      <c r="M474" s="175">
        <v>-12.594596196884686</v>
      </c>
      <c r="N474" s="175">
        <v>-14.189387400738912</v>
      </c>
      <c r="O474" s="175">
        <v>3.1433435397638565</v>
      </c>
      <c r="P474" s="175">
        <v>-30.969010107086437</v>
      </c>
      <c r="Q474" s="175">
        <v>28.360779263670928</v>
      </c>
      <c r="R474" s="175">
        <v>-18.204766460721952</v>
      </c>
      <c r="S474" s="175">
        <v>29.72918676729115</v>
      </c>
      <c r="T474" s="175">
        <v>-206.15143080697345</v>
      </c>
      <c r="U474" s="175">
        <v>-10.537476710989841</v>
      </c>
      <c r="V474" s="175">
        <v>-16.542266246925657</v>
      </c>
      <c r="W474" s="175">
        <v>-13.874182528957075</v>
      </c>
      <c r="X474" s="175">
        <v>-12.378383720353032</v>
      </c>
      <c r="Y474" s="175">
        <v>-11.508212262427019</v>
      </c>
      <c r="Z474" s="175"/>
      <c r="AA474" s="175"/>
      <c r="AB474" s="175"/>
      <c r="AC474" s="175"/>
      <c r="AD474" s="175"/>
      <c r="AE474" s="175"/>
      <c r="AF474" s="175"/>
      <c r="AG474" s="175"/>
      <c r="AH474" s="175"/>
      <c r="AI474" s="175"/>
      <c r="AJ474" s="175"/>
      <c r="AK474" s="175"/>
    </row>
    <row r="475" spans="1:37" ht="12" customHeight="1">
      <c r="A475" s="108"/>
      <c r="B475" s="280">
        <v>820090</v>
      </c>
      <c r="C475" s="108" t="s">
        <v>1058</v>
      </c>
      <c r="D475" s="108" t="s">
        <v>1059</v>
      </c>
      <c r="E475" s="108"/>
      <c r="F475" s="108"/>
      <c r="G475" s="108"/>
      <c r="H475" s="108"/>
      <c r="I475" s="293"/>
      <c r="J475" s="175" t="s">
        <v>146</v>
      </c>
      <c r="K475" s="175">
        <v>31.371752121033129</v>
      </c>
      <c r="L475" s="175">
        <v>6.3921059589031239</v>
      </c>
      <c r="M475" s="175">
        <v>-14.914591456643539</v>
      </c>
      <c r="N475" s="175">
        <v>-14.817489009790963</v>
      </c>
      <c r="O475" s="175">
        <v>2.34264972517474</v>
      </c>
      <c r="P475" s="175">
        <v>-36.141319836634196</v>
      </c>
      <c r="Q475" s="175">
        <v>37.257273595010147</v>
      </c>
      <c r="R475" s="175">
        <v>-23.702860236972999</v>
      </c>
      <c r="S475" s="175">
        <v>36.619806506152621</v>
      </c>
      <c r="T475" s="175">
        <v>-260.85711011802442</v>
      </c>
      <c r="U475" s="175">
        <v>-10.138953355105734</v>
      </c>
      <c r="V475" s="175">
        <v>-8.2800459616251771</v>
      </c>
      <c r="W475" s="175">
        <v>-8.9732490418403543</v>
      </c>
      <c r="X475" s="175">
        <v>-9.4136611456665165</v>
      </c>
      <c r="Y475" s="175">
        <v>-9.6914841875744191</v>
      </c>
      <c r="Z475" s="175"/>
      <c r="AA475" s="175"/>
      <c r="AB475" s="175"/>
      <c r="AC475" s="175"/>
      <c r="AD475" s="175"/>
      <c r="AE475" s="175"/>
      <c r="AF475" s="175"/>
      <c r="AG475" s="175"/>
      <c r="AH475" s="175"/>
      <c r="AI475" s="175"/>
      <c r="AJ475" s="175"/>
      <c r="AK475" s="175"/>
    </row>
    <row r="476" spans="1:37" ht="12" customHeight="1">
      <c r="A476" s="108"/>
      <c r="B476" s="280">
        <v>820091</v>
      </c>
      <c r="C476" s="108" t="s">
        <v>1060</v>
      </c>
      <c r="D476" s="108" t="s">
        <v>1061</v>
      </c>
      <c r="E476" s="108"/>
      <c r="F476" s="108"/>
      <c r="G476" s="108"/>
      <c r="H476" s="108"/>
      <c r="I476" s="293"/>
      <c r="J476" s="175" t="s">
        <v>146</v>
      </c>
      <c r="K476" s="175">
        <v>31.371752121033129</v>
      </c>
      <c r="L476" s="175">
        <v>6.3921059589031239</v>
      </c>
      <c r="M476" s="175">
        <v>-14.914591456643539</v>
      </c>
      <c r="N476" s="175">
        <v>-14.817489009790963</v>
      </c>
      <c r="O476" s="175">
        <v>2.34264972517474</v>
      </c>
      <c r="P476" s="175">
        <v>-36.141319836634196</v>
      </c>
      <c r="Q476" s="175">
        <v>37.257273595010147</v>
      </c>
      <c r="R476" s="175">
        <v>-23.702860236972999</v>
      </c>
      <c r="S476" s="175">
        <v>36.619806506152621</v>
      </c>
      <c r="T476" s="175">
        <v>-260.85711011802442</v>
      </c>
      <c r="U476" s="175">
        <v>-10.138953355105734</v>
      </c>
      <c r="V476" s="175">
        <v>-8.2800459616251771</v>
      </c>
      <c r="W476" s="175">
        <v>-8.9732490418403543</v>
      </c>
      <c r="X476" s="175">
        <v>-9.4136611456665165</v>
      </c>
      <c r="Y476" s="175">
        <v>-9.6914841875744191</v>
      </c>
      <c r="Z476" s="175"/>
      <c r="AA476" s="175"/>
      <c r="AB476" s="175"/>
      <c r="AC476" s="175"/>
      <c r="AD476" s="175"/>
      <c r="AE476" s="175"/>
      <c r="AF476" s="175"/>
      <c r="AG476" s="175"/>
      <c r="AH476" s="175"/>
      <c r="AI476" s="175"/>
      <c r="AJ476" s="175"/>
      <c r="AK476" s="175"/>
    </row>
    <row r="477" spans="1:37" ht="12" customHeight="1">
      <c r="A477" s="108"/>
      <c r="B477" s="280">
        <v>820092</v>
      </c>
      <c r="C477" s="108" t="s">
        <v>1062</v>
      </c>
      <c r="D477" s="108" t="s">
        <v>1063</v>
      </c>
      <c r="E477" s="108"/>
      <c r="F477" s="108"/>
      <c r="G477" s="108"/>
      <c r="H477" s="108"/>
      <c r="I477" s="293"/>
      <c r="J477" s="175" t="s">
        <v>146</v>
      </c>
      <c r="K477" s="175">
        <v>33.449377950334203</v>
      </c>
      <c r="L477" s="175">
        <v>9.2793193020663871</v>
      </c>
      <c r="M477" s="175">
        <v>-43.470052308864886</v>
      </c>
      <c r="N477" s="175">
        <v>61.826797085228215</v>
      </c>
      <c r="O477" s="175">
        <v>-11.018508412206094</v>
      </c>
      <c r="P477" s="175">
        <v>-50.487088371836627</v>
      </c>
      <c r="Q477" s="175">
        <v>115.91434219640269</v>
      </c>
      <c r="R477" s="175">
        <v>-11.741702679191466</v>
      </c>
      <c r="S477" s="175">
        <v>24.638671292028096</v>
      </c>
      <c r="T477" s="175">
        <v>-204.9142936208483</v>
      </c>
      <c r="U477" s="175">
        <v>-45.884892970468428</v>
      </c>
      <c r="V477" s="175">
        <v>-8.3705103869537218</v>
      </c>
      <c r="W477" s="175">
        <v>-8.9191497851465655</v>
      </c>
      <c r="X477" s="175">
        <v>-9.2706127361116284</v>
      </c>
      <c r="Y477" s="175">
        <v>-9.4979755622466691</v>
      </c>
      <c r="Z477" s="175"/>
      <c r="AA477" s="175"/>
      <c r="AB477" s="175"/>
      <c r="AC477" s="175"/>
      <c r="AD477" s="175"/>
      <c r="AE477" s="175"/>
      <c r="AF477" s="175"/>
      <c r="AG477" s="175"/>
      <c r="AH477" s="175"/>
      <c r="AI477" s="175"/>
      <c r="AJ477" s="175"/>
      <c r="AK477" s="175"/>
    </row>
    <row r="478" spans="1:37" ht="12" customHeight="1">
      <c r="A478" s="108"/>
      <c r="B478" s="280">
        <v>820100</v>
      </c>
      <c r="C478" s="108" t="s">
        <v>1064</v>
      </c>
      <c r="D478" s="108" t="s">
        <v>1065</v>
      </c>
      <c r="E478" s="108"/>
      <c r="F478" s="108"/>
      <c r="G478" s="108"/>
      <c r="H478" s="108"/>
      <c r="I478" s="293"/>
      <c r="J478" s="175" t="s">
        <v>146</v>
      </c>
      <c r="K478" s="175">
        <v>38.477489881920981</v>
      </c>
      <c r="L478" s="175">
        <v>10.234596506663364</v>
      </c>
      <c r="M478" s="175">
        <v>-49.21998105814712</v>
      </c>
      <c r="N478" s="175">
        <v>44.067509231249538</v>
      </c>
      <c r="O478" s="175">
        <v>7.1040139883393181</v>
      </c>
      <c r="P478" s="175">
        <v>-60.28524534692874</v>
      </c>
      <c r="Q478" s="175">
        <v>143.47136765086935</v>
      </c>
      <c r="R478" s="175">
        <v>-15.062132808540035</v>
      </c>
      <c r="S478" s="175">
        <v>38.949744731096928</v>
      </c>
      <c r="T478" s="175">
        <v>-217.10885689787722</v>
      </c>
      <c r="U478" s="175">
        <v>-45.884892970468542</v>
      </c>
      <c r="V478" s="175">
        <v>-8.3705103869537236</v>
      </c>
      <c r="W478" s="175">
        <v>-8.919149785146562</v>
      </c>
      <c r="X478" s="175">
        <v>-9.2706127361116213</v>
      </c>
      <c r="Y478" s="175">
        <v>-9.4979755622466655</v>
      </c>
      <c r="Z478" s="175"/>
      <c r="AA478" s="175"/>
      <c r="AB478" s="175"/>
      <c r="AC478" s="175"/>
      <c r="AD478" s="175"/>
      <c r="AE478" s="175"/>
      <c r="AF478" s="175"/>
      <c r="AG478" s="175"/>
      <c r="AH478" s="175"/>
      <c r="AI478" s="175"/>
      <c r="AJ478" s="175"/>
      <c r="AK478" s="175"/>
    </row>
    <row r="479" spans="1:37" ht="12" customHeight="1">
      <c r="A479" s="108"/>
      <c r="B479" s="280">
        <v>820110</v>
      </c>
      <c r="C479" s="108" t="s">
        <v>1066</v>
      </c>
      <c r="D479" s="108" t="s">
        <v>1067</v>
      </c>
      <c r="E479" s="108"/>
      <c r="F479" s="108"/>
      <c r="G479" s="108"/>
      <c r="H479" s="108"/>
      <c r="I479" s="293"/>
      <c r="J479" s="175" t="s">
        <v>146</v>
      </c>
      <c r="K479" s="175">
        <v>27.075510425847899</v>
      </c>
      <c r="L479" s="175">
        <v>35.896491848994394</v>
      </c>
      <c r="M479" s="175">
        <v>-64.745189753055342</v>
      </c>
      <c r="N479" s="175">
        <v>89.197657872948028</v>
      </c>
      <c r="O479" s="175">
        <v>6.7666650943643454</v>
      </c>
      <c r="P479" s="175">
        <v>-69.977026615745615</v>
      </c>
      <c r="Q479" s="175">
        <v>233.14366998577526</v>
      </c>
      <c r="R479" s="175">
        <v>0.33815287061848748</v>
      </c>
      <c r="S479" s="175">
        <v>31.06440425937793</v>
      </c>
      <c r="T479" s="175">
        <v>-131.47261449811907</v>
      </c>
      <c r="U479" s="175">
        <v>-45.884892970468542</v>
      </c>
      <c r="V479" s="175">
        <v>-8.3705103869537272</v>
      </c>
      <c r="W479" s="175">
        <v>-8.919149785146546</v>
      </c>
      <c r="X479" s="175">
        <v>-9.2706127361116319</v>
      </c>
      <c r="Y479" s="175">
        <v>-9.4979755622466548</v>
      </c>
      <c r="Z479" s="175"/>
      <c r="AA479" s="175"/>
      <c r="AB479" s="175"/>
      <c r="AC479" s="175"/>
      <c r="AD479" s="175"/>
      <c r="AE479" s="175"/>
      <c r="AF479" s="175"/>
      <c r="AG479" s="175"/>
      <c r="AH479" s="175"/>
      <c r="AI479" s="175"/>
      <c r="AJ479" s="175"/>
      <c r="AK479" s="175"/>
    </row>
    <row r="480" spans="1:37" ht="12" customHeight="1">
      <c r="A480" s="108"/>
      <c r="B480" s="280">
        <v>820120</v>
      </c>
      <c r="C480" s="108" t="s">
        <v>1068</v>
      </c>
      <c r="D480" s="108" t="s">
        <v>1069</v>
      </c>
      <c r="E480" s="108"/>
      <c r="F480" s="108"/>
      <c r="G480" s="108"/>
      <c r="H480" s="108"/>
      <c r="I480" s="293"/>
      <c r="J480" s="175" t="s">
        <v>146</v>
      </c>
      <c r="K480" s="175">
        <v>27.075510425847916</v>
      </c>
      <c r="L480" s="175">
        <v>35.896491848994373</v>
      </c>
      <c r="M480" s="175">
        <v>-64.745189753055357</v>
      </c>
      <c r="N480" s="175">
        <v>89.197657872948071</v>
      </c>
      <c r="O480" s="175">
        <v>6.7666650943643463</v>
      </c>
      <c r="P480" s="175">
        <v>-69.977026615745601</v>
      </c>
      <c r="Q480" s="175">
        <v>232.62224021203926</v>
      </c>
      <c r="R480" s="175">
        <v>-0.35907618039949429</v>
      </c>
      <c r="S480" s="175">
        <v>31.064404259377916</v>
      </c>
      <c r="T480" s="175">
        <v>-131.4726144981191</v>
      </c>
      <c r="U480" s="175">
        <v>-45.884892970468485</v>
      </c>
      <c r="V480" s="175">
        <v>-8.3705103869537396</v>
      </c>
      <c r="W480" s="175">
        <v>-8.9191497851465318</v>
      </c>
      <c r="X480" s="175">
        <v>-9.2706127361116248</v>
      </c>
      <c r="Y480" s="175">
        <v>-9.4979755622466868</v>
      </c>
      <c r="Z480" s="175"/>
      <c r="AA480" s="175"/>
      <c r="AB480" s="175"/>
      <c r="AC480" s="175"/>
      <c r="AD480" s="175"/>
      <c r="AE480" s="175"/>
      <c r="AF480" s="175"/>
      <c r="AG480" s="175"/>
      <c r="AH480" s="175"/>
      <c r="AI480" s="175"/>
      <c r="AJ480" s="175"/>
      <c r="AK480" s="175"/>
    </row>
    <row r="481" spans="1:37" ht="12" customHeight="1">
      <c r="A481" s="108"/>
      <c r="B481" s="280">
        <v>820125</v>
      </c>
      <c r="C481" s="108" t="s">
        <v>1070</v>
      </c>
      <c r="D481" s="108" t="s">
        <v>1071</v>
      </c>
      <c r="E481" s="108"/>
      <c r="F481" s="108"/>
      <c r="G481" s="108"/>
      <c r="H481" s="108"/>
      <c r="I481" s="293"/>
      <c r="J481" s="175" t="s">
        <v>146</v>
      </c>
      <c r="K481" s="175">
        <v>38.477489881920981</v>
      </c>
      <c r="L481" s="175">
        <v>10.234596506663371</v>
      </c>
      <c r="M481" s="175">
        <v>-49.219981058147113</v>
      </c>
      <c r="N481" s="175">
        <v>44.067509231249531</v>
      </c>
      <c r="O481" s="175">
        <v>7.1040139883393003</v>
      </c>
      <c r="P481" s="175">
        <v>-60.28524534692874</v>
      </c>
      <c r="Q481" s="175">
        <v>143.09029116170547</v>
      </c>
      <c r="R481" s="175">
        <v>-15.652348462736477</v>
      </c>
      <c r="S481" s="175">
        <v>38.949744731096935</v>
      </c>
      <c r="T481" s="175">
        <v>-217.10885689787719</v>
      </c>
      <c r="U481" s="175">
        <v>-45.884892970468563</v>
      </c>
      <c r="V481" s="175">
        <v>-8.3705103869537165</v>
      </c>
      <c r="W481" s="175">
        <v>-8.9191497851465602</v>
      </c>
      <c r="X481" s="175">
        <v>-9.2706127361116106</v>
      </c>
      <c r="Y481" s="175">
        <v>-9.4979755622466762</v>
      </c>
      <c r="Z481" s="175"/>
      <c r="AA481" s="175"/>
      <c r="AB481" s="175"/>
      <c r="AC481" s="175"/>
      <c r="AD481" s="175"/>
      <c r="AE481" s="175"/>
      <c r="AF481" s="175"/>
      <c r="AG481" s="175"/>
      <c r="AH481" s="175"/>
      <c r="AI481" s="175"/>
      <c r="AJ481" s="175"/>
      <c r="AK481" s="175"/>
    </row>
    <row r="482" spans="1:37" ht="12" customHeight="1">
      <c r="A482" s="108"/>
      <c r="B482" s="280"/>
      <c r="C482" s="108"/>
      <c r="D482" s="108"/>
      <c r="E482" s="108"/>
      <c r="F482" s="108"/>
      <c r="G482" s="108"/>
      <c r="H482" s="108"/>
      <c r="I482" s="293"/>
      <c r="J482" s="175"/>
      <c r="K482" s="175"/>
      <c r="L482" s="175"/>
      <c r="M482" s="175"/>
      <c r="N482" s="175"/>
      <c r="O482" s="175"/>
      <c r="P482" s="175"/>
      <c r="Q482" s="175"/>
      <c r="R482" s="175"/>
      <c r="S482" s="175"/>
      <c r="T482" s="175"/>
      <c r="U482" s="175"/>
      <c r="V482" s="175"/>
      <c r="W482" s="175"/>
      <c r="X482" s="175"/>
      <c r="Y482" s="175"/>
      <c r="Z482" s="175"/>
      <c r="AA482" s="175"/>
      <c r="AB482" s="175"/>
      <c r="AC482" s="175"/>
      <c r="AD482" s="175"/>
      <c r="AE482" s="175"/>
      <c r="AF482" s="175"/>
      <c r="AG482" s="175"/>
      <c r="AH482" s="175"/>
      <c r="AI482" s="175"/>
      <c r="AJ482" s="175"/>
      <c r="AK482" s="175"/>
    </row>
    <row r="483" spans="1:37" ht="12" customHeight="1">
      <c r="A483" s="108"/>
      <c r="B483" s="280">
        <v>820130</v>
      </c>
      <c r="C483" s="108" t="s">
        <v>1072</v>
      </c>
      <c r="D483" s="108" t="s">
        <v>1073</v>
      </c>
      <c r="E483" s="108"/>
      <c r="F483" s="108"/>
      <c r="G483" s="108"/>
      <c r="H483" s="108"/>
      <c r="I483" s="293"/>
      <c r="J483" s="175">
        <v>8.1704953786882548</v>
      </c>
      <c r="K483" s="175">
        <v>8.9690940343718584</v>
      </c>
      <c r="L483" s="175">
        <v>10.250934727010851</v>
      </c>
      <c r="M483" s="175">
        <v>10.534461532448752</v>
      </c>
      <c r="N483" s="175">
        <v>9.9286206702403401</v>
      </c>
      <c r="O483" s="175">
        <v>9.9885744327496919</v>
      </c>
      <c r="P483" s="175">
        <v>8.2309504781107492</v>
      </c>
      <c r="Q483" s="175">
        <v>9.9484244418127954</v>
      </c>
      <c r="R483" s="175">
        <v>7.1224735607687748</v>
      </c>
      <c r="S483" s="175">
        <v>5.7427658369901957</v>
      </c>
      <c r="T483" s="175">
        <v>-0.66400740881587161</v>
      </c>
      <c r="U483" s="175">
        <v>-0.66400740881587272</v>
      </c>
      <c r="V483" s="175">
        <v>-0.66400740881586673</v>
      </c>
      <c r="W483" s="175">
        <v>-0.66400740881586451</v>
      </c>
      <c r="X483" s="175">
        <v>-0.66400740881587395</v>
      </c>
      <c r="Y483" s="175">
        <v>-0.66400740881586962</v>
      </c>
      <c r="Z483" s="175"/>
      <c r="AA483" s="175"/>
      <c r="AB483" s="175"/>
      <c r="AC483" s="175"/>
      <c r="AD483" s="175"/>
      <c r="AE483" s="175"/>
      <c r="AF483" s="175"/>
      <c r="AG483" s="175"/>
      <c r="AH483" s="175"/>
      <c r="AI483" s="175"/>
      <c r="AJ483" s="175"/>
      <c r="AK483" s="175"/>
    </row>
    <row r="484" spans="1:37" ht="12" customHeight="1">
      <c r="A484" s="108"/>
      <c r="B484" s="280">
        <v>820140</v>
      </c>
      <c r="C484" s="108" t="s">
        <v>1074</v>
      </c>
      <c r="D484" s="108" t="s">
        <v>1074</v>
      </c>
      <c r="E484" s="108"/>
      <c r="F484" s="108"/>
      <c r="G484" s="108"/>
      <c r="H484" s="108"/>
      <c r="I484" s="293"/>
      <c r="J484" s="175">
        <v>5.6912577099038719</v>
      </c>
      <c r="K484" s="175">
        <v>6.681926753662168</v>
      </c>
      <c r="L484" s="175">
        <v>7.1682280200042428</v>
      </c>
      <c r="M484" s="175">
        <v>6.9844241962351132</v>
      </c>
      <c r="N484" s="175">
        <v>6.0493300597087094</v>
      </c>
      <c r="O484" s="175">
        <v>6.041631845559567</v>
      </c>
      <c r="P484" s="175">
        <v>4.2462729788751483</v>
      </c>
      <c r="Q484" s="175">
        <v>5.1202748836541492</v>
      </c>
      <c r="R484" s="175">
        <v>3.5623479395201709</v>
      </c>
      <c r="S484" s="175">
        <v>3.3102835731936349</v>
      </c>
      <c r="T484" s="175">
        <v>-3.1892086101038433</v>
      </c>
      <c r="U484" s="175">
        <v>-3.1995164771374229</v>
      </c>
      <c r="V484" s="175">
        <v>-3.3842285638639726</v>
      </c>
      <c r="W484" s="175">
        <v>-3.4976539219698886</v>
      </c>
      <c r="X484" s="175">
        <v>-3.5673974199382066</v>
      </c>
      <c r="Y484" s="175">
        <v>-3.6103576286421175</v>
      </c>
      <c r="Z484" s="175"/>
      <c r="AA484" s="175"/>
      <c r="AB484" s="175"/>
      <c r="AC484" s="175"/>
      <c r="AD484" s="175"/>
      <c r="AE484" s="175"/>
      <c r="AF484" s="175"/>
      <c r="AG484" s="175"/>
      <c r="AH484" s="175"/>
      <c r="AI484" s="175"/>
      <c r="AJ484" s="175"/>
      <c r="AK484" s="175"/>
    </row>
    <row r="485" spans="1:37" ht="12" customHeight="1">
      <c r="A485" s="108"/>
      <c r="B485" s="280">
        <v>820141</v>
      </c>
      <c r="C485" s="108" t="s">
        <v>1075</v>
      </c>
      <c r="D485" s="108" t="s">
        <v>1076</v>
      </c>
      <c r="E485" s="108"/>
      <c r="F485" s="108"/>
      <c r="G485" s="108"/>
      <c r="H485" s="108"/>
      <c r="I485" s="293"/>
      <c r="J485" s="175">
        <v>5.6912577099038719</v>
      </c>
      <c r="K485" s="175">
        <v>6.681926753662168</v>
      </c>
      <c r="L485" s="175">
        <v>7.1682280200042428</v>
      </c>
      <c r="M485" s="175">
        <v>6.9844241962351132</v>
      </c>
      <c r="N485" s="175">
        <v>6.0493300597087094</v>
      </c>
      <c r="O485" s="175">
        <v>6.041631845559567</v>
      </c>
      <c r="P485" s="175">
        <v>4.2462729788751483</v>
      </c>
      <c r="Q485" s="175">
        <v>5.1202748836541492</v>
      </c>
      <c r="R485" s="175">
        <v>3.5623479395201709</v>
      </c>
      <c r="S485" s="175">
        <v>3.3102835731936349</v>
      </c>
      <c r="T485" s="175">
        <v>-3.1892086101038433</v>
      </c>
      <c r="U485" s="175">
        <v>-3.1995164771374229</v>
      </c>
      <c r="V485" s="175">
        <v>-3.3842285638639726</v>
      </c>
      <c r="W485" s="175">
        <v>-3.4976539219698886</v>
      </c>
      <c r="X485" s="175">
        <v>-3.5673974199382066</v>
      </c>
      <c r="Y485" s="175">
        <v>-3.6103576286421175</v>
      </c>
      <c r="Z485" s="175"/>
      <c r="AA485" s="175"/>
      <c r="AB485" s="175"/>
      <c r="AC485" s="175"/>
      <c r="AD485" s="175"/>
      <c r="AE485" s="175"/>
      <c r="AF485" s="175"/>
      <c r="AG485" s="175"/>
      <c r="AH485" s="175"/>
      <c r="AI485" s="175"/>
      <c r="AJ485" s="175"/>
      <c r="AK485" s="175"/>
    </row>
    <row r="486" spans="1:37" ht="12" customHeight="1">
      <c r="A486" s="108"/>
      <c r="B486" s="280">
        <v>820150</v>
      </c>
      <c r="C486" s="108" t="s">
        <v>1077</v>
      </c>
      <c r="D486" s="108" t="s">
        <v>1078</v>
      </c>
      <c r="E486" s="108"/>
      <c r="F486" s="108"/>
      <c r="G486" s="108"/>
      <c r="H486" s="108"/>
      <c r="I486" s="293"/>
      <c r="J486" s="175">
        <v>4.7995598640463832</v>
      </c>
      <c r="K486" s="175">
        <v>5.6637955865852723</v>
      </c>
      <c r="L486" s="175">
        <v>6.1564838062546121</v>
      </c>
      <c r="M486" s="175">
        <v>5.8394015783654849</v>
      </c>
      <c r="N486" s="175">
        <v>5.0205864671666722</v>
      </c>
      <c r="O486" s="175">
        <v>4.9752725769255113</v>
      </c>
      <c r="P486" s="175">
        <v>3.234792063265632</v>
      </c>
      <c r="Q486" s="175">
        <v>4.1709478391283694</v>
      </c>
      <c r="R486" s="175">
        <v>2.7068119045823149</v>
      </c>
      <c r="S486" s="175">
        <v>2.6488838268009149</v>
      </c>
      <c r="T486" s="175">
        <v>-3.867185907382213</v>
      </c>
      <c r="U486" s="175">
        <v>-3.8656975508136426</v>
      </c>
      <c r="V486" s="175">
        <v>-3.7989902612768747</v>
      </c>
      <c r="W486" s="175">
        <v>-3.7573353326888324</v>
      </c>
      <c r="X486" s="175">
        <v>-3.7311557957544128</v>
      </c>
      <c r="Y486" s="175">
        <v>-3.7145668014588087</v>
      </c>
      <c r="Z486" s="175"/>
      <c r="AA486" s="175"/>
      <c r="AB486" s="175"/>
      <c r="AC486" s="175"/>
      <c r="AD486" s="175"/>
      <c r="AE486" s="175"/>
      <c r="AF486" s="175"/>
      <c r="AG486" s="175"/>
      <c r="AH486" s="175"/>
      <c r="AI486" s="175"/>
      <c r="AJ486" s="175"/>
      <c r="AK486" s="175"/>
    </row>
    <row r="487" spans="1:37" ht="12" customHeight="1">
      <c r="A487" s="108"/>
      <c r="B487" s="280">
        <v>820151</v>
      </c>
      <c r="C487" s="108" t="s">
        <v>1079</v>
      </c>
      <c r="D487" s="108" t="s">
        <v>1080</v>
      </c>
      <c r="E487" s="108"/>
      <c r="F487" s="108"/>
      <c r="G487" s="108"/>
      <c r="H487" s="108"/>
      <c r="I487" s="293"/>
      <c r="J487" s="175">
        <v>4.7995598640463832</v>
      </c>
      <c r="K487" s="175">
        <v>5.6637955865852723</v>
      </c>
      <c r="L487" s="175">
        <v>6.1564838062546121</v>
      </c>
      <c r="M487" s="175">
        <v>5.8394015783654849</v>
      </c>
      <c r="N487" s="175">
        <v>5.0205864671666722</v>
      </c>
      <c r="O487" s="175">
        <v>4.9752725769255113</v>
      </c>
      <c r="P487" s="175">
        <v>3.234792063265632</v>
      </c>
      <c r="Q487" s="175">
        <v>4.1709478391283694</v>
      </c>
      <c r="R487" s="175">
        <v>2.7068119045823149</v>
      </c>
      <c r="S487" s="175">
        <v>2.6488838268009149</v>
      </c>
      <c r="T487" s="175">
        <v>-3.867185907382213</v>
      </c>
      <c r="U487" s="175">
        <v>-3.8656975508136426</v>
      </c>
      <c r="V487" s="175">
        <v>-3.7989902612768747</v>
      </c>
      <c r="W487" s="175">
        <v>-3.7573353326888324</v>
      </c>
      <c r="X487" s="175">
        <v>-3.7311557957544128</v>
      </c>
      <c r="Y487" s="175">
        <v>-3.7145668014588087</v>
      </c>
      <c r="Z487" s="175"/>
      <c r="AA487" s="175"/>
      <c r="AB487" s="175"/>
      <c r="AC487" s="175"/>
      <c r="AD487" s="175"/>
      <c r="AE487" s="175"/>
      <c r="AF487" s="175"/>
      <c r="AG487" s="175"/>
      <c r="AH487" s="175"/>
      <c r="AI487" s="175"/>
      <c r="AJ487" s="175"/>
      <c r="AK487" s="175"/>
    </row>
    <row r="488" spans="1:37" ht="12" customHeight="1">
      <c r="A488" s="108"/>
      <c r="B488" s="280">
        <v>820152</v>
      </c>
      <c r="C488" s="108" t="s">
        <v>1081</v>
      </c>
      <c r="D488" s="108" t="s">
        <v>1082</v>
      </c>
      <c r="E488" s="108"/>
      <c r="F488" s="108"/>
      <c r="G488" s="108"/>
      <c r="H488" s="108"/>
      <c r="I488" s="293"/>
      <c r="J488" s="175">
        <v>3.8955678471540529</v>
      </c>
      <c r="K488" s="175">
        <v>4.6697270030229081</v>
      </c>
      <c r="L488" s="175">
        <v>5.2136904007779092</v>
      </c>
      <c r="M488" s="175">
        <v>3.285521661813847</v>
      </c>
      <c r="N488" s="175">
        <v>5.3664914737969216</v>
      </c>
      <c r="O488" s="175">
        <v>4.623766522567081</v>
      </c>
      <c r="P488" s="175">
        <v>2.3309014587888646</v>
      </c>
      <c r="Q488" s="175">
        <v>4.7277927129084629</v>
      </c>
      <c r="R488" s="175">
        <v>3.5491882370433889</v>
      </c>
      <c r="S488" s="175">
        <v>3.1686408146514209</v>
      </c>
      <c r="T488" s="175">
        <v>-3.0171683929865543</v>
      </c>
      <c r="U488" s="175">
        <v>-3.9948616852074763</v>
      </c>
      <c r="V488" s="175">
        <v>-3.9292054941574839</v>
      </c>
      <c r="W488" s="175">
        <v>-3.8841935424322358</v>
      </c>
      <c r="X488" s="175">
        <v>-3.8520872639204491</v>
      </c>
      <c r="Y488" s="175">
        <v>-3.8281952797306458</v>
      </c>
      <c r="Z488" s="175"/>
      <c r="AA488" s="175"/>
      <c r="AB488" s="175"/>
      <c r="AC488" s="175"/>
      <c r="AD488" s="175"/>
      <c r="AE488" s="175"/>
      <c r="AF488" s="175"/>
      <c r="AG488" s="175"/>
      <c r="AH488" s="175"/>
      <c r="AI488" s="175"/>
      <c r="AJ488" s="175"/>
      <c r="AK488" s="175"/>
    </row>
    <row r="489" spans="1:37" ht="12" customHeight="1">
      <c r="A489" s="108"/>
      <c r="B489" s="280">
        <v>820160</v>
      </c>
      <c r="C489" s="108" t="s">
        <v>1083</v>
      </c>
      <c r="D489" s="108" t="s">
        <v>1084</v>
      </c>
      <c r="E489" s="108"/>
      <c r="F489" s="108"/>
      <c r="G489" s="108"/>
      <c r="H489" s="108"/>
      <c r="I489" s="293"/>
      <c r="J489" s="175">
        <v>2.7745235140491582</v>
      </c>
      <c r="K489" s="175">
        <v>3.4512129559438427</v>
      </c>
      <c r="L489" s="175">
        <v>3.8869185496000935</v>
      </c>
      <c r="M489" s="175">
        <v>2.2002843592353685</v>
      </c>
      <c r="N489" s="175">
        <v>3.1994883238158107</v>
      </c>
      <c r="O489" s="175">
        <v>3.3181196926266607</v>
      </c>
      <c r="P489" s="175">
        <v>1.3416940179633807</v>
      </c>
      <c r="Q489" s="175">
        <v>3.0686997682991271</v>
      </c>
      <c r="R489" s="175">
        <v>2.2170261407719978</v>
      </c>
      <c r="S489" s="175">
        <v>2.2065802924297864</v>
      </c>
      <c r="T489" s="175">
        <v>-2.3453159306804583</v>
      </c>
      <c r="U489" s="175">
        <v>-3.1052999139726296</v>
      </c>
      <c r="V489" s="175">
        <v>-3.0542638129796305</v>
      </c>
      <c r="W489" s="175">
        <v>-3.0192749645952852</v>
      </c>
      <c r="X489" s="175">
        <v>-2.994317999434311</v>
      </c>
      <c r="Y489" s="175">
        <v>-2.9757461983819855</v>
      </c>
      <c r="Z489" s="175"/>
      <c r="AA489" s="175"/>
      <c r="AB489" s="175"/>
      <c r="AC489" s="175"/>
      <c r="AD489" s="175"/>
      <c r="AE489" s="175"/>
      <c r="AF489" s="175"/>
      <c r="AG489" s="175"/>
      <c r="AH489" s="175"/>
      <c r="AI489" s="175"/>
      <c r="AJ489" s="175"/>
      <c r="AK489" s="175"/>
    </row>
    <row r="490" spans="1:37" ht="12" customHeight="1">
      <c r="A490" s="108"/>
      <c r="B490" s="280">
        <v>820170</v>
      </c>
      <c r="C490" s="108" t="s">
        <v>1085</v>
      </c>
      <c r="D490" s="108" t="s">
        <v>1086</v>
      </c>
      <c r="E490" s="108"/>
      <c r="F490" s="108"/>
      <c r="G490" s="108"/>
      <c r="H490" s="108"/>
      <c r="I490" s="293"/>
      <c r="J490" s="175">
        <v>2.7745235140491582</v>
      </c>
      <c r="K490" s="175">
        <v>3.4512129559438427</v>
      </c>
      <c r="L490" s="175">
        <v>3.8869185496000935</v>
      </c>
      <c r="M490" s="175">
        <v>2.2002843592353685</v>
      </c>
      <c r="N490" s="175">
        <v>3.1994883238158107</v>
      </c>
      <c r="O490" s="175">
        <v>3.3181196926266607</v>
      </c>
      <c r="P490" s="175">
        <v>1.3416940179633807</v>
      </c>
      <c r="Q490" s="175">
        <v>3.0686997682991271</v>
      </c>
      <c r="R490" s="175">
        <v>2.2170261407719978</v>
      </c>
      <c r="S490" s="175">
        <v>2.2065802924297864</v>
      </c>
      <c r="T490" s="175">
        <v>-2.3453159306804583</v>
      </c>
      <c r="U490" s="175">
        <v>-3.1052999139726296</v>
      </c>
      <c r="V490" s="175">
        <v>-3.0542638129796305</v>
      </c>
      <c r="W490" s="175">
        <v>-3.0192749645952852</v>
      </c>
      <c r="X490" s="175">
        <v>-2.994317999434311</v>
      </c>
      <c r="Y490" s="175">
        <v>-2.9757461983819855</v>
      </c>
      <c r="Z490" s="175"/>
      <c r="AA490" s="175"/>
      <c r="AB490" s="175"/>
      <c r="AC490" s="175"/>
      <c r="AD490" s="175"/>
      <c r="AE490" s="175"/>
      <c r="AF490" s="175"/>
      <c r="AG490" s="175"/>
      <c r="AH490" s="175"/>
      <c r="AI490" s="175"/>
      <c r="AJ490" s="175"/>
      <c r="AK490" s="175"/>
    </row>
    <row r="491" spans="1:37" ht="12" customHeight="1">
      <c r="A491" s="108"/>
      <c r="B491" s="280"/>
      <c r="C491" s="108"/>
      <c r="D491" s="108"/>
      <c r="E491" s="108"/>
      <c r="F491" s="108"/>
      <c r="G491" s="108"/>
      <c r="H491" s="108"/>
      <c r="I491" s="293"/>
      <c r="J491" s="175"/>
      <c r="K491" s="175"/>
      <c r="L491" s="175"/>
      <c r="M491" s="175"/>
      <c r="N491" s="175"/>
      <c r="O491" s="175"/>
      <c r="P491" s="175"/>
      <c r="Q491" s="175"/>
      <c r="R491" s="175"/>
      <c r="S491" s="175"/>
      <c r="T491" s="175"/>
      <c r="U491" s="175"/>
      <c r="V491" s="175"/>
      <c r="W491" s="175"/>
      <c r="X491" s="175"/>
      <c r="Y491" s="175"/>
      <c r="Z491" s="175"/>
      <c r="AA491" s="175"/>
      <c r="AB491" s="175"/>
      <c r="AC491" s="175"/>
      <c r="AD491" s="175"/>
      <c r="AE491" s="175"/>
      <c r="AF491" s="175"/>
      <c r="AG491" s="175"/>
      <c r="AH491" s="175"/>
      <c r="AI491" s="175"/>
      <c r="AJ491" s="175"/>
      <c r="AK491" s="175"/>
    </row>
    <row r="492" spans="1:37" ht="12" customHeight="1">
      <c r="A492" s="108"/>
      <c r="B492" s="280">
        <v>820310</v>
      </c>
      <c r="C492" s="108" t="s">
        <v>1087</v>
      </c>
      <c r="D492" s="108" t="s">
        <v>1088</v>
      </c>
      <c r="E492" s="108"/>
      <c r="F492" s="108"/>
      <c r="G492" s="108"/>
      <c r="H492" s="108"/>
      <c r="I492" s="293"/>
      <c r="J492" s="175" t="s">
        <v>146</v>
      </c>
      <c r="K492" s="175">
        <v>5.8572080301474205</v>
      </c>
      <c r="L492" s="175">
        <v>4.9864974504555182</v>
      </c>
      <c r="M492" s="175">
        <v>-11.300659984613649</v>
      </c>
      <c r="N492" s="175">
        <v>0.65606829969266922</v>
      </c>
      <c r="O492" s="175">
        <v>-1.2354942366846422</v>
      </c>
      <c r="P492" s="175">
        <v>1.7229738886135104</v>
      </c>
      <c r="Q492" s="175">
        <v>8.4145518045714454</v>
      </c>
      <c r="R492" s="175">
        <v>6.8175165718921127</v>
      </c>
      <c r="S492" s="175">
        <v>19.95706057920399</v>
      </c>
      <c r="T492" s="175">
        <v>13.36257207833269</v>
      </c>
      <c r="U492" s="175">
        <v>-16.599622147449089</v>
      </c>
      <c r="V492" s="175">
        <v>10.901145462808559</v>
      </c>
      <c r="W492" s="175">
        <v>11.438017422141078</v>
      </c>
      <c r="X492" s="175">
        <v>11.858882006595017</v>
      </c>
      <c r="Y492" s="175">
        <v>12.203820140814514</v>
      </c>
      <c r="Z492" s="175"/>
      <c r="AA492" s="175"/>
      <c r="AB492" s="175"/>
      <c r="AC492" s="175"/>
      <c r="AD492" s="175"/>
      <c r="AE492" s="175"/>
      <c r="AF492" s="175"/>
      <c r="AG492" s="175"/>
      <c r="AH492" s="175"/>
      <c r="AI492" s="175"/>
      <c r="AJ492" s="175"/>
      <c r="AK492" s="175"/>
    </row>
    <row r="493" spans="1:37" ht="12" customHeight="1">
      <c r="A493" s="108"/>
      <c r="B493" s="280">
        <v>820320</v>
      </c>
      <c r="C493" s="108" t="s">
        <v>1089</v>
      </c>
      <c r="D493" s="108" t="s">
        <v>1090</v>
      </c>
      <c r="E493" s="108"/>
      <c r="F493" s="108"/>
      <c r="G493" s="108"/>
      <c r="H493" s="108"/>
      <c r="I493" s="293"/>
      <c r="J493" s="175" t="s">
        <v>146</v>
      </c>
      <c r="K493" s="175">
        <v>2.545298729601253</v>
      </c>
      <c r="L493" s="175">
        <v>-14.599144331983227</v>
      </c>
      <c r="M493" s="175">
        <v>-6.6283111350527228</v>
      </c>
      <c r="N493" s="175">
        <v>2.7011183228945468</v>
      </c>
      <c r="O493" s="175">
        <v>-1.1711892321592754</v>
      </c>
      <c r="P493" s="175">
        <v>-31.856264734118501</v>
      </c>
      <c r="Q493" s="175">
        <v>4.6159570839405806</v>
      </c>
      <c r="R493" s="175">
        <v>3.6242451547630283</v>
      </c>
      <c r="S493" s="175">
        <v>14.846349672485971</v>
      </c>
      <c r="T493" s="175">
        <v>7.0263673496496537</v>
      </c>
      <c r="U493" s="175">
        <v>-17.631432494912513</v>
      </c>
      <c r="V493" s="175">
        <v>-14.4255589237821</v>
      </c>
      <c r="W493" s="175">
        <v>-11.360439711091674</v>
      </c>
      <c r="X493" s="175">
        <v>-8.637222585655957</v>
      </c>
      <c r="Y493" s="175">
        <v>-6.3710554010372622</v>
      </c>
      <c r="Z493" s="175"/>
      <c r="AA493" s="175"/>
      <c r="AB493" s="175"/>
      <c r="AC493" s="175"/>
      <c r="AD493" s="175"/>
      <c r="AE493" s="175"/>
      <c r="AF493" s="175"/>
      <c r="AG493" s="175"/>
      <c r="AH493" s="175"/>
      <c r="AI493" s="175"/>
      <c r="AJ493" s="175"/>
      <c r="AK493" s="175"/>
    </row>
    <row r="494" spans="1:37" ht="12" customHeight="1">
      <c r="A494" s="108"/>
      <c r="B494" s="280">
        <v>820330</v>
      </c>
      <c r="C494" s="108" t="s">
        <v>1091</v>
      </c>
      <c r="D494" s="108" t="s">
        <v>1092</v>
      </c>
      <c r="E494" s="108"/>
      <c r="F494" s="108"/>
      <c r="G494" s="108"/>
      <c r="H494" s="108"/>
      <c r="I494" s="293"/>
      <c r="J494" s="175" t="s">
        <v>146</v>
      </c>
      <c r="K494" s="175">
        <v>8.8891233134324565</v>
      </c>
      <c r="L494" s="175">
        <v>9.9315783021709301</v>
      </c>
      <c r="M494" s="175">
        <v>4.2868703801827612</v>
      </c>
      <c r="N494" s="175">
        <v>-2.1371807512341134</v>
      </c>
      <c r="O494" s="175">
        <v>5.1029106149455661</v>
      </c>
      <c r="P494" s="175">
        <v>0.58974304249852505</v>
      </c>
      <c r="Q494" s="175">
        <v>7.5619942466546686</v>
      </c>
      <c r="R494" s="175">
        <v>5.2494508866043121</v>
      </c>
      <c r="S494" s="175">
        <v>5.352913869695497</v>
      </c>
      <c r="T494" s="175">
        <v>-7.5185392589461113</v>
      </c>
      <c r="U494" s="175">
        <v>-11.467900845865742</v>
      </c>
      <c r="V494" s="175">
        <v>-14.046369945075032</v>
      </c>
      <c r="W494" s="175">
        <v>-17.810163989726735</v>
      </c>
      <c r="X494" s="175">
        <v>-23.692122128678228</v>
      </c>
      <c r="Y494" s="175">
        <v>-34.01536922299092</v>
      </c>
      <c r="Z494" s="175"/>
      <c r="AA494" s="175"/>
      <c r="AB494" s="175"/>
      <c r="AC494" s="175"/>
      <c r="AD494" s="175"/>
      <c r="AE494" s="175"/>
      <c r="AF494" s="175"/>
      <c r="AG494" s="175"/>
      <c r="AH494" s="175"/>
      <c r="AI494" s="175"/>
      <c r="AJ494" s="175"/>
      <c r="AK494" s="175"/>
    </row>
    <row r="495" spans="1:37" ht="12" customHeight="1">
      <c r="A495" s="108"/>
      <c r="B495" s="280">
        <v>820340</v>
      </c>
      <c r="C495" s="108" t="s">
        <v>1093</v>
      </c>
      <c r="D495" s="108" t="s">
        <v>1094</v>
      </c>
      <c r="E495" s="108"/>
      <c r="F495" s="108"/>
      <c r="G495" s="108"/>
      <c r="H495" s="108"/>
      <c r="I495" s="293"/>
      <c r="J495" s="175" t="s">
        <v>146</v>
      </c>
      <c r="K495" s="175">
        <v>6.0593435865955003</v>
      </c>
      <c r="L495" s="175">
        <v>2.7045850867047028</v>
      </c>
      <c r="M495" s="175">
        <v>-7.2536047226441909</v>
      </c>
      <c r="N495" s="175">
        <v>-2.0469564128541839</v>
      </c>
      <c r="O495" s="175">
        <v>0.95467589467042036</v>
      </c>
      <c r="P495" s="175">
        <v>-1.5784190594027359</v>
      </c>
      <c r="Q495" s="175">
        <v>9.4652102420644368</v>
      </c>
      <c r="R495" s="175">
        <v>6.4899264989257244</v>
      </c>
      <c r="S495" s="175">
        <v>13.40295589437266</v>
      </c>
      <c r="T495" s="175">
        <v>13.877124518148065</v>
      </c>
      <c r="U495" s="175">
        <v>-14.242790834547359</v>
      </c>
      <c r="V495" s="175">
        <v>7.1246336481250117</v>
      </c>
      <c r="W495" s="175">
        <v>8.1217249654330423</v>
      </c>
      <c r="X495" s="175">
        <v>8.933863491787486</v>
      </c>
      <c r="Y495" s="175">
        <v>9.6157357512872021</v>
      </c>
      <c r="Z495" s="175"/>
      <c r="AA495" s="175"/>
      <c r="AB495" s="175"/>
      <c r="AC495" s="175"/>
      <c r="AD495" s="175"/>
      <c r="AE495" s="175"/>
      <c r="AF495" s="175"/>
      <c r="AG495" s="175"/>
      <c r="AH495" s="175"/>
      <c r="AI495" s="175"/>
      <c r="AJ495" s="175"/>
      <c r="AK495" s="175"/>
    </row>
    <row r="496" spans="1:37" ht="12" customHeight="1">
      <c r="A496" s="108"/>
      <c r="B496" s="280"/>
      <c r="C496" s="108"/>
      <c r="D496" s="108"/>
      <c r="E496" s="108"/>
      <c r="F496" s="108"/>
      <c r="G496" s="108"/>
      <c r="H496" s="108"/>
      <c r="I496" s="293"/>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5"/>
      <c r="AJ496" s="175"/>
      <c r="AK496" s="175"/>
    </row>
    <row r="497" spans="1:37" ht="12" customHeight="1">
      <c r="A497" s="108"/>
      <c r="B497" s="280">
        <v>820180</v>
      </c>
      <c r="C497" s="108" t="s">
        <v>1095</v>
      </c>
      <c r="D497" s="108" t="s">
        <v>1096</v>
      </c>
      <c r="E497" s="108"/>
      <c r="F497" s="108"/>
      <c r="G497" s="108"/>
      <c r="H497" s="108"/>
      <c r="I497" s="293"/>
      <c r="J497" s="175">
        <v>11.615530312513037</v>
      </c>
      <c r="K497" s="175">
        <v>8.3880277743462415</v>
      </c>
      <c r="L497" s="175">
        <v>7.6092515781460754</v>
      </c>
      <c r="M497" s="175">
        <v>14.984735604095123</v>
      </c>
      <c r="N497" s="175">
        <v>10.401190167064261</v>
      </c>
      <c r="O497" s="175">
        <v>11.653557717967455</v>
      </c>
      <c r="P497" s="175">
        <v>29.343144178447673</v>
      </c>
      <c r="Q497" s="175">
        <v>12.051989710972858</v>
      </c>
      <c r="R497" s="175">
        <v>14.189183351880324</v>
      </c>
      <c r="S497" s="175">
        <v>10.211737617323443</v>
      </c>
      <c r="T497" s="175">
        <v>-8.7198678971210661</v>
      </c>
      <c r="U497" s="175">
        <v>-5.977224728050647</v>
      </c>
      <c r="V497" s="175">
        <v>-5.515545425326537</v>
      </c>
      <c r="W497" s="175">
        <v>-5.0638895329301405</v>
      </c>
      <c r="X497" s="175">
        <v>-4.6342647909913586</v>
      </c>
      <c r="Y497" s="175">
        <v>-4.232283535102348</v>
      </c>
      <c r="Z497" s="175"/>
      <c r="AA497" s="175"/>
      <c r="AB497" s="175"/>
      <c r="AC497" s="175"/>
      <c r="AD497" s="175"/>
      <c r="AE497" s="175"/>
      <c r="AF497" s="175"/>
      <c r="AG497" s="175"/>
      <c r="AH497" s="175"/>
      <c r="AI497" s="175"/>
      <c r="AJ497" s="175"/>
      <c r="AK497" s="175"/>
    </row>
    <row r="498" spans="1:37" ht="12" customHeight="1">
      <c r="A498" s="108"/>
      <c r="B498" s="280">
        <v>820190</v>
      </c>
      <c r="C498" s="108" t="s">
        <v>1097</v>
      </c>
      <c r="D498" s="108" t="s">
        <v>1098</v>
      </c>
      <c r="E498" s="108"/>
      <c r="F498" s="108"/>
      <c r="G498" s="108"/>
      <c r="H498" s="108"/>
      <c r="I498" s="293"/>
      <c r="J498" s="175">
        <v>11.615530312513037</v>
      </c>
      <c r="K498" s="175">
        <v>8.3880277743462415</v>
      </c>
      <c r="L498" s="175">
        <v>7.6092515781460754</v>
      </c>
      <c r="M498" s="175">
        <v>14.984735604095123</v>
      </c>
      <c r="N498" s="175">
        <v>10.401190167064261</v>
      </c>
      <c r="O498" s="175">
        <v>11.653557717967455</v>
      </c>
      <c r="P498" s="175">
        <v>29.343144178447673</v>
      </c>
      <c r="Q498" s="175">
        <v>12.051989710972858</v>
      </c>
      <c r="R498" s="175">
        <v>14.189183351880324</v>
      </c>
      <c r="S498" s="175">
        <v>10.211737617323443</v>
      </c>
      <c r="T498" s="175">
        <v>-8.7198678971210661</v>
      </c>
      <c r="U498" s="175">
        <v>-5.977224728050647</v>
      </c>
      <c r="V498" s="175">
        <v>-5.515545425326537</v>
      </c>
      <c r="W498" s="175">
        <v>-5.0638895329301405</v>
      </c>
      <c r="X498" s="175">
        <v>-4.6342647909913586</v>
      </c>
      <c r="Y498" s="175">
        <v>-4.232283535102348</v>
      </c>
      <c r="Z498" s="175"/>
      <c r="AA498" s="175"/>
      <c r="AB498" s="175"/>
      <c r="AC498" s="175"/>
      <c r="AD498" s="175"/>
      <c r="AE498" s="175"/>
      <c r="AF498" s="175"/>
      <c r="AG498" s="175"/>
      <c r="AH498" s="175"/>
      <c r="AI498" s="175"/>
      <c r="AJ498" s="175"/>
      <c r="AK498" s="175"/>
    </row>
    <row r="499" spans="1:37" ht="12" customHeight="1">
      <c r="A499" s="108"/>
      <c r="B499" s="280">
        <v>820200</v>
      </c>
      <c r="C499" s="108" t="s">
        <v>1099</v>
      </c>
      <c r="D499" s="108" t="s">
        <v>1100</v>
      </c>
      <c r="E499" s="108"/>
      <c r="F499" s="108"/>
      <c r="G499" s="108"/>
      <c r="H499" s="108"/>
      <c r="I499" s="293"/>
      <c r="J499" s="175">
        <v>1.1342888137856218E-2</v>
      </c>
      <c r="K499" s="175">
        <v>8.1911422192359473E-3</v>
      </c>
      <c r="L499" s="175">
        <v>7.4306456219856692E-3</v>
      </c>
      <c r="M499" s="175">
        <v>1.4633010733009657E-2</v>
      </c>
      <c r="N499" s="175">
        <v>1.0157051240138762E-2</v>
      </c>
      <c r="O499" s="175">
        <v>1.1207487472332736E-2</v>
      </c>
      <c r="P499" s="175">
        <v>2.8219958980575058E-2</v>
      </c>
      <c r="Q499" s="175">
        <v>0.12366133515640081</v>
      </c>
      <c r="R499" s="175">
        <v>0.14559034650311337</v>
      </c>
      <c r="S499" s="175">
        <v>0.10477913923833951</v>
      </c>
      <c r="T499" s="175">
        <v>-8.9471575433197476E-2</v>
      </c>
      <c r="U499" s="175">
        <v>-6.1330294275981849E-2</v>
      </c>
      <c r="V499" s="175">
        <v>-5.6593158098999924E-2</v>
      </c>
      <c r="W499" s="175">
        <v>-5.1958868767003182E-2</v>
      </c>
      <c r="X499" s="175">
        <v>-4.7550633666239031E-2</v>
      </c>
      <c r="Y499" s="175">
        <v>-4.3426039086181804E-2</v>
      </c>
      <c r="Z499" s="175"/>
      <c r="AA499" s="175"/>
      <c r="AB499" s="175"/>
      <c r="AC499" s="175"/>
      <c r="AD499" s="175"/>
      <c r="AE499" s="175"/>
      <c r="AF499" s="175"/>
      <c r="AG499" s="175"/>
      <c r="AH499" s="175"/>
      <c r="AI499" s="175"/>
      <c r="AJ499" s="175"/>
      <c r="AK499" s="175"/>
    </row>
    <row r="500" spans="1:37" ht="12" customHeight="1">
      <c r="A500" s="108"/>
      <c r="B500" s="280">
        <v>820210</v>
      </c>
      <c r="C500" s="108" t="s">
        <v>1101</v>
      </c>
      <c r="D500" s="108" t="s">
        <v>1102</v>
      </c>
      <c r="E500" s="108"/>
      <c r="F500" s="108"/>
      <c r="G500" s="108"/>
      <c r="H500" s="108"/>
      <c r="I500" s="293"/>
      <c r="J500" s="175">
        <v>1.1342888137856218E-2</v>
      </c>
      <c r="K500" s="175">
        <v>8.1911422192359473E-3</v>
      </c>
      <c r="L500" s="175">
        <v>7.4306456219856692E-3</v>
      </c>
      <c r="M500" s="175">
        <v>1.4633010733009657E-2</v>
      </c>
      <c r="N500" s="175">
        <v>1.0157051240138762E-2</v>
      </c>
      <c r="O500" s="175">
        <v>1.1207487472332736E-2</v>
      </c>
      <c r="P500" s="175">
        <v>2.8219958980575058E-2</v>
      </c>
      <c r="Q500" s="175">
        <v>0.12366133515640081</v>
      </c>
      <c r="R500" s="175">
        <v>0.14559034650311337</v>
      </c>
      <c r="S500" s="175">
        <v>0.10477913923833951</v>
      </c>
      <c r="T500" s="175">
        <v>-8.9471575433197476E-2</v>
      </c>
      <c r="U500" s="175">
        <v>-6.1330294275981849E-2</v>
      </c>
      <c r="V500" s="175">
        <v>-5.6593158098999924E-2</v>
      </c>
      <c r="W500" s="175">
        <v>-5.1958868767003182E-2</v>
      </c>
      <c r="X500" s="175">
        <v>-4.7550633666239031E-2</v>
      </c>
      <c r="Y500" s="175">
        <v>-4.3426039086181804E-2</v>
      </c>
      <c r="Z500" s="175"/>
      <c r="AA500" s="175"/>
      <c r="AB500" s="175"/>
      <c r="AC500" s="175"/>
      <c r="AD500" s="175"/>
      <c r="AE500" s="175"/>
      <c r="AF500" s="175"/>
      <c r="AG500" s="175"/>
      <c r="AH500" s="175"/>
      <c r="AI500" s="175"/>
      <c r="AJ500" s="175"/>
      <c r="AK500" s="175"/>
    </row>
    <row r="501" spans="1:37" ht="12" customHeight="1">
      <c r="A501" s="108"/>
      <c r="B501" s="280"/>
      <c r="C501" s="108"/>
      <c r="D501" s="108"/>
      <c r="E501" s="108"/>
      <c r="F501" s="108"/>
      <c r="G501" s="108"/>
      <c r="H501" s="108"/>
      <c r="I501" s="293"/>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5"/>
      <c r="AJ501" s="175"/>
      <c r="AK501" s="175"/>
    </row>
    <row r="502" spans="1:37" ht="12" customHeight="1">
      <c r="A502" s="108"/>
      <c r="B502" s="280">
        <v>820220</v>
      </c>
      <c r="C502" s="108" t="s">
        <v>1103</v>
      </c>
      <c r="D502" s="108" t="s">
        <v>1104</v>
      </c>
      <c r="E502" s="108"/>
      <c r="F502" s="108"/>
      <c r="G502" s="108"/>
      <c r="H502" s="108"/>
      <c r="I502" s="293"/>
      <c r="J502" s="175">
        <v>1.1876484560570071</v>
      </c>
      <c r="K502" s="175">
        <v>1.7513134851138354</v>
      </c>
      <c r="L502" s="175">
        <v>1.1682242990654206</v>
      </c>
      <c r="M502" s="175">
        <v>1.3774104683195594</v>
      </c>
      <c r="N502" s="175">
        <v>0.91575091575091583</v>
      </c>
      <c r="O502" s="175">
        <v>1.4184397163120568</v>
      </c>
      <c r="P502" s="175">
        <v>1.602136181575434</v>
      </c>
      <c r="Q502" s="175">
        <v>1.3498312710911136</v>
      </c>
      <c r="R502" s="175">
        <v>1.7191977077363898</v>
      </c>
      <c r="S502" s="175">
        <v>1.7191977077363898</v>
      </c>
      <c r="T502" s="175">
        <v>2.3622047244094486</v>
      </c>
      <c r="U502" s="175">
        <v>1.4563106796116505</v>
      </c>
      <c r="V502" s="175">
        <v>1.4563106796116505</v>
      </c>
      <c r="W502" s="175">
        <v>1.4563106796116505</v>
      </c>
      <c r="X502" s="175">
        <v>1.4563106796116505</v>
      </c>
      <c r="Y502" s="175">
        <v>1.4563106796116505</v>
      </c>
      <c r="Z502" s="175"/>
      <c r="AA502" s="175"/>
      <c r="AB502" s="175"/>
      <c r="AC502" s="175"/>
      <c r="AD502" s="175"/>
      <c r="AE502" s="175"/>
      <c r="AF502" s="175"/>
      <c r="AG502" s="175"/>
      <c r="AH502" s="175"/>
      <c r="AI502" s="175"/>
      <c r="AJ502" s="175"/>
      <c r="AK502" s="175"/>
    </row>
    <row r="503" spans="1:37" ht="12" customHeight="1">
      <c r="A503" s="108"/>
      <c r="B503" s="280">
        <v>820230</v>
      </c>
      <c r="C503" s="108" t="s">
        <v>1105</v>
      </c>
      <c r="D503" s="108" t="s">
        <v>1106</v>
      </c>
      <c r="E503" s="108"/>
      <c r="F503" s="108"/>
      <c r="G503" s="108"/>
      <c r="H503" s="108"/>
      <c r="I503" s="293"/>
      <c r="J503" s="175">
        <v>1.1876484560570071</v>
      </c>
      <c r="K503" s="175">
        <v>1.7513134851138354</v>
      </c>
      <c r="L503" s="175">
        <v>1.1682242990654206</v>
      </c>
      <c r="M503" s="175">
        <v>1.3774104683195594</v>
      </c>
      <c r="N503" s="175">
        <v>0.91575091575091583</v>
      </c>
      <c r="O503" s="175">
        <v>1.4184397163120568</v>
      </c>
      <c r="P503" s="175">
        <v>1.602136181575434</v>
      </c>
      <c r="Q503" s="175">
        <v>1.3498312710911136</v>
      </c>
      <c r="R503" s="175">
        <v>1.7191977077363898</v>
      </c>
      <c r="S503" s="175">
        <v>1.7191977077363898</v>
      </c>
      <c r="T503" s="175">
        <v>2.3622047244094486</v>
      </c>
      <c r="U503" s="175">
        <v>1.4563106796116505</v>
      </c>
      <c r="V503" s="175">
        <v>1.4563106796116505</v>
      </c>
      <c r="W503" s="175">
        <v>1.4563106796116505</v>
      </c>
      <c r="X503" s="175">
        <v>1.4563106796116505</v>
      </c>
      <c r="Y503" s="175">
        <v>1.4563106796116505</v>
      </c>
      <c r="Z503" s="175"/>
      <c r="AA503" s="175"/>
      <c r="AB503" s="175"/>
      <c r="AC503" s="175"/>
      <c r="AD503" s="175"/>
      <c r="AE503" s="175"/>
      <c r="AF503" s="175"/>
      <c r="AG503" s="175"/>
      <c r="AH503" s="175"/>
      <c r="AI503" s="175"/>
      <c r="AJ503" s="175"/>
      <c r="AK503" s="175"/>
    </row>
    <row r="504" spans="1:37" ht="12" customHeight="1">
      <c r="A504" s="108"/>
      <c r="B504" s="280">
        <v>820240</v>
      </c>
      <c r="C504" s="108" t="s">
        <v>1107</v>
      </c>
      <c r="D504" s="108" t="s">
        <v>1108</v>
      </c>
      <c r="E504" s="108"/>
      <c r="F504" s="108"/>
      <c r="G504" s="108"/>
      <c r="H504" s="108"/>
      <c r="I504" s="293"/>
      <c r="J504" s="175">
        <v>1.6691957511380879</v>
      </c>
      <c r="K504" s="175">
        <v>1.3496932515337423</v>
      </c>
      <c r="L504" s="175">
        <v>1.1652542372881356</v>
      </c>
      <c r="M504" s="175">
        <v>1.1591148577449948</v>
      </c>
      <c r="N504" s="175">
        <v>0.34810126582278478</v>
      </c>
      <c r="O504" s="175">
        <v>0.51383399209486169</v>
      </c>
      <c r="P504" s="175">
        <v>0.37142857142857144</v>
      </c>
      <c r="Q504" s="175">
        <v>0.88315217391304346</v>
      </c>
      <c r="R504" s="175">
        <v>1.1818181818181819</v>
      </c>
      <c r="S504" s="175">
        <v>1.262135922330097</v>
      </c>
      <c r="T504" s="175">
        <v>1.4976958525345621</v>
      </c>
      <c r="U504" s="175">
        <v>1.2596899224806202</v>
      </c>
      <c r="V504" s="175">
        <v>1.2596899224806202</v>
      </c>
      <c r="W504" s="175">
        <v>1.2596899224806202</v>
      </c>
      <c r="X504" s="175">
        <v>1.2596899224806202</v>
      </c>
      <c r="Y504" s="175">
        <v>1.2596899224806202</v>
      </c>
      <c r="Z504" s="175"/>
      <c r="AA504" s="175"/>
      <c r="AB504" s="175"/>
      <c r="AC504" s="175"/>
      <c r="AD504" s="175"/>
      <c r="AE504" s="175"/>
      <c r="AF504" s="175"/>
      <c r="AG504" s="175"/>
      <c r="AH504" s="175"/>
      <c r="AI504" s="175"/>
      <c r="AJ504" s="175"/>
      <c r="AK504" s="175"/>
    </row>
    <row r="505" spans="1:37" ht="12" customHeight="1">
      <c r="A505" s="108"/>
      <c r="B505" s="280">
        <v>820250</v>
      </c>
      <c r="C505" s="108" t="s">
        <v>1109</v>
      </c>
      <c r="D505" s="108" t="s">
        <v>1110</v>
      </c>
      <c r="E505" s="108"/>
      <c r="F505" s="108"/>
      <c r="G505" s="108"/>
      <c r="H505" s="108"/>
      <c r="I505" s="293"/>
      <c r="J505" s="175">
        <v>1.6691957511380879</v>
      </c>
      <c r="K505" s="175">
        <v>1.3496932515337423</v>
      </c>
      <c r="L505" s="175">
        <v>1.1652542372881356</v>
      </c>
      <c r="M505" s="175">
        <v>1.1591148577449948</v>
      </c>
      <c r="N505" s="175">
        <v>0.34810126582278478</v>
      </c>
      <c r="O505" s="175">
        <v>0.51383399209486169</v>
      </c>
      <c r="P505" s="175">
        <v>0.37142857142857144</v>
      </c>
      <c r="Q505" s="175">
        <v>0.88315217391304346</v>
      </c>
      <c r="R505" s="175">
        <v>1.1818181818181819</v>
      </c>
      <c r="S505" s="175">
        <v>1.262135922330097</v>
      </c>
      <c r="T505" s="175">
        <v>1.4976958525345621</v>
      </c>
      <c r="U505" s="175">
        <v>1.2596899224806202</v>
      </c>
      <c r="V505" s="175">
        <v>1.2596899224806202</v>
      </c>
      <c r="W505" s="175">
        <v>1.2596899224806202</v>
      </c>
      <c r="X505" s="175">
        <v>1.2596899224806202</v>
      </c>
      <c r="Y505" s="175">
        <v>1.2596899224806202</v>
      </c>
      <c r="Z505" s="175"/>
      <c r="AA505" s="175"/>
      <c r="AB505" s="175"/>
      <c r="AC505" s="175"/>
      <c r="AD505" s="175"/>
      <c r="AE505" s="175"/>
      <c r="AF505" s="175"/>
      <c r="AG505" s="175"/>
      <c r="AH505" s="175"/>
      <c r="AI505" s="175"/>
      <c r="AJ505" s="175"/>
      <c r="AK505" s="175"/>
    </row>
    <row r="506" spans="1:37" ht="12" customHeight="1">
      <c r="A506" s="108"/>
      <c r="B506" s="280"/>
      <c r="C506" s="108"/>
      <c r="D506" s="108"/>
      <c r="E506" s="108"/>
      <c r="F506" s="108"/>
      <c r="G506" s="108"/>
      <c r="H506" s="108"/>
      <c r="I506" s="293"/>
      <c r="J506" s="175"/>
      <c r="K506" s="175"/>
      <c r="L506" s="175"/>
      <c r="M506" s="175"/>
      <c r="N506" s="175"/>
      <c r="O506" s="175"/>
      <c r="P506" s="175"/>
      <c r="Q506" s="175"/>
      <c r="R506" s="175"/>
      <c r="S506" s="175"/>
      <c r="T506" s="175"/>
      <c r="U506" s="175"/>
      <c r="V506" s="175"/>
      <c r="W506" s="175"/>
      <c r="X506" s="175"/>
      <c r="Y506" s="175"/>
      <c r="Z506" s="175"/>
      <c r="AA506" s="175"/>
      <c r="AB506" s="175"/>
      <c r="AC506" s="175"/>
      <c r="AD506" s="175"/>
      <c r="AE506" s="175"/>
      <c r="AF506" s="175"/>
      <c r="AG506" s="175"/>
      <c r="AH506" s="175"/>
      <c r="AI506" s="175"/>
      <c r="AJ506" s="175"/>
      <c r="AK506" s="175"/>
    </row>
    <row r="507" spans="1:37" ht="12" customHeight="1">
      <c r="A507" s="108"/>
      <c r="B507" s="280">
        <v>820260</v>
      </c>
      <c r="C507" s="108" t="s">
        <v>1111</v>
      </c>
      <c r="D507" s="108" t="s">
        <v>1112</v>
      </c>
      <c r="E507" s="108"/>
      <c r="F507" s="108"/>
      <c r="G507" s="108"/>
      <c r="H507" s="108"/>
      <c r="I507" s="293"/>
      <c r="J507" s="175">
        <v>163.10562504952514</v>
      </c>
      <c r="K507" s="175">
        <v>165.92335730800758</v>
      </c>
      <c r="L507" s="175">
        <v>170.72740439079564</v>
      </c>
      <c r="M507" s="175">
        <v>183.54024455890107</v>
      </c>
      <c r="N507" s="175">
        <v>194.38873321551551</v>
      </c>
      <c r="O507" s="175">
        <v>194.53923699874773</v>
      </c>
      <c r="P507" s="175">
        <v>207.16624469964322</v>
      </c>
      <c r="Q507" s="175">
        <v>190.80506965715017</v>
      </c>
      <c r="R507" s="175">
        <v>177.18443048773511</v>
      </c>
      <c r="S507" s="175">
        <v>179.7244803264995</v>
      </c>
      <c r="T507" s="175">
        <v>143.89652732669452</v>
      </c>
      <c r="U507" s="175">
        <v>95.402629707033455</v>
      </c>
      <c r="V507" s="175">
        <v>80.659978641599523</v>
      </c>
      <c r="W507" s="175">
        <v>65.870044527205735</v>
      </c>
      <c r="X507" s="175">
        <v>52.156216798769918</v>
      </c>
      <c r="Y507" s="175">
        <v>40.262732068350083</v>
      </c>
      <c r="Z507" s="175"/>
      <c r="AA507" s="175"/>
      <c r="AB507" s="175"/>
      <c r="AC507" s="175"/>
      <c r="AD507" s="175"/>
      <c r="AE507" s="175"/>
      <c r="AF507" s="175"/>
      <c r="AG507" s="175"/>
      <c r="AH507" s="175"/>
      <c r="AI507" s="175"/>
      <c r="AJ507" s="175"/>
      <c r="AK507" s="175"/>
    </row>
    <row r="508" spans="1:37" ht="12" customHeight="1">
      <c r="A508" s="108"/>
      <c r="B508" s="280">
        <v>820270</v>
      </c>
      <c r="C508" s="108" t="s">
        <v>1113</v>
      </c>
      <c r="D508" s="108" t="s">
        <v>1114</v>
      </c>
      <c r="E508" s="108"/>
      <c r="F508" s="108"/>
      <c r="G508" s="108"/>
      <c r="H508" s="108"/>
      <c r="I508" s="293"/>
      <c r="J508" s="175">
        <v>168.80473637110219</v>
      </c>
      <c r="K508" s="175">
        <v>161.81911493973865</v>
      </c>
      <c r="L508" s="175">
        <v>144.60690897879229</v>
      </c>
      <c r="M508" s="175">
        <v>117.53849727213866</v>
      </c>
      <c r="N508" s="175">
        <v>117.73905624989145</v>
      </c>
      <c r="O508" s="175">
        <v>109.14526272113929</v>
      </c>
      <c r="P508" s="175">
        <v>104.63724014638657</v>
      </c>
      <c r="Q508" s="175">
        <v>108.25811824027916</v>
      </c>
      <c r="R508" s="175">
        <v>110.71265947131461</v>
      </c>
      <c r="S508" s="175">
        <v>126.81326553498322</v>
      </c>
      <c r="T508" s="175">
        <v>179.28670540807386</v>
      </c>
      <c r="U508" s="175">
        <v>246.69328932487252</v>
      </c>
      <c r="V508" s="175">
        <v>365.15062976005896</v>
      </c>
      <c r="W508" s="175">
        <v>590.14799157182017</v>
      </c>
      <c r="X508" s="175">
        <v>1068.6586680961498</v>
      </c>
      <c r="Y508" s="175">
        <v>2314.2056738450428</v>
      </c>
      <c r="Z508" s="175"/>
      <c r="AA508" s="175"/>
      <c r="AB508" s="175"/>
      <c r="AC508" s="175"/>
      <c r="AD508" s="175"/>
      <c r="AE508" s="175"/>
      <c r="AF508" s="175"/>
      <c r="AG508" s="175"/>
      <c r="AH508" s="175"/>
      <c r="AI508" s="175"/>
      <c r="AJ508" s="175"/>
      <c r="AK508" s="175"/>
    </row>
    <row r="509" spans="1:37" ht="12" customHeight="1">
      <c r="A509" s="108"/>
      <c r="B509" s="280"/>
      <c r="C509" s="108"/>
      <c r="D509" s="108"/>
      <c r="E509" s="108"/>
      <c r="F509" s="108"/>
      <c r="G509" s="108"/>
      <c r="H509" s="108"/>
      <c r="I509" s="293"/>
      <c r="J509" s="175"/>
      <c r="K509" s="175"/>
      <c r="L509" s="175"/>
      <c r="M509" s="175"/>
      <c r="N509" s="175"/>
      <c r="O509" s="175"/>
      <c r="P509" s="175"/>
      <c r="Q509" s="175"/>
      <c r="R509" s="175"/>
      <c r="S509" s="175"/>
      <c r="T509" s="175"/>
      <c r="U509" s="175"/>
      <c r="V509" s="175"/>
      <c r="W509" s="175"/>
      <c r="X509" s="175"/>
      <c r="Y509" s="175"/>
      <c r="Z509" s="175"/>
      <c r="AA509" s="175"/>
      <c r="AB509" s="175"/>
      <c r="AC509" s="175"/>
      <c r="AD509" s="175"/>
      <c r="AE509" s="175"/>
      <c r="AF509" s="175"/>
      <c r="AG509" s="175"/>
      <c r="AH509" s="175"/>
      <c r="AI509" s="175"/>
      <c r="AJ509" s="175"/>
      <c r="AK509" s="175"/>
    </row>
    <row r="510" spans="1:37" ht="12" customHeight="1">
      <c r="A510" s="108"/>
      <c r="B510" s="280">
        <v>820280</v>
      </c>
      <c r="C510" s="108" t="s">
        <v>1115</v>
      </c>
      <c r="D510" s="108" t="s">
        <v>1116</v>
      </c>
      <c r="E510" s="108"/>
      <c r="F510" s="108"/>
      <c r="G510" s="108"/>
      <c r="H510" s="108"/>
      <c r="I510" s="293"/>
      <c r="J510" s="175">
        <v>7.8576572820226147</v>
      </c>
      <c r="K510" s="175">
        <v>10.567689486908368</v>
      </c>
      <c r="L510" s="175">
        <v>13.312034091039635</v>
      </c>
      <c r="M510" s="175">
        <v>12.837234430327015</v>
      </c>
      <c r="N510" s="175">
        <v>9.219099150514749</v>
      </c>
      <c r="O510" s="175">
        <v>10.143084692167909</v>
      </c>
      <c r="P510" s="175">
        <v>7.0267516575787994</v>
      </c>
      <c r="Q510" s="175">
        <v>12.983389620235732</v>
      </c>
      <c r="R510" s="175">
        <v>13.147528986667268</v>
      </c>
      <c r="S510" s="175">
        <v>12.260466423152586</v>
      </c>
      <c r="T510" s="175">
        <v>-12.565591868398553</v>
      </c>
      <c r="U510" s="175">
        <v>-13.839611366728441</v>
      </c>
      <c r="V510" s="175">
        <v>-14.985537548803858</v>
      </c>
      <c r="W510" s="175">
        <v>-16.330227153316528</v>
      </c>
      <c r="X510" s="175">
        <v>-17.867499401847368</v>
      </c>
      <c r="Y510" s="175">
        <v>-19.599125281092359</v>
      </c>
      <c r="Z510" s="175"/>
      <c r="AA510" s="175"/>
      <c r="AB510" s="175"/>
      <c r="AC510" s="175"/>
      <c r="AD510" s="175"/>
      <c r="AE510" s="175"/>
      <c r="AF510" s="175"/>
      <c r="AG510" s="175"/>
      <c r="AH510" s="175"/>
      <c r="AI510" s="175"/>
      <c r="AJ510" s="175"/>
      <c r="AK510" s="175"/>
    </row>
    <row r="511" spans="1:37" ht="12" customHeight="1">
      <c r="A511" s="108"/>
      <c r="B511" s="280">
        <v>820290</v>
      </c>
      <c r="C511" s="108" t="s">
        <v>1117</v>
      </c>
      <c r="D511" s="108" t="s">
        <v>1118</v>
      </c>
      <c r="E511" s="108"/>
      <c r="F511" s="108"/>
      <c r="G511" s="108"/>
      <c r="H511" s="108"/>
      <c r="I511" s="293"/>
      <c r="J511" s="175">
        <v>0.94693662782412336</v>
      </c>
      <c r="K511" s="175">
        <v>1.0231856333590401</v>
      </c>
      <c r="L511" s="175">
        <v>0.95988338229287062</v>
      </c>
      <c r="M511" s="175">
        <v>0.88170932803241953</v>
      </c>
      <c r="N511" s="175">
        <v>0.91710024014080171</v>
      </c>
      <c r="O511" s="175">
        <v>0.95248285900220275</v>
      </c>
      <c r="P511" s="175">
        <v>0.93849159793913917</v>
      </c>
      <c r="Q511" s="175">
        <v>0.96153264571632435</v>
      </c>
      <c r="R511" s="175">
        <v>1.0475768411588833</v>
      </c>
      <c r="S511" s="175">
        <v>1.3288765347121287</v>
      </c>
      <c r="T511" s="175">
        <v>1.2882628271202534</v>
      </c>
      <c r="U511" s="175">
        <v>1.4351416397335293</v>
      </c>
      <c r="V511" s="175">
        <v>1.6536598188832681</v>
      </c>
      <c r="W511" s="175">
        <v>1.6926972321342013</v>
      </c>
      <c r="X511" s="175">
        <v>1.7182368281764053</v>
      </c>
      <c r="Y511" s="175">
        <v>1.7322604630336305</v>
      </c>
      <c r="Z511" s="175"/>
      <c r="AA511" s="175"/>
      <c r="AB511" s="175"/>
      <c r="AC511" s="175"/>
      <c r="AD511" s="175"/>
      <c r="AE511" s="175"/>
      <c r="AF511" s="175"/>
      <c r="AG511" s="175"/>
      <c r="AH511" s="175"/>
      <c r="AI511" s="175"/>
      <c r="AJ511" s="175"/>
      <c r="AK511" s="175"/>
    </row>
    <row r="512" spans="1:37" ht="12" customHeight="1">
      <c r="A512" s="108"/>
      <c r="B512" s="280">
        <v>820300</v>
      </c>
      <c r="C512" s="108" t="s">
        <v>1119</v>
      </c>
      <c r="D512" s="108" t="s">
        <v>1120</v>
      </c>
      <c r="E512" s="108"/>
      <c r="F512" s="108"/>
      <c r="G512" s="108"/>
      <c r="H512" s="108"/>
      <c r="I512" s="108"/>
      <c r="J512" s="175">
        <v>2.2169316983039455</v>
      </c>
      <c r="K512" s="175">
        <v>2.4386825987874032</v>
      </c>
      <c r="L512" s="175">
        <v>2.3851740738563336</v>
      </c>
      <c r="M512" s="175">
        <v>2.4153552095810435</v>
      </c>
      <c r="N512" s="175">
        <v>2.7569608511880128</v>
      </c>
      <c r="O512" s="175">
        <v>2.9469025854397142</v>
      </c>
      <c r="P512" s="175">
        <v>3.1030297256846637</v>
      </c>
      <c r="Q512" s="175">
        <v>3.0904446242564934</v>
      </c>
      <c r="R512" s="175">
        <v>2.9560636057142173</v>
      </c>
      <c r="S512" s="175">
        <v>3.204148864102867</v>
      </c>
      <c r="T512" s="175">
        <v>2.8708773107648669</v>
      </c>
      <c r="U512" s="175">
        <v>2.8307042010368666</v>
      </c>
      <c r="V512" s="175">
        <v>2.8307042010368662</v>
      </c>
      <c r="W512" s="175">
        <v>2.8307042010368666</v>
      </c>
      <c r="X512" s="175">
        <v>2.8307042010368666</v>
      </c>
      <c r="Y512" s="175">
        <v>2.8307042010368662</v>
      </c>
      <c r="Z512" s="175"/>
      <c r="AA512" s="175"/>
      <c r="AB512" s="175"/>
      <c r="AC512" s="175"/>
      <c r="AD512" s="175"/>
      <c r="AE512" s="175"/>
      <c r="AF512" s="175"/>
      <c r="AG512" s="175"/>
      <c r="AH512" s="175"/>
      <c r="AI512" s="175"/>
      <c r="AJ512" s="175"/>
      <c r="AK512" s="175"/>
    </row>
    <row r="513" spans="1:37" ht="12" customHeight="1">
      <c r="A513" s="108"/>
      <c r="B513" s="280">
        <v>820350</v>
      </c>
      <c r="C513" s="108" t="s">
        <v>1121</v>
      </c>
      <c r="D513" s="108" t="s">
        <v>1122</v>
      </c>
      <c r="E513" s="108"/>
      <c r="F513" s="108"/>
      <c r="G513" s="108"/>
      <c r="H513" s="108"/>
      <c r="I513" s="293"/>
      <c r="J513" s="175">
        <v>12.923139526533738</v>
      </c>
      <c r="K513" s="175">
        <v>14.431588472845638</v>
      </c>
      <c r="L513" s="175">
        <v>14.89364403863088</v>
      </c>
      <c r="M513" s="175">
        <v>10.219490637932584</v>
      </c>
      <c r="N513" s="175">
        <v>8.2569323310719707</v>
      </c>
      <c r="O513" s="175">
        <v>9.4150117273585963</v>
      </c>
      <c r="P513" s="175">
        <v>11.913956384630721</v>
      </c>
      <c r="Q513" s="175">
        <v>19.596766547740824</v>
      </c>
      <c r="R513" s="175">
        <v>26.99355443840113</v>
      </c>
      <c r="S513" s="175">
        <v>35.488952549312728</v>
      </c>
      <c r="T513" s="175">
        <v>41.039544360532012</v>
      </c>
      <c r="U513" s="175">
        <v>44.111213841668651</v>
      </c>
      <c r="V513" s="175">
        <v>44.111213841668651</v>
      </c>
      <c r="W513" s="175">
        <v>44.111213841668651</v>
      </c>
      <c r="X513" s="175">
        <v>44.111213841668651</v>
      </c>
      <c r="Y513" s="175">
        <v>44.111213841668651</v>
      </c>
      <c r="Z513" s="175"/>
      <c r="AA513" s="175"/>
      <c r="AB513" s="175"/>
      <c r="AC513" s="175"/>
      <c r="AD513" s="175"/>
      <c r="AE513" s="175"/>
      <c r="AF513" s="175"/>
      <c r="AG513" s="175"/>
      <c r="AH513" s="175"/>
      <c r="AI513" s="175"/>
      <c r="AJ513" s="175"/>
      <c r="AK513" s="175"/>
    </row>
    <row r="514" spans="1:37" ht="12" customHeight="1">
      <c r="A514" s="108"/>
      <c r="B514" s="280">
        <v>820360</v>
      </c>
      <c r="C514" s="108" t="s">
        <v>1123</v>
      </c>
      <c r="D514" s="108" t="s">
        <v>1124</v>
      </c>
      <c r="E514" s="108"/>
      <c r="F514" s="108"/>
      <c r="G514" s="108"/>
      <c r="H514" s="108"/>
      <c r="I514" s="293"/>
      <c r="J514" s="175">
        <v>3.0688211150070983</v>
      </c>
      <c r="K514" s="175">
        <v>3.2727455236099212</v>
      </c>
      <c r="L514" s="175">
        <v>2.9341368633172085</v>
      </c>
      <c r="M514" s="175">
        <v>2.7404940811317702</v>
      </c>
      <c r="N514" s="175">
        <v>3.0230117847282587</v>
      </c>
      <c r="O514" s="175">
        <v>3.2584466882466385</v>
      </c>
      <c r="P514" s="175">
        <v>3.3306499645099845</v>
      </c>
      <c r="Q514" s="175">
        <v>3.0831508739571953</v>
      </c>
      <c r="R514" s="175">
        <v>3.1255116639455296</v>
      </c>
      <c r="S514" s="175">
        <v>3.8493161703224215</v>
      </c>
      <c r="T514" s="175">
        <v>3.7255337119827852</v>
      </c>
      <c r="U514" s="175">
        <v>3.0627045827424229</v>
      </c>
      <c r="V514" s="175">
        <v>2.4055018463021942</v>
      </c>
      <c r="W514" s="175">
        <v>1.8418791392261316</v>
      </c>
      <c r="X514" s="175">
        <v>1.3805841256755429</v>
      </c>
      <c r="Y514" s="175">
        <v>1.0172671139635105</v>
      </c>
      <c r="Z514" s="175"/>
      <c r="AA514" s="175"/>
      <c r="AB514" s="175"/>
      <c r="AC514" s="175"/>
      <c r="AD514" s="175"/>
      <c r="AE514" s="175"/>
      <c r="AF514" s="175"/>
      <c r="AG514" s="175"/>
      <c r="AH514" s="175"/>
      <c r="AI514" s="175"/>
      <c r="AJ514" s="175"/>
      <c r="AK514" s="175"/>
    </row>
    <row r="515" spans="1:37" ht="12" hidden="1" customHeight="1">
      <c r="A515" s="108"/>
      <c r="B515" s="280"/>
      <c r="C515" s="108"/>
      <c r="D515" s="108"/>
      <c r="E515" s="108"/>
      <c r="F515" s="108"/>
      <c r="G515" s="108"/>
      <c r="H515" s="108"/>
      <c r="I515" s="293"/>
      <c r="J515" s="175"/>
      <c r="K515" s="175"/>
      <c r="L515" s="175"/>
      <c r="M515" s="175"/>
      <c r="N515" s="175"/>
      <c r="O515" s="175"/>
      <c r="P515" s="175"/>
      <c r="Q515" s="175"/>
      <c r="R515" s="175"/>
      <c r="S515" s="175"/>
      <c r="T515" s="175"/>
      <c r="U515" s="175"/>
      <c r="V515" s="175"/>
      <c r="W515" s="175"/>
      <c r="X515" s="175"/>
      <c r="Y515" s="175"/>
      <c r="Z515" s="175"/>
      <c r="AA515" s="175"/>
      <c r="AB515" s="175"/>
      <c r="AC515" s="175"/>
      <c r="AD515" s="175"/>
      <c r="AE515" s="175"/>
      <c r="AF515" s="175"/>
      <c r="AG515" s="175"/>
      <c r="AH515" s="175"/>
      <c r="AI515" s="175"/>
      <c r="AJ515" s="175"/>
      <c r="AK515" s="175"/>
    </row>
    <row r="516" spans="1:37" ht="12" hidden="1" customHeight="1">
      <c r="A516" s="108"/>
      <c r="B516" s="280"/>
      <c r="C516" s="108"/>
      <c r="D516" s="108"/>
      <c r="E516" s="108"/>
      <c r="F516" s="108"/>
      <c r="G516" s="108"/>
      <c r="H516" s="108"/>
      <c r="I516" s="293"/>
      <c r="J516" s="175"/>
      <c r="K516" s="175"/>
      <c r="L516" s="175"/>
      <c r="M516" s="175"/>
      <c r="N516" s="175"/>
      <c r="O516" s="175"/>
      <c r="P516" s="175"/>
      <c r="Q516" s="175"/>
      <c r="R516" s="175"/>
      <c r="S516" s="175"/>
      <c r="T516" s="175"/>
      <c r="U516" s="175"/>
      <c r="V516" s="175"/>
      <c r="W516" s="175"/>
      <c r="X516" s="175"/>
      <c r="Y516" s="175"/>
      <c r="Z516" s="175"/>
      <c r="AA516" s="175"/>
      <c r="AB516" s="175"/>
      <c r="AC516" s="175"/>
      <c r="AD516" s="175"/>
      <c r="AE516" s="175"/>
      <c r="AF516" s="175"/>
      <c r="AG516" s="175"/>
      <c r="AH516" s="175"/>
      <c r="AI516" s="175"/>
      <c r="AJ516" s="175"/>
      <c r="AK516" s="175"/>
    </row>
    <row r="517" spans="1:37" ht="12" hidden="1" customHeight="1">
      <c r="A517" s="108"/>
      <c r="B517" s="280"/>
      <c r="C517" s="108"/>
      <c r="D517" s="108"/>
      <c r="E517" s="108"/>
      <c r="F517" s="108"/>
      <c r="G517" s="108"/>
      <c r="H517" s="108"/>
      <c r="I517" s="293"/>
      <c r="J517" s="175"/>
      <c r="K517" s="175"/>
      <c r="L517" s="175"/>
      <c r="M517" s="175"/>
      <c r="N517" s="175"/>
      <c r="O517" s="175"/>
      <c r="P517" s="175"/>
      <c r="Q517" s="175"/>
      <c r="R517" s="175"/>
      <c r="S517" s="175"/>
      <c r="T517" s="175"/>
      <c r="U517" s="175"/>
      <c r="V517" s="175"/>
      <c r="W517" s="175"/>
      <c r="X517" s="175"/>
      <c r="Y517" s="175"/>
      <c r="Z517" s="175"/>
      <c r="AA517" s="175"/>
      <c r="AB517" s="175"/>
      <c r="AC517" s="175"/>
      <c r="AD517" s="175"/>
      <c r="AE517" s="175"/>
      <c r="AF517" s="175"/>
      <c r="AG517" s="175"/>
      <c r="AH517" s="175"/>
      <c r="AI517" s="175"/>
      <c r="AJ517" s="175"/>
      <c r="AK517" s="175"/>
    </row>
    <row r="518" spans="1:37" ht="12" hidden="1" customHeight="1">
      <c r="A518" s="108"/>
      <c r="B518" s="280"/>
      <c r="C518" s="108"/>
      <c r="D518" s="108"/>
      <c r="E518" s="108"/>
      <c r="F518" s="108"/>
      <c r="G518" s="108"/>
      <c r="H518" s="108"/>
      <c r="I518" s="293"/>
      <c r="J518" s="175"/>
      <c r="K518" s="175"/>
      <c r="L518" s="175"/>
      <c r="M518" s="175"/>
      <c r="N518" s="175"/>
      <c r="O518" s="175"/>
      <c r="P518" s="175"/>
      <c r="Q518" s="175"/>
      <c r="R518" s="175"/>
      <c r="S518" s="175"/>
      <c r="T518" s="175"/>
      <c r="U518" s="175"/>
      <c r="V518" s="175"/>
      <c r="W518" s="175"/>
      <c r="X518" s="175"/>
      <c r="Y518" s="175"/>
      <c r="Z518" s="175"/>
      <c r="AA518" s="175"/>
      <c r="AB518" s="175"/>
      <c r="AC518" s="175"/>
      <c r="AD518" s="175"/>
      <c r="AE518" s="175"/>
      <c r="AF518" s="175"/>
      <c r="AG518" s="175"/>
      <c r="AH518" s="175"/>
      <c r="AI518" s="175"/>
      <c r="AJ518" s="175"/>
      <c r="AK518" s="175"/>
    </row>
    <row r="519" spans="1:37" ht="12" hidden="1" customHeight="1">
      <c r="A519" s="108"/>
      <c r="B519" s="280"/>
      <c r="C519" s="108"/>
      <c r="D519" s="108"/>
      <c r="E519" s="108"/>
      <c r="F519" s="108"/>
      <c r="G519" s="108"/>
      <c r="H519" s="108"/>
      <c r="I519" s="293"/>
      <c r="J519" s="175"/>
      <c r="K519" s="175"/>
      <c r="L519" s="175"/>
      <c r="M519" s="175"/>
      <c r="N519" s="175"/>
      <c r="O519" s="175"/>
      <c r="P519" s="175"/>
      <c r="Q519" s="175"/>
      <c r="R519" s="175"/>
      <c r="S519" s="175"/>
      <c r="T519" s="175"/>
      <c r="U519" s="175"/>
      <c r="V519" s="175"/>
      <c r="W519" s="175"/>
      <c r="X519" s="175"/>
      <c r="Y519" s="175"/>
      <c r="Z519" s="175"/>
      <c r="AA519" s="175"/>
      <c r="AB519" s="175"/>
      <c r="AC519" s="175"/>
      <c r="AD519" s="175"/>
      <c r="AE519" s="175"/>
      <c r="AF519" s="175"/>
      <c r="AG519" s="175"/>
      <c r="AH519" s="175"/>
      <c r="AI519" s="175"/>
      <c r="AJ519" s="175"/>
      <c r="AK519" s="175"/>
    </row>
    <row r="520" spans="1:37" ht="12" customHeight="1">
      <c r="A520" s="108"/>
      <c r="B520" s="280"/>
      <c r="C520" s="108"/>
      <c r="D520" s="108"/>
      <c r="E520" s="108"/>
      <c r="F520" s="108"/>
      <c r="G520" s="108"/>
      <c r="H520" s="108"/>
      <c r="I520" s="108"/>
      <c r="J520" s="118"/>
      <c r="K520" s="118"/>
      <c r="L520" s="118"/>
      <c r="M520" s="118"/>
      <c r="N520" s="118"/>
      <c r="O520" s="118"/>
      <c r="P520" s="118"/>
      <c r="Q520" s="118"/>
      <c r="R520" s="118"/>
      <c r="S520" s="118"/>
      <c r="T520" s="118"/>
      <c r="U520" s="118"/>
      <c r="V520" s="118"/>
      <c r="W520" s="118"/>
      <c r="X520" s="118"/>
      <c r="Y520" s="118"/>
      <c r="Z520" s="118"/>
      <c r="AA520" s="118"/>
      <c r="AB520" s="118"/>
      <c r="AC520" s="118"/>
      <c r="AD520" s="118"/>
      <c r="AE520" s="118"/>
      <c r="AF520" s="118"/>
      <c r="AG520" s="118"/>
      <c r="AH520" s="118"/>
      <c r="AI520" s="118"/>
      <c r="AJ520" s="118"/>
      <c r="AK520" s="118"/>
    </row>
    <row r="521" spans="1:37" ht="15.75" customHeight="1">
      <c r="A521" s="102" t="s">
        <v>1125</v>
      </c>
      <c r="B521" s="279"/>
      <c r="C521" s="104"/>
      <c r="D521" s="104"/>
      <c r="E521" s="139"/>
      <c r="F521" s="139"/>
      <c r="G521" s="139"/>
      <c r="H521" s="139"/>
      <c r="I521" s="139"/>
      <c r="J521" s="140"/>
      <c r="K521" s="140"/>
      <c r="L521" s="140"/>
      <c r="M521" s="140"/>
      <c r="N521" s="140"/>
      <c r="O521" s="140"/>
      <c r="P521" s="140"/>
      <c r="Q521" s="140"/>
      <c r="R521" s="140"/>
      <c r="S521" s="140"/>
      <c r="T521" s="140"/>
      <c r="U521" s="140"/>
      <c r="V521" s="140"/>
      <c r="W521" s="140"/>
      <c r="X521" s="140"/>
      <c r="Y521" s="140"/>
      <c r="Z521" s="140"/>
      <c r="AA521" s="140"/>
      <c r="AB521" s="140"/>
      <c r="AC521" s="140"/>
      <c r="AD521" s="140"/>
      <c r="AE521" s="140"/>
      <c r="AF521" s="140"/>
      <c r="AG521" s="140"/>
      <c r="AH521" s="140"/>
      <c r="AI521" s="140"/>
      <c r="AJ521" s="140"/>
      <c r="AK521" s="252"/>
    </row>
    <row r="522" spans="1:37" ht="12" customHeight="1">
      <c r="A522" s="108"/>
      <c r="B522" s="280"/>
      <c r="C522" s="108"/>
      <c r="D522" s="108"/>
      <c r="E522" s="108"/>
      <c r="F522" s="108"/>
      <c r="G522" s="108"/>
      <c r="H522" s="108"/>
      <c r="I522" s="108"/>
      <c r="J522" s="118"/>
      <c r="K522" s="118"/>
      <c r="L522" s="118"/>
      <c r="M522" s="118"/>
      <c r="N522" s="118"/>
      <c r="O522" s="118"/>
      <c r="P522" s="118"/>
      <c r="Q522" s="118"/>
      <c r="R522" s="118"/>
      <c r="S522" s="118"/>
      <c r="T522" s="118"/>
      <c r="U522" s="118"/>
      <c r="V522" s="118"/>
      <c r="W522" s="118"/>
      <c r="X522" s="118"/>
      <c r="Y522" s="118"/>
      <c r="Z522" s="118"/>
      <c r="AA522" s="118"/>
      <c r="AB522" s="118"/>
      <c r="AC522" s="118"/>
      <c r="AD522" s="118"/>
      <c r="AE522" s="118"/>
      <c r="AF522" s="118"/>
      <c r="AG522" s="118"/>
      <c r="AH522" s="118"/>
      <c r="AI522" s="118"/>
      <c r="AJ522" s="118"/>
      <c r="AK522" s="118"/>
    </row>
    <row r="523" spans="1:37" ht="12" customHeight="1">
      <c r="A523" s="108"/>
      <c r="B523" s="280">
        <v>500000</v>
      </c>
      <c r="C523" s="108" t="s">
        <v>1126</v>
      </c>
      <c r="D523" s="108" t="s">
        <v>1126</v>
      </c>
      <c r="E523" s="108"/>
      <c r="F523" s="108"/>
      <c r="G523" s="108"/>
      <c r="H523" s="108"/>
      <c r="I523" s="294"/>
      <c r="J523" s="197"/>
      <c r="K523" s="197"/>
      <c r="L523" s="197">
        <v>5.158082430880107</v>
      </c>
      <c r="M523" s="197">
        <v>4.9892852312762193</v>
      </c>
      <c r="N523" s="197">
        <v>5.3381964025245043</v>
      </c>
      <c r="O523" s="197">
        <v>4.9925776043828609</v>
      </c>
      <c r="P523" s="197">
        <v>4.6827530392853189</v>
      </c>
      <c r="Q523" s="197">
        <v>5.0001375701032771</v>
      </c>
      <c r="R523" s="197">
        <v>4.8791770700004875</v>
      </c>
      <c r="S523" s="197">
        <v>4.7257637266690331</v>
      </c>
      <c r="T523" s="197">
        <v>4.1330920563576861</v>
      </c>
      <c r="U523" s="197">
        <v>4.6764381516965283</v>
      </c>
      <c r="V523" s="197">
        <v>4.6764381516965283</v>
      </c>
      <c r="W523" s="197">
        <v>4.6764381516965283</v>
      </c>
      <c r="X523" s="197">
        <v>4.6764381516965283</v>
      </c>
      <c r="Y523" s="197">
        <v>4.6764381516965283</v>
      </c>
      <c r="Z523" s="197"/>
      <c r="AA523" s="197"/>
      <c r="AB523" s="197"/>
      <c r="AC523" s="197"/>
      <c r="AD523" s="197"/>
      <c r="AE523" s="197"/>
      <c r="AF523" s="197"/>
      <c r="AG523" s="197"/>
      <c r="AH523" s="197"/>
      <c r="AI523" s="197"/>
      <c r="AJ523" s="197"/>
      <c r="AK523" s="197"/>
    </row>
    <row r="524" spans="1:37" ht="12" customHeight="1">
      <c r="A524" s="108"/>
      <c r="B524" s="280">
        <v>500010</v>
      </c>
      <c r="C524" s="108" t="s">
        <v>1127</v>
      </c>
      <c r="D524" s="108" t="s">
        <v>1128</v>
      </c>
      <c r="E524" s="108"/>
      <c r="F524" s="108"/>
      <c r="G524" s="108"/>
      <c r="H524" s="108"/>
      <c r="I524" s="294"/>
      <c r="J524" s="197"/>
      <c r="K524" s="197"/>
      <c r="L524" s="197">
        <v>6.670056647147522</v>
      </c>
      <c r="M524" s="197">
        <v>6.670056647147522</v>
      </c>
      <c r="N524" s="197">
        <v>6.670056647147522</v>
      </c>
      <c r="O524" s="197">
        <v>6.670056647147522</v>
      </c>
      <c r="P524" s="197">
        <v>6.670056647147522</v>
      </c>
      <c r="Q524" s="197">
        <v>6.670056647147522</v>
      </c>
      <c r="R524" s="197">
        <v>6.670056647147522</v>
      </c>
      <c r="S524" s="197">
        <v>6.670056647147522</v>
      </c>
      <c r="T524" s="197">
        <v>6.670056647147522</v>
      </c>
      <c r="U524" s="197">
        <v>6.670056647147522</v>
      </c>
      <c r="V524" s="197">
        <v>6.670056647147522</v>
      </c>
      <c r="W524" s="197">
        <v>6.670056647147522</v>
      </c>
      <c r="X524" s="197">
        <v>6.670056647147522</v>
      </c>
      <c r="Y524" s="197">
        <v>6.670056647147522</v>
      </c>
      <c r="Z524" s="197"/>
      <c r="AA524" s="197"/>
      <c r="AB524" s="197"/>
      <c r="AC524" s="197"/>
      <c r="AD524" s="197"/>
      <c r="AE524" s="197"/>
      <c r="AF524" s="197"/>
      <c r="AG524" s="197"/>
      <c r="AH524" s="197"/>
      <c r="AI524" s="197"/>
      <c r="AJ524" s="197"/>
      <c r="AK524" s="197"/>
    </row>
    <row r="525" spans="1:37" ht="12" customHeight="1">
      <c r="A525" s="108"/>
      <c r="B525" s="280">
        <v>500020</v>
      </c>
      <c r="C525" s="108" t="s">
        <v>1129</v>
      </c>
      <c r="D525" s="108" t="s">
        <v>1130</v>
      </c>
      <c r="E525" s="108"/>
      <c r="F525" s="108"/>
      <c r="G525" s="108"/>
      <c r="H525" s="108"/>
      <c r="I525" s="294"/>
      <c r="J525" s="197"/>
      <c r="K525" s="197"/>
      <c r="L525" s="197">
        <v>2.444310398596655</v>
      </c>
      <c r="M525" s="197">
        <v>2.1499119456405085</v>
      </c>
      <c r="N525" s="197">
        <v>2.1432557281353635</v>
      </c>
      <c r="O525" s="197">
        <v>2.1715038963582365</v>
      </c>
      <c r="P525" s="197">
        <v>1.6471702556954502</v>
      </c>
      <c r="Q525" s="197">
        <v>1.5653548861782633</v>
      </c>
      <c r="R525" s="197">
        <v>1.3751598365783693</v>
      </c>
      <c r="S525" s="197">
        <v>1.75433545296266</v>
      </c>
      <c r="T525" s="197">
        <v>2.1547743847276148</v>
      </c>
      <c r="U525" s="197">
        <v>2.1547743847276148</v>
      </c>
      <c r="V525" s="197">
        <v>2.1547743847276148</v>
      </c>
      <c r="W525" s="197">
        <v>2.1547743847276148</v>
      </c>
      <c r="X525" s="197">
        <v>2.1547743847276148</v>
      </c>
      <c r="Y525" s="197">
        <v>2.1547743847276148</v>
      </c>
      <c r="Z525" s="197"/>
      <c r="AA525" s="197"/>
      <c r="AB525" s="197"/>
      <c r="AC525" s="197"/>
      <c r="AD525" s="197"/>
      <c r="AE525" s="197"/>
      <c r="AF525" s="197"/>
      <c r="AG525" s="197"/>
      <c r="AH525" s="197"/>
      <c r="AI525" s="197"/>
      <c r="AJ525" s="197"/>
      <c r="AK525" s="197"/>
    </row>
    <row r="526" spans="1:37" ht="12" customHeight="1">
      <c r="A526" s="108"/>
      <c r="B526" s="280"/>
      <c r="C526" s="108"/>
      <c r="D526" s="108"/>
      <c r="E526" s="108"/>
      <c r="F526" s="108"/>
      <c r="G526" s="108"/>
      <c r="H526" s="108"/>
      <c r="I526" s="294"/>
      <c r="J526" s="197"/>
      <c r="K526" s="197"/>
      <c r="L526" s="197"/>
      <c r="M526" s="197"/>
      <c r="N526" s="197"/>
      <c r="O526" s="197"/>
      <c r="P526" s="197"/>
      <c r="Q526" s="197"/>
      <c r="R526" s="197"/>
      <c r="S526" s="197"/>
      <c r="T526" s="197"/>
      <c r="U526" s="197"/>
      <c r="V526" s="197"/>
      <c r="W526" s="197"/>
      <c r="X526" s="197"/>
      <c r="Y526" s="197"/>
      <c r="Z526" s="197"/>
      <c r="AA526" s="197"/>
      <c r="AB526" s="197"/>
      <c r="AC526" s="197"/>
      <c r="AD526" s="197"/>
      <c r="AE526" s="197"/>
      <c r="AF526" s="197"/>
      <c r="AG526" s="197"/>
      <c r="AH526" s="197"/>
      <c r="AI526" s="197"/>
      <c r="AJ526" s="197"/>
      <c r="AK526" s="197"/>
    </row>
    <row r="527" spans="1:37" ht="12" customHeight="1">
      <c r="A527" s="108"/>
      <c r="B527" s="280"/>
      <c r="C527" s="114" t="s">
        <v>1131</v>
      </c>
      <c r="D527" s="114" t="s">
        <v>1131</v>
      </c>
      <c r="E527" s="108"/>
      <c r="F527" s="108"/>
      <c r="G527" s="108"/>
      <c r="H527" s="108"/>
      <c r="I527" s="283"/>
      <c r="J527" s="142"/>
      <c r="K527" s="142"/>
      <c r="L527" s="142"/>
      <c r="M527" s="142"/>
      <c r="N527" s="142"/>
      <c r="O527" s="142"/>
      <c r="P527" s="142"/>
      <c r="Q527" s="142"/>
      <c r="R527" s="142"/>
      <c r="S527" s="142"/>
      <c r="T527" s="142"/>
      <c r="U527" s="142"/>
      <c r="V527" s="142"/>
      <c r="W527" s="142"/>
      <c r="X527" s="142"/>
      <c r="Y527" s="142"/>
      <c r="Z527" s="142"/>
      <c r="AA527" s="142"/>
      <c r="AB527" s="142"/>
      <c r="AC527" s="142"/>
      <c r="AD527" s="142"/>
      <c r="AE527" s="142"/>
      <c r="AF527" s="142"/>
      <c r="AG527" s="142"/>
      <c r="AH527" s="142"/>
      <c r="AI527" s="142"/>
      <c r="AJ527" s="142"/>
      <c r="AK527" s="142"/>
    </row>
    <row r="528" spans="1:37" ht="12" customHeight="1">
      <c r="A528" s="108"/>
      <c r="B528" s="280">
        <v>500100</v>
      </c>
      <c r="C528" s="123" t="s">
        <v>1132</v>
      </c>
      <c r="D528" s="123" t="s">
        <v>1133</v>
      </c>
      <c r="E528" s="108"/>
      <c r="F528" s="108"/>
      <c r="G528" s="108"/>
      <c r="H528" s="108"/>
      <c r="I528" s="283"/>
      <c r="J528" s="142"/>
      <c r="K528" s="142"/>
      <c r="L528" s="142">
        <v>1066.5219102425135</v>
      </c>
      <c r="M528" s="142">
        <v>732.922665168908</v>
      </c>
      <c r="N528" s="142">
        <v>669.99526722258076</v>
      </c>
      <c r="O528" s="142">
        <v>789.61553068537717</v>
      </c>
      <c r="P528" s="142">
        <v>504.06867478651429</v>
      </c>
      <c r="Q528" s="142">
        <v>625.77783810579854</v>
      </c>
      <c r="R528" s="142">
        <v>572.46869859580897</v>
      </c>
      <c r="S528" s="142">
        <v>773.46628920381772</v>
      </c>
      <c r="T528" s="142">
        <v>-1234.0100711745877</v>
      </c>
      <c r="U528" s="142">
        <v>-841.85714883033882</v>
      </c>
      <c r="V528" s="142">
        <v>-1006.7205705530444</v>
      </c>
      <c r="W528" s="142">
        <v>-1162.8381698901121</v>
      </c>
      <c r="X528" s="142">
        <v>-1317.6183952989757</v>
      </c>
      <c r="Y528" s="142">
        <v>-1476.5203479820684</v>
      </c>
      <c r="Z528" s="142"/>
      <c r="AA528" s="142"/>
      <c r="AB528" s="142"/>
      <c r="AC528" s="142"/>
      <c r="AD528" s="142"/>
      <c r="AE528" s="142"/>
      <c r="AF528" s="142"/>
      <c r="AG528" s="142"/>
      <c r="AH528" s="142"/>
      <c r="AI528" s="142"/>
      <c r="AJ528" s="142"/>
      <c r="AK528" s="142"/>
    </row>
    <row r="529" spans="1:37" ht="12" customHeight="1">
      <c r="A529" s="108"/>
      <c r="B529" s="280">
        <v>500110</v>
      </c>
      <c r="C529" s="123" t="s">
        <v>1134</v>
      </c>
      <c r="D529" s="123" t="s">
        <v>1135</v>
      </c>
      <c r="E529" s="108"/>
      <c r="F529" s="108"/>
      <c r="G529" s="108"/>
      <c r="H529" s="108"/>
      <c r="I529" s="108"/>
      <c r="J529" s="142"/>
      <c r="K529" s="142"/>
      <c r="L529" s="142">
        <v>-472.06799999999993</v>
      </c>
      <c r="M529" s="142">
        <v>-671.7589999999999</v>
      </c>
      <c r="N529" s="142">
        <v>-667.25900000000001</v>
      </c>
      <c r="O529" s="142">
        <v>-770.89099999999996</v>
      </c>
      <c r="P529" s="142">
        <v>943.005</v>
      </c>
      <c r="Q529" s="142">
        <v>-263.74299999999999</v>
      </c>
      <c r="R529" s="142">
        <v>-971.01799999999992</v>
      </c>
      <c r="S529" s="142">
        <v>-2013.5719999999997</v>
      </c>
      <c r="T529" s="142">
        <v>399.90500000000009</v>
      </c>
      <c r="U529" s="142">
        <v>1965.8910011949799</v>
      </c>
      <c r="V529" s="142">
        <v>3692.5971974227778</v>
      </c>
      <c r="W529" s="142">
        <v>6487.186986530347</v>
      </c>
      <c r="X529" s="142">
        <v>10972.236064115348</v>
      </c>
      <c r="Y529" s="142">
        <v>18128.141965930397</v>
      </c>
      <c r="Z529" s="142"/>
      <c r="AA529" s="142"/>
      <c r="AB529" s="142"/>
      <c r="AC529" s="142"/>
      <c r="AD529" s="142"/>
      <c r="AE529" s="142"/>
      <c r="AF529" s="142"/>
      <c r="AG529" s="142"/>
      <c r="AH529" s="142"/>
      <c r="AI529" s="142"/>
      <c r="AJ529" s="142"/>
      <c r="AK529" s="142"/>
    </row>
    <row r="530" spans="1:37" ht="12" customHeight="1">
      <c r="A530" s="108"/>
      <c r="B530" s="280">
        <v>500120</v>
      </c>
      <c r="C530" s="123" t="s">
        <v>1136</v>
      </c>
      <c r="D530" s="123" t="s">
        <v>1136</v>
      </c>
      <c r="E530" s="108"/>
      <c r="F530" s="108"/>
      <c r="G530" s="108"/>
      <c r="H530" s="108"/>
      <c r="I530" s="108"/>
      <c r="J530" s="142"/>
      <c r="K530" s="142"/>
      <c r="L530" s="142">
        <v>594.45391024251353</v>
      </c>
      <c r="M530" s="142">
        <v>61.163665168908096</v>
      </c>
      <c r="N530" s="142">
        <v>2.7362672225807501</v>
      </c>
      <c r="O530" s="142">
        <v>18.724530685377204</v>
      </c>
      <c r="P530" s="142">
        <v>1447.0736747865144</v>
      </c>
      <c r="Q530" s="142">
        <v>362.03483810579854</v>
      </c>
      <c r="R530" s="142">
        <v>-398.54930140419094</v>
      </c>
      <c r="S530" s="142">
        <v>-1240.1057107961819</v>
      </c>
      <c r="T530" s="142">
        <v>-834.10507117458758</v>
      </c>
      <c r="U530" s="142">
        <v>1124.033852364641</v>
      </c>
      <c r="V530" s="142">
        <v>2685.8766268697336</v>
      </c>
      <c r="W530" s="142">
        <v>5324.3488166402349</v>
      </c>
      <c r="X530" s="142">
        <v>9654.6176688163723</v>
      </c>
      <c r="Y530" s="142">
        <v>16651.621617948331</v>
      </c>
      <c r="Z530" s="142"/>
      <c r="AA530" s="142"/>
      <c r="AB530" s="142"/>
      <c r="AC530" s="142"/>
      <c r="AD530" s="142"/>
      <c r="AE530" s="142"/>
      <c r="AF530" s="142"/>
      <c r="AG530" s="142"/>
      <c r="AH530" s="142"/>
      <c r="AI530" s="142"/>
      <c r="AJ530" s="142"/>
      <c r="AK530" s="142"/>
    </row>
    <row r="531" spans="1:37" ht="12" customHeight="1">
      <c r="A531" s="108"/>
      <c r="B531" s="280">
        <v>500130</v>
      </c>
      <c r="C531" s="123" t="s">
        <v>1137</v>
      </c>
      <c r="D531" s="123" t="s">
        <v>1137</v>
      </c>
      <c r="E531" s="108"/>
      <c r="F531" s="108"/>
      <c r="G531" s="108"/>
      <c r="H531" s="108"/>
      <c r="I531" s="108"/>
      <c r="J531" s="295"/>
      <c r="K531" s="295"/>
      <c r="L531" s="295"/>
      <c r="M531" s="295"/>
      <c r="N531" s="295"/>
      <c r="O531" s="295"/>
      <c r="P531" s="295"/>
      <c r="Q531" s="295"/>
      <c r="R531" s="295"/>
      <c r="S531" s="295"/>
      <c r="T531" s="295"/>
      <c r="U531" s="295">
        <v>0.97314108603346716</v>
      </c>
      <c r="V531" s="295">
        <v>0.92966583809739145</v>
      </c>
      <c r="W531" s="295">
        <v>0.88813285445395529</v>
      </c>
      <c r="X531" s="295">
        <v>0.84845536410675126</v>
      </c>
      <c r="Y531" s="295">
        <v>0.81055047256878798</v>
      </c>
      <c r="Z531" s="295"/>
      <c r="AA531" s="295"/>
      <c r="AB531" s="295"/>
      <c r="AC531" s="295"/>
      <c r="AD531" s="295"/>
      <c r="AE531" s="295"/>
      <c r="AF531" s="295"/>
      <c r="AG531" s="295"/>
      <c r="AH531" s="295"/>
      <c r="AI531" s="295"/>
      <c r="AJ531" s="295"/>
      <c r="AK531" s="295"/>
    </row>
    <row r="532" spans="1:37" ht="12" customHeight="1">
      <c r="A532" s="108"/>
      <c r="B532" s="280">
        <v>500140</v>
      </c>
      <c r="C532" s="123" t="s">
        <v>1138</v>
      </c>
      <c r="D532" s="123" t="s">
        <v>1138</v>
      </c>
      <c r="E532" s="108"/>
      <c r="F532" s="108"/>
      <c r="G532" s="108"/>
      <c r="H532" s="108"/>
      <c r="I532" s="108"/>
      <c r="J532" s="142"/>
      <c r="K532" s="142"/>
      <c r="L532" s="142"/>
      <c r="M532" s="142"/>
      <c r="N532" s="142"/>
      <c r="O532" s="142"/>
      <c r="P532" s="142"/>
      <c r="Q532" s="142"/>
      <c r="R532" s="142"/>
      <c r="S532" s="142"/>
      <c r="T532" s="142"/>
      <c r="U532" s="142">
        <v>1093.8435238285088</v>
      </c>
      <c r="V532" s="142">
        <v>2496.9677453450458</v>
      </c>
      <c r="W532" s="142">
        <v>4728.7291126312311</v>
      </c>
      <c r="X532" s="142">
        <v>8191.5121495070689</v>
      </c>
      <c r="Y532" s="142">
        <v>13496.979771464665</v>
      </c>
      <c r="Z532" s="142"/>
      <c r="AA532" s="142"/>
      <c r="AB532" s="142"/>
      <c r="AC532" s="142"/>
      <c r="AD532" s="142"/>
      <c r="AE532" s="142"/>
      <c r="AF532" s="142"/>
      <c r="AG532" s="142"/>
      <c r="AH532" s="142"/>
      <c r="AI532" s="142"/>
      <c r="AJ532" s="142"/>
      <c r="AK532" s="142"/>
    </row>
    <row r="533" spans="1:37" ht="12" customHeight="1">
      <c r="A533" s="108"/>
      <c r="B533" s="280"/>
      <c r="C533" s="114" t="s">
        <v>1139</v>
      </c>
      <c r="D533" s="114" t="s">
        <v>1139</v>
      </c>
      <c r="E533" s="108"/>
      <c r="F533" s="108"/>
      <c r="G533" s="108"/>
      <c r="H533" s="108"/>
      <c r="I533" s="108"/>
      <c r="J533" s="118"/>
      <c r="K533" s="118"/>
      <c r="L533" s="118"/>
      <c r="M533" s="118"/>
      <c r="N533" s="118"/>
      <c r="O533" s="118"/>
      <c r="P533" s="118"/>
      <c r="Q533" s="118"/>
      <c r="R533" s="118"/>
      <c r="S533" s="118"/>
      <c r="T533" s="118"/>
      <c r="U533" s="118"/>
      <c r="V533" s="118"/>
      <c r="W533" s="118"/>
      <c r="X533" s="118"/>
      <c r="Y533" s="118"/>
      <c r="Z533" s="118"/>
      <c r="AA533" s="118"/>
      <c r="AB533" s="118"/>
      <c r="AC533" s="118"/>
      <c r="AD533" s="118"/>
      <c r="AE533" s="118"/>
      <c r="AF533" s="118"/>
      <c r="AG533" s="118"/>
      <c r="AH533" s="118"/>
      <c r="AI533" s="118"/>
      <c r="AJ533" s="118"/>
      <c r="AK533" s="118"/>
    </row>
    <row r="534" spans="1:37" ht="12" customHeight="1">
      <c r="A534" s="108"/>
      <c r="B534" s="280">
        <v>500200</v>
      </c>
      <c r="C534" s="123" t="s">
        <v>1140</v>
      </c>
      <c r="D534" s="123" t="s">
        <v>1140</v>
      </c>
      <c r="E534" s="108"/>
      <c r="F534" s="108"/>
      <c r="G534" s="108"/>
      <c r="H534" s="108"/>
      <c r="I534" s="108"/>
      <c r="J534" s="142"/>
      <c r="K534" s="142"/>
      <c r="L534" s="142">
        <v>6329.0249999999996</v>
      </c>
      <c r="M534" s="142">
        <v>6467.6459999999997</v>
      </c>
      <c r="N534" s="142">
        <v>6274.0940000000001</v>
      </c>
      <c r="O534" s="142">
        <v>6662.5559999999996</v>
      </c>
      <c r="P534" s="142">
        <v>6631.7519999999995</v>
      </c>
      <c r="Q534" s="142">
        <v>7216.7370000000001</v>
      </c>
      <c r="R534" s="142">
        <v>7686.6769999999997</v>
      </c>
      <c r="S534" s="142">
        <v>8136.6509999999998</v>
      </c>
      <c r="T534" s="142">
        <v>8025.41</v>
      </c>
      <c r="U534" s="142">
        <v>7788.2781535192198</v>
      </c>
      <c r="V534" s="142">
        <v>7530.5503450522792</v>
      </c>
      <c r="W534" s="142">
        <v>7249.0396416092244</v>
      </c>
      <c r="X534" s="142">
        <v>6940.6040478470186</v>
      </c>
      <c r="Y534" s="142">
        <v>6602.025908281903</v>
      </c>
      <c r="Z534" s="142"/>
      <c r="AA534" s="142"/>
      <c r="AB534" s="142"/>
      <c r="AC534" s="142"/>
      <c r="AD534" s="142"/>
      <c r="AE534" s="142"/>
      <c r="AF534" s="142"/>
      <c r="AG534" s="142"/>
      <c r="AH534" s="142"/>
      <c r="AI534" s="142"/>
      <c r="AJ534" s="142"/>
      <c r="AK534" s="142"/>
    </row>
    <row r="535" spans="1:37" ht="12" customHeight="1">
      <c r="A535" s="108"/>
      <c r="B535" s="280">
        <v>500210</v>
      </c>
      <c r="C535" s="123" t="s">
        <v>1141</v>
      </c>
      <c r="D535" s="123" t="s">
        <v>1141</v>
      </c>
      <c r="E535" s="108"/>
      <c r="F535" s="108"/>
      <c r="G535" s="108"/>
      <c r="H535" s="108"/>
      <c r="I535" s="108"/>
      <c r="J535" s="175"/>
      <c r="K535" s="175"/>
      <c r="L535" s="175">
        <v>2.7621013096232314</v>
      </c>
      <c r="M535" s="175">
        <v>-2.1927300388094291</v>
      </c>
      <c r="N535" s="175">
        <v>-0.28401933586293393</v>
      </c>
      <c r="O535" s="175">
        <v>7.2301926503852421E-2</v>
      </c>
      <c r="P535" s="175">
        <v>-4.0650304935759465</v>
      </c>
      <c r="Q535" s="175">
        <v>-0.57655164878774734</v>
      </c>
      <c r="R535" s="175">
        <v>-1.80401850885695</v>
      </c>
      <c r="S535" s="175">
        <v>-0.2491765910605917</v>
      </c>
      <c r="T535" s="175">
        <v>-14.284702523147674</v>
      </c>
      <c r="U535" s="175">
        <v>-18.933401867832732</v>
      </c>
      <c r="V535" s="175">
        <v>-21.889541523057897</v>
      </c>
      <c r="W535" s="175">
        <v>-26.354379930025679</v>
      </c>
      <c r="X535" s="175">
        <v>-33.713262892595985</v>
      </c>
      <c r="Y535" s="175">
        <v>-47.889178538541636</v>
      </c>
      <c r="Z535" s="175"/>
      <c r="AA535" s="175"/>
      <c r="AB535" s="175"/>
      <c r="AC535" s="175"/>
      <c r="AD535" s="175"/>
      <c r="AE535" s="175"/>
      <c r="AF535" s="175"/>
      <c r="AG535" s="175"/>
      <c r="AH535" s="175"/>
      <c r="AI535" s="175"/>
      <c r="AJ535" s="175"/>
      <c r="AK535" s="175"/>
    </row>
    <row r="536" spans="1:37" ht="12" customHeight="1">
      <c r="A536" s="108"/>
      <c r="B536" s="280">
        <v>500220</v>
      </c>
      <c r="C536" s="123" t="s">
        <v>1142</v>
      </c>
      <c r="D536" s="123" t="s">
        <v>1142</v>
      </c>
      <c r="E536" s="108"/>
      <c r="F536" s="108"/>
      <c r="G536" s="108"/>
      <c r="H536" s="108"/>
      <c r="I536" s="108"/>
      <c r="J536" s="142"/>
      <c r="K536" s="142"/>
      <c r="L536" s="142">
        <v>189.47549569944695</v>
      </c>
      <c r="M536" s="142">
        <v>-140.29822449230744</v>
      </c>
      <c r="N536" s="142">
        <v>-18.0945026626909</v>
      </c>
      <c r="O536" s="142">
        <v>4.6767235875303124</v>
      </c>
      <c r="P536" s="142">
        <v>-270.20883705495328</v>
      </c>
      <c r="Q536" s="142">
        <v>-39.921845830844909</v>
      </c>
      <c r="R536" s="142">
        <v>-134.43017350578896</v>
      </c>
      <c r="S536" s="142">
        <v>-19.71401465136805</v>
      </c>
      <c r="T536" s="142">
        <v>-1154.3511677298332</v>
      </c>
      <c r="U536" s="142">
        <v>-1497.0345641158258</v>
      </c>
      <c r="V536" s="142">
        <v>-1676.6106625204177</v>
      </c>
      <c r="W536" s="142">
        <v>-1947.5346485924022</v>
      </c>
      <c r="X536" s="142">
        <v>-2391.8959402745199</v>
      </c>
      <c r="Y536" s="142">
        <v>-3242.7271192523012</v>
      </c>
      <c r="Z536" s="142"/>
      <c r="AA536" s="142"/>
      <c r="AB536" s="142"/>
      <c r="AC536" s="142"/>
      <c r="AD536" s="142"/>
      <c r="AE536" s="142"/>
      <c r="AF536" s="142"/>
      <c r="AG536" s="142"/>
      <c r="AH536" s="142"/>
      <c r="AI536" s="142"/>
      <c r="AJ536" s="142"/>
      <c r="AK536" s="142"/>
    </row>
    <row r="537" spans="1:37" ht="12" customHeight="1">
      <c r="A537" s="108"/>
      <c r="B537" s="280">
        <v>500230</v>
      </c>
      <c r="C537" s="123" t="s">
        <v>1137</v>
      </c>
      <c r="D537" s="123" t="s">
        <v>1137</v>
      </c>
      <c r="E537" s="108"/>
      <c r="F537" s="108"/>
      <c r="G537" s="108"/>
      <c r="H537" s="108"/>
      <c r="I537" s="108"/>
      <c r="J537" s="142"/>
      <c r="K537" s="142"/>
      <c r="L537" s="142"/>
      <c r="M537" s="142"/>
      <c r="N537" s="142"/>
      <c r="O537" s="142"/>
      <c r="P537" s="142"/>
      <c r="Q537" s="142"/>
      <c r="R537" s="142"/>
      <c r="S537" s="142"/>
      <c r="T537" s="142"/>
      <c r="U537" s="295">
        <v>0.97314108603346716</v>
      </c>
      <c r="V537" s="295">
        <v>0.9122907745821377</v>
      </c>
      <c r="W537" s="295">
        <v>0.85524542055873487</v>
      </c>
      <c r="X537" s="295">
        <v>0.80176710075985991</v>
      </c>
      <c r="Y537" s="295">
        <v>0.75163276927096312</v>
      </c>
      <c r="Z537" s="295"/>
      <c r="AA537" s="295"/>
      <c r="AB537" s="295"/>
      <c r="AC537" s="295"/>
      <c r="AD537" s="295"/>
      <c r="AE537" s="295"/>
      <c r="AF537" s="295"/>
      <c r="AG537" s="295"/>
      <c r="AH537" s="295"/>
      <c r="AI537" s="295"/>
      <c r="AJ537" s="295"/>
      <c r="AK537" s="295"/>
    </row>
    <row r="538" spans="1:37" ht="12" customHeight="1">
      <c r="A538" s="108"/>
      <c r="B538" s="280">
        <v>500240</v>
      </c>
      <c r="C538" s="123" t="s">
        <v>1143</v>
      </c>
      <c r="D538" s="123" t="s">
        <v>1143</v>
      </c>
      <c r="E538" s="108"/>
      <c r="F538" s="108"/>
      <c r="G538" s="108"/>
      <c r="H538" s="108"/>
      <c r="I538" s="108"/>
      <c r="J538" s="142"/>
      <c r="K538" s="142"/>
      <c r="L538" s="142"/>
      <c r="M538" s="142"/>
      <c r="N538" s="142"/>
      <c r="O538" s="142"/>
      <c r="P538" s="142"/>
      <c r="Q538" s="142"/>
      <c r="R538" s="142"/>
      <c r="S538" s="142"/>
      <c r="T538" s="142"/>
      <c r="U538" s="142">
        <v>-1456.8258415533128</v>
      </c>
      <c r="V538" s="142">
        <v>-1529.5564399834229</v>
      </c>
      <c r="W538" s="142">
        <v>-1665.620089588117</v>
      </c>
      <c r="X538" s="142">
        <v>-1917.7434733531809</v>
      </c>
      <c r="Y538" s="142">
        <v>-2437.3399646336597</v>
      </c>
      <c r="Z538" s="142"/>
      <c r="AA538" s="142"/>
      <c r="AB538" s="142"/>
      <c r="AC538" s="142"/>
      <c r="AD538" s="142"/>
      <c r="AE538" s="142"/>
      <c r="AF538" s="142"/>
      <c r="AG538" s="142"/>
      <c r="AH538" s="142"/>
      <c r="AI538" s="142"/>
      <c r="AJ538" s="142"/>
      <c r="AK538" s="142"/>
    </row>
    <row r="539" spans="1:37" ht="12" customHeight="1">
      <c r="A539" s="108"/>
      <c r="B539" s="280"/>
      <c r="C539" s="114" t="s">
        <v>1144</v>
      </c>
      <c r="D539" s="114" t="s">
        <v>1144</v>
      </c>
      <c r="E539" s="108"/>
      <c r="F539" s="108"/>
      <c r="G539" s="108"/>
      <c r="H539" s="108"/>
      <c r="I539" s="108"/>
      <c r="J539" s="118"/>
      <c r="K539" s="118"/>
      <c r="L539" s="118"/>
      <c r="M539" s="118"/>
      <c r="N539" s="118"/>
      <c r="O539" s="118"/>
      <c r="P539" s="118"/>
      <c r="Q539" s="118"/>
      <c r="R539" s="118"/>
      <c r="S539" s="118"/>
      <c r="T539" s="118"/>
      <c r="U539" s="118"/>
      <c r="V539" s="118"/>
      <c r="W539" s="118"/>
      <c r="X539" s="118"/>
      <c r="Y539" s="118"/>
      <c r="Z539" s="118"/>
      <c r="AA539" s="118"/>
      <c r="AB539" s="118"/>
      <c r="AC539" s="118"/>
      <c r="AD539" s="118"/>
      <c r="AE539" s="118"/>
      <c r="AF539" s="118"/>
      <c r="AG539" s="118"/>
      <c r="AH539" s="118"/>
      <c r="AI539" s="118"/>
      <c r="AJ539" s="118"/>
      <c r="AK539" s="118"/>
    </row>
    <row r="540" spans="1:37" ht="12" customHeight="1">
      <c r="A540" s="108"/>
      <c r="B540" s="280">
        <v>500300</v>
      </c>
      <c r="C540" s="123" t="s">
        <v>1145</v>
      </c>
      <c r="D540" s="123" t="s">
        <v>938</v>
      </c>
      <c r="E540" s="108"/>
      <c r="F540" s="108"/>
      <c r="G540" s="108"/>
      <c r="H540" s="108"/>
      <c r="I540" s="108"/>
      <c r="J540" s="142"/>
      <c r="K540" s="142"/>
      <c r="L540" s="142">
        <v>6398.0389999999989</v>
      </c>
      <c r="M540" s="142">
        <v>6376.5490000000018</v>
      </c>
      <c r="N540" s="142">
        <v>6324.7649999999976</v>
      </c>
      <c r="O540" s="142">
        <v>6527.2640000000001</v>
      </c>
      <c r="P540" s="142">
        <v>4560.3989999999985</v>
      </c>
      <c r="Q540" s="142">
        <v>4498.3019999999988</v>
      </c>
      <c r="R540" s="142">
        <v>5046.1930000000002</v>
      </c>
      <c r="S540" s="142">
        <v>6929.4809999999998</v>
      </c>
      <c r="T540" s="142">
        <v>5849.0320000000038</v>
      </c>
      <c r="U540" s="142">
        <v>3643.338827347392</v>
      </c>
      <c r="V540" s="142">
        <v>-213.75900819109495</v>
      </c>
      <c r="W540" s="142">
        <v>-6814.4256293847875</v>
      </c>
      <c r="X540" s="142">
        <v>-17865.509336017087</v>
      </c>
      <c r="Y540" s="142">
        <v>-36048.935277021126</v>
      </c>
      <c r="Z540" s="142"/>
      <c r="AA540" s="142"/>
      <c r="AB540" s="142"/>
      <c r="AC540" s="142"/>
      <c r="AD540" s="142"/>
      <c r="AE540" s="142"/>
      <c r="AF540" s="142"/>
      <c r="AG540" s="142"/>
      <c r="AH540" s="142"/>
      <c r="AI540" s="142"/>
      <c r="AJ540" s="142"/>
      <c r="AK540" s="142"/>
    </row>
    <row r="541" spans="1:37" ht="12" customHeight="1">
      <c r="A541" s="108"/>
      <c r="B541" s="280">
        <v>500310</v>
      </c>
      <c r="C541" s="123" t="s">
        <v>1146</v>
      </c>
      <c r="D541" s="123" t="s">
        <v>1147</v>
      </c>
      <c r="E541" s="108"/>
      <c r="F541" s="108"/>
      <c r="G541" s="108"/>
      <c r="H541" s="108"/>
      <c r="I541" s="108"/>
      <c r="J541" s="175"/>
      <c r="K541" s="175"/>
      <c r="L541" s="175">
        <v>13.257248327732013</v>
      </c>
      <c r="M541" s="175">
        <v>8.4474217903373177</v>
      </c>
      <c r="N541" s="175">
        <v>7.8397757463925508</v>
      </c>
      <c r="O541" s="175">
        <v>9.4204818660987648</v>
      </c>
      <c r="P541" s="175">
        <v>5.9960638195174996</v>
      </c>
      <c r="Q541" s="175">
        <v>10.029624293942337</v>
      </c>
      <c r="R541" s="175">
        <v>8.1881901262624996</v>
      </c>
      <c r="S541" s="175">
        <v>9.6420842652166012</v>
      </c>
      <c r="T541" s="175">
        <v>-22.780539037282146</v>
      </c>
      <c r="U541" s="175">
        <v>-22.790077200138931</v>
      </c>
      <c r="V541" s="175">
        <v>-68.30114885367415</v>
      </c>
      <c r="W541" s="175">
        <v>36.319985042216395</v>
      </c>
      <c r="X541" s="175">
        <v>11.316610353905677</v>
      </c>
      <c r="Y541" s="175">
        <v>5.6823522306497694</v>
      </c>
      <c r="Z541" s="175"/>
      <c r="AA541" s="175"/>
      <c r="AB541" s="175"/>
      <c r="AC541" s="175"/>
      <c r="AD541" s="175"/>
      <c r="AE541" s="175"/>
      <c r="AF541" s="175"/>
      <c r="AG541" s="175"/>
      <c r="AH541" s="175"/>
      <c r="AI541" s="175"/>
      <c r="AJ541" s="175"/>
      <c r="AK541" s="175"/>
    </row>
    <row r="542" spans="1:37" ht="12" customHeight="1">
      <c r="A542" s="108"/>
      <c r="B542" s="280">
        <v>500320</v>
      </c>
      <c r="C542" s="123" t="s">
        <v>1148</v>
      </c>
      <c r="D542" s="123" t="s">
        <v>1148</v>
      </c>
      <c r="E542" s="108"/>
      <c r="F542" s="108"/>
      <c r="G542" s="108"/>
      <c r="H542" s="108"/>
      <c r="I542" s="108"/>
      <c r="J542" s="175"/>
      <c r="K542" s="175"/>
      <c r="L542" s="175">
        <v>8.0991658968519058</v>
      </c>
      <c r="M542" s="175">
        <v>3.458136559061098</v>
      </c>
      <c r="N542" s="175">
        <v>2.5015793438680469</v>
      </c>
      <c r="O542" s="175">
        <v>4.4279042617159039</v>
      </c>
      <c r="P542" s="175">
        <v>1.3133107802321811</v>
      </c>
      <c r="Q542" s="175">
        <v>5.0294867238390593</v>
      </c>
      <c r="R542" s="175">
        <v>3.3090130562620121</v>
      </c>
      <c r="S542" s="175">
        <v>4.9163205385475672</v>
      </c>
      <c r="T542" s="175">
        <v>-26.913631093639832</v>
      </c>
      <c r="U542" s="175">
        <v>-27.466515351835458</v>
      </c>
      <c r="V542" s="175">
        <v>-72.97758700537068</v>
      </c>
      <c r="W542" s="175">
        <v>31.643546890519868</v>
      </c>
      <c r="X542" s="175">
        <v>6.6401722022091487</v>
      </c>
      <c r="Y542" s="175">
        <v>1.0059140789532413</v>
      </c>
      <c r="Z542" s="175"/>
      <c r="AA542" s="175"/>
      <c r="AB542" s="175"/>
      <c r="AC542" s="175"/>
      <c r="AD542" s="175"/>
      <c r="AE542" s="175"/>
      <c r="AF542" s="175"/>
      <c r="AG542" s="175"/>
      <c r="AH542" s="175"/>
      <c r="AI542" s="175"/>
      <c r="AJ542" s="175"/>
      <c r="AK542" s="175"/>
    </row>
    <row r="543" spans="1:37" ht="12" customHeight="1">
      <c r="A543" s="108"/>
      <c r="B543" s="280">
        <v>500330</v>
      </c>
      <c r="C543" s="123" t="s">
        <v>1149</v>
      </c>
      <c r="D543" s="123" t="s">
        <v>1149</v>
      </c>
      <c r="E543" s="108"/>
      <c r="F543" s="108"/>
      <c r="G543" s="108"/>
      <c r="H543" s="108"/>
      <c r="I543" s="108"/>
      <c r="J543" s="142"/>
      <c r="K543" s="142"/>
      <c r="L543" s="142">
        <v>518.1877927552847</v>
      </c>
      <c r="M543" s="142">
        <v>220.50977217544491</v>
      </c>
      <c r="N543" s="142">
        <v>158.21901478819581</v>
      </c>
      <c r="O543" s="142">
        <v>289.02100082944798</v>
      </c>
      <c r="P543" s="142">
        <v>59.892211688600568</v>
      </c>
      <c r="Q543" s="142">
        <v>226.2415018881868</v>
      </c>
      <c r="R543" s="142">
        <v>166.97918521417972</v>
      </c>
      <c r="S543" s="142">
        <v>340.67549761775132</v>
      </c>
      <c r="T543" s="142">
        <v>-1574.1868950289449</v>
      </c>
      <c r="U543" s="142">
        <v>-1000.6982183327534</v>
      </c>
      <c r="V543" s="142">
        <v>155.99616618447376</v>
      </c>
      <c r="W543" s="142">
        <v>-2156.325969353979</v>
      </c>
      <c r="X543" s="142">
        <v>-1186.300584713287</v>
      </c>
      <c r="Y543" s="142">
        <v>-362.62131526429715</v>
      </c>
      <c r="Z543" s="142"/>
      <c r="AA543" s="142"/>
      <c r="AB543" s="142"/>
      <c r="AC543" s="142"/>
      <c r="AD543" s="142"/>
      <c r="AE543" s="142"/>
      <c r="AF543" s="142"/>
      <c r="AG543" s="142"/>
      <c r="AH543" s="142"/>
      <c r="AI543" s="142"/>
      <c r="AJ543" s="142"/>
      <c r="AK543" s="142"/>
    </row>
    <row r="544" spans="1:37" ht="12" customHeight="1">
      <c r="A544" s="108"/>
      <c r="B544" s="280">
        <v>500340</v>
      </c>
      <c r="C544" s="123" t="s">
        <v>1137</v>
      </c>
      <c r="D544" s="123" t="s">
        <v>1137</v>
      </c>
      <c r="E544" s="108"/>
      <c r="F544" s="108"/>
      <c r="G544" s="108"/>
      <c r="H544" s="108"/>
      <c r="I544" s="108"/>
      <c r="J544" s="296"/>
      <c r="K544" s="296"/>
      <c r="L544" s="296"/>
      <c r="M544" s="296"/>
      <c r="N544" s="296"/>
      <c r="O544" s="296"/>
      <c r="P544" s="296"/>
      <c r="Q544" s="296"/>
      <c r="R544" s="296"/>
      <c r="S544" s="296"/>
      <c r="T544" s="296"/>
      <c r="U544" s="296">
        <v>0.97314108603346716</v>
      </c>
      <c r="V544" s="296">
        <v>0.92966583809739145</v>
      </c>
      <c r="W544" s="296">
        <v>0.88813285445395529</v>
      </c>
      <c r="X544" s="296">
        <v>0.84845536410675126</v>
      </c>
      <c r="Y544" s="296">
        <v>0.81055047256878798</v>
      </c>
      <c r="Z544" s="296"/>
      <c r="AA544" s="296"/>
      <c r="AB544" s="296"/>
      <c r="AC544" s="296"/>
      <c r="AD544" s="296"/>
      <c r="AE544" s="296"/>
      <c r="AF544" s="296"/>
      <c r="AG544" s="296"/>
      <c r="AH544" s="296"/>
      <c r="AI544" s="296"/>
      <c r="AJ544" s="296"/>
      <c r="AK544" s="296"/>
    </row>
    <row r="545" spans="1:37" ht="12" customHeight="1">
      <c r="A545" s="108"/>
      <c r="B545" s="280">
        <v>500350</v>
      </c>
      <c r="C545" s="123" t="s">
        <v>1150</v>
      </c>
      <c r="D545" s="123" t="s">
        <v>1150</v>
      </c>
      <c r="E545" s="108"/>
      <c r="F545" s="108"/>
      <c r="G545" s="108"/>
      <c r="H545" s="108"/>
      <c r="I545" s="108"/>
      <c r="J545" s="142"/>
      <c r="K545" s="142"/>
      <c r="L545" s="142"/>
      <c r="M545" s="142"/>
      <c r="N545" s="142"/>
      <c r="O545" s="142"/>
      <c r="P545" s="142"/>
      <c r="Q545" s="142"/>
      <c r="R545" s="142"/>
      <c r="S545" s="142"/>
      <c r="T545" s="142"/>
      <c r="U545" s="142">
        <v>-973.8205509800913</v>
      </c>
      <c r="V545" s="142">
        <v>145.02430657586876</v>
      </c>
      <c r="W545" s="142">
        <v>-1915.1039382955414</v>
      </c>
      <c r="X545" s="142">
        <v>-1006.5230945429638</v>
      </c>
      <c r="Y545" s="142">
        <v>-293.9228784509915</v>
      </c>
      <c r="Z545" s="142"/>
      <c r="AA545" s="142"/>
      <c r="AB545" s="142"/>
      <c r="AC545" s="142"/>
      <c r="AD545" s="142"/>
      <c r="AE545" s="142"/>
      <c r="AF545" s="142"/>
      <c r="AG545" s="142"/>
      <c r="AH545" s="142"/>
      <c r="AI545" s="142"/>
      <c r="AJ545" s="142"/>
      <c r="AK545" s="142"/>
    </row>
    <row r="546" spans="1:37" ht="14.5">
      <c r="A546" s="71"/>
      <c r="B546" s="270"/>
      <c r="C546" s="71"/>
      <c r="D546" s="71"/>
      <c r="E546" s="71"/>
      <c r="F546" s="71"/>
      <c r="G546" s="71"/>
      <c r="H546" s="71"/>
      <c r="I546" s="71"/>
      <c r="J546" s="118"/>
      <c r="K546" s="118"/>
      <c r="L546" s="118"/>
      <c r="M546" s="118"/>
      <c r="N546" s="118"/>
      <c r="O546" s="118"/>
      <c r="P546" s="118"/>
      <c r="Q546" s="118"/>
      <c r="R546" s="118"/>
      <c r="S546" s="118"/>
      <c r="T546" s="118"/>
      <c r="U546" s="118"/>
      <c r="V546" s="118"/>
      <c r="W546" s="118"/>
      <c r="X546" s="118"/>
      <c r="Y546" s="118"/>
      <c r="Z546" s="118"/>
      <c r="AA546" s="118"/>
      <c r="AB546" s="118"/>
      <c r="AC546" s="118"/>
      <c r="AD546" s="118"/>
      <c r="AE546" s="118"/>
      <c r="AF546" s="118"/>
      <c r="AG546" s="118"/>
      <c r="AH546" s="118"/>
      <c r="AI546" s="118"/>
      <c r="AJ546" s="118"/>
      <c r="AK546" s="118"/>
    </row>
    <row r="547" spans="1:37" ht="14.5">
      <c r="A547" s="71"/>
      <c r="B547" s="270"/>
      <c r="C547" s="71"/>
      <c r="D547" s="71"/>
      <c r="E547" s="71"/>
      <c r="F547" s="71"/>
      <c r="G547" s="71"/>
      <c r="H547" s="71"/>
      <c r="I547" s="71"/>
      <c r="J547" s="118"/>
      <c r="K547" s="118"/>
      <c r="L547" s="118"/>
      <c r="M547" s="118"/>
      <c r="N547" s="118"/>
      <c r="O547" s="118"/>
      <c r="P547" s="118"/>
      <c r="Q547" s="118"/>
      <c r="R547" s="118"/>
      <c r="S547" s="118"/>
      <c r="T547" s="118"/>
      <c r="U547" s="118"/>
      <c r="V547" s="118"/>
      <c r="W547" s="118"/>
      <c r="X547" s="118"/>
      <c r="Y547" s="118"/>
      <c r="Z547" s="118"/>
      <c r="AA547" s="118"/>
      <c r="AB547" s="118"/>
      <c r="AC547" s="118"/>
      <c r="AD547" s="118"/>
      <c r="AE547" s="118"/>
      <c r="AF547" s="118"/>
      <c r="AG547" s="118"/>
      <c r="AH547" s="118"/>
      <c r="AI547" s="118"/>
      <c r="AJ547" s="118"/>
      <c r="AK547" s="118"/>
    </row>
    <row r="548" spans="1:37" ht="14.5">
      <c r="A548" s="71"/>
      <c r="B548" s="270"/>
      <c r="C548" s="71"/>
      <c r="D548" s="71"/>
      <c r="E548" s="71"/>
      <c r="F548" s="71"/>
      <c r="G548" s="71"/>
      <c r="H548" s="71"/>
      <c r="I548" s="71"/>
      <c r="J548" s="118"/>
      <c r="K548" s="118"/>
      <c r="L548" s="118"/>
      <c r="M548" s="118"/>
      <c r="N548" s="118"/>
      <c r="O548" s="118"/>
      <c r="P548" s="118"/>
      <c r="Q548" s="118"/>
      <c r="R548" s="118"/>
      <c r="S548" s="118"/>
      <c r="T548" s="118"/>
      <c r="U548" s="118"/>
      <c r="V548" s="118"/>
      <c r="W548" s="118"/>
      <c r="X548" s="118"/>
      <c r="Y548" s="118"/>
      <c r="Z548" s="118"/>
      <c r="AA548" s="118"/>
      <c r="AB548" s="118"/>
      <c r="AC548" s="118"/>
      <c r="AD548" s="118"/>
      <c r="AE548" s="118"/>
      <c r="AF548" s="118"/>
      <c r="AG548" s="118"/>
      <c r="AH548" s="118"/>
      <c r="AI548" s="118"/>
      <c r="AJ548" s="118"/>
      <c r="AK548" s="118"/>
    </row>
    <row r="549" spans="1:37" ht="14.5">
      <c r="A549" s="71"/>
      <c r="B549" s="270"/>
      <c r="C549" s="71"/>
      <c r="D549" s="71"/>
      <c r="E549" s="71"/>
      <c r="F549" s="71"/>
      <c r="G549" s="71"/>
      <c r="H549" s="71"/>
      <c r="I549" s="71"/>
      <c r="J549" s="118"/>
      <c r="K549" s="118"/>
      <c r="L549" s="118"/>
      <c r="M549" s="118"/>
      <c r="N549" s="118"/>
      <c r="O549" s="118"/>
      <c r="P549" s="118"/>
      <c r="Q549" s="118"/>
      <c r="R549" s="118"/>
      <c r="S549" s="118"/>
      <c r="T549" s="118"/>
      <c r="U549" s="118"/>
      <c r="V549" s="118"/>
      <c r="W549" s="118"/>
      <c r="X549" s="118"/>
      <c r="Y549" s="118"/>
      <c r="Z549" s="118"/>
      <c r="AA549" s="118"/>
      <c r="AB549" s="118"/>
      <c r="AC549" s="118"/>
      <c r="AD549" s="118"/>
      <c r="AE549" s="118"/>
      <c r="AF549" s="118"/>
      <c r="AG549" s="118"/>
      <c r="AH549" s="118"/>
      <c r="AI549" s="118"/>
      <c r="AJ549" s="118"/>
      <c r="AK549" s="118"/>
    </row>
    <row r="550" spans="1:37" ht="14.5">
      <c r="A550" s="6"/>
      <c r="B550" s="270"/>
      <c r="C550" s="71"/>
      <c r="D550" s="6"/>
      <c r="E550" s="6"/>
      <c r="F550" s="6"/>
      <c r="G550" s="6"/>
      <c r="H550" s="6"/>
      <c r="I550" s="6"/>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row>
    <row r="551" spans="1:37" ht="14.5">
      <c r="A551" s="6"/>
      <c r="B551" s="270"/>
      <c r="C551" s="71"/>
      <c r="D551" s="6"/>
      <c r="E551" s="6"/>
      <c r="F551" s="6"/>
      <c r="G551" s="6"/>
      <c r="H551" s="6"/>
      <c r="I551" s="6"/>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row>
    <row r="552" spans="1:37" ht="14.5">
      <c r="A552" s="6"/>
      <c r="B552" s="270"/>
      <c r="C552" s="71"/>
      <c r="D552" s="6"/>
      <c r="E552" s="6"/>
      <c r="F552" s="6"/>
      <c r="G552" s="6"/>
      <c r="H552" s="6"/>
      <c r="I552" s="6"/>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row>
    <row r="553" spans="1:37" ht="14.5">
      <c r="A553" s="6"/>
      <c r="B553" s="270"/>
      <c r="C553" s="71"/>
      <c r="D553" s="6"/>
      <c r="E553" s="6"/>
      <c r="F553" s="6"/>
      <c r="G553" s="6"/>
      <c r="H553" s="6"/>
      <c r="I553" s="6"/>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row>
    <row r="554" spans="1:37" ht="14.5">
      <c r="A554" s="6"/>
      <c r="B554" s="270"/>
      <c r="C554" s="71"/>
      <c r="D554" s="6"/>
      <c r="E554" s="6"/>
      <c r="F554" s="6"/>
      <c r="G554" s="6"/>
      <c r="H554" s="6"/>
      <c r="I554" s="6"/>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row>
    <row r="555" spans="1:37" ht="14.5">
      <c r="A555" s="6"/>
      <c r="B555" s="270"/>
      <c r="C555" s="71"/>
      <c r="D555" s="6"/>
      <c r="E555" s="6"/>
      <c r="F555" s="6"/>
      <c r="G555" s="6"/>
      <c r="H555" s="6"/>
      <c r="I555" s="6"/>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row>
    <row r="556" spans="1:37" ht="14.5">
      <c r="A556" s="6"/>
      <c r="B556" s="270"/>
      <c r="C556" s="71"/>
      <c r="D556" s="6"/>
      <c r="E556" s="6"/>
      <c r="F556" s="6"/>
      <c r="G556" s="6"/>
      <c r="H556" s="6"/>
      <c r="I556" s="6"/>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row>
    <row r="557" spans="1:37" ht="14.5">
      <c r="A557" s="6"/>
      <c r="B557" s="270"/>
      <c r="C557" s="71"/>
      <c r="D557" s="6"/>
      <c r="E557" s="6"/>
      <c r="F557" s="6"/>
      <c r="G557" s="6"/>
      <c r="H557" s="6"/>
      <c r="I557" s="6"/>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row>
    <row r="558" spans="1:37" ht="14.5">
      <c r="A558" s="6"/>
      <c r="B558" s="270"/>
      <c r="C558" s="71"/>
      <c r="D558" s="6"/>
      <c r="E558" s="6"/>
      <c r="F558" s="6"/>
      <c r="G558" s="6"/>
      <c r="H558" s="6"/>
      <c r="I558" s="6"/>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row>
    <row r="559" spans="1:37" ht="14.5">
      <c r="A559" s="6"/>
      <c r="B559" s="270"/>
      <c r="C559" s="71"/>
      <c r="D559" s="6"/>
      <c r="E559" s="6"/>
      <c r="F559" s="6"/>
      <c r="G559" s="6"/>
      <c r="H559" s="6"/>
      <c r="I559" s="6"/>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row>
    <row r="560" spans="1:37" ht="14.5">
      <c r="A560" s="6"/>
      <c r="B560" s="270"/>
      <c r="C560" s="71"/>
      <c r="D560" s="6"/>
      <c r="E560" s="6"/>
      <c r="F560" s="6"/>
      <c r="G560" s="6"/>
      <c r="H560" s="6"/>
      <c r="I560" s="6"/>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row>
    <row r="561" spans="1:37" ht="14.5">
      <c r="A561" s="6"/>
      <c r="B561" s="270"/>
      <c r="C561" s="71"/>
      <c r="D561" s="6"/>
      <c r="E561" s="6"/>
      <c r="F561" s="6"/>
      <c r="G561" s="6"/>
      <c r="H561" s="6"/>
      <c r="I561" s="6"/>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row>
    <row r="562" spans="1:37" ht="14.5">
      <c r="A562" s="6"/>
      <c r="B562" s="270"/>
      <c r="C562" s="71"/>
      <c r="D562" s="6"/>
      <c r="E562" s="6"/>
      <c r="F562" s="6"/>
      <c r="G562" s="6"/>
      <c r="H562" s="6"/>
      <c r="I562" s="6"/>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row>
    <row r="563" spans="1:37" ht="14.5">
      <c r="A563" s="6"/>
      <c r="B563" s="270"/>
      <c r="C563" s="71"/>
      <c r="D563" s="6"/>
      <c r="E563" s="6"/>
      <c r="F563" s="6"/>
      <c r="G563" s="6"/>
      <c r="H563" s="6"/>
      <c r="I563" s="6"/>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row>
    <row r="564" spans="1:37" ht="14.5">
      <c r="A564" s="6"/>
      <c r="B564" s="270"/>
      <c r="C564" s="71"/>
      <c r="D564" s="6"/>
      <c r="E564" s="6"/>
      <c r="F564" s="6"/>
      <c r="G564" s="6"/>
      <c r="H564" s="6"/>
      <c r="I564" s="6"/>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row>
    <row r="565" spans="1:37" ht="14.5">
      <c r="A565" s="6"/>
      <c r="B565" s="270"/>
      <c r="C565" s="71"/>
      <c r="D565" s="6"/>
      <c r="E565" s="6"/>
      <c r="F565" s="6"/>
      <c r="G565" s="6"/>
      <c r="H565" s="6"/>
      <c r="I565" s="6"/>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row>
    <row r="566" spans="1:37" ht="14.5">
      <c r="A566" s="6"/>
      <c r="B566" s="270"/>
      <c r="C566" s="71"/>
      <c r="D566" s="6"/>
      <c r="E566" s="6"/>
      <c r="F566" s="6"/>
      <c r="G566" s="6"/>
      <c r="H566" s="6"/>
      <c r="I566" s="6"/>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row>
    <row r="567" spans="1:37" ht="14.5">
      <c r="A567" s="6"/>
      <c r="B567" s="270"/>
      <c r="C567" s="71"/>
      <c r="D567" s="6"/>
      <c r="E567" s="6"/>
      <c r="F567" s="6"/>
      <c r="G567" s="6"/>
      <c r="H567" s="6"/>
      <c r="I567" s="6"/>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row>
    <row r="568" spans="1:37" ht="14.5">
      <c r="A568" s="6"/>
      <c r="B568" s="270"/>
      <c r="C568" s="71"/>
      <c r="D568" s="6"/>
      <c r="E568" s="6"/>
      <c r="F568" s="6"/>
      <c r="G568" s="6"/>
      <c r="H568" s="6"/>
      <c r="I568" s="6"/>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row>
    <row r="569" spans="1:37" ht="14.5">
      <c r="A569" s="6"/>
      <c r="B569" s="270"/>
      <c r="C569" s="71"/>
      <c r="D569" s="6"/>
      <c r="E569" s="6"/>
      <c r="F569" s="6"/>
      <c r="G569" s="6"/>
      <c r="H569" s="6"/>
      <c r="I569" s="6"/>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row>
    <row r="570" spans="1:37" ht="14.5">
      <c r="A570" s="6"/>
      <c r="B570" s="270"/>
      <c r="C570" s="71"/>
      <c r="D570" s="6"/>
      <c r="E570" s="6"/>
      <c r="F570" s="6"/>
      <c r="G570" s="6"/>
      <c r="H570" s="6"/>
      <c r="I570" s="6"/>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row>
    <row r="571" spans="1:37" ht="14.5">
      <c r="A571" s="6"/>
      <c r="B571" s="270"/>
      <c r="C571" s="71"/>
      <c r="D571" s="6"/>
      <c r="E571" s="6"/>
      <c r="F571" s="6"/>
      <c r="G571" s="6"/>
      <c r="H571" s="6"/>
      <c r="I571" s="6"/>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row>
    <row r="572" spans="1:37" ht="14.5">
      <c r="A572" s="6"/>
      <c r="B572" s="270"/>
      <c r="C572" s="71"/>
      <c r="D572" s="6"/>
      <c r="E572" s="6"/>
      <c r="F572" s="6"/>
      <c r="G572" s="6"/>
      <c r="H572" s="6"/>
      <c r="I572" s="6"/>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row>
    <row r="573" spans="1:37" ht="14.5">
      <c r="A573" s="6"/>
      <c r="B573" s="270"/>
      <c r="C573" s="71"/>
      <c r="D573" s="6"/>
      <c r="E573" s="6"/>
      <c r="F573" s="6"/>
      <c r="G573" s="6"/>
      <c r="H573" s="6"/>
      <c r="I573" s="6"/>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row>
    <row r="574" spans="1:37" ht="14.5">
      <c r="A574" s="6"/>
      <c r="B574" s="270"/>
      <c r="C574" s="71"/>
      <c r="D574" s="6"/>
      <c r="E574" s="6"/>
      <c r="F574" s="6"/>
      <c r="G574" s="6"/>
      <c r="H574" s="6"/>
      <c r="I574" s="6"/>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row>
    <row r="575" spans="1:37" ht="14.5">
      <c r="A575" s="6"/>
      <c r="B575" s="270"/>
      <c r="C575" s="71"/>
      <c r="D575" s="6"/>
      <c r="E575" s="6"/>
      <c r="F575" s="6"/>
      <c r="G575" s="6"/>
      <c r="H575" s="6"/>
      <c r="I575" s="6"/>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row>
    <row r="576" spans="1:37" ht="14.5">
      <c r="A576" s="6"/>
      <c r="B576" s="270"/>
      <c r="C576" s="71"/>
      <c r="D576" s="6"/>
      <c r="E576" s="6"/>
      <c r="F576" s="6"/>
      <c r="G576" s="6"/>
      <c r="H576" s="6"/>
      <c r="I576" s="6"/>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row>
    <row r="577" spans="1:37" ht="14.5">
      <c r="A577" s="6"/>
      <c r="B577" s="270"/>
      <c r="C577" s="71"/>
      <c r="D577" s="6"/>
      <c r="E577" s="6"/>
      <c r="F577" s="6"/>
      <c r="G577" s="6"/>
      <c r="H577" s="6"/>
      <c r="I577" s="6"/>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row>
    <row r="578" spans="1:37" ht="14.5">
      <c r="A578" s="6"/>
      <c r="B578" s="270"/>
      <c r="C578" s="71"/>
      <c r="D578" s="6"/>
      <c r="E578" s="6"/>
      <c r="F578" s="6"/>
      <c r="G578" s="6"/>
      <c r="H578" s="6"/>
      <c r="I578" s="6"/>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row>
    <row r="579" spans="1:37" ht="14.5">
      <c r="A579" s="6"/>
      <c r="B579" s="270"/>
      <c r="C579" s="71"/>
      <c r="D579" s="6"/>
      <c r="E579" s="6"/>
      <c r="F579" s="6"/>
      <c r="G579" s="6"/>
      <c r="H579" s="6"/>
      <c r="I579" s="6"/>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row>
    <row r="580" spans="1:37" ht="14.5">
      <c r="A580" s="6"/>
      <c r="B580" s="270"/>
      <c r="C580" s="71"/>
      <c r="D580" s="6"/>
      <c r="E580" s="6"/>
      <c r="F580" s="6"/>
      <c r="G580" s="6"/>
      <c r="H580" s="6"/>
      <c r="I580" s="6"/>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row>
    <row r="581" spans="1:37" ht="14.5">
      <c r="A581" s="6"/>
      <c r="B581" s="270"/>
      <c r="C581" s="71"/>
      <c r="D581" s="6"/>
      <c r="E581" s="6"/>
      <c r="F581" s="6"/>
      <c r="G581" s="6"/>
      <c r="H581" s="6"/>
      <c r="I581" s="6"/>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row>
    <row r="582" spans="1:37" ht="14.5">
      <c r="A582" s="6"/>
      <c r="B582" s="270"/>
      <c r="C582" s="71"/>
      <c r="D582" s="6"/>
      <c r="E582" s="6"/>
      <c r="F582" s="6"/>
      <c r="G582" s="6"/>
      <c r="H582" s="6"/>
      <c r="I582" s="6"/>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row>
    <row r="583" spans="1:37" ht="14.5">
      <c r="A583" s="6"/>
      <c r="B583" s="270"/>
      <c r="C583" s="71"/>
      <c r="D583" s="6"/>
      <c r="E583" s="6"/>
      <c r="F583" s="6"/>
      <c r="G583" s="6"/>
      <c r="H583" s="6"/>
      <c r="I583" s="6"/>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row>
    <row r="584" spans="1:37" ht="14.5">
      <c r="A584" s="6"/>
      <c r="B584" s="270"/>
      <c r="C584" s="71"/>
      <c r="D584" s="6"/>
      <c r="E584" s="6"/>
      <c r="F584" s="6"/>
      <c r="G584" s="6"/>
      <c r="H584" s="6"/>
      <c r="I584" s="6"/>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row>
    <row r="585" spans="1:37" ht="14.5">
      <c r="A585" s="6"/>
      <c r="B585" s="270"/>
      <c r="C585" s="71"/>
      <c r="D585" s="6"/>
      <c r="E585" s="6"/>
      <c r="F585" s="6"/>
      <c r="G585" s="6"/>
      <c r="H585" s="6"/>
      <c r="I585" s="6"/>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row>
    <row r="586" spans="1:37" ht="14.5">
      <c r="A586" s="6"/>
      <c r="B586" s="270"/>
      <c r="C586" s="71"/>
      <c r="D586" s="6"/>
      <c r="E586" s="6"/>
      <c r="F586" s="6"/>
      <c r="G586" s="6"/>
      <c r="H586" s="6"/>
      <c r="I586" s="6"/>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row>
    <row r="587" spans="1:37" ht="14.5">
      <c r="A587" s="6"/>
      <c r="B587" s="270"/>
      <c r="C587" s="71"/>
      <c r="D587" s="6"/>
      <c r="E587" s="6"/>
      <c r="F587" s="6"/>
      <c r="G587" s="6"/>
      <c r="H587" s="6"/>
      <c r="I587" s="6"/>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row>
    <row r="588" spans="1:37" ht="14.5">
      <c r="A588" s="6"/>
      <c r="B588" s="270"/>
      <c r="C588" s="71"/>
      <c r="D588" s="6"/>
      <c r="E588" s="6"/>
      <c r="F588" s="6"/>
      <c r="G588" s="6"/>
      <c r="H588" s="6"/>
      <c r="I588" s="6"/>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row>
    <row r="589" spans="1:37" ht="14.5">
      <c r="A589" s="6"/>
      <c r="B589" s="270"/>
      <c r="C589" s="71"/>
      <c r="D589" s="6"/>
      <c r="E589" s="6"/>
      <c r="F589" s="6"/>
      <c r="G589" s="6"/>
      <c r="H589" s="6"/>
      <c r="I589" s="6"/>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row>
    <row r="590" spans="1:37" ht="14.5">
      <c r="A590" s="6"/>
      <c r="B590" s="270"/>
      <c r="C590" s="71"/>
      <c r="D590" s="6"/>
      <c r="E590" s="6"/>
      <c r="F590" s="6"/>
      <c r="G590" s="6"/>
      <c r="H590" s="6"/>
      <c r="I590" s="6"/>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row>
    <row r="591" spans="1:37" ht="14.5">
      <c r="A591" s="6"/>
      <c r="B591" s="270"/>
      <c r="C591" s="71"/>
      <c r="D591" s="6"/>
      <c r="E591" s="6"/>
      <c r="F591" s="6"/>
      <c r="G591" s="6"/>
      <c r="H591" s="6"/>
      <c r="I591" s="6"/>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row>
    <row r="592" spans="1:37" ht="14.5">
      <c r="A592" s="6"/>
      <c r="B592" s="270"/>
      <c r="C592" s="71"/>
      <c r="D592" s="6"/>
      <c r="E592" s="6"/>
      <c r="F592" s="6"/>
      <c r="G592" s="6"/>
      <c r="H592" s="6"/>
      <c r="I592" s="6"/>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row>
    <row r="593" spans="1:37" ht="14.5">
      <c r="A593" s="6"/>
      <c r="B593" s="270"/>
      <c r="C593" s="71"/>
      <c r="D593" s="6"/>
      <c r="E593" s="6"/>
      <c r="F593" s="6"/>
      <c r="G593" s="6"/>
      <c r="H593" s="6"/>
      <c r="I593" s="6"/>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row>
    <row r="594" spans="1:37" ht="14.5">
      <c r="A594" s="6"/>
      <c r="B594" s="270"/>
      <c r="C594" s="71"/>
      <c r="D594" s="6"/>
      <c r="E594" s="6"/>
      <c r="F594" s="6"/>
      <c r="G594" s="6"/>
      <c r="H594" s="6"/>
      <c r="I594" s="6"/>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row>
    <row r="595" spans="1:37" ht="14.5">
      <c r="A595" s="6"/>
      <c r="B595" s="270"/>
      <c r="C595" s="71"/>
      <c r="D595" s="6"/>
      <c r="E595" s="6"/>
      <c r="F595" s="6"/>
      <c r="G595" s="6"/>
      <c r="H595" s="6"/>
      <c r="I595" s="6"/>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row>
    <row r="596" spans="1:37" ht="14.5">
      <c r="A596" s="6"/>
      <c r="B596" s="270"/>
      <c r="C596" s="71"/>
      <c r="D596" s="6"/>
      <c r="E596" s="6"/>
      <c r="F596" s="6"/>
      <c r="G596" s="6"/>
      <c r="H596" s="6"/>
      <c r="I596" s="6"/>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row>
    <row r="597" spans="1:37" ht="14.5">
      <c r="A597" s="6"/>
      <c r="B597" s="270"/>
      <c r="C597" s="71"/>
      <c r="D597" s="6"/>
      <c r="E597" s="6"/>
      <c r="F597" s="6"/>
      <c r="G597" s="6"/>
      <c r="H597" s="6"/>
      <c r="I597" s="6"/>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row>
    <row r="598" spans="1:37" ht="14.5">
      <c r="A598" s="6"/>
      <c r="B598" s="270"/>
      <c r="C598" s="71"/>
      <c r="D598" s="6"/>
      <c r="E598" s="6"/>
      <c r="F598" s="6"/>
      <c r="G598" s="6"/>
      <c r="H598" s="6"/>
      <c r="I598" s="6"/>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row>
    <row r="599" spans="1:37" ht="14.5">
      <c r="A599" s="6"/>
      <c r="B599" s="270"/>
      <c r="C599" s="71"/>
      <c r="D599" s="6"/>
      <c r="E599" s="6"/>
      <c r="F599" s="6"/>
      <c r="G599" s="6"/>
      <c r="H599" s="6"/>
      <c r="I599" s="6"/>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row>
    <row r="600" spans="1:37" ht="14.5">
      <c r="A600" s="6"/>
      <c r="B600" s="270"/>
      <c r="C600" s="71"/>
      <c r="D600" s="6"/>
      <c r="E600" s="6"/>
      <c r="F600" s="6"/>
      <c r="G600" s="6"/>
      <c r="H600" s="6"/>
      <c r="I600" s="6"/>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row>
    <row r="601" spans="1:37" ht="14.5">
      <c r="A601" s="6"/>
      <c r="B601" s="270"/>
      <c r="C601" s="71"/>
      <c r="D601" s="6"/>
      <c r="E601" s="6"/>
      <c r="F601" s="6"/>
      <c r="G601" s="6"/>
      <c r="H601" s="6"/>
      <c r="I601" s="6"/>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row>
    <row r="602" spans="1:37" ht="14.5">
      <c r="A602" s="6"/>
      <c r="B602" s="270"/>
      <c r="C602" s="71"/>
      <c r="D602" s="6"/>
      <c r="E602" s="6"/>
      <c r="F602" s="6"/>
      <c r="G602" s="6"/>
      <c r="H602" s="6"/>
      <c r="I602" s="6"/>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row>
    <row r="603" spans="1:37" ht="14.5">
      <c r="A603" s="6"/>
      <c r="B603" s="270"/>
      <c r="C603" s="71"/>
      <c r="D603" s="6"/>
      <c r="E603" s="6"/>
      <c r="F603" s="6"/>
      <c r="G603" s="6"/>
      <c r="H603" s="6"/>
      <c r="I603" s="6"/>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row>
    <row r="604" spans="1:37" ht="14.5">
      <c r="A604" s="6"/>
      <c r="B604" s="270"/>
      <c r="C604" s="71"/>
      <c r="D604" s="6"/>
      <c r="E604" s="6"/>
      <c r="F604" s="6"/>
      <c r="G604" s="6"/>
      <c r="H604" s="6"/>
      <c r="I604" s="6"/>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row>
    <row r="605" spans="1:37" ht="14.5">
      <c r="A605" s="6"/>
      <c r="B605" s="270"/>
      <c r="C605" s="71"/>
      <c r="D605" s="6"/>
      <c r="E605" s="6"/>
      <c r="F605" s="6"/>
      <c r="G605" s="6"/>
      <c r="H605" s="6"/>
      <c r="I605" s="6"/>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row>
    <row r="606" spans="1:37" ht="14.5">
      <c r="A606" s="6"/>
      <c r="B606" s="270"/>
      <c r="C606" s="71"/>
      <c r="D606" s="6"/>
      <c r="E606" s="6"/>
      <c r="F606" s="6"/>
      <c r="G606" s="6"/>
      <c r="H606" s="6"/>
      <c r="I606" s="6"/>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row>
    <row r="607" spans="1:37" ht="14.5">
      <c r="A607" s="6"/>
      <c r="B607" s="270"/>
      <c r="C607" s="71"/>
      <c r="D607" s="6"/>
      <c r="E607" s="6"/>
      <c r="F607" s="6"/>
      <c r="G607" s="6"/>
      <c r="H607" s="6"/>
      <c r="I607" s="6"/>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row>
    <row r="608" spans="1:37" ht="14.5">
      <c r="A608" s="6"/>
      <c r="B608" s="270"/>
      <c r="C608" s="71"/>
      <c r="D608" s="6"/>
      <c r="E608" s="6"/>
      <c r="F608" s="6"/>
      <c r="G608" s="6"/>
      <c r="H608" s="6"/>
      <c r="I608" s="6"/>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row>
    <row r="609" spans="1:37" ht="14.5">
      <c r="A609" s="6"/>
      <c r="B609" s="270"/>
      <c r="C609" s="71"/>
      <c r="D609" s="6"/>
      <c r="E609" s="6"/>
      <c r="F609" s="6"/>
      <c r="G609" s="6"/>
      <c r="H609" s="6"/>
      <c r="I609" s="6"/>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row>
    <row r="610" spans="1:37" ht="14.5">
      <c r="A610" s="6"/>
      <c r="B610" s="270"/>
      <c r="C610" s="71"/>
      <c r="D610" s="6"/>
      <c r="E610" s="6"/>
      <c r="F610" s="6"/>
      <c r="G610" s="6"/>
      <c r="H610" s="6"/>
      <c r="I610" s="6"/>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row>
    <row r="611" spans="1:37" ht="14.5">
      <c r="A611" s="6"/>
      <c r="B611" s="270"/>
      <c r="C611" s="71"/>
      <c r="D611" s="6"/>
      <c r="E611" s="6"/>
      <c r="F611" s="6"/>
      <c r="G611" s="6"/>
      <c r="H611" s="6"/>
      <c r="I611" s="6"/>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row>
    <row r="612" spans="1:37" ht="14.5">
      <c r="A612" s="6"/>
      <c r="B612" s="270"/>
      <c r="C612" s="71"/>
      <c r="D612" s="6"/>
      <c r="E612" s="6"/>
      <c r="F612" s="6"/>
      <c r="G612" s="6"/>
      <c r="H612" s="6"/>
      <c r="I612" s="6"/>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row>
    <row r="613" spans="1:37" ht="14.5">
      <c r="A613" s="6"/>
      <c r="B613" s="270"/>
      <c r="C613" s="71"/>
      <c r="D613" s="6"/>
      <c r="E613" s="6"/>
      <c r="F613" s="6"/>
      <c r="G613" s="6"/>
      <c r="H613" s="6"/>
      <c r="I613" s="6"/>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row>
    <row r="614" spans="1:37" ht="14.5">
      <c r="A614" s="6"/>
      <c r="B614" s="270"/>
      <c r="C614" s="71"/>
      <c r="D614" s="6"/>
      <c r="E614" s="6"/>
      <c r="F614" s="6"/>
      <c r="G614" s="6"/>
      <c r="H614" s="6"/>
      <c r="I614" s="6"/>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row>
    <row r="615" spans="1:37" ht="14.5">
      <c r="A615" s="6"/>
      <c r="B615" s="270"/>
      <c r="C615" s="71"/>
      <c r="D615" s="6"/>
      <c r="E615" s="6"/>
      <c r="F615" s="6"/>
      <c r="G615" s="6"/>
      <c r="H615" s="6"/>
      <c r="I615" s="6"/>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row>
    <row r="616" spans="1:37" ht="14.5">
      <c r="A616" s="6"/>
      <c r="B616" s="270"/>
      <c r="C616" s="71"/>
      <c r="D616" s="6"/>
      <c r="E616" s="6"/>
      <c r="F616" s="6"/>
      <c r="G616" s="6"/>
      <c r="H616" s="6"/>
      <c r="I616" s="6"/>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row>
    <row r="617" spans="1:37" ht="14.5">
      <c r="A617" s="6"/>
      <c r="B617" s="270"/>
      <c r="C617" s="71"/>
      <c r="D617" s="6"/>
      <c r="E617" s="6"/>
      <c r="F617" s="6"/>
      <c r="G617" s="6"/>
      <c r="H617" s="6"/>
      <c r="I617" s="6"/>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row>
    <row r="618" spans="1:37" ht="14.5">
      <c r="A618" s="6"/>
      <c r="B618" s="270"/>
      <c r="C618" s="71"/>
      <c r="D618" s="6"/>
      <c r="E618" s="6"/>
      <c r="F618" s="6"/>
      <c r="G618" s="6"/>
      <c r="H618" s="6"/>
      <c r="I618" s="6"/>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row>
    <row r="619" spans="1:37" ht="14.5">
      <c r="A619" s="6"/>
      <c r="B619" s="270"/>
      <c r="C619" s="71"/>
      <c r="D619" s="6"/>
      <c r="E619" s="6"/>
      <c r="F619" s="6"/>
      <c r="G619" s="6"/>
      <c r="H619" s="6"/>
      <c r="I619" s="6"/>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row>
    <row r="620" spans="1:37" ht="14.5">
      <c r="A620" s="6"/>
      <c r="B620" s="270"/>
      <c r="C620" s="71"/>
      <c r="D620" s="6"/>
      <c r="E620" s="6"/>
      <c r="F620" s="6"/>
      <c r="G620" s="6"/>
      <c r="H620" s="6"/>
      <c r="I620" s="6"/>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row>
    <row r="621" spans="1:37" ht="14.5">
      <c r="A621" s="6"/>
      <c r="B621" s="270"/>
      <c r="C621" s="71"/>
      <c r="D621" s="6"/>
      <c r="E621" s="6"/>
      <c r="F621" s="6"/>
      <c r="G621" s="6"/>
      <c r="H621" s="6"/>
      <c r="I621" s="6"/>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row>
    <row r="622" spans="1:37" ht="14.5">
      <c r="A622" s="6"/>
      <c r="B622" s="270"/>
      <c r="C622" s="71"/>
      <c r="D622" s="6"/>
      <c r="E622" s="6"/>
      <c r="F622" s="6"/>
      <c r="G622" s="6"/>
      <c r="H622" s="6"/>
      <c r="I622" s="6"/>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row>
    <row r="623" spans="1:37" ht="14.5">
      <c r="A623" s="6"/>
      <c r="B623" s="270"/>
      <c r="C623" s="71"/>
      <c r="D623" s="6"/>
      <c r="E623" s="6"/>
      <c r="F623" s="6"/>
      <c r="G623" s="6"/>
      <c r="H623" s="6"/>
      <c r="I623" s="6"/>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row>
    <row r="624" spans="1:37" ht="14.5">
      <c r="A624" s="6"/>
      <c r="B624" s="270"/>
      <c r="C624" s="71"/>
      <c r="D624" s="6"/>
      <c r="E624" s="6"/>
      <c r="F624" s="6"/>
      <c r="G624" s="6"/>
      <c r="H624" s="6"/>
      <c r="I624" s="6"/>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row>
    <row r="625" spans="1:37" ht="14.5">
      <c r="A625" s="6"/>
      <c r="B625" s="270"/>
      <c r="C625" s="71"/>
      <c r="D625" s="6"/>
      <c r="E625" s="6"/>
      <c r="F625" s="6"/>
      <c r="G625" s="6"/>
      <c r="H625" s="6"/>
      <c r="I625" s="6"/>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row>
    <row r="626" spans="1:37" ht="14.5">
      <c r="A626" s="6"/>
      <c r="B626" s="270"/>
      <c r="C626" s="71"/>
      <c r="D626" s="6"/>
      <c r="E626" s="6"/>
      <c r="F626" s="6"/>
      <c r="G626" s="6"/>
      <c r="H626" s="6"/>
      <c r="I626" s="6"/>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row>
    <row r="627" spans="1:37" ht="14.5">
      <c r="A627" s="6"/>
      <c r="B627" s="270"/>
      <c r="C627" s="71"/>
      <c r="D627" s="6"/>
      <c r="E627" s="6"/>
      <c r="F627" s="6"/>
      <c r="G627" s="6"/>
      <c r="H627" s="6"/>
      <c r="I627" s="6"/>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row>
    <row r="628" spans="1:37" ht="14.5">
      <c r="A628" s="6"/>
      <c r="B628" s="270"/>
      <c r="C628" s="71"/>
      <c r="D628" s="6"/>
      <c r="E628" s="6"/>
      <c r="F628" s="6"/>
      <c r="G628" s="6"/>
      <c r="H628" s="6"/>
      <c r="I628" s="6"/>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row>
    <row r="629" spans="1:37" ht="14.5">
      <c r="A629" s="6"/>
      <c r="B629" s="270"/>
      <c r="C629" s="71"/>
      <c r="D629" s="6"/>
      <c r="E629" s="6"/>
      <c r="F629" s="6"/>
      <c r="G629" s="6"/>
      <c r="H629" s="6"/>
      <c r="I629" s="6"/>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row>
    <row r="630" spans="1:37" ht="14.5">
      <c r="A630" s="6"/>
      <c r="B630" s="270"/>
      <c r="C630" s="71"/>
      <c r="D630" s="6"/>
      <c r="E630" s="6"/>
      <c r="F630" s="6"/>
      <c r="G630" s="6"/>
      <c r="H630" s="6"/>
      <c r="I630" s="6"/>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row>
    <row r="631" spans="1:37" ht="14.5">
      <c r="A631" s="6"/>
      <c r="B631" s="270"/>
      <c r="C631" s="71"/>
      <c r="D631" s="6"/>
      <c r="E631" s="6"/>
      <c r="F631" s="6"/>
      <c r="G631" s="6"/>
      <c r="H631" s="6"/>
      <c r="I631" s="6"/>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row>
    <row r="632" spans="1:37" ht="14.5">
      <c r="A632" s="6"/>
      <c r="B632" s="270"/>
      <c r="C632" s="71"/>
      <c r="D632" s="6"/>
      <c r="E632" s="6"/>
      <c r="F632" s="6"/>
      <c r="G632" s="6"/>
      <c r="H632" s="6"/>
      <c r="I632" s="6"/>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row>
    <row r="633" spans="1:37" ht="14.5">
      <c r="A633" s="6"/>
      <c r="B633" s="270"/>
      <c r="C633" s="71"/>
      <c r="D633" s="6"/>
      <c r="E633" s="6"/>
      <c r="F633" s="6"/>
      <c r="G633" s="6"/>
      <c r="H633" s="6"/>
      <c r="I633" s="6"/>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row>
    <row r="634" spans="1:37" ht="14.5">
      <c r="A634" s="6"/>
      <c r="B634" s="270"/>
      <c r="C634" s="71"/>
      <c r="D634" s="6"/>
      <c r="E634" s="6"/>
      <c r="F634" s="6"/>
      <c r="G634" s="6"/>
      <c r="H634" s="6"/>
      <c r="I634" s="6"/>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row>
    <row r="635" spans="1:37" ht="14.5">
      <c r="A635" s="6"/>
      <c r="B635" s="270"/>
      <c r="C635" s="71"/>
      <c r="D635" s="6"/>
      <c r="E635" s="6"/>
      <c r="F635" s="6"/>
      <c r="G635" s="6"/>
      <c r="H635" s="6"/>
      <c r="I635" s="6"/>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row>
    <row r="636" spans="1:37" ht="14.5">
      <c r="A636" s="6"/>
      <c r="B636" s="270"/>
      <c r="C636" s="71"/>
      <c r="D636" s="6"/>
      <c r="E636" s="6"/>
      <c r="F636" s="6"/>
      <c r="G636" s="6"/>
      <c r="H636" s="6"/>
      <c r="I636" s="6"/>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row>
    <row r="637" spans="1:37" ht="14.5">
      <c r="A637" s="6"/>
      <c r="B637" s="270"/>
      <c r="C637" s="71"/>
      <c r="D637" s="6"/>
      <c r="E637" s="6"/>
      <c r="F637" s="6"/>
      <c r="G637" s="6"/>
      <c r="H637" s="6"/>
      <c r="I637" s="6"/>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row>
    <row r="638" spans="1:37" ht="14.5">
      <c r="A638" s="6"/>
      <c r="B638" s="270"/>
      <c r="C638" s="71"/>
      <c r="D638" s="6"/>
      <c r="E638" s="6"/>
      <c r="F638" s="6"/>
      <c r="G638" s="6"/>
      <c r="H638" s="6"/>
      <c r="I638" s="6"/>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row>
    <row r="639" spans="1:37" ht="14.5">
      <c r="A639" s="6"/>
      <c r="B639" s="270"/>
      <c r="C639" s="71"/>
      <c r="D639" s="6"/>
      <c r="E639" s="6"/>
      <c r="F639" s="6"/>
      <c r="G639" s="6"/>
      <c r="H639" s="6"/>
      <c r="I639" s="6"/>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row>
    <row r="640" spans="1:37" ht="14.5">
      <c r="A640" s="6"/>
      <c r="B640" s="270"/>
      <c r="C640" s="71"/>
      <c r="D640" s="6"/>
      <c r="E640" s="6"/>
      <c r="F640" s="6"/>
      <c r="G640" s="6"/>
      <c r="H640" s="6"/>
      <c r="I640" s="6"/>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row>
    <row r="641" spans="1:37" ht="14.5">
      <c r="A641" s="6"/>
      <c r="B641" s="270"/>
      <c r="C641" s="71"/>
      <c r="D641" s="6"/>
      <c r="E641" s="6"/>
      <c r="F641" s="6"/>
      <c r="G641" s="6"/>
      <c r="H641" s="6"/>
      <c r="I641" s="6"/>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row>
    <row r="642" spans="1:37" ht="14.5">
      <c r="A642" s="6"/>
      <c r="B642" s="270"/>
      <c r="C642" s="71"/>
      <c r="D642" s="6"/>
      <c r="E642" s="6"/>
      <c r="F642" s="6"/>
      <c r="G642" s="6"/>
      <c r="H642" s="6"/>
      <c r="I642" s="6"/>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row>
    <row r="643" spans="1:37" ht="14.5">
      <c r="A643" s="6"/>
      <c r="B643" s="270"/>
      <c r="C643" s="71"/>
      <c r="D643" s="6"/>
      <c r="E643" s="6"/>
      <c r="F643" s="6"/>
      <c r="G643" s="6"/>
      <c r="H643" s="6"/>
      <c r="I643" s="6"/>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row>
    <row r="644" spans="1:37" ht="14.5">
      <c r="A644" s="6"/>
      <c r="B644" s="270"/>
      <c r="C644" s="71"/>
      <c r="D644" s="6"/>
      <c r="E644" s="6"/>
      <c r="F644" s="6"/>
      <c r="G644" s="6"/>
      <c r="H644" s="6"/>
      <c r="I644" s="6"/>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row>
    <row r="645" spans="1:37" ht="14.5">
      <c r="A645" s="6"/>
      <c r="B645" s="270"/>
      <c r="C645" s="71"/>
      <c r="D645" s="6"/>
      <c r="E645" s="6"/>
      <c r="F645" s="6"/>
      <c r="G645" s="6"/>
      <c r="H645" s="6"/>
      <c r="I645" s="6"/>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row>
    <row r="646" spans="1:37" ht="14.5">
      <c r="A646" s="6"/>
      <c r="B646" s="270"/>
      <c r="C646" s="71"/>
      <c r="D646" s="6"/>
      <c r="E646" s="6"/>
      <c r="F646" s="6"/>
      <c r="G646" s="6"/>
      <c r="H646" s="6"/>
      <c r="I646" s="6"/>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row>
    <row r="647" spans="1:37" ht="14.5">
      <c r="A647" s="6"/>
      <c r="B647" s="270"/>
      <c r="C647" s="71"/>
      <c r="D647" s="6"/>
      <c r="E647" s="6"/>
      <c r="F647" s="6"/>
      <c r="G647" s="6"/>
      <c r="H647" s="6"/>
      <c r="I647" s="6"/>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row>
    <row r="648" spans="1:37" ht="14.5">
      <c r="A648" s="6"/>
      <c r="B648" s="270"/>
      <c r="C648" s="71"/>
      <c r="D648" s="6"/>
      <c r="E648" s="6"/>
      <c r="F648" s="6"/>
      <c r="G648" s="6"/>
      <c r="H648" s="6"/>
      <c r="I648" s="6"/>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row>
    <row r="649" spans="1:37" ht="14.5">
      <c r="A649" s="6"/>
      <c r="B649" s="270"/>
      <c r="C649" s="71"/>
      <c r="D649" s="6"/>
      <c r="E649" s="6"/>
      <c r="F649" s="6"/>
      <c r="G649" s="6"/>
      <c r="H649" s="6"/>
      <c r="I649" s="6"/>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row>
    <row r="650" spans="1:37" ht="14.5">
      <c r="A650" s="6"/>
      <c r="B650" s="270"/>
      <c r="C650" s="71"/>
      <c r="D650" s="6"/>
      <c r="E650" s="6"/>
      <c r="F650" s="6"/>
      <c r="G650" s="6"/>
      <c r="H650" s="6"/>
      <c r="I650" s="6"/>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row>
    <row r="651" spans="1:37" ht="14.5">
      <c r="A651" s="6"/>
      <c r="B651" s="270"/>
      <c r="C651" s="71"/>
      <c r="D651" s="6"/>
      <c r="E651" s="6"/>
      <c r="F651" s="6"/>
      <c r="G651" s="6"/>
      <c r="H651" s="6"/>
      <c r="I651" s="6"/>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row>
    <row r="652" spans="1:37" ht="14.5">
      <c r="A652" s="6"/>
      <c r="B652" s="270"/>
      <c r="C652" s="71"/>
      <c r="D652" s="6"/>
      <c r="E652" s="6"/>
      <c r="F652" s="6"/>
      <c r="G652" s="6"/>
      <c r="H652" s="6"/>
      <c r="I652" s="6"/>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row>
    <row r="653" spans="1:37" ht="14.5">
      <c r="A653" s="6"/>
      <c r="B653" s="270"/>
      <c r="C653" s="71"/>
      <c r="D653" s="6"/>
      <c r="E653" s="6"/>
      <c r="F653" s="6"/>
      <c r="G653" s="6"/>
      <c r="H653" s="6"/>
      <c r="I653" s="6"/>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row>
    <row r="654" spans="1:37" ht="14.5">
      <c r="A654" s="6"/>
      <c r="B654" s="270"/>
      <c r="C654" s="71"/>
      <c r="D654" s="6"/>
      <c r="E654" s="6"/>
      <c r="F654" s="6"/>
      <c r="G654" s="6"/>
      <c r="H654" s="6"/>
      <c r="I654" s="6"/>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row>
    <row r="655" spans="1:37" ht="14.5">
      <c r="A655" s="6"/>
      <c r="B655" s="270"/>
      <c r="C655" s="71"/>
      <c r="D655" s="6"/>
      <c r="E655" s="6"/>
      <c r="F655" s="6"/>
      <c r="G655" s="6"/>
      <c r="H655" s="6"/>
      <c r="I655" s="6"/>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row>
    <row r="656" spans="1:37" ht="14.5">
      <c r="A656" s="6"/>
      <c r="B656" s="270"/>
      <c r="C656" s="71"/>
      <c r="D656" s="6"/>
      <c r="E656" s="6"/>
      <c r="F656" s="6"/>
      <c r="G656" s="6"/>
      <c r="H656" s="6"/>
      <c r="I656" s="6"/>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row>
    <row r="657" spans="1:37" ht="14.5">
      <c r="A657" s="6"/>
      <c r="B657" s="270"/>
      <c r="C657" s="71"/>
      <c r="D657" s="6"/>
      <c r="E657" s="6"/>
      <c r="F657" s="6"/>
      <c r="G657" s="6"/>
      <c r="H657" s="6"/>
      <c r="I657" s="6"/>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row>
    <row r="658" spans="1:37" ht="14.5">
      <c r="A658" s="6"/>
      <c r="B658" s="270"/>
      <c r="C658" s="71"/>
      <c r="D658" s="6"/>
      <c r="E658" s="6"/>
      <c r="F658" s="6"/>
      <c r="G658" s="6"/>
      <c r="H658" s="6"/>
      <c r="I658" s="6"/>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row>
    <row r="659" spans="1:37" ht="14.5">
      <c r="A659" s="6"/>
      <c r="B659" s="270"/>
      <c r="C659" s="71"/>
      <c r="D659" s="6"/>
      <c r="E659" s="6"/>
      <c r="F659" s="6"/>
      <c r="G659" s="6"/>
      <c r="H659" s="6"/>
      <c r="I659" s="6"/>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row>
    <row r="660" spans="1:37" ht="14.5">
      <c r="A660" s="6"/>
      <c r="B660" s="270"/>
      <c r="C660" s="71"/>
      <c r="D660" s="6"/>
      <c r="E660" s="6"/>
      <c r="F660" s="6"/>
      <c r="G660" s="6"/>
      <c r="H660" s="6"/>
      <c r="I660" s="6"/>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row>
    <row r="661" spans="1:37" ht="14.5">
      <c r="A661" s="6"/>
      <c r="B661" s="270"/>
      <c r="C661" s="71"/>
      <c r="D661" s="6"/>
      <c r="E661" s="6"/>
      <c r="F661" s="6"/>
      <c r="G661" s="6"/>
      <c r="H661" s="6"/>
      <c r="I661" s="6"/>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row>
    <row r="662" spans="1:37" ht="14.5">
      <c r="A662" s="6"/>
      <c r="B662" s="270"/>
      <c r="C662" s="71"/>
      <c r="D662" s="6"/>
      <c r="E662" s="6"/>
      <c r="F662" s="6"/>
      <c r="G662" s="6"/>
      <c r="H662" s="6"/>
      <c r="I662" s="6"/>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row>
    <row r="663" spans="1:37" ht="14.5">
      <c r="A663" s="6"/>
      <c r="B663" s="270"/>
      <c r="C663" s="71"/>
      <c r="D663" s="6"/>
      <c r="E663" s="6"/>
      <c r="F663" s="6"/>
      <c r="G663" s="6"/>
      <c r="H663" s="6"/>
      <c r="I663" s="6"/>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row>
    <row r="664" spans="1:37" ht="14.5">
      <c r="A664" s="6"/>
      <c r="B664" s="270"/>
      <c r="C664" s="71"/>
      <c r="D664" s="6"/>
      <c r="E664" s="6"/>
      <c r="F664" s="6"/>
      <c r="G664" s="6"/>
      <c r="H664" s="6"/>
      <c r="I664" s="6"/>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row>
    <row r="665" spans="1:37" ht="14.5">
      <c r="A665" s="6"/>
      <c r="B665" s="270"/>
      <c r="C665" s="71"/>
      <c r="D665" s="6"/>
      <c r="E665" s="6"/>
      <c r="F665" s="6"/>
      <c r="G665" s="6"/>
      <c r="H665" s="6"/>
      <c r="I665" s="6"/>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row>
    <row r="666" spans="1:37" ht="14.5">
      <c r="A666" s="6"/>
      <c r="B666" s="270"/>
      <c r="C666" s="71"/>
      <c r="D666" s="6"/>
      <c r="E666" s="6"/>
      <c r="F666" s="6"/>
      <c r="G666" s="6"/>
      <c r="H666" s="6"/>
      <c r="I666" s="6"/>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row>
    <row r="667" spans="1:37" ht="14.5">
      <c r="A667" s="6"/>
      <c r="B667" s="270"/>
      <c r="C667" s="71"/>
      <c r="D667" s="6"/>
      <c r="E667" s="6"/>
      <c r="F667" s="6"/>
      <c r="G667" s="6"/>
      <c r="H667" s="6"/>
      <c r="I667" s="6"/>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row>
    <row r="668" spans="1:37" ht="14.5">
      <c r="A668" s="6"/>
      <c r="B668" s="270"/>
      <c r="C668" s="71"/>
      <c r="D668" s="6"/>
      <c r="E668" s="6"/>
      <c r="F668" s="6"/>
      <c r="G668" s="6"/>
      <c r="H668" s="6"/>
      <c r="I668" s="6"/>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row>
    <row r="669" spans="1:37" ht="14.5">
      <c r="A669" s="6"/>
      <c r="B669" s="270"/>
      <c r="C669" s="71"/>
      <c r="D669" s="6"/>
      <c r="E669" s="6"/>
      <c r="F669" s="6"/>
      <c r="G669" s="6"/>
      <c r="H669" s="6"/>
      <c r="I669" s="6"/>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row>
    <row r="670" spans="1:37" ht="14.5">
      <c r="A670" s="6"/>
      <c r="B670" s="270"/>
      <c r="C670" s="71"/>
      <c r="D670" s="6"/>
      <c r="E670" s="6"/>
      <c r="F670" s="6"/>
      <c r="G670" s="6"/>
      <c r="H670" s="6"/>
      <c r="I670" s="6"/>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row>
    <row r="671" spans="1:37" ht="14.5">
      <c r="A671" s="6"/>
      <c r="B671" s="270"/>
      <c r="C671" s="71"/>
      <c r="D671" s="6"/>
      <c r="E671" s="6"/>
      <c r="F671" s="6"/>
      <c r="G671" s="6"/>
      <c r="H671" s="6"/>
      <c r="I671" s="6"/>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row>
    <row r="672" spans="1:37" ht="14.5">
      <c r="A672" s="6"/>
      <c r="B672" s="270"/>
      <c r="C672" s="71"/>
      <c r="D672" s="6"/>
      <c r="E672" s="6"/>
      <c r="F672" s="6"/>
      <c r="G672" s="6"/>
      <c r="H672" s="6"/>
      <c r="I672" s="6"/>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row>
    <row r="673" spans="1:37" ht="14.5">
      <c r="A673" s="6"/>
      <c r="B673" s="270"/>
      <c r="C673" s="71"/>
      <c r="D673" s="6"/>
      <c r="E673" s="6"/>
      <c r="F673" s="6"/>
      <c r="G673" s="6"/>
      <c r="H673" s="6"/>
      <c r="I673" s="6"/>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row>
    <row r="674" spans="1:37" ht="14.5">
      <c r="A674" s="6"/>
      <c r="B674" s="270"/>
      <c r="C674" s="71"/>
      <c r="D674" s="6"/>
      <c r="E674" s="6"/>
      <c r="F674" s="6"/>
      <c r="G674" s="6"/>
      <c r="H674" s="6"/>
      <c r="I674" s="6"/>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row>
    <row r="675" spans="1:37" ht="14.5">
      <c r="A675" s="6"/>
      <c r="B675" s="270"/>
      <c r="C675" s="71"/>
      <c r="D675" s="6"/>
      <c r="E675" s="6"/>
      <c r="F675" s="6"/>
      <c r="G675" s="6"/>
      <c r="H675" s="6"/>
      <c r="I675" s="6"/>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row>
    <row r="676" spans="1:37" ht="14.5">
      <c r="A676" s="6"/>
      <c r="B676" s="270"/>
      <c r="C676" s="71"/>
      <c r="D676" s="6"/>
      <c r="E676" s="6"/>
      <c r="F676" s="6"/>
      <c r="G676" s="6"/>
      <c r="H676" s="6"/>
      <c r="I676" s="6"/>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row>
    <row r="677" spans="1:37" ht="14.5">
      <c r="A677" s="6"/>
      <c r="B677" s="270"/>
      <c r="C677" s="71"/>
      <c r="D677" s="6"/>
      <c r="E677" s="6"/>
      <c r="F677" s="6"/>
      <c r="G677" s="6"/>
      <c r="H677" s="6"/>
      <c r="I677" s="6"/>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row>
    <row r="678" spans="1:37" ht="14.5">
      <c r="A678" s="6"/>
      <c r="B678" s="270"/>
      <c r="C678" s="71"/>
      <c r="D678" s="6"/>
      <c r="E678" s="6"/>
      <c r="F678" s="6"/>
      <c r="G678" s="6"/>
      <c r="H678" s="6"/>
      <c r="I678" s="6"/>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row>
    <row r="679" spans="1:37" ht="14.5">
      <c r="A679" s="6"/>
      <c r="B679" s="270"/>
      <c r="C679" s="71"/>
      <c r="D679" s="6"/>
      <c r="E679" s="6"/>
      <c r="F679" s="6"/>
      <c r="G679" s="6"/>
      <c r="H679" s="6"/>
      <c r="I679" s="6"/>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row>
    <row r="680" spans="1:37" ht="14.5">
      <c r="A680" s="6"/>
      <c r="B680" s="270"/>
      <c r="C680" s="71"/>
      <c r="D680" s="6"/>
      <c r="E680" s="6"/>
      <c r="F680" s="6"/>
      <c r="G680" s="6"/>
      <c r="H680" s="6"/>
      <c r="I680" s="6"/>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row>
    <row r="681" spans="1:37" ht="14.5">
      <c r="A681" s="6"/>
      <c r="B681" s="270"/>
      <c r="C681" s="71"/>
      <c r="D681" s="6"/>
      <c r="E681" s="6"/>
      <c r="F681" s="6"/>
      <c r="G681" s="6"/>
      <c r="H681" s="6"/>
      <c r="I681" s="6"/>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row>
    <row r="682" spans="1:37" ht="14.5">
      <c r="A682" s="6"/>
      <c r="B682" s="270"/>
      <c r="C682" s="71"/>
      <c r="D682" s="6"/>
      <c r="E682" s="6"/>
      <c r="F682" s="6"/>
      <c r="G682" s="6"/>
      <c r="H682" s="6"/>
      <c r="I682" s="6"/>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row>
    <row r="683" spans="1:37" ht="14.5">
      <c r="A683" s="6"/>
      <c r="B683" s="270"/>
      <c r="C683" s="71"/>
      <c r="D683" s="6"/>
      <c r="E683" s="6"/>
      <c r="F683" s="6"/>
      <c r="G683" s="6"/>
      <c r="H683" s="6"/>
      <c r="I683" s="6"/>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row>
    <row r="684" spans="1:37" ht="14.5">
      <c r="A684" s="6"/>
      <c r="B684" s="270"/>
      <c r="C684" s="71"/>
      <c r="D684" s="6"/>
      <c r="E684" s="6"/>
      <c r="F684" s="6"/>
      <c r="G684" s="6"/>
      <c r="H684" s="6"/>
      <c r="I684" s="6"/>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row>
    <row r="685" spans="1:37" ht="14.5">
      <c r="A685" s="6"/>
      <c r="B685" s="270"/>
      <c r="C685" s="71"/>
      <c r="D685" s="6"/>
      <c r="E685" s="6"/>
      <c r="F685" s="6"/>
      <c r="G685" s="6"/>
      <c r="H685" s="6"/>
      <c r="I685" s="6"/>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row>
    <row r="686" spans="1:37" ht="14.5">
      <c r="A686" s="6"/>
      <c r="B686" s="270"/>
      <c r="C686" s="71"/>
      <c r="D686" s="6"/>
      <c r="E686" s="6"/>
      <c r="F686" s="6"/>
      <c r="G686" s="6"/>
      <c r="H686" s="6"/>
      <c r="I686" s="6"/>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row>
    <row r="687" spans="1:37" ht="14.5">
      <c r="A687" s="6"/>
      <c r="B687" s="270"/>
      <c r="C687" s="71"/>
      <c r="D687" s="6"/>
      <c r="E687" s="6"/>
      <c r="F687" s="6"/>
      <c r="G687" s="6"/>
      <c r="H687" s="6"/>
      <c r="I687" s="6"/>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row>
    <row r="688" spans="1:37" ht="14.5">
      <c r="A688" s="6"/>
      <c r="B688" s="270"/>
      <c r="C688" s="71"/>
      <c r="D688" s="6"/>
      <c r="E688" s="6"/>
      <c r="F688" s="6"/>
      <c r="G688" s="6"/>
      <c r="H688" s="6"/>
      <c r="I688" s="6"/>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row>
    <row r="689" spans="1:37" ht="14.5">
      <c r="A689" s="6"/>
      <c r="B689" s="270"/>
      <c r="C689" s="71"/>
      <c r="D689" s="6"/>
      <c r="E689" s="6"/>
      <c r="F689" s="6"/>
      <c r="G689" s="6"/>
      <c r="H689" s="6"/>
      <c r="I689" s="6"/>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row>
    <row r="690" spans="1:37" ht="14.5">
      <c r="A690" s="6"/>
      <c r="B690" s="270"/>
      <c r="C690" s="71"/>
      <c r="D690" s="6"/>
      <c r="E690" s="6"/>
      <c r="F690" s="6"/>
      <c r="G690" s="6"/>
      <c r="H690" s="6"/>
      <c r="I690" s="6"/>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row>
    <row r="691" spans="1:37" ht="14.5">
      <c r="A691" s="6"/>
      <c r="B691" s="270"/>
      <c r="C691" s="71"/>
      <c r="D691" s="6"/>
      <c r="E691" s="6"/>
      <c r="F691" s="6"/>
      <c r="G691" s="6"/>
      <c r="H691" s="6"/>
      <c r="I691" s="6"/>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row>
    <row r="692" spans="1:37" ht="14.5">
      <c r="A692" s="6"/>
      <c r="B692" s="270"/>
      <c r="C692" s="71"/>
      <c r="D692" s="6"/>
      <c r="E692" s="6"/>
      <c r="F692" s="6"/>
      <c r="G692" s="6"/>
      <c r="H692" s="6"/>
      <c r="I692" s="6"/>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row>
    <row r="693" spans="1:37" ht="14.5">
      <c r="A693" s="6"/>
      <c r="B693" s="270"/>
      <c r="C693" s="71"/>
      <c r="D693" s="6"/>
      <c r="E693" s="6"/>
      <c r="F693" s="6"/>
      <c r="G693" s="6"/>
      <c r="H693" s="6"/>
      <c r="I693" s="6"/>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row>
    <row r="694" spans="1:37" ht="14.5">
      <c r="A694" s="6"/>
      <c r="B694" s="270"/>
      <c r="C694" s="71"/>
      <c r="D694" s="6"/>
      <c r="E694" s="6"/>
      <c r="F694" s="6"/>
      <c r="G694" s="6"/>
      <c r="H694" s="6"/>
      <c r="I694" s="6"/>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row>
    <row r="695" spans="1:37" ht="14.5">
      <c r="A695" s="6"/>
      <c r="B695" s="270"/>
      <c r="C695" s="71"/>
      <c r="D695" s="6"/>
      <c r="E695" s="6"/>
      <c r="F695" s="6"/>
      <c r="G695" s="6"/>
      <c r="H695" s="6"/>
      <c r="I695" s="6"/>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row>
    <row r="696" spans="1:37" ht="14.5">
      <c r="A696" s="6"/>
      <c r="B696" s="270"/>
      <c r="C696" s="71"/>
      <c r="D696" s="6"/>
      <c r="E696" s="6"/>
      <c r="F696" s="6"/>
      <c r="G696" s="6"/>
      <c r="H696" s="6"/>
      <c r="I696" s="6"/>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row>
    <row r="697" spans="1:37" ht="14.5">
      <c r="A697" s="6"/>
      <c r="B697" s="270"/>
      <c r="C697" s="71"/>
      <c r="D697" s="6"/>
      <c r="E697" s="6"/>
      <c r="F697" s="6"/>
      <c r="G697" s="6"/>
      <c r="H697" s="6"/>
      <c r="I697" s="6"/>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row>
    <row r="698" spans="1:37" ht="14.5">
      <c r="A698" s="6"/>
      <c r="B698" s="270"/>
      <c r="C698" s="71"/>
      <c r="D698" s="6"/>
      <c r="E698" s="6"/>
      <c r="F698" s="6"/>
      <c r="G698" s="6"/>
      <c r="H698" s="6"/>
      <c r="I698" s="6"/>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row>
    <row r="699" spans="1:37" ht="14.5">
      <c r="A699" s="6"/>
      <c r="B699" s="270"/>
      <c r="C699" s="71"/>
      <c r="D699" s="6"/>
      <c r="E699" s="6"/>
      <c r="F699" s="6"/>
      <c r="G699" s="6"/>
      <c r="H699" s="6"/>
      <c r="I699" s="6"/>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row>
    <row r="700" spans="1:37" ht="14.5">
      <c r="A700" s="6"/>
      <c r="B700" s="270"/>
      <c r="C700" s="71"/>
      <c r="D700" s="6"/>
      <c r="E700" s="6"/>
      <c r="F700" s="6"/>
      <c r="G700" s="6"/>
      <c r="H700" s="6"/>
      <c r="I700" s="6"/>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row>
    <row r="701" spans="1:37" ht="14.5">
      <c r="A701" s="6"/>
      <c r="B701" s="270"/>
      <c r="C701" s="71"/>
      <c r="D701" s="6"/>
      <c r="E701" s="6"/>
      <c r="F701" s="6"/>
      <c r="G701" s="6"/>
      <c r="H701" s="6"/>
      <c r="I701" s="6"/>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row>
    <row r="702" spans="1:37" ht="14.5">
      <c r="A702" s="6"/>
      <c r="B702" s="270"/>
      <c r="C702" s="71"/>
      <c r="D702" s="6"/>
      <c r="E702" s="6"/>
      <c r="F702" s="6"/>
      <c r="G702" s="6"/>
      <c r="H702" s="6"/>
      <c r="I702" s="6"/>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row>
    <row r="703" spans="1:37" ht="14.5">
      <c r="A703" s="6"/>
      <c r="B703" s="270"/>
      <c r="C703" s="71"/>
      <c r="D703" s="6"/>
      <c r="E703" s="6"/>
      <c r="F703" s="6"/>
      <c r="G703" s="6"/>
      <c r="H703" s="6"/>
      <c r="I703" s="6"/>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row>
    <row r="704" spans="1:37" ht="14.5">
      <c r="A704" s="6"/>
      <c r="B704" s="270"/>
      <c r="C704" s="71"/>
      <c r="D704" s="6"/>
      <c r="E704" s="6"/>
      <c r="F704" s="6"/>
      <c r="G704" s="6"/>
      <c r="H704" s="6"/>
      <c r="I704" s="6"/>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row>
    <row r="705" spans="1:37" ht="14.5">
      <c r="A705" s="6"/>
      <c r="B705" s="270"/>
      <c r="C705" s="71"/>
      <c r="D705" s="6"/>
      <c r="E705" s="6"/>
      <c r="F705" s="6"/>
      <c r="G705" s="6"/>
      <c r="H705" s="6"/>
      <c r="I705" s="6"/>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row>
    <row r="706" spans="1:37" ht="14.5">
      <c r="A706" s="6"/>
      <c r="B706" s="270"/>
      <c r="C706" s="71"/>
      <c r="D706" s="6"/>
      <c r="E706" s="6"/>
      <c r="F706" s="6"/>
      <c r="G706" s="6"/>
      <c r="H706" s="6"/>
      <c r="I706" s="6"/>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row>
    <row r="707" spans="1:37" ht="14.5">
      <c r="A707" s="6"/>
      <c r="B707" s="270"/>
      <c r="C707" s="71"/>
      <c r="D707" s="6"/>
      <c r="E707" s="6"/>
      <c r="F707" s="6"/>
      <c r="G707" s="6"/>
      <c r="H707" s="6"/>
      <c r="I707" s="6"/>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row>
    <row r="708" spans="1:37" ht="14.5">
      <c r="A708" s="6"/>
      <c r="B708" s="270"/>
      <c r="C708" s="71"/>
      <c r="D708" s="6"/>
      <c r="E708" s="6"/>
      <c r="F708" s="6"/>
      <c r="G708" s="6"/>
      <c r="H708" s="6"/>
      <c r="I708" s="6"/>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row>
    <row r="709" spans="1:37" ht="14.5">
      <c r="A709" s="6"/>
      <c r="B709" s="270"/>
      <c r="C709" s="71"/>
      <c r="D709" s="6"/>
      <c r="E709" s="6"/>
      <c r="F709" s="6"/>
      <c r="G709" s="6"/>
      <c r="H709" s="6"/>
      <c r="I709" s="6"/>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row>
    <row r="710" spans="1:37" ht="14.5">
      <c r="A710" s="6"/>
      <c r="B710" s="270"/>
      <c r="C710" s="71"/>
      <c r="D710" s="6"/>
      <c r="E710" s="6"/>
      <c r="F710" s="6"/>
      <c r="G710" s="6"/>
      <c r="H710" s="6"/>
      <c r="I710" s="6"/>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row>
    <row r="711" spans="1:37" ht="14.5">
      <c r="A711" s="6"/>
      <c r="B711" s="270"/>
      <c r="C711" s="71"/>
      <c r="D711" s="6"/>
      <c r="E711" s="6"/>
      <c r="F711" s="6"/>
      <c r="G711" s="6"/>
      <c r="H711" s="6"/>
      <c r="I711" s="6"/>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row>
    <row r="712" spans="1:37" ht="14.5">
      <c r="A712" s="6"/>
      <c r="B712" s="270"/>
      <c r="C712" s="71"/>
      <c r="D712" s="6"/>
      <c r="E712" s="6"/>
      <c r="F712" s="6"/>
      <c r="G712" s="6"/>
      <c r="H712" s="6"/>
      <c r="I712" s="6"/>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row>
    <row r="713" spans="1:37" ht="14.5">
      <c r="A713" s="6"/>
      <c r="B713" s="270"/>
      <c r="C713" s="71"/>
      <c r="D713" s="6"/>
      <c r="E713" s="6"/>
      <c r="F713" s="6"/>
      <c r="G713" s="6"/>
      <c r="H713" s="6"/>
      <c r="I713" s="6"/>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row>
    <row r="714" spans="1:37" ht="14.5">
      <c r="A714" s="6"/>
      <c r="B714" s="270"/>
      <c r="C714" s="71"/>
      <c r="D714" s="6"/>
      <c r="E714" s="6"/>
      <c r="F714" s="6"/>
      <c r="G714" s="6"/>
      <c r="H714" s="6"/>
      <c r="I714" s="6"/>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row>
    <row r="715" spans="1:37" ht="14.5">
      <c r="A715" s="6"/>
      <c r="B715" s="270"/>
      <c r="C715" s="71"/>
      <c r="D715" s="6"/>
      <c r="E715" s="6"/>
      <c r="F715" s="6"/>
      <c r="G715" s="6"/>
      <c r="H715" s="6"/>
      <c r="I715" s="6"/>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row>
    <row r="716" spans="1:37" ht="14.5">
      <c r="A716" s="6"/>
      <c r="B716" s="270"/>
      <c r="C716" s="71"/>
      <c r="D716" s="6"/>
      <c r="E716" s="6"/>
      <c r="F716" s="6"/>
      <c r="G716" s="6"/>
      <c r="H716" s="6"/>
      <c r="I716" s="6"/>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row>
    <row r="717" spans="1:37" ht="14.5">
      <c r="A717" s="6"/>
      <c r="B717" s="270"/>
      <c r="C717" s="71"/>
      <c r="D717" s="6"/>
      <c r="E717" s="6"/>
      <c r="F717" s="6"/>
      <c r="G717" s="6"/>
      <c r="H717" s="6"/>
      <c r="I717" s="6"/>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row>
    <row r="718" spans="1:37" ht="14.5">
      <c r="A718" s="6"/>
      <c r="B718" s="270"/>
      <c r="C718" s="71"/>
      <c r="D718" s="6"/>
      <c r="E718" s="6"/>
      <c r="F718" s="6"/>
      <c r="G718" s="6"/>
      <c r="H718" s="6"/>
      <c r="I718" s="6"/>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row>
    <row r="719" spans="1:37" ht="14.5">
      <c r="A719" s="6"/>
      <c r="B719" s="270"/>
      <c r="C719" s="71"/>
      <c r="D719" s="6"/>
      <c r="E719" s="6"/>
      <c r="F719" s="6"/>
      <c r="G719" s="6"/>
      <c r="H719" s="6"/>
      <c r="I719" s="6"/>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row>
    <row r="720" spans="1:37" ht="14.5">
      <c r="A720" s="6"/>
      <c r="B720" s="270"/>
      <c r="C720" s="71"/>
      <c r="D720" s="6"/>
      <c r="E720" s="6"/>
      <c r="F720" s="6"/>
      <c r="G720" s="6"/>
      <c r="H720" s="6"/>
      <c r="I720" s="6"/>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row>
    <row r="721" spans="1:37" ht="14.5">
      <c r="A721" s="6"/>
      <c r="B721" s="270"/>
      <c r="C721" s="71"/>
      <c r="D721" s="6"/>
      <c r="E721" s="6"/>
      <c r="F721" s="6"/>
      <c r="G721" s="6"/>
      <c r="H721" s="6"/>
      <c r="I721" s="6"/>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row>
    <row r="722" spans="1:37" ht="14.5">
      <c r="A722" s="6"/>
      <c r="B722" s="270"/>
      <c r="C722" s="71"/>
      <c r="D722" s="6"/>
      <c r="E722" s="6"/>
      <c r="F722" s="6"/>
      <c r="G722" s="6"/>
      <c r="H722" s="6"/>
      <c r="I722" s="6"/>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row>
    <row r="723" spans="1:37" ht="14.5">
      <c r="A723" s="6"/>
      <c r="B723" s="270"/>
      <c r="C723" s="71"/>
      <c r="D723" s="6"/>
      <c r="E723" s="6"/>
      <c r="F723" s="6"/>
      <c r="G723" s="6"/>
      <c r="H723" s="6"/>
      <c r="I723" s="6"/>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row>
    <row r="724" spans="1:37" ht="14.5">
      <c r="A724" s="6"/>
      <c r="B724" s="270"/>
      <c r="C724" s="71"/>
      <c r="D724" s="6"/>
      <c r="E724" s="6"/>
      <c r="F724" s="6"/>
      <c r="G724" s="6"/>
      <c r="H724" s="6"/>
      <c r="I724" s="6"/>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row>
    <row r="725" spans="1:37" ht="14.5">
      <c r="A725" s="6"/>
      <c r="B725" s="270"/>
      <c r="C725" s="71"/>
      <c r="D725" s="6"/>
      <c r="E725" s="6"/>
      <c r="F725" s="6"/>
      <c r="G725" s="6"/>
      <c r="H725" s="6"/>
      <c r="I725" s="6"/>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row>
    <row r="726" spans="1:37" ht="14.5">
      <c r="A726" s="6"/>
      <c r="B726" s="270"/>
      <c r="C726" s="71"/>
      <c r="D726" s="6"/>
      <c r="E726" s="6"/>
      <c r="F726" s="6"/>
      <c r="G726" s="6"/>
      <c r="H726" s="6"/>
      <c r="I726" s="6"/>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row>
    <row r="727" spans="1:37" ht="14.5">
      <c r="A727" s="6"/>
      <c r="B727" s="270"/>
      <c r="C727" s="71"/>
      <c r="D727" s="6"/>
      <c r="E727" s="6"/>
      <c r="F727" s="6"/>
      <c r="G727" s="6"/>
      <c r="H727" s="6"/>
      <c r="I727" s="6"/>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row>
    <row r="728" spans="1:37" ht="14.5">
      <c r="A728" s="6"/>
      <c r="B728" s="270"/>
      <c r="C728" s="71"/>
      <c r="D728" s="6"/>
      <c r="E728" s="6"/>
      <c r="F728" s="6"/>
      <c r="G728" s="6"/>
      <c r="H728" s="6"/>
      <c r="I728" s="6"/>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row>
    <row r="729" spans="1:37" ht="14.5">
      <c r="A729" s="6"/>
      <c r="B729" s="270"/>
      <c r="C729" s="71"/>
      <c r="D729" s="6"/>
      <c r="E729" s="6"/>
      <c r="F729" s="6"/>
      <c r="G729" s="6"/>
      <c r="H729" s="6"/>
      <c r="I729" s="6"/>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row>
    <row r="730" spans="1:37" ht="14.5">
      <c r="A730" s="6"/>
      <c r="B730" s="270"/>
      <c r="C730" s="71"/>
      <c r="D730" s="6"/>
      <c r="E730" s="6"/>
      <c r="F730" s="6"/>
      <c r="G730" s="6"/>
      <c r="H730" s="6"/>
      <c r="I730" s="6"/>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row>
    <row r="731" spans="1:37" ht="14.5">
      <c r="A731" s="6"/>
      <c r="B731" s="270"/>
      <c r="C731" s="71"/>
      <c r="D731" s="6"/>
      <c r="E731" s="6"/>
      <c r="F731" s="6"/>
      <c r="G731" s="6"/>
      <c r="H731" s="6"/>
      <c r="I731" s="6"/>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row>
    <row r="732" spans="1:37" ht="14.5">
      <c r="A732" s="6"/>
      <c r="B732" s="270"/>
      <c r="C732" s="71"/>
      <c r="D732" s="6"/>
      <c r="E732" s="6"/>
      <c r="F732" s="6"/>
      <c r="G732" s="6"/>
      <c r="H732" s="6"/>
      <c r="I732" s="6"/>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row>
    <row r="733" spans="1:37" ht="14.5">
      <c r="A733" s="6"/>
      <c r="B733" s="270"/>
      <c r="C733" s="71"/>
      <c r="D733" s="6"/>
      <c r="E733" s="6"/>
      <c r="F733" s="6"/>
      <c r="G733" s="6"/>
      <c r="H733" s="6"/>
      <c r="I733" s="6"/>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row>
    <row r="734" spans="1:37" ht="14.5">
      <c r="A734" s="6"/>
      <c r="B734" s="270"/>
      <c r="C734" s="71"/>
      <c r="D734" s="6"/>
      <c r="E734" s="6"/>
      <c r="F734" s="6"/>
      <c r="G734" s="6"/>
      <c r="H734" s="6"/>
      <c r="I734" s="6"/>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row>
    <row r="735" spans="1:37" ht="14.5">
      <c r="A735" s="6"/>
      <c r="B735" s="270"/>
      <c r="C735" s="71"/>
      <c r="D735" s="6"/>
      <c r="E735" s="6"/>
      <c r="F735" s="6"/>
      <c r="G735" s="6"/>
      <c r="H735" s="6"/>
      <c r="I735" s="6"/>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row>
    <row r="736" spans="1:37" ht="14.5">
      <c r="A736" s="6"/>
      <c r="B736" s="270"/>
      <c r="C736" s="71"/>
      <c r="D736" s="6"/>
      <c r="E736" s="6"/>
      <c r="F736" s="6"/>
      <c r="G736" s="6"/>
      <c r="H736" s="6"/>
      <c r="I736" s="6"/>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row>
    <row r="737" spans="1:37" ht="14.5">
      <c r="A737" s="6"/>
      <c r="B737" s="270"/>
      <c r="C737" s="71"/>
      <c r="D737" s="6"/>
      <c r="E737" s="6"/>
      <c r="F737" s="6"/>
      <c r="G737" s="6"/>
      <c r="H737" s="6"/>
      <c r="I737" s="6"/>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row>
    <row r="738" spans="1:37" ht="14.5">
      <c r="A738" s="6"/>
      <c r="B738" s="270"/>
      <c r="C738" s="71"/>
      <c r="D738" s="6"/>
      <c r="E738" s="6"/>
      <c r="F738" s="6"/>
      <c r="G738" s="6"/>
      <c r="H738" s="6"/>
      <c r="I738" s="6"/>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row>
    <row r="739" spans="1:37" ht="14.5">
      <c r="A739" s="6"/>
      <c r="B739" s="270"/>
      <c r="C739" s="71"/>
      <c r="D739" s="6"/>
      <c r="E739" s="6"/>
      <c r="F739" s="6"/>
      <c r="G739" s="6"/>
      <c r="H739" s="6"/>
      <c r="I739" s="6"/>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row>
    <row r="740" spans="1:37" ht="14.5">
      <c r="A740" s="6"/>
      <c r="B740" s="270"/>
      <c r="C740" s="71"/>
      <c r="D740" s="6"/>
      <c r="E740" s="6"/>
      <c r="F740" s="6"/>
      <c r="G740" s="6"/>
      <c r="H740" s="6"/>
      <c r="I740" s="6"/>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row>
    <row r="741" spans="1:37" ht="14.5">
      <c r="A741" s="6"/>
      <c r="B741" s="270"/>
      <c r="C741" s="71"/>
      <c r="D741" s="6"/>
      <c r="E741" s="6"/>
      <c r="F741" s="6"/>
      <c r="G741" s="6"/>
      <c r="H741" s="6"/>
      <c r="I741" s="6"/>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row>
    <row r="742" spans="1:37" ht="14.5">
      <c r="A742" s="6"/>
      <c r="B742" s="270"/>
      <c r="C742" s="71"/>
      <c r="D742" s="6"/>
      <c r="E742" s="6"/>
      <c r="F742" s="6"/>
      <c r="G742" s="6"/>
      <c r="H742" s="6"/>
      <c r="I742" s="6"/>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row>
    <row r="743" spans="1:37" ht="14.5">
      <c r="A743" s="6"/>
      <c r="B743" s="270"/>
      <c r="C743" s="71"/>
      <c r="D743" s="6"/>
      <c r="E743" s="6"/>
      <c r="F743" s="6"/>
      <c r="G743" s="6"/>
      <c r="H743" s="6"/>
      <c r="I743" s="6"/>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row>
    <row r="744" spans="1:37" ht="14.5">
      <c r="A744" s="6"/>
      <c r="B744" s="270"/>
      <c r="C744" s="71"/>
      <c r="D744" s="6"/>
      <c r="E744" s="6"/>
      <c r="F744" s="6"/>
      <c r="G744" s="6"/>
      <c r="H744" s="6"/>
      <c r="I744" s="6"/>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row>
    <row r="745" spans="1:37" ht="14.5">
      <c r="A745" s="6"/>
      <c r="B745" s="270"/>
      <c r="C745" s="71"/>
      <c r="D745" s="6"/>
      <c r="E745" s="6"/>
      <c r="F745" s="6"/>
      <c r="G745" s="6"/>
      <c r="H745" s="6"/>
      <c r="I745" s="6"/>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row>
    <row r="746" spans="1:37" ht="14.5">
      <c r="A746" s="6"/>
      <c r="B746" s="270"/>
      <c r="C746" s="71"/>
      <c r="D746" s="6"/>
      <c r="E746" s="6"/>
      <c r="F746" s="6"/>
      <c r="G746" s="6"/>
      <c r="H746" s="6"/>
      <c r="I746" s="6"/>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row>
    <row r="747" spans="1:37" ht="14.5">
      <c r="A747" s="6"/>
      <c r="B747" s="270"/>
      <c r="C747" s="71"/>
      <c r="D747" s="6"/>
      <c r="E747" s="6"/>
      <c r="F747" s="6"/>
      <c r="G747" s="6"/>
      <c r="H747" s="6"/>
      <c r="I747" s="6"/>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row>
    <row r="748" spans="1:37" ht="14.5">
      <c r="A748" s="6"/>
      <c r="B748" s="270"/>
      <c r="C748" s="71"/>
      <c r="D748" s="6"/>
      <c r="E748" s="6"/>
      <c r="F748" s="6"/>
      <c r="G748" s="6"/>
      <c r="H748" s="6"/>
      <c r="I748" s="6"/>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row>
    <row r="749" spans="1:37" ht="14.5">
      <c r="A749" s="6"/>
      <c r="B749" s="270"/>
      <c r="C749" s="71"/>
      <c r="D749" s="6"/>
      <c r="E749" s="6"/>
      <c r="F749" s="6"/>
      <c r="G749" s="6"/>
      <c r="H749" s="6"/>
      <c r="I749" s="6"/>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row>
    <row r="750" spans="1:37" ht="14.5">
      <c r="A750" s="6"/>
      <c r="B750" s="270"/>
      <c r="C750" s="71"/>
      <c r="D750" s="6"/>
      <c r="E750" s="6"/>
      <c r="F750" s="6"/>
      <c r="G750" s="6"/>
      <c r="H750" s="6"/>
      <c r="I750" s="6"/>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row>
    <row r="751" spans="1:37" ht="14.5">
      <c r="A751" s="6"/>
      <c r="B751" s="270"/>
      <c r="C751" s="71"/>
      <c r="D751" s="6"/>
      <c r="E751" s="6"/>
      <c r="F751" s="6"/>
      <c r="G751" s="6"/>
      <c r="H751" s="6"/>
      <c r="I751" s="6"/>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row>
    <row r="752" spans="1:37" ht="14.5">
      <c r="A752" s="6"/>
      <c r="B752" s="270"/>
      <c r="C752" s="71"/>
      <c r="D752" s="6"/>
      <c r="E752" s="6"/>
      <c r="F752" s="6"/>
      <c r="G752" s="6"/>
      <c r="H752" s="6"/>
      <c r="I752" s="6"/>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row>
    <row r="753" spans="1:37" ht="14.5">
      <c r="A753" s="6"/>
      <c r="B753" s="270"/>
      <c r="C753" s="71"/>
      <c r="D753" s="6"/>
      <c r="E753" s="6"/>
      <c r="F753" s="6"/>
      <c r="G753" s="6"/>
      <c r="H753" s="6"/>
      <c r="I753" s="6"/>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row>
    <row r="754" spans="1:37" ht="14.5">
      <c r="A754" s="6"/>
      <c r="B754" s="270"/>
      <c r="C754" s="71"/>
      <c r="D754" s="6"/>
      <c r="E754" s="6"/>
      <c r="F754" s="6"/>
      <c r="G754" s="6"/>
      <c r="H754" s="6"/>
      <c r="I754" s="6"/>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row>
    <row r="755" spans="1:37" ht="14.5">
      <c r="A755" s="6"/>
      <c r="B755" s="270"/>
      <c r="C755" s="71"/>
      <c r="D755" s="6"/>
      <c r="E755" s="6"/>
      <c r="F755" s="6"/>
      <c r="G755" s="6"/>
      <c r="H755" s="6"/>
      <c r="I755" s="6"/>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row>
    <row r="756" spans="1:37" ht="14.5">
      <c r="A756" s="6"/>
      <c r="B756" s="270"/>
      <c r="C756" s="71"/>
      <c r="D756" s="6"/>
      <c r="E756" s="6"/>
      <c r="F756" s="6"/>
      <c r="G756" s="6"/>
      <c r="H756" s="6"/>
      <c r="I756" s="6"/>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row>
    <row r="757" spans="1:37" ht="14.5">
      <c r="A757" s="6"/>
      <c r="B757" s="270"/>
      <c r="C757" s="71"/>
      <c r="D757" s="6"/>
      <c r="E757" s="6"/>
      <c r="F757" s="6"/>
      <c r="G757" s="6"/>
      <c r="H757" s="6"/>
      <c r="I757" s="6"/>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row>
    <row r="758" spans="1:37" ht="14.5">
      <c r="A758" s="6"/>
      <c r="B758" s="270"/>
      <c r="C758" s="71"/>
      <c r="D758" s="6"/>
      <c r="E758" s="6"/>
      <c r="F758" s="6"/>
      <c r="G758" s="6"/>
      <c r="H758" s="6"/>
      <c r="I758" s="6"/>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row>
    <row r="759" spans="1:37" ht="14.5">
      <c r="A759" s="6"/>
      <c r="B759" s="270"/>
      <c r="C759" s="71"/>
      <c r="D759" s="6"/>
      <c r="E759" s="6"/>
      <c r="F759" s="6"/>
      <c r="G759" s="6"/>
      <c r="H759" s="6"/>
      <c r="I759" s="6"/>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row>
    <row r="760" spans="1:37" ht="14.5">
      <c r="A760" s="6"/>
      <c r="B760" s="270"/>
      <c r="C760" s="71"/>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row>
    <row r="761" spans="1:37" ht="14.5">
      <c r="A761" s="6"/>
      <c r="B761" s="270"/>
      <c r="C761" s="71"/>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row>
    <row r="762" spans="1:37" ht="14.5">
      <c r="A762" s="6"/>
      <c r="B762" s="270"/>
      <c r="C762" s="71"/>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row>
    <row r="763" spans="1:37" ht="14.5">
      <c r="A763" s="6"/>
      <c r="B763" s="270"/>
      <c r="C763" s="71"/>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row>
    <row r="764" spans="1:37" ht="14.5">
      <c r="A764" s="6"/>
      <c r="B764" s="270"/>
      <c r="C764" s="71"/>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row>
    <row r="765" spans="1:37" ht="14.5">
      <c r="A765" s="6"/>
      <c r="B765" s="270"/>
      <c r="C765" s="71"/>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row>
    <row r="766" spans="1:37" ht="14.5">
      <c r="A766" s="6"/>
      <c r="B766" s="270"/>
      <c r="C766" s="71"/>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row>
    <row r="767" spans="1:37" ht="14.5">
      <c r="A767" s="6"/>
      <c r="B767" s="270"/>
      <c r="C767" s="71"/>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row>
    <row r="768" spans="1:37" ht="14.5">
      <c r="A768" s="6"/>
      <c r="B768" s="270"/>
      <c r="C768" s="71"/>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row>
    <row r="769" spans="1:37" ht="14.5">
      <c r="A769" s="6"/>
      <c r="B769" s="270"/>
      <c r="C769" s="71"/>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row>
    <row r="770" spans="1:37" ht="14.5">
      <c r="A770" s="6"/>
      <c r="B770" s="270"/>
      <c r="C770" s="71"/>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row>
    <row r="771" spans="1:37" ht="14.5">
      <c r="A771" s="6"/>
      <c r="B771" s="270"/>
      <c r="C771" s="71"/>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row>
    <row r="772" spans="1:37" ht="14.5">
      <c r="A772" s="6"/>
      <c r="B772" s="270"/>
      <c r="C772" s="71"/>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row>
    <row r="773" spans="1:37" ht="14.5">
      <c r="A773" s="6"/>
      <c r="B773" s="270"/>
      <c r="C773" s="71"/>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row>
    <row r="774" spans="1:37" ht="14.5">
      <c r="A774" s="6"/>
      <c r="B774" s="270"/>
      <c r="C774" s="71"/>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row>
    <row r="775" spans="1:37" ht="14.5">
      <c r="A775" s="6"/>
      <c r="B775" s="270"/>
      <c r="C775" s="71"/>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row>
    <row r="776" spans="1:37" ht="14.5">
      <c r="A776" s="6"/>
      <c r="B776" s="270"/>
      <c r="C776" s="71"/>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row>
    <row r="777" spans="1:37" ht="14.5">
      <c r="A777" s="6"/>
      <c r="B777" s="270"/>
      <c r="C777" s="71"/>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row>
    <row r="778" spans="1:37" ht="14.5">
      <c r="A778" s="6"/>
      <c r="B778" s="270"/>
      <c r="C778" s="71"/>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row>
    <row r="779" spans="1:37" ht="14.5">
      <c r="A779" s="6"/>
      <c r="B779" s="270"/>
      <c r="C779" s="71"/>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row>
    <row r="780" spans="1:37" ht="14.5">
      <c r="A780" s="6"/>
      <c r="B780" s="270"/>
      <c r="C780" s="71"/>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row>
    <row r="781" spans="1:37" ht="14.5">
      <c r="A781" s="6"/>
      <c r="B781" s="270"/>
      <c r="C781" s="71"/>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row>
    <row r="782" spans="1:37" ht="14.5">
      <c r="A782" s="6"/>
      <c r="B782" s="270"/>
      <c r="C782" s="71"/>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row>
    <row r="783" spans="1:37" ht="14.5">
      <c r="A783" s="6"/>
      <c r="B783" s="270"/>
      <c r="C783" s="71"/>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row>
    <row r="784" spans="1:37" ht="14.5">
      <c r="A784" s="6"/>
      <c r="B784" s="270"/>
      <c r="C784" s="71"/>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row>
    <row r="785" spans="1:37" ht="14.5">
      <c r="A785" s="6"/>
      <c r="B785" s="270"/>
      <c r="C785" s="71"/>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row>
    <row r="786" spans="1:37" ht="14.5">
      <c r="A786" s="6"/>
      <c r="B786" s="270"/>
      <c r="C786" s="71"/>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row>
    <row r="787" spans="1:37" ht="14.5">
      <c r="A787" s="6"/>
      <c r="B787" s="270"/>
      <c r="C787" s="71"/>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row>
    <row r="788" spans="1:37" ht="14.5">
      <c r="A788" s="6"/>
      <c r="B788" s="270"/>
      <c r="C788" s="71"/>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row>
    <row r="789" spans="1:37" ht="14.5">
      <c r="A789" s="6"/>
      <c r="B789" s="270"/>
      <c r="C789" s="71"/>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row>
    <row r="790" spans="1:37" ht="14.5">
      <c r="A790" s="6"/>
      <c r="B790" s="270"/>
      <c r="C790" s="71"/>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row>
    <row r="791" spans="1:37" ht="14.5">
      <c r="A791" s="6"/>
      <c r="B791" s="270"/>
      <c r="C791" s="71"/>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row>
    <row r="792" spans="1:37" ht="14.5">
      <c r="A792" s="6"/>
      <c r="B792" s="270"/>
      <c r="C792" s="71"/>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row>
    <row r="793" spans="1:37" ht="14.5">
      <c r="A793" s="6"/>
      <c r="B793" s="270"/>
      <c r="C793" s="71"/>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row>
    <row r="794" spans="1:37" ht="14.5">
      <c r="A794" s="6"/>
      <c r="B794" s="270"/>
      <c r="C794" s="71"/>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row>
    <row r="795" spans="1:37" ht="14.5">
      <c r="A795" s="6"/>
      <c r="B795" s="270"/>
      <c r="C795" s="71"/>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row>
    <row r="796" spans="1:37" ht="14.5">
      <c r="A796" s="6"/>
      <c r="B796" s="270"/>
      <c r="C796" s="71"/>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row>
    <row r="797" spans="1:37" ht="14.5">
      <c r="A797" s="6"/>
      <c r="B797" s="270"/>
      <c r="C797" s="71"/>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row>
    <row r="798" spans="1:37" ht="14.5">
      <c r="A798" s="6"/>
      <c r="B798" s="270"/>
      <c r="C798" s="71"/>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row>
    <row r="799" spans="1:37" ht="14.5">
      <c r="A799" s="6"/>
      <c r="B799" s="270"/>
      <c r="C799" s="71"/>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row>
    <row r="800" spans="1:37" ht="14.5">
      <c r="A800" s="6"/>
      <c r="B800" s="270"/>
      <c r="C800" s="71"/>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row>
    <row r="801" spans="1:37" ht="14.5">
      <c r="A801" s="6"/>
      <c r="B801" s="270"/>
      <c r="C801" s="71"/>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row>
    <row r="802" spans="1:37" ht="14.5">
      <c r="A802" s="6"/>
      <c r="B802" s="270"/>
      <c r="C802" s="71"/>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row>
    <row r="803" spans="1:37" ht="14.5">
      <c r="A803" s="6"/>
      <c r="B803" s="270"/>
      <c r="C803" s="71"/>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row>
    <row r="804" spans="1:37" ht="14.5">
      <c r="A804" s="6"/>
      <c r="B804" s="270"/>
      <c r="C804" s="71"/>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row>
    <row r="805" spans="1:37" ht="14.5">
      <c r="A805" s="6"/>
      <c r="B805" s="270"/>
      <c r="C805" s="71"/>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row>
    <row r="806" spans="1:37" ht="14.5">
      <c r="A806" s="6"/>
      <c r="B806" s="270"/>
      <c r="C806" s="71"/>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row>
    <row r="807" spans="1:37" ht="14.5">
      <c r="A807" s="6"/>
      <c r="B807" s="270"/>
      <c r="C807" s="71"/>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row>
    <row r="808" spans="1:37" ht="14.5">
      <c r="A808" s="6"/>
      <c r="B808" s="270"/>
      <c r="C808" s="71"/>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row>
    <row r="809" spans="1:37" ht="14.5">
      <c r="A809" s="6"/>
      <c r="B809" s="270"/>
      <c r="C809" s="71"/>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row>
    <row r="810" spans="1:37" ht="14.5">
      <c r="A810" s="6"/>
      <c r="B810" s="270"/>
      <c r="C810" s="71"/>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row>
    <row r="811" spans="1:37" ht="14.5">
      <c r="A811" s="6"/>
      <c r="B811" s="270"/>
      <c r="C811" s="71"/>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row>
    <row r="812" spans="1:37" ht="14.5">
      <c r="A812" s="6"/>
      <c r="B812" s="270"/>
      <c r="C812" s="71"/>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row>
    <row r="813" spans="1:37" ht="14.5">
      <c r="A813" s="6"/>
      <c r="B813" s="270"/>
      <c r="C813" s="71"/>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row>
    <row r="814" spans="1:37" ht="14.5">
      <c r="A814" s="6"/>
      <c r="B814" s="270"/>
      <c r="C814" s="71"/>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row>
    <row r="815" spans="1:37" ht="14.5">
      <c r="A815" s="6"/>
      <c r="B815" s="270"/>
      <c r="C815" s="71"/>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row>
    <row r="816" spans="1:37" ht="14.5">
      <c r="A816" s="6"/>
      <c r="B816" s="270"/>
      <c r="C816" s="71"/>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row>
    <row r="817" spans="1:37" ht="14.5">
      <c r="A817" s="6"/>
      <c r="B817" s="270"/>
      <c r="C817" s="71"/>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row>
    <row r="818" spans="1:37" ht="14.5">
      <c r="A818" s="6"/>
      <c r="B818" s="270"/>
      <c r="C818" s="71"/>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row>
    <row r="819" spans="1:37" ht="14.5">
      <c r="A819" s="6"/>
      <c r="B819" s="270"/>
      <c r="C819" s="71"/>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row>
    <row r="820" spans="1:37" ht="14.5">
      <c r="A820" s="6"/>
      <c r="B820" s="270"/>
      <c r="C820" s="71"/>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row>
    <row r="821" spans="1:37" ht="14.5">
      <c r="A821" s="6"/>
      <c r="B821" s="270"/>
      <c r="C821" s="71"/>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row>
    <row r="822" spans="1:37" ht="14.5">
      <c r="A822" s="6"/>
      <c r="B822" s="270"/>
      <c r="C822" s="71"/>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row>
    <row r="823" spans="1:37" ht="14.5">
      <c r="A823" s="6"/>
      <c r="B823" s="270"/>
      <c r="C823" s="71"/>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row>
    <row r="824" spans="1:37" ht="14.5">
      <c r="A824" s="6"/>
      <c r="B824" s="270"/>
      <c r="C824" s="71"/>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row>
    <row r="825" spans="1:37" ht="14.5">
      <c r="A825" s="6"/>
      <c r="B825" s="270"/>
      <c r="C825" s="71"/>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row>
    <row r="826" spans="1:37" ht="14.5">
      <c r="A826" s="6"/>
      <c r="B826" s="270"/>
      <c r="C826" s="71"/>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row>
    <row r="827" spans="1:37" ht="14.5">
      <c r="A827" s="6"/>
      <c r="B827" s="270"/>
      <c r="C827" s="71"/>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row>
    <row r="828" spans="1:37" ht="14.5">
      <c r="A828" s="6"/>
      <c r="B828" s="270"/>
      <c r="C828" s="71"/>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row>
    <row r="829" spans="1:37" ht="14.5">
      <c r="A829" s="6"/>
      <c r="B829" s="270"/>
      <c r="C829" s="71"/>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row>
    <row r="830" spans="1:37" ht="14.5">
      <c r="A830" s="6"/>
      <c r="B830" s="270"/>
      <c r="C830" s="71"/>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row>
    <row r="831" spans="1:37" ht="14.5">
      <c r="A831" s="6"/>
      <c r="B831" s="270"/>
      <c r="C831" s="71"/>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row>
    <row r="832" spans="1:37" ht="14.5">
      <c r="A832" s="6"/>
      <c r="B832" s="270"/>
      <c r="C832" s="71"/>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row>
    <row r="833" spans="1:37" ht="14.5">
      <c r="A833" s="6"/>
      <c r="B833" s="270"/>
      <c r="C833" s="71"/>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row>
    <row r="834" spans="1:37" ht="14.5">
      <c r="A834" s="6"/>
      <c r="B834" s="270"/>
      <c r="C834" s="71"/>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row>
    <row r="835" spans="1:37" ht="14.5">
      <c r="A835" s="6"/>
      <c r="B835" s="270"/>
      <c r="C835" s="71"/>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row>
    <row r="836" spans="1:37" ht="14.5">
      <c r="A836" s="6"/>
      <c r="B836" s="270"/>
      <c r="C836" s="71"/>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row>
    <row r="837" spans="1:37" ht="14.5">
      <c r="A837" s="6"/>
      <c r="B837" s="270"/>
      <c r="C837" s="71"/>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row>
    <row r="838" spans="1:37" ht="14.5">
      <c r="A838" s="6"/>
      <c r="B838" s="270"/>
      <c r="C838" s="71"/>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row>
    <row r="839" spans="1:37" ht="14.5">
      <c r="A839" s="6"/>
      <c r="B839" s="270"/>
      <c r="C839" s="71"/>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row>
    <row r="840" spans="1:37" ht="14.5">
      <c r="A840" s="6"/>
      <c r="B840" s="270"/>
      <c r="C840" s="71"/>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row>
    <row r="841" spans="1:37" ht="14.5">
      <c r="A841" s="6"/>
      <c r="B841" s="270"/>
      <c r="C841" s="71"/>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row>
    <row r="842" spans="1:37" ht="14.5">
      <c r="A842" s="6"/>
      <c r="B842" s="270"/>
      <c r="C842" s="71"/>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row>
    <row r="843" spans="1:37" ht="14.5">
      <c r="A843" s="6"/>
      <c r="B843" s="270"/>
      <c r="C843" s="71"/>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row>
    <row r="844" spans="1:37" ht="14.5">
      <c r="A844" s="6"/>
      <c r="B844" s="270"/>
      <c r="C844" s="71"/>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row>
    <row r="845" spans="1:37" ht="14.5">
      <c r="A845" s="6"/>
      <c r="B845" s="270"/>
      <c r="C845" s="71"/>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row>
    <row r="846" spans="1:37" ht="14.5">
      <c r="A846" s="6"/>
      <c r="B846" s="270"/>
      <c r="C846" s="71"/>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row>
    <row r="847" spans="1:37" ht="14.5">
      <c r="A847" s="6"/>
      <c r="B847" s="270"/>
      <c r="C847" s="71"/>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row>
    <row r="848" spans="1:37" ht="14.5">
      <c r="A848" s="6"/>
      <c r="B848" s="270"/>
      <c r="C848" s="71"/>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row>
    <row r="849" spans="1:37" ht="14.5">
      <c r="A849" s="6"/>
      <c r="B849" s="270"/>
      <c r="C849" s="71"/>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row>
    <row r="850" spans="1:37" ht="14.5">
      <c r="A850" s="6"/>
      <c r="B850" s="270"/>
      <c r="C850" s="71"/>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row>
    <row r="851" spans="1:37" ht="14.5">
      <c r="A851" s="6"/>
      <c r="B851" s="270"/>
      <c r="C851" s="71"/>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row>
    <row r="852" spans="1:37" ht="14.5">
      <c r="A852" s="6"/>
      <c r="B852" s="270"/>
      <c r="C852" s="71"/>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row>
    <row r="853" spans="1:37" ht="14.5">
      <c r="A853" s="6"/>
      <c r="B853" s="270"/>
      <c r="C853" s="71"/>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row>
    <row r="854" spans="1:37" ht="14.5">
      <c r="A854" s="6"/>
      <c r="B854" s="270"/>
      <c r="C854" s="71"/>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row>
    <row r="855" spans="1:37" ht="14.5">
      <c r="A855" s="6"/>
      <c r="B855" s="270"/>
      <c r="C855" s="71"/>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row>
    <row r="856" spans="1:37" ht="14.5">
      <c r="A856" s="6"/>
      <c r="B856" s="270"/>
      <c r="C856" s="71"/>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row>
    <row r="857" spans="1:37" ht="14.5">
      <c r="A857" s="6"/>
      <c r="B857" s="270"/>
      <c r="C857" s="71"/>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row>
    <row r="858" spans="1:37" ht="14.5">
      <c r="A858" s="6"/>
      <c r="B858" s="270"/>
      <c r="C858" s="71"/>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row>
    <row r="859" spans="1:37" ht="14.5">
      <c r="A859" s="6"/>
      <c r="B859" s="270"/>
      <c r="C859" s="71"/>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row>
    <row r="860" spans="1:37" ht="14.5">
      <c r="A860" s="6"/>
      <c r="B860" s="270"/>
      <c r="C860" s="71"/>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row>
    <row r="861" spans="1:37" ht="14.5">
      <c r="A861" s="6"/>
      <c r="B861" s="270"/>
      <c r="C861" s="71"/>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row>
    <row r="862" spans="1:37" ht="14.5">
      <c r="A862" s="6"/>
      <c r="B862" s="270"/>
      <c r="C862" s="71"/>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row>
    <row r="863" spans="1:37" ht="14.5">
      <c r="A863" s="6"/>
      <c r="B863" s="270"/>
      <c r="C863" s="71"/>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row>
    <row r="864" spans="1:37" ht="14.5">
      <c r="A864" s="6"/>
      <c r="B864" s="270"/>
      <c r="C864" s="71"/>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row>
    <row r="865" spans="1:37" ht="14.5">
      <c r="A865" s="6"/>
      <c r="B865" s="270"/>
      <c r="C865" s="71"/>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row>
    <row r="866" spans="1:37" ht="14.5">
      <c r="A866" s="6"/>
      <c r="B866" s="270"/>
      <c r="C866" s="71"/>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row>
    <row r="867" spans="1:37" ht="14.5">
      <c r="A867" s="6"/>
      <c r="B867" s="270"/>
      <c r="C867" s="71"/>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row>
    <row r="868" spans="1:37" ht="14.5">
      <c r="A868" s="6"/>
      <c r="B868" s="270"/>
      <c r="C868" s="71"/>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row>
    <row r="869" spans="1:37" ht="14.5">
      <c r="A869" s="6"/>
      <c r="B869" s="270"/>
      <c r="C869" s="71"/>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row>
    <row r="870" spans="1:37" ht="14.5">
      <c r="A870" s="6"/>
      <c r="B870" s="270"/>
      <c r="C870" s="71"/>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row>
    <row r="871" spans="1:37" ht="14.5">
      <c r="A871" s="6"/>
      <c r="B871" s="270"/>
      <c r="C871" s="71"/>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row>
    <row r="872" spans="1:37" ht="14.5">
      <c r="A872" s="6"/>
      <c r="B872" s="270"/>
      <c r="C872" s="71"/>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row>
    <row r="873" spans="1:37" ht="14.5">
      <c r="A873" s="6"/>
      <c r="B873" s="270"/>
      <c r="C873" s="71"/>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row>
    <row r="874" spans="1:37" ht="14.5">
      <c r="A874" s="6"/>
      <c r="B874" s="270"/>
      <c r="C874" s="71"/>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row>
    <row r="875" spans="1:37" ht="14.5">
      <c r="A875" s="6"/>
      <c r="B875" s="270"/>
      <c r="C875" s="71"/>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row>
    <row r="876" spans="1:37" ht="14.5">
      <c r="A876" s="6"/>
      <c r="B876" s="270"/>
      <c r="C876" s="71"/>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row>
    <row r="877" spans="1:37" ht="14.5">
      <c r="A877" s="6"/>
      <c r="B877" s="270"/>
      <c r="C877" s="71"/>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row>
    <row r="878" spans="1:37" ht="14.5">
      <c r="A878" s="6"/>
      <c r="B878" s="270"/>
      <c r="C878" s="71"/>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row>
    <row r="879" spans="1:37" ht="14.5">
      <c r="A879" s="6"/>
      <c r="B879" s="270"/>
      <c r="C879" s="71"/>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row>
    <row r="880" spans="1:37" ht="14.5">
      <c r="A880" s="6"/>
      <c r="B880" s="270"/>
      <c r="C880" s="71"/>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row>
    <row r="881" spans="1:37" ht="14.5">
      <c r="A881" s="6"/>
      <c r="B881" s="270"/>
      <c r="C881" s="71"/>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row>
    <row r="882" spans="1:37" ht="14.5">
      <c r="A882" s="6"/>
      <c r="B882" s="270"/>
      <c r="C882" s="71"/>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row>
    <row r="883" spans="1:37" ht="14.5">
      <c r="A883" s="6"/>
      <c r="B883" s="270"/>
      <c r="C883" s="71"/>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row>
    <row r="884" spans="1:37" ht="14.5">
      <c r="A884" s="6"/>
      <c r="B884" s="270"/>
      <c r="C884" s="71"/>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row>
    <row r="885" spans="1:37" ht="14.5">
      <c r="A885" s="6"/>
      <c r="B885" s="270"/>
      <c r="C885" s="71"/>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row>
    <row r="886" spans="1:37" ht="14.5">
      <c r="A886" s="6"/>
      <c r="B886" s="270"/>
      <c r="C886" s="71"/>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row>
    <row r="887" spans="1:37" ht="14.5">
      <c r="A887" s="6"/>
      <c r="B887" s="270"/>
      <c r="C887" s="71"/>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row>
    <row r="888" spans="1:37" ht="14.5">
      <c r="A888" s="6"/>
      <c r="B888" s="270"/>
      <c r="C888" s="71"/>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row>
    <row r="889" spans="1:37" ht="14.5">
      <c r="A889" s="6"/>
      <c r="B889" s="270"/>
      <c r="C889" s="71"/>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row>
    <row r="890" spans="1:37" ht="14.5">
      <c r="A890" s="6"/>
      <c r="B890" s="270"/>
      <c r="C890" s="71"/>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row>
    <row r="891" spans="1:37" ht="14.5">
      <c r="A891" s="6"/>
      <c r="B891" s="270"/>
      <c r="C891" s="71"/>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row>
    <row r="892" spans="1:37" ht="14.5">
      <c r="A892" s="6"/>
      <c r="B892" s="270"/>
      <c r="C892" s="71"/>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row>
    <row r="893" spans="1:37" ht="14.5">
      <c r="A893" s="6"/>
      <c r="B893" s="270"/>
      <c r="C893" s="71"/>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row>
    <row r="894" spans="1:37" ht="14.5">
      <c r="A894" s="6"/>
      <c r="B894" s="270"/>
      <c r="C894" s="71"/>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row>
    <row r="895" spans="1:37" ht="14.5">
      <c r="A895" s="6"/>
      <c r="B895" s="270"/>
      <c r="C895" s="71"/>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row>
    <row r="896" spans="1:37" ht="14.5">
      <c r="A896" s="6"/>
      <c r="B896" s="270"/>
      <c r="C896" s="71"/>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row>
    <row r="897" spans="1:37" ht="14.5">
      <c r="A897" s="6"/>
      <c r="B897" s="270"/>
      <c r="C897" s="71"/>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row>
    <row r="898" spans="1:37" ht="14.5">
      <c r="A898" s="6"/>
      <c r="B898" s="270"/>
      <c r="C898" s="71"/>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row>
    <row r="899" spans="1:37" ht="14.5">
      <c r="A899" s="6"/>
      <c r="B899" s="270"/>
      <c r="C899" s="71"/>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row>
    <row r="900" spans="1:37" ht="14.5">
      <c r="A900" s="6"/>
      <c r="B900" s="270"/>
      <c r="C900" s="71"/>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row>
    <row r="901" spans="1:37" ht="14.5">
      <c r="A901" s="6"/>
      <c r="B901" s="270"/>
      <c r="C901" s="71"/>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row>
    <row r="902" spans="1:37" ht="14.5">
      <c r="A902" s="6"/>
      <c r="B902" s="270"/>
      <c r="C902" s="71"/>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row>
    <row r="903" spans="1:37" ht="14.5">
      <c r="A903" s="6"/>
      <c r="B903" s="270"/>
      <c r="C903" s="71"/>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row>
    <row r="904" spans="1:37" ht="14.5">
      <c r="A904" s="6"/>
      <c r="B904" s="270"/>
      <c r="C904" s="71"/>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row>
    <row r="905" spans="1:37" ht="14.5">
      <c r="A905" s="6"/>
      <c r="B905" s="270"/>
      <c r="C905" s="71"/>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row>
    <row r="906" spans="1:37" ht="14.5">
      <c r="A906" s="6"/>
      <c r="B906" s="270"/>
      <c r="C906" s="71"/>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row>
    <row r="907" spans="1:37" ht="14.5">
      <c r="A907" s="6"/>
      <c r="B907" s="270"/>
      <c r="C907" s="71"/>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row>
    <row r="908" spans="1:37" ht="14.5">
      <c r="A908" s="6"/>
      <c r="B908" s="270"/>
      <c r="C908" s="71"/>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row>
    <row r="909" spans="1:37" ht="14.5">
      <c r="A909" s="6"/>
      <c r="B909" s="270"/>
      <c r="C909" s="71"/>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row>
    <row r="910" spans="1:37" ht="14.5">
      <c r="A910" s="6"/>
      <c r="B910" s="270"/>
      <c r="C910" s="71"/>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row>
    <row r="911" spans="1:37" ht="14.5">
      <c r="A911" s="6"/>
      <c r="B911" s="270"/>
      <c r="C911" s="71"/>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row>
    <row r="912" spans="1:37" ht="14.5">
      <c r="A912" s="6"/>
      <c r="B912" s="270"/>
      <c r="C912" s="71"/>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row>
    <row r="913" spans="1:37" ht="14.5">
      <c r="A913" s="6"/>
      <c r="B913" s="270"/>
      <c r="C913" s="71"/>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row>
    <row r="914" spans="1:37" ht="14.5">
      <c r="A914" s="6"/>
      <c r="B914" s="270"/>
      <c r="C914" s="71"/>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row>
    <row r="915" spans="1:37" ht="14.5">
      <c r="A915" s="6"/>
      <c r="B915" s="270"/>
      <c r="C915" s="71"/>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row>
    <row r="916" spans="1:37" ht="14.5">
      <c r="A916" s="6"/>
      <c r="B916" s="270"/>
      <c r="C916" s="71"/>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row>
    <row r="917" spans="1:37" ht="14.5">
      <c r="A917" s="6"/>
      <c r="B917" s="270"/>
      <c r="C917" s="71"/>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row>
    <row r="918" spans="1:37" ht="14.5">
      <c r="A918" s="6"/>
      <c r="B918" s="270"/>
      <c r="C918" s="71"/>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row>
    <row r="919" spans="1:37" ht="14.5">
      <c r="A919" s="6"/>
      <c r="B919" s="270"/>
      <c r="C919" s="71"/>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row>
    <row r="920" spans="1:37" ht="14.5">
      <c r="A920" s="6"/>
      <c r="B920" s="270"/>
      <c r="C920" s="71"/>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row>
    <row r="921" spans="1:37" ht="14.5">
      <c r="A921" s="6"/>
      <c r="B921" s="270"/>
      <c r="C921" s="71"/>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row>
    <row r="922" spans="1:37" ht="14.5">
      <c r="A922" s="6"/>
      <c r="B922" s="270"/>
      <c r="C922" s="71"/>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row>
    <row r="923" spans="1:37" ht="14.5">
      <c r="A923" s="6"/>
      <c r="B923" s="270"/>
      <c r="C923" s="71"/>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row>
    <row r="924" spans="1:37" ht="14.5">
      <c r="A924" s="6"/>
      <c r="B924" s="270"/>
      <c r="C924" s="71"/>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row>
    <row r="925" spans="1:37" ht="14.5">
      <c r="A925" s="6"/>
      <c r="B925" s="270"/>
      <c r="C925" s="71"/>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row>
    <row r="926" spans="1:37" ht="14.5">
      <c r="A926" s="6"/>
      <c r="B926" s="270"/>
      <c r="C926" s="71"/>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row>
    <row r="927" spans="1:37" ht="14.5">
      <c r="A927" s="6"/>
      <c r="B927" s="270"/>
      <c r="C927" s="71"/>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row>
    <row r="928" spans="1:37" ht="14.5">
      <c r="A928" s="6"/>
      <c r="B928" s="270"/>
      <c r="C928" s="71"/>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row>
    <row r="929" spans="1:37" ht="14.5">
      <c r="A929" s="6"/>
      <c r="B929" s="270"/>
      <c r="C929" s="71"/>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row>
    <row r="930" spans="1:37" ht="14.5">
      <c r="A930" s="6"/>
      <c r="B930" s="270"/>
      <c r="C930" s="71"/>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row>
    <row r="931" spans="1:37" ht="14.5">
      <c r="A931" s="6"/>
      <c r="B931" s="270"/>
      <c r="C931" s="71"/>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row>
    <row r="932" spans="1:37" ht="14.5">
      <c r="A932" s="6"/>
      <c r="B932" s="270"/>
      <c r="C932" s="71"/>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row>
    <row r="933" spans="1:37" ht="14.5">
      <c r="A933" s="6"/>
      <c r="B933" s="270"/>
      <c r="C933" s="71"/>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row>
    <row r="934" spans="1:37" ht="14.5">
      <c r="A934" s="6"/>
      <c r="B934" s="270"/>
      <c r="C934" s="71"/>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row>
    <row r="935" spans="1:37" ht="14.5">
      <c r="A935" s="6"/>
      <c r="B935" s="270"/>
      <c r="C935" s="71"/>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row>
    <row r="936" spans="1:37" ht="14.5">
      <c r="A936" s="6"/>
      <c r="B936" s="270"/>
      <c r="C936" s="71"/>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row>
    <row r="937" spans="1:37" ht="14.5">
      <c r="A937" s="6"/>
      <c r="B937" s="270"/>
      <c r="C937" s="71"/>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row>
    <row r="938" spans="1:37" ht="14.5">
      <c r="A938" s="6"/>
      <c r="B938" s="270"/>
      <c r="C938" s="71"/>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row>
    <row r="939" spans="1:37" ht="14.5">
      <c r="A939" s="6"/>
      <c r="B939" s="270"/>
      <c r="C939" s="71"/>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row>
    <row r="940" spans="1:37" ht="14.5">
      <c r="A940" s="6"/>
      <c r="B940" s="270"/>
      <c r="C940" s="71"/>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row>
    <row r="941" spans="1:37" ht="14.5">
      <c r="A941" s="6"/>
      <c r="B941" s="270"/>
      <c r="C941" s="71"/>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row>
    <row r="942" spans="1:37" ht="14.5">
      <c r="A942" s="6"/>
      <c r="B942" s="270"/>
      <c r="C942" s="71"/>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row>
    <row r="943" spans="1:37" ht="14.5">
      <c r="A943" s="6"/>
      <c r="B943" s="270"/>
      <c r="C943" s="71"/>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row>
    <row r="944" spans="1:37" ht="14.5">
      <c r="A944" s="6"/>
      <c r="B944" s="270"/>
      <c r="C944" s="71"/>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row>
    <row r="945" spans="1:37" ht="14.5">
      <c r="A945" s="6"/>
      <c r="B945" s="270"/>
      <c r="C945" s="71"/>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row>
    <row r="946" spans="1:37" ht="14.5">
      <c r="A946" s="6"/>
      <c r="B946" s="270"/>
      <c r="C946" s="71"/>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row>
    <row r="947" spans="1:37" ht="14.5">
      <c r="A947" s="6"/>
      <c r="B947" s="270"/>
      <c r="C947" s="71"/>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row>
    <row r="948" spans="1:37" ht="14.5">
      <c r="A948" s="6"/>
      <c r="B948" s="270"/>
      <c r="C948" s="71"/>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row>
    <row r="949" spans="1:37" ht="14.5">
      <c r="A949" s="6"/>
      <c r="B949" s="270"/>
      <c r="C949" s="71"/>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row>
    <row r="950" spans="1:37" ht="14.5">
      <c r="A950" s="6"/>
      <c r="B950" s="270"/>
      <c r="C950" s="71"/>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row>
    <row r="951" spans="1:37" ht="14.5">
      <c r="A951" s="6"/>
      <c r="B951" s="270"/>
      <c r="C951" s="71"/>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row>
    <row r="952" spans="1:37" ht="14.5">
      <c r="A952" s="6"/>
      <c r="B952" s="270"/>
      <c r="C952" s="71"/>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row>
    <row r="953" spans="1:37" ht="14.5">
      <c r="A953" s="6"/>
      <c r="B953" s="270"/>
      <c r="C953" s="71"/>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row>
    <row r="954" spans="1:37" ht="14.5">
      <c r="A954" s="6"/>
      <c r="B954" s="270"/>
      <c r="C954" s="71"/>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row>
    <row r="955" spans="1:37" ht="14.5">
      <c r="A955" s="6"/>
      <c r="B955" s="270"/>
      <c r="C955" s="71"/>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row>
    <row r="956" spans="1:37" ht="14.5">
      <c r="A956" s="6"/>
      <c r="B956" s="270"/>
      <c r="C956" s="71"/>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row>
    <row r="957" spans="1:37" ht="14.5">
      <c r="A957" s="6"/>
      <c r="B957" s="270"/>
      <c r="C957" s="71"/>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row>
    <row r="958" spans="1:37" ht="14.5">
      <c r="A958" s="6"/>
      <c r="B958" s="270"/>
      <c r="C958" s="71"/>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row>
    <row r="959" spans="1:37" ht="14.5">
      <c r="A959" s="6"/>
      <c r="B959" s="270"/>
      <c r="C959" s="71"/>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row>
    <row r="960" spans="1:37" ht="14.5">
      <c r="A960" s="6"/>
      <c r="B960" s="270"/>
      <c r="C960" s="71"/>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row>
    <row r="961" spans="1:37" ht="14.5">
      <c r="A961" s="6"/>
      <c r="B961" s="270"/>
      <c r="C961" s="71"/>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row>
    <row r="962" spans="1:37" ht="14.5">
      <c r="A962" s="6"/>
      <c r="B962" s="270"/>
      <c r="C962" s="71"/>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row>
    <row r="963" spans="1:37" ht="14.5">
      <c r="A963" s="6"/>
      <c r="B963" s="270"/>
      <c r="C963" s="71"/>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row>
    <row r="964" spans="1:37" ht="14.5">
      <c r="A964" s="6"/>
      <c r="B964" s="270"/>
      <c r="C964" s="71"/>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row>
    <row r="965" spans="1:37" ht="14.5">
      <c r="A965" s="6"/>
      <c r="B965" s="270"/>
      <c r="C965" s="71"/>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row>
    <row r="966" spans="1:37" ht="14.5">
      <c r="A966" s="6"/>
      <c r="B966" s="270"/>
      <c r="C966" s="71"/>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row>
    <row r="967" spans="1:37" ht="14.5">
      <c r="A967" s="6"/>
      <c r="B967" s="270"/>
      <c r="C967" s="71"/>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row>
    <row r="968" spans="1:37" ht="14.5">
      <c r="A968" s="6"/>
      <c r="B968" s="270"/>
      <c r="C968" s="71"/>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row>
    <row r="969" spans="1:37" ht="14.5">
      <c r="A969" s="6"/>
      <c r="B969" s="270"/>
      <c r="C969" s="71"/>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row>
    <row r="970" spans="1:37" ht="14.5">
      <c r="A970" s="6"/>
      <c r="B970" s="270"/>
      <c r="C970" s="71"/>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row>
    <row r="971" spans="1:37" ht="14.5">
      <c r="A971" s="6"/>
      <c r="B971" s="270"/>
      <c r="C971" s="71"/>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row>
    <row r="972" spans="1:37" ht="14.5">
      <c r="A972" s="6"/>
      <c r="B972" s="270"/>
      <c r="C972" s="71"/>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row>
    <row r="973" spans="1:37" ht="14.5">
      <c r="A973" s="6"/>
      <c r="B973" s="270"/>
      <c r="C973" s="71"/>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row>
    <row r="974" spans="1:37" ht="14.5">
      <c r="A974" s="6"/>
      <c r="B974" s="270"/>
      <c r="C974" s="71"/>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row>
    <row r="975" spans="1:37" ht="14.5">
      <c r="A975" s="6"/>
      <c r="B975" s="270"/>
      <c r="C975" s="71"/>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row>
    <row r="976" spans="1:37" ht="14.5">
      <c r="A976" s="6"/>
      <c r="B976" s="270"/>
      <c r="C976" s="71"/>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row>
    <row r="977" spans="1:37" ht="14.5">
      <c r="A977" s="6"/>
      <c r="B977" s="270"/>
      <c r="C977" s="71"/>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row>
    <row r="978" spans="1:37" ht="14.5">
      <c r="A978" s="6"/>
      <c r="B978" s="270"/>
      <c r="C978" s="71"/>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row>
    <row r="979" spans="1:37" ht="14.5">
      <c r="A979" s="6"/>
      <c r="B979" s="270"/>
      <c r="C979" s="71"/>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row>
    <row r="980" spans="1:37" ht="14.5">
      <c r="A980" s="6"/>
      <c r="B980" s="270"/>
      <c r="C980" s="71"/>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row>
    <row r="981" spans="1:37" ht="14.5">
      <c r="A981" s="6"/>
      <c r="B981" s="270"/>
      <c r="C981" s="71"/>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row>
    <row r="982" spans="1:37" ht="14.5">
      <c r="A982" s="6"/>
      <c r="B982" s="270"/>
      <c r="C982" s="71"/>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row>
    <row r="983" spans="1:37" ht="14.5">
      <c r="A983" s="6"/>
      <c r="B983" s="270"/>
      <c r="C983" s="71"/>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row>
    <row r="984" spans="1:37" ht="14.5">
      <c r="A984" s="6"/>
      <c r="B984" s="270"/>
      <c r="C984" s="71"/>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row>
    <row r="985" spans="1:37" ht="14.5">
      <c r="A985" s="6"/>
      <c r="B985" s="270"/>
      <c r="C985" s="71"/>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row>
    <row r="986" spans="1:37" ht="14.5">
      <c r="A986" s="6"/>
      <c r="B986" s="270"/>
      <c r="C986" s="71"/>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row>
    <row r="987" spans="1:37" ht="14.5">
      <c r="A987" s="6"/>
      <c r="B987" s="270"/>
      <c r="C987" s="71"/>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row>
    <row r="988" spans="1:37" ht="14.5">
      <c r="A988" s="6"/>
      <c r="B988" s="270"/>
      <c r="C988" s="71"/>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row>
    <row r="989" spans="1:37" ht="14.5">
      <c r="A989" s="6"/>
      <c r="B989" s="270"/>
      <c r="C989" s="71"/>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row>
    <row r="990" spans="1:37" ht="14.5">
      <c r="A990" s="6"/>
      <c r="B990" s="270"/>
      <c r="C990" s="71"/>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row>
    <row r="991" spans="1:37" ht="14.5">
      <c r="A991" s="6"/>
      <c r="B991" s="270"/>
      <c r="C991" s="71"/>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row>
    <row r="992" spans="1:37" ht="14.5">
      <c r="A992" s="6"/>
      <c r="B992" s="270"/>
      <c r="C992" s="71"/>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row>
    <row r="993" spans="1:37" ht="14.5">
      <c r="A993" s="6"/>
      <c r="B993" s="270"/>
      <c r="C993" s="71"/>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row>
    <row r="994" spans="1:37" ht="14.5">
      <c r="A994" s="6"/>
      <c r="B994" s="270"/>
      <c r="C994" s="71"/>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row>
    <row r="995" spans="1:37" ht="14.5">
      <c r="A995" s="6"/>
      <c r="B995" s="270"/>
      <c r="C995" s="71"/>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row>
    <row r="996" spans="1:37" ht="14.5">
      <c r="A996" s="6"/>
      <c r="B996" s="270"/>
      <c r="C996" s="71"/>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row>
    <row r="997" spans="1:37" ht="14.5">
      <c r="A997" s="6"/>
      <c r="B997" s="270"/>
      <c r="C997" s="71"/>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row>
    <row r="998" spans="1:37" ht="14.5">
      <c r="A998" s="6"/>
      <c r="B998" s="270"/>
      <c r="C998" s="71"/>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row>
    <row r="999" spans="1:37" ht="14.5">
      <c r="A999" s="6"/>
      <c r="B999" s="270"/>
      <c r="C999" s="71"/>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row>
    <row r="1000" spans="1:37" ht="14.5">
      <c r="A1000" s="6"/>
      <c r="B1000" s="270"/>
      <c r="C1000" s="71"/>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row>
  </sheetData>
  <mergeCells count="2">
    <mergeCell ref="C14:C15"/>
    <mergeCell ref="D14:D15"/>
  </mergeCells>
  <phoneticPr fontId="169" type="noConversion"/>
  <pageMargins left="0.69999998807907104" right="0.69999998807907104"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workbookViewId="0"/>
  </sheetViews>
  <sheetFormatPr defaultColWidth="14.453125" defaultRowHeight="15" customHeight="1"/>
  <cols>
    <col min="1" max="1" width="1.81640625" customWidth="1"/>
    <col min="2" max="2" width="8.984375E-2" hidden="1" customWidth="1"/>
    <col min="3" max="3" width="27.7265625" customWidth="1"/>
    <col min="4" max="9" width="8.984375E-2" hidden="1" customWidth="1"/>
    <col min="10" max="33" width="8.7265625" customWidth="1"/>
  </cols>
  <sheetData>
    <row r="1" spans="1:33" ht="14.5">
      <c r="A1" s="42"/>
      <c r="B1" s="297"/>
      <c r="C1" s="44"/>
      <c r="D1" s="44"/>
      <c r="E1" s="42"/>
      <c r="F1" s="42"/>
      <c r="G1" s="42"/>
      <c r="H1" s="42"/>
      <c r="I1" s="42"/>
      <c r="J1" s="298"/>
      <c r="K1" s="42"/>
      <c r="L1" s="46"/>
      <c r="M1" s="46"/>
      <c r="N1" s="55"/>
      <c r="O1" s="46"/>
      <c r="P1" s="46"/>
      <c r="Q1" s="56"/>
      <c r="R1" s="46"/>
      <c r="S1" s="46"/>
      <c r="T1" s="46"/>
      <c r="U1" s="56"/>
      <c r="V1" s="46"/>
      <c r="W1" s="42"/>
      <c r="X1" s="42"/>
      <c r="Y1" s="299"/>
      <c r="Z1" s="42"/>
      <c r="AA1" s="42"/>
      <c r="AB1" s="42"/>
      <c r="AC1" s="299"/>
      <c r="AD1" s="42"/>
      <c r="AE1" s="42"/>
      <c r="AF1" s="42"/>
      <c r="AG1" s="299"/>
    </row>
    <row r="2" spans="1:33" ht="14.5">
      <c r="A2" s="57"/>
      <c r="B2" s="274"/>
      <c r="C2" s="1426" t="s">
        <v>19</v>
      </c>
      <c r="D2" s="1428" t="s">
        <v>1151</v>
      </c>
      <c r="E2" s="57"/>
      <c r="F2" s="57"/>
      <c r="G2" s="57"/>
      <c r="H2" s="57"/>
      <c r="I2" s="57"/>
      <c r="J2" s="59"/>
      <c r="K2" s="57"/>
      <c r="L2" s="57"/>
      <c r="M2" s="57"/>
      <c r="N2" s="59"/>
      <c r="O2" s="57"/>
      <c r="P2" s="57"/>
      <c r="Q2" s="300"/>
      <c r="R2" s="57"/>
      <c r="S2" s="57"/>
      <c r="T2" s="57"/>
      <c r="U2" s="57"/>
      <c r="V2" s="59"/>
      <c r="W2" s="57"/>
      <c r="X2" s="57"/>
      <c r="Y2" s="300"/>
      <c r="Z2" s="57"/>
      <c r="AA2" s="57"/>
      <c r="AB2" s="57"/>
      <c r="AC2" s="300"/>
      <c r="AD2" s="57"/>
      <c r="AE2" s="57"/>
      <c r="AF2" s="57"/>
      <c r="AG2" s="300"/>
    </row>
    <row r="3" spans="1:33" ht="14.5">
      <c r="A3" s="57"/>
      <c r="B3" s="274"/>
      <c r="C3" s="1427"/>
      <c r="D3" s="1427"/>
      <c r="E3" s="57"/>
      <c r="F3" s="57"/>
      <c r="G3" s="57"/>
      <c r="H3" s="57"/>
      <c r="I3" s="57"/>
      <c r="J3" s="59"/>
      <c r="K3" s="57"/>
      <c r="L3" s="57"/>
      <c r="M3" s="57"/>
      <c r="N3" s="59"/>
      <c r="O3" s="57"/>
      <c r="P3" s="57"/>
      <c r="Q3" s="300"/>
      <c r="R3" s="57"/>
      <c r="S3" s="57"/>
      <c r="T3" s="57"/>
      <c r="U3" s="57"/>
      <c r="V3" s="59"/>
      <c r="W3" s="57"/>
      <c r="X3" s="57"/>
      <c r="Y3" s="300"/>
      <c r="Z3" s="57"/>
      <c r="AA3" s="57"/>
      <c r="AB3" s="57"/>
      <c r="AC3" s="300"/>
      <c r="AD3" s="59"/>
      <c r="AE3" s="57"/>
      <c r="AF3" s="57"/>
      <c r="AG3" s="300"/>
    </row>
    <row r="4" spans="1:33" ht="14.5">
      <c r="A4" s="57"/>
      <c r="B4" s="274"/>
      <c r="C4" s="64"/>
      <c r="D4" s="57"/>
      <c r="E4" s="57"/>
      <c r="F4" s="57"/>
      <c r="G4" s="57"/>
      <c r="H4" s="57"/>
      <c r="I4" s="57"/>
      <c r="J4" s="59"/>
      <c r="K4" s="57"/>
      <c r="L4" s="57"/>
      <c r="M4" s="57"/>
      <c r="N4" s="59"/>
      <c r="O4" s="57"/>
      <c r="P4" s="57"/>
      <c r="Q4" s="300"/>
      <c r="R4" s="57"/>
      <c r="S4" s="57"/>
      <c r="T4" s="57"/>
      <c r="U4" s="57"/>
      <c r="V4" s="59"/>
      <c r="W4" s="57"/>
      <c r="X4" s="57"/>
      <c r="Y4" s="300"/>
      <c r="Z4" s="57"/>
      <c r="AA4" s="57"/>
      <c r="AB4" s="57"/>
      <c r="AC4" s="300"/>
      <c r="AD4" s="59"/>
      <c r="AE4" s="57"/>
      <c r="AF4" s="57"/>
      <c r="AG4" s="300"/>
    </row>
    <row r="5" spans="1:33" ht="14.5">
      <c r="A5" s="71"/>
      <c r="B5" s="270" t="s">
        <v>21</v>
      </c>
      <c r="C5" s="71"/>
      <c r="D5" s="71"/>
      <c r="E5" s="71"/>
      <c r="F5" s="71"/>
      <c r="G5" s="71"/>
      <c r="H5" s="71"/>
      <c r="I5" s="107"/>
      <c r="J5" s="301" t="s">
        <v>1152</v>
      </c>
      <c r="K5" s="107" t="s">
        <v>1153</v>
      </c>
      <c r="L5" s="107" t="s">
        <v>1154</v>
      </c>
      <c r="M5" s="107" t="s">
        <v>44</v>
      </c>
      <c r="N5" s="301" t="s">
        <v>1155</v>
      </c>
      <c r="O5" s="107" t="s">
        <v>1156</v>
      </c>
      <c r="P5" s="107" t="s">
        <v>1157</v>
      </c>
      <c r="Q5" s="302" t="s">
        <v>45</v>
      </c>
      <c r="R5" s="107" t="s">
        <v>1158</v>
      </c>
      <c r="S5" s="107" t="s">
        <v>1159</v>
      </c>
      <c r="T5" s="107" t="s">
        <v>1160</v>
      </c>
      <c r="U5" s="107" t="s">
        <v>46</v>
      </c>
      <c r="V5" s="301" t="s">
        <v>58</v>
      </c>
      <c r="W5" s="107" t="s">
        <v>59</v>
      </c>
      <c r="X5" s="107" t="s">
        <v>60</v>
      </c>
      <c r="Y5" s="302" t="s">
        <v>47</v>
      </c>
      <c r="Z5" s="107" t="s">
        <v>1161</v>
      </c>
      <c r="AA5" s="107" t="s">
        <v>1162</v>
      </c>
      <c r="AB5" s="107" t="s">
        <v>1163</v>
      </c>
      <c r="AC5" s="302" t="s">
        <v>48</v>
      </c>
      <c r="AD5" s="301" t="s">
        <v>1164</v>
      </c>
      <c r="AE5" s="107" t="s">
        <v>1165</v>
      </c>
      <c r="AF5" s="107" t="s">
        <v>1166</v>
      </c>
      <c r="AG5" s="302" t="s">
        <v>49</v>
      </c>
    </row>
    <row r="6" spans="1:33" ht="14.5">
      <c r="A6" s="276"/>
      <c r="B6" s="277" t="s">
        <v>61</v>
      </c>
      <c r="C6" s="276"/>
      <c r="D6" s="276"/>
      <c r="E6" s="276"/>
      <c r="F6" s="276"/>
      <c r="G6" s="276"/>
      <c r="H6" s="276"/>
      <c r="I6" s="278"/>
      <c r="J6" s="278" t="s">
        <v>1167</v>
      </c>
      <c r="K6" s="278" t="s">
        <v>1168</v>
      </c>
      <c r="L6" s="278" t="s">
        <v>1169</v>
      </c>
      <c r="M6" s="278" t="s">
        <v>1170</v>
      </c>
      <c r="N6" s="303" t="s">
        <v>1171</v>
      </c>
      <c r="O6" s="278" t="s">
        <v>1172</v>
      </c>
      <c r="P6" s="278" t="s">
        <v>1173</v>
      </c>
      <c r="Q6" s="304" t="s">
        <v>1174</v>
      </c>
      <c r="R6" s="278" t="s">
        <v>1175</v>
      </c>
      <c r="S6" s="278" t="s">
        <v>1176</v>
      </c>
      <c r="T6" s="278" t="s">
        <v>1177</v>
      </c>
      <c r="U6" s="278" t="s">
        <v>1178</v>
      </c>
      <c r="V6" s="303" t="s">
        <v>98</v>
      </c>
      <c r="W6" s="278" t="s">
        <v>99</v>
      </c>
      <c r="X6" s="278" t="s">
        <v>100</v>
      </c>
      <c r="Y6" s="304" t="s">
        <v>101</v>
      </c>
      <c r="Z6" s="278" t="s">
        <v>1179</v>
      </c>
      <c r="AA6" s="278" t="s">
        <v>1180</v>
      </c>
      <c r="AB6" s="278" t="s">
        <v>1181</v>
      </c>
      <c r="AC6" s="304" t="s">
        <v>1182</v>
      </c>
      <c r="AD6" s="303" t="s">
        <v>1183</v>
      </c>
      <c r="AE6" s="278" t="s">
        <v>1184</v>
      </c>
      <c r="AF6" s="278" t="s">
        <v>1185</v>
      </c>
      <c r="AG6" s="304" t="s">
        <v>1186</v>
      </c>
    </row>
    <row r="7" spans="1:33" ht="14.5" hidden="1">
      <c r="A7" s="6"/>
      <c r="B7" s="270"/>
      <c r="C7" s="71"/>
      <c r="D7" s="6"/>
      <c r="E7" s="6"/>
      <c r="F7" s="6"/>
      <c r="G7" s="6"/>
      <c r="H7" s="6"/>
      <c r="I7" s="6"/>
      <c r="J7" s="6"/>
      <c r="K7" s="6"/>
      <c r="L7" s="6"/>
      <c r="M7" s="6"/>
      <c r="N7" s="11"/>
      <c r="O7" s="6"/>
      <c r="P7" s="6"/>
      <c r="Q7" s="12"/>
      <c r="R7" s="6"/>
      <c r="S7" s="6"/>
      <c r="T7" s="6"/>
      <c r="U7" s="6"/>
      <c r="V7" s="11"/>
      <c r="W7" s="6"/>
      <c r="X7" s="6"/>
      <c r="Y7" s="12"/>
      <c r="Z7" s="6"/>
      <c r="AA7" s="6"/>
      <c r="AB7" s="6"/>
      <c r="AC7" s="12"/>
      <c r="AD7" s="11"/>
      <c r="AE7" s="6"/>
      <c r="AF7" s="6"/>
      <c r="AG7" s="12"/>
    </row>
    <row r="8" spans="1:33" ht="14.5" hidden="1">
      <c r="A8" s="6"/>
      <c r="B8" s="270"/>
      <c r="C8" s="71"/>
      <c r="D8" s="6"/>
      <c r="E8" s="6"/>
      <c r="F8" s="6"/>
      <c r="G8" s="6"/>
      <c r="H8" s="6"/>
      <c r="I8" s="6"/>
      <c r="J8" s="6"/>
      <c r="K8" s="6"/>
      <c r="L8" s="6"/>
      <c r="M8" s="6"/>
      <c r="N8" s="11"/>
      <c r="O8" s="6"/>
      <c r="P8" s="6"/>
      <c r="Q8" s="12"/>
      <c r="R8" s="6"/>
      <c r="S8" s="6"/>
      <c r="T8" s="6"/>
      <c r="U8" s="6"/>
      <c r="V8" s="11"/>
      <c r="W8" s="6"/>
      <c r="X8" s="6"/>
      <c r="Y8" s="12"/>
      <c r="Z8" s="6"/>
      <c r="AA8" s="6"/>
      <c r="AB8" s="6"/>
      <c r="AC8" s="12"/>
      <c r="AD8" s="11"/>
      <c r="AE8" s="6"/>
      <c r="AF8" s="6"/>
      <c r="AG8" s="12"/>
    </row>
    <row r="9" spans="1:33" ht="14.5" hidden="1">
      <c r="A9" s="6"/>
      <c r="B9" s="270"/>
      <c r="C9" s="71"/>
      <c r="D9" s="6"/>
      <c r="E9" s="6"/>
      <c r="F9" s="6"/>
      <c r="G9" s="6"/>
      <c r="H9" s="6"/>
      <c r="I9" s="6"/>
      <c r="J9" s="6"/>
      <c r="K9" s="6"/>
      <c r="L9" s="6"/>
      <c r="M9" s="6"/>
      <c r="N9" s="11"/>
      <c r="O9" s="6"/>
      <c r="P9" s="6"/>
      <c r="Q9" s="12"/>
      <c r="R9" s="6"/>
      <c r="S9" s="6"/>
      <c r="T9" s="6"/>
      <c r="U9" s="6"/>
      <c r="V9" s="11"/>
      <c r="W9" s="6"/>
      <c r="X9" s="6"/>
      <c r="Y9" s="12"/>
      <c r="Z9" s="6"/>
      <c r="AA9" s="6"/>
      <c r="AB9" s="6"/>
      <c r="AC9" s="12"/>
      <c r="AD9" s="11"/>
      <c r="AE9" s="6"/>
      <c r="AF9" s="6"/>
      <c r="AG9" s="12"/>
    </row>
    <row r="10" spans="1:33" ht="14.5" hidden="1">
      <c r="A10" s="6"/>
      <c r="B10" s="270"/>
      <c r="C10" s="71"/>
      <c r="D10" s="6"/>
      <c r="E10" s="6"/>
      <c r="F10" s="6"/>
      <c r="G10" s="6"/>
      <c r="H10" s="6"/>
      <c r="I10" s="6"/>
      <c r="J10" s="6"/>
      <c r="K10" s="6"/>
      <c r="L10" s="6"/>
      <c r="M10" s="6"/>
      <c r="N10" s="11"/>
      <c r="O10" s="6"/>
      <c r="P10" s="6"/>
      <c r="Q10" s="12"/>
      <c r="R10" s="6"/>
      <c r="S10" s="6"/>
      <c r="T10" s="6"/>
      <c r="U10" s="6"/>
      <c r="V10" s="11"/>
      <c r="W10" s="6"/>
      <c r="X10" s="6"/>
      <c r="Y10" s="12"/>
      <c r="Z10" s="6"/>
      <c r="AA10" s="6"/>
      <c r="AB10" s="6"/>
      <c r="AC10" s="12"/>
      <c r="AD10" s="11"/>
      <c r="AE10" s="6"/>
      <c r="AF10" s="6"/>
      <c r="AG10" s="12"/>
    </row>
    <row r="11" spans="1:33" ht="14.5" hidden="1">
      <c r="A11" s="6"/>
      <c r="B11" s="270"/>
      <c r="C11" s="71"/>
      <c r="D11" s="6"/>
      <c r="E11" s="6"/>
      <c r="F11" s="6"/>
      <c r="G11" s="6"/>
      <c r="H11" s="6"/>
      <c r="I11" s="6"/>
      <c r="J11" s="6"/>
      <c r="K11" s="6"/>
      <c r="L11" s="6"/>
      <c r="M11" s="6"/>
      <c r="N11" s="11"/>
      <c r="O11" s="6"/>
      <c r="P11" s="6"/>
      <c r="Q11" s="12"/>
      <c r="R11" s="6"/>
      <c r="S11" s="6"/>
      <c r="T11" s="6"/>
      <c r="U11" s="6"/>
      <c r="V11" s="11"/>
      <c r="W11" s="6"/>
      <c r="X11" s="6"/>
      <c r="Y11" s="12"/>
      <c r="Z11" s="6"/>
      <c r="AA11" s="6"/>
      <c r="AB11" s="6"/>
      <c r="AC11" s="12"/>
      <c r="AD11" s="11"/>
      <c r="AE11" s="6"/>
      <c r="AF11" s="6"/>
      <c r="AG11" s="12"/>
    </row>
    <row r="12" spans="1:33" ht="14.5" hidden="1">
      <c r="A12" s="6"/>
      <c r="B12" s="270"/>
      <c r="C12" s="71"/>
      <c r="D12" s="6"/>
      <c r="E12" s="6"/>
      <c r="F12" s="6"/>
      <c r="G12" s="6"/>
      <c r="H12" s="6"/>
      <c r="I12" s="6"/>
      <c r="J12" s="6"/>
      <c r="K12" s="6"/>
      <c r="L12" s="6"/>
      <c r="M12" s="6"/>
      <c r="N12" s="11"/>
      <c r="O12" s="6"/>
      <c r="P12" s="6"/>
      <c r="Q12" s="12"/>
      <c r="R12" s="6"/>
      <c r="S12" s="6"/>
      <c r="T12" s="6"/>
      <c r="U12" s="6"/>
      <c r="V12" s="11"/>
      <c r="W12" s="6"/>
      <c r="X12" s="6"/>
      <c r="Y12" s="12"/>
      <c r="Z12" s="6"/>
      <c r="AA12" s="6"/>
      <c r="AB12" s="6"/>
      <c r="AC12" s="12"/>
      <c r="AD12" s="11"/>
      <c r="AE12" s="6"/>
      <c r="AF12" s="6"/>
      <c r="AG12" s="12"/>
    </row>
    <row r="13" spans="1:33" ht="17.5">
      <c r="A13" s="102" t="s">
        <v>887</v>
      </c>
      <c r="B13" s="279"/>
      <c r="C13" s="104"/>
      <c r="D13" s="104"/>
      <c r="E13" s="139"/>
      <c r="F13" s="139"/>
      <c r="G13" s="139"/>
      <c r="H13" s="139"/>
      <c r="I13" s="139"/>
      <c r="J13" s="139"/>
      <c r="K13" s="139"/>
      <c r="L13" s="139"/>
      <c r="M13" s="139"/>
      <c r="N13" s="305"/>
      <c r="O13" s="139"/>
      <c r="P13" s="139"/>
      <c r="Q13" s="306"/>
      <c r="R13" s="139"/>
      <c r="S13" s="139"/>
      <c r="T13" s="139"/>
      <c r="U13" s="139"/>
      <c r="V13" s="305"/>
      <c r="W13" s="139"/>
      <c r="X13" s="139"/>
      <c r="Y13" s="306"/>
      <c r="Z13" s="139"/>
      <c r="AA13" s="139"/>
      <c r="AB13" s="139"/>
      <c r="AC13" s="306"/>
      <c r="AD13" s="305"/>
      <c r="AE13" s="139"/>
      <c r="AF13" s="139"/>
      <c r="AG13" s="306"/>
    </row>
    <row r="14" spans="1:33" ht="14.5">
      <c r="A14" s="108"/>
      <c r="B14" s="280"/>
      <c r="C14" s="108"/>
      <c r="D14" s="222"/>
      <c r="E14" s="222"/>
      <c r="F14" s="222"/>
      <c r="G14" s="222"/>
      <c r="H14" s="222"/>
      <c r="I14" s="222"/>
      <c r="J14" s="11"/>
      <c r="K14" s="6"/>
      <c r="L14" s="6"/>
      <c r="M14" s="6"/>
      <c r="N14" s="11"/>
      <c r="O14" s="6"/>
      <c r="P14" s="6"/>
      <c r="Q14" s="12"/>
      <c r="R14" s="6"/>
      <c r="S14" s="6"/>
      <c r="T14" s="6"/>
      <c r="U14" s="6"/>
      <c r="V14" s="11"/>
      <c r="W14" s="6"/>
      <c r="X14" s="6"/>
      <c r="Y14" s="12"/>
      <c r="Z14" s="6"/>
      <c r="AA14" s="6"/>
      <c r="AB14" s="6"/>
      <c r="AC14" s="12"/>
      <c r="AD14" s="11"/>
      <c r="AE14" s="6"/>
      <c r="AF14" s="6"/>
      <c r="AG14" s="12"/>
    </row>
    <row r="15" spans="1:33" ht="14.5">
      <c r="A15" s="108"/>
      <c r="B15" s="280">
        <v>200000</v>
      </c>
      <c r="C15" s="114" t="s">
        <v>110</v>
      </c>
      <c r="D15" s="114" t="s">
        <v>111</v>
      </c>
      <c r="E15" s="222"/>
      <c r="F15" s="222"/>
      <c r="G15" s="222"/>
      <c r="H15" s="222"/>
      <c r="I15" s="222"/>
      <c r="J15" s="307">
        <v>4145.3029999999999</v>
      </c>
      <c r="K15" s="117">
        <v>5579.4479999999994</v>
      </c>
      <c r="L15" s="117">
        <v>5430.8440000000001</v>
      </c>
      <c r="M15" s="117">
        <v>6083.4870000000001</v>
      </c>
      <c r="N15" s="307">
        <v>6031.0810000000001</v>
      </c>
      <c r="O15" s="117">
        <v>7163.3589999999995</v>
      </c>
      <c r="P15" s="117">
        <v>7858.53</v>
      </c>
      <c r="Q15" s="308">
        <v>8598.3869999999988</v>
      </c>
      <c r="R15" s="117">
        <v>8545.2579999999998</v>
      </c>
      <c r="S15" s="117">
        <v>8621.235999999999</v>
      </c>
      <c r="T15" s="117">
        <v>8256.905999999999</v>
      </c>
      <c r="U15" s="117">
        <v>7246.8679999999995</v>
      </c>
      <c r="V15" s="307">
        <v>8999.1362890391829</v>
      </c>
      <c r="W15" s="117">
        <v>8999.1362890391829</v>
      </c>
      <c r="X15" s="117">
        <v>8999.1362890391829</v>
      </c>
      <c r="Y15" s="308">
        <v>8999.1362890391829</v>
      </c>
      <c r="Z15" s="117">
        <v>9915.3706297973331</v>
      </c>
      <c r="AA15" s="117">
        <v>9915.3706297973331</v>
      </c>
      <c r="AB15" s="117">
        <v>9915.3706297973331</v>
      </c>
      <c r="AC15" s="308">
        <v>9915.3706297973331</v>
      </c>
      <c r="AD15" s="307">
        <v>10924.890074838991</v>
      </c>
      <c r="AE15" s="117">
        <v>10924.890074838991</v>
      </c>
      <c r="AF15" s="117">
        <v>10924.890074838991</v>
      </c>
      <c r="AG15" s="308">
        <v>10924.890074838993</v>
      </c>
    </row>
    <row r="16" spans="1:33" ht="14.5">
      <c r="A16" s="108"/>
      <c r="B16" s="280"/>
      <c r="C16" s="114"/>
      <c r="D16" s="114"/>
      <c r="E16" s="222"/>
      <c r="F16" s="222"/>
      <c r="G16" s="222"/>
      <c r="H16" s="222"/>
      <c r="I16" s="222"/>
      <c r="J16" s="307"/>
      <c r="K16" s="117"/>
      <c r="L16" s="117"/>
      <c r="M16" s="117"/>
      <c r="N16" s="307"/>
      <c r="O16" s="117"/>
      <c r="P16" s="117"/>
      <c r="Q16" s="308"/>
      <c r="R16" s="117"/>
      <c r="S16" s="117"/>
      <c r="T16" s="117"/>
      <c r="U16" s="117"/>
      <c r="V16" s="307"/>
      <c r="W16" s="117"/>
      <c r="X16" s="117"/>
      <c r="Y16" s="308"/>
      <c r="Z16" s="117"/>
      <c r="AA16" s="117"/>
      <c r="AB16" s="117"/>
      <c r="AC16" s="308"/>
      <c r="AD16" s="307"/>
      <c r="AE16" s="117"/>
      <c r="AF16" s="117"/>
      <c r="AG16" s="308"/>
    </row>
    <row r="17" spans="1:33" ht="14.5">
      <c r="A17" s="108"/>
      <c r="B17" s="280">
        <v>200001</v>
      </c>
      <c r="C17" s="114" t="s">
        <v>888</v>
      </c>
      <c r="D17" s="114" t="s">
        <v>889</v>
      </c>
      <c r="E17" s="222"/>
      <c r="F17" s="222"/>
      <c r="G17" s="222"/>
      <c r="H17" s="222"/>
      <c r="I17" s="222"/>
      <c r="J17" s="309"/>
      <c r="K17" s="206"/>
      <c r="L17" s="206"/>
      <c r="M17" s="310"/>
      <c r="N17" s="311"/>
      <c r="O17" s="206"/>
      <c r="P17" s="206"/>
      <c r="Q17" s="310"/>
      <c r="R17" s="311"/>
      <c r="S17" s="206"/>
      <c r="T17" s="206"/>
      <c r="U17" s="310"/>
      <c r="V17" s="311"/>
      <c r="W17" s="206"/>
      <c r="X17" s="206"/>
      <c r="Y17" s="310"/>
      <c r="Z17" s="311"/>
      <c r="AA17" s="206"/>
      <c r="AB17" s="206"/>
      <c r="AC17" s="310"/>
      <c r="AD17" s="311"/>
      <c r="AE17" s="206"/>
      <c r="AF17" s="206"/>
      <c r="AG17" s="310"/>
    </row>
    <row r="18" spans="1:33" ht="14.5">
      <c r="A18" s="108"/>
      <c r="B18" s="280"/>
      <c r="C18" s="114"/>
      <c r="D18" s="114"/>
      <c r="E18" s="222"/>
      <c r="F18" s="222"/>
      <c r="G18" s="222"/>
      <c r="H18" s="222"/>
      <c r="I18" s="222"/>
      <c r="J18" s="307"/>
      <c r="K18" s="117"/>
      <c r="L18" s="117"/>
      <c r="M18" s="308"/>
      <c r="N18" s="117"/>
      <c r="O18" s="117"/>
      <c r="P18" s="117"/>
      <c r="Q18" s="308"/>
      <c r="R18" s="117"/>
      <c r="S18" s="117"/>
      <c r="T18" s="117"/>
      <c r="U18" s="117"/>
      <c r="V18" s="307"/>
      <c r="W18" s="117"/>
      <c r="X18" s="117"/>
      <c r="Y18" s="308"/>
      <c r="Z18" s="117"/>
      <c r="AA18" s="117"/>
      <c r="AB18" s="117"/>
      <c r="AC18" s="308"/>
      <c r="AD18" s="307"/>
      <c r="AE18" s="117"/>
      <c r="AF18" s="117"/>
      <c r="AG18" s="308"/>
    </row>
    <row r="19" spans="1:33" ht="14.5">
      <c r="A19" s="108"/>
      <c r="B19" s="280">
        <v>200360</v>
      </c>
      <c r="C19" s="108" t="s">
        <v>117</v>
      </c>
      <c r="D19" s="108" t="s">
        <v>118</v>
      </c>
      <c r="E19" s="222"/>
      <c r="F19" s="222"/>
      <c r="G19" s="222"/>
      <c r="H19" s="222"/>
      <c r="I19" s="222"/>
      <c r="J19" s="312">
        <v>3774.0629999999996</v>
      </c>
      <c r="K19" s="142">
        <v>5137.759</v>
      </c>
      <c r="L19" s="142">
        <v>5097.5619999999999</v>
      </c>
      <c r="M19" s="313">
        <v>5716.95</v>
      </c>
      <c r="N19" s="142">
        <v>5651.16</v>
      </c>
      <c r="O19" s="142">
        <v>6765.7759999999998</v>
      </c>
      <c r="P19" s="142">
        <v>7342.4079999999994</v>
      </c>
      <c r="Q19" s="313">
        <v>8189.2049999999999</v>
      </c>
      <c r="R19" s="142">
        <v>8011.9249999999993</v>
      </c>
      <c r="S19" s="142">
        <v>8279.0489999999991</v>
      </c>
      <c r="T19" s="142">
        <v>7908.598</v>
      </c>
      <c r="U19" s="142">
        <v>8687.628999999999</v>
      </c>
      <c r="V19" s="312">
        <v>10788.268449157511</v>
      </c>
      <c r="W19" s="142">
        <v>10788.268449157511</v>
      </c>
      <c r="X19" s="142">
        <v>10788.268449157511</v>
      </c>
      <c r="Y19" s="313">
        <v>3870.7595354388322</v>
      </c>
      <c r="Z19" s="142">
        <v>4264.8554461214762</v>
      </c>
      <c r="AA19" s="142">
        <v>4264.8554461214762</v>
      </c>
      <c r="AB19" s="142">
        <v>4264.8554461214762</v>
      </c>
      <c r="AC19" s="313">
        <v>27130.271363198532</v>
      </c>
      <c r="AD19" s="312">
        <v>29892.501592706918</v>
      </c>
      <c r="AE19" s="142">
        <v>29892.501592706918</v>
      </c>
      <c r="AF19" s="142">
        <v>29892.501592706918</v>
      </c>
      <c r="AG19" s="313">
        <v>-45687.776160757108</v>
      </c>
    </row>
    <row r="20" spans="1:33" ht="14.5">
      <c r="A20" s="108"/>
      <c r="B20" s="280"/>
      <c r="C20" s="108"/>
      <c r="D20" s="108"/>
      <c r="E20" s="222"/>
      <c r="F20" s="222"/>
      <c r="G20" s="222"/>
      <c r="H20" s="222"/>
      <c r="I20" s="222"/>
      <c r="J20" s="312"/>
      <c r="K20" s="142"/>
      <c r="L20" s="142"/>
      <c r="M20" s="313"/>
      <c r="N20" s="142"/>
      <c r="O20" s="142"/>
      <c r="P20" s="142"/>
      <c r="Q20" s="313"/>
      <c r="R20" s="142"/>
      <c r="S20" s="142"/>
      <c r="T20" s="142"/>
      <c r="U20" s="142"/>
      <c r="V20" s="312"/>
      <c r="W20" s="142"/>
      <c r="X20" s="142"/>
      <c r="Y20" s="313"/>
      <c r="Z20" s="142"/>
      <c r="AA20" s="142"/>
      <c r="AB20" s="142"/>
      <c r="AC20" s="313"/>
      <c r="AD20" s="312"/>
      <c r="AE20" s="142"/>
      <c r="AF20" s="142"/>
      <c r="AG20" s="313"/>
    </row>
    <row r="21" spans="1:33" ht="15.75" customHeight="1">
      <c r="A21" s="108"/>
      <c r="B21" s="280">
        <v>200810</v>
      </c>
      <c r="C21" s="114" t="s">
        <v>122</v>
      </c>
      <c r="D21" s="114" t="s">
        <v>123</v>
      </c>
      <c r="E21" s="222"/>
      <c r="F21" s="222"/>
      <c r="G21" s="222"/>
      <c r="H21" s="222"/>
      <c r="I21" s="222"/>
      <c r="J21" s="307">
        <v>371.24</v>
      </c>
      <c r="K21" s="117">
        <v>441.68899999999996</v>
      </c>
      <c r="L21" s="117">
        <v>333.28199999999998</v>
      </c>
      <c r="M21" s="308">
        <v>366.53699999999998</v>
      </c>
      <c r="N21" s="117">
        <v>379.92099999999999</v>
      </c>
      <c r="O21" s="117">
        <v>397.58299999999997</v>
      </c>
      <c r="P21" s="117">
        <v>516.12199999999996</v>
      </c>
      <c r="Q21" s="308">
        <v>409.18199999999996</v>
      </c>
      <c r="R21" s="117">
        <v>533.33299999999997</v>
      </c>
      <c r="S21" s="117">
        <v>342.18700000000001</v>
      </c>
      <c r="T21" s="117">
        <v>348.30799999999999</v>
      </c>
      <c r="U21" s="308">
        <v>-1440.761</v>
      </c>
      <c r="V21" s="117">
        <v>-1789.1321601183281</v>
      </c>
      <c r="W21" s="117">
        <v>-1789.1321601183281</v>
      </c>
      <c r="X21" s="117">
        <v>-1789.1321601183281</v>
      </c>
      <c r="Y21" s="308">
        <v>5128.3767536003506</v>
      </c>
      <c r="Z21" s="117">
        <v>5650.5151836758569</v>
      </c>
      <c r="AA21" s="117">
        <v>5650.5151836758569</v>
      </c>
      <c r="AB21" s="117">
        <v>5650.5151836758569</v>
      </c>
      <c r="AC21" s="308">
        <v>-17214.900733401199</v>
      </c>
      <c r="AD21" s="307">
        <v>-18967.611517867925</v>
      </c>
      <c r="AE21" s="117">
        <v>-18967.611517867925</v>
      </c>
      <c r="AF21" s="117">
        <v>-18967.611517867925</v>
      </c>
      <c r="AG21" s="308">
        <v>56612.666235596102</v>
      </c>
    </row>
    <row r="22" spans="1:33" ht="15.75" customHeight="1">
      <c r="A22" s="108"/>
      <c r="B22" s="280"/>
      <c r="C22" s="123"/>
      <c r="D22" s="123"/>
      <c r="E22" s="222"/>
      <c r="F22" s="222"/>
      <c r="G22" s="222"/>
      <c r="H22" s="222"/>
      <c r="I22" s="222"/>
      <c r="J22" s="312"/>
      <c r="K22" s="142"/>
      <c r="L22" s="142"/>
      <c r="M22" s="313"/>
      <c r="N22" s="142"/>
      <c r="O22" s="142"/>
      <c r="P22" s="142"/>
      <c r="Q22" s="313"/>
      <c r="R22" s="142"/>
      <c r="S22" s="142"/>
      <c r="T22" s="142"/>
      <c r="U22" s="313"/>
      <c r="V22" s="142"/>
      <c r="W22" s="142"/>
      <c r="X22" s="142"/>
      <c r="Y22" s="313"/>
      <c r="Z22" s="142"/>
      <c r="AA22" s="142"/>
      <c r="AB22" s="142"/>
      <c r="AC22" s="313"/>
      <c r="AD22" s="142"/>
      <c r="AE22" s="142"/>
      <c r="AF22" s="142"/>
      <c r="AG22" s="313"/>
    </row>
    <row r="23" spans="1:33" ht="15.75" customHeight="1">
      <c r="A23" s="114"/>
      <c r="B23" s="280">
        <v>200820</v>
      </c>
      <c r="C23" s="114" t="s">
        <v>890</v>
      </c>
      <c r="D23" s="114" t="s">
        <v>6</v>
      </c>
      <c r="E23" s="223"/>
      <c r="F23" s="223"/>
      <c r="G23" s="223"/>
      <c r="H23" s="223"/>
      <c r="I23" s="223"/>
      <c r="J23" s="307">
        <v>199.75899999999999</v>
      </c>
      <c r="K23" s="117">
        <v>266.28100000000001</v>
      </c>
      <c r="L23" s="117">
        <v>179.57599999999999</v>
      </c>
      <c r="M23" s="308">
        <v>292.22999999999996</v>
      </c>
      <c r="N23" s="117">
        <v>206.40899999999999</v>
      </c>
      <c r="O23" s="117">
        <v>174.03199999999998</v>
      </c>
      <c r="P23" s="117">
        <v>272.25299999999999</v>
      </c>
      <c r="Q23" s="308">
        <v>264.68399999999997</v>
      </c>
      <c r="R23" s="117">
        <v>282.41999999999996</v>
      </c>
      <c r="S23" s="117">
        <v>194.88399999999999</v>
      </c>
      <c r="T23" s="117">
        <v>234.017</v>
      </c>
      <c r="U23" s="308">
        <v>335.166</v>
      </c>
      <c r="V23" s="117">
        <v>288.12445943111146</v>
      </c>
      <c r="W23" s="117">
        <v>288.12445943111146</v>
      </c>
      <c r="X23" s="117">
        <v>288.12445943111146</v>
      </c>
      <c r="Y23" s="308">
        <v>288.12445943111146</v>
      </c>
      <c r="Z23" s="117">
        <v>310.84516900210139</v>
      </c>
      <c r="AA23" s="117">
        <v>310.84516900210139</v>
      </c>
      <c r="AB23" s="117">
        <v>310.84516900210139</v>
      </c>
      <c r="AC23" s="308">
        <v>310.84516900210139</v>
      </c>
      <c r="AD23" s="117">
        <v>337.94267533742089</v>
      </c>
      <c r="AE23" s="117">
        <v>337.94267533742089</v>
      </c>
      <c r="AF23" s="117">
        <v>337.94267533742089</v>
      </c>
      <c r="AG23" s="308">
        <v>337.94267533742095</v>
      </c>
    </row>
    <row r="24" spans="1:33" ht="15.75" customHeight="1">
      <c r="A24" s="108"/>
      <c r="B24" s="284">
        <v>200821</v>
      </c>
      <c r="C24" s="123" t="s">
        <v>127</v>
      </c>
      <c r="D24" s="123" t="s">
        <v>128</v>
      </c>
      <c r="E24" s="222"/>
      <c r="F24" s="222"/>
      <c r="G24" s="222"/>
      <c r="H24" s="222"/>
      <c r="I24" s="222"/>
      <c r="J24" s="312">
        <v>117.48499999999999</v>
      </c>
      <c r="K24" s="142">
        <v>162.113</v>
      </c>
      <c r="L24" s="142">
        <v>122.696</v>
      </c>
      <c r="M24" s="313">
        <v>136.083</v>
      </c>
      <c r="N24" s="142">
        <v>121.822</v>
      </c>
      <c r="O24" s="142">
        <v>167.21499999999997</v>
      </c>
      <c r="P24" s="142">
        <v>128.85399999999998</v>
      </c>
      <c r="Q24" s="313">
        <v>165.262</v>
      </c>
      <c r="R24" s="142">
        <v>204.274</v>
      </c>
      <c r="S24" s="142">
        <v>102.038</v>
      </c>
      <c r="T24" s="142">
        <v>136.54599999999999</v>
      </c>
      <c r="U24" s="313">
        <v>190.68199999999996</v>
      </c>
      <c r="V24" s="142">
        <v>174.51074489373286</v>
      </c>
      <c r="W24" s="142">
        <v>174.51074489373286</v>
      </c>
      <c r="X24" s="142">
        <v>174.51074489373286</v>
      </c>
      <c r="Y24" s="313">
        <v>174.51074489373286</v>
      </c>
      <c r="Z24" s="142">
        <v>192.27830970966636</v>
      </c>
      <c r="AA24" s="142">
        <v>192.27830970966636</v>
      </c>
      <c r="AB24" s="142">
        <v>192.27830970966636</v>
      </c>
      <c r="AC24" s="313">
        <v>192.27830970966636</v>
      </c>
      <c r="AD24" s="142">
        <v>211.85485402242475</v>
      </c>
      <c r="AE24" s="142">
        <v>211.85485402242475</v>
      </c>
      <c r="AF24" s="142">
        <v>211.85485402242475</v>
      </c>
      <c r="AG24" s="313">
        <v>211.85485402242477</v>
      </c>
    </row>
    <row r="25" spans="1:33" ht="15.75" customHeight="1">
      <c r="A25" s="108"/>
      <c r="B25" s="284">
        <v>200822</v>
      </c>
      <c r="C25" s="123" t="s">
        <v>131</v>
      </c>
      <c r="D25" s="123" t="s">
        <v>132</v>
      </c>
      <c r="E25" s="222"/>
      <c r="F25" s="222"/>
      <c r="G25" s="222"/>
      <c r="H25" s="222"/>
      <c r="I25" s="222"/>
      <c r="J25" s="312">
        <v>15.491</v>
      </c>
      <c r="K25" s="142">
        <v>24.795999999999999</v>
      </c>
      <c r="L25" s="142">
        <v>19.295999999999999</v>
      </c>
      <c r="M25" s="313">
        <v>31.677999999999997</v>
      </c>
      <c r="N25" s="142">
        <v>18.116</v>
      </c>
      <c r="O25" s="142">
        <v>24.287999999999997</v>
      </c>
      <c r="P25" s="142">
        <v>19.155999999999999</v>
      </c>
      <c r="Q25" s="313">
        <v>25.058999999999997</v>
      </c>
      <c r="R25" s="142">
        <v>18.856999999999999</v>
      </c>
      <c r="S25" s="142">
        <v>18.449000000000002</v>
      </c>
      <c r="T25" s="142">
        <v>21.022999999999996</v>
      </c>
      <c r="U25" s="313">
        <v>38.814999999999998</v>
      </c>
      <c r="V25" s="142">
        <v>26.758644761114979</v>
      </c>
      <c r="W25" s="142">
        <v>26.758644761114979</v>
      </c>
      <c r="X25" s="142">
        <v>26.758644761114979</v>
      </c>
      <c r="Y25" s="313">
        <v>26.758644761114979</v>
      </c>
      <c r="Z25" s="142">
        <v>29.48303835343598</v>
      </c>
      <c r="AA25" s="142">
        <v>29.48303835343598</v>
      </c>
      <c r="AB25" s="142">
        <v>29.48303835343598</v>
      </c>
      <c r="AC25" s="313">
        <v>29.483038353435973</v>
      </c>
      <c r="AD25" s="142">
        <v>32.484812228358791</v>
      </c>
      <c r="AE25" s="142">
        <v>32.484812228358791</v>
      </c>
      <c r="AF25" s="142">
        <v>32.484812228358791</v>
      </c>
      <c r="AG25" s="313">
        <v>32.484812228358791</v>
      </c>
    </row>
    <row r="26" spans="1:33" ht="15.75" customHeight="1">
      <c r="A26" s="108"/>
      <c r="B26" s="284">
        <v>200823</v>
      </c>
      <c r="C26" s="123" t="s">
        <v>135</v>
      </c>
      <c r="D26" s="123" t="s">
        <v>136</v>
      </c>
      <c r="E26" s="222"/>
      <c r="F26" s="222"/>
      <c r="G26" s="222"/>
      <c r="H26" s="222"/>
      <c r="I26" s="222"/>
      <c r="J26" s="312">
        <v>14.247</v>
      </c>
      <c r="K26" s="142">
        <v>21.515999999999998</v>
      </c>
      <c r="L26" s="142">
        <v>-13.870999999999999</v>
      </c>
      <c r="M26" s="313">
        <v>69.037999999999997</v>
      </c>
      <c r="N26" s="142">
        <v>10.834</v>
      </c>
      <c r="O26" s="142">
        <v>-50.636999999999993</v>
      </c>
      <c r="P26" s="142">
        <v>84.154999999999987</v>
      </c>
      <c r="Q26" s="313">
        <v>21.704999999999998</v>
      </c>
      <c r="R26" s="142">
        <v>19.698</v>
      </c>
      <c r="S26" s="142">
        <v>20.399999999999999</v>
      </c>
      <c r="T26" s="142">
        <v>22.221999999999998</v>
      </c>
      <c r="U26" s="313">
        <v>37.929000000000002</v>
      </c>
      <c r="V26" s="142">
        <v>27.613927557615661</v>
      </c>
      <c r="W26" s="142">
        <v>27.613927557615661</v>
      </c>
      <c r="X26" s="142">
        <v>27.613927557615661</v>
      </c>
      <c r="Y26" s="313">
        <v>27.613927557615654</v>
      </c>
      <c r="Z26" s="142">
        <v>30.425400558898165</v>
      </c>
      <c r="AA26" s="142">
        <v>30.425400558898165</v>
      </c>
      <c r="AB26" s="142">
        <v>30.425400558898165</v>
      </c>
      <c r="AC26" s="313">
        <v>30.425400558898161</v>
      </c>
      <c r="AD26" s="142">
        <v>33.523119709716923</v>
      </c>
      <c r="AE26" s="142">
        <v>33.523119709716923</v>
      </c>
      <c r="AF26" s="142">
        <v>33.523119709716923</v>
      </c>
      <c r="AG26" s="313">
        <v>33.523119709716923</v>
      </c>
    </row>
    <row r="27" spans="1:33" ht="15.75" customHeight="1">
      <c r="A27" s="108"/>
      <c r="B27" s="284">
        <v>201130</v>
      </c>
      <c r="C27" s="123" t="s">
        <v>139</v>
      </c>
      <c r="D27" s="123" t="s">
        <v>140</v>
      </c>
      <c r="E27" s="222"/>
      <c r="F27" s="222"/>
      <c r="G27" s="222"/>
      <c r="H27" s="222"/>
      <c r="I27" s="222"/>
      <c r="J27" s="312">
        <v>42.902000000000001</v>
      </c>
      <c r="K27" s="142">
        <v>48.474999999999994</v>
      </c>
      <c r="L27" s="142">
        <v>41.762999999999998</v>
      </c>
      <c r="M27" s="313">
        <v>45.472000000000001</v>
      </c>
      <c r="N27" s="142">
        <v>45.21</v>
      </c>
      <c r="O27" s="142">
        <v>22.375</v>
      </c>
      <c r="P27" s="142">
        <v>29.216999999999999</v>
      </c>
      <c r="Q27" s="313">
        <v>41.984999999999999</v>
      </c>
      <c r="R27" s="142">
        <v>27.413999999999998</v>
      </c>
      <c r="S27" s="142">
        <v>36.467999999999996</v>
      </c>
      <c r="T27" s="142">
        <v>38.864999999999995</v>
      </c>
      <c r="U27" s="313">
        <v>52.175999999999995</v>
      </c>
      <c r="V27" s="142">
        <v>42.674066564339704</v>
      </c>
      <c r="W27" s="142">
        <v>42.674066564339704</v>
      </c>
      <c r="X27" s="142">
        <v>42.674066564339704</v>
      </c>
      <c r="Y27" s="313">
        <v>42.674066564339711</v>
      </c>
      <c r="Z27" s="142">
        <v>47.018866330698373</v>
      </c>
      <c r="AA27" s="142">
        <v>47.018866330698373</v>
      </c>
      <c r="AB27" s="142">
        <v>47.018866330698373</v>
      </c>
      <c r="AC27" s="313">
        <v>47.018866330698359</v>
      </c>
      <c r="AD27" s="142">
        <v>51.806025743782733</v>
      </c>
      <c r="AE27" s="142">
        <v>51.806025743782733</v>
      </c>
      <c r="AF27" s="142">
        <v>51.806025743782733</v>
      </c>
      <c r="AG27" s="313">
        <v>51.806025743782726</v>
      </c>
    </row>
    <row r="28" spans="1:33" ht="15.75" customHeight="1">
      <c r="A28" s="108"/>
      <c r="B28" s="284">
        <v>201160</v>
      </c>
      <c r="C28" s="123" t="s">
        <v>143</v>
      </c>
      <c r="D28" s="123" t="s">
        <v>144</v>
      </c>
      <c r="E28" s="222"/>
      <c r="F28" s="222"/>
      <c r="G28" s="222"/>
      <c r="H28" s="222"/>
      <c r="I28" s="222"/>
      <c r="J28" s="312">
        <v>0</v>
      </c>
      <c r="K28" s="142">
        <v>0</v>
      </c>
      <c r="L28" s="142">
        <v>0</v>
      </c>
      <c r="M28" s="313">
        <v>0</v>
      </c>
      <c r="N28" s="142">
        <v>0</v>
      </c>
      <c r="O28" s="142">
        <v>0</v>
      </c>
      <c r="P28" s="142">
        <v>0</v>
      </c>
      <c r="Q28" s="313">
        <v>0</v>
      </c>
      <c r="R28" s="142">
        <v>0</v>
      </c>
      <c r="S28" s="142">
        <v>0</v>
      </c>
      <c r="T28" s="142">
        <v>0</v>
      </c>
      <c r="U28" s="313">
        <v>0</v>
      </c>
      <c r="V28" s="142">
        <v>0</v>
      </c>
      <c r="W28" s="142">
        <v>0</v>
      </c>
      <c r="X28" s="142">
        <v>0</v>
      </c>
      <c r="Y28" s="313">
        <v>0</v>
      </c>
      <c r="Z28" s="142">
        <v>0</v>
      </c>
      <c r="AA28" s="142">
        <v>0</v>
      </c>
      <c r="AB28" s="142">
        <v>0</v>
      </c>
      <c r="AC28" s="313">
        <v>0</v>
      </c>
      <c r="AD28" s="142">
        <v>0</v>
      </c>
      <c r="AE28" s="142">
        <v>0</v>
      </c>
      <c r="AF28" s="142">
        <v>0</v>
      </c>
      <c r="AG28" s="313">
        <v>0</v>
      </c>
    </row>
    <row r="29" spans="1:33" ht="15.75" customHeight="1">
      <c r="A29" s="108"/>
      <c r="B29" s="280">
        <v>201080</v>
      </c>
      <c r="C29" s="123" t="s">
        <v>148</v>
      </c>
      <c r="D29" s="123" t="s">
        <v>149</v>
      </c>
      <c r="E29" s="222"/>
      <c r="F29" s="222"/>
      <c r="G29" s="222"/>
      <c r="H29" s="222"/>
      <c r="I29" s="222"/>
      <c r="J29" s="312">
        <v>8.5589999999999993</v>
      </c>
      <c r="K29" s="142">
        <v>8.49</v>
      </c>
      <c r="L29" s="142">
        <v>8.8179999999999996</v>
      </c>
      <c r="M29" s="313">
        <v>8.9919999999999991</v>
      </c>
      <c r="N29" s="142">
        <v>9.266</v>
      </c>
      <c r="O29" s="142">
        <v>9.5429999999999993</v>
      </c>
      <c r="P29" s="142">
        <v>9.6319999999999997</v>
      </c>
      <c r="Q29" s="313">
        <v>9.3079999999999998</v>
      </c>
      <c r="R29" s="142">
        <v>10.654</v>
      </c>
      <c r="S29" s="142">
        <v>16.018999999999998</v>
      </c>
      <c r="T29" s="142">
        <v>13.607999999999999</v>
      </c>
      <c r="U29" s="313">
        <v>13.718</v>
      </c>
      <c r="V29" s="142">
        <v>14.515556360303021</v>
      </c>
      <c r="W29" s="142">
        <v>14.515556360303021</v>
      </c>
      <c r="X29" s="142">
        <v>14.515556360303021</v>
      </c>
      <c r="Y29" s="313">
        <v>14.515556360303023</v>
      </c>
      <c r="Z29" s="142">
        <v>9.7822836101654165</v>
      </c>
      <c r="AA29" s="142">
        <v>9.7822836101654165</v>
      </c>
      <c r="AB29" s="142">
        <v>9.7822836101654165</v>
      </c>
      <c r="AC29" s="313">
        <v>9.7822836101654147</v>
      </c>
      <c r="AD29" s="142">
        <v>6.5924495248016273</v>
      </c>
      <c r="AE29" s="142">
        <v>6.5924495248016273</v>
      </c>
      <c r="AF29" s="142">
        <v>6.5924495248016273</v>
      </c>
      <c r="AG29" s="313">
        <v>6.5924495248016264</v>
      </c>
    </row>
    <row r="30" spans="1:33" ht="15.75" customHeight="1">
      <c r="A30" s="108"/>
      <c r="B30" s="280" t="s">
        <v>150</v>
      </c>
      <c r="C30" s="123" t="s">
        <v>151</v>
      </c>
      <c r="D30" s="123" t="s">
        <v>152</v>
      </c>
      <c r="E30" s="222"/>
      <c r="F30" s="222"/>
      <c r="G30" s="222"/>
      <c r="H30" s="222"/>
      <c r="I30" s="222"/>
      <c r="J30" s="312">
        <v>1.075</v>
      </c>
      <c r="K30" s="142">
        <v>0.89100000000000001</v>
      </c>
      <c r="L30" s="142">
        <v>0.874</v>
      </c>
      <c r="M30" s="313">
        <v>0.96699999999999997</v>
      </c>
      <c r="N30" s="142">
        <v>1.161</v>
      </c>
      <c r="O30" s="142">
        <v>1.248</v>
      </c>
      <c r="P30" s="142">
        <v>1.2389999999999999</v>
      </c>
      <c r="Q30" s="313">
        <v>1.365</v>
      </c>
      <c r="R30" s="142">
        <v>1.5229999999999999</v>
      </c>
      <c r="S30" s="142">
        <v>1.51</v>
      </c>
      <c r="T30" s="142">
        <v>1.7529999999999999</v>
      </c>
      <c r="U30" s="313">
        <v>1.8459999999999999</v>
      </c>
      <c r="V30" s="142">
        <v>2.0515192940052263</v>
      </c>
      <c r="W30" s="142">
        <v>2.0515192940052263</v>
      </c>
      <c r="X30" s="142">
        <v>2.0515192940052263</v>
      </c>
      <c r="Y30" s="313">
        <v>2.0515192940052263</v>
      </c>
      <c r="Z30" s="142">
        <v>1.8572704392371309</v>
      </c>
      <c r="AA30" s="142">
        <v>1.8572704392371309</v>
      </c>
      <c r="AB30" s="142">
        <v>1.8572704392371309</v>
      </c>
      <c r="AC30" s="313">
        <v>1.8572704392371309</v>
      </c>
      <c r="AD30" s="142">
        <v>1.6814141083360912</v>
      </c>
      <c r="AE30" s="142">
        <v>1.6814141083360912</v>
      </c>
      <c r="AF30" s="142">
        <v>1.6814141083360912</v>
      </c>
      <c r="AG30" s="313">
        <v>1.6814141083360914</v>
      </c>
    </row>
    <row r="31" spans="1:33" ht="15.75" customHeight="1">
      <c r="A31" s="108"/>
      <c r="B31" s="280"/>
      <c r="C31" s="108"/>
      <c r="D31" s="108"/>
      <c r="E31" s="222"/>
      <c r="F31" s="222"/>
      <c r="G31" s="222"/>
      <c r="H31" s="222"/>
      <c r="I31" s="222"/>
      <c r="J31" s="312"/>
      <c r="K31" s="142"/>
      <c r="L31" s="142"/>
      <c r="M31" s="313"/>
      <c r="N31" s="142"/>
      <c r="O31" s="142"/>
      <c r="P31" s="142"/>
      <c r="Q31" s="313"/>
      <c r="R31" s="142"/>
      <c r="S31" s="142"/>
      <c r="T31" s="142"/>
      <c r="U31" s="313"/>
      <c r="V31" s="142"/>
      <c r="W31" s="142"/>
      <c r="X31" s="142"/>
      <c r="Y31" s="313"/>
      <c r="Z31" s="142"/>
      <c r="AA31" s="142"/>
      <c r="AB31" s="142"/>
      <c r="AC31" s="313"/>
      <c r="AD31" s="142"/>
      <c r="AE31" s="142"/>
      <c r="AF31" s="142"/>
      <c r="AG31" s="313"/>
    </row>
    <row r="32" spans="1:33" ht="15.75" customHeight="1">
      <c r="A32" s="108"/>
      <c r="B32" s="280">
        <v>203590</v>
      </c>
      <c r="C32" s="108" t="s">
        <v>155</v>
      </c>
      <c r="D32" s="108" t="s">
        <v>156</v>
      </c>
      <c r="E32" s="222"/>
      <c r="F32" s="222"/>
      <c r="G32" s="222"/>
      <c r="H32" s="222"/>
      <c r="I32" s="222"/>
      <c r="J32" s="312">
        <v>0</v>
      </c>
      <c r="K32" s="142">
        <v>0</v>
      </c>
      <c r="L32" s="142">
        <v>0</v>
      </c>
      <c r="M32" s="313">
        <v>0</v>
      </c>
      <c r="N32" s="142">
        <v>0</v>
      </c>
      <c r="O32" s="142">
        <v>0</v>
      </c>
      <c r="P32" s="142">
        <v>0</v>
      </c>
      <c r="Q32" s="313">
        <v>0</v>
      </c>
      <c r="R32" s="142">
        <v>0</v>
      </c>
      <c r="S32" s="142">
        <v>0</v>
      </c>
      <c r="T32" s="142">
        <v>0</v>
      </c>
      <c r="U32" s="313">
        <v>0</v>
      </c>
      <c r="V32" s="142">
        <v>0</v>
      </c>
      <c r="W32" s="142">
        <v>0</v>
      </c>
      <c r="X32" s="142">
        <v>0</v>
      </c>
      <c r="Y32" s="313">
        <v>0</v>
      </c>
      <c r="Z32" s="142">
        <v>0</v>
      </c>
      <c r="AA32" s="142">
        <v>0</v>
      </c>
      <c r="AB32" s="142">
        <v>0</v>
      </c>
      <c r="AC32" s="313">
        <v>0</v>
      </c>
      <c r="AD32" s="142">
        <v>0</v>
      </c>
      <c r="AE32" s="142">
        <v>0</v>
      </c>
      <c r="AF32" s="142">
        <v>0</v>
      </c>
      <c r="AG32" s="313">
        <v>0</v>
      </c>
    </row>
    <row r="33" spans="1:33" ht="15.75" customHeight="1">
      <c r="A33" s="108"/>
      <c r="B33" s="280">
        <v>203600</v>
      </c>
      <c r="C33" s="123" t="s">
        <v>158</v>
      </c>
      <c r="D33" s="123" t="s">
        <v>159</v>
      </c>
      <c r="E33" s="222"/>
      <c r="F33" s="222"/>
      <c r="G33" s="222"/>
      <c r="H33" s="222"/>
      <c r="I33" s="222"/>
      <c r="J33" s="312">
        <v>0</v>
      </c>
      <c r="K33" s="142">
        <v>0</v>
      </c>
      <c r="L33" s="142">
        <v>0</v>
      </c>
      <c r="M33" s="313">
        <v>0</v>
      </c>
      <c r="N33" s="142">
        <v>0</v>
      </c>
      <c r="O33" s="142">
        <v>0</v>
      </c>
      <c r="P33" s="142">
        <v>0</v>
      </c>
      <c r="Q33" s="313">
        <v>0</v>
      </c>
      <c r="R33" s="142">
        <v>0</v>
      </c>
      <c r="S33" s="142">
        <v>0</v>
      </c>
      <c r="T33" s="142">
        <v>0</v>
      </c>
      <c r="U33" s="313">
        <v>0</v>
      </c>
      <c r="V33" s="142">
        <v>0</v>
      </c>
      <c r="W33" s="142">
        <v>0</v>
      </c>
      <c r="X33" s="142">
        <v>0</v>
      </c>
      <c r="Y33" s="313">
        <v>0</v>
      </c>
      <c r="Z33" s="142">
        <v>0</v>
      </c>
      <c r="AA33" s="142">
        <v>0</v>
      </c>
      <c r="AB33" s="142">
        <v>0</v>
      </c>
      <c r="AC33" s="313">
        <v>0</v>
      </c>
      <c r="AD33" s="142">
        <v>0</v>
      </c>
      <c r="AE33" s="142">
        <v>0</v>
      </c>
      <c r="AF33" s="142">
        <v>0</v>
      </c>
      <c r="AG33" s="313">
        <v>0</v>
      </c>
    </row>
    <row r="34" spans="1:33" ht="15.75" customHeight="1">
      <c r="A34" s="108"/>
      <c r="B34" s="280">
        <v>203610</v>
      </c>
      <c r="C34" s="123" t="s">
        <v>162</v>
      </c>
      <c r="D34" s="123" t="s">
        <v>163</v>
      </c>
      <c r="E34" s="222"/>
      <c r="F34" s="222"/>
      <c r="G34" s="222"/>
      <c r="H34" s="222"/>
      <c r="I34" s="222"/>
      <c r="J34" s="312">
        <v>0</v>
      </c>
      <c r="K34" s="142">
        <v>0</v>
      </c>
      <c r="L34" s="142">
        <v>0</v>
      </c>
      <c r="M34" s="313">
        <v>0</v>
      </c>
      <c r="N34" s="142">
        <v>0</v>
      </c>
      <c r="O34" s="142">
        <v>0</v>
      </c>
      <c r="P34" s="142">
        <v>0</v>
      </c>
      <c r="Q34" s="313">
        <v>0</v>
      </c>
      <c r="R34" s="142">
        <v>0</v>
      </c>
      <c r="S34" s="142">
        <v>0</v>
      </c>
      <c r="T34" s="142">
        <v>0</v>
      </c>
      <c r="U34" s="313">
        <v>0</v>
      </c>
      <c r="V34" s="142">
        <v>0</v>
      </c>
      <c r="W34" s="142">
        <v>0</v>
      </c>
      <c r="X34" s="142">
        <v>0</v>
      </c>
      <c r="Y34" s="313">
        <v>0</v>
      </c>
      <c r="Z34" s="142">
        <v>0</v>
      </c>
      <c r="AA34" s="142">
        <v>0</v>
      </c>
      <c r="AB34" s="142">
        <v>0</v>
      </c>
      <c r="AC34" s="313">
        <v>0</v>
      </c>
      <c r="AD34" s="142">
        <v>0</v>
      </c>
      <c r="AE34" s="142">
        <v>0</v>
      </c>
      <c r="AF34" s="142">
        <v>0</v>
      </c>
      <c r="AG34" s="313">
        <v>0</v>
      </c>
    </row>
    <row r="35" spans="1:33" ht="15.75" customHeight="1">
      <c r="A35" s="108"/>
      <c r="B35" s="280">
        <v>203620</v>
      </c>
      <c r="C35" s="123" t="s">
        <v>160</v>
      </c>
      <c r="D35" s="123" t="s">
        <v>161</v>
      </c>
      <c r="E35" s="222"/>
      <c r="F35" s="222"/>
      <c r="G35" s="222"/>
      <c r="H35" s="222"/>
      <c r="I35" s="222"/>
      <c r="J35" s="312">
        <v>0</v>
      </c>
      <c r="K35" s="142">
        <v>0</v>
      </c>
      <c r="L35" s="142">
        <v>0</v>
      </c>
      <c r="M35" s="313">
        <v>0</v>
      </c>
      <c r="N35" s="142">
        <v>0</v>
      </c>
      <c r="O35" s="142">
        <v>0</v>
      </c>
      <c r="P35" s="142">
        <v>0</v>
      </c>
      <c r="Q35" s="313">
        <v>0</v>
      </c>
      <c r="R35" s="142">
        <v>0</v>
      </c>
      <c r="S35" s="142">
        <v>0</v>
      </c>
      <c r="T35" s="142">
        <v>0</v>
      </c>
      <c r="U35" s="313">
        <v>0</v>
      </c>
      <c r="V35" s="142">
        <v>0</v>
      </c>
      <c r="W35" s="142">
        <v>0</v>
      </c>
      <c r="X35" s="142">
        <v>0</v>
      </c>
      <c r="Y35" s="313">
        <v>0</v>
      </c>
      <c r="Z35" s="142">
        <v>0</v>
      </c>
      <c r="AA35" s="142">
        <v>0</v>
      </c>
      <c r="AB35" s="142">
        <v>0</v>
      </c>
      <c r="AC35" s="313">
        <v>0</v>
      </c>
      <c r="AD35" s="142">
        <v>0</v>
      </c>
      <c r="AE35" s="142">
        <v>0</v>
      </c>
      <c r="AF35" s="142">
        <v>0</v>
      </c>
      <c r="AG35" s="313">
        <v>0</v>
      </c>
    </row>
    <row r="36" spans="1:33" ht="15.75" customHeight="1">
      <c r="A36" s="108"/>
      <c r="B36" s="280">
        <v>203800</v>
      </c>
      <c r="C36" s="123" t="s">
        <v>164</v>
      </c>
      <c r="D36" s="123" t="s">
        <v>165</v>
      </c>
      <c r="E36" s="222"/>
      <c r="F36" s="222"/>
      <c r="G36" s="222"/>
      <c r="H36" s="222"/>
      <c r="I36" s="222"/>
      <c r="J36" s="312">
        <v>0</v>
      </c>
      <c r="K36" s="142">
        <v>0</v>
      </c>
      <c r="L36" s="142">
        <v>0</v>
      </c>
      <c r="M36" s="313">
        <v>0</v>
      </c>
      <c r="N36" s="142">
        <v>0</v>
      </c>
      <c r="O36" s="142">
        <v>0</v>
      </c>
      <c r="P36" s="142">
        <v>0</v>
      </c>
      <c r="Q36" s="313">
        <v>0</v>
      </c>
      <c r="R36" s="142">
        <v>0</v>
      </c>
      <c r="S36" s="142">
        <v>0</v>
      </c>
      <c r="T36" s="142">
        <v>0</v>
      </c>
      <c r="U36" s="313">
        <v>0</v>
      </c>
      <c r="V36" s="142">
        <v>0</v>
      </c>
      <c r="W36" s="142">
        <v>0</v>
      </c>
      <c r="X36" s="142">
        <v>0</v>
      </c>
      <c r="Y36" s="313">
        <v>0</v>
      </c>
      <c r="Z36" s="142">
        <v>0</v>
      </c>
      <c r="AA36" s="142">
        <v>0</v>
      </c>
      <c r="AB36" s="142">
        <v>0</v>
      </c>
      <c r="AC36" s="313">
        <v>0</v>
      </c>
      <c r="AD36" s="142">
        <v>0</v>
      </c>
      <c r="AE36" s="142">
        <v>0</v>
      </c>
      <c r="AF36" s="142">
        <v>0</v>
      </c>
      <c r="AG36" s="313">
        <v>0</v>
      </c>
    </row>
    <row r="37" spans="1:33" ht="15.75" customHeight="1">
      <c r="A37" s="108"/>
      <c r="B37" s="280">
        <v>203591</v>
      </c>
      <c r="C37" s="123" t="s">
        <v>166</v>
      </c>
      <c r="D37" s="123" t="s">
        <v>167</v>
      </c>
      <c r="E37" s="222"/>
      <c r="F37" s="222"/>
      <c r="G37" s="222"/>
      <c r="H37" s="222"/>
      <c r="I37" s="222"/>
      <c r="J37" s="312">
        <v>0</v>
      </c>
      <c r="K37" s="142">
        <v>0</v>
      </c>
      <c r="L37" s="142">
        <v>0</v>
      </c>
      <c r="M37" s="313">
        <v>0</v>
      </c>
      <c r="N37" s="142">
        <v>0</v>
      </c>
      <c r="O37" s="142">
        <v>0</v>
      </c>
      <c r="P37" s="142">
        <v>0</v>
      </c>
      <c r="Q37" s="313">
        <v>0</v>
      </c>
      <c r="R37" s="142">
        <v>0</v>
      </c>
      <c r="S37" s="142">
        <v>0</v>
      </c>
      <c r="T37" s="142">
        <v>0</v>
      </c>
      <c r="U37" s="313">
        <v>0</v>
      </c>
      <c r="V37" s="142">
        <v>0</v>
      </c>
      <c r="W37" s="142">
        <v>0</v>
      </c>
      <c r="X37" s="142">
        <v>0</v>
      </c>
      <c r="Y37" s="313">
        <v>0</v>
      </c>
      <c r="Z37" s="142">
        <v>0</v>
      </c>
      <c r="AA37" s="142">
        <v>0</v>
      </c>
      <c r="AB37" s="142">
        <v>0</v>
      </c>
      <c r="AC37" s="313">
        <v>0</v>
      </c>
      <c r="AD37" s="142">
        <v>0</v>
      </c>
      <c r="AE37" s="142">
        <v>0</v>
      </c>
      <c r="AF37" s="142">
        <v>0</v>
      </c>
      <c r="AG37" s="313">
        <v>0</v>
      </c>
    </row>
    <row r="38" spans="1:33" ht="15.75" customHeight="1">
      <c r="A38" s="108"/>
      <c r="B38" s="280"/>
      <c r="C38" s="123"/>
      <c r="D38" s="123"/>
      <c r="E38" s="222"/>
      <c r="F38" s="222"/>
      <c r="G38" s="222"/>
      <c r="H38" s="222"/>
      <c r="I38" s="222"/>
      <c r="J38" s="312"/>
      <c r="K38" s="142"/>
      <c r="L38" s="142"/>
      <c r="M38" s="313"/>
      <c r="N38" s="142"/>
      <c r="O38" s="142"/>
      <c r="P38" s="142"/>
      <c r="Q38" s="313"/>
      <c r="R38" s="142"/>
      <c r="S38" s="142"/>
      <c r="T38" s="142"/>
      <c r="U38" s="313"/>
      <c r="V38" s="142"/>
      <c r="W38" s="142"/>
      <c r="X38" s="142"/>
      <c r="Y38" s="313"/>
      <c r="Z38" s="142"/>
      <c r="AA38" s="142"/>
      <c r="AB38" s="142"/>
      <c r="AC38" s="313"/>
      <c r="AD38" s="142"/>
      <c r="AE38" s="142"/>
      <c r="AF38" s="142"/>
      <c r="AG38" s="313"/>
    </row>
    <row r="39" spans="1:33" ht="15.75" customHeight="1">
      <c r="A39" s="108"/>
      <c r="B39" s="280">
        <v>204030</v>
      </c>
      <c r="C39" s="108" t="s">
        <v>168</v>
      </c>
      <c r="D39" s="108" t="s">
        <v>169</v>
      </c>
      <c r="E39" s="222"/>
      <c r="F39" s="222"/>
      <c r="G39" s="222"/>
      <c r="H39" s="222"/>
      <c r="I39" s="222"/>
      <c r="J39" s="312">
        <v>0</v>
      </c>
      <c r="K39" s="142">
        <v>0</v>
      </c>
      <c r="L39" s="142">
        <v>0</v>
      </c>
      <c r="M39" s="313">
        <v>0</v>
      </c>
      <c r="N39" s="142">
        <v>0</v>
      </c>
      <c r="O39" s="142">
        <v>0</v>
      </c>
      <c r="P39" s="142">
        <v>0</v>
      </c>
      <c r="Q39" s="313">
        <v>0</v>
      </c>
      <c r="R39" s="142">
        <v>0</v>
      </c>
      <c r="S39" s="142">
        <v>0</v>
      </c>
      <c r="T39" s="142">
        <v>0</v>
      </c>
      <c r="U39" s="313">
        <v>0</v>
      </c>
      <c r="V39" s="142">
        <v>0</v>
      </c>
      <c r="W39" s="142">
        <v>0</v>
      </c>
      <c r="X39" s="142">
        <v>0</v>
      </c>
      <c r="Y39" s="313">
        <v>0</v>
      </c>
      <c r="Z39" s="142">
        <v>0</v>
      </c>
      <c r="AA39" s="142">
        <v>0</v>
      </c>
      <c r="AB39" s="142">
        <v>0</v>
      </c>
      <c r="AC39" s="313">
        <v>0</v>
      </c>
      <c r="AD39" s="142">
        <v>0</v>
      </c>
      <c r="AE39" s="142">
        <v>0</v>
      </c>
      <c r="AF39" s="142">
        <v>0</v>
      </c>
      <c r="AG39" s="313">
        <v>0</v>
      </c>
    </row>
    <row r="40" spans="1:33" ht="15.75" customHeight="1">
      <c r="A40" s="108"/>
      <c r="B40" s="280">
        <v>204040</v>
      </c>
      <c r="C40" s="123" t="s">
        <v>171</v>
      </c>
      <c r="D40" s="123" t="s">
        <v>172</v>
      </c>
      <c r="E40" s="222"/>
      <c r="F40" s="222"/>
      <c r="G40" s="222"/>
      <c r="H40" s="222"/>
      <c r="I40" s="222"/>
      <c r="J40" s="312">
        <v>0</v>
      </c>
      <c r="K40" s="142">
        <v>0</v>
      </c>
      <c r="L40" s="142">
        <v>0</v>
      </c>
      <c r="M40" s="313">
        <v>0</v>
      </c>
      <c r="N40" s="142">
        <v>0</v>
      </c>
      <c r="O40" s="142">
        <v>0</v>
      </c>
      <c r="P40" s="142">
        <v>0</v>
      </c>
      <c r="Q40" s="313">
        <v>0</v>
      </c>
      <c r="R40" s="142">
        <v>0</v>
      </c>
      <c r="S40" s="142">
        <v>0</v>
      </c>
      <c r="T40" s="142">
        <v>0</v>
      </c>
      <c r="U40" s="313">
        <v>0</v>
      </c>
      <c r="V40" s="142">
        <v>0</v>
      </c>
      <c r="W40" s="142">
        <v>0</v>
      </c>
      <c r="X40" s="142">
        <v>0</v>
      </c>
      <c r="Y40" s="313">
        <v>0</v>
      </c>
      <c r="Z40" s="142">
        <v>0</v>
      </c>
      <c r="AA40" s="142">
        <v>0</v>
      </c>
      <c r="AB40" s="142">
        <v>0</v>
      </c>
      <c r="AC40" s="313">
        <v>0</v>
      </c>
      <c r="AD40" s="142">
        <v>0</v>
      </c>
      <c r="AE40" s="142">
        <v>0</v>
      </c>
      <c r="AF40" s="142">
        <v>0</v>
      </c>
      <c r="AG40" s="313">
        <v>0</v>
      </c>
    </row>
    <row r="41" spans="1:33" ht="15.75" customHeight="1">
      <c r="A41" s="108"/>
      <c r="B41" s="280">
        <v>204050</v>
      </c>
      <c r="C41" s="123" t="s">
        <v>173</v>
      </c>
      <c r="D41" s="123" t="s">
        <v>174</v>
      </c>
      <c r="E41" s="222"/>
      <c r="F41" s="222"/>
      <c r="G41" s="222"/>
      <c r="H41" s="222"/>
      <c r="I41" s="222"/>
      <c r="J41" s="312">
        <v>0</v>
      </c>
      <c r="K41" s="142">
        <v>0</v>
      </c>
      <c r="L41" s="142">
        <v>0</v>
      </c>
      <c r="M41" s="313">
        <v>0</v>
      </c>
      <c r="N41" s="142">
        <v>0</v>
      </c>
      <c r="O41" s="142">
        <v>0</v>
      </c>
      <c r="P41" s="142">
        <v>0</v>
      </c>
      <c r="Q41" s="313">
        <v>0</v>
      </c>
      <c r="R41" s="142">
        <v>0</v>
      </c>
      <c r="S41" s="142">
        <v>0</v>
      </c>
      <c r="T41" s="142">
        <v>0</v>
      </c>
      <c r="U41" s="313">
        <v>0</v>
      </c>
      <c r="V41" s="142">
        <v>0</v>
      </c>
      <c r="W41" s="142">
        <v>0</v>
      </c>
      <c r="X41" s="142">
        <v>0</v>
      </c>
      <c r="Y41" s="313">
        <v>0</v>
      </c>
      <c r="Z41" s="142">
        <v>0</v>
      </c>
      <c r="AA41" s="142">
        <v>0</v>
      </c>
      <c r="AB41" s="142">
        <v>0</v>
      </c>
      <c r="AC41" s="313">
        <v>0</v>
      </c>
      <c r="AD41" s="142">
        <v>0</v>
      </c>
      <c r="AE41" s="142">
        <v>0</v>
      </c>
      <c r="AF41" s="142">
        <v>0</v>
      </c>
      <c r="AG41" s="313">
        <v>0</v>
      </c>
    </row>
    <row r="42" spans="1:33" ht="15.75" customHeight="1">
      <c r="A42" s="108"/>
      <c r="B42" s="280">
        <v>204240</v>
      </c>
      <c r="C42" s="123" t="s">
        <v>175</v>
      </c>
      <c r="D42" s="123" t="s">
        <v>176</v>
      </c>
      <c r="E42" s="222"/>
      <c r="F42" s="222"/>
      <c r="G42" s="222"/>
      <c r="H42" s="222"/>
      <c r="I42" s="222"/>
      <c r="J42" s="312">
        <v>0</v>
      </c>
      <c r="K42" s="142">
        <v>0</v>
      </c>
      <c r="L42" s="142">
        <v>0</v>
      </c>
      <c r="M42" s="313">
        <v>0</v>
      </c>
      <c r="N42" s="142">
        <v>0</v>
      </c>
      <c r="O42" s="142">
        <v>0</v>
      </c>
      <c r="P42" s="142">
        <v>0</v>
      </c>
      <c r="Q42" s="313">
        <v>0</v>
      </c>
      <c r="R42" s="142">
        <v>0</v>
      </c>
      <c r="S42" s="142">
        <v>0</v>
      </c>
      <c r="T42" s="142">
        <v>0</v>
      </c>
      <c r="U42" s="313">
        <v>0</v>
      </c>
      <c r="V42" s="142">
        <v>0</v>
      </c>
      <c r="W42" s="142">
        <v>0</v>
      </c>
      <c r="X42" s="142">
        <v>0</v>
      </c>
      <c r="Y42" s="313">
        <v>0</v>
      </c>
      <c r="Z42" s="142">
        <v>0</v>
      </c>
      <c r="AA42" s="142">
        <v>0</v>
      </c>
      <c r="AB42" s="142">
        <v>0</v>
      </c>
      <c r="AC42" s="313">
        <v>0</v>
      </c>
      <c r="AD42" s="142">
        <v>0</v>
      </c>
      <c r="AE42" s="142">
        <v>0</v>
      </c>
      <c r="AF42" s="142">
        <v>0</v>
      </c>
      <c r="AG42" s="313">
        <v>0</v>
      </c>
    </row>
    <row r="43" spans="1:33" ht="15.75" customHeight="1">
      <c r="A43" s="108"/>
      <c r="B43" s="280">
        <v>204031</v>
      </c>
      <c r="C43" s="123" t="s">
        <v>177</v>
      </c>
      <c r="D43" s="123" t="s">
        <v>167</v>
      </c>
      <c r="E43" s="222"/>
      <c r="F43" s="222"/>
      <c r="G43" s="222"/>
      <c r="H43" s="222"/>
      <c r="I43" s="222"/>
      <c r="J43" s="312">
        <v>0</v>
      </c>
      <c r="K43" s="142">
        <v>0</v>
      </c>
      <c r="L43" s="142">
        <v>0</v>
      </c>
      <c r="M43" s="313">
        <v>0</v>
      </c>
      <c r="N43" s="142">
        <v>0</v>
      </c>
      <c r="O43" s="142">
        <v>0</v>
      </c>
      <c r="P43" s="142">
        <v>0</v>
      </c>
      <c r="Q43" s="313">
        <v>0</v>
      </c>
      <c r="R43" s="142">
        <v>0</v>
      </c>
      <c r="S43" s="142">
        <v>0</v>
      </c>
      <c r="T43" s="142">
        <v>0</v>
      </c>
      <c r="U43" s="313">
        <v>0</v>
      </c>
      <c r="V43" s="142">
        <v>0</v>
      </c>
      <c r="W43" s="142">
        <v>0</v>
      </c>
      <c r="X43" s="142">
        <v>0</v>
      </c>
      <c r="Y43" s="313">
        <v>0</v>
      </c>
      <c r="Z43" s="142">
        <v>0</v>
      </c>
      <c r="AA43" s="142">
        <v>0</v>
      </c>
      <c r="AB43" s="142">
        <v>0</v>
      </c>
      <c r="AC43" s="313">
        <v>0</v>
      </c>
      <c r="AD43" s="142">
        <v>0</v>
      </c>
      <c r="AE43" s="142">
        <v>0</v>
      </c>
      <c r="AF43" s="142">
        <v>0</v>
      </c>
      <c r="AG43" s="313">
        <v>0</v>
      </c>
    </row>
    <row r="44" spans="1:33" ht="15.75" customHeight="1">
      <c r="A44" s="108"/>
      <c r="B44" s="280"/>
      <c r="C44" s="123"/>
      <c r="D44" s="123"/>
      <c r="E44" s="222"/>
      <c r="F44" s="222"/>
      <c r="G44" s="222"/>
      <c r="H44" s="222"/>
      <c r="I44" s="222"/>
      <c r="J44" s="312"/>
      <c r="K44" s="142"/>
      <c r="L44" s="142"/>
      <c r="M44" s="313"/>
      <c r="N44" s="142"/>
      <c r="O44" s="142"/>
      <c r="P44" s="142"/>
      <c r="Q44" s="313"/>
      <c r="R44" s="142"/>
      <c r="S44" s="142"/>
      <c r="T44" s="142"/>
      <c r="U44" s="313"/>
      <c r="V44" s="142"/>
      <c r="W44" s="142"/>
      <c r="X44" s="142"/>
      <c r="Y44" s="313"/>
      <c r="Z44" s="142"/>
      <c r="AA44" s="142"/>
      <c r="AB44" s="142"/>
      <c r="AC44" s="313"/>
      <c r="AD44" s="142"/>
      <c r="AE44" s="142"/>
      <c r="AF44" s="142"/>
      <c r="AG44" s="313"/>
    </row>
    <row r="45" spans="1:33" ht="15.75" customHeight="1">
      <c r="A45" s="108"/>
      <c r="B45" s="280">
        <v>201370</v>
      </c>
      <c r="C45" s="114" t="s">
        <v>178</v>
      </c>
      <c r="D45" s="114" t="s">
        <v>153</v>
      </c>
      <c r="E45" s="222"/>
      <c r="F45" s="222"/>
      <c r="G45" s="222"/>
      <c r="H45" s="222"/>
      <c r="I45" s="222"/>
      <c r="J45" s="307">
        <v>171.48100000000002</v>
      </c>
      <c r="K45" s="117">
        <v>175.40799999999996</v>
      </c>
      <c r="L45" s="117">
        <v>153.70599999999999</v>
      </c>
      <c r="M45" s="308">
        <v>74.307000000000016</v>
      </c>
      <c r="N45" s="117">
        <v>173.512</v>
      </c>
      <c r="O45" s="117">
        <v>223.55099999999999</v>
      </c>
      <c r="P45" s="117">
        <v>243.86899999999997</v>
      </c>
      <c r="Q45" s="308">
        <v>144.49799999999999</v>
      </c>
      <c r="R45" s="117">
        <v>250.91300000000001</v>
      </c>
      <c r="S45" s="117">
        <v>147.30300000000003</v>
      </c>
      <c r="T45" s="117">
        <v>114.291</v>
      </c>
      <c r="U45" s="308">
        <v>-1775.9269999999999</v>
      </c>
      <c r="V45" s="117">
        <v>-2077.2566195494396</v>
      </c>
      <c r="W45" s="117">
        <v>-2077.2566195494396</v>
      </c>
      <c r="X45" s="117">
        <v>-2077.2566195494396</v>
      </c>
      <c r="Y45" s="308">
        <v>4840.2522941692396</v>
      </c>
      <c r="Z45" s="117">
        <v>5339.6700146737558</v>
      </c>
      <c r="AA45" s="117">
        <v>5339.6700146737558</v>
      </c>
      <c r="AB45" s="117">
        <v>5339.6700146737558</v>
      </c>
      <c r="AC45" s="308">
        <v>-17525.745902403301</v>
      </c>
      <c r="AD45" s="117">
        <v>-19305.554193205346</v>
      </c>
      <c r="AE45" s="117">
        <v>-19305.554193205346</v>
      </c>
      <c r="AF45" s="117">
        <v>-19305.554193205346</v>
      </c>
      <c r="AG45" s="308">
        <v>56274.723560258681</v>
      </c>
    </row>
    <row r="46" spans="1:33" ht="15.75" customHeight="1">
      <c r="A46" s="108"/>
      <c r="B46" s="280">
        <v>201371</v>
      </c>
      <c r="C46" s="114" t="s">
        <v>181</v>
      </c>
      <c r="D46" s="114" t="s">
        <v>1187</v>
      </c>
      <c r="E46" s="222"/>
      <c r="F46" s="222"/>
      <c r="G46" s="222"/>
      <c r="H46" s="222"/>
      <c r="I46" s="222"/>
      <c r="J46" s="307">
        <v>171.48100000000002</v>
      </c>
      <c r="K46" s="117">
        <v>175.40799999999996</v>
      </c>
      <c r="L46" s="117">
        <v>153.70599999999999</v>
      </c>
      <c r="M46" s="308">
        <v>74.307000000000016</v>
      </c>
      <c r="N46" s="117">
        <v>173.512</v>
      </c>
      <c r="O46" s="117">
        <v>223.55099999999999</v>
      </c>
      <c r="P46" s="117">
        <v>243.86899999999997</v>
      </c>
      <c r="Q46" s="308">
        <v>144.49799999999999</v>
      </c>
      <c r="R46" s="117">
        <v>250.91300000000001</v>
      </c>
      <c r="S46" s="117">
        <v>147.30300000000003</v>
      </c>
      <c r="T46" s="117">
        <v>114.291</v>
      </c>
      <c r="U46" s="308">
        <v>-1775.9269999999999</v>
      </c>
      <c r="V46" s="117">
        <v>-2077.2566195494396</v>
      </c>
      <c r="W46" s="117">
        <v>-2077.2566195494396</v>
      </c>
      <c r="X46" s="117">
        <v>-2077.2566195494396</v>
      </c>
      <c r="Y46" s="308">
        <v>4840.2522941692396</v>
      </c>
      <c r="Z46" s="117">
        <v>5339.6700146737558</v>
      </c>
      <c r="AA46" s="117">
        <v>5339.6700146737558</v>
      </c>
      <c r="AB46" s="117">
        <v>5339.6700146737558</v>
      </c>
      <c r="AC46" s="308">
        <v>-17525.745902403301</v>
      </c>
      <c r="AD46" s="117">
        <v>-19305.554193205346</v>
      </c>
      <c r="AE46" s="117">
        <v>-19305.554193205346</v>
      </c>
      <c r="AF46" s="117">
        <v>-19305.554193205346</v>
      </c>
      <c r="AG46" s="308">
        <v>56274.723560258681</v>
      </c>
    </row>
    <row r="47" spans="1:33" ht="15.75" customHeight="1">
      <c r="A47" s="108"/>
      <c r="B47" s="280"/>
      <c r="C47" s="123"/>
      <c r="D47" s="123"/>
      <c r="E47" s="222"/>
      <c r="F47" s="222"/>
      <c r="G47" s="222"/>
      <c r="H47" s="222"/>
      <c r="I47" s="222"/>
      <c r="J47" s="312"/>
      <c r="K47" s="142"/>
      <c r="L47" s="142"/>
      <c r="M47" s="313"/>
      <c r="N47" s="142"/>
      <c r="O47" s="142"/>
      <c r="P47" s="142"/>
      <c r="Q47" s="313"/>
      <c r="R47" s="142"/>
      <c r="S47" s="142"/>
      <c r="T47" s="142"/>
      <c r="U47" s="313"/>
      <c r="V47" s="142"/>
      <c r="W47" s="142"/>
      <c r="X47" s="142"/>
      <c r="Y47" s="313"/>
      <c r="Z47" s="142"/>
      <c r="AA47" s="142"/>
      <c r="AB47" s="142"/>
      <c r="AC47" s="313"/>
      <c r="AD47" s="142"/>
      <c r="AE47" s="142"/>
      <c r="AF47" s="142"/>
      <c r="AG47" s="313"/>
    </row>
    <row r="48" spans="1:33" ht="15.75" customHeight="1">
      <c r="A48" s="108"/>
      <c r="B48" s="280">
        <v>202210</v>
      </c>
      <c r="C48" s="108" t="s">
        <v>463</v>
      </c>
      <c r="D48" s="108" t="s">
        <v>464</v>
      </c>
      <c r="E48" s="222"/>
      <c r="F48" s="222"/>
      <c r="G48" s="222"/>
      <c r="H48" s="222"/>
      <c r="I48" s="222"/>
      <c r="J48" s="312">
        <v>112.285</v>
      </c>
      <c r="K48" s="142">
        <v>105.166</v>
      </c>
      <c r="L48" s="142">
        <v>191.46299999999999</v>
      </c>
      <c r="M48" s="313">
        <v>-7.4849999999999994</v>
      </c>
      <c r="N48" s="142">
        <v>107.47099999999999</v>
      </c>
      <c r="O48" s="142">
        <v>58.497</v>
      </c>
      <c r="P48" s="142">
        <v>88.975999999999999</v>
      </c>
      <c r="Q48" s="313">
        <v>39.640999999999998</v>
      </c>
      <c r="R48" s="142">
        <v>74.878</v>
      </c>
      <c r="S48" s="142">
        <v>90.182999999999993</v>
      </c>
      <c r="T48" s="142">
        <v>81.483999999999995</v>
      </c>
      <c r="U48" s="313">
        <v>113.30799999999999</v>
      </c>
      <c r="V48" s="142">
        <v>30.30721557427588</v>
      </c>
      <c r="W48" s="142">
        <v>30.30721557427588</v>
      </c>
      <c r="X48" s="142">
        <v>30.30721557427588</v>
      </c>
      <c r="Y48" s="313">
        <v>30.307215574275876</v>
      </c>
      <c r="Z48" s="142">
        <v>29.019549108368462</v>
      </c>
      <c r="AA48" s="142">
        <v>29.019549108368462</v>
      </c>
      <c r="AB48" s="142">
        <v>29.019549108368462</v>
      </c>
      <c r="AC48" s="313">
        <v>29.019549108368462</v>
      </c>
      <c r="AD48" s="142">
        <v>28.071752099559227</v>
      </c>
      <c r="AE48" s="142">
        <v>28.071752099559227</v>
      </c>
      <c r="AF48" s="142">
        <v>28.071752099559227</v>
      </c>
      <c r="AG48" s="313">
        <v>28.071752099559223</v>
      </c>
    </row>
    <row r="49" spans="1:33" ht="15.75" customHeight="1">
      <c r="A49" s="108"/>
      <c r="B49" s="280">
        <v>202220</v>
      </c>
      <c r="C49" s="123" t="s">
        <v>158</v>
      </c>
      <c r="D49" s="123" t="s">
        <v>159</v>
      </c>
      <c r="E49" s="222"/>
      <c r="F49" s="222"/>
      <c r="G49" s="222"/>
      <c r="H49" s="222"/>
      <c r="I49" s="222"/>
      <c r="J49" s="312">
        <v>31.02</v>
      </c>
      <c r="K49" s="142">
        <v>30.916999999999998</v>
      </c>
      <c r="L49" s="142">
        <v>52.040999999999997</v>
      </c>
      <c r="M49" s="313">
        <v>48.216000000000001</v>
      </c>
      <c r="N49" s="142">
        <v>47.734999999999999</v>
      </c>
      <c r="O49" s="142">
        <v>39.882999999999996</v>
      </c>
      <c r="P49" s="142">
        <v>45.870999999999995</v>
      </c>
      <c r="Q49" s="313">
        <v>46.03</v>
      </c>
      <c r="R49" s="142">
        <v>43.305</v>
      </c>
      <c r="S49" s="142">
        <v>54.552</v>
      </c>
      <c r="T49" s="142">
        <v>52.730999999999995</v>
      </c>
      <c r="U49" s="313">
        <v>66.216999999999999</v>
      </c>
      <c r="V49" s="142">
        <v>4.8785935093411794</v>
      </c>
      <c r="W49" s="142">
        <v>4.8785935093411794</v>
      </c>
      <c r="X49" s="142">
        <v>4.8785935093411794</v>
      </c>
      <c r="Y49" s="313">
        <v>4.8785935093411794</v>
      </c>
      <c r="Z49" s="142">
        <v>3.5909270434337635</v>
      </c>
      <c r="AA49" s="142">
        <v>3.5909270434337635</v>
      </c>
      <c r="AB49" s="142">
        <v>3.5909270434337635</v>
      </c>
      <c r="AC49" s="313">
        <v>3.5909270434337639</v>
      </c>
      <c r="AD49" s="142">
        <v>2.6431300346245279</v>
      </c>
      <c r="AE49" s="142">
        <v>2.6431300346245279</v>
      </c>
      <c r="AF49" s="142">
        <v>2.6431300346245279</v>
      </c>
      <c r="AG49" s="313">
        <v>2.6431300346245283</v>
      </c>
    </row>
    <row r="50" spans="1:33" ht="15.75" customHeight="1">
      <c r="A50" s="108"/>
      <c r="B50" s="280">
        <v>202230</v>
      </c>
      <c r="C50" s="123" t="s">
        <v>162</v>
      </c>
      <c r="D50" s="123" t="s">
        <v>163</v>
      </c>
      <c r="E50" s="222"/>
      <c r="F50" s="222"/>
      <c r="G50" s="222"/>
      <c r="H50" s="222"/>
      <c r="I50" s="222"/>
      <c r="J50" s="312">
        <v>6.7999999999999991E-2</v>
      </c>
      <c r="K50" s="142">
        <v>2.5109999999999997</v>
      </c>
      <c r="L50" s="142">
        <v>-0.20299999999999999</v>
      </c>
      <c r="M50" s="313">
        <v>3.8109999999999999</v>
      </c>
      <c r="N50" s="142">
        <v>3.6749999999999998</v>
      </c>
      <c r="O50" s="142">
        <v>-0.33299999999999996</v>
      </c>
      <c r="P50" s="142">
        <v>15.952</v>
      </c>
      <c r="Q50" s="313">
        <v>1.3049999999999999</v>
      </c>
      <c r="R50" s="142">
        <v>0.216</v>
      </c>
      <c r="S50" s="142">
        <v>1.0289999999999999</v>
      </c>
      <c r="T50" s="142">
        <v>2.3E-2</v>
      </c>
      <c r="U50" s="313">
        <v>0.46199999999999997</v>
      </c>
      <c r="V50" s="142">
        <v>0.4325</v>
      </c>
      <c r="W50" s="142">
        <v>0.4325</v>
      </c>
      <c r="X50" s="142">
        <v>0.4325</v>
      </c>
      <c r="Y50" s="313">
        <v>0.43250000000000011</v>
      </c>
      <c r="Z50" s="142">
        <v>0.4325</v>
      </c>
      <c r="AA50" s="142">
        <v>0.4325</v>
      </c>
      <c r="AB50" s="142">
        <v>0.4325</v>
      </c>
      <c r="AC50" s="313">
        <v>0.43250000000000011</v>
      </c>
      <c r="AD50" s="142">
        <v>0.4325</v>
      </c>
      <c r="AE50" s="142">
        <v>0.4325</v>
      </c>
      <c r="AF50" s="142">
        <v>0.4325</v>
      </c>
      <c r="AG50" s="313">
        <v>0.43250000000000011</v>
      </c>
    </row>
    <row r="51" spans="1:33" ht="15.75" customHeight="1">
      <c r="A51" s="108"/>
      <c r="B51" s="280">
        <v>202240</v>
      </c>
      <c r="C51" s="123" t="s">
        <v>160</v>
      </c>
      <c r="D51" s="123" t="s">
        <v>161</v>
      </c>
      <c r="E51" s="222"/>
      <c r="F51" s="222"/>
      <c r="G51" s="222"/>
      <c r="H51" s="222"/>
      <c r="I51" s="222"/>
      <c r="J51" s="312">
        <v>38.753</v>
      </c>
      <c r="K51" s="142">
        <v>47.542999999999999</v>
      </c>
      <c r="L51" s="142">
        <v>86.245999999999995</v>
      </c>
      <c r="M51" s="313">
        <v>-53.061</v>
      </c>
      <c r="N51" s="142">
        <v>54.152000000000001</v>
      </c>
      <c r="O51" s="142">
        <v>18.238</v>
      </c>
      <c r="P51" s="142">
        <v>27.308</v>
      </c>
      <c r="Q51" s="313">
        <v>-12.189</v>
      </c>
      <c r="R51" s="142">
        <v>30.635999999999999</v>
      </c>
      <c r="S51" s="142">
        <v>27.128999999999998</v>
      </c>
      <c r="T51" s="142">
        <v>-10.958</v>
      </c>
      <c r="U51" s="313">
        <v>52.538999999999994</v>
      </c>
      <c r="V51" s="142">
        <v>14.50312206493469</v>
      </c>
      <c r="W51" s="142">
        <v>14.50312206493469</v>
      </c>
      <c r="X51" s="142">
        <v>14.50312206493469</v>
      </c>
      <c r="Y51" s="313">
        <v>14.503122064934686</v>
      </c>
      <c r="Z51" s="142">
        <v>14.50312206493469</v>
      </c>
      <c r="AA51" s="142">
        <v>14.50312206493469</v>
      </c>
      <c r="AB51" s="142">
        <v>14.50312206493469</v>
      </c>
      <c r="AC51" s="313">
        <v>14.503122064934686</v>
      </c>
      <c r="AD51" s="142">
        <v>14.50312206493469</v>
      </c>
      <c r="AE51" s="142">
        <v>14.50312206493469</v>
      </c>
      <c r="AF51" s="142">
        <v>14.50312206493469</v>
      </c>
      <c r="AG51" s="313">
        <v>14.503122064934686</v>
      </c>
    </row>
    <row r="52" spans="1:33" ht="15.75" customHeight="1">
      <c r="A52" s="108"/>
      <c r="B52" s="280">
        <v>202241</v>
      </c>
      <c r="C52" s="123" t="s">
        <v>466</v>
      </c>
      <c r="D52" s="123" t="s">
        <v>167</v>
      </c>
      <c r="E52" s="222"/>
      <c r="F52" s="222"/>
      <c r="G52" s="222"/>
      <c r="H52" s="222"/>
      <c r="I52" s="222"/>
      <c r="J52" s="312">
        <v>42.376000000000005</v>
      </c>
      <c r="K52" s="142">
        <v>21.684000000000012</v>
      </c>
      <c r="L52" s="142">
        <v>53.582000000000022</v>
      </c>
      <c r="M52" s="313">
        <v>-10.262</v>
      </c>
      <c r="N52" s="142">
        <v>-1.7660000000000053</v>
      </c>
      <c r="O52" s="142">
        <v>1.0420000000000016</v>
      </c>
      <c r="P52" s="142">
        <v>-16.106999999999999</v>
      </c>
      <c r="Q52" s="313">
        <v>3.1899999999999977</v>
      </c>
      <c r="R52" s="142">
        <v>0.50500000000000966</v>
      </c>
      <c r="S52" s="142">
        <v>6.4440000000000026</v>
      </c>
      <c r="T52" s="142">
        <v>39.664999999999992</v>
      </c>
      <c r="U52" s="313">
        <v>-6.3720000000000141</v>
      </c>
      <c r="V52" s="142">
        <v>10.493000000000009</v>
      </c>
      <c r="W52" s="142">
        <v>10.493000000000009</v>
      </c>
      <c r="X52" s="142">
        <v>10.493000000000009</v>
      </c>
      <c r="Y52" s="313">
        <v>10.493000000000009</v>
      </c>
      <c r="Z52" s="142">
        <v>10.493000000000009</v>
      </c>
      <c r="AA52" s="142">
        <v>10.493000000000009</v>
      </c>
      <c r="AB52" s="142">
        <v>10.493000000000009</v>
      </c>
      <c r="AC52" s="313">
        <v>10.493000000000009</v>
      </c>
      <c r="AD52" s="142">
        <v>10.493000000000009</v>
      </c>
      <c r="AE52" s="142">
        <v>10.493000000000009</v>
      </c>
      <c r="AF52" s="142">
        <v>10.493000000000009</v>
      </c>
      <c r="AG52" s="313">
        <v>10.493000000000009</v>
      </c>
    </row>
    <row r="53" spans="1:33" ht="15.75" customHeight="1">
      <c r="A53" s="108"/>
      <c r="B53" s="280"/>
      <c r="C53" s="123"/>
      <c r="D53" s="123"/>
      <c r="E53" s="222"/>
      <c r="F53" s="222"/>
      <c r="G53" s="222"/>
      <c r="H53" s="222"/>
      <c r="I53" s="222"/>
      <c r="J53" s="312"/>
      <c r="K53" s="142"/>
      <c r="L53" s="142"/>
      <c r="M53" s="313"/>
      <c r="N53" s="142"/>
      <c r="O53" s="142"/>
      <c r="P53" s="142"/>
      <c r="Q53" s="313"/>
      <c r="R53" s="142"/>
      <c r="S53" s="142"/>
      <c r="T53" s="142"/>
      <c r="U53" s="313"/>
      <c r="V53" s="142"/>
      <c r="W53" s="142"/>
      <c r="X53" s="142"/>
      <c r="Y53" s="313"/>
      <c r="Z53" s="142"/>
      <c r="AA53" s="142"/>
      <c r="AB53" s="142"/>
      <c r="AC53" s="313"/>
      <c r="AD53" s="142"/>
      <c r="AE53" s="142"/>
      <c r="AF53" s="142"/>
      <c r="AG53" s="313"/>
    </row>
    <row r="54" spans="1:33" ht="15.75" customHeight="1">
      <c r="A54" s="108"/>
      <c r="B54" s="280">
        <v>202550</v>
      </c>
      <c r="C54" s="108" t="s">
        <v>467</v>
      </c>
      <c r="D54" s="108" t="s">
        <v>468</v>
      </c>
      <c r="E54" s="222"/>
      <c r="F54" s="222"/>
      <c r="G54" s="222"/>
      <c r="H54" s="222"/>
      <c r="I54" s="222"/>
      <c r="J54" s="312">
        <v>27.808</v>
      </c>
      <c r="K54" s="142">
        <v>21.942999999999998</v>
      </c>
      <c r="L54" s="142">
        <v>30.29</v>
      </c>
      <c r="M54" s="313">
        <v>96.73599999999999</v>
      </c>
      <c r="N54" s="142">
        <v>45.033999999999999</v>
      </c>
      <c r="O54" s="142">
        <v>27.721999999999998</v>
      </c>
      <c r="P54" s="142">
        <v>31.34</v>
      </c>
      <c r="Q54" s="313">
        <v>37.082999999999998</v>
      </c>
      <c r="R54" s="142">
        <v>34.875</v>
      </c>
      <c r="S54" s="142">
        <v>57.829000000000001</v>
      </c>
      <c r="T54" s="142">
        <v>39.161999999999999</v>
      </c>
      <c r="U54" s="313">
        <v>39.905000000000001</v>
      </c>
      <c r="V54" s="142">
        <v>41.302944429898517</v>
      </c>
      <c r="W54" s="142">
        <v>41.302944429898517</v>
      </c>
      <c r="X54" s="142">
        <v>41.302944429898517</v>
      </c>
      <c r="Y54" s="313">
        <v>41.302944429898517</v>
      </c>
      <c r="Z54" s="142">
        <v>41.302944429898517</v>
      </c>
      <c r="AA54" s="142">
        <v>41.302944429898517</v>
      </c>
      <c r="AB54" s="142">
        <v>41.302944429898517</v>
      </c>
      <c r="AC54" s="313">
        <v>41.302944429898517</v>
      </c>
      <c r="AD54" s="142">
        <v>41.302944429898517</v>
      </c>
      <c r="AE54" s="142">
        <v>41.302944429898517</v>
      </c>
      <c r="AF54" s="142">
        <v>41.302944429898517</v>
      </c>
      <c r="AG54" s="313">
        <v>41.302944429898517</v>
      </c>
    </row>
    <row r="55" spans="1:33" ht="15.75" customHeight="1">
      <c r="A55" s="108"/>
      <c r="B55" s="280">
        <v>202560</v>
      </c>
      <c r="C55" s="123" t="s">
        <v>171</v>
      </c>
      <c r="D55" s="123" t="s">
        <v>172</v>
      </c>
      <c r="E55" s="222"/>
      <c r="F55" s="222"/>
      <c r="G55" s="222"/>
      <c r="H55" s="222"/>
      <c r="I55" s="222"/>
      <c r="J55" s="312">
        <v>12.562999999999999</v>
      </c>
      <c r="K55" s="142">
        <v>10.075999999999999</v>
      </c>
      <c r="L55" s="142">
        <v>10.378</v>
      </c>
      <c r="M55" s="313">
        <v>10.709999999999999</v>
      </c>
      <c r="N55" s="142">
        <v>12.016</v>
      </c>
      <c r="O55" s="142">
        <v>14.17</v>
      </c>
      <c r="P55" s="142">
        <v>18.041</v>
      </c>
      <c r="Q55" s="313">
        <v>19.835000000000001</v>
      </c>
      <c r="R55" s="142">
        <v>26.623999999999999</v>
      </c>
      <c r="S55" s="142">
        <v>27.526</v>
      </c>
      <c r="T55" s="142">
        <v>26.917999999999999</v>
      </c>
      <c r="U55" s="313">
        <v>19.477999999999998</v>
      </c>
      <c r="V55" s="142">
        <v>25.136499999999998</v>
      </c>
      <c r="W55" s="142">
        <v>25.136499999999998</v>
      </c>
      <c r="X55" s="142">
        <v>25.136499999999998</v>
      </c>
      <c r="Y55" s="313">
        <v>25.136499999999998</v>
      </c>
      <c r="Z55" s="142">
        <v>25.136499999999998</v>
      </c>
      <c r="AA55" s="142">
        <v>25.136499999999998</v>
      </c>
      <c r="AB55" s="142">
        <v>25.136499999999998</v>
      </c>
      <c r="AC55" s="313">
        <v>25.136499999999998</v>
      </c>
      <c r="AD55" s="142">
        <v>25.136499999999998</v>
      </c>
      <c r="AE55" s="142">
        <v>25.136499999999998</v>
      </c>
      <c r="AF55" s="142">
        <v>25.136499999999998</v>
      </c>
      <c r="AG55" s="313">
        <v>25.136499999999998</v>
      </c>
    </row>
    <row r="56" spans="1:33" ht="15.75" customHeight="1">
      <c r="A56" s="108"/>
      <c r="B56" s="280">
        <v>202570</v>
      </c>
      <c r="C56" s="123" t="s">
        <v>173</v>
      </c>
      <c r="D56" s="123" t="s">
        <v>174</v>
      </c>
      <c r="E56" s="222"/>
      <c r="F56" s="222"/>
      <c r="G56" s="222"/>
      <c r="H56" s="222"/>
      <c r="I56" s="222"/>
      <c r="J56" s="312">
        <v>14.625</v>
      </c>
      <c r="K56" s="142">
        <v>2.1779999999999999</v>
      </c>
      <c r="L56" s="142">
        <v>16.314999999999998</v>
      </c>
      <c r="M56" s="313">
        <v>74.036000000000001</v>
      </c>
      <c r="N56" s="142">
        <v>32.6</v>
      </c>
      <c r="O56" s="142">
        <v>13.693999999999999</v>
      </c>
      <c r="P56" s="142">
        <v>9.1159999999999997</v>
      </c>
      <c r="Q56" s="313">
        <v>9.6340000000000003</v>
      </c>
      <c r="R56" s="142">
        <v>5.9889999999999999</v>
      </c>
      <c r="S56" s="142">
        <v>13.351999999999999</v>
      </c>
      <c r="T56" s="142">
        <v>10.743</v>
      </c>
      <c r="U56" s="313">
        <v>-2.9119999999999999</v>
      </c>
      <c r="V56" s="142">
        <v>5.1531944298985159</v>
      </c>
      <c r="W56" s="142">
        <v>5.1531944298985159</v>
      </c>
      <c r="X56" s="142">
        <v>5.1531944298985159</v>
      </c>
      <c r="Y56" s="313">
        <v>5.1531944298985159</v>
      </c>
      <c r="Z56" s="142">
        <v>5.1531944298985159</v>
      </c>
      <c r="AA56" s="142">
        <v>5.1531944298985159</v>
      </c>
      <c r="AB56" s="142">
        <v>5.1531944298985159</v>
      </c>
      <c r="AC56" s="313">
        <v>5.1531944298985159</v>
      </c>
      <c r="AD56" s="142">
        <v>5.1531944298985159</v>
      </c>
      <c r="AE56" s="142">
        <v>5.1531944298985159</v>
      </c>
      <c r="AF56" s="142">
        <v>5.1531944298985159</v>
      </c>
      <c r="AG56" s="313">
        <v>5.1531944298985159</v>
      </c>
    </row>
    <row r="57" spans="1:33" ht="15.75" customHeight="1">
      <c r="A57" s="108"/>
      <c r="B57" s="280">
        <v>202551</v>
      </c>
      <c r="C57" s="123" t="s">
        <v>470</v>
      </c>
      <c r="D57" s="123" t="s">
        <v>167</v>
      </c>
      <c r="E57" s="222"/>
      <c r="F57" s="222"/>
      <c r="G57" s="222"/>
      <c r="H57" s="222"/>
      <c r="I57" s="222"/>
      <c r="J57" s="312">
        <v>0.62000000000000099</v>
      </c>
      <c r="K57" s="142">
        <v>9.6890000000000001</v>
      </c>
      <c r="L57" s="142">
        <v>3.5970000000000013</v>
      </c>
      <c r="M57" s="313">
        <v>11.989999999999995</v>
      </c>
      <c r="N57" s="142">
        <v>0.41799999999999926</v>
      </c>
      <c r="O57" s="142">
        <v>-0.14199999999999946</v>
      </c>
      <c r="P57" s="142">
        <v>4.1829999999999998</v>
      </c>
      <c r="Q57" s="313">
        <v>7.6139999999999972</v>
      </c>
      <c r="R57" s="142">
        <v>2.2620000000000005</v>
      </c>
      <c r="S57" s="142">
        <v>16.951000000000001</v>
      </c>
      <c r="T57" s="142">
        <v>1.5009999999999977</v>
      </c>
      <c r="U57" s="313">
        <v>23.339000000000002</v>
      </c>
      <c r="V57" s="142">
        <v>11.013249999999999</v>
      </c>
      <c r="W57" s="142">
        <v>11.013249999999999</v>
      </c>
      <c r="X57" s="142">
        <v>11.013249999999999</v>
      </c>
      <c r="Y57" s="313">
        <v>11.013249999999999</v>
      </c>
      <c r="Z57" s="142">
        <v>11.013249999999999</v>
      </c>
      <c r="AA57" s="142">
        <v>11.013249999999999</v>
      </c>
      <c r="AB57" s="142">
        <v>11.013249999999999</v>
      </c>
      <c r="AC57" s="313">
        <v>11.013249999999999</v>
      </c>
      <c r="AD57" s="142">
        <v>11.013249999999999</v>
      </c>
      <c r="AE57" s="142">
        <v>11.013249999999999</v>
      </c>
      <c r="AF57" s="142">
        <v>11.013249999999999</v>
      </c>
      <c r="AG57" s="313">
        <v>11.013249999999999</v>
      </c>
    </row>
    <row r="58" spans="1:33" ht="15.75" customHeight="1">
      <c r="A58" s="108"/>
      <c r="B58" s="280"/>
      <c r="C58" s="123"/>
      <c r="D58" s="123"/>
      <c r="E58" s="222"/>
      <c r="F58" s="222"/>
      <c r="G58" s="222"/>
      <c r="H58" s="222"/>
      <c r="I58" s="222"/>
      <c r="J58" s="312"/>
      <c r="K58" s="142"/>
      <c r="L58" s="142"/>
      <c r="M58" s="313"/>
      <c r="N58" s="142"/>
      <c r="O58" s="142"/>
      <c r="P58" s="142"/>
      <c r="Q58" s="313"/>
      <c r="R58" s="142"/>
      <c r="S58" s="142"/>
      <c r="T58" s="142"/>
      <c r="U58" s="313"/>
      <c r="V58" s="142"/>
      <c r="W58" s="142"/>
      <c r="X58" s="142"/>
      <c r="Y58" s="313"/>
      <c r="Z58" s="142"/>
      <c r="AA58" s="142"/>
      <c r="AB58" s="142"/>
      <c r="AC58" s="313"/>
      <c r="AD58" s="142"/>
      <c r="AE58" s="142"/>
      <c r="AF58" s="142"/>
      <c r="AG58" s="313"/>
    </row>
    <row r="59" spans="1:33" ht="15.75" customHeight="1">
      <c r="A59" s="108"/>
      <c r="B59" s="280">
        <v>204410</v>
      </c>
      <c r="C59" s="108" t="s">
        <v>471</v>
      </c>
      <c r="D59" s="108" t="s">
        <v>472</v>
      </c>
      <c r="E59" s="222"/>
      <c r="F59" s="222"/>
      <c r="G59" s="222"/>
      <c r="H59" s="222"/>
      <c r="I59" s="222"/>
      <c r="J59" s="312">
        <v>-21.106999999999999</v>
      </c>
      <c r="K59" s="142">
        <v>62.375</v>
      </c>
      <c r="L59" s="142">
        <v>33.344999999999999</v>
      </c>
      <c r="M59" s="313">
        <v>-107.679</v>
      </c>
      <c r="N59" s="142">
        <v>-8.195999999999998</v>
      </c>
      <c r="O59" s="142">
        <v>-11.057999999999979</v>
      </c>
      <c r="P59" s="142">
        <v>-25.503</v>
      </c>
      <c r="Q59" s="313">
        <v>50.746000000000009</v>
      </c>
      <c r="R59" s="142">
        <v>12.028999999999996</v>
      </c>
      <c r="S59" s="142">
        <v>67.240999999999985</v>
      </c>
      <c r="T59" s="142">
        <v>-69.466999999999985</v>
      </c>
      <c r="U59" s="313">
        <v>74.242999999999995</v>
      </c>
      <c r="V59" s="142">
        <v>-2.021677635036184</v>
      </c>
      <c r="W59" s="142">
        <v>-2.021677635036184</v>
      </c>
      <c r="X59" s="142">
        <v>-2.021677635036184</v>
      </c>
      <c r="Y59" s="313">
        <v>-2.021677635036184</v>
      </c>
      <c r="Z59" s="142">
        <v>-2.021677635036184</v>
      </c>
      <c r="AA59" s="142">
        <v>-2.021677635036184</v>
      </c>
      <c r="AB59" s="142">
        <v>-2.021677635036184</v>
      </c>
      <c r="AC59" s="313">
        <v>-2.021677635036184</v>
      </c>
      <c r="AD59" s="142">
        <v>-2.021677635036184</v>
      </c>
      <c r="AE59" s="142">
        <v>-2.021677635036184</v>
      </c>
      <c r="AF59" s="142">
        <v>-2.021677635036184</v>
      </c>
      <c r="AG59" s="313">
        <v>-2.021677635036184</v>
      </c>
    </row>
    <row r="60" spans="1:33" ht="15.75" customHeight="1">
      <c r="A60" s="108"/>
      <c r="B60" s="280"/>
      <c r="C60" s="108"/>
      <c r="D60" s="108"/>
      <c r="E60" s="222"/>
      <c r="F60" s="222"/>
      <c r="G60" s="222"/>
      <c r="H60" s="222"/>
      <c r="I60" s="222"/>
      <c r="J60" s="312"/>
      <c r="K60" s="142"/>
      <c r="L60" s="142"/>
      <c r="M60" s="313"/>
      <c r="N60" s="142"/>
      <c r="O60" s="142"/>
      <c r="P60" s="142"/>
      <c r="Q60" s="313"/>
      <c r="R60" s="142"/>
      <c r="S60" s="142"/>
      <c r="T60" s="142"/>
      <c r="U60" s="313"/>
      <c r="V60" s="142"/>
      <c r="W60" s="142"/>
      <c r="X60" s="142"/>
      <c r="Y60" s="313"/>
      <c r="Z60" s="142"/>
      <c r="AA60" s="142"/>
      <c r="AB60" s="142"/>
      <c r="AC60" s="313"/>
      <c r="AD60" s="142"/>
      <c r="AE60" s="142"/>
      <c r="AF60" s="142"/>
      <c r="AG60" s="313"/>
    </row>
    <row r="61" spans="1:33" ht="15.75" customHeight="1">
      <c r="A61" s="108"/>
      <c r="B61" s="280">
        <v>201390</v>
      </c>
      <c r="C61" s="123" t="s">
        <v>474</v>
      </c>
      <c r="D61" s="123" t="s">
        <v>475</v>
      </c>
      <c r="E61" s="222"/>
      <c r="F61" s="222"/>
      <c r="G61" s="222"/>
      <c r="H61" s="222"/>
      <c r="I61" s="222"/>
      <c r="J61" s="312">
        <v>82.99199999999999</v>
      </c>
      <c r="K61" s="142">
        <v>162.649</v>
      </c>
      <c r="L61" s="142">
        <v>200.267</v>
      </c>
      <c r="M61" s="313">
        <v>-10.122</v>
      </c>
      <c r="N61" s="142">
        <v>133.56299999999999</v>
      </c>
      <c r="O61" s="142">
        <v>123.658</v>
      </c>
      <c r="P61" s="142">
        <v>107.53099999999999</v>
      </c>
      <c r="Q61" s="313">
        <v>140.036</v>
      </c>
      <c r="R61" s="142">
        <v>149.79</v>
      </c>
      <c r="S61" s="142">
        <v>231.28699999999998</v>
      </c>
      <c r="T61" s="142">
        <v>50.832000000000001</v>
      </c>
      <c r="U61" s="313">
        <v>408.048</v>
      </c>
      <c r="V61" s="142">
        <v>164.75262793506531</v>
      </c>
      <c r="W61" s="142">
        <v>164.75262793506531</v>
      </c>
      <c r="X61" s="142">
        <v>164.75262793506531</v>
      </c>
      <c r="Y61" s="313">
        <v>164.75262793506533</v>
      </c>
      <c r="Z61" s="142">
        <v>164.75262793506531</v>
      </c>
      <c r="AA61" s="142">
        <v>164.75262793506531</v>
      </c>
      <c r="AB61" s="142">
        <v>164.75262793506531</v>
      </c>
      <c r="AC61" s="313">
        <v>164.75262793506533</v>
      </c>
      <c r="AD61" s="142">
        <v>164.75262793506531</v>
      </c>
      <c r="AE61" s="142">
        <v>164.75262793506531</v>
      </c>
      <c r="AF61" s="142">
        <v>164.75262793506531</v>
      </c>
      <c r="AG61" s="313">
        <v>164.75262793506533</v>
      </c>
    </row>
    <row r="62" spans="1:33" ht="15.75" customHeight="1">
      <c r="A62" s="108"/>
      <c r="B62" s="285">
        <v>201420</v>
      </c>
      <c r="C62" s="123" t="s">
        <v>160</v>
      </c>
      <c r="D62" s="123" t="s">
        <v>892</v>
      </c>
      <c r="E62" s="222"/>
      <c r="F62" s="222"/>
      <c r="G62" s="222"/>
      <c r="H62" s="222"/>
      <c r="I62" s="222"/>
      <c r="J62" s="312">
        <v>55.321999999999996</v>
      </c>
      <c r="K62" s="142">
        <v>145.095</v>
      </c>
      <c r="L62" s="142">
        <v>169.37099999999998</v>
      </c>
      <c r="M62" s="313">
        <v>-79.338999999999999</v>
      </c>
      <c r="N62" s="142">
        <v>113.249</v>
      </c>
      <c r="O62" s="142">
        <v>55.93</v>
      </c>
      <c r="P62" s="142">
        <v>65.700999999999993</v>
      </c>
      <c r="Q62" s="313">
        <v>17.204999999999998</v>
      </c>
      <c r="R62" s="142">
        <v>111.73699999999999</v>
      </c>
      <c r="S62" s="142">
        <v>95.177999999999997</v>
      </c>
      <c r="T62" s="142">
        <v>5.609</v>
      </c>
      <c r="U62" s="313">
        <v>209.11499999999998</v>
      </c>
      <c r="V62" s="142">
        <v>61.553377935065306</v>
      </c>
      <c r="W62" s="142">
        <v>61.553377935065306</v>
      </c>
      <c r="X62" s="142">
        <v>61.553377935065306</v>
      </c>
      <c r="Y62" s="313">
        <v>61.553377935065299</v>
      </c>
      <c r="Z62" s="142">
        <v>61.553377935065306</v>
      </c>
      <c r="AA62" s="142">
        <v>61.553377935065306</v>
      </c>
      <c r="AB62" s="142">
        <v>61.553377935065306</v>
      </c>
      <c r="AC62" s="313">
        <v>61.553377935065299</v>
      </c>
      <c r="AD62" s="142">
        <v>61.553377935065306</v>
      </c>
      <c r="AE62" s="142">
        <v>61.553377935065306</v>
      </c>
      <c r="AF62" s="142">
        <v>61.553377935065306</v>
      </c>
      <c r="AG62" s="313">
        <v>61.553377935065299</v>
      </c>
    </row>
    <row r="63" spans="1:33" ht="15.75" customHeight="1">
      <c r="A63" s="108"/>
      <c r="B63" s="280">
        <v>201520</v>
      </c>
      <c r="C63" s="123" t="s">
        <v>478</v>
      </c>
      <c r="D63" s="123" t="s">
        <v>479</v>
      </c>
      <c r="E63" s="222"/>
      <c r="F63" s="222"/>
      <c r="G63" s="222"/>
      <c r="H63" s="222"/>
      <c r="I63" s="222"/>
      <c r="J63" s="312">
        <v>4.5819999999999999</v>
      </c>
      <c r="K63" s="142">
        <v>0.74399999999999999</v>
      </c>
      <c r="L63" s="142">
        <v>1.9729999999999999</v>
      </c>
      <c r="M63" s="313">
        <v>0.67299999999999993</v>
      </c>
      <c r="N63" s="142">
        <v>0.30099999999999999</v>
      </c>
      <c r="O63" s="142">
        <v>3.6839999999999997</v>
      </c>
      <c r="P63" s="142">
        <v>5.601</v>
      </c>
      <c r="Q63" s="313">
        <v>2.84</v>
      </c>
      <c r="R63" s="142">
        <v>0.245</v>
      </c>
      <c r="S63" s="142">
        <v>1.8839999999999999</v>
      </c>
      <c r="T63" s="142">
        <v>2.9979999999999998</v>
      </c>
      <c r="U63" s="313">
        <v>0.39399999999999996</v>
      </c>
      <c r="V63" s="142">
        <v>0</v>
      </c>
      <c r="W63" s="142">
        <v>0</v>
      </c>
      <c r="X63" s="142">
        <v>0</v>
      </c>
      <c r="Y63" s="313">
        <v>0</v>
      </c>
      <c r="Z63" s="142">
        <v>0</v>
      </c>
      <c r="AA63" s="142">
        <v>0</v>
      </c>
      <c r="AB63" s="142">
        <v>0</v>
      </c>
      <c r="AC63" s="313">
        <v>0</v>
      </c>
      <c r="AD63" s="142">
        <v>0</v>
      </c>
      <c r="AE63" s="142">
        <v>0</v>
      </c>
      <c r="AF63" s="142">
        <v>0</v>
      </c>
      <c r="AG63" s="313">
        <v>0</v>
      </c>
    </row>
    <row r="64" spans="1:33" ht="15.75" customHeight="1">
      <c r="A64" s="108"/>
      <c r="B64" s="280">
        <v>201391</v>
      </c>
      <c r="C64" s="123" t="s">
        <v>480</v>
      </c>
      <c r="D64" s="123" t="s">
        <v>481</v>
      </c>
      <c r="E64" s="222"/>
      <c r="F64" s="222"/>
      <c r="G64" s="222"/>
      <c r="H64" s="222"/>
      <c r="I64" s="222"/>
      <c r="J64" s="312">
        <v>23.087999999999994</v>
      </c>
      <c r="K64" s="142">
        <v>16.810000000000002</v>
      </c>
      <c r="L64" s="142">
        <v>28.923000000000016</v>
      </c>
      <c r="M64" s="313">
        <v>68.543999999999997</v>
      </c>
      <c r="N64" s="142">
        <v>20.012999999999995</v>
      </c>
      <c r="O64" s="142">
        <v>64.044000000000011</v>
      </c>
      <c r="P64" s="142">
        <v>36.228999999999999</v>
      </c>
      <c r="Q64" s="313">
        <v>119.991</v>
      </c>
      <c r="R64" s="142">
        <v>37.808</v>
      </c>
      <c r="S64" s="142">
        <v>134.22499999999999</v>
      </c>
      <c r="T64" s="142">
        <v>42.225000000000001</v>
      </c>
      <c r="U64" s="313">
        <v>198.53900000000002</v>
      </c>
      <c r="V64" s="142">
        <v>103.19925000000001</v>
      </c>
      <c r="W64" s="142">
        <v>103.19925000000001</v>
      </c>
      <c r="X64" s="142">
        <v>103.19925000000001</v>
      </c>
      <c r="Y64" s="313">
        <v>103.19925000000001</v>
      </c>
      <c r="Z64" s="142">
        <v>103.19925000000001</v>
      </c>
      <c r="AA64" s="142">
        <v>103.19925000000001</v>
      </c>
      <c r="AB64" s="142">
        <v>103.19925000000001</v>
      </c>
      <c r="AC64" s="313">
        <v>103.19925000000001</v>
      </c>
      <c r="AD64" s="142">
        <v>103.19925000000001</v>
      </c>
      <c r="AE64" s="142">
        <v>103.19925000000001</v>
      </c>
      <c r="AF64" s="142">
        <v>103.19925000000001</v>
      </c>
      <c r="AG64" s="313">
        <v>103.19925000000001</v>
      </c>
    </row>
    <row r="65" spans="1:33" ht="15.75" customHeight="1">
      <c r="A65" s="108"/>
      <c r="B65" s="280"/>
      <c r="C65" s="123"/>
      <c r="D65" s="123"/>
      <c r="E65" s="222"/>
      <c r="F65" s="222"/>
      <c r="G65" s="222"/>
      <c r="H65" s="222"/>
      <c r="I65" s="222"/>
      <c r="J65" s="312"/>
      <c r="K65" s="142"/>
      <c r="L65" s="142"/>
      <c r="M65" s="313"/>
      <c r="N65" s="142"/>
      <c r="O65" s="142"/>
      <c r="P65" s="142"/>
      <c r="Q65" s="313"/>
      <c r="R65" s="142"/>
      <c r="S65" s="142"/>
      <c r="T65" s="142"/>
      <c r="U65" s="313"/>
      <c r="V65" s="142"/>
      <c r="W65" s="142"/>
      <c r="X65" s="142"/>
      <c r="Y65" s="313"/>
      <c r="Z65" s="142"/>
      <c r="AA65" s="142"/>
      <c r="AB65" s="142"/>
      <c r="AC65" s="313"/>
      <c r="AD65" s="142"/>
      <c r="AE65" s="142"/>
      <c r="AF65" s="142"/>
      <c r="AG65" s="313"/>
    </row>
    <row r="66" spans="1:33" ht="15.75" customHeight="1">
      <c r="A66" s="108"/>
      <c r="B66" s="280">
        <v>201830</v>
      </c>
      <c r="C66" s="123" t="s">
        <v>482</v>
      </c>
      <c r="D66" s="123" t="s">
        <v>483</v>
      </c>
      <c r="E66" s="222"/>
      <c r="F66" s="222"/>
      <c r="G66" s="222"/>
      <c r="H66" s="222"/>
      <c r="I66" s="222"/>
      <c r="J66" s="312">
        <v>104.09899999999999</v>
      </c>
      <c r="K66" s="142">
        <v>100.274</v>
      </c>
      <c r="L66" s="142">
        <v>166.922</v>
      </c>
      <c r="M66" s="313">
        <v>97.557000000000002</v>
      </c>
      <c r="N66" s="142">
        <v>141.75899999999999</v>
      </c>
      <c r="O66" s="142">
        <v>134.71599999999998</v>
      </c>
      <c r="P66" s="142">
        <v>133.03399999999999</v>
      </c>
      <c r="Q66" s="313">
        <v>89.289999999999992</v>
      </c>
      <c r="R66" s="142">
        <v>137.761</v>
      </c>
      <c r="S66" s="142">
        <v>164.04599999999999</v>
      </c>
      <c r="T66" s="142">
        <v>120.29899999999999</v>
      </c>
      <c r="U66" s="313">
        <v>333.80500000000001</v>
      </c>
      <c r="V66" s="142">
        <v>166.77430557010149</v>
      </c>
      <c r="W66" s="142">
        <v>166.77430557010149</v>
      </c>
      <c r="X66" s="142">
        <v>166.77430557010149</v>
      </c>
      <c r="Y66" s="313">
        <v>166.77430557010149</v>
      </c>
      <c r="Z66" s="142">
        <v>166.77430557010149</v>
      </c>
      <c r="AA66" s="142">
        <v>166.77430557010149</v>
      </c>
      <c r="AB66" s="142">
        <v>166.77430557010149</v>
      </c>
      <c r="AC66" s="313">
        <v>166.77430557010149</v>
      </c>
      <c r="AD66" s="142">
        <v>166.77430557010149</v>
      </c>
      <c r="AE66" s="142">
        <v>166.77430557010149</v>
      </c>
      <c r="AF66" s="142">
        <v>166.77430557010149</v>
      </c>
      <c r="AG66" s="313">
        <v>166.77430557010149</v>
      </c>
    </row>
    <row r="67" spans="1:33" ht="15.75" customHeight="1">
      <c r="A67" s="108"/>
      <c r="B67" s="285">
        <v>201850</v>
      </c>
      <c r="C67" s="123" t="s">
        <v>173</v>
      </c>
      <c r="D67" s="123" t="s">
        <v>485</v>
      </c>
      <c r="E67" s="222"/>
      <c r="F67" s="222"/>
      <c r="G67" s="222"/>
      <c r="H67" s="222"/>
      <c r="I67" s="222"/>
      <c r="J67" s="312">
        <v>61.652999999999999</v>
      </c>
      <c r="K67" s="142">
        <v>78.861999999999995</v>
      </c>
      <c r="L67" s="142">
        <v>101.59099999999999</v>
      </c>
      <c r="M67" s="313">
        <v>-1.0640000000000001</v>
      </c>
      <c r="N67" s="142">
        <v>90.948999999999998</v>
      </c>
      <c r="O67" s="142">
        <v>63.552</v>
      </c>
      <c r="P67" s="142">
        <v>54.467999999999996</v>
      </c>
      <c r="Q67" s="313">
        <v>47.046999999999997</v>
      </c>
      <c r="R67" s="142">
        <v>72.903999999999996</v>
      </c>
      <c r="S67" s="142">
        <v>72.780999999999992</v>
      </c>
      <c r="T67" s="142">
        <v>46.033999999999999</v>
      </c>
      <c r="U67" s="313">
        <v>163.041</v>
      </c>
      <c r="V67" s="142">
        <v>67.280555570101484</v>
      </c>
      <c r="W67" s="142">
        <v>67.280555570101484</v>
      </c>
      <c r="X67" s="142">
        <v>67.280555570101484</v>
      </c>
      <c r="Y67" s="313">
        <v>67.280555570101484</v>
      </c>
      <c r="Z67" s="142">
        <v>67.280555570101484</v>
      </c>
      <c r="AA67" s="142">
        <v>67.280555570101484</v>
      </c>
      <c r="AB67" s="142">
        <v>67.280555570101484</v>
      </c>
      <c r="AC67" s="313">
        <v>67.280555570101484</v>
      </c>
      <c r="AD67" s="142">
        <v>67.280555570101484</v>
      </c>
      <c r="AE67" s="142">
        <v>67.280555570101484</v>
      </c>
      <c r="AF67" s="142">
        <v>67.280555570101484</v>
      </c>
      <c r="AG67" s="313">
        <v>67.280555570101484</v>
      </c>
    </row>
    <row r="68" spans="1:33" ht="15.75" customHeight="1">
      <c r="A68" s="108"/>
      <c r="B68" s="280">
        <v>201960</v>
      </c>
      <c r="C68" s="123" t="s">
        <v>486</v>
      </c>
      <c r="D68" s="123" t="s">
        <v>487</v>
      </c>
      <c r="E68" s="222"/>
      <c r="F68" s="222"/>
      <c r="G68" s="222"/>
      <c r="H68" s="222"/>
      <c r="I68" s="222"/>
      <c r="J68" s="312">
        <v>0.42499999999999999</v>
      </c>
      <c r="K68" s="142">
        <v>0.51</v>
      </c>
      <c r="L68" s="142">
        <v>0.316</v>
      </c>
      <c r="M68" s="313">
        <v>0.80999999999999994</v>
      </c>
      <c r="N68" s="142">
        <v>0.432</v>
      </c>
      <c r="O68" s="142">
        <v>0.46899999999999997</v>
      </c>
      <c r="P68" s="142">
        <v>1.5609999999999999</v>
      </c>
      <c r="Q68" s="313">
        <v>0.29699999999999999</v>
      </c>
      <c r="R68" s="142">
        <v>0.70699999999999996</v>
      </c>
      <c r="S68" s="142">
        <v>1.5409999999999999</v>
      </c>
      <c r="T68" s="142">
        <v>0.27599999999999997</v>
      </c>
      <c r="U68" s="313">
        <v>0.65200000000000002</v>
      </c>
      <c r="V68" s="142">
        <v>0</v>
      </c>
      <c r="W68" s="142">
        <v>0</v>
      </c>
      <c r="X68" s="142">
        <v>0</v>
      </c>
      <c r="Y68" s="313">
        <v>0</v>
      </c>
      <c r="Z68" s="142">
        <v>0</v>
      </c>
      <c r="AA68" s="142">
        <v>0</v>
      </c>
      <c r="AB68" s="142">
        <v>0</v>
      </c>
      <c r="AC68" s="313">
        <v>0</v>
      </c>
      <c r="AD68" s="142">
        <v>0</v>
      </c>
      <c r="AE68" s="142">
        <v>0</v>
      </c>
      <c r="AF68" s="142">
        <v>0</v>
      </c>
      <c r="AG68" s="313">
        <v>0</v>
      </c>
    </row>
    <row r="69" spans="1:33" ht="15.75" customHeight="1">
      <c r="A69" s="108"/>
      <c r="B69" s="280">
        <v>201831</v>
      </c>
      <c r="C69" s="123" t="s">
        <v>488</v>
      </c>
      <c r="D69" s="123" t="s">
        <v>481</v>
      </c>
      <c r="E69" s="222"/>
      <c r="F69" s="222"/>
      <c r="G69" s="222"/>
      <c r="H69" s="222"/>
      <c r="I69" s="222"/>
      <c r="J69" s="312">
        <v>42.020999999999994</v>
      </c>
      <c r="K69" s="142">
        <v>20.902000000000005</v>
      </c>
      <c r="L69" s="142">
        <v>65.015000000000001</v>
      </c>
      <c r="M69" s="313">
        <v>97.811000000000007</v>
      </c>
      <c r="N69" s="142">
        <v>50.377999999999986</v>
      </c>
      <c r="O69" s="142">
        <v>70.694999999999993</v>
      </c>
      <c r="P69" s="142">
        <v>77.004999999999995</v>
      </c>
      <c r="Q69" s="313">
        <v>41.945999999999998</v>
      </c>
      <c r="R69" s="142">
        <v>64.150000000000006</v>
      </c>
      <c r="S69" s="142">
        <v>89.724000000000004</v>
      </c>
      <c r="T69" s="142">
        <v>73.98899999999999</v>
      </c>
      <c r="U69" s="313">
        <v>170.11200000000002</v>
      </c>
      <c r="V69" s="142">
        <v>99.493749999999991</v>
      </c>
      <c r="W69" s="142">
        <v>99.493749999999991</v>
      </c>
      <c r="X69" s="142">
        <v>99.493749999999991</v>
      </c>
      <c r="Y69" s="313">
        <v>99.493749999999977</v>
      </c>
      <c r="Z69" s="142">
        <v>99.493749999999991</v>
      </c>
      <c r="AA69" s="142">
        <v>99.493749999999991</v>
      </c>
      <c r="AB69" s="142">
        <v>99.493749999999991</v>
      </c>
      <c r="AC69" s="313">
        <v>99.493749999999977</v>
      </c>
      <c r="AD69" s="142">
        <v>99.493749999999991</v>
      </c>
      <c r="AE69" s="142">
        <v>99.493749999999991</v>
      </c>
      <c r="AF69" s="142">
        <v>99.493749999999991</v>
      </c>
      <c r="AG69" s="313">
        <v>99.493749999999977</v>
      </c>
    </row>
    <row r="70" spans="1:33" ht="15.75" customHeight="1">
      <c r="A70" s="108"/>
      <c r="B70" s="280"/>
      <c r="C70" s="123"/>
      <c r="D70" s="123"/>
      <c r="E70" s="222"/>
      <c r="F70" s="222"/>
      <c r="G70" s="222"/>
      <c r="H70" s="222"/>
      <c r="I70" s="222"/>
      <c r="J70" s="312"/>
      <c r="K70" s="142"/>
      <c r="L70" s="142"/>
      <c r="M70" s="313"/>
      <c r="N70" s="142"/>
      <c r="O70" s="142"/>
      <c r="P70" s="142"/>
      <c r="Q70" s="313"/>
      <c r="R70" s="142"/>
      <c r="S70" s="142"/>
      <c r="T70" s="142"/>
      <c r="U70" s="313"/>
      <c r="V70" s="142"/>
      <c r="W70" s="142"/>
      <c r="X70" s="142"/>
      <c r="Y70" s="313"/>
      <c r="Z70" s="142"/>
      <c r="AA70" s="142"/>
      <c r="AB70" s="142"/>
      <c r="AC70" s="313"/>
      <c r="AD70" s="142"/>
      <c r="AE70" s="142"/>
      <c r="AF70" s="142"/>
      <c r="AG70" s="313"/>
    </row>
    <row r="71" spans="1:33" ht="15.75" customHeight="1">
      <c r="A71" s="108"/>
      <c r="B71" s="280">
        <v>202880</v>
      </c>
      <c r="C71" s="108" t="s">
        <v>489</v>
      </c>
      <c r="D71" s="108" t="s">
        <v>490</v>
      </c>
      <c r="E71" s="222"/>
      <c r="F71" s="222"/>
      <c r="G71" s="222"/>
      <c r="H71" s="222"/>
      <c r="I71" s="222"/>
      <c r="J71" s="312">
        <v>-1.5289999999999999</v>
      </c>
      <c r="K71" s="142">
        <v>0.72199999999999998</v>
      </c>
      <c r="L71" s="142">
        <v>0.86299999999999999</v>
      </c>
      <c r="M71" s="313">
        <v>-12.728999999999999</v>
      </c>
      <c r="N71" s="142">
        <v>-1.0939999999999999</v>
      </c>
      <c r="O71" s="142">
        <v>-3.1379999999999999</v>
      </c>
      <c r="P71" s="142">
        <v>0.66599999999999993</v>
      </c>
      <c r="Q71" s="313">
        <v>-1.714</v>
      </c>
      <c r="R71" s="142">
        <v>-0.14899999999999999</v>
      </c>
      <c r="S71" s="142">
        <v>0.91899999999999993</v>
      </c>
      <c r="T71" s="142">
        <v>-2.1339999999999999</v>
      </c>
      <c r="U71" s="313">
        <v>6.9390000000000001</v>
      </c>
      <c r="V71" s="142">
        <v>1.3937499999999998</v>
      </c>
      <c r="W71" s="142">
        <v>1.3937499999999998</v>
      </c>
      <c r="X71" s="142">
        <v>1.3937499999999998</v>
      </c>
      <c r="Y71" s="313">
        <v>1.3937499999999998</v>
      </c>
      <c r="Z71" s="142">
        <v>1.3937499999999998</v>
      </c>
      <c r="AA71" s="142">
        <v>1.3937499999999998</v>
      </c>
      <c r="AB71" s="142">
        <v>1.3937499999999998</v>
      </c>
      <c r="AC71" s="313">
        <v>1.3937499999999998</v>
      </c>
      <c r="AD71" s="142">
        <v>1.3937499999999998</v>
      </c>
      <c r="AE71" s="142">
        <v>1.3937499999999998</v>
      </c>
      <c r="AF71" s="142">
        <v>1.3937499999999998</v>
      </c>
      <c r="AG71" s="313">
        <v>1.3937499999999998</v>
      </c>
    </row>
    <row r="72" spans="1:33" ht="15.75" customHeight="1">
      <c r="A72" s="108"/>
      <c r="B72" s="280">
        <v>202890</v>
      </c>
      <c r="C72" s="123" t="s">
        <v>492</v>
      </c>
      <c r="D72" s="123" t="s">
        <v>493</v>
      </c>
      <c r="E72" s="222"/>
      <c r="F72" s="222"/>
      <c r="G72" s="222"/>
      <c r="H72" s="222"/>
      <c r="I72" s="222"/>
      <c r="J72" s="312">
        <v>-1.5289999999999999</v>
      </c>
      <c r="K72" s="142">
        <v>0.72199999999999998</v>
      </c>
      <c r="L72" s="142">
        <v>0.86299999999999999</v>
      </c>
      <c r="M72" s="313">
        <v>-12.728999999999999</v>
      </c>
      <c r="N72" s="142">
        <v>-1.0939999999999999</v>
      </c>
      <c r="O72" s="142">
        <v>-3.1379999999999999</v>
      </c>
      <c r="P72" s="142">
        <v>0.66599999999999993</v>
      </c>
      <c r="Q72" s="313">
        <v>-1.714</v>
      </c>
      <c r="R72" s="142">
        <v>-0.14899999999999999</v>
      </c>
      <c r="S72" s="142">
        <v>0.91899999999999993</v>
      </c>
      <c r="T72" s="142">
        <v>-2.1339999999999999</v>
      </c>
      <c r="U72" s="313">
        <v>6.9390000000000001</v>
      </c>
      <c r="V72" s="142">
        <v>1.3937499999999998</v>
      </c>
      <c r="W72" s="142">
        <v>1.3937499999999998</v>
      </c>
      <c r="X72" s="142">
        <v>1.3937499999999998</v>
      </c>
      <c r="Y72" s="313">
        <v>1.3937499999999998</v>
      </c>
      <c r="Z72" s="142">
        <v>1.3937499999999998</v>
      </c>
      <c r="AA72" s="142">
        <v>1.3937499999999998</v>
      </c>
      <c r="AB72" s="142">
        <v>1.3937499999999998</v>
      </c>
      <c r="AC72" s="313">
        <v>1.3937499999999998</v>
      </c>
      <c r="AD72" s="142">
        <v>1.3937499999999998</v>
      </c>
      <c r="AE72" s="142">
        <v>1.3937499999999998</v>
      </c>
      <c r="AF72" s="142">
        <v>1.3937499999999998</v>
      </c>
      <c r="AG72" s="313">
        <v>1.3937499999999998</v>
      </c>
    </row>
    <row r="73" spans="1:33" ht="15.75" customHeight="1">
      <c r="A73" s="108"/>
      <c r="B73" s="280"/>
      <c r="C73" s="123"/>
      <c r="D73" s="123" t="s">
        <v>495</v>
      </c>
      <c r="E73" s="222"/>
      <c r="F73" s="222"/>
      <c r="G73" s="222"/>
      <c r="H73" s="222"/>
      <c r="I73" s="222"/>
      <c r="J73" s="312"/>
      <c r="K73" s="142"/>
      <c r="L73" s="142"/>
      <c r="M73" s="313"/>
      <c r="N73" s="142"/>
      <c r="O73" s="142"/>
      <c r="P73" s="142"/>
      <c r="Q73" s="313"/>
      <c r="R73" s="142"/>
      <c r="S73" s="142"/>
      <c r="T73" s="142"/>
      <c r="U73" s="313"/>
      <c r="V73" s="142"/>
      <c r="W73" s="142"/>
      <c r="X73" s="142"/>
      <c r="Y73" s="313"/>
      <c r="Z73" s="142"/>
      <c r="AA73" s="142"/>
      <c r="AB73" s="142"/>
      <c r="AC73" s="313"/>
      <c r="AD73" s="142"/>
      <c r="AE73" s="142"/>
      <c r="AF73" s="142"/>
      <c r="AG73" s="313"/>
    </row>
    <row r="74" spans="1:33" ht="15.75" customHeight="1">
      <c r="A74" s="108"/>
      <c r="B74" s="280"/>
      <c r="C74" s="123"/>
      <c r="D74" s="123" t="s">
        <v>498</v>
      </c>
      <c r="E74" s="222"/>
      <c r="F74" s="222"/>
      <c r="G74" s="222"/>
      <c r="H74" s="222"/>
      <c r="I74" s="222"/>
      <c r="J74" s="312"/>
      <c r="K74" s="142"/>
      <c r="L74" s="142"/>
      <c r="M74" s="313"/>
      <c r="N74" s="142"/>
      <c r="O74" s="142"/>
      <c r="P74" s="142"/>
      <c r="Q74" s="313"/>
      <c r="R74" s="142"/>
      <c r="S74" s="142"/>
      <c r="T74" s="142"/>
      <c r="U74" s="313"/>
      <c r="V74" s="142"/>
      <c r="W74" s="142"/>
      <c r="X74" s="142"/>
      <c r="Y74" s="313"/>
      <c r="Z74" s="142"/>
      <c r="AA74" s="142"/>
      <c r="AB74" s="142"/>
      <c r="AC74" s="313"/>
      <c r="AD74" s="142"/>
      <c r="AE74" s="142"/>
      <c r="AF74" s="142"/>
      <c r="AG74" s="313"/>
    </row>
    <row r="75" spans="1:33" ht="15.75" customHeight="1">
      <c r="A75" s="108"/>
      <c r="B75" s="280"/>
      <c r="C75" s="123"/>
      <c r="D75" s="123" t="s">
        <v>167</v>
      </c>
      <c r="E75" s="222"/>
      <c r="F75" s="222"/>
      <c r="G75" s="222"/>
      <c r="H75" s="222"/>
      <c r="I75" s="222"/>
      <c r="J75" s="312"/>
      <c r="K75" s="142"/>
      <c r="L75" s="142"/>
      <c r="M75" s="313"/>
      <c r="N75" s="142"/>
      <c r="O75" s="142"/>
      <c r="P75" s="142"/>
      <c r="Q75" s="313"/>
      <c r="R75" s="142"/>
      <c r="S75" s="142"/>
      <c r="T75" s="142"/>
      <c r="U75" s="313"/>
      <c r="V75" s="142"/>
      <c r="W75" s="142"/>
      <c r="X75" s="142"/>
      <c r="Y75" s="313"/>
      <c r="Z75" s="142"/>
      <c r="AA75" s="142"/>
      <c r="AB75" s="142"/>
      <c r="AC75" s="313"/>
      <c r="AD75" s="142"/>
      <c r="AE75" s="142"/>
      <c r="AF75" s="142"/>
      <c r="AG75" s="313"/>
    </row>
    <row r="76" spans="1:33" ht="15.75" customHeight="1">
      <c r="A76" s="108"/>
      <c r="B76" s="280">
        <v>202990</v>
      </c>
      <c r="C76" s="123" t="s">
        <v>499</v>
      </c>
      <c r="D76" s="123" t="s">
        <v>500</v>
      </c>
      <c r="E76" s="222"/>
      <c r="F76" s="222"/>
      <c r="G76" s="222"/>
      <c r="H76" s="222"/>
      <c r="I76" s="222"/>
      <c r="J76" s="312">
        <v>0</v>
      </c>
      <c r="K76" s="142">
        <v>0</v>
      </c>
      <c r="L76" s="142">
        <v>0</v>
      </c>
      <c r="M76" s="313">
        <v>0</v>
      </c>
      <c r="N76" s="142">
        <v>0</v>
      </c>
      <c r="O76" s="142">
        <v>0</v>
      </c>
      <c r="P76" s="142">
        <v>0</v>
      </c>
      <c r="Q76" s="313">
        <v>0</v>
      </c>
      <c r="R76" s="142">
        <v>0</v>
      </c>
      <c r="S76" s="142">
        <v>0</v>
      </c>
      <c r="T76" s="142">
        <v>0</v>
      </c>
      <c r="U76" s="313">
        <v>0</v>
      </c>
      <c r="V76" s="142">
        <v>0</v>
      </c>
      <c r="W76" s="142">
        <v>0</v>
      </c>
      <c r="X76" s="142">
        <v>0</v>
      </c>
      <c r="Y76" s="313">
        <v>0</v>
      </c>
      <c r="Z76" s="142">
        <v>0</v>
      </c>
      <c r="AA76" s="142">
        <v>0</v>
      </c>
      <c r="AB76" s="142">
        <v>0</v>
      </c>
      <c r="AC76" s="313">
        <v>0</v>
      </c>
      <c r="AD76" s="142">
        <v>0</v>
      </c>
      <c r="AE76" s="142">
        <v>0</v>
      </c>
      <c r="AF76" s="142">
        <v>0</v>
      </c>
      <c r="AG76" s="313">
        <v>0</v>
      </c>
    </row>
    <row r="77" spans="1:33" ht="15.75" customHeight="1">
      <c r="A77" s="108"/>
      <c r="B77" s="280">
        <v>203050</v>
      </c>
      <c r="C77" s="123" t="s">
        <v>504</v>
      </c>
      <c r="D77" s="123" t="s">
        <v>505</v>
      </c>
      <c r="E77" s="222"/>
      <c r="F77" s="222"/>
      <c r="G77" s="222"/>
      <c r="H77" s="222"/>
      <c r="I77" s="222"/>
      <c r="J77" s="312">
        <v>0</v>
      </c>
      <c r="K77" s="142">
        <v>0</v>
      </c>
      <c r="L77" s="142">
        <v>0</v>
      </c>
      <c r="M77" s="313">
        <v>0</v>
      </c>
      <c r="N77" s="142">
        <v>0</v>
      </c>
      <c r="O77" s="142">
        <v>0</v>
      </c>
      <c r="P77" s="142">
        <v>0</v>
      </c>
      <c r="Q77" s="313">
        <v>0</v>
      </c>
      <c r="R77" s="142">
        <v>0</v>
      </c>
      <c r="S77" s="142">
        <v>0</v>
      </c>
      <c r="T77" s="142">
        <v>0</v>
      </c>
      <c r="U77" s="313">
        <v>0</v>
      </c>
      <c r="V77" s="142">
        <v>0</v>
      </c>
      <c r="W77" s="142">
        <v>0</v>
      </c>
      <c r="X77" s="142">
        <v>0</v>
      </c>
      <c r="Y77" s="313">
        <v>0</v>
      </c>
      <c r="Z77" s="142">
        <v>0</v>
      </c>
      <c r="AA77" s="142">
        <v>0</v>
      </c>
      <c r="AB77" s="142">
        <v>0</v>
      </c>
      <c r="AC77" s="313">
        <v>0</v>
      </c>
      <c r="AD77" s="142">
        <v>0</v>
      </c>
      <c r="AE77" s="142">
        <v>0</v>
      </c>
      <c r="AF77" s="142">
        <v>0</v>
      </c>
      <c r="AG77" s="313">
        <v>0</v>
      </c>
    </row>
    <row r="78" spans="1:33" ht="15.75" customHeight="1">
      <c r="A78" s="108"/>
      <c r="B78" s="280">
        <v>203110</v>
      </c>
      <c r="C78" s="123" t="s">
        <v>433</v>
      </c>
      <c r="D78" s="123" t="s">
        <v>167</v>
      </c>
      <c r="E78" s="222"/>
      <c r="F78" s="222"/>
      <c r="G78" s="222"/>
      <c r="H78" s="222"/>
      <c r="I78" s="222"/>
      <c r="J78" s="312">
        <v>0</v>
      </c>
      <c r="K78" s="142">
        <v>0</v>
      </c>
      <c r="L78" s="142">
        <v>0</v>
      </c>
      <c r="M78" s="313">
        <v>0</v>
      </c>
      <c r="N78" s="142">
        <v>0</v>
      </c>
      <c r="O78" s="142">
        <v>0</v>
      </c>
      <c r="P78" s="142">
        <v>0</v>
      </c>
      <c r="Q78" s="313">
        <v>0</v>
      </c>
      <c r="R78" s="142">
        <v>0</v>
      </c>
      <c r="S78" s="142">
        <v>0</v>
      </c>
      <c r="T78" s="142">
        <v>0</v>
      </c>
      <c r="U78" s="313">
        <v>0</v>
      </c>
      <c r="V78" s="142">
        <v>0</v>
      </c>
      <c r="W78" s="142">
        <v>0</v>
      </c>
      <c r="X78" s="142">
        <v>0</v>
      </c>
      <c r="Y78" s="313">
        <v>0</v>
      </c>
      <c r="Z78" s="142">
        <v>0</v>
      </c>
      <c r="AA78" s="142">
        <v>0</v>
      </c>
      <c r="AB78" s="142">
        <v>0</v>
      </c>
      <c r="AC78" s="313">
        <v>0</v>
      </c>
      <c r="AD78" s="142">
        <v>0</v>
      </c>
      <c r="AE78" s="142">
        <v>0</v>
      </c>
      <c r="AF78" s="142">
        <v>0</v>
      </c>
      <c r="AG78" s="313">
        <v>0</v>
      </c>
    </row>
    <row r="79" spans="1:33" ht="15.75" customHeight="1">
      <c r="A79" s="108"/>
      <c r="B79" s="280"/>
      <c r="C79" s="123"/>
      <c r="D79" s="123"/>
      <c r="E79" s="222"/>
      <c r="F79" s="222"/>
      <c r="G79" s="222"/>
      <c r="H79" s="222"/>
      <c r="I79" s="222"/>
      <c r="J79" s="312"/>
      <c r="K79" s="142"/>
      <c r="L79" s="142"/>
      <c r="M79" s="313"/>
      <c r="N79" s="142"/>
      <c r="O79" s="142"/>
      <c r="P79" s="142"/>
      <c r="Q79" s="313"/>
      <c r="R79" s="142"/>
      <c r="S79" s="142"/>
      <c r="T79" s="142"/>
      <c r="U79" s="313"/>
      <c r="V79" s="142"/>
      <c r="W79" s="142"/>
      <c r="X79" s="142"/>
      <c r="Y79" s="313"/>
      <c r="Z79" s="142"/>
      <c r="AA79" s="142"/>
      <c r="AB79" s="142"/>
      <c r="AC79" s="313"/>
      <c r="AD79" s="142"/>
      <c r="AE79" s="142"/>
      <c r="AF79" s="142"/>
      <c r="AG79" s="313"/>
    </row>
    <row r="80" spans="1:33" ht="15.75" customHeight="1">
      <c r="A80" s="108"/>
      <c r="B80" s="280">
        <v>203120</v>
      </c>
      <c r="C80" s="114" t="s">
        <v>511</v>
      </c>
      <c r="D80" s="114" t="s">
        <v>512</v>
      </c>
      <c r="E80" s="222"/>
      <c r="F80" s="222"/>
      <c r="G80" s="222"/>
      <c r="H80" s="222"/>
      <c r="I80" s="222"/>
      <c r="J80" s="307">
        <v>233.322</v>
      </c>
      <c r="K80" s="117">
        <v>321.72800000000001</v>
      </c>
      <c r="L80" s="117">
        <v>349.08699999999999</v>
      </c>
      <c r="M80" s="308">
        <v>-150.322</v>
      </c>
      <c r="N80" s="117">
        <v>226.65899999999999</v>
      </c>
      <c r="O80" s="117">
        <v>240.13</v>
      </c>
      <c r="P80" s="117">
        <v>276.66800000000001</v>
      </c>
      <c r="Q80" s="308">
        <v>196.08799999999999</v>
      </c>
      <c r="R80" s="117">
        <v>302.79599999999999</v>
      </c>
      <c r="S80" s="117">
        <v>247.81699999999998</v>
      </c>
      <c r="T80" s="117">
        <v>85.012</v>
      </c>
      <c r="U80" s="308">
        <v>-1621.3419999999999</v>
      </c>
      <c r="V80" s="117">
        <v>-2088.8802760400981</v>
      </c>
      <c r="W80" s="117">
        <v>-2088.8802760400981</v>
      </c>
      <c r="X80" s="117">
        <v>-2088.8802760400981</v>
      </c>
      <c r="Y80" s="308">
        <v>4828.628637678582</v>
      </c>
      <c r="Z80" s="117">
        <v>5326.7586917171902</v>
      </c>
      <c r="AA80" s="117">
        <v>5326.7586917171902</v>
      </c>
      <c r="AB80" s="117">
        <v>5326.7586917171902</v>
      </c>
      <c r="AC80" s="308">
        <v>-17538.657225359868</v>
      </c>
      <c r="AD80" s="117">
        <v>-19319.41331317072</v>
      </c>
      <c r="AE80" s="117">
        <v>-19319.41331317072</v>
      </c>
      <c r="AF80" s="117">
        <v>-19319.41331317072</v>
      </c>
      <c r="AG80" s="308">
        <v>56260.864440293299</v>
      </c>
    </row>
    <row r="81" spans="1:33" ht="15.75" customHeight="1">
      <c r="A81" s="108"/>
      <c r="B81" s="280">
        <v>203130</v>
      </c>
      <c r="C81" s="108" t="s">
        <v>514</v>
      </c>
      <c r="D81" s="108" t="s">
        <v>515</v>
      </c>
      <c r="E81" s="222"/>
      <c r="F81" s="222"/>
      <c r="G81" s="222"/>
      <c r="H81" s="222"/>
      <c r="I81" s="222"/>
      <c r="J81" s="312">
        <v>50.213999999999999</v>
      </c>
      <c r="K81" s="142">
        <v>96.783999999999992</v>
      </c>
      <c r="L81" s="142">
        <v>114.289</v>
      </c>
      <c r="M81" s="313">
        <v>21.651999999999997</v>
      </c>
      <c r="N81" s="142">
        <v>76.106999999999999</v>
      </c>
      <c r="O81" s="142">
        <v>27.770999999999997</v>
      </c>
      <c r="P81" s="142">
        <v>95.342999999999989</v>
      </c>
      <c r="Q81" s="313">
        <v>86.042999999999992</v>
      </c>
      <c r="R81" s="142">
        <v>94.432999999999993</v>
      </c>
      <c r="S81" s="142">
        <v>101.69999999999999</v>
      </c>
      <c r="T81" s="142">
        <v>44.905999999999999</v>
      </c>
      <c r="U81" s="313">
        <v>-460.53499999999997</v>
      </c>
      <c r="V81" s="142">
        <v>-80.052876168614844</v>
      </c>
      <c r="W81" s="142">
        <v>-80.052876168614844</v>
      </c>
      <c r="X81" s="142">
        <v>-80.052876168614844</v>
      </c>
      <c r="Y81" s="313">
        <v>-80.05287616861483</v>
      </c>
      <c r="Z81" s="142">
        <v>-86.753710483363946</v>
      </c>
      <c r="AA81" s="142">
        <v>-86.753710483363946</v>
      </c>
      <c r="AB81" s="142">
        <v>-86.753710483363946</v>
      </c>
      <c r="AC81" s="313">
        <v>-86.753710483363932</v>
      </c>
      <c r="AD81" s="142">
        <v>-94.491403865547568</v>
      </c>
      <c r="AE81" s="142">
        <v>-94.491403865547568</v>
      </c>
      <c r="AF81" s="142">
        <v>-94.491403865547568</v>
      </c>
      <c r="AG81" s="313">
        <v>-94.491403865547568</v>
      </c>
    </row>
    <row r="82" spans="1:33" ht="15.75" customHeight="1">
      <c r="A82" s="108"/>
      <c r="B82" s="280">
        <v>203165</v>
      </c>
      <c r="C82" s="108" t="s">
        <v>519</v>
      </c>
      <c r="D82" s="108" t="s">
        <v>167</v>
      </c>
      <c r="E82" s="222"/>
      <c r="F82" s="222"/>
      <c r="G82" s="222"/>
      <c r="H82" s="222"/>
      <c r="I82" s="222"/>
      <c r="J82" s="312">
        <v>0</v>
      </c>
      <c r="K82" s="142">
        <v>0</v>
      </c>
      <c r="L82" s="142">
        <v>0</v>
      </c>
      <c r="M82" s="313">
        <v>0</v>
      </c>
      <c r="N82" s="142">
        <v>0</v>
      </c>
      <c r="O82" s="142">
        <v>0</v>
      </c>
      <c r="P82" s="142">
        <v>0</v>
      </c>
      <c r="Q82" s="313">
        <v>0</v>
      </c>
      <c r="R82" s="142">
        <v>0</v>
      </c>
      <c r="S82" s="142">
        <v>0</v>
      </c>
      <c r="T82" s="142">
        <v>0</v>
      </c>
      <c r="U82" s="313">
        <v>0</v>
      </c>
      <c r="V82" s="142">
        <v>0</v>
      </c>
      <c r="W82" s="142">
        <v>0</v>
      </c>
      <c r="X82" s="142">
        <v>0</v>
      </c>
      <c r="Y82" s="313">
        <v>0</v>
      </c>
      <c r="Z82" s="142">
        <v>0</v>
      </c>
      <c r="AA82" s="142">
        <v>0</v>
      </c>
      <c r="AB82" s="142">
        <v>0</v>
      </c>
      <c r="AC82" s="313">
        <v>0</v>
      </c>
      <c r="AD82" s="142">
        <v>0</v>
      </c>
      <c r="AE82" s="142">
        <v>0</v>
      </c>
      <c r="AF82" s="142">
        <v>0</v>
      </c>
      <c r="AG82" s="313">
        <v>0</v>
      </c>
    </row>
    <row r="83" spans="1:33" ht="15.75" customHeight="1">
      <c r="A83" s="108"/>
      <c r="B83" s="280">
        <v>205560</v>
      </c>
      <c r="C83" s="108" t="s">
        <v>520</v>
      </c>
      <c r="D83" s="108" t="s">
        <v>521</v>
      </c>
      <c r="E83" s="222"/>
      <c r="F83" s="222"/>
      <c r="G83" s="222"/>
      <c r="H83" s="222"/>
      <c r="I83" s="222"/>
      <c r="J83" s="312">
        <v>0</v>
      </c>
      <c r="K83" s="142">
        <v>0</v>
      </c>
      <c r="L83" s="142">
        <v>0</v>
      </c>
      <c r="M83" s="313">
        <v>0</v>
      </c>
      <c r="N83" s="142">
        <v>0</v>
      </c>
      <c r="O83" s="142">
        <v>0</v>
      </c>
      <c r="P83" s="142">
        <v>0</v>
      </c>
      <c r="Q83" s="313">
        <v>0</v>
      </c>
      <c r="R83" s="142">
        <v>0</v>
      </c>
      <c r="S83" s="142">
        <v>0</v>
      </c>
      <c r="T83" s="142">
        <v>0</v>
      </c>
      <c r="U83" s="313">
        <v>0</v>
      </c>
      <c r="V83" s="142">
        <v>0</v>
      </c>
      <c r="W83" s="142">
        <v>0</v>
      </c>
      <c r="X83" s="142">
        <v>0</v>
      </c>
      <c r="Y83" s="313">
        <v>0</v>
      </c>
      <c r="Z83" s="142">
        <v>0</v>
      </c>
      <c r="AA83" s="142">
        <v>0</v>
      </c>
      <c r="AB83" s="142">
        <v>0</v>
      </c>
      <c r="AC83" s="313">
        <v>0</v>
      </c>
      <c r="AD83" s="142">
        <v>0</v>
      </c>
      <c r="AE83" s="142">
        <v>0</v>
      </c>
      <c r="AF83" s="142">
        <v>0</v>
      </c>
      <c r="AG83" s="313">
        <v>0</v>
      </c>
    </row>
    <row r="84" spans="1:33" ht="15.75" customHeight="1">
      <c r="A84" s="108"/>
      <c r="B84" s="280">
        <v>203140</v>
      </c>
      <c r="C84" s="108" t="s">
        <v>522</v>
      </c>
      <c r="D84" s="108" t="s">
        <v>523</v>
      </c>
      <c r="E84" s="222"/>
      <c r="F84" s="222"/>
      <c r="G84" s="222"/>
      <c r="H84" s="222"/>
      <c r="I84" s="222"/>
      <c r="J84" s="312">
        <v>183.108</v>
      </c>
      <c r="K84" s="142">
        <v>224.94399999999999</v>
      </c>
      <c r="L84" s="142">
        <v>234.798</v>
      </c>
      <c r="M84" s="313">
        <v>-171.97399999999999</v>
      </c>
      <c r="N84" s="142">
        <v>150.55199999999999</v>
      </c>
      <c r="O84" s="142">
        <v>212.35899999999998</v>
      </c>
      <c r="P84" s="142">
        <v>181.32499999999999</v>
      </c>
      <c r="Q84" s="313">
        <v>110.045</v>
      </c>
      <c r="R84" s="142">
        <v>208.363</v>
      </c>
      <c r="S84" s="142">
        <v>146.11699999999999</v>
      </c>
      <c r="T84" s="142">
        <v>40.106000000000002</v>
      </c>
      <c r="U84" s="313">
        <v>-1160.807</v>
      </c>
      <c r="V84" s="142">
        <v>-2008.8273998714833</v>
      </c>
      <c r="W84" s="142">
        <v>-2008.8273998714833</v>
      </c>
      <c r="X84" s="142">
        <v>-2008.8273998714833</v>
      </c>
      <c r="Y84" s="313">
        <v>4908.6815138471966</v>
      </c>
      <c r="Z84" s="142">
        <v>5413.5124022005539</v>
      </c>
      <c r="AA84" s="142">
        <v>5413.5124022005539</v>
      </c>
      <c r="AB84" s="142">
        <v>5413.5124022005539</v>
      </c>
      <c r="AC84" s="313">
        <v>-17451.903514876503</v>
      </c>
      <c r="AD84" s="142">
        <v>-19224.921909305172</v>
      </c>
      <c r="AE84" s="142">
        <v>-19224.921909305172</v>
      </c>
      <c r="AF84" s="142">
        <v>-19224.921909305172</v>
      </c>
      <c r="AG84" s="313">
        <v>56355.355844158847</v>
      </c>
    </row>
    <row r="85" spans="1:33" ht="15.75" customHeight="1">
      <c r="A85" s="108"/>
      <c r="B85" s="280">
        <v>203150</v>
      </c>
      <c r="C85" s="108" t="s">
        <v>525</v>
      </c>
      <c r="D85" s="108" t="s">
        <v>526</v>
      </c>
      <c r="E85" s="222"/>
      <c r="F85" s="222"/>
      <c r="G85" s="222"/>
      <c r="H85" s="222"/>
      <c r="I85" s="222"/>
      <c r="J85" s="312">
        <v>0</v>
      </c>
      <c r="K85" s="142">
        <v>0</v>
      </c>
      <c r="L85" s="142">
        <v>0</v>
      </c>
      <c r="M85" s="313">
        <v>0</v>
      </c>
      <c r="N85" s="142">
        <v>0</v>
      </c>
      <c r="O85" s="142">
        <v>0</v>
      </c>
      <c r="P85" s="142">
        <v>0</v>
      </c>
      <c r="Q85" s="313">
        <v>0</v>
      </c>
      <c r="R85" s="142">
        <v>0</v>
      </c>
      <c r="S85" s="142">
        <v>0</v>
      </c>
      <c r="T85" s="142">
        <v>0</v>
      </c>
      <c r="U85" s="313">
        <v>0</v>
      </c>
      <c r="V85" s="142">
        <v>0</v>
      </c>
      <c r="W85" s="142">
        <v>0</v>
      </c>
      <c r="X85" s="142">
        <v>0</v>
      </c>
      <c r="Y85" s="313">
        <v>0</v>
      </c>
      <c r="Z85" s="142">
        <v>0</v>
      </c>
      <c r="AA85" s="142">
        <v>0</v>
      </c>
      <c r="AB85" s="142">
        <v>0</v>
      </c>
      <c r="AC85" s="313">
        <v>0</v>
      </c>
      <c r="AD85" s="142">
        <v>0</v>
      </c>
      <c r="AE85" s="142">
        <v>0</v>
      </c>
      <c r="AF85" s="142">
        <v>0</v>
      </c>
      <c r="AG85" s="313">
        <v>0</v>
      </c>
    </row>
    <row r="86" spans="1:33" ht="15.75" customHeight="1">
      <c r="A86" s="108"/>
      <c r="B86" s="284">
        <v>203160</v>
      </c>
      <c r="C86" s="108" t="s">
        <v>527</v>
      </c>
      <c r="D86" s="108" t="s">
        <v>528</v>
      </c>
      <c r="E86" s="222"/>
      <c r="F86" s="222"/>
      <c r="G86" s="222"/>
      <c r="H86" s="222"/>
      <c r="I86" s="222"/>
      <c r="J86" s="312">
        <v>0</v>
      </c>
      <c r="K86" s="142">
        <v>0</v>
      </c>
      <c r="L86" s="142">
        <v>0</v>
      </c>
      <c r="M86" s="313">
        <v>0</v>
      </c>
      <c r="N86" s="142">
        <v>0</v>
      </c>
      <c r="O86" s="142">
        <v>0</v>
      </c>
      <c r="P86" s="142">
        <v>0</v>
      </c>
      <c r="Q86" s="313">
        <v>0</v>
      </c>
      <c r="R86" s="142">
        <v>0</v>
      </c>
      <c r="S86" s="142">
        <v>0</v>
      </c>
      <c r="T86" s="142">
        <v>0</v>
      </c>
      <c r="U86" s="313">
        <v>0</v>
      </c>
      <c r="V86" s="142">
        <v>0</v>
      </c>
      <c r="W86" s="142">
        <v>0</v>
      </c>
      <c r="X86" s="142">
        <v>0</v>
      </c>
      <c r="Y86" s="313">
        <v>0</v>
      </c>
      <c r="Z86" s="142">
        <v>0</v>
      </c>
      <c r="AA86" s="142">
        <v>0</v>
      </c>
      <c r="AB86" s="142">
        <v>0</v>
      </c>
      <c r="AC86" s="313">
        <v>0</v>
      </c>
      <c r="AD86" s="142">
        <v>0</v>
      </c>
      <c r="AE86" s="142">
        <v>0</v>
      </c>
      <c r="AF86" s="142">
        <v>0</v>
      </c>
      <c r="AG86" s="313">
        <v>0</v>
      </c>
    </row>
    <row r="87" spans="1:33" ht="15.75" customHeight="1">
      <c r="A87" s="108"/>
      <c r="B87" s="284"/>
      <c r="C87" s="108"/>
      <c r="D87" s="108"/>
      <c r="E87" s="222"/>
      <c r="F87" s="222"/>
      <c r="G87" s="222"/>
      <c r="H87" s="222"/>
      <c r="I87" s="222"/>
      <c r="J87" s="312"/>
      <c r="K87" s="142"/>
      <c r="L87" s="142"/>
      <c r="M87" s="313"/>
      <c r="N87" s="142"/>
      <c r="O87" s="142"/>
      <c r="P87" s="142"/>
      <c r="Q87" s="313"/>
      <c r="R87" s="142"/>
      <c r="S87" s="142"/>
      <c r="T87" s="142"/>
      <c r="U87" s="313"/>
      <c r="V87" s="142"/>
      <c r="W87" s="142"/>
      <c r="X87" s="142"/>
      <c r="Y87" s="313"/>
      <c r="Z87" s="142"/>
      <c r="AA87" s="142"/>
      <c r="AB87" s="142"/>
      <c r="AC87" s="313"/>
      <c r="AD87" s="142"/>
      <c r="AE87" s="142"/>
      <c r="AF87" s="142"/>
      <c r="AG87" s="313"/>
    </row>
    <row r="88" spans="1:33" ht="15.75" customHeight="1">
      <c r="A88" s="108"/>
      <c r="B88" s="280">
        <v>203170</v>
      </c>
      <c r="C88" s="114" t="s">
        <v>529</v>
      </c>
      <c r="D88" s="114" t="s">
        <v>530</v>
      </c>
      <c r="E88" s="222"/>
      <c r="F88" s="222"/>
      <c r="G88" s="222"/>
      <c r="H88" s="222"/>
      <c r="I88" s="222"/>
      <c r="J88" s="307">
        <v>183.108</v>
      </c>
      <c r="K88" s="117">
        <v>224.94399999999999</v>
      </c>
      <c r="L88" s="117">
        <v>234.798</v>
      </c>
      <c r="M88" s="308">
        <v>-171.97399999999999</v>
      </c>
      <c r="N88" s="117">
        <v>150.55199999999999</v>
      </c>
      <c r="O88" s="117">
        <v>212.35899999999998</v>
      </c>
      <c r="P88" s="117">
        <v>181.32499999999999</v>
      </c>
      <c r="Q88" s="308">
        <v>110.045</v>
      </c>
      <c r="R88" s="117">
        <v>208.363</v>
      </c>
      <c r="S88" s="117">
        <v>146.11699999999999</v>
      </c>
      <c r="T88" s="117">
        <v>40.106000000000002</v>
      </c>
      <c r="U88" s="308">
        <v>-1160.807</v>
      </c>
      <c r="V88" s="117">
        <v>-2008.8273998714833</v>
      </c>
      <c r="W88" s="117">
        <v>-2008.8273998714833</v>
      </c>
      <c r="X88" s="117">
        <v>-2008.8273998714833</v>
      </c>
      <c r="Y88" s="308">
        <v>4908.6815138471966</v>
      </c>
      <c r="Z88" s="117">
        <v>5413.5124022005539</v>
      </c>
      <c r="AA88" s="117">
        <v>5413.5124022005539</v>
      </c>
      <c r="AB88" s="117">
        <v>5413.5124022005539</v>
      </c>
      <c r="AC88" s="308">
        <v>-17451.903514876503</v>
      </c>
      <c r="AD88" s="117">
        <v>-19224.921909305172</v>
      </c>
      <c r="AE88" s="117">
        <v>-19224.921909305172</v>
      </c>
      <c r="AF88" s="117">
        <v>-19224.921909305172</v>
      </c>
      <c r="AG88" s="308">
        <v>56355.355844158847</v>
      </c>
    </row>
    <row r="89" spans="1:33" ht="15.75" customHeight="1">
      <c r="A89" s="108"/>
      <c r="B89" s="280">
        <v>203171</v>
      </c>
      <c r="C89" s="108" t="s">
        <v>893</v>
      </c>
      <c r="D89" s="108" t="s">
        <v>537</v>
      </c>
      <c r="E89" s="222"/>
      <c r="F89" s="222"/>
      <c r="G89" s="222"/>
      <c r="H89" s="222"/>
      <c r="I89" s="222"/>
      <c r="J89" s="312">
        <v>183.108</v>
      </c>
      <c r="K89" s="142">
        <v>224.94399999999999</v>
      </c>
      <c r="L89" s="142">
        <v>234.798</v>
      </c>
      <c r="M89" s="313">
        <v>-171.97399999999999</v>
      </c>
      <c r="N89" s="142">
        <v>150.55199999999999</v>
      </c>
      <c r="O89" s="142">
        <v>212.35899999999998</v>
      </c>
      <c r="P89" s="142">
        <v>181.32499999999999</v>
      </c>
      <c r="Q89" s="313">
        <v>110.045</v>
      </c>
      <c r="R89" s="142">
        <v>208.363</v>
      </c>
      <c r="S89" s="142">
        <v>146.11699999999999</v>
      </c>
      <c r="T89" s="142">
        <v>40.106000000000002</v>
      </c>
      <c r="U89" s="313">
        <v>-1160.807</v>
      </c>
      <c r="V89" s="142">
        <v>-2008.8273998714833</v>
      </c>
      <c r="W89" s="142">
        <v>-2008.8273998714833</v>
      </c>
      <c r="X89" s="142">
        <v>-2008.8273998714833</v>
      </c>
      <c r="Y89" s="313">
        <v>4908.6815138471966</v>
      </c>
      <c r="Z89" s="142">
        <v>5413.5124022005539</v>
      </c>
      <c r="AA89" s="142">
        <v>5413.5124022005539</v>
      </c>
      <c r="AB89" s="142">
        <v>5413.5124022005539</v>
      </c>
      <c r="AC89" s="313">
        <v>-17451.903514876503</v>
      </c>
      <c r="AD89" s="142">
        <v>-19224.921909305172</v>
      </c>
      <c r="AE89" s="142">
        <v>-19224.921909305172</v>
      </c>
      <c r="AF89" s="142">
        <v>-19224.921909305172</v>
      </c>
      <c r="AG89" s="313">
        <v>56355.355844158847</v>
      </c>
    </row>
    <row r="90" spans="1:33" ht="15.75" customHeight="1">
      <c r="A90" s="108"/>
      <c r="B90" s="280"/>
      <c r="C90" s="108"/>
      <c r="D90" s="108"/>
      <c r="E90" s="222"/>
      <c r="F90" s="222"/>
      <c r="G90" s="222"/>
      <c r="H90" s="222"/>
      <c r="I90" s="222"/>
      <c r="J90" s="312"/>
      <c r="K90" s="142"/>
      <c r="L90" s="142"/>
      <c r="M90" s="313"/>
      <c r="N90" s="142"/>
      <c r="O90" s="142"/>
      <c r="P90" s="142"/>
      <c r="Q90" s="313"/>
      <c r="R90" s="142"/>
      <c r="S90" s="142"/>
      <c r="T90" s="142"/>
      <c r="U90" s="313"/>
      <c r="V90" s="142"/>
      <c r="W90" s="142"/>
      <c r="X90" s="142"/>
      <c r="Y90" s="313"/>
      <c r="Z90" s="142"/>
      <c r="AA90" s="142"/>
      <c r="AB90" s="142"/>
      <c r="AC90" s="313"/>
      <c r="AD90" s="142"/>
      <c r="AE90" s="142"/>
      <c r="AF90" s="142"/>
      <c r="AG90" s="313"/>
    </row>
    <row r="91" spans="1:33" ht="15.75" customHeight="1">
      <c r="A91" s="108"/>
      <c r="B91" s="280">
        <v>203180</v>
      </c>
      <c r="C91" s="108" t="s">
        <v>894</v>
      </c>
      <c r="D91" s="108" t="s">
        <v>540</v>
      </c>
      <c r="E91" s="222"/>
      <c r="F91" s="222"/>
      <c r="G91" s="222"/>
      <c r="H91" s="222"/>
      <c r="I91" s="222"/>
      <c r="J91" s="312">
        <v>143.77599999999998</v>
      </c>
      <c r="K91" s="142">
        <v>197.04999999999998</v>
      </c>
      <c r="L91" s="142">
        <v>201.001</v>
      </c>
      <c r="M91" s="313">
        <v>-132.941</v>
      </c>
      <c r="N91" s="142">
        <v>130.84199999999998</v>
      </c>
      <c r="O91" s="142">
        <v>164.88899999999998</v>
      </c>
      <c r="P91" s="142">
        <v>165.376</v>
      </c>
      <c r="Q91" s="313">
        <v>74.796999999999997</v>
      </c>
      <c r="R91" s="142">
        <v>155.44899999999998</v>
      </c>
      <c r="S91" s="142">
        <v>150.44399999999999</v>
      </c>
      <c r="T91" s="142">
        <v>50.497</v>
      </c>
      <c r="U91" s="313">
        <v>-525.053</v>
      </c>
      <c r="V91" s="142">
        <v>-61.513459257695331</v>
      </c>
      <c r="W91" s="142">
        <v>-61.513459257695331</v>
      </c>
      <c r="X91" s="142">
        <v>-61.513459257695331</v>
      </c>
      <c r="Y91" s="313">
        <v>-61.513459257695331</v>
      </c>
      <c r="Z91" s="142">
        <v>-66.662449754235269</v>
      </c>
      <c r="AA91" s="142">
        <v>-66.662449754235269</v>
      </c>
      <c r="AB91" s="142">
        <v>-66.662449754235269</v>
      </c>
      <c r="AC91" s="313">
        <v>-66.662449754235269</v>
      </c>
      <c r="AD91" s="142">
        <v>-72.608173498263568</v>
      </c>
      <c r="AE91" s="142">
        <v>-72.608173498263568</v>
      </c>
      <c r="AF91" s="142">
        <v>-72.608173498263568</v>
      </c>
      <c r="AG91" s="313">
        <v>-72.608173498263568</v>
      </c>
    </row>
    <row r="92" spans="1:33" ht="15.75" customHeight="1">
      <c r="A92" s="108"/>
      <c r="B92" s="280">
        <v>203181</v>
      </c>
      <c r="C92" s="108" t="s">
        <v>895</v>
      </c>
      <c r="D92" s="108" t="s">
        <v>546</v>
      </c>
      <c r="E92" s="222"/>
      <c r="F92" s="222"/>
      <c r="G92" s="222"/>
      <c r="H92" s="222"/>
      <c r="I92" s="222"/>
      <c r="J92" s="312">
        <v>143.77599999999998</v>
      </c>
      <c r="K92" s="142">
        <v>197.04999999999998</v>
      </c>
      <c r="L92" s="142">
        <v>201.001</v>
      </c>
      <c r="M92" s="313">
        <v>-132.941</v>
      </c>
      <c r="N92" s="142">
        <v>130.84199999999998</v>
      </c>
      <c r="O92" s="142">
        <v>164.88899999999998</v>
      </c>
      <c r="P92" s="142">
        <v>165.376</v>
      </c>
      <c r="Q92" s="313">
        <v>74.796999999999997</v>
      </c>
      <c r="R92" s="142">
        <v>155.44899999999998</v>
      </c>
      <c r="S92" s="142">
        <v>150.44399999999999</v>
      </c>
      <c r="T92" s="142">
        <v>50.497</v>
      </c>
      <c r="U92" s="313">
        <v>-525.053</v>
      </c>
      <c r="V92" s="142">
        <v>-61.513459257695331</v>
      </c>
      <c r="W92" s="142">
        <v>-61.513459257695331</v>
      </c>
      <c r="X92" s="142">
        <v>-61.513459257695331</v>
      </c>
      <c r="Y92" s="313">
        <v>-61.513459257695331</v>
      </c>
      <c r="Z92" s="142">
        <v>-66.662449754235269</v>
      </c>
      <c r="AA92" s="142">
        <v>-66.662449754235269</v>
      </c>
      <c r="AB92" s="142">
        <v>-66.662449754235269</v>
      </c>
      <c r="AC92" s="313">
        <v>-66.662449754235269</v>
      </c>
      <c r="AD92" s="142">
        <v>-72.608173498263568</v>
      </c>
      <c r="AE92" s="142">
        <v>-72.608173498263568</v>
      </c>
      <c r="AF92" s="142">
        <v>-72.608173498263568</v>
      </c>
      <c r="AG92" s="313">
        <v>-72.608173498263568</v>
      </c>
    </row>
    <row r="93" spans="1:33" ht="15.75" customHeight="1">
      <c r="A93" s="108"/>
      <c r="B93" s="280"/>
      <c r="C93" s="108"/>
      <c r="D93" s="108"/>
      <c r="E93" s="222"/>
      <c r="F93" s="222"/>
      <c r="G93" s="222"/>
      <c r="H93" s="222"/>
      <c r="I93" s="222"/>
      <c r="J93" s="312"/>
      <c r="K93" s="142"/>
      <c r="L93" s="142"/>
      <c r="M93" s="313"/>
      <c r="N93" s="142"/>
      <c r="O93" s="142"/>
      <c r="P93" s="142"/>
      <c r="Q93" s="313"/>
      <c r="R93" s="142"/>
      <c r="S93" s="142"/>
      <c r="T93" s="142"/>
      <c r="U93" s="313"/>
      <c r="V93" s="142"/>
      <c r="W93" s="142"/>
      <c r="X93" s="142"/>
      <c r="Y93" s="313"/>
      <c r="Z93" s="142"/>
      <c r="AA93" s="142"/>
      <c r="AB93" s="142"/>
      <c r="AC93" s="313"/>
      <c r="AD93" s="142"/>
      <c r="AE93" s="142"/>
      <c r="AF93" s="142"/>
      <c r="AG93" s="313"/>
    </row>
    <row r="94" spans="1:33" ht="15.75" customHeight="1">
      <c r="A94" s="108"/>
      <c r="B94" s="280">
        <v>203190</v>
      </c>
      <c r="C94" s="108" t="s">
        <v>548</v>
      </c>
      <c r="D94" s="108" t="s">
        <v>549</v>
      </c>
      <c r="E94" s="222"/>
      <c r="F94" s="222"/>
      <c r="G94" s="222"/>
      <c r="H94" s="222"/>
      <c r="I94" s="222"/>
      <c r="J94" s="312">
        <v>39.332000000000001</v>
      </c>
      <c r="K94" s="142">
        <v>27.893999999999998</v>
      </c>
      <c r="L94" s="142">
        <v>33.796999999999997</v>
      </c>
      <c r="M94" s="313">
        <v>-39.033000000000001</v>
      </c>
      <c r="N94" s="142">
        <v>19.71</v>
      </c>
      <c r="O94" s="142">
        <v>47.47</v>
      </c>
      <c r="P94" s="142">
        <v>15.949</v>
      </c>
      <c r="Q94" s="313">
        <v>35.247999999999998</v>
      </c>
      <c r="R94" s="142">
        <v>52.913999999999994</v>
      </c>
      <c r="S94" s="142">
        <v>-4.327</v>
      </c>
      <c r="T94" s="142">
        <v>-10.391</v>
      </c>
      <c r="U94" s="313">
        <v>-635.75400000000002</v>
      </c>
      <c r="V94" s="142">
        <v>-1947.313940613788</v>
      </c>
      <c r="W94" s="142">
        <v>-1947.313940613788</v>
      </c>
      <c r="X94" s="142">
        <v>-1947.313940613788</v>
      </c>
      <c r="Y94" s="313">
        <v>4970.1949731048917</v>
      </c>
      <c r="Z94" s="142">
        <v>5480.1748519547891</v>
      </c>
      <c r="AA94" s="142">
        <v>5480.1748519547891</v>
      </c>
      <c r="AB94" s="142">
        <v>5480.1748519547891</v>
      </c>
      <c r="AC94" s="313">
        <v>-17385.241065122267</v>
      </c>
      <c r="AD94" s="142">
        <v>-19152.313735806907</v>
      </c>
      <c r="AE94" s="142">
        <v>-19152.313735806907</v>
      </c>
      <c r="AF94" s="142">
        <v>-19152.313735806907</v>
      </c>
      <c r="AG94" s="313">
        <v>56427.964017657097</v>
      </c>
    </row>
    <row r="95" spans="1:33" ht="15.75" customHeight="1">
      <c r="A95" s="108"/>
      <c r="B95" s="280">
        <v>203200</v>
      </c>
      <c r="C95" s="108" t="s">
        <v>554</v>
      </c>
      <c r="D95" s="108" t="s">
        <v>553</v>
      </c>
      <c r="E95" s="222"/>
      <c r="F95" s="222"/>
      <c r="G95" s="222"/>
      <c r="H95" s="222"/>
      <c r="I95" s="222"/>
      <c r="J95" s="312">
        <v>32.309999999999995</v>
      </c>
      <c r="K95" s="142">
        <v>99.891999999999996</v>
      </c>
      <c r="L95" s="142">
        <v>278.84299999999996</v>
      </c>
      <c r="M95" s="313">
        <v>-266.89299999999997</v>
      </c>
      <c r="N95" s="142">
        <v>112.854</v>
      </c>
      <c r="O95" s="142">
        <v>6.3860000000000001</v>
      </c>
      <c r="P95" s="142">
        <v>45.916999999999994</v>
      </c>
      <c r="Q95" s="313">
        <v>-193.411</v>
      </c>
      <c r="R95" s="142">
        <v>51.622999999999998</v>
      </c>
      <c r="S95" s="142">
        <v>61.205999999999996</v>
      </c>
      <c r="T95" s="142">
        <v>-110.738</v>
      </c>
      <c r="U95" s="313">
        <v>74.33</v>
      </c>
      <c r="V95" s="142">
        <v>19.105249999999998</v>
      </c>
      <c r="W95" s="142">
        <v>19.105249999999998</v>
      </c>
      <c r="X95" s="142">
        <v>19.105249999999998</v>
      </c>
      <c r="Y95" s="313">
        <v>19.105249999999998</v>
      </c>
      <c r="Z95" s="142">
        <v>19.105249999999998</v>
      </c>
      <c r="AA95" s="142">
        <v>19.105249999999998</v>
      </c>
      <c r="AB95" s="142">
        <v>19.105249999999998</v>
      </c>
      <c r="AC95" s="313">
        <v>19.105249999999998</v>
      </c>
      <c r="AD95" s="142">
        <v>19.105249999999998</v>
      </c>
      <c r="AE95" s="142">
        <v>19.105249999999998</v>
      </c>
      <c r="AF95" s="142">
        <v>19.105249999999998</v>
      </c>
      <c r="AG95" s="313">
        <v>19.105249999999998</v>
      </c>
    </row>
    <row r="96" spans="1:33" ht="15.75" customHeight="1">
      <c r="A96" s="108"/>
      <c r="B96" s="280">
        <v>203300</v>
      </c>
      <c r="C96" s="108" t="s">
        <v>569</v>
      </c>
      <c r="D96" s="108" t="s">
        <v>570</v>
      </c>
      <c r="E96" s="222"/>
      <c r="F96" s="222"/>
      <c r="G96" s="222"/>
      <c r="H96" s="222"/>
      <c r="I96" s="222"/>
      <c r="J96" s="312">
        <v>215.41799999999998</v>
      </c>
      <c r="K96" s="142">
        <v>324.83600000000001</v>
      </c>
      <c r="L96" s="142">
        <v>513.64099999999996</v>
      </c>
      <c r="M96" s="313">
        <v>-438.86699999999996</v>
      </c>
      <c r="N96" s="142">
        <v>263.40600000000001</v>
      </c>
      <c r="O96" s="142">
        <v>218.74499999999998</v>
      </c>
      <c r="P96" s="142">
        <v>227.24199999999999</v>
      </c>
      <c r="Q96" s="313">
        <v>-83.366</v>
      </c>
      <c r="R96" s="142">
        <v>259.98599999999999</v>
      </c>
      <c r="S96" s="142">
        <v>207.32299999999998</v>
      </c>
      <c r="T96" s="142">
        <v>-70.631999999999991</v>
      </c>
      <c r="U96" s="313">
        <v>-1086.4769999999999</v>
      </c>
      <c r="V96" s="142">
        <v>-1989.7221498714832</v>
      </c>
      <c r="W96" s="142">
        <v>-1989.7221498714832</v>
      </c>
      <c r="X96" s="142">
        <v>-1989.7221498714832</v>
      </c>
      <c r="Y96" s="313">
        <v>4927.7867638471962</v>
      </c>
      <c r="Z96" s="142">
        <v>5432.6176522005535</v>
      </c>
      <c r="AA96" s="142">
        <v>5432.6176522005535</v>
      </c>
      <c r="AB96" s="142">
        <v>5432.6176522005535</v>
      </c>
      <c r="AC96" s="313">
        <v>-17432.798264876503</v>
      </c>
      <c r="AD96" s="142">
        <v>-19205.816659305172</v>
      </c>
      <c r="AE96" s="142">
        <v>-19205.816659305172</v>
      </c>
      <c r="AF96" s="142">
        <v>-19205.816659305172</v>
      </c>
      <c r="AG96" s="313">
        <v>56374.46109415884</v>
      </c>
    </row>
    <row r="97" spans="1:33" ht="15.75" customHeight="1">
      <c r="A97" s="108"/>
      <c r="B97" s="280"/>
      <c r="C97" s="108"/>
      <c r="D97" s="222"/>
      <c r="E97" s="222"/>
      <c r="F97" s="222"/>
      <c r="G97" s="222"/>
      <c r="H97" s="222"/>
      <c r="I97" s="222"/>
      <c r="J97" s="312"/>
      <c r="K97" s="142"/>
      <c r="L97" s="142"/>
      <c r="M97" s="313"/>
      <c r="N97" s="142"/>
      <c r="O97" s="142"/>
      <c r="P97" s="142"/>
      <c r="Q97" s="313"/>
      <c r="R97" s="142"/>
      <c r="S97" s="142"/>
      <c r="T97" s="142"/>
      <c r="U97" s="313"/>
      <c r="V97" s="142"/>
      <c r="W97" s="142"/>
      <c r="X97" s="142"/>
      <c r="Y97" s="313"/>
      <c r="Z97" s="142"/>
      <c r="AA97" s="142"/>
      <c r="AB97" s="142"/>
      <c r="AC97" s="313"/>
      <c r="AD97" s="142"/>
      <c r="AE97" s="142"/>
      <c r="AF97" s="142"/>
      <c r="AG97" s="313"/>
    </row>
    <row r="98" spans="1:33" ht="15.75" customHeight="1">
      <c r="A98" s="71"/>
      <c r="B98" s="270"/>
      <c r="C98" s="71"/>
      <c r="D98" s="6"/>
      <c r="E98" s="6"/>
      <c r="F98" s="6"/>
      <c r="G98" s="6"/>
      <c r="H98" s="6"/>
      <c r="I98" s="6"/>
      <c r="J98" s="312"/>
      <c r="K98" s="142"/>
      <c r="L98" s="142"/>
      <c r="M98" s="313"/>
      <c r="N98" s="142"/>
      <c r="O98" s="142"/>
      <c r="P98" s="142"/>
      <c r="Q98" s="313"/>
      <c r="R98" s="142"/>
      <c r="S98" s="142"/>
      <c r="T98" s="142"/>
      <c r="U98" s="313"/>
      <c r="V98" s="142"/>
      <c r="W98" s="142"/>
      <c r="X98" s="142"/>
      <c r="Y98" s="313"/>
      <c r="Z98" s="142"/>
      <c r="AA98" s="142"/>
      <c r="AB98" s="142"/>
      <c r="AC98" s="313"/>
      <c r="AD98" s="142"/>
      <c r="AE98" s="142"/>
      <c r="AF98" s="142"/>
      <c r="AG98" s="313"/>
    </row>
    <row r="99" spans="1:33" ht="15.75" customHeight="1">
      <c r="A99" s="71"/>
      <c r="B99" s="270"/>
      <c r="C99" s="71"/>
      <c r="D99" s="6"/>
      <c r="E99" s="6"/>
      <c r="F99" s="6"/>
      <c r="G99" s="6"/>
      <c r="H99" s="6"/>
      <c r="I99" s="6"/>
      <c r="J99" s="312"/>
      <c r="K99" s="142"/>
      <c r="L99" s="142"/>
      <c r="M99" s="313"/>
      <c r="N99" s="142"/>
      <c r="O99" s="142"/>
      <c r="P99" s="142"/>
      <c r="Q99" s="313"/>
      <c r="R99" s="142"/>
      <c r="S99" s="142"/>
      <c r="T99" s="142"/>
      <c r="U99" s="313"/>
      <c r="V99" s="142"/>
      <c r="W99" s="142"/>
      <c r="X99" s="142"/>
      <c r="Y99" s="313"/>
      <c r="Z99" s="142"/>
      <c r="AA99" s="142"/>
      <c r="AB99" s="142"/>
      <c r="AC99" s="313"/>
      <c r="AD99" s="142"/>
      <c r="AE99" s="142"/>
      <c r="AF99" s="142"/>
      <c r="AG99" s="313"/>
    </row>
    <row r="100" spans="1:33" ht="15.75" customHeight="1">
      <c r="A100" s="71"/>
      <c r="B100" s="270"/>
      <c r="C100" s="71"/>
      <c r="D100" s="6"/>
      <c r="E100" s="6"/>
      <c r="F100" s="6"/>
      <c r="G100" s="6"/>
      <c r="H100" s="6"/>
      <c r="I100" s="6"/>
      <c r="J100" s="312"/>
      <c r="K100" s="142"/>
      <c r="L100" s="142"/>
      <c r="M100" s="313"/>
      <c r="N100" s="142"/>
      <c r="O100" s="142"/>
      <c r="P100" s="142"/>
      <c r="Q100" s="313"/>
      <c r="R100" s="142"/>
      <c r="S100" s="142"/>
      <c r="T100" s="142"/>
      <c r="U100" s="313"/>
      <c r="V100" s="142"/>
      <c r="W100" s="142"/>
      <c r="X100" s="142"/>
      <c r="Y100" s="313"/>
      <c r="Z100" s="142"/>
      <c r="AA100" s="142"/>
      <c r="AB100" s="142"/>
      <c r="AC100" s="313"/>
      <c r="AD100" s="142"/>
      <c r="AE100" s="142"/>
      <c r="AF100" s="142"/>
      <c r="AG100" s="313"/>
    </row>
    <row r="101" spans="1:33" ht="15.75" customHeight="1">
      <c r="A101" s="71"/>
      <c r="B101" s="270"/>
      <c r="C101" s="71"/>
      <c r="D101" s="6"/>
      <c r="E101" s="6"/>
      <c r="F101" s="6"/>
      <c r="G101" s="6"/>
      <c r="H101" s="6"/>
      <c r="I101" s="6"/>
      <c r="J101" s="312"/>
      <c r="K101" s="142"/>
      <c r="L101" s="142"/>
      <c r="M101" s="313"/>
      <c r="N101" s="142"/>
      <c r="O101" s="142"/>
      <c r="P101" s="142"/>
      <c r="Q101" s="313"/>
      <c r="R101" s="142"/>
      <c r="S101" s="142"/>
      <c r="T101" s="142"/>
      <c r="U101" s="313"/>
      <c r="V101" s="142"/>
      <c r="W101" s="142"/>
      <c r="X101" s="142"/>
      <c r="Y101" s="313"/>
      <c r="Z101" s="142"/>
      <c r="AA101" s="142"/>
      <c r="AB101" s="142"/>
      <c r="AC101" s="313"/>
      <c r="AD101" s="142"/>
      <c r="AE101" s="142"/>
      <c r="AF101" s="142"/>
      <c r="AG101" s="313"/>
    </row>
    <row r="102" spans="1:33" ht="15.75" customHeight="1">
      <c r="A102" s="71"/>
      <c r="B102" s="270"/>
      <c r="C102" s="71"/>
      <c r="D102" s="6"/>
      <c r="E102" s="6"/>
      <c r="F102" s="6"/>
      <c r="G102" s="6"/>
      <c r="H102" s="6"/>
      <c r="I102" s="6"/>
      <c r="J102" s="312"/>
      <c r="K102" s="142"/>
      <c r="L102" s="142"/>
      <c r="M102" s="313"/>
      <c r="N102" s="142"/>
      <c r="O102" s="142"/>
      <c r="P102" s="142"/>
      <c r="Q102" s="313"/>
      <c r="R102" s="142"/>
      <c r="S102" s="142"/>
      <c r="T102" s="142"/>
      <c r="U102" s="313"/>
      <c r="V102" s="142"/>
      <c r="W102" s="142"/>
      <c r="X102" s="142"/>
      <c r="Y102" s="313"/>
      <c r="Z102" s="142"/>
      <c r="AA102" s="142"/>
      <c r="AB102" s="142"/>
      <c r="AC102" s="313"/>
      <c r="AD102" s="142"/>
      <c r="AE102" s="142"/>
      <c r="AF102" s="142"/>
      <c r="AG102" s="313"/>
    </row>
    <row r="103" spans="1:33" ht="15.75" customHeight="1">
      <c r="A103" s="71"/>
      <c r="B103" s="270"/>
      <c r="C103" s="71"/>
      <c r="D103" s="6"/>
      <c r="E103" s="6"/>
      <c r="F103" s="6"/>
      <c r="G103" s="6"/>
      <c r="H103" s="6"/>
      <c r="I103" s="6"/>
      <c r="J103" s="312"/>
      <c r="K103" s="142"/>
      <c r="L103" s="142"/>
      <c r="M103" s="313"/>
      <c r="N103" s="142"/>
      <c r="O103" s="142"/>
      <c r="P103" s="142"/>
      <c r="Q103" s="313"/>
      <c r="R103" s="142"/>
      <c r="S103" s="142"/>
      <c r="T103" s="142"/>
      <c r="U103" s="313"/>
      <c r="V103" s="142"/>
      <c r="W103" s="142"/>
      <c r="X103" s="142"/>
      <c r="Y103" s="313"/>
      <c r="Z103" s="142"/>
      <c r="AA103" s="142"/>
      <c r="AB103" s="142"/>
      <c r="AC103" s="313"/>
      <c r="AD103" s="142"/>
      <c r="AE103" s="142"/>
      <c r="AF103" s="142"/>
      <c r="AG103" s="313"/>
    </row>
    <row r="104" spans="1:33" ht="15.75" customHeight="1">
      <c r="A104" s="71"/>
      <c r="B104" s="270"/>
      <c r="C104" s="71"/>
      <c r="D104" s="6"/>
      <c r="E104" s="6"/>
      <c r="F104" s="6"/>
      <c r="G104" s="6"/>
      <c r="H104" s="6"/>
      <c r="I104" s="6"/>
      <c r="J104" s="312"/>
      <c r="K104" s="142"/>
      <c r="L104" s="142"/>
      <c r="M104" s="313"/>
      <c r="N104" s="142"/>
      <c r="O104" s="142"/>
      <c r="P104" s="142"/>
      <c r="Q104" s="313"/>
      <c r="R104" s="142"/>
      <c r="S104" s="142"/>
      <c r="T104" s="142"/>
      <c r="U104" s="313"/>
      <c r="V104" s="142"/>
      <c r="W104" s="142"/>
      <c r="X104" s="142"/>
      <c r="Y104" s="313"/>
      <c r="Z104" s="142"/>
      <c r="AA104" s="142"/>
      <c r="AB104" s="142"/>
      <c r="AC104" s="313"/>
      <c r="AD104" s="142"/>
      <c r="AE104" s="142"/>
      <c r="AF104" s="142"/>
      <c r="AG104" s="313"/>
    </row>
    <row r="105" spans="1:33" ht="15.75" customHeight="1">
      <c r="A105" s="102" t="s">
        <v>896</v>
      </c>
      <c r="B105" s="279"/>
      <c r="C105" s="104"/>
      <c r="D105" s="104"/>
      <c r="E105" s="139"/>
      <c r="F105" s="139"/>
      <c r="G105" s="139"/>
      <c r="H105" s="139"/>
      <c r="I105" s="139"/>
      <c r="J105" s="140"/>
      <c r="K105" s="140"/>
      <c r="L105" s="140"/>
      <c r="M105" s="140"/>
      <c r="N105" s="140"/>
      <c r="O105" s="140"/>
      <c r="P105" s="140"/>
      <c r="Q105" s="140"/>
      <c r="R105" s="140"/>
      <c r="S105" s="140"/>
      <c r="T105" s="140"/>
      <c r="U105" s="140"/>
      <c r="V105" s="140"/>
      <c r="W105" s="140"/>
      <c r="X105" s="140"/>
      <c r="Y105" s="140"/>
      <c r="Z105" s="140"/>
      <c r="AA105" s="140"/>
      <c r="AB105" s="140"/>
      <c r="AC105" s="140"/>
      <c r="AD105" s="140"/>
      <c r="AE105" s="140"/>
      <c r="AF105" s="140"/>
      <c r="AG105" s="140"/>
    </row>
    <row r="106" spans="1:33" ht="15.75" customHeight="1">
      <c r="A106" s="108"/>
      <c r="B106" s="280"/>
      <c r="C106" s="108"/>
      <c r="D106" s="222"/>
      <c r="E106" s="222"/>
      <c r="F106" s="222"/>
      <c r="G106" s="222"/>
      <c r="H106" s="222"/>
      <c r="I106" s="222"/>
      <c r="J106" s="312"/>
      <c r="K106" s="142"/>
      <c r="L106" s="142"/>
      <c r="M106" s="313"/>
      <c r="N106" s="142"/>
      <c r="O106" s="142"/>
      <c r="P106" s="142"/>
      <c r="Q106" s="313"/>
      <c r="R106" s="142"/>
      <c r="S106" s="142"/>
      <c r="T106" s="142"/>
      <c r="U106" s="313"/>
      <c r="V106" s="142"/>
      <c r="W106" s="142"/>
      <c r="X106" s="142"/>
      <c r="Y106" s="313"/>
      <c r="Z106" s="142"/>
      <c r="AA106" s="142"/>
      <c r="AB106" s="142"/>
      <c r="AC106" s="313"/>
      <c r="AD106" s="142"/>
      <c r="AE106" s="142"/>
      <c r="AF106" s="142"/>
      <c r="AG106" s="313"/>
    </row>
    <row r="107" spans="1:33" ht="15.75" customHeight="1">
      <c r="A107" s="108"/>
      <c r="B107" s="280">
        <v>110000</v>
      </c>
      <c r="C107" s="114" t="s">
        <v>396</v>
      </c>
      <c r="D107" s="114" t="s">
        <v>397</v>
      </c>
      <c r="E107" s="222"/>
      <c r="F107" s="222"/>
      <c r="G107" s="222"/>
      <c r="H107" s="222"/>
      <c r="I107" s="222"/>
      <c r="J107" s="307">
        <v>20093.349999999999</v>
      </c>
      <c r="K107" s="117">
        <v>20525.832999999999</v>
      </c>
      <c r="L107" s="117">
        <v>21228.665999999997</v>
      </c>
      <c r="M107" s="308">
        <v>20911.707999999999</v>
      </c>
      <c r="N107" s="117">
        <v>21693.73</v>
      </c>
      <c r="O107" s="117">
        <v>22688.831999999999</v>
      </c>
      <c r="P107" s="117">
        <v>23042.465</v>
      </c>
      <c r="Q107" s="308">
        <v>23714.494999999999</v>
      </c>
      <c r="R107" s="117">
        <v>24330.039000000001</v>
      </c>
      <c r="S107" s="117">
        <v>24931.311999999998</v>
      </c>
      <c r="T107" s="117">
        <v>24977.833999999999</v>
      </c>
      <c r="U107" s="308">
        <v>27005.384999999998</v>
      </c>
      <c r="V107" s="117">
        <v>22196.025875096446</v>
      </c>
      <c r="W107" s="117">
        <v>22517.038750192889</v>
      </c>
      <c r="X107" s="117">
        <v>22838.051625289332</v>
      </c>
      <c r="Y107" s="308">
        <v>23159.064500385772</v>
      </c>
      <c r="Z107" s="117">
        <v>23571.564125882138</v>
      </c>
      <c r="AA107" s="117">
        <v>23984.063751378504</v>
      </c>
      <c r="AB107" s="117">
        <v>24396.563376874867</v>
      </c>
      <c r="AC107" s="308">
        <v>24809.063002371233</v>
      </c>
      <c r="AD107" s="117">
        <v>25312.79396825963</v>
      </c>
      <c r="AE107" s="117">
        <v>25816.524934148034</v>
      </c>
      <c r="AF107" s="117">
        <v>26320.255900036434</v>
      </c>
      <c r="AG107" s="308">
        <v>26823.986865924831</v>
      </c>
    </row>
    <row r="108" spans="1:33" ht="15.75" customHeight="1">
      <c r="A108" s="108"/>
      <c r="B108" s="280"/>
      <c r="C108" s="108"/>
      <c r="D108" s="108"/>
      <c r="E108" s="222"/>
      <c r="F108" s="222"/>
      <c r="G108" s="222"/>
      <c r="H108" s="222"/>
      <c r="I108" s="222"/>
      <c r="J108" s="312"/>
      <c r="K108" s="142"/>
      <c r="L108" s="142"/>
      <c r="M108" s="313"/>
      <c r="N108" s="142"/>
      <c r="O108" s="142"/>
      <c r="P108" s="142"/>
      <c r="Q108" s="313"/>
      <c r="R108" s="142"/>
      <c r="S108" s="142"/>
      <c r="T108" s="142"/>
      <c r="U108" s="313"/>
      <c r="V108" s="142"/>
      <c r="W108" s="142"/>
      <c r="X108" s="142"/>
      <c r="Y108" s="313"/>
      <c r="Z108" s="142"/>
      <c r="AA108" s="142"/>
      <c r="AB108" s="142"/>
      <c r="AC108" s="313"/>
      <c r="AD108" s="142"/>
      <c r="AE108" s="142"/>
      <c r="AF108" s="142"/>
      <c r="AG108" s="313"/>
    </row>
    <row r="109" spans="1:33" ht="15.75" customHeight="1">
      <c r="A109" s="108"/>
      <c r="B109" s="280">
        <v>110010</v>
      </c>
      <c r="C109" s="114" t="s">
        <v>262</v>
      </c>
      <c r="D109" s="114" t="s">
        <v>263</v>
      </c>
      <c r="E109" s="222"/>
      <c r="F109" s="222"/>
      <c r="G109" s="222"/>
      <c r="H109" s="222"/>
      <c r="I109" s="222"/>
      <c r="J109" s="307">
        <v>5124.7349999999997</v>
      </c>
      <c r="K109" s="117">
        <v>5350.6049999999996</v>
      </c>
      <c r="L109" s="117">
        <v>5391.9</v>
      </c>
      <c r="M109" s="308">
        <v>5394.9639999999999</v>
      </c>
      <c r="N109" s="117">
        <v>5432.6579999999994</v>
      </c>
      <c r="O109" s="117">
        <v>5447.2860000000001</v>
      </c>
      <c r="P109" s="117">
        <v>5305.0909999999994</v>
      </c>
      <c r="Q109" s="308">
        <v>5101.0649999999996</v>
      </c>
      <c r="R109" s="117">
        <v>5238.8429999999998</v>
      </c>
      <c r="S109" s="117">
        <v>5470.5099999999993</v>
      </c>
      <c r="T109" s="117">
        <v>5319.1939999999995</v>
      </c>
      <c r="U109" s="308">
        <v>5904.7219999999998</v>
      </c>
      <c r="V109" s="117">
        <v>5818.799457248092</v>
      </c>
      <c r="W109" s="117">
        <v>5732.8769144961834</v>
      </c>
      <c r="X109" s="117">
        <v>5646.9543717442766</v>
      </c>
      <c r="Y109" s="308">
        <v>5561.0318289923689</v>
      </c>
      <c r="Z109" s="117">
        <v>5493.9346694634414</v>
      </c>
      <c r="AA109" s="117">
        <v>5426.8375099345139</v>
      </c>
      <c r="AB109" s="117">
        <v>5359.7403504055856</v>
      </c>
      <c r="AC109" s="308">
        <v>5292.6431908766581</v>
      </c>
      <c r="AD109" s="117">
        <v>5238.3012822108221</v>
      </c>
      <c r="AE109" s="117">
        <v>5183.9593735449862</v>
      </c>
      <c r="AF109" s="117">
        <v>5129.6174648791502</v>
      </c>
      <c r="AG109" s="308">
        <v>5075.2755562133143</v>
      </c>
    </row>
    <row r="110" spans="1:33" ht="15.75" customHeight="1">
      <c r="A110" s="108"/>
      <c r="B110" s="280">
        <v>110020</v>
      </c>
      <c r="C110" s="123" t="s">
        <v>265</v>
      </c>
      <c r="D110" s="123" t="s">
        <v>266</v>
      </c>
      <c r="E110" s="222"/>
      <c r="F110" s="222"/>
      <c r="G110" s="222"/>
      <c r="H110" s="222"/>
      <c r="I110" s="222"/>
      <c r="J110" s="312">
        <v>1016.9259999999999</v>
      </c>
      <c r="K110" s="142">
        <v>1046.163</v>
      </c>
      <c r="L110" s="142">
        <v>1098.0119999999999</v>
      </c>
      <c r="M110" s="313">
        <v>1048.81</v>
      </c>
      <c r="N110" s="142">
        <v>1119.6949999999999</v>
      </c>
      <c r="O110" s="142">
        <v>1146.6009999999999</v>
      </c>
      <c r="P110" s="142">
        <v>1162.931</v>
      </c>
      <c r="Q110" s="313">
        <v>1204.52</v>
      </c>
      <c r="R110" s="142">
        <v>1256.8209999999999</v>
      </c>
      <c r="S110" s="142">
        <v>1260.5319999999999</v>
      </c>
      <c r="T110" s="142">
        <v>1266.9749999999999</v>
      </c>
      <c r="U110" s="313">
        <v>1289.154</v>
      </c>
      <c r="V110" s="142">
        <v>1232.3299206836339</v>
      </c>
      <c r="W110" s="142">
        <v>1175.5058413672675</v>
      </c>
      <c r="X110" s="142">
        <v>1118.6817620509014</v>
      </c>
      <c r="Y110" s="313">
        <v>1061.8576827345355</v>
      </c>
      <c r="Z110" s="142">
        <v>1023.562956307141</v>
      </c>
      <c r="AA110" s="142">
        <v>985.26822987974663</v>
      </c>
      <c r="AB110" s="142">
        <v>946.97350345235225</v>
      </c>
      <c r="AC110" s="313">
        <v>908.67877702495787</v>
      </c>
      <c r="AD110" s="142">
        <v>882.87130086710658</v>
      </c>
      <c r="AE110" s="142">
        <v>857.06382470925519</v>
      </c>
      <c r="AF110" s="142">
        <v>831.25634855140379</v>
      </c>
      <c r="AG110" s="313">
        <v>805.44887239355239</v>
      </c>
    </row>
    <row r="111" spans="1:33" ht="15.75" customHeight="1">
      <c r="A111" s="108"/>
      <c r="B111" s="280">
        <v>190010</v>
      </c>
      <c r="C111" s="123" t="s">
        <v>267</v>
      </c>
      <c r="D111" s="123" t="s">
        <v>268</v>
      </c>
      <c r="E111" s="222"/>
      <c r="F111" s="222"/>
      <c r="G111" s="222"/>
      <c r="H111" s="222"/>
      <c r="I111" s="222"/>
      <c r="J111" s="312">
        <v>0</v>
      </c>
      <c r="K111" s="142">
        <v>0</v>
      </c>
      <c r="L111" s="142">
        <v>0</v>
      </c>
      <c r="M111" s="313">
        <v>363</v>
      </c>
      <c r="N111" s="142">
        <v>0</v>
      </c>
      <c r="O111" s="142">
        <v>0</v>
      </c>
      <c r="P111" s="142">
        <v>0</v>
      </c>
      <c r="Q111" s="313">
        <v>363.04499999999996</v>
      </c>
      <c r="R111" s="142">
        <v>0</v>
      </c>
      <c r="S111" s="142">
        <v>0</v>
      </c>
      <c r="T111" s="142">
        <v>0</v>
      </c>
      <c r="U111" s="313">
        <v>368.27</v>
      </c>
      <c r="V111" s="142">
        <v>368.27</v>
      </c>
      <c r="W111" s="142">
        <v>368.27</v>
      </c>
      <c r="X111" s="142">
        <v>368.27</v>
      </c>
      <c r="Y111" s="313">
        <v>368.27</v>
      </c>
      <c r="Z111" s="142">
        <v>368.27</v>
      </c>
      <c r="AA111" s="142">
        <v>368.27</v>
      </c>
      <c r="AB111" s="142">
        <v>368.27</v>
      </c>
      <c r="AC111" s="313">
        <v>368.27</v>
      </c>
      <c r="AD111" s="142">
        <v>368.27</v>
      </c>
      <c r="AE111" s="142">
        <v>368.27</v>
      </c>
      <c r="AF111" s="142">
        <v>368.27</v>
      </c>
      <c r="AG111" s="313">
        <v>368.27</v>
      </c>
    </row>
    <row r="112" spans="1:33" ht="15.75" customHeight="1">
      <c r="A112" s="108"/>
      <c r="B112" s="280">
        <v>190020</v>
      </c>
      <c r="C112" s="123" t="s">
        <v>281</v>
      </c>
      <c r="D112" s="123" t="s">
        <v>282</v>
      </c>
      <c r="E112" s="222"/>
      <c r="F112" s="222"/>
      <c r="G112" s="222"/>
      <c r="H112" s="222"/>
      <c r="I112" s="222"/>
      <c r="J112" s="312">
        <v>0</v>
      </c>
      <c r="K112" s="142">
        <v>0</v>
      </c>
      <c r="L112" s="142">
        <v>0</v>
      </c>
      <c r="M112" s="313">
        <v>487.63399999999996</v>
      </c>
      <c r="N112" s="142">
        <v>0</v>
      </c>
      <c r="O112" s="142">
        <v>0</v>
      </c>
      <c r="P112" s="142">
        <v>0</v>
      </c>
      <c r="Q112" s="313">
        <v>628.47399999999993</v>
      </c>
      <c r="R112" s="142">
        <v>0</v>
      </c>
      <c r="S112" s="142">
        <v>0</v>
      </c>
      <c r="T112" s="142">
        <v>0</v>
      </c>
      <c r="U112" s="313">
        <v>677.76799999999992</v>
      </c>
      <c r="V112" s="142">
        <v>622.51588417189714</v>
      </c>
      <c r="W112" s="142">
        <v>567.26376834379437</v>
      </c>
      <c r="X112" s="142">
        <v>512.01165251569159</v>
      </c>
      <c r="Y112" s="313">
        <v>456.75953668758893</v>
      </c>
      <c r="Z112" s="142">
        <v>419.5241835480881</v>
      </c>
      <c r="AA112" s="142">
        <v>382.28883040858722</v>
      </c>
      <c r="AB112" s="142">
        <v>345.05347726908633</v>
      </c>
      <c r="AC112" s="313">
        <v>307.8181241295855</v>
      </c>
      <c r="AD112" s="142">
        <v>282.72457788898816</v>
      </c>
      <c r="AE112" s="142">
        <v>257.63103164839083</v>
      </c>
      <c r="AF112" s="142">
        <v>232.5374854077935</v>
      </c>
      <c r="AG112" s="313">
        <v>207.44393916719619</v>
      </c>
    </row>
    <row r="113" spans="1:33" ht="15.75" customHeight="1">
      <c r="A113" s="108"/>
      <c r="B113" s="280">
        <v>190150</v>
      </c>
      <c r="C113" s="123" t="s">
        <v>295</v>
      </c>
      <c r="D113" s="123" t="s">
        <v>296</v>
      </c>
      <c r="E113" s="222"/>
      <c r="F113" s="222"/>
      <c r="G113" s="222"/>
      <c r="H113" s="222"/>
      <c r="I113" s="222"/>
      <c r="J113" s="312">
        <v>0</v>
      </c>
      <c r="K113" s="142">
        <v>0</v>
      </c>
      <c r="L113" s="142">
        <v>0</v>
      </c>
      <c r="M113" s="313">
        <v>178.21699999999998</v>
      </c>
      <c r="N113" s="142">
        <v>0</v>
      </c>
      <c r="O113" s="142">
        <v>0</v>
      </c>
      <c r="P113" s="142">
        <v>0</v>
      </c>
      <c r="Q113" s="313">
        <v>193.20399999999998</v>
      </c>
      <c r="R113" s="142">
        <v>0</v>
      </c>
      <c r="S113" s="142">
        <v>0</v>
      </c>
      <c r="T113" s="142">
        <v>0</v>
      </c>
      <c r="U113" s="313">
        <v>223.833</v>
      </c>
      <c r="V113" s="142">
        <v>223.833</v>
      </c>
      <c r="W113" s="142">
        <v>223.833</v>
      </c>
      <c r="X113" s="142">
        <v>223.833</v>
      </c>
      <c r="Y113" s="313">
        <v>223.833</v>
      </c>
      <c r="Z113" s="142">
        <v>223.833</v>
      </c>
      <c r="AA113" s="142">
        <v>223.833</v>
      </c>
      <c r="AB113" s="142">
        <v>223.833</v>
      </c>
      <c r="AC113" s="313">
        <v>223.833</v>
      </c>
      <c r="AD113" s="142">
        <v>223.833</v>
      </c>
      <c r="AE113" s="142">
        <v>223.833</v>
      </c>
      <c r="AF113" s="142">
        <v>223.833</v>
      </c>
      <c r="AG113" s="313">
        <v>223.833</v>
      </c>
    </row>
    <row r="114" spans="1:33" ht="15.75" customHeight="1">
      <c r="A114" s="108"/>
      <c r="B114" s="280">
        <v>190160</v>
      </c>
      <c r="C114" s="123" t="s">
        <v>897</v>
      </c>
      <c r="D114" s="123" t="s">
        <v>301</v>
      </c>
      <c r="E114" s="222"/>
      <c r="F114" s="222"/>
      <c r="G114" s="222"/>
      <c r="H114" s="222"/>
      <c r="I114" s="222"/>
      <c r="J114" s="312">
        <v>1016.9259999999999</v>
      </c>
      <c r="K114" s="142">
        <v>1046.163</v>
      </c>
      <c r="L114" s="142">
        <v>1098.0119999999999</v>
      </c>
      <c r="M114" s="313">
        <v>19.959</v>
      </c>
      <c r="N114" s="142">
        <v>1119.6949999999999</v>
      </c>
      <c r="O114" s="142">
        <v>1146.6009999999999</v>
      </c>
      <c r="P114" s="142">
        <v>1162.931</v>
      </c>
      <c r="Q114" s="313">
        <v>19.797000000000001</v>
      </c>
      <c r="R114" s="142">
        <v>1256.8209999999999</v>
      </c>
      <c r="S114" s="142">
        <v>1260.5319999999999</v>
      </c>
      <c r="T114" s="142">
        <v>1266.9749999999999</v>
      </c>
      <c r="U114" s="313">
        <v>19.282999999999998</v>
      </c>
      <c r="V114" s="142">
        <v>17.711036511736602</v>
      </c>
      <c r="W114" s="142">
        <v>16.139073023473205</v>
      </c>
      <c r="X114" s="142">
        <v>14.567109535209809</v>
      </c>
      <c r="Y114" s="313">
        <v>12.995146046946413</v>
      </c>
      <c r="Z114" s="142">
        <v>11.935772759052924</v>
      </c>
      <c r="AA114" s="142">
        <v>10.876399471159434</v>
      </c>
      <c r="AB114" s="142">
        <v>9.8170261832659449</v>
      </c>
      <c r="AC114" s="313">
        <v>8.7576528953724537</v>
      </c>
      <c r="AD114" s="142">
        <v>8.0437229781184101</v>
      </c>
      <c r="AE114" s="142">
        <v>7.3297930608643673</v>
      </c>
      <c r="AF114" s="142">
        <v>6.6158631436103246</v>
      </c>
      <c r="AG114" s="313">
        <v>5.9019332263562809</v>
      </c>
    </row>
    <row r="115" spans="1:33" ht="15.75" customHeight="1">
      <c r="A115" s="108"/>
      <c r="B115" s="280">
        <v>110610</v>
      </c>
      <c r="C115" s="123" t="s">
        <v>320</v>
      </c>
      <c r="D115" s="123" t="s">
        <v>321</v>
      </c>
      <c r="E115" s="222"/>
      <c r="F115" s="222"/>
      <c r="G115" s="222"/>
      <c r="H115" s="222"/>
      <c r="I115" s="222"/>
      <c r="J115" s="312">
        <v>717.005</v>
      </c>
      <c r="K115" s="142">
        <v>715.26699999999994</v>
      </c>
      <c r="L115" s="142">
        <v>717.97699999999998</v>
      </c>
      <c r="M115" s="313">
        <v>720.62599999999998</v>
      </c>
      <c r="N115" s="142">
        <v>723.74599999999998</v>
      </c>
      <c r="O115" s="142">
        <v>720.61099999999999</v>
      </c>
      <c r="P115" s="142">
        <v>720.40199999999993</v>
      </c>
      <c r="Q115" s="313">
        <v>724.42700000000002</v>
      </c>
      <c r="R115" s="142">
        <v>724.88199999999995</v>
      </c>
      <c r="S115" s="142">
        <v>722.61</v>
      </c>
      <c r="T115" s="142">
        <v>745.50599999999997</v>
      </c>
      <c r="U115" s="313">
        <v>750.74099999999999</v>
      </c>
      <c r="V115" s="142">
        <v>747.6145365644586</v>
      </c>
      <c r="W115" s="142">
        <v>744.48807312891711</v>
      </c>
      <c r="X115" s="142">
        <v>741.36160969337561</v>
      </c>
      <c r="Y115" s="313">
        <v>738.23514625783423</v>
      </c>
      <c r="Z115" s="142">
        <v>735.40471315630077</v>
      </c>
      <c r="AA115" s="142">
        <v>732.57428005476731</v>
      </c>
      <c r="AB115" s="142">
        <v>729.74384695323397</v>
      </c>
      <c r="AC115" s="313">
        <v>726.91341385170051</v>
      </c>
      <c r="AD115" s="142">
        <v>724.35098134371606</v>
      </c>
      <c r="AE115" s="142">
        <v>721.7885488357316</v>
      </c>
      <c r="AF115" s="142">
        <v>719.22611632774715</v>
      </c>
      <c r="AG115" s="313">
        <v>716.6636838197627</v>
      </c>
    </row>
    <row r="116" spans="1:33" ht="15.75" customHeight="1">
      <c r="A116" s="108"/>
      <c r="B116" s="280">
        <v>190170</v>
      </c>
      <c r="C116" s="123" t="s">
        <v>322</v>
      </c>
      <c r="D116" s="123" t="s">
        <v>323</v>
      </c>
      <c r="E116" s="222"/>
      <c r="F116" s="222"/>
      <c r="G116" s="222"/>
      <c r="H116" s="222"/>
      <c r="I116" s="222"/>
      <c r="J116" s="312">
        <v>0</v>
      </c>
      <c r="K116" s="142">
        <v>0</v>
      </c>
      <c r="L116" s="142">
        <v>0</v>
      </c>
      <c r="M116" s="313">
        <v>617.68399999999997</v>
      </c>
      <c r="N116" s="142">
        <v>0</v>
      </c>
      <c r="O116" s="142">
        <v>0</v>
      </c>
      <c r="P116" s="142">
        <v>0</v>
      </c>
      <c r="Q116" s="313">
        <v>617.68399999999997</v>
      </c>
      <c r="R116" s="142">
        <v>0</v>
      </c>
      <c r="S116" s="142">
        <v>0</v>
      </c>
      <c r="T116" s="142">
        <v>0</v>
      </c>
      <c r="U116" s="313">
        <v>618.66300000000001</v>
      </c>
      <c r="V116" s="142">
        <v>618.66300000000001</v>
      </c>
      <c r="W116" s="142">
        <v>618.66300000000001</v>
      </c>
      <c r="X116" s="142">
        <v>618.66300000000001</v>
      </c>
      <c r="Y116" s="313">
        <v>618.66300000000001</v>
      </c>
      <c r="Z116" s="142">
        <v>618.66300000000001</v>
      </c>
      <c r="AA116" s="142">
        <v>618.66300000000001</v>
      </c>
      <c r="AB116" s="142">
        <v>618.66300000000001</v>
      </c>
      <c r="AC116" s="313">
        <v>618.66300000000001</v>
      </c>
      <c r="AD116" s="142">
        <v>618.66300000000001</v>
      </c>
      <c r="AE116" s="142">
        <v>618.66300000000001</v>
      </c>
      <c r="AF116" s="142">
        <v>618.66300000000001</v>
      </c>
      <c r="AG116" s="313">
        <v>618.66300000000001</v>
      </c>
    </row>
    <row r="117" spans="1:33" ht="15.75" customHeight="1">
      <c r="A117" s="108"/>
      <c r="B117" s="280">
        <v>110611</v>
      </c>
      <c r="C117" s="123" t="s">
        <v>327</v>
      </c>
      <c r="D117" s="123" t="s">
        <v>328</v>
      </c>
      <c r="E117" s="222"/>
      <c r="F117" s="222"/>
      <c r="G117" s="222"/>
      <c r="H117" s="222"/>
      <c r="I117" s="222"/>
      <c r="J117" s="312">
        <v>717.005</v>
      </c>
      <c r="K117" s="142">
        <v>715.26699999999994</v>
      </c>
      <c r="L117" s="142">
        <v>717.97699999999998</v>
      </c>
      <c r="M117" s="313">
        <v>102.94200000000001</v>
      </c>
      <c r="N117" s="142">
        <v>723.74599999999998</v>
      </c>
      <c r="O117" s="142">
        <v>720.61099999999999</v>
      </c>
      <c r="P117" s="142">
        <v>720.40199999999993</v>
      </c>
      <c r="Q117" s="313">
        <v>106.74300000000005</v>
      </c>
      <c r="R117" s="142">
        <v>724.88199999999995</v>
      </c>
      <c r="S117" s="142">
        <v>722.61</v>
      </c>
      <c r="T117" s="142">
        <v>745.50599999999997</v>
      </c>
      <c r="U117" s="313">
        <v>132.07799999999997</v>
      </c>
      <c r="V117" s="142">
        <v>128.95153656445854</v>
      </c>
      <c r="W117" s="142">
        <v>125.8250731289171</v>
      </c>
      <c r="X117" s="142">
        <v>122.69860969337566</v>
      </c>
      <c r="Y117" s="313">
        <v>119.57214625783422</v>
      </c>
      <c r="Z117" s="142">
        <v>116.74171315630079</v>
      </c>
      <c r="AA117" s="142">
        <v>113.91128005476736</v>
      </c>
      <c r="AB117" s="142">
        <v>111.08084695323393</v>
      </c>
      <c r="AC117" s="313">
        <v>108.25041385170051</v>
      </c>
      <c r="AD117" s="142">
        <v>105.68798134371606</v>
      </c>
      <c r="AE117" s="142">
        <v>103.12554883573161</v>
      </c>
      <c r="AF117" s="142">
        <v>100.56311632774717</v>
      </c>
      <c r="AG117" s="313">
        <v>98.000683819762713</v>
      </c>
    </row>
    <row r="118" spans="1:33" ht="15.75" customHeight="1">
      <c r="A118" s="108"/>
      <c r="B118" s="280">
        <v>190311</v>
      </c>
      <c r="C118" s="123" t="s">
        <v>343</v>
      </c>
      <c r="D118" s="123" t="s">
        <v>344</v>
      </c>
      <c r="E118" s="222"/>
      <c r="F118" s="222"/>
      <c r="G118" s="222"/>
      <c r="H118" s="222"/>
      <c r="I118" s="222"/>
      <c r="J118" s="312">
        <v>1397.9009999999998</v>
      </c>
      <c r="K118" s="142">
        <v>1519.6590000000001</v>
      </c>
      <c r="L118" s="142">
        <v>1473.3659999999998</v>
      </c>
      <c r="M118" s="313">
        <v>1557.3</v>
      </c>
      <c r="N118" s="142">
        <v>1481.1109999999999</v>
      </c>
      <c r="O118" s="142">
        <v>1297.415</v>
      </c>
      <c r="P118" s="142">
        <v>1161.1189999999999</v>
      </c>
      <c r="Q118" s="313">
        <v>1217.0429999999999</v>
      </c>
      <c r="R118" s="142">
        <v>1338.3989999999999</v>
      </c>
      <c r="S118" s="142">
        <v>1270.27</v>
      </c>
      <c r="T118" s="142">
        <v>1328.1659999999999</v>
      </c>
      <c r="U118" s="313">
        <v>1390.1319999999998</v>
      </c>
      <c r="V118" s="142">
        <v>1364.1599999999999</v>
      </c>
      <c r="W118" s="142">
        <v>1338.1879999999996</v>
      </c>
      <c r="X118" s="142">
        <v>1312.2159999999997</v>
      </c>
      <c r="Y118" s="313">
        <v>1286.2439999999997</v>
      </c>
      <c r="Z118" s="142">
        <v>1260.2719999999997</v>
      </c>
      <c r="AA118" s="142">
        <v>1234.2999999999997</v>
      </c>
      <c r="AB118" s="142">
        <v>1208.3279999999997</v>
      </c>
      <c r="AC118" s="313">
        <v>1182.3559999999998</v>
      </c>
      <c r="AD118" s="142">
        <v>1156.3839999999998</v>
      </c>
      <c r="AE118" s="142">
        <v>1130.4119999999998</v>
      </c>
      <c r="AF118" s="142">
        <v>1104.4399999999998</v>
      </c>
      <c r="AG118" s="313">
        <v>1078.4679999999998</v>
      </c>
    </row>
    <row r="119" spans="1:33" ht="15.75" customHeight="1">
      <c r="A119" s="108"/>
      <c r="B119" s="280">
        <v>111450</v>
      </c>
      <c r="C119" s="123" t="s">
        <v>349</v>
      </c>
      <c r="D119" s="123" t="s">
        <v>350</v>
      </c>
      <c r="E119" s="222"/>
      <c r="F119" s="222"/>
      <c r="G119" s="222"/>
      <c r="H119" s="222"/>
      <c r="I119" s="222"/>
      <c r="J119" s="312">
        <v>86.000999999999991</v>
      </c>
      <c r="K119" s="142">
        <v>110.49199999999999</v>
      </c>
      <c r="L119" s="142">
        <v>99.290999999999997</v>
      </c>
      <c r="M119" s="313">
        <v>88.957999999999998</v>
      </c>
      <c r="N119" s="142">
        <v>90.632999999999996</v>
      </c>
      <c r="O119" s="142">
        <v>85.475999999999999</v>
      </c>
      <c r="P119" s="142">
        <v>88.893000000000001</v>
      </c>
      <c r="Q119" s="313">
        <v>86.60799999999999</v>
      </c>
      <c r="R119" s="142">
        <v>101.02</v>
      </c>
      <c r="S119" s="142">
        <v>121.095</v>
      </c>
      <c r="T119" s="142">
        <v>134.809</v>
      </c>
      <c r="U119" s="313">
        <v>168.06399999999999</v>
      </c>
      <c r="V119" s="142">
        <v>142.09199999999998</v>
      </c>
      <c r="W119" s="142">
        <v>116.11999999999999</v>
      </c>
      <c r="X119" s="142">
        <v>90.147999999999996</v>
      </c>
      <c r="Y119" s="313">
        <v>64.176000000000016</v>
      </c>
      <c r="Z119" s="142">
        <v>38.204000000000022</v>
      </c>
      <c r="AA119" s="142">
        <v>12.232000000000024</v>
      </c>
      <c r="AB119" s="142">
        <v>-13.739999999999977</v>
      </c>
      <c r="AC119" s="313">
        <v>-39.711999999999975</v>
      </c>
      <c r="AD119" s="142">
        <v>-65.683999999999969</v>
      </c>
      <c r="AE119" s="142">
        <v>-91.655999999999963</v>
      </c>
      <c r="AF119" s="142">
        <v>-117.62799999999996</v>
      </c>
      <c r="AG119" s="313">
        <v>-143.59999999999997</v>
      </c>
    </row>
    <row r="120" spans="1:33" ht="15.75" customHeight="1">
      <c r="A120" s="108"/>
      <c r="B120" s="280">
        <v>111500</v>
      </c>
      <c r="C120" s="123" t="s">
        <v>345</v>
      </c>
      <c r="D120" s="123" t="s">
        <v>346</v>
      </c>
      <c r="E120" s="222"/>
      <c r="F120" s="222"/>
      <c r="G120" s="222"/>
      <c r="H120" s="222"/>
      <c r="I120" s="222"/>
      <c r="J120" s="312">
        <v>0</v>
      </c>
      <c r="K120" s="142">
        <v>0</v>
      </c>
      <c r="L120" s="142">
        <v>0</v>
      </c>
      <c r="M120" s="313">
        <v>0</v>
      </c>
      <c r="N120" s="142">
        <v>0</v>
      </c>
      <c r="O120" s="142">
        <v>0</v>
      </c>
      <c r="P120" s="142">
        <v>0</v>
      </c>
      <c r="Q120" s="313">
        <v>0</v>
      </c>
      <c r="R120" s="142">
        <v>0</v>
      </c>
      <c r="S120" s="142">
        <v>0</v>
      </c>
      <c r="T120" s="142">
        <v>0</v>
      </c>
      <c r="U120" s="313">
        <v>0</v>
      </c>
      <c r="V120" s="142">
        <v>0</v>
      </c>
      <c r="W120" s="142">
        <v>0</v>
      </c>
      <c r="X120" s="142">
        <v>0</v>
      </c>
      <c r="Y120" s="313">
        <v>0</v>
      </c>
      <c r="Z120" s="142">
        <v>0</v>
      </c>
      <c r="AA120" s="142">
        <v>0</v>
      </c>
      <c r="AB120" s="142">
        <v>0</v>
      </c>
      <c r="AC120" s="313">
        <v>0</v>
      </c>
      <c r="AD120" s="142">
        <v>0</v>
      </c>
      <c r="AE120" s="142">
        <v>0</v>
      </c>
      <c r="AF120" s="142">
        <v>0</v>
      </c>
      <c r="AG120" s="313">
        <v>0</v>
      </c>
    </row>
    <row r="121" spans="1:33" ht="15.75" customHeight="1">
      <c r="A121" s="108"/>
      <c r="B121" s="280">
        <v>111580</v>
      </c>
      <c r="C121" s="123" t="s">
        <v>347</v>
      </c>
      <c r="D121" s="123" t="s">
        <v>348</v>
      </c>
      <c r="E121" s="222"/>
      <c r="F121" s="222"/>
      <c r="G121" s="222"/>
      <c r="H121" s="222"/>
      <c r="I121" s="222"/>
      <c r="J121" s="312">
        <v>0</v>
      </c>
      <c r="K121" s="142">
        <v>0</v>
      </c>
      <c r="L121" s="142">
        <v>0</v>
      </c>
      <c r="M121" s="313">
        <v>0</v>
      </c>
      <c r="N121" s="142">
        <v>0</v>
      </c>
      <c r="O121" s="142">
        <v>0</v>
      </c>
      <c r="P121" s="142">
        <v>0</v>
      </c>
      <c r="Q121" s="313">
        <v>0</v>
      </c>
      <c r="R121" s="142">
        <v>0</v>
      </c>
      <c r="S121" s="142">
        <v>0</v>
      </c>
      <c r="T121" s="142">
        <v>0</v>
      </c>
      <c r="U121" s="313">
        <v>0</v>
      </c>
      <c r="V121" s="142">
        <v>0</v>
      </c>
      <c r="W121" s="142">
        <v>0</v>
      </c>
      <c r="X121" s="142">
        <v>0</v>
      </c>
      <c r="Y121" s="313">
        <v>0</v>
      </c>
      <c r="Z121" s="142">
        <v>0</v>
      </c>
      <c r="AA121" s="142">
        <v>0</v>
      </c>
      <c r="AB121" s="142">
        <v>0</v>
      </c>
      <c r="AC121" s="313">
        <v>0</v>
      </c>
      <c r="AD121" s="142">
        <v>0</v>
      </c>
      <c r="AE121" s="142">
        <v>0</v>
      </c>
      <c r="AF121" s="142">
        <v>0</v>
      </c>
      <c r="AG121" s="313">
        <v>0</v>
      </c>
    </row>
    <row r="122" spans="1:33" ht="15.75" customHeight="1">
      <c r="A122" s="108"/>
      <c r="B122" s="280">
        <v>111640</v>
      </c>
      <c r="C122" s="123" t="s">
        <v>364</v>
      </c>
      <c r="D122" s="123" t="s">
        <v>365</v>
      </c>
      <c r="E122" s="222"/>
      <c r="F122" s="222"/>
      <c r="G122" s="222"/>
      <c r="H122" s="222"/>
      <c r="I122" s="222"/>
      <c r="J122" s="312">
        <v>1311.8999999999999</v>
      </c>
      <c r="K122" s="142">
        <v>1409.1670000000001</v>
      </c>
      <c r="L122" s="142">
        <v>1374.0749999999998</v>
      </c>
      <c r="M122" s="313">
        <v>1468.3419999999999</v>
      </c>
      <c r="N122" s="142">
        <v>1390.4779999999998</v>
      </c>
      <c r="O122" s="142">
        <v>1211.9389999999999</v>
      </c>
      <c r="P122" s="142">
        <v>1072.2259999999999</v>
      </c>
      <c r="Q122" s="313">
        <v>1130.4349999999999</v>
      </c>
      <c r="R122" s="142">
        <v>1237.3789999999999</v>
      </c>
      <c r="S122" s="142">
        <v>1149.175</v>
      </c>
      <c r="T122" s="142">
        <v>1193.357</v>
      </c>
      <c r="U122" s="313">
        <v>1222.0679999999998</v>
      </c>
      <c r="V122" s="142">
        <v>1222.0679999999998</v>
      </c>
      <c r="W122" s="142">
        <v>1222.0679999999998</v>
      </c>
      <c r="X122" s="142">
        <v>1222.0679999999998</v>
      </c>
      <c r="Y122" s="313">
        <v>1222.0679999999998</v>
      </c>
      <c r="Z122" s="142">
        <v>1222.0679999999998</v>
      </c>
      <c r="AA122" s="142">
        <v>1222.0679999999998</v>
      </c>
      <c r="AB122" s="142">
        <v>1222.0679999999998</v>
      </c>
      <c r="AC122" s="313">
        <v>1222.0679999999998</v>
      </c>
      <c r="AD122" s="142">
        <v>1222.0679999999998</v>
      </c>
      <c r="AE122" s="142">
        <v>1222.0679999999998</v>
      </c>
      <c r="AF122" s="142">
        <v>1222.0679999999998</v>
      </c>
      <c r="AG122" s="313">
        <v>1222.0679999999998</v>
      </c>
    </row>
    <row r="123" spans="1:33" ht="15.75" customHeight="1">
      <c r="A123" s="108"/>
      <c r="B123" s="280">
        <v>111930</v>
      </c>
      <c r="C123" s="123" t="s">
        <v>366</v>
      </c>
      <c r="D123" s="123" t="s">
        <v>367</v>
      </c>
      <c r="E123" s="222"/>
      <c r="F123" s="222"/>
      <c r="G123" s="222"/>
      <c r="H123" s="222"/>
      <c r="I123" s="222"/>
      <c r="J123" s="312">
        <v>1077.4349999999999</v>
      </c>
      <c r="K123" s="142">
        <v>1103.807</v>
      </c>
      <c r="L123" s="142">
        <v>1133.325</v>
      </c>
      <c r="M123" s="313">
        <v>1085.7570000000001</v>
      </c>
      <c r="N123" s="142">
        <v>1118.8820000000001</v>
      </c>
      <c r="O123" s="142">
        <v>1301.6779999999999</v>
      </c>
      <c r="P123" s="142">
        <v>1135.74</v>
      </c>
      <c r="Q123" s="313">
        <v>1003.101</v>
      </c>
      <c r="R123" s="142">
        <v>986.00299999999993</v>
      </c>
      <c r="S123" s="142">
        <v>1161.057</v>
      </c>
      <c r="T123" s="142">
        <v>979.63499999999999</v>
      </c>
      <c r="U123" s="313">
        <v>945.07599999999991</v>
      </c>
      <c r="V123" s="142">
        <v>945.07599999999991</v>
      </c>
      <c r="W123" s="142">
        <v>945.07599999999991</v>
      </c>
      <c r="X123" s="142">
        <v>945.07599999999991</v>
      </c>
      <c r="Y123" s="313">
        <v>945.07599999999991</v>
      </c>
      <c r="Z123" s="142">
        <v>945.07599999999991</v>
      </c>
      <c r="AA123" s="142">
        <v>945.07599999999991</v>
      </c>
      <c r="AB123" s="142">
        <v>945.07599999999991</v>
      </c>
      <c r="AC123" s="313">
        <v>945.07599999999991</v>
      </c>
      <c r="AD123" s="142">
        <v>945.07599999999991</v>
      </c>
      <c r="AE123" s="142">
        <v>945.07599999999991</v>
      </c>
      <c r="AF123" s="142">
        <v>945.07599999999991</v>
      </c>
      <c r="AG123" s="313">
        <v>945.07599999999991</v>
      </c>
    </row>
    <row r="124" spans="1:33" ht="15.75" customHeight="1">
      <c r="A124" s="108"/>
      <c r="B124" s="280">
        <v>111330</v>
      </c>
      <c r="C124" s="123" t="s">
        <v>368</v>
      </c>
      <c r="D124" s="123" t="s">
        <v>369</v>
      </c>
      <c r="E124" s="222"/>
      <c r="F124" s="222"/>
      <c r="G124" s="222"/>
      <c r="H124" s="222"/>
      <c r="I124" s="222"/>
      <c r="J124" s="312">
        <v>370.57</v>
      </c>
      <c r="K124" s="142">
        <v>375.02099999999996</v>
      </c>
      <c r="L124" s="142">
        <v>377.42199999999997</v>
      </c>
      <c r="M124" s="313">
        <v>444.48199999999997</v>
      </c>
      <c r="N124" s="142">
        <v>433.80399999999997</v>
      </c>
      <c r="O124" s="142">
        <v>434.00299999999999</v>
      </c>
      <c r="P124" s="142">
        <v>439.29599999999999</v>
      </c>
      <c r="Q124" s="313">
        <v>446.36699999999996</v>
      </c>
      <c r="R124" s="142">
        <v>448.15299999999996</v>
      </c>
      <c r="S124" s="142">
        <v>449.125</v>
      </c>
      <c r="T124" s="142">
        <v>449.35399999999998</v>
      </c>
      <c r="U124" s="313">
        <v>456.52199999999999</v>
      </c>
      <c r="V124" s="142">
        <v>456.52199999999999</v>
      </c>
      <c r="W124" s="142">
        <v>456.52199999999999</v>
      </c>
      <c r="X124" s="142">
        <v>456.52199999999999</v>
      </c>
      <c r="Y124" s="313">
        <v>456.52199999999999</v>
      </c>
      <c r="Z124" s="142">
        <v>456.52199999999999</v>
      </c>
      <c r="AA124" s="142">
        <v>456.52199999999999</v>
      </c>
      <c r="AB124" s="142">
        <v>456.52199999999999</v>
      </c>
      <c r="AC124" s="313">
        <v>456.52199999999999</v>
      </c>
      <c r="AD124" s="142">
        <v>456.52199999999999</v>
      </c>
      <c r="AE124" s="142">
        <v>456.52199999999999</v>
      </c>
      <c r="AF124" s="142">
        <v>456.52199999999999</v>
      </c>
      <c r="AG124" s="313">
        <v>456.52199999999999</v>
      </c>
    </row>
    <row r="125" spans="1:33" ht="15.75" customHeight="1">
      <c r="A125" s="108"/>
      <c r="B125" s="280">
        <v>111160</v>
      </c>
      <c r="C125" s="123" t="s">
        <v>370</v>
      </c>
      <c r="D125" s="123" t="s">
        <v>371</v>
      </c>
      <c r="E125" s="222"/>
      <c r="F125" s="222"/>
      <c r="G125" s="222"/>
      <c r="H125" s="222"/>
      <c r="I125" s="222"/>
      <c r="J125" s="312">
        <v>0</v>
      </c>
      <c r="K125" s="142">
        <v>0</v>
      </c>
      <c r="L125" s="142">
        <v>0</v>
      </c>
      <c r="M125" s="313">
        <v>0</v>
      </c>
      <c r="N125" s="142">
        <v>0</v>
      </c>
      <c r="O125" s="142">
        <v>0</v>
      </c>
      <c r="P125" s="142">
        <v>0</v>
      </c>
      <c r="Q125" s="313">
        <v>0</v>
      </c>
      <c r="R125" s="142">
        <v>0</v>
      </c>
      <c r="S125" s="142">
        <v>0</v>
      </c>
      <c r="T125" s="142">
        <v>0</v>
      </c>
      <c r="U125" s="313">
        <v>0</v>
      </c>
      <c r="V125" s="142">
        <v>0</v>
      </c>
      <c r="W125" s="142">
        <v>0</v>
      </c>
      <c r="X125" s="142">
        <v>0</v>
      </c>
      <c r="Y125" s="313">
        <v>0</v>
      </c>
      <c r="Z125" s="142">
        <v>0</v>
      </c>
      <c r="AA125" s="142">
        <v>0</v>
      </c>
      <c r="AB125" s="142">
        <v>0</v>
      </c>
      <c r="AC125" s="313">
        <v>0</v>
      </c>
      <c r="AD125" s="142">
        <v>0</v>
      </c>
      <c r="AE125" s="142">
        <v>0</v>
      </c>
      <c r="AF125" s="142">
        <v>0</v>
      </c>
      <c r="AG125" s="313">
        <v>0</v>
      </c>
    </row>
    <row r="126" spans="1:33" ht="15.75" customHeight="1">
      <c r="A126" s="108"/>
      <c r="B126" s="280">
        <v>112340</v>
      </c>
      <c r="C126" s="123" t="s">
        <v>372</v>
      </c>
      <c r="D126" s="123" t="s">
        <v>373</v>
      </c>
      <c r="E126" s="222"/>
      <c r="F126" s="222"/>
      <c r="G126" s="222"/>
      <c r="H126" s="222"/>
      <c r="I126" s="222"/>
      <c r="J126" s="312">
        <v>236.11199999999999</v>
      </c>
      <c r="K126" s="142">
        <v>248.82399999999998</v>
      </c>
      <c r="L126" s="142">
        <v>241.94799999999998</v>
      </c>
      <c r="M126" s="313">
        <v>248.31</v>
      </c>
      <c r="N126" s="142">
        <v>267.42</v>
      </c>
      <c r="O126" s="142">
        <v>267.04500000000002</v>
      </c>
      <c r="P126" s="142">
        <v>227.35399999999998</v>
      </c>
      <c r="Q126" s="313">
        <v>232.14599999999999</v>
      </c>
      <c r="R126" s="142">
        <v>233.44799999999998</v>
      </c>
      <c r="S126" s="142">
        <v>217.41899999999998</v>
      </c>
      <c r="T126" s="142">
        <v>269.464</v>
      </c>
      <c r="U126" s="313">
        <v>717.12599999999998</v>
      </c>
      <c r="V126" s="142">
        <v>717.12599999999998</v>
      </c>
      <c r="W126" s="142">
        <v>717.12599999999998</v>
      </c>
      <c r="X126" s="142">
        <v>717.12599999999998</v>
      </c>
      <c r="Y126" s="313">
        <v>717.12599999999998</v>
      </c>
      <c r="Z126" s="142">
        <v>717.12599999999998</v>
      </c>
      <c r="AA126" s="142">
        <v>717.12599999999998</v>
      </c>
      <c r="AB126" s="142">
        <v>717.12599999999998</v>
      </c>
      <c r="AC126" s="313">
        <v>717.12599999999998</v>
      </c>
      <c r="AD126" s="142">
        <v>717.12599999999998</v>
      </c>
      <c r="AE126" s="142">
        <v>717.12599999999998</v>
      </c>
      <c r="AF126" s="142">
        <v>717.12599999999998</v>
      </c>
      <c r="AG126" s="313">
        <v>717.12599999999998</v>
      </c>
    </row>
    <row r="127" spans="1:33" ht="15.75" customHeight="1">
      <c r="A127" s="108"/>
      <c r="B127" s="280">
        <v>112350</v>
      </c>
      <c r="C127" s="123" t="s">
        <v>374</v>
      </c>
      <c r="D127" s="123" t="s">
        <v>375</v>
      </c>
      <c r="E127" s="222"/>
      <c r="F127" s="222"/>
      <c r="G127" s="222"/>
      <c r="H127" s="222"/>
      <c r="I127" s="222"/>
      <c r="J127" s="312">
        <v>0</v>
      </c>
      <c r="K127" s="142">
        <v>0</v>
      </c>
      <c r="L127" s="142">
        <v>0</v>
      </c>
      <c r="M127" s="313">
        <v>0</v>
      </c>
      <c r="N127" s="142">
        <v>0</v>
      </c>
      <c r="O127" s="142">
        <v>0</v>
      </c>
      <c r="P127" s="142">
        <v>0</v>
      </c>
      <c r="Q127" s="313">
        <v>0</v>
      </c>
      <c r="R127" s="142">
        <v>0</v>
      </c>
      <c r="S127" s="142">
        <v>0</v>
      </c>
      <c r="T127" s="142">
        <v>0</v>
      </c>
      <c r="U127" s="313">
        <v>0</v>
      </c>
      <c r="V127" s="142">
        <v>0</v>
      </c>
      <c r="W127" s="142">
        <v>0</v>
      </c>
      <c r="X127" s="142">
        <v>0</v>
      </c>
      <c r="Y127" s="313">
        <v>0</v>
      </c>
      <c r="Z127" s="142">
        <v>0</v>
      </c>
      <c r="AA127" s="142">
        <v>0</v>
      </c>
      <c r="AB127" s="142">
        <v>0</v>
      </c>
      <c r="AC127" s="313">
        <v>0</v>
      </c>
      <c r="AD127" s="142">
        <v>0</v>
      </c>
      <c r="AE127" s="142">
        <v>0</v>
      </c>
      <c r="AF127" s="142">
        <v>0</v>
      </c>
      <c r="AG127" s="313">
        <v>0</v>
      </c>
    </row>
    <row r="128" spans="1:33" ht="15.75" customHeight="1">
      <c r="A128" s="108"/>
      <c r="B128" s="280">
        <v>112360</v>
      </c>
      <c r="C128" s="123" t="s">
        <v>376</v>
      </c>
      <c r="D128" s="123" t="s">
        <v>377</v>
      </c>
      <c r="E128" s="222"/>
      <c r="F128" s="222"/>
      <c r="G128" s="222"/>
      <c r="H128" s="222"/>
      <c r="I128" s="222"/>
      <c r="J128" s="312">
        <v>308.78600000000006</v>
      </c>
      <c r="K128" s="142">
        <v>341.86400000000049</v>
      </c>
      <c r="L128" s="142">
        <v>349.85000000000036</v>
      </c>
      <c r="M128" s="313">
        <v>289.67899999999918</v>
      </c>
      <c r="N128" s="142">
        <v>288</v>
      </c>
      <c r="O128" s="142">
        <v>279.93299999999999</v>
      </c>
      <c r="P128" s="142">
        <v>458.24899999999889</v>
      </c>
      <c r="Q128" s="313">
        <v>273.46100000000024</v>
      </c>
      <c r="R128" s="142">
        <v>251.13699999999972</v>
      </c>
      <c r="S128" s="142">
        <v>389.49699999999939</v>
      </c>
      <c r="T128" s="142">
        <v>280.09399999999914</v>
      </c>
      <c r="U128" s="313">
        <v>355.97099999999955</v>
      </c>
      <c r="V128" s="142">
        <v>355.97099999999955</v>
      </c>
      <c r="W128" s="142">
        <v>355.97099999999955</v>
      </c>
      <c r="X128" s="142">
        <v>355.97099999999955</v>
      </c>
      <c r="Y128" s="313">
        <v>355.97099999999955</v>
      </c>
      <c r="Z128" s="142">
        <v>355.97099999999955</v>
      </c>
      <c r="AA128" s="142">
        <v>355.97099999999955</v>
      </c>
      <c r="AB128" s="142">
        <v>355.97099999999955</v>
      </c>
      <c r="AC128" s="313">
        <v>355.97099999999955</v>
      </c>
      <c r="AD128" s="142">
        <v>355.97099999999955</v>
      </c>
      <c r="AE128" s="142">
        <v>355.97099999999955</v>
      </c>
      <c r="AF128" s="142">
        <v>355.97099999999955</v>
      </c>
      <c r="AG128" s="313">
        <v>355.97099999999955</v>
      </c>
    </row>
    <row r="129" spans="1:33" ht="15.75" customHeight="1">
      <c r="A129" s="108"/>
      <c r="B129" s="280"/>
      <c r="C129" s="123"/>
      <c r="D129" s="123"/>
      <c r="E129" s="222"/>
      <c r="F129" s="222"/>
      <c r="G129" s="222"/>
      <c r="H129" s="222"/>
      <c r="I129" s="222"/>
      <c r="J129" s="312"/>
      <c r="K129" s="142"/>
      <c r="L129" s="142"/>
      <c r="M129" s="313"/>
      <c r="N129" s="142"/>
      <c r="O129" s="142"/>
      <c r="P129" s="142"/>
      <c r="Q129" s="313"/>
      <c r="R129" s="142"/>
      <c r="S129" s="142"/>
      <c r="T129" s="142"/>
      <c r="U129" s="313"/>
      <c r="V129" s="142"/>
      <c r="W129" s="142"/>
      <c r="X129" s="142"/>
      <c r="Y129" s="313"/>
      <c r="Z129" s="142"/>
      <c r="AA129" s="142"/>
      <c r="AB129" s="142"/>
      <c r="AC129" s="313"/>
      <c r="AD129" s="142"/>
      <c r="AE129" s="142"/>
      <c r="AF129" s="142"/>
      <c r="AG129" s="313"/>
    </row>
    <row r="130" spans="1:33" ht="15.75" customHeight="1">
      <c r="A130" s="108"/>
      <c r="B130" s="280">
        <v>112830</v>
      </c>
      <c r="C130" s="114" t="s">
        <v>379</v>
      </c>
      <c r="D130" s="114" t="s">
        <v>378</v>
      </c>
      <c r="E130" s="222"/>
      <c r="F130" s="222"/>
      <c r="G130" s="222"/>
      <c r="H130" s="222"/>
      <c r="I130" s="222"/>
      <c r="J130" s="307">
        <v>14968.615</v>
      </c>
      <c r="K130" s="117">
        <v>15175.227999999999</v>
      </c>
      <c r="L130" s="117">
        <v>15836.766</v>
      </c>
      <c r="M130" s="308">
        <v>15516.743999999999</v>
      </c>
      <c r="N130" s="117">
        <v>16261.072</v>
      </c>
      <c r="O130" s="117">
        <v>17241.545999999998</v>
      </c>
      <c r="P130" s="117">
        <v>17737.374</v>
      </c>
      <c r="Q130" s="308">
        <v>18613.43</v>
      </c>
      <c r="R130" s="117">
        <v>19091.196</v>
      </c>
      <c r="S130" s="117">
        <v>19460.802</v>
      </c>
      <c r="T130" s="117">
        <v>19658.64</v>
      </c>
      <c r="U130" s="308">
        <v>21100.663</v>
      </c>
      <c r="V130" s="117">
        <v>16377.226417848353</v>
      </c>
      <c r="W130" s="117">
        <v>16784.161835696705</v>
      </c>
      <c r="X130" s="117">
        <v>17191.097253545056</v>
      </c>
      <c r="Y130" s="308">
        <v>17598.032671393405</v>
      </c>
      <c r="Z130" s="117">
        <v>18077.629456418697</v>
      </c>
      <c r="AA130" s="117">
        <v>18557.22624144399</v>
      </c>
      <c r="AB130" s="117">
        <v>19036.823026469283</v>
      </c>
      <c r="AC130" s="308">
        <v>19516.419811494576</v>
      </c>
      <c r="AD130" s="117">
        <v>20074.492686048809</v>
      </c>
      <c r="AE130" s="117">
        <v>20632.565560603049</v>
      </c>
      <c r="AF130" s="117">
        <v>21190.638435157285</v>
      </c>
      <c r="AG130" s="308">
        <v>21748.711309711518</v>
      </c>
    </row>
    <row r="131" spans="1:33" ht="15.75" customHeight="1">
      <c r="A131" s="108"/>
      <c r="B131" s="280">
        <v>112840</v>
      </c>
      <c r="C131" s="123" t="s">
        <v>380</v>
      </c>
      <c r="D131" s="123" t="s">
        <v>381</v>
      </c>
      <c r="E131" s="222"/>
      <c r="F131" s="222"/>
      <c r="G131" s="222"/>
      <c r="H131" s="222"/>
      <c r="I131" s="222"/>
      <c r="J131" s="312">
        <v>694.44099999999992</v>
      </c>
      <c r="K131" s="142">
        <v>738.45299999999997</v>
      </c>
      <c r="L131" s="142">
        <v>861.15299999999991</v>
      </c>
      <c r="M131" s="313">
        <v>855.39400000000001</v>
      </c>
      <c r="N131" s="142">
        <v>848.38400000000001</v>
      </c>
      <c r="O131" s="142">
        <v>837.07999999999993</v>
      </c>
      <c r="P131" s="142">
        <v>811.91899999999998</v>
      </c>
      <c r="Q131" s="313">
        <v>815.625</v>
      </c>
      <c r="R131" s="142">
        <v>791.85699999999997</v>
      </c>
      <c r="S131" s="142">
        <v>793.15</v>
      </c>
      <c r="T131" s="142">
        <v>813.77800000000002</v>
      </c>
      <c r="U131" s="313">
        <v>776.51099999999997</v>
      </c>
      <c r="V131" s="142">
        <v>796.27584246168726</v>
      </c>
      <c r="W131" s="142">
        <v>816.04068492337467</v>
      </c>
      <c r="X131" s="142">
        <v>835.80552738506208</v>
      </c>
      <c r="Y131" s="313">
        <v>855.57036984674937</v>
      </c>
      <c r="Z131" s="142">
        <v>877.3475418055607</v>
      </c>
      <c r="AA131" s="142">
        <v>899.12471376437202</v>
      </c>
      <c r="AB131" s="142">
        <v>920.90188572318334</v>
      </c>
      <c r="AC131" s="313">
        <v>942.67905768199478</v>
      </c>
      <c r="AD131" s="142">
        <v>966.67344162120037</v>
      </c>
      <c r="AE131" s="142">
        <v>990.66782556040596</v>
      </c>
      <c r="AF131" s="142">
        <v>1014.6622094996117</v>
      </c>
      <c r="AG131" s="313">
        <v>1038.6565934388173</v>
      </c>
    </row>
    <row r="132" spans="1:33" ht="15.75" customHeight="1">
      <c r="A132" s="108"/>
      <c r="B132" s="280">
        <v>113091</v>
      </c>
      <c r="C132" s="123" t="s">
        <v>384</v>
      </c>
      <c r="D132" s="123" t="s">
        <v>385</v>
      </c>
      <c r="E132" s="222"/>
      <c r="F132" s="222"/>
      <c r="G132" s="222"/>
      <c r="H132" s="222"/>
      <c r="I132" s="222"/>
      <c r="J132" s="312">
        <v>2633.9959999999996</v>
      </c>
      <c r="K132" s="142">
        <v>2245.6460000000002</v>
      </c>
      <c r="L132" s="142">
        <v>2265.4490000000001</v>
      </c>
      <c r="M132" s="313">
        <v>1528.4469999999999</v>
      </c>
      <c r="N132" s="142">
        <v>1511.0249999999999</v>
      </c>
      <c r="O132" s="142">
        <v>1422.2929999999999</v>
      </c>
      <c r="P132" s="142">
        <v>1218.2749999999999</v>
      </c>
      <c r="Q132" s="313">
        <v>971.08399999999983</v>
      </c>
      <c r="R132" s="142">
        <v>969.47599999999989</v>
      </c>
      <c r="S132" s="142">
        <v>841.81999999999994</v>
      </c>
      <c r="T132" s="142">
        <v>794.61900000000003</v>
      </c>
      <c r="U132" s="313">
        <v>714.774</v>
      </c>
      <c r="V132" s="142">
        <v>667.60925319642797</v>
      </c>
      <c r="W132" s="142">
        <v>620.44450639285594</v>
      </c>
      <c r="X132" s="142">
        <v>573.27975958928391</v>
      </c>
      <c r="Y132" s="313">
        <v>526.11501278571177</v>
      </c>
      <c r="Z132" s="142">
        <v>491.3990307164197</v>
      </c>
      <c r="AA132" s="142">
        <v>456.68304864712763</v>
      </c>
      <c r="AB132" s="142">
        <v>421.96706657783557</v>
      </c>
      <c r="AC132" s="313">
        <v>387.25108450854344</v>
      </c>
      <c r="AD132" s="142">
        <v>361.69811342921747</v>
      </c>
      <c r="AE132" s="142">
        <v>336.1451423498915</v>
      </c>
      <c r="AF132" s="142">
        <v>310.59217127056553</v>
      </c>
      <c r="AG132" s="313">
        <v>285.03920019123956</v>
      </c>
    </row>
    <row r="133" spans="1:33" ht="15.75" customHeight="1">
      <c r="A133" s="108"/>
      <c r="B133" s="280">
        <v>113350</v>
      </c>
      <c r="C133" s="123" t="s">
        <v>387</v>
      </c>
      <c r="D133" s="123" t="s">
        <v>388</v>
      </c>
      <c r="E133" s="222"/>
      <c r="F133" s="222"/>
      <c r="G133" s="222"/>
      <c r="H133" s="222"/>
      <c r="I133" s="222"/>
      <c r="J133" s="312">
        <v>7099.8859999999995</v>
      </c>
      <c r="K133" s="142">
        <v>7729.183</v>
      </c>
      <c r="L133" s="142">
        <v>8020.9690000000001</v>
      </c>
      <c r="M133" s="313">
        <v>7848.7889999999998</v>
      </c>
      <c r="N133" s="142">
        <v>8745.6139999999996</v>
      </c>
      <c r="O133" s="142">
        <v>9591.6849999999995</v>
      </c>
      <c r="P133" s="142">
        <v>10585.092999999999</v>
      </c>
      <c r="Q133" s="313">
        <v>10659.313</v>
      </c>
      <c r="R133" s="142">
        <v>11992.421999999999</v>
      </c>
      <c r="S133" s="142">
        <v>12454.493999999999</v>
      </c>
      <c r="T133" s="142">
        <v>11998.287999999999</v>
      </c>
      <c r="U133" s="313">
        <v>12100.466999999999</v>
      </c>
      <c r="V133" s="142">
        <v>12408.464985820992</v>
      </c>
      <c r="W133" s="142">
        <v>12716.462971641988</v>
      </c>
      <c r="X133" s="142">
        <v>13024.460957462983</v>
      </c>
      <c r="Y133" s="313">
        <v>13332.458943283977</v>
      </c>
      <c r="Z133" s="142">
        <v>13671.815308668269</v>
      </c>
      <c r="AA133" s="142">
        <v>14011.171674052561</v>
      </c>
      <c r="AB133" s="142">
        <v>14350.528039436853</v>
      </c>
      <c r="AC133" s="313">
        <v>14689.884404821147</v>
      </c>
      <c r="AD133" s="142">
        <v>15063.791858858098</v>
      </c>
      <c r="AE133" s="142">
        <v>15437.699312895051</v>
      </c>
      <c r="AF133" s="142">
        <v>15811.606766932004</v>
      </c>
      <c r="AG133" s="313">
        <v>16185.514220968955</v>
      </c>
    </row>
    <row r="134" spans="1:33" ht="15.75" customHeight="1">
      <c r="A134" s="108"/>
      <c r="B134" s="280">
        <v>190560</v>
      </c>
      <c r="C134" s="123" t="s">
        <v>1188</v>
      </c>
      <c r="D134" s="123"/>
      <c r="E134" s="222"/>
      <c r="F134" s="222"/>
      <c r="G134" s="222"/>
      <c r="H134" s="222"/>
      <c r="I134" s="222"/>
      <c r="J134" s="312" t="e">
        <v>#N/A</v>
      </c>
      <c r="K134" s="142" t="e">
        <v>#N/A</v>
      </c>
      <c r="L134" s="142" t="e">
        <v>#N/A</v>
      </c>
      <c r="M134" s="313" t="e">
        <v>#N/A</v>
      </c>
      <c r="N134" s="142" t="e">
        <v>#N/A</v>
      </c>
      <c r="O134" s="142" t="e">
        <v>#N/A</v>
      </c>
      <c r="P134" s="142" t="e">
        <v>#N/A</v>
      </c>
      <c r="Q134" s="313" t="e">
        <v>#N/A</v>
      </c>
      <c r="R134" s="142" t="e">
        <v>#N/A</v>
      </c>
      <c r="S134" s="142" t="e">
        <v>#N/A</v>
      </c>
      <c r="T134" s="142" t="e">
        <v>#N/A</v>
      </c>
      <c r="U134" s="313" t="e">
        <v>#N/A</v>
      </c>
      <c r="V134" s="142" t="e">
        <v>#N/A</v>
      </c>
      <c r="W134" s="142" t="e">
        <v>#N/A</v>
      </c>
      <c r="X134" s="142" t="e">
        <v>#N/A</v>
      </c>
      <c r="Y134" s="313" t="e">
        <v>#N/A</v>
      </c>
      <c r="Z134" s="142" t="e">
        <v>#N/A</v>
      </c>
      <c r="AA134" s="142" t="e">
        <v>#N/A</v>
      </c>
      <c r="AB134" s="142" t="e">
        <v>#N/A</v>
      </c>
      <c r="AC134" s="313" t="e">
        <v>#N/A</v>
      </c>
      <c r="AD134" s="142" t="e">
        <v>#N/A</v>
      </c>
      <c r="AE134" s="142" t="e">
        <v>#N/A</v>
      </c>
      <c r="AF134" s="142" t="e">
        <v>#N/A</v>
      </c>
      <c r="AG134" s="313" t="e">
        <v>#N/A</v>
      </c>
    </row>
    <row r="135" spans="1:33" ht="15.75" customHeight="1">
      <c r="A135" s="108"/>
      <c r="B135" s="280">
        <v>190561</v>
      </c>
      <c r="C135" s="123" t="s">
        <v>1189</v>
      </c>
      <c r="D135" s="123"/>
      <c r="E135" s="222"/>
      <c r="F135" s="222"/>
      <c r="G135" s="222"/>
      <c r="H135" s="222"/>
      <c r="I135" s="222"/>
      <c r="J135" s="312" t="e">
        <v>#N/A</v>
      </c>
      <c r="K135" s="142" t="e">
        <v>#N/A</v>
      </c>
      <c r="L135" s="142" t="e">
        <v>#N/A</v>
      </c>
      <c r="M135" s="313" t="e">
        <v>#N/A</v>
      </c>
      <c r="N135" s="142" t="e">
        <v>#N/A</v>
      </c>
      <c r="O135" s="142" t="e">
        <v>#N/A</v>
      </c>
      <c r="P135" s="142" t="e">
        <v>#N/A</v>
      </c>
      <c r="Q135" s="313" t="e">
        <v>#N/A</v>
      </c>
      <c r="R135" s="142" t="e">
        <v>#N/A</v>
      </c>
      <c r="S135" s="142" t="e">
        <v>#N/A</v>
      </c>
      <c r="T135" s="142" t="e">
        <v>#N/A</v>
      </c>
      <c r="U135" s="313" t="e">
        <v>#N/A</v>
      </c>
      <c r="V135" s="142" t="e">
        <v>#N/A</v>
      </c>
      <c r="W135" s="142" t="e">
        <v>#N/A</v>
      </c>
      <c r="X135" s="142" t="e">
        <v>#N/A</v>
      </c>
      <c r="Y135" s="313" t="e">
        <v>#N/A</v>
      </c>
      <c r="Z135" s="142" t="e">
        <v>#N/A</v>
      </c>
      <c r="AA135" s="142" t="e">
        <v>#N/A</v>
      </c>
      <c r="AB135" s="142" t="e">
        <v>#N/A</v>
      </c>
      <c r="AC135" s="313" t="e">
        <v>#N/A</v>
      </c>
      <c r="AD135" s="142" t="e">
        <v>#N/A</v>
      </c>
      <c r="AE135" s="142" t="e">
        <v>#N/A</v>
      </c>
      <c r="AF135" s="142" t="e">
        <v>#N/A</v>
      </c>
      <c r="AG135" s="313" t="e">
        <v>#N/A</v>
      </c>
    </row>
    <row r="136" spans="1:33" ht="15.75" customHeight="1">
      <c r="A136" s="108"/>
      <c r="B136" s="280">
        <v>190650</v>
      </c>
      <c r="C136" s="123" t="s">
        <v>391</v>
      </c>
      <c r="D136" s="123" t="s">
        <v>390</v>
      </c>
      <c r="E136" s="222"/>
      <c r="F136" s="222"/>
      <c r="G136" s="222"/>
      <c r="H136" s="222"/>
      <c r="I136" s="222"/>
      <c r="J136" s="312">
        <v>3349.5839999999998</v>
      </c>
      <c r="K136" s="142">
        <v>3096.52</v>
      </c>
      <c r="L136" s="142">
        <v>3363.6059999999998</v>
      </c>
      <c r="M136" s="313">
        <v>3973.8969999999999</v>
      </c>
      <c r="N136" s="142">
        <v>3502.2109999999998</v>
      </c>
      <c r="O136" s="142">
        <v>3569.585</v>
      </c>
      <c r="P136" s="142">
        <v>3233.712</v>
      </c>
      <c r="Q136" s="313">
        <v>4205.665</v>
      </c>
      <c r="R136" s="142">
        <v>3213.2089999999998</v>
      </c>
      <c r="S136" s="142">
        <v>3041.2570000000001</v>
      </c>
      <c r="T136" s="142">
        <v>3704.4789999999998</v>
      </c>
      <c r="U136" s="313">
        <v>5130.3719999999994</v>
      </c>
      <c r="V136" s="142">
        <v>0</v>
      </c>
      <c r="W136" s="142">
        <v>0</v>
      </c>
      <c r="X136" s="142">
        <v>0</v>
      </c>
      <c r="Y136" s="313">
        <v>0</v>
      </c>
      <c r="Z136" s="142">
        <v>0</v>
      </c>
      <c r="AA136" s="142">
        <v>0</v>
      </c>
      <c r="AB136" s="142">
        <v>0</v>
      </c>
      <c r="AC136" s="313">
        <v>0</v>
      </c>
      <c r="AD136" s="142">
        <v>0</v>
      </c>
      <c r="AE136" s="142">
        <v>0</v>
      </c>
      <c r="AF136" s="142">
        <v>0</v>
      </c>
      <c r="AG136" s="313">
        <v>0</v>
      </c>
    </row>
    <row r="137" spans="1:33" ht="15.75" customHeight="1">
      <c r="A137" s="108"/>
      <c r="B137" s="280">
        <v>112831</v>
      </c>
      <c r="C137" s="123" t="s">
        <v>392</v>
      </c>
      <c r="D137" s="123" t="s">
        <v>393</v>
      </c>
      <c r="E137" s="222"/>
      <c r="F137" s="222"/>
      <c r="G137" s="222"/>
      <c r="H137" s="222"/>
      <c r="I137" s="222"/>
      <c r="J137" s="312">
        <v>1190.7080000000005</v>
      </c>
      <c r="K137" s="142">
        <v>1365.4259999999995</v>
      </c>
      <c r="L137" s="142">
        <v>1325.5889999999999</v>
      </c>
      <c r="M137" s="313">
        <v>1310.2170000000006</v>
      </c>
      <c r="N137" s="142">
        <v>1653.8380000000016</v>
      </c>
      <c r="O137" s="142">
        <v>1820.9029999999984</v>
      </c>
      <c r="P137" s="142">
        <v>1888.3750000000018</v>
      </c>
      <c r="Q137" s="313">
        <v>1961.7429999999986</v>
      </c>
      <c r="R137" s="142">
        <v>2124.232</v>
      </c>
      <c r="S137" s="142">
        <v>2330.0810000000019</v>
      </c>
      <c r="T137" s="142">
        <v>2347.4760000000024</v>
      </c>
      <c r="U137" s="313">
        <v>2378.5390000000043</v>
      </c>
      <c r="V137" s="142">
        <v>2504.8763363692451</v>
      </c>
      <c r="W137" s="142">
        <v>2631.2136727384864</v>
      </c>
      <c r="X137" s="142">
        <v>2757.5510091077276</v>
      </c>
      <c r="Y137" s="313">
        <v>2883.8883454769684</v>
      </c>
      <c r="Z137" s="142">
        <v>3037.0675752284492</v>
      </c>
      <c r="AA137" s="142">
        <v>3190.2468049799299</v>
      </c>
      <c r="AB137" s="142">
        <v>3343.4260347314107</v>
      </c>
      <c r="AC137" s="313">
        <v>3496.6052644828915</v>
      </c>
      <c r="AD137" s="142">
        <v>3682.329272140295</v>
      </c>
      <c r="AE137" s="142">
        <v>3868.0532797976989</v>
      </c>
      <c r="AF137" s="142">
        <v>4053.7772874551029</v>
      </c>
      <c r="AG137" s="313">
        <v>4239.5012951125063</v>
      </c>
    </row>
    <row r="138" spans="1:33" ht="15.75" customHeight="1">
      <c r="A138" s="108"/>
      <c r="B138" s="280">
        <v>114350</v>
      </c>
      <c r="C138" s="123" t="s">
        <v>394</v>
      </c>
      <c r="D138" s="123" t="s">
        <v>395</v>
      </c>
      <c r="E138" s="222"/>
      <c r="F138" s="222"/>
      <c r="G138" s="222"/>
      <c r="H138" s="222"/>
      <c r="I138" s="222"/>
      <c r="J138" s="312">
        <v>0</v>
      </c>
      <c r="K138" s="142">
        <v>0</v>
      </c>
      <c r="L138" s="142">
        <v>0</v>
      </c>
      <c r="M138" s="313">
        <v>0</v>
      </c>
      <c r="N138" s="142">
        <v>0</v>
      </c>
      <c r="O138" s="142">
        <v>0</v>
      </c>
      <c r="P138" s="142">
        <v>0</v>
      </c>
      <c r="Q138" s="313">
        <v>0</v>
      </c>
      <c r="R138" s="142">
        <v>0</v>
      </c>
      <c r="S138" s="142">
        <v>0</v>
      </c>
      <c r="T138" s="142">
        <v>0</v>
      </c>
      <c r="U138" s="313">
        <v>0</v>
      </c>
      <c r="V138" s="142">
        <v>0</v>
      </c>
      <c r="W138" s="142">
        <v>0</v>
      </c>
      <c r="X138" s="142">
        <v>0</v>
      </c>
      <c r="Y138" s="313">
        <v>0</v>
      </c>
      <c r="Z138" s="142">
        <v>0</v>
      </c>
      <c r="AA138" s="142">
        <v>0</v>
      </c>
      <c r="AB138" s="142">
        <v>0</v>
      </c>
      <c r="AC138" s="313">
        <v>0</v>
      </c>
      <c r="AD138" s="142">
        <v>0</v>
      </c>
      <c r="AE138" s="142">
        <v>0</v>
      </c>
      <c r="AF138" s="142">
        <v>0</v>
      </c>
      <c r="AG138" s="313">
        <v>0</v>
      </c>
    </row>
    <row r="139" spans="1:33" ht="15.75" customHeight="1">
      <c r="A139" s="108"/>
      <c r="B139" s="280"/>
      <c r="C139" s="108"/>
      <c r="D139" s="108"/>
      <c r="E139" s="222"/>
      <c r="F139" s="222"/>
      <c r="G139" s="222"/>
      <c r="H139" s="222"/>
      <c r="I139" s="222"/>
      <c r="J139" s="312"/>
      <c r="K139" s="142"/>
      <c r="L139" s="142"/>
      <c r="M139" s="313"/>
      <c r="N139" s="142"/>
      <c r="O139" s="142"/>
      <c r="P139" s="142"/>
      <c r="Q139" s="313"/>
      <c r="R139" s="142"/>
      <c r="S139" s="142"/>
      <c r="T139" s="142"/>
      <c r="U139" s="313"/>
      <c r="V139" s="142"/>
      <c r="W139" s="142"/>
      <c r="X139" s="142"/>
      <c r="Y139" s="313"/>
      <c r="Z139" s="142"/>
      <c r="AA139" s="142"/>
      <c r="AB139" s="142"/>
      <c r="AC139" s="313"/>
      <c r="AD139" s="142"/>
      <c r="AE139" s="142"/>
      <c r="AF139" s="142"/>
      <c r="AG139" s="313"/>
    </row>
    <row r="140" spans="1:33" ht="15.75" customHeight="1">
      <c r="A140" s="108"/>
      <c r="B140" s="280"/>
      <c r="C140" s="108"/>
      <c r="D140" s="108"/>
      <c r="E140" s="222"/>
      <c r="F140" s="222"/>
      <c r="G140" s="222"/>
      <c r="H140" s="222"/>
      <c r="I140" s="222"/>
      <c r="J140" s="312"/>
      <c r="K140" s="142"/>
      <c r="L140" s="142"/>
      <c r="M140" s="313"/>
      <c r="N140" s="142"/>
      <c r="O140" s="142"/>
      <c r="P140" s="142"/>
      <c r="Q140" s="313"/>
      <c r="R140" s="142"/>
      <c r="S140" s="142"/>
      <c r="T140" s="142"/>
      <c r="U140" s="313"/>
      <c r="V140" s="142"/>
      <c r="W140" s="142"/>
      <c r="X140" s="142"/>
      <c r="Y140" s="313"/>
      <c r="Z140" s="142"/>
      <c r="AA140" s="142"/>
      <c r="AB140" s="142"/>
      <c r="AC140" s="313"/>
      <c r="AD140" s="142"/>
      <c r="AE140" s="142"/>
      <c r="AF140" s="142"/>
      <c r="AG140" s="313"/>
    </row>
    <row r="141" spans="1:33" ht="15.75" customHeight="1">
      <c r="A141" s="108"/>
      <c r="B141" s="280">
        <v>130000</v>
      </c>
      <c r="C141" s="114" t="s">
        <v>446</v>
      </c>
      <c r="D141" s="114" t="s">
        <v>447</v>
      </c>
      <c r="E141" s="222"/>
      <c r="F141" s="222"/>
      <c r="G141" s="222"/>
      <c r="H141" s="222"/>
      <c r="I141" s="222"/>
      <c r="J141" s="307">
        <v>10563.593999999999</v>
      </c>
      <c r="K141" s="117">
        <v>10671.293</v>
      </c>
      <c r="L141" s="117">
        <v>10865.522999999999</v>
      </c>
      <c r="M141" s="308">
        <v>10987.430999999999</v>
      </c>
      <c r="N141" s="117">
        <v>11600.486999999999</v>
      </c>
      <c r="O141" s="117">
        <v>12377.886999999999</v>
      </c>
      <c r="P141" s="117">
        <v>12504.278</v>
      </c>
      <c r="Q141" s="308">
        <v>13258.98</v>
      </c>
      <c r="R141" s="117">
        <v>13708.880999999999</v>
      </c>
      <c r="S141" s="117">
        <v>14104.305999999999</v>
      </c>
      <c r="T141" s="117">
        <v>14221.46</v>
      </c>
      <c r="U141" s="308">
        <v>17335.971999999998</v>
      </c>
      <c r="V141" s="117">
        <v>18281.544915063165</v>
      </c>
      <c r="W141" s="117">
        <v>19227.117830126335</v>
      </c>
      <c r="X141" s="117">
        <v>20172.690745189502</v>
      </c>
      <c r="Y141" s="308">
        <v>21118.263660252669</v>
      </c>
      <c r="Z141" s="117">
        <v>22555.725726702953</v>
      </c>
      <c r="AA141" s="117">
        <v>23993.187793153233</v>
      </c>
      <c r="AB141" s="117">
        <v>25430.649859603505</v>
      </c>
      <c r="AC141" s="308">
        <v>26868.111926053785</v>
      </c>
      <c r="AD141" s="117">
        <v>29073.534518319935</v>
      </c>
      <c r="AE141" s="117">
        <v>31278.957110586085</v>
      </c>
      <c r="AF141" s="117">
        <v>33484.379702852224</v>
      </c>
      <c r="AG141" s="308">
        <v>35689.802295118381</v>
      </c>
    </row>
    <row r="142" spans="1:33" ht="15.75" customHeight="1">
      <c r="A142" s="108"/>
      <c r="B142" s="280"/>
      <c r="C142" s="108"/>
      <c r="D142" s="108"/>
      <c r="E142" s="222"/>
      <c r="F142" s="222"/>
      <c r="G142" s="222"/>
      <c r="H142" s="222"/>
      <c r="I142" s="222"/>
      <c r="J142" s="312"/>
      <c r="K142" s="142"/>
      <c r="L142" s="142"/>
      <c r="M142" s="313"/>
      <c r="N142" s="142"/>
      <c r="O142" s="142"/>
      <c r="P142" s="142"/>
      <c r="Q142" s="313"/>
      <c r="R142" s="142"/>
      <c r="S142" s="142"/>
      <c r="T142" s="142"/>
      <c r="U142" s="313"/>
      <c r="V142" s="142"/>
      <c r="W142" s="142"/>
      <c r="X142" s="142"/>
      <c r="Y142" s="313"/>
      <c r="Z142" s="142"/>
      <c r="AA142" s="142"/>
      <c r="AB142" s="142"/>
      <c r="AC142" s="313"/>
      <c r="AD142" s="142"/>
      <c r="AE142" s="142"/>
      <c r="AF142" s="142"/>
      <c r="AG142" s="313"/>
    </row>
    <row r="143" spans="1:33" ht="15.75" customHeight="1">
      <c r="A143" s="108"/>
      <c r="B143" s="280">
        <v>130010</v>
      </c>
      <c r="C143" s="114" t="s">
        <v>402</v>
      </c>
      <c r="D143" s="114" t="s">
        <v>403</v>
      </c>
      <c r="E143" s="222"/>
      <c r="F143" s="222"/>
      <c r="G143" s="222"/>
      <c r="H143" s="222"/>
      <c r="I143" s="222"/>
      <c r="J143" s="307">
        <v>2428.998</v>
      </c>
      <c r="K143" s="117">
        <v>2515.19</v>
      </c>
      <c r="L143" s="117">
        <v>2380.259</v>
      </c>
      <c r="M143" s="308">
        <v>2230.0340000000001</v>
      </c>
      <c r="N143" s="117">
        <v>2379.6689999999999</v>
      </c>
      <c r="O143" s="117">
        <v>2633.7809999999999</v>
      </c>
      <c r="P143" s="117">
        <v>2996.6589999999997</v>
      </c>
      <c r="Q143" s="308">
        <v>2902.3330000000001</v>
      </c>
      <c r="R143" s="117">
        <v>3092.06</v>
      </c>
      <c r="S143" s="117">
        <v>2976.9959999999996</v>
      </c>
      <c r="T143" s="117">
        <v>2641.5059999999999</v>
      </c>
      <c r="U143" s="308">
        <v>2672.1969999999997</v>
      </c>
      <c r="V143" s="117">
        <v>2672.1969999999997</v>
      </c>
      <c r="W143" s="117">
        <v>2672.1969999999997</v>
      </c>
      <c r="X143" s="117">
        <v>2672.1969999999997</v>
      </c>
      <c r="Y143" s="308">
        <v>2672.1969999999997</v>
      </c>
      <c r="Z143" s="117">
        <v>2672.1969999999997</v>
      </c>
      <c r="AA143" s="117">
        <v>2672.1969999999997</v>
      </c>
      <c r="AB143" s="117">
        <v>2672.1969999999997</v>
      </c>
      <c r="AC143" s="308">
        <v>2672.1969999999997</v>
      </c>
      <c r="AD143" s="117">
        <v>2672.1969999999997</v>
      </c>
      <c r="AE143" s="117">
        <v>2672.1969999999997</v>
      </c>
      <c r="AF143" s="117">
        <v>2672.1969999999997</v>
      </c>
      <c r="AG143" s="308">
        <v>2672.1969999999997</v>
      </c>
    </row>
    <row r="144" spans="1:33" ht="15.75" customHeight="1">
      <c r="A144" s="108"/>
      <c r="B144" s="280">
        <v>190710</v>
      </c>
      <c r="C144" s="123" t="s">
        <v>405</v>
      </c>
      <c r="D144" s="123" t="s">
        <v>406</v>
      </c>
      <c r="E144" s="222"/>
      <c r="F144" s="222"/>
      <c r="G144" s="222"/>
      <c r="H144" s="222"/>
      <c r="I144" s="222"/>
      <c r="J144" s="312">
        <v>1266.636</v>
      </c>
      <c r="K144" s="142">
        <v>1266.915</v>
      </c>
      <c r="L144" s="142">
        <v>1067.4489999999998</v>
      </c>
      <c r="M144" s="313">
        <v>1017.694</v>
      </c>
      <c r="N144" s="142">
        <v>1047.278</v>
      </c>
      <c r="O144" s="142">
        <v>967.65899999999999</v>
      </c>
      <c r="P144" s="142">
        <v>1206.894</v>
      </c>
      <c r="Q144" s="313">
        <v>1207.22</v>
      </c>
      <c r="R144" s="142">
        <v>1176.704</v>
      </c>
      <c r="S144" s="142">
        <v>1177.067</v>
      </c>
      <c r="T144" s="142">
        <v>927.77699999999993</v>
      </c>
      <c r="U144" s="313">
        <v>928.04699999999991</v>
      </c>
      <c r="V144" s="142">
        <v>928.04699999999991</v>
      </c>
      <c r="W144" s="142">
        <v>928.04699999999991</v>
      </c>
      <c r="X144" s="142">
        <v>928.04699999999991</v>
      </c>
      <c r="Y144" s="313">
        <v>928.04699999999991</v>
      </c>
      <c r="Z144" s="142">
        <v>928.04699999999991</v>
      </c>
      <c r="AA144" s="142">
        <v>928.04699999999991</v>
      </c>
      <c r="AB144" s="142">
        <v>928.04699999999991</v>
      </c>
      <c r="AC144" s="313">
        <v>928.04699999999991</v>
      </c>
      <c r="AD144" s="142">
        <v>928.04699999999991</v>
      </c>
      <c r="AE144" s="142">
        <v>928.04699999999991</v>
      </c>
      <c r="AF144" s="142">
        <v>928.04699999999991</v>
      </c>
      <c r="AG144" s="313">
        <v>928.04699999999991</v>
      </c>
    </row>
    <row r="145" spans="1:33" ht="15.75" customHeight="1">
      <c r="A145" s="108"/>
      <c r="B145" s="280">
        <v>190760</v>
      </c>
      <c r="C145" s="123" t="s">
        <v>410</v>
      </c>
      <c r="D145" s="123" t="s">
        <v>411</v>
      </c>
      <c r="E145" s="222"/>
      <c r="F145" s="222"/>
      <c r="G145" s="222"/>
      <c r="H145" s="222"/>
      <c r="I145" s="222"/>
      <c r="J145" s="312">
        <v>259.78499999999997</v>
      </c>
      <c r="K145" s="142">
        <v>244.97399999999999</v>
      </c>
      <c r="L145" s="142">
        <v>198.952</v>
      </c>
      <c r="M145" s="313">
        <v>193.53099999999998</v>
      </c>
      <c r="N145" s="142">
        <v>250.16199999999998</v>
      </c>
      <c r="O145" s="142">
        <v>590.18099999999993</v>
      </c>
      <c r="P145" s="142">
        <v>569.82499999999993</v>
      </c>
      <c r="Q145" s="313">
        <v>563.60899999999992</v>
      </c>
      <c r="R145" s="142">
        <v>651.33799999999997</v>
      </c>
      <c r="S145" s="142">
        <v>406.84299999999996</v>
      </c>
      <c r="T145" s="142">
        <v>402.07099999999997</v>
      </c>
      <c r="U145" s="313">
        <v>598.21199999999999</v>
      </c>
      <c r="V145" s="142">
        <v>598.21199999999999</v>
      </c>
      <c r="W145" s="142">
        <v>598.21199999999999</v>
      </c>
      <c r="X145" s="142">
        <v>598.21199999999999</v>
      </c>
      <c r="Y145" s="313">
        <v>598.21199999999999</v>
      </c>
      <c r="Z145" s="142">
        <v>598.21199999999999</v>
      </c>
      <c r="AA145" s="142">
        <v>598.21199999999999</v>
      </c>
      <c r="AB145" s="142">
        <v>598.21199999999999</v>
      </c>
      <c r="AC145" s="313">
        <v>598.21199999999999</v>
      </c>
      <c r="AD145" s="142">
        <v>598.21199999999999</v>
      </c>
      <c r="AE145" s="142">
        <v>598.21199999999999</v>
      </c>
      <c r="AF145" s="142">
        <v>598.21199999999999</v>
      </c>
      <c r="AG145" s="313">
        <v>598.21199999999999</v>
      </c>
    </row>
    <row r="146" spans="1:33" ht="15.75" customHeight="1">
      <c r="A146" s="108"/>
      <c r="B146" s="280">
        <v>190771</v>
      </c>
      <c r="C146" s="123" t="s">
        <v>412</v>
      </c>
      <c r="D146" s="123" t="s">
        <v>413</v>
      </c>
      <c r="E146" s="222"/>
      <c r="F146" s="222"/>
      <c r="G146" s="222"/>
      <c r="H146" s="222"/>
      <c r="I146" s="222"/>
      <c r="J146" s="312">
        <v>133.07999999999998</v>
      </c>
      <c r="K146" s="142">
        <v>137.12799999999999</v>
      </c>
      <c r="L146" s="142">
        <v>132.09399999999999</v>
      </c>
      <c r="M146" s="313">
        <v>130.72699999999998</v>
      </c>
      <c r="N146" s="142">
        <v>131.24299999999999</v>
      </c>
      <c r="O146" s="142">
        <v>130.946</v>
      </c>
      <c r="P146" s="142">
        <v>127.288</v>
      </c>
      <c r="Q146" s="313">
        <v>128.16399999999999</v>
      </c>
      <c r="R146" s="142">
        <v>122.12</v>
      </c>
      <c r="S146" s="142">
        <v>144.125</v>
      </c>
      <c r="T146" s="142">
        <v>151.83799999999999</v>
      </c>
      <c r="U146" s="313">
        <v>184.53699999999998</v>
      </c>
      <c r="V146" s="142">
        <v>184.53699999999998</v>
      </c>
      <c r="W146" s="142">
        <v>184.53699999999998</v>
      </c>
      <c r="X146" s="142">
        <v>184.53699999999998</v>
      </c>
      <c r="Y146" s="313">
        <v>184.53699999999998</v>
      </c>
      <c r="Z146" s="142">
        <v>184.53699999999998</v>
      </c>
      <c r="AA146" s="142">
        <v>184.53699999999998</v>
      </c>
      <c r="AB146" s="142">
        <v>184.53699999999998</v>
      </c>
      <c r="AC146" s="313">
        <v>184.53699999999998</v>
      </c>
      <c r="AD146" s="142">
        <v>184.53699999999998</v>
      </c>
      <c r="AE146" s="142">
        <v>184.53699999999998</v>
      </c>
      <c r="AF146" s="142">
        <v>184.53699999999998</v>
      </c>
      <c r="AG146" s="313">
        <v>184.53699999999998</v>
      </c>
    </row>
    <row r="147" spans="1:33" ht="15.75" customHeight="1">
      <c r="A147" s="108"/>
      <c r="B147" s="280">
        <v>130880</v>
      </c>
      <c r="C147" s="123" t="s">
        <v>898</v>
      </c>
      <c r="D147" s="123" t="s">
        <v>415</v>
      </c>
      <c r="E147" s="222"/>
      <c r="F147" s="222"/>
      <c r="G147" s="222"/>
      <c r="H147" s="222"/>
      <c r="I147" s="222"/>
      <c r="J147" s="312">
        <v>47.46</v>
      </c>
      <c r="K147" s="142">
        <v>49.085000000000001</v>
      </c>
      <c r="L147" s="142">
        <v>49.099999999999994</v>
      </c>
      <c r="M147" s="313">
        <v>44.046999999999997</v>
      </c>
      <c r="N147" s="142">
        <v>41.546999999999997</v>
      </c>
      <c r="O147" s="142">
        <v>42.370999999999995</v>
      </c>
      <c r="P147" s="142">
        <v>42.98</v>
      </c>
      <c r="Q147" s="313">
        <v>50.591000000000001</v>
      </c>
      <c r="R147" s="142">
        <v>48.410999999999994</v>
      </c>
      <c r="S147" s="142">
        <v>49.094000000000001</v>
      </c>
      <c r="T147" s="142">
        <v>49.105999999999995</v>
      </c>
      <c r="U147" s="313">
        <v>70.661000000000001</v>
      </c>
      <c r="V147" s="142">
        <v>70.661000000000001</v>
      </c>
      <c r="W147" s="142">
        <v>70.661000000000001</v>
      </c>
      <c r="X147" s="142">
        <v>70.661000000000001</v>
      </c>
      <c r="Y147" s="313">
        <v>70.661000000000001</v>
      </c>
      <c r="Z147" s="142">
        <v>70.661000000000001</v>
      </c>
      <c r="AA147" s="142">
        <v>70.661000000000001</v>
      </c>
      <c r="AB147" s="142">
        <v>70.661000000000001</v>
      </c>
      <c r="AC147" s="313">
        <v>70.661000000000001</v>
      </c>
      <c r="AD147" s="142">
        <v>70.661000000000001</v>
      </c>
      <c r="AE147" s="142">
        <v>70.661000000000001</v>
      </c>
      <c r="AF147" s="142">
        <v>70.661000000000001</v>
      </c>
      <c r="AG147" s="313">
        <v>70.661000000000001</v>
      </c>
    </row>
    <row r="148" spans="1:33" ht="15.75" customHeight="1">
      <c r="A148" s="108"/>
      <c r="B148" s="280">
        <v>131090</v>
      </c>
      <c r="C148" s="123" t="s">
        <v>418</v>
      </c>
      <c r="D148" s="123" t="s">
        <v>419</v>
      </c>
      <c r="E148" s="222"/>
      <c r="F148" s="222"/>
      <c r="G148" s="222"/>
      <c r="H148" s="222"/>
      <c r="I148" s="222"/>
      <c r="J148" s="312">
        <v>13.266</v>
      </c>
      <c r="K148" s="142">
        <v>9.0709999999999997</v>
      </c>
      <c r="L148" s="142">
        <v>7.819</v>
      </c>
      <c r="M148" s="313">
        <v>5.819</v>
      </c>
      <c r="N148" s="142">
        <v>5.85</v>
      </c>
      <c r="O148" s="142">
        <v>5.9379999999999997</v>
      </c>
      <c r="P148" s="142">
        <v>21.279999999999998</v>
      </c>
      <c r="Q148" s="313">
        <v>20.048999999999999</v>
      </c>
      <c r="R148" s="142">
        <v>19.899999999999999</v>
      </c>
      <c r="S148" s="142">
        <v>23.931999999999999</v>
      </c>
      <c r="T148" s="142">
        <v>32.344000000000001</v>
      </c>
      <c r="U148" s="313">
        <v>31.607999999999997</v>
      </c>
      <c r="V148" s="142">
        <v>31.607999999999997</v>
      </c>
      <c r="W148" s="142">
        <v>31.607999999999997</v>
      </c>
      <c r="X148" s="142">
        <v>31.607999999999997</v>
      </c>
      <c r="Y148" s="313">
        <v>31.607999999999997</v>
      </c>
      <c r="Z148" s="142">
        <v>31.607999999999997</v>
      </c>
      <c r="AA148" s="142">
        <v>31.607999999999997</v>
      </c>
      <c r="AB148" s="142">
        <v>31.607999999999997</v>
      </c>
      <c r="AC148" s="313">
        <v>31.607999999999997</v>
      </c>
      <c r="AD148" s="142">
        <v>31.607999999999997</v>
      </c>
      <c r="AE148" s="142">
        <v>31.607999999999997</v>
      </c>
      <c r="AF148" s="142">
        <v>31.607999999999997</v>
      </c>
      <c r="AG148" s="313">
        <v>31.607999999999997</v>
      </c>
    </row>
    <row r="149" spans="1:33" ht="15.75" customHeight="1">
      <c r="A149" s="108"/>
      <c r="B149" s="280">
        <v>130011</v>
      </c>
      <c r="C149" s="123" t="s">
        <v>420</v>
      </c>
      <c r="D149" s="123" t="s">
        <v>421</v>
      </c>
      <c r="E149" s="222"/>
      <c r="F149" s="222"/>
      <c r="G149" s="222"/>
      <c r="H149" s="222"/>
      <c r="I149" s="222"/>
      <c r="J149" s="312">
        <v>708.77100000000019</v>
      </c>
      <c r="K149" s="142">
        <v>808.01700000000028</v>
      </c>
      <c r="L149" s="142">
        <v>924.84500000000025</v>
      </c>
      <c r="M149" s="313">
        <v>838.21600000000035</v>
      </c>
      <c r="N149" s="142">
        <v>903.58899999999994</v>
      </c>
      <c r="O149" s="142">
        <v>896.68599999999992</v>
      </c>
      <c r="P149" s="142">
        <v>1028.3919999999996</v>
      </c>
      <c r="Q149" s="313">
        <v>932.70000000000027</v>
      </c>
      <c r="R149" s="142">
        <v>1073.587</v>
      </c>
      <c r="S149" s="142">
        <v>1175.9349999999997</v>
      </c>
      <c r="T149" s="142">
        <v>1078.3699999999999</v>
      </c>
      <c r="U149" s="313">
        <v>859.13199999999961</v>
      </c>
      <c r="V149" s="142">
        <v>859.13199999999961</v>
      </c>
      <c r="W149" s="142">
        <v>859.13199999999961</v>
      </c>
      <c r="X149" s="142">
        <v>859.13199999999961</v>
      </c>
      <c r="Y149" s="313">
        <v>859.13199999999961</v>
      </c>
      <c r="Z149" s="142">
        <v>859.13199999999961</v>
      </c>
      <c r="AA149" s="142">
        <v>859.13199999999961</v>
      </c>
      <c r="AB149" s="142">
        <v>859.13199999999961</v>
      </c>
      <c r="AC149" s="313">
        <v>859.13199999999961</v>
      </c>
      <c r="AD149" s="142">
        <v>859.13199999999961</v>
      </c>
      <c r="AE149" s="142">
        <v>859.13199999999961</v>
      </c>
      <c r="AF149" s="142">
        <v>859.13199999999961</v>
      </c>
      <c r="AG149" s="313">
        <v>859.13199999999961</v>
      </c>
    </row>
    <row r="150" spans="1:33" ht="15.75" customHeight="1">
      <c r="A150" s="108"/>
      <c r="B150" s="280"/>
      <c r="C150" s="123"/>
      <c r="D150" s="123"/>
      <c r="E150" s="222"/>
      <c r="F150" s="222"/>
      <c r="G150" s="222"/>
      <c r="H150" s="222"/>
      <c r="I150" s="222"/>
      <c r="J150" s="312"/>
      <c r="K150" s="142"/>
      <c r="L150" s="142"/>
      <c r="M150" s="313"/>
      <c r="N150" s="142"/>
      <c r="O150" s="142"/>
      <c r="P150" s="142"/>
      <c r="Q150" s="313"/>
      <c r="R150" s="142"/>
      <c r="S150" s="142"/>
      <c r="T150" s="142"/>
      <c r="U150" s="313"/>
      <c r="V150" s="142"/>
      <c r="W150" s="142"/>
      <c r="X150" s="142"/>
      <c r="Y150" s="313"/>
      <c r="Z150" s="142"/>
      <c r="AA150" s="142"/>
      <c r="AB150" s="142"/>
      <c r="AC150" s="313"/>
      <c r="AD150" s="142"/>
      <c r="AE150" s="142"/>
      <c r="AF150" s="142"/>
      <c r="AG150" s="313"/>
    </row>
    <row r="151" spans="1:33" ht="15.75" customHeight="1">
      <c r="A151" s="108"/>
      <c r="B151" s="280">
        <v>131580</v>
      </c>
      <c r="C151" s="114" t="s">
        <v>422</v>
      </c>
      <c r="D151" s="114" t="s">
        <v>423</v>
      </c>
      <c r="E151" s="222"/>
      <c r="F151" s="222"/>
      <c r="G151" s="222"/>
      <c r="H151" s="222"/>
      <c r="I151" s="222"/>
      <c r="J151" s="307">
        <v>8134.5959999999995</v>
      </c>
      <c r="K151" s="117">
        <v>8156.1030000000001</v>
      </c>
      <c r="L151" s="117">
        <v>8485.2639999999992</v>
      </c>
      <c r="M151" s="308">
        <v>8757.396999999999</v>
      </c>
      <c r="N151" s="117">
        <v>9220.8179999999993</v>
      </c>
      <c r="O151" s="117">
        <v>9744.1059999999998</v>
      </c>
      <c r="P151" s="117">
        <v>9507.6189999999988</v>
      </c>
      <c r="Q151" s="308">
        <v>10356.646999999999</v>
      </c>
      <c r="R151" s="117">
        <v>10616.821</v>
      </c>
      <c r="S151" s="117">
        <v>11127.31</v>
      </c>
      <c r="T151" s="117">
        <v>11579.954</v>
      </c>
      <c r="U151" s="308">
        <v>14663.775</v>
      </c>
      <c r="V151" s="117">
        <v>15609.347915063167</v>
      </c>
      <c r="W151" s="117">
        <v>16554.920830126335</v>
      </c>
      <c r="X151" s="117">
        <v>17500.493745189502</v>
      </c>
      <c r="Y151" s="308">
        <v>18446.066660252669</v>
      </c>
      <c r="Z151" s="117">
        <v>19883.528726702953</v>
      </c>
      <c r="AA151" s="117">
        <v>21320.990793153233</v>
      </c>
      <c r="AB151" s="117">
        <v>22758.452859603505</v>
      </c>
      <c r="AC151" s="308">
        <v>24195.914926053785</v>
      </c>
      <c r="AD151" s="117">
        <v>26401.337518319935</v>
      </c>
      <c r="AE151" s="117">
        <v>28606.760110586085</v>
      </c>
      <c r="AF151" s="117">
        <v>30812.182702852228</v>
      </c>
      <c r="AG151" s="308">
        <v>33017.605295118381</v>
      </c>
    </row>
    <row r="152" spans="1:33" ht="15.75" customHeight="1">
      <c r="A152" s="108"/>
      <c r="B152" s="280">
        <v>131650</v>
      </c>
      <c r="C152" s="123" t="s">
        <v>424</v>
      </c>
      <c r="D152" s="123" t="s">
        <v>425</v>
      </c>
      <c r="E152" s="222"/>
      <c r="F152" s="222"/>
      <c r="G152" s="222"/>
      <c r="H152" s="222"/>
      <c r="I152" s="222"/>
      <c r="J152" s="312">
        <v>102.414</v>
      </c>
      <c r="K152" s="142">
        <v>95.646000000000001</v>
      </c>
      <c r="L152" s="142">
        <v>65.695999999999998</v>
      </c>
      <c r="M152" s="313">
        <v>83.141999999999996</v>
      </c>
      <c r="N152" s="142">
        <v>58.271999999999998</v>
      </c>
      <c r="O152" s="142">
        <v>143.375</v>
      </c>
      <c r="P152" s="142">
        <v>168.85</v>
      </c>
      <c r="Q152" s="313">
        <v>248.744</v>
      </c>
      <c r="R152" s="142">
        <v>219.02099999999999</v>
      </c>
      <c r="S152" s="142">
        <v>273.32099999999997</v>
      </c>
      <c r="T152" s="142">
        <v>296.45999999999998</v>
      </c>
      <c r="U152" s="313">
        <v>744.66800000000001</v>
      </c>
      <c r="V152" s="142">
        <v>744.66800000000001</v>
      </c>
      <c r="W152" s="142">
        <v>744.66800000000001</v>
      </c>
      <c r="X152" s="142">
        <v>744.66800000000001</v>
      </c>
      <c r="Y152" s="313">
        <v>744.66800000000001</v>
      </c>
      <c r="Z152" s="142">
        <v>744.66800000000001</v>
      </c>
      <c r="AA152" s="142">
        <v>744.66800000000001</v>
      </c>
      <c r="AB152" s="142">
        <v>744.66800000000001</v>
      </c>
      <c r="AC152" s="313">
        <v>744.66800000000001</v>
      </c>
      <c r="AD152" s="142">
        <v>744.66800000000001</v>
      </c>
      <c r="AE152" s="142">
        <v>744.66800000000001</v>
      </c>
      <c r="AF152" s="142">
        <v>744.66800000000001</v>
      </c>
      <c r="AG152" s="313">
        <v>744.66800000000001</v>
      </c>
    </row>
    <row r="153" spans="1:33" ht="15.75" customHeight="1">
      <c r="A153" s="108"/>
      <c r="B153" s="280">
        <v>190930</v>
      </c>
      <c r="C153" s="123" t="s">
        <v>427</v>
      </c>
      <c r="D153" s="123" t="s">
        <v>428</v>
      </c>
      <c r="E153" s="222"/>
      <c r="F153" s="222"/>
      <c r="G153" s="222"/>
      <c r="H153" s="222"/>
      <c r="I153" s="222"/>
      <c r="J153" s="312">
        <v>0</v>
      </c>
      <c r="K153" s="142">
        <v>0</v>
      </c>
      <c r="L153" s="142">
        <v>0</v>
      </c>
      <c r="M153" s="313">
        <v>0</v>
      </c>
      <c r="N153" s="142">
        <v>0</v>
      </c>
      <c r="O153" s="142">
        <v>0</v>
      </c>
      <c r="P153" s="142">
        <v>0</v>
      </c>
      <c r="Q153" s="313">
        <v>0</v>
      </c>
      <c r="R153" s="142">
        <v>0</v>
      </c>
      <c r="S153" s="142">
        <v>0</v>
      </c>
      <c r="T153" s="142">
        <v>0</v>
      </c>
      <c r="U153" s="313">
        <v>0</v>
      </c>
      <c r="V153" s="142">
        <v>0</v>
      </c>
      <c r="W153" s="142">
        <v>0</v>
      </c>
      <c r="X153" s="142">
        <v>0</v>
      </c>
      <c r="Y153" s="313">
        <v>0</v>
      </c>
      <c r="Z153" s="142">
        <v>0</v>
      </c>
      <c r="AA153" s="142">
        <v>0</v>
      </c>
      <c r="AB153" s="142">
        <v>0</v>
      </c>
      <c r="AC153" s="313">
        <v>0</v>
      </c>
      <c r="AD153" s="142">
        <v>0</v>
      </c>
      <c r="AE153" s="142">
        <v>0</v>
      </c>
      <c r="AF153" s="142">
        <v>0</v>
      </c>
      <c r="AG153" s="313">
        <v>0</v>
      </c>
    </row>
    <row r="154" spans="1:33" ht="15.75" customHeight="1">
      <c r="A154" s="108"/>
      <c r="B154" s="280">
        <v>190940</v>
      </c>
      <c r="C154" s="123" t="s">
        <v>429</v>
      </c>
      <c r="D154" s="123" t="s">
        <v>430</v>
      </c>
      <c r="E154" s="222"/>
      <c r="F154" s="222"/>
      <c r="G154" s="222"/>
      <c r="H154" s="222"/>
      <c r="I154" s="222"/>
      <c r="J154" s="312">
        <v>377.50299999999999</v>
      </c>
      <c r="K154" s="142">
        <v>254.48299999999998</v>
      </c>
      <c r="L154" s="142">
        <v>448.65899999999999</v>
      </c>
      <c r="M154" s="313">
        <v>519.36099999999999</v>
      </c>
      <c r="N154" s="142">
        <v>479.05599999999998</v>
      </c>
      <c r="O154" s="142">
        <v>554.47199999999998</v>
      </c>
      <c r="P154" s="142">
        <v>378.54999999999995</v>
      </c>
      <c r="Q154" s="313">
        <v>354.36500000000001</v>
      </c>
      <c r="R154" s="142">
        <v>609.89400000000001</v>
      </c>
      <c r="S154" s="142">
        <v>766.61399999999992</v>
      </c>
      <c r="T154" s="142">
        <v>974.48299999999995</v>
      </c>
      <c r="U154" s="313">
        <v>1044.694</v>
      </c>
      <c r="V154" s="142">
        <v>1044.694</v>
      </c>
      <c r="W154" s="142">
        <v>1044.694</v>
      </c>
      <c r="X154" s="142">
        <v>1044.694</v>
      </c>
      <c r="Y154" s="313">
        <v>1044.694</v>
      </c>
      <c r="Z154" s="142">
        <v>1044.694</v>
      </c>
      <c r="AA154" s="142">
        <v>1044.694</v>
      </c>
      <c r="AB154" s="142">
        <v>1044.694</v>
      </c>
      <c r="AC154" s="313">
        <v>1044.694</v>
      </c>
      <c r="AD154" s="142">
        <v>1044.694</v>
      </c>
      <c r="AE154" s="142">
        <v>1044.694</v>
      </c>
      <c r="AF154" s="142">
        <v>1044.694</v>
      </c>
      <c r="AG154" s="313">
        <v>1044.694</v>
      </c>
    </row>
    <row r="155" spans="1:33" ht="15.75" customHeight="1">
      <c r="A155" s="108"/>
      <c r="B155" s="280">
        <v>190961</v>
      </c>
      <c r="C155" s="123" t="s">
        <v>434</v>
      </c>
      <c r="D155" s="123" t="s">
        <v>435</v>
      </c>
      <c r="E155" s="222"/>
      <c r="F155" s="222"/>
      <c r="G155" s="222"/>
      <c r="H155" s="222"/>
      <c r="I155" s="222"/>
      <c r="J155" s="312">
        <v>35.571999999999996</v>
      </c>
      <c r="K155" s="142">
        <v>38.481000000000002</v>
      </c>
      <c r="L155" s="142">
        <v>41.960999999999999</v>
      </c>
      <c r="M155" s="313">
        <v>41.814999999999998</v>
      </c>
      <c r="N155" s="142">
        <v>42.195999999999998</v>
      </c>
      <c r="O155" s="142">
        <v>40.951999999999998</v>
      </c>
      <c r="P155" s="142">
        <v>39.444000000000003</v>
      </c>
      <c r="Q155" s="313">
        <v>40.829000000000001</v>
      </c>
      <c r="R155" s="142">
        <v>102.21399999999998</v>
      </c>
      <c r="S155" s="142">
        <v>105.06899999999999</v>
      </c>
      <c r="T155" s="142">
        <v>98.738</v>
      </c>
      <c r="U155" s="313">
        <v>126.98599999999999</v>
      </c>
      <c r="V155" s="142">
        <v>126.98599999999999</v>
      </c>
      <c r="W155" s="142">
        <v>126.98599999999999</v>
      </c>
      <c r="X155" s="142">
        <v>126.98599999999999</v>
      </c>
      <c r="Y155" s="313">
        <v>126.98599999999999</v>
      </c>
      <c r="Z155" s="142">
        <v>126.98599999999999</v>
      </c>
      <c r="AA155" s="142">
        <v>126.98599999999999</v>
      </c>
      <c r="AB155" s="142">
        <v>126.98599999999999</v>
      </c>
      <c r="AC155" s="313">
        <v>126.98599999999999</v>
      </c>
      <c r="AD155" s="142">
        <v>126.98599999999999</v>
      </c>
      <c r="AE155" s="142">
        <v>126.98599999999999</v>
      </c>
      <c r="AF155" s="142">
        <v>126.98599999999999</v>
      </c>
      <c r="AG155" s="313">
        <v>126.98599999999999</v>
      </c>
    </row>
    <row r="156" spans="1:33" ht="15.75" customHeight="1">
      <c r="A156" s="108"/>
      <c r="B156" s="280">
        <v>132000</v>
      </c>
      <c r="C156" s="123" t="s">
        <v>436</v>
      </c>
      <c r="D156" s="123" t="s">
        <v>437</v>
      </c>
      <c r="E156" s="222"/>
      <c r="F156" s="222"/>
      <c r="G156" s="222"/>
      <c r="H156" s="222"/>
      <c r="I156" s="222"/>
      <c r="J156" s="312">
        <v>6212.7539999999999</v>
      </c>
      <c r="K156" s="142">
        <v>6384.8710000000001</v>
      </c>
      <c r="L156" s="142">
        <v>6536.6779999999999</v>
      </c>
      <c r="M156" s="313">
        <v>6806.3629999999994</v>
      </c>
      <c r="N156" s="142">
        <v>7001.7349999999997</v>
      </c>
      <c r="O156" s="142">
        <v>7594.4759999999997</v>
      </c>
      <c r="P156" s="142">
        <v>7471.9049999999997</v>
      </c>
      <c r="Q156" s="313">
        <v>7714.9429999999993</v>
      </c>
      <c r="R156" s="142">
        <v>7724.7039999999997</v>
      </c>
      <c r="S156" s="142">
        <v>7929.54</v>
      </c>
      <c r="T156" s="142">
        <v>8467.83</v>
      </c>
      <c r="U156" s="313">
        <v>9940.0849999999991</v>
      </c>
      <c r="V156" s="142">
        <v>10885.657915063166</v>
      </c>
      <c r="W156" s="142">
        <v>11831.230830126335</v>
      </c>
      <c r="X156" s="142">
        <v>12776.803745189503</v>
      </c>
      <c r="Y156" s="313">
        <v>13722.37666025267</v>
      </c>
      <c r="Z156" s="142">
        <v>15159.83872670295</v>
      </c>
      <c r="AA156" s="142">
        <v>16597.30079315323</v>
      </c>
      <c r="AB156" s="142">
        <v>18034.762859603507</v>
      </c>
      <c r="AC156" s="313">
        <v>19472.224926053786</v>
      </c>
      <c r="AD156" s="142">
        <v>21677.647518319936</v>
      </c>
      <c r="AE156" s="142">
        <v>23883.070110586083</v>
      </c>
      <c r="AF156" s="142">
        <v>26088.492702852229</v>
      </c>
      <c r="AG156" s="313">
        <v>28293.915295118379</v>
      </c>
    </row>
    <row r="157" spans="1:33" ht="15.75" customHeight="1">
      <c r="A157" s="108"/>
      <c r="B157" s="280">
        <v>132010</v>
      </c>
      <c r="C157" s="123" t="s">
        <v>438</v>
      </c>
      <c r="D157" s="123" t="s">
        <v>439</v>
      </c>
      <c r="E157" s="222"/>
      <c r="F157" s="222"/>
      <c r="G157" s="222"/>
      <c r="H157" s="222"/>
      <c r="I157" s="222"/>
      <c r="J157" s="312" t="e">
        <v>#N/A</v>
      </c>
      <c r="K157" s="142" t="e">
        <v>#N/A</v>
      </c>
      <c r="L157" s="142" t="e">
        <v>#N/A</v>
      </c>
      <c r="M157" s="313" t="e">
        <v>#N/A</v>
      </c>
      <c r="N157" s="142" t="e">
        <v>#N/A</v>
      </c>
      <c r="O157" s="142" t="e">
        <v>#N/A</v>
      </c>
      <c r="P157" s="142" t="e">
        <v>#N/A</v>
      </c>
      <c r="Q157" s="313" t="e">
        <v>#N/A</v>
      </c>
      <c r="R157" s="142" t="e">
        <v>#N/A</v>
      </c>
      <c r="S157" s="142" t="e">
        <v>#N/A</v>
      </c>
      <c r="T157" s="142" t="e">
        <v>#N/A</v>
      </c>
      <c r="U157" s="313" t="e">
        <v>#N/A</v>
      </c>
      <c r="V157" s="142" t="e">
        <v>#N/A</v>
      </c>
      <c r="W157" s="142" t="e">
        <v>#N/A</v>
      </c>
      <c r="X157" s="142" t="e">
        <v>#N/A</v>
      </c>
      <c r="Y157" s="313" t="e">
        <v>#N/A</v>
      </c>
      <c r="Z157" s="142" t="e">
        <v>#N/A</v>
      </c>
      <c r="AA157" s="142" t="e">
        <v>#N/A</v>
      </c>
      <c r="AB157" s="142" t="e">
        <v>#N/A</v>
      </c>
      <c r="AC157" s="313" t="e">
        <v>#N/A</v>
      </c>
      <c r="AD157" s="142" t="e">
        <v>#N/A</v>
      </c>
      <c r="AE157" s="142" t="e">
        <v>#N/A</v>
      </c>
      <c r="AF157" s="142" t="e">
        <v>#N/A</v>
      </c>
      <c r="AG157" s="313" t="e">
        <v>#N/A</v>
      </c>
    </row>
    <row r="158" spans="1:33" ht="15.75" customHeight="1">
      <c r="A158" s="108"/>
      <c r="B158" s="280">
        <v>132011</v>
      </c>
      <c r="C158" s="123" t="s">
        <v>1189</v>
      </c>
      <c r="D158" s="123" t="s">
        <v>1190</v>
      </c>
      <c r="E158" s="222"/>
      <c r="F158" s="222"/>
      <c r="G158" s="222"/>
      <c r="H158" s="222"/>
      <c r="I158" s="222"/>
      <c r="J158" s="312" t="e">
        <v>#N/A</v>
      </c>
      <c r="K158" s="142" t="e">
        <v>#N/A</v>
      </c>
      <c r="L158" s="142" t="e">
        <v>#N/A</v>
      </c>
      <c r="M158" s="313" t="e">
        <v>#N/A</v>
      </c>
      <c r="N158" s="142" t="e">
        <v>#N/A</v>
      </c>
      <c r="O158" s="142" t="e">
        <v>#N/A</v>
      </c>
      <c r="P158" s="142" t="e">
        <v>#N/A</v>
      </c>
      <c r="Q158" s="313" t="e">
        <v>#N/A</v>
      </c>
      <c r="R158" s="142" t="e">
        <v>#N/A</v>
      </c>
      <c r="S158" s="142" t="e">
        <v>#N/A</v>
      </c>
      <c r="T158" s="142" t="e">
        <v>#N/A</v>
      </c>
      <c r="U158" s="313" t="e">
        <v>#N/A</v>
      </c>
      <c r="V158" s="142" t="e">
        <v>#N/A</v>
      </c>
      <c r="W158" s="142" t="e">
        <v>#N/A</v>
      </c>
      <c r="X158" s="142" t="e">
        <v>#N/A</v>
      </c>
      <c r="Y158" s="313" t="e">
        <v>#N/A</v>
      </c>
      <c r="Z158" s="142" t="e">
        <v>#N/A</v>
      </c>
      <c r="AA158" s="142" t="e">
        <v>#N/A</v>
      </c>
      <c r="AB158" s="142" t="e">
        <v>#N/A</v>
      </c>
      <c r="AC158" s="313" t="e">
        <v>#N/A</v>
      </c>
      <c r="AD158" s="142" t="e">
        <v>#N/A</v>
      </c>
      <c r="AE158" s="142" t="e">
        <v>#N/A</v>
      </c>
      <c r="AF158" s="142" t="e">
        <v>#N/A</v>
      </c>
      <c r="AG158" s="313" t="e">
        <v>#N/A</v>
      </c>
    </row>
    <row r="159" spans="1:33" ht="15.75" customHeight="1">
      <c r="A159" s="108"/>
      <c r="B159" s="280">
        <v>131581</v>
      </c>
      <c r="C159" s="123" t="s">
        <v>442</v>
      </c>
      <c r="D159" s="123" t="s">
        <v>443</v>
      </c>
      <c r="E159" s="222"/>
      <c r="F159" s="222"/>
      <c r="G159" s="222"/>
      <c r="H159" s="222"/>
      <c r="I159" s="222"/>
      <c r="J159" s="312">
        <v>1406.3530000000001</v>
      </c>
      <c r="K159" s="142">
        <v>1382.6220000000003</v>
      </c>
      <c r="L159" s="142">
        <v>1392.2699999999995</v>
      </c>
      <c r="M159" s="313">
        <v>1306.7159999999994</v>
      </c>
      <c r="N159" s="142">
        <v>1639.5589999999993</v>
      </c>
      <c r="O159" s="142">
        <v>1410.8310000000001</v>
      </c>
      <c r="P159" s="142">
        <v>1448.869999999999</v>
      </c>
      <c r="Q159" s="313">
        <v>1997.7659999999996</v>
      </c>
      <c r="R159" s="142">
        <v>1960.9880000000012</v>
      </c>
      <c r="S159" s="142">
        <v>2052.7659999999996</v>
      </c>
      <c r="T159" s="142">
        <v>1742.4429999999993</v>
      </c>
      <c r="U159" s="313">
        <v>2807.3420000000006</v>
      </c>
      <c r="V159" s="142">
        <v>2807.3420000000006</v>
      </c>
      <c r="W159" s="142">
        <v>2807.3420000000006</v>
      </c>
      <c r="X159" s="142">
        <v>2807.3420000000006</v>
      </c>
      <c r="Y159" s="313">
        <v>2807.3420000000006</v>
      </c>
      <c r="Z159" s="142">
        <v>2807.3420000000006</v>
      </c>
      <c r="AA159" s="142">
        <v>2807.3420000000006</v>
      </c>
      <c r="AB159" s="142">
        <v>2807.3420000000006</v>
      </c>
      <c r="AC159" s="313">
        <v>2807.3420000000006</v>
      </c>
      <c r="AD159" s="142">
        <v>2807.3420000000006</v>
      </c>
      <c r="AE159" s="142">
        <v>2807.3420000000006</v>
      </c>
      <c r="AF159" s="142">
        <v>2807.3420000000006</v>
      </c>
      <c r="AG159" s="313">
        <v>2807.3420000000006</v>
      </c>
    </row>
    <row r="160" spans="1:33" ht="15.75" customHeight="1">
      <c r="A160" s="108"/>
      <c r="B160" s="280">
        <v>132780</v>
      </c>
      <c r="C160" s="108" t="s">
        <v>444</v>
      </c>
      <c r="D160" s="114" t="s">
        <v>445</v>
      </c>
      <c r="E160" s="222"/>
      <c r="F160" s="222"/>
      <c r="G160" s="222"/>
      <c r="H160" s="222"/>
      <c r="I160" s="222"/>
      <c r="J160" s="312">
        <v>0</v>
      </c>
      <c r="K160" s="142">
        <v>0</v>
      </c>
      <c r="L160" s="142">
        <v>0</v>
      </c>
      <c r="M160" s="313">
        <v>0</v>
      </c>
      <c r="N160" s="142">
        <v>0</v>
      </c>
      <c r="O160" s="142">
        <v>0</v>
      </c>
      <c r="P160" s="142">
        <v>0</v>
      </c>
      <c r="Q160" s="313">
        <v>0</v>
      </c>
      <c r="R160" s="142">
        <v>0</v>
      </c>
      <c r="S160" s="142">
        <v>0</v>
      </c>
      <c r="T160" s="142">
        <v>0</v>
      </c>
      <c r="U160" s="313">
        <v>0</v>
      </c>
      <c r="V160" s="142">
        <v>0</v>
      </c>
      <c r="W160" s="142">
        <v>0</v>
      </c>
      <c r="X160" s="142">
        <v>0</v>
      </c>
      <c r="Y160" s="313">
        <v>0</v>
      </c>
      <c r="Z160" s="142">
        <v>0</v>
      </c>
      <c r="AA160" s="142">
        <v>0</v>
      </c>
      <c r="AB160" s="142">
        <v>0</v>
      </c>
      <c r="AC160" s="313">
        <v>0</v>
      </c>
      <c r="AD160" s="142">
        <v>0</v>
      </c>
      <c r="AE160" s="142">
        <v>0</v>
      </c>
      <c r="AF160" s="142">
        <v>0</v>
      </c>
      <c r="AG160" s="313">
        <v>0</v>
      </c>
    </row>
    <row r="161" spans="1:33" ht="15.75" customHeight="1">
      <c r="A161" s="108"/>
      <c r="B161" s="280"/>
      <c r="C161" s="108"/>
      <c r="D161" s="108"/>
      <c r="E161" s="222"/>
      <c r="F161" s="222"/>
      <c r="G161" s="222"/>
      <c r="H161" s="222"/>
      <c r="I161" s="222"/>
      <c r="J161" s="312"/>
      <c r="K161" s="142"/>
      <c r="L161" s="142"/>
      <c r="M161" s="313"/>
      <c r="N161" s="142"/>
      <c r="O161" s="142"/>
      <c r="P161" s="142"/>
      <c r="Q161" s="313"/>
      <c r="R161" s="142"/>
      <c r="S161" s="142"/>
      <c r="T161" s="142"/>
      <c r="U161" s="313"/>
      <c r="V161" s="142"/>
      <c r="W161" s="142"/>
      <c r="X161" s="142"/>
      <c r="Y161" s="313"/>
      <c r="Z161" s="142"/>
      <c r="AA161" s="142"/>
      <c r="AB161" s="142"/>
      <c r="AC161" s="313"/>
      <c r="AD161" s="142"/>
      <c r="AE161" s="142"/>
      <c r="AF161" s="142"/>
      <c r="AG161" s="313"/>
    </row>
    <row r="162" spans="1:33" ht="15.75" customHeight="1">
      <c r="A162" s="108"/>
      <c r="B162" s="280"/>
      <c r="C162" s="108"/>
      <c r="D162" s="108"/>
      <c r="E162" s="222"/>
      <c r="F162" s="222"/>
      <c r="G162" s="222"/>
      <c r="H162" s="222"/>
      <c r="I162" s="222"/>
      <c r="J162" s="312"/>
      <c r="K162" s="142"/>
      <c r="L162" s="142"/>
      <c r="M162" s="313"/>
      <c r="N162" s="142"/>
      <c r="O162" s="142"/>
      <c r="P162" s="142"/>
      <c r="Q162" s="313"/>
      <c r="R162" s="142"/>
      <c r="S162" s="142"/>
      <c r="T162" s="142"/>
      <c r="U162" s="313"/>
      <c r="V162" s="142"/>
      <c r="W162" s="142"/>
      <c r="X162" s="142"/>
      <c r="Y162" s="313"/>
      <c r="Z162" s="142"/>
      <c r="AA162" s="142"/>
      <c r="AB162" s="142"/>
      <c r="AC162" s="313"/>
      <c r="AD162" s="142"/>
      <c r="AE162" s="142"/>
      <c r="AF162" s="142"/>
      <c r="AG162" s="313"/>
    </row>
    <row r="163" spans="1:33" ht="15.75" customHeight="1">
      <c r="A163" s="108"/>
      <c r="B163" s="280">
        <v>120000</v>
      </c>
      <c r="C163" s="114" t="s">
        <v>571</v>
      </c>
      <c r="D163" s="114" t="s">
        <v>572</v>
      </c>
      <c r="E163" s="222"/>
      <c r="F163" s="222"/>
      <c r="G163" s="222"/>
      <c r="H163" s="222"/>
      <c r="I163" s="222"/>
      <c r="J163" s="307">
        <v>9529.7559999999994</v>
      </c>
      <c r="K163" s="117">
        <v>9854.5399999999991</v>
      </c>
      <c r="L163" s="117">
        <v>10363.143</v>
      </c>
      <c r="M163" s="308">
        <v>9924.277</v>
      </c>
      <c r="N163" s="117">
        <v>10093.243</v>
      </c>
      <c r="O163" s="117">
        <v>10310.945</v>
      </c>
      <c r="P163" s="117">
        <v>10538.187</v>
      </c>
      <c r="Q163" s="308">
        <v>10455.514999999999</v>
      </c>
      <c r="R163" s="117">
        <v>10621.157999999999</v>
      </c>
      <c r="S163" s="117">
        <v>10827.005999999999</v>
      </c>
      <c r="T163" s="117">
        <v>10756.374</v>
      </c>
      <c r="U163" s="308">
        <v>9669.4130000000005</v>
      </c>
      <c r="V163" s="117">
        <v>9392.1933261956874</v>
      </c>
      <c r="W163" s="117">
        <v>9114.9736523913743</v>
      </c>
      <c r="X163" s="117">
        <v>8837.7539785870613</v>
      </c>
      <c r="Y163" s="308">
        <v>8560.5343047827482</v>
      </c>
      <c r="Z163" s="117">
        <v>8259.9232253515365</v>
      </c>
      <c r="AA163" s="117">
        <v>7959.3121459203267</v>
      </c>
      <c r="AB163" s="117">
        <v>7658.7010664891168</v>
      </c>
      <c r="AC163" s="308">
        <v>7358.089987057906</v>
      </c>
      <c r="AD163" s="117">
        <v>7030.4680137562373</v>
      </c>
      <c r="AE163" s="117">
        <v>6702.8460404545685</v>
      </c>
      <c r="AF163" s="117">
        <v>6375.2240671529007</v>
      </c>
      <c r="AG163" s="308">
        <v>6047.6020938512302</v>
      </c>
    </row>
    <row r="164" spans="1:33" ht="15.75" customHeight="1">
      <c r="A164" s="108"/>
      <c r="B164" s="280">
        <v>120010</v>
      </c>
      <c r="C164" s="114" t="s">
        <v>575</v>
      </c>
      <c r="D164" s="114" t="s">
        <v>899</v>
      </c>
      <c r="E164" s="222"/>
      <c r="F164" s="222"/>
      <c r="G164" s="222"/>
      <c r="H164" s="222"/>
      <c r="I164" s="222"/>
      <c r="J164" s="307">
        <v>7323.2579999999998</v>
      </c>
      <c r="K164" s="117">
        <v>7623.0450000000001</v>
      </c>
      <c r="L164" s="117">
        <v>8092.8249999999998</v>
      </c>
      <c r="M164" s="308">
        <v>7686.6769999999997</v>
      </c>
      <c r="N164" s="117">
        <v>7866.1569999999992</v>
      </c>
      <c r="O164" s="117">
        <v>8026.7419999999993</v>
      </c>
      <c r="P164" s="117">
        <v>8230.7880000000005</v>
      </c>
      <c r="Q164" s="308">
        <v>8136.6509999999998</v>
      </c>
      <c r="R164" s="117">
        <v>8274.2979999999989</v>
      </c>
      <c r="S164" s="117">
        <v>8487.5869999999995</v>
      </c>
      <c r="T164" s="117">
        <v>8436.2849999999999</v>
      </c>
      <c r="U164" s="308">
        <v>8025.41</v>
      </c>
      <c r="V164" s="117">
        <v>7966.1270383798055</v>
      </c>
      <c r="W164" s="117">
        <v>7906.8440767596103</v>
      </c>
      <c r="X164" s="117">
        <v>7847.5611151394151</v>
      </c>
      <c r="Y164" s="308">
        <v>7788.2781535192198</v>
      </c>
      <c r="Z164" s="117">
        <v>7723.8462014024844</v>
      </c>
      <c r="AA164" s="117">
        <v>7659.41424928575</v>
      </c>
      <c r="AB164" s="117">
        <v>7594.9822971690146</v>
      </c>
      <c r="AC164" s="308">
        <v>7530.5503450522792</v>
      </c>
      <c r="AD164" s="117">
        <v>7460.1726691915155</v>
      </c>
      <c r="AE164" s="117">
        <v>7389.7949933307518</v>
      </c>
      <c r="AF164" s="117">
        <v>7319.417317469989</v>
      </c>
      <c r="AG164" s="308">
        <v>7249.0396416092244</v>
      </c>
    </row>
    <row r="165" spans="1:33" ht="15.75" customHeight="1">
      <c r="A165" s="108"/>
      <c r="B165" s="280">
        <v>120020</v>
      </c>
      <c r="C165" s="123" t="s">
        <v>579</v>
      </c>
      <c r="D165" s="123" t="s">
        <v>580</v>
      </c>
      <c r="E165" s="222"/>
      <c r="F165" s="222"/>
      <c r="G165" s="222"/>
      <c r="H165" s="222"/>
      <c r="I165" s="222"/>
      <c r="J165" s="312">
        <v>562.05200000000002</v>
      </c>
      <c r="K165" s="142">
        <v>562.05200000000002</v>
      </c>
      <c r="L165" s="142">
        <v>562.05200000000002</v>
      </c>
      <c r="M165" s="313">
        <v>562.05200000000002</v>
      </c>
      <c r="N165" s="142">
        <v>562.05200000000002</v>
      </c>
      <c r="O165" s="142">
        <v>562.05200000000002</v>
      </c>
      <c r="P165" s="142">
        <v>562.05200000000002</v>
      </c>
      <c r="Q165" s="313">
        <v>562.05200000000002</v>
      </c>
      <c r="R165" s="142">
        <v>562.05200000000002</v>
      </c>
      <c r="S165" s="142">
        <v>562.05200000000002</v>
      </c>
      <c r="T165" s="142">
        <v>562.05200000000002</v>
      </c>
      <c r="U165" s="313">
        <v>562.05200000000002</v>
      </c>
      <c r="V165" s="142">
        <v>562.05200000000002</v>
      </c>
      <c r="W165" s="142">
        <v>562.05200000000002</v>
      </c>
      <c r="X165" s="142">
        <v>562.05200000000002</v>
      </c>
      <c r="Y165" s="313">
        <v>562.05200000000002</v>
      </c>
      <c r="Z165" s="142">
        <v>562.05200000000002</v>
      </c>
      <c r="AA165" s="142">
        <v>562.05200000000002</v>
      </c>
      <c r="AB165" s="142">
        <v>562.05200000000002</v>
      </c>
      <c r="AC165" s="313">
        <v>562.05200000000002</v>
      </c>
      <c r="AD165" s="142">
        <v>562.05200000000002</v>
      </c>
      <c r="AE165" s="142">
        <v>562.05200000000002</v>
      </c>
      <c r="AF165" s="142">
        <v>562.05200000000002</v>
      </c>
      <c r="AG165" s="313">
        <v>562.05200000000002</v>
      </c>
    </row>
    <row r="166" spans="1:33" ht="15.75" customHeight="1">
      <c r="A166" s="108"/>
      <c r="B166" s="280">
        <v>120030</v>
      </c>
      <c r="C166" s="123" t="s">
        <v>581</v>
      </c>
      <c r="D166" s="123" t="s">
        <v>582</v>
      </c>
      <c r="E166" s="222"/>
      <c r="F166" s="222"/>
      <c r="G166" s="222"/>
      <c r="H166" s="222"/>
      <c r="I166" s="222"/>
      <c r="J166" s="312">
        <v>556.779</v>
      </c>
      <c r="K166" s="142">
        <v>556.779</v>
      </c>
      <c r="L166" s="142">
        <v>556.779</v>
      </c>
      <c r="M166" s="313">
        <v>556.77882499999998</v>
      </c>
      <c r="N166" s="142">
        <v>556.779</v>
      </c>
      <c r="O166" s="142">
        <v>556.779</v>
      </c>
      <c r="P166" s="142">
        <v>556.779</v>
      </c>
      <c r="Q166" s="313">
        <v>556.77882499999998</v>
      </c>
      <c r="R166" s="142">
        <v>556.77882499999998</v>
      </c>
      <c r="S166" s="142">
        <v>556.77853499999992</v>
      </c>
      <c r="T166" s="142">
        <v>556.779</v>
      </c>
      <c r="U166" s="313">
        <v>556.77882499999998</v>
      </c>
      <c r="V166" s="142">
        <v>556.77882499999998</v>
      </c>
      <c r="W166" s="142">
        <v>556.77882499999998</v>
      </c>
      <c r="X166" s="142">
        <v>556.77882499999998</v>
      </c>
      <c r="Y166" s="313">
        <v>556.77882499999998</v>
      </c>
      <c r="Z166" s="142">
        <v>556.77882499999998</v>
      </c>
      <c r="AA166" s="142">
        <v>556.77882499999998</v>
      </c>
      <c r="AB166" s="142">
        <v>556.77882499999998</v>
      </c>
      <c r="AC166" s="313">
        <v>556.77882499999998</v>
      </c>
      <c r="AD166" s="142">
        <v>556.77882499999998</v>
      </c>
      <c r="AE166" s="142">
        <v>556.77882499999998</v>
      </c>
      <c r="AF166" s="142">
        <v>556.77882499999998</v>
      </c>
      <c r="AG166" s="313">
        <v>556.77882499999998</v>
      </c>
    </row>
    <row r="167" spans="1:33" ht="15.75" customHeight="1">
      <c r="A167" s="108"/>
      <c r="B167" s="280">
        <v>120040</v>
      </c>
      <c r="C167" s="123" t="s">
        <v>583</v>
      </c>
      <c r="D167" s="123" t="s">
        <v>584</v>
      </c>
      <c r="E167" s="222"/>
      <c r="F167" s="222"/>
      <c r="G167" s="222"/>
      <c r="H167" s="222"/>
      <c r="I167" s="222"/>
      <c r="J167" s="312">
        <v>5.2729999999999997</v>
      </c>
      <c r="K167" s="142">
        <v>5.2729999999999997</v>
      </c>
      <c r="L167" s="142">
        <v>5.2729999999999997</v>
      </c>
      <c r="M167" s="313">
        <v>5.2731750000000002</v>
      </c>
      <c r="N167" s="142">
        <v>5.2729999999999997</v>
      </c>
      <c r="O167" s="142">
        <v>5.2729999999999997</v>
      </c>
      <c r="P167" s="142">
        <v>5.2729999999999997</v>
      </c>
      <c r="Q167" s="313">
        <v>5.2731750000000002</v>
      </c>
      <c r="R167" s="142">
        <v>5.2731750000000002</v>
      </c>
      <c r="S167" s="142">
        <v>5.2734649999999998</v>
      </c>
      <c r="T167" s="142">
        <v>5.2729999999999997</v>
      </c>
      <c r="U167" s="313">
        <v>5.2731750000000002</v>
      </c>
      <c r="V167" s="142">
        <v>5.2731750000000002</v>
      </c>
      <c r="W167" s="142">
        <v>5.2731750000000002</v>
      </c>
      <c r="X167" s="142">
        <v>5.2731750000000002</v>
      </c>
      <c r="Y167" s="313">
        <v>5.2731750000000002</v>
      </c>
      <c r="Z167" s="142">
        <v>5.2731750000000002</v>
      </c>
      <c r="AA167" s="142">
        <v>5.2731750000000002</v>
      </c>
      <c r="AB167" s="142">
        <v>5.2731750000000002</v>
      </c>
      <c r="AC167" s="313">
        <v>5.2731750000000002</v>
      </c>
      <c r="AD167" s="142">
        <v>5.2731750000000002</v>
      </c>
      <c r="AE167" s="142">
        <v>5.2731750000000002</v>
      </c>
      <c r="AF167" s="142">
        <v>5.2731750000000002</v>
      </c>
      <c r="AG167" s="313">
        <v>5.2731750000000002</v>
      </c>
    </row>
    <row r="168" spans="1:33" ht="15.75" customHeight="1">
      <c r="A168" s="108"/>
      <c r="B168" s="280">
        <v>120710</v>
      </c>
      <c r="C168" s="123" t="s">
        <v>585</v>
      </c>
      <c r="D168" s="123" t="s">
        <v>586</v>
      </c>
      <c r="E168" s="222"/>
      <c r="F168" s="222"/>
      <c r="G168" s="222"/>
      <c r="H168" s="222"/>
      <c r="I168" s="222"/>
      <c r="J168" s="312">
        <v>0</v>
      </c>
      <c r="K168" s="142">
        <v>0</v>
      </c>
      <c r="L168" s="142">
        <v>0</v>
      </c>
      <c r="M168" s="313">
        <v>0</v>
      </c>
      <c r="N168" s="142">
        <v>0</v>
      </c>
      <c r="O168" s="142">
        <v>0</v>
      </c>
      <c r="P168" s="142">
        <v>0</v>
      </c>
      <c r="Q168" s="313">
        <v>0</v>
      </c>
      <c r="R168" s="142">
        <v>0</v>
      </c>
      <c r="S168" s="142">
        <v>0</v>
      </c>
      <c r="T168" s="142">
        <v>0</v>
      </c>
      <c r="U168" s="313">
        <v>0</v>
      </c>
      <c r="V168" s="142">
        <v>0</v>
      </c>
      <c r="W168" s="142">
        <v>0</v>
      </c>
      <c r="X168" s="142">
        <v>0</v>
      </c>
      <c r="Y168" s="313">
        <v>0</v>
      </c>
      <c r="Z168" s="142">
        <v>0</v>
      </c>
      <c r="AA168" s="142">
        <v>0</v>
      </c>
      <c r="AB168" s="142">
        <v>0</v>
      </c>
      <c r="AC168" s="313">
        <v>0</v>
      </c>
      <c r="AD168" s="142">
        <v>0</v>
      </c>
      <c r="AE168" s="142">
        <v>0</v>
      </c>
      <c r="AF168" s="142">
        <v>0</v>
      </c>
      <c r="AG168" s="313">
        <v>0</v>
      </c>
    </row>
    <row r="169" spans="1:33" ht="15.75" customHeight="1">
      <c r="A169" s="108"/>
      <c r="B169" s="280">
        <v>120050</v>
      </c>
      <c r="C169" s="123" t="s">
        <v>587</v>
      </c>
      <c r="D169" s="123" t="s">
        <v>588</v>
      </c>
      <c r="E169" s="222"/>
      <c r="F169" s="222"/>
      <c r="G169" s="222"/>
      <c r="H169" s="222"/>
      <c r="I169" s="222"/>
      <c r="J169" s="312">
        <v>1098.1579999999999</v>
      </c>
      <c r="K169" s="142">
        <v>1098.1579999999999</v>
      </c>
      <c r="L169" s="142">
        <v>1095.3239999999998</v>
      </c>
      <c r="M169" s="313">
        <v>1095.3239999999998</v>
      </c>
      <c r="N169" s="142">
        <v>1095.3239999999998</v>
      </c>
      <c r="O169" s="142">
        <v>1095.3239999999998</v>
      </c>
      <c r="P169" s="142">
        <v>1095.3239999999998</v>
      </c>
      <c r="Q169" s="313">
        <v>1095.3239999999998</v>
      </c>
      <c r="R169" s="142">
        <v>1095.3239999999998</v>
      </c>
      <c r="S169" s="142">
        <v>1095.31</v>
      </c>
      <c r="T169" s="142">
        <v>1095.31</v>
      </c>
      <c r="U169" s="313">
        <v>1095.31</v>
      </c>
      <c r="V169" s="142">
        <v>1095.31</v>
      </c>
      <c r="W169" s="142">
        <v>1095.31</v>
      </c>
      <c r="X169" s="142">
        <v>1095.31</v>
      </c>
      <c r="Y169" s="313">
        <v>1095.31</v>
      </c>
      <c r="Z169" s="142">
        <v>1095.31</v>
      </c>
      <c r="AA169" s="142">
        <v>1095.31</v>
      </c>
      <c r="AB169" s="142">
        <v>1095.31</v>
      </c>
      <c r="AC169" s="313">
        <v>1095.31</v>
      </c>
      <c r="AD169" s="142">
        <v>1095.31</v>
      </c>
      <c r="AE169" s="142">
        <v>1095.31</v>
      </c>
      <c r="AF169" s="142">
        <v>1095.31</v>
      </c>
      <c r="AG169" s="313">
        <v>1095.31</v>
      </c>
    </row>
    <row r="170" spans="1:33" ht="15.75" customHeight="1">
      <c r="A170" s="108"/>
      <c r="B170" s="280">
        <v>120060</v>
      </c>
      <c r="C170" s="123" t="s">
        <v>589</v>
      </c>
      <c r="D170" s="123" t="s">
        <v>590</v>
      </c>
      <c r="E170" s="222"/>
      <c r="F170" s="222"/>
      <c r="G170" s="222"/>
      <c r="H170" s="222"/>
      <c r="I170" s="222"/>
      <c r="J170" s="312">
        <v>366.46999999999997</v>
      </c>
      <c r="K170" s="142">
        <v>366.46999999999997</v>
      </c>
      <c r="L170" s="142">
        <v>366.46999999999997</v>
      </c>
      <c r="M170" s="313">
        <v>366.46999999999997</v>
      </c>
      <c r="N170" s="142">
        <v>366.46999999999997</v>
      </c>
      <c r="O170" s="142">
        <v>366.46999999999997</v>
      </c>
      <c r="P170" s="142">
        <v>366.46999999999997</v>
      </c>
      <c r="Q170" s="313">
        <v>366.46999999999997</v>
      </c>
      <c r="R170" s="142">
        <v>366.46999999999997</v>
      </c>
      <c r="S170" s="142">
        <v>366.46999999999997</v>
      </c>
      <c r="T170" s="142">
        <v>366.46999999999997</v>
      </c>
      <c r="U170" s="313">
        <v>366.46999999999997</v>
      </c>
      <c r="V170" s="142">
        <v>366.46999999999997</v>
      </c>
      <c r="W170" s="142">
        <v>366.46999999999997</v>
      </c>
      <c r="X170" s="142">
        <v>366.46999999999997</v>
      </c>
      <c r="Y170" s="313">
        <v>366.46999999999997</v>
      </c>
      <c r="Z170" s="142">
        <v>366.46999999999997</v>
      </c>
      <c r="AA170" s="142">
        <v>366.46999999999997</v>
      </c>
      <c r="AB170" s="142">
        <v>366.46999999999997</v>
      </c>
      <c r="AC170" s="313">
        <v>366.46999999999997</v>
      </c>
      <c r="AD170" s="142">
        <v>366.46999999999997</v>
      </c>
      <c r="AE170" s="142">
        <v>366.46999999999997</v>
      </c>
      <c r="AF170" s="142">
        <v>366.46999999999997</v>
      </c>
      <c r="AG170" s="313">
        <v>366.46999999999997</v>
      </c>
    </row>
    <row r="171" spans="1:33" ht="15.75" customHeight="1">
      <c r="A171" s="108"/>
      <c r="B171" s="280">
        <v>120051</v>
      </c>
      <c r="C171" s="123" t="s">
        <v>433</v>
      </c>
      <c r="D171" s="123" t="s">
        <v>167</v>
      </c>
      <c r="E171" s="222"/>
      <c r="F171" s="222"/>
      <c r="G171" s="222"/>
      <c r="H171" s="222"/>
      <c r="I171" s="222"/>
      <c r="J171" s="312">
        <v>731.68799999999987</v>
      </c>
      <c r="K171" s="142">
        <v>731.68799999999987</v>
      </c>
      <c r="L171" s="142">
        <v>728.85399999999981</v>
      </c>
      <c r="M171" s="313">
        <v>728.85399999999981</v>
      </c>
      <c r="N171" s="142">
        <v>728.85399999999981</v>
      </c>
      <c r="O171" s="142">
        <v>728.85399999999981</v>
      </c>
      <c r="P171" s="142">
        <v>728.85399999999981</v>
      </c>
      <c r="Q171" s="313">
        <v>728.85399999999981</v>
      </c>
      <c r="R171" s="142">
        <v>728.85399999999981</v>
      </c>
      <c r="S171" s="142">
        <v>728.83999999999992</v>
      </c>
      <c r="T171" s="142">
        <v>728.83999999999992</v>
      </c>
      <c r="U171" s="313">
        <v>728.83999999999992</v>
      </c>
      <c r="V171" s="142">
        <v>728.83999999999992</v>
      </c>
      <c r="W171" s="142">
        <v>728.83999999999992</v>
      </c>
      <c r="X171" s="142">
        <v>728.83999999999992</v>
      </c>
      <c r="Y171" s="313">
        <v>728.83999999999992</v>
      </c>
      <c r="Z171" s="142">
        <v>728.83999999999992</v>
      </c>
      <c r="AA171" s="142">
        <v>728.83999999999992</v>
      </c>
      <c r="AB171" s="142">
        <v>728.83999999999992</v>
      </c>
      <c r="AC171" s="313">
        <v>728.83999999999992</v>
      </c>
      <c r="AD171" s="142">
        <v>728.83999999999992</v>
      </c>
      <c r="AE171" s="142">
        <v>728.83999999999992</v>
      </c>
      <c r="AF171" s="142">
        <v>728.83999999999992</v>
      </c>
      <c r="AG171" s="313">
        <v>728.83999999999992</v>
      </c>
    </row>
    <row r="172" spans="1:33" ht="15.75" customHeight="1">
      <c r="A172" s="108"/>
      <c r="B172" s="280">
        <v>120210</v>
      </c>
      <c r="C172" s="123" t="s">
        <v>591</v>
      </c>
      <c r="D172" s="123" t="s">
        <v>592</v>
      </c>
      <c r="E172" s="222"/>
      <c r="F172" s="222"/>
      <c r="G172" s="222"/>
      <c r="H172" s="222"/>
      <c r="I172" s="222"/>
      <c r="J172" s="312">
        <v>-5.7109999999997854</v>
      </c>
      <c r="K172" s="142">
        <v>-5.7110000000002401</v>
      </c>
      <c r="L172" s="142">
        <v>-5.8489999999987958</v>
      </c>
      <c r="M172" s="313">
        <v>-5.7109999999999994</v>
      </c>
      <c r="N172" s="142">
        <v>-5.7109999999988759</v>
      </c>
      <c r="O172" s="142">
        <v>-5.7109999999997854</v>
      </c>
      <c r="P172" s="142">
        <v>-5.7109999999988759</v>
      </c>
      <c r="Q172" s="313">
        <v>-5.7109999999999994</v>
      </c>
      <c r="R172" s="142">
        <v>-5.7110000000002401</v>
      </c>
      <c r="S172" s="142">
        <v>-5.7109999999984211</v>
      </c>
      <c r="T172" s="142">
        <v>-5.7109999999993306</v>
      </c>
      <c r="U172" s="313">
        <v>-5.7109999999999994</v>
      </c>
      <c r="V172" s="142">
        <v>-5.7109999999986485</v>
      </c>
      <c r="W172" s="142">
        <v>-5.7109999999986485</v>
      </c>
      <c r="X172" s="142">
        <v>-5.7109999999986485</v>
      </c>
      <c r="Y172" s="313">
        <v>-5.7109999999986485</v>
      </c>
      <c r="Z172" s="142">
        <v>-5.7109999999986485</v>
      </c>
      <c r="AA172" s="142">
        <v>-5.7109999999986485</v>
      </c>
      <c r="AB172" s="142">
        <v>-5.7109999999986485</v>
      </c>
      <c r="AC172" s="313">
        <v>-5.7109999999986485</v>
      </c>
      <c r="AD172" s="142">
        <v>-5.7109999999986485</v>
      </c>
      <c r="AE172" s="142">
        <v>-5.7109999999986485</v>
      </c>
      <c r="AF172" s="142">
        <v>-5.7109999999986485</v>
      </c>
      <c r="AG172" s="313">
        <v>-5.7109999999986485</v>
      </c>
    </row>
    <row r="173" spans="1:33" ht="15.75" customHeight="1">
      <c r="A173" s="108"/>
      <c r="B173" s="280">
        <v>120220</v>
      </c>
      <c r="C173" s="123" t="s">
        <v>593</v>
      </c>
      <c r="D173" s="123" t="s">
        <v>594</v>
      </c>
      <c r="E173" s="222"/>
      <c r="F173" s="222"/>
      <c r="G173" s="222"/>
      <c r="H173" s="222"/>
      <c r="I173" s="222"/>
      <c r="J173" s="312">
        <v>0</v>
      </c>
      <c r="K173" s="142">
        <v>0</v>
      </c>
      <c r="L173" s="142">
        <v>0</v>
      </c>
      <c r="M173" s="313">
        <v>0</v>
      </c>
      <c r="N173" s="142">
        <v>0</v>
      </c>
      <c r="O173" s="142">
        <v>0</v>
      </c>
      <c r="P173" s="142">
        <v>0</v>
      </c>
      <c r="Q173" s="313">
        <v>0</v>
      </c>
      <c r="R173" s="142">
        <v>0</v>
      </c>
      <c r="S173" s="142">
        <v>0</v>
      </c>
      <c r="T173" s="142">
        <v>0</v>
      </c>
      <c r="U173" s="313">
        <v>0</v>
      </c>
      <c r="V173" s="142">
        <v>0</v>
      </c>
      <c r="W173" s="142">
        <v>0</v>
      </c>
      <c r="X173" s="142">
        <v>0</v>
      </c>
      <c r="Y173" s="313">
        <v>0</v>
      </c>
      <c r="Z173" s="142">
        <v>0</v>
      </c>
      <c r="AA173" s="142">
        <v>0</v>
      </c>
      <c r="AB173" s="142">
        <v>0</v>
      </c>
      <c r="AC173" s="313">
        <v>0</v>
      </c>
      <c r="AD173" s="142">
        <v>0</v>
      </c>
      <c r="AE173" s="142">
        <v>0</v>
      </c>
      <c r="AF173" s="142">
        <v>0</v>
      </c>
      <c r="AG173" s="313">
        <v>0</v>
      </c>
    </row>
    <row r="174" spans="1:33" ht="15.75" customHeight="1">
      <c r="A174" s="108"/>
      <c r="B174" s="280">
        <v>120211</v>
      </c>
      <c r="C174" s="123" t="s">
        <v>433</v>
      </c>
      <c r="D174" s="123" t="s">
        <v>167</v>
      </c>
      <c r="E174" s="222"/>
      <c r="F174" s="222"/>
      <c r="G174" s="222"/>
      <c r="H174" s="222"/>
      <c r="I174" s="222"/>
      <c r="J174" s="312">
        <v>-5.7109999999997854</v>
      </c>
      <c r="K174" s="142">
        <v>-5.7110000000002401</v>
      </c>
      <c r="L174" s="142">
        <v>-5.8489999999987958</v>
      </c>
      <c r="M174" s="313">
        <v>-5.7109999999997854</v>
      </c>
      <c r="N174" s="142">
        <v>-5.7109999999988759</v>
      </c>
      <c r="O174" s="142">
        <v>-5.7109999999997854</v>
      </c>
      <c r="P174" s="142">
        <v>-5.7109999999988759</v>
      </c>
      <c r="Q174" s="313">
        <v>-5.7109999999997854</v>
      </c>
      <c r="R174" s="142">
        <v>-5.7110000000002401</v>
      </c>
      <c r="S174" s="142">
        <v>-5.7109999999984211</v>
      </c>
      <c r="T174" s="142">
        <v>-5.7109999999993306</v>
      </c>
      <c r="U174" s="313">
        <v>-5.7109999999986485</v>
      </c>
      <c r="V174" s="142">
        <v>-5.7109999999986485</v>
      </c>
      <c r="W174" s="142">
        <v>-5.7109999999986485</v>
      </c>
      <c r="X174" s="142">
        <v>-5.7109999999986485</v>
      </c>
      <c r="Y174" s="313">
        <v>-5.7109999999986485</v>
      </c>
      <c r="Z174" s="142">
        <v>-5.7109999999986485</v>
      </c>
      <c r="AA174" s="142">
        <v>-5.7109999999986485</v>
      </c>
      <c r="AB174" s="142">
        <v>-5.7109999999986485</v>
      </c>
      <c r="AC174" s="313">
        <v>-5.7109999999986485</v>
      </c>
      <c r="AD174" s="142">
        <v>-5.7109999999986485</v>
      </c>
      <c r="AE174" s="142">
        <v>-5.7109999999986485</v>
      </c>
      <c r="AF174" s="142">
        <v>-5.7109999999986485</v>
      </c>
      <c r="AG174" s="313">
        <v>-5.7109999999986485</v>
      </c>
    </row>
    <row r="175" spans="1:33" ht="15.75" customHeight="1">
      <c r="A175" s="108"/>
      <c r="B175" s="280">
        <v>120310</v>
      </c>
      <c r="C175" s="123" t="s">
        <v>597</v>
      </c>
      <c r="D175" s="123" t="s">
        <v>900</v>
      </c>
      <c r="E175" s="222"/>
      <c r="F175" s="222"/>
      <c r="G175" s="222"/>
      <c r="H175" s="222"/>
      <c r="I175" s="222"/>
      <c r="J175" s="312">
        <v>-46.268000000000001</v>
      </c>
      <c r="K175" s="142">
        <v>55.175999999999995</v>
      </c>
      <c r="L175" s="142">
        <v>323.57799999999997</v>
      </c>
      <c r="M175" s="313">
        <v>25.872999999999998</v>
      </c>
      <c r="N175" s="142">
        <v>142.35399999999998</v>
      </c>
      <c r="O175" s="142">
        <v>139.06899999999999</v>
      </c>
      <c r="P175" s="142">
        <v>178.71899999999999</v>
      </c>
      <c r="Q175" s="313">
        <v>64.765999999999991</v>
      </c>
      <c r="R175" s="142">
        <v>112.24199999999999</v>
      </c>
      <c r="S175" s="142">
        <v>175.12099999999998</v>
      </c>
      <c r="T175" s="142">
        <v>73.972999999999999</v>
      </c>
      <c r="U175" s="313">
        <v>243.529</v>
      </c>
      <c r="V175" s="142">
        <v>262.63424999999995</v>
      </c>
      <c r="W175" s="142">
        <v>281.73949999999996</v>
      </c>
      <c r="X175" s="142">
        <v>300.84474999999998</v>
      </c>
      <c r="Y175" s="313">
        <v>319.94999999999993</v>
      </c>
      <c r="Z175" s="142">
        <v>339.05524999999994</v>
      </c>
      <c r="AA175" s="142">
        <v>358.16049999999996</v>
      </c>
      <c r="AB175" s="142">
        <v>377.26574999999997</v>
      </c>
      <c r="AC175" s="313">
        <v>396.37099999999998</v>
      </c>
      <c r="AD175" s="142">
        <v>415.47624999999999</v>
      </c>
      <c r="AE175" s="142">
        <v>434.58150000000001</v>
      </c>
      <c r="AF175" s="142">
        <v>453.68675000000002</v>
      </c>
      <c r="AG175" s="313">
        <v>472.79200000000003</v>
      </c>
    </row>
    <row r="176" spans="1:33" ht="15.75" customHeight="1">
      <c r="A176" s="108"/>
      <c r="B176" s="280">
        <v>120460</v>
      </c>
      <c r="C176" s="123" t="s">
        <v>605</v>
      </c>
      <c r="D176" s="123" t="s">
        <v>606</v>
      </c>
      <c r="E176" s="222"/>
      <c r="F176" s="222"/>
      <c r="G176" s="222"/>
      <c r="H176" s="222"/>
      <c r="I176" s="222"/>
      <c r="J176" s="312">
        <v>5715.027</v>
      </c>
      <c r="K176" s="142">
        <v>5913.37</v>
      </c>
      <c r="L176" s="142">
        <v>6117.7199999999993</v>
      </c>
      <c r="M176" s="313">
        <v>6009.1390000000001</v>
      </c>
      <c r="N176" s="142">
        <v>6072.1379999999999</v>
      </c>
      <c r="O176" s="142">
        <v>6236.0079999999998</v>
      </c>
      <c r="P176" s="142">
        <v>6400.4039999999995</v>
      </c>
      <c r="Q176" s="313">
        <v>6420.2199999999993</v>
      </c>
      <c r="R176" s="142">
        <v>6510.3909999999996</v>
      </c>
      <c r="S176" s="142">
        <v>6660.8149999999996</v>
      </c>
      <c r="T176" s="142">
        <v>6710.6610000000001</v>
      </c>
      <c r="U176" s="313">
        <v>6130.23</v>
      </c>
      <c r="V176" s="142">
        <v>6051.8417883798047</v>
      </c>
      <c r="W176" s="142">
        <v>5973.4535767596089</v>
      </c>
      <c r="X176" s="142">
        <v>5895.0653651394132</v>
      </c>
      <c r="Y176" s="313">
        <v>5816.6771535192183</v>
      </c>
      <c r="Z176" s="142">
        <v>5733.1399514024833</v>
      </c>
      <c r="AA176" s="142">
        <v>5649.6027492857484</v>
      </c>
      <c r="AB176" s="142">
        <v>5566.0655471690134</v>
      </c>
      <c r="AC176" s="313">
        <v>5482.5283450522775</v>
      </c>
      <c r="AD176" s="142">
        <v>5393.0454191915142</v>
      </c>
      <c r="AE176" s="142">
        <v>5303.5624933307508</v>
      </c>
      <c r="AF176" s="142">
        <v>5214.0795674699875</v>
      </c>
      <c r="AG176" s="313">
        <v>5124.5966416092233</v>
      </c>
    </row>
    <row r="177" spans="1:33" ht="15.75" customHeight="1">
      <c r="A177" s="108"/>
      <c r="B177" s="280">
        <v>120620</v>
      </c>
      <c r="C177" s="123" t="s">
        <v>607</v>
      </c>
      <c r="D177" s="123" t="s">
        <v>608</v>
      </c>
      <c r="E177" s="222"/>
      <c r="F177" s="222"/>
      <c r="G177" s="222"/>
      <c r="H177" s="222"/>
      <c r="I177" s="222"/>
      <c r="J177" s="312">
        <v>2206.498</v>
      </c>
      <c r="K177" s="142">
        <v>2231.4949999999999</v>
      </c>
      <c r="L177" s="142">
        <v>2270.3179999999998</v>
      </c>
      <c r="M177" s="313">
        <v>2237.6</v>
      </c>
      <c r="N177" s="142">
        <v>2227.0859999999998</v>
      </c>
      <c r="O177" s="142">
        <v>2284.203</v>
      </c>
      <c r="P177" s="142">
        <v>2307.3989999999999</v>
      </c>
      <c r="Q177" s="313">
        <v>2318.864</v>
      </c>
      <c r="R177" s="142">
        <v>2346.8599999999997</v>
      </c>
      <c r="S177" s="142">
        <v>2339.4189999999999</v>
      </c>
      <c r="T177" s="142">
        <v>2320.0889999999999</v>
      </c>
      <c r="U177" s="313">
        <v>1644.0029999999999</v>
      </c>
      <c r="V177" s="142">
        <v>1426.0662878158819</v>
      </c>
      <c r="W177" s="142">
        <v>1208.1295756317638</v>
      </c>
      <c r="X177" s="142">
        <v>990.19286344764566</v>
      </c>
      <c r="Y177" s="313">
        <v>772.2561512635275</v>
      </c>
      <c r="Z177" s="142">
        <v>536.07702394905232</v>
      </c>
      <c r="AA177" s="142">
        <v>299.89789663457714</v>
      </c>
      <c r="AB177" s="142">
        <v>63.718769320102012</v>
      </c>
      <c r="AC177" s="313">
        <v>-172.46035799437311</v>
      </c>
      <c r="AD177" s="142">
        <v>-429.70465543527826</v>
      </c>
      <c r="AE177" s="142">
        <v>-686.94895287618351</v>
      </c>
      <c r="AF177" s="142">
        <v>-944.19325031708865</v>
      </c>
      <c r="AG177" s="313">
        <v>-1201.4375477579938</v>
      </c>
    </row>
    <row r="178" spans="1:33" ht="15.75" customHeight="1">
      <c r="A178" s="108"/>
      <c r="B178" s="280"/>
      <c r="C178" s="108"/>
      <c r="D178" s="222"/>
      <c r="E178" s="222"/>
      <c r="F178" s="222"/>
      <c r="G178" s="222"/>
      <c r="H178" s="222"/>
      <c r="I178" s="222"/>
      <c r="J178" s="312"/>
      <c r="K178" s="142"/>
      <c r="L178" s="142"/>
      <c r="M178" s="313"/>
      <c r="N178" s="142"/>
      <c r="O178" s="142"/>
      <c r="P178" s="142"/>
      <c r="Q178" s="313"/>
      <c r="R178" s="142"/>
      <c r="S178" s="142"/>
      <c r="T178" s="142"/>
      <c r="U178" s="313"/>
      <c r="V178" s="142"/>
      <c r="W178" s="142"/>
      <c r="X178" s="142"/>
      <c r="Y178" s="313"/>
      <c r="Z178" s="142"/>
      <c r="AA178" s="142"/>
      <c r="AB178" s="142"/>
      <c r="AC178" s="313"/>
      <c r="AD178" s="142"/>
      <c r="AE178" s="142"/>
      <c r="AF178" s="142"/>
      <c r="AG178" s="313"/>
    </row>
    <row r="179" spans="1:33" ht="15.75" customHeight="1">
      <c r="A179" s="71"/>
      <c r="B179" s="270"/>
      <c r="C179" s="71"/>
      <c r="D179" s="6"/>
      <c r="E179" s="6"/>
      <c r="F179" s="6"/>
      <c r="G179" s="6"/>
      <c r="H179" s="6"/>
      <c r="I179" s="6"/>
      <c r="J179" s="312"/>
      <c r="K179" s="142"/>
      <c r="L179" s="142"/>
      <c r="M179" s="313"/>
      <c r="N179" s="142"/>
      <c r="O179" s="142"/>
      <c r="P179" s="142"/>
      <c r="Q179" s="313"/>
      <c r="R179" s="142"/>
      <c r="S179" s="142"/>
      <c r="T179" s="142"/>
      <c r="U179" s="313"/>
      <c r="V179" s="142"/>
      <c r="W179" s="142"/>
      <c r="X179" s="142"/>
      <c r="Y179" s="313"/>
      <c r="Z179" s="142"/>
      <c r="AA179" s="142"/>
      <c r="AB179" s="142"/>
      <c r="AC179" s="313"/>
      <c r="AD179" s="142"/>
      <c r="AE179" s="142"/>
      <c r="AF179" s="142"/>
      <c r="AG179" s="313"/>
    </row>
    <row r="180" spans="1:33" ht="15.75" customHeight="1">
      <c r="A180" s="71"/>
      <c r="B180" s="270"/>
      <c r="C180" s="71"/>
      <c r="D180" s="6"/>
      <c r="E180" s="6"/>
      <c r="F180" s="6"/>
      <c r="G180" s="6"/>
      <c r="H180" s="6"/>
      <c r="I180" s="6"/>
      <c r="J180" s="312"/>
      <c r="K180" s="142"/>
      <c r="L180" s="142"/>
      <c r="M180" s="313"/>
      <c r="N180" s="142"/>
      <c r="O180" s="142"/>
      <c r="P180" s="142"/>
      <c r="Q180" s="313"/>
      <c r="R180" s="142"/>
      <c r="S180" s="142"/>
      <c r="T180" s="142"/>
      <c r="U180" s="313"/>
      <c r="V180" s="142"/>
      <c r="W180" s="142"/>
      <c r="X180" s="142"/>
      <c r="Y180" s="313"/>
      <c r="Z180" s="142"/>
      <c r="AA180" s="142"/>
      <c r="AB180" s="142"/>
      <c r="AC180" s="313"/>
      <c r="AD180" s="142"/>
      <c r="AE180" s="142"/>
      <c r="AF180" s="142"/>
      <c r="AG180" s="313"/>
    </row>
    <row r="181" spans="1:33" ht="15.75" customHeight="1">
      <c r="A181" s="71"/>
      <c r="B181" s="270"/>
      <c r="C181" s="71"/>
      <c r="D181" s="6"/>
      <c r="E181" s="6"/>
      <c r="F181" s="6"/>
      <c r="G181" s="6"/>
      <c r="H181" s="6"/>
      <c r="I181" s="6"/>
      <c r="J181" s="312"/>
      <c r="K181" s="142"/>
      <c r="L181" s="142"/>
      <c r="M181" s="313"/>
      <c r="N181" s="142"/>
      <c r="O181" s="142"/>
      <c r="P181" s="142"/>
      <c r="Q181" s="313"/>
      <c r="R181" s="142"/>
      <c r="S181" s="142"/>
      <c r="T181" s="142"/>
      <c r="U181" s="313"/>
      <c r="V181" s="142"/>
      <c r="W181" s="142"/>
      <c r="X181" s="142"/>
      <c r="Y181" s="313"/>
      <c r="Z181" s="142"/>
      <c r="AA181" s="142"/>
      <c r="AB181" s="142"/>
      <c r="AC181" s="313"/>
      <c r="AD181" s="142"/>
      <c r="AE181" s="142"/>
      <c r="AF181" s="142"/>
      <c r="AG181" s="313"/>
    </row>
    <row r="182" spans="1:33" ht="15.75" customHeight="1">
      <c r="A182" s="71"/>
      <c r="B182" s="270"/>
      <c r="C182" s="71"/>
      <c r="D182" s="6"/>
      <c r="E182" s="6"/>
      <c r="F182" s="6"/>
      <c r="G182" s="6"/>
      <c r="H182" s="6"/>
      <c r="I182" s="6"/>
      <c r="J182" s="312"/>
      <c r="K182" s="142"/>
      <c r="L182" s="142"/>
      <c r="M182" s="313"/>
      <c r="N182" s="142"/>
      <c r="O182" s="142"/>
      <c r="P182" s="142"/>
      <c r="Q182" s="313"/>
      <c r="R182" s="142"/>
      <c r="S182" s="142"/>
      <c r="T182" s="142"/>
      <c r="U182" s="313"/>
      <c r="V182" s="142"/>
      <c r="W182" s="142"/>
      <c r="X182" s="142"/>
      <c r="Y182" s="313"/>
      <c r="Z182" s="142"/>
      <c r="AA182" s="142"/>
      <c r="AB182" s="142"/>
      <c r="AC182" s="313"/>
      <c r="AD182" s="142"/>
      <c r="AE182" s="142"/>
      <c r="AF182" s="142"/>
      <c r="AG182" s="313"/>
    </row>
    <row r="183" spans="1:33" ht="15.75" customHeight="1">
      <c r="A183" s="71"/>
      <c r="B183" s="270"/>
      <c r="C183" s="71"/>
      <c r="D183" s="6"/>
      <c r="E183" s="6"/>
      <c r="F183" s="6"/>
      <c r="G183" s="6"/>
      <c r="H183" s="6"/>
      <c r="I183" s="6"/>
      <c r="J183" s="312"/>
      <c r="K183" s="142"/>
      <c r="L183" s="142"/>
      <c r="M183" s="313"/>
      <c r="N183" s="142"/>
      <c r="O183" s="142"/>
      <c r="P183" s="142"/>
      <c r="Q183" s="313"/>
      <c r="R183" s="142"/>
      <c r="S183" s="142"/>
      <c r="T183" s="142"/>
      <c r="U183" s="313"/>
      <c r="V183" s="142"/>
      <c r="W183" s="142"/>
      <c r="X183" s="142"/>
      <c r="Y183" s="313"/>
      <c r="Z183" s="142"/>
      <c r="AA183" s="142"/>
      <c r="AB183" s="142"/>
      <c r="AC183" s="313"/>
      <c r="AD183" s="142"/>
      <c r="AE183" s="142"/>
      <c r="AF183" s="142"/>
      <c r="AG183" s="313"/>
    </row>
    <row r="184" spans="1:33" ht="15.75" customHeight="1">
      <c r="A184" s="71"/>
      <c r="B184" s="270"/>
      <c r="C184" s="71"/>
      <c r="D184" s="6"/>
      <c r="E184" s="6"/>
      <c r="F184" s="6"/>
      <c r="G184" s="6"/>
      <c r="H184" s="6"/>
      <c r="I184" s="6"/>
      <c r="J184" s="312"/>
      <c r="K184" s="142"/>
      <c r="L184" s="142"/>
      <c r="M184" s="313"/>
      <c r="N184" s="142"/>
      <c r="O184" s="142"/>
      <c r="P184" s="142"/>
      <c r="Q184" s="313"/>
      <c r="R184" s="142"/>
      <c r="S184" s="142"/>
      <c r="T184" s="142"/>
      <c r="U184" s="313"/>
      <c r="V184" s="142"/>
      <c r="W184" s="142"/>
      <c r="X184" s="142"/>
      <c r="Y184" s="313"/>
      <c r="Z184" s="142"/>
      <c r="AA184" s="142"/>
      <c r="AB184" s="142"/>
      <c r="AC184" s="313"/>
      <c r="AD184" s="142"/>
      <c r="AE184" s="142"/>
      <c r="AF184" s="142"/>
      <c r="AG184" s="313"/>
    </row>
    <row r="185" spans="1:33" ht="15.75" customHeight="1">
      <c r="A185" s="71"/>
      <c r="B185" s="270"/>
      <c r="C185" s="71"/>
      <c r="D185" s="6"/>
      <c r="E185" s="6"/>
      <c r="F185" s="6"/>
      <c r="G185" s="6"/>
      <c r="H185" s="6"/>
      <c r="I185" s="6"/>
      <c r="J185" s="312"/>
      <c r="K185" s="142"/>
      <c r="L185" s="142"/>
      <c r="M185" s="313"/>
      <c r="N185" s="142"/>
      <c r="O185" s="142"/>
      <c r="P185" s="142"/>
      <c r="Q185" s="313"/>
      <c r="R185" s="142"/>
      <c r="S185" s="142"/>
      <c r="T185" s="142"/>
      <c r="U185" s="313"/>
      <c r="V185" s="142"/>
      <c r="W185" s="142"/>
      <c r="X185" s="142"/>
      <c r="Y185" s="313"/>
      <c r="Z185" s="142"/>
      <c r="AA185" s="142"/>
      <c r="AB185" s="142"/>
      <c r="AC185" s="313"/>
      <c r="AD185" s="142"/>
      <c r="AE185" s="142"/>
      <c r="AF185" s="142"/>
      <c r="AG185" s="313"/>
    </row>
    <row r="186" spans="1:33" ht="15.75" customHeight="1">
      <c r="A186" s="71"/>
      <c r="B186" s="270"/>
      <c r="C186" s="71"/>
      <c r="D186" s="6"/>
      <c r="E186" s="6"/>
      <c r="F186" s="6"/>
      <c r="G186" s="6"/>
      <c r="H186" s="6"/>
      <c r="I186" s="6"/>
      <c r="J186" s="312"/>
      <c r="K186" s="142"/>
      <c r="L186" s="142"/>
      <c r="M186" s="313"/>
      <c r="N186" s="142"/>
      <c r="O186" s="142"/>
      <c r="P186" s="142"/>
      <c r="Q186" s="313"/>
      <c r="R186" s="142"/>
      <c r="S186" s="142"/>
      <c r="T186" s="142"/>
      <c r="U186" s="313"/>
      <c r="V186" s="142"/>
      <c r="W186" s="142"/>
      <c r="X186" s="142"/>
      <c r="Y186" s="313"/>
      <c r="Z186" s="142"/>
      <c r="AA186" s="142"/>
      <c r="AB186" s="142"/>
      <c r="AC186" s="313"/>
      <c r="AD186" s="142"/>
      <c r="AE186" s="142"/>
      <c r="AF186" s="142"/>
      <c r="AG186" s="313"/>
    </row>
    <row r="187" spans="1:33" ht="15.75" customHeight="1">
      <c r="A187" s="102" t="s">
        <v>727</v>
      </c>
      <c r="B187" s="279"/>
      <c r="C187" s="104"/>
      <c r="D187" s="104"/>
      <c r="E187" s="139"/>
      <c r="F187" s="139"/>
      <c r="G187" s="139"/>
      <c r="H187" s="139"/>
      <c r="I187" s="139"/>
      <c r="J187" s="140"/>
      <c r="K187" s="140"/>
      <c r="L187" s="140"/>
      <c r="M187" s="140"/>
      <c r="N187" s="140"/>
      <c r="O187" s="140"/>
      <c r="P187" s="140"/>
      <c r="Q187" s="140"/>
      <c r="R187" s="140"/>
      <c r="S187" s="140"/>
      <c r="T187" s="140"/>
      <c r="U187" s="140"/>
      <c r="V187" s="140"/>
      <c r="W187" s="140"/>
      <c r="X187" s="140"/>
      <c r="Y187" s="140"/>
      <c r="Z187" s="140"/>
      <c r="AA187" s="140"/>
      <c r="AB187" s="140"/>
      <c r="AC187" s="140"/>
      <c r="AD187" s="140"/>
      <c r="AE187" s="140"/>
      <c r="AF187" s="140"/>
      <c r="AG187" s="140"/>
    </row>
    <row r="188" spans="1:33" ht="15.75" customHeight="1">
      <c r="A188" s="108"/>
      <c r="B188" s="280"/>
      <c r="C188" s="123"/>
      <c r="D188" s="222"/>
      <c r="E188" s="222"/>
      <c r="F188" s="222"/>
      <c r="G188" s="222"/>
      <c r="H188" s="222"/>
      <c r="I188" s="222"/>
      <c r="J188" s="312"/>
      <c r="K188" s="142"/>
      <c r="L188" s="142"/>
      <c r="M188" s="313"/>
      <c r="N188" s="142"/>
      <c r="O188" s="142"/>
      <c r="P188" s="142"/>
      <c r="Q188" s="313"/>
      <c r="R188" s="142"/>
      <c r="S188" s="142"/>
      <c r="T188" s="142"/>
      <c r="U188" s="313"/>
      <c r="V188" s="142"/>
      <c r="W188" s="142"/>
      <c r="X188" s="142"/>
      <c r="Y188" s="313"/>
      <c r="Z188" s="142"/>
      <c r="AA188" s="142"/>
      <c r="AB188" s="142"/>
      <c r="AC188" s="313"/>
      <c r="AD188" s="142"/>
      <c r="AE188" s="142"/>
      <c r="AF188" s="142"/>
      <c r="AG188" s="313"/>
    </row>
    <row r="189" spans="1:33" ht="15.75" customHeight="1">
      <c r="A189" s="108"/>
      <c r="B189" s="280">
        <v>400000</v>
      </c>
      <c r="C189" s="114" t="s">
        <v>728</v>
      </c>
      <c r="D189" s="114" t="s">
        <v>729</v>
      </c>
      <c r="E189" s="222"/>
      <c r="F189" s="222"/>
      <c r="G189" s="222"/>
      <c r="H189" s="222"/>
      <c r="I189" s="222"/>
      <c r="J189" s="307">
        <v>37.042000000000002</v>
      </c>
      <c r="K189" s="117">
        <v>-352.02499999999998</v>
      </c>
      <c r="L189" s="117">
        <v>269.78300000000002</v>
      </c>
      <c r="M189" s="308">
        <v>-98.274000000000001</v>
      </c>
      <c r="N189" s="117">
        <v>-512.01</v>
      </c>
      <c r="O189" s="117">
        <v>-457.803</v>
      </c>
      <c r="P189" s="117">
        <v>-537.26699999999994</v>
      </c>
      <c r="Q189" s="308">
        <v>792.36399999999992</v>
      </c>
      <c r="R189" s="117">
        <v>-1152.47</v>
      </c>
      <c r="S189" s="117">
        <v>-191.34699999999998</v>
      </c>
      <c r="T189" s="117">
        <v>636.452</v>
      </c>
      <c r="U189" s="308">
        <v>588.56499999999994</v>
      </c>
      <c r="V189" s="117">
        <v>-1122.5976208873371</v>
      </c>
      <c r="W189" s="117">
        <v>-1122.597620887336</v>
      </c>
      <c r="X189" s="117">
        <v>-1122.597620887336</v>
      </c>
      <c r="Y189" s="308">
        <v>4562.9193490973657</v>
      </c>
      <c r="Z189" s="117">
        <v>6743.9517264694696</v>
      </c>
      <c r="AA189" s="117">
        <v>6743.9517264694696</v>
      </c>
      <c r="AB189" s="117">
        <v>6743.9517264694659</v>
      </c>
      <c r="AC189" s="308">
        <v>-17478.889652144753</v>
      </c>
      <c r="AD189" s="117">
        <v>-17174.039299969798</v>
      </c>
      <c r="AE189" s="117">
        <v>-17174.039299969802</v>
      </c>
      <c r="AF189" s="117">
        <v>-17174.039299969802</v>
      </c>
      <c r="AG189" s="308">
        <v>56910.608637346413</v>
      </c>
    </row>
    <row r="190" spans="1:33" ht="15.75" customHeight="1">
      <c r="A190" s="108"/>
      <c r="B190" s="280">
        <v>400010</v>
      </c>
      <c r="C190" s="169" t="s">
        <v>529</v>
      </c>
      <c r="D190" s="169" t="s">
        <v>1191</v>
      </c>
      <c r="E190" s="222"/>
      <c r="F190" s="222"/>
      <c r="G190" s="222"/>
      <c r="H190" s="222"/>
      <c r="I190" s="222"/>
      <c r="J190" s="307">
        <v>183.108</v>
      </c>
      <c r="K190" s="117">
        <v>224.94399999999999</v>
      </c>
      <c r="L190" s="117">
        <v>234.798</v>
      </c>
      <c r="M190" s="308">
        <v>-171.97399999999999</v>
      </c>
      <c r="N190" s="117">
        <v>150.55199999999999</v>
      </c>
      <c r="O190" s="117">
        <v>212.35899999999998</v>
      </c>
      <c r="P190" s="117">
        <v>181.32499999999999</v>
      </c>
      <c r="Q190" s="308">
        <v>110.045</v>
      </c>
      <c r="R190" s="117">
        <v>208.363</v>
      </c>
      <c r="S190" s="117">
        <v>146.11699999999999</v>
      </c>
      <c r="T190" s="117">
        <v>40.106000000000002</v>
      </c>
      <c r="U190" s="308">
        <v>-1160.807</v>
      </c>
      <c r="V190" s="117">
        <v>-2008.8273998714833</v>
      </c>
      <c r="W190" s="117">
        <v>-2008.8273998714833</v>
      </c>
      <c r="X190" s="117">
        <v>-2008.8273998714833</v>
      </c>
      <c r="Y190" s="308">
        <v>4908.6815138471966</v>
      </c>
      <c r="Z190" s="117">
        <v>5413.5124022005539</v>
      </c>
      <c r="AA190" s="117">
        <v>5413.5124022005539</v>
      </c>
      <c r="AB190" s="117">
        <v>5413.5124022005539</v>
      </c>
      <c r="AC190" s="308">
        <v>-17451.903514876503</v>
      </c>
      <c r="AD190" s="117">
        <v>-19224.921909305172</v>
      </c>
      <c r="AE190" s="117">
        <v>-19224.921909305172</v>
      </c>
      <c r="AF190" s="117">
        <v>-19224.921909305172</v>
      </c>
      <c r="AG190" s="308">
        <v>56355.355844158847</v>
      </c>
    </row>
    <row r="191" spans="1:33" ht="15.75" customHeight="1">
      <c r="A191" s="108"/>
      <c r="B191" s="280">
        <v>400030</v>
      </c>
      <c r="C191" s="169" t="s">
        <v>731</v>
      </c>
      <c r="D191" s="169" t="s">
        <v>732</v>
      </c>
      <c r="E191" s="222"/>
      <c r="F191" s="222"/>
      <c r="G191" s="222"/>
      <c r="H191" s="222"/>
      <c r="I191" s="222"/>
      <c r="J191" s="307">
        <v>212.37</v>
      </c>
      <c r="K191" s="117">
        <v>291.33799999999997</v>
      </c>
      <c r="L191" s="117">
        <v>318.14699999999999</v>
      </c>
      <c r="M191" s="308">
        <v>243.47299999999998</v>
      </c>
      <c r="N191" s="117">
        <v>333.43399999999997</v>
      </c>
      <c r="O191" s="117">
        <v>234.67599999999999</v>
      </c>
      <c r="P191" s="117">
        <v>304.66499999999996</v>
      </c>
      <c r="Q191" s="308">
        <v>231.232</v>
      </c>
      <c r="R191" s="117">
        <v>339.21899999999999</v>
      </c>
      <c r="S191" s="117">
        <v>315.24700000000001</v>
      </c>
      <c r="T191" s="117">
        <v>190.26599999999999</v>
      </c>
      <c r="U191" s="308">
        <v>508.96699999999998</v>
      </c>
      <c r="V191" s="117">
        <v>238.25116658329267</v>
      </c>
      <c r="W191" s="117">
        <v>238.25116658329267</v>
      </c>
      <c r="X191" s="117">
        <v>238.25116658329267</v>
      </c>
      <c r="Y191" s="308">
        <v>238.25116658329262</v>
      </c>
      <c r="Z191" s="117">
        <v>212.72494904556376</v>
      </c>
      <c r="AA191" s="117">
        <v>212.72494904556376</v>
      </c>
      <c r="AB191" s="117">
        <v>212.72494904556376</v>
      </c>
      <c r="AC191" s="308">
        <v>212.72494904556379</v>
      </c>
      <c r="AD191" s="117">
        <v>192.23200480028819</v>
      </c>
      <c r="AE191" s="117">
        <v>192.23200480028819</v>
      </c>
      <c r="AF191" s="117">
        <v>192.23200480028819</v>
      </c>
      <c r="AG191" s="308">
        <v>192.23200480028822</v>
      </c>
    </row>
    <row r="192" spans="1:33" ht="15.75" customHeight="1">
      <c r="A192" s="108"/>
      <c r="B192" s="314">
        <v>400140</v>
      </c>
      <c r="C192" s="123" t="s">
        <v>733</v>
      </c>
      <c r="D192" s="123" t="s">
        <v>290</v>
      </c>
      <c r="E192" s="222"/>
      <c r="F192" s="222"/>
      <c r="G192" s="222"/>
      <c r="H192" s="222"/>
      <c r="I192" s="222"/>
      <c r="J192" s="312">
        <v>37.763999999999996</v>
      </c>
      <c r="K192" s="142">
        <v>44.217999999999996</v>
      </c>
      <c r="L192" s="142">
        <v>43.616</v>
      </c>
      <c r="M192" s="313">
        <v>46.675999999999995</v>
      </c>
      <c r="N192" s="142">
        <v>46.916999999999994</v>
      </c>
      <c r="O192" s="142">
        <v>48.728999999999999</v>
      </c>
      <c r="P192" s="142">
        <v>55.836999999999996</v>
      </c>
      <c r="Q192" s="313">
        <v>35.119</v>
      </c>
      <c r="R192" s="142">
        <v>49.08</v>
      </c>
      <c r="S192" s="142">
        <v>53.492999999999995</v>
      </c>
      <c r="T192" s="142">
        <v>53.722999999999999</v>
      </c>
      <c r="U192" s="313">
        <v>55.093999999999994</v>
      </c>
      <c r="V192" s="142">
        <v>56.824079316366145</v>
      </c>
      <c r="W192" s="142">
        <v>56.824079316366145</v>
      </c>
      <c r="X192" s="142">
        <v>56.824079316366145</v>
      </c>
      <c r="Y192" s="313">
        <v>56.824079316366152</v>
      </c>
      <c r="Z192" s="142">
        <v>38.294726427394345</v>
      </c>
      <c r="AA192" s="142">
        <v>38.294726427394345</v>
      </c>
      <c r="AB192" s="142">
        <v>38.294726427394345</v>
      </c>
      <c r="AC192" s="313">
        <v>38.294726427394352</v>
      </c>
      <c r="AD192" s="142">
        <v>25.807476157851369</v>
      </c>
      <c r="AE192" s="142">
        <v>25.807476157851369</v>
      </c>
      <c r="AF192" s="142">
        <v>25.807476157851369</v>
      </c>
      <c r="AG192" s="313">
        <v>25.807476157851369</v>
      </c>
    </row>
    <row r="193" spans="1:33" ht="15.75" customHeight="1">
      <c r="A193" s="108"/>
      <c r="B193" s="314" t="s">
        <v>734</v>
      </c>
      <c r="C193" s="123" t="s">
        <v>151</v>
      </c>
      <c r="D193" s="123" t="s">
        <v>330</v>
      </c>
      <c r="E193" s="222"/>
      <c r="F193" s="222"/>
      <c r="G193" s="222"/>
      <c r="H193" s="222"/>
      <c r="I193" s="222"/>
      <c r="J193" s="312">
        <v>2.524</v>
      </c>
      <c r="K193" s="142">
        <v>2.3069999999999999</v>
      </c>
      <c r="L193" s="142">
        <v>2.355</v>
      </c>
      <c r="M193" s="313">
        <v>2.2479999999999998</v>
      </c>
      <c r="N193" s="142">
        <v>2.48</v>
      </c>
      <c r="O193" s="142">
        <v>2.3979999999999997</v>
      </c>
      <c r="P193" s="142">
        <v>2.2929999999999997</v>
      </c>
      <c r="Q193" s="313">
        <v>2.3409999999999997</v>
      </c>
      <c r="R193" s="142">
        <v>2.573</v>
      </c>
      <c r="S193" s="142">
        <v>2.3239999999999998</v>
      </c>
      <c r="T193" s="142">
        <v>2.57</v>
      </c>
      <c r="U193" s="313">
        <v>2.6399999999999997</v>
      </c>
      <c r="V193" s="142">
        <v>3.1264634355414387</v>
      </c>
      <c r="W193" s="142">
        <v>3.1264634355414387</v>
      </c>
      <c r="X193" s="142">
        <v>3.1264634355414387</v>
      </c>
      <c r="Y193" s="313">
        <v>3.1264634355414387</v>
      </c>
      <c r="Z193" s="142">
        <v>2.8304331015334259</v>
      </c>
      <c r="AA193" s="142">
        <v>2.8304331015334259</v>
      </c>
      <c r="AB193" s="142">
        <v>2.8304331015334259</v>
      </c>
      <c r="AC193" s="313">
        <v>2.8304331015334263</v>
      </c>
      <c r="AD193" s="142">
        <v>2.5624325079844499</v>
      </c>
      <c r="AE193" s="142">
        <v>2.5624325079844499</v>
      </c>
      <c r="AF193" s="142">
        <v>2.5624325079844499</v>
      </c>
      <c r="AG193" s="313">
        <v>2.5624325079844503</v>
      </c>
    </row>
    <row r="194" spans="1:33" ht="15.75" customHeight="1">
      <c r="A194" s="108"/>
      <c r="B194" s="280"/>
      <c r="C194" s="123"/>
      <c r="D194" s="123"/>
      <c r="E194" s="222"/>
      <c r="F194" s="222"/>
      <c r="G194" s="222"/>
      <c r="H194" s="222"/>
      <c r="I194" s="222"/>
      <c r="J194" s="307"/>
      <c r="K194" s="117"/>
      <c r="L194" s="117"/>
      <c r="M194" s="308"/>
      <c r="N194" s="117"/>
      <c r="O194" s="117"/>
      <c r="P194" s="117"/>
      <c r="Q194" s="308"/>
      <c r="R194" s="117"/>
      <c r="S194" s="117"/>
      <c r="T194" s="117"/>
      <c r="U194" s="308"/>
      <c r="V194" s="117"/>
      <c r="W194" s="117"/>
      <c r="X194" s="117"/>
      <c r="Y194" s="308"/>
      <c r="Z194" s="117"/>
      <c r="AA194" s="117"/>
      <c r="AB194" s="117"/>
      <c r="AC194" s="308"/>
      <c r="AD194" s="117"/>
      <c r="AE194" s="117"/>
      <c r="AF194" s="117"/>
      <c r="AG194" s="308"/>
    </row>
    <row r="195" spans="1:33" ht="15.75" customHeight="1">
      <c r="A195" s="108"/>
      <c r="B195" s="280"/>
      <c r="C195" s="123"/>
      <c r="D195" s="123"/>
      <c r="E195" s="222"/>
      <c r="F195" s="222"/>
      <c r="G195" s="222"/>
      <c r="H195" s="222"/>
      <c r="I195" s="222"/>
      <c r="J195" s="307"/>
      <c r="K195" s="117"/>
      <c r="L195" s="117"/>
      <c r="M195" s="308"/>
      <c r="N195" s="117"/>
      <c r="O195" s="117"/>
      <c r="P195" s="117"/>
      <c r="Q195" s="308"/>
      <c r="R195" s="117"/>
      <c r="S195" s="117"/>
      <c r="T195" s="117"/>
      <c r="U195" s="308"/>
      <c r="V195" s="117"/>
      <c r="W195" s="117"/>
      <c r="X195" s="117"/>
      <c r="Y195" s="308"/>
      <c r="Z195" s="117"/>
      <c r="AA195" s="117"/>
      <c r="AB195" s="117"/>
      <c r="AC195" s="308"/>
      <c r="AD195" s="117"/>
      <c r="AE195" s="117"/>
      <c r="AF195" s="117"/>
      <c r="AG195" s="308"/>
    </row>
    <row r="196" spans="1:33" ht="15.75" customHeight="1">
      <c r="A196" s="108"/>
      <c r="B196" s="280"/>
      <c r="C196" s="123"/>
      <c r="D196" s="123"/>
      <c r="E196" s="222"/>
      <c r="F196" s="222"/>
      <c r="G196" s="222"/>
      <c r="H196" s="222"/>
      <c r="I196" s="222"/>
      <c r="J196" s="307"/>
      <c r="K196" s="117"/>
      <c r="L196" s="117"/>
      <c r="M196" s="308"/>
      <c r="N196" s="117"/>
      <c r="O196" s="117"/>
      <c r="P196" s="117"/>
      <c r="Q196" s="308"/>
      <c r="R196" s="117"/>
      <c r="S196" s="117"/>
      <c r="T196" s="117"/>
      <c r="U196" s="308"/>
      <c r="V196" s="117"/>
      <c r="W196" s="117"/>
      <c r="X196" s="117"/>
      <c r="Y196" s="308"/>
      <c r="Z196" s="117"/>
      <c r="AA196" s="117"/>
      <c r="AB196" s="117"/>
      <c r="AC196" s="308"/>
      <c r="AD196" s="117"/>
      <c r="AE196" s="117"/>
      <c r="AF196" s="117"/>
      <c r="AG196" s="308"/>
    </row>
    <row r="197" spans="1:33" ht="15.75" customHeight="1">
      <c r="A197" s="108"/>
      <c r="B197" s="280"/>
      <c r="C197" s="123"/>
      <c r="D197" s="123"/>
      <c r="E197" s="222"/>
      <c r="F197" s="222"/>
      <c r="G197" s="222"/>
      <c r="H197" s="222"/>
      <c r="I197" s="222"/>
      <c r="J197" s="307"/>
      <c r="K197" s="117"/>
      <c r="L197" s="117"/>
      <c r="M197" s="308"/>
      <c r="N197" s="117"/>
      <c r="O197" s="117"/>
      <c r="P197" s="117"/>
      <c r="Q197" s="308"/>
      <c r="R197" s="117"/>
      <c r="S197" s="117"/>
      <c r="T197" s="117"/>
      <c r="U197" s="308"/>
      <c r="V197" s="117"/>
      <c r="W197" s="117"/>
      <c r="X197" s="117"/>
      <c r="Y197" s="308"/>
      <c r="Z197" s="117"/>
      <c r="AA197" s="117"/>
      <c r="AB197" s="117"/>
      <c r="AC197" s="308"/>
      <c r="AD197" s="117"/>
      <c r="AE197" s="117"/>
      <c r="AF197" s="117"/>
      <c r="AG197" s="308"/>
    </row>
    <row r="198" spans="1:33" ht="15.75" customHeight="1">
      <c r="A198" s="108"/>
      <c r="B198" s="280"/>
      <c r="C198" s="123"/>
      <c r="D198" s="123"/>
      <c r="E198" s="222"/>
      <c r="F198" s="222"/>
      <c r="G198" s="222"/>
      <c r="H198" s="222"/>
      <c r="I198" s="222"/>
      <c r="J198" s="307"/>
      <c r="K198" s="117"/>
      <c r="L198" s="117"/>
      <c r="M198" s="308"/>
      <c r="N198" s="117"/>
      <c r="O198" s="117"/>
      <c r="P198" s="117"/>
      <c r="Q198" s="308"/>
      <c r="R198" s="117"/>
      <c r="S198" s="117"/>
      <c r="T198" s="117"/>
      <c r="U198" s="308"/>
      <c r="V198" s="117"/>
      <c r="W198" s="117"/>
      <c r="X198" s="117"/>
      <c r="Y198" s="308"/>
      <c r="Z198" s="117"/>
      <c r="AA198" s="117"/>
      <c r="AB198" s="117"/>
      <c r="AC198" s="308"/>
      <c r="AD198" s="117"/>
      <c r="AE198" s="117"/>
      <c r="AF198" s="117"/>
      <c r="AG198" s="308"/>
    </row>
    <row r="199" spans="1:33" ht="15.75" customHeight="1">
      <c r="A199" s="108"/>
      <c r="B199" s="280"/>
      <c r="C199" s="123"/>
      <c r="D199" s="123"/>
      <c r="E199" s="222"/>
      <c r="F199" s="222"/>
      <c r="G199" s="222"/>
      <c r="H199" s="222"/>
      <c r="I199" s="222"/>
      <c r="J199" s="307"/>
      <c r="K199" s="117"/>
      <c r="L199" s="117"/>
      <c r="M199" s="308"/>
      <c r="N199" s="117"/>
      <c r="O199" s="117"/>
      <c r="P199" s="117"/>
      <c r="Q199" s="308"/>
      <c r="R199" s="117"/>
      <c r="S199" s="117"/>
      <c r="T199" s="117"/>
      <c r="U199" s="308"/>
      <c r="V199" s="117"/>
      <c r="W199" s="117"/>
      <c r="X199" s="117"/>
      <c r="Y199" s="308"/>
      <c r="Z199" s="117"/>
      <c r="AA199" s="117"/>
      <c r="AB199" s="117"/>
      <c r="AC199" s="308"/>
      <c r="AD199" s="117"/>
      <c r="AE199" s="117"/>
      <c r="AF199" s="117"/>
      <c r="AG199" s="308"/>
    </row>
    <row r="200" spans="1:33" ht="15.75" customHeight="1">
      <c r="A200" s="108"/>
      <c r="B200" s="280"/>
      <c r="C200" s="123"/>
      <c r="D200" s="123"/>
      <c r="E200" s="222"/>
      <c r="F200" s="222"/>
      <c r="G200" s="222"/>
      <c r="H200" s="222"/>
      <c r="I200" s="222"/>
      <c r="J200" s="307"/>
      <c r="K200" s="117"/>
      <c r="L200" s="117"/>
      <c r="M200" s="308"/>
      <c r="N200" s="117"/>
      <c r="O200" s="117"/>
      <c r="P200" s="117"/>
      <c r="Q200" s="308"/>
      <c r="R200" s="117"/>
      <c r="S200" s="117"/>
      <c r="T200" s="117"/>
      <c r="U200" s="308"/>
      <c r="V200" s="117"/>
      <c r="W200" s="117"/>
      <c r="X200" s="117"/>
      <c r="Y200" s="308"/>
      <c r="Z200" s="117"/>
      <c r="AA200" s="117"/>
      <c r="AB200" s="117"/>
      <c r="AC200" s="308"/>
      <c r="AD200" s="117"/>
      <c r="AE200" s="117"/>
      <c r="AF200" s="117"/>
      <c r="AG200" s="308"/>
    </row>
    <row r="201" spans="1:33" ht="15.75" customHeight="1">
      <c r="A201" s="108"/>
      <c r="B201" s="280">
        <v>400790</v>
      </c>
      <c r="C201" s="169" t="s">
        <v>738</v>
      </c>
      <c r="D201" s="169" t="s">
        <v>739</v>
      </c>
      <c r="E201" s="222"/>
      <c r="F201" s="222"/>
      <c r="G201" s="222"/>
      <c r="H201" s="222"/>
      <c r="I201" s="222"/>
      <c r="J201" s="307">
        <v>-168.846</v>
      </c>
      <c r="K201" s="117">
        <v>-204.33599999999998</v>
      </c>
      <c r="L201" s="117">
        <v>-311.13599999999997</v>
      </c>
      <c r="M201" s="308">
        <v>88.653999999999996</v>
      </c>
      <c r="N201" s="117">
        <v>-161.304</v>
      </c>
      <c r="O201" s="117">
        <v>-186.57599999999999</v>
      </c>
      <c r="P201" s="117">
        <v>-56.884999999999998</v>
      </c>
      <c r="Q201" s="308">
        <v>-142.655</v>
      </c>
      <c r="R201" s="117">
        <v>-173.39400000000001</v>
      </c>
      <c r="S201" s="117">
        <v>-272.68799999999999</v>
      </c>
      <c r="T201" s="117">
        <v>-13.081</v>
      </c>
      <c r="U201" s="308">
        <v>-636.64199999999994</v>
      </c>
      <c r="V201" s="117">
        <v>-212.01559350934119</v>
      </c>
      <c r="W201" s="117">
        <v>-212.01559350934119</v>
      </c>
      <c r="X201" s="117">
        <v>-212.01559350934119</v>
      </c>
      <c r="Y201" s="308">
        <v>-212.01559350934122</v>
      </c>
      <c r="Z201" s="117">
        <v>-210.72792704343377</v>
      </c>
      <c r="AA201" s="117">
        <v>-210.72792704343377</v>
      </c>
      <c r="AB201" s="117">
        <v>-210.72792704343377</v>
      </c>
      <c r="AC201" s="308">
        <v>-210.72792704343374</v>
      </c>
      <c r="AD201" s="117">
        <v>-209.78013003462453</v>
      </c>
      <c r="AE201" s="117">
        <v>-209.78013003462453</v>
      </c>
      <c r="AF201" s="117">
        <v>-209.78013003462453</v>
      </c>
      <c r="AG201" s="308">
        <v>-209.78013003462456</v>
      </c>
    </row>
    <row r="202" spans="1:33" ht="15.75" customHeight="1">
      <c r="A202" s="108"/>
      <c r="B202" s="280"/>
      <c r="C202" s="123"/>
      <c r="D202" s="123"/>
      <c r="E202" s="222"/>
      <c r="F202" s="222"/>
      <c r="G202" s="222"/>
      <c r="H202" s="222"/>
      <c r="I202" s="222"/>
      <c r="J202" s="307"/>
      <c r="K202" s="117"/>
      <c r="L202" s="117"/>
      <c r="M202" s="308"/>
      <c r="N202" s="117"/>
      <c r="O202" s="117"/>
      <c r="P202" s="117"/>
      <c r="Q202" s="308"/>
      <c r="R202" s="117"/>
      <c r="S202" s="117"/>
      <c r="T202" s="117"/>
      <c r="U202" s="308"/>
      <c r="V202" s="117"/>
      <c r="W202" s="117"/>
      <c r="X202" s="117"/>
      <c r="Y202" s="308"/>
      <c r="Z202" s="117"/>
      <c r="AA202" s="117"/>
      <c r="AB202" s="117"/>
      <c r="AC202" s="308"/>
      <c r="AD202" s="117"/>
      <c r="AE202" s="117"/>
      <c r="AF202" s="117"/>
      <c r="AG202" s="308"/>
    </row>
    <row r="203" spans="1:33" ht="15.75" customHeight="1">
      <c r="A203" s="108"/>
      <c r="B203" s="280"/>
      <c r="C203" s="123"/>
      <c r="D203" s="123"/>
      <c r="E203" s="222"/>
      <c r="F203" s="222"/>
      <c r="G203" s="222"/>
      <c r="H203" s="222"/>
      <c r="I203" s="222"/>
      <c r="J203" s="307"/>
      <c r="K203" s="117"/>
      <c r="L203" s="117"/>
      <c r="M203" s="308"/>
      <c r="N203" s="117"/>
      <c r="O203" s="117"/>
      <c r="P203" s="117"/>
      <c r="Q203" s="308"/>
      <c r="R203" s="117"/>
      <c r="S203" s="117"/>
      <c r="T203" s="117"/>
      <c r="U203" s="308"/>
      <c r="V203" s="117"/>
      <c r="W203" s="117"/>
      <c r="X203" s="117"/>
      <c r="Y203" s="308"/>
      <c r="Z203" s="117"/>
      <c r="AA203" s="117"/>
      <c r="AB203" s="117"/>
      <c r="AC203" s="308"/>
      <c r="AD203" s="117"/>
      <c r="AE203" s="117"/>
      <c r="AF203" s="117"/>
      <c r="AG203" s="308"/>
    </row>
    <row r="204" spans="1:33" ht="15.75" customHeight="1">
      <c r="A204" s="108"/>
      <c r="B204" s="280"/>
      <c r="C204" s="123"/>
      <c r="D204" s="123"/>
      <c r="E204" s="222"/>
      <c r="F204" s="222"/>
      <c r="G204" s="222"/>
      <c r="H204" s="222"/>
      <c r="I204" s="222"/>
      <c r="J204" s="307"/>
      <c r="K204" s="117"/>
      <c r="L204" s="117"/>
      <c r="M204" s="308"/>
      <c r="N204" s="117"/>
      <c r="O204" s="117"/>
      <c r="P204" s="117"/>
      <c r="Q204" s="308"/>
      <c r="R204" s="117"/>
      <c r="S204" s="117"/>
      <c r="T204" s="117"/>
      <c r="U204" s="308"/>
      <c r="V204" s="117"/>
      <c r="W204" s="117"/>
      <c r="X204" s="117"/>
      <c r="Y204" s="308"/>
      <c r="Z204" s="117"/>
      <c r="AA204" s="117"/>
      <c r="AB204" s="117"/>
      <c r="AC204" s="308"/>
      <c r="AD204" s="117"/>
      <c r="AE204" s="117"/>
      <c r="AF204" s="117"/>
      <c r="AG204" s="308"/>
    </row>
    <row r="205" spans="1:33" ht="15.75" customHeight="1">
      <c r="A205" s="108"/>
      <c r="B205" s="280"/>
      <c r="C205" s="123"/>
      <c r="D205" s="123"/>
      <c r="E205" s="222"/>
      <c r="F205" s="222"/>
      <c r="G205" s="222"/>
      <c r="H205" s="222"/>
      <c r="I205" s="222"/>
      <c r="J205" s="307"/>
      <c r="K205" s="117"/>
      <c r="L205" s="117"/>
      <c r="M205" s="308"/>
      <c r="N205" s="117"/>
      <c r="O205" s="117"/>
      <c r="P205" s="117"/>
      <c r="Q205" s="308"/>
      <c r="R205" s="117"/>
      <c r="S205" s="117"/>
      <c r="T205" s="117"/>
      <c r="U205" s="308"/>
      <c r="V205" s="117"/>
      <c r="W205" s="117"/>
      <c r="X205" s="117"/>
      <c r="Y205" s="308"/>
      <c r="Z205" s="117"/>
      <c r="AA205" s="117"/>
      <c r="AB205" s="117"/>
      <c r="AC205" s="308"/>
      <c r="AD205" s="117"/>
      <c r="AE205" s="117"/>
      <c r="AF205" s="117"/>
      <c r="AG205" s="308"/>
    </row>
    <row r="206" spans="1:33" ht="15.75" customHeight="1">
      <c r="A206" s="108"/>
      <c r="B206" s="280"/>
      <c r="C206" s="123"/>
      <c r="D206" s="123"/>
      <c r="E206" s="222"/>
      <c r="F206" s="222"/>
      <c r="G206" s="222"/>
      <c r="H206" s="222"/>
      <c r="I206" s="222"/>
      <c r="J206" s="307"/>
      <c r="K206" s="117"/>
      <c r="L206" s="117"/>
      <c r="M206" s="308"/>
      <c r="N206" s="117"/>
      <c r="O206" s="117"/>
      <c r="P206" s="117"/>
      <c r="Q206" s="308"/>
      <c r="R206" s="117"/>
      <c r="S206" s="117"/>
      <c r="T206" s="117"/>
      <c r="U206" s="308"/>
      <c r="V206" s="117"/>
      <c r="W206" s="117"/>
      <c r="X206" s="117"/>
      <c r="Y206" s="308"/>
      <c r="Z206" s="117"/>
      <c r="AA206" s="117"/>
      <c r="AB206" s="117"/>
      <c r="AC206" s="308"/>
      <c r="AD206" s="117"/>
      <c r="AE206" s="117"/>
      <c r="AF206" s="117"/>
      <c r="AG206" s="308"/>
    </row>
    <row r="207" spans="1:33" ht="15.75" customHeight="1">
      <c r="A207" s="108"/>
      <c r="B207" s="280"/>
      <c r="C207" s="123"/>
      <c r="D207" s="123"/>
      <c r="E207" s="222"/>
      <c r="F207" s="222"/>
      <c r="G207" s="222"/>
      <c r="H207" s="222"/>
      <c r="I207" s="222"/>
      <c r="J207" s="307"/>
      <c r="K207" s="117"/>
      <c r="L207" s="117"/>
      <c r="M207" s="308"/>
      <c r="N207" s="117"/>
      <c r="O207" s="117"/>
      <c r="P207" s="117"/>
      <c r="Q207" s="308"/>
      <c r="R207" s="117"/>
      <c r="S207" s="117"/>
      <c r="T207" s="117"/>
      <c r="U207" s="308"/>
      <c r="V207" s="117"/>
      <c r="W207" s="117"/>
      <c r="X207" s="117"/>
      <c r="Y207" s="308"/>
      <c r="Z207" s="117"/>
      <c r="AA207" s="117"/>
      <c r="AB207" s="117"/>
      <c r="AC207" s="308"/>
      <c r="AD207" s="117"/>
      <c r="AE207" s="117"/>
      <c r="AF207" s="117"/>
      <c r="AG207" s="308"/>
    </row>
    <row r="208" spans="1:33" ht="15.75" customHeight="1">
      <c r="A208" s="108"/>
      <c r="B208" s="280">
        <v>401490</v>
      </c>
      <c r="C208" s="169" t="s">
        <v>743</v>
      </c>
      <c r="D208" s="123" t="s">
        <v>744</v>
      </c>
      <c r="E208" s="222"/>
      <c r="F208" s="222"/>
      <c r="G208" s="222"/>
      <c r="H208" s="222"/>
      <c r="I208" s="222"/>
      <c r="J208" s="307">
        <v>-134.964</v>
      </c>
      <c r="K208" s="117">
        <v>-543.84799999999996</v>
      </c>
      <c r="L208" s="117">
        <v>88.134999999999991</v>
      </c>
      <c r="M208" s="308">
        <v>-236.37899999999999</v>
      </c>
      <c r="N208" s="117">
        <v>-807.89400000000001</v>
      </c>
      <c r="O208" s="117">
        <v>-696.87900000000002</v>
      </c>
      <c r="P208" s="117">
        <v>-910.44499999999994</v>
      </c>
      <c r="Q208" s="308">
        <v>598.87400000000002</v>
      </c>
      <c r="R208" s="117">
        <v>-1503.575</v>
      </c>
      <c r="S208" s="117">
        <v>-290.99399999999997</v>
      </c>
      <c r="T208" s="117">
        <v>485.80599999999998</v>
      </c>
      <c r="U208" s="308">
        <v>1896.7629999999999</v>
      </c>
      <c r="V208" s="117">
        <v>799.47073623223878</v>
      </c>
      <c r="W208" s="117">
        <v>799.47073623224003</v>
      </c>
      <c r="X208" s="117">
        <v>799.47073623224003</v>
      </c>
      <c r="Y208" s="308">
        <v>-432.52120750173913</v>
      </c>
      <c r="Z208" s="117">
        <v>1262.5056647399879</v>
      </c>
      <c r="AA208" s="117">
        <v>1262.5056647399879</v>
      </c>
      <c r="AB208" s="117">
        <v>1262.5056647399842</v>
      </c>
      <c r="AC208" s="308">
        <v>-94.919796797182244</v>
      </c>
      <c r="AD208" s="117">
        <v>1995.7042006695408</v>
      </c>
      <c r="AE208" s="117">
        <v>1995.7042006695367</v>
      </c>
      <c r="AF208" s="117">
        <v>1995.7042006695365</v>
      </c>
      <c r="AG208" s="308">
        <v>500.07438452173301</v>
      </c>
    </row>
    <row r="209" spans="1:33" ht="15.75" customHeight="1">
      <c r="A209" s="108"/>
      <c r="B209" s="314">
        <v>401500</v>
      </c>
      <c r="C209" s="123" t="s">
        <v>745</v>
      </c>
      <c r="D209" s="123" t="s">
        <v>746</v>
      </c>
      <c r="E209" s="222"/>
      <c r="F209" s="222"/>
      <c r="G209" s="222"/>
      <c r="H209" s="222"/>
      <c r="I209" s="222"/>
      <c r="J209" s="312">
        <v>-668.57499999999993</v>
      </c>
      <c r="K209" s="142">
        <v>-1093.0249999999999</v>
      </c>
      <c r="L209" s="142">
        <v>-226.51999999999998</v>
      </c>
      <c r="M209" s="313">
        <v>-84.932000000000002</v>
      </c>
      <c r="N209" s="142">
        <v>-1371.4849999999999</v>
      </c>
      <c r="O209" s="142">
        <v>-1170.809</v>
      </c>
      <c r="P209" s="142">
        <v>-967.298</v>
      </c>
      <c r="Q209" s="313">
        <v>153.547</v>
      </c>
      <c r="R209" s="142">
        <v>-1833.0709999999999</v>
      </c>
      <c r="S209" s="142">
        <v>-795.06099999999992</v>
      </c>
      <c r="T209" s="142">
        <v>385.45299999999997</v>
      </c>
      <c r="U209" s="313">
        <v>458.178</v>
      </c>
      <c r="V209" s="142">
        <v>-146.1021788309281</v>
      </c>
      <c r="W209" s="142">
        <v>-146.10217883092866</v>
      </c>
      <c r="X209" s="142">
        <v>-146.10217883092866</v>
      </c>
      <c r="Y209" s="313">
        <v>-1378.094122114906</v>
      </c>
      <c r="Z209" s="142">
        <v>-174.95640171029208</v>
      </c>
      <c r="AA209" s="142">
        <v>-174.95640171029208</v>
      </c>
      <c r="AB209" s="142">
        <v>-174.95640171029208</v>
      </c>
      <c r="AC209" s="313">
        <v>-1532.3818632474622</v>
      </c>
      <c r="AD209" s="142">
        <v>-209.71839159660908</v>
      </c>
      <c r="AE209" s="142">
        <v>-209.71839159660954</v>
      </c>
      <c r="AF209" s="142">
        <v>-209.71839159660965</v>
      </c>
      <c r="AG209" s="313">
        <v>-1705.3482077444169</v>
      </c>
    </row>
    <row r="210" spans="1:33" ht="15.75" customHeight="1">
      <c r="A210" s="108"/>
      <c r="B210" s="314">
        <v>401510</v>
      </c>
      <c r="C210" s="123" t="s">
        <v>749</v>
      </c>
      <c r="D210" s="123" t="s">
        <v>748</v>
      </c>
      <c r="E210" s="222"/>
      <c r="F210" s="222"/>
      <c r="G210" s="222"/>
      <c r="H210" s="222"/>
      <c r="I210" s="222"/>
      <c r="J210" s="312">
        <v>-432.27699999999999</v>
      </c>
      <c r="K210" s="142">
        <v>-757.53699999999992</v>
      </c>
      <c r="L210" s="142">
        <v>-101.759</v>
      </c>
      <c r="M210" s="313">
        <v>215.84</v>
      </c>
      <c r="N210" s="142">
        <v>-1102.7149999999999</v>
      </c>
      <c r="O210" s="142">
        <v>-1012.5119999999999</v>
      </c>
      <c r="P210" s="142">
        <v>-940.05899999999997</v>
      </c>
      <c r="Q210" s="313">
        <v>168.99799999999999</v>
      </c>
      <c r="R210" s="142">
        <v>-1823.9159999999999</v>
      </c>
      <c r="S210" s="142">
        <v>-695.20399999999995</v>
      </c>
      <c r="T210" s="142">
        <v>216.19799999999998</v>
      </c>
      <c r="U210" s="313">
        <v>762.548</v>
      </c>
      <c r="V210" s="142">
        <v>0</v>
      </c>
      <c r="W210" s="142">
        <v>0</v>
      </c>
      <c r="X210" s="142">
        <v>0</v>
      </c>
      <c r="Y210" s="313">
        <v>-1231.9919432839779</v>
      </c>
      <c r="Z210" s="142">
        <v>0</v>
      </c>
      <c r="AA210" s="142">
        <v>0</v>
      </c>
      <c r="AB210" s="142">
        <v>0</v>
      </c>
      <c r="AC210" s="313">
        <v>-1357.4254615371701</v>
      </c>
      <c r="AD210" s="142">
        <v>0</v>
      </c>
      <c r="AE210" s="142">
        <v>0</v>
      </c>
      <c r="AF210" s="142">
        <v>0</v>
      </c>
      <c r="AG210" s="313">
        <v>-1495.629816147808</v>
      </c>
    </row>
    <row r="211" spans="1:33" ht="15.75" customHeight="1">
      <c r="A211" s="108"/>
      <c r="B211" s="314">
        <v>401590</v>
      </c>
      <c r="C211" s="123" t="s">
        <v>752</v>
      </c>
      <c r="D211" s="123" t="s">
        <v>751</v>
      </c>
      <c r="E211" s="222"/>
      <c r="F211" s="222"/>
      <c r="G211" s="222"/>
      <c r="H211" s="222"/>
      <c r="I211" s="222"/>
      <c r="J211" s="312">
        <v>18.036999999999999</v>
      </c>
      <c r="K211" s="142">
        <v>-65.528999999999996</v>
      </c>
      <c r="L211" s="142">
        <v>-18.035</v>
      </c>
      <c r="M211" s="313">
        <v>-25.273</v>
      </c>
      <c r="N211" s="142">
        <v>8.0719999999999992</v>
      </c>
      <c r="O211" s="142">
        <v>2.0299999999999998</v>
      </c>
      <c r="P211" s="142">
        <v>20.913</v>
      </c>
      <c r="Q211" s="313">
        <v>23.16</v>
      </c>
      <c r="R211" s="142">
        <v>19.372999999999998</v>
      </c>
      <c r="S211" s="142">
        <v>-1.3579999999999999</v>
      </c>
      <c r="T211" s="142">
        <v>-1.0999999999999999</v>
      </c>
      <c r="U211" s="313">
        <v>26.323</v>
      </c>
      <c r="V211" s="142">
        <v>-19.764842461687294</v>
      </c>
      <c r="W211" s="142">
        <v>-19.764842461687408</v>
      </c>
      <c r="X211" s="142">
        <v>-19.764842461687408</v>
      </c>
      <c r="Y211" s="313">
        <v>-19.764842461687294</v>
      </c>
      <c r="Z211" s="142">
        <v>-21.777171958811323</v>
      </c>
      <c r="AA211" s="142">
        <v>-21.777171958811323</v>
      </c>
      <c r="AB211" s="142">
        <v>-21.777171958811323</v>
      </c>
      <c r="AC211" s="313">
        <v>-21.777171958811437</v>
      </c>
      <c r="AD211" s="142">
        <v>-23.994383939205591</v>
      </c>
      <c r="AE211" s="142">
        <v>-23.994383939205591</v>
      </c>
      <c r="AF211" s="142">
        <v>-23.994383939205704</v>
      </c>
      <c r="AG211" s="313">
        <v>-23.994383939205591</v>
      </c>
    </row>
    <row r="212" spans="1:33" ht="15.75" customHeight="1">
      <c r="A212" s="108"/>
      <c r="B212" s="314">
        <v>401501</v>
      </c>
      <c r="C212" s="123" t="s">
        <v>433</v>
      </c>
      <c r="D212" s="123" t="s">
        <v>167</v>
      </c>
      <c r="E212" s="222"/>
      <c r="F212" s="222"/>
      <c r="G212" s="222"/>
      <c r="H212" s="222"/>
      <c r="I212" s="222"/>
      <c r="J212" s="312">
        <v>-254.33499999999992</v>
      </c>
      <c r="K212" s="142">
        <v>-269.95899999999995</v>
      </c>
      <c r="L212" s="142">
        <v>-106.72599999999998</v>
      </c>
      <c r="M212" s="313">
        <v>-275.49900000000002</v>
      </c>
      <c r="N212" s="142">
        <v>-276.84199999999987</v>
      </c>
      <c r="O212" s="142">
        <v>-160.327</v>
      </c>
      <c r="P212" s="142">
        <v>-48.152000000000044</v>
      </c>
      <c r="Q212" s="313">
        <v>-38.61099999999999</v>
      </c>
      <c r="R212" s="142">
        <v>-28.52800000000002</v>
      </c>
      <c r="S212" s="142">
        <v>-98.499000000000024</v>
      </c>
      <c r="T212" s="142">
        <v>170.35499999999999</v>
      </c>
      <c r="U212" s="313">
        <v>-330.69299999999998</v>
      </c>
      <c r="V212" s="142">
        <v>-126.3373363692408</v>
      </c>
      <c r="W212" s="142">
        <v>-126.33733636924126</v>
      </c>
      <c r="X212" s="142">
        <v>-126.33733636924126</v>
      </c>
      <c r="Y212" s="313">
        <v>-126.3373363692408</v>
      </c>
      <c r="Z212" s="142">
        <v>-153.17922975148076</v>
      </c>
      <c r="AA212" s="142">
        <v>-153.17922975148076</v>
      </c>
      <c r="AB212" s="142">
        <v>-153.17922975148076</v>
      </c>
      <c r="AC212" s="313">
        <v>-153.17922975148076</v>
      </c>
      <c r="AD212" s="142">
        <v>-185.72400765740349</v>
      </c>
      <c r="AE212" s="142">
        <v>-185.72400765740394</v>
      </c>
      <c r="AF212" s="142">
        <v>-185.72400765740394</v>
      </c>
      <c r="AG212" s="313">
        <v>-185.72400765740349</v>
      </c>
    </row>
    <row r="213" spans="1:33" ht="15.75" customHeight="1">
      <c r="A213" s="108"/>
      <c r="B213" s="314">
        <v>401730</v>
      </c>
      <c r="C213" s="123" t="s">
        <v>753</v>
      </c>
      <c r="D213" s="123" t="s">
        <v>754</v>
      </c>
      <c r="E213" s="222"/>
      <c r="F213" s="222"/>
      <c r="G213" s="222"/>
      <c r="H213" s="222"/>
      <c r="I213" s="222"/>
      <c r="J213" s="312">
        <v>494.15299999999996</v>
      </c>
      <c r="K213" s="142">
        <v>404.72699999999998</v>
      </c>
      <c r="L213" s="142">
        <v>-11.545999999999999</v>
      </c>
      <c r="M213" s="313">
        <v>187.21899999999999</v>
      </c>
      <c r="N213" s="142">
        <v>426.75899999999996</v>
      </c>
      <c r="O213" s="142">
        <v>454.79699999999997</v>
      </c>
      <c r="P213" s="142">
        <v>12.248999999999999</v>
      </c>
      <c r="Q213" s="313">
        <v>503.49199999999996</v>
      </c>
      <c r="R213" s="142">
        <v>265.70299999999997</v>
      </c>
      <c r="S213" s="142">
        <v>431.85999999999996</v>
      </c>
      <c r="T213" s="142">
        <v>210.09799999999998</v>
      </c>
      <c r="U213" s="313">
        <v>1165.817</v>
      </c>
      <c r="V213" s="142">
        <v>945.57291506316687</v>
      </c>
      <c r="W213" s="142">
        <v>945.57291506316869</v>
      </c>
      <c r="X213" s="142">
        <v>945.57291506316869</v>
      </c>
      <c r="Y213" s="313">
        <v>945.57291461316709</v>
      </c>
      <c r="Z213" s="142">
        <v>1437.46206645028</v>
      </c>
      <c r="AA213" s="142">
        <v>1437.46206645028</v>
      </c>
      <c r="AB213" s="142">
        <v>1437.4620664502763</v>
      </c>
      <c r="AC213" s="313">
        <v>1437.46206645028</v>
      </c>
      <c r="AD213" s="142">
        <v>2205.4225922661499</v>
      </c>
      <c r="AE213" s="142">
        <v>2205.4225922661462</v>
      </c>
      <c r="AF213" s="142">
        <v>2205.4225922661462</v>
      </c>
      <c r="AG213" s="313">
        <v>2205.4225922661499</v>
      </c>
    </row>
    <row r="214" spans="1:33" ht="15.75" customHeight="1">
      <c r="A214" s="108"/>
      <c r="B214" s="314">
        <v>401740</v>
      </c>
      <c r="C214" s="123" t="s">
        <v>755</v>
      </c>
      <c r="D214" s="123" t="s">
        <v>756</v>
      </c>
      <c r="E214" s="222"/>
      <c r="F214" s="222"/>
      <c r="G214" s="222"/>
      <c r="H214" s="222"/>
      <c r="I214" s="222"/>
      <c r="J214" s="312">
        <v>179.095</v>
      </c>
      <c r="K214" s="142">
        <v>396.464</v>
      </c>
      <c r="L214" s="142">
        <v>115.574</v>
      </c>
      <c r="M214" s="313">
        <v>174.501</v>
      </c>
      <c r="N214" s="142">
        <v>-52.927</v>
      </c>
      <c r="O214" s="142">
        <v>909.88699999999994</v>
      </c>
      <c r="P214" s="142">
        <v>-118.18899999999999</v>
      </c>
      <c r="Q214" s="313">
        <v>-203.21799999999999</v>
      </c>
      <c r="R214" s="142">
        <v>-109.40299999999999</v>
      </c>
      <c r="S214" s="142">
        <v>389.23599999999999</v>
      </c>
      <c r="T214" s="142">
        <v>407.685</v>
      </c>
      <c r="U214" s="313">
        <v>933.97299999999996</v>
      </c>
      <c r="V214" s="142">
        <v>945.57291506316687</v>
      </c>
      <c r="W214" s="142">
        <v>945.57291506316869</v>
      </c>
      <c r="X214" s="142">
        <v>945.57291506316869</v>
      </c>
      <c r="Y214" s="313">
        <v>945.57291506316687</v>
      </c>
      <c r="Z214" s="142">
        <v>1437.46206645028</v>
      </c>
      <c r="AA214" s="142">
        <v>1437.46206645028</v>
      </c>
      <c r="AB214" s="142">
        <v>1437.4620664502763</v>
      </c>
      <c r="AC214" s="313">
        <v>1437.46206645028</v>
      </c>
      <c r="AD214" s="142">
        <v>2205.4225922661499</v>
      </c>
      <c r="AE214" s="142">
        <v>2205.4225922661462</v>
      </c>
      <c r="AF214" s="142">
        <v>2205.4225922661462</v>
      </c>
      <c r="AG214" s="313">
        <v>2205.4225922661499</v>
      </c>
    </row>
    <row r="215" spans="1:33" ht="15.75" customHeight="1">
      <c r="A215" s="108"/>
      <c r="B215" s="314">
        <v>401731</v>
      </c>
      <c r="C215" s="123" t="s">
        <v>433</v>
      </c>
      <c r="D215" s="123" t="s">
        <v>167</v>
      </c>
      <c r="E215" s="222"/>
      <c r="F215" s="222"/>
      <c r="G215" s="222"/>
      <c r="H215" s="222"/>
      <c r="I215" s="222"/>
      <c r="J215" s="312">
        <v>315.05799999999999</v>
      </c>
      <c r="K215" s="142">
        <v>8.2629999999999768</v>
      </c>
      <c r="L215" s="142">
        <v>-127.12</v>
      </c>
      <c r="M215" s="313">
        <v>12.717999999999989</v>
      </c>
      <c r="N215" s="142">
        <v>479.68599999999998</v>
      </c>
      <c r="O215" s="142">
        <v>-455.09</v>
      </c>
      <c r="P215" s="142">
        <v>130.43799999999999</v>
      </c>
      <c r="Q215" s="313">
        <v>706.70999999999992</v>
      </c>
      <c r="R215" s="142">
        <v>375.10599999999999</v>
      </c>
      <c r="S215" s="142">
        <v>42.623999999999967</v>
      </c>
      <c r="T215" s="142">
        <v>-197.58700000000002</v>
      </c>
      <c r="U215" s="313">
        <v>231.84400000000005</v>
      </c>
      <c r="V215" s="142">
        <v>0</v>
      </c>
      <c r="W215" s="142">
        <v>0</v>
      </c>
      <c r="X215" s="142">
        <v>0</v>
      </c>
      <c r="Y215" s="313">
        <v>-4.4999999360140208E-7</v>
      </c>
      <c r="Z215" s="142">
        <v>0</v>
      </c>
      <c r="AA215" s="142">
        <v>0</v>
      </c>
      <c r="AB215" s="142">
        <v>0</v>
      </c>
      <c r="AC215" s="313">
        <v>-6.106226635438361E-15</v>
      </c>
      <c r="AD215" s="142">
        <v>0</v>
      </c>
      <c r="AE215" s="142">
        <v>0</v>
      </c>
      <c r="AF215" s="142">
        <v>0</v>
      </c>
      <c r="AG215" s="313">
        <v>-6.106226635438361E-15</v>
      </c>
    </row>
    <row r="216" spans="1:33" ht="15.75" customHeight="1">
      <c r="A216" s="108"/>
      <c r="B216" s="314">
        <v>402141</v>
      </c>
      <c r="C216" s="123" t="s">
        <v>433</v>
      </c>
      <c r="D216" s="123" t="s">
        <v>167</v>
      </c>
      <c r="E216" s="222"/>
      <c r="F216" s="222"/>
      <c r="G216" s="222"/>
      <c r="H216" s="222"/>
      <c r="I216" s="222"/>
      <c r="J216" s="312">
        <v>0</v>
      </c>
      <c r="K216" s="142">
        <v>0</v>
      </c>
      <c r="L216" s="142">
        <v>0</v>
      </c>
      <c r="M216" s="313">
        <v>0</v>
      </c>
      <c r="N216" s="142">
        <v>0</v>
      </c>
      <c r="O216" s="142">
        <v>0</v>
      </c>
      <c r="P216" s="142">
        <v>0</v>
      </c>
      <c r="Q216" s="313">
        <v>-1.00000000009004E-3</v>
      </c>
      <c r="R216" s="142">
        <v>0</v>
      </c>
      <c r="S216" s="142">
        <v>0</v>
      </c>
      <c r="T216" s="142">
        <v>0</v>
      </c>
      <c r="U216" s="313">
        <v>0</v>
      </c>
      <c r="V216" s="142">
        <v>6.0396132539608516E-14</v>
      </c>
      <c r="W216" s="142">
        <v>6.0396132539608516E-14</v>
      </c>
      <c r="X216" s="142">
        <v>6.0396132539608516E-14</v>
      </c>
      <c r="Y216" s="313">
        <v>6.0396132539608516E-14</v>
      </c>
      <c r="Z216" s="142">
        <v>6.0396132539608516E-14</v>
      </c>
      <c r="AA216" s="142">
        <v>6.0396132539608516E-14</v>
      </c>
      <c r="AB216" s="142">
        <v>6.0396132539608516E-14</v>
      </c>
      <c r="AC216" s="313">
        <v>6.0396132539608516E-14</v>
      </c>
      <c r="AD216" s="142">
        <v>6.0396132539608516E-14</v>
      </c>
      <c r="AE216" s="142">
        <v>6.0396132539608516E-14</v>
      </c>
      <c r="AF216" s="142">
        <v>6.0396132539608516E-14</v>
      </c>
      <c r="AG216" s="313">
        <v>6.0396132539608516E-14</v>
      </c>
    </row>
    <row r="217" spans="1:33" ht="15.75" customHeight="1">
      <c r="A217" s="108"/>
      <c r="B217" s="280"/>
      <c r="C217" s="209"/>
      <c r="D217" s="123"/>
      <c r="E217" s="222"/>
      <c r="F217" s="222"/>
      <c r="G217" s="222"/>
      <c r="H217" s="222"/>
      <c r="I217" s="222"/>
      <c r="J217" s="307"/>
      <c r="K217" s="117"/>
      <c r="L217" s="117"/>
      <c r="M217" s="308"/>
      <c r="N217" s="117"/>
      <c r="O217" s="117"/>
      <c r="P217" s="117"/>
      <c r="Q217" s="308"/>
      <c r="R217" s="117"/>
      <c r="S217" s="117"/>
      <c r="T217" s="117"/>
      <c r="U217" s="308"/>
      <c r="V217" s="117"/>
      <c r="W217" s="117"/>
      <c r="X217" s="117"/>
      <c r="Y217" s="308"/>
      <c r="Z217" s="117"/>
      <c r="AA217" s="117"/>
      <c r="AB217" s="117"/>
      <c r="AC217" s="308"/>
      <c r="AD217" s="117"/>
      <c r="AE217" s="117"/>
      <c r="AF217" s="117"/>
      <c r="AG217" s="308"/>
    </row>
    <row r="218" spans="1:33" ht="15.75" customHeight="1">
      <c r="A218" s="108"/>
      <c r="B218" s="314">
        <v>402090</v>
      </c>
      <c r="C218" s="123" t="s">
        <v>759</v>
      </c>
      <c r="D218" s="123" t="s">
        <v>760</v>
      </c>
      <c r="E218" s="222"/>
      <c r="F218" s="222"/>
      <c r="G218" s="222"/>
      <c r="H218" s="222"/>
      <c r="I218" s="222"/>
      <c r="J218" s="312">
        <v>32.406999999999996</v>
      </c>
      <c r="K218" s="142">
        <v>21.48</v>
      </c>
      <c r="L218" s="142">
        <v>51.542999999999999</v>
      </c>
      <c r="M218" s="313">
        <v>45.869</v>
      </c>
      <c r="N218" s="142">
        <v>49.091999999999999</v>
      </c>
      <c r="O218" s="142">
        <v>32.027000000000001</v>
      </c>
      <c r="P218" s="142">
        <v>44.448999999999998</v>
      </c>
      <c r="Q218" s="313">
        <v>42.585000000000001</v>
      </c>
      <c r="R218" s="142">
        <v>41.446999999999996</v>
      </c>
      <c r="S218" s="142">
        <v>67.167999999999992</v>
      </c>
      <c r="T218" s="142">
        <v>52.858999999999995</v>
      </c>
      <c r="U218" s="313">
        <v>61.391999999999996</v>
      </c>
      <c r="V218" s="142">
        <v>4.8785935093411794</v>
      </c>
      <c r="W218" s="142">
        <v>4.8785935093411794</v>
      </c>
      <c r="X218" s="142">
        <v>4.8785935093411794</v>
      </c>
      <c r="Y218" s="313">
        <v>4.8785935093411794</v>
      </c>
      <c r="Z218" s="142">
        <v>3.5909270434337635</v>
      </c>
      <c r="AA218" s="142">
        <v>3.5909270434337635</v>
      </c>
      <c r="AB218" s="142">
        <v>3.5909270434337635</v>
      </c>
      <c r="AC218" s="313">
        <v>3.5909270434337639</v>
      </c>
      <c r="AD218" s="142">
        <v>2.6431300346245279</v>
      </c>
      <c r="AE218" s="142">
        <v>2.6431300346245279</v>
      </c>
      <c r="AF218" s="142">
        <v>2.6431300346245279</v>
      </c>
      <c r="AG218" s="313">
        <v>2.6431300346245283</v>
      </c>
    </row>
    <row r="219" spans="1:33" ht="15.75" customHeight="1">
      <c r="A219" s="108"/>
      <c r="B219" s="314">
        <v>402100</v>
      </c>
      <c r="C219" s="123" t="s">
        <v>761</v>
      </c>
      <c r="D219" s="123" t="s">
        <v>762</v>
      </c>
      <c r="E219" s="222"/>
      <c r="F219" s="222"/>
      <c r="G219" s="222"/>
      <c r="H219" s="222"/>
      <c r="I219" s="222"/>
      <c r="J219" s="312">
        <v>-11.494</v>
      </c>
      <c r="K219" s="142">
        <v>-11.729999999999999</v>
      </c>
      <c r="L219" s="142">
        <v>-8.8259999999999987</v>
      </c>
      <c r="M219" s="313">
        <v>-11.384</v>
      </c>
      <c r="N219" s="142">
        <v>-9.2809999999999988</v>
      </c>
      <c r="O219" s="142">
        <v>-13.415999999999999</v>
      </c>
      <c r="P219" s="142">
        <v>-14.302999999999999</v>
      </c>
      <c r="Q219" s="313">
        <v>-21.47</v>
      </c>
      <c r="R219" s="142">
        <v>-19.167999999999999</v>
      </c>
      <c r="S219" s="142">
        <v>-27.305999999999997</v>
      </c>
      <c r="T219" s="142">
        <v>-27.209</v>
      </c>
      <c r="U219" s="313">
        <v>-23.939999999999998</v>
      </c>
      <c r="V219" s="142">
        <v>-25.136499999999998</v>
      </c>
      <c r="W219" s="142">
        <v>-25.136499999999998</v>
      </c>
      <c r="X219" s="142">
        <v>-25.136499999999998</v>
      </c>
      <c r="Y219" s="313">
        <v>-25.136499999999998</v>
      </c>
      <c r="Z219" s="142">
        <v>-25.136499999999998</v>
      </c>
      <c r="AA219" s="142">
        <v>-25.136499999999998</v>
      </c>
      <c r="AB219" s="142">
        <v>-25.136499999999998</v>
      </c>
      <c r="AC219" s="313">
        <v>-25.136499999999998</v>
      </c>
      <c r="AD219" s="142">
        <v>-25.136499999999998</v>
      </c>
      <c r="AE219" s="142">
        <v>-25.136499999999998</v>
      </c>
      <c r="AF219" s="142">
        <v>-25.136499999999998</v>
      </c>
      <c r="AG219" s="313">
        <v>-25.136499999999998</v>
      </c>
    </row>
    <row r="220" spans="1:33" ht="15.75" customHeight="1">
      <c r="A220" s="108"/>
      <c r="B220" s="314">
        <v>402110</v>
      </c>
      <c r="C220" s="123" t="s">
        <v>763</v>
      </c>
      <c r="D220" s="123" t="s">
        <v>764</v>
      </c>
      <c r="E220" s="222"/>
      <c r="F220" s="222"/>
      <c r="G220" s="222"/>
      <c r="H220" s="222"/>
      <c r="I220" s="222"/>
      <c r="J220" s="312">
        <v>6.7999999999999991E-2</v>
      </c>
      <c r="K220" s="142">
        <v>2.2399999999999998</v>
      </c>
      <c r="L220" s="142">
        <v>0</v>
      </c>
      <c r="M220" s="313">
        <v>3.8109999999999999</v>
      </c>
      <c r="N220" s="142">
        <v>0.46699999999999997</v>
      </c>
      <c r="O220" s="142">
        <v>7.3620000000000001</v>
      </c>
      <c r="P220" s="142">
        <v>16.419999999999998</v>
      </c>
      <c r="Q220" s="313">
        <v>1.421</v>
      </c>
      <c r="R220" s="142">
        <v>0.86799999999999999</v>
      </c>
      <c r="S220" s="142">
        <v>1.0289999999999999</v>
      </c>
      <c r="T220" s="142">
        <v>2.3E-2</v>
      </c>
      <c r="U220" s="313">
        <v>0.99399999999999999</v>
      </c>
      <c r="V220" s="142">
        <v>0.72849999999999993</v>
      </c>
      <c r="W220" s="142">
        <v>0.72849999999999993</v>
      </c>
      <c r="X220" s="142">
        <v>0.72849999999999993</v>
      </c>
      <c r="Y220" s="313">
        <v>0.72849999999999993</v>
      </c>
      <c r="Z220" s="142">
        <v>0.72849999999999993</v>
      </c>
      <c r="AA220" s="142">
        <v>0.72849999999999993</v>
      </c>
      <c r="AB220" s="142">
        <v>0.72849999999999993</v>
      </c>
      <c r="AC220" s="313">
        <v>0.72849999999999993</v>
      </c>
      <c r="AD220" s="142">
        <v>0.72849999999999993</v>
      </c>
      <c r="AE220" s="142">
        <v>0.72849999999999993</v>
      </c>
      <c r="AF220" s="142">
        <v>0.72849999999999993</v>
      </c>
      <c r="AG220" s="313">
        <v>0.72849999999999993</v>
      </c>
    </row>
    <row r="221" spans="1:33" ht="15.75" customHeight="1">
      <c r="A221" s="108"/>
      <c r="B221" s="314">
        <v>402120</v>
      </c>
      <c r="C221" s="123" t="s">
        <v>765</v>
      </c>
      <c r="D221" s="123" t="s">
        <v>766</v>
      </c>
      <c r="E221" s="222"/>
      <c r="F221" s="222"/>
      <c r="G221" s="222"/>
      <c r="H221" s="222"/>
      <c r="I221" s="222"/>
      <c r="J221" s="312">
        <v>0</v>
      </c>
      <c r="K221" s="142">
        <v>0</v>
      </c>
      <c r="L221" s="142">
        <v>0</v>
      </c>
      <c r="M221" s="313">
        <v>0</v>
      </c>
      <c r="N221" s="142">
        <v>0</v>
      </c>
      <c r="O221" s="142">
        <v>0</v>
      </c>
      <c r="P221" s="142">
        <v>0</v>
      </c>
      <c r="Q221" s="313">
        <v>0</v>
      </c>
      <c r="R221" s="142">
        <v>0</v>
      </c>
      <c r="S221" s="142">
        <v>0</v>
      </c>
      <c r="T221" s="142">
        <v>0</v>
      </c>
      <c r="U221" s="313">
        <v>0</v>
      </c>
      <c r="V221" s="142">
        <v>0</v>
      </c>
      <c r="W221" s="142">
        <v>0</v>
      </c>
      <c r="X221" s="142">
        <v>0</v>
      </c>
      <c r="Y221" s="313">
        <v>0</v>
      </c>
      <c r="Z221" s="142">
        <v>0</v>
      </c>
      <c r="AA221" s="142">
        <v>0</v>
      </c>
      <c r="AB221" s="142">
        <v>0</v>
      </c>
      <c r="AC221" s="313">
        <v>0</v>
      </c>
      <c r="AD221" s="142">
        <v>0</v>
      </c>
      <c r="AE221" s="142">
        <v>0</v>
      </c>
      <c r="AF221" s="142">
        <v>0</v>
      </c>
      <c r="AG221" s="313">
        <v>0</v>
      </c>
    </row>
    <row r="222" spans="1:33" ht="15.75" customHeight="1">
      <c r="A222" s="108"/>
      <c r="B222" s="314">
        <v>402130</v>
      </c>
      <c r="C222" s="123" t="s">
        <v>767</v>
      </c>
      <c r="D222" s="123" t="s">
        <v>768</v>
      </c>
      <c r="E222" s="222"/>
      <c r="F222" s="222"/>
      <c r="G222" s="222"/>
      <c r="H222" s="222"/>
      <c r="I222" s="222"/>
      <c r="J222" s="312">
        <v>0</v>
      </c>
      <c r="K222" s="142">
        <v>0</v>
      </c>
      <c r="L222" s="142">
        <v>0</v>
      </c>
      <c r="M222" s="313">
        <v>0</v>
      </c>
      <c r="N222" s="142">
        <v>0</v>
      </c>
      <c r="O222" s="142">
        <v>0</v>
      </c>
      <c r="P222" s="142">
        <v>0</v>
      </c>
      <c r="Q222" s="313">
        <v>0</v>
      </c>
      <c r="R222" s="142">
        <v>0</v>
      </c>
      <c r="S222" s="142">
        <v>0</v>
      </c>
      <c r="T222" s="142">
        <v>0</v>
      </c>
      <c r="U222" s="313">
        <v>0</v>
      </c>
      <c r="V222" s="142">
        <v>0</v>
      </c>
      <c r="W222" s="142">
        <v>0</v>
      </c>
      <c r="X222" s="142">
        <v>0</v>
      </c>
      <c r="Y222" s="313">
        <v>0</v>
      </c>
      <c r="Z222" s="142">
        <v>0</v>
      </c>
      <c r="AA222" s="142">
        <v>0</v>
      </c>
      <c r="AB222" s="142">
        <v>0</v>
      </c>
      <c r="AC222" s="313">
        <v>0</v>
      </c>
      <c r="AD222" s="142">
        <v>0</v>
      </c>
      <c r="AE222" s="142">
        <v>0</v>
      </c>
      <c r="AF222" s="142">
        <v>0</v>
      </c>
      <c r="AG222" s="313">
        <v>0</v>
      </c>
    </row>
    <row r="223" spans="1:33" ht="15.75" customHeight="1">
      <c r="A223" s="108"/>
      <c r="B223" s="314">
        <v>402140</v>
      </c>
      <c r="C223" s="123" t="s">
        <v>769</v>
      </c>
      <c r="D223" s="123" t="s">
        <v>770</v>
      </c>
      <c r="E223" s="222"/>
      <c r="F223" s="222"/>
      <c r="G223" s="222"/>
      <c r="H223" s="222"/>
      <c r="I223" s="222"/>
      <c r="J223" s="312">
        <v>-75.606999999999999</v>
      </c>
      <c r="K223" s="142">
        <v>-132.113</v>
      </c>
      <c r="L223" s="142">
        <v>-102.878</v>
      </c>
      <c r="M223" s="313">
        <v>-60.343999999999994</v>
      </c>
      <c r="N223" s="142">
        <v>-67.075999999999993</v>
      </c>
      <c r="O223" s="142">
        <v>-47.355999999999995</v>
      </c>
      <c r="P223" s="142">
        <v>-102.49299999999999</v>
      </c>
      <c r="Q223" s="313">
        <v>-27.666999999999998</v>
      </c>
      <c r="R223" s="142">
        <v>-46.23</v>
      </c>
      <c r="S223" s="142">
        <v>-129.91999999999999</v>
      </c>
      <c r="T223" s="142">
        <v>-92.317999999999998</v>
      </c>
      <c r="U223" s="313">
        <v>-58.161999999999999</v>
      </c>
      <c r="V223" s="142">
        <v>80.052876168614844</v>
      </c>
      <c r="W223" s="142">
        <v>80.052876168614844</v>
      </c>
      <c r="X223" s="142">
        <v>80.052876168614844</v>
      </c>
      <c r="Y223" s="313">
        <v>80.05287616861483</v>
      </c>
      <c r="Z223" s="142">
        <v>86.753710483363946</v>
      </c>
      <c r="AA223" s="142">
        <v>86.753710483363946</v>
      </c>
      <c r="AB223" s="142">
        <v>86.753710483363946</v>
      </c>
      <c r="AC223" s="313">
        <v>86.753710483363932</v>
      </c>
      <c r="AD223" s="142">
        <v>94.491403865547568</v>
      </c>
      <c r="AE223" s="142">
        <v>94.491403865547568</v>
      </c>
      <c r="AF223" s="142">
        <v>94.491403865547568</v>
      </c>
      <c r="AG223" s="313">
        <v>94.491403865547568</v>
      </c>
    </row>
    <row r="224" spans="1:33" ht="15.75" customHeight="1">
      <c r="A224" s="108"/>
      <c r="B224" s="280"/>
      <c r="C224" s="123"/>
      <c r="D224" s="123"/>
      <c r="E224" s="222"/>
      <c r="F224" s="222"/>
      <c r="G224" s="222"/>
      <c r="H224" s="222"/>
      <c r="I224" s="222"/>
      <c r="J224" s="307"/>
      <c r="K224" s="117"/>
      <c r="L224" s="117"/>
      <c r="M224" s="308"/>
      <c r="N224" s="117"/>
      <c r="O224" s="117"/>
      <c r="P224" s="117"/>
      <c r="Q224" s="308"/>
      <c r="R224" s="117"/>
      <c r="S224" s="117"/>
      <c r="T224" s="117"/>
      <c r="U224" s="308"/>
      <c r="V224" s="117"/>
      <c r="W224" s="117"/>
      <c r="X224" s="117"/>
      <c r="Y224" s="308"/>
      <c r="Z224" s="117"/>
      <c r="AA224" s="117"/>
      <c r="AB224" s="117"/>
      <c r="AC224" s="308"/>
      <c r="AD224" s="117"/>
      <c r="AE224" s="117"/>
      <c r="AF224" s="117"/>
      <c r="AG224" s="308"/>
    </row>
    <row r="225" spans="1:33" ht="15.75" customHeight="1">
      <c r="A225" s="108"/>
      <c r="B225" s="280">
        <v>402340</v>
      </c>
      <c r="C225" s="114" t="s">
        <v>771</v>
      </c>
      <c r="D225" s="114" t="s">
        <v>772</v>
      </c>
      <c r="E225" s="222"/>
      <c r="F225" s="222"/>
      <c r="G225" s="222"/>
      <c r="H225" s="222"/>
      <c r="I225" s="222"/>
      <c r="J225" s="307">
        <v>617.67899999999997</v>
      </c>
      <c r="K225" s="117">
        <v>335.90999999999997</v>
      </c>
      <c r="L225" s="117">
        <v>74.757999999999996</v>
      </c>
      <c r="M225" s="308">
        <v>824.91099999999994</v>
      </c>
      <c r="N225" s="117">
        <v>32.405000000000001</v>
      </c>
      <c r="O225" s="117">
        <v>221.827</v>
      </c>
      <c r="P225" s="117">
        <v>138.66299999999998</v>
      </c>
      <c r="Q225" s="308">
        <v>169.67099999999999</v>
      </c>
      <c r="R225" s="117">
        <v>-206.20099999999999</v>
      </c>
      <c r="S225" s="117">
        <v>169.54999999999998</v>
      </c>
      <c r="T225" s="117">
        <v>106.83699999999999</v>
      </c>
      <c r="U225" s="308">
        <v>141.51300000000001</v>
      </c>
      <c r="V225" s="117">
        <v>152.27999680357209</v>
      </c>
      <c r="W225" s="117">
        <v>152.27999680357209</v>
      </c>
      <c r="X225" s="117">
        <v>152.27999680357209</v>
      </c>
      <c r="Y225" s="308">
        <v>152.27999680357209</v>
      </c>
      <c r="Z225" s="117">
        <v>139.83123206929207</v>
      </c>
      <c r="AA225" s="117">
        <v>139.83123206929207</v>
      </c>
      <c r="AB225" s="117">
        <v>139.83123206929207</v>
      </c>
      <c r="AC225" s="308">
        <v>139.83123206929207</v>
      </c>
      <c r="AD225" s="117">
        <v>130.66822107932597</v>
      </c>
      <c r="AE225" s="117">
        <v>130.66822107932597</v>
      </c>
      <c r="AF225" s="117">
        <v>130.66822107932597</v>
      </c>
      <c r="AG225" s="308">
        <v>130.66822107932597</v>
      </c>
    </row>
    <row r="226" spans="1:33" ht="15.75" customHeight="1">
      <c r="A226" s="108"/>
      <c r="B226" s="314">
        <v>403200</v>
      </c>
      <c r="C226" s="123" t="s">
        <v>774</v>
      </c>
      <c r="D226" s="123" t="s">
        <v>774</v>
      </c>
      <c r="E226" s="222"/>
      <c r="F226" s="222"/>
      <c r="G226" s="222"/>
      <c r="H226" s="222"/>
      <c r="I226" s="222"/>
      <c r="J226" s="312">
        <v>-24.146999999999998</v>
      </c>
      <c r="K226" s="142">
        <v>-19.637</v>
      </c>
      <c r="L226" s="142">
        <v>-58</v>
      </c>
      <c r="M226" s="313">
        <v>-46.62</v>
      </c>
      <c r="N226" s="142">
        <v>-71.819000000000003</v>
      </c>
      <c r="O226" s="142">
        <v>-39.948</v>
      </c>
      <c r="P226" s="142">
        <v>-36.619999999999997</v>
      </c>
      <c r="Q226" s="313">
        <v>-73.756999999999991</v>
      </c>
      <c r="R226" s="142">
        <v>-70.24799999999999</v>
      </c>
      <c r="S226" s="142">
        <v>-31.108999999999998</v>
      </c>
      <c r="T226" s="142">
        <v>-40.870999999999995</v>
      </c>
      <c r="U226" s="313">
        <v>-36.625</v>
      </c>
      <c r="V226" s="142">
        <v>0</v>
      </c>
      <c r="W226" s="142">
        <v>0</v>
      </c>
      <c r="X226" s="142">
        <v>0</v>
      </c>
      <c r="Y226" s="313">
        <v>0</v>
      </c>
      <c r="Z226" s="142">
        <v>0</v>
      </c>
      <c r="AA226" s="142">
        <v>0</v>
      </c>
      <c r="AB226" s="142">
        <v>0</v>
      </c>
      <c r="AC226" s="313">
        <v>0</v>
      </c>
      <c r="AD226" s="142">
        <v>0</v>
      </c>
      <c r="AE226" s="142">
        <v>0</v>
      </c>
      <c r="AF226" s="142">
        <v>0</v>
      </c>
      <c r="AG226" s="313">
        <v>0</v>
      </c>
    </row>
    <row r="227" spans="1:33" ht="15.75" customHeight="1">
      <c r="A227" s="108"/>
      <c r="B227" s="314">
        <v>402630</v>
      </c>
      <c r="C227" s="123" t="s">
        <v>775</v>
      </c>
      <c r="D227" s="123" t="s">
        <v>776</v>
      </c>
      <c r="E227" s="222"/>
      <c r="F227" s="222"/>
      <c r="G227" s="222"/>
      <c r="H227" s="222"/>
      <c r="I227" s="222"/>
      <c r="J227" s="312">
        <v>12.144</v>
      </c>
      <c r="K227" s="142">
        <v>1.609</v>
      </c>
      <c r="L227" s="142">
        <v>3.1659999999999999</v>
      </c>
      <c r="M227" s="313">
        <v>1.2449999999999999</v>
      </c>
      <c r="N227" s="142">
        <v>1.9369999999999998</v>
      </c>
      <c r="O227" s="142">
        <v>9.2119999999999997</v>
      </c>
      <c r="P227" s="142">
        <v>16.739999999999998</v>
      </c>
      <c r="Q227" s="313">
        <v>9.770999999999999</v>
      </c>
      <c r="R227" s="142">
        <v>0.497</v>
      </c>
      <c r="S227" s="142">
        <v>0.46699999999999997</v>
      </c>
      <c r="T227" s="142">
        <v>2.0489999999999999</v>
      </c>
      <c r="U227" s="313">
        <v>2.7889999999999997</v>
      </c>
      <c r="V227" s="142">
        <v>0</v>
      </c>
      <c r="W227" s="142">
        <v>0</v>
      </c>
      <c r="X227" s="142">
        <v>0</v>
      </c>
      <c r="Y227" s="313">
        <v>0</v>
      </c>
      <c r="Z227" s="142">
        <v>0</v>
      </c>
      <c r="AA227" s="142">
        <v>0</v>
      </c>
      <c r="AB227" s="142">
        <v>0</v>
      </c>
      <c r="AC227" s="313">
        <v>0</v>
      </c>
      <c r="AD227" s="142">
        <v>0</v>
      </c>
      <c r="AE227" s="142">
        <v>0</v>
      </c>
      <c r="AF227" s="142">
        <v>0</v>
      </c>
      <c r="AG227" s="313">
        <v>0</v>
      </c>
    </row>
    <row r="228" spans="1:33" ht="15.75" customHeight="1">
      <c r="A228" s="108"/>
      <c r="B228" s="314">
        <v>404580</v>
      </c>
      <c r="C228" s="123" t="s">
        <v>777</v>
      </c>
      <c r="D228" s="123" t="s">
        <v>904</v>
      </c>
      <c r="E228" s="222"/>
      <c r="F228" s="222"/>
      <c r="G228" s="222"/>
      <c r="H228" s="222"/>
      <c r="I228" s="222"/>
      <c r="J228" s="312">
        <v>-2.3929999999999998</v>
      </c>
      <c r="K228" s="142">
        <v>-1.105</v>
      </c>
      <c r="L228" s="142">
        <v>-7.7399999999999993</v>
      </c>
      <c r="M228" s="313">
        <v>-7.1539999999999999</v>
      </c>
      <c r="N228" s="142">
        <v>-5.492</v>
      </c>
      <c r="O228" s="142">
        <v>-1.3169999999999999</v>
      </c>
      <c r="P228" s="142">
        <v>-2.2649999999999997</v>
      </c>
      <c r="Q228" s="313">
        <v>-5.8220000000000001</v>
      </c>
      <c r="R228" s="142">
        <v>-6.6579999999999995</v>
      </c>
      <c r="S228" s="142">
        <v>-3.4579999999999997</v>
      </c>
      <c r="T228" s="142">
        <v>-12.071</v>
      </c>
      <c r="U228" s="313">
        <v>1.696</v>
      </c>
      <c r="V228" s="142">
        <v>0</v>
      </c>
      <c r="W228" s="142">
        <v>0</v>
      </c>
      <c r="X228" s="142">
        <v>0</v>
      </c>
      <c r="Y228" s="313">
        <v>0</v>
      </c>
      <c r="Z228" s="142">
        <v>0</v>
      </c>
      <c r="AA228" s="142">
        <v>0</v>
      </c>
      <c r="AB228" s="142">
        <v>0</v>
      </c>
      <c r="AC228" s="313">
        <v>0</v>
      </c>
      <c r="AD228" s="142">
        <v>0</v>
      </c>
      <c r="AE228" s="142">
        <v>0</v>
      </c>
      <c r="AF228" s="142">
        <v>0</v>
      </c>
      <c r="AG228" s="313">
        <v>0</v>
      </c>
    </row>
    <row r="229" spans="1:33" ht="15.75" customHeight="1">
      <c r="A229" s="108"/>
      <c r="B229" s="314">
        <v>404460</v>
      </c>
      <c r="C229" s="123" t="s">
        <v>779</v>
      </c>
      <c r="D229" s="123" t="s">
        <v>905</v>
      </c>
      <c r="E229" s="222"/>
      <c r="F229" s="222"/>
      <c r="G229" s="222"/>
      <c r="H229" s="222"/>
      <c r="I229" s="222"/>
      <c r="J229" s="312">
        <v>0</v>
      </c>
      <c r="K229" s="142">
        <v>1.3699999999999999</v>
      </c>
      <c r="L229" s="142">
        <v>1.0899999999999999</v>
      </c>
      <c r="M229" s="313">
        <v>2.21</v>
      </c>
      <c r="N229" s="142">
        <v>0.10299999999999999</v>
      </c>
      <c r="O229" s="142">
        <v>1.9989999999999999</v>
      </c>
      <c r="P229" s="142">
        <v>0</v>
      </c>
      <c r="Q229" s="313">
        <v>4.9999999999999996E-2</v>
      </c>
      <c r="R229" s="142">
        <v>2.2879999999999998</v>
      </c>
      <c r="S229" s="142">
        <v>2.5</v>
      </c>
      <c r="T229" s="142">
        <v>0</v>
      </c>
      <c r="U229" s="313">
        <v>0.65899999999999992</v>
      </c>
      <c r="V229" s="142">
        <v>0</v>
      </c>
      <c r="W229" s="142">
        <v>0</v>
      </c>
      <c r="X229" s="142">
        <v>0</v>
      </c>
      <c r="Y229" s="313">
        <v>0</v>
      </c>
      <c r="Z229" s="142">
        <v>0</v>
      </c>
      <c r="AA229" s="142">
        <v>0</v>
      </c>
      <c r="AB229" s="142">
        <v>0</v>
      </c>
      <c r="AC229" s="313">
        <v>0</v>
      </c>
      <c r="AD229" s="142">
        <v>0</v>
      </c>
      <c r="AE229" s="142">
        <v>0</v>
      </c>
      <c r="AF229" s="142">
        <v>0</v>
      </c>
      <c r="AG229" s="313">
        <v>0</v>
      </c>
    </row>
    <row r="230" spans="1:33" ht="15.75" customHeight="1">
      <c r="A230" s="108"/>
      <c r="B230" s="314">
        <v>403101</v>
      </c>
      <c r="C230" s="123" t="s">
        <v>780</v>
      </c>
      <c r="D230" s="123" t="s">
        <v>781</v>
      </c>
      <c r="E230" s="222"/>
      <c r="F230" s="222"/>
      <c r="G230" s="222"/>
      <c r="H230" s="222"/>
      <c r="I230" s="222"/>
      <c r="J230" s="312">
        <v>535.54499999999962</v>
      </c>
      <c r="K230" s="142">
        <v>213.63200000000052</v>
      </c>
      <c r="L230" s="142">
        <v>20.033999999999651</v>
      </c>
      <c r="M230" s="313">
        <v>752.37399999999934</v>
      </c>
      <c r="N230" s="142">
        <v>-326.19900000000052</v>
      </c>
      <c r="O230" s="142">
        <v>-78.3329999999969</v>
      </c>
      <c r="P230" s="142">
        <v>136.54599999999664</v>
      </c>
      <c r="Q230" s="313">
        <v>173.82300000000305</v>
      </c>
      <c r="R230" s="142">
        <v>-160.88100000000122</v>
      </c>
      <c r="S230" s="142">
        <v>-78.19300000000203</v>
      </c>
      <c r="T230" s="142">
        <v>29.805999999999131</v>
      </c>
      <c r="U230" s="313">
        <v>48.781999999998334</v>
      </c>
      <c r="V230" s="142">
        <v>27.365750000000034</v>
      </c>
      <c r="W230" s="142">
        <v>27.365750000000034</v>
      </c>
      <c r="X230" s="142">
        <v>27.365750000000034</v>
      </c>
      <c r="Y230" s="313">
        <v>27.365750000000034</v>
      </c>
      <c r="Z230" s="142">
        <v>27.365749999999977</v>
      </c>
      <c r="AA230" s="142">
        <v>27.365749999999977</v>
      </c>
      <c r="AB230" s="142">
        <v>27.365749999999977</v>
      </c>
      <c r="AC230" s="313">
        <v>27.365749999999977</v>
      </c>
      <c r="AD230" s="142">
        <v>27.365749999999977</v>
      </c>
      <c r="AE230" s="142">
        <v>27.365749999999977</v>
      </c>
      <c r="AF230" s="142">
        <v>27.365749999999977</v>
      </c>
      <c r="AG230" s="313">
        <v>27.365749999999977</v>
      </c>
    </row>
    <row r="231" spans="1:33" ht="15.75" customHeight="1">
      <c r="A231" s="108"/>
      <c r="B231" s="314">
        <v>402931</v>
      </c>
      <c r="C231" s="123" t="s">
        <v>782</v>
      </c>
      <c r="D231" s="123" t="s">
        <v>783</v>
      </c>
      <c r="E231" s="222"/>
      <c r="F231" s="222"/>
      <c r="G231" s="222"/>
      <c r="H231" s="222"/>
      <c r="I231" s="222"/>
      <c r="J231" s="312">
        <v>637.77</v>
      </c>
      <c r="K231" s="142">
        <v>388.34999999999945</v>
      </c>
      <c r="L231" s="142">
        <v>-19.802999999999884</v>
      </c>
      <c r="M231" s="313">
        <v>737.00200000000018</v>
      </c>
      <c r="N231" s="142">
        <v>17.422000000000025</v>
      </c>
      <c r="O231" s="142">
        <v>88.731999999999971</v>
      </c>
      <c r="P231" s="142">
        <v>204.01800000000003</v>
      </c>
      <c r="Q231" s="313">
        <v>247.19100000000003</v>
      </c>
      <c r="R231" s="142">
        <v>1.6079999999999472</v>
      </c>
      <c r="S231" s="142">
        <v>127.65599999999995</v>
      </c>
      <c r="T231" s="142">
        <v>47.200999999999908</v>
      </c>
      <c r="U231" s="313">
        <v>79.845000000000027</v>
      </c>
      <c r="V231" s="142">
        <v>47.164746803572058</v>
      </c>
      <c r="W231" s="142">
        <v>47.164746803572058</v>
      </c>
      <c r="X231" s="142">
        <v>47.164746803572058</v>
      </c>
      <c r="Y231" s="313">
        <v>47.164746803572058</v>
      </c>
      <c r="Z231" s="142">
        <v>34.715982069292082</v>
      </c>
      <c r="AA231" s="142">
        <v>34.715982069292082</v>
      </c>
      <c r="AB231" s="142">
        <v>34.715982069292082</v>
      </c>
      <c r="AC231" s="313">
        <v>34.715982069292082</v>
      </c>
      <c r="AD231" s="142">
        <v>25.552971079325971</v>
      </c>
      <c r="AE231" s="142">
        <v>25.552971079325971</v>
      </c>
      <c r="AF231" s="142">
        <v>25.552971079325971</v>
      </c>
      <c r="AG231" s="313">
        <v>25.552971079325971</v>
      </c>
    </row>
    <row r="232" spans="1:33" ht="15.75" customHeight="1">
      <c r="A232" s="108"/>
      <c r="B232" s="314">
        <v>402341</v>
      </c>
      <c r="C232" s="123" t="s">
        <v>433</v>
      </c>
      <c r="D232" s="123" t="s">
        <v>167</v>
      </c>
      <c r="E232" s="222"/>
      <c r="F232" s="222"/>
      <c r="G232" s="222"/>
      <c r="H232" s="222"/>
      <c r="I232" s="222"/>
      <c r="J232" s="312">
        <v>-541.23999999999967</v>
      </c>
      <c r="K232" s="142">
        <v>-248.30899999999997</v>
      </c>
      <c r="L232" s="142">
        <v>136.01100000000025</v>
      </c>
      <c r="M232" s="313">
        <v>-614.14599999999962</v>
      </c>
      <c r="N232" s="142">
        <v>416.45300000000054</v>
      </c>
      <c r="O232" s="142">
        <v>241.48199999999693</v>
      </c>
      <c r="P232" s="142">
        <v>-179.7559999999967</v>
      </c>
      <c r="Q232" s="313">
        <v>-181.58500000000311</v>
      </c>
      <c r="R232" s="142">
        <v>27.193000000001263</v>
      </c>
      <c r="S232" s="142">
        <v>151.68700000000206</v>
      </c>
      <c r="T232" s="142">
        <v>80.723000000000951</v>
      </c>
      <c r="U232" s="313">
        <v>44.367000000001639</v>
      </c>
      <c r="V232" s="142">
        <v>77.749500000000012</v>
      </c>
      <c r="W232" s="142">
        <v>77.749500000000012</v>
      </c>
      <c r="X232" s="142">
        <v>77.749500000000012</v>
      </c>
      <c r="Y232" s="313">
        <v>77.749500000000012</v>
      </c>
      <c r="Z232" s="142">
        <v>77.749500000000012</v>
      </c>
      <c r="AA232" s="142">
        <v>77.749500000000012</v>
      </c>
      <c r="AB232" s="142">
        <v>77.749500000000012</v>
      </c>
      <c r="AC232" s="313">
        <v>77.749500000000012</v>
      </c>
      <c r="AD232" s="142">
        <v>77.749500000000012</v>
      </c>
      <c r="AE232" s="142">
        <v>77.749500000000012</v>
      </c>
      <c r="AF232" s="142">
        <v>77.749500000000012</v>
      </c>
      <c r="AG232" s="313">
        <v>77.749500000000012</v>
      </c>
    </row>
    <row r="233" spans="1:33" ht="15.75" customHeight="1">
      <c r="A233" s="108"/>
      <c r="B233" s="314"/>
      <c r="C233" s="170"/>
      <c r="D233" s="209" t="s">
        <v>1192</v>
      </c>
      <c r="E233" s="222"/>
      <c r="F233" s="222"/>
      <c r="G233" s="222"/>
      <c r="H233" s="222"/>
      <c r="I233" s="222"/>
      <c r="J233" s="312"/>
      <c r="K233" s="142"/>
      <c r="L233" s="142"/>
      <c r="M233" s="313"/>
      <c r="N233" s="142"/>
      <c r="O233" s="142"/>
      <c r="P233" s="142"/>
      <c r="Q233" s="313"/>
      <c r="R233" s="142"/>
      <c r="S233" s="142"/>
      <c r="T233" s="142"/>
      <c r="U233" s="313"/>
      <c r="V233" s="142"/>
      <c r="W233" s="142"/>
      <c r="X233" s="142"/>
      <c r="Y233" s="313"/>
      <c r="Z233" s="142"/>
      <c r="AA233" s="142"/>
      <c r="AB233" s="142"/>
      <c r="AC233" s="313"/>
      <c r="AD233" s="142"/>
      <c r="AE233" s="142"/>
      <c r="AF233" s="142"/>
      <c r="AG233" s="313"/>
    </row>
    <row r="234" spans="1:33" ht="15.75" customHeight="1">
      <c r="A234" s="108"/>
      <c r="B234" s="314">
        <v>403560</v>
      </c>
      <c r="C234" s="123" t="s">
        <v>759</v>
      </c>
      <c r="D234" s="123" t="s">
        <v>760</v>
      </c>
      <c r="E234" s="222"/>
      <c r="F234" s="222"/>
      <c r="G234" s="222"/>
      <c r="H234" s="222"/>
      <c r="I234" s="222"/>
      <c r="J234" s="312">
        <v>0</v>
      </c>
      <c r="K234" s="142">
        <v>0</v>
      </c>
      <c r="L234" s="142">
        <v>0</v>
      </c>
      <c r="M234" s="313">
        <v>0</v>
      </c>
      <c r="N234" s="142">
        <v>0</v>
      </c>
      <c r="O234" s="142">
        <v>0</v>
      </c>
      <c r="P234" s="142">
        <v>0</v>
      </c>
      <c r="Q234" s="313">
        <v>0</v>
      </c>
      <c r="R234" s="142">
        <v>0</v>
      </c>
      <c r="S234" s="142">
        <v>0</v>
      </c>
      <c r="T234" s="142">
        <v>0</v>
      </c>
      <c r="U234" s="313">
        <v>0</v>
      </c>
      <c r="V234" s="142">
        <v>0</v>
      </c>
      <c r="W234" s="142">
        <v>0</v>
      </c>
      <c r="X234" s="142">
        <v>0</v>
      </c>
      <c r="Y234" s="313">
        <v>0</v>
      </c>
      <c r="Z234" s="142">
        <v>0</v>
      </c>
      <c r="AA234" s="142">
        <v>0</v>
      </c>
      <c r="AB234" s="142">
        <v>0</v>
      </c>
      <c r="AC234" s="313">
        <v>0</v>
      </c>
      <c r="AD234" s="142">
        <v>0</v>
      </c>
      <c r="AE234" s="142">
        <v>0</v>
      </c>
      <c r="AF234" s="142">
        <v>0</v>
      </c>
      <c r="AG234" s="313">
        <v>0</v>
      </c>
    </row>
    <row r="235" spans="1:33" ht="15.75" customHeight="1">
      <c r="A235" s="108"/>
      <c r="B235" s="314">
        <v>403570</v>
      </c>
      <c r="C235" s="123" t="s">
        <v>761</v>
      </c>
      <c r="D235" s="123" t="s">
        <v>762</v>
      </c>
      <c r="E235" s="222"/>
      <c r="F235" s="222"/>
      <c r="G235" s="222"/>
      <c r="H235" s="222"/>
      <c r="I235" s="222"/>
      <c r="J235" s="312">
        <v>0</v>
      </c>
      <c r="K235" s="142">
        <v>0</v>
      </c>
      <c r="L235" s="142">
        <v>0</v>
      </c>
      <c r="M235" s="313">
        <v>0</v>
      </c>
      <c r="N235" s="142">
        <v>0</v>
      </c>
      <c r="O235" s="142">
        <v>0</v>
      </c>
      <c r="P235" s="142">
        <v>0</v>
      </c>
      <c r="Q235" s="313">
        <v>0</v>
      </c>
      <c r="R235" s="142">
        <v>0</v>
      </c>
      <c r="S235" s="142">
        <v>0</v>
      </c>
      <c r="T235" s="142">
        <v>0</v>
      </c>
      <c r="U235" s="313">
        <v>0</v>
      </c>
      <c r="V235" s="142">
        <v>0</v>
      </c>
      <c r="W235" s="142">
        <v>0</v>
      </c>
      <c r="X235" s="142">
        <v>0</v>
      </c>
      <c r="Y235" s="313">
        <v>0</v>
      </c>
      <c r="Z235" s="142">
        <v>0</v>
      </c>
      <c r="AA235" s="142">
        <v>0</v>
      </c>
      <c r="AB235" s="142">
        <v>0</v>
      </c>
      <c r="AC235" s="313">
        <v>0</v>
      </c>
      <c r="AD235" s="142">
        <v>0</v>
      </c>
      <c r="AE235" s="142">
        <v>0</v>
      </c>
      <c r="AF235" s="142">
        <v>0</v>
      </c>
      <c r="AG235" s="313">
        <v>0</v>
      </c>
    </row>
    <row r="236" spans="1:33" ht="15.75" customHeight="1">
      <c r="A236" s="108"/>
      <c r="B236" s="314">
        <v>403580</v>
      </c>
      <c r="C236" s="123" t="s">
        <v>763</v>
      </c>
      <c r="D236" s="123" t="s">
        <v>764</v>
      </c>
      <c r="E236" s="222"/>
      <c r="F236" s="222"/>
      <c r="G236" s="222"/>
      <c r="H236" s="222"/>
      <c r="I236" s="222"/>
      <c r="J236" s="312">
        <v>0</v>
      </c>
      <c r="K236" s="142">
        <v>0</v>
      </c>
      <c r="L236" s="142">
        <v>0</v>
      </c>
      <c r="M236" s="313">
        <v>0</v>
      </c>
      <c r="N236" s="142">
        <v>0</v>
      </c>
      <c r="O236" s="142">
        <v>0</v>
      </c>
      <c r="P236" s="142">
        <v>0</v>
      </c>
      <c r="Q236" s="313">
        <v>0</v>
      </c>
      <c r="R236" s="142">
        <v>0</v>
      </c>
      <c r="S236" s="142">
        <v>0</v>
      </c>
      <c r="T236" s="142">
        <v>0</v>
      </c>
      <c r="U236" s="313">
        <v>0</v>
      </c>
      <c r="V236" s="142">
        <v>0</v>
      </c>
      <c r="W236" s="142">
        <v>0</v>
      </c>
      <c r="X236" s="142">
        <v>0</v>
      </c>
      <c r="Y236" s="313">
        <v>0</v>
      </c>
      <c r="Z236" s="142">
        <v>0</v>
      </c>
      <c r="AA236" s="142">
        <v>0</v>
      </c>
      <c r="AB236" s="142">
        <v>0</v>
      </c>
      <c r="AC236" s="313">
        <v>0</v>
      </c>
      <c r="AD236" s="142">
        <v>0</v>
      </c>
      <c r="AE236" s="142">
        <v>0</v>
      </c>
      <c r="AF236" s="142">
        <v>0</v>
      </c>
      <c r="AG236" s="313">
        <v>0</v>
      </c>
    </row>
    <row r="237" spans="1:33" ht="15.75" customHeight="1">
      <c r="A237" s="108"/>
      <c r="B237" s="314">
        <v>403590</v>
      </c>
      <c r="C237" s="123" t="s">
        <v>765</v>
      </c>
      <c r="D237" s="123" t="s">
        <v>766</v>
      </c>
      <c r="E237" s="222"/>
      <c r="F237" s="222"/>
      <c r="G237" s="222"/>
      <c r="H237" s="222"/>
      <c r="I237" s="222"/>
      <c r="J237" s="312">
        <v>0</v>
      </c>
      <c r="K237" s="142">
        <v>0</v>
      </c>
      <c r="L237" s="142">
        <v>0</v>
      </c>
      <c r="M237" s="313">
        <v>0</v>
      </c>
      <c r="N237" s="142">
        <v>0</v>
      </c>
      <c r="O237" s="142">
        <v>0</v>
      </c>
      <c r="P237" s="142">
        <v>0</v>
      </c>
      <c r="Q237" s="313">
        <v>0</v>
      </c>
      <c r="R237" s="142">
        <v>0</v>
      </c>
      <c r="S237" s="142">
        <v>0</v>
      </c>
      <c r="T237" s="142">
        <v>0</v>
      </c>
      <c r="U237" s="313">
        <v>0</v>
      </c>
      <c r="V237" s="142">
        <v>0</v>
      </c>
      <c r="W237" s="142">
        <v>0</v>
      </c>
      <c r="X237" s="142">
        <v>0</v>
      </c>
      <c r="Y237" s="313">
        <v>0</v>
      </c>
      <c r="Z237" s="142">
        <v>0</v>
      </c>
      <c r="AA237" s="142">
        <v>0</v>
      </c>
      <c r="AB237" s="142">
        <v>0</v>
      </c>
      <c r="AC237" s="313">
        <v>0</v>
      </c>
      <c r="AD237" s="142">
        <v>0</v>
      </c>
      <c r="AE237" s="142">
        <v>0</v>
      </c>
      <c r="AF237" s="142">
        <v>0</v>
      </c>
      <c r="AG237" s="313">
        <v>0</v>
      </c>
    </row>
    <row r="238" spans="1:33" ht="15.75" customHeight="1">
      <c r="A238" s="108"/>
      <c r="B238" s="314">
        <v>403600</v>
      </c>
      <c r="C238" s="123" t="s">
        <v>767</v>
      </c>
      <c r="D238" s="123" t="s">
        <v>768</v>
      </c>
      <c r="E238" s="222"/>
      <c r="F238" s="222"/>
      <c r="G238" s="222"/>
      <c r="H238" s="222"/>
      <c r="I238" s="222"/>
      <c r="J238" s="312">
        <v>0</v>
      </c>
      <c r="K238" s="142">
        <v>0</v>
      </c>
      <c r="L238" s="142">
        <v>0</v>
      </c>
      <c r="M238" s="313">
        <v>0</v>
      </c>
      <c r="N238" s="142">
        <v>0</v>
      </c>
      <c r="O238" s="142">
        <v>0</v>
      </c>
      <c r="P238" s="142">
        <v>0</v>
      </c>
      <c r="Q238" s="313">
        <v>0</v>
      </c>
      <c r="R238" s="142">
        <v>0</v>
      </c>
      <c r="S238" s="142">
        <v>0</v>
      </c>
      <c r="T238" s="142">
        <v>0</v>
      </c>
      <c r="U238" s="313">
        <v>0</v>
      </c>
      <c r="V238" s="142">
        <v>0</v>
      </c>
      <c r="W238" s="142">
        <v>0</v>
      </c>
      <c r="X238" s="142">
        <v>0</v>
      </c>
      <c r="Y238" s="313">
        <v>0</v>
      </c>
      <c r="Z238" s="142">
        <v>0</v>
      </c>
      <c r="AA238" s="142">
        <v>0</v>
      </c>
      <c r="AB238" s="142">
        <v>0</v>
      </c>
      <c r="AC238" s="313">
        <v>0</v>
      </c>
      <c r="AD238" s="142">
        <v>0</v>
      </c>
      <c r="AE238" s="142">
        <v>0</v>
      </c>
      <c r="AF238" s="142">
        <v>0</v>
      </c>
      <c r="AG238" s="313">
        <v>0</v>
      </c>
    </row>
    <row r="239" spans="1:33" ht="15.75" customHeight="1">
      <c r="A239" s="108"/>
      <c r="B239" s="314">
        <v>403610</v>
      </c>
      <c r="C239" s="123" t="s">
        <v>769</v>
      </c>
      <c r="D239" s="123" t="s">
        <v>770</v>
      </c>
      <c r="E239" s="222"/>
      <c r="F239" s="222"/>
      <c r="G239" s="222"/>
      <c r="H239" s="222"/>
      <c r="I239" s="222"/>
      <c r="J239" s="312">
        <v>0</v>
      </c>
      <c r="K239" s="142">
        <v>0</v>
      </c>
      <c r="L239" s="142">
        <v>0</v>
      </c>
      <c r="M239" s="313">
        <v>0</v>
      </c>
      <c r="N239" s="142">
        <v>0</v>
      </c>
      <c r="O239" s="142">
        <v>0</v>
      </c>
      <c r="P239" s="142">
        <v>0</v>
      </c>
      <c r="Q239" s="313">
        <v>0</v>
      </c>
      <c r="R239" s="142">
        <v>0</v>
      </c>
      <c r="S239" s="142">
        <v>0</v>
      </c>
      <c r="T239" s="142">
        <v>0</v>
      </c>
      <c r="U239" s="313">
        <v>0</v>
      </c>
      <c r="V239" s="142">
        <v>0</v>
      </c>
      <c r="W239" s="142">
        <v>0</v>
      </c>
      <c r="X239" s="142">
        <v>0</v>
      </c>
      <c r="Y239" s="313">
        <v>0</v>
      </c>
      <c r="Z239" s="142">
        <v>0</v>
      </c>
      <c r="AA239" s="142">
        <v>0</v>
      </c>
      <c r="AB239" s="142">
        <v>0</v>
      </c>
      <c r="AC239" s="313">
        <v>0</v>
      </c>
      <c r="AD239" s="142">
        <v>0</v>
      </c>
      <c r="AE239" s="142">
        <v>0</v>
      </c>
      <c r="AF239" s="142">
        <v>0</v>
      </c>
      <c r="AG239" s="313">
        <v>0</v>
      </c>
    </row>
    <row r="240" spans="1:33" ht="15.75" customHeight="1">
      <c r="A240" s="108"/>
      <c r="B240" s="280"/>
      <c r="C240" s="123"/>
      <c r="D240" s="123"/>
      <c r="E240" s="222"/>
      <c r="F240" s="222"/>
      <c r="G240" s="222"/>
      <c r="H240" s="222"/>
      <c r="I240" s="222"/>
      <c r="J240" s="307"/>
      <c r="K240" s="117"/>
      <c r="L240" s="117"/>
      <c r="M240" s="308"/>
      <c r="N240" s="117"/>
      <c r="O240" s="117"/>
      <c r="P240" s="117"/>
      <c r="Q240" s="308"/>
      <c r="R240" s="117"/>
      <c r="S240" s="117"/>
      <c r="T240" s="117"/>
      <c r="U240" s="308"/>
      <c r="V240" s="117"/>
      <c r="W240" s="117"/>
      <c r="X240" s="117"/>
      <c r="Y240" s="308"/>
      <c r="Z240" s="117"/>
      <c r="AA240" s="117"/>
      <c r="AB240" s="117"/>
      <c r="AC240" s="308"/>
      <c r="AD240" s="117"/>
      <c r="AE240" s="117"/>
      <c r="AF240" s="117"/>
      <c r="AG240" s="308"/>
    </row>
    <row r="241" spans="1:33" ht="15.75" customHeight="1">
      <c r="A241" s="108"/>
      <c r="B241" s="280">
        <v>403630</v>
      </c>
      <c r="C241" s="114" t="s">
        <v>786</v>
      </c>
      <c r="D241" s="114" t="s">
        <v>787</v>
      </c>
      <c r="E241" s="222"/>
      <c r="F241" s="222"/>
      <c r="G241" s="222"/>
      <c r="H241" s="222"/>
      <c r="I241" s="222"/>
      <c r="J241" s="307">
        <v>-246.33199999999999</v>
      </c>
      <c r="K241" s="117">
        <v>-275.08299999999997</v>
      </c>
      <c r="L241" s="117">
        <v>-111.82299999999999</v>
      </c>
      <c r="M241" s="308">
        <v>-24.945999999999998</v>
      </c>
      <c r="N241" s="117">
        <v>-14.67</v>
      </c>
      <c r="O241" s="117">
        <v>304.42199999999997</v>
      </c>
      <c r="P241" s="117">
        <v>39.583999999999996</v>
      </c>
      <c r="Q241" s="308">
        <v>36.652999999999999</v>
      </c>
      <c r="R241" s="117">
        <v>332.35399999999998</v>
      </c>
      <c r="S241" s="117">
        <v>-162.97</v>
      </c>
      <c r="T241" s="117">
        <v>-49.470999999999997</v>
      </c>
      <c r="U241" s="308">
        <v>613.82799999999997</v>
      </c>
      <c r="V241" s="117">
        <v>-45.196752250000003</v>
      </c>
      <c r="W241" s="117">
        <v>-45.196752250000003</v>
      </c>
      <c r="X241" s="117">
        <v>-45.196752250000003</v>
      </c>
      <c r="Y241" s="308">
        <v>-45.196752250000003</v>
      </c>
      <c r="Z241" s="117">
        <v>-45.1967523625</v>
      </c>
      <c r="AA241" s="117">
        <v>-45.1967523625</v>
      </c>
      <c r="AB241" s="117">
        <v>-45.1967523625</v>
      </c>
      <c r="AC241" s="308">
        <v>-45.1967523625</v>
      </c>
      <c r="AD241" s="117">
        <v>-45.1967523625</v>
      </c>
      <c r="AE241" s="117">
        <v>-45.1967523625</v>
      </c>
      <c r="AF241" s="117">
        <v>-45.1967523625</v>
      </c>
      <c r="AG241" s="308">
        <v>-45.1967523625</v>
      </c>
    </row>
    <row r="242" spans="1:33" ht="15.75" customHeight="1">
      <c r="A242" s="315"/>
      <c r="B242" s="314" t="s">
        <v>789</v>
      </c>
      <c r="C242" s="123" t="s">
        <v>790</v>
      </c>
      <c r="D242" s="123" t="s">
        <v>791</v>
      </c>
      <c r="E242" s="222"/>
      <c r="F242" s="222"/>
      <c r="G242" s="222"/>
      <c r="H242" s="222"/>
      <c r="I242" s="222"/>
      <c r="J242" s="312">
        <v>0</v>
      </c>
      <c r="K242" s="142">
        <v>0</v>
      </c>
      <c r="L242" s="142">
        <v>0</v>
      </c>
      <c r="M242" s="313">
        <v>0</v>
      </c>
      <c r="N242" s="142">
        <v>0</v>
      </c>
      <c r="O242" s="142">
        <v>0</v>
      </c>
      <c r="P242" s="142">
        <v>0</v>
      </c>
      <c r="Q242" s="313">
        <v>0</v>
      </c>
      <c r="R242" s="142">
        <v>0</v>
      </c>
      <c r="S242" s="142">
        <v>0</v>
      </c>
      <c r="T242" s="142">
        <v>0</v>
      </c>
      <c r="U242" s="313">
        <v>0</v>
      </c>
      <c r="V242" s="142">
        <v>0</v>
      </c>
      <c r="W242" s="142">
        <v>0</v>
      </c>
      <c r="X242" s="142">
        <v>0</v>
      </c>
      <c r="Y242" s="313">
        <v>0</v>
      </c>
      <c r="Z242" s="142">
        <v>0</v>
      </c>
      <c r="AA242" s="142">
        <v>0</v>
      </c>
      <c r="AB242" s="142">
        <v>0</v>
      </c>
      <c r="AC242" s="313">
        <v>0</v>
      </c>
      <c r="AD242" s="142">
        <v>0</v>
      </c>
      <c r="AE242" s="142">
        <v>0</v>
      </c>
      <c r="AF242" s="142">
        <v>0</v>
      </c>
      <c r="AG242" s="313">
        <v>0</v>
      </c>
    </row>
    <row r="243" spans="1:33" ht="15.75" customHeight="1">
      <c r="A243" s="316"/>
      <c r="B243" s="314" t="s">
        <v>792</v>
      </c>
      <c r="C243" s="123" t="s">
        <v>793</v>
      </c>
      <c r="D243" s="123" t="s">
        <v>794</v>
      </c>
      <c r="E243" s="222"/>
      <c r="F243" s="222"/>
      <c r="G243" s="222"/>
      <c r="H243" s="222"/>
      <c r="I243" s="222"/>
      <c r="J243" s="312">
        <v>12.645</v>
      </c>
      <c r="K243" s="142">
        <v>-2.6070000000000011</v>
      </c>
      <c r="L243" s="142">
        <v>-81.034000000000006</v>
      </c>
      <c r="M243" s="313">
        <v>18.082999999999998</v>
      </c>
      <c r="N243" s="142">
        <v>22.355</v>
      </c>
      <c r="O243" s="142">
        <v>34.049999999999997</v>
      </c>
      <c r="P243" s="142">
        <v>29.047999999999998</v>
      </c>
      <c r="Q243" s="313">
        <v>80.659000000000006</v>
      </c>
      <c r="R243" s="142">
        <v>-25.078999999999997</v>
      </c>
      <c r="S243" s="142">
        <v>49.565999999999995</v>
      </c>
      <c r="T243" s="142">
        <v>23.396999999999998</v>
      </c>
      <c r="U243" s="313">
        <v>444.98899999999992</v>
      </c>
      <c r="V243" s="142">
        <v>0</v>
      </c>
      <c r="W243" s="142">
        <v>0</v>
      </c>
      <c r="X243" s="142">
        <v>0</v>
      </c>
      <c r="Y243" s="313">
        <v>0</v>
      </c>
      <c r="Z243" s="142">
        <v>0</v>
      </c>
      <c r="AA243" s="142">
        <v>0</v>
      </c>
      <c r="AB243" s="142">
        <v>0</v>
      </c>
      <c r="AC243" s="313">
        <v>0</v>
      </c>
      <c r="AD243" s="142">
        <v>0</v>
      </c>
      <c r="AE243" s="142">
        <v>0</v>
      </c>
      <c r="AF243" s="142">
        <v>0</v>
      </c>
      <c r="AG243" s="313">
        <v>0</v>
      </c>
    </row>
    <row r="244" spans="1:33" ht="15.75" customHeight="1">
      <c r="A244" s="316"/>
      <c r="B244" s="314" t="s">
        <v>795</v>
      </c>
      <c r="C244" s="123" t="s">
        <v>796</v>
      </c>
      <c r="D244" s="123" t="s">
        <v>797</v>
      </c>
      <c r="E244" s="222"/>
      <c r="F244" s="222"/>
      <c r="G244" s="222"/>
      <c r="H244" s="222"/>
      <c r="I244" s="222"/>
      <c r="J244" s="312">
        <v>-305</v>
      </c>
      <c r="K244" s="142">
        <v>-134.095</v>
      </c>
      <c r="L244" s="142">
        <v>-0.45099999999999996</v>
      </c>
      <c r="M244" s="313">
        <v>-5.4479999999999995</v>
      </c>
      <c r="N244" s="142">
        <v>-180</v>
      </c>
      <c r="O244" s="142">
        <v>-5.1079999999999997</v>
      </c>
      <c r="P244" s="142">
        <v>-200.45099999999999</v>
      </c>
      <c r="Q244" s="313">
        <v>-55.481999999999999</v>
      </c>
      <c r="R244" s="142">
        <v>-183.24299999999999</v>
      </c>
      <c r="S244" s="142">
        <v>-80</v>
      </c>
      <c r="T244" s="142">
        <v>-42.332000000000001</v>
      </c>
      <c r="U244" s="313">
        <v>-50.321999999999996</v>
      </c>
      <c r="V244" s="142">
        <v>0</v>
      </c>
      <c r="W244" s="142">
        <v>0</v>
      </c>
      <c r="X244" s="142">
        <v>0</v>
      </c>
      <c r="Y244" s="313">
        <v>0</v>
      </c>
      <c r="Z244" s="142">
        <v>0</v>
      </c>
      <c r="AA244" s="142">
        <v>0</v>
      </c>
      <c r="AB244" s="142">
        <v>0</v>
      </c>
      <c r="AC244" s="313">
        <v>0</v>
      </c>
      <c r="AD244" s="142">
        <v>0</v>
      </c>
      <c r="AE244" s="142">
        <v>0</v>
      </c>
      <c r="AF244" s="142">
        <v>0</v>
      </c>
      <c r="AG244" s="313">
        <v>0</v>
      </c>
    </row>
    <row r="245" spans="1:33" ht="15.75" customHeight="1">
      <c r="A245" s="316"/>
      <c r="B245" s="314" t="s">
        <v>798</v>
      </c>
      <c r="C245" s="123" t="s">
        <v>799</v>
      </c>
      <c r="D245" s="123" t="s">
        <v>800</v>
      </c>
      <c r="E245" s="222"/>
      <c r="F245" s="222"/>
      <c r="G245" s="222"/>
      <c r="H245" s="222"/>
      <c r="I245" s="222"/>
      <c r="J245" s="312">
        <v>0</v>
      </c>
      <c r="K245" s="142">
        <v>0</v>
      </c>
      <c r="L245" s="142">
        <v>0</v>
      </c>
      <c r="M245" s="313">
        <v>0</v>
      </c>
      <c r="N245" s="142">
        <v>170</v>
      </c>
      <c r="O245" s="142">
        <v>0</v>
      </c>
      <c r="P245" s="142">
        <v>240</v>
      </c>
      <c r="Q245" s="313">
        <v>0</v>
      </c>
      <c r="R245" s="142">
        <v>300</v>
      </c>
      <c r="S245" s="142">
        <v>0</v>
      </c>
      <c r="T245" s="142">
        <v>0</v>
      </c>
      <c r="U245" s="313">
        <v>0</v>
      </c>
      <c r="V245" s="142">
        <v>0</v>
      </c>
      <c r="W245" s="142">
        <v>0</v>
      </c>
      <c r="X245" s="142">
        <v>0</v>
      </c>
      <c r="Y245" s="313">
        <v>0</v>
      </c>
      <c r="Z245" s="142">
        <v>0</v>
      </c>
      <c r="AA245" s="142">
        <v>0</v>
      </c>
      <c r="AB245" s="142">
        <v>0</v>
      </c>
      <c r="AC245" s="313">
        <v>0</v>
      </c>
      <c r="AD245" s="142">
        <v>0</v>
      </c>
      <c r="AE245" s="142">
        <v>0</v>
      </c>
      <c r="AF245" s="142">
        <v>0</v>
      </c>
      <c r="AG245" s="313">
        <v>0</v>
      </c>
    </row>
    <row r="246" spans="1:33" ht="15.75" customHeight="1">
      <c r="A246" s="316"/>
      <c r="B246" s="314" t="s">
        <v>801</v>
      </c>
      <c r="C246" s="123" t="s">
        <v>802</v>
      </c>
      <c r="D246" s="123" t="s">
        <v>803</v>
      </c>
      <c r="E246" s="222"/>
      <c r="F246" s="222"/>
      <c r="G246" s="222"/>
      <c r="H246" s="222"/>
      <c r="I246" s="222"/>
      <c r="J246" s="312">
        <v>67</v>
      </c>
      <c r="K246" s="142">
        <v>-0.11599999999999999</v>
      </c>
      <c r="L246" s="142">
        <v>0</v>
      </c>
      <c r="M246" s="313">
        <v>0</v>
      </c>
      <c r="N246" s="142">
        <v>5</v>
      </c>
      <c r="O246" s="142">
        <v>396.67399999999998</v>
      </c>
      <c r="P246" s="142">
        <v>5</v>
      </c>
      <c r="Q246" s="313">
        <v>24.207000000000001</v>
      </c>
      <c r="R246" s="142">
        <v>269.98199999999997</v>
      </c>
      <c r="S246" s="142">
        <v>-7.9879999999999995</v>
      </c>
      <c r="T246" s="142">
        <v>-4.4619999999999997</v>
      </c>
      <c r="U246" s="313">
        <v>247.40299999999999</v>
      </c>
      <c r="V246" s="142">
        <v>0</v>
      </c>
      <c r="W246" s="142">
        <v>0</v>
      </c>
      <c r="X246" s="142">
        <v>0</v>
      </c>
      <c r="Y246" s="313">
        <v>0</v>
      </c>
      <c r="Z246" s="142">
        <v>0</v>
      </c>
      <c r="AA246" s="142">
        <v>0</v>
      </c>
      <c r="AB246" s="142">
        <v>0</v>
      </c>
      <c r="AC246" s="313">
        <v>0</v>
      </c>
      <c r="AD246" s="142">
        <v>0</v>
      </c>
      <c r="AE246" s="142">
        <v>0</v>
      </c>
      <c r="AF246" s="142">
        <v>0</v>
      </c>
      <c r="AG246" s="313">
        <v>0</v>
      </c>
    </row>
    <row r="247" spans="1:33" ht="15.75" customHeight="1">
      <c r="A247" s="316"/>
      <c r="B247" s="314" t="s">
        <v>804</v>
      </c>
      <c r="C247" s="123" t="s">
        <v>805</v>
      </c>
      <c r="D247" s="123" t="s">
        <v>806</v>
      </c>
      <c r="E247" s="222"/>
      <c r="F247" s="222"/>
      <c r="G247" s="222"/>
      <c r="H247" s="222"/>
      <c r="I247" s="222"/>
      <c r="J247" s="312">
        <v>0</v>
      </c>
      <c r="K247" s="142">
        <v>0</v>
      </c>
      <c r="L247" s="142">
        <v>0</v>
      </c>
      <c r="M247" s="313">
        <v>0</v>
      </c>
      <c r="N247" s="142">
        <v>0</v>
      </c>
      <c r="O247" s="142">
        <v>0</v>
      </c>
      <c r="P247" s="142">
        <v>0</v>
      </c>
      <c r="Q247" s="313">
        <v>0</v>
      </c>
      <c r="R247" s="142">
        <v>0</v>
      </c>
      <c r="S247" s="142">
        <v>0</v>
      </c>
      <c r="T247" s="142">
        <v>0</v>
      </c>
      <c r="U247" s="313">
        <v>0</v>
      </c>
      <c r="V247" s="142">
        <v>0</v>
      </c>
      <c r="W247" s="142">
        <v>0</v>
      </c>
      <c r="X247" s="142">
        <v>0</v>
      </c>
      <c r="Y247" s="313">
        <v>0</v>
      </c>
      <c r="Z247" s="142">
        <v>0</v>
      </c>
      <c r="AA247" s="142">
        <v>0</v>
      </c>
      <c r="AB247" s="142">
        <v>0</v>
      </c>
      <c r="AC247" s="313">
        <v>0</v>
      </c>
      <c r="AD247" s="142">
        <v>0</v>
      </c>
      <c r="AE247" s="142">
        <v>0</v>
      </c>
      <c r="AF247" s="142">
        <v>0</v>
      </c>
      <c r="AG247" s="313">
        <v>0</v>
      </c>
    </row>
    <row r="248" spans="1:33" ht="15.75" customHeight="1">
      <c r="A248" s="316"/>
      <c r="B248" s="314" t="s">
        <v>807</v>
      </c>
      <c r="C248" s="123" t="s">
        <v>808</v>
      </c>
      <c r="D248" s="123" t="s">
        <v>809</v>
      </c>
      <c r="E248" s="222"/>
      <c r="F248" s="222"/>
      <c r="G248" s="222"/>
      <c r="H248" s="222"/>
      <c r="I248" s="222"/>
      <c r="J248" s="312">
        <v>0</v>
      </c>
      <c r="K248" s="142">
        <v>0</v>
      </c>
      <c r="L248" s="142">
        <v>0</v>
      </c>
      <c r="M248" s="313">
        <v>0</v>
      </c>
      <c r="N248" s="142">
        <v>0</v>
      </c>
      <c r="O248" s="142">
        <v>0</v>
      </c>
      <c r="P248" s="142">
        <v>0</v>
      </c>
      <c r="Q248" s="313">
        <v>0</v>
      </c>
      <c r="R248" s="142">
        <v>0</v>
      </c>
      <c r="S248" s="142">
        <v>0</v>
      </c>
      <c r="T248" s="142">
        <v>0</v>
      </c>
      <c r="U248" s="313">
        <v>0</v>
      </c>
      <c r="V248" s="142">
        <v>0</v>
      </c>
      <c r="W248" s="142">
        <v>0</v>
      </c>
      <c r="X248" s="142">
        <v>0</v>
      </c>
      <c r="Y248" s="313">
        <v>0</v>
      </c>
      <c r="Z248" s="142">
        <v>0</v>
      </c>
      <c r="AA248" s="142">
        <v>0</v>
      </c>
      <c r="AB248" s="142">
        <v>0</v>
      </c>
      <c r="AC248" s="313">
        <v>0</v>
      </c>
      <c r="AD248" s="142">
        <v>0</v>
      </c>
      <c r="AE248" s="142">
        <v>0</v>
      </c>
      <c r="AF248" s="142">
        <v>0</v>
      </c>
      <c r="AG248" s="313">
        <v>0</v>
      </c>
    </row>
    <row r="249" spans="1:33" ht="15.75" customHeight="1">
      <c r="A249" s="108"/>
      <c r="B249" s="314">
        <v>403631</v>
      </c>
      <c r="C249" s="123" t="s">
        <v>433</v>
      </c>
      <c r="D249" s="123" t="s">
        <v>167</v>
      </c>
      <c r="E249" s="222"/>
      <c r="F249" s="222"/>
      <c r="G249" s="222"/>
      <c r="H249" s="222"/>
      <c r="I249" s="222"/>
      <c r="J249" s="312">
        <v>-20.976999999999975</v>
      </c>
      <c r="K249" s="142">
        <v>-23.260999999999939</v>
      </c>
      <c r="L249" s="142">
        <v>-30.337999999999987</v>
      </c>
      <c r="M249" s="313">
        <v>-37.624999999999993</v>
      </c>
      <c r="N249" s="142">
        <v>-30.968000000000007</v>
      </c>
      <c r="O249" s="142">
        <v>-27.496000000000024</v>
      </c>
      <c r="P249" s="142">
        <v>-34.013000000000005</v>
      </c>
      <c r="Q249" s="313">
        <v>-12.731000000000009</v>
      </c>
      <c r="R249" s="142">
        <v>-28.346000000000039</v>
      </c>
      <c r="S249" s="142">
        <v>-31.11</v>
      </c>
      <c r="T249" s="142">
        <v>-26.073999999999995</v>
      </c>
      <c r="U249" s="313">
        <v>-27.757999999999932</v>
      </c>
      <c r="V249" s="142">
        <v>-28.322000000000003</v>
      </c>
      <c r="W249" s="142">
        <v>-28.322000000000003</v>
      </c>
      <c r="X249" s="142">
        <v>-28.322000000000003</v>
      </c>
      <c r="Y249" s="313">
        <v>-28.322000000000003</v>
      </c>
      <c r="Z249" s="142">
        <v>-28.322000000000003</v>
      </c>
      <c r="AA249" s="142">
        <v>-28.322000000000003</v>
      </c>
      <c r="AB249" s="142">
        <v>-28.322000000000003</v>
      </c>
      <c r="AC249" s="313">
        <v>-28.322000000000003</v>
      </c>
      <c r="AD249" s="142">
        <v>-28.322000000000003</v>
      </c>
      <c r="AE249" s="142">
        <v>-28.322000000000003</v>
      </c>
      <c r="AF249" s="142">
        <v>-28.322000000000003</v>
      </c>
      <c r="AG249" s="313">
        <v>-28.322000000000003</v>
      </c>
    </row>
    <row r="250" spans="1:33" ht="15.75" customHeight="1">
      <c r="A250" s="108"/>
      <c r="B250" s="314"/>
      <c r="C250" s="170"/>
      <c r="D250" s="209" t="s">
        <v>1193</v>
      </c>
      <c r="E250" s="222"/>
      <c r="F250" s="222"/>
      <c r="G250" s="222"/>
      <c r="H250" s="222"/>
      <c r="I250" s="222"/>
      <c r="J250" s="312"/>
      <c r="K250" s="142"/>
      <c r="L250" s="142"/>
      <c r="M250" s="313"/>
      <c r="N250" s="142"/>
      <c r="O250" s="142"/>
      <c r="P250" s="142"/>
      <c r="Q250" s="313"/>
      <c r="R250" s="142"/>
      <c r="S250" s="142"/>
      <c r="T250" s="142"/>
      <c r="U250" s="313"/>
      <c r="V250" s="142"/>
      <c r="W250" s="142"/>
      <c r="X250" s="142"/>
      <c r="Y250" s="313"/>
      <c r="Z250" s="142"/>
      <c r="AA250" s="142"/>
      <c r="AB250" s="142"/>
      <c r="AC250" s="313"/>
      <c r="AD250" s="142"/>
      <c r="AE250" s="142"/>
      <c r="AF250" s="142"/>
      <c r="AG250" s="313"/>
    </row>
    <row r="251" spans="1:33" ht="15.75" customHeight="1">
      <c r="A251" s="108"/>
      <c r="B251" s="314">
        <v>404290</v>
      </c>
      <c r="C251" s="123" t="s">
        <v>759</v>
      </c>
      <c r="D251" s="123" t="s">
        <v>760</v>
      </c>
      <c r="E251" s="222"/>
      <c r="F251" s="222"/>
      <c r="G251" s="222"/>
      <c r="H251" s="222"/>
      <c r="I251" s="222"/>
      <c r="J251" s="312">
        <v>0</v>
      </c>
      <c r="K251" s="142">
        <v>0</v>
      </c>
      <c r="L251" s="142">
        <v>0</v>
      </c>
      <c r="M251" s="313">
        <v>0</v>
      </c>
      <c r="N251" s="142">
        <v>0</v>
      </c>
      <c r="O251" s="142">
        <v>0</v>
      </c>
      <c r="P251" s="142">
        <v>0</v>
      </c>
      <c r="Q251" s="313">
        <v>0</v>
      </c>
      <c r="R251" s="142">
        <v>0</v>
      </c>
      <c r="S251" s="142">
        <v>0</v>
      </c>
      <c r="T251" s="142">
        <v>0</v>
      </c>
      <c r="U251" s="313">
        <v>0</v>
      </c>
      <c r="V251" s="142">
        <v>0</v>
      </c>
      <c r="W251" s="142">
        <v>0</v>
      </c>
      <c r="X251" s="142">
        <v>0</v>
      </c>
      <c r="Y251" s="313">
        <v>0</v>
      </c>
      <c r="Z251" s="142">
        <v>0</v>
      </c>
      <c r="AA251" s="142">
        <v>0</v>
      </c>
      <c r="AB251" s="142">
        <v>0</v>
      </c>
      <c r="AC251" s="313">
        <v>0</v>
      </c>
      <c r="AD251" s="142">
        <v>0</v>
      </c>
      <c r="AE251" s="142">
        <v>0</v>
      </c>
      <c r="AF251" s="142">
        <v>0</v>
      </c>
      <c r="AG251" s="313">
        <v>0</v>
      </c>
    </row>
    <row r="252" spans="1:33" ht="15.75" customHeight="1">
      <c r="A252" s="108"/>
      <c r="B252" s="314">
        <v>404300</v>
      </c>
      <c r="C252" s="123" t="s">
        <v>761</v>
      </c>
      <c r="D252" s="123" t="s">
        <v>762</v>
      </c>
      <c r="E252" s="222"/>
      <c r="F252" s="222"/>
      <c r="G252" s="222"/>
      <c r="H252" s="222"/>
      <c r="I252" s="222"/>
      <c r="J252" s="312">
        <v>0</v>
      </c>
      <c r="K252" s="142">
        <v>0</v>
      </c>
      <c r="L252" s="142">
        <v>0</v>
      </c>
      <c r="M252" s="313">
        <v>0</v>
      </c>
      <c r="N252" s="142">
        <v>0</v>
      </c>
      <c r="O252" s="142">
        <v>0</v>
      </c>
      <c r="P252" s="142">
        <v>0</v>
      </c>
      <c r="Q252" s="313">
        <v>0</v>
      </c>
      <c r="R252" s="142">
        <v>0</v>
      </c>
      <c r="S252" s="142">
        <v>0</v>
      </c>
      <c r="T252" s="142">
        <v>0</v>
      </c>
      <c r="U252" s="313">
        <v>0</v>
      </c>
      <c r="V252" s="142">
        <v>0</v>
      </c>
      <c r="W252" s="142">
        <v>0</v>
      </c>
      <c r="X252" s="142">
        <v>0</v>
      </c>
      <c r="Y252" s="313">
        <v>0</v>
      </c>
      <c r="Z252" s="142">
        <v>0</v>
      </c>
      <c r="AA252" s="142">
        <v>0</v>
      </c>
      <c r="AB252" s="142">
        <v>0</v>
      </c>
      <c r="AC252" s="313">
        <v>0</v>
      </c>
      <c r="AD252" s="142">
        <v>0</v>
      </c>
      <c r="AE252" s="142">
        <v>0</v>
      </c>
      <c r="AF252" s="142">
        <v>0</v>
      </c>
      <c r="AG252" s="313">
        <v>0</v>
      </c>
    </row>
    <row r="253" spans="1:33" ht="15.75" customHeight="1">
      <c r="A253" s="108"/>
      <c r="B253" s="314">
        <v>404310</v>
      </c>
      <c r="C253" s="123" t="s">
        <v>763</v>
      </c>
      <c r="D253" s="123" t="s">
        <v>764</v>
      </c>
      <c r="E253" s="222"/>
      <c r="F253" s="222"/>
      <c r="G253" s="222"/>
      <c r="H253" s="222"/>
      <c r="I253" s="222"/>
      <c r="J253" s="312">
        <v>0</v>
      </c>
      <c r="K253" s="142">
        <v>0</v>
      </c>
      <c r="L253" s="142">
        <v>0</v>
      </c>
      <c r="M253" s="313">
        <v>0</v>
      </c>
      <c r="N253" s="142">
        <v>0</v>
      </c>
      <c r="O253" s="142">
        <v>0</v>
      </c>
      <c r="P253" s="142">
        <v>0</v>
      </c>
      <c r="Q253" s="313">
        <v>0</v>
      </c>
      <c r="R253" s="142">
        <v>0</v>
      </c>
      <c r="S253" s="142">
        <v>0</v>
      </c>
      <c r="T253" s="142">
        <v>0</v>
      </c>
      <c r="U253" s="313">
        <v>0</v>
      </c>
      <c r="V253" s="142">
        <v>0</v>
      </c>
      <c r="W253" s="142">
        <v>0</v>
      </c>
      <c r="X253" s="142">
        <v>0</v>
      </c>
      <c r="Y253" s="313">
        <v>0</v>
      </c>
      <c r="Z253" s="142">
        <v>0</v>
      </c>
      <c r="AA253" s="142">
        <v>0</v>
      </c>
      <c r="AB253" s="142">
        <v>0</v>
      </c>
      <c r="AC253" s="313">
        <v>0</v>
      </c>
      <c r="AD253" s="142">
        <v>0</v>
      </c>
      <c r="AE253" s="142">
        <v>0</v>
      </c>
      <c r="AF253" s="142">
        <v>0</v>
      </c>
      <c r="AG253" s="313">
        <v>0</v>
      </c>
    </row>
    <row r="254" spans="1:33" ht="15.75" customHeight="1">
      <c r="A254" s="108"/>
      <c r="B254" s="314">
        <v>404320</v>
      </c>
      <c r="C254" s="123" t="s">
        <v>765</v>
      </c>
      <c r="D254" s="123" t="s">
        <v>766</v>
      </c>
      <c r="E254" s="222"/>
      <c r="F254" s="222"/>
      <c r="G254" s="222"/>
      <c r="H254" s="222"/>
      <c r="I254" s="222"/>
      <c r="J254" s="312">
        <v>0</v>
      </c>
      <c r="K254" s="142">
        <v>-115.00399999999999</v>
      </c>
      <c r="L254" s="142">
        <v>0</v>
      </c>
      <c r="M254" s="313">
        <v>4.3999999999999997E-2</v>
      </c>
      <c r="N254" s="142">
        <v>-1.0569999999999999</v>
      </c>
      <c r="O254" s="142">
        <v>-93.697999999999993</v>
      </c>
      <c r="P254" s="142">
        <v>0</v>
      </c>
      <c r="Q254" s="313">
        <v>0</v>
      </c>
      <c r="R254" s="142">
        <v>-0.96</v>
      </c>
      <c r="S254" s="142">
        <v>-93.438000000000002</v>
      </c>
      <c r="T254" s="142">
        <v>0</v>
      </c>
      <c r="U254" s="313">
        <v>-0.48399999999999999</v>
      </c>
      <c r="V254" s="142">
        <v>-16.87475225</v>
      </c>
      <c r="W254" s="142">
        <v>-16.87475225</v>
      </c>
      <c r="X254" s="142">
        <v>-16.87475225</v>
      </c>
      <c r="Y254" s="313">
        <v>-16.87475225</v>
      </c>
      <c r="Z254" s="142">
        <v>-16.874752362499997</v>
      </c>
      <c r="AA254" s="142">
        <v>-16.874752362499997</v>
      </c>
      <c r="AB254" s="142">
        <v>-16.874752362499997</v>
      </c>
      <c r="AC254" s="313">
        <v>-16.874752362499997</v>
      </c>
      <c r="AD254" s="142">
        <v>-16.874752362499997</v>
      </c>
      <c r="AE254" s="142">
        <v>-16.874752362499997</v>
      </c>
      <c r="AF254" s="142">
        <v>-16.874752362499997</v>
      </c>
      <c r="AG254" s="313">
        <v>-16.874752362499997</v>
      </c>
    </row>
    <row r="255" spans="1:33" ht="15.75" customHeight="1">
      <c r="A255" s="108"/>
      <c r="B255" s="314">
        <v>404330</v>
      </c>
      <c r="C255" s="123" t="s">
        <v>767</v>
      </c>
      <c r="D255" s="123" t="s">
        <v>768</v>
      </c>
      <c r="E255" s="222"/>
      <c r="F255" s="222"/>
      <c r="G255" s="222"/>
      <c r="H255" s="222"/>
      <c r="I255" s="222"/>
      <c r="J255" s="312">
        <v>0</v>
      </c>
      <c r="K255" s="142">
        <v>0</v>
      </c>
      <c r="L255" s="142">
        <v>0</v>
      </c>
      <c r="M255" s="313">
        <v>0</v>
      </c>
      <c r="N255" s="142">
        <v>0</v>
      </c>
      <c r="O255" s="142">
        <v>0</v>
      </c>
      <c r="P255" s="142">
        <v>0</v>
      </c>
      <c r="Q255" s="313">
        <v>0</v>
      </c>
      <c r="R255" s="142">
        <v>0</v>
      </c>
      <c r="S255" s="142">
        <v>0</v>
      </c>
      <c r="T255" s="142">
        <v>0</v>
      </c>
      <c r="U255" s="313">
        <v>0</v>
      </c>
      <c r="V255" s="142">
        <v>0</v>
      </c>
      <c r="W255" s="142">
        <v>0</v>
      </c>
      <c r="X255" s="142">
        <v>0</v>
      </c>
      <c r="Y255" s="313">
        <v>0</v>
      </c>
      <c r="Z255" s="142">
        <v>0</v>
      </c>
      <c r="AA255" s="142">
        <v>0</v>
      </c>
      <c r="AB255" s="142">
        <v>0</v>
      </c>
      <c r="AC255" s="313">
        <v>0</v>
      </c>
      <c r="AD255" s="142">
        <v>0</v>
      </c>
      <c r="AE255" s="142">
        <v>0</v>
      </c>
      <c r="AF255" s="142">
        <v>0</v>
      </c>
      <c r="AG255" s="313">
        <v>0</v>
      </c>
    </row>
    <row r="256" spans="1:33" ht="15.75" customHeight="1">
      <c r="A256" s="108"/>
      <c r="B256" s="314">
        <v>404340</v>
      </c>
      <c r="C256" s="123" t="s">
        <v>769</v>
      </c>
      <c r="D256" s="123" t="s">
        <v>770</v>
      </c>
      <c r="E256" s="222"/>
      <c r="F256" s="222"/>
      <c r="G256" s="222"/>
      <c r="H256" s="222"/>
      <c r="I256" s="222"/>
      <c r="J256" s="312">
        <v>0</v>
      </c>
      <c r="K256" s="142">
        <v>0</v>
      </c>
      <c r="L256" s="142">
        <v>0</v>
      </c>
      <c r="M256" s="313">
        <v>0</v>
      </c>
      <c r="N256" s="142">
        <v>0</v>
      </c>
      <c r="O256" s="142">
        <v>0</v>
      </c>
      <c r="P256" s="142">
        <v>0</v>
      </c>
      <c r="Q256" s="313">
        <v>0</v>
      </c>
      <c r="R256" s="142">
        <v>0</v>
      </c>
      <c r="S256" s="142">
        <v>0</v>
      </c>
      <c r="T256" s="142">
        <v>0</v>
      </c>
      <c r="U256" s="313">
        <v>0</v>
      </c>
      <c r="V256" s="142">
        <v>0</v>
      </c>
      <c r="W256" s="142">
        <v>0</v>
      </c>
      <c r="X256" s="142">
        <v>0</v>
      </c>
      <c r="Y256" s="313">
        <v>0</v>
      </c>
      <c r="Z256" s="142">
        <v>0</v>
      </c>
      <c r="AA256" s="142">
        <v>0</v>
      </c>
      <c r="AB256" s="142">
        <v>0</v>
      </c>
      <c r="AC256" s="313">
        <v>0</v>
      </c>
      <c r="AD256" s="142">
        <v>0</v>
      </c>
      <c r="AE256" s="142">
        <v>0</v>
      </c>
      <c r="AF256" s="142">
        <v>0</v>
      </c>
      <c r="AG256" s="313">
        <v>0</v>
      </c>
    </row>
    <row r="257" spans="1:33" ht="15.75" customHeight="1">
      <c r="A257" s="108"/>
      <c r="B257" s="280"/>
      <c r="C257" s="123"/>
      <c r="D257" s="123"/>
      <c r="E257" s="222"/>
      <c r="F257" s="222"/>
      <c r="G257" s="222"/>
      <c r="H257" s="222"/>
      <c r="I257" s="222"/>
      <c r="J257" s="307"/>
      <c r="K257" s="117"/>
      <c r="L257" s="117"/>
      <c r="M257" s="308"/>
      <c r="N257" s="117"/>
      <c r="O257" s="117"/>
      <c r="P257" s="117"/>
      <c r="Q257" s="308"/>
      <c r="R257" s="117"/>
      <c r="S257" s="117"/>
      <c r="T257" s="117"/>
      <c r="U257" s="308"/>
      <c r="V257" s="117"/>
      <c r="W257" s="117"/>
      <c r="X257" s="117"/>
      <c r="Y257" s="308"/>
      <c r="Z257" s="117"/>
      <c r="AA257" s="117"/>
      <c r="AB257" s="117"/>
      <c r="AC257" s="308"/>
      <c r="AD257" s="117"/>
      <c r="AE257" s="117"/>
      <c r="AF257" s="117"/>
      <c r="AG257" s="308"/>
    </row>
    <row r="258" spans="1:33" ht="15.75" customHeight="1">
      <c r="A258" s="108"/>
      <c r="B258" s="280">
        <v>404360</v>
      </c>
      <c r="C258" s="169" t="s">
        <v>814</v>
      </c>
      <c r="D258" s="169" t="s">
        <v>908</v>
      </c>
      <c r="E258" s="222"/>
      <c r="F258" s="222"/>
      <c r="G258" s="222"/>
      <c r="H258" s="222"/>
      <c r="I258" s="222"/>
      <c r="J258" s="307">
        <v>0</v>
      </c>
      <c r="K258" s="117">
        <v>0</v>
      </c>
      <c r="L258" s="117">
        <v>0</v>
      </c>
      <c r="M258" s="308">
        <v>0</v>
      </c>
      <c r="N258" s="117">
        <v>0</v>
      </c>
      <c r="O258" s="117">
        <v>0</v>
      </c>
      <c r="P258" s="117">
        <v>0</v>
      </c>
      <c r="Q258" s="308">
        <v>0</v>
      </c>
      <c r="R258" s="117">
        <v>0</v>
      </c>
      <c r="S258" s="117">
        <v>0</v>
      </c>
      <c r="T258" s="117">
        <v>0</v>
      </c>
      <c r="U258" s="308">
        <v>0</v>
      </c>
      <c r="V258" s="117">
        <v>0</v>
      </c>
      <c r="W258" s="117">
        <v>0</v>
      </c>
      <c r="X258" s="117">
        <v>0</v>
      </c>
      <c r="Y258" s="308">
        <v>0</v>
      </c>
      <c r="Z258" s="117">
        <v>0</v>
      </c>
      <c r="AA258" s="117">
        <v>0</v>
      </c>
      <c r="AB258" s="117">
        <v>0</v>
      </c>
      <c r="AC258" s="308">
        <v>0</v>
      </c>
      <c r="AD258" s="117">
        <v>0</v>
      </c>
      <c r="AE258" s="117">
        <v>0</v>
      </c>
      <c r="AF258" s="117">
        <v>0</v>
      </c>
      <c r="AG258" s="308">
        <v>0</v>
      </c>
    </row>
    <row r="259" spans="1:33" ht="15.75" customHeight="1">
      <c r="A259" s="108"/>
      <c r="B259" s="314">
        <v>404370</v>
      </c>
      <c r="C259" s="123" t="s">
        <v>815</v>
      </c>
      <c r="D259" s="123" t="s">
        <v>816</v>
      </c>
      <c r="E259" s="222"/>
      <c r="F259" s="222"/>
      <c r="G259" s="222"/>
      <c r="H259" s="222"/>
      <c r="I259" s="222"/>
      <c r="J259" s="312">
        <v>0</v>
      </c>
      <c r="K259" s="142">
        <v>0</v>
      </c>
      <c r="L259" s="142">
        <v>0</v>
      </c>
      <c r="M259" s="313">
        <v>0</v>
      </c>
      <c r="N259" s="142">
        <v>0</v>
      </c>
      <c r="O259" s="142">
        <v>0</v>
      </c>
      <c r="P259" s="142">
        <v>0</v>
      </c>
      <c r="Q259" s="313">
        <v>0</v>
      </c>
      <c r="R259" s="142">
        <v>0</v>
      </c>
      <c r="S259" s="142">
        <v>0</v>
      </c>
      <c r="T259" s="142">
        <v>0</v>
      </c>
      <c r="U259" s="313">
        <v>0</v>
      </c>
      <c r="V259" s="142">
        <v>0</v>
      </c>
      <c r="W259" s="142">
        <v>0</v>
      </c>
      <c r="X259" s="142">
        <v>0</v>
      </c>
      <c r="Y259" s="313">
        <v>0</v>
      </c>
      <c r="Z259" s="142">
        <v>0</v>
      </c>
      <c r="AA259" s="142">
        <v>0</v>
      </c>
      <c r="AB259" s="142">
        <v>0</v>
      </c>
      <c r="AC259" s="313">
        <v>0</v>
      </c>
      <c r="AD259" s="142">
        <v>0</v>
      </c>
      <c r="AE259" s="142">
        <v>0</v>
      </c>
      <c r="AF259" s="142">
        <v>0</v>
      </c>
      <c r="AG259" s="313">
        <v>0</v>
      </c>
    </row>
    <row r="260" spans="1:33" ht="15.75" customHeight="1">
      <c r="A260" s="108"/>
      <c r="B260" s="314">
        <v>404380</v>
      </c>
      <c r="C260" s="123" t="s">
        <v>817</v>
      </c>
      <c r="D260" s="123" t="s">
        <v>818</v>
      </c>
      <c r="E260" s="222"/>
      <c r="F260" s="222"/>
      <c r="G260" s="222"/>
      <c r="H260" s="222"/>
      <c r="I260" s="222"/>
      <c r="J260" s="312">
        <v>14.338999999999999</v>
      </c>
      <c r="K260" s="142">
        <v>38.134</v>
      </c>
      <c r="L260" s="142">
        <v>34.367999999999995</v>
      </c>
      <c r="M260" s="313">
        <v>-91.399999999999991</v>
      </c>
      <c r="N260" s="142">
        <v>22.588999999999999</v>
      </c>
      <c r="O260" s="142">
        <v>-1.0719999999999998</v>
      </c>
      <c r="P260" s="142">
        <v>23.146999999999998</v>
      </c>
      <c r="Q260" s="313">
        <v>-26.734999999999999</v>
      </c>
      <c r="R260" s="142">
        <v>33.860999999999997</v>
      </c>
      <c r="S260" s="142">
        <v>12.815</v>
      </c>
      <c r="T260" s="142">
        <v>-30.596</v>
      </c>
      <c r="U260" s="313">
        <v>81.986999999999995</v>
      </c>
      <c r="V260" s="142">
        <v>0</v>
      </c>
      <c r="W260" s="142">
        <v>0</v>
      </c>
      <c r="X260" s="142">
        <v>0</v>
      </c>
      <c r="Y260" s="313">
        <v>0</v>
      </c>
      <c r="Z260" s="142">
        <v>0</v>
      </c>
      <c r="AA260" s="142">
        <v>0</v>
      </c>
      <c r="AB260" s="142">
        <v>0</v>
      </c>
      <c r="AC260" s="313">
        <v>0</v>
      </c>
      <c r="AD260" s="142">
        <v>0</v>
      </c>
      <c r="AE260" s="142">
        <v>0</v>
      </c>
      <c r="AF260" s="142">
        <v>0</v>
      </c>
      <c r="AG260" s="313">
        <v>0</v>
      </c>
    </row>
    <row r="261" spans="1:33" ht="15.75" customHeight="1">
      <c r="A261" s="108"/>
      <c r="B261" s="280"/>
      <c r="C261" s="123"/>
      <c r="D261" s="123"/>
      <c r="E261" s="222"/>
      <c r="F261" s="222"/>
      <c r="G261" s="222"/>
      <c r="H261" s="222"/>
      <c r="I261" s="222"/>
      <c r="J261" s="307"/>
      <c r="K261" s="117"/>
      <c r="L261" s="117"/>
      <c r="M261" s="308"/>
      <c r="N261" s="117"/>
      <c r="O261" s="117"/>
      <c r="P261" s="117"/>
      <c r="Q261" s="308"/>
      <c r="R261" s="117"/>
      <c r="S261" s="117"/>
      <c r="T261" s="117"/>
      <c r="U261" s="308"/>
      <c r="V261" s="117"/>
      <c r="W261" s="117"/>
      <c r="X261" s="117"/>
      <c r="Y261" s="308"/>
      <c r="Z261" s="117"/>
      <c r="AA261" s="117"/>
      <c r="AB261" s="117"/>
      <c r="AC261" s="308"/>
      <c r="AD261" s="117"/>
      <c r="AE261" s="117"/>
      <c r="AF261" s="117"/>
      <c r="AG261" s="308"/>
    </row>
    <row r="262" spans="1:33" ht="15.75" customHeight="1">
      <c r="A262" s="108"/>
      <c r="B262" s="280">
        <v>404390</v>
      </c>
      <c r="C262" s="169" t="s">
        <v>819</v>
      </c>
      <c r="D262" s="169" t="s">
        <v>820</v>
      </c>
      <c r="E262" s="222"/>
      <c r="F262" s="222"/>
      <c r="G262" s="222"/>
      <c r="H262" s="222"/>
      <c r="I262" s="222"/>
      <c r="J262" s="307">
        <v>422.72800000000001</v>
      </c>
      <c r="K262" s="117">
        <v>-253.06399999999999</v>
      </c>
      <c r="L262" s="117">
        <v>267.08600000000001</v>
      </c>
      <c r="M262" s="308">
        <v>610.29099999999994</v>
      </c>
      <c r="N262" s="117">
        <v>-471.68599999999998</v>
      </c>
      <c r="O262" s="117">
        <v>67.373999999999995</v>
      </c>
      <c r="P262" s="117">
        <v>-335.87299999999999</v>
      </c>
      <c r="Q262" s="308">
        <v>971.95299999999997</v>
      </c>
      <c r="R262" s="117">
        <v>-992.4559999999999</v>
      </c>
      <c r="S262" s="117">
        <v>-171.952</v>
      </c>
      <c r="T262" s="117">
        <v>663.22199999999998</v>
      </c>
      <c r="U262" s="308">
        <v>1425.893</v>
      </c>
      <c r="V262" s="117">
        <v>-1015.5143763337651</v>
      </c>
      <c r="W262" s="117">
        <v>-1015.5143763337639</v>
      </c>
      <c r="X262" s="117">
        <v>-1015.5143763337639</v>
      </c>
      <c r="Y262" s="308">
        <v>4670.0025936509383</v>
      </c>
      <c r="Z262" s="117">
        <v>6838.5862061762618</v>
      </c>
      <c r="AA262" s="117">
        <v>6838.5862061762618</v>
      </c>
      <c r="AB262" s="117">
        <v>6838.5862061762582</v>
      </c>
      <c r="AC262" s="308">
        <v>-17384.255172437959</v>
      </c>
      <c r="AD262" s="117">
        <v>-17088.567831252971</v>
      </c>
      <c r="AE262" s="117">
        <v>-17088.567831252974</v>
      </c>
      <c r="AF262" s="117">
        <v>-17088.567831252974</v>
      </c>
      <c r="AG262" s="308">
        <v>56996.080106063237</v>
      </c>
    </row>
    <row r="263" spans="1:33" ht="15.75" customHeight="1">
      <c r="A263" s="108"/>
      <c r="B263" s="314">
        <v>404400</v>
      </c>
      <c r="C263" s="123" t="s">
        <v>821</v>
      </c>
      <c r="D263" s="123" t="s">
        <v>822</v>
      </c>
      <c r="E263" s="222"/>
      <c r="F263" s="222"/>
      <c r="G263" s="222"/>
      <c r="H263" s="222"/>
      <c r="I263" s="222"/>
      <c r="J263" s="312">
        <v>2926.8559999999998</v>
      </c>
      <c r="K263" s="142">
        <v>3349.5839999999998</v>
      </c>
      <c r="L263" s="142">
        <v>3096.52</v>
      </c>
      <c r="M263" s="313">
        <v>3363.6059999999998</v>
      </c>
      <c r="N263" s="142">
        <v>3973.8969999999999</v>
      </c>
      <c r="O263" s="142">
        <v>3502.2109999999998</v>
      </c>
      <c r="P263" s="142">
        <v>3569.585</v>
      </c>
      <c r="Q263" s="313">
        <v>3233.712</v>
      </c>
      <c r="R263" s="142">
        <v>4205.665</v>
      </c>
      <c r="S263" s="142">
        <v>3213.2089999999998</v>
      </c>
      <c r="T263" s="142">
        <v>3041.2570000000001</v>
      </c>
      <c r="U263" s="313">
        <v>3704.4789999999998</v>
      </c>
      <c r="V263" s="142">
        <v>5130.3719999999994</v>
      </c>
      <c r="W263" s="142">
        <v>4114.8576236662338</v>
      </c>
      <c r="X263" s="142">
        <v>3099.3432473324701</v>
      </c>
      <c r="Y263" s="313">
        <v>2083.8288709987064</v>
      </c>
      <c r="Z263" s="142">
        <v>6753.8314646496447</v>
      </c>
      <c r="AA263" s="142">
        <v>13592.417670825907</v>
      </c>
      <c r="AB263" s="142">
        <v>20431.003877002171</v>
      </c>
      <c r="AC263" s="313">
        <v>27269.590083178431</v>
      </c>
      <c r="AD263" s="142">
        <v>9885.334910740472</v>
      </c>
      <c r="AE263" s="142">
        <v>-7203.2329205124988</v>
      </c>
      <c r="AF263" s="142">
        <v>-24291.800751765473</v>
      </c>
      <c r="AG263" s="313">
        <v>-41380.368583018448</v>
      </c>
    </row>
    <row r="264" spans="1:33" ht="15.75" customHeight="1">
      <c r="A264" s="108"/>
      <c r="B264" s="314">
        <v>404410</v>
      </c>
      <c r="C264" s="123" t="s">
        <v>823</v>
      </c>
      <c r="D264" s="123" t="s">
        <v>824</v>
      </c>
      <c r="E264" s="222"/>
      <c r="F264" s="222"/>
      <c r="G264" s="222"/>
      <c r="H264" s="222"/>
      <c r="I264" s="222"/>
      <c r="J264" s="312">
        <v>3349.5839999999998</v>
      </c>
      <c r="K264" s="142">
        <v>3096.52</v>
      </c>
      <c r="L264" s="142">
        <v>3363.6059999999998</v>
      </c>
      <c r="M264" s="313">
        <v>3973.8969999999999</v>
      </c>
      <c r="N264" s="142">
        <v>3502.2109999999998</v>
      </c>
      <c r="O264" s="142">
        <v>3569.585</v>
      </c>
      <c r="P264" s="142">
        <v>3233.712</v>
      </c>
      <c r="Q264" s="313">
        <v>4205.665</v>
      </c>
      <c r="R264" s="142">
        <v>3213.2089999999998</v>
      </c>
      <c r="S264" s="142">
        <v>3041.2570000000001</v>
      </c>
      <c r="T264" s="142">
        <v>3704.4789999999998</v>
      </c>
      <c r="U264" s="313">
        <v>5130.3719999999994</v>
      </c>
      <c r="V264" s="142">
        <v>4114.8576236662338</v>
      </c>
      <c r="W264" s="142">
        <v>3099.3432473324701</v>
      </c>
      <c r="X264" s="142">
        <v>2083.8288709987064</v>
      </c>
      <c r="Y264" s="313">
        <v>6753.8314646496447</v>
      </c>
      <c r="Z264" s="142">
        <v>13592.417670825907</v>
      </c>
      <c r="AA264" s="142">
        <v>20431.003877002171</v>
      </c>
      <c r="AB264" s="142">
        <v>27269.590083178431</v>
      </c>
      <c r="AC264" s="313">
        <v>9885.334910740472</v>
      </c>
      <c r="AD264" s="142">
        <v>-7203.2329205124988</v>
      </c>
      <c r="AE264" s="142">
        <v>-24291.800751765473</v>
      </c>
      <c r="AF264" s="142">
        <v>-41380.368583018448</v>
      </c>
      <c r="AG264" s="313">
        <v>15615.711523044789</v>
      </c>
    </row>
    <row r="265" spans="1:33" ht="15.75" customHeight="1">
      <c r="A265" s="108"/>
      <c r="B265" s="280"/>
      <c r="C265" s="123"/>
      <c r="D265" s="222"/>
      <c r="E265" s="222"/>
      <c r="F265" s="222"/>
      <c r="G265" s="222"/>
      <c r="H265" s="222"/>
      <c r="I265" s="222"/>
      <c r="J265" s="312"/>
      <c r="K265" s="142"/>
      <c r="L265" s="142"/>
      <c r="M265" s="313"/>
      <c r="N265" s="142"/>
      <c r="O265" s="142"/>
      <c r="P265" s="142"/>
      <c r="Q265" s="313"/>
      <c r="R265" s="142"/>
      <c r="S265" s="142"/>
      <c r="T265" s="142"/>
      <c r="U265" s="313"/>
      <c r="V265" s="142"/>
      <c r="W265" s="142"/>
      <c r="X265" s="142"/>
      <c r="Y265" s="313"/>
      <c r="Z265" s="142"/>
      <c r="AA265" s="142"/>
      <c r="AB265" s="142"/>
      <c r="AC265" s="313"/>
      <c r="AD265" s="142"/>
      <c r="AE265" s="142"/>
      <c r="AF265" s="142"/>
      <c r="AG265" s="313"/>
    </row>
    <row r="266" spans="1:33" ht="15.75" customHeight="1">
      <c r="A266" s="71"/>
      <c r="B266" s="270"/>
      <c r="C266" s="155"/>
      <c r="D266" s="6"/>
      <c r="E266" s="6"/>
      <c r="F266" s="6"/>
      <c r="G266" s="6"/>
      <c r="H266" s="6"/>
      <c r="I266" s="6"/>
      <c r="J266" s="312"/>
      <c r="K266" s="142"/>
      <c r="L266" s="142"/>
      <c r="M266" s="313"/>
      <c r="N266" s="142"/>
      <c r="O266" s="142"/>
      <c r="P266" s="142"/>
      <c r="Q266" s="313"/>
      <c r="R266" s="142"/>
      <c r="S266" s="142"/>
      <c r="T266" s="142"/>
      <c r="U266" s="313"/>
      <c r="V266" s="142"/>
      <c r="W266" s="142"/>
      <c r="X266" s="142"/>
      <c r="Y266" s="313"/>
      <c r="Z266" s="142"/>
      <c r="AA266" s="142"/>
      <c r="AB266" s="142"/>
      <c r="AC266" s="313"/>
      <c r="AD266" s="142"/>
      <c r="AE266" s="142"/>
      <c r="AF266" s="142"/>
      <c r="AG266" s="313"/>
    </row>
    <row r="267" spans="1:33" ht="15.75" customHeight="1">
      <c r="A267" s="71"/>
      <c r="B267" s="270"/>
      <c r="C267" s="155"/>
      <c r="D267" s="6"/>
      <c r="E267" s="6"/>
      <c r="F267" s="6"/>
      <c r="G267" s="6"/>
      <c r="H267" s="6"/>
      <c r="I267" s="6"/>
      <c r="J267" s="312"/>
      <c r="K267" s="142"/>
      <c r="L267" s="142"/>
      <c r="M267" s="313"/>
      <c r="N267" s="142"/>
      <c r="O267" s="142"/>
      <c r="P267" s="142"/>
      <c r="Q267" s="313"/>
      <c r="R267" s="142"/>
      <c r="S267" s="142"/>
      <c r="T267" s="142"/>
      <c r="U267" s="313"/>
      <c r="V267" s="142"/>
      <c r="W267" s="142"/>
      <c r="X267" s="142"/>
      <c r="Y267" s="313"/>
      <c r="Z267" s="142"/>
      <c r="AA267" s="142"/>
      <c r="AB267" s="142"/>
      <c r="AC267" s="313"/>
      <c r="AD267" s="142"/>
      <c r="AE267" s="142"/>
      <c r="AF267" s="142"/>
      <c r="AG267" s="313"/>
    </row>
    <row r="268" spans="1:33" ht="15.75" customHeight="1">
      <c r="A268" s="71"/>
      <c r="B268" s="270"/>
      <c r="C268" s="155"/>
      <c r="D268" s="6"/>
      <c r="E268" s="6"/>
      <c r="F268" s="6"/>
      <c r="G268" s="6"/>
      <c r="H268" s="6"/>
      <c r="I268" s="6"/>
      <c r="J268" s="312"/>
      <c r="K268" s="142"/>
      <c r="L268" s="142"/>
      <c r="M268" s="313"/>
      <c r="N268" s="142"/>
      <c r="O268" s="142"/>
      <c r="P268" s="142"/>
      <c r="Q268" s="313"/>
      <c r="R268" s="142"/>
      <c r="S268" s="142"/>
      <c r="T268" s="142"/>
      <c r="U268" s="313"/>
      <c r="V268" s="142"/>
      <c r="W268" s="142"/>
      <c r="X268" s="142"/>
      <c r="Y268" s="313"/>
      <c r="Z268" s="142"/>
      <c r="AA268" s="142"/>
      <c r="AB268" s="142"/>
      <c r="AC268" s="313"/>
      <c r="AD268" s="142"/>
      <c r="AE268" s="142"/>
      <c r="AF268" s="142"/>
      <c r="AG268" s="313"/>
    </row>
    <row r="269" spans="1:33" ht="15.75" customHeight="1">
      <c r="A269" s="71"/>
      <c r="B269" s="270"/>
      <c r="C269" s="155"/>
      <c r="D269" s="6"/>
      <c r="E269" s="6"/>
      <c r="F269" s="6"/>
      <c r="G269" s="6"/>
      <c r="H269" s="6"/>
      <c r="I269" s="6"/>
      <c r="J269" s="312"/>
      <c r="K269" s="142"/>
      <c r="L269" s="142"/>
      <c r="M269" s="313"/>
      <c r="N269" s="142"/>
      <c r="O269" s="142"/>
      <c r="P269" s="142"/>
      <c r="Q269" s="313"/>
      <c r="R269" s="142"/>
      <c r="S269" s="142"/>
      <c r="T269" s="142"/>
      <c r="U269" s="313"/>
      <c r="V269" s="142"/>
      <c r="W269" s="142"/>
      <c r="X269" s="142"/>
      <c r="Y269" s="313"/>
      <c r="Z269" s="142"/>
      <c r="AA269" s="142"/>
      <c r="AB269" s="142"/>
      <c r="AC269" s="313"/>
      <c r="AD269" s="142"/>
      <c r="AE269" s="142"/>
      <c r="AF269" s="142"/>
      <c r="AG269" s="313"/>
    </row>
    <row r="270" spans="1:33" ht="15.75" customHeight="1">
      <c r="A270" s="71"/>
      <c r="B270" s="270"/>
      <c r="C270" s="155"/>
      <c r="D270" s="6"/>
      <c r="E270" s="6"/>
      <c r="F270" s="6"/>
      <c r="G270" s="6"/>
      <c r="H270" s="6"/>
      <c r="I270" s="6"/>
      <c r="J270" s="312"/>
      <c r="K270" s="142"/>
      <c r="L270" s="142"/>
      <c r="M270" s="313"/>
      <c r="N270" s="142"/>
      <c r="O270" s="142"/>
      <c r="P270" s="142"/>
      <c r="Q270" s="313"/>
      <c r="R270" s="142"/>
      <c r="S270" s="142"/>
      <c r="T270" s="142"/>
      <c r="U270" s="313"/>
      <c r="V270" s="142"/>
      <c r="W270" s="142"/>
      <c r="X270" s="142"/>
      <c r="Y270" s="313"/>
      <c r="Z270" s="142"/>
      <c r="AA270" s="142"/>
      <c r="AB270" s="142"/>
      <c r="AC270" s="313"/>
      <c r="AD270" s="142"/>
      <c r="AE270" s="142"/>
      <c r="AF270" s="142"/>
      <c r="AG270" s="313"/>
    </row>
    <row r="271" spans="1:33" ht="15.75" customHeight="1">
      <c r="A271" s="71"/>
      <c r="B271" s="270"/>
      <c r="C271" s="155"/>
      <c r="D271" s="6"/>
      <c r="E271" s="6"/>
      <c r="F271" s="6"/>
      <c r="G271" s="6"/>
      <c r="H271" s="6"/>
      <c r="I271" s="6"/>
      <c r="J271" s="312"/>
      <c r="K271" s="142"/>
      <c r="L271" s="142"/>
      <c r="M271" s="313"/>
      <c r="N271" s="142"/>
      <c r="O271" s="142"/>
      <c r="P271" s="142"/>
      <c r="Q271" s="313"/>
      <c r="R271" s="142"/>
      <c r="S271" s="142"/>
      <c r="T271" s="142"/>
      <c r="U271" s="313"/>
      <c r="V271" s="142"/>
      <c r="W271" s="142"/>
      <c r="X271" s="142"/>
      <c r="Y271" s="313"/>
      <c r="Z271" s="142"/>
      <c r="AA271" s="142"/>
      <c r="AB271" s="142"/>
      <c r="AC271" s="313"/>
      <c r="AD271" s="142"/>
      <c r="AE271" s="142"/>
      <c r="AF271" s="142"/>
      <c r="AG271" s="313"/>
    </row>
    <row r="272" spans="1:33" ht="15.75" customHeight="1">
      <c r="A272" s="71"/>
      <c r="B272" s="270"/>
      <c r="C272" s="155"/>
      <c r="D272" s="6"/>
      <c r="E272" s="6"/>
      <c r="F272" s="6"/>
      <c r="G272" s="6"/>
      <c r="H272" s="6"/>
      <c r="I272" s="6"/>
      <c r="J272" s="312"/>
      <c r="K272" s="142"/>
      <c r="L272" s="142"/>
      <c r="M272" s="313"/>
      <c r="N272" s="142"/>
      <c r="O272" s="142"/>
      <c r="P272" s="142"/>
      <c r="Q272" s="313"/>
      <c r="R272" s="142"/>
      <c r="S272" s="142"/>
      <c r="T272" s="142"/>
      <c r="U272" s="313"/>
      <c r="V272" s="142"/>
      <c r="W272" s="142"/>
      <c r="X272" s="142"/>
      <c r="Y272" s="313"/>
      <c r="Z272" s="142"/>
      <c r="AA272" s="142"/>
      <c r="AB272" s="142"/>
      <c r="AC272" s="313"/>
      <c r="AD272" s="142"/>
      <c r="AE272" s="142"/>
      <c r="AF272" s="142"/>
      <c r="AG272" s="313"/>
    </row>
    <row r="273" spans="1:33" ht="15.75" customHeight="1">
      <c r="A273" s="71"/>
      <c r="B273" s="270"/>
      <c r="C273" s="155"/>
      <c r="D273" s="6"/>
      <c r="E273" s="6"/>
      <c r="F273" s="6"/>
      <c r="G273" s="6"/>
      <c r="H273" s="6"/>
      <c r="I273" s="6"/>
      <c r="J273" s="312"/>
      <c r="K273" s="142"/>
      <c r="L273" s="142"/>
      <c r="M273" s="313"/>
      <c r="N273" s="142"/>
      <c r="O273" s="142"/>
      <c r="P273" s="142"/>
      <c r="Q273" s="313"/>
      <c r="R273" s="142"/>
      <c r="S273" s="142"/>
      <c r="T273" s="142"/>
      <c r="U273" s="313"/>
      <c r="V273" s="142"/>
      <c r="W273" s="142"/>
      <c r="X273" s="142"/>
      <c r="Y273" s="313"/>
      <c r="Z273" s="142"/>
      <c r="AA273" s="142"/>
      <c r="AB273" s="142"/>
      <c r="AC273" s="313"/>
      <c r="AD273" s="142"/>
      <c r="AE273" s="142"/>
      <c r="AF273" s="142"/>
      <c r="AG273" s="313"/>
    </row>
    <row r="274" spans="1:33" ht="15.75" customHeight="1">
      <c r="A274" s="71"/>
      <c r="B274" s="317"/>
      <c r="C274" s="318"/>
      <c r="D274" s="6"/>
      <c r="E274" s="6"/>
      <c r="F274" s="6"/>
      <c r="G274" s="6"/>
      <c r="H274" s="6"/>
      <c r="I274" s="6"/>
      <c r="J274" s="319"/>
      <c r="K274" s="320"/>
      <c r="L274" s="320"/>
      <c r="M274" s="321"/>
      <c r="N274" s="320"/>
      <c r="O274" s="320"/>
      <c r="P274" s="320"/>
      <c r="Q274" s="321"/>
      <c r="R274" s="320"/>
      <c r="S274" s="320"/>
      <c r="T274" s="320"/>
      <c r="U274" s="321"/>
      <c r="V274" s="320"/>
      <c r="W274" s="320"/>
      <c r="X274" s="320"/>
      <c r="Y274" s="321"/>
      <c r="Z274" s="320"/>
      <c r="AA274" s="320"/>
      <c r="AB274" s="320"/>
      <c r="AC274" s="321"/>
      <c r="AD274" s="320"/>
      <c r="AE274" s="320"/>
      <c r="AF274" s="320"/>
      <c r="AG274" s="321"/>
    </row>
    <row r="275" spans="1:33" ht="15.75" customHeight="1">
      <c r="A275" s="102" t="s">
        <v>909</v>
      </c>
      <c r="B275" s="279"/>
      <c r="C275" s="104"/>
      <c r="D275" s="104"/>
      <c r="E275" s="139"/>
      <c r="F275" s="139"/>
      <c r="G275" s="139"/>
      <c r="H275" s="139"/>
      <c r="I275" s="139"/>
      <c r="J275" s="140"/>
      <c r="K275" s="140"/>
      <c r="L275" s="140"/>
      <c r="M275" s="140"/>
      <c r="N275" s="140"/>
      <c r="O275" s="140"/>
      <c r="P275" s="140"/>
      <c r="Q275" s="140"/>
      <c r="R275" s="140"/>
      <c r="S275" s="140"/>
      <c r="T275" s="140"/>
      <c r="U275" s="140"/>
      <c r="V275" s="140"/>
      <c r="W275" s="140"/>
      <c r="X275" s="140"/>
      <c r="Y275" s="140"/>
      <c r="Z275" s="140"/>
      <c r="AA275" s="140"/>
      <c r="AB275" s="140"/>
      <c r="AC275" s="140"/>
      <c r="AD275" s="140"/>
      <c r="AE275" s="140"/>
      <c r="AF275" s="140"/>
      <c r="AG275" s="140"/>
    </row>
    <row r="276" spans="1:33" ht="15.75" customHeight="1">
      <c r="A276" s="286"/>
      <c r="B276" s="280"/>
      <c r="C276" s="123"/>
      <c r="D276" s="222"/>
      <c r="E276" s="222"/>
      <c r="F276" s="222"/>
      <c r="G276" s="222"/>
      <c r="H276" s="222"/>
      <c r="I276" s="222"/>
      <c r="J276" s="312"/>
      <c r="K276" s="142"/>
      <c r="L276" s="142"/>
      <c r="M276" s="313"/>
      <c r="N276" s="142"/>
      <c r="O276" s="142"/>
      <c r="P276" s="142"/>
      <c r="Q276" s="313"/>
      <c r="R276" s="142"/>
      <c r="S276" s="142"/>
      <c r="T276" s="142"/>
      <c r="U276" s="313"/>
      <c r="V276" s="142"/>
      <c r="W276" s="142"/>
      <c r="X276" s="142"/>
      <c r="Y276" s="313"/>
      <c r="Z276" s="142"/>
      <c r="AA276" s="142"/>
      <c r="AB276" s="142"/>
      <c r="AC276" s="313"/>
      <c r="AD276" s="142"/>
      <c r="AE276" s="142"/>
      <c r="AF276" s="142"/>
      <c r="AG276" s="313"/>
    </row>
    <row r="277" spans="1:33" ht="15.75" customHeight="1">
      <c r="A277" s="108"/>
      <c r="B277" s="280">
        <v>701100</v>
      </c>
      <c r="C277" s="108" t="s">
        <v>610</v>
      </c>
      <c r="D277" s="108" t="s">
        <v>611</v>
      </c>
      <c r="E277" s="222"/>
      <c r="F277" s="222"/>
      <c r="G277" s="222"/>
      <c r="H277" s="222"/>
      <c r="I277" s="222"/>
      <c r="J277" s="312">
        <v>5000</v>
      </c>
      <c r="K277" s="142">
        <v>5000</v>
      </c>
      <c r="L277" s="142">
        <v>5000</v>
      </c>
      <c r="M277" s="313">
        <v>5000</v>
      </c>
      <c r="N277" s="142">
        <v>5000</v>
      </c>
      <c r="O277" s="142">
        <v>5000</v>
      </c>
      <c r="P277" s="142">
        <v>5000</v>
      </c>
      <c r="Q277" s="313">
        <v>5000</v>
      </c>
      <c r="R277" s="142">
        <v>5000</v>
      </c>
      <c r="S277" s="142">
        <v>5000</v>
      </c>
      <c r="T277" s="142">
        <v>5000</v>
      </c>
      <c r="U277" s="313">
        <v>5000</v>
      </c>
      <c r="V277" s="142">
        <v>5000</v>
      </c>
      <c r="W277" s="142">
        <v>5000</v>
      </c>
      <c r="X277" s="142">
        <v>5000</v>
      </c>
      <c r="Y277" s="313">
        <v>5000</v>
      </c>
      <c r="Z277" s="142">
        <v>5000</v>
      </c>
      <c r="AA277" s="142">
        <v>5000</v>
      </c>
      <c r="AB277" s="142">
        <v>5000</v>
      </c>
      <c r="AC277" s="313">
        <v>5000</v>
      </c>
      <c r="AD277" s="142">
        <v>5000</v>
      </c>
      <c r="AE277" s="142">
        <v>5000</v>
      </c>
      <c r="AF277" s="142">
        <v>5000</v>
      </c>
      <c r="AG277" s="313">
        <v>5000</v>
      </c>
    </row>
    <row r="278" spans="1:33" ht="15.75" customHeight="1">
      <c r="A278" s="108"/>
      <c r="B278" s="280"/>
      <c r="C278" s="108"/>
      <c r="D278" s="108"/>
      <c r="E278" s="222"/>
      <c r="F278" s="222"/>
      <c r="G278" s="222"/>
      <c r="H278" s="222"/>
      <c r="I278" s="222"/>
      <c r="J278" s="312"/>
      <c r="K278" s="142"/>
      <c r="L278" s="142"/>
      <c r="M278" s="313"/>
      <c r="N278" s="142"/>
      <c r="O278" s="142"/>
      <c r="P278" s="142"/>
      <c r="Q278" s="313"/>
      <c r="R278" s="142"/>
      <c r="S278" s="142"/>
      <c r="T278" s="142"/>
      <c r="U278" s="313"/>
      <c r="V278" s="142"/>
      <c r="W278" s="142"/>
      <c r="X278" s="142"/>
      <c r="Y278" s="313"/>
      <c r="Z278" s="142"/>
      <c r="AA278" s="142"/>
      <c r="AB278" s="142"/>
      <c r="AC278" s="313"/>
      <c r="AD278" s="142"/>
      <c r="AE278" s="142"/>
      <c r="AF278" s="142"/>
      <c r="AG278" s="313"/>
    </row>
    <row r="279" spans="1:33" ht="15.75" customHeight="1">
      <c r="A279" s="108"/>
      <c r="B279" s="280">
        <v>701201</v>
      </c>
      <c r="C279" s="287" t="s">
        <v>612</v>
      </c>
      <c r="D279" s="287" t="s">
        <v>613</v>
      </c>
      <c r="E279" s="222"/>
      <c r="F279" s="222"/>
      <c r="G279" s="222"/>
      <c r="H279" s="222"/>
      <c r="I279" s="222"/>
      <c r="J279" s="312">
        <v>112410.458</v>
      </c>
      <c r="K279" s="142">
        <v>112410.458</v>
      </c>
      <c r="L279" s="142">
        <v>112410.458</v>
      </c>
      <c r="M279" s="313">
        <v>112410.458</v>
      </c>
      <c r="N279" s="142">
        <v>112410.458</v>
      </c>
      <c r="O279" s="142">
        <v>112410.458</v>
      </c>
      <c r="P279" s="142">
        <v>112410.458</v>
      </c>
      <c r="Q279" s="313">
        <v>112410.458</v>
      </c>
      <c r="R279" s="142">
        <v>112410.458</v>
      </c>
      <c r="S279" s="142">
        <v>112410.458</v>
      </c>
      <c r="T279" s="142">
        <v>112410.458</v>
      </c>
      <c r="U279" s="313">
        <v>112410.458</v>
      </c>
      <c r="V279" s="142">
        <v>112410.458</v>
      </c>
      <c r="W279" s="142">
        <v>112410.458</v>
      </c>
      <c r="X279" s="142">
        <v>112410.458</v>
      </c>
      <c r="Y279" s="313">
        <v>112410.458</v>
      </c>
      <c r="Z279" s="142">
        <v>112410.458</v>
      </c>
      <c r="AA279" s="142">
        <v>112410.458</v>
      </c>
      <c r="AB279" s="142">
        <v>112410.458</v>
      </c>
      <c r="AC279" s="313">
        <v>112410.458</v>
      </c>
      <c r="AD279" s="142">
        <v>112410.458</v>
      </c>
      <c r="AE279" s="142">
        <v>112410.458</v>
      </c>
      <c r="AF279" s="142">
        <v>112410.458</v>
      </c>
      <c r="AG279" s="313">
        <v>112410.458</v>
      </c>
    </row>
    <row r="280" spans="1:33" ht="15.75" customHeight="1">
      <c r="A280" s="108"/>
      <c r="B280" s="280">
        <v>701200</v>
      </c>
      <c r="C280" s="123" t="s">
        <v>614</v>
      </c>
      <c r="D280" s="123" t="s">
        <v>615</v>
      </c>
      <c r="E280" s="222"/>
      <c r="F280" s="222"/>
      <c r="G280" s="222"/>
      <c r="H280" s="222"/>
      <c r="I280" s="222"/>
      <c r="J280" s="312">
        <v>111355.765</v>
      </c>
      <c r="K280" s="142">
        <v>111355.765</v>
      </c>
      <c r="L280" s="142">
        <v>111355.765</v>
      </c>
      <c r="M280" s="313">
        <v>111355.765</v>
      </c>
      <c r="N280" s="142">
        <v>111355.765</v>
      </c>
      <c r="O280" s="142">
        <v>111355.765</v>
      </c>
      <c r="P280" s="142">
        <v>111355.765</v>
      </c>
      <c r="Q280" s="313">
        <v>111355.765</v>
      </c>
      <c r="R280" s="142">
        <v>111355.765</v>
      </c>
      <c r="S280" s="142">
        <v>111355.765</v>
      </c>
      <c r="T280" s="142">
        <v>111355.765</v>
      </c>
      <c r="U280" s="313">
        <v>111355.765</v>
      </c>
      <c r="V280" s="142">
        <v>111355.765</v>
      </c>
      <c r="W280" s="142">
        <v>111355.765</v>
      </c>
      <c r="X280" s="142">
        <v>111355.765</v>
      </c>
      <c r="Y280" s="313">
        <v>111355.765</v>
      </c>
      <c r="Z280" s="142">
        <v>111355.765</v>
      </c>
      <c r="AA280" s="142">
        <v>111355.765</v>
      </c>
      <c r="AB280" s="142">
        <v>111355.765</v>
      </c>
      <c r="AC280" s="313">
        <v>111355.765</v>
      </c>
      <c r="AD280" s="142">
        <v>111355.765</v>
      </c>
      <c r="AE280" s="142">
        <v>111355.765</v>
      </c>
      <c r="AF280" s="142">
        <v>111355.765</v>
      </c>
      <c r="AG280" s="313">
        <v>111355.765</v>
      </c>
    </row>
    <row r="281" spans="1:33" ht="15.75" customHeight="1">
      <c r="A281" s="108"/>
      <c r="B281" s="280">
        <v>701700</v>
      </c>
      <c r="C281" s="123" t="s">
        <v>616</v>
      </c>
      <c r="D281" s="123" t="s">
        <v>617</v>
      </c>
      <c r="E281" s="222"/>
      <c r="F281" s="222"/>
      <c r="G281" s="222"/>
      <c r="H281" s="222"/>
      <c r="I281" s="222"/>
      <c r="J281" s="312">
        <v>1054.693</v>
      </c>
      <c r="K281" s="142">
        <v>1054.693</v>
      </c>
      <c r="L281" s="142">
        <v>1054.693</v>
      </c>
      <c r="M281" s="313">
        <v>1054.693</v>
      </c>
      <c r="N281" s="142">
        <v>1054.693</v>
      </c>
      <c r="O281" s="142">
        <v>1054.693</v>
      </c>
      <c r="P281" s="142">
        <v>1054.693</v>
      </c>
      <c r="Q281" s="313">
        <v>1054.693</v>
      </c>
      <c r="R281" s="142">
        <v>1054.693</v>
      </c>
      <c r="S281" s="142">
        <v>1054.693</v>
      </c>
      <c r="T281" s="142">
        <v>1054.693</v>
      </c>
      <c r="U281" s="313">
        <v>1054.693</v>
      </c>
      <c r="V281" s="142">
        <v>1054.693</v>
      </c>
      <c r="W281" s="142">
        <v>1054.693</v>
      </c>
      <c r="X281" s="142">
        <v>1054.693</v>
      </c>
      <c r="Y281" s="313">
        <v>1054.693</v>
      </c>
      <c r="Z281" s="142">
        <v>1054.693</v>
      </c>
      <c r="AA281" s="142">
        <v>1054.693</v>
      </c>
      <c r="AB281" s="142">
        <v>1054.693</v>
      </c>
      <c r="AC281" s="313">
        <v>1054.693</v>
      </c>
      <c r="AD281" s="142">
        <v>1054.693</v>
      </c>
      <c r="AE281" s="142">
        <v>1054.693</v>
      </c>
      <c r="AF281" s="142">
        <v>1054.693</v>
      </c>
      <c r="AG281" s="313">
        <v>1054.693</v>
      </c>
    </row>
    <row r="282" spans="1:33" ht="15.75" customHeight="1">
      <c r="A282" s="108"/>
      <c r="B282" s="280">
        <v>701301</v>
      </c>
      <c r="C282" s="287" t="s">
        <v>618</v>
      </c>
      <c r="D282" s="287" t="s">
        <v>619</v>
      </c>
      <c r="E282" s="222"/>
      <c r="F282" s="222"/>
      <c r="G282" s="222"/>
      <c r="H282" s="222"/>
      <c r="I282" s="222"/>
      <c r="J282" s="312">
        <v>112410.458</v>
      </c>
      <c r="K282" s="142">
        <v>112410.458</v>
      </c>
      <c r="L282" s="142">
        <v>112410.458</v>
      </c>
      <c r="M282" s="313">
        <v>112410.458</v>
      </c>
      <c r="N282" s="142">
        <v>112410.458</v>
      </c>
      <c r="O282" s="142">
        <v>112410.458</v>
      </c>
      <c r="P282" s="142">
        <v>112410.458</v>
      </c>
      <c r="Q282" s="313">
        <v>112410.458</v>
      </c>
      <c r="R282" s="142">
        <v>112410.458</v>
      </c>
      <c r="S282" s="142">
        <v>112410.458</v>
      </c>
      <c r="T282" s="142">
        <v>112410.458</v>
      </c>
      <c r="U282" s="313">
        <v>112410.458</v>
      </c>
      <c r="V282" s="142">
        <v>112410.458</v>
      </c>
      <c r="W282" s="142">
        <v>112410.458</v>
      </c>
      <c r="X282" s="142">
        <v>112410.458</v>
      </c>
      <c r="Y282" s="313">
        <v>112410.458</v>
      </c>
      <c r="Z282" s="142">
        <v>112410.458</v>
      </c>
      <c r="AA282" s="142">
        <v>112410.458</v>
      </c>
      <c r="AB282" s="142">
        <v>112410.458</v>
      </c>
      <c r="AC282" s="313">
        <v>112410.458</v>
      </c>
      <c r="AD282" s="142">
        <v>112410.458</v>
      </c>
      <c r="AE282" s="142">
        <v>112410.458</v>
      </c>
      <c r="AF282" s="142">
        <v>112410.458</v>
      </c>
      <c r="AG282" s="313">
        <v>112410.458</v>
      </c>
    </row>
    <row r="283" spans="1:33" ht="15.75" customHeight="1">
      <c r="A283" s="108"/>
      <c r="B283" s="280">
        <v>701300</v>
      </c>
      <c r="C283" s="123" t="s">
        <v>620</v>
      </c>
      <c r="D283" s="123" t="s">
        <v>621</v>
      </c>
      <c r="E283" s="222"/>
      <c r="F283" s="222"/>
      <c r="G283" s="222"/>
      <c r="H283" s="222"/>
      <c r="I283" s="222"/>
      <c r="J283" s="312">
        <v>111355.765</v>
      </c>
      <c r="K283" s="142">
        <v>111355.765</v>
      </c>
      <c r="L283" s="142">
        <v>111355.765</v>
      </c>
      <c r="M283" s="313">
        <v>111355.765</v>
      </c>
      <c r="N283" s="142">
        <v>111355.765</v>
      </c>
      <c r="O283" s="142">
        <v>111355.765</v>
      </c>
      <c r="P283" s="142">
        <v>111355.765</v>
      </c>
      <c r="Q283" s="313">
        <v>111355.765</v>
      </c>
      <c r="R283" s="142">
        <v>111355.765</v>
      </c>
      <c r="S283" s="142">
        <v>111355.765</v>
      </c>
      <c r="T283" s="142">
        <v>111355.765</v>
      </c>
      <c r="U283" s="313">
        <v>111355.765</v>
      </c>
      <c r="V283" s="142">
        <v>111355.765</v>
      </c>
      <c r="W283" s="142">
        <v>111355.765</v>
      </c>
      <c r="X283" s="142">
        <v>111355.765</v>
      </c>
      <c r="Y283" s="313">
        <v>111355.765</v>
      </c>
      <c r="Z283" s="142">
        <v>111355.765</v>
      </c>
      <c r="AA283" s="142">
        <v>111355.765</v>
      </c>
      <c r="AB283" s="142">
        <v>111355.765</v>
      </c>
      <c r="AC283" s="313">
        <v>111355.765</v>
      </c>
      <c r="AD283" s="142">
        <v>111355.765</v>
      </c>
      <c r="AE283" s="142">
        <v>111355.765</v>
      </c>
      <c r="AF283" s="142">
        <v>111355.765</v>
      </c>
      <c r="AG283" s="313">
        <v>111355.765</v>
      </c>
    </row>
    <row r="284" spans="1:33" ht="15.75" customHeight="1">
      <c r="A284" s="108"/>
      <c r="B284" s="280">
        <v>701800</v>
      </c>
      <c r="C284" s="123" t="s">
        <v>622</v>
      </c>
      <c r="D284" s="123" t="s">
        <v>623</v>
      </c>
      <c r="E284" s="222"/>
      <c r="F284" s="222"/>
      <c r="G284" s="222"/>
      <c r="H284" s="222"/>
      <c r="I284" s="222"/>
      <c r="J284" s="312">
        <v>1054.693</v>
      </c>
      <c r="K284" s="142">
        <v>1054.693</v>
      </c>
      <c r="L284" s="142">
        <v>1054.693</v>
      </c>
      <c r="M284" s="313">
        <v>1054.693</v>
      </c>
      <c r="N284" s="142">
        <v>1054.693</v>
      </c>
      <c r="O284" s="142">
        <v>1054.693</v>
      </c>
      <c r="P284" s="142">
        <v>1054.693</v>
      </c>
      <c r="Q284" s="313">
        <v>1054.693</v>
      </c>
      <c r="R284" s="142">
        <v>1054.693</v>
      </c>
      <c r="S284" s="142">
        <v>1054.693</v>
      </c>
      <c r="T284" s="142">
        <v>1054.693</v>
      </c>
      <c r="U284" s="313">
        <v>1054.693</v>
      </c>
      <c r="V284" s="142">
        <v>1054.693</v>
      </c>
      <c r="W284" s="142">
        <v>1054.693</v>
      </c>
      <c r="X284" s="142">
        <v>1054.693</v>
      </c>
      <c r="Y284" s="313">
        <v>1054.693</v>
      </c>
      <c r="Z284" s="142">
        <v>1054.693</v>
      </c>
      <c r="AA284" s="142">
        <v>1054.693</v>
      </c>
      <c r="AB284" s="142">
        <v>1054.693</v>
      </c>
      <c r="AC284" s="313">
        <v>1054.693</v>
      </c>
      <c r="AD284" s="142">
        <v>1054.693</v>
      </c>
      <c r="AE284" s="142">
        <v>1054.693</v>
      </c>
      <c r="AF284" s="142">
        <v>1054.693</v>
      </c>
      <c r="AG284" s="313">
        <v>1054.693</v>
      </c>
    </row>
    <row r="285" spans="1:33" ht="15.75" customHeight="1">
      <c r="A285" s="108"/>
      <c r="B285" s="280">
        <v>701501</v>
      </c>
      <c r="C285" s="287" t="s">
        <v>624</v>
      </c>
      <c r="D285" s="287" t="s">
        <v>625</v>
      </c>
      <c r="E285" s="222"/>
      <c r="F285" s="222"/>
      <c r="G285" s="222"/>
      <c r="H285" s="222"/>
      <c r="I285" s="222"/>
      <c r="J285" s="312">
        <v>112410.458</v>
      </c>
      <c r="K285" s="142">
        <v>112410.458</v>
      </c>
      <c r="L285" s="142">
        <v>112410.458</v>
      </c>
      <c r="M285" s="313">
        <v>112410.458</v>
      </c>
      <c r="N285" s="142">
        <v>112410.458</v>
      </c>
      <c r="O285" s="142">
        <v>112410.458</v>
      </c>
      <c r="P285" s="142">
        <v>112410.458</v>
      </c>
      <c r="Q285" s="313">
        <v>112410.458</v>
      </c>
      <c r="R285" s="142">
        <v>112410.458</v>
      </c>
      <c r="S285" s="142">
        <v>112410.458</v>
      </c>
      <c r="T285" s="142">
        <v>112410.458</v>
      </c>
      <c r="U285" s="313">
        <v>112410.458</v>
      </c>
      <c r="V285" s="142">
        <v>112410.458</v>
      </c>
      <c r="W285" s="142">
        <v>112410.458</v>
      </c>
      <c r="X285" s="142">
        <v>112410.458</v>
      </c>
      <c r="Y285" s="313">
        <v>112410.458</v>
      </c>
      <c r="Z285" s="142">
        <v>112410.458</v>
      </c>
      <c r="AA285" s="142">
        <v>112410.458</v>
      </c>
      <c r="AB285" s="142">
        <v>112410.458</v>
      </c>
      <c r="AC285" s="313">
        <v>112410.458</v>
      </c>
      <c r="AD285" s="142">
        <v>112410.458</v>
      </c>
      <c r="AE285" s="142">
        <v>112410.458</v>
      </c>
      <c r="AF285" s="142">
        <v>112410.458</v>
      </c>
      <c r="AG285" s="313">
        <v>112410.458</v>
      </c>
    </row>
    <row r="286" spans="1:33" ht="15.75" customHeight="1">
      <c r="A286" s="108"/>
      <c r="B286" s="280">
        <v>701500</v>
      </c>
      <c r="C286" s="123" t="s">
        <v>626</v>
      </c>
      <c r="D286" s="123" t="s">
        <v>627</v>
      </c>
      <c r="E286" s="222"/>
      <c r="F286" s="222"/>
      <c r="G286" s="222"/>
      <c r="H286" s="222"/>
      <c r="I286" s="222"/>
      <c r="J286" s="312">
        <v>111355.765</v>
      </c>
      <c r="K286" s="142">
        <v>111355.765</v>
      </c>
      <c r="L286" s="142">
        <v>111355.765</v>
      </c>
      <c r="M286" s="313">
        <v>111355.765</v>
      </c>
      <c r="N286" s="142">
        <v>111355.765</v>
      </c>
      <c r="O286" s="142">
        <v>111355.765</v>
      </c>
      <c r="P286" s="142">
        <v>111355.765</v>
      </c>
      <c r="Q286" s="313">
        <v>111355.765</v>
      </c>
      <c r="R286" s="142">
        <v>111355.765</v>
      </c>
      <c r="S286" s="142">
        <v>111355.765</v>
      </c>
      <c r="T286" s="142">
        <v>111355.765</v>
      </c>
      <c r="U286" s="313">
        <v>111355.765</v>
      </c>
      <c r="V286" s="142">
        <v>111355.765</v>
      </c>
      <c r="W286" s="142">
        <v>111355.765</v>
      </c>
      <c r="X286" s="142">
        <v>111355.765</v>
      </c>
      <c r="Y286" s="313">
        <v>111355.765</v>
      </c>
      <c r="Z286" s="142">
        <v>111355.765</v>
      </c>
      <c r="AA286" s="142">
        <v>111355.765</v>
      </c>
      <c r="AB286" s="142">
        <v>111355.765</v>
      </c>
      <c r="AC286" s="313">
        <v>111355.765</v>
      </c>
      <c r="AD286" s="142">
        <v>111355.765</v>
      </c>
      <c r="AE286" s="142">
        <v>111355.765</v>
      </c>
      <c r="AF286" s="142">
        <v>111355.765</v>
      </c>
      <c r="AG286" s="313">
        <v>111355.765</v>
      </c>
    </row>
    <row r="287" spans="1:33" ht="15.75" customHeight="1">
      <c r="A287" s="108"/>
      <c r="B287" s="280">
        <v>702000</v>
      </c>
      <c r="C287" s="123" t="s">
        <v>628</v>
      </c>
      <c r="D287" s="123" t="s">
        <v>629</v>
      </c>
      <c r="E287" s="222"/>
      <c r="F287" s="222"/>
      <c r="G287" s="222"/>
      <c r="H287" s="222"/>
      <c r="I287" s="222"/>
      <c r="J287" s="312">
        <v>1054.693</v>
      </c>
      <c r="K287" s="142">
        <v>1054.693</v>
      </c>
      <c r="L287" s="142">
        <v>1054.693</v>
      </c>
      <c r="M287" s="313">
        <v>1054.693</v>
      </c>
      <c r="N287" s="142">
        <v>1054.693</v>
      </c>
      <c r="O287" s="142">
        <v>1054.693</v>
      </c>
      <c r="P287" s="142">
        <v>1054.693</v>
      </c>
      <c r="Q287" s="313">
        <v>1054.693</v>
      </c>
      <c r="R287" s="142">
        <v>1054.693</v>
      </c>
      <c r="S287" s="142">
        <v>1054.693</v>
      </c>
      <c r="T287" s="142">
        <v>1054.693</v>
      </c>
      <c r="U287" s="313">
        <v>1054.693</v>
      </c>
      <c r="V287" s="142">
        <v>1054.693</v>
      </c>
      <c r="W287" s="142">
        <v>1054.693</v>
      </c>
      <c r="X287" s="142">
        <v>1054.693</v>
      </c>
      <c r="Y287" s="313">
        <v>1054.693</v>
      </c>
      <c r="Z287" s="142">
        <v>1054.693</v>
      </c>
      <c r="AA287" s="142">
        <v>1054.693</v>
      </c>
      <c r="AB287" s="142">
        <v>1054.693</v>
      </c>
      <c r="AC287" s="313">
        <v>1054.693</v>
      </c>
      <c r="AD287" s="142">
        <v>1054.693</v>
      </c>
      <c r="AE287" s="142">
        <v>1054.693</v>
      </c>
      <c r="AF287" s="142">
        <v>1054.693</v>
      </c>
      <c r="AG287" s="313">
        <v>1054.693</v>
      </c>
    </row>
    <row r="288" spans="1:33" ht="15.75" customHeight="1">
      <c r="A288" s="108"/>
      <c r="B288" s="280">
        <v>701401</v>
      </c>
      <c r="C288" s="287" t="s">
        <v>630</v>
      </c>
      <c r="D288" s="287" t="s">
        <v>631</v>
      </c>
      <c r="E288" s="222"/>
      <c r="F288" s="222"/>
      <c r="G288" s="222"/>
      <c r="H288" s="222"/>
      <c r="I288" s="222"/>
      <c r="J288" s="312">
        <v>112410.458</v>
      </c>
      <c r="K288" s="142">
        <v>112410.458</v>
      </c>
      <c r="L288" s="142">
        <v>112410.458</v>
      </c>
      <c r="M288" s="313">
        <v>112410.458</v>
      </c>
      <c r="N288" s="142">
        <v>112410.458</v>
      </c>
      <c r="O288" s="142">
        <v>112410.458</v>
      </c>
      <c r="P288" s="142">
        <v>112410.458</v>
      </c>
      <c r="Q288" s="313">
        <v>112410.458</v>
      </c>
      <c r="R288" s="142">
        <v>112410.458</v>
      </c>
      <c r="S288" s="142">
        <v>112410.458</v>
      </c>
      <c r="T288" s="142">
        <v>112410.458</v>
      </c>
      <c r="U288" s="313">
        <v>112410.458</v>
      </c>
      <c r="V288" s="142">
        <v>112410.458</v>
      </c>
      <c r="W288" s="142">
        <v>112410.458</v>
      </c>
      <c r="X288" s="142">
        <v>112410.458</v>
      </c>
      <c r="Y288" s="313">
        <v>112410.458</v>
      </c>
      <c r="Z288" s="142">
        <v>112410.458</v>
      </c>
      <c r="AA288" s="142">
        <v>112410.458</v>
      </c>
      <c r="AB288" s="142">
        <v>112410.458</v>
      </c>
      <c r="AC288" s="313">
        <v>112410.458</v>
      </c>
      <c r="AD288" s="142">
        <v>112410.458</v>
      </c>
      <c r="AE288" s="142">
        <v>112410.458</v>
      </c>
      <c r="AF288" s="142">
        <v>112410.458</v>
      </c>
      <c r="AG288" s="313">
        <v>112410.458</v>
      </c>
    </row>
    <row r="289" spans="1:33" ht="15.75" customHeight="1">
      <c r="A289" s="108"/>
      <c r="B289" s="280">
        <v>701400</v>
      </c>
      <c r="C289" s="123" t="s">
        <v>632</v>
      </c>
      <c r="D289" s="123" t="s">
        <v>633</v>
      </c>
      <c r="E289" s="222"/>
      <c r="F289" s="222"/>
      <c r="G289" s="222"/>
      <c r="H289" s="222"/>
      <c r="I289" s="222"/>
      <c r="J289" s="312">
        <v>111355.765</v>
      </c>
      <c r="K289" s="142">
        <v>111355.765</v>
      </c>
      <c r="L289" s="142">
        <v>111355.765</v>
      </c>
      <c r="M289" s="313">
        <v>111355.765</v>
      </c>
      <c r="N289" s="142">
        <v>111355.765</v>
      </c>
      <c r="O289" s="142">
        <v>111355.765</v>
      </c>
      <c r="P289" s="142">
        <v>111355.765</v>
      </c>
      <c r="Q289" s="313">
        <v>111355.765</v>
      </c>
      <c r="R289" s="142">
        <v>111355.765</v>
      </c>
      <c r="S289" s="142">
        <v>111355.765</v>
      </c>
      <c r="T289" s="142">
        <v>111355.765</v>
      </c>
      <c r="U289" s="313">
        <v>111355.765</v>
      </c>
      <c r="V289" s="142">
        <v>111355.765</v>
      </c>
      <c r="W289" s="142">
        <v>111355.765</v>
      </c>
      <c r="X289" s="142">
        <v>111355.765</v>
      </c>
      <c r="Y289" s="313">
        <v>111355.765</v>
      </c>
      <c r="Z289" s="142">
        <v>111355.765</v>
      </c>
      <c r="AA289" s="142">
        <v>111355.765</v>
      </c>
      <c r="AB289" s="142">
        <v>111355.765</v>
      </c>
      <c r="AC289" s="313">
        <v>111355.765</v>
      </c>
      <c r="AD289" s="142">
        <v>111355.765</v>
      </c>
      <c r="AE289" s="142">
        <v>111355.765</v>
      </c>
      <c r="AF289" s="142">
        <v>111355.765</v>
      </c>
      <c r="AG289" s="313">
        <v>111355.765</v>
      </c>
    </row>
    <row r="290" spans="1:33" ht="15.75" customHeight="1">
      <c r="A290" s="108"/>
      <c r="B290" s="280">
        <v>701900</v>
      </c>
      <c r="C290" s="123" t="s">
        <v>634</v>
      </c>
      <c r="D290" s="123" t="s">
        <v>635</v>
      </c>
      <c r="E290" s="222"/>
      <c r="F290" s="222"/>
      <c r="G290" s="222"/>
      <c r="H290" s="222"/>
      <c r="I290" s="222"/>
      <c r="J290" s="312">
        <v>1054.693</v>
      </c>
      <c r="K290" s="142">
        <v>1054.693</v>
      </c>
      <c r="L290" s="142">
        <v>1054.693</v>
      </c>
      <c r="M290" s="313">
        <v>1054.693</v>
      </c>
      <c r="N290" s="142">
        <v>1054.693</v>
      </c>
      <c r="O290" s="142">
        <v>1054.693</v>
      </c>
      <c r="P290" s="142">
        <v>1054.693</v>
      </c>
      <c r="Q290" s="313">
        <v>1054.693</v>
      </c>
      <c r="R290" s="142">
        <v>1054.693</v>
      </c>
      <c r="S290" s="142">
        <v>1054.693</v>
      </c>
      <c r="T290" s="142">
        <v>1054.693</v>
      </c>
      <c r="U290" s="313">
        <v>1054.693</v>
      </c>
      <c r="V290" s="142">
        <v>1054.693</v>
      </c>
      <c r="W290" s="142">
        <v>1054.693</v>
      </c>
      <c r="X290" s="142">
        <v>1054.693</v>
      </c>
      <c r="Y290" s="313">
        <v>1054.693</v>
      </c>
      <c r="Z290" s="142">
        <v>1054.693</v>
      </c>
      <c r="AA290" s="142">
        <v>1054.693</v>
      </c>
      <c r="AB290" s="142">
        <v>1054.693</v>
      </c>
      <c r="AC290" s="313">
        <v>1054.693</v>
      </c>
      <c r="AD290" s="142">
        <v>1054.693</v>
      </c>
      <c r="AE290" s="142">
        <v>1054.693</v>
      </c>
      <c r="AF290" s="142">
        <v>1054.693</v>
      </c>
      <c r="AG290" s="313">
        <v>1054.693</v>
      </c>
    </row>
    <row r="291" spans="1:33" ht="15.75" customHeight="1">
      <c r="A291" s="108"/>
      <c r="B291" s="280">
        <v>511001</v>
      </c>
      <c r="C291" s="287" t="s">
        <v>636</v>
      </c>
      <c r="D291" s="287" t="s">
        <v>637</v>
      </c>
      <c r="E291" s="222"/>
      <c r="F291" s="222"/>
      <c r="G291" s="222"/>
      <c r="H291" s="222"/>
      <c r="I291" s="222"/>
      <c r="J291" s="312">
        <v>0</v>
      </c>
      <c r="K291" s="142">
        <v>0</v>
      </c>
      <c r="L291" s="142">
        <v>0</v>
      </c>
      <c r="M291" s="313">
        <v>0</v>
      </c>
      <c r="N291" s="142">
        <v>0</v>
      </c>
      <c r="O291" s="142">
        <v>0</v>
      </c>
      <c r="P291" s="142">
        <v>0</v>
      </c>
      <c r="Q291" s="313">
        <v>0</v>
      </c>
      <c r="R291" s="142">
        <v>0</v>
      </c>
      <c r="S291" s="142">
        <v>0</v>
      </c>
      <c r="T291" s="142">
        <v>0</v>
      </c>
      <c r="U291" s="313">
        <v>0</v>
      </c>
      <c r="V291" s="142">
        <v>0</v>
      </c>
      <c r="W291" s="142">
        <v>0</v>
      </c>
      <c r="X291" s="142">
        <v>0</v>
      </c>
      <c r="Y291" s="313">
        <v>0</v>
      </c>
      <c r="Z291" s="142">
        <v>0</v>
      </c>
      <c r="AA291" s="142">
        <v>0</v>
      </c>
      <c r="AB291" s="142">
        <v>0</v>
      </c>
      <c r="AC291" s="313">
        <v>0</v>
      </c>
      <c r="AD291" s="142">
        <v>0</v>
      </c>
      <c r="AE291" s="142">
        <v>0</v>
      </c>
      <c r="AF291" s="142">
        <v>0</v>
      </c>
      <c r="AG291" s="313">
        <v>0</v>
      </c>
    </row>
    <row r="292" spans="1:33" ht="15.75" customHeight="1">
      <c r="A292" s="108"/>
      <c r="B292" s="280">
        <v>511000</v>
      </c>
      <c r="C292" s="174" t="s">
        <v>638</v>
      </c>
      <c r="D292" s="174" t="s">
        <v>639</v>
      </c>
      <c r="E292" s="222"/>
      <c r="F292" s="222"/>
      <c r="G292" s="222"/>
      <c r="H292" s="222"/>
      <c r="I292" s="222"/>
      <c r="J292" s="312">
        <v>0</v>
      </c>
      <c r="K292" s="142">
        <v>0</v>
      </c>
      <c r="L292" s="142">
        <v>0</v>
      </c>
      <c r="M292" s="313">
        <v>0</v>
      </c>
      <c r="N292" s="142">
        <v>0</v>
      </c>
      <c r="O292" s="142">
        <v>0</v>
      </c>
      <c r="P292" s="142">
        <v>0</v>
      </c>
      <c r="Q292" s="313">
        <v>0</v>
      </c>
      <c r="R292" s="142">
        <v>0</v>
      </c>
      <c r="S292" s="142">
        <v>0</v>
      </c>
      <c r="T292" s="142">
        <v>0</v>
      </c>
      <c r="U292" s="313">
        <v>0</v>
      </c>
      <c r="V292" s="142">
        <v>0</v>
      </c>
      <c r="W292" s="142">
        <v>0</v>
      </c>
      <c r="X292" s="142">
        <v>0</v>
      </c>
      <c r="Y292" s="313">
        <v>0</v>
      </c>
      <c r="Z292" s="142">
        <v>0</v>
      </c>
      <c r="AA292" s="142">
        <v>0</v>
      </c>
      <c r="AB292" s="142">
        <v>0</v>
      </c>
      <c r="AC292" s="313">
        <v>0</v>
      </c>
      <c r="AD292" s="142">
        <v>0</v>
      </c>
      <c r="AE292" s="142">
        <v>0</v>
      </c>
      <c r="AF292" s="142">
        <v>0</v>
      </c>
      <c r="AG292" s="313">
        <v>0</v>
      </c>
    </row>
    <row r="293" spans="1:33" ht="15.75" customHeight="1">
      <c r="A293" s="108"/>
      <c r="B293" s="280">
        <v>512000</v>
      </c>
      <c r="C293" s="174" t="s">
        <v>640</v>
      </c>
      <c r="D293" s="174" t="s">
        <v>641</v>
      </c>
      <c r="E293" s="222"/>
      <c r="F293" s="222"/>
      <c r="G293" s="222"/>
      <c r="H293" s="222"/>
      <c r="I293" s="222"/>
      <c r="J293" s="312">
        <v>0</v>
      </c>
      <c r="K293" s="142">
        <v>0</v>
      </c>
      <c r="L293" s="142">
        <v>0</v>
      </c>
      <c r="M293" s="313">
        <v>0</v>
      </c>
      <c r="N293" s="142">
        <v>0</v>
      </c>
      <c r="O293" s="142">
        <v>0</v>
      </c>
      <c r="P293" s="142">
        <v>0</v>
      </c>
      <c r="Q293" s="313">
        <v>0</v>
      </c>
      <c r="R293" s="142">
        <v>0</v>
      </c>
      <c r="S293" s="142">
        <v>0</v>
      </c>
      <c r="T293" s="142">
        <v>0</v>
      </c>
      <c r="U293" s="313">
        <v>0</v>
      </c>
      <c r="V293" s="142">
        <v>0</v>
      </c>
      <c r="W293" s="142">
        <v>0</v>
      </c>
      <c r="X293" s="142">
        <v>0</v>
      </c>
      <c r="Y293" s="313">
        <v>0</v>
      </c>
      <c r="Z293" s="142">
        <v>0</v>
      </c>
      <c r="AA293" s="142">
        <v>0</v>
      </c>
      <c r="AB293" s="142">
        <v>0</v>
      </c>
      <c r="AC293" s="313">
        <v>0</v>
      </c>
      <c r="AD293" s="142">
        <v>0</v>
      </c>
      <c r="AE293" s="142">
        <v>0</v>
      </c>
      <c r="AF293" s="142">
        <v>0</v>
      </c>
      <c r="AG293" s="313">
        <v>0</v>
      </c>
    </row>
    <row r="294" spans="1:33" ht="15.75" customHeight="1">
      <c r="A294" s="108"/>
      <c r="B294" s="280"/>
      <c r="C294" s="174"/>
      <c r="D294" s="174"/>
      <c r="E294" s="222"/>
      <c r="F294" s="222"/>
      <c r="G294" s="222"/>
      <c r="H294" s="222"/>
      <c r="I294" s="222"/>
      <c r="J294" s="312"/>
      <c r="K294" s="142"/>
      <c r="L294" s="142"/>
      <c r="M294" s="313"/>
      <c r="N294" s="142"/>
      <c r="O294" s="142"/>
      <c r="P294" s="142"/>
      <c r="Q294" s="313"/>
      <c r="R294" s="142"/>
      <c r="S294" s="142"/>
      <c r="T294" s="142"/>
      <c r="U294" s="313"/>
      <c r="V294" s="142"/>
      <c r="W294" s="142"/>
      <c r="X294" s="142"/>
      <c r="Y294" s="313"/>
      <c r="Z294" s="142"/>
      <c r="AA294" s="142"/>
      <c r="AB294" s="142"/>
      <c r="AC294" s="313"/>
      <c r="AD294" s="142"/>
      <c r="AE294" s="142"/>
      <c r="AF294" s="142"/>
      <c r="AG294" s="313"/>
    </row>
    <row r="295" spans="1:33" ht="15.75" customHeight="1">
      <c r="A295" s="108"/>
      <c r="B295" s="280">
        <v>703100</v>
      </c>
      <c r="C295" s="108" t="s">
        <v>830</v>
      </c>
      <c r="D295" s="108" t="s">
        <v>831</v>
      </c>
      <c r="E295" s="222"/>
      <c r="F295" s="222"/>
      <c r="G295" s="222"/>
      <c r="H295" s="222"/>
      <c r="I295" s="222"/>
      <c r="J295" s="312">
        <v>47900</v>
      </c>
      <c r="K295" s="142">
        <v>41350</v>
      </c>
      <c r="L295" s="142">
        <v>37500</v>
      </c>
      <c r="M295" s="313">
        <v>34900</v>
      </c>
      <c r="N295" s="142">
        <v>36450</v>
      </c>
      <c r="O295" s="142">
        <v>38100</v>
      </c>
      <c r="P295" s="142">
        <v>36250</v>
      </c>
      <c r="Q295" s="313">
        <v>34900</v>
      </c>
      <c r="R295" s="142">
        <v>33000</v>
      </c>
      <c r="S295" s="142">
        <v>32050</v>
      </c>
      <c r="T295" s="142">
        <v>30500</v>
      </c>
      <c r="U295" s="313">
        <v>25400</v>
      </c>
      <c r="V295" s="142">
        <v>35950</v>
      </c>
      <c r="W295" s="142">
        <v>41200</v>
      </c>
      <c r="X295" s="142">
        <v>41200</v>
      </c>
      <c r="Y295" s="313">
        <v>41200</v>
      </c>
      <c r="Z295" s="142">
        <v>41200</v>
      </c>
      <c r="AA295" s="142">
        <v>41200</v>
      </c>
      <c r="AB295" s="142">
        <v>41200</v>
      </c>
      <c r="AC295" s="313">
        <v>41200</v>
      </c>
      <c r="AD295" s="142">
        <v>41200</v>
      </c>
      <c r="AE295" s="142">
        <v>41200</v>
      </c>
      <c r="AF295" s="142">
        <v>41200</v>
      </c>
      <c r="AG295" s="313">
        <v>41200</v>
      </c>
    </row>
    <row r="296" spans="1:33" ht="15.75" customHeight="1">
      <c r="A296" s="108"/>
      <c r="B296" s="280">
        <v>703200</v>
      </c>
      <c r="C296" s="108" t="s">
        <v>832</v>
      </c>
      <c r="D296" s="108" t="s">
        <v>833</v>
      </c>
      <c r="E296" s="222"/>
      <c r="F296" s="222"/>
      <c r="G296" s="222"/>
      <c r="H296" s="222"/>
      <c r="I296" s="222"/>
      <c r="J296" s="312">
        <v>51100</v>
      </c>
      <c r="K296" s="142">
        <v>47800</v>
      </c>
      <c r="L296" s="142">
        <v>49250</v>
      </c>
      <c r="M296" s="313">
        <v>44450</v>
      </c>
      <c r="N296" s="142">
        <v>39650</v>
      </c>
      <c r="O296" s="142">
        <v>44400</v>
      </c>
      <c r="P296" s="142">
        <v>39550</v>
      </c>
      <c r="Q296" s="313">
        <v>37800</v>
      </c>
      <c r="R296" s="142">
        <v>35500</v>
      </c>
      <c r="S296" s="142">
        <v>36000</v>
      </c>
      <c r="T296" s="142">
        <v>34900</v>
      </c>
      <c r="U296" s="313">
        <v>30850</v>
      </c>
      <c r="V296" s="142">
        <v>37550</v>
      </c>
      <c r="W296" s="142">
        <v>43500</v>
      </c>
      <c r="X296" s="142">
        <v>43500</v>
      </c>
      <c r="Y296" s="313">
        <v>43500</v>
      </c>
      <c r="Z296" s="142">
        <v>43500</v>
      </c>
      <c r="AA296" s="142">
        <v>43500</v>
      </c>
      <c r="AB296" s="142">
        <v>43500</v>
      </c>
      <c r="AC296" s="313">
        <v>43500</v>
      </c>
      <c r="AD296" s="142">
        <v>43500</v>
      </c>
      <c r="AE296" s="142">
        <v>43500</v>
      </c>
      <c r="AF296" s="142">
        <v>43500</v>
      </c>
      <c r="AG296" s="313">
        <v>43500</v>
      </c>
    </row>
    <row r="297" spans="1:33" ht="15.75" customHeight="1">
      <c r="A297" s="108"/>
      <c r="B297" s="280">
        <v>703300</v>
      </c>
      <c r="C297" s="108" t="s">
        <v>834</v>
      </c>
      <c r="D297" s="108" t="s">
        <v>835</v>
      </c>
      <c r="E297" s="222"/>
      <c r="F297" s="222"/>
      <c r="G297" s="222"/>
      <c r="H297" s="222"/>
      <c r="I297" s="222"/>
      <c r="J297" s="312">
        <v>38500</v>
      </c>
      <c r="K297" s="142">
        <v>35400</v>
      </c>
      <c r="L297" s="142">
        <v>36100</v>
      </c>
      <c r="M297" s="313">
        <v>33000</v>
      </c>
      <c r="N297" s="142">
        <v>32550</v>
      </c>
      <c r="O297" s="142">
        <v>36850</v>
      </c>
      <c r="P297" s="142">
        <v>33300</v>
      </c>
      <c r="Q297" s="313">
        <v>33250</v>
      </c>
      <c r="R297" s="142">
        <v>31200</v>
      </c>
      <c r="S297" s="142">
        <v>31200</v>
      </c>
      <c r="T297" s="142">
        <v>29050</v>
      </c>
      <c r="U297" s="313">
        <v>24100</v>
      </c>
      <c r="V297" s="142">
        <v>25200</v>
      </c>
      <c r="W297" s="142">
        <v>33950</v>
      </c>
      <c r="X297" s="142">
        <v>25200</v>
      </c>
      <c r="Y297" s="313">
        <v>25200</v>
      </c>
      <c r="Z297" s="142">
        <v>25200</v>
      </c>
      <c r="AA297" s="142">
        <v>25200</v>
      </c>
      <c r="AB297" s="142">
        <v>25200</v>
      </c>
      <c r="AC297" s="313">
        <v>25200</v>
      </c>
      <c r="AD297" s="142">
        <v>25200</v>
      </c>
      <c r="AE297" s="142">
        <v>25200</v>
      </c>
      <c r="AF297" s="142">
        <v>25200</v>
      </c>
      <c r="AG297" s="313">
        <v>25200</v>
      </c>
    </row>
    <row r="298" spans="1:33" ht="15.75" customHeight="1">
      <c r="A298" s="108"/>
      <c r="B298" s="280">
        <v>703400</v>
      </c>
      <c r="C298" s="108" t="s">
        <v>836</v>
      </c>
      <c r="D298" s="108" t="s">
        <v>837</v>
      </c>
      <c r="E298" s="222"/>
      <c r="F298" s="222"/>
      <c r="G298" s="222"/>
      <c r="H298" s="222"/>
      <c r="I298" s="222"/>
      <c r="J298" s="312">
        <v>44663.559300000001</v>
      </c>
      <c r="K298" s="142">
        <v>42465.3226</v>
      </c>
      <c r="L298" s="142">
        <v>42619.047599999998</v>
      </c>
      <c r="M298" s="313">
        <v>37949.193599999999</v>
      </c>
      <c r="N298" s="142">
        <v>36902.419399999999</v>
      </c>
      <c r="O298" s="142">
        <v>39374.590199999999</v>
      </c>
      <c r="P298" s="142">
        <v>36291.9355</v>
      </c>
      <c r="Q298" s="313">
        <v>35644.166700000002</v>
      </c>
      <c r="R298" s="142">
        <v>33762.295100000003</v>
      </c>
      <c r="S298" s="142">
        <v>33457.5</v>
      </c>
      <c r="T298" s="142">
        <v>31690.3226</v>
      </c>
      <c r="U298" s="313">
        <v>27920.4918</v>
      </c>
      <c r="V298" s="142">
        <v>31797.413799999998</v>
      </c>
      <c r="W298" s="142">
        <v>38780.769200000002</v>
      </c>
      <c r="X298" s="142">
        <v>33958.928599999999</v>
      </c>
      <c r="Y298" s="313">
        <v>33958.928599999999</v>
      </c>
      <c r="Z298" s="142">
        <v>33958.928599999999</v>
      </c>
      <c r="AA298" s="142">
        <v>33958.928599999999</v>
      </c>
      <c r="AB298" s="142">
        <v>33958.928599999999</v>
      </c>
      <c r="AC298" s="313">
        <v>33958.928599999999</v>
      </c>
      <c r="AD298" s="142">
        <v>33958.928599999999</v>
      </c>
      <c r="AE298" s="142">
        <v>33958.928599999999</v>
      </c>
      <c r="AF298" s="142">
        <v>33958.928599999999</v>
      </c>
      <c r="AG298" s="313">
        <v>33958.928599999999</v>
      </c>
    </row>
    <row r="299" spans="1:33" ht="15.75" customHeight="1">
      <c r="A299" s="108"/>
      <c r="B299" s="280">
        <v>703500</v>
      </c>
      <c r="C299" s="108" t="s">
        <v>838</v>
      </c>
      <c r="D299" s="108" t="s">
        <v>839</v>
      </c>
      <c r="E299" s="222"/>
      <c r="F299" s="222"/>
      <c r="G299" s="222"/>
      <c r="H299" s="222"/>
      <c r="I299" s="222"/>
      <c r="J299" s="312">
        <v>81300</v>
      </c>
      <c r="K299" s="142">
        <v>71100</v>
      </c>
      <c r="L299" s="142">
        <v>60100</v>
      </c>
      <c r="M299" s="313">
        <v>55000</v>
      </c>
      <c r="N299" s="142">
        <v>49900</v>
      </c>
      <c r="O299" s="142">
        <v>64000</v>
      </c>
      <c r="P299" s="142">
        <v>53000</v>
      </c>
      <c r="Q299" s="313">
        <v>51500</v>
      </c>
      <c r="R299" s="142">
        <v>49800</v>
      </c>
      <c r="S299" s="142">
        <v>49000</v>
      </c>
      <c r="T299" s="142">
        <v>44650</v>
      </c>
      <c r="U299" s="313">
        <v>43400</v>
      </c>
      <c r="V299" s="142">
        <v>47350</v>
      </c>
      <c r="W299" s="142">
        <v>51600</v>
      </c>
      <c r="X299" s="142">
        <v>51600</v>
      </c>
      <c r="Y299" s="313">
        <v>51600</v>
      </c>
      <c r="Z299" s="142">
        <v>51600</v>
      </c>
      <c r="AA299" s="142">
        <v>51600</v>
      </c>
      <c r="AB299" s="142">
        <v>51600</v>
      </c>
      <c r="AC299" s="313">
        <v>51600</v>
      </c>
      <c r="AD299" s="142">
        <v>51600</v>
      </c>
      <c r="AE299" s="142">
        <v>51600</v>
      </c>
      <c r="AF299" s="142">
        <v>51600</v>
      </c>
      <c r="AG299" s="313">
        <v>51600</v>
      </c>
    </row>
    <row r="300" spans="1:33" ht="15.75" customHeight="1">
      <c r="A300" s="108"/>
      <c r="B300" s="280">
        <v>703600</v>
      </c>
      <c r="C300" s="108" t="s">
        <v>840</v>
      </c>
      <c r="D300" s="108" t="s">
        <v>841</v>
      </c>
      <c r="E300" s="222"/>
      <c r="F300" s="222"/>
      <c r="G300" s="222"/>
      <c r="H300" s="222"/>
      <c r="I300" s="222"/>
      <c r="J300" s="312">
        <v>87400</v>
      </c>
      <c r="K300" s="142">
        <v>84000</v>
      </c>
      <c r="L300" s="142">
        <v>76000</v>
      </c>
      <c r="M300" s="313">
        <v>65500</v>
      </c>
      <c r="N300" s="142">
        <v>57400</v>
      </c>
      <c r="O300" s="142">
        <v>87900</v>
      </c>
      <c r="P300" s="142">
        <v>66000</v>
      </c>
      <c r="Q300" s="313">
        <v>56000</v>
      </c>
      <c r="R300" s="142">
        <v>54600</v>
      </c>
      <c r="S300" s="142">
        <v>50800</v>
      </c>
      <c r="T300" s="142">
        <v>50400</v>
      </c>
      <c r="U300" s="313">
        <v>52700</v>
      </c>
      <c r="V300" s="142">
        <v>55100</v>
      </c>
      <c r="W300" s="142">
        <v>54500</v>
      </c>
      <c r="X300" s="142">
        <v>55100</v>
      </c>
      <c r="Y300" s="313">
        <v>55100</v>
      </c>
      <c r="Z300" s="142">
        <v>55100</v>
      </c>
      <c r="AA300" s="142">
        <v>55100</v>
      </c>
      <c r="AB300" s="142">
        <v>55100</v>
      </c>
      <c r="AC300" s="313">
        <v>55100</v>
      </c>
      <c r="AD300" s="142">
        <v>55100</v>
      </c>
      <c r="AE300" s="142">
        <v>55100</v>
      </c>
      <c r="AF300" s="142">
        <v>55100</v>
      </c>
      <c r="AG300" s="313">
        <v>55100</v>
      </c>
    </row>
    <row r="301" spans="1:33" ht="15.75" customHeight="1">
      <c r="A301" s="108"/>
      <c r="B301" s="280">
        <v>703700</v>
      </c>
      <c r="C301" s="108" t="s">
        <v>842</v>
      </c>
      <c r="D301" s="108" t="s">
        <v>843</v>
      </c>
      <c r="E301" s="222"/>
      <c r="F301" s="222"/>
      <c r="G301" s="222"/>
      <c r="H301" s="222"/>
      <c r="I301" s="222"/>
      <c r="J301" s="312">
        <v>63200</v>
      </c>
      <c r="K301" s="142">
        <v>64600</v>
      </c>
      <c r="L301" s="142">
        <v>59200</v>
      </c>
      <c r="M301" s="313">
        <v>55000</v>
      </c>
      <c r="N301" s="142">
        <v>49750</v>
      </c>
      <c r="O301" s="142">
        <v>49850</v>
      </c>
      <c r="P301" s="142">
        <v>50000</v>
      </c>
      <c r="Q301" s="313">
        <v>48850</v>
      </c>
      <c r="R301" s="142">
        <v>48500</v>
      </c>
      <c r="S301" s="142">
        <v>48500</v>
      </c>
      <c r="T301" s="142">
        <v>44250</v>
      </c>
      <c r="U301" s="313">
        <v>41700</v>
      </c>
      <c r="V301" s="142">
        <v>43100</v>
      </c>
      <c r="W301" s="142">
        <v>44500</v>
      </c>
      <c r="X301" s="142">
        <v>43100</v>
      </c>
      <c r="Y301" s="313">
        <v>43100</v>
      </c>
      <c r="Z301" s="142">
        <v>43100</v>
      </c>
      <c r="AA301" s="142">
        <v>43100</v>
      </c>
      <c r="AB301" s="142">
        <v>43100</v>
      </c>
      <c r="AC301" s="313">
        <v>43100</v>
      </c>
      <c r="AD301" s="142">
        <v>43100</v>
      </c>
      <c r="AE301" s="142">
        <v>43100</v>
      </c>
      <c r="AF301" s="142">
        <v>43100</v>
      </c>
      <c r="AG301" s="313">
        <v>43100</v>
      </c>
    </row>
    <row r="302" spans="1:33" ht="15.75" customHeight="1">
      <c r="A302" s="108"/>
      <c r="B302" s="280">
        <v>703800</v>
      </c>
      <c r="C302" s="108" t="s">
        <v>844</v>
      </c>
      <c r="D302" s="108" t="s">
        <v>845</v>
      </c>
      <c r="E302" s="222"/>
      <c r="F302" s="222"/>
      <c r="G302" s="222"/>
      <c r="H302" s="222"/>
      <c r="I302" s="222"/>
      <c r="J302" s="312">
        <v>72415.254199999996</v>
      </c>
      <c r="K302" s="142">
        <v>72845.161300000007</v>
      </c>
      <c r="L302" s="142">
        <v>69212.698399999994</v>
      </c>
      <c r="M302" s="313">
        <v>59488.709699999999</v>
      </c>
      <c r="N302" s="142">
        <v>53937.096799999999</v>
      </c>
      <c r="O302" s="142">
        <v>58983.606599999999</v>
      </c>
      <c r="P302" s="142">
        <v>55832.258099999999</v>
      </c>
      <c r="Q302" s="313">
        <v>51233.333299999998</v>
      </c>
      <c r="R302" s="142">
        <v>50678.688499999997</v>
      </c>
      <c r="S302" s="142">
        <v>49440.833299999998</v>
      </c>
      <c r="T302" s="142">
        <v>47416.9355</v>
      </c>
      <c r="U302" s="313">
        <v>45384.426200000002</v>
      </c>
      <c r="V302" s="142">
        <v>48301.724099999999</v>
      </c>
      <c r="W302" s="142">
        <v>49338.461499999998</v>
      </c>
      <c r="X302" s="142">
        <v>48622.619100000004</v>
      </c>
      <c r="Y302" s="313">
        <v>48622.619100000004</v>
      </c>
      <c r="Z302" s="142">
        <v>48622.619100000004</v>
      </c>
      <c r="AA302" s="142">
        <v>48622.619100000004</v>
      </c>
      <c r="AB302" s="142">
        <v>48622.619100000004</v>
      </c>
      <c r="AC302" s="313">
        <v>48622.619100000004</v>
      </c>
      <c r="AD302" s="142">
        <v>48622.619100000004</v>
      </c>
      <c r="AE302" s="142">
        <v>48622.619100000004</v>
      </c>
      <c r="AF302" s="142">
        <v>48622.619100000004</v>
      </c>
      <c r="AG302" s="313">
        <v>48622.619100000004</v>
      </c>
    </row>
    <row r="303" spans="1:33" ht="15.75" customHeight="1">
      <c r="A303" s="108"/>
      <c r="B303" s="280">
        <v>703900</v>
      </c>
      <c r="C303" s="108" t="s">
        <v>846</v>
      </c>
      <c r="D303" s="108" t="s">
        <v>847</v>
      </c>
      <c r="E303" s="222"/>
      <c r="F303" s="222"/>
      <c r="G303" s="222"/>
      <c r="H303" s="222"/>
      <c r="I303" s="222"/>
      <c r="J303" s="312">
        <v>47900</v>
      </c>
      <c r="K303" s="142">
        <v>41350</v>
      </c>
      <c r="L303" s="142">
        <v>37500</v>
      </c>
      <c r="M303" s="313">
        <v>34900</v>
      </c>
      <c r="N303" s="142">
        <v>36450</v>
      </c>
      <c r="O303" s="142">
        <v>38100</v>
      </c>
      <c r="P303" s="142">
        <v>36250</v>
      </c>
      <c r="Q303" s="313">
        <v>34900</v>
      </c>
      <c r="R303" s="142">
        <v>33000</v>
      </c>
      <c r="S303" s="142">
        <v>32050</v>
      </c>
      <c r="T303" s="142">
        <v>30500</v>
      </c>
      <c r="U303" s="313">
        <v>25400</v>
      </c>
      <c r="V303" s="142">
        <v>35950</v>
      </c>
      <c r="W303" s="142">
        <v>41200</v>
      </c>
      <c r="X303" s="142">
        <v>41200</v>
      </c>
      <c r="Y303" s="313">
        <v>41200</v>
      </c>
      <c r="Z303" s="142">
        <v>41200</v>
      </c>
      <c r="AA303" s="142">
        <v>41200</v>
      </c>
      <c r="AB303" s="142">
        <v>41200</v>
      </c>
      <c r="AC303" s="313">
        <v>41200</v>
      </c>
      <c r="AD303" s="142">
        <v>41200</v>
      </c>
      <c r="AE303" s="142">
        <v>41200</v>
      </c>
      <c r="AF303" s="142">
        <v>41200</v>
      </c>
      <c r="AG303" s="313">
        <v>41200</v>
      </c>
    </row>
    <row r="304" spans="1:33" ht="15.75" customHeight="1">
      <c r="A304" s="108"/>
      <c r="B304" s="280">
        <v>704000</v>
      </c>
      <c r="C304" s="108" t="s">
        <v>848</v>
      </c>
      <c r="D304" s="108" t="s">
        <v>849</v>
      </c>
      <c r="E304" s="222"/>
      <c r="F304" s="222"/>
      <c r="G304" s="222"/>
      <c r="H304" s="222"/>
      <c r="I304" s="222"/>
      <c r="J304" s="312">
        <v>51100</v>
      </c>
      <c r="K304" s="142">
        <v>47800</v>
      </c>
      <c r="L304" s="142">
        <v>49250</v>
      </c>
      <c r="M304" s="313">
        <v>44450</v>
      </c>
      <c r="N304" s="142">
        <v>39650</v>
      </c>
      <c r="O304" s="142">
        <v>44400</v>
      </c>
      <c r="P304" s="142">
        <v>39550</v>
      </c>
      <c r="Q304" s="313">
        <v>37800</v>
      </c>
      <c r="R304" s="142">
        <v>35500</v>
      </c>
      <c r="S304" s="142">
        <v>36000</v>
      </c>
      <c r="T304" s="142">
        <v>34900</v>
      </c>
      <c r="U304" s="313">
        <v>30850</v>
      </c>
      <c r="V304" s="142">
        <v>37550</v>
      </c>
      <c r="W304" s="142">
        <v>43500</v>
      </c>
      <c r="X304" s="142">
        <v>43500</v>
      </c>
      <c r="Y304" s="313">
        <v>43500</v>
      </c>
      <c r="Z304" s="142">
        <v>43500</v>
      </c>
      <c r="AA304" s="142">
        <v>43500</v>
      </c>
      <c r="AB304" s="142">
        <v>43500</v>
      </c>
      <c r="AC304" s="313">
        <v>43500</v>
      </c>
      <c r="AD304" s="142">
        <v>43500</v>
      </c>
      <c r="AE304" s="142">
        <v>43500</v>
      </c>
      <c r="AF304" s="142">
        <v>43500</v>
      </c>
      <c r="AG304" s="313">
        <v>43500</v>
      </c>
    </row>
    <row r="305" spans="1:33" ht="15.75" customHeight="1">
      <c r="A305" s="108"/>
      <c r="B305" s="280">
        <v>704100</v>
      </c>
      <c r="C305" s="108" t="s">
        <v>850</v>
      </c>
      <c r="D305" s="108" t="s">
        <v>851</v>
      </c>
      <c r="E305" s="222"/>
      <c r="F305" s="222"/>
      <c r="G305" s="222"/>
      <c r="H305" s="222"/>
      <c r="I305" s="222"/>
      <c r="J305" s="312">
        <v>38500</v>
      </c>
      <c r="K305" s="142">
        <v>35400</v>
      </c>
      <c r="L305" s="142">
        <v>36100</v>
      </c>
      <c r="M305" s="313">
        <v>33000</v>
      </c>
      <c r="N305" s="142">
        <v>32550</v>
      </c>
      <c r="O305" s="142">
        <v>36850</v>
      </c>
      <c r="P305" s="142">
        <v>33300</v>
      </c>
      <c r="Q305" s="313">
        <v>33250</v>
      </c>
      <c r="R305" s="142">
        <v>31200</v>
      </c>
      <c r="S305" s="142">
        <v>31200</v>
      </c>
      <c r="T305" s="142">
        <v>29050</v>
      </c>
      <c r="U305" s="313">
        <v>24100</v>
      </c>
      <c r="V305" s="142">
        <v>25200</v>
      </c>
      <c r="W305" s="142">
        <v>33950</v>
      </c>
      <c r="X305" s="142">
        <v>25200</v>
      </c>
      <c r="Y305" s="313">
        <v>25200</v>
      </c>
      <c r="Z305" s="142">
        <v>25200</v>
      </c>
      <c r="AA305" s="142">
        <v>25200</v>
      </c>
      <c r="AB305" s="142">
        <v>25200</v>
      </c>
      <c r="AC305" s="313">
        <v>25200</v>
      </c>
      <c r="AD305" s="142">
        <v>25200</v>
      </c>
      <c r="AE305" s="142">
        <v>25200</v>
      </c>
      <c r="AF305" s="142">
        <v>25200</v>
      </c>
      <c r="AG305" s="313">
        <v>25200</v>
      </c>
    </row>
    <row r="306" spans="1:33" ht="15.75" customHeight="1">
      <c r="A306" s="108"/>
      <c r="B306" s="280">
        <v>704200</v>
      </c>
      <c r="C306" s="108" t="s">
        <v>852</v>
      </c>
      <c r="D306" s="108" t="s">
        <v>853</v>
      </c>
      <c r="E306" s="222"/>
      <c r="F306" s="222"/>
      <c r="G306" s="222"/>
      <c r="H306" s="222"/>
      <c r="I306" s="222"/>
      <c r="J306" s="312">
        <v>44663.559300000001</v>
      </c>
      <c r="K306" s="142">
        <v>42465.3226</v>
      </c>
      <c r="L306" s="142">
        <v>42619.047599999998</v>
      </c>
      <c r="M306" s="313">
        <v>37949.193599999999</v>
      </c>
      <c r="N306" s="142">
        <v>36902.419399999999</v>
      </c>
      <c r="O306" s="142">
        <v>39374.590199999999</v>
      </c>
      <c r="P306" s="142">
        <v>36291.9355</v>
      </c>
      <c r="Q306" s="313">
        <v>35644.166700000002</v>
      </c>
      <c r="R306" s="142">
        <v>33762.295100000003</v>
      </c>
      <c r="S306" s="142">
        <v>33457.5</v>
      </c>
      <c r="T306" s="142">
        <v>31690.3226</v>
      </c>
      <c r="U306" s="313">
        <v>27920.4918</v>
      </c>
      <c r="V306" s="142">
        <v>31797.413799999998</v>
      </c>
      <c r="W306" s="142">
        <v>38780.769200000002</v>
      </c>
      <c r="X306" s="142">
        <v>33958.928599999999</v>
      </c>
      <c r="Y306" s="313">
        <v>33958.928599999999</v>
      </c>
      <c r="Z306" s="142">
        <v>33958.928599999999</v>
      </c>
      <c r="AA306" s="142">
        <v>33958.928599999999</v>
      </c>
      <c r="AB306" s="142">
        <v>33958.928599999999</v>
      </c>
      <c r="AC306" s="313">
        <v>33958.928599999999</v>
      </c>
      <c r="AD306" s="142">
        <v>33958.928599999999</v>
      </c>
      <c r="AE306" s="142">
        <v>33958.928599999999</v>
      </c>
      <c r="AF306" s="142">
        <v>33958.928599999999</v>
      </c>
      <c r="AG306" s="313">
        <v>33958.928599999999</v>
      </c>
    </row>
    <row r="307" spans="1:33" ht="15.75" customHeight="1">
      <c r="A307" s="108"/>
      <c r="B307" s="280">
        <v>704300</v>
      </c>
      <c r="C307" s="108" t="s">
        <v>854</v>
      </c>
      <c r="D307" s="108" t="s">
        <v>855</v>
      </c>
      <c r="E307" s="222"/>
      <c r="F307" s="222"/>
      <c r="G307" s="222"/>
      <c r="H307" s="222"/>
      <c r="I307" s="222"/>
      <c r="J307" s="312">
        <v>81300</v>
      </c>
      <c r="K307" s="142">
        <v>71100</v>
      </c>
      <c r="L307" s="142">
        <v>60100</v>
      </c>
      <c r="M307" s="313">
        <v>55000</v>
      </c>
      <c r="N307" s="142">
        <v>49900</v>
      </c>
      <c r="O307" s="142">
        <v>64000</v>
      </c>
      <c r="P307" s="142">
        <v>53000</v>
      </c>
      <c r="Q307" s="313">
        <v>51500</v>
      </c>
      <c r="R307" s="142">
        <v>49800</v>
      </c>
      <c r="S307" s="142">
        <v>49000</v>
      </c>
      <c r="T307" s="142">
        <v>44650</v>
      </c>
      <c r="U307" s="313">
        <v>43400</v>
      </c>
      <c r="V307" s="142">
        <v>47350</v>
      </c>
      <c r="W307" s="142">
        <v>51600</v>
      </c>
      <c r="X307" s="142">
        <v>51600</v>
      </c>
      <c r="Y307" s="313">
        <v>51600</v>
      </c>
      <c r="Z307" s="142">
        <v>51600</v>
      </c>
      <c r="AA307" s="142">
        <v>51600</v>
      </c>
      <c r="AB307" s="142">
        <v>51600</v>
      </c>
      <c r="AC307" s="313">
        <v>51600</v>
      </c>
      <c r="AD307" s="142">
        <v>51600</v>
      </c>
      <c r="AE307" s="142">
        <v>51600</v>
      </c>
      <c r="AF307" s="142">
        <v>51600</v>
      </c>
      <c r="AG307" s="313">
        <v>51600</v>
      </c>
    </row>
    <row r="308" spans="1:33" ht="15.75" customHeight="1">
      <c r="A308" s="108"/>
      <c r="B308" s="280">
        <v>704400</v>
      </c>
      <c r="C308" s="108" t="s">
        <v>856</v>
      </c>
      <c r="D308" s="108" t="s">
        <v>857</v>
      </c>
      <c r="E308" s="222"/>
      <c r="F308" s="222"/>
      <c r="G308" s="222"/>
      <c r="H308" s="222"/>
      <c r="I308" s="222"/>
      <c r="J308" s="312">
        <v>87400</v>
      </c>
      <c r="K308" s="142">
        <v>84000</v>
      </c>
      <c r="L308" s="142">
        <v>76000</v>
      </c>
      <c r="M308" s="313">
        <v>65500</v>
      </c>
      <c r="N308" s="142">
        <v>57400</v>
      </c>
      <c r="O308" s="142">
        <v>87900</v>
      </c>
      <c r="P308" s="142">
        <v>66000</v>
      </c>
      <c r="Q308" s="313">
        <v>56000</v>
      </c>
      <c r="R308" s="142">
        <v>54600</v>
      </c>
      <c r="S308" s="142">
        <v>50800</v>
      </c>
      <c r="T308" s="142">
        <v>50400</v>
      </c>
      <c r="U308" s="313">
        <v>52700</v>
      </c>
      <c r="V308" s="142">
        <v>55100</v>
      </c>
      <c r="W308" s="142">
        <v>54500</v>
      </c>
      <c r="X308" s="142">
        <v>55100</v>
      </c>
      <c r="Y308" s="313">
        <v>55100</v>
      </c>
      <c r="Z308" s="142">
        <v>55100</v>
      </c>
      <c r="AA308" s="142">
        <v>55100</v>
      </c>
      <c r="AB308" s="142">
        <v>55100</v>
      </c>
      <c r="AC308" s="313">
        <v>55100</v>
      </c>
      <c r="AD308" s="142">
        <v>55100</v>
      </c>
      <c r="AE308" s="142">
        <v>55100</v>
      </c>
      <c r="AF308" s="142">
        <v>55100</v>
      </c>
      <c r="AG308" s="313">
        <v>55100</v>
      </c>
    </row>
    <row r="309" spans="1:33" ht="15.75" customHeight="1">
      <c r="A309" s="108"/>
      <c r="B309" s="280">
        <v>704500</v>
      </c>
      <c r="C309" s="108" t="s">
        <v>858</v>
      </c>
      <c r="D309" s="108" t="s">
        <v>859</v>
      </c>
      <c r="E309" s="222"/>
      <c r="F309" s="222"/>
      <c r="G309" s="222"/>
      <c r="H309" s="222"/>
      <c r="I309" s="222"/>
      <c r="J309" s="312">
        <v>63200</v>
      </c>
      <c r="K309" s="142">
        <v>64600</v>
      </c>
      <c r="L309" s="142">
        <v>59200</v>
      </c>
      <c r="M309" s="313">
        <v>55000</v>
      </c>
      <c r="N309" s="142">
        <v>49750</v>
      </c>
      <c r="O309" s="142">
        <v>49850</v>
      </c>
      <c r="P309" s="142">
        <v>50000</v>
      </c>
      <c r="Q309" s="313">
        <v>48850</v>
      </c>
      <c r="R309" s="142">
        <v>48500</v>
      </c>
      <c r="S309" s="142">
        <v>48500</v>
      </c>
      <c r="T309" s="142">
        <v>44250</v>
      </c>
      <c r="U309" s="313">
        <v>41700</v>
      </c>
      <c r="V309" s="142">
        <v>43100</v>
      </c>
      <c r="W309" s="142">
        <v>44500</v>
      </c>
      <c r="X309" s="142">
        <v>43100</v>
      </c>
      <c r="Y309" s="313">
        <v>43100</v>
      </c>
      <c r="Z309" s="142">
        <v>43100</v>
      </c>
      <c r="AA309" s="142">
        <v>43100</v>
      </c>
      <c r="AB309" s="142">
        <v>43100</v>
      </c>
      <c r="AC309" s="313">
        <v>43100</v>
      </c>
      <c r="AD309" s="142">
        <v>43100</v>
      </c>
      <c r="AE309" s="142">
        <v>43100</v>
      </c>
      <c r="AF309" s="142">
        <v>43100</v>
      </c>
      <c r="AG309" s="313">
        <v>43100</v>
      </c>
    </row>
    <row r="310" spans="1:33" ht="15.75" customHeight="1">
      <c r="A310" s="108"/>
      <c r="B310" s="280">
        <v>704600</v>
      </c>
      <c r="C310" s="108" t="s">
        <v>860</v>
      </c>
      <c r="D310" s="108" t="s">
        <v>861</v>
      </c>
      <c r="E310" s="222"/>
      <c r="F310" s="222"/>
      <c r="G310" s="222"/>
      <c r="H310" s="222"/>
      <c r="I310" s="222"/>
      <c r="J310" s="312">
        <v>72415.254199999996</v>
      </c>
      <c r="K310" s="142">
        <v>72845.161300000007</v>
      </c>
      <c r="L310" s="142">
        <v>69212.698399999994</v>
      </c>
      <c r="M310" s="313">
        <v>59488.709699999999</v>
      </c>
      <c r="N310" s="142">
        <v>53937.096799999999</v>
      </c>
      <c r="O310" s="142">
        <v>58983.606599999999</v>
      </c>
      <c r="P310" s="142">
        <v>55832.258099999999</v>
      </c>
      <c r="Q310" s="313">
        <v>51233.333299999998</v>
      </c>
      <c r="R310" s="142">
        <v>50678.688499999997</v>
      </c>
      <c r="S310" s="142">
        <v>49440.833299999998</v>
      </c>
      <c r="T310" s="142">
        <v>47416.9355</v>
      </c>
      <c r="U310" s="313">
        <v>45384.426200000002</v>
      </c>
      <c r="V310" s="142">
        <v>48301.724099999999</v>
      </c>
      <c r="W310" s="142">
        <v>49338.461499999998</v>
      </c>
      <c r="X310" s="142">
        <v>48622.619100000004</v>
      </c>
      <c r="Y310" s="313">
        <v>48622.619100000004</v>
      </c>
      <c r="Z310" s="142">
        <v>48622.619100000004</v>
      </c>
      <c r="AA310" s="142">
        <v>48622.619100000004</v>
      </c>
      <c r="AB310" s="142">
        <v>48622.619100000004</v>
      </c>
      <c r="AC310" s="313">
        <v>48622.619100000004</v>
      </c>
      <c r="AD310" s="142">
        <v>48622.619100000004</v>
      </c>
      <c r="AE310" s="142">
        <v>48622.619100000004</v>
      </c>
      <c r="AF310" s="142">
        <v>48622.619100000004</v>
      </c>
      <c r="AG310" s="313">
        <v>48622.619100000004</v>
      </c>
    </row>
    <row r="311" spans="1:33" ht="15.75" customHeight="1">
      <c r="A311" s="108"/>
      <c r="B311" s="280"/>
      <c r="C311" s="108"/>
      <c r="D311" s="108"/>
      <c r="E311" s="222"/>
      <c r="F311" s="222"/>
      <c r="G311" s="222"/>
      <c r="H311" s="222"/>
      <c r="I311" s="222"/>
      <c r="J311" s="312"/>
      <c r="K311" s="142"/>
      <c r="L311" s="142"/>
      <c r="M311" s="313"/>
      <c r="N311" s="142"/>
      <c r="O311" s="142"/>
      <c r="P311" s="142"/>
      <c r="Q311" s="313"/>
      <c r="R311" s="142"/>
      <c r="S311" s="142"/>
      <c r="T311" s="142"/>
      <c r="U311" s="313"/>
      <c r="V311" s="142"/>
      <c r="W311" s="142"/>
      <c r="X311" s="142"/>
      <c r="Y311" s="313"/>
      <c r="Z311" s="142"/>
      <c r="AA311" s="142"/>
      <c r="AB311" s="142"/>
      <c r="AC311" s="313"/>
      <c r="AD311" s="142"/>
      <c r="AE311" s="142"/>
      <c r="AF311" s="142"/>
      <c r="AG311" s="313"/>
    </row>
    <row r="312" spans="1:33" ht="15.75" customHeight="1">
      <c r="A312" s="108"/>
      <c r="B312" s="280">
        <v>705500</v>
      </c>
      <c r="C312" s="108" t="s">
        <v>862</v>
      </c>
      <c r="D312" s="108" t="s">
        <v>863</v>
      </c>
      <c r="E312" s="222"/>
      <c r="F312" s="222"/>
      <c r="G312" s="222"/>
      <c r="H312" s="222"/>
      <c r="I312" s="222"/>
      <c r="J312" s="312">
        <v>5333.9411435000002</v>
      </c>
      <c r="K312" s="142">
        <v>4604.5608828000004</v>
      </c>
      <c r="L312" s="142">
        <v>4175.8411875000002</v>
      </c>
      <c r="M312" s="313">
        <v>3886.3161984999997</v>
      </c>
      <c r="N312" s="142">
        <v>4058.9176342999999</v>
      </c>
      <c r="O312" s="142">
        <v>4242.6546465000001</v>
      </c>
      <c r="P312" s="142">
        <v>4036.6464813000002</v>
      </c>
      <c r="Q312" s="313">
        <v>3886.3161984999997</v>
      </c>
      <c r="R312" s="142">
        <v>3674.740245</v>
      </c>
      <c r="S312" s="142">
        <v>3568.9522683</v>
      </c>
      <c r="T312" s="142">
        <v>3396.3508324999998</v>
      </c>
      <c r="U312" s="313">
        <v>2828.4364310000001</v>
      </c>
      <c r="V312" s="142">
        <v>4003.2397517999998</v>
      </c>
      <c r="W312" s="142">
        <v>4587.8575179999998</v>
      </c>
      <c r="X312" s="142">
        <v>4587.8575179999998</v>
      </c>
      <c r="Y312" s="313">
        <v>4587.8575179999998</v>
      </c>
      <c r="Z312" s="142">
        <v>4587.8575179999998</v>
      </c>
      <c r="AA312" s="142">
        <v>4587.8575179999998</v>
      </c>
      <c r="AB312" s="142">
        <v>4587.8575179999998</v>
      </c>
      <c r="AC312" s="313">
        <v>4587.8575179999998</v>
      </c>
      <c r="AD312" s="142">
        <v>4587.8575179999998</v>
      </c>
      <c r="AE312" s="142">
        <v>4587.8575179999998</v>
      </c>
      <c r="AF312" s="142">
        <v>4587.8575179999998</v>
      </c>
      <c r="AG312" s="313">
        <v>4587.8575179999998</v>
      </c>
    </row>
    <row r="313" spans="1:33" ht="15.75" customHeight="1">
      <c r="A313" s="108"/>
      <c r="B313" s="280">
        <v>705600</v>
      </c>
      <c r="C313" s="108" t="s">
        <v>864</v>
      </c>
      <c r="D313" s="108" t="s">
        <v>865</v>
      </c>
      <c r="E313" s="222"/>
      <c r="F313" s="222"/>
      <c r="G313" s="222"/>
      <c r="H313" s="222"/>
      <c r="I313" s="222"/>
      <c r="J313" s="312">
        <v>5506.5425792999995</v>
      </c>
      <c r="K313" s="142">
        <v>5283.8310492999999</v>
      </c>
      <c r="L313" s="142">
        <v>5445.2969084999995</v>
      </c>
      <c r="M313" s="313">
        <v>4849.5435657999997</v>
      </c>
      <c r="N313" s="142">
        <v>4354.0104114999995</v>
      </c>
      <c r="O313" s="142">
        <v>4582.2897297999998</v>
      </c>
      <c r="P313" s="142">
        <v>4342.8748349999996</v>
      </c>
      <c r="Q313" s="313">
        <v>4170.2733993000002</v>
      </c>
      <c r="R313" s="142">
        <v>3914.1551398000001</v>
      </c>
      <c r="S313" s="142">
        <v>3975.4008104999998</v>
      </c>
      <c r="T313" s="142">
        <v>3836.2061042999994</v>
      </c>
      <c r="U313" s="313">
        <v>3385.215256</v>
      </c>
      <c r="V313" s="142">
        <v>4120.163305</v>
      </c>
      <c r="W313" s="142">
        <v>4788.2978949999997</v>
      </c>
      <c r="X313" s="142">
        <v>4788.2978949999997</v>
      </c>
      <c r="Y313" s="313">
        <v>4788.2978949999997</v>
      </c>
      <c r="Z313" s="142">
        <v>4788.2978949999997</v>
      </c>
      <c r="AA313" s="142">
        <v>4788.2978949999997</v>
      </c>
      <c r="AB313" s="142">
        <v>4788.2978949999997</v>
      </c>
      <c r="AC313" s="313">
        <v>4788.2978949999997</v>
      </c>
      <c r="AD313" s="142">
        <v>4788.2978949999997</v>
      </c>
      <c r="AE313" s="142">
        <v>4788.2978949999997</v>
      </c>
      <c r="AF313" s="142">
        <v>4788.2978949999997</v>
      </c>
      <c r="AG313" s="313">
        <v>4788.2978949999997</v>
      </c>
    </row>
    <row r="314" spans="1:33" ht="15.75" customHeight="1">
      <c r="A314" s="108"/>
      <c r="B314" s="280">
        <v>705700</v>
      </c>
      <c r="C314" s="108" t="s">
        <v>866</v>
      </c>
      <c r="D314" s="108" t="s">
        <v>867</v>
      </c>
      <c r="E314" s="222"/>
      <c r="F314" s="222"/>
      <c r="G314" s="222"/>
      <c r="H314" s="222"/>
      <c r="I314" s="222"/>
      <c r="J314" s="312">
        <v>4287.1969524999995</v>
      </c>
      <c r="K314" s="142">
        <v>3964.265234</v>
      </c>
      <c r="L314" s="142">
        <v>4120.163305</v>
      </c>
      <c r="M314" s="313">
        <v>3786.0960099999998</v>
      </c>
      <c r="N314" s="142">
        <v>3741.5537039999999</v>
      </c>
      <c r="O314" s="142">
        <v>4142.4344579999997</v>
      </c>
      <c r="P314" s="142">
        <v>3730.4181274999996</v>
      </c>
      <c r="Q314" s="313">
        <v>3719.2825509999998</v>
      </c>
      <c r="R314" s="142">
        <v>3496.5710209999997</v>
      </c>
      <c r="S314" s="142">
        <v>3491.0032327999998</v>
      </c>
      <c r="T314" s="142">
        <v>3301.6984323000001</v>
      </c>
      <c r="U314" s="313">
        <v>2683.6739364999999</v>
      </c>
      <c r="V314" s="142">
        <v>2817.3008544999998</v>
      </c>
      <c r="W314" s="142">
        <v>3847.3416808000002</v>
      </c>
      <c r="X314" s="142">
        <v>2817.3008544999998</v>
      </c>
      <c r="Y314" s="313">
        <v>2817.3008544999998</v>
      </c>
      <c r="Z314" s="142">
        <v>2817.3008544999998</v>
      </c>
      <c r="AA314" s="142">
        <v>2817.3008544999998</v>
      </c>
      <c r="AB314" s="142">
        <v>2817.3008544999998</v>
      </c>
      <c r="AC314" s="313">
        <v>2817.3008544999998</v>
      </c>
      <c r="AD314" s="142">
        <v>2817.3008544999998</v>
      </c>
      <c r="AE314" s="142">
        <v>2817.3008544999998</v>
      </c>
      <c r="AF314" s="142">
        <v>2817.3008544999998</v>
      </c>
      <c r="AG314" s="313">
        <v>2817.3008544999998</v>
      </c>
    </row>
    <row r="315" spans="1:33" ht="15.75" customHeight="1">
      <c r="A315" s="108"/>
      <c r="B315" s="280">
        <v>705800</v>
      </c>
      <c r="C315" s="108" t="s">
        <v>868</v>
      </c>
      <c r="D315" s="108" t="s">
        <v>869</v>
      </c>
      <c r="E315" s="222"/>
      <c r="F315" s="222"/>
      <c r="G315" s="222"/>
      <c r="H315" s="222"/>
      <c r="I315" s="222"/>
      <c r="J315" s="312">
        <v>4973.5448158999998</v>
      </c>
      <c r="K315" s="142">
        <v>4728.7584818999994</v>
      </c>
      <c r="L315" s="142">
        <v>4745.8766511999993</v>
      </c>
      <c r="M315" s="313">
        <v>4225.8614786999997</v>
      </c>
      <c r="N315" s="142">
        <v>4109.2971375999996</v>
      </c>
      <c r="O315" s="142">
        <v>4384.5876092999988</v>
      </c>
      <c r="P315" s="142">
        <v>4041.3162390999996</v>
      </c>
      <c r="Q315" s="313">
        <v>3969.1834469999999</v>
      </c>
      <c r="R315" s="142">
        <v>3759.626197</v>
      </c>
      <c r="S315" s="142">
        <v>3725.6855074999999</v>
      </c>
      <c r="T315" s="142">
        <v>3528.9001140999999</v>
      </c>
      <c r="U315" s="313">
        <v>3109.1077239000001</v>
      </c>
      <c r="V315" s="142">
        <v>3540.8253379999996</v>
      </c>
      <c r="W315" s="142">
        <v>4318.4622250000002</v>
      </c>
      <c r="X315" s="142">
        <v>3781.5224696999994</v>
      </c>
      <c r="Y315" s="313">
        <v>3781.5224696999994</v>
      </c>
      <c r="Z315" s="142">
        <v>3781.5224696999994</v>
      </c>
      <c r="AA315" s="142">
        <v>3781.5224696999994</v>
      </c>
      <c r="AB315" s="142">
        <v>3781.5224696999994</v>
      </c>
      <c r="AC315" s="313">
        <v>3781.5224696999994</v>
      </c>
      <c r="AD315" s="142">
        <v>3781.5224696999994</v>
      </c>
      <c r="AE315" s="142">
        <v>3781.5224696999994</v>
      </c>
      <c r="AF315" s="142">
        <v>3781.5224696999994</v>
      </c>
      <c r="AG315" s="313">
        <v>3781.5224696999994</v>
      </c>
    </row>
    <row r="316" spans="1:33" ht="15.75" customHeight="1">
      <c r="A316" s="108"/>
      <c r="B316" s="280">
        <v>705900</v>
      </c>
      <c r="C316" s="108" t="s">
        <v>870</v>
      </c>
      <c r="D316" s="108" t="s">
        <v>871</v>
      </c>
      <c r="E316" s="222"/>
      <c r="F316" s="222"/>
      <c r="G316" s="222"/>
      <c r="H316" s="222"/>
      <c r="I316" s="222"/>
      <c r="J316" s="312">
        <v>85.746540899999999</v>
      </c>
      <c r="K316" s="142">
        <v>74.988672300000005</v>
      </c>
      <c r="L316" s="142">
        <v>63.387049299999994</v>
      </c>
      <c r="M316" s="313">
        <v>58.008114999999997</v>
      </c>
      <c r="N316" s="142">
        <v>52.629180699999992</v>
      </c>
      <c r="O316" s="142">
        <v>67.500351999999992</v>
      </c>
      <c r="P316" s="142">
        <v>55.898728999999996</v>
      </c>
      <c r="Q316" s="313">
        <v>54.316689499999995</v>
      </c>
      <c r="R316" s="142">
        <v>52.523711399999996</v>
      </c>
      <c r="S316" s="142">
        <v>51.679956999999995</v>
      </c>
      <c r="T316" s="142">
        <v>47.092042499999998</v>
      </c>
      <c r="U316" s="313">
        <v>45.773676200000004</v>
      </c>
      <c r="V316" s="142">
        <v>49.939713599999997</v>
      </c>
      <c r="W316" s="142">
        <v>54.422158799999991</v>
      </c>
      <c r="X316" s="142">
        <v>54.422158799999991</v>
      </c>
      <c r="Y316" s="313">
        <v>54.422158799999991</v>
      </c>
      <c r="Z316" s="142">
        <v>54.422158799999991</v>
      </c>
      <c r="AA316" s="142">
        <v>54.422158799999991</v>
      </c>
      <c r="AB316" s="142">
        <v>54.422158799999991</v>
      </c>
      <c r="AC316" s="313">
        <v>54.422158799999991</v>
      </c>
      <c r="AD316" s="142">
        <v>54.422158799999991</v>
      </c>
      <c r="AE316" s="142">
        <v>54.422158799999991</v>
      </c>
      <c r="AF316" s="142">
        <v>54.422158799999991</v>
      </c>
      <c r="AG316" s="313">
        <v>54.422158799999991</v>
      </c>
    </row>
    <row r="317" spans="1:33" ht="15.75" customHeight="1">
      <c r="A317" s="108"/>
      <c r="B317" s="280">
        <v>706000</v>
      </c>
      <c r="C317" s="108" t="s">
        <v>872</v>
      </c>
      <c r="D317" s="108" t="s">
        <v>873</v>
      </c>
      <c r="E317" s="222"/>
      <c r="F317" s="222"/>
      <c r="G317" s="222"/>
      <c r="H317" s="222"/>
      <c r="I317" s="222"/>
      <c r="J317" s="312">
        <v>88.80515059999999</v>
      </c>
      <c r="K317" s="142">
        <v>87.012172499999991</v>
      </c>
      <c r="L317" s="142">
        <v>77.519935500000003</v>
      </c>
      <c r="M317" s="313">
        <v>68.555044999999993</v>
      </c>
      <c r="N317" s="142">
        <v>59.801093099999996</v>
      </c>
      <c r="O317" s="142">
        <v>86.168418099999997</v>
      </c>
      <c r="P317" s="142">
        <v>68.555044999999993</v>
      </c>
      <c r="Q317" s="313">
        <v>58.008114999999997</v>
      </c>
      <c r="R317" s="142">
        <v>56.426075499999996</v>
      </c>
      <c r="S317" s="142">
        <v>53.051057899999996</v>
      </c>
      <c r="T317" s="142">
        <v>52.840119299999998</v>
      </c>
      <c r="U317" s="313">
        <v>55.371382499999996</v>
      </c>
      <c r="V317" s="142">
        <v>56.426075499999996</v>
      </c>
      <c r="W317" s="142">
        <v>55.582321100000001</v>
      </c>
      <c r="X317" s="142">
        <v>56.426075499999996</v>
      </c>
      <c r="Y317" s="313">
        <v>56.426075499999996</v>
      </c>
      <c r="Z317" s="142">
        <v>56.426075499999996</v>
      </c>
      <c r="AA317" s="142">
        <v>56.426075499999996</v>
      </c>
      <c r="AB317" s="142">
        <v>56.426075499999996</v>
      </c>
      <c r="AC317" s="313">
        <v>56.426075499999996</v>
      </c>
      <c r="AD317" s="142">
        <v>56.426075499999996</v>
      </c>
      <c r="AE317" s="142">
        <v>56.426075499999996</v>
      </c>
      <c r="AF317" s="142">
        <v>56.426075499999996</v>
      </c>
      <c r="AG317" s="313">
        <v>56.426075499999996</v>
      </c>
    </row>
    <row r="318" spans="1:33" ht="15.75" customHeight="1">
      <c r="A318" s="108"/>
      <c r="B318" s="280">
        <v>706100</v>
      </c>
      <c r="C318" s="108" t="s">
        <v>874</v>
      </c>
      <c r="D318" s="108" t="s">
        <v>875</v>
      </c>
      <c r="E318" s="222"/>
      <c r="F318" s="222"/>
      <c r="G318" s="222"/>
      <c r="H318" s="222"/>
      <c r="I318" s="222"/>
      <c r="J318" s="312">
        <v>66.762066900000008</v>
      </c>
      <c r="K318" s="142">
        <v>68.871452900000008</v>
      </c>
      <c r="L318" s="142">
        <v>63.070641399999992</v>
      </c>
      <c r="M318" s="313">
        <v>58.008114999999997</v>
      </c>
      <c r="N318" s="142">
        <v>52.629180699999992</v>
      </c>
      <c r="O318" s="142">
        <v>53.472935100000001</v>
      </c>
      <c r="P318" s="142">
        <v>53.683873699999992</v>
      </c>
      <c r="Q318" s="313">
        <v>51.838160999999999</v>
      </c>
      <c r="R318" s="142">
        <v>52.470976799999995</v>
      </c>
      <c r="S318" s="142">
        <v>51.574487699999992</v>
      </c>
      <c r="T318" s="142">
        <v>46.775634599999989</v>
      </c>
      <c r="U318" s="313">
        <v>44.297105999999999</v>
      </c>
      <c r="V318" s="142">
        <v>45.562737599999998</v>
      </c>
      <c r="W318" s="142">
        <v>46.9338385</v>
      </c>
      <c r="X318" s="142">
        <v>45.562737599999998</v>
      </c>
      <c r="Y318" s="313">
        <v>45.562737599999998</v>
      </c>
      <c r="Z318" s="142">
        <v>45.562737599999998</v>
      </c>
      <c r="AA318" s="142">
        <v>45.562737599999998</v>
      </c>
      <c r="AB318" s="142">
        <v>45.562737599999998</v>
      </c>
      <c r="AC318" s="313">
        <v>45.562737599999998</v>
      </c>
      <c r="AD318" s="142">
        <v>45.562737599999998</v>
      </c>
      <c r="AE318" s="142">
        <v>45.562737599999998</v>
      </c>
      <c r="AF318" s="142">
        <v>45.562737599999998</v>
      </c>
      <c r="AG318" s="313">
        <v>45.562737599999998</v>
      </c>
    </row>
    <row r="319" spans="1:33" ht="15.75" customHeight="1">
      <c r="A319" s="108"/>
      <c r="B319" s="280">
        <v>706200</v>
      </c>
      <c r="C319" s="108" t="s">
        <v>876</v>
      </c>
      <c r="D319" s="108" t="s">
        <v>877</v>
      </c>
      <c r="E319" s="222"/>
      <c r="F319" s="222"/>
      <c r="G319" s="222"/>
      <c r="H319" s="222"/>
      <c r="I319" s="222"/>
      <c r="J319" s="312">
        <v>76.375861699999987</v>
      </c>
      <c r="K319" s="142">
        <v>76.829281699999996</v>
      </c>
      <c r="L319" s="142">
        <v>72.998148499999999</v>
      </c>
      <c r="M319" s="313">
        <v>62.742325700000002</v>
      </c>
      <c r="N319" s="142">
        <v>56.887078399999993</v>
      </c>
      <c r="O319" s="142">
        <v>62.209596999999995</v>
      </c>
      <c r="P319" s="142">
        <v>58.885891799999996</v>
      </c>
      <c r="Q319" s="313">
        <v>54.035437999999999</v>
      </c>
      <c r="R319" s="142">
        <v>53.450457999999998</v>
      </c>
      <c r="S319" s="142">
        <v>52.144900800000002</v>
      </c>
      <c r="T319" s="142">
        <v>50.010309899999996</v>
      </c>
      <c r="U319" s="313">
        <v>47.866636700000001</v>
      </c>
      <c r="V319" s="142">
        <v>50.943490299999993</v>
      </c>
      <c r="W319" s="142">
        <v>52.036929999999998</v>
      </c>
      <c r="X319" s="142">
        <v>51.281935999999995</v>
      </c>
      <c r="Y319" s="313">
        <v>51.281935999999995</v>
      </c>
      <c r="Z319" s="142">
        <v>51.281935999999995</v>
      </c>
      <c r="AA319" s="142">
        <v>51.281935999999995</v>
      </c>
      <c r="AB319" s="142">
        <v>51.281935999999995</v>
      </c>
      <c r="AC319" s="313">
        <v>51.281935999999995</v>
      </c>
      <c r="AD319" s="142">
        <v>51.281935999999995</v>
      </c>
      <c r="AE319" s="142">
        <v>51.281935999999995</v>
      </c>
      <c r="AF319" s="142">
        <v>51.281935999999995</v>
      </c>
      <c r="AG319" s="313">
        <v>51.281935999999995</v>
      </c>
    </row>
    <row r="320" spans="1:33" ht="15.75" customHeight="1">
      <c r="A320" s="108"/>
      <c r="B320" s="280">
        <v>706300</v>
      </c>
      <c r="C320" s="108" t="s">
        <v>878</v>
      </c>
      <c r="D320" s="108" t="s">
        <v>879</v>
      </c>
      <c r="E320" s="222"/>
      <c r="F320" s="222"/>
      <c r="G320" s="222"/>
      <c r="H320" s="222"/>
      <c r="I320" s="222"/>
      <c r="J320" s="312">
        <v>5419.6876843999989</v>
      </c>
      <c r="K320" s="142">
        <v>4679.5495551000004</v>
      </c>
      <c r="L320" s="142">
        <v>4239.2282367999996</v>
      </c>
      <c r="M320" s="313">
        <v>3944.3243134999998</v>
      </c>
      <c r="N320" s="142">
        <v>4111.5468149999997</v>
      </c>
      <c r="O320" s="142">
        <v>4310.1549985000001</v>
      </c>
      <c r="P320" s="142">
        <v>4092.5452102999993</v>
      </c>
      <c r="Q320" s="313">
        <v>3940.6328879999996</v>
      </c>
      <c r="R320" s="142">
        <v>3727.2639564000001</v>
      </c>
      <c r="S320" s="142">
        <v>3620.6322252999998</v>
      </c>
      <c r="T320" s="142">
        <v>3443.4428749999997</v>
      </c>
      <c r="U320" s="313">
        <v>2874.2101071999996</v>
      </c>
      <c r="V320" s="142">
        <v>4053.1794652999997</v>
      </c>
      <c r="W320" s="142">
        <v>4642.2796767999989</v>
      </c>
      <c r="X320" s="142">
        <v>4642.2796767999989</v>
      </c>
      <c r="Y320" s="313">
        <v>4642.2796767999989</v>
      </c>
      <c r="Z320" s="142">
        <v>4642.2796767999989</v>
      </c>
      <c r="AA320" s="142">
        <v>4642.2796767999989</v>
      </c>
      <c r="AB320" s="142">
        <v>4642.2796767999989</v>
      </c>
      <c r="AC320" s="313">
        <v>4642.2796767999989</v>
      </c>
      <c r="AD320" s="142">
        <v>4642.2796767999989</v>
      </c>
      <c r="AE320" s="142">
        <v>4642.2796767999989</v>
      </c>
      <c r="AF320" s="142">
        <v>4642.2796767999989</v>
      </c>
      <c r="AG320" s="313">
        <v>4642.2796767999989</v>
      </c>
    </row>
    <row r="321" spans="1:33" ht="15.75" customHeight="1">
      <c r="A321" s="108"/>
      <c r="B321" s="280">
        <v>706400</v>
      </c>
      <c r="C321" s="108" t="s">
        <v>880</v>
      </c>
      <c r="D321" s="108" t="s">
        <v>881</v>
      </c>
      <c r="E321" s="222"/>
      <c r="F321" s="222"/>
      <c r="G321" s="222"/>
      <c r="H321" s="222"/>
      <c r="I321" s="222"/>
      <c r="J321" s="312">
        <v>5595.0313219999998</v>
      </c>
      <c r="K321" s="142">
        <v>5369.8939981000003</v>
      </c>
      <c r="L321" s="142">
        <v>5522.2894974999999</v>
      </c>
      <c r="M321" s="313">
        <v>4917.8876721999995</v>
      </c>
      <c r="N321" s="142">
        <v>4412.6513422999988</v>
      </c>
      <c r="O321" s="142">
        <v>4637.4501737000001</v>
      </c>
      <c r="P321" s="142">
        <v>4408.1603316999999</v>
      </c>
      <c r="Q321" s="313">
        <v>4224.0627422999996</v>
      </c>
      <c r="R321" s="142">
        <v>3968.36636</v>
      </c>
      <c r="S321" s="142">
        <v>4027.766318</v>
      </c>
      <c r="T321" s="142">
        <v>3888.4134078000002</v>
      </c>
      <c r="U321" s="313">
        <v>3433.0455835999996</v>
      </c>
      <c r="V321" s="142">
        <v>4176.5893804999996</v>
      </c>
      <c r="W321" s="142">
        <v>4843.6692775000001</v>
      </c>
      <c r="X321" s="142">
        <v>4843.6692775000001</v>
      </c>
      <c r="Y321" s="313">
        <v>4843.6692775000001</v>
      </c>
      <c r="Z321" s="142">
        <v>4843.6692775000001</v>
      </c>
      <c r="AA321" s="142">
        <v>4843.6692775000001</v>
      </c>
      <c r="AB321" s="142">
        <v>4843.6692775000001</v>
      </c>
      <c r="AC321" s="313">
        <v>4843.6692775000001</v>
      </c>
      <c r="AD321" s="142">
        <v>4843.6692775000001</v>
      </c>
      <c r="AE321" s="142">
        <v>4843.6692775000001</v>
      </c>
      <c r="AF321" s="142">
        <v>4843.6692775000001</v>
      </c>
      <c r="AG321" s="313">
        <v>4843.6692775000001</v>
      </c>
    </row>
    <row r="322" spans="1:33" ht="15.75" customHeight="1">
      <c r="A322" s="108"/>
      <c r="B322" s="280">
        <v>706500</v>
      </c>
      <c r="C322" s="108" t="s">
        <v>882</v>
      </c>
      <c r="D322" s="108" t="s">
        <v>883</v>
      </c>
      <c r="E322" s="222"/>
      <c r="F322" s="222"/>
      <c r="G322" s="222"/>
      <c r="H322" s="222"/>
      <c r="I322" s="222"/>
      <c r="J322" s="312">
        <v>4355.7519974999996</v>
      </c>
      <c r="K322" s="142">
        <v>4033.8749719999996</v>
      </c>
      <c r="L322" s="142">
        <v>4192.1988369000001</v>
      </c>
      <c r="M322" s="313">
        <v>3844.6314714999999</v>
      </c>
      <c r="N322" s="142">
        <v>3798.0852488</v>
      </c>
      <c r="O322" s="142">
        <v>4196.8566167999998</v>
      </c>
      <c r="P322" s="142">
        <v>3784.1020011999994</v>
      </c>
      <c r="Q322" s="313">
        <v>3771.1734465999998</v>
      </c>
      <c r="R322" s="142">
        <v>3549.0419978</v>
      </c>
      <c r="S322" s="142">
        <v>3542.8413936999996</v>
      </c>
      <c r="T322" s="142">
        <v>3348.4740667999999</v>
      </c>
      <c r="U322" s="313">
        <v>2727.9710424999998</v>
      </c>
      <c r="V322" s="142">
        <v>2864.5511009000002</v>
      </c>
      <c r="W322" s="142">
        <v>3894.2755192999994</v>
      </c>
      <c r="X322" s="142">
        <v>2864.5511009000002</v>
      </c>
      <c r="Y322" s="313">
        <v>2864.5511009000002</v>
      </c>
      <c r="Z322" s="142">
        <v>2864.5511009000002</v>
      </c>
      <c r="AA322" s="142">
        <v>2864.5511009000002</v>
      </c>
      <c r="AB322" s="142">
        <v>2864.5511009000002</v>
      </c>
      <c r="AC322" s="313">
        <v>2864.5511009000002</v>
      </c>
      <c r="AD322" s="142">
        <v>2864.5511009000002</v>
      </c>
      <c r="AE322" s="142">
        <v>2864.5511009000002</v>
      </c>
      <c r="AF322" s="142">
        <v>2864.5511009000002</v>
      </c>
      <c r="AG322" s="313">
        <v>2864.5511009000002</v>
      </c>
    </row>
    <row r="323" spans="1:33" ht="15.75" customHeight="1">
      <c r="A323" s="108"/>
      <c r="B323" s="280">
        <v>706600</v>
      </c>
      <c r="C323" s="108" t="s">
        <v>884</v>
      </c>
      <c r="D323" s="108" t="s">
        <v>885</v>
      </c>
      <c r="E323" s="222"/>
      <c r="F323" s="222"/>
      <c r="G323" s="222"/>
      <c r="H323" s="222"/>
      <c r="I323" s="222"/>
      <c r="J323" s="312">
        <v>5049.9206776999999</v>
      </c>
      <c r="K323" s="142">
        <v>4805.5877636000005</v>
      </c>
      <c r="L323" s="142">
        <v>4818.8747997000009</v>
      </c>
      <c r="M323" s="313">
        <v>4288.6038043999997</v>
      </c>
      <c r="N323" s="142">
        <v>4166.1842159999997</v>
      </c>
      <c r="O323" s="142">
        <v>4446.7972061999999</v>
      </c>
      <c r="P323" s="142">
        <v>4100.2021309000002</v>
      </c>
      <c r="Q323" s="313">
        <v>4023.2188850000002</v>
      </c>
      <c r="R323" s="142">
        <v>3813.0766549999998</v>
      </c>
      <c r="S323" s="142">
        <v>3777.8304082999994</v>
      </c>
      <c r="T323" s="142">
        <v>3578.9104239999997</v>
      </c>
      <c r="U323" s="313">
        <v>3156.9743605999997</v>
      </c>
      <c r="V323" s="142">
        <v>3591.7688283000002</v>
      </c>
      <c r="W323" s="142">
        <v>4370.4991549999995</v>
      </c>
      <c r="X323" s="142">
        <v>3832.8044056000003</v>
      </c>
      <c r="Y323" s="313">
        <v>3832.8044056000003</v>
      </c>
      <c r="Z323" s="142">
        <v>3832.8044056000003</v>
      </c>
      <c r="AA323" s="142">
        <v>3832.8044056000003</v>
      </c>
      <c r="AB323" s="142">
        <v>3832.8044056000003</v>
      </c>
      <c r="AC323" s="313">
        <v>3832.8044056000003</v>
      </c>
      <c r="AD323" s="142">
        <v>3832.8044056000003</v>
      </c>
      <c r="AE323" s="142">
        <v>3832.8044056000003</v>
      </c>
      <c r="AF323" s="142">
        <v>3832.8044056000003</v>
      </c>
      <c r="AG323" s="313">
        <v>3832.8044056000003</v>
      </c>
    </row>
    <row r="324" spans="1:33" ht="15.75" customHeight="1">
      <c r="A324" s="108"/>
      <c r="B324" s="280"/>
      <c r="C324" s="108"/>
      <c r="D324" s="108"/>
      <c r="E324" s="222"/>
      <c r="F324" s="222"/>
      <c r="G324" s="222"/>
      <c r="H324" s="222"/>
      <c r="I324" s="222"/>
      <c r="J324" s="312"/>
      <c r="K324" s="142"/>
      <c r="L324" s="142"/>
      <c r="M324" s="313"/>
      <c r="N324" s="142"/>
      <c r="O324" s="142"/>
      <c r="P324" s="142"/>
      <c r="Q324" s="313"/>
      <c r="R324" s="142"/>
      <c r="S324" s="142"/>
      <c r="T324" s="142"/>
      <c r="U324" s="313"/>
      <c r="V324" s="142"/>
      <c r="W324" s="142"/>
      <c r="X324" s="142"/>
      <c r="Y324" s="313"/>
      <c r="Z324" s="142"/>
      <c r="AA324" s="142"/>
      <c r="AB324" s="142"/>
      <c r="AC324" s="313"/>
      <c r="AD324" s="142"/>
      <c r="AE324" s="142"/>
      <c r="AF324" s="142"/>
      <c r="AG324" s="313"/>
    </row>
    <row r="325" spans="1:33" ht="15.75" customHeight="1">
      <c r="A325" s="108"/>
      <c r="B325" s="280"/>
      <c r="C325" s="174"/>
      <c r="D325" s="108"/>
      <c r="E325" s="222"/>
      <c r="F325" s="222"/>
      <c r="G325" s="222"/>
      <c r="H325" s="222"/>
      <c r="I325" s="222"/>
      <c r="J325" s="312"/>
      <c r="K325" s="142"/>
      <c r="L325" s="142"/>
      <c r="M325" s="313"/>
      <c r="N325" s="142"/>
      <c r="O325" s="142"/>
      <c r="P325" s="142"/>
      <c r="Q325" s="313"/>
      <c r="R325" s="142"/>
      <c r="S325" s="142"/>
      <c r="T325" s="142"/>
      <c r="U325" s="313"/>
      <c r="V325" s="142"/>
      <c r="W325" s="142"/>
      <c r="X325" s="142"/>
      <c r="Y325" s="313"/>
      <c r="Z325" s="142"/>
      <c r="AA325" s="142"/>
      <c r="AB325" s="142"/>
      <c r="AC325" s="313"/>
      <c r="AD325" s="142"/>
      <c r="AE325" s="142"/>
      <c r="AF325" s="142"/>
      <c r="AG325" s="313"/>
    </row>
    <row r="326" spans="1:33" ht="15.75" customHeight="1">
      <c r="A326" s="108"/>
      <c r="B326" s="280">
        <v>421000</v>
      </c>
      <c r="C326" s="108" t="s">
        <v>691</v>
      </c>
      <c r="D326" s="108" t="s">
        <v>692</v>
      </c>
      <c r="E326" s="222"/>
      <c r="F326" s="222"/>
      <c r="G326" s="222"/>
      <c r="H326" s="222"/>
      <c r="I326" s="222"/>
      <c r="J326" s="312">
        <v>0</v>
      </c>
      <c r="K326" s="142">
        <v>0</v>
      </c>
      <c r="L326" s="142">
        <v>0</v>
      </c>
      <c r="M326" s="313">
        <v>0</v>
      </c>
      <c r="N326" s="142">
        <v>0</v>
      </c>
      <c r="O326" s="142">
        <v>0</v>
      </c>
      <c r="P326" s="142">
        <v>0</v>
      </c>
      <c r="Q326" s="313">
        <v>0</v>
      </c>
      <c r="R326" s="142">
        <v>0</v>
      </c>
      <c r="S326" s="142">
        <v>0</v>
      </c>
      <c r="T326" s="142">
        <v>0</v>
      </c>
      <c r="U326" s="313">
        <v>0</v>
      </c>
      <c r="V326" s="142">
        <v>0</v>
      </c>
      <c r="W326" s="142">
        <v>0</v>
      </c>
      <c r="X326" s="142">
        <v>0</v>
      </c>
      <c r="Y326" s="313">
        <v>0</v>
      </c>
      <c r="Z326" s="142">
        <v>0</v>
      </c>
      <c r="AA326" s="142">
        <v>0</v>
      </c>
      <c r="AB326" s="142">
        <v>0</v>
      </c>
      <c r="AC326" s="313">
        <v>0</v>
      </c>
      <c r="AD326" s="142">
        <v>0</v>
      </c>
      <c r="AE326" s="142">
        <v>0</v>
      </c>
      <c r="AF326" s="142">
        <v>0</v>
      </c>
      <c r="AG326" s="313">
        <v>0</v>
      </c>
    </row>
    <row r="327" spans="1:33" ht="15.75" customHeight="1">
      <c r="A327" s="108"/>
      <c r="B327" s="280">
        <v>421100</v>
      </c>
      <c r="C327" s="108" t="s">
        <v>693</v>
      </c>
      <c r="D327" s="108" t="s">
        <v>694</v>
      </c>
      <c r="E327" s="222"/>
      <c r="F327" s="222"/>
      <c r="G327" s="222"/>
      <c r="H327" s="222"/>
      <c r="I327" s="222"/>
      <c r="J327" s="312">
        <v>0</v>
      </c>
      <c r="K327" s="142">
        <v>0</v>
      </c>
      <c r="L327" s="142">
        <v>0</v>
      </c>
      <c r="M327" s="313">
        <v>0</v>
      </c>
      <c r="N327" s="142">
        <v>0</v>
      </c>
      <c r="O327" s="142">
        <v>0</v>
      </c>
      <c r="P327" s="142">
        <v>0</v>
      </c>
      <c r="Q327" s="313">
        <v>0</v>
      </c>
      <c r="R327" s="142">
        <v>0</v>
      </c>
      <c r="S327" s="142">
        <v>0</v>
      </c>
      <c r="T327" s="142">
        <v>0</v>
      </c>
      <c r="U327" s="313">
        <v>0</v>
      </c>
      <c r="V327" s="142">
        <v>0</v>
      </c>
      <c r="W327" s="142">
        <v>0</v>
      </c>
      <c r="X327" s="142">
        <v>0</v>
      </c>
      <c r="Y327" s="313">
        <v>0</v>
      </c>
      <c r="Z327" s="142">
        <v>0</v>
      </c>
      <c r="AA327" s="142">
        <v>0</v>
      </c>
      <c r="AB327" s="142">
        <v>0</v>
      </c>
      <c r="AC327" s="313">
        <v>0</v>
      </c>
      <c r="AD327" s="142">
        <v>0</v>
      </c>
      <c r="AE327" s="142">
        <v>0</v>
      </c>
      <c r="AF327" s="142">
        <v>0</v>
      </c>
      <c r="AG327" s="313">
        <v>0</v>
      </c>
    </row>
    <row r="328" spans="1:33" ht="15.75" customHeight="1">
      <c r="A328" s="108"/>
      <c r="B328" s="280">
        <v>421200</v>
      </c>
      <c r="C328" s="108" t="s">
        <v>695</v>
      </c>
      <c r="D328" s="108" t="s">
        <v>696</v>
      </c>
      <c r="E328" s="222"/>
      <c r="F328" s="222"/>
      <c r="G328" s="222"/>
      <c r="H328" s="222"/>
      <c r="I328" s="222"/>
      <c r="J328" s="312">
        <v>0</v>
      </c>
      <c r="K328" s="142">
        <v>0</v>
      </c>
      <c r="L328" s="142">
        <v>0</v>
      </c>
      <c r="M328" s="313">
        <v>600</v>
      </c>
      <c r="N328" s="142">
        <v>0</v>
      </c>
      <c r="O328" s="142">
        <v>0</v>
      </c>
      <c r="P328" s="142">
        <v>0</v>
      </c>
      <c r="Q328" s="313">
        <v>600</v>
      </c>
      <c r="R328" s="142">
        <v>0</v>
      </c>
      <c r="S328" s="142">
        <v>0</v>
      </c>
      <c r="T328" s="142">
        <v>0</v>
      </c>
      <c r="U328" s="313">
        <v>600</v>
      </c>
      <c r="V328" s="142">
        <v>0</v>
      </c>
      <c r="W328" s="142">
        <v>0</v>
      </c>
      <c r="X328" s="142">
        <v>0</v>
      </c>
      <c r="Y328" s="313">
        <v>600</v>
      </c>
      <c r="Z328" s="142">
        <v>0</v>
      </c>
      <c r="AA328" s="142">
        <v>0</v>
      </c>
      <c r="AB328" s="142">
        <v>0</v>
      </c>
      <c r="AC328" s="313">
        <v>600</v>
      </c>
      <c r="AD328" s="142">
        <v>0</v>
      </c>
      <c r="AE328" s="142">
        <v>0</v>
      </c>
      <c r="AF328" s="142">
        <v>0</v>
      </c>
      <c r="AG328" s="313">
        <v>600</v>
      </c>
    </row>
    <row r="329" spans="1:33" ht="15.75" customHeight="1">
      <c r="A329" s="108"/>
      <c r="B329" s="280">
        <v>421300</v>
      </c>
      <c r="C329" s="108" t="s">
        <v>697</v>
      </c>
      <c r="D329" s="108" t="s">
        <v>698</v>
      </c>
      <c r="E329" s="222"/>
      <c r="F329" s="222"/>
      <c r="G329" s="222"/>
      <c r="H329" s="222"/>
      <c r="I329" s="222"/>
      <c r="J329" s="312">
        <v>0</v>
      </c>
      <c r="K329" s="142">
        <v>0</v>
      </c>
      <c r="L329" s="142">
        <v>0</v>
      </c>
      <c r="M329" s="313">
        <v>650</v>
      </c>
      <c r="N329" s="142">
        <v>0</v>
      </c>
      <c r="O329" s="142">
        <v>0</v>
      </c>
      <c r="P329" s="142">
        <v>0</v>
      </c>
      <c r="Q329" s="313">
        <v>650</v>
      </c>
      <c r="R329" s="142">
        <v>0</v>
      </c>
      <c r="S329" s="142">
        <v>0</v>
      </c>
      <c r="T329" s="142">
        <v>0</v>
      </c>
      <c r="U329" s="313">
        <v>650</v>
      </c>
      <c r="V329" s="142">
        <v>0</v>
      </c>
      <c r="W329" s="142">
        <v>0</v>
      </c>
      <c r="X329" s="142">
        <v>0</v>
      </c>
      <c r="Y329" s="313">
        <v>650</v>
      </c>
      <c r="Z329" s="142">
        <v>0</v>
      </c>
      <c r="AA329" s="142">
        <v>0</v>
      </c>
      <c r="AB329" s="142">
        <v>0</v>
      </c>
      <c r="AC329" s="313">
        <v>650</v>
      </c>
      <c r="AD329" s="142">
        <v>0</v>
      </c>
      <c r="AE329" s="142">
        <v>0</v>
      </c>
      <c r="AF329" s="142">
        <v>0</v>
      </c>
      <c r="AG329" s="313">
        <v>650</v>
      </c>
    </row>
    <row r="330" spans="1:33" ht="15.75" customHeight="1">
      <c r="A330" s="108"/>
      <c r="B330" s="280">
        <v>421400</v>
      </c>
      <c r="C330" s="108" t="s">
        <v>699</v>
      </c>
      <c r="D330" s="108" t="s">
        <v>700</v>
      </c>
      <c r="E330" s="222"/>
      <c r="F330" s="222"/>
      <c r="G330" s="222"/>
      <c r="H330" s="222"/>
      <c r="I330" s="222"/>
      <c r="J330" s="312">
        <v>0</v>
      </c>
      <c r="K330" s="142">
        <v>0</v>
      </c>
      <c r="L330" s="142">
        <v>0</v>
      </c>
      <c r="M330" s="313">
        <v>600</v>
      </c>
      <c r="N330" s="142">
        <v>0</v>
      </c>
      <c r="O330" s="142">
        <v>0</v>
      </c>
      <c r="P330" s="142">
        <v>0</v>
      </c>
      <c r="Q330" s="313">
        <v>600</v>
      </c>
      <c r="R330" s="142">
        <v>0</v>
      </c>
      <c r="S330" s="142">
        <v>0</v>
      </c>
      <c r="T330" s="142">
        <v>0</v>
      </c>
      <c r="U330" s="313">
        <v>600</v>
      </c>
      <c r="V330" s="142">
        <v>0</v>
      </c>
      <c r="W330" s="142">
        <v>0</v>
      </c>
      <c r="X330" s="142">
        <v>0</v>
      </c>
      <c r="Y330" s="313">
        <v>600</v>
      </c>
      <c r="Z330" s="142">
        <v>0</v>
      </c>
      <c r="AA330" s="142">
        <v>0</v>
      </c>
      <c r="AB330" s="142">
        <v>0</v>
      </c>
      <c r="AC330" s="313">
        <v>600</v>
      </c>
      <c r="AD330" s="142">
        <v>0</v>
      </c>
      <c r="AE330" s="142">
        <v>0</v>
      </c>
      <c r="AF330" s="142">
        <v>0</v>
      </c>
      <c r="AG330" s="313">
        <v>600</v>
      </c>
    </row>
    <row r="331" spans="1:33" ht="15.75" customHeight="1">
      <c r="A331" s="108"/>
      <c r="B331" s="280">
        <v>421500</v>
      </c>
      <c r="C331" s="108" t="s">
        <v>701</v>
      </c>
      <c r="D331" s="108" t="s">
        <v>702</v>
      </c>
      <c r="E331" s="222"/>
      <c r="F331" s="222"/>
      <c r="G331" s="222"/>
      <c r="H331" s="222"/>
      <c r="I331" s="222"/>
      <c r="J331" s="312">
        <v>0</v>
      </c>
      <c r="K331" s="142">
        <v>0</v>
      </c>
      <c r="L331" s="142">
        <v>0</v>
      </c>
      <c r="M331" s="313">
        <v>650</v>
      </c>
      <c r="N331" s="142">
        <v>0</v>
      </c>
      <c r="O331" s="142">
        <v>0</v>
      </c>
      <c r="P331" s="142">
        <v>0</v>
      </c>
      <c r="Q331" s="313">
        <v>650</v>
      </c>
      <c r="R331" s="142">
        <v>0</v>
      </c>
      <c r="S331" s="142">
        <v>0</v>
      </c>
      <c r="T331" s="142">
        <v>0</v>
      </c>
      <c r="U331" s="313">
        <v>650</v>
      </c>
      <c r="V331" s="142">
        <v>0</v>
      </c>
      <c r="W331" s="142">
        <v>0</v>
      </c>
      <c r="X331" s="142">
        <v>0</v>
      </c>
      <c r="Y331" s="313">
        <v>650</v>
      </c>
      <c r="Z331" s="142">
        <v>0</v>
      </c>
      <c r="AA331" s="142">
        <v>0</v>
      </c>
      <c r="AB331" s="142">
        <v>0</v>
      </c>
      <c r="AC331" s="313">
        <v>650</v>
      </c>
      <c r="AD331" s="142">
        <v>0</v>
      </c>
      <c r="AE331" s="142">
        <v>0</v>
      </c>
      <c r="AF331" s="142">
        <v>0</v>
      </c>
      <c r="AG331" s="313">
        <v>650</v>
      </c>
    </row>
    <row r="332" spans="1:33" ht="15.75" customHeight="1">
      <c r="A332" s="108"/>
      <c r="B332" s="280"/>
      <c r="C332" s="108"/>
      <c r="D332" s="108"/>
      <c r="E332" s="222"/>
      <c r="F332" s="222"/>
      <c r="G332" s="222"/>
      <c r="H332" s="222"/>
      <c r="I332" s="222"/>
      <c r="J332" s="312"/>
      <c r="K332" s="142"/>
      <c r="L332" s="142"/>
      <c r="M332" s="313"/>
      <c r="N332" s="142"/>
      <c r="O332" s="142"/>
      <c r="P332" s="142"/>
      <c r="Q332" s="313"/>
      <c r="R332" s="142"/>
      <c r="S332" s="142"/>
      <c r="T332" s="142"/>
      <c r="U332" s="313"/>
      <c r="V332" s="142"/>
      <c r="W332" s="142"/>
      <c r="X332" s="142"/>
      <c r="Y332" s="313"/>
      <c r="Z332" s="142"/>
      <c r="AA332" s="142"/>
      <c r="AB332" s="142"/>
      <c r="AC332" s="313"/>
      <c r="AD332" s="142"/>
      <c r="AE332" s="142"/>
      <c r="AF332" s="142"/>
      <c r="AG332" s="313"/>
    </row>
    <row r="333" spans="1:33" ht="15.75" customHeight="1">
      <c r="A333" s="108"/>
      <c r="B333" s="280">
        <v>421600</v>
      </c>
      <c r="C333" s="108" t="s">
        <v>703</v>
      </c>
      <c r="D333" s="108" t="s">
        <v>704</v>
      </c>
      <c r="E333" s="222"/>
      <c r="F333" s="222"/>
      <c r="G333" s="222"/>
      <c r="H333" s="222"/>
      <c r="I333" s="222"/>
      <c r="J333" s="312">
        <v>0</v>
      </c>
      <c r="K333" s="142">
        <v>0</v>
      </c>
      <c r="L333" s="142">
        <v>0</v>
      </c>
      <c r="M333" s="313">
        <v>0</v>
      </c>
      <c r="N333" s="142">
        <v>0</v>
      </c>
      <c r="O333" s="142">
        <v>0</v>
      </c>
      <c r="P333" s="142">
        <v>0</v>
      </c>
      <c r="Q333" s="313">
        <v>0</v>
      </c>
      <c r="R333" s="142">
        <v>0</v>
      </c>
      <c r="S333" s="142">
        <v>0</v>
      </c>
      <c r="T333" s="142">
        <v>0</v>
      </c>
      <c r="U333" s="313">
        <v>0</v>
      </c>
      <c r="V333" s="142">
        <v>0</v>
      </c>
      <c r="W333" s="142">
        <v>0</v>
      </c>
      <c r="X333" s="142">
        <v>0</v>
      </c>
      <c r="Y333" s="313">
        <v>0</v>
      </c>
      <c r="Z333" s="142">
        <v>0</v>
      </c>
      <c r="AA333" s="142">
        <v>0</v>
      </c>
      <c r="AB333" s="142">
        <v>0</v>
      </c>
      <c r="AC333" s="313">
        <v>0</v>
      </c>
      <c r="AD333" s="142">
        <v>0</v>
      </c>
      <c r="AE333" s="142">
        <v>0</v>
      </c>
      <c r="AF333" s="142">
        <v>0</v>
      </c>
      <c r="AG333" s="313">
        <v>0</v>
      </c>
    </row>
    <row r="334" spans="1:33" ht="15.75" customHeight="1">
      <c r="A334" s="108"/>
      <c r="B334" s="280">
        <v>421700</v>
      </c>
      <c r="C334" s="108" t="s">
        <v>705</v>
      </c>
      <c r="D334" s="108" t="s">
        <v>706</v>
      </c>
      <c r="E334" s="222"/>
      <c r="F334" s="222"/>
      <c r="G334" s="222"/>
      <c r="H334" s="222"/>
      <c r="I334" s="222"/>
      <c r="J334" s="312">
        <v>0</v>
      </c>
      <c r="K334" s="142">
        <v>0</v>
      </c>
      <c r="L334" s="142">
        <v>0</v>
      </c>
      <c r="M334" s="313">
        <v>0</v>
      </c>
      <c r="N334" s="142">
        <v>0</v>
      </c>
      <c r="O334" s="142">
        <v>0</v>
      </c>
      <c r="P334" s="142">
        <v>0</v>
      </c>
      <c r="Q334" s="313">
        <v>0</v>
      </c>
      <c r="R334" s="142">
        <v>0</v>
      </c>
      <c r="S334" s="142">
        <v>0</v>
      </c>
      <c r="T334" s="142">
        <v>0</v>
      </c>
      <c r="U334" s="313">
        <v>0</v>
      </c>
      <c r="V334" s="142">
        <v>0</v>
      </c>
      <c r="W334" s="142">
        <v>0</v>
      </c>
      <c r="X334" s="142">
        <v>0</v>
      </c>
      <c r="Y334" s="313">
        <v>0</v>
      </c>
      <c r="Z334" s="142">
        <v>0</v>
      </c>
      <c r="AA334" s="142">
        <v>0</v>
      </c>
      <c r="AB334" s="142">
        <v>0</v>
      </c>
      <c r="AC334" s="313">
        <v>0</v>
      </c>
      <c r="AD334" s="142">
        <v>0</v>
      </c>
      <c r="AE334" s="142">
        <v>0</v>
      </c>
      <c r="AF334" s="142">
        <v>0</v>
      </c>
      <c r="AG334" s="313">
        <v>0</v>
      </c>
    </row>
    <row r="335" spans="1:33" ht="15.75" customHeight="1">
      <c r="A335" s="108"/>
      <c r="B335" s="280">
        <v>421800</v>
      </c>
      <c r="C335" s="108" t="s">
        <v>707</v>
      </c>
      <c r="D335" s="108" t="s">
        <v>708</v>
      </c>
      <c r="E335" s="222"/>
      <c r="F335" s="222"/>
      <c r="G335" s="222"/>
      <c r="H335" s="222"/>
      <c r="I335" s="222"/>
      <c r="J335" s="312">
        <v>0</v>
      </c>
      <c r="K335" s="142">
        <v>0</v>
      </c>
      <c r="L335" s="142">
        <v>0</v>
      </c>
      <c r="M335" s="313">
        <v>600</v>
      </c>
      <c r="N335" s="142">
        <v>0</v>
      </c>
      <c r="O335" s="142">
        <v>0</v>
      </c>
      <c r="P335" s="142">
        <v>0</v>
      </c>
      <c r="Q335" s="313">
        <v>600</v>
      </c>
      <c r="R335" s="142">
        <v>0</v>
      </c>
      <c r="S335" s="142">
        <v>0</v>
      </c>
      <c r="T335" s="142">
        <v>0</v>
      </c>
      <c r="U335" s="313">
        <v>600</v>
      </c>
      <c r="V335" s="142">
        <v>0</v>
      </c>
      <c r="W335" s="142">
        <v>0</v>
      </c>
      <c r="X335" s="142">
        <v>0</v>
      </c>
      <c r="Y335" s="313">
        <v>600</v>
      </c>
      <c r="Z335" s="142">
        <v>0</v>
      </c>
      <c r="AA335" s="142">
        <v>0</v>
      </c>
      <c r="AB335" s="142">
        <v>0</v>
      </c>
      <c r="AC335" s="313">
        <v>600</v>
      </c>
      <c r="AD335" s="142">
        <v>0</v>
      </c>
      <c r="AE335" s="142">
        <v>0</v>
      </c>
      <c r="AF335" s="142">
        <v>0</v>
      </c>
      <c r="AG335" s="313">
        <v>600</v>
      </c>
    </row>
    <row r="336" spans="1:33" ht="15.75" customHeight="1">
      <c r="A336" s="108"/>
      <c r="B336" s="280">
        <v>421900</v>
      </c>
      <c r="C336" s="108" t="s">
        <v>709</v>
      </c>
      <c r="D336" s="108" t="s">
        <v>710</v>
      </c>
      <c r="E336" s="222"/>
      <c r="F336" s="222"/>
      <c r="G336" s="222"/>
      <c r="H336" s="222"/>
      <c r="I336" s="222"/>
      <c r="J336" s="312">
        <v>0</v>
      </c>
      <c r="K336" s="142">
        <v>0</v>
      </c>
      <c r="L336" s="142">
        <v>0</v>
      </c>
      <c r="M336" s="313">
        <v>650</v>
      </c>
      <c r="N336" s="142">
        <v>0</v>
      </c>
      <c r="O336" s="142">
        <v>0</v>
      </c>
      <c r="P336" s="142">
        <v>0</v>
      </c>
      <c r="Q336" s="313">
        <v>650</v>
      </c>
      <c r="R336" s="142">
        <v>0</v>
      </c>
      <c r="S336" s="142">
        <v>0</v>
      </c>
      <c r="T336" s="142">
        <v>0</v>
      </c>
      <c r="U336" s="313">
        <v>650</v>
      </c>
      <c r="V336" s="142">
        <v>0</v>
      </c>
      <c r="W336" s="142">
        <v>0</v>
      </c>
      <c r="X336" s="142">
        <v>0</v>
      </c>
      <c r="Y336" s="313">
        <v>650</v>
      </c>
      <c r="Z336" s="142">
        <v>0</v>
      </c>
      <c r="AA336" s="142">
        <v>0</v>
      </c>
      <c r="AB336" s="142">
        <v>0</v>
      </c>
      <c r="AC336" s="313">
        <v>650</v>
      </c>
      <c r="AD336" s="142">
        <v>0</v>
      </c>
      <c r="AE336" s="142">
        <v>0</v>
      </c>
      <c r="AF336" s="142">
        <v>0</v>
      </c>
      <c r="AG336" s="313">
        <v>650</v>
      </c>
    </row>
    <row r="337" spans="1:33" ht="15.75" customHeight="1">
      <c r="A337" s="108"/>
      <c r="B337" s="280"/>
      <c r="C337" s="108"/>
      <c r="D337" s="108"/>
      <c r="E337" s="222"/>
      <c r="F337" s="222"/>
      <c r="G337" s="222"/>
      <c r="H337" s="222"/>
      <c r="I337" s="222"/>
      <c r="J337" s="312"/>
      <c r="K337" s="142"/>
      <c r="L337" s="142"/>
      <c r="M337" s="313"/>
      <c r="N337" s="142"/>
      <c r="O337" s="142"/>
      <c r="P337" s="142"/>
      <c r="Q337" s="313"/>
      <c r="R337" s="142"/>
      <c r="S337" s="142"/>
      <c r="T337" s="142"/>
      <c r="U337" s="313"/>
      <c r="V337" s="142"/>
      <c r="W337" s="142"/>
      <c r="X337" s="142"/>
      <c r="Y337" s="313"/>
      <c r="Z337" s="142"/>
      <c r="AA337" s="142"/>
      <c r="AB337" s="142"/>
      <c r="AC337" s="313"/>
      <c r="AD337" s="142"/>
      <c r="AE337" s="142"/>
      <c r="AF337" s="142"/>
      <c r="AG337" s="313"/>
    </row>
    <row r="338" spans="1:33" ht="15.75" customHeight="1">
      <c r="A338" s="108"/>
      <c r="B338" s="280">
        <v>441000</v>
      </c>
      <c r="C338" s="108" t="s">
        <v>711</v>
      </c>
      <c r="D338" s="108" t="s">
        <v>712</v>
      </c>
      <c r="E338" s="222"/>
      <c r="F338" s="222"/>
      <c r="G338" s="222"/>
      <c r="H338" s="222"/>
      <c r="I338" s="222"/>
      <c r="J338" s="312">
        <v>0</v>
      </c>
      <c r="K338" s="142">
        <v>0</v>
      </c>
      <c r="L338" s="142">
        <v>0</v>
      </c>
      <c r="M338" s="313">
        <v>0</v>
      </c>
      <c r="N338" s="142">
        <v>0</v>
      </c>
      <c r="O338" s="142">
        <v>0</v>
      </c>
      <c r="P338" s="142">
        <v>0</v>
      </c>
      <c r="Q338" s="313">
        <v>0</v>
      </c>
      <c r="R338" s="142">
        <v>0</v>
      </c>
      <c r="S338" s="142">
        <v>0</v>
      </c>
      <c r="T338" s="142">
        <v>0</v>
      </c>
      <c r="U338" s="313">
        <v>0</v>
      </c>
      <c r="V338" s="142">
        <v>0</v>
      </c>
      <c r="W338" s="142">
        <v>0</v>
      </c>
      <c r="X338" s="142">
        <v>0</v>
      </c>
      <c r="Y338" s="313">
        <v>0</v>
      </c>
      <c r="Z338" s="142">
        <v>0</v>
      </c>
      <c r="AA338" s="142">
        <v>0</v>
      </c>
      <c r="AB338" s="142">
        <v>0</v>
      </c>
      <c r="AC338" s="313">
        <v>0</v>
      </c>
      <c r="AD338" s="142">
        <v>0</v>
      </c>
      <c r="AE338" s="142">
        <v>0</v>
      </c>
      <c r="AF338" s="142">
        <v>0</v>
      </c>
      <c r="AG338" s="313">
        <v>0</v>
      </c>
    </row>
    <row r="339" spans="1:33" ht="15.75" customHeight="1">
      <c r="A339" s="108"/>
      <c r="B339" s="280">
        <v>441100</v>
      </c>
      <c r="C339" s="108" t="s">
        <v>713</v>
      </c>
      <c r="D339" s="108" t="s">
        <v>714</v>
      </c>
      <c r="E339" s="222"/>
      <c r="F339" s="222"/>
      <c r="G339" s="222"/>
      <c r="H339" s="222"/>
      <c r="I339" s="222"/>
      <c r="J339" s="312">
        <v>0</v>
      </c>
      <c r="K339" s="142">
        <v>0</v>
      </c>
      <c r="L339" s="142">
        <v>0</v>
      </c>
      <c r="M339" s="313">
        <v>0</v>
      </c>
      <c r="N339" s="142">
        <v>0</v>
      </c>
      <c r="O339" s="142">
        <v>0</v>
      </c>
      <c r="P339" s="142">
        <v>0</v>
      </c>
      <c r="Q339" s="313">
        <v>0</v>
      </c>
      <c r="R339" s="142">
        <v>0</v>
      </c>
      <c r="S339" s="142">
        <v>0</v>
      </c>
      <c r="T339" s="142">
        <v>0</v>
      </c>
      <c r="U339" s="313">
        <v>0</v>
      </c>
      <c r="V339" s="142">
        <v>0</v>
      </c>
      <c r="W339" s="142">
        <v>0</v>
      </c>
      <c r="X339" s="142">
        <v>0</v>
      </c>
      <c r="Y339" s="313">
        <v>0</v>
      </c>
      <c r="Z339" s="142">
        <v>0</v>
      </c>
      <c r="AA339" s="142">
        <v>0</v>
      </c>
      <c r="AB339" s="142">
        <v>0</v>
      </c>
      <c r="AC339" s="313">
        <v>0</v>
      </c>
      <c r="AD339" s="142">
        <v>0</v>
      </c>
      <c r="AE339" s="142">
        <v>0</v>
      </c>
      <c r="AF339" s="142">
        <v>0</v>
      </c>
      <c r="AG339" s="313">
        <v>0</v>
      </c>
    </row>
    <row r="340" spans="1:33" ht="15.75" customHeight="1">
      <c r="A340" s="108"/>
      <c r="B340" s="280">
        <v>441300</v>
      </c>
      <c r="C340" s="108" t="s">
        <v>715</v>
      </c>
      <c r="D340" s="108" t="s">
        <v>716</v>
      </c>
      <c r="E340" s="222"/>
      <c r="F340" s="222"/>
      <c r="G340" s="222"/>
      <c r="H340" s="222"/>
      <c r="I340" s="222"/>
      <c r="J340" s="312">
        <v>0</v>
      </c>
      <c r="K340" s="142">
        <v>0</v>
      </c>
      <c r="L340" s="142">
        <v>0</v>
      </c>
      <c r="M340" s="313">
        <v>66.813458999999995</v>
      </c>
      <c r="N340" s="142">
        <v>0</v>
      </c>
      <c r="O340" s="142">
        <v>0</v>
      </c>
      <c r="P340" s="142">
        <v>0</v>
      </c>
      <c r="Q340" s="313">
        <v>66.813458999999995</v>
      </c>
      <c r="R340" s="142">
        <v>0</v>
      </c>
      <c r="S340" s="142">
        <v>0</v>
      </c>
      <c r="T340" s="142">
        <v>0</v>
      </c>
      <c r="U340" s="313">
        <v>66.813458999999995</v>
      </c>
      <c r="V340" s="142">
        <v>0</v>
      </c>
      <c r="W340" s="142">
        <v>0</v>
      </c>
      <c r="X340" s="142">
        <v>0</v>
      </c>
      <c r="Y340" s="313">
        <v>66.813458999999995</v>
      </c>
      <c r="Z340" s="142">
        <v>0</v>
      </c>
      <c r="AA340" s="142">
        <v>0</v>
      </c>
      <c r="AB340" s="142">
        <v>0</v>
      </c>
      <c r="AC340" s="313">
        <v>66.813458999999995</v>
      </c>
      <c r="AD340" s="142">
        <v>0</v>
      </c>
      <c r="AE340" s="142">
        <v>0</v>
      </c>
      <c r="AF340" s="142">
        <v>0</v>
      </c>
      <c r="AG340" s="313">
        <v>66.813458999999995</v>
      </c>
    </row>
    <row r="341" spans="1:33" ht="15.75" customHeight="1">
      <c r="A341" s="108"/>
      <c r="B341" s="280">
        <v>441400</v>
      </c>
      <c r="C341" s="108" t="s">
        <v>717</v>
      </c>
      <c r="D341" s="108" t="s">
        <v>718</v>
      </c>
      <c r="E341" s="222"/>
      <c r="F341" s="222"/>
      <c r="G341" s="222"/>
      <c r="H341" s="222"/>
      <c r="I341" s="222"/>
      <c r="J341" s="312">
        <v>0</v>
      </c>
      <c r="K341" s="142">
        <v>0</v>
      </c>
      <c r="L341" s="142">
        <v>0</v>
      </c>
      <c r="M341" s="313">
        <v>0.68554999999999999</v>
      </c>
      <c r="N341" s="142">
        <v>0</v>
      </c>
      <c r="O341" s="142">
        <v>0</v>
      </c>
      <c r="P341" s="142">
        <v>0</v>
      </c>
      <c r="Q341" s="313">
        <v>0.68554999999999999</v>
      </c>
      <c r="R341" s="142">
        <v>0</v>
      </c>
      <c r="S341" s="142">
        <v>0</v>
      </c>
      <c r="T341" s="142">
        <v>0</v>
      </c>
      <c r="U341" s="313">
        <v>0.68554999999999999</v>
      </c>
      <c r="V341" s="142">
        <v>0</v>
      </c>
      <c r="W341" s="142">
        <v>0</v>
      </c>
      <c r="X341" s="142">
        <v>0</v>
      </c>
      <c r="Y341" s="313">
        <v>0.68555044999999992</v>
      </c>
      <c r="Z341" s="142">
        <v>0</v>
      </c>
      <c r="AA341" s="142">
        <v>0</v>
      </c>
      <c r="AB341" s="142">
        <v>0</v>
      </c>
      <c r="AC341" s="313">
        <v>0.68555044999999992</v>
      </c>
      <c r="AD341" s="142">
        <v>0</v>
      </c>
      <c r="AE341" s="142">
        <v>0</v>
      </c>
      <c r="AF341" s="142">
        <v>0</v>
      </c>
      <c r="AG341" s="313">
        <v>0.68555044999999992</v>
      </c>
    </row>
    <row r="342" spans="1:33" ht="15.75" customHeight="1">
      <c r="A342" s="108"/>
      <c r="B342" s="280">
        <v>441600</v>
      </c>
      <c r="C342" s="108" t="s">
        <v>719</v>
      </c>
      <c r="D342" s="108" t="s">
        <v>720</v>
      </c>
      <c r="E342" s="222"/>
      <c r="F342" s="222"/>
      <c r="G342" s="222"/>
      <c r="H342" s="222"/>
      <c r="I342" s="222"/>
      <c r="J342" s="312">
        <v>0</v>
      </c>
      <c r="K342" s="142">
        <v>0</v>
      </c>
      <c r="L342" s="142">
        <v>0</v>
      </c>
      <c r="M342" s="313">
        <v>66.813458999999995</v>
      </c>
      <c r="N342" s="142">
        <v>0</v>
      </c>
      <c r="O342" s="142">
        <v>0</v>
      </c>
      <c r="P342" s="142">
        <v>0</v>
      </c>
      <c r="Q342" s="313">
        <v>66.813458999999995</v>
      </c>
      <c r="R342" s="142">
        <v>0</v>
      </c>
      <c r="S342" s="142">
        <v>0</v>
      </c>
      <c r="T342" s="142">
        <v>0</v>
      </c>
      <c r="U342" s="313">
        <v>66.813458999999995</v>
      </c>
      <c r="V342" s="142">
        <v>0</v>
      </c>
      <c r="W342" s="142">
        <v>0</v>
      </c>
      <c r="X342" s="142">
        <v>0</v>
      </c>
      <c r="Y342" s="313">
        <v>66.813458999999995</v>
      </c>
      <c r="Z342" s="142">
        <v>0</v>
      </c>
      <c r="AA342" s="142">
        <v>0</v>
      </c>
      <c r="AB342" s="142">
        <v>0</v>
      </c>
      <c r="AC342" s="313">
        <v>66.813458999999995</v>
      </c>
      <c r="AD342" s="142">
        <v>0</v>
      </c>
      <c r="AE342" s="142">
        <v>0</v>
      </c>
      <c r="AF342" s="142">
        <v>0</v>
      </c>
      <c r="AG342" s="313">
        <v>66.813458999999995</v>
      </c>
    </row>
    <row r="343" spans="1:33" ht="15.75" customHeight="1">
      <c r="A343" s="108"/>
      <c r="B343" s="280">
        <v>441700</v>
      </c>
      <c r="C343" s="108" t="s">
        <v>721</v>
      </c>
      <c r="D343" s="108" t="s">
        <v>722</v>
      </c>
      <c r="E343" s="222"/>
      <c r="F343" s="222"/>
      <c r="G343" s="222"/>
      <c r="H343" s="222"/>
      <c r="I343" s="222"/>
      <c r="J343" s="312">
        <v>0</v>
      </c>
      <c r="K343" s="142">
        <v>0</v>
      </c>
      <c r="L343" s="142">
        <v>0</v>
      </c>
      <c r="M343" s="313">
        <v>0.68554999999999999</v>
      </c>
      <c r="N343" s="142">
        <v>0</v>
      </c>
      <c r="O343" s="142">
        <v>0</v>
      </c>
      <c r="P343" s="142">
        <v>0</v>
      </c>
      <c r="Q343" s="313">
        <v>0.68554999999999999</v>
      </c>
      <c r="R343" s="142">
        <v>0</v>
      </c>
      <c r="S343" s="142">
        <v>0</v>
      </c>
      <c r="T343" s="142">
        <v>0</v>
      </c>
      <c r="U343" s="313">
        <v>0.68554999999999999</v>
      </c>
      <c r="V343" s="142">
        <v>0</v>
      </c>
      <c r="W343" s="142">
        <v>0</v>
      </c>
      <c r="X343" s="142">
        <v>0</v>
      </c>
      <c r="Y343" s="313">
        <v>0.68555044999999992</v>
      </c>
      <c r="Z343" s="142">
        <v>0</v>
      </c>
      <c r="AA343" s="142">
        <v>0</v>
      </c>
      <c r="AB343" s="142">
        <v>0</v>
      </c>
      <c r="AC343" s="313">
        <v>0.68555044999999992</v>
      </c>
      <c r="AD343" s="142">
        <v>0</v>
      </c>
      <c r="AE343" s="142">
        <v>0</v>
      </c>
      <c r="AF343" s="142">
        <v>0</v>
      </c>
      <c r="AG343" s="313">
        <v>0.68555044999999992</v>
      </c>
    </row>
    <row r="344" spans="1:33" ht="15.75" customHeight="1">
      <c r="A344" s="108"/>
      <c r="B344" s="280"/>
      <c r="C344" s="108"/>
      <c r="D344" s="108"/>
      <c r="E344" s="222"/>
      <c r="F344" s="222"/>
      <c r="G344" s="222"/>
      <c r="H344" s="222"/>
      <c r="I344" s="222"/>
      <c r="J344" s="312"/>
      <c r="K344" s="142"/>
      <c r="L344" s="142"/>
      <c r="M344" s="313"/>
      <c r="N344" s="142"/>
      <c r="O344" s="142"/>
      <c r="P344" s="142"/>
      <c r="Q344" s="313"/>
      <c r="R344" s="142"/>
      <c r="S344" s="142"/>
      <c r="T344" s="142"/>
      <c r="U344" s="313"/>
      <c r="V344" s="142"/>
      <c r="W344" s="142"/>
      <c r="X344" s="142"/>
      <c r="Y344" s="313"/>
      <c r="Z344" s="142"/>
      <c r="AA344" s="142"/>
      <c r="AB344" s="142"/>
      <c r="AC344" s="313"/>
      <c r="AD344" s="142"/>
      <c r="AE344" s="142"/>
      <c r="AF344" s="142"/>
      <c r="AG344" s="313"/>
    </row>
    <row r="345" spans="1:33" ht="15.75" customHeight="1">
      <c r="A345" s="108"/>
      <c r="B345" s="280">
        <v>441900</v>
      </c>
      <c r="C345" s="108" t="s">
        <v>723</v>
      </c>
      <c r="D345" s="108" t="s">
        <v>724</v>
      </c>
      <c r="E345" s="222"/>
      <c r="F345" s="222"/>
      <c r="G345" s="222"/>
      <c r="H345" s="222"/>
      <c r="I345" s="222"/>
      <c r="J345" s="312">
        <v>0</v>
      </c>
      <c r="K345" s="142">
        <v>0</v>
      </c>
      <c r="L345" s="142">
        <v>0</v>
      </c>
      <c r="M345" s="313">
        <v>0</v>
      </c>
      <c r="N345" s="142">
        <v>0</v>
      </c>
      <c r="O345" s="142">
        <v>0</v>
      </c>
      <c r="P345" s="142">
        <v>0</v>
      </c>
      <c r="Q345" s="313">
        <v>0</v>
      </c>
      <c r="R345" s="142">
        <v>0</v>
      </c>
      <c r="S345" s="142">
        <v>0</v>
      </c>
      <c r="T345" s="142">
        <v>0</v>
      </c>
      <c r="U345" s="313">
        <v>0</v>
      </c>
      <c r="V345" s="142">
        <v>0</v>
      </c>
      <c r="W345" s="142">
        <v>0</v>
      </c>
      <c r="X345" s="142">
        <v>0</v>
      </c>
      <c r="Y345" s="313">
        <v>0</v>
      </c>
      <c r="Z345" s="142">
        <v>0</v>
      </c>
      <c r="AA345" s="142">
        <v>0</v>
      </c>
      <c r="AB345" s="142">
        <v>0</v>
      </c>
      <c r="AC345" s="313">
        <v>0</v>
      </c>
      <c r="AD345" s="142">
        <v>0</v>
      </c>
      <c r="AE345" s="142">
        <v>0</v>
      </c>
      <c r="AF345" s="142">
        <v>0</v>
      </c>
      <c r="AG345" s="313">
        <v>0</v>
      </c>
    </row>
    <row r="346" spans="1:33" ht="15.75" customHeight="1">
      <c r="A346" s="108"/>
      <c r="B346" s="280">
        <v>442000</v>
      </c>
      <c r="C346" s="108" t="s">
        <v>725</v>
      </c>
      <c r="D346" s="108" t="s">
        <v>726</v>
      </c>
      <c r="E346" s="222"/>
      <c r="F346" s="222"/>
      <c r="G346" s="222"/>
      <c r="H346" s="222"/>
      <c r="I346" s="222"/>
      <c r="J346" s="312">
        <v>0</v>
      </c>
      <c r="K346" s="142">
        <v>0</v>
      </c>
      <c r="L346" s="142">
        <v>0</v>
      </c>
      <c r="M346" s="313">
        <v>0</v>
      </c>
      <c r="N346" s="142">
        <v>0</v>
      </c>
      <c r="O346" s="142">
        <v>0</v>
      </c>
      <c r="P346" s="142">
        <v>0</v>
      </c>
      <c r="Q346" s="313">
        <v>0</v>
      </c>
      <c r="R346" s="142">
        <v>0</v>
      </c>
      <c r="S346" s="142">
        <v>0</v>
      </c>
      <c r="T346" s="142">
        <v>0</v>
      </c>
      <c r="U346" s="313">
        <v>0</v>
      </c>
      <c r="V346" s="142">
        <v>0</v>
      </c>
      <c r="W346" s="142">
        <v>0</v>
      </c>
      <c r="X346" s="142">
        <v>0</v>
      </c>
      <c r="Y346" s="313">
        <v>0</v>
      </c>
      <c r="Z346" s="142">
        <v>0</v>
      </c>
      <c r="AA346" s="142">
        <v>0</v>
      </c>
      <c r="AB346" s="142">
        <v>0</v>
      </c>
      <c r="AC346" s="313">
        <v>0</v>
      </c>
      <c r="AD346" s="142">
        <v>0</v>
      </c>
      <c r="AE346" s="142">
        <v>0</v>
      </c>
      <c r="AF346" s="142">
        <v>0</v>
      </c>
      <c r="AG346" s="313">
        <v>0</v>
      </c>
    </row>
    <row r="347" spans="1:33" ht="15.75" customHeight="1">
      <c r="A347" s="108"/>
      <c r="B347" s="280"/>
      <c r="C347" s="108"/>
      <c r="D347" s="108"/>
      <c r="E347" s="222"/>
      <c r="F347" s="222"/>
      <c r="G347" s="222"/>
      <c r="H347" s="222"/>
      <c r="I347" s="222"/>
      <c r="J347" s="312"/>
      <c r="K347" s="142"/>
      <c r="L347" s="142"/>
      <c r="M347" s="313"/>
      <c r="N347" s="142"/>
      <c r="O347" s="142"/>
      <c r="P347" s="142"/>
      <c r="Q347" s="313"/>
      <c r="R347" s="142"/>
      <c r="S347" s="142"/>
      <c r="T347" s="142"/>
      <c r="U347" s="313"/>
      <c r="V347" s="142"/>
      <c r="W347" s="142"/>
      <c r="X347" s="142"/>
      <c r="Y347" s="313"/>
      <c r="Z347" s="142"/>
      <c r="AA347" s="142"/>
      <c r="AB347" s="142"/>
      <c r="AC347" s="313"/>
      <c r="AD347" s="142"/>
      <c r="AE347" s="142"/>
      <c r="AF347" s="142"/>
      <c r="AG347" s="313"/>
    </row>
    <row r="348" spans="1:33" ht="15.75" customHeight="1">
      <c r="A348" s="71"/>
      <c r="B348" s="270"/>
      <c r="C348" s="71"/>
      <c r="D348" s="71"/>
      <c r="E348" s="6"/>
      <c r="F348" s="6"/>
      <c r="G348" s="6"/>
      <c r="H348" s="6"/>
      <c r="I348" s="6"/>
      <c r="J348" s="312"/>
      <c r="K348" s="142"/>
      <c r="L348" s="142"/>
      <c r="M348" s="313"/>
      <c r="N348" s="142"/>
      <c r="O348" s="142"/>
      <c r="P348" s="142"/>
      <c r="Q348" s="313"/>
      <c r="R348" s="142"/>
      <c r="S348" s="142"/>
      <c r="T348" s="142"/>
      <c r="U348" s="313"/>
      <c r="V348" s="142"/>
      <c r="W348" s="142"/>
      <c r="X348" s="142"/>
      <c r="Y348" s="313"/>
      <c r="Z348" s="142"/>
      <c r="AA348" s="142"/>
      <c r="AB348" s="142"/>
      <c r="AC348" s="313"/>
      <c r="AD348" s="142"/>
      <c r="AE348" s="142"/>
      <c r="AF348" s="142"/>
      <c r="AG348" s="313"/>
    </row>
    <row r="349" spans="1:33" ht="15.75" customHeight="1">
      <c r="A349" s="71"/>
      <c r="B349" s="270"/>
      <c r="C349" s="71"/>
      <c r="D349" s="71"/>
      <c r="E349" s="6"/>
      <c r="F349" s="6"/>
      <c r="G349" s="6"/>
      <c r="H349" s="6"/>
      <c r="I349" s="6"/>
      <c r="J349" s="312"/>
      <c r="K349" s="142"/>
      <c r="L349" s="142"/>
      <c r="M349" s="313"/>
      <c r="N349" s="142"/>
      <c r="O349" s="142"/>
      <c r="P349" s="142"/>
      <c r="Q349" s="313"/>
      <c r="R349" s="142"/>
      <c r="S349" s="142"/>
      <c r="T349" s="142"/>
      <c r="U349" s="313"/>
      <c r="V349" s="142"/>
      <c r="W349" s="142"/>
      <c r="X349" s="142"/>
      <c r="Y349" s="313"/>
      <c r="Z349" s="142"/>
      <c r="AA349" s="142"/>
      <c r="AB349" s="142"/>
      <c r="AC349" s="313"/>
      <c r="AD349" s="142"/>
      <c r="AE349" s="142"/>
      <c r="AF349" s="142"/>
      <c r="AG349" s="313"/>
    </row>
    <row r="350" spans="1:33" ht="15.75" customHeight="1">
      <c r="A350" s="71"/>
      <c r="B350" s="270"/>
      <c r="C350" s="71"/>
      <c r="D350" s="71"/>
      <c r="E350" s="6"/>
      <c r="F350" s="6"/>
      <c r="G350" s="6"/>
      <c r="H350" s="6"/>
      <c r="I350" s="6"/>
      <c r="J350" s="312"/>
      <c r="K350" s="142"/>
      <c r="L350" s="142"/>
      <c r="M350" s="313"/>
      <c r="N350" s="142"/>
      <c r="O350" s="142"/>
      <c r="P350" s="142"/>
      <c r="Q350" s="313"/>
      <c r="R350" s="142"/>
      <c r="S350" s="142"/>
      <c r="T350" s="142"/>
      <c r="U350" s="313"/>
      <c r="V350" s="142"/>
      <c r="W350" s="142"/>
      <c r="X350" s="142"/>
      <c r="Y350" s="313"/>
      <c r="Z350" s="142"/>
      <c r="AA350" s="142"/>
      <c r="AB350" s="142"/>
      <c r="AC350" s="313"/>
      <c r="AD350" s="142"/>
      <c r="AE350" s="142"/>
      <c r="AF350" s="142"/>
      <c r="AG350" s="313"/>
    </row>
    <row r="351" spans="1:33" ht="15.75" customHeight="1">
      <c r="A351" s="71"/>
      <c r="B351" s="270"/>
      <c r="C351" s="71"/>
      <c r="D351" s="71"/>
      <c r="E351" s="6"/>
      <c r="F351" s="6"/>
      <c r="G351" s="6"/>
      <c r="H351" s="6"/>
      <c r="I351" s="6"/>
      <c r="J351" s="312"/>
      <c r="K351" s="142"/>
      <c r="L351" s="142"/>
      <c r="M351" s="313"/>
      <c r="N351" s="142"/>
      <c r="O351" s="142"/>
      <c r="P351" s="142"/>
      <c r="Q351" s="313"/>
      <c r="R351" s="142"/>
      <c r="S351" s="142"/>
      <c r="T351" s="142"/>
      <c r="U351" s="313"/>
      <c r="V351" s="142"/>
      <c r="W351" s="142"/>
      <c r="X351" s="142"/>
      <c r="Y351" s="313"/>
      <c r="Z351" s="142"/>
      <c r="AA351" s="142"/>
      <c r="AB351" s="142"/>
      <c r="AC351" s="313"/>
      <c r="AD351" s="142"/>
      <c r="AE351" s="142"/>
      <c r="AF351" s="142"/>
      <c r="AG351" s="313"/>
    </row>
    <row r="352" spans="1:33" ht="15.75" customHeight="1">
      <c r="A352" s="71"/>
      <c r="B352" s="270"/>
      <c r="C352" s="71"/>
      <c r="D352" s="71"/>
      <c r="E352" s="6"/>
      <c r="F352" s="6"/>
      <c r="G352" s="6"/>
      <c r="H352" s="6"/>
      <c r="I352" s="6"/>
      <c r="J352" s="312"/>
      <c r="K352" s="142"/>
      <c r="L352" s="142"/>
      <c r="M352" s="313"/>
      <c r="N352" s="142"/>
      <c r="O352" s="142"/>
      <c r="P352" s="142"/>
      <c r="Q352" s="313"/>
      <c r="R352" s="142"/>
      <c r="S352" s="142"/>
      <c r="T352" s="142"/>
      <c r="U352" s="313"/>
      <c r="V352" s="142"/>
      <c r="W352" s="142"/>
      <c r="X352" s="142"/>
      <c r="Y352" s="313"/>
      <c r="Z352" s="142"/>
      <c r="AA352" s="142"/>
      <c r="AB352" s="142"/>
      <c r="AC352" s="313"/>
      <c r="AD352" s="142"/>
      <c r="AE352" s="142"/>
      <c r="AF352" s="142"/>
      <c r="AG352" s="313"/>
    </row>
    <row r="353" spans="1:33" ht="15.75" customHeight="1">
      <c r="A353" s="71"/>
      <c r="B353" s="270"/>
      <c r="C353" s="71"/>
      <c r="D353" s="71"/>
      <c r="E353" s="6"/>
      <c r="F353" s="6"/>
      <c r="G353" s="6"/>
      <c r="H353" s="6"/>
      <c r="I353" s="6"/>
      <c r="J353" s="312"/>
      <c r="K353" s="142"/>
      <c r="L353" s="142"/>
      <c r="M353" s="313"/>
      <c r="N353" s="142"/>
      <c r="O353" s="142"/>
      <c r="P353" s="142"/>
      <c r="Q353" s="313"/>
      <c r="R353" s="142"/>
      <c r="S353" s="142"/>
      <c r="T353" s="142"/>
      <c r="U353" s="313"/>
      <c r="V353" s="142"/>
      <c r="W353" s="142"/>
      <c r="X353" s="142"/>
      <c r="Y353" s="313"/>
      <c r="Z353" s="142"/>
      <c r="AA353" s="142"/>
      <c r="AB353" s="142"/>
      <c r="AC353" s="313"/>
      <c r="AD353" s="142"/>
      <c r="AE353" s="142"/>
      <c r="AF353" s="142"/>
      <c r="AG353" s="313"/>
    </row>
    <row r="354" spans="1:33" ht="15.75" customHeight="1">
      <c r="A354" s="71"/>
      <c r="B354" s="270"/>
      <c r="C354" s="71"/>
      <c r="D354" s="71"/>
      <c r="E354" s="6"/>
      <c r="F354" s="6"/>
      <c r="G354" s="6"/>
      <c r="H354" s="6"/>
      <c r="I354" s="6"/>
      <c r="J354" s="312"/>
      <c r="K354" s="142"/>
      <c r="L354" s="142"/>
      <c r="M354" s="313"/>
      <c r="N354" s="142"/>
      <c r="O354" s="142"/>
      <c r="P354" s="142"/>
      <c r="Q354" s="313"/>
      <c r="R354" s="142"/>
      <c r="S354" s="142"/>
      <c r="T354" s="142"/>
      <c r="U354" s="313"/>
      <c r="V354" s="142"/>
      <c r="W354" s="142"/>
      <c r="X354" s="142"/>
      <c r="Y354" s="313"/>
      <c r="Z354" s="142"/>
      <c r="AA354" s="142"/>
      <c r="AB354" s="142"/>
      <c r="AC354" s="313"/>
      <c r="AD354" s="142"/>
      <c r="AE354" s="142"/>
      <c r="AF354" s="142"/>
      <c r="AG354" s="313"/>
    </row>
    <row r="355" spans="1:33" ht="15.75" customHeight="1">
      <c r="A355" s="71"/>
      <c r="B355" s="270"/>
      <c r="C355" s="71"/>
      <c r="D355" s="71"/>
      <c r="E355" s="6"/>
      <c r="F355" s="6"/>
      <c r="G355" s="6"/>
      <c r="H355" s="6"/>
      <c r="I355" s="6"/>
      <c r="J355" s="312"/>
      <c r="K355" s="142"/>
      <c r="L355" s="142"/>
      <c r="M355" s="313"/>
      <c r="N355" s="142"/>
      <c r="O355" s="142"/>
      <c r="P355" s="142"/>
      <c r="Q355" s="313"/>
      <c r="R355" s="142"/>
      <c r="S355" s="142"/>
      <c r="T355" s="142"/>
      <c r="U355" s="313"/>
      <c r="V355" s="142"/>
      <c r="W355" s="142"/>
      <c r="X355" s="142"/>
      <c r="Y355" s="313"/>
      <c r="Z355" s="142"/>
      <c r="AA355" s="142"/>
      <c r="AB355" s="142"/>
      <c r="AC355" s="313"/>
      <c r="AD355" s="142"/>
      <c r="AE355" s="142"/>
      <c r="AF355" s="142"/>
      <c r="AG355" s="313"/>
    </row>
    <row r="356" spans="1:33" ht="15.75" customHeight="1">
      <c r="A356" s="71"/>
      <c r="B356" s="317"/>
      <c r="C356" s="71"/>
      <c r="D356" s="71"/>
      <c r="E356" s="6"/>
      <c r="F356" s="6"/>
      <c r="G356" s="6"/>
      <c r="H356" s="6"/>
      <c r="I356" s="6"/>
      <c r="J356" s="312"/>
      <c r="K356" s="142"/>
      <c r="L356" s="142"/>
      <c r="M356" s="313"/>
      <c r="N356" s="142"/>
      <c r="O356" s="142"/>
      <c r="P356" s="142"/>
      <c r="Q356" s="313"/>
      <c r="R356" s="142"/>
      <c r="S356" s="142"/>
      <c r="T356" s="142"/>
      <c r="U356" s="313"/>
      <c r="V356" s="142"/>
      <c r="W356" s="142"/>
      <c r="X356" s="142"/>
      <c r="Y356" s="313"/>
      <c r="Z356" s="142"/>
      <c r="AA356" s="142"/>
      <c r="AB356" s="142"/>
      <c r="AC356" s="313"/>
      <c r="AD356" s="142"/>
      <c r="AE356" s="142"/>
      <c r="AF356" s="142"/>
      <c r="AG356" s="313"/>
    </row>
    <row r="357" spans="1:33" ht="15.75" customHeight="1">
      <c r="A357" s="102" t="s">
        <v>910</v>
      </c>
      <c r="B357" s="279"/>
      <c r="C357" s="104"/>
      <c r="D357" s="104"/>
      <c r="E357" s="139"/>
      <c r="F357" s="139"/>
      <c r="G357" s="139"/>
      <c r="H357" s="139"/>
      <c r="I357" s="139"/>
      <c r="J357" s="140"/>
      <c r="K357" s="140"/>
      <c r="L357" s="140"/>
      <c r="M357" s="140"/>
      <c r="N357" s="140"/>
      <c r="O357" s="140"/>
      <c r="P357" s="140"/>
      <c r="Q357" s="140"/>
      <c r="R357" s="140"/>
      <c r="S357" s="140"/>
      <c r="T357" s="140"/>
      <c r="U357" s="140"/>
      <c r="V357" s="140"/>
      <c r="W357" s="140"/>
      <c r="X357" s="140"/>
      <c r="Y357" s="140"/>
      <c r="Z357" s="140"/>
      <c r="AA357" s="140"/>
      <c r="AB357" s="140"/>
      <c r="AC357" s="140"/>
      <c r="AD357" s="140"/>
      <c r="AE357" s="140"/>
      <c r="AF357" s="140"/>
      <c r="AG357" s="140"/>
    </row>
    <row r="358" spans="1:33" ht="15.75" customHeight="1">
      <c r="A358" s="286"/>
      <c r="B358" s="280"/>
      <c r="C358" s="108"/>
      <c r="D358" s="108"/>
      <c r="E358" s="222"/>
      <c r="F358" s="222"/>
      <c r="G358" s="222"/>
      <c r="H358" s="222"/>
      <c r="I358" s="222"/>
      <c r="J358" s="312"/>
      <c r="K358" s="142"/>
      <c r="L358" s="142"/>
      <c r="M358" s="313"/>
      <c r="N358" s="142"/>
      <c r="O358" s="142"/>
      <c r="P358" s="142"/>
      <c r="Q358" s="313"/>
      <c r="R358" s="142"/>
      <c r="S358" s="142"/>
      <c r="T358" s="142"/>
      <c r="U358" s="313"/>
      <c r="V358" s="142"/>
      <c r="W358" s="142"/>
      <c r="X358" s="142"/>
      <c r="Y358" s="313"/>
      <c r="Z358" s="142"/>
      <c r="AA358" s="142"/>
      <c r="AB358" s="142"/>
      <c r="AC358" s="313"/>
      <c r="AD358" s="142"/>
      <c r="AE358" s="142"/>
      <c r="AF358" s="142"/>
      <c r="AG358" s="313"/>
    </row>
    <row r="359" spans="1:33" ht="15.75" customHeight="1">
      <c r="A359" s="108"/>
      <c r="B359" s="280">
        <v>800000</v>
      </c>
      <c r="C359" s="108" t="s">
        <v>911</v>
      </c>
      <c r="D359" s="108" t="s">
        <v>911</v>
      </c>
      <c r="E359" s="222"/>
      <c r="F359" s="222"/>
      <c r="G359" s="222"/>
      <c r="H359" s="222"/>
      <c r="I359" s="222"/>
      <c r="J359" s="312">
        <v>-88.269993673978433</v>
      </c>
      <c r="K359" s="142">
        <v>105.7337933160931</v>
      </c>
      <c r="L359" s="142">
        <v>109.00757311501144</v>
      </c>
      <c r="M359" s="313">
        <v>65.944999999999993</v>
      </c>
      <c r="N359" s="142">
        <v>96.171568580996109</v>
      </c>
      <c r="O359" s="142">
        <v>198.16035896805897</v>
      </c>
      <c r="P359" s="142">
        <v>214.8619156136597</v>
      </c>
      <c r="Q359" s="313">
        <v>75.069582972950926</v>
      </c>
      <c r="R359" s="142">
        <v>171.20975317705651</v>
      </c>
      <c r="S359" s="142">
        <v>106.91328394742897</v>
      </c>
      <c r="T359" s="142">
        <v>10.285915517809237</v>
      </c>
      <c r="U359" s="313">
        <v>-1719.8808167585862</v>
      </c>
      <c r="V359" s="142">
        <v>-1997.6492007602383</v>
      </c>
      <c r="W359" s="142">
        <v>-1997.6492007602383</v>
      </c>
      <c r="X359" s="142">
        <v>-1997.6492007602383</v>
      </c>
      <c r="Y359" s="313">
        <v>4840.2522941692396</v>
      </c>
      <c r="Z359" s="142">
        <v>5339.6700146737558</v>
      </c>
      <c r="AA359" s="142">
        <v>5339.6700146737558</v>
      </c>
      <c r="AB359" s="142">
        <v>5339.6700146737558</v>
      </c>
      <c r="AC359" s="313">
        <v>-17439.056056853231</v>
      </c>
      <c r="AD359" s="142">
        <v>-19211.130574405557</v>
      </c>
      <c r="AE359" s="142">
        <v>-19211.130574405557</v>
      </c>
      <c r="AF359" s="142">
        <v>-19211.130574405557</v>
      </c>
      <c r="AG359" s="313">
        <v>56274.723560258681</v>
      </c>
    </row>
    <row r="360" spans="1:33" ht="15.75" customHeight="1">
      <c r="A360" s="108"/>
      <c r="B360" s="280">
        <v>800010</v>
      </c>
      <c r="C360" s="108" t="s">
        <v>912</v>
      </c>
      <c r="D360" s="108" t="s">
        <v>913</v>
      </c>
      <c r="E360" s="222"/>
      <c r="F360" s="222"/>
      <c r="G360" s="222"/>
      <c r="H360" s="222"/>
      <c r="I360" s="222"/>
      <c r="J360" s="312">
        <v>211.76900000000001</v>
      </c>
      <c r="K360" s="142">
        <v>221.93299999999994</v>
      </c>
      <c r="L360" s="142">
        <v>199.67699999999999</v>
      </c>
      <c r="M360" s="313">
        <v>123.23100000000001</v>
      </c>
      <c r="N360" s="142">
        <v>222.90899999999999</v>
      </c>
      <c r="O360" s="142">
        <v>274.678</v>
      </c>
      <c r="P360" s="142">
        <v>301.99899999999997</v>
      </c>
      <c r="Q360" s="313">
        <v>181.958</v>
      </c>
      <c r="R360" s="142">
        <v>302.56599999999997</v>
      </c>
      <c r="S360" s="142">
        <v>203.12000000000003</v>
      </c>
      <c r="T360" s="142">
        <v>170.584</v>
      </c>
      <c r="U360" s="313">
        <v>-1718.1929999999998</v>
      </c>
      <c r="V360" s="142">
        <v>-2017.3060767975321</v>
      </c>
      <c r="W360" s="142">
        <v>-2017.3060767975321</v>
      </c>
      <c r="X360" s="142">
        <v>-2017.3060767975321</v>
      </c>
      <c r="Y360" s="313">
        <v>4900.2028369211466</v>
      </c>
      <c r="Z360" s="142">
        <v>5380.7951742026835</v>
      </c>
      <c r="AA360" s="142">
        <v>5380.7951742026835</v>
      </c>
      <c r="AB360" s="142">
        <v>5380.7951742026835</v>
      </c>
      <c r="AC360" s="313">
        <v>-17484.620742874373</v>
      </c>
      <c r="AD360" s="142">
        <v>-19277.184284539511</v>
      </c>
      <c r="AE360" s="142">
        <v>-19277.184284539511</v>
      </c>
      <c r="AF360" s="142">
        <v>-19277.184284539511</v>
      </c>
      <c r="AG360" s="313">
        <v>56303.093468924519</v>
      </c>
    </row>
    <row r="361" spans="1:33" ht="15.75" customHeight="1">
      <c r="A361" s="108"/>
      <c r="B361" s="280">
        <v>201372</v>
      </c>
      <c r="C361" s="108" t="s">
        <v>914</v>
      </c>
      <c r="D361" s="108" t="s">
        <v>915</v>
      </c>
      <c r="E361" s="222"/>
      <c r="F361" s="222"/>
      <c r="G361" s="222"/>
      <c r="H361" s="222"/>
      <c r="I361" s="222"/>
      <c r="J361" s="312">
        <v>211.76900000000001</v>
      </c>
      <c r="K361" s="142">
        <v>221.93299999999994</v>
      </c>
      <c r="L361" s="142">
        <v>199.67699999999999</v>
      </c>
      <c r="M361" s="313">
        <v>123.23100000000001</v>
      </c>
      <c r="N361" s="142">
        <v>222.90899999999999</v>
      </c>
      <c r="O361" s="142">
        <v>274.678</v>
      </c>
      <c r="P361" s="142">
        <v>301.99899999999997</v>
      </c>
      <c r="Q361" s="313">
        <v>181.958</v>
      </c>
      <c r="R361" s="142">
        <v>302.56599999999997</v>
      </c>
      <c r="S361" s="142">
        <v>203.12000000000003</v>
      </c>
      <c r="T361" s="142">
        <v>170.584</v>
      </c>
      <c r="U361" s="313">
        <v>-1718.1929999999998</v>
      </c>
      <c r="V361" s="142">
        <v>-2017.3060767975321</v>
      </c>
      <c r="W361" s="142">
        <v>-2017.3060767975321</v>
      </c>
      <c r="X361" s="142">
        <v>-2017.3060767975321</v>
      </c>
      <c r="Y361" s="313">
        <v>4900.2028369211466</v>
      </c>
      <c r="Z361" s="142">
        <v>5380.7951742026835</v>
      </c>
      <c r="AA361" s="142">
        <v>5380.7951742026835</v>
      </c>
      <c r="AB361" s="142">
        <v>5380.7951742026835</v>
      </c>
      <c r="AC361" s="313">
        <v>-17484.620742874373</v>
      </c>
      <c r="AD361" s="142">
        <v>-19277.184284539511</v>
      </c>
      <c r="AE361" s="142">
        <v>-19277.184284539511</v>
      </c>
      <c r="AF361" s="142">
        <v>-19277.184284539511</v>
      </c>
      <c r="AG361" s="313">
        <v>56303.093468924519</v>
      </c>
    </row>
    <row r="362" spans="1:33" ht="15.75" customHeight="1">
      <c r="A362" s="108"/>
      <c r="B362" s="280">
        <v>800020</v>
      </c>
      <c r="C362" s="108" t="s">
        <v>916</v>
      </c>
      <c r="D362" s="108" t="s">
        <v>916</v>
      </c>
      <c r="E362" s="222"/>
      <c r="F362" s="222"/>
      <c r="G362" s="222"/>
      <c r="H362" s="222"/>
      <c r="I362" s="222"/>
      <c r="J362" s="312">
        <v>-197.34199367397841</v>
      </c>
      <c r="K362" s="142">
        <v>-409.3522066839069</v>
      </c>
      <c r="L362" s="142">
        <v>181.6295731150114</v>
      </c>
      <c r="M362" s="313">
        <v>-171.82899999999998</v>
      </c>
      <c r="N362" s="142">
        <v>-737.59643141900392</v>
      </c>
      <c r="O362" s="142">
        <v>-477.64564103194107</v>
      </c>
      <c r="P362" s="142">
        <v>-659.59808438634013</v>
      </c>
      <c r="Q362" s="313">
        <v>641.64558297295093</v>
      </c>
      <c r="R362" s="142">
        <v>-1354.8332468229435</v>
      </c>
      <c r="S362" s="142">
        <v>-159.86371605257099</v>
      </c>
      <c r="T362" s="142">
        <v>501.49191551780916</v>
      </c>
      <c r="U362" s="313">
        <v>203.13518324141384</v>
      </c>
      <c r="V362" s="142">
        <v>-1138.227921776092</v>
      </c>
      <c r="W362" s="142">
        <v>-1138.2279217760906</v>
      </c>
      <c r="X362" s="142">
        <v>-1138.2279217760906</v>
      </c>
      <c r="Y362" s="313">
        <v>4467.6816294194077</v>
      </c>
      <c r="Z362" s="142">
        <v>6643.3008389426714</v>
      </c>
      <c r="AA362" s="142">
        <v>6643.3008389426714</v>
      </c>
      <c r="AB362" s="142">
        <v>6643.3008389426677</v>
      </c>
      <c r="AC362" s="313">
        <v>-17492.850694121484</v>
      </c>
      <c r="AD362" s="142">
        <v>-17187.056465070182</v>
      </c>
      <c r="AE362" s="142">
        <v>-17187.056465070185</v>
      </c>
      <c r="AF362" s="142">
        <v>-17187.056465070185</v>
      </c>
      <c r="AG362" s="313">
        <v>56803.167853446255</v>
      </c>
    </row>
    <row r="363" spans="1:33" ht="15.75" customHeight="1">
      <c r="A363" s="108"/>
      <c r="B363" s="280">
        <v>800030</v>
      </c>
      <c r="C363" s="108" t="s">
        <v>917</v>
      </c>
      <c r="D363" s="108" t="s">
        <v>918</v>
      </c>
      <c r="E363" s="222"/>
      <c r="F363" s="222"/>
      <c r="G363" s="222"/>
      <c r="H363" s="222"/>
      <c r="I363" s="222"/>
      <c r="J363" s="312">
        <v>143.77600000000001</v>
      </c>
      <c r="K363" s="142">
        <v>197.04999999999998</v>
      </c>
      <c r="L363" s="142">
        <v>201.001</v>
      </c>
      <c r="M363" s="313">
        <v>-132.94099999999997</v>
      </c>
      <c r="N363" s="142">
        <v>130.84199999999998</v>
      </c>
      <c r="O363" s="142">
        <v>164.88899999999998</v>
      </c>
      <c r="P363" s="142">
        <v>165.37599999999998</v>
      </c>
      <c r="Q363" s="313">
        <v>74.796999999999997</v>
      </c>
      <c r="R363" s="142">
        <v>155.44900000000001</v>
      </c>
      <c r="S363" s="142">
        <v>150.44399999999999</v>
      </c>
      <c r="T363" s="142">
        <v>50.497</v>
      </c>
      <c r="U363" s="313">
        <v>-525.053</v>
      </c>
      <c r="V363" s="142">
        <v>-61.513459257695331</v>
      </c>
      <c r="W363" s="142">
        <v>-61.513459257695331</v>
      </c>
      <c r="X363" s="142">
        <v>-61.513459257695331</v>
      </c>
      <c r="Y363" s="313">
        <v>-61.513459257695104</v>
      </c>
      <c r="Z363" s="142">
        <v>-66.66244975423524</v>
      </c>
      <c r="AA363" s="142">
        <v>-66.66244975423524</v>
      </c>
      <c r="AB363" s="142">
        <v>-66.66244975423524</v>
      </c>
      <c r="AC363" s="313">
        <v>-66.66244975423615</v>
      </c>
      <c r="AD363" s="142">
        <v>-72.608173498265387</v>
      </c>
      <c r="AE363" s="142">
        <v>-72.608173498265387</v>
      </c>
      <c r="AF363" s="142">
        <v>-72.608173498265387</v>
      </c>
      <c r="AG363" s="313">
        <v>-72.608173498250835</v>
      </c>
    </row>
    <row r="364" spans="1:33" ht="15.75" customHeight="1">
      <c r="A364" s="108"/>
      <c r="B364" s="280">
        <v>800040</v>
      </c>
      <c r="C364" s="108" t="s">
        <v>919</v>
      </c>
      <c r="D364" s="108" t="s">
        <v>920</v>
      </c>
      <c r="E364" s="222"/>
      <c r="F364" s="222"/>
      <c r="G364" s="222"/>
      <c r="H364" s="222"/>
      <c r="I364" s="222"/>
      <c r="J364" s="312">
        <v>143.77599999999998</v>
      </c>
      <c r="K364" s="142">
        <v>197.04999999999998</v>
      </c>
      <c r="L364" s="142">
        <v>201.001</v>
      </c>
      <c r="M364" s="313">
        <v>-132.941</v>
      </c>
      <c r="N364" s="142">
        <v>130.84199999999998</v>
      </c>
      <c r="O364" s="142">
        <v>164.88899999999998</v>
      </c>
      <c r="P364" s="142">
        <v>165.376</v>
      </c>
      <c r="Q364" s="313">
        <v>74.796999999999997</v>
      </c>
      <c r="R364" s="142">
        <v>155.44899999999998</v>
      </c>
      <c r="S364" s="142">
        <v>150.44399999999999</v>
      </c>
      <c r="T364" s="142">
        <v>50.497</v>
      </c>
      <c r="U364" s="313">
        <v>-525.053</v>
      </c>
      <c r="V364" s="142">
        <v>-61.513459257695331</v>
      </c>
      <c r="W364" s="142">
        <v>-61.513459257695331</v>
      </c>
      <c r="X364" s="142">
        <v>-61.513459257695331</v>
      </c>
      <c r="Y364" s="313">
        <v>-61.513459257695331</v>
      </c>
      <c r="Z364" s="142">
        <v>-66.662449754235269</v>
      </c>
      <c r="AA364" s="142">
        <v>-66.662449754235269</v>
      </c>
      <c r="AB364" s="142">
        <v>-66.662449754235269</v>
      </c>
      <c r="AC364" s="313">
        <v>-66.662449754235269</v>
      </c>
      <c r="AD364" s="142">
        <v>-72.608173498263568</v>
      </c>
      <c r="AE364" s="142">
        <v>-72.608173498263568</v>
      </c>
      <c r="AF364" s="142">
        <v>-72.608173498263568</v>
      </c>
      <c r="AG364" s="313">
        <v>-72.608173498263568</v>
      </c>
    </row>
    <row r="365" spans="1:33" ht="15.75" customHeight="1">
      <c r="A365" s="108"/>
      <c r="B365" s="280">
        <v>800041</v>
      </c>
      <c r="C365" s="108" t="s">
        <v>921</v>
      </c>
      <c r="D365" s="108" t="s">
        <v>922</v>
      </c>
      <c r="E365" s="222"/>
      <c r="F365" s="222"/>
      <c r="G365" s="222"/>
      <c r="H365" s="222"/>
      <c r="I365" s="222"/>
      <c r="J365" s="312">
        <v>1525.4897369068635</v>
      </c>
      <c r="K365" s="142">
        <v>1560.4242089290301</v>
      </c>
      <c r="L365" s="142">
        <v>1367.3638799692462</v>
      </c>
      <c r="M365" s="313">
        <v>661.03280177009879</v>
      </c>
      <c r="N365" s="142">
        <v>1543.5574508556847</v>
      </c>
      <c r="O365" s="142">
        <v>1988.7028660625153</v>
      </c>
      <c r="P365" s="142">
        <v>2169.4511733063127</v>
      </c>
      <c r="Q365" s="313">
        <v>1285.4497932923643</v>
      </c>
      <c r="R365" s="142">
        <v>2232.1143820977941</v>
      </c>
      <c r="S365" s="142">
        <v>1310.4029875939125</v>
      </c>
      <c r="T365" s="142">
        <v>1016.7292441776192</v>
      </c>
      <c r="U365" s="313">
        <v>-15798.592333820045</v>
      </c>
      <c r="V365" s="142">
        <v>-18479.211423099438</v>
      </c>
      <c r="W365" s="142">
        <v>-18479.211423099438</v>
      </c>
      <c r="X365" s="142">
        <v>-18479.211423099438</v>
      </c>
      <c r="Y365" s="313">
        <v>43058.736529382702</v>
      </c>
      <c r="Z365" s="142">
        <v>47501.541312764297</v>
      </c>
      <c r="AA365" s="142">
        <v>47501.541312764297</v>
      </c>
      <c r="AB365" s="142">
        <v>47501.541312764297</v>
      </c>
      <c r="AC365" s="313">
        <v>-155908.5001006161</v>
      </c>
      <c r="AD365" s="142">
        <v>-171741.6202788298</v>
      </c>
      <c r="AE365" s="142">
        <v>-171741.6202788298</v>
      </c>
      <c r="AF365" s="142">
        <v>-171741.6202788298</v>
      </c>
      <c r="AG365" s="313">
        <v>500618.22148486116</v>
      </c>
    </row>
    <row r="366" spans="1:33" ht="15.75" customHeight="1">
      <c r="A366" s="108"/>
      <c r="B366" s="280">
        <v>800042</v>
      </c>
      <c r="C366" s="108" t="s">
        <v>923</v>
      </c>
      <c r="D366" s="108" t="s">
        <v>924</v>
      </c>
      <c r="E366" s="222"/>
      <c r="F366" s="222"/>
      <c r="G366" s="222"/>
      <c r="H366" s="222"/>
      <c r="I366" s="222"/>
      <c r="J366" s="312">
        <v>1883.890554026566</v>
      </c>
      <c r="K366" s="142">
        <v>1974.3091874957038</v>
      </c>
      <c r="L366" s="142">
        <v>1776.3204914617463</v>
      </c>
      <c r="M366" s="313">
        <v>1096.2592110424459</v>
      </c>
      <c r="N366" s="142">
        <v>1982.9916536769204</v>
      </c>
      <c r="O366" s="142">
        <v>2443.5270960287344</v>
      </c>
      <c r="P366" s="142">
        <v>2686.5738773166463</v>
      </c>
      <c r="Q366" s="313">
        <v>1618.6928088132156</v>
      </c>
      <c r="R366" s="142">
        <v>2691.6178919936438</v>
      </c>
      <c r="S366" s="142">
        <v>1806.9493142710978</v>
      </c>
      <c r="T366" s="142">
        <v>1517.5100523120366</v>
      </c>
      <c r="U366" s="313">
        <v>-15284.992433711104</v>
      </c>
      <c r="V366" s="142">
        <v>-17945.89322638942</v>
      </c>
      <c r="W366" s="142">
        <v>-17945.89322638942</v>
      </c>
      <c r="X366" s="142">
        <v>-17945.89322638942</v>
      </c>
      <c r="Y366" s="313">
        <v>43592.054726092712</v>
      </c>
      <c r="Z366" s="142">
        <v>47867.389475476411</v>
      </c>
      <c r="AA366" s="142">
        <v>47867.389475476411</v>
      </c>
      <c r="AB366" s="142">
        <v>47867.389475476411</v>
      </c>
      <c r="AC366" s="313">
        <v>-155542.65193790398</v>
      </c>
      <c r="AD366" s="142">
        <v>-171489.24243809693</v>
      </c>
      <c r="AE366" s="142">
        <v>-171489.24243809693</v>
      </c>
      <c r="AF366" s="142">
        <v>-171489.24243809693</v>
      </c>
      <c r="AG366" s="313">
        <v>500870.59932559408</v>
      </c>
    </row>
    <row r="367" spans="1:33" ht="15.75" customHeight="1">
      <c r="A367" s="108"/>
      <c r="B367" s="280"/>
      <c r="C367" s="108"/>
      <c r="D367" s="108"/>
      <c r="E367" s="222"/>
      <c r="F367" s="222"/>
      <c r="G367" s="222"/>
      <c r="H367" s="222"/>
      <c r="I367" s="222"/>
      <c r="J367" s="312"/>
      <c r="K367" s="142"/>
      <c r="L367" s="142"/>
      <c r="M367" s="313"/>
      <c r="N367" s="142"/>
      <c r="O367" s="142"/>
      <c r="P367" s="142"/>
      <c r="Q367" s="313"/>
      <c r="R367" s="142"/>
      <c r="S367" s="142"/>
      <c r="T367" s="142"/>
      <c r="U367" s="313"/>
      <c r="V367" s="142"/>
      <c r="W367" s="142"/>
      <c r="X367" s="142"/>
      <c r="Y367" s="313"/>
      <c r="Z367" s="142"/>
      <c r="AA367" s="142"/>
      <c r="AB367" s="142"/>
      <c r="AC367" s="313"/>
      <c r="AD367" s="142"/>
      <c r="AE367" s="142"/>
      <c r="AF367" s="142"/>
      <c r="AG367" s="313"/>
    </row>
    <row r="368" spans="1:33" ht="15.75" customHeight="1">
      <c r="A368" s="108"/>
      <c r="B368" s="280">
        <v>800060</v>
      </c>
      <c r="C368" s="108" t="s">
        <v>925</v>
      </c>
      <c r="D368" s="108" t="s">
        <v>926</v>
      </c>
      <c r="E368" s="222"/>
      <c r="F368" s="222"/>
      <c r="G368" s="222"/>
      <c r="H368" s="222"/>
      <c r="I368" s="222"/>
      <c r="J368" s="312">
        <v>1016.9259999999999</v>
      </c>
      <c r="K368" s="142">
        <v>1046.163</v>
      </c>
      <c r="L368" s="142">
        <v>1098.0119999999999</v>
      </c>
      <c r="M368" s="313">
        <v>507.59299999999996</v>
      </c>
      <c r="N368" s="142">
        <v>1119.6949999999999</v>
      </c>
      <c r="O368" s="142">
        <v>1146.6009999999999</v>
      </c>
      <c r="P368" s="142">
        <v>1162.931</v>
      </c>
      <c r="Q368" s="313">
        <v>648.27099999999996</v>
      </c>
      <c r="R368" s="142">
        <v>1256.8209999999999</v>
      </c>
      <c r="S368" s="142">
        <v>1260.5319999999999</v>
      </c>
      <c r="T368" s="142">
        <v>1266.9749999999999</v>
      </c>
      <c r="U368" s="313">
        <v>697.05099999999993</v>
      </c>
      <c r="V368" s="142">
        <v>640.22692068363369</v>
      </c>
      <c r="W368" s="142">
        <v>583.40284136726757</v>
      </c>
      <c r="X368" s="142">
        <v>526.57876205090145</v>
      </c>
      <c r="Y368" s="313">
        <v>469.75468273453532</v>
      </c>
      <c r="Z368" s="142">
        <v>431.45995630714106</v>
      </c>
      <c r="AA368" s="142">
        <v>393.16522987974668</v>
      </c>
      <c r="AB368" s="142">
        <v>354.8705034523523</v>
      </c>
      <c r="AC368" s="313">
        <v>316.57577702495797</v>
      </c>
      <c r="AD368" s="142">
        <v>290.76830086710657</v>
      </c>
      <c r="AE368" s="142">
        <v>264.96082470925518</v>
      </c>
      <c r="AF368" s="142">
        <v>239.15334855140381</v>
      </c>
      <c r="AG368" s="313">
        <v>213.34587239355247</v>
      </c>
    </row>
    <row r="369" spans="1:33" ht="15.75" customHeight="1">
      <c r="A369" s="108"/>
      <c r="B369" s="280">
        <v>800070</v>
      </c>
      <c r="C369" s="108" t="s">
        <v>927</v>
      </c>
      <c r="D369" s="108" t="s">
        <v>928</v>
      </c>
      <c r="E369" s="222"/>
      <c r="F369" s="222"/>
      <c r="G369" s="222"/>
      <c r="H369" s="222"/>
      <c r="I369" s="222"/>
      <c r="J369" s="312">
        <v>6606.2530000000006</v>
      </c>
      <c r="K369" s="142">
        <v>6907.7779999999993</v>
      </c>
      <c r="L369" s="142">
        <v>7374.848</v>
      </c>
      <c r="M369" s="313">
        <v>6966.0509999999995</v>
      </c>
      <c r="N369" s="142">
        <v>7142.4110000000019</v>
      </c>
      <c r="O369" s="142">
        <v>7306.1309999999994</v>
      </c>
      <c r="P369" s="142">
        <v>7510.3860000000004</v>
      </c>
      <c r="Q369" s="313">
        <v>7412.2240000000002</v>
      </c>
      <c r="R369" s="142">
        <v>7549.4160000000002</v>
      </c>
      <c r="S369" s="142">
        <v>7764.976999999999</v>
      </c>
      <c r="T369" s="142">
        <v>7690.7790000000005</v>
      </c>
      <c r="U369" s="313">
        <v>7274.6690000000008</v>
      </c>
      <c r="V369" s="142">
        <v>7218.5125018153467</v>
      </c>
      <c r="W369" s="142">
        <v>7162.3560036306926</v>
      </c>
      <c r="X369" s="142">
        <v>7106.1995054460403</v>
      </c>
      <c r="Y369" s="313">
        <v>7050.0430072613863</v>
      </c>
      <c r="Z369" s="142">
        <v>6988.4414882461833</v>
      </c>
      <c r="AA369" s="142">
        <v>6926.8399692309831</v>
      </c>
      <c r="AB369" s="142">
        <v>6865.2384502157811</v>
      </c>
      <c r="AC369" s="313">
        <v>6803.6369312005791</v>
      </c>
      <c r="AD369" s="142">
        <v>6735.8216878477997</v>
      </c>
      <c r="AE369" s="142">
        <v>6668.0064444950203</v>
      </c>
      <c r="AF369" s="142">
        <v>6600.1912011422419</v>
      </c>
      <c r="AG369" s="313">
        <v>6532.3759577894616</v>
      </c>
    </row>
    <row r="370" spans="1:33" ht="15.75" customHeight="1">
      <c r="A370" s="108"/>
      <c r="B370" s="280">
        <v>800080</v>
      </c>
      <c r="C370" s="108" t="s">
        <v>929</v>
      </c>
      <c r="D370" s="108" t="s">
        <v>930</v>
      </c>
      <c r="E370" s="222"/>
      <c r="F370" s="222"/>
      <c r="G370" s="222"/>
      <c r="H370" s="222"/>
      <c r="I370" s="222"/>
      <c r="J370" s="312">
        <v>1365.9279999999999</v>
      </c>
      <c r="K370" s="142">
        <v>2065.5689999999995</v>
      </c>
      <c r="L370" s="142">
        <v>2278.7629999999999</v>
      </c>
      <c r="M370" s="313">
        <v>1901.3210000000008</v>
      </c>
      <c r="N370" s="142">
        <v>2606.5420000000022</v>
      </c>
      <c r="O370" s="142">
        <v>3244.3609999999981</v>
      </c>
      <c r="P370" s="142">
        <v>4364.6120000000019</v>
      </c>
      <c r="Q370" s="313">
        <v>3723.9719999999998</v>
      </c>
      <c r="R370" s="142">
        <v>5222.8189999999977</v>
      </c>
      <c r="S370" s="142">
        <v>5595.4190000000008</v>
      </c>
      <c r="T370" s="142">
        <v>4949.2690000000021</v>
      </c>
      <c r="U370" s="313">
        <v>2508.0900000000038</v>
      </c>
      <c r="V370" s="142">
        <v>2016.6172495887586</v>
      </c>
      <c r="W370" s="142">
        <v>1525.1444991775134</v>
      </c>
      <c r="X370" s="142">
        <v>1033.6717487662681</v>
      </c>
      <c r="Y370" s="313">
        <v>542.19899835502292</v>
      </c>
      <c r="Z370" s="142">
        <v>-380.95030100067379</v>
      </c>
      <c r="AA370" s="142">
        <v>-1304.0996003563705</v>
      </c>
      <c r="AB370" s="142">
        <v>-2227.2488997120599</v>
      </c>
      <c r="AC370" s="313">
        <v>-3150.398199067753</v>
      </c>
      <c r="AD370" s="142">
        <v>-4772.1949457003429</v>
      </c>
      <c r="AE370" s="142">
        <v>-6393.9916923329256</v>
      </c>
      <c r="AF370" s="142">
        <v>-8015.7884389655119</v>
      </c>
      <c r="AG370" s="313">
        <v>-9637.5851855981018</v>
      </c>
    </row>
    <row r="371" spans="1:33" ht="15.75" customHeight="1">
      <c r="A371" s="108"/>
      <c r="B371" s="280"/>
      <c r="C371" s="108"/>
      <c r="D371" s="108"/>
      <c r="E371" s="222"/>
      <c r="F371" s="222"/>
      <c r="G371" s="222"/>
      <c r="H371" s="222"/>
      <c r="I371" s="222"/>
      <c r="J371" s="312"/>
      <c r="K371" s="142"/>
      <c r="L371" s="142"/>
      <c r="M371" s="313"/>
      <c r="N371" s="142"/>
      <c r="O371" s="142"/>
      <c r="P371" s="142"/>
      <c r="Q371" s="313"/>
      <c r="R371" s="142"/>
      <c r="S371" s="142"/>
      <c r="T371" s="142"/>
      <c r="U371" s="313"/>
      <c r="V371" s="142"/>
      <c r="W371" s="142"/>
      <c r="X371" s="142"/>
      <c r="Y371" s="313"/>
      <c r="Z371" s="142"/>
      <c r="AA371" s="142"/>
      <c r="AB371" s="142"/>
      <c r="AC371" s="313"/>
      <c r="AD371" s="142"/>
      <c r="AE371" s="142"/>
      <c r="AF371" s="142"/>
      <c r="AG371" s="313"/>
    </row>
    <row r="372" spans="1:33" ht="15.75" customHeight="1">
      <c r="A372" s="108"/>
      <c r="B372" s="280">
        <v>800050</v>
      </c>
      <c r="C372" s="108" t="s">
        <v>931</v>
      </c>
      <c r="D372" s="108" t="s">
        <v>932</v>
      </c>
      <c r="E372" s="222"/>
      <c r="F372" s="222"/>
      <c r="G372" s="222"/>
      <c r="H372" s="222"/>
      <c r="I372" s="222"/>
      <c r="J372" s="312">
        <v>5983.58</v>
      </c>
      <c r="K372" s="142">
        <v>5342.1660000000002</v>
      </c>
      <c r="L372" s="142">
        <v>5629.0550000000003</v>
      </c>
      <c r="M372" s="313">
        <v>5502.3440000000001</v>
      </c>
      <c r="N372" s="142">
        <v>5013.2359999999999</v>
      </c>
      <c r="O372" s="142">
        <v>4991.8779999999997</v>
      </c>
      <c r="P372" s="142">
        <v>4451.9870000000001</v>
      </c>
      <c r="Q372" s="313">
        <v>5176.7489999999998</v>
      </c>
      <c r="R372" s="142">
        <v>4182.6849999999995</v>
      </c>
      <c r="S372" s="142">
        <v>3883.0770000000002</v>
      </c>
      <c r="T372" s="142">
        <v>4499.098</v>
      </c>
      <c r="U372" s="313">
        <v>5845.1459999999997</v>
      </c>
      <c r="V372" s="142">
        <v>667.60925319642797</v>
      </c>
      <c r="W372" s="142">
        <v>620.44450639285594</v>
      </c>
      <c r="X372" s="142">
        <v>573.27975958928391</v>
      </c>
      <c r="Y372" s="313">
        <v>526.11501278571177</v>
      </c>
      <c r="Z372" s="142">
        <v>491.3990307164197</v>
      </c>
      <c r="AA372" s="142">
        <v>456.68304864712763</v>
      </c>
      <c r="AB372" s="142">
        <v>421.96706657783557</v>
      </c>
      <c r="AC372" s="313">
        <v>387.25108450854344</v>
      </c>
      <c r="AD372" s="142">
        <v>361.69811342921747</v>
      </c>
      <c r="AE372" s="142">
        <v>336.1451423498915</v>
      </c>
      <c r="AF372" s="142">
        <v>310.59217127056553</v>
      </c>
      <c r="AG372" s="313">
        <v>285.03920019123956</v>
      </c>
    </row>
    <row r="373" spans="1:33" ht="15.75" customHeight="1">
      <c r="A373" s="108"/>
      <c r="B373" s="280">
        <v>800090</v>
      </c>
      <c r="C373" s="108" t="s">
        <v>933</v>
      </c>
      <c r="D373" s="108" t="s">
        <v>934</v>
      </c>
      <c r="E373" s="222"/>
      <c r="F373" s="222"/>
      <c r="G373" s="222"/>
      <c r="H373" s="222"/>
      <c r="I373" s="222"/>
      <c r="J373" s="312">
        <v>2174.9899999999998</v>
      </c>
      <c r="K373" s="142">
        <v>2037.6269999999997</v>
      </c>
      <c r="L373" s="142">
        <v>1954.8109999999999</v>
      </c>
      <c r="M373" s="313">
        <v>1986.27</v>
      </c>
      <c r="N373" s="142">
        <v>2008.2069999999999</v>
      </c>
      <c r="O373" s="142">
        <v>2427.585</v>
      </c>
      <c r="P373" s="142">
        <v>2490.8510000000001</v>
      </c>
      <c r="Q373" s="313">
        <v>2542.931</v>
      </c>
      <c r="R373" s="142">
        <v>2881.2910000000002</v>
      </c>
      <c r="S373" s="142">
        <v>2873.0389999999998</v>
      </c>
      <c r="T373" s="142">
        <v>2851.3669999999997</v>
      </c>
      <c r="U373" s="313">
        <v>3627.1439999999998</v>
      </c>
      <c r="V373" s="142">
        <v>3627.1439999999998</v>
      </c>
      <c r="W373" s="142">
        <v>3627.1439999999998</v>
      </c>
      <c r="X373" s="142">
        <v>3627.1439999999998</v>
      </c>
      <c r="Y373" s="313">
        <v>3627.1439999999998</v>
      </c>
      <c r="Z373" s="142">
        <v>3627.1439999999998</v>
      </c>
      <c r="AA373" s="142">
        <v>3627.1439999999998</v>
      </c>
      <c r="AB373" s="142">
        <v>3627.1439999999998</v>
      </c>
      <c r="AC373" s="313">
        <v>3627.1439999999998</v>
      </c>
      <c r="AD373" s="142">
        <v>3627.1439999999998</v>
      </c>
      <c r="AE373" s="142">
        <v>3627.1439999999998</v>
      </c>
      <c r="AF373" s="142">
        <v>3627.1439999999998</v>
      </c>
      <c r="AG373" s="313">
        <v>3627.1439999999998</v>
      </c>
    </row>
    <row r="374" spans="1:33" ht="15.75" customHeight="1">
      <c r="A374" s="108"/>
      <c r="B374" s="280">
        <v>800100</v>
      </c>
      <c r="C374" s="108" t="s">
        <v>935</v>
      </c>
      <c r="D374" s="108" t="s">
        <v>936</v>
      </c>
      <c r="E374" s="222"/>
      <c r="F374" s="222"/>
      <c r="G374" s="222"/>
      <c r="H374" s="222"/>
      <c r="I374" s="222"/>
      <c r="J374" s="312">
        <v>-3808.59</v>
      </c>
      <c r="K374" s="142">
        <v>-3304.5390000000007</v>
      </c>
      <c r="L374" s="142">
        <v>-3674.2440000000006</v>
      </c>
      <c r="M374" s="313">
        <v>-3516.0740000000001</v>
      </c>
      <c r="N374" s="142">
        <v>-3005.029</v>
      </c>
      <c r="O374" s="142">
        <v>-2564.2929999999997</v>
      </c>
      <c r="P374" s="142">
        <v>-1961.136</v>
      </c>
      <c r="Q374" s="313">
        <v>-2633.8179999999998</v>
      </c>
      <c r="R374" s="142">
        <v>-1301.3939999999993</v>
      </c>
      <c r="S374" s="142">
        <v>-1010.0380000000005</v>
      </c>
      <c r="T374" s="142">
        <v>-1647.7310000000002</v>
      </c>
      <c r="U374" s="313">
        <v>-2218.002</v>
      </c>
      <c r="V374" s="142">
        <v>2959.5347468035716</v>
      </c>
      <c r="W374" s="142">
        <v>3006.6994936071437</v>
      </c>
      <c r="X374" s="142">
        <v>3053.8642404107159</v>
      </c>
      <c r="Y374" s="313">
        <v>3101.028987214288</v>
      </c>
      <c r="Z374" s="142">
        <v>3135.7449692835798</v>
      </c>
      <c r="AA374" s="142">
        <v>3170.4609513528721</v>
      </c>
      <c r="AB374" s="142">
        <v>3205.1769334221644</v>
      </c>
      <c r="AC374" s="313">
        <v>3239.8929154914563</v>
      </c>
      <c r="AD374" s="142">
        <v>3265.4458865707825</v>
      </c>
      <c r="AE374" s="142">
        <v>3290.9988576501082</v>
      </c>
      <c r="AF374" s="142">
        <v>3316.5518287294344</v>
      </c>
      <c r="AG374" s="313">
        <v>3342.1047998087602</v>
      </c>
    </row>
    <row r="375" spans="1:33" ht="15.75" customHeight="1">
      <c r="A375" s="108"/>
      <c r="B375" s="280"/>
      <c r="C375" s="108"/>
      <c r="D375" s="108"/>
      <c r="E375" s="222"/>
      <c r="F375" s="222"/>
      <c r="G375" s="222"/>
      <c r="H375" s="222"/>
      <c r="I375" s="222"/>
      <c r="J375" s="312"/>
      <c r="K375" s="142"/>
      <c r="L375" s="142"/>
      <c r="M375" s="313"/>
      <c r="N375" s="142"/>
      <c r="O375" s="142"/>
      <c r="P375" s="142"/>
      <c r="Q375" s="313"/>
      <c r="R375" s="142"/>
      <c r="S375" s="142"/>
      <c r="T375" s="142"/>
      <c r="U375" s="313"/>
      <c r="V375" s="142"/>
      <c r="W375" s="142"/>
      <c r="X375" s="142"/>
      <c r="Y375" s="313"/>
      <c r="Z375" s="142"/>
      <c r="AA375" s="142"/>
      <c r="AB375" s="142"/>
      <c r="AC375" s="313"/>
      <c r="AD375" s="142"/>
      <c r="AE375" s="142"/>
      <c r="AF375" s="142"/>
      <c r="AG375" s="313"/>
    </row>
    <row r="376" spans="1:33" ht="15.75" customHeight="1">
      <c r="A376" s="108"/>
      <c r="B376" s="280">
        <v>800110</v>
      </c>
      <c r="C376" s="108" t="s">
        <v>937</v>
      </c>
      <c r="D376" s="108" t="s">
        <v>938</v>
      </c>
      <c r="E376" s="222"/>
      <c r="F376" s="222"/>
      <c r="G376" s="222"/>
      <c r="H376" s="222"/>
      <c r="I376" s="222"/>
      <c r="J376" s="312">
        <v>4486.08</v>
      </c>
      <c r="K376" s="142">
        <v>5272.67</v>
      </c>
      <c r="L376" s="142">
        <v>5577.9269999999997</v>
      </c>
      <c r="M376" s="313">
        <v>5046.1930000000002</v>
      </c>
      <c r="N376" s="142">
        <v>5856.8650000000016</v>
      </c>
      <c r="O376" s="142">
        <v>6693.1839999999975</v>
      </c>
      <c r="P376" s="142">
        <v>7841.9340000000002</v>
      </c>
      <c r="Q376" s="313">
        <v>6929.4809999999998</v>
      </c>
      <c r="R376" s="142">
        <v>8441.6619999999966</v>
      </c>
      <c r="S376" s="142">
        <v>9129.1149999999998</v>
      </c>
      <c r="T376" s="142">
        <v>8221.479000000003</v>
      </c>
      <c r="U376" s="313">
        <v>5849.0320000000038</v>
      </c>
      <c r="V376" s="142">
        <v>5297.6087068368506</v>
      </c>
      <c r="W376" s="142">
        <v>4746.1854136736974</v>
      </c>
      <c r="X376" s="142">
        <v>4194.7621205105443</v>
      </c>
      <c r="Y376" s="313">
        <v>3643.338827347392</v>
      </c>
      <c r="Z376" s="142">
        <v>2679.0643684627676</v>
      </c>
      <c r="AA376" s="142">
        <v>1714.7899095781429</v>
      </c>
      <c r="AB376" s="142">
        <v>750.51545069352585</v>
      </c>
      <c r="AC376" s="313">
        <v>-213.75900819109495</v>
      </c>
      <c r="AD376" s="142">
        <v>-1863.925663489521</v>
      </c>
      <c r="AE376" s="142">
        <v>-3514.0923187879389</v>
      </c>
      <c r="AF376" s="142">
        <v>-5164.2589740863614</v>
      </c>
      <c r="AG376" s="313">
        <v>-6814.4256293847875</v>
      </c>
    </row>
    <row r="377" spans="1:33" ht="15.75" customHeight="1">
      <c r="A377" s="108"/>
      <c r="B377" s="280">
        <v>800120</v>
      </c>
      <c r="C377" s="108" t="s">
        <v>939</v>
      </c>
      <c r="D377" s="108" t="s">
        <v>939</v>
      </c>
      <c r="E377" s="222"/>
      <c r="F377" s="222"/>
      <c r="G377" s="222"/>
      <c r="H377" s="222"/>
      <c r="I377" s="222"/>
      <c r="J377" s="312">
        <v>3817.5956843999988</v>
      </c>
      <c r="K377" s="142">
        <v>3606.5055550999996</v>
      </c>
      <c r="L377" s="142">
        <v>2835.3022367999988</v>
      </c>
      <c r="M377" s="313">
        <v>2665.8503134999996</v>
      </c>
      <c r="N377" s="142">
        <v>3333.6038149999995</v>
      </c>
      <c r="O377" s="142">
        <v>4030.0649985000005</v>
      </c>
      <c r="P377" s="142">
        <v>4438.8082102999997</v>
      </c>
      <c r="Q377" s="313">
        <v>3625.6788879999999</v>
      </c>
      <c r="R377" s="142">
        <v>4772.7299564000004</v>
      </c>
      <c r="S377" s="142">
        <v>4950.0132252999992</v>
      </c>
      <c r="T377" s="142">
        <v>4115.800874999999</v>
      </c>
      <c r="U377" s="313">
        <v>2300.2111071999998</v>
      </c>
      <c r="V377" s="142">
        <v>8438.7804999194523</v>
      </c>
      <c r="W377" s="142">
        <v>8857.1087460389062</v>
      </c>
      <c r="X377" s="142">
        <v>8686.336780658361</v>
      </c>
      <c r="Y377" s="313">
        <v>8515.564815277814</v>
      </c>
      <c r="Z377" s="142">
        <v>8314.1016700326309</v>
      </c>
      <c r="AA377" s="142">
        <v>8112.6385247874477</v>
      </c>
      <c r="AB377" s="142">
        <v>7911.1753795422655</v>
      </c>
      <c r="AC377" s="313">
        <v>7709.7122342970824</v>
      </c>
      <c r="AD377" s="142">
        <v>7478.0209079355027</v>
      </c>
      <c r="AE377" s="142">
        <v>7246.3295815739239</v>
      </c>
      <c r="AF377" s="142">
        <v>7014.638255212345</v>
      </c>
      <c r="AG377" s="313">
        <v>6782.9469288507644</v>
      </c>
    </row>
    <row r="378" spans="1:33" ht="15.75" customHeight="1">
      <c r="A378" s="108"/>
      <c r="B378" s="280"/>
      <c r="C378" s="108"/>
      <c r="D378" s="108"/>
      <c r="E378" s="222"/>
      <c r="F378" s="222"/>
      <c r="G378" s="222"/>
      <c r="H378" s="222"/>
      <c r="I378" s="222"/>
      <c r="J378" s="322"/>
      <c r="K378" s="118"/>
      <c r="L378" s="118"/>
      <c r="M378" s="323"/>
      <c r="N378" s="118"/>
      <c r="O378" s="118"/>
      <c r="P378" s="118"/>
      <c r="Q378" s="323"/>
      <c r="R378" s="118"/>
      <c r="S378" s="118"/>
      <c r="T378" s="118"/>
      <c r="U378" s="323"/>
      <c r="V378" s="118"/>
      <c r="W378" s="118"/>
      <c r="X378" s="118"/>
      <c r="Y378" s="323"/>
      <c r="Z378" s="118"/>
      <c r="AA378" s="118"/>
      <c r="AB378" s="118"/>
      <c r="AC378" s="323"/>
      <c r="AD378" s="118"/>
      <c r="AE378" s="118"/>
      <c r="AF378" s="118"/>
      <c r="AG378" s="323"/>
    </row>
    <row r="379" spans="1:33" ht="15.75" customHeight="1">
      <c r="A379" s="263"/>
      <c r="B379" s="317"/>
      <c r="C379" s="265"/>
      <c r="D379" s="265"/>
      <c r="E379" s="3"/>
      <c r="F379" s="3"/>
      <c r="G379" s="3"/>
      <c r="H379" s="3"/>
      <c r="I379" s="3"/>
      <c r="J379" s="324"/>
      <c r="K379" s="324"/>
      <c r="L379" s="324"/>
      <c r="M379" s="324"/>
      <c r="N379" s="324"/>
      <c r="O379" s="324"/>
      <c r="P379" s="324"/>
      <c r="Q379" s="324"/>
      <c r="R379" s="324"/>
      <c r="S379" s="324"/>
      <c r="T379" s="324"/>
      <c r="U379" s="324"/>
      <c r="V379" s="324"/>
      <c r="W379" s="324"/>
      <c r="X379" s="324"/>
      <c r="Y379" s="324"/>
      <c r="Z379" s="324"/>
      <c r="AA379" s="324"/>
      <c r="AB379" s="324"/>
      <c r="AC379" s="324"/>
      <c r="AD379" s="324"/>
      <c r="AE379" s="324"/>
      <c r="AF379" s="324"/>
      <c r="AG379" s="324"/>
    </row>
    <row r="380" spans="1:33" ht="15.75" customHeight="1">
      <c r="A380" s="325"/>
      <c r="B380" s="270"/>
      <c r="C380" s="71"/>
      <c r="D380" s="71"/>
      <c r="E380" s="6"/>
      <c r="F380" s="6"/>
      <c r="G380" s="6"/>
      <c r="H380" s="6"/>
      <c r="I380" s="6"/>
      <c r="J380" s="118"/>
      <c r="K380" s="118"/>
      <c r="L380" s="118"/>
      <c r="M380" s="118"/>
      <c r="N380" s="118"/>
      <c r="O380" s="118"/>
      <c r="P380" s="118"/>
      <c r="Q380" s="118"/>
      <c r="R380" s="118"/>
      <c r="S380" s="118"/>
      <c r="T380" s="118"/>
      <c r="U380" s="118"/>
      <c r="V380" s="118"/>
      <c r="W380" s="118"/>
      <c r="X380" s="118"/>
      <c r="Y380" s="118"/>
      <c r="Z380" s="118"/>
      <c r="AA380" s="118"/>
      <c r="AB380" s="118"/>
      <c r="AC380" s="118"/>
      <c r="AD380" s="118"/>
      <c r="AE380" s="118"/>
      <c r="AF380" s="118"/>
      <c r="AG380" s="118"/>
    </row>
    <row r="381" spans="1:33" ht="15.75" customHeight="1">
      <c r="A381" s="71"/>
      <c r="B381" s="270"/>
      <c r="C381" s="71"/>
      <c r="D381" s="71"/>
      <c r="E381" s="6"/>
      <c r="F381" s="6"/>
      <c r="G381" s="6"/>
      <c r="H381" s="6"/>
      <c r="I381" s="6"/>
      <c r="J381" s="142"/>
      <c r="K381" s="142"/>
      <c r="L381" s="142"/>
      <c r="M381" s="142"/>
      <c r="N381" s="142"/>
      <c r="O381" s="142"/>
      <c r="P381" s="142"/>
      <c r="Q381" s="142"/>
      <c r="R381" s="142"/>
      <c r="S381" s="142"/>
      <c r="T381" s="142"/>
      <c r="U381" s="142"/>
      <c r="V381" s="142"/>
      <c r="W381" s="142"/>
      <c r="X381" s="142"/>
      <c r="Y381" s="142"/>
      <c r="Z381" s="142"/>
      <c r="AA381" s="142"/>
      <c r="AB381" s="142"/>
      <c r="AC381" s="142"/>
      <c r="AD381" s="142"/>
      <c r="AE381" s="142"/>
      <c r="AF381" s="142"/>
      <c r="AG381" s="142"/>
    </row>
    <row r="382" spans="1:33" ht="15.75" customHeight="1">
      <c r="A382" s="71"/>
      <c r="B382" s="270"/>
      <c r="C382" s="71"/>
      <c r="D382" s="71"/>
      <c r="E382" s="6"/>
      <c r="F382" s="6"/>
      <c r="G382" s="6"/>
      <c r="H382" s="6"/>
      <c r="I382" s="6"/>
      <c r="J382" s="175"/>
      <c r="K382" s="175"/>
      <c r="L382" s="175"/>
      <c r="M382" s="175"/>
      <c r="N382" s="175"/>
      <c r="O382" s="175"/>
      <c r="P382" s="175"/>
      <c r="Q382" s="175"/>
      <c r="R382" s="175"/>
      <c r="S382" s="175"/>
      <c r="T382" s="175"/>
      <c r="U382" s="175"/>
      <c r="V382" s="175"/>
      <c r="W382" s="175"/>
      <c r="X382" s="175"/>
      <c r="Y382" s="175"/>
      <c r="Z382" s="175"/>
      <c r="AA382" s="175"/>
      <c r="AB382" s="175"/>
      <c r="AC382" s="175"/>
      <c r="AD382" s="175"/>
      <c r="AE382" s="175"/>
      <c r="AF382" s="175"/>
      <c r="AG382" s="175"/>
    </row>
    <row r="383" spans="1:33" ht="15.75" customHeight="1">
      <c r="A383" s="71"/>
      <c r="B383" s="270"/>
      <c r="C383" s="71"/>
      <c r="D383" s="71"/>
      <c r="E383" s="6"/>
      <c r="F383" s="6"/>
      <c r="G383" s="6"/>
      <c r="H383" s="6"/>
      <c r="I383" s="6"/>
      <c r="J383" s="175"/>
      <c r="K383" s="175"/>
      <c r="L383" s="175"/>
      <c r="M383" s="175"/>
      <c r="N383" s="175"/>
      <c r="O383" s="175"/>
      <c r="P383" s="175"/>
      <c r="Q383" s="175"/>
      <c r="R383" s="175"/>
      <c r="S383" s="175"/>
      <c r="T383" s="175"/>
      <c r="U383" s="175"/>
      <c r="V383" s="175"/>
      <c r="W383" s="175"/>
      <c r="X383" s="175"/>
      <c r="Y383" s="175"/>
      <c r="Z383" s="175"/>
      <c r="AA383" s="175"/>
      <c r="AB383" s="175"/>
      <c r="AC383" s="175"/>
      <c r="AD383" s="175"/>
      <c r="AE383" s="175"/>
      <c r="AF383" s="175"/>
      <c r="AG383" s="175"/>
    </row>
    <row r="384" spans="1:33" ht="15.75" customHeight="1">
      <c r="A384" s="71"/>
      <c r="B384" s="270"/>
      <c r="C384" s="71"/>
      <c r="D384" s="71"/>
      <c r="E384" s="6"/>
      <c r="F384" s="6"/>
      <c r="G384" s="6"/>
      <c r="H384" s="6"/>
      <c r="I384" s="6"/>
      <c r="J384" s="175"/>
      <c r="K384" s="175"/>
      <c r="L384" s="175"/>
      <c r="M384" s="175"/>
      <c r="N384" s="175"/>
      <c r="O384" s="175"/>
      <c r="P384" s="175"/>
      <c r="Q384" s="175"/>
      <c r="R384" s="175"/>
      <c r="S384" s="175"/>
      <c r="T384" s="175"/>
      <c r="U384" s="175"/>
      <c r="V384" s="175"/>
      <c r="W384" s="175"/>
      <c r="X384" s="175"/>
      <c r="Y384" s="175"/>
      <c r="Z384" s="175"/>
      <c r="AA384" s="175"/>
      <c r="AB384" s="175"/>
      <c r="AC384" s="175"/>
      <c r="AD384" s="175"/>
      <c r="AE384" s="175"/>
      <c r="AF384" s="175"/>
      <c r="AG384" s="175"/>
    </row>
    <row r="385" spans="1:33" ht="15.75" customHeight="1">
      <c r="A385" s="71"/>
      <c r="B385" s="270"/>
      <c r="C385" s="71"/>
      <c r="D385" s="71"/>
      <c r="E385" s="6"/>
      <c r="F385" s="6"/>
      <c r="G385" s="6"/>
      <c r="H385" s="6"/>
      <c r="I385" s="6"/>
      <c r="J385" s="175"/>
      <c r="K385" s="175"/>
      <c r="L385" s="175"/>
      <c r="M385" s="175"/>
      <c r="N385" s="175"/>
      <c r="O385" s="175"/>
      <c r="P385" s="175"/>
      <c r="Q385" s="175"/>
      <c r="R385" s="175"/>
      <c r="S385" s="175"/>
      <c r="T385" s="175"/>
      <c r="U385" s="175"/>
      <c r="V385" s="175"/>
      <c r="W385" s="175"/>
      <c r="X385" s="175"/>
      <c r="Y385" s="175"/>
      <c r="Z385" s="175"/>
      <c r="AA385" s="175"/>
      <c r="AB385" s="175"/>
      <c r="AC385" s="175"/>
      <c r="AD385" s="175"/>
      <c r="AE385" s="175"/>
      <c r="AF385" s="175"/>
      <c r="AG385" s="175"/>
    </row>
    <row r="386" spans="1:33" ht="15.75" customHeight="1">
      <c r="A386" s="71"/>
      <c r="B386" s="270"/>
      <c r="C386" s="71"/>
      <c r="D386" s="71"/>
      <c r="E386" s="6"/>
      <c r="F386" s="6"/>
      <c r="G386" s="6"/>
      <c r="H386" s="6"/>
      <c r="I386" s="6"/>
      <c r="J386" s="118"/>
      <c r="K386" s="118"/>
      <c r="L386" s="118"/>
      <c r="M386" s="118"/>
      <c r="N386" s="118"/>
      <c r="O386" s="118"/>
      <c r="P386" s="118"/>
      <c r="Q386" s="118"/>
      <c r="R386" s="118"/>
      <c r="S386" s="118"/>
      <c r="T386" s="118"/>
      <c r="U386" s="118"/>
      <c r="V386" s="118"/>
      <c r="W386" s="118"/>
      <c r="X386" s="118"/>
      <c r="Y386" s="118"/>
      <c r="Z386" s="118"/>
      <c r="AA386" s="118"/>
      <c r="AB386" s="118"/>
      <c r="AC386" s="118"/>
      <c r="AD386" s="118"/>
      <c r="AE386" s="118"/>
      <c r="AF386" s="118"/>
      <c r="AG386" s="118"/>
    </row>
    <row r="387" spans="1:33" ht="15.75" customHeight="1">
      <c r="A387" s="71"/>
      <c r="B387" s="270"/>
      <c r="C387" s="71"/>
      <c r="D387" s="71"/>
      <c r="E387" s="6"/>
      <c r="F387" s="6"/>
      <c r="G387" s="6"/>
      <c r="H387" s="6"/>
      <c r="I387" s="6"/>
      <c r="J387" s="142"/>
      <c r="K387" s="142"/>
      <c r="L387" s="142"/>
      <c r="M387" s="142"/>
      <c r="N387" s="142"/>
      <c r="O387" s="142"/>
      <c r="P387" s="142"/>
      <c r="Q387" s="142"/>
      <c r="R387" s="142"/>
      <c r="S387" s="142"/>
      <c r="T387" s="142"/>
      <c r="U387" s="142"/>
      <c r="V387" s="142"/>
      <c r="W387" s="142"/>
      <c r="X387" s="142"/>
      <c r="Y387" s="142"/>
      <c r="Z387" s="142"/>
      <c r="AA387" s="142"/>
      <c r="AB387" s="142"/>
      <c r="AC387" s="142"/>
      <c r="AD387" s="142"/>
      <c r="AE387" s="142"/>
      <c r="AF387" s="142"/>
      <c r="AG387" s="142"/>
    </row>
    <row r="388" spans="1:33" ht="15.75" customHeight="1">
      <c r="A388" s="71"/>
      <c r="B388" s="270"/>
      <c r="C388" s="71"/>
      <c r="D388" s="71"/>
      <c r="E388" s="6"/>
      <c r="F388" s="6"/>
      <c r="G388" s="6"/>
      <c r="H388" s="6"/>
      <c r="I388" s="6"/>
      <c r="J388" s="175"/>
      <c r="K388" s="175"/>
      <c r="L388" s="175"/>
      <c r="M388" s="175"/>
      <c r="N388" s="175"/>
      <c r="O388" s="175"/>
      <c r="P388" s="175"/>
      <c r="Q388" s="175"/>
      <c r="R388" s="175"/>
      <c r="S388" s="175"/>
      <c r="T388" s="175"/>
      <c r="U388" s="175"/>
      <c r="V388" s="175"/>
      <c r="W388" s="175"/>
      <c r="X388" s="175"/>
      <c r="Y388" s="175"/>
      <c r="Z388" s="175"/>
      <c r="AA388" s="175"/>
      <c r="AB388" s="175"/>
      <c r="AC388" s="175"/>
      <c r="AD388" s="175"/>
      <c r="AE388" s="175"/>
      <c r="AF388" s="175"/>
      <c r="AG388" s="175"/>
    </row>
    <row r="389" spans="1:33" ht="15.75" customHeight="1">
      <c r="A389" s="71"/>
      <c r="B389" s="270"/>
      <c r="C389" s="71"/>
      <c r="D389" s="71"/>
      <c r="E389" s="6"/>
      <c r="F389" s="6"/>
      <c r="G389" s="6"/>
      <c r="H389" s="6"/>
      <c r="I389" s="6"/>
      <c r="J389" s="175"/>
      <c r="K389" s="175"/>
      <c r="L389" s="175"/>
      <c r="M389" s="175"/>
      <c r="N389" s="175"/>
      <c r="O389" s="175"/>
      <c r="P389" s="175"/>
      <c r="Q389" s="175"/>
      <c r="R389" s="175"/>
      <c r="S389" s="175"/>
      <c r="T389" s="175"/>
      <c r="U389" s="175"/>
      <c r="V389" s="175"/>
      <c r="W389" s="175"/>
      <c r="X389" s="175"/>
      <c r="Y389" s="175"/>
      <c r="Z389" s="175"/>
      <c r="AA389" s="175"/>
      <c r="AB389" s="175"/>
      <c r="AC389" s="175"/>
      <c r="AD389" s="175"/>
      <c r="AE389" s="175"/>
      <c r="AF389" s="175"/>
      <c r="AG389" s="175"/>
    </row>
    <row r="390" spans="1:33" ht="15.75" customHeight="1">
      <c r="A390" s="71"/>
      <c r="B390" s="270"/>
      <c r="C390" s="71"/>
      <c r="D390" s="71"/>
      <c r="E390" s="6"/>
      <c r="F390" s="6"/>
      <c r="G390" s="6"/>
      <c r="H390" s="6"/>
      <c r="I390" s="6"/>
      <c r="J390" s="175"/>
      <c r="K390" s="175"/>
      <c r="L390" s="175"/>
      <c r="M390" s="175"/>
      <c r="N390" s="175"/>
      <c r="O390" s="175"/>
      <c r="P390" s="175"/>
      <c r="Q390" s="175"/>
      <c r="R390" s="175"/>
      <c r="S390" s="175"/>
      <c r="T390" s="175"/>
      <c r="U390" s="175"/>
      <c r="V390" s="175"/>
      <c r="W390" s="175"/>
      <c r="X390" s="175"/>
      <c r="Y390" s="175"/>
      <c r="Z390" s="175"/>
      <c r="AA390" s="175"/>
      <c r="AB390" s="175"/>
      <c r="AC390" s="175"/>
      <c r="AD390" s="175"/>
      <c r="AE390" s="175"/>
      <c r="AF390" s="175"/>
      <c r="AG390" s="175"/>
    </row>
    <row r="391" spans="1:33" ht="15.75" customHeight="1">
      <c r="A391" s="71"/>
      <c r="B391" s="270"/>
      <c r="C391" s="71"/>
      <c r="D391" s="71"/>
      <c r="E391" s="6"/>
      <c r="F391" s="6"/>
      <c r="G391" s="6"/>
      <c r="H391" s="6"/>
      <c r="I391" s="6"/>
      <c r="J391" s="175"/>
      <c r="K391" s="175"/>
      <c r="L391" s="175"/>
      <c r="M391" s="175"/>
      <c r="N391" s="175"/>
      <c r="O391" s="175"/>
      <c r="P391" s="175"/>
      <c r="Q391" s="175"/>
      <c r="R391" s="175"/>
      <c r="S391" s="175"/>
      <c r="T391" s="175"/>
      <c r="U391" s="175"/>
      <c r="V391" s="175"/>
      <c r="W391" s="175"/>
      <c r="X391" s="175"/>
      <c r="Y391" s="175"/>
      <c r="Z391" s="175"/>
      <c r="AA391" s="175"/>
      <c r="AB391" s="175"/>
      <c r="AC391" s="175"/>
      <c r="AD391" s="175"/>
      <c r="AE391" s="175"/>
      <c r="AF391" s="175"/>
      <c r="AG391" s="175"/>
    </row>
    <row r="392" spans="1:33" ht="15.75" customHeight="1">
      <c r="A392" s="71"/>
      <c r="B392" s="270"/>
      <c r="C392" s="71"/>
      <c r="D392" s="71"/>
      <c r="E392" s="6"/>
      <c r="F392" s="6"/>
      <c r="G392" s="6"/>
      <c r="H392" s="6"/>
      <c r="I392" s="6"/>
      <c r="J392" s="118"/>
      <c r="K392" s="118"/>
      <c r="L392" s="118"/>
      <c r="M392" s="118"/>
      <c r="N392" s="118"/>
      <c r="O392" s="118"/>
      <c r="P392" s="118"/>
      <c r="Q392" s="118"/>
      <c r="R392" s="118"/>
      <c r="S392" s="118"/>
      <c r="T392" s="118"/>
      <c r="U392" s="118"/>
      <c r="V392" s="118"/>
      <c r="W392" s="118"/>
      <c r="X392" s="118"/>
      <c r="Y392" s="118"/>
      <c r="Z392" s="118"/>
      <c r="AA392" s="118"/>
      <c r="AB392" s="118"/>
      <c r="AC392" s="118"/>
      <c r="AD392" s="118"/>
      <c r="AE392" s="118"/>
      <c r="AF392" s="118"/>
      <c r="AG392" s="118"/>
    </row>
    <row r="393" spans="1:33" ht="15.75" customHeight="1">
      <c r="A393" s="71"/>
      <c r="B393" s="270"/>
      <c r="C393" s="71"/>
      <c r="D393" s="71"/>
      <c r="E393" s="6"/>
      <c r="F393" s="6"/>
      <c r="G393" s="6"/>
      <c r="H393" s="6"/>
      <c r="I393" s="6"/>
      <c r="J393" s="142"/>
      <c r="K393" s="142"/>
      <c r="L393" s="142"/>
      <c r="M393" s="142"/>
      <c r="N393" s="142"/>
      <c r="O393" s="142"/>
      <c r="P393" s="142"/>
      <c r="Q393" s="142"/>
      <c r="R393" s="142"/>
      <c r="S393" s="142"/>
      <c r="T393" s="142"/>
      <c r="U393" s="142"/>
      <c r="V393" s="142"/>
      <c r="W393" s="142"/>
      <c r="X393" s="142"/>
      <c r="Y393" s="142"/>
      <c r="Z393" s="142"/>
      <c r="AA393" s="142"/>
      <c r="AB393" s="142"/>
      <c r="AC393" s="142"/>
      <c r="AD393" s="142"/>
      <c r="AE393" s="142"/>
      <c r="AF393" s="142"/>
      <c r="AG393" s="142"/>
    </row>
    <row r="394" spans="1:33" ht="15.75" customHeight="1">
      <c r="A394" s="71"/>
      <c r="B394" s="270"/>
      <c r="C394" s="71"/>
      <c r="D394" s="71"/>
      <c r="E394" s="6"/>
      <c r="F394" s="6"/>
      <c r="G394" s="6"/>
      <c r="H394" s="6"/>
      <c r="I394" s="6"/>
      <c r="J394" s="175"/>
      <c r="K394" s="175"/>
      <c r="L394" s="175"/>
      <c r="M394" s="175"/>
      <c r="N394" s="175"/>
      <c r="O394" s="175"/>
      <c r="P394" s="175"/>
      <c r="Q394" s="175"/>
      <c r="R394" s="175"/>
      <c r="S394" s="175"/>
      <c r="T394" s="175"/>
      <c r="U394" s="175"/>
      <c r="V394" s="175"/>
      <c r="W394" s="175"/>
      <c r="X394" s="175"/>
      <c r="Y394" s="175"/>
      <c r="Z394" s="175"/>
      <c r="AA394" s="175"/>
      <c r="AB394" s="175"/>
      <c r="AC394" s="175"/>
      <c r="AD394" s="175"/>
      <c r="AE394" s="175"/>
      <c r="AF394" s="175"/>
      <c r="AG394" s="175"/>
    </row>
    <row r="395" spans="1:33" ht="15.75" customHeight="1">
      <c r="A395" s="71"/>
      <c r="B395" s="270"/>
      <c r="C395" s="71"/>
      <c r="D395" s="71"/>
      <c r="E395" s="6"/>
      <c r="F395" s="6"/>
      <c r="G395" s="6"/>
      <c r="H395" s="6"/>
      <c r="I395" s="6"/>
      <c r="J395" s="175"/>
      <c r="K395" s="175"/>
      <c r="L395" s="175"/>
      <c r="M395" s="175"/>
      <c r="N395" s="175"/>
      <c r="O395" s="175"/>
      <c r="P395" s="175"/>
      <c r="Q395" s="175"/>
      <c r="R395" s="175"/>
      <c r="S395" s="175"/>
      <c r="T395" s="175"/>
      <c r="U395" s="175"/>
      <c r="V395" s="175"/>
      <c r="W395" s="175"/>
      <c r="X395" s="175"/>
      <c r="Y395" s="175"/>
      <c r="Z395" s="175"/>
      <c r="AA395" s="175"/>
      <c r="AB395" s="175"/>
      <c r="AC395" s="175"/>
      <c r="AD395" s="175"/>
      <c r="AE395" s="175"/>
      <c r="AF395" s="175"/>
      <c r="AG395" s="175"/>
    </row>
    <row r="396" spans="1:33" ht="15.75" customHeight="1">
      <c r="A396" s="71"/>
      <c r="B396" s="270"/>
      <c r="C396" s="71"/>
      <c r="D396" s="71"/>
      <c r="E396" s="6"/>
      <c r="F396" s="6"/>
      <c r="G396" s="6"/>
      <c r="H396" s="6"/>
      <c r="I396" s="6"/>
      <c r="J396" s="175"/>
      <c r="K396" s="175"/>
      <c r="L396" s="175"/>
      <c r="M396" s="175"/>
      <c r="N396" s="175"/>
      <c r="O396" s="175"/>
      <c r="P396" s="175"/>
      <c r="Q396" s="175"/>
      <c r="R396" s="175"/>
      <c r="S396" s="175"/>
      <c r="T396" s="175"/>
      <c r="U396" s="175"/>
      <c r="V396" s="175"/>
      <c r="W396" s="175"/>
      <c r="X396" s="175"/>
      <c r="Y396" s="175"/>
      <c r="Z396" s="175"/>
      <c r="AA396" s="175"/>
      <c r="AB396" s="175"/>
      <c r="AC396" s="175"/>
      <c r="AD396" s="175"/>
      <c r="AE396" s="175"/>
      <c r="AF396" s="175"/>
      <c r="AG396" s="175"/>
    </row>
    <row r="397" spans="1:33" ht="15.75" customHeight="1">
      <c r="A397" s="71"/>
      <c r="B397" s="270"/>
      <c r="C397" s="71"/>
      <c r="D397" s="71"/>
      <c r="E397" s="6"/>
      <c r="F397" s="6"/>
      <c r="G397" s="6"/>
      <c r="H397" s="6"/>
      <c r="I397" s="6"/>
      <c r="J397" s="175"/>
      <c r="K397" s="175"/>
      <c r="L397" s="175"/>
      <c r="M397" s="175"/>
      <c r="N397" s="175"/>
      <c r="O397" s="175"/>
      <c r="P397" s="175"/>
      <c r="Q397" s="175"/>
      <c r="R397" s="175"/>
      <c r="S397" s="175"/>
      <c r="T397" s="175"/>
      <c r="U397" s="175"/>
      <c r="V397" s="175"/>
      <c r="W397" s="175"/>
      <c r="X397" s="175"/>
      <c r="Y397" s="175"/>
      <c r="Z397" s="175"/>
      <c r="AA397" s="175"/>
      <c r="AB397" s="175"/>
      <c r="AC397" s="175"/>
      <c r="AD397" s="175"/>
      <c r="AE397" s="175"/>
      <c r="AF397" s="175"/>
      <c r="AG397" s="175"/>
    </row>
    <row r="398" spans="1:33" ht="15.75" customHeight="1">
      <c r="A398" s="71"/>
      <c r="B398" s="270"/>
      <c r="C398" s="71"/>
      <c r="D398" s="71"/>
      <c r="E398" s="6"/>
      <c r="F398" s="6"/>
      <c r="G398" s="6"/>
      <c r="H398" s="6"/>
      <c r="I398" s="6"/>
      <c r="J398" s="118"/>
      <c r="K398" s="118"/>
      <c r="L398" s="118"/>
      <c r="M398" s="118"/>
      <c r="N398" s="118"/>
      <c r="O398" s="118"/>
      <c r="P398" s="118"/>
      <c r="Q398" s="118"/>
      <c r="R398" s="118"/>
      <c r="S398" s="118"/>
      <c r="T398" s="118"/>
      <c r="U398" s="118"/>
      <c r="V398" s="118"/>
      <c r="W398" s="118"/>
      <c r="X398" s="118"/>
      <c r="Y398" s="118"/>
      <c r="Z398" s="118"/>
      <c r="AA398" s="118"/>
      <c r="AB398" s="118"/>
      <c r="AC398" s="118"/>
      <c r="AD398" s="118"/>
      <c r="AE398" s="118"/>
      <c r="AF398" s="118"/>
      <c r="AG398" s="118"/>
    </row>
    <row r="399" spans="1:33" ht="15.75" customHeight="1">
      <c r="A399" s="71"/>
      <c r="B399" s="270"/>
      <c r="C399" s="71"/>
      <c r="D399" s="71"/>
      <c r="E399" s="6"/>
      <c r="F399" s="6"/>
      <c r="G399" s="6"/>
      <c r="H399" s="6"/>
      <c r="I399" s="6"/>
      <c r="J399" s="142"/>
      <c r="K399" s="142"/>
      <c r="L399" s="142"/>
      <c r="M399" s="142"/>
      <c r="N399" s="142"/>
      <c r="O399" s="142"/>
      <c r="P399" s="142"/>
      <c r="Q399" s="142"/>
      <c r="R399" s="142"/>
      <c r="S399" s="142"/>
      <c r="T399" s="142"/>
      <c r="U399" s="142"/>
      <c r="V399" s="142"/>
      <c r="W399" s="142"/>
      <c r="X399" s="142"/>
      <c r="Y399" s="142"/>
      <c r="Z399" s="142"/>
      <c r="AA399" s="142"/>
      <c r="AB399" s="142"/>
      <c r="AC399" s="142"/>
      <c r="AD399" s="142"/>
      <c r="AE399" s="142"/>
      <c r="AF399" s="142"/>
      <c r="AG399" s="142"/>
    </row>
    <row r="400" spans="1:33" ht="15.75" customHeight="1">
      <c r="A400" s="71"/>
      <c r="B400" s="270"/>
      <c r="C400" s="71"/>
      <c r="D400" s="71"/>
      <c r="E400" s="6"/>
      <c r="F400" s="6"/>
      <c r="G400" s="6"/>
      <c r="H400" s="6"/>
      <c r="I400" s="6"/>
      <c r="J400" s="175"/>
      <c r="K400" s="175"/>
      <c r="L400" s="175"/>
      <c r="M400" s="175"/>
      <c r="N400" s="175"/>
      <c r="O400" s="175"/>
      <c r="P400" s="175"/>
      <c r="Q400" s="175"/>
      <c r="R400" s="175"/>
      <c r="S400" s="175"/>
      <c r="T400" s="175"/>
      <c r="U400" s="175"/>
      <c r="V400" s="175"/>
      <c r="W400" s="175"/>
      <c r="X400" s="175"/>
      <c r="Y400" s="175"/>
      <c r="Z400" s="175"/>
      <c r="AA400" s="175"/>
      <c r="AB400" s="175"/>
      <c r="AC400" s="175"/>
      <c r="AD400" s="175"/>
      <c r="AE400" s="175"/>
      <c r="AF400" s="175"/>
      <c r="AG400" s="175"/>
    </row>
    <row r="401" spans="1:33" ht="15.75" customHeight="1">
      <c r="A401" s="71"/>
      <c r="B401" s="270"/>
      <c r="C401" s="71"/>
      <c r="D401" s="71"/>
      <c r="E401" s="6"/>
      <c r="F401" s="6"/>
      <c r="G401" s="6"/>
      <c r="H401" s="6"/>
      <c r="I401" s="6"/>
      <c r="J401" s="175"/>
      <c r="K401" s="175"/>
      <c r="L401" s="175"/>
      <c r="M401" s="175"/>
      <c r="N401" s="175"/>
      <c r="O401" s="175"/>
      <c r="P401" s="175"/>
      <c r="Q401" s="175"/>
      <c r="R401" s="175"/>
      <c r="S401" s="175"/>
      <c r="T401" s="175"/>
      <c r="U401" s="175"/>
      <c r="V401" s="175"/>
      <c r="W401" s="175"/>
      <c r="X401" s="175"/>
      <c r="Y401" s="175"/>
      <c r="Z401" s="175"/>
      <c r="AA401" s="175"/>
      <c r="AB401" s="175"/>
      <c r="AC401" s="175"/>
      <c r="AD401" s="175"/>
      <c r="AE401" s="175"/>
      <c r="AF401" s="175"/>
      <c r="AG401" s="175"/>
    </row>
    <row r="402" spans="1:33" ht="15.75" customHeight="1">
      <c r="A402" s="71"/>
      <c r="B402" s="270"/>
      <c r="C402" s="71"/>
      <c r="D402" s="71"/>
      <c r="E402" s="6"/>
      <c r="F402" s="6"/>
      <c r="G402" s="6"/>
      <c r="H402" s="6"/>
      <c r="I402" s="6"/>
      <c r="J402" s="175"/>
      <c r="K402" s="175"/>
      <c r="L402" s="175"/>
      <c r="M402" s="175"/>
      <c r="N402" s="175"/>
      <c r="O402" s="175"/>
      <c r="P402" s="175"/>
      <c r="Q402" s="175"/>
      <c r="R402" s="175"/>
      <c r="S402" s="175"/>
      <c r="T402" s="175"/>
      <c r="U402" s="175"/>
      <c r="V402" s="175"/>
      <c r="W402" s="175"/>
      <c r="X402" s="175"/>
      <c r="Y402" s="175"/>
      <c r="Z402" s="175"/>
      <c r="AA402" s="175"/>
      <c r="AB402" s="175"/>
      <c r="AC402" s="175"/>
      <c r="AD402" s="175"/>
      <c r="AE402" s="175"/>
      <c r="AF402" s="175"/>
      <c r="AG402" s="175"/>
    </row>
    <row r="403" spans="1:33" ht="15.75" customHeight="1">
      <c r="A403" s="71"/>
      <c r="B403" s="270"/>
      <c r="C403" s="71"/>
      <c r="D403" s="71"/>
      <c r="E403" s="6"/>
      <c r="F403" s="6"/>
      <c r="G403" s="6"/>
      <c r="H403" s="6"/>
      <c r="I403" s="6"/>
      <c r="J403" s="175"/>
      <c r="K403" s="175"/>
      <c r="L403" s="175"/>
      <c r="M403" s="175"/>
      <c r="N403" s="175"/>
      <c r="O403" s="175"/>
      <c r="P403" s="175"/>
      <c r="Q403" s="175"/>
      <c r="R403" s="175"/>
      <c r="S403" s="175"/>
      <c r="T403" s="175"/>
      <c r="U403" s="175"/>
      <c r="V403" s="175"/>
      <c r="W403" s="175"/>
      <c r="X403" s="175"/>
      <c r="Y403" s="175"/>
      <c r="Z403" s="175"/>
      <c r="AA403" s="175"/>
      <c r="AB403" s="175"/>
      <c r="AC403" s="175"/>
      <c r="AD403" s="175"/>
      <c r="AE403" s="175"/>
      <c r="AF403" s="175"/>
      <c r="AG403" s="175"/>
    </row>
    <row r="404" spans="1:33" ht="15.75" customHeight="1">
      <c r="A404" s="71"/>
      <c r="B404" s="270"/>
      <c r="C404" s="71"/>
      <c r="D404" s="71"/>
      <c r="E404" s="6"/>
      <c r="F404" s="6"/>
      <c r="G404" s="6"/>
      <c r="H404" s="6"/>
      <c r="I404" s="6"/>
      <c r="J404" s="118"/>
      <c r="K404" s="118"/>
      <c r="L404" s="118"/>
      <c r="M404" s="118"/>
      <c r="N404" s="118"/>
      <c r="O404" s="118"/>
      <c r="P404" s="118"/>
      <c r="Q404" s="118"/>
      <c r="R404" s="118"/>
      <c r="S404" s="118"/>
      <c r="T404" s="118"/>
      <c r="U404" s="118"/>
      <c r="V404" s="118"/>
      <c r="W404" s="118"/>
      <c r="X404" s="118"/>
      <c r="Y404" s="118"/>
      <c r="Z404" s="118"/>
      <c r="AA404" s="118"/>
      <c r="AB404" s="118"/>
      <c r="AC404" s="118"/>
      <c r="AD404" s="118"/>
      <c r="AE404" s="118"/>
      <c r="AF404" s="118"/>
      <c r="AG404" s="118"/>
    </row>
    <row r="405" spans="1:33" ht="15.75" customHeight="1">
      <c r="A405" s="71"/>
      <c r="B405" s="270"/>
      <c r="C405" s="71"/>
      <c r="D405" s="71"/>
      <c r="E405" s="6"/>
      <c r="F405" s="6"/>
      <c r="G405" s="6"/>
      <c r="H405" s="6"/>
      <c r="I405" s="6"/>
      <c r="J405" s="142"/>
      <c r="K405" s="142"/>
      <c r="L405" s="142"/>
      <c r="M405" s="142"/>
      <c r="N405" s="142"/>
      <c r="O405" s="142"/>
      <c r="P405" s="142"/>
      <c r="Q405" s="142"/>
      <c r="R405" s="142"/>
      <c r="S405" s="142"/>
      <c r="T405" s="142"/>
      <c r="U405" s="142"/>
      <c r="V405" s="142"/>
      <c r="W405" s="142"/>
      <c r="X405" s="142"/>
      <c r="Y405" s="142"/>
      <c r="Z405" s="142"/>
      <c r="AA405" s="142"/>
      <c r="AB405" s="142"/>
      <c r="AC405" s="142"/>
      <c r="AD405" s="142"/>
      <c r="AE405" s="142"/>
      <c r="AF405" s="142"/>
      <c r="AG405" s="142"/>
    </row>
    <row r="406" spans="1:33" ht="15.75" customHeight="1">
      <c r="A406" s="71"/>
      <c r="B406" s="270"/>
      <c r="C406" s="71"/>
      <c r="D406" s="71"/>
      <c r="E406" s="6"/>
      <c r="F406" s="6"/>
      <c r="G406" s="6"/>
      <c r="H406" s="6"/>
      <c r="I406" s="6"/>
      <c r="J406" s="175"/>
      <c r="K406" s="175"/>
      <c r="L406" s="175"/>
      <c r="M406" s="175"/>
      <c r="N406" s="175"/>
      <c r="O406" s="175"/>
      <c r="P406" s="175"/>
      <c r="Q406" s="175"/>
      <c r="R406" s="175"/>
      <c r="S406" s="175"/>
      <c r="T406" s="175"/>
      <c r="U406" s="175"/>
      <c r="V406" s="175"/>
      <c r="W406" s="175"/>
      <c r="X406" s="175"/>
      <c r="Y406" s="175"/>
      <c r="Z406" s="175"/>
      <c r="AA406" s="175"/>
      <c r="AB406" s="175"/>
      <c r="AC406" s="175"/>
      <c r="AD406" s="175"/>
      <c r="AE406" s="175"/>
      <c r="AF406" s="175"/>
      <c r="AG406" s="175"/>
    </row>
    <row r="407" spans="1:33" ht="15.75" customHeight="1">
      <c r="A407" s="71"/>
      <c r="B407" s="270"/>
      <c r="C407" s="71"/>
      <c r="D407" s="71"/>
      <c r="E407" s="6"/>
      <c r="F407" s="6"/>
      <c r="G407" s="6"/>
      <c r="H407" s="6"/>
      <c r="I407" s="6"/>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row>
    <row r="408" spans="1:33" ht="15.75" customHeight="1">
      <c r="A408" s="71"/>
      <c r="B408" s="270"/>
      <c r="C408" s="71"/>
      <c r="D408" s="71"/>
      <c r="E408" s="6"/>
      <c r="F408" s="6"/>
      <c r="G408" s="6"/>
      <c r="H408" s="6"/>
      <c r="I408" s="6"/>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row>
    <row r="409" spans="1:33" ht="15.75" customHeight="1">
      <c r="A409" s="71"/>
      <c r="B409" s="270"/>
      <c r="C409" s="71"/>
      <c r="D409" s="71"/>
      <c r="E409" s="6"/>
      <c r="F409" s="6"/>
      <c r="G409" s="6"/>
      <c r="H409" s="6"/>
      <c r="I409" s="6"/>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row>
    <row r="410" spans="1:33" ht="15.75" customHeight="1">
      <c r="A410" s="71"/>
      <c r="B410" s="270"/>
      <c r="C410" s="71"/>
      <c r="D410" s="71"/>
      <c r="E410" s="6"/>
      <c r="F410" s="6"/>
      <c r="G410" s="6"/>
      <c r="H410" s="6"/>
      <c r="I410" s="6"/>
      <c r="J410" s="157"/>
      <c r="K410" s="157"/>
      <c r="L410" s="157"/>
      <c r="M410" s="157"/>
      <c r="N410" s="157"/>
      <c r="O410" s="157"/>
      <c r="P410" s="157"/>
      <c r="Q410" s="157"/>
      <c r="R410" s="157"/>
      <c r="S410" s="157"/>
      <c r="T410" s="157"/>
      <c r="U410" s="157"/>
      <c r="V410" s="157"/>
      <c r="W410" s="157"/>
      <c r="X410" s="157"/>
      <c r="Y410" s="157"/>
      <c r="Z410" s="157"/>
      <c r="AA410" s="157"/>
      <c r="AB410" s="157"/>
      <c r="AC410" s="157"/>
      <c r="AD410" s="157"/>
      <c r="AE410" s="157"/>
      <c r="AF410" s="157"/>
      <c r="AG410" s="157"/>
    </row>
    <row r="411" spans="1:33" ht="15.75" customHeight="1">
      <c r="A411" s="71"/>
      <c r="B411" s="270"/>
      <c r="C411" s="71"/>
      <c r="D411" s="71"/>
      <c r="E411" s="6"/>
      <c r="F411" s="6"/>
      <c r="G411" s="6"/>
      <c r="H411" s="6"/>
      <c r="I411" s="6"/>
      <c r="J411" s="142"/>
      <c r="K411" s="142"/>
      <c r="L411" s="142"/>
      <c r="M411" s="142"/>
      <c r="N411" s="142"/>
      <c r="O411" s="142"/>
      <c r="P411" s="142"/>
      <c r="Q411" s="142"/>
      <c r="R411" s="142"/>
      <c r="S411" s="142"/>
      <c r="T411" s="142"/>
      <c r="U411" s="142"/>
      <c r="V411" s="142"/>
      <c r="W411" s="142"/>
      <c r="X411" s="142"/>
      <c r="Y411" s="142"/>
      <c r="Z411" s="142"/>
      <c r="AA411" s="142"/>
      <c r="AB411" s="142"/>
      <c r="AC411" s="142"/>
      <c r="AD411" s="142"/>
      <c r="AE411" s="142"/>
      <c r="AF411" s="142"/>
      <c r="AG411" s="142"/>
    </row>
    <row r="412" spans="1:33" ht="15.75" customHeight="1">
      <c r="A412" s="71"/>
      <c r="B412" s="270"/>
      <c r="C412" s="71"/>
      <c r="D412" s="71"/>
      <c r="E412" s="6"/>
      <c r="F412" s="6"/>
      <c r="G412" s="6"/>
      <c r="H412" s="6"/>
      <c r="I412" s="6"/>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row>
    <row r="413" spans="1:33" ht="15.75" customHeight="1">
      <c r="A413" s="71"/>
      <c r="B413" s="270"/>
      <c r="C413" s="71"/>
      <c r="D413" s="71"/>
      <c r="E413" s="6"/>
      <c r="F413" s="6"/>
      <c r="G413" s="6"/>
      <c r="H413" s="6"/>
      <c r="I413" s="6"/>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row>
    <row r="414" spans="1:33" ht="15.75" customHeight="1">
      <c r="A414" s="71"/>
      <c r="B414" s="270"/>
      <c r="C414" s="71"/>
      <c r="D414" s="71"/>
      <c r="E414" s="6"/>
      <c r="F414" s="6"/>
      <c r="G414" s="6"/>
      <c r="H414" s="6"/>
      <c r="I414" s="6"/>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row>
    <row r="415" spans="1:33" ht="15.75" customHeight="1">
      <c r="A415" s="71"/>
      <c r="B415" s="270"/>
      <c r="C415" s="71"/>
      <c r="D415" s="71"/>
      <c r="E415" s="6"/>
      <c r="F415" s="6"/>
      <c r="G415" s="6"/>
      <c r="H415" s="6"/>
      <c r="I415" s="6"/>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row>
    <row r="416" spans="1:33" ht="15.75" customHeight="1">
      <c r="A416" s="71"/>
      <c r="B416" s="270"/>
      <c r="C416" s="71"/>
      <c r="D416" s="71"/>
      <c r="E416" s="6"/>
      <c r="F416" s="6"/>
      <c r="G416" s="6"/>
      <c r="H416" s="6"/>
      <c r="I416" s="6"/>
      <c r="J416" s="118"/>
      <c r="K416" s="118"/>
      <c r="L416" s="118"/>
      <c r="M416" s="118"/>
      <c r="N416" s="118"/>
      <c r="O416" s="118"/>
      <c r="P416" s="118"/>
      <c r="Q416" s="118"/>
      <c r="R416" s="118"/>
      <c r="S416" s="118"/>
      <c r="T416" s="118"/>
      <c r="U416" s="118"/>
      <c r="V416" s="118"/>
      <c r="W416" s="118"/>
      <c r="X416" s="118"/>
      <c r="Y416" s="118"/>
      <c r="Z416" s="118"/>
      <c r="AA416" s="118"/>
      <c r="AB416" s="118"/>
      <c r="AC416" s="118"/>
      <c r="AD416" s="118"/>
      <c r="AE416" s="118"/>
      <c r="AF416" s="118"/>
      <c r="AG416" s="118"/>
    </row>
    <row r="417" spans="1:33" ht="15.75" customHeight="1">
      <c r="A417" s="71"/>
      <c r="B417" s="270"/>
      <c r="C417" s="71"/>
      <c r="D417" s="71"/>
      <c r="E417" s="6"/>
      <c r="F417" s="6"/>
      <c r="G417" s="6"/>
      <c r="H417" s="6"/>
      <c r="I417" s="6"/>
      <c r="J417" s="142"/>
      <c r="K417" s="142"/>
      <c r="L417" s="142"/>
      <c r="M417" s="142"/>
      <c r="N417" s="142"/>
      <c r="O417" s="142"/>
      <c r="P417" s="142"/>
      <c r="Q417" s="142"/>
      <c r="R417" s="142"/>
      <c r="S417" s="142"/>
      <c r="T417" s="142"/>
      <c r="U417" s="142"/>
      <c r="V417" s="142"/>
      <c r="W417" s="142"/>
      <c r="X417" s="142"/>
      <c r="Y417" s="142"/>
      <c r="Z417" s="142"/>
      <c r="AA417" s="142"/>
      <c r="AB417" s="142"/>
      <c r="AC417" s="142"/>
      <c r="AD417" s="142"/>
      <c r="AE417" s="142"/>
      <c r="AF417" s="142"/>
      <c r="AG417" s="142"/>
    </row>
    <row r="418" spans="1:33" ht="15.75" customHeight="1">
      <c r="A418" s="71"/>
      <c r="B418" s="270"/>
      <c r="C418" s="71"/>
      <c r="D418" s="71"/>
      <c r="E418" s="6"/>
      <c r="F418" s="6"/>
      <c r="G418" s="6"/>
      <c r="H418" s="6"/>
      <c r="I418" s="6"/>
      <c r="J418" s="175"/>
      <c r="K418" s="175"/>
      <c r="L418" s="175"/>
      <c r="M418" s="175"/>
      <c r="N418" s="175"/>
      <c r="O418" s="175"/>
      <c r="P418" s="175"/>
      <c r="Q418" s="175"/>
      <c r="R418" s="175"/>
      <c r="S418" s="175"/>
      <c r="T418" s="175"/>
      <c r="U418" s="175"/>
      <c r="V418" s="175"/>
      <c r="W418" s="175"/>
      <c r="X418" s="175"/>
      <c r="Y418" s="175"/>
      <c r="Z418" s="175"/>
      <c r="AA418" s="175"/>
      <c r="AB418" s="175"/>
      <c r="AC418" s="175"/>
      <c r="AD418" s="175"/>
      <c r="AE418" s="175"/>
      <c r="AF418" s="175"/>
      <c r="AG418" s="175"/>
    </row>
    <row r="419" spans="1:33" ht="15.75" customHeight="1">
      <c r="A419" s="71"/>
      <c r="B419" s="270"/>
      <c r="C419" s="71"/>
      <c r="D419" s="71"/>
      <c r="E419" s="6"/>
      <c r="F419" s="6"/>
      <c r="G419" s="6"/>
      <c r="H419" s="6"/>
      <c r="I419" s="6"/>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row>
    <row r="420" spans="1:33" ht="15.75" customHeight="1">
      <c r="A420" s="71"/>
      <c r="B420" s="270"/>
      <c r="C420" s="71"/>
      <c r="D420" s="71"/>
      <c r="E420" s="6"/>
      <c r="F420" s="6"/>
      <c r="G420" s="6"/>
      <c r="H420" s="6"/>
      <c r="I420" s="6"/>
      <c r="J420" s="175"/>
      <c r="K420" s="175"/>
      <c r="L420" s="175"/>
      <c r="M420" s="175"/>
      <c r="N420" s="175"/>
      <c r="O420" s="175"/>
      <c r="P420" s="175"/>
      <c r="Q420" s="175"/>
      <c r="R420" s="175"/>
      <c r="S420" s="175"/>
      <c r="T420" s="175"/>
      <c r="U420" s="175"/>
      <c r="V420" s="175"/>
      <c r="W420" s="175"/>
      <c r="X420" s="175"/>
      <c r="Y420" s="175"/>
      <c r="Z420" s="175"/>
      <c r="AA420" s="175"/>
      <c r="AB420" s="175"/>
      <c r="AC420" s="175"/>
      <c r="AD420" s="175"/>
      <c r="AE420" s="175"/>
      <c r="AF420" s="175"/>
      <c r="AG420" s="175"/>
    </row>
    <row r="421" spans="1:33" ht="15.75" customHeight="1">
      <c r="A421" s="71"/>
      <c r="B421" s="270"/>
      <c r="C421" s="71"/>
      <c r="D421" s="71"/>
      <c r="E421" s="6"/>
      <c r="F421" s="6"/>
      <c r="G421" s="6"/>
      <c r="H421" s="6"/>
      <c r="I421" s="6"/>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row>
    <row r="422" spans="1:33" ht="15.75" customHeight="1">
      <c r="A422" s="71"/>
      <c r="B422" s="270"/>
      <c r="C422" s="71"/>
      <c r="D422" s="71"/>
      <c r="E422" s="6"/>
      <c r="F422" s="6"/>
      <c r="G422" s="6"/>
      <c r="H422" s="6"/>
      <c r="I422" s="6"/>
      <c r="J422" s="118"/>
      <c r="K422" s="118"/>
      <c r="L422" s="118"/>
      <c r="M422" s="118"/>
      <c r="N422" s="118"/>
      <c r="O422" s="118"/>
      <c r="P422" s="118"/>
      <c r="Q422" s="118"/>
      <c r="R422" s="118"/>
      <c r="S422" s="118"/>
      <c r="T422" s="118"/>
      <c r="U422" s="118"/>
      <c r="V422" s="118"/>
      <c r="W422" s="118"/>
      <c r="X422" s="118"/>
      <c r="Y422" s="118"/>
      <c r="Z422" s="118"/>
      <c r="AA422" s="118"/>
      <c r="AB422" s="118"/>
      <c r="AC422" s="118"/>
      <c r="AD422" s="118"/>
      <c r="AE422" s="118"/>
      <c r="AF422" s="118"/>
      <c r="AG422" s="118"/>
    </row>
    <row r="423" spans="1:33" ht="15.75" customHeight="1">
      <c r="A423" s="71"/>
      <c r="B423" s="270"/>
      <c r="C423" s="71"/>
      <c r="D423" s="71"/>
      <c r="E423" s="6"/>
      <c r="F423" s="6"/>
      <c r="G423" s="6"/>
      <c r="H423" s="6"/>
      <c r="I423" s="6"/>
      <c r="J423" s="142"/>
      <c r="K423" s="142"/>
      <c r="L423" s="142"/>
      <c r="M423" s="142"/>
      <c r="N423" s="142"/>
      <c r="O423" s="142"/>
      <c r="P423" s="142"/>
      <c r="Q423" s="142"/>
      <c r="R423" s="142"/>
      <c r="S423" s="142"/>
      <c r="T423" s="142"/>
      <c r="U423" s="142"/>
      <c r="V423" s="142"/>
      <c r="W423" s="142"/>
      <c r="X423" s="142"/>
      <c r="Y423" s="142"/>
      <c r="Z423" s="142"/>
      <c r="AA423" s="142"/>
      <c r="AB423" s="142"/>
      <c r="AC423" s="142"/>
      <c r="AD423" s="142"/>
      <c r="AE423" s="142"/>
      <c r="AF423" s="142"/>
      <c r="AG423" s="142"/>
    </row>
    <row r="424" spans="1:33" ht="15.75" customHeight="1">
      <c r="A424" s="71"/>
      <c r="B424" s="270"/>
      <c r="C424" s="71"/>
      <c r="D424" s="71"/>
      <c r="E424" s="6"/>
      <c r="F424" s="6"/>
      <c r="G424" s="6"/>
      <c r="H424" s="6"/>
      <c r="I424" s="6"/>
      <c r="J424" s="175"/>
      <c r="K424" s="175"/>
      <c r="L424" s="175"/>
      <c r="M424" s="175"/>
      <c r="N424" s="175"/>
      <c r="O424" s="175"/>
      <c r="P424" s="175"/>
      <c r="Q424" s="175"/>
      <c r="R424" s="175"/>
      <c r="S424" s="175"/>
      <c r="T424" s="175"/>
      <c r="U424" s="175"/>
      <c r="V424" s="175"/>
      <c r="W424" s="175"/>
      <c r="X424" s="175"/>
      <c r="Y424" s="175"/>
      <c r="Z424" s="175"/>
      <c r="AA424" s="175"/>
      <c r="AB424" s="175"/>
      <c r="AC424" s="175"/>
      <c r="AD424" s="175"/>
      <c r="AE424" s="175"/>
      <c r="AF424" s="175"/>
      <c r="AG424" s="175"/>
    </row>
    <row r="425" spans="1:33" ht="15.75" customHeight="1">
      <c r="A425" s="71"/>
      <c r="B425" s="270"/>
      <c r="C425" s="71"/>
      <c r="D425" s="71"/>
      <c r="E425" s="6"/>
      <c r="F425" s="6"/>
      <c r="G425" s="6"/>
      <c r="H425" s="6"/>
      <c r="I425" s="6"/>
      <c r="J425" s="175"/>
      <c r="K425" s="175"/>
      <c r="L425" s="175"/>
      <c r="M425" s="175"/>
      <c r="N425" s="175"/>
      <c r="O425" s="175"/>
      <c r="P425" s="175"/>
      <c r="Q425" s="175"/>
      <c r="R425" s="175"/>
      <c r="S425" s="175"/>
      <c r="T425" s="175"/>
      <c r="U425" s="175"/>
      <c r="V425" s="175"/>
      <c r="W425" s="175"/>
      <c r="X425" s="175"/>
      <c r="Y425" s="175"/>
      <c r="Z425" s="175"/>
      <c r="AA425" s="175"/>
      <c r="AB425" s="175"/>
      <c r="AC425" s="175"/>
      <c r="AD425" s="175"/>
      <c r="AE425" s="175"/>
      <c r="AF425" s="175"/>
      <c r="AG425" s="175"/>
    </row>
    <row r="426" spans="1:33" ht="15.75" customHeight="1">
      <c r="A426" s="71"/>
      <c r="B426" s="270"/>
      <c r="C426" s="71"/>
      <c r="D426" s="71"/>
      <c r="E426" s="6"/>
      <c r="F426" s="6"/>
      <c r="G426" s="6"/>
      <c r="H426" s="6"/>
      <c r="I426" s="6"/>
      <c r="J426" s="175"/>
      <c r="K426" s="175"/>
      <c r="L426" s="175"/>
      <c r="M426" s="175"/>
      <c r="N426" s="175"/>
      <c r="O426" s="175"/>
      <c r="P426" s="175"/>
      <c r="Q426" s="175"/>
      <c r="R426" s="175"/>
      <c r="S426" s="175"/>
      <c r="T426" s="175"/>
      <c r="U426" s="175"/>
      <c r="V426" s="175"/>
      <c r="W426" s="175"/>
      <c r="X426" s="175"/>
      <c r="Y426" s="175"/>
      <c r="Z426" s="175"/>
      <c r="AA426" s="175"/>
      <c r="AB426" s="175"/>
      <c r="AC426" s="175"/>
      <c r="AD426" s="175"/>
      <c r="AE426" s="175"/>
      <c r="AF426" s="175"/>
      <c r="AG426" s="175"/>
    </row>
    <row r="427" spans="1:33" ht="15.75" customHeight="1">
      <c r="A427" s="71"/>
      <c r="B427" s="270"/>
      <c r="C427" s="71"/>
      <c r="D427" s="71"/>
      <c r="E427" s="6"/>
      <c r="F427" s="6"/>
      <c r="G427" s="6"/>
      <c r="H427" s="6"/>
      <c r="I427" s="6"/>
      <c r="J427" s="175"/>
      <c r="K427" s="175"/>
      <c r="L427" s="175"/>
      <c r="M427" s="175"/>
      <c r="N427" s="175"/>
      <c r="O427" s="175"/>
      <c r="P427" s="175"/>
      <c r="Q427" s="175"/>
      <c r="R427" s="175"/>
      <c r="S427" s="175"/>
      <c r="T427" s="175"/>
      <c r="U427" s="175"/>
      <c r="V427" s="175"/>
      <c r="W427" s="175"/>
      <c r="X427" s="175"/>
      <c r="Y427" s="175"/>
      <c r="Z427" s="175"/>
      <c r="AA427" s="175"/>
      <c r="AB427" s="175"/>
      <c r="AC427" s="175"/>
      <c r="AD427" s="175"/>
      <c r="AE427" s="175"/>
      <c r="AF427" s="175"/>
      <c r="AG427" s="175"/>
    </row>
    <row r="428" spans="1:33" ht="15.75" customHeight="1">
      <c r="A428" s="71"/>
      <c r="B428" s="270"/>
      <c r="C428" s="71"/>
      <c r="D428" s="71"/>
      <c r="E428" s="6"/>
      <c r="F428" s="6"/>
      <c r="G428" s="6"/>
      <c r="H428" s="6"/>
      <c r="I428" s="6"/>
      <c r="J428" s="118"/>
      <c r="K428" s="118"/>
      <c r="L428" s="118"/>
      <c r="M428" s="118"/>
      <c r="N428" s="118"/>
      <c r="O428" s="118"/>
      <c r="P428" s="118"/>
      <c r="Q428" s="118"/>
      <c r="R428" s="118"/>
      <c r="S428" s="118"/>
      <c r="T428" s="118"/>
      <c r="U428" s="118"/>
      <c r="V428" s="118"/>
      <c r="W428" s="118"/>
      <c r="X428" s="118"/>
      <c r="Y428" s="118"/>
      <c r="Z428" s="118"/>
      <c r="AA428" s="118"/>
      <c r="AB428" s="118"/>
      <c r="AC428" s="118"/>
      <c r="AD428" s="118"/>
      <c r="AE428" s="118"/>
      <c r="AF428" s="118"/>
      <c r="AG428" s="118"/>
    </row>
    <row r="429" spans="1:33" ht="15.75" customHeight="1">
      <c r="A429" s="71"/>
      <c r="B429" s="270"/>
      <c r="C429" s="71"/>
      <c r="D429" s="71"/>
      <c r="E429" s="6"/>
      <c r="F429" s="6"/>
      <c r="G429" s="6"/>
      <c r="H429" s="6"/>
      <c r="I429" s="6"/>
      <c r="J429" s="142"/>
      <c r="K429" s="142"/>
      <c r="L429" s="142"/>
      <c r="M429" s="142"/>
      <c r="N429" s="142"/>
      <c r="O429" s="142"/>
      <c r="P429" s="142"/>
      <c r="Q429" s="142"/>
      <c r="R429" s="142"/>
      <c r="S429" s="142"/>
      <c r="T429" s="142"/>
      <c r="U429" s="142"/>
      <c r="V429" s="142"/>
      <c r="W429" s="142"/>
      <c r="X429" s="142"/>
      <c r="Y429" s="142"/>
      <c r="Z429" s="142"/>
      <c r="AA429" s="142"/>
      <c r="AB429" s="142"/>
      <c r="AC429" s="142"/>
      <c r="AD429" s="142"/>
      <c r="AE429" s="142"/>
      <c r="AF429" s="142"/>
      <c r="AG429" s="142"/>
    </row>
    <row r="430" spans="1:33" ht="15.75" customHeight="1">
      <c r="A430" s="71"/>
      <c r="B430" s="270"/>
      <c r="C430" s="71"/>
      <c r="D430" s="71"/>
      <c r="E430" s="6"/>
      <c r="F430" s="6"/>
      <c r="G430" s="6"/>
      <c r="H430" s="6"/>
      <c r="I430" s="6"/>
      <c r="J430" s="175"/>
      <c r="K430" s="175"/>
      <c r="L430" s="175"/>
      <c r="M430" s="175"/>
      <c r="N430" s="175"/>
      <c r="O430" s="175"/>
      <c r="P430" s="175"/>
      <c r="Q430" s="175"/>
      <c r="R430" s="175"/>
      <c r="S430" s="175"/>
      <c r="T430" s="175"/>
      <c r="U430" s="175"/>
      <c r="V430" s="175"/>
      <c r="W430" s="175"/>
      <c r="X430" s="175"/>
      <c r="Y430" s="175"/>
      <c r="Z430" s="175"/>
      <c r="AA430" s="175"/>
      <c r="AB430" s="175"/>
      <c r="AC430" s="175"/>
      <c r="AD430" s="175"/>
      <c r="AE430" s="175"/>
      <c r="AF430" s="175"/>
      <c r="AG430" s="175"/>
    </row>
    <row r="431" spans="1:33" ht="15.75" customHeight="1">
      <c r="A431" s="71"/>
      <c r="B431" s="270"/>
      <c r="C431" s="71"/>
      <c r="D431" s="71"/>
      <c r="E431" s="6"/>
      <c r="F431" s="6"/>
      <c r="G431" s="6"/>
      <c r="H431" s="6"/>
      <c r="I431" s="6"/>
      <c r="J431" s="175"/>
      <c r="K431" s="175"/>
      <c r="L431" s="175"/>
      <c r="M431" s="175"/>
      <c r="N431" s="175"/>
      <c r="O431" s="175"/>
      <c r="P431" s="175"/>
      <c r="Q431" s="175"/>
      <c r="R431" s="175"/>
      <c r="S431" s="175"/>
      <c r="T431" s="175"/>
      <c r="U431" s="175"/>
      <c r="V431" s="175"/>
      <c r="W431" s="175"/>
      <c r="X431" s="175"/>
      <c r="Y431" s="175"/>
      <c r="Z431" s="175"/>
      <c r="AA431" s="175"/>
      <c r="AB431" s="175"/>
      <c r="AC431" s="175"/>
      <c r="AD431" s="175"/>
      <c r="AE431" s="175"/>
      <c r="AF431" s="175"/>
      <c r="AG431" s="175"/>
    </row>
    <row r="432" spans="1:33" ht="15.75" customHeight="1">
      <c r="A432" s="71"/>
      <c r="B432" s="270"/>
      <c r="C432" s="71"/>
      <c r="D432" s="71"/>
      <c r="E432" s="6"/>
      <c r="F432" s="6"/>
      <c r="G432" s="6"/>
      <c r="H432" s="6"/>
      <c r="I432" s="6"/>
      <c r="J432" s="175"/>
      <c r="K432" s="175"/>
      <c r="L432" s="175"/>
      <c r="M432" s="175"/>
      <c r="N432" s="175"/>
      <c r="O432" s="175"/>
      <c r="P432" s="175"/>
      <c r="Q432" s="175"/>
      <c r="R432" s="175"/>
      <c r="S432" s="175"/>
      <c r="T432" s="175"/>
      <c r="U432" s="175"/>
      <c r="V432" s="175"/>
      <c r="W432" s="175"/>
      <c r="X432" s="175"/>
      <c r="Y432" s="175"/>
      <c r="Z432" s="175"/>
      <c r="AA432" s="175"/>
      <c r="AB432" s="175"/>
      <c r="AC432" s="175"/>
      <c r="AD432" s="175"/>
      <c r="AE432" s="175"/>
      <c r="AF432" s="175"/>
      <c r="AG432" s="175"/>
    </row>
    <row r="433" spans="1:33" ht="15.75" customHeight="1">
      <c r="A433" s="71"/>
      <c r="B433" s="270"/>
      <c r="C433" s="71"/>
      <c r="D433" s="71"/>
      <c r="E433" s="6"/>
      <c r="F433" s="6"/>
      <c r="G433" s="6"/>
      <c r="H433" s="6"/>
      <c r="I433" s="6"/>
      <c r="J433" s="175"/>
      <c r="K433" s="175"/>
      <c r="L433" s="175"/>
      <c r="M433" s="175"/>
      <c r="N433" s="175"/>
      <c r="O433" s="175"/>
      <c r="P433" s="175"/>
      <c r="Q433" s="175"/>
      <c r="R433" s="175"/>
      <c r="S433" s="175"/>
      <c r="T433" s="175"/>
      <c r="U433" s="175"/>
      <c r="V433" s="175"/>
      <c r="W433" s="175"/>
      <c r="X433" s="175"/>
      <c r="Y433" s="175"/>
      <c r="Z433" s="175"/>
      <c r="AA433" s="175"/>
      <c r="AB433" s="175"/>
      <c r="AC433" s="175"/>
      <c r="AD433" s="175"/>
      <c r="AE433" s="175"/>
      <c r="AF433" s="175"/>
      <c r="AG433" s="175"/>
    </row>
    <row r="434" spans="1:33" ht="15.75" customHeight="1">
      <c r="A434" s="71"/>
      <c r="B434" s="270"/>
      <c r="C434" s="71"/>
      <c r="D434" s="71"/>
      <c r="E434" s="6"/>
      <c r="F434" s="6"/>
      <c r="G434" s="6"/>
      <c r="H434" s="6"/>
      <c r="I434" s="6"/>
      <c r="J434" s="292"/>
      <c r="K434" s="292"/>
      <c r="L434" s="292"/>
      <c r="M434" s="292"/>
      <c r="N434" s="292"/>
      <c r="O434" s="292"/>
      <c r="P434" s="292"/>
      <c r="Q434" s="292"/>
      <c r="R434" s="292"/>
      <c r="S434" s="292"/>
      <c r="T434" s="292"/>
      <c r="U434" s="292"/>
      <c r="V434" s="292"/>
      <c r="W434" s="292"/>
      <c r="X434" s="292"/>
      <c r="Y434" s="292"/>
      <c r="Z434" s="292"/>
      <c r="AA434" s="292"/>
      <c r="AB434" s="292"/>
      <c r="AC434" s="292"/>
      <c r="AD434" s="292"/>
      <c r="AE434" s="292"/>
      <c r="AF434" s="292"/>
      <c r="AG434" s="292"/>
    </row>
    <row r="435" spans="1:33" ht="15.75" customHeight="1">
      <c r="A435" s="71"/>
      <c r="B435" s="270"/>
      <c r="C435" s="71"/>
      <c r="D435" s="71"/>
      <c r="E435" s="6"/>
      <c r="F435" s="6"/>
      <c r="G435" s="6"/>
      <c r="H435" s="6"/>
      <c r="I435" s="6"/>
      <c r="J435" s="142"/>
      <c r="K435" s="142"/>
      <c r="L435" s="142"/>
      <c r="M435" s="142"/>
      <c r="N435" s="142"/>
      <c r="O435" s="142"/>
      <c r="P435" s="142"/>
      <c r="Q435" s="142"/>
      <c r="R435" s="142"/>
      <c r="S435" s="142"/>
      <c r="T435" s="142"/>
      <c r="U435" s="142"/>
      <c r="V435" s="142"/>
      <c r="W435" s="142"/>
      <c r="X435" s="142"/>
      <c r="Y435" s="142"/>
      <c r="Z435" s="142"/>
      <c r="AA435" s="142"/>
      <c r="AB435" s="142"/>
      <c r="AC435" s="142"/>
      <c r="AD435" s="142"/>
      <c r="AE435" s="142"/>
      <c r="AF435" s="142"/>
      <c r="AG435" s="142"/>
    </row>
    <row r="436" spans="1:33" ht="15.75" customHeight="1">
      <c r="A436" s="71"/>
      <c r="B436" s="270"/>
      <c r="C436" s="71"/>
      <c r="D436" s="71"/>
      <c r="E436" s="6"/>
      <c r="F436" s="6"/>
      <c r="G436" s="6"/>
      <c r="H436" s="6"/>
      <c r="I436" s="6"/>
      <c r="J436" s="175"/>
      <c r="K436" s="175"/>
      <c r="L436" s="175"/>
      <c r="M436" s="175"/>
      <c r="N436" s="175"/>
      <c r="O436" s="175"/>
      <c r="P436" s="175"/>
      <c r="Q436" s="175"/>
      <c r="R436" s="175"/>
      <c r="S436" s="175"/>
      <c r="T436" s="175"/>
      <c r="U436" s="175"/>
      <c r="V436" s="175"/>
      <c r="W436" s="175"/>
      <c r="X436" s="175"/>
      <c r="Y436" s="175"/>
      <c r="Z436" s="175"/>
      <c r="AA436" s="175"/>
      <c r="AB436" s="175"/>
      <c r="AC436" s="175"/>
      <c r="AD436" s="175"/>
      <c r="AE436" s="175"/>
      <c r="AF436" s="175"/>
      <c r="AG436" s="175"/>
    </row>
    <row r="437" spans="1:33" ht="15.75" customHeight="1">
      <c r="A437" s="71"/>
      <c r="B437" s="270"/>
      <c r="C437" s="71"/>
      <c r="D437" s="71"/>
      <c r="E437" s="6"/>
      <c r="F437" s="6"/>
      <c r="G437" s="6"/>
      <c r="H437" s="6"/>
      <c r="I437" s="6"/>
      <c r="J437" s="175"/>
      <c r="K437" s="175"/>
      <c r="L437" s="175"/>
      <c r="M437" s="175"/>
      <c r="N437" s="175"/>
      <c r="O437" s="175"/>
      <c r="P437" s="175"/>
      <c r="Q437" s="175"/>
      <c r="R437" s="175"/>
      <c r="S437" s="175"/>
      <c r="T437" s="175"/>
      <c r="U437" s="175"/>
      <c r="V437" s="175"/>
      <c r="W437" s="175"/>
      <c r="X437" s="175"/>
      <c r="Y437" s="175"/>
      <c r="Z437" s="175"/>
      <c r="AA437" s="175"/>
      <c r="AB437" s="175"/>
      <c r="AC437" s="175"/>
      <c r="AD437" s="175"/>
      <c r="AE437" s="175"/>
      <c r="AF437" s="175"/>
      <c r="AG437" s="175"/>
    </row>
    <row r="438" spans="1:33" ht="15.75" customHeight="1">
      <c r="A438" s="71"/>
      <c r="B438" s="270"/>
      <c r="C438" s="71"/>
      <c r="D438" s="71"/>
      <c r="E438" s="6"/>
      <c r="F438" s="6"/>
      <c r="G438" s="6"/>
      <c r="H438" s="6"/>
      <c r="I438" s="6"/>
      <c r="J438" s="175"/>
      <c r="K438" s="175"/>
      <c r="L438" s="175"/>
      <c r="M438" s="175"/>
      <c r="N438" s="175"/>
      <c r="O438" s="175"/>
      <c r="P438" s="175"/>
      <c r="Q438" s="175"/>
      <c r="R438" s="175"/>
      <c r="S438" s="175"/>
      <c r="T438" s="175"/>
      <c r="U438" s="175"/>
      <c r="V438" s="175"/>
      <c r="W438" s="175"/>
      <c r="X438" s="175"/>
      <c r="Y438" s="175"/>
      <c r="Z438" s="175"/>
      <c r="AA438" s="175"/>
      <c r="AB438" s="175"/>
      <c r="AC438" s="175"/>
      <c r="AD438" s="175"/>
      <c r="AE438" s="175"/>
      <c r="AF438" s="175"/>
      <c r="AG438" s="175"/>
    </row>
    <row r="439" spans="1:33" ht="15.75" customHeight="1">
      <c r="A439" s="71"/>
      <c r="B439" s="270"/>
      <c r="C439" s="71"/>
      <c r="D439" s="71"/>
      <c r="E439" s="6"/>
      <c r="F439" s="6"/>
      <c r="G439" s="6"/>
      <c r="H439" s="6"/>
      <c r="I439" s="6"/>
      <c r="J439" s="175"/>
      <c r="K439" s="175"/>
      <c r="L439" s="175"/>
      <c r="M439" s="175"/>
      <c r="N439" s="175"/>
      <c r="O439" s="175"/>
      <c r="P439" s="175"/>
      <c r="Q439" s="175"/>
      <c r="R439" s="175"/>
      <c r="S439" s="175"/>
      <c r="T439" s="175"/>
      <c r="U439" s="175"/>
      <c r="V439" s="175"/>
      <c r="W439" s="175"/>
      <c r="X439" s="175"/>
      <c r="Y439" s="175"/>
      <c r="Z439" s="175"/>
      <c r="AA439" s="175"/>
      <c r="AB439" s="175"/>
      <c r="AC439" s="175"/>
      <c r="AD439" s="175"/>
      <c r="AE439" s="175"/>
      <c r="AF439" s="175"/>
      <c r="AG439" s="175"/>
    </row>
    <row r="440" spans="1:33" ht="15.75" customHeight="1">
      <c r="A440" s="71"/>
      <c r="B440" s="270"/>
      <c r="C440" s="71"/>
      <c r="D440" s="71"/>
      <c r="E440" s="6"/>
      <c r="F440" s="6"/>
      <c r="G440" s="6"/>
      <c r="H440" s="6"/>
      <c r="I440" s="6"/>
      <c r="J440" s="118"/>
      <c r="K440" s="118"/>
      <c r="L440" s="118"/>
      <c r="M440" s="118"/>
      <c r="N440" s="118"/>
      <c r="O440" s="118"/>
      <c r="P440" s="118"/>
      <c r="Q440" s="118"/>
      <c r="R440" s="118"/>
      <c r="S440" s="118"/>
      <c r="T440" s="118"/>
      <c r="U440" s="118"/>
      <c r="V440" s="118"/>
      <c r="W440" s="118"/>
      <c r="X440" s="118"/>
      <c r="Y440" s="118"/>
      <c r="Z440" s="118"/>
      <c r="AA440" s="118"/>
      <c r="AB440" s="118"/>
      <c r="AC440" s="118"/>
      <c r="AD440" s="118"/>
      <c r="AE440" s="118"/>
      <c r="AF440" s="118"/>
      <c r="AG440" s="118"/>
    </row>
    <row r="441" spans="1:33" ht="15.75" customHeight="1">
      <c r="A441" s="71"/>
      <c r="B441" s="270"/>
      <c r="C441" s="71"/>
      <c r="D441" s="71"/>
      <c r="E441" s="6"/>
      <c r="F441" s="6"/>
      <c r="G441" s="6"/>
      <c r="H441" s="6"/>
      <c r="I441" s="6"/>
      <c r="J441" s="175"/>
      <c r="K441" s="175"/>
      <c r="L441" s="175"/>
      <c r="M441" s="175"/>
      <c r="N441" s="175"/>
      <c r="O441" s="175"/>
      <c r="P441" s="175"/>
      <c r="Q441" s="175"/>
      <c r="R441" s="175"/>
      <c r="S441" s="175"/>
      <c r="T441" s="175"/>
      <c r="U441" s="175"/>
      <c r="V441" s="175"/>
      <c r="W441" s="175"/>
      <c r="X441" s="175"/>
      <c r="Y441" s="175"/>
      <c r="Z441" s="175"/>
      <c r="AA441" s="175"/>
      <c r="AB441" s="175"/>
      <c r="AC441" s="175"/>
      <c r="AD441" s="175"/>
      <c r="AE441" s="175"/>
      <c r="AF441" s="175"/>
      <c r="AG441" s="175"/>
    </row>
    <row r="442" spans="1:33" ht="15.75" customHeight="1">
      <c r="A442" s="71"/>
      <c r="B442" s="270"/>
      <c r="C442" s="71"/>
      <c r="D442" s="71"/>
      <c r="E442" s="6"/>
      <c r="F442" s="6"/>
      <c r="G442" s="6"/>
      <c r="H442" s="6"/>
      <c r="I442" s="6"/>
      <c r="J442" s="175"/>
      <c r="K442" s="175"/>
      <c r="L442" s="175"/>
      <c r="M442" s="175"/>
      <c r="N442" s="175"/>
      <c r="O442" s="175"/>
      <c r="P442" s="175"/>
      <c r="Q442" s="175"/>
      <c r="R442" s="175"/>
      <c r="S442" s="175"/>
      <c r="T442" s="175"/>
      <c r="U442" s="175"/>
      <c r="V442" s="175"/>
      <c r="W442" s="175"/>
      <c r="X442" s="175"/>
      <c r="Y442" s="175"/>
      <c r="Z442" s="175"/>
      <c r="AA442" s="175"/>
      <c r="AB442" s="175"/>
      <c r="AC442" s="175"/>
      <c r="AD442" s="175"/>
      <c r="AE442" s="175"/>
      <c r="AF442" s="175"/>
      <c r="AG442" s="175"/>
    </row>
    <row r="443" spans="1:33" ht="15.75" customHeight="1">
      <c r="A443" s="71"/>
      <c r="B443" s="270"/>
      <c r="C443" s="71"/>
      <c r="D443" s="71"/>
      <c r="E443" s="6"/>
      <c r="F443" s="6"/>
      <c r="G443" s="6"/>
      <c r="H443" s="6"/>
      <c r="I443" s="6"/>
      <c r="J443" s="175"/>
      <c r="K443" s="175"/>
      <c r="L443" s="175"/>
      <c r="M443" s="175"/>
      <c r="N443" s="175"/>
      <c r="O443" s="175"/>
      <c r="P443" s="175"/>
      <c r="Q443" s="175"/>
      <c r="R443" s="175"/>
      <c r="S443" s="175"/>
      <c r="T443" s="175"/>
      <c r="U443" s="175"/>
      <c r="V443" s="175"/>
      <c r="W443" s="175"/>
      <c r="X443" s="175"/>
      <c r="Y443" s="175"/>
      <c r="Z443" s="175"/>
      <c r="AA443" s="175"/>
      <c r="AB443" s="175"/>
      <c r="AC443" s="175"/>
      <c r="AD443" s="175"/>
      <c r="AE443" s="175"/>
      <c r="AF443" s="175"/>
      <c r="AG443" s="175"/>
    </row>
    <row r="444" spans="1:33" ht="15.75" customHeight="1">
      <c r="A444" s="71"/>
      <c r="B444" s="270"/>
      <c r="C444" s="71"/>
      <c r="D444" s="71"/>
      <c r="E444" s="6"/>
      <c r="F444" s="6"/>
      <c r="G444" s="6"/>
      <c r="H444" s="6"/>
      <c r="I444" s="6"/>
      <c r="J444" s="175"/>
      <c r="K444" s="175"/>
      <c r="L444" s="175"/>
      <c r="M444" s="175"/>
      <c r="N444" s="175"/>
      <c r="O444" s="175"/>
      <c r="P444" s="175"/>
      <c r="Q444" s="175"/>
      <c r="R444" s="175"/>
      <c r="S444" s="175"/>
      <c r="T444" s="175"/>
      <c r="U444" s="175"/>
      <c r="V444" s="175"/>
      <c r="W444" s="175"/>
      <c r="X444" s="175"/>
      <c r="Y444" s="175"/>
      <c r="Z444" s="175"/>
      <c r="AA444" s="175"/>
      <c r="AB444" s="175"/>
      <c r="AC444" s="175"/>
      <c r="AD444" s="175"/>
      <c r="AE444" s="175"/>
      <c r="AF444" s="175"/>
      <c r="AG444" s="175"/>
    </row>
    <row r="445" spans="1:33" ht="15.75" customHeight="1">
      <c r="A445" s="71"/>
      <c r="B445" s="270"/>
      <c r="C445" s="71"/>
      <c r="D445" s="71"/>
      <c r="E445" s="6"/>
      <c r="F445" s="6"/>
      <c r="G445" s="6"/>
      <c r="H445" s="6"/>
      <c r="I445" s="6"/>
      <c r="J445" s="118"/>
      <c r="K445" s="118"/>
      <c r="L445" s="118"/>
      <c r="M445" s="118"/>
      <c r="N445" s="118"/>
      <c r="O445" s="118"/>
      <c r="P445" s="118"/>
      <c r="Q445" s="118"/>
      <c r="R445" s="118"/>
      <c r="S445" s="118"/>
      <c r="T445" s="118"/>
      <c r="U445" s="118"/>
      <c r="V445" s="118"/>
      <c r="W445" s="118"/>
      <c r="X445" s="118"/>
      <c r="Y445" s="118"/>
      <c r="Z445" s="118"/>
      <c r="AA445" s="118"/>
      <c r="AB445" s="118"/>
      <c r="AC445" s="118"/>
      <c r="AD445" s="118"/>
      <c r="AE445" s="118"/>
      <c r="AF445" s="118"/>
      <c r="AG445" s="118"/>
    </row>
    <row r="446" spans="1:33" ht="15.75" customHeight="1">
      <c r="A446" s="71"/>
      <c r="B446" s="270"/>
      <c r="C446" s="71"/>
      <c r="D446" s="71"/>
      <c r="E446" s="6"/>
      <c r="F446" s="6"/>
      <c r="G446" s="6"/>
      <c r="H446" s="6"/>
      <c r="I446" s="6"/>
      <c r="J446" s="175"/>
      <c r="K446" s="175"/>
      <c r="L446" s="175"/>
      <c r="M446" s="175"/>
      <c r="N446" s="175"/>
      <c r="O446" s="175"/>
      <c r="P446" s="175"/>
      <c r="Q446" s="175"/>
      <c r="R446" s="175"/>
      <c r="S446" s="175"/>
      <c r="T446" s="175"/>
      <c r="U446" s="175"/>
      <c r="V446" s="175"/>
      <c r="W446" s="175"/>
      <c r="X446" s="175"/>
      <c r="Y446" s="175"/>
      <c r="Z446" s="175"/>
      <c r="AA446" s="175"/>
      <c r="AB446" s="175"/>
      <c r="AC446" s="175"/>
      <c r="AD446" s="175"/>
      <c r="AE446" s="175"/>
      <c r="AF446" s="175"/>
      <c r="AG446" s="175"/>
    </row>
    <row r="447" spans="1:33" ht="15.75" customHeight="1">
      <c r="A447" s="71"/>
      <c r="B447" s="270"/>
      <c r="C447" s="71"/>
      <c r="D447" s="71"/>
      <c r="E447" s="6"/>
      <c r="F447" s="6"/>
      <c r="G447" s="6"/>
      <c r="H447" s="6"/>
      <c r="I447" s="6"/>
      <c r="J447" s="175"/>
      <c r="K447" s="175"/>
      <c r="L447" s="175"/>
      <c r="M447" s="175"/>
      <c r="N447" s="175"/>
      <c r="O447" s="175"/>
      <c r="P447" s="175"/>
      <c r="Q447" s="175"/>
      <c r="R447" s="175"/>
      <c r="S447" s="175"/>
      <c r="T447" s="175"/>
      <c r="U447" s="175"/>
      <c r="V447" s="175"/>
      <c r="W447" s="175"/>
      <c r="X447" s="175"/>
      <c r="Y447" s="175"/>
      <c r="Z447" s="175"/>
      <c r="AA447" s="175"/>
      <c r="AB447" s="175"/>
      <c r="AC447" s="175"/>
      <c r="AD447" s="175"/>
      <c r="AE447" s="175"/>
      <c r="AF447" s="175"/>
      <c r="AG447" s="175"/>
    </row>
    <row r="448" spans="1:33" ht="15.75" customHeight="1">
      <c r="A448" s="71"/>
      <c r="B448" s="270"/>
      <c r="C448" s="71"/>
      <c r="D448" s="71"/>
      <c r="E448" s="6"/>
      <c r="F448" s="6"/>
      <c r="G448" s="6"/>
      <c r="H448" s="6"/>
      <c r="I448" s="6"/>
      <c r="J448" s="175"/>
      <c r="K448" s="175"/>
      <c r="L448" s="175"/>
      <c r="M448" s="175"/>
      <c r="N448" s="175"/>
      <c r="O448" s="175"/>
      <c r="P448" s="175"/>
      <c r="Q448" s="175"/>
      <c r="R448" s="175"/>
      <c r="S448" s="175"/>
      <c r="T448" s="175"/>
      <c r="U448" s="175"/>
      <c r="V448" s="175"/>
      <c r="W448" s="175"/>
      <c r="X448" s="175"/>
      <c r="Y448" s="175"/>
      <c r="Z448" s="175"/>
      <c r="AA448" s="175"/>
      <c r="AB448" s="175"/>
      <c r="AC448" s="175"/>
      <c r="AD448" s="175"/>
      <c r="AE448" s="175"/>
      <c r="AF448" s="175"/>
      <c r="AG448" s="175"/>
    </row>
    <row r="449" spans="1:33" ht="15.75" customHeight="1">
      <c r="A449" s="71"/>
      <c r="B449" s="270"/>
      <c r="C449" s="71"/>
      <c r="D449" s="71"/>
      <c r="E449" s="6"/>
      <c r="F449" s="6"/>
      <c r="G449" s="6"/>
      <c r="H449" s="6"/>
      <c r="I449" s="6"/>
      <c r="J449" s="175"/>
      <c r="K449" s="175"/>
      <c r="L449" s="175"/>
      <c r="M449" s="175"/>
      <c r="N449" s="175"/>
      <c r="O449" s="175"/>
      <c r="P449" s="175"/>
      <c r="Q449" s="175"/>
      <c r="R449" s="175"/>
      <c r="S449" s="175"/>
      <c r="T449" s="175"/>
      <c r="U449" s="175"/>
      <c r="V449" s="175"/>
      <c r="W449" s="175"/>
      <c r="X449" s="175"/>
      <c r="Y449" s="175"/>
      <c r="Z449" s="175"/>
      <c r="AA449" s="175"/>
      <c r="AB449" s="175"/>
      <c r="AC449" s="175"/>
      <c r="AD449" s="175"/>
      <c r="AE449" s="175"/>
      <c r="AF449" s="175"/>
      <c r="AG449" s="175"/>
    </row>
    <row r="450" spans="1:33" ht="15.75" customHeight="1">
      <c r="A450" s="71"/>
      <c r="B450" s="270"/>
      <c r="C450" s="71"/>
      <c r="D450" s="71"/>
      <c r="E450" s="6"/>
      <c r="F450" s="6"/>
      <c r="G450" s="6"/>
      <c r="H450" s="6"/>
      <c r="I450" s="6"/>
      <c r="J450" s="118"/>
      <c r="K450" s="118"/>
      <c r="L450" s="118"/>
      <c r="M450" s="118"/>
      <c r="N450" s="118"/>
      <c r="O450" s="118"/>
      <c r="P450" s="118"/>
      <c r="Q450" s="118"/>
      <c r="R450" s="118"/>
      <c r="S450" s="118"/>
      <c r="T450" s="118"/>
      <c r="U450" s="118"/>
      <c r="V450" s="118"/>
      <c r="W450" s="118"/>
      <c r="X450" s="118"/>
      <c r="Y450" s="118"/>
      <c r="Z450" s="118"/>
      <c r="AA450" s="118"/>
      <c r="AB450" s="118"/>
      <c r="AC450" s="118"/>
      <c r="AD450" s="118"/>
      <c r="AE450" s="118"/>
      <c r="AF450" s="118"/>
      <c r="AG450" s="118"/>
    </row>
    <row r="451" spans="1:33" ht="15.75" customHeight="1">
      <c r="A451" s="71"/>
      <c r="B451" s="270"/>
      <c r="C451" s="71"/>
      <c r="D451" s="71"/>
      <c r="E451" s="6"/>
      <c r="F451" s="6"/>
      <c r="G451" s="6"/>
      <c r="H451" s="6"/>
      <c r="I451" s="6"/>
      <c r="J451" s="118"/>
      <c r="K451" s="118"/>
      <c r="L451" s="118"/>
      <c r="M451" s="118"/>
      <c r="N451" s="118"/>
      <c r="O451" s="118"/>
      <c r="P451" s="118"/>
      <c r="Q451" s="118"/>
      <c r="R451" s="118"/>
      <c r="S451" s="118"/>
      <c r="T451" s="118"/>
      <c r="U451" s="118"/>
      <c r="V451" s="118"/>
      <c r="W451" s="118"/>
      <c r="X451" s="118"/>
      <c r="Y451" s="118"/>
      <c r="Z451" s="118"/>
      <c r="AA451" s="118"/>
      <c r="AB451" s="118"/>
      <c r="AC451" s="118"/>
      <c r="AD451" s="118"/>
      <c r="AE451" s="118"/>
      <c r="AF451" s="118"/>
      <c r="AG451" s="118"/>
    </row>
    <row r="452" spans="1:33" ht="15.75" customHeight="1">
      <c r="A452" s="71"/>
      <c r="B452" s="270"/>
      <c r="C452" s="71"/>
      <c r="D452" s="71"/>
      <c r="E452" s="6"/>
      <c r="F452" s="6"/>
      <c r="G452" s="6"/>
      <c r="H452" s="6"/>
      <c r="I452" s="6"/>
      <c r="J452" s="118"/>
      <c r="K452" s="118"/>
      <c r="L452" s="118"/>
      <c r="M452" s="118"/>
      <c r="N452" s="118"/>
      <c r="O452" s="118"/>
      <c r="P452" s="118"/>
      <c r="Q452" s="118"/>
      <c r="R452" s="118"/>
      <c r="S452" s="118"/>
      <c r="T452" s="118"/>
      <c r="U452" s="118"/>
      <c r="V452" s="118"/>
      <c r="W452" s="118"/>
      <c r="X452" s="118"/>
      <c r="Y452" s="118"/>
      <c r="Z452" s="118"/>
      <c r="AA452" s="118"/>
      <c r="AB452" s="118"/>
      <c r="AC452" s="118"/>
      <c r="AD452" s="118"/>
      <c r="AE452" s="118"/>
      <c r="AF452" s="118"/>
      <c r="AG452" s="118"/>
    </row>
    <row r="453" spans="1:33" ht="15.75" customHeight="1">
      <c r="A453" s="71"/>
      <c r="B453" s="270"/>
      <c r="C453" s="71"/>
      <c r="D453" s="71"/>
      <c r="E453" s="6"/>
      <c r="F453" s="6"/>
      <c r="G453" s="6"/>
      <c r="H453" s="6"/>
      <c r="I453" s="6"/>
      <c r="J453" s="118"/>
      <c r="K453" s="118"/>
      <c r="L453" s="118"/>
      <c r="M453" s="118"/>
      <c r="N453" s="118"/>
      <c r="O453" s="118"/>
      <c r="P453" s="118"/>
      <c r="Q453" s="118"/>
      <c r="R453" s="118"/>
      <c r="S453" s="118"/>
      <c r="T453" s="118"/>
      <c r="U453" s="118"/>
      <c r="V453" s="118"/>
      <c r="W453" s="118"/>
      <c r="X453" s="118"/>
      <c r="Y453" s="118"/>
      <c r="Z453" s="118"/>
      <c r="AA453" s="118"/>
      <c r="AB453" s="118"/>
      <c r="AC453" s="118"/>
      <c r="AD453" s="118"/>
      <c r="AE453" s="118"/>
      <c r="AF453" s="118"/>
      <c r="AG453" s="118"/>
    </row>
    <row r="454" spans="1:33" ht="15.75" customHeight="1">
      <c r="A454" s="71"/>
      <c r="B454" s="270"/>
      <c r="C454" s="71"/>
      <c r="D454" s="71"/>
      <c r="E454" s="6"/>
      <c r="F454" s="6"/>
      <c r="G454" s="6"/>
      <c r="H454" s="6"/>
      <c r="I454" s="6"/>
      <c r="J454" s="118"/>
      <c r="K454" s="118"/>
      <c r="L454" s="118"/>
      <c r="M454" s="118"/>
      <c r="N454" s="118"/>
      <c r="O454" s="118"/>
      <c r="P454" s="118"/>
      <c r="Q454" s="118"/>
      <c r="R454" s="118"/>
      <c r="S454" s="118"/>
      <c r="T454" s="118"/>
      <c r="U454" s="118"/>
      <c r="V454" s="118"/>
      <c r="W454" s="118"/>
      <c r="X454" s="118"/>
      <c r="Y454" s="118"/>
      <c r="Z454" s="118"/>
      <c r="AA454" s="118"/>
      <c r="AB454" s="118"/>
      <c r="AC454" s="118"/>
      <c r="AD454" s="118"/>
      <c r="AE454" s="118"/>
      <c r="AF454" s="118"/>
      <c r="AG454" s="118"/>
    </row>
    <row r="455" spans="1:33" ht="15.75" customHeight="1">
      <c r="A455" s="71"/>
      <c r="B455" s="317"/>
      <c r="C455" s="71"/>
      <c r="D455" s="71"/>
      <c r="E455" s="6"/>
      <c r="F455" s="6"/>
      <c r="G455" s="6"/>
      <c r="H455" s="6"/>
      <c r="I455" s="6"/>
      <c r="J455" s="118"/>
      <c r="K455" s="118"/>
      <c r="L455" s="118"/>
      <c r="M455" s="118"/>
      <c r="N455" s="118"/>
      <c r="O455" s="118"/>
      <c r="P455" s="118"/>
      <c r="Q455" s="118"/>
      <c r="R455" s="118"/>
      <c r="S455" s="118"/>
      <c r="T455" s="118"/>
      <c r="U455" s="118"/>
      <c r="V455" s="118"/>
      <c r="W455" s="118"/>
      <c r="X455" s="118"/>
      <c r="Y455" s="118"/>
      <c r="Z455" s="118"/>
      <c r="AA455" s="118"/>
      <c r="AB455" s="118"/>
      <c r="AC455" s="118"/>
      <c r="AD455" s="118"/>
      <c r="AE455" s="118"/>
      <c r="AF455" s="118"/>
      <c r="AG455" s="118"/>
    </row>
    <row r="456" spans="1:33" ht="15.75" customHeight="1">
      <c r="A456" s="102" t="s">
        <v>1040</v>
      </c>
      <c r="B456" s="279"/>
      <c r="C456" s="104"/>
      <c r="D456" s="104"/>
      <c r="E456" s="139"/>
      <c r="F456" s="139"/>
      <c r="G456" s="139"/>
      <c r="H456" s="139"/>
      <c r="I456" s="139"/>
      <c r="J456" s="140"/>
      <c r="K456" s="140"/>
      <c r="L456" s="140"/>
      <c r="M456" s="140"/>
      <c r="N456" s="140"/>
      <c r="O456" s="140"/>
      <c r="P456" s="140"/>
      <c r="Q456" s="140"/>
      <c r="R456" s="140"/>
      <c r="S456" s="140"/>
      <c r="T456" s="140"/>
      <c r="U456" s="140"/>
      <c r="V456" s="140"/>
      <c r="W456" s="140"/>
      <c r="X456" s="140"/>
      <c r="Y456" s="140"/>
      <c r="Z456" s="140"/>
      <c r="AA456" s="140"/>
      <c r="AB456" s="140"/>
      <c r="AC456" s="140"/>
      <c r="AD456" s="140"/>
      <c r="AE456" s="140"/>
      <c r="AF456" s="140"/>
      <c r="AG456" s="140"/>
    </row>
    <row r="457" spans="1:33" ht="15.75" customHeight="1">
      <c r="A457" s="286"/>
      <c r="B457" s="280"/>
      <c r="C457" s="108"/>
      <c r="D457" s="108"/>
      <c r="E457" s="222"/>
      <c r="F457" s="222"/>
      <c r="G457" s="222"/>
      <c r="H457" s="222"/>
      <c r="I457" s="222"/>
      <c r="J457" s="322"/>
      <c r="K457" s="118"/>
      <c r="L457" s="118"/>
      <c r="M457" s="323"/>
      <c r="N457" s="118"/>
      <c r="O457" s="118"/>
      <c r="P457" s="118"/>
      <c r="Q457" s="323"/>
      <c r="R457" s="118"/>
      <c r="S457" s="118"/>
      <c r="T457" s="118"/>
      <c r="U457" s="323"/>
      <c r="V457" s="118"/>
      <c r="W457" s="118"/>
      <c r="X457" s="118"/>
      <c r="Y457" s="323"/>
      <c r="Z457" s="118"/>
      <c r="AA457" s="118"/>
      <c r="AB457" s="118"/>
      <c r="AC457" s="323"/>
      <c r="AD457" s="118"/>
      <c r="AE457" s="118"/>
      <c r="AF457" s="118"/>
      <c r="AG457" s="323"/>
    </row>
    <row r="458" spans="1:33" ht="15.75" customHeight="1">
      <c r="A458" s="108"/>
      <c r="B458" s="280">
        <v>820000</v>
      </c>
      <c r="C458" s="108" t="s">
        <v>1041</v>
      </c>
      <c r="D458" s="108" t="s">
        <v>1194</v>
      </c>
      <c r="E458" s="222"/>
      <c r="F458" s="222"/>
      <c r="G458" s="222"/>
      <c r="H458" s="222"/>
      <c r="I458" s="222"/>
      <c r="J458" s="326">
        <v>1.963279185302498</v>
      </c>
      <c r="K458" s="175">
        <v>2.6367724513546924</v>
      </c>
      <c r="L458" s="175">
        <v>2.5579366589313861</v>
      </c>
      <c r="M458" s="327">
        <v>-1.6849834677925828</v>
      </c>
      <c r="N458" s="175">
        <v>1.6825486596204908</v>
      </c>
      <c r="O458" s="175">
        <v>2.075002175499888</v>
      </c>
      <c r="P458" s="175">
        <v>2.0344541883053577</v>
      </c>
      <c r="Q458" s="327">
        <v>0.91397316342526169</v>
      </c>
      <c r="R458" s="175">
        <v>1.8944547326300269</v>
      </c>
      <c r="S458" s="175">
        <v>1.7950725708952189</v>
      </c>
      <c r="T458" s="175">
        <v>0.59675469065235198</v>
      </c>
      <c r="U458" s="327">
        <v>-6.3790879371777933</v>
      </c>
      <c r="V458" s="175">
        <v>-0.76932516380461224</v>
      </c>
      <c r="W458" s="175">
        <v>-0.77507177215265843</v>
      </c>
      <c r="X458" s="175">
        <v>-0.78090487718731239</v>
      </c>
      <c r="Y458" s="327">
        <v>-0.78682644661097512</v>
      </c>
      <c r="Z458" s="175">
        <v>-0.859488336078024</v>
      </c>
      <c r="AA458" s="175">
        <v>-0.86668817664401976</v>
      </c>
      <c r="AB458" s="175">
        <v>-0.87400966077190501</v>
      </c>
      <c r="AC458" s="327">
        <v>-0.88145589753520626</v>
      </c>
      <c r="AD458" s="175">
        <v>-0.9687080927220787</v>
      </c>
      <c r="AE458" s="175">
        <v>-0.97788998802348748</v>
      </c>
      <c r="AF458" s="175">
        <v>-0.987247610056595</v>
      </c>
      <c r="AG458" s="327">
        <v>-0.99678605225244077</v>
      </c>
    </row>
    <row r="459" spans="1:33" ht="15.75" customHeight="1">
      <c r="A459" s="108"/>
      <c r="B459" s="280">
        <v>820010</v>
      </c>
      <c r="C459" s="108" t="s">
        <v>1043</v>
      </c>
      <c r="D459" s="108" t="s">
        <v>1195</v>
      </c>
      <c r="E459" s="222"/>
      <c r="F459" s="222"/>
      <c r="G459" s="222"/>
      <c r="H459" s="222"/>
      <c r="I459" s="222"/>
      <c r="J459" s="326">
        <v>1.963279185302498</v>
      </c>
      <c r="K459" s="175">
        <v>2.6367724513546924</v>
      </c>
      <c r="L459" s="175">
        <v>2.5579366589313861</v>
      </c>
      <c r="M459" s="327">
        <v>-1.6849834677925828</v>
      </c>
      <c r="N459" s="175">
        <v>1.6825486596204908</v>
      </c>
      <c r="O459" s="175">
        <v>2.075002175499888</v>
      </c>
      <c r="P459" s="175">
        <v>2.0344541883053577</v>
      </c>
      <c r="Q459" s="327">
        <v>0.91397316342526169</v>
      </c>
      <c r="R459" s="175">
        <v>1.8944547326300269</v>
      </c>
      <c r="S459" s="175">
        <v>1.7950725708952189</v>
      </c>
      <c r="T459" s="175">
        <v>0.59675469065235198</v>
      </c>
      <c r="U459" s="327">
        <v>-6.3790879371777933</v>
      </c>
      <c r="V459" s="175">
        <v>-0.76932516380461224</v>
      </c>
      <c r="W459" s="175">
        <v>-0.77507177215265843</v>
      </c>
      <c r="X459" s="175">
        <v>-0.78090487718731239</v>
      </c>
      <c r="Y459" s="327">
        <v>-0.78682644661097512</v>
      </c>
      <c r="Z459" s="175">
        <v>-0.859488336078024</v>
      </c>
      <c r="AA459" s="175">
        <v>-0.86668817664401976</v>
      </c>
      <c r="AB459" s="175">
        <v>-0.87400966077190501</v>
      </c>
      <c r="AC459" s="327">
        <v>-0.88145589753520626</v>
      </c>
      <c r="AD459" s="175">
        <v>-0.9687080927220787</v>
      </c>
      <c r="AE459" s="175">
        <v>-0.97788998802348748</v>
      </c>
      <c r="AF459" s="175">
        <v>-0.987247610056595</v>
      </c>
      <c r="AG459" s="327">
        <v>-0.99678605225244077</v>
      </c>
    </row>
    <row r="460" spans="1:33" ht="15.75" customHeight="1">
      <c r="A460" s="108"/>
      <c r="B460" s="280">
        <v>820020</v>
      </c>
      <c r="C460" s="108" t="s">
        <v>1045</v>
      </c>
      <c r="D460" s="108" t="s">
        <v>1196</v>
      </c>
      <c r="E460" s="222"/>
      <c r="F460" s="222"/>
      <c r="G460" s="222"/>
      <c r="H460" s="222"/>
      <c r="I460" s="222"/>
      <c r="J460" s="326">
        <v>1.9214342948549785</v>
      </c>
      <c r="K460" s="175">
        <v>2.3208890330605763</v>
      </c>
      <c r="L460" s="175">
        <v>2.3226993914188885</v>
      </c>
      <c r="M460" s="327">
        <v>-1.6953757550245423</v>
      </c>
      <c r="N460" s="175">
        <v>1.5042023187687583</v>
      </c>
      <c r="O460" s="175">
        <v>2.0815236558298715</v>
      </c>
      <c r="P460" s="175">
        <v>1.7394009496414529</v>
      </c>
      <c r="Q460" s="327">
        <v>1.0483620278119601</v>
      </c>
      <c r="R460" s="175">
        <v>1.9771906125791296</v>
      </c>
      <c r="S460" s="175">
        <v>1.3625128938775366</v>
      </c>
      <c r="T460" s="175">
        <v>0.37163780649740685</v>
      </c>
      <c r="U460" s="327">
        <v>-11.366093262404037</v>
      </c>
      <c r="V460" s="175">
        <v>-21.077210026217184</v>
      </c>
      <c r="W460" s="175">
        <v>-21.708642951087135</v>
      </c>
      <c r="X460" s="175">
        <v>-22.379077332016546</v>
      </c>
      <c r="Y460" s="327">
        <v>56.427177592397641</v>
      </c>
      <c r="Z460" s="175">
        <v>64.368194414475425</v>
      </c>
      <c r="AA460" s="175">
        <v>66.754224576938768</v>
      </c>
      <c r="AB460" s="175">
        <v>69.323957261083564</v>
      </c>
      <c r="AC460" s="327">
        <v>-232.43186180917525</v>
      </c>
      <c r="AD460" s="175">
        <v>-267.22513692084186</v>
      </c>
      <c r="AE460" s="175">
        <v>-279.97498394658169</v>
      </c>
      <c r="AF460" s="175">
        <v>-294.00242927466951</v>
      </c>
      <c r="AG460" s="327">
        <v>907.28720041275506</v>
      </c>
    </row>
    <row r="461" spans="1:33" ht="15.75" customHeight="1">
      <c r="A461" s="108"/>
      <c r="B461" s="280">
        <v>820030</v>
      </c>
      <c r="C461" s="108" t="s">
        <v>1047</v>
      </c>
      <c r="D461" s="108" t="s">
        <v>1197</v>
      </c>
      <c r="E461" s="222"/>
      <c r="F461" s="222"/>
      <c r="G461" s="222"/>
      <c r="H461" s="222"/>
      <c r="I461" s="222"/>
      <c r="J461" s="326">
        <v>1.9214342948549785</v>
      </c>
      <c r="K461" s="175">
        <v>2.3208890330605763</v>
      </c>
      <c r="L461" s="175">
        <v>2.3226993914188885</v>
      </c>
      <c r="M461" s="327">
        <v>-1.6953757550245423</v>
      </c>
      <c r="N461" s="175">
        <v>1.5042023187687583</v>
      </c>
      <c r="O461" s="175">
        <v>2.0815236558298715</v>
      </c>
      <c r="P461" s="175">
        <v>1.7394009496414529</v>
      </c>
      <c r="Q461" s="327">
        <v>1.0483620278119601</v>
      </c>
      <c r="R461" s="175">
        <v>1.9771906125791296</v>
      </c>
      <c r="S461" s="175">
        <v>1.3625128938775366</v>
      </c>
      <c r="T461" s="175">
        <v>0.37163780649740685</v>
      </c>
      <c r="U461" s="327">
        <v>-11.366093262404037</v>
      </c>
      <c r="V461" s="175">
        <v>-21.077210026217184</v>
      </c>
      <c r="W461" s="175">
        <v>-21.708642951087135</v>
      </c>
      <c r="X461" s="175">
        <v>-22.379077332016546</v>
      </c>
      <c r="Y461" s="327">
        <v>56.427177592397641</v>
      </c>
      <c r="Z461" s="175">
        <v>64.368194414475425</v>
      </c>
      <c r="AA461" s="175">
        <v>66.754224576938768</v>
      </c>
      <c r="AB461" s="175">
        <v>69.323957261083564</v>
      </c>
      <c r="AC461" s="327">
        <v>-232.43186180917525</v>
      </c>
      <c r="AD461" s="175">
        <v>-267.22513692084186</v>
      </c>
      <c r="AE461" s="175">
        <v>-279.97498394658169</v>
      </c>
      <c r="AF461" s="175">
        <v>-294.00242927466951</v>
      </c>
      <c r="AG461" s="327">
        <v>907.28720041275506</v>
      </c>
    </row>
    <row r="462" spans="1:33" ht="15.75" customHeight="1">
      <c r="A462" s="108"/>
      <c r="B462" s="280">
        <v>820040</v>
      </c>
      <c r="C462" s="108" t="s">
        <v>1049</v>
      </c>
      <c r="D462" s="108" t="s">
        <v>1049</v>
      </c>
      <c r="E462" s="222"/>
      <c r="F462" s="222"/>
      <c r="G462" s="222"/>
      <c r="H462" s="222"/>
      <c r="I462" s="222"/>
      <c r="J462" s="326">
        <v>0.91128656993482926</v>
      </c>
      <c r="K462" s="175">
        <v>1.1075752065224946</v>
      </c>
      <c r="L462" s="175">
        <v>1.1246596444613071</v>
      </c>
      <c r="M462" s="327">
        <v>-0.81619588853198122</v>
      </c>
      <c r="N462" s="175">
        <v>0.70672668592211174</v>
      </c>
      <c r="O462" s="175">
        <v>0.95694791120891132</v>
      </c>
      <c r="P462" s="175">
        <v>0.79300178169011915</v>
      </c>
      <c r="Q462" s="327">
        <v>0.47071067066806738</v>
      </c>
      <c r="R462" s="175">
        <v>0.86737442390428854</v>
      </c>
      <c r="S462" s="175">
        <v>0.59323180153950716</v>
      </c>
      <c r="T462" s="175">
        <v>0.16071603389086242</v>
      </c>
      <c r="U462" s="327">
        <v>-4.4660835643902708</v>
      </c>
      <c r="V462" s="175">
        <v>-8.1657308769910166</v>
      </c>
      <c r="W462" s="175">
        <v>-8.9854158586808541</v>
      </c>
      <c r="X462" s="175">
        <v>-8.8582224541543546</v>
      </c>
      <c r="Y462" s="327">
        <v>21.343431620519453</v>
      </c>
      <c r="Z462" s="175">
        <v>23.16901167966547</v>
      </c>
      <c r="AA462" s="175">
        <v>22.767073609763429</v>
      </c>
      <c r="AB462" s="175">
        <v>22.378843448431304</v>
      </c>
      <c r="AC462" s="327">
        <v>-70.93458532716636</v>
      </c>
      <c r="AD462" s="175">
        <v>-76.71272802430326</v>
      </c>
      <c r="AE462" s="175">
        <v>-75.20116567952121</v>
      </c>
      <c r="AF462" s="175">
        <v>-73.748020501871835</v>
      </c>
      <c r="AG462" s="327">
        <v>212.0845190789106</v>
      </c>
    </row>
    <row r="463" spans="1:33" ht="15.75" customHeight="1">
      <c r="A463" s="108"/>
      <c r="B463" s="280">
        <v>820050</v>
      </c>
      <c r="C463" s="108" t="s">
        <v>1050</v>
      </c>
      <c r="D463" s="108" t="s">
        <v>1050</v>
      </c>
      <c r="E463" s="222"/>
      <c r="F463" s="222"/>
      <c r="G463" s="222"/>
      <c r="H463" s="222"/>
      <c r="I463" s="222"/>
      <c r="J463" s="326">
        <v>0.91128656993482926</v>
      </c>
      <c r="K463" s="175">
        <v>1.1075752065224946</v>
      </c>
      <c r="L463" s="175">
        <v>1.1246596444613071</v>
      </c>
      <c r="M463" s="327">
        <v>-0.81619588853198122</v>
      </c>
      <c r="N463" s="175">
        <v>0.70672668592211174</v>
      </c>
      <c r="O463" s="175">
        <v>0.95694791120891132</v>
      </c>
      <c r="P463" s="175">
        <v>0.79300178169011915</v>
      </c>
      <c r="Q463" s="327">
        <v>0.47071067066806738</v>
      </c>
      <c r="R463" s="175">
        <v>0.86737442390428854</v>
      </c>
      <c r="S463" s="175">
        <v>0.59323180153950716</v>
      </c>
      <c r="T463" s="175">
        <v>0.16071603389086242</v>
      </c>
      <c r="U463" s="327">
        <v>-4.4660835643902708</v>
      </c>
      <c r="V463" s="175">
        <v>-8.1657308769910166</v>
      </c>
      <c r="W463" s="175">
        <v>-8.9854158586808541</v>
      </c>
      <c r="X463" s="175">
        <v>-8.8582224541543546</v>
      </c>
      <c r="Y463" s="327">
        <v>21.343431620519453</v>
      </c>
      <c r="Z463" s="175">
        <v>23.16901167966547</v>
      </c>
      <c r="AA463" s="175">
        <v>22.767073609763429</v>
      </c>
      <c r="AB463" s="175">
        <v>22.378843448431304</v>
      </c>
      <c r="AC463" s="327">
        <v>-70.93458532716636</v>
      </c>
      <c r="AD463" s="175">
        <v>-76.71272802430326</v>
      </c>
      <c r="AE463" s="175">
        <v>-75.20116567952121</v>
      </c>
      <c r="AF463" s="175">
        <v>-73.748020501871835</v>
      </c>
      <c r="AG463" s="327">
        <v>212.0845190789106</v>
      </c>
    </row>
    <row r="464" spans="1:33" ht="15.75" customHeight="1">
      <c r="A464" s="108"/>
      <c r="B464" s="280">
        <v>820060</v>
      </c>
      <c r="C464" s="108" t="s">
        <v>1051</v>
      </c>
      <c r="D464" s="108" t="s">
        <v>1051</v>
      </c>
      <c r="E464" s="222"/>
      <c r="F464" s="222"/>
      <c r="G464" s="222"/>
      <c r="H464" s="222"/>
      <c r="I464" s="222"/>
      <c r="J464" s="326">
        <v>-1.967641987525377</v>
      </c>
      <c r="K464" s="175">
        <v>2.1669536224638013</v>
      </c>
      <c r="L464" s="175">
        <v>2.0092456316461007</v>
      </c>
      <c r="M464" s="327">
        <v>1.2414204658832921</v>
      </c>
      <c r="N464" s="175">
        <v>1.7641210123067508</v>
      </c>
      <c r="O464" s="175">
        <v>3.1579216777250667</v>
      </c>
      <c r="P464" s="175">
        <v>2.9564523055631158</v>
      </c>
      <c r="Q464" s="327">
        <v>1.0164169508872496</v>
      </c>
      <c r="R464" s="175">
        <v>2.2276775796966635</v>
      </c>
      <c r="S464" s="175">
        <v>1.2169442927586982</v>
      </c>
      <c r="T464" s="175">
        <v>0.11856557208138503</v>
      </c>
      <c r="U464" s="327">
        <v>-24.446600649522757</v>
      </c>
      <c r="V464" s="175">
        <v>-35.843071527998013</v>
      </c>
      <c r="W464" s="175">
        <v>-39.778776362626061</v>
      </c>
      <c r="X464" s="175">
        <v>-44.685402595699294</v>
      </c>
      <c r="Y464" s="327">
        <v>123.50574013701687</v>
      </c>
      <c r="Z464" s="175">
        <v>168.91266973331727</v>
      </c>
      <c r="AA464" s="175">
        <v>243.05175714905852</v>
      </c>
      <c r="AB464" s="175">
        <v>433.18528412118013</v>
      </c>
      <c r="AC464" s="327">
        <v>-6497.9400994424959</v>
      </c>
      <c r="AD464" s="175">
        <v>1849.2826015668577</v>
      </c>
      <c r="AE464" s="175">
        <v>714.43162286601773</v>
      </c>
      <c r="AF464" s="175">
        <v>442.73687307817573</v>
      </c>
      <c r="AG464" s="327">
        <v>-939.58102117408714</v>
      </c>
    </row>
    <row r="465" spans="1:33" ht="15.75" customHeight="1">
      <c r="A465" s="108"/>
      <c r="B465" s="280"/>
      <c r="C465" s="108"/>
      <c r="D465" s="108"/>
      <c r="E465" s="222"/>
      <c r="F465" s="222"/>
      <c r="G465" s="222"/>
      <c r="H465" s="222"/>
      <c r="I465" s="222"/>
      <c r="J465" s="326"/>
      <c r="K465" s="175"/>
      <c r="L465" s="175"/>
      <c r="M465" s="327"/>
      <c r="N465" s="175"/>
      <c r="O465" s="175"/>
      <c r="P465" s="175"/>
      <c r="Q465" s="327"/>
      <c r="R465" s="175"/>
      <c r="S465" s="175"/>
      <c r="T465" s="175"/>
      <c r="U465" s="327"/>
      <c r="V465" s="175"/>
      <c r="W465" s="175"/>
      <c r="X465" s="175"/>
      <c r="Y465" s="327"/>
      <c r="Z465" s="175"/>
      <c r="AA465" s="175"/>
      <c r="AB465" s="175"/>
      <c r="AC465" s="327"/>
      <c r="AD465" s="175"/>
      <c r="AE465" s="175"/>
      <c r="AF465" s="175"/>
      <c r="AG465" s="327"/>
    </row>
    <row r="466" spans="1:33" ht="15.75" customHeight="1">
      <c r="A466" s="108"/>
      <c r="B466" s="280">
        <v>820070</v>
      </c>
      <c r="C466" s="108" t="s">
        <v>1052</v>
      </c>
      <c r="D466" s="108" t="s">
        <v>1053</v>
      </c>
      <c r="E466" s="222"/>
      <c r="F466" s="222"/>
      <c r="G466" s="222"/>
      <c r="H466" s="222"/>
      <c r="I466" s="222"/>
      <c r="J466" s="326" t="s">
        <v>146</v>
      </c>
      <c r="K466" s="175">
        <v>34.596867828479596</v>
      </c>
      <c r="L466" s="175">
        <v>-2.6634175997338638</v>
      </c>
      <c r="M466" s="327">
        <v>12.017340214522832</v>
      </c>
      <c r="N466" s="175">
        <v>-0.86144673277019912</v>
      </c>
      <c r="O466" s="175">
        <v>18.774047305947299</v>
      </c>
      <c r="P466" s="175">
        <v>9.7045394486022598</v>
      </c>
      <c r="Q466" s="327">
        <v>9.4146996957446127</v>
      </c>
      <c r="R466" s="175">
        <v>-0.61789496099674279</v>
      </c>
      <c r="S466" s="175">
        <v>0.88912470518735831</v>
      </c>
      <c r="T466" s="175">
        <v>-4.2259601755479137</v>
      </c>
      <c r="U466" s="327">
        <v>-12.232645012550702</v>
      </c>
      <c r="V466" s="175">
        <v>24.179663394437203</v>
      </c>
      <c r="W466" s="175">
        <v>0</v>
      </c>
      <c r="X466" s="175">
        <v>0</v>
      </c>
      <c r="Y466" s="327">
        <v>0</v>
      </c>
      <c r="Z466" s="175">
        <v>10.181358647430535</v>
      </c>
      <c r="AA466" s="175">
        <v>0</v>
      </c>
      <c r="AB466" s="175">
        <v>0</v>
      </c>
      <c r="AC466" s="327">
        <v>0</v>
      </c>
      <c r="AD466" s="175">
        <v>10.181358647430535</v>
      </c>
      <c r="AE466" s="175">
        <v>0</v>
      </c>
      <c r="AF466" s="175">
        <v>0</v>
      </c>
      <c r="AG466" s="327">
        <v>1.6649956119331155E-14</v>
      </c>
    </row>
    <row r="467" spans="1:33" ht="15.75" customHeight="1">
      <c r="A467" s="108"/>
      <c r="B467" s="280">
        <v>820080</v>
      </c>
      <c r="C467" s="108" t="s">
        <v>1054</v>
      </c>
      <c r="D467" s="108" t="s">
        <v>1055</v>
      </c>
      <c r="E467" s="222"/>
      <c r="F467" s="222"/>
      <c r="G467" s="222"/>
      <c r="H467" s="222"/>
      <c r="I467" s="222"/>
      <c r="J467" s="326" t="s">
        <v>146</v>
      </c>
      <c r="K467" s="175">
        <v>4.7995693420660901</v>
      </c>
      <c r="L467" s="175">
        <v>-10.02825176967821</v>
      </c>
      <c r="M467" s="327">
        <v>-38.284830000450718</v>
      </c>
      <c r="N467" s="175">
        <v>80.887114443605896</v>
      </c>
      <c r="O467" s="175">
        <v>23.224275376947549</v>
      </c>
      <c r="P467" s="175">
        <v>9.9465556032882034</v>
      </c>
      <c r="Q467" s="327">
        <v>-39.748807115255339</v>
      </c>
      <c r="R467" s="175">
        <v>66.283428043834277</v>
      </c>
      <c r="S467" s="175">
        <v>-32.867539644242896</v>
      </c>
      <c r="T467" s="175">
        <v>-16.01811736904294</v>
      </c>
      <c r="U467" s="327">
        <v>-1107.2415935843924</v>
      </c>
      <c r="V467" s="175">
        <v>-17.408584297429474</v>
      </c>
      <c r="W467" s="175">
        <v>0</v>
      </c>
      <c r="X467" s="175">
        <v>0</v>
      </c>
      <c r="Y467" s="327">
        <v>342.90824745346555</v>
      </c>
      <c r="Z467" s="175">
        <v>9.807600894813131</v>
      </c>
      <c r="AA467" s="175">
        <v>0</v>
      </c>
      <c r="AB467" s="175">
        <v>0</v>
      </c>
      <c r="AC467" s="327">
        <v>-424.94492313517986</v>
      </c>
      <c r="AD467" s="175">
        <v>-10.252230048488036</v>
      </c>
      <c r="AE467" s="175">
        <v>0</v>
      </c>
      <c r="AF467" s="175">
        <v>0</v>
      </c>
      <c r="AG467" s="327">
        <v>392.07114814003285</v>
      </c>
    </row>
    <row r="468" spans="1:33" ht="15.75" customHeight="1">
      <c r="A468" s="108"/>
      <c r="B468" s="280">
        <v>820081</v>
      </c>
      <c r="C468" s="108" t="s">
        <v>1056</v>
      </c>
      <c r="D468" s="108" t="s">
        <v>1057</v>
      </c>
      <c r="E468" s="222"/>
      <c r="F468" s="222"/>
      <c r="G468" s="222"/>
      <c r="H468" s="222"/>
      <c r="I468" s="222"/>
      <c r="J468" s="326" t="s">
        <v>146</v>
      </c>
      <c r="K468" s="175">
        <v>4.7995693420660901</v>
      </c>
      <c r="L468" s="175">
        <v>-10.02825176967821</v>
      </c>
      <c r="M468" s="327">
        <v>-38.284830000450718</v>
      </c>
      <c r="N468" s="175">
        <v>80.887114443605896</v>
      </c>
      <c r="O468" s="175">
        <v>23.224275376947549</v>
      </c>
      <c r="P468" s="175">
        <v>9.9465556032882034</v>
      </c>
      <c r="Q468" s="327">
        <v>-39.748807115255339</v>
      </c>
      <c r="R468" s="175">
        <v>66.283428043834277</v>
      </c>
      <c r="S468" s="175">
        <v>-32.867539644242896</v>
      </c>
      <c r="T468" s="175">
        <v>-16.01811736904294</v>
      </c>
      <c r="U468" s="327">
        <v>-1107.2415935843924</v>
      </c>
      <c r="V468" s="175">
        <v>-17.408584297429474</v>
      </c>
      <c r="W468" s="175">
        <v>0</v>
      </c>
      <c r="X468" s="175">
        <v>0</v>
      </c>
      <c r="Y468" s="327">
        <v>342.90824745346555</v>
      </c>
      <c r="Z468" s="175">
        <v>9.807600894813131</v>
      </c>
      <c r="AA468" s="175">
        <v>0</v>
      </c>
      <c r="AB468" s="175">
        <v>0</v>
      </c>
      <c r="AC468" s="327">
        <v>-424.94492313517986</v>
      </c>
      <c r="AD468" s="175">
        <v>-10.252230048488036</v>
      </c>
      <c r="AE468" s="175">
        <v>0</v>
      </c>
      <c r="AF468" s="175">
        <v>0</v>
      </c>
      <c r="AG468" s="327">
        <v>392.07114814003285</v>
      </c>
    </row>
    <row r="469" spans="1:33" ht="15.75" customHeight="1">
      <c r="A469" s="108"/>
      <c r="B469" s="280">
        <v>820090</v>
      </c>
      <c r="C469" s="108" t="s">
        <v>1058</v>
      </c>
      <c r="D469" s="108" t="s">
        <v>1059</v>
      </c>
      <c r="E469" s="222"/>
      <c r="F469" s="222"/>
      <c r="G469" s="222"/>
      <c r="H469" s="222"/>
      <c r="I469" s="222"/>
      <c r="J469" s="326" t="s">
        <v>146</v>
      </c>
      <c r="K469" s="175">
        <v>2.290049626489199</v>
      </c>
      <c r="L469" s="175">
        <v>-12.372297728723879</v>
      </c>
      <c r="M469" s="327">
        <v>-51.656408988588588</v>
      </c>
      <c r="N469" s="175">
        <v>133.50693743523485</v>
      </c>
      <c r="O469" s="175">
        <v>28.838927566969424</v>
      </c>
      <c r="P469" s="175">
        <v>9.0887537966727887</v>
      </c>
      <c r="Q469" s="327">
        <v>-40.747696509191407</v>
      </c>
      <c r="R469" s="175">
        <v>73.64461791858713</v>
      </c>
      <c r="S469" s="175">
        <v>-41.293197243666121</v>
      </c>
      <c r="T469" s="175">
        <v>-22.410948860512022</v>
      </c>
      <c r="U469" s="327">
        <v>-1653.8642587780312</v>
      </c>
      <c r="V469" s="175">
        <v>-16.967455281069533</v>
      </c>
      <c r="W469" s="175">
        <v>0</v>
      </c>
      <c r="X469" s="175">
        <v>0</v>
      </c>
      <c r="Y469" s="327">
        <v>333.01176410351735</v>
      </c>
      <c r="Z469" s="175">
        <v>10.318010098484631</v>
      </c>
      <c r="AA469" s="175">
        <v>0</v>
      </c>
      <c r="AB469" s="175">
        <v>0</v>
      </c>
      <c r="AC469" s="327">
        <v>-428.21777102782431</v>
      </c>
      <c r="AD469" s="175">
        <v>-10.155392533438361</v>
      </c>
      <c r="AE469" s="175">
        <v>0</v>
      </c>
      <c r="AF469" s="175">
        <v>0</v>
      </c>
      <c r="AG469" s="327">
        <v>391.49499152976801</v>
      </c>
    </row>
    <row r="470" spans="1:33" ht="15.75" customHeight="1">
      <c r="A470" s="108"/>
      <c r="B470" s="280">
        <v>820091</v>
      </c>
      <c r="C470" s="108" t="s">
        <v>1060</v>
      </c>
      <c r="D470" s="108" t="s">
        <v>1061</v>
      </c>
      <c r="E470" s="222"/>
      <c r="F470" s="222"/>
      <c r="G470" s="222"/>
      <c r="H470" s="222"/>
      <c r="I470" s="222"/>
      <c r="J470" s="175" t="s">
        <v>146</v>
      </c>
      <c r="K470" s="175">
        <v>2.290049626489199</v>
      </c>
      <c r="L470" s="175">
        <v>-12.372297728723879</v>
      </c>
      <c r="M470" s="327">
        <v>-51.656408988588588</v>
      </c>
      <c r="N470" s="175">
        <v>133.50693743523485</v>
      </c>
      <c r="O470" s="175">
        <v>28.838927566969424</v>
      </c>
      <c r="P470" s="175">
        <v>9.0887537966727887</v>
      </c>
      <c r="Q470" s="327">
        <v>-40.747696509191407</v>
      </c>
      <c r="R470" s="175">
        <v>73.64461791858713</v>
      </c>
      <c r="S470" s="175">
        <v>-41.293197243666121</v>
      </c>
      <c r="T470" s="175">
        <v>-22.410948860512022</v>
      </c>
      <c r="U470" s="327">
        <v>-1653.8642587780312</v>
      </c>
      <c r="V470" s="175">
        <v>-16.967455281069533</v>
      </c>
      <c r="W470" s="175">
        <v>0</v>
      </c>
      <c r="X470" s="175">
        <v>0</v>
      </c>
      <c r="Y470" s="327">
        <v>333.01176410351735</v>
      </c>
      <c r="Z470" s="175">
        <v>10.318010098484631</v>
      </c>
      <c r="AA470" s="175">
        <v>0</v>
      </c>
      <c r="AB470" s="175">
        <v>0</v>
      </c>
      <c r="AC470" s="327">
        <v>-428.21777102782431</v>
      </c>
      <c r="AD470" s="175">
        <v>-10.155392533438361</v>
      </c>
      <c r="AE470" s="175">
        <v>0</v>
      </c>
      <c r="AF470" s="175">
        <v>0</v>
      </c>
      <c r="AG470" s="327">
        <v>391.49499152976801</v>
      </c>
    </row>
    <row r="471" spans="1:33" ht="15.75" customHeight="1">
      <c r="A471" s="108"/>
      <c r="B471" s="280">
        <v>820092</v>
      </c>
      <c r="C471" s="108" t="s">
        <v>1062</v>
      </c>
      <c r="D471" s="108" t="s">
        <v>1063</v>
      </c>
      <c r="E471" s="222"/>
      <c r="F471" s="222"/>
      <c r="G471" s="222"/>
      <c r="H471" s="222"/>
      <c r="I471" s="222"/>
      <c r="J471" s="175" t="s">
        <v>146</v>
      </c>
      <c r="K471" s="175">
        <v>37.890126091838752</v>
      </c>
      <c r="L471" s="175">
        <v>8.5037671573503069</v>
      </c>
      <c r="M471" s="327">
        <v>-143.06147178210588</v>
      </c>
      <c r="N471" s="175">
        <v>-250.78232061840583</v>
      </c>
      <c r="O471" s="175">
        <v>5.9432892583131514</v>
      </c>
      <c r="P471" s="175">
        <v>15.215924707450135</v>
      </c>
      <c r="Q471" s="327">
        <v>-29.125160842598351</v>
      </c>
      <c r="R471" s="175">
        <v>54.418424380890215</v>
      </c>
      <c r="S471" s="175">
        <v>-18.157109076738141</v>
      </c>
      <c r="T471" s="175">
        <v>-65.695654454698428</v>
      </c>
      <c r="U471" s="327">
        <v>-2007.1919258457626</v>
      </c>
      <c r="V471" s="175">
        <v>-28.836499396185278</v>
      </c>
      <c r="W471" s="175">
        <v>0</v>
      </c>
      <c r="X471" s="175">
        <v>0</v>
      </c>
      <c r="Y471" s="327">
        <v>331.15870703859775</v>
      </c>
      <c r="Z471" s="175">
        <v>10.316180667770091</v>
      </c>
      <c r="AA471" s="175">
        <v>0</v>
      </c>
      <c r="AB471" s="175">
        <v>0</v>
      </c>
      <c r="AC471" s="327">
        <v>-429.25571140722951</v>
      </c>
      <c r="AD471" s="175">
        <v>-10.153320547458923</v>
      </c>
      <c r="AE471" s="175">
        <v>0</v>
      </c>
      <c r="AF471" s="175">
        <v>0</v>
      </c>
      <c r="AG471" s="327">
        <v>391.2141457315285</v>
      </c>
    </row>
    <row r="472" spans="1:33" ht="15.75" customHeight="1">
      <c r="A472" s="108"/>
      <c r="B472" s="280">
        <v>820100</v>
      </c>
      <c r="C472" s="108" t="s">
        <v>1064</v>
      </c>
      <c r="D472" s="108" t="s">
        <v>1065</v>
      </c>
      <c r="E472" s="222"/>
      <c r="F472" s="222"/>
      <c r="G472" s="222"/>
      <c r="H472" s="222"/>
      <c r="I472" s="222"/>
      <c r="J472" s="326" t="s">
        <v>146</v>
      </c>
      <c r="K472" s="175">
        <v>22.84771828647574</v>
      </c>
      <c r="L472" s="175">
        <v>4.3806458496336909</v>
      </c>
      <c r="M472" s="327">
        <v>-173.24338367447766</v>
      </c>
      <c r="N472" s="175">
        <v>-187.54346587274821</v>
      </c>
      <c r="O472" s="175">
        <v>41.053589457463197</v>
      </c>
      <c r="P472" s="175">
        <v>-14.613932067866205</v>
      </c>
      <c r="Q472" s="327">
        <v>-39.310630084103124</v>
      </c>
      <c r="R472" s="175">
        <v>89.343450406651826</v>
      </c>
      <c r="S472" s="175">
        <v>-29.873825967182277</v>
      </c>
      <c r="T472" s="175">
        <v>-72.552132879815488</v>
      </c>
      <c r="U472" s="327">
        <v>-2994.3474791801723</v>
      </c>
      <c r="V472" s="175">
        <v>-73.054383706463113</v>
      </c>
      <c r="W472" s="175">
        <v>0</v>
      </c>
      <c r="X472" s="175">
        <v>0</v>
      </c>
      <c r="Y472" s="327">
        <v>344.35556355718933</v>
      </c>
      <c r="Z472" s="175">
        <v>10.284449845223188</v>
      </c>
      <c r="AA472" s="175">
        <v>0</v>
      </c>
      <c r="AB472" s="175">
        <v>0</v>
      </c>
      <c r="AC472" s="327">
        <v>-422.3767162292346</v>
      </c>
      <c r="AD472" s="175">
        <v>-10.159455631400307</v>
      </c>
      <c r="AE472" s="175">
        <v>0</v>
      </c>
      <c r="AF472" s="175">
        <v>0</v>
      </c>
      <c r="AG472" s="327">
        <v>393.13698183024582</v>
      </c>
    </row>
    <row r="473" spans="1:33" ht="15.75" customHeight="1">
      <c r="A473" s="108"/>
      <c r="B473" s="280">
        <v>820110</v>
      </c>
      <c r="C473" s="108" t="s">
        <v>1066</v>
      </c>
      <c r="D473" s="108" t="s">
        <v>1198</v>
      </c>
      <c r="E473" s="222"/>
      <c r="F473" s="222"/>
      <c r="G473" s="222"/>
      <c r="H473" s="222"/>
      <c r="I473" s="222"/>
      <c r="J473" s="326" t="s">
        <v>146</v>
      </c>
      <c r="K473" s="175">
        <v>37.053472067660806</v>
      </c>
      <c r="L473" s="175">
        <v>2.0050748540979546</v>
      </c>
      <c r="M473" s="327">
        <v>-166.13947194292567</v>
      </c>
      <c r="N473" s="175">
        <v>-198.42110409881073</v>
      </c>
      <c r="O473" s="175">
        <v>26.021460998761864</v>
      </c>
      <c r="P473" s="175">
        <v>0.29535020528963318</v>
      </c>
      <c r="Q473" s="327">
        <v>-54.771550890092882</v>
      </c>
      <c r="R473" s="175">
        <v>107.82785405831783</v>
      </c>
      <c r="S473" s="175">
        <v>-3.2197054982663098</v>
      </c>
      <c r="T473" s="175">
        <v>-66.434686660817306</v>
      </c>
      <c r="U473" s="327">
        <v>-1139.7706794463038</v>
      </c>
      <c r="V473" s="175">
        <v>88.284333342025405</v>
      </c>
      <c r="W473" s="175">
        <v>0</v>
      </c>
      <c r="X473" s="175">
        <v>0</v>
      </c>
      <c r="Y473" s="327">
        <v>0</v>
      </c>
      <c r="Z473" s="175">
        <v>-8.3705103869537272</v>
      </c>
      <c r="AA473" s="175">
        <v>0</v>
      </c>
      <c r="AB473" s="175">
        <v>0</v>
      </c>
      <c r="AC473" s="327">
        <v>0</v>
      </c>
      <c r="AD473" s="175">
        <v>-8.919149785146546</v>
      </c>
      <c r="AE473" s="175">
        <v>0</v>
      </c>
      <c r="AF473" s="175">
        <v>0</v>
      </c>
      <c r="AG473" s="327">
        <v>0</v>
      </c>
    </row>
    <row r="474" spans="1:33" ht="15.75" customHeight="1">
      <c r="A474" s="108"/>
      <c r="B474" s="280">
        <v>820120</v>
      </c>
      <c r="C474" s="108" t="s">
        <v>1068</v>
      </c>
      <c r="D474" s="108" t="s">
        <v>1069</v>
      </c>
      <c r="E474" s="222"/>
      <c r="F474" s="222"/>
      <c r="G474" s="222"/>
      <c r="H474" s="222"/>
      <c r="I474" s="222"/>
      <c r="J474" s="326" t="s">
        <v>146</v>
      </c>
      <c r="K474" s="175" t="s">
        <v>146</v>
      </c>
      <c r="L474" s="175" t="s">
        <v>146</v>
      </c>
      <c r="M474" s="327" t="s">
        <v>146</v>
      </c>
      <c r="N474" s="175" t="s">
        <v>146</v>
      </c>
      <c r="O474" s="175" t="s">
        <v>146</v>
      </c>
      <c r="P474" s="175" t="s">
        <v>146</v>
      </c>
      <c r="Q474" s="327" t="s">
        <v>146</v>
      </c>
      <c r="R474" s="175" t="s">
        <v>146</v>
      </c>
      <c r="S474" s="175" t="s">
        <v>146</v>
      </c>
      <c r="T474" s="175" t="s">
        <v>146</v>
      </c>
      <c r="U474" s="327" t="s">
        <v>146</v>
      </c>
      <c r="V474" s="175" t="s">
        <v>146</v>
      </c>
      <c r="W474" s="175" t="s">
        <v>146</v>
      </c>
      <c r="X474" s="175" t="s">
        <v>146</v>
      </c>
      <c r="Y474" s="327" t="s">
        <v>146</v>
      </c>
      <c r="Z474" s="175" t="s">
        <v>146</v>
      </c>
      <c r="AA474" s="175" t="s">
        <v>146</v>
      </c>
      <c r="AB474" s="175" t="s">
        <v>146</v>
      </c>
      <c r="AC474" s="327" t="s">
        <v>146</v>
      </c>
      <c r="AD474" s="175" t="s">
        <v>146</v>
      </c>
      <c r="AE474" s="175" t="s">
        <v>146</v>
      </c>
      <c r="AF474" s="175" t="s">
        <v>146</v>
      </c>
      <c r="AG474" s="327" t="s">
        <v>146</v>
      </c>
    </row>
    <row r="475" spans="1:33" ht="15.75" customHeight="1">
      <c r="A475" s="108"/>
      <c r="B475" s="280">
        <v>820125</v>
      </c>
      <c r="C475" s="108" t="s">
        <v>1070</v>
      </c>
      <c r="D475" s="108" t="s">
        <v>1071</v>
      </c>
      <c r="E475" s="222"/>
      <c r="F475" s="222"/>
      <c r="G475" s="222"/>
      <c r="H475" s="222"/>
      <c r="I475" s="222"/>
      <c r="J475" s="326" t="s">
        <v>146</v>
      </c>
      <c r="K475" s="175" t="s">
        <v>146</v>
      </c>
      <c r="L475" s="175" t="s">
        <v>146</v>
      </c>
      <c r="M475" s="327" t="s">
        <v>146</v>
      </c>
      <c r="N475" s="175" t="s">
        <v>146</v>
      </c>
      <c r="O475" s="175" t="s">
        <v>146</v>
      </c>
      <c r="P475" s="175" t="s">
        <v>146</v>
      </c>
      <c r="Q475" s="327" t="s">
        <v>146</v>
      </c>
      <c r="R475" s="175" t="s">
        <v>146</v>
      </c>
      <c r="S475" s="175" t="s">
        <v>146</v>
      </c>
      <c r="T475" s="175" t="s">
        <v>146</v>
      </c>
      <c r="U475" s="327" t="s">
        <v>146</v>
      </c>
      <c r="V475" s="175" t="s">
        <v>146</v>
      </c>
      <c r="W475" s="175" t="s">
        <v>146</v>
      </c>
      <c r="X475" s="175" t="s">
        <v>146</v>
      </c>
      <c r="Y475" s="327" t="s">
        <v>146</v>
      </c>
      <c r="Z475" s="175" t="s">
        <v>146</v>
      </c>
      <c r="AA475" s="175" t="s">
        <v>146</v>
      </c>
      <c r="AB475" s="175" t="s">
        <v>146</v>
      </c>
      <c r="AC475" s="327" t="s">
        <v>146</v>
      </c>
      <c r="AD475" s="175" t="s">
        <v>146</v>
      </c>
      <c r="AE475" s="175" t="s">
        <v>146</v>
      </c>
      <c r="AF475" s="175" t="s">
        <v>146</v>
      </c>
      <c r="AG475" s="327" t="s">
        <v>146</v>
      </c>
    </row>
    <row r="476" spans="1:33" ht="15.75" customHeight="1">
      <c r="A476" s="108"/>
      <c r="B476" s="280"/>
      <c r="C476" s="108"/>
      <c r="D476" s="108"/>
      <c r="E476" s="222"/>
      <c r="F476" s="222"/>
      <c r="G476" s="222"/>
      <c r="H476" s="222"/>
      <c r="I476" s="222"/>
      <c r="J476" s="326"/>
      <c r="K476" s="175"/>
      <c r="L476" s="175"/>
      <c r="M476" s="327"/>
      <c r="N476" s="175"/>
      <c r="O476" s="175"/>
      <c r="P476" s="175"/>
      <c r="Q476" s="327"/>
      <c r="R476" s="175"/>
      <c r="S476" s="175"/>
      <c r="T476" s="175"/>
      <c r="U476" s="327"/>
      <c r="V476" s="175"/>
      <c r="W476" s="175"/>
      <c r="X476" s="175"/>
      <c r="Y476" s="327"/>
      <c r="Z476" s="175"/>
      <c r="AA476" s="175"/>
      <c r="AB476" s="175"/>
      <c r="AC476" s="327"/>
      <c r="AD476" s="175"/>
      <c r="AE476" s="175"/>
      <c r="AF476" s="175"/>
      <c r="AG476" s="327"/>
    </row>
    <row r="477" spans="1:33" ht="15.75" customHeight="1">
      <c r="A477" s="108"/>
      <c r="B477" s="280">
        <v>820130</v>
      </c>
      <c r="C477" s="108" t="s">
        <v>1072</v>
      </c>
      <c r="D477" s="108" t="s">
        <v>1073</v>
      </c>
      <c r="E477" s="222"/>
      <c r="F477" s="222"/>
      <c r="G477" s="222"/>
      <c r="H477" s="222"/>
      <c r="I477" s="222"/>
      <c r="J477" s="326">
        <v>8.9556782700806199</v>
      </c>
      <c r="K477" s="175">
        <v>7.9163566001511265</v>
      </c>
      <c r="L477" s="175">
        <v>6.1368361897340451</v>
      </c>
      <c r="M477" s="327">
        <v>6.025113557405481</v>
      </c>
      <c r="N477" s="175">
        <v>6.2993848034871363</v>
      </c>
      <c r="O477" s="175">
        <v>5.5502313928423801</v>
      </c>
      <c r="P477" s="175">
        <v>6.5676659629727183</v>
      </c>
      <c r="Q477" s="327">
        <v>4.7588227885067278</v>
      </c>
      <c r="R477" s="175">
        <v>6.2412744003750378</v>
      </c>
      <c r="S477" s="175">
        <v>3.9691176531996115</v>
      </c>
      <c r="T477" s="175">
        <v>4.2183839806339085</v>
      </c>
      <c r="U477" s="327">
        <v>-19.881154175845346</v>
      </c>
      <c r="V477" s="175">
        <v>-19.881154175845353</v>
      </c>
      <c r="W477" s="175">
        <v>-19.881154175845353</v>
      </c>
      <c r="X477" s="175">
        <v>-19.881154175845353</v>
      </c>
      <c r="Y477" s="327">
        <v>56.987432892272551</v>
      </c>
      <c r="Z477" s="175">
        <v>56.987432892272551</v>
      </c>
      <c r="AA477" s="175">
        <v>56.987432892272551</v>
      </c>
      <c r="AB477" s="175">
        <v>56.987432892272551</v>
      </c>
      <c r="AC477" s="327">
        <v>-173.6183283120811</v>
      </c>
      <c r="AD477" s="175">
        <v>-173.61832831208113</v>
      </c>
      <c r="AE477" s="175">
        <v>-173.61832831208113</v>
      </c>
      <c r="AF477" s="175">
        <v>-173.61832831208113</v>
      </c>
      <c r="AG477" s="327">
        <v>518.19895530097983</v>
      </c>
    </row>
    <row r="478" spans="1:33" ht="15.75" customHeight="1">
      <c r="A478" s="108"/>
      <c r="B478" s="280">
        <v>820140</v>
      </c>
      <c r="C478" s="108" t="s">
        <v>1074</v>
      </c>
      <c r="D478" s="108" t="s">
        <v>1074</v>
      </c>
      <c r="E478" s="222"/>
      <c r="F478" s="222"/>
      <c r="G478" s="222"/>
      <c r="H478" s="222"/>
      <c r="I478" s="222"/>
      <c r="J478" s="326">
        <v>5.108649476286776</v>
      </c>
      <c r="K478" s="175">
        <v>3.9776873984666574</v>
      </c>
      <c r="L478" s="175">
        <v>3.6767213346581116</v>
      </c>
      <c r="M478" s="327">
        <v>2.0256638996680687</v>
      </c>
      <c r="N478" s="175">
        <v>3.696004082850155</v>
      </c>
      <c r="O478" s="175">
        <v>3.8344860281328912</v>
      </c>
      <c r="P478" s="175">
        <v>3.8429451818597116</v>
      </c>
      <c r="Q478" s="327">
        <v>2.1161876058846856</v>
      </c>
      <c r="R478" s="175">
        <v>3.5407473946368846</v>
      </c>
      <c r="S478" s="175">
        <v>2.3560426834388948</v>
      </c>
      <c r="T478" s="175">
        <v>2.0659554559540827</v>
      </c>
      <c r="U478" s="327">
        <v>-23.709456278215633</v>
      </c>
      <c r="V478" s="175">
        <v>-22.416663244166905</v>
      </c>
      <c r="W478" s="175">
        <v>-22.416663244166905</v>
      </c>
      <c r="X478" s="175">
        <v>-22.416663244166905</v>
      </c>
      <c r="Y478" s="327">
        <v>54.451923823950999</v>
      </c>
      <c r="Z478" s="175">
        <v>54.267211737224443</v>
      </c>
      <c r="AA478" s="175">
        <v>54.267211737224443</v>
      </c>
      <c r="AB478" s="175">
        <v>54.267211737224443</v>
      </c>
      <c r="AC478" s="327">
        <v>-176.33854946712924</v>
      </c>
      <c r="AD478" s="175">
        <v>-176.45197482523517</v>
      </c>
      <c r="AE478" s="175">
        <v>-176.45197482523517</v>
      </c>
      <c r="AF478" s="175">
        <v>-176.45197482523517</v>
      </c>
      <c r="AG478" s="327">
        <v>515.36530878782582</v>
      </c>
    </row>
    <row r="479" spans="1:33" ht="15.75" customHeight="1">
      <c r="A479" s="108"/>
      <c r="B479" s="280">
        <v>820141</v>
      </c>
      <c r="C479" s="108" t="s">
        <v>1075</v>
      </c>
      <c r="D479" s="108" t="s">
        <v>1076</v>
      </c>
      <c r="E479" s="222"/>
      <c r="F479" s="222"/>
      <c r="G479" s="222"/>
      <c r="H479" s="222"/>
      <c r="I479" s="222"/>
      <c r="J479" s="175">
        <v>5.108649476286776</v>
      </c>
      <c r="K479" s="175">
        <v>3.9776873984666574</v>
      </c>
      <c r="L479" s="175">
        <v>3.6767213346581116</v>
      </c>
      <c r="M479" s="327">
        <v>2.0256638996680687</v>
      </c>
      <c r="N479" s="175">
        <v>3.696004082850155</v>
      </c>
      <c r="O479" s="175">
        <v>3.8344860281328912</v>
      </c>
      <c r="P479" s="175">
        <v>3.8429451818597116</v>
      </c>
      <c r="Q479" s="327">
        <v>2.1161876058846856</v>
      </c>
      <c r="R479" s="175">
        <v>3.5407473946368846</v>
      </c>
      <c r="S479" s="175">
        <v>2.3560426834388948</v>
      </c>
      <c r="T479" s="175">
        <v>2.0659554559540827</v>
      </c>
      <c r="U479" s="327">
        <v>-23.709456278215633</v>
      </c>
      <c r="V479" s="175">
        <v>-22.416663244166905</v>
      </c>
      <c r="W479" s="175">
        <v>-22.416663244166905</v>
      </c>
      <c r="X479" s="175">
        <v>-22.416663244166905</v>
      </c>
      <c r="Y479" s="327">
        <v>54.451923823950999</v>
      </c>
      <c r="Z479" s="175">
        <v>54.267211737224443</v>
      </c>
      <c r="AA479" s="175">
        <v>54.267211737224443</v>
      </c>
      <c r="AB479" s="175">
        <v>54.267211737224443</v>
      </c>
      <c r="AC479" s="327">
        <v>-176.33854946712924</v>
      </c>
      <c r="AD479" s="175">
        <v>-176.45197482523517</v>
      </c>
      <c r="AE479" s="175">
        <v>-176.45197482523517</v>
      </c>
      <c r="AF479" s="175">
        <v>-176.45197482523517</v>
      </c>
      <c r="AG479" s="327">
        <v>515.36530878782582</v>
      </c>
    </row>
    <row r="480" spans="1:33" ht="15.75" customHeight="1">
      <c r="A480" s="108"/>
      <c r="B480" s="280">
        <v>820150</v>
      </c>
      <c r="C480" s="108" t="s">
        <v>1077</v>
      </c>
      <c r="D480" s="108" t="s">
        <v>1078</v>
      </c>
      <c r="E480" s="222"/>
      <c r="F480" s="222"/>
      <c r="G480" s="222"/>
      <c r="H480" s="222"/>
      <c r="I480" s="222"/>
      <c r="J480" s="326">
        <v>4.1367542975748703</v>
      </c>
      <c r="K480" s="175">
        <v>3.1438235467021105</v>
      </c>
      <c r="L480" s="175">
        <v>2.8302414873268313</v>
      </c>
      <c r="M480" s="327">
        <v>1.2214540772422133</v>
      </c>
      <c r="N480" s="175">
        <v>2.8769635161590434</v>
      </c>
      <c r="O480" s="175">
        <v>3.1207566171121677</v>
      </c>
      <c r="P480" s="175">
        <v>3.1032394099150857</v>
      </c>
      <c r="Q480" s="327">
        <v>1.6805244983739391</v>
      </c>
      <c r="R480" s="175">
        <v>2.9362834919671239</v>
      </c>
      <c r="S480" s="175">
        <v>1.7086065153534835</v>
      </c>
      <c r="T480" s="175">
        <v>1.3841867643885011</v>
      </c>
      <c r="U480" s="327">
        <v>-24.506131476384006</v>
      </c>
      <c r="V480" s="175">
        <v>-23.082844317843122</v>
      </c>
      <c r="W480" s="175">
        <v>-23.082844317843122</v>
      </c>
      <c r="X480" s="175">
        <v>-23.082844317843122</v>
      </c>
      <c r="Y480" s="327">
        <v>53.785742750274792</v>
      </c>
      <c r="Z480" s="175">
        <v>53.852450039811536</v>
      </c>
      <c r="AA480" s="175">
        <v>53.852450039811536</v>
      </c>
      <c r="AB480" s="175">
        <v>53.852450039811536</v>
      </c>
      <c r="AC480" s="327">
        <v>-176.75331116454214</v>
      </c>
      <c r="AD480" s="175">
        <v>-176.71165623595408</v>
      </c>
      <c r="AE480" s="175">
        <v>-176.71165623595408</v>
      </c>
      <c r="AF480" s="175">
        <v>-176.71165623595408</v>
      </c>
      <c r="AG480" s="327">
        <v>515.105627377107</v>
      </c>
    </row>
    <row r="481" spans="1:33" ht="15.75" customHeight="1">
      <c r="A481" s="108"/>
      <c r="B481" s="280">
        <v>820151</v>
      </c>
      <c r="C481" s="108" t="s">
        <v>1079</v>
      </c>
      <c r="D481" s="108" t="s">
        <v>1080</v>
      </c>
      <c r="E481" s="222"/>
      <c r="F481" s="222"/>
      <c r="G481" s="222"/>
      <c r="H481" s="222"/>
      <c r="I481" s="222"/>
      <c r="J481" s="326">
        <v>4.1367542975748703</v>
      </c>
      <c r="K481" s="175">
        <v>3.1438235467021105</v>
      </c>
      <c r="L481" s="175">
        <v>2.8302414873268313</v>
      </c>
      <c r="M481" s="327">
        <v>1.2214540772422133</v>
      </c>
      <c r="N481" s="175">
        <v>2.8769635161590434</v>
      </c>
      <c r="O481" s="175">
        <v>3.1207566171121677</v>
      </c>
      <c r="P481" s="175">
        <v>3.1032394099150857</v>
      </c>
      <c r="Q481" s="327">
        <v>1.6805244983739391</v>
      </c>
      <c r="R481" s="175">
        <v>2.9362834919671239</v>
      </c>
      <c r="S481" s="175">
        <v>1.7086065153534835</v>
      </c>
      <c r="T481" s="175">
        <v>1.3841867643885011</v>
      </c>
      <c r="U481" s="327">
        <v>-24.506131476384006</v>
      </c>
      <c r="V481" s="175">
        <v>-23.082844317843122</v>
      </c>
      <c r="W481" s="175">
        <v>-23.082844317843122</v>
      </c>
      <c r="X481" s="175">
        <v>-23.082844317843122</v>
      </c>
      <c r="Y481" s="327">
        <v>53.785742750274792</v>
      </c>
      <c r="Z481" s="175">
        <v>53.852450039811536</v>
      </c>
      <c r="AA481" s="175">
        <v>53.852450039811536</v>
      </c>
      <c r="AB481" s="175">
        <v>53.852450039811536</v>
      </c>
      <c r="AC481" s="327">
        <v>-176.75331116454214</v>
      </c>
      <c r="AD481" s="175">
        <v>-176.71165623595408</v>
      </c>
      <c r="AE481" s="175">
        <v>-176.71165623595408</v>
      </c>
      <c r="AF481" s="175">
        <v>-176.71165623595408</v>
      </c>
      <c r="AG481" s="327">
        <v>515.105627377107</v>
      </c>
    </row>
    <row r="482" spans="1:33" ht="15.75" customHeight="1">
      <c r="A482" s="108"/>
      <c r="B482" s="280">
        <v>820152</v>
      </c>
      <c r="C482" s="108" t="s">
        <v>1081</v>
      </c>
      <c r="D482" s="108" t="s">
        <v>1082</v>
      </c>
      <c r="E482" s="222"/>
      <c r="F482" s="222"/>
      <c r="G482" s="222"/>
      <c r="H482" s="222"/>
      <c r="I482" s="222"/>
      <c r="J482" s="175">
        <v>5.628587343313626</v>
      </c>
      <c r="K482" s="175">
        <v>5.766305197216643</v>
      </c>
      <c r="L482" s="175">
        <v>6.4278590951977259</v>
      </c>
      <c r="M482" s="327">
        <v>-2.4709841576056624</v>
      </c>
      <c r="N482" s="175">
        <v>3.7581819909233518</v>
      </c>
      <c r="O482" s="175">
        <v>3.3521983192521838</v>
      </c>
      <c r="P482" s="175">
        <v>3.5206075436500215</v>
      </c>
      <c r="Q482" s="327">
        <v>2.2805207534855083</v>
      </c>
      <c r="R482" s="175">
        <v>3.5434389459042661</v>
      </c>
      <c r="S482" s="175">
        <v>2.874495026003232</v>
      </c>
      <c r="T482" s="175">
        <v>1.0295866272426986</v>
      </c>
      <c r="U482" s="327">
        <v>-22.373003068360013</v>
      </c>
      <c r="V482" s="175">
        <v>-23.212008452236955</v>
      </c>
      <c r="W482" s="175">
        <v>-23.212008452236955</v>
      </c>
      <c r="X482" s="175">
        <v>-23.212008452236955</v>
      </c>
      <c r="Y482" s="327">
        <v>53.656578615880967</v>
      </c>
      <c r="Z482" s="175">
        <v>53.722234806930935</v>
      </c>
      <c r="AA482" s="175">
        <v>53.722234806930935</v>
      </c>
      <c r="AB482" s="175">
        <v>53.722234806930935</v>
      </c>
      <c r="AC482" s="327">
        <v>-176.88352639742274</v>
      </c>
      <c r="AD482" s="175">
        <v>-176.83851444569748</v>
      </c>
      <c r="AE482" s="175">
        <v>-176.83851444569748</v>
      </c>
      <c r="AF482" s="175">
        <v>-176.83851444569748</v>
      </c>
      <c r="AG482" s="327">
        <v>514.97876916736345</v>
      </c>
    </row>
    <row r="483" spans="1:33" ht="15.75" customHeight="1">
      <c r="A483" s="108"/>
      <c r="B483" s="280">
        <v>820160</v>
      </c>
      <c r="C483" s="108" t="s">
        <v>1083</v>
      </c>
      <c r="D483" s="108" t="s">
        <v>1084</v>
      </c>
      <c r="E483" s="222"/>
      <c r="F483" s="222"/>
      <c r="G483" s="222"/>
      <c r="H483" s="222"/>
      <c r="I483" s="222"/>
      <c r="J483" s="326">
        <v>4.417240428504261</v>
      </c>
      <c r="K483" s="175">
        <v>4.0316533105067025</v>
      </c>
      <c r="L483" s="175">
        <v>4.3234163971566844</v>
      </c>
      <c r="M483" s="327">
        <v>-2.8268984547842377</v>
      </c>
      <c r="N483" s="175">
        <v>2.4962689109962208</v>
      </c>
      <c r="O483" s="175">
        <v>2.9645170652483004</v>
      </c>
      <c r="P483" s="175">
        <v>2.3073653724042535</v>
      </c>
      <c r="Q483" s="327">
        <v>1.2798330663646567</v>
      </c>
      <c r="R483" s="175">
        <v>2.4383465075015875</v>
      </c>
      <c r="S483" s="175">
        <v>1.6948497871998864</v>
      </c>
      <c r="T483" s="175">
        <v>0.48572673589841048</v>
      </c>
      <c r="U483" s="327">
        <v>-16.018050832442373</v>
      </c>
      <c r="V483" s="175">
        <v>-22.322446681002106</v>
      </c>
      <c r="W483" s="175">
        <v>-22.322446681002106</v>
      </c>
      <c r="X483" s="175">
        <v>-22.322446681002106</v>
      </c>
      <c r="Y483" s="327">
        <v>54.546140387115805</v>
      </c>
      <c r="Z483" s="175">
        <v>54.597176488108786</v>
      </c>
      <c r="AA483" s="175">
        <v>54.597176488108786</v>
      </c>
      <c r="AB483" s="175">
        <v>54.597176488108786</v>
      </c>
      <c r="AC483" s="327">
        <v>-176.00858471624491</v>
      </c>
      <c r="AD483" s="175">
        <v>-175.97359586786052</v>
      </c>
      <c r="AE483" s="175">
        <v>-175.97359586786052</v>
      </c>
      <c r="AF483" s="175">
        <v>-175.97359586786052</v>
      </c>
      <c r="AG483" s="327">
        <v>515.84368774520044</v>
      </c>
    </row>
    <row r="484" spans="1:33" ht="15.75" customHeight="1">
      <c r="A484" s="108"/>
      <c r="B484" s="280">
        <v>820170</v>
      </c>
      <c r="C484" s="108" t="s">
        <v>1085</v>
      </c>
      <c r="D484" s="108" t="s">
        <v>1086</v>
      </c>
      <c r="E484" s="222"/>
      <c r="F484" s="222"/>
      <c r="G484" s="222"/>
      <c r="H484" s="222"/>
      <c r="I484" s="222"/>
      <c r="J484" s="326">
        <v>4.417240428504261</v>
      </c>
      <c r="K484" s="175">
        <v>4.0316533105067025</v>
      </c>
      <c r="L484" s="175">
        <v>4.3234163971566844</v>
      </c>
      <c r="M484" s="327">
        <v>-2.8268984547842377</v>
      </c>
      <c r="N484" s="175">
        <v>2.4962689109962208</v>
      </c>
      <c r="O484" s="175">
        <v>2.9645170652483004</v>
      </c>
      <c r="P484" s="175">
        <v>2.3073653724042535</v>
      </c>
      <c r="Q484" s="327">
        <v>1.2798330663646567</v>
      </c>
      <c r="R484" s="175">
        <v>2.4383465075015875</v>
      </c>
      <c r="S484" s="175">
        <v>1.6948497871998864</v>
      </c>
      <c r="T484" s="175">
        <v>0.48572673589841048</v>
      </c>
      <c r="U484" s="327">
        <v>-16.018050832442373</v>
      </c>
      <c r="V484" s="175">
        <v>-22.322446681002106</v>
      </c>
      <c r="W484" s="175">
        <v>-22.322446681002106</v>
      </c>
      <c r="X484" s="175">
        <v>-22.322446681002106</v>
      </c>
      <c r="Y484" s="327">
        <v>54.546140387115805</v>
      </c>
      <c r="Z484" s="175">
        <v>54.597176488108786</v>
      </c>
      <c r="AA484" s="175">
        <v>54.597176488108786</v>
      </c>
      <c r="AB484" s="175">
        <v>54.597176488108786</v>
      </c>
      <c r="AC484" s="327">
        <v>-176.00858471624491</v>
      </c>
      <c r="AD484" s="175">
        <v>-175.97359586786052</v>
      </c>
      <c r="AE484" s="175">
        <v>-175.97359586786052</v>
      </c>
      <c r="AF484" s="175">
        <v>-175.97359586786052</v>
      </c>
      <c r="AG484" s="327">
        <v>515.84368774520044</v>
      </c>
    </row>
    <row r="485" spans="1:33" ht="15.75" customHeight="1">
      <c r="A485" s="108"/>
      <c r="B485" s="280"/>
      <c r="C485" s="108"/>
      <c r="D485" s="108"/>
      <c r="E485" s="222"/>
      <c r="F485" s="222"/>
      <c r="G485" s="222"/>
      <c r="H485" s="222"/>
      <c r="I485" s="222"/>
      <c r="J485" s="326"/>
      <c r="K485" s="175"/>
      <c r="L485" s="175"/>
      <c r="M485" s="327"/>
      <c r="N485" s="175"/>
      <c r="O485" s="175"/>
      <c r="P485" s="175"/>
      <c r="Q485" s="327"/>
      <c r="R485" s="175"/>
      <c r="S485" s="175"/>
      <c r="T485" s="175"/>
      <c r="U485" s="327"/>
      <c r="V485" s="175"/>
      <c r="W485" s="175"/>
      <c r="X485" s="175"/>
      <c r="Y485" s="327"/>
      <c r="Z485" s="175"/>
      <c r="AA485" s="175"/>
      <c r="AB485" s="175"/>
      <c r="AC485" s="327"/>
      <c r="AD485" s="175"/>
      <c r="AE485" s="175"/>
      <c r="AF485" s="175"/>
      <c r="AG485" s="327"/>
    </row>
    <row r="486" spans="1:33" ht="15.75" customHeight="1">
      <c r="A486" s="108"/>
      <c r="B486" s="280">
        <v>820310</v>
      </c>
      <c r="C486" s="108" t="s">
        <v>1087</v>
      </c>
      <c r="D486" s="108" t="s">
        <v>1088</v>
      </c>
      <c r="E486" s="222"/>
      <c r="F486" s="222"/>
      <c r="G486" s="222"/>
      <c r="H486" s="222"/>
      <c r="I486" s="222"/>
      <c r="J486" s="326" t="s">
        <v>146</v>
      </c>
      <c r="K486" s="175">
        <v>1.3803080645737653</v>
      </c>
      <c r="L486" s="175">
        <v>4.3593282420534285</v>
      </c>
      <c r="M486" s="327">
        <v>-2.020753479592996</v>
      </c>
      <c r="N486" s="175">
        <v>4.796934202175418</v>
      </c>
      <c r="O486" s="175">
        <v>6.0295778777684328</v>
      </c>
      <c r="P486" s="175">
        <v>2.8757745970112047</v>
      </c>
      <c r="Q486" s="327">
        <v>4.9390400179868843</v>
      </c>
      <c r="R486" s="175">
        <v>2.56678108226156</v>
      </c>
      <c r="S486" s="175">
        <v>1.9360023332220866</v>
      </c>
      <c r="T486" s="175">
        <v>1.0165973632535685</v>
      </c>
      <c r="U486" s="327">
        <v>7.335314141771776</v>
      </c>
      <c r="V486" s="175">
        <v>-22.385251980715715</v>
      </c>
      <c r="W486" s="175">
        <v>2.4847639488262852</v>
      </c>
      <c r="X486" s="175">
        <v>2.4245203414499761</v>
      </c>
      <c r="Y486" s="327">
        <v>2.3671288216604802</v>
      </c>
      <c r="Z486" s="175">
        <v>2.7252863657021509</v>
      </c>
      <c r="AA486" s="175">
        <v>2.6529849291440533</v>
      </c>
      <c r="AB486" s="175">
        <v>2.5844206390834623</v>
      </c>
      <c r="AC486" s="327">
        <v>2.5193110444870381</v>
      </c>
      <c r="AD486" s="175">
        <v>2.8595043555352584</v>
      </c>
      <c r="AE486" s="175">
        <v>2.7800098527126726</v>
      </c>
      <c r="AF486" s="175">
        <v>2.7048157094910819</v>
      </c>
      <c r="AG486" s="327">
        <v>2.6335821653600489</v>
      </c>
    </row>
    <row r="487" spans="1:33" ht="15.75" customHeight="1">
      <c r="A487" s="108"/>
      <c r="B487" s="280">
        <v>820320</v>
      </c>
      <c r="C487" s="108" t="s">
        <v>1089</v>
      </c>
      <c r="D487" s="108" t="s">
        <v>1090</v>
      </c>
      <c r="E487" s="222"/>
      <c r="F487" s="222"/>
      <c r="G487" s="222"/>
      <c r="H487" s="222"/>
      <c r="I487" s="222"/>
      <c r="J487" s="326" t="s">
        <v>146</v>
      </c>
      <c r="K487" s="175">
        <v>2.8750371216784698</v>
      </c>
      <c r="L487" s="175">
        <v>4.9561110457930546</v>
      </c>
      <c r="M487" s="327">
        <v>-4.4810074935428768</v>
      </c>
      <c r="N487" s="175">
        <v>6.7586121413792721</v>
      </c>
      <c r="O487" s="175">
        <v>2.4029758103769394</v>
      </c>
      <c r="P487" s="175">
        <v>1.4242094678096562</v>
      </c>
      <c r="Q487" s="327">
        <v>3.5762224929939856</v>
      </c>
      <c r="R487" s="175">
        <v>4.3420615680935137</v>
      </c>
      <c r="S487" s="175">
        <v>0.29526877733583312</v>
      </c>
      <c r="T487" s="175">
        <v>0.51113339447153017</v>
      </c>
      <c r="U487" s="327">
        <v>1.7505475640797963</v>
      </c>
      <c r="V487" s="175">
        <v>-4.4078581237281256</v>
      </c>
      <c r="W487" s="175">
        <v>-4.6111092786616181</v>
      </c>
      <c r="X487" s="175">
        <v>-4.834010799152832</v>
      </c>
      <c r="Y487" s="327">
        <v>-5.079557139841917</v>
      </c>
      <c r="Z487" s="175">
        <v>-3.6063897309455362</v>
      </c>
      <c r="AA487" s="175">
        <v>-3.7413161732186895</v>
      </c>
      <c r="AB487" s="175">
        <v>-3.8867310714025827</v>
      </c>
      <c r="AC487" s="327">
        <v>-4.0439068556601061</v>
      </c>
      <c r="AD487" s="175">
        <v>-2.8401099277729047</v>
      </c>
      <c r="AE487" s="175">
        <v>-2.9231300340723188</v>
      </c>
      <c r="AF487" s="175">
        <v>-3.011149860000939</v>
      </c>
      <c r="AG487" s="327">
        <v>-3.1046350747064966</v>
      </c>
    </row>
    <row r="488" spans="1:33" ht="15.75" customHeight="1">
      <c r="A488" s="108"/>
      <c r="B488" s="280">
        <v>820330</v>
      </c>
      <c r="C488" s="108" t="s">
        <v>1091</v>
      </c>
      <c r="D488" s="108" t="s">
        <v>1092</v>
      </c>
      <c r="E488" s="222"/>
      <c r="F488" s="222"/>
      <c r="G488" s="222"/>
      <c r="H488" s="222"/>
      <c r="I488" s="222"/>
      <c r="J488" s="326" t="s">
        <v>146</v>
      </c>
      <c r="K488" s="175">
        <v>3.4081040479945202</v>
      </c>
      <c r="L488" s="175">
        <v>5.1611034102048592</v>
      </c>
      <c r="M488" s="327">
        <v>-4.2348735320934967</v>
      </c>
      <c r="N488" s="175">
        <v>1.7025522362989376</v>
      </c>
      <c r="O488" s="175">
        <v>2.1569083395693411</v>
      </c>
      <c r="P488" s="175">
        <v>2.2038911079440338</v>
      </c>
      <c r="Q488" s="327">
        <v>-0.78449926918169322</v>
      </c>
      <c r="R488" s="175">
        <v>1.5842643810467516</v>
      </c>
      <c r="S488" s="175">
        <v>1.9380937558785893</v>
      </c>
      <c r="T488" s="175">
        <v>-0.652368715783469</v>
      </c>
      <c r="U488" s="327">
        <v>-10.105273394175395</v>
      </c>
      <c r="V488" s="175">
        <v>-2.8669752114664382</v>
      </c>
      <c r="W488" s="175">
        <v>-2.9515967588861436</v>
      </c>
      <c r="X488" s="175">
        <v>-3.0413656075855222</v>
      </c>
      <c r="Y488" s="327">
        <v>-3.1367661339746111</v>
      </c>
      <c r="Z488" s="175">
        <v>-3.5115924862687775</v>
      </c>
      <c r="AA488" s="175">
        <v>-3.6393931424031578</v>
      </c>
      <c r="AB488" s="175">
        <v>-3.7768474702338795</v>
      </c>
      <c r="AC488" s="327">
        <v>-3.9250922163099444</v>
      </c>
      <c r="AD488" s="175">
        <v>-4.4525409974316759</v>
      </c>
      <c r="AE488" s="175">
        <v>-4.660030778329749</v>
      </c>
      <c r="AF488" s="175">
        <v>-4.8878039466269669</v>
      </c>
      <c r="AG488" s="327">
        <v>-5.1389875846039494</v>
      </c>
    </row>
    <row r="489" spans="1:33" ht="15.75" customHeight="1">
      <c r="A489" s="108"/>
      <c r="B489" s="280">
        <v>820340</v>
      </c>
      <c r="C489" s="108" t="s">
        <v>1093</v>
      </c>
      <c r="D489" s="108" t="s">
        <v>1094</v>
      </c>
      <c r="E489" s="222"/>
      <c r="F489" s="222"/>
      <c r="G489" s="222"/>
      <c r="H489" s="222"/>
      <c r="I489" s="222"/>
      <c r="J489" s="326" t="s">
        <v>146</v>
      </c>
      <c r="K489" s="175">
        <v>2.1523688185394629</v>
      </c>
      <c r="L489" s="175">
        <v>3.4241387426273917</v>
      </c>
      <c r="M489" s="327">
        <v>-1.493066026852552</v>
      </c>
      <c r="N489" s="175">
        <v>3.7396371448951138</v>
      </c>
      <c r="O489" s="175">
        <v>4.5870488846316393</v>
      </c>
      <c r="P489" s="175">
        <v>1.5586214398343623</v>
      </c>
      <c r="Q489" s="327">
        <v>2.9164848465648152</v>
      </c>
      <c r="R489" s="175">
        <v>2.5956445625344493</v>
      </c>
      <c r="S489" s="175">
        <v>2.4713195075437344</v>
      </c>
      <c r="T489" s="175">
        <v>0.18660068912539352</v>
      </c>
      <c r="U489" s="327">
        <v>8.1174012126111528</v>
      </c>
      <c r="V489" s="175">
        <v>-17.80888931931003</v>
      </c>
      <c r="W489" s="175">
        <v>1.4462628440914393</v>
      </c>
      <c r="X489" s="175">
        <v>1.4256442805726133</v>
      </c>
      <c r="Y489" s="327">
        <v>1.4056053483168851</v>
      </c>
      <c r="Z489" s="175">
        <v>1.7811584120312585</v>
      </c>
      <c r="AA489" s="175">
        <v>1.7499883473724775</v>
      </c>
      <c r="AB489" s="175">
        <v>1.7198904646534396</v>
      </c>
      <c r="AC489" s="327">
        <v>1.6908103781837047</v>
      </c>
      <c r="AD489" s="175">
        <v>2.0304312413582437</v>
      </c>
      <c r="AE489" s="175">
        <v>1.990025149021668</v>
      </c>
      <c r="AF489" s="175">
        <v>1.9511958606873048</v>
      </c>
      <c r="AG489" s="327">
        <v>1.9138528432305124</v>
      </c>
    </row>
    <row r="490" spans="1:33" ht="15.75" customHeight="1">
      <c r="A490" s="108"/>
      <c r="B490" s="280"/>
      <c r="C490" s="108"/>
      <c r="D490" s="108"/>
      <c r="E490" s="222"/>
      <c r="F490" s="222"/>
      <c r="G490" s="222"/>
      <c r="H490" s="222"/>
      <c r="I490" s="222"/>
      <c r="J490" s="326"/>
      <c r="K490" s="175"/>
      <c r="L490" s="175"/>
      <c r="M490" s="327"/>
      <c r="N490" s="175"/>
      <c r="O490" s="175"/>
      <c r="P490" s="175"/>
      <c r="Q490" s="327"/>
      <c r="R490" s="175"/>
      <c r="S490" s="175"/>
      <c r="T490" s="175"/>
      <c r="U490" s="327"/>
      <c r="V490" s="175"/>
      <c r="W490" s="175"/>
      <c r="X490" s="175"/>
      <c r="Y490" s="327"/>
      <c r="Z490" s="175"/>
      <c r="AA490" s="175"/>
      <c r="AB490" s="175"/>
      <c r="AC490" s="327"/>
      <c r="AD490" s="175"/>
      <c r="AE490" s="175"/>
      <c r="AF490" s="175"/>
      <c r="AG490" s="327"/>
    </row>
    <row r="491" spans="1:33" ht="15.75" customHeight="1">
      <c r="A491" s="108"/>
      <c r="B491" s="280">
        <v>820180</v>
      </c>
      <c r="C491" s="108" t="s">
        <v>1095</v>
      </c>
      <c r="D491" s="108" t="s">
        <v>1096</v>
      </c>
      <c r="E491" s="222"/>
      <c r="F491" s="222"/>
      <c r="G491" s="222"/>
      <c r="H491" s="222"/>
      <c r="I491" s="222"/>
      <c r="J491" s="326">
        <v>0</v>
      </c>
      <c r="K491" s="175">
        <v>0</v>
      </c>
      <c r="L491" s="175">
        <v>0</v>
      </c>
      <c r="M491" s="327">
        <v>-38.85090711386605</v>
      </c>
      <c r="N491" s="175">
        <v>0</v>
      </c>
      <c r="O491" s="175">
        <v>0</v>
      </c>
      <c r="P491" s="175">
        <v>0</v>
      </c>
      <c r="Q491" s="327">
        <v>60.714670362124579</v>
      </c>
      <c r="R491" s="175">
        <v>0</v>
      </c>
      <c r="S491" s="175">
        <v>0</v>
      </c>
      <c r="T491" s="175">
        <v>0</v>
      </c>
      <c r="U491" s="327">
        <v>-5.7557767139584781</v>
      </c>
      <c r="V491" s="175">
        <v>0</v>
      </c>
      <c r="W491" s="175">
        <v>0</v>
      </c>
      <c r="X491" s="175">
        <v>0</v>
      </c>
      <c r="Y491" s="327">
        <v>1.3611284173055813</v>
      </c>
      <c r="Z491" s="175">
        <v>0</v>
      </c>
      <c r="AA491" s="175">
        <v>0</v>
      </c>
      <c r="AB491" s="175">
        <v>0</v>
      </c>
      <c r="AC491" s="327">
        <v>-0.38284338979439286</v>
      </c>
      <c r="AD491" s="175">
        <v>0</v>
      </c>
      <c r="AE491" s="175">
        <v>0</v>
      </c>
      <c r="AF491" s="175">
        <v>0</v>
      </c>
      <c r="AG491" s="327">
        <v>0.11855742546415865</v>
      </c>
    </row>
    <row r="492" spans="1:33" ht="15.75" customHeight="1">
      <c r="A492" s="108"/>
      <c r="B492" s="280">
        <v>820190</v>
      </c>
      <c r="C492" s="108" t="s">
        <v>1097</v>
      </c>
      <c r="D492" s="108" t="s">
        <v>1098</v>
      </c>
      <c r="E492" s="222"/>
      <c r="F492" s="222"/>
      <c r="G492" s="222"/>
      <c r="H492" s="222"/>
      <c r="I492" s="222"/>
      <c r="J492" s="326">
        <v>0</v>
      </c>
      <c r="K492" s="175">
        <v>0</v>
      </c>
      <c r="L492" s="175">
        <v>0</v>
      </c>
      <c r="M492" s="327">
        <v>-38.85090711386605</v>
      </c>
      <c r="N492" s="175">
        <v>0</v>
      </c>
      <c r="O492" s="175">
        <v>0</v>
      </c>
      <c r="P492" s="175">
        <v>0</v>
      </c>
      <c r="Q492" s="327">
        <v>60.714670362124579</v>
      </c>
      <c r="R492" s="175">
        <v>0</v>
      </c>
      <c r="S492" s="175">
        <v>0</v>
      </c>
      <c r="T492" s="175">
        <v>0</v>
      </c>
      <c r="U492" s="327">
        <v>-5.7557767139584781</v>
      </c>
      <c r="V492" s="175">
        <v>0</v>
      </c>
      <c r="W492" s="175">
        <v>0</v>
      </c>
      <c r="X492" s="175">
        <v>0</v>
      </c>
      <c r="Y492" s="327">
        <v>1.3611284173055813</v>
      </c>
      <c r="Z492" s="175">
        <v>0</v>
      </c>
      <c r="AA492" s="175">
        <v>0</v>
      </c>
      <c r="AB492" s="175">
        <v>0</v>
      </c>
      <c r="AC492" s="327">
        <v>-0.38284338979439286</v>
      </c>
      <c r="AD492" s="175">
        <v>0</v>
      </c>
      <c r="AE492" s="175">
        <v>0</v>
      </c>
      <c r="AF492" s="175">
        <v>0</v>
      </c>
      <c r="AG492" s="327">
        <v>0.11855742546415865</v>
      </c>
    </row>
    <row r="493" spans="1:33" ht="15.75" customHeight="1">
      <c r="A493" s="108"/>
      <c r="B493" s="280">
        <v>820200</v>
      </c>
      <c r="C493" s="108" t="s">
        <v>1099</v>
      </c>
      <c r="D493" s="108" t="s">
        <v>1100</v>
      </c>
      <c r="E493" s="222"/>
      <c r="F493" s="222"/>
      <c r="G493" s="222"/>
      <c r="H493" s="222"/>
      <c r="I493" s="222"/>
      <c r="J493" s="326">
        <v>0</v>
      </c>
      <c r="K493" s="175">
        <v>0</v>
      </c>
      <c r="L493" s="175">
        <v>0</v>
      </c>
      <c r="M493" s="327">
        <v>-0.398635840301441</v>
      </c>
      <c r="N493" s="175">
        <v>0</v>
      </c>
      <c r="O493" s="175">
        <v>0</v>
      </c>
      <c r="P493" s="175">
        <v>0</v>
      </c>
      <c r="Q493" s="327">
        <v>0.62297242037348355</v>
      </c>
      <c r="R493" s="175">
        <v>0</v>
      </c>
      <c r="S493" s="175">
        <v>0</v>
      </c>
      <c r="T493" s="175">
        <v>0</v>
      </c>
      <c r="U493" s="327">
        <v>-5.9058051855304106E-2</v>
      </c>
      <c r="V493" s="175">
        <v>0</v>
      </c>
      <c r="W493" s="175">
        <v>0</v>
      </c>
      <c r="X493" s="175">
        <v>0</v>
      </c>
      <c r="Y493" s="327">
        <v>1.3966081279995232E-2</v>
      </c>
      <c r="Z493" s="175">
        <v>0</v>
      </c>
      <c r="AA493" s="175">
        <v>0</v>
      </c>
      <c r="AB493" s="175">
        <v>0</v>
      </c>
      <c r="AC493" s="327">
        <v>-3.9282273673792488E-3</v>
      </c>
      <c r="AD493" s="175">
        <v>0</v>
      </c>
      <c r="AE493" s="175">
        <v>0</v>
      </c>
      <c r="AF493" s="175">
        <v>0</v>
      </c>
      <c r="AG493" s="327">
        <v>1.2164779012233959E-3</v>
      </c>
    </row>
    <row r="494" spans="1:33" ht="15.75" customHeight="1">
      <c r="A494" s="108"/>
      <c r="B494" s="280">
        <v>820210</v>
      </c>
      <c r="C494" s="108" t="s">
        <v>1101</v>
      </c>
      <c r="D494" s="108" t="s">
        <v>1102</v>
      </c>
      <c r="E494" s="222"/>
      <c r="F494" s="222"/>
      <c r="G494" s="222"/>
      <c r="H494" s="222"/>
      <c r="I494" s="222"/>
      <c r="J494" s="326">
        <v>0</v>
      </c>
      <c r="K494" s="175">
        <v>0</v>
      </c>
      <c r="L494" s="175">
        <v>0</v>
      </c>
      <c r="M494" s="327">
        <v>-0.398635840301441</v>
      </c>
      <c r="N494" s="175">
        <v>0</v>
      </c>
      <c r="O494" s="175">
        <v>0</v>
      </c>
      <c r="P494" s="175">
        <v>0</v>
      </c>
      <c r="Q494" s="327">
        <v>0.62297242037348355</v>
      </c>
      <c r="R494" s="175">
        <v>0</v>
      </c>
      <c r="S494" s="175">
        <v>0</v>
      </c>
      <c r="T494" s="175">
        <v>0</v>
      </c>
      <c r="U494" s="327">
        <v>-5.9058051855304106E-2</v>
      </c>
      <c r="V494" s="175">
        <v>0</v>
      </c>
      <c r="W494" s="175">
        <v>0</v>
      </c>
      <c r="X494" s="175">
        <v>0</v>
      </c>
      <c r="Y494" s="327">
        <v>1.3966081279995232E-2</v>
      </c>
      <c r="Z494" s="175">
        <v>0</v>
      </c>
      <c r="AA494" s="175">
        <v>0</v>
      </c>
      <c r="AB494" s="175">
        <v>0</v>
      </c>
      <c r="AC494" s="327">
        <v>-3.9282273673792488E-3</v>
      </c>
      <c r="AD494" s="175">
        <v>0</v>
      </c>
      <c r="AE494" s="175">
        <v>0</v>
      </c>
      <c r="AF494" s="175">
        <v>0</v>
      </c>
      <c r="AG494" s="327">
        <v>1.2164779012233959E-3</v>
      </c>
    </row>
    <row r="495" spans="1:33" ht="15.75" customHeight="1">
      <c r="A495" s="108"/>
      <c r="B495" s="280"/>
      <c r="C495" s="108"/>
      <c r="D495" s="108"/>
      <c r="E495" s="222"/>
      <c r="F495" s="222"/>
      <c r="G495" s="222"/>
      <c r="H495" s="222"/>
      <c r="I495" s="222"/>
      <c r="J495" s="326"/>
      <c r="K495" s="175"/>
      <c r="L495" s="175"/>
      <c r="M495" s="327"/>
      <c r="N495" s="175"/>
      <c r="O495" s="175"/>
      <c r="P495" s="175"/>
      <c r="Q495" s="327"/>
      <c r="R495" s="175"/>
      <c r="S495" s="175"/>
      <c r="T495" s="175"/>
      <c r="U495" s="327"/>
      <c r="V495" s="175"/>
      <c r="W495" s="175"/>
      <c r="X495" s="175"/>
      <c r="Y495" s="327"/>
      <c r="Z495" s="175"/>
      <c r="AA495" s="175"/>
      <c r="AB495" s="175"/>
      <c r="AC495" s="327"/>
      <c r="AD495" s="175"/>
      <c r="AE495" s="175"/>
      <c r="AF495" s="175"/>
      <c r="AG495" s="327"/>
    </row>
    <row r="496" spans="1:33" ht="15.75" customHeight="1">
      <c r="A496" s="108"/>
      <c r="B496" s="280">
        <v>820220</v>
      </c>
      <c r="C496" s="108" t="s">
        <v>1103</v>
      </c>
      <c r="D496" s="108" t="s">
        <v>1104</v>
      </c>
      <c r="E496" s="222"/>
      <c r="F496" s="222"/>
      <c r="G496" s="222"/>
      <c r="H496" s="222"/>
      <c r="I496" s="222"/>
      <c r="J496" s="326">
        <v>0</v>
      </c>
      <c r="K496" s="175">
        <v>0</v>
      </c>
      <c r="L496" s="175">
        <v>0</v>
      </c>
      <c r="M496" s="327">
        <v>1.7191977077363898</v>
      </c>
      <c r="N496" s="175">
        <v>0</v>
      </c>
      <c r="O496" s="175">
        <v>0</v>
      </c>
      <c r="P496" s="175">
        <v>0</v>
      </c>
      <c r="Q496" s="327">
        <v>1.7191977077363898</v>
      </c>
      <c r="R496" s="175">
        <v>0</v>
      </c>
      <c r="S496" s="175">
        <v>0</v>
      </c>
      <c r="T496" s="175">
        <v>0</v>
      </c>
      <c r="U496" s="327">
        <v>2.3622047244094486</v>
      </c>
      <c r="V496" s="175">
        <v>0</v>
      </c>
      <c r="W496" s="175">
        <v>0</v>
      </c>
      <c r="X496" s="175">
        <v>0</v>
      </c>
      <c r="Y496" s="327">
        <v>1.4563106796116505</v>
      </c>
      <c r="Z496" s="175">
        <v>0</v>
      </c>
      <c r="AA496" s="175">
        <v>0</v>
      </c>
      <c r="AB496" s="175">
        <v>0</v>
      </c>
      <c r="AC496" s="327">
        <v>1.4563106796116505</v>
      </c>
      <c r="AD496" s="175">
        <v>0</v>
      </c>
      <c r="AE496" s="175">
        <v>0</v>
      </c>
      <c r="AF496" s="175">
        <v>0</v>
      </c>
      <c r="AG496" s="327">
        <v>1.4563106796116505</v>
      </c>
    </row>
    <row r="497" spans="1:33" ht="15.75" customHeight="1">
      <c r="A497" s="108"/>
      <c r="B497" s="280">
        <v>820230</v>
      </c>
      <c r="C497" s="108" t="s">
        <v>1105</v>
      </c>
      <c r="D497" s="108" t="s">
        <v>1106</v>
      </c>
      <c r="E497" s="222"/>
      <c r="F497" s="222"/>
      <c r="G497" s="222"/>
      <c r="H497" s="222"/>
      <c r="I497" s="222"/>
      <c r="J497" s="326">
        <v>0</v>
      </c>
      <c r="K497" s="175">
        <v>0</v>
      </c>
      <c r="L497" s="175">
        <v>0</v>
      </c>
      <c r="M497" s="327">
        <v>1.7191977077363898</v>
      </c>
      <c r="N497" s="175">
        <v>0</v>
      </c>
      <c r="O497" s="175">
        <v>0</v>
      </c>
      <c r="P497" s="175">
        <v>0</v>
      </c>
      <c r="Q497" s="327">
        <v>1.7191977077363898</v>
      </c>
      <c r="R497" s="175">
        <v>0</v>
      </c>
      <c r="S497" s="175">
        <v>0</v>
      </c>
      <c r="T497" s="175">
        <v>0</v>
      </c>
      <c r="U497" s="327">
        <v>2.3622047244094486</v>
      </c>
      <c r="V497" s="175">
        <v>0</v>
      </c>
      <c r="W497" s="175">
        <v>0</v>
      </c>
      <c r="X497" s="175">
        <v>0</v>
      </c>
      <c r="Y497" s="327">
        <v>1.4563106796116505</v>
      </c>
      <c r="Z497" s="175">
        <v>0</v>
      </c>
      <c r="AA497" s="175">
        <v>0</v>
      </c>
      <c r="AB497" s="175">
        <v>0</v>
      </c>
      <c r="AC497" s="327">
        <v>1.4563106796116505</v>
      </c>
      <c r="AD497" s="175">
        <v>0</v>
      </c>
      <c r="AE497" s="175">
        <v>0</v>
      </c>
      <c r="AF497" s="175">
        <v>0</v>
      </c>
      <c r="AG497" s="327">
        <v>1.4563106796116505</v>
      </c>
    </row>
    <row r="498" spans="1:33" ht="15.75" customHeight="1">
      <c r="A498" s="108"/>
      <c r="B498" s="280">
        <v>820240</v>
      </c>
      <c r="C498" s="108" t="s">
        <v>1107</v>
      </c>
      <c r="D498" s="108" t="s">
        <v>1108</v>
      </c>
      <c r="E498" s="222"/>
      <c r="F498" s="222"/>
      <c r="G498" s="222"/>
      <c r="H498" s="222"/>
      <c r="I498" s="222"/>
      <c r="J498" s="326">
        <v>0</v>
      </c>
      <c r="K498" s="175">
        <v>0</v>
      </c>
      <c r="L498" s="175">
        <v>0</v>
      </c>
      <c r="M498" s="327">
        <v>1.1818181818181819</v>
      </c>
      <c r="N498" s="175">
        <v>0</v>
      </c>
      <c r="O498" s="175">
        <v>0</v>
      </c>
      <c r="P498" s="175">
        <v>0</v>
      </c>
      <c r="Q498" s="327">
        <v>1.262135922330097</v>
      </c>
      <c r="R498" s="175">
        <v>0</v>
      </c>
      <c r="S498" s="175">
        <v>0</v>
      </c>
      <c r="T498" s="175">
        <v>0</v>
      </c>
      <c r="U498" s="327">
        <v>1.4976958525345621</v>
      </c>
      <c r="V498" s="175">
        <v>0</v>
      </c>
      <c r="W498" s="175">
        <v>0</v>
      </c>
      <c r="X498" s="175">
        <v>0</v>
      </c>
      <c r="Y498" s="327">
        <v>1.2596899224806202</v>
      </c>
      <c r="Z498" s="175">
        <v>0</v>
      </c>
      <c r="AA498" s="175">
        <v>0</v>
      </c>
      <c r="AB498" s="175">
        <v>0</v>
      </c>
      <c r="AC498" s="327">
        <v>1.2596899224806202</v>
      </c>
      <c r="AD498" s="175">
        <v>0</v>
      </c>
      <c r="AE498" s="175">
        <v>0</v>
      </c>
      <c r="AF498" s="175">
        <v>0</v>
      </c>
      <c r="AG498" s="327">
        <v>1.2596899224806202</v>
      </c>
    </row>
    <row r="499" spans="1:33" ht="15.75" customHeight="1">
      <c r="A499" s="108"/>
      <c r="B499" s="280">
        <v>820250</v>
      </c>
      <c r="C499" s="108" t="s">
        <v>1109</v>
      </c>
      <c r="D499" s="108" t="s">
        <v>1110</v>
      </c>
      <c r="E499" s="222"/>
      <c r="F499" s="222"/>
      <c r="G499" s="222"/>
      <c r="H499" s="222"/>
      <c r="I499" s="222"/>
      <c r="J499" s="326">
        <v>0</v>
      </c>
      <c r="K499" s="175">
        <v>0</v>
      </c>
      <c r="L499" s="175">
        <v>0</v>
      </c>
      <c r="M499" s="327">
        <v>1.1818181818181819</v>
      </c>
      <c r="N499" s="175">
        <v>0</v>
      </c>
      <c r="O499" s="175">
        <v>0</v>
      </c>
      <c r="P499" s="175">
        <v>0</v>
      </c>
      <c r="Q499" s="327">
        <v>1.262135922330097</v>
      </c>
      <c r="R499" s="175">
        <v>0</v>
      </c>
      <c r="S499" s="175">
        <v>0</v>
      </c>
      <c r="T499" s="175">
        <v>0</v>
      </c>
      <c r="U499" s="327">
        <v>1.4976958525345621</v>
      </c>
      <c r="V499" s="175">
        <v>0</v>
      </c>
      <c r="W499" s="175">
        <v>0</v>
      </c>
      <c r="X499" s="175">
        <v>0</v>
      </c>
      <c r="Y499" s="327">
        <v>1.2596899224806202</v>
      </c>
      <c r="Z499" s="175">
        <v>0</v>
      </c>
      <c r="AA499" s="175">
        <v>0</v>
      </c>
      <c r="AB499" s="175">
        <v>0</v>
      </c>
      <c r="AC499" s="327">
        <v>1.2596899224806202</v>
      </c>
      <c r="AD499" s="175">
        <v>0</v>
      </c>
      <c r="AE499" s="175">
        <v>0</v>
      </c>
      <c r="AF499" s="175">
        <v>0</v>
      </c>
      <c r="AG499" s="327">
        <v>1.2596899224806202</v>
      </c>
    </row>
    <row r="500" spans="1:33" ht="15.75" customHeight="1">
      <c r="A500" s="108"/>
      <c r="B500" s="280"/>
      <c r="C500" s="108"/>
      <c r="D500" s="108"/>
      <c r="E500" s="222"/>
      <c r="F500" s="222"/>
      <c r="G500" s="222"/>
      <c r="H500" s="222"/>
      <c r="I500" s="222"/>
      <c r="J500" s="326"/>
      <c r="K500" s="175"/>
      <c r="L500" s="175"/>
      <c r="M500" s="327"/>
      <c r="N500" s="175"/>
      <c r="O500" s="175"/>
      <c r="P500" s="175"/>
      <c r="Q500" s="327"/>
      <c r="R500" s="175"/>
      <c r="S500" s="175"/>
      <c r="T500" s="175"/>
      <c r="U500" s="327"/>
      <c r="V500" s="175"/>
      <c r="W500" s="175"/>
      <c r="X500" s="175"/>
      <c r="Y500" s="327"/>
      <c r="Z500" s="175"/>
      <c r="AA500" s="175"/>
      <c r="AB500" s="175"/>
      <c r="AC500" s="327"/>
      <c r="AD500" s="175"/>
      <c r="AE500" s="175"/>
      <c r="AF500" s="175"/>
      <c r="AG500" s="327"/>
    </row>
    <row r="501" spans="1:33" ht="15.75" customHeight="1">
      <c r="A501" s="108"/>
      <c r="B501" s="280">
        <v>820260</v>
      </c>
      <c r="C501" s="108" t="s">
        <v>1111</v>
      </c>
      <c r="D501" s="108" t="s">
        <v>1112</v>
      </c>
      <c r="E501" s="222"/>
      <c r="F501" s="222"/>
      <c r="G501" s="222"/>
      <c r="H501" s="222"/>
      <c r="I501" s="222"/>
      <c r="J501" s="326">
        <v>184.01178128575776</v>
      </c>
      <c r="K501" s="175">
        <v>186.0597886024735</v>
      </c>
      <c r="L501" s="175">
        <v>186.63845933373435</v>
      </c>
      <c r="M501" s="327">
        <v>177.18443048773511</v>
      </c>
      <c r="N501" s="175">
        <v>176.3517293151215</v>
      </c>
      <c r="O501" s="175">
        <v>176.94333374452208</v>
      </c>
      <c r="P501" s="175">
        <v>186.55957921746761</v>
      </c>
      <c r="Q501" s="327">
        <v>179.7244803264995</v>
      </c>
      <c r="R501" s="175">
        <v>179.82026823283542</v>
      </c>
      <c r="S501" s="175">
        <v>174.89224259951416</v>
      </c>
      <c r="T501" s="175">
        <v>169.76440493632359</v>
      </c>
      <c r="U501" s="327">
        <v>143.89652732669452</v>
      </c>
      <c r="V501" s="175">
        <v>104.91935029549938</v>
      </c>
      <c r="W501" s="175">
        <v>101.38473030419573</v>
      </c>
      <c r="X501" s="175">
        <v>98.232069928144213</v>
      </c>
      <c r="Y501" s="327">
        <v>95.402629707033455</v>
      </c>
      <c r="Z501" s="175">
        <v>90.917611782565587</v>
      </c>
      <c r="AA501" s="175">
        <v>87.037354039865889</v>
      </c>
      <c r="AB501" s="175">
        <v>83.647263475716514</v>
      </c>
      <c r="AC501" s="327">
        <v>80.659978641599523</v>
      </c>
      <c r="AD501" s="175">
        <v>76.03589277292896</v>
      </c>
      <c r="AE501" s="175">
        <v>72.124789668047228</v>
      </c>
      <c r="AF501" s="175">
        <v>68.773571283529051</v>
      </c>
      <c r="AG501" s="327">
        <v>65.870044527205735</v>
      </c>
    </row>
    <row r="502" spans="1:33" ht="15.75" customHeight="1">
      <c r="A502" s="108"/>
      <c r="B502" s="280">
        <v>820270</v>
      </c>
      <c r="C502" s="108" t="s">
        <v>1113</v>
      </c>
      <c r="D502" s="108" t="s">
        <v>1114</v>
      </c>
      <c r="E502" s="222"/>
      <c r="F502" s="222"/>
      <c r="G502" s="222"/>
      <c r="H502" s="222"/>
      <c r="I502" s="222"/>
      <c r="J502" s="326">
        <v>110.84852539771217</v>
      </c>
      <c r="K502" s="175">
        <v>108.28808853584238</v>
      </c>
      <c r="L502" s="175">
        <v>104.84775709454168</v>
      </c>
      <c r="M502" s="327">
        <v>110.71265947131461</v>
      </c>
      <c r="N502" s="175">
        <v>114.93319837836064</v>
      </c>
      <c r="O502" s="175">
        <v>120.04609664778543</v>
      </c>
      <c r="P502" s="175">
        <v>118.65682398689643</v>
      </c>
      <c r="Q502" s="327">
        <v>126.81326553498322</v>
      </c>
      <c r="R502" s="175">
        <v>129.07143458368665</v>
      </c>
      <c r="S502" s="175">
        <v>130.26967935549308</v>
      </c>
      <c r="T502" s="175">
        <v>132.21425733244308</v>
      </c>
      <c r="U502" s="327">
        <v>179.28670540807386</v>
      </c>
      <c r="V502" s="175">
        <v>194.64617347765042</v>
      </c>
      <c r="W502" s="175">
        <v>210.93991670597941</v>
      </c>
      <c r="X502" s="175">
        <v>228.25585317339437</v>
      </c>
      <c r="Y502" s="327">
        <v>246.69328932487252</v>
      </c>
      <c r="Z502" s="175">
        <v>273.07427819031574</v>
      </c>
      <c r="AA502" s="175">
        <v>301.44800647693313</v>
      </c>
      <c r="AB502" s="175">
        <v>332.04912476446043</v>
      </c>
      <c r="AC502" s="327">
        <v>365.15062976005896</v>
      </c>
      <c r="AD502" s="175">
        <v>413.53626047985574</v>
      </c>
      <c r="AE502" s="175">
        <v>466.65188073549774</v>
      </c>
      <c r="AF502" s="175">
        <v>525.22671125198508</v>
      </c>
      <c r="AG502" s="327">
        <v>590.14799157182017</v>
      </c>
    </row>
    <row r="503" spans="1:33" ht="15.75" customHeight="1">
      <c r="A503" s="108"/>
      <c r="B503" s="280"/>
      <c r="C503" s="108"/>
      <c r="D503" s="108"/>
      <c r="E503" s="222"/>
      <c r="F503" s="222"/>
      <c r="G503" s="222"/>
      <c r="H503" s="222"/>
      <c r="I503" s="222"/>
      <c r="J503" s="326"/>
      <c r="K503" s="175"/>
      <c r="L503" s="175"/>
      <c r="M503" s="327"/>
      <c r="N503" s="175"/>
      <c r="O503" s="175"/>
      <c r="P503" s="175"/>
      <c r="Q503" s="327"/>
      <c r="R503" s="175"/>
      <c r="S503" s="175"/>
      <c r="T503" s="175"/>
      <c r="U503" s="327"/>
      <c r="V503" s="175"/>
      <c r="W503" s="175"/>
      <c r="X503" s="175"/>
      <c r="Y503" s="327"/>
      <c r="Z503" s="175"/>
      <c r="AA503" s="175"/>
      <c r="AB503" s="175"/>
      <c r="AC503" s="327"/>
      <c r="AD503" s="175"/>
      <c r="AE503" s="175"/>
      <c r="AF503" s="175"/>
      <c r="AG503" s="327"/>
    </row>
    <row r="504" spans="1:33" ht="15.75" customHeight="1">
      <c r="A504" s="108"/>
      <c r="B504" s="280">
        <v>820280</v>
      </c>
      <c r="C504" s="108" t="s">
        <v>1115</v>
      </c>
      <c r="D504" s="108" t="s">
        <v>1116</v>
      </c>
      <c r="E504" s="222"/>
      <c r="F504" s="222"/>
      <c r="G504" s="222"/>
      <c r="H504" s="222"/>
      <c r="I504" s="222"/>
      <c r="J504" s="326">
        <v>13.64968558465335</v>
      </c>
      <c r="K504" s="175">
        <v>17.408495434696306</v>
      </c>
      <c r="L504" s="175">
        <v>14.810753517055309</v>
      </c>
      <c r="M504" s="327">
        <v>6.9380952380952401</v>
      </c>
      <c r="N504" s="175">
        <v>14.440079893475366</v>
      </c>
      <c r="O504" s="175">
        <v>15.776358503881438</v>
      </c>
      <c r="P504" s="175">
        <v>13.517487944127264</v>
      </c>
      <c r="Q504" s="327">
        <v>7.2850012603982854</v>
      </c>
      <c r="R504" s="175">
        <v>9.42431640625</v>
      </c>
      <c r="S504" s="175">
        <v>5.3514132093293627</v>
      </c>
      <c r="T504" s="175">
        <v>4.2458949401887214</v>
      </c>
      <c r="U504" s="327">
        <v>-91.17604476845672</v>
      </c>
      <c r="V504" s="175">
        <v>-82.639055538736088</v>
      </c>
      <c r="W504" s="175">
        <v>-82.639055538736088</v>
      </c>
      <c r="X504" s="175">
        <v>-82.639055538736088</v>
      </c>
      <c r="Y504" s="327">
        <v>192.55872114929446</v>
      </c>
      <c r="Z504" s="175">
        <v>212.42694944299151</v>
      </c>
      <c r="AA504" s="175">
        <v>212.42694944299151</v>
      </c>
      <c r="AB504" s="175">
        <v>212.42694944299151</v>
      </c>
      <c r="AC504" s="327">
        <v>-697.22299852419007</v>
      </c>
      <c r="AD504" s="175">
        <v>-768.02873085773069</v>
      </c>
      <c r="AE504" s="175">
        <v>-768.02873085773069</v>
      </c>
      <c r="AF504" s="175">
        <v>-768.02873085773069</v>
      </c>
      <c r="AG504" s="327">
        <v>2238.7652839599264</v>
      </c>
    </row>
    <row r="505" spans="1:33" ht="15.75" customHeight="1">
      <c r="A505" s="108"/>
      <c r="B505" s="280">
        <v>820290</v>
      </c>
      <c r="C505" s="108" t="s">
        <v>1117</v>
      </c>
      <c r="D505" s="108" t="s">
        <v>1118</v>
      </c>
      <c r="E505" s="222"/>
      <c r="F505" s="222"/>
      <c r="G505" s="222"/>
      <c r="H505" s="222"/>
      <c r="I505" s="222"/>
      <c r="J505" s="326">
        <v>0.20630223432130532</v>
      </c>
      <c r="K505" s="175">
        <v>0.27471985342491995</v>
      </c>
      <c r="L505" s="175">
        <v>0.26013215965062836</v>
      </c>
      <c r="M505" s="327">
        <v>0.28872486988368923</v>
      </c>
      <c r="N505" s="175">
        <v>0.28311320259165046</v>
      </c>
      <c r="O505" s="175">
        <v>0.32280060804060839</v>
      </c>
      <c r="P505" s="175">
        <v>0.34368279561369097</v>
      </c>
      <c r="Q505" s="327">
        <v>0.36779067758040723</v>
      </c>
      <c r="R505" s="175">
        <v>0.35572238040647869</v>
      </c>
      <c r="S505" s="175">
        <v>0.3500202826349606</v>
      </c>
      <c r="T505" s="175">
        <v>0.33087747083470431</v>
      </c>
      <c r="U505" s="327">
        <v>0.27881566934129259</v>
      </c>
      <c r="V505" s="175">
        <v>0.36580805830485419</v>
      </c>
      <c r="W505" s="175">
        <v>0.40252827062761193</v>
      </c>
      <c r="X505" s="175">
        <v>0.39683026599827398</v>
      </c>
      <c r="Y505" s="327">
        <v>0.39129132637147918</v>
      </c>
      <c r="Z505" s="175">
        <v>0.42436281818917249</v>
      </c>
      <c r="AA505" s="175">
        <v>0.4170009343747304</v>
      </c>
      <c r="AB505" s="175">
        <v>0.40989012414049275</v>
      </c>
      <c r="AC505" s="327">
        <v>0.40301775871628487</v>
      </c>
      <c r="AD505" s="175">
        <v>0.4359331730761884</v>
      </c>
      <c r="AE505" s="175">
        <v>0.42734346200432338</v>
      </c>
      <c r="AF505" s="175">
        <v>0.41908571645742582</v>
      </c>
      <c r="AG505" s="327">
        <v>0.41114105710191262</v>
      </c>
    </row>
    <row r="506" spans="1:33" ht="15.75" customHeight="1">
      <c r="A506" s="108"/>
      <c r="B506" s="280">
        <v>820300</v>
      </c>
      <c r="C506" s="108" t="s">
        <v>1119</v>
      </c>
      <c r="D506" s="108" t="s">
        <v>1120</v>
      </c>
      <c r="E506" s="222"/>
      <c r="F506" s="222"/>
      <c r="G506" s="222"/>
      <c r="H506" s="222"/>
      <c r="I506" s="222"/>
      <c r="J506" s="326">
        <v>0.58385486752885896</v>
      </c>
      <c r="K506" s="175">
        <v>0.75250145508123267</v>
      </c>
      <c r="L506" s="175">
        <v>0.68962432870489121</v>
      </c>
      <c r="M506" s="327">
        <v>0.76667671932993564</v>
      </c>
      <c r="N506" s="175">
        <v>0.72688134668056459</v>
      </c>
      <c r="O506" s="175">
        <v>0.78128834568275296</v>
      </c>
      <c r="P506" s="175">
        <v>0.77896778167455683</v>
      </c>
      <c r="Q506" s="327">
        <v>0.80947304433929568</v>
      </c>
      <c r="R506" s="175">
        <v>0.75449037347470294</v>
      </c>
      <c r="S506" s="175">
        <v>0.70530254204661236</v>
      </c>
      <c r="T506" s="175">
        <v>0.67533469197901486</v>
      </c>
      <c r="U506" s="327">
        <v>0.60143090379565256</v>
      </c>
      <c r="V506" s="175">
        <v>0.73435564587191315</v>
      </c>
      <c r="W506" s="175">
        <v>0.71635121137659818</v>
      </c>
      <c r="X506" s="175">
        <v>0.6992084910257601</v>
      </c>
      <c r="Y506" s="327">
        <v>0.68286706663202679</v>
      </c>
      <c r="Z506" s="175">
        <v>0.73435564587191327</v>
      </c>
      <c r="AA506" s="175">
        <v>0.71635121137659818</v>
      </c>
      <c r="AB506" s="175">
        <v>0.69920849102576021</v>
      </c>
      <c r="AC506" s="327">
        <v>0.68286706663202679</v>
      </c>
      <c r="AD506" s="175">
        <v>0.73435564587191315</v>
      </c>
      <c r="AE506" s="175">
        <v>0.71635121137659818</v>
      </c>
      <c r="AF506" s="175">
        <v>0.6992084910257601</v>
      </c>
      <c r="AG506" s="327">
        <v>0.68286706663202679</v>
      </c>
    </row>
    <row r="507" spans="1:33" ht="15.75" customHeight="1">
      <c r="A507" s="108"/>
      <c r="B507" s="280">
        <v>820350</v>
      </c>
      <c r="C507" s="108" t="s">
        <v>1121</v>
      </c>
      <c r="D507" s="108" t="s">
        <v>1122</v>
      </c>
      <c r="E507" s="222"/>
      <c r="F507" s="222"/>
      <c r="G507" s="222"/>
      <c r="H507" s="222"/>
      <c r="I507" s="222"/>
      <c r="J507" s="326">
        <v>5.9692659275590012</v>
      </c>
      <c r="K507" s="175">
        <v>7.7876632884218937</v>
      </c>
      <c r="L507" s="175">
        <v>6.7902270934217563</v>
      </c>
      <c r="M507" s="327">
        <v>7.0880517690456477</v>
      </c>
      <c r="N507" s="175">
        <v>7.07965591761368</v>
      </c>
      <c r="O507" s="175">
        <v>8.500162566509875</v>
      </c>
      <c r="P507" s="175">
        <v>9.5312732148412476</v>
      </c>
      <c r="Q507" s="327">
        <v>10.566088535855251</v>
      </c>
      <c r="R507" s="175">
        <v>10.631855286715497</v>
      </c>
      <c r="S507" s="175">
        <v>10.878483186509584</v>
      </c>
      <c r="T507" s="175">
        <v>10.276634671870799</v>
      </c>
      <c r="U507" s="327">
        <v>9.1139006809454131</v>
      </c>
      <c r="V507" s="175">
        <v>11.443554900235503</v>
      </c>
      <c r="W507" s="175">
        <v>11.162989569590838</v>
      </c>
      <c r="X507" s="175">
        <v>10.895852437089756</v>
      </c>
      <c r="Y507" s="327">
        <v>10.641201998642181</v>
      </c>
      <c r="Z507" s="175">
        <v>11.443554900235503</v>
      </c>
      <c r="AA507" s="175">
        <v>11.162989569590836</v>
      </c>
      <c r="AB507" s="175">
        <v>10.895852437089758</v>
      </c>
      <c r="AC507" s="327">
        <v>10.641201998642183</v>
      </c>
      <c r="AD507" s="175">
        <v>11.443554900235503</v>
      </c>
      <c r="AE507" s="175">
        <v>11.162989569590836</v>
      </c>
      <c r="AF507" s="175">
        <v>10.895852437089758</v>
      </c>
      <c r="AG507" s="327">
        <v>10.641201998642183</v>
      </c>
    </row>
    <row r="508" spans="1:33" ht="15.75" customHeight="1">
      <c r="A508" s="108"/>
      <c r="B508" s="280">
        <v>820360</v>
      </c>
      <c r="C508" s="108" t="s">
        <v>1123</v>
      </c>
      <c r="D508" s="108" t="s">
        <v>1124</v>
      </c>
      <c r="E508" s="222"/>
      <c r="F508" s="222"/>
      <c r="G508" s="222"/>
      <c r="H508" s="222"/>
      <c r="I508" s="222"/>
      <c r="J508" s="326">
        <v>0.60747021369267151</v>
      </c>
      <c r="K508" s="175">
        <v>0.81567104910647836</v>
      </c>
      <c r="L508" s="175">
        <v>0.78900169012244592</v>
      </c>
      <c r="M508" s="327">
        <v>0.85691859899103962</v>
      </c>
      <c r="N508" s="175">
        <v>0.81852837371229559</v>
      </c>
      <c r="O508" s="175">
        <v>0.92705922105401195</v>
      </c>
      <c r="P508" s="175">
        <v>0.97467440920284698</v>
      </c>
      <c r="Q508" s="327">
        <v>1.0784601254980626</v>
      </c>
      <c r="R508" s="175">
        <v>1.0378378469404126</v>
      </c>
      <c r="S508" s="175">
        <v>1.0577385915282782</v>
      </c>
      <c r="T508" s="175">
        <v>0.9646178624986812</v>
      </c>
      <c r="U508" s="327">
        <v>0.94390146847157852</v>
      </c>
      <c r="V508" s="175">
        <v>1.0360512461098716</v>
      </c>
      <c r="W508" s="175">
        <v>0.94980158332130948</v>
      </c>
      <c r="X508" s="175">
        <v>0.87680862249593494</v>
      </c>
      <c r="Y508" s="327">
        <v>0.29214183051819137</v>
      </c>
      <c r="Z508" s="175">
        <v>0.29532744555652457</v>
      </c>
      <c r="AA508" s="175">
        <v>0.26859191417129186</v>
      </c>
      <c r="AB508" s="175">
        <v>0.24629519562470487</v>
      </c>
      <c r="AC508" s="327">
        <v>1.4466782306401673</v>
      </c>
      <c r="AD508" s="175">
        <v>1.4528599879922113</v>
      </c>
      <c r="AE508" s="175">
        <v>1.3122050375142296</v>
      </c>
      <c r="AF508" s="175">
        <v>1.1963804976164663</v>
      </c>
      <c r="AG508" s="327">
        <v>-1.6802410133240897</v>
      </c>
    </row>
    <row r="509" spans="1:33" ht="15.75" customHeight="1"/>
    <row r="510" spans="1:33" ht="15.75" customHeight="1"/>
    <row r="511" spans="1:33" ht="15.75" customHeight="1"/>
    <row r="512" spans="1:33"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2:C3"/>
    <mergeCell ref="D2:D3"/>
  </mergeCells>
  <phoneticPr fontId="169"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N612"/>
  <sheetViews>
    <sheetView topLeftCell="A2" workbookViewId="0"/>
  </sheetViews>
  <sheetFormatPr defaultColWidth="14.453125" defaultRowHeight="15" customHeight="1"/>
  <cols>
    <col min="1" max="1" width="0.54296875" customWidth="1"/>
    <col min="2" max="2" width="8.984375E-2" hidden="1" customWidth="1"/>
    <col min="3" max="3" width="34.08984375" customWidth="1"/>
    <col min="4" max="22" width="8.984375E-2" hidden="1" customWidth="1"/>
    <col min="23" max="118" width="8.7265625" customWidth="1"/>
  </cols>
  <sheetData>
    <row r="1" spans="1:118" ht="14.5" hidden="1">
      <c r="A1" s="273" t="s">
        <v>146</v>
      </c>
      <c r="B1" s="328"/>
      <c r="C1" s="44"/>
      <c r="D1" s="44"/>
      <c r="E1" s="329"/>
      <c r="F1" s="42"/>
      <c r="G1" s="42"/>
      <c r="H1" s="42"/>
      <c r="I1" s="42"/>
      <c r="J1" s="298"/>
      <c r="K1" s="42"/>
      <c r="L1" s="46"/>
      <c r="M1" s="56"/>
      <c r="N1" s="46"/>
      <c r="O1" s="46"/>
      <c r="P1" s="46"/>
      <c r="Q1" s="46"/>
      <c r="R1" s="298"/>
      <c r="S1" s="42"/>
      <c r="T1" s="46"/>
      <c r="U1" s="330"/>
      <c r="V1" s="47"/>
      <c r="W1" s="47"/>
      <c r="X1" s="47"/>
      <c r="Y1" s="47"/>
      <c r="Z1" s="55"/>
      <c r="AA1" s="46"/>
      <c r="AB1" s="46"/>
      <c r="AC1" s="56"/>
      <c r="AD1" s="46"/>
      <c r="AE1" s="46"/>
      <c r="AF1" s="46"/>
      <c r="AG1" s="56"/>
      <c r="AH1" s="46"/>
      <c r="AI1" s="46"/>
      <c r="AJ1" s="46"/>
      <c r="AK1" s="56"/>
      <c r="AL1" s="46"/>
      <c r="AM1" s="46"/>
      <c r="AN1" s="46"/>
      <c r="AO1" s="56"/>
      <c r="AP1" s="46"/>
      <c r="AQ1" s="46"/>
      <c r="AR1" s="46"/>
      <c r="AS1" s="56"/>
      <c r="AT1" s="46"/>
      <c r="AU1" s="46"/>
      <c r="AV1" s="46"/>
      <c r="AW1" s="56"/>
      <c r="AX1" s="46"/>
      <c r="AY1" s="46"/>
      <c r="AZ1" s="46"/>
      <c r="BA1" s="56"/>
      <c r="BB1" s="46"/>
      <c r="BC1" s="46"/>
      <c r="BD1" s="46"/>
      <c r="BE1" s="56"/>
      <c r="BF1" s="46"/>
      <c r="BG1" s="46"/>
      <c r="BH1" s="46"/>
      <c r="BI1" s="56"/>
      <c r="BJ1" s="46"/>
      <c r="BK1" s="46"/>
      <c r="BL1" s="46"/>
      <c r="BM1" s="56"/>
      <c r="BN1" s="46"/>
      <c r="BO1" s="46"/>
      <c r="BP1" s="46"/>
      <c r="BQ1" s="56"/>
      <c r="BR1" s="46"/>
      <c r="BS1" s="46"/>
      <c r="BT1" s="46"/>
      <c r="BU1" s="56"/>
      <c r="BV1" s="46"/>
      <c r="BW1" s="46"/>
      <c r="BX1" s="46"/>
      <c r="BY1" s="56"/>
      <c r="BZ1" s="46"/>
      <c r="CA1" s="46"/>
      <c r="CB1" s="46"/>
      <c r="CC1" s="56"/>
      <c r="CD1" s="46"/>
      <c r="CE1" s="46"/>
      <c r="CF1" s="46"/>
      <c r="CG1" s="56"/>
      <c r="CH1" s="46"/>
      <c r="CI1" s="46"/>
      <c r="CJ1" s="46"/>
      <c r="CK1" s="56"/>
      <c r="CL1" s="46"/>
      <c r="CM1" s="46"/>
      <c r="CN1" s="46"/>
      <c r="CO1" s="56"/>
      <c r="CP1" s="46"/>
      <c r="CQ1" s="46"/>
      <c r="CR1" s="46"/>
      <c r="CS1" s="56"/>
      <c r="CT1" s="46"/>
      <c r="CU1" s="46"/>
      <c r="CV1" s="46"/>
      <c r="CW1" s="56"/>
      <c r="CX1" s="36"/>
      <c r="CY1" s="5"/>
      <c r="CZ1" s="298"/>
      <c r="DA1" s="44"/>
      <c r="DB1" s="44"/>
      <c r="DC1" s="42"/>
      <c r="DD1" s="42"/>
      <c r="DE1" s="42"/>
      <c r="DF1" s="298"/>
      <c r="DG1" s="42"/>
      <c r="DH1" s="42"/>
      <c r="DI1" s="42"/>
      <c r="DJ1" s="42"/>
      <c r="DK1" s="42"/>
      <c r="DL1" s="42"/>
      <c r="DM1" s="42"/>
      <c r="DN1" s="42"/>
    </row>
    <row r="2" spans="1:118" ht="26">
      <c r="A2" s="57"/>
      <c r="B2" s="328"/>
      <c r="C2" s="1426" t="s">
        <v>10</v>
      </c>
      <c r="D2" s="1428" t="s">
        <v>10</v>
      </c>
      <c r="E2" s="331"/>
      <c r="F2" s="57"/>
      <c r="G2" s="57"/>
      <c r="H2" s="57"/>
      <c r="I2" s="57"/>
      <c r="J2" s="332"/>
      <c r="K2" s="48"/>
      <c r="L2" s="333"/>
      <c r="M2" s="334"/>
      <c r="N2" s="333"/>
      <c r="O2" s="333"/>
      <c r="P2" s="48"/>
      <c r="Q2" s="48"/>
      <c r="R2" s="335"/>
      <c r="S2" s="48"/>
      <c r="T2" s="48"/>
      <c r="U2" s="334"/>
      <c r="V2" s="333"/>
      <c r="W2" s="336"/>
      <c r="X2" s="333"/>
      <c r="Y2" s="337"/>
      <c r="Z2" s="332"/>
      <c r="AA2" s="333"/>
      <c r="AB2" s="333"/>
      <c r="AC2" s="334"/>
      <c r="AD2" s="333"/>
      <c r="AE2" s="333"/>
      <c r="AF2" s="333"/>
      <c r="AG2" s="334"/>
      <c r="AH2" s="333"/>
      <c r="AI2" s="333"/>
      <c r="AJ2" s="333"/>
      <c r="AK2" s="334"/>
      <c r="AL2" s="333"/>
      <c r="AM2" s="333"/>
      <c r="AN2" s="333"/>
      <c r="AO2" s="338"/>
      <c r="AP2" s="333"/>
      <c r="AQ2" s="333"/>
      <c r="AR2" s="333"/>
      <c r="AS2" s="339" t="s">
        <v>887</v>
      </c>
      <c r="AT2" s="333"/>
      <c r="AU2" s="333"/>
      <c r="AV2" s="333"/>
      <c r="AW2" s="334"/>
      <c r="AX2" s="333"/>
      <c r="AY2" s="333"/>
      <c r="AZ2" s="333"/>
      <c r="BA2" s="334"/>
      <c r="BB2" s="333"/>
      <c r="BC2" s="333"/>
      <c r="BD2" s="333"/>
      <c r="BE2" s="334"/>
      <c r="BF2" s="333"/>
      <c r="BG2" s="333"/>
      <c r="BH2" s="333"/>
      <c r="BI2" s="334"/>
      <c r="BJ2" s="333"/>
      <c r="BK2" s="333"/>
      <c r="BL2" s="333"/>
      <c r="BM2" s="334"/>
      <c r="BN2" s="333"/>
      <c r="BO2" s="333"/>
      <c r="BP2" s="333"/>
      <c r="BQ2" s="334"/>
      <c r="BR2" s="333"/>
      <c r="BS2" s="333"/>
      <c r="BT2" s="333"/>
      <c r="BU2" s="334"/>
      <c r="BV2" s="333"/>
      <c r="BW2" s="333"/>
      <c r="BX2" s="333"/>
      <c r="BY2" s="334"/>
      <c r="BZ2" s="333"/>
      <c r="CA2" s="333"/>
      <c r="CB2" s="333"/>
      <c r="CC2" s="334"/>
      <c r="CD2" s="333"/>
      <c r="CE2" s="333"/>
      <c r="CF2" s="333"/>
      <c r="CG2" s="334"/>
      <c r="CH2" s="333"/>
      <c r="CI2" s="333"/>
      <c r="CJ2" s="333"/>
      <c r="CK2" s="334"/>
      <c r="CL2" s="333"/>
      <c r="CM2" s="333"/>
      <c r="CN2" s="333"/>
      <c r="CO2" s="334"/>
      <c r="CP2" s="333"/>
      <c r="CQ2" s="333"/>
      <c r="CR2" s="333"/>
      <c r="CS2" s="334"/>
      <c r="CT2" s="333"/>
      <c r="CU2" s="333"/>
      <c r="CV2" s="333"/>
      <c r="CW2" s="334"/>
      <c r="CX2" s="11"/>
      <c r="CY2" s="6"/>
      <c r="CZ2" s="340"/>
      <c r="DA2" s="64"/>
      <c r="DB2" s="1428" t="s">
        <v>1199</v>
      </c>
      <c r="DC2" s="333"/>
      <c r="DD2" s="333"/>
      <c r="DE2" s="333"/>
      <c r="DF2" s="332"/>
      <c r="DG2" s="333"/>
      <c r="DH2" s="333"/>
      <c r="DI2" s="333"/>
      <c r="DJ2" s="333"/>
      <c r="DK2" s="333"/>
      <c r="DL2" s="333"/>
      <c r="DM2" s="333"/>
      <c r="DN2" s="333"/>
    </row>
    <row r="3" spans="1:118" ht="26">
      <c r="A3" s="57"/>
      <c r="B3" s="328"/>
      <c r="C3" s="1427"/>
      <c r="D3" s="1427"/>
      <c r="E3" s="331"/>
      <c r="F3" s="57"/>
      <c r="G3" s="57"/>
      <c r="H3" s="57"/>
      <c r="I3" s="57"/>
      <c r="J3" s="332"/>
      <c r="K3" s="333"/>
      <c r="L3" s="333"/>
      <c r="M3" s="334"/>
      <c r="N3" s="333"/>
      <c r="O3" s="333"/>
      <c r="P3" s="48"/>
      <c r="Q3" s="48"/>
      <c r="R3" s="335"/>
      <c r="S3" s="48"/>
      <c r="T3" s="48"/>
      <c r="U3" s="334"/>
      <c r="V3" s="333"/>
      <c r="W3" s="333"/>
      <c r="X3" s="333"/>
      <c r="Y3" s="337"/>
      <c r="Z3" s="332"/>
      <c r="AA3" s="333"/>
      <c r="AB3" s="333"/>
      <c r="AC3" s="334"/>
      <c r="AD3" s="333"/>
      <c r="AE3" s="333"/>
      <c r="AF3" s="333"/>
      <c r="AG3" s="334"/>
      <c r="AH3" s="333"/>
      <c r="AI3" s="333"/>
      <c r="AJ3" s="333"/>
      <c r="AK3" s="334"/>
      <c r="AL3" s="333"/>
      <c r="AM3" s="333"/>
      <c r="AN3" s="333"/>
      <c r="AO3" s="338"/>
      <c r="AP3" s="333"/>
      <c r="AQ3" s="333"/>
      <c r="AR3" s="333"/>
      <c r="AS3" s="339" t="s">
        <v>896</v>
      </c>
      <c r="AT3" s="333"/>
      <c r="AU3" s="333"/>
      <c r="AV3" s="333"/>
      <c r="AW3" s="334"/>
      <c r="AX3" s="333"/>
      <c r="AY3" s="333"/>
      <c r="AZ3" s="333"/>
      <c r="BA3" s="334"/>
      <c r="BB3" s="333"/>
      <c r="BC3" s="333"/>
      <c r="BD3" s="333"/>
      <c r="BE3" s="334"/>
      <c r="BF3" s="333"/>
      <c r="BG3" s="333"/>
      <c r="BH3" s="333"/>
      <c r="BI3" s="334"/>
      <c r="BJ3" s="333"/>
      <c r="BK3" s="333"/>
      <c r="BL3" s="333"/>
      <c r="BM3" s="334"/>
      <c r="BN3" s="333"/>
      <c r="BO3" s="333"/>
      <c r="BP3" s="333"/>
      <c r="BQ3" s="334"/>
      <c r="BR3" s="333"/>
      <c r="BS3" s="333"/>
      <c r="BT3" s="333"/>
      <c r="BU3" s="334"/>
      <c r="BV3" s="333"/>
      <c r="BW3" s="333"/>
      <c r="BX3" s="333"/>
      <c r="BY3" s="334"/>
      <c r="BZ3" s="333"/>
      <c r="CA3" s="333"/>
      <c r="CB3" s="333"/>
      <c r="CC3" s="334"/>
      <c r="CD3" s="333"/>
      <c r="CE3" s="333"/>
      <c r="CF3" s="333"/>
      <c r="CG3" s="334"/>
      <c r="CH3" s="333"/>
      <c r="CI3" s="333"/>
      <c r="CJ3" s="333"/>
      <c r="CK3" s="334"/>
      <c r="CL3" s="333"/>
      <c r="CM3" s="333"/>
      <c r="CN3" s="333"/>
      <c r="CO3" s="334"/>
      <c r="CP3" s="333"/>
      <c r="CQ3" s="333"/>
      <c r="CR3" s="333"/>
      <c r="CS3" s="334"/>
      <c r="CT3" s="333"/>
      <c r="CU3" s="333"/>
      <c r="CV3" s="333"/>
      <c r="CW3" s="334"/>
      <c r="CX3" s="11"/>
      <c r="CY3" s="6"/>
      <c r="CZ3" s="340"/>
      <c r="DA3" s="64"/>
      <c r="DB3" s="1427"/>
      <c r="DC3" s="333"/>
      <c r="DD3" s="333"/>
      <c r="DE3" s="333"/>
      <c r="DF3" s="332"/>
      <c r="DG3" s="333"/>
      <c r="DH3" s="333"/>
      <c r="DI3" s="333"/>
      <c r="DJ3" s="333"/>
      <c r="DK3" s="333"/>
      <c r="DL3" s="333"/>
      <c r="DM3" s="333"/>
      <c r="DN3" s="333"/>
    </row>
    <row r="4" spans="1:118" ht="14.5">
      <c r="A4" s="57"/>
      <c r="B4" s="328"/>
      <c r="C4" s="64"/>
      <c r="D4" s="64"/>
      <c r="E4" s="331"/>
      <c r="F4" s="57"/>
      <c r="G4" s="57"/>
      <c r="H4" s="57"/>
      <c r="I4" s="57"/>
      <c r="J4" s="332"/>
      <c r="K4" s="333"/>
      <c r="L4" s="333"/>
      <c r="M4" s="334"/>
      <c r="N4" s="65"/>
      <c r="O4" s="333"/>
      <c r="P4" s="48"/>
      <c r="Q4" s="48"/>
      <c r="R4" s="335"/>
      <c r="S4" s="48"/>
      <c r="T4" s="48"/>
      <c r="U4" s="62"/>
      <c r="V4" s="333"/>
      <c r="W4" s="333"/>
      <c r="X4" s="333"/>
      <c r="Y4" s="337"/>
      <c r="Z4" s="332"/>
      <c r="AA4" s="333"/>
      <c r="AB4" s="333"/>
      <c r="AC4" s="334"/>
      <c r="AD4" s="333"/>
      <c r="AE4" s="333"/>
      <c r="AF4" s="333"/>
      <c r="AG4" s="334"/>
      <c r="AH4" s="333"/>
      <c r="AI4" s="333"/>
      <c r="AJ4" s="333"/>
      <c r="AK4" s="334"/>
      <c r="AL4" s="333"/>
      <c r="AM4" s="333"/>
      <c r="AN4" s="333"/>
      <c r="AO4" s="62" t="s">
        <v>14</v>
      </c>
      <c r="AP4" s="333"/>
      <c r="AQ4" s="333"/>
      <c r="AR4" s="333"/>
      <c r="AS4" s="339" t="s">
        <v>727</v>
      </c>
      <c r="AT4" s="333"/>
      <c r="AU4" s="333"/>
      <c r="AV4" s="333"/>
      <c r="AW4" s="334"/>
      <c r="AX4" s="333"/>
      <c r="AY4" s="333"/>
      <c r="AZ4" s="333"/>
      <c r="BA4" s="334"/>
      <c r="BB4" s="333"/>
      <c r="BC4" s="333"/>
      <c r="BD4" s="333"/>
      <c r="BE4" s="334"/>
      <c r="BF4" s="333"/>
      <c r="BG4" s="333"/>
      <c r="BH4" s="333"/>
      <c r="BI4" s="334"/>
      <c r="BJ4" s="333"/>
      <c r="BK4" s="333"/>
      <c r="BL4" s="333"/>
      <c r="BM4" s="334"/>
      <c r="BN4" s="333"/>
      <c r="BO4" s="333"/>
      <c r="BP4" s="333"/>
      <c r="BQ4" s="334"/>
      <c r="BR4" s="333"/>
      <c r="BS4" s="333"/>
      <c r="BT4" s="333"/>
      <c r="BU4" s="334"/>
      <c r="BV4" s="333"/>
      <c r="BW4" s="333"/>
      <c r="BX4" s="333"/>
      <c r="BY4" s="334"/>
      <c r="BZ4" s="333"/>
      <c r="CA4" s="333"/>
      <c r="CB4" s="333"/>
      <c r="CC4" s="334"/>
      <c r="CD4" s="333"/>
      <c r="CE4" s="333"/>
      <c r="CF4" s="333"/>
      <c r="CG4" s="334"/>
      <c r="CH4" s="333"/>
      <c r="CI4" s="333"/>
      <c r="CJ4" s="333"/>
      <c r="CK4" s="334"/>
      <c r="CL4" s="333"/>
      <c r="CM4" s="333"/>
      <c r="CN4" s="333"/>
      <c r="CO4" s="334"/>
      <c r="CP4" s="333"/>
      <c r="CQ4" s="333"/>
      <c r="CR4" s="333"/>
      <c r="CS4" s="334"/>
      <c r="CT4" s="333"/>
      <c r="CU4" s="333"/>
      <c r="CV4" s="333"/>
      <c r="CW4" s="334"/>
      <c r="CX4" s="11"/>
      <c r="CY4" s="6"/>
      <c r="CZ4" s="332"/>
      <c r="DA4" s="64"/>
      <c r="DB4" s="64"/>
      <c r="DC4" s="333"/>
      <c r="DD4" s="333"/>
      <c r="DE4" s="333"/>
      <c r="DF4" s="332"/>
      <c r="DG4" s="333"/>
      <c r="DH4" s="333"/>
      <c r="DI4" s="333"/>
      <c r="DJ4" s="333"/>
      <c r="DK4" s="333"/>
      <c r="DL4" s="333"/>
      <c r="DM4" s="333"/>
      <c r="DN4" s="333"/>
    </row>
    <row r="5" spans="1:118" ht="14.5">
      <c r="A5" s="6"/>
      <c r="B5" s="2" t="s">
        <v>21</v>
      </c>
      <c r="C5" s="341" t="s">
        <v>1200</v>
      </c>
      <c r="D5" s="71"/>
      <c r="E5" s="342"/>
      <c r="F5" s="6"/>
      <c r="G5" s="6"/>
      <c r="H5" s="6"/>
      <c r="I5" s="6"/>
      <c r="J5" s="88" t="s">
        <v>1201</v>
      </c>
      <c r="K5" s="73" t="s">
        <v>1202</v>
      </c>
      <c r="L5" s="73" t="s">
        <v>1203</v>
      </c>
      <c r="M5" s="343" t="s">
        <v>30</v>
      </c>
      <c r="N5" s="73" t="s">
        <v>1204</v>
      </c>
      <c r="O5" s="73" t="s">
        <v>1205</v>
      </c>
      <c r="P5" s="73" t="s">
        <v>1206</v>
      </c>
      <c r="Q5" s="73" t="s">
        <v>31</v>
      </c>
      <c r="R5" s="88" t="s">
        <v>1207</v>
      </c>
      <c r="S5" s="73" t="s">
        <v>1208</v>
      </c>
      <c r="T5" s="73" t="s">
        <v>1209</v>
      </c>
      <c r="U5" s="343" t="s">
        <v>32</v>
      </c>
      <c r="V5" s="73" t="s">
        <v>1210</v>
      </c>
      <c r="W5" s="73" t="s">
        <v>1211</v>
      </c>
      <c r="X5" s="73" t="s">
        <v>1212</v>
      </c>
      <c r="Y5" s="73" t="s">
        <v>33</v>
      </c>
      <c r="Z5" s="88" t="s">
        <v>1213</v>
      </c>
      <c r="AA5" s="73" t="s">
        <v>1214</v>
      </c>
      <c r="AB5" s="73" t="s">
        <v>1215</v>
      </c>
      <c r="AC5" s="343" t="s">
        <v>34</v>
      </c>
      <c r="AD5" s="73" t="s">
        <v>1216</v>
      </c>
      <c r="AE5" s="73" t="s">
        <v>1217</v>
      </c>
      <c r="AF5" s="73" t="s">
        <v>1218</v>
      </c>
      <c r="AG5" s="343" t="s">
        <v>35</v>
      </c>
      <c r="AH5" s="88" t="s">
        <v>1219</v>
      </c>
      <c r="AI5" s="73" t="s">
        <v>1220</v>
      </c>
      <c r="AJ5" s="73" t="s">
        <v>1221</v>
      </c>
      <c r="AK5" s="343" t="s">
        <v>36</v>
      </c>
      <c r="AL5" s="88" t="s">
        <v>1222</v>
      </c>
      <c r="AM5" s="73" t="s">
        <v>1223</v>
      </c>
      <c r="AN5" s="73" t="s">
        <v>1224</v>
      </c>
      <c r="AO5" s="343" t="s">
        <v>37</v>
      </c>
      <c r="AP5" s="88" t="s">
        <v>1225</v>
      </c>
      <c r="AQ5" s="73" t="s">
        <v>1226</v>
      </c>
      <c r="AR5" s="73" t="s">
        <v>1227</v>
      </c>
      <c r="AS5" s="343" t="s">
        <v>38</v>
      </c>
      <c r="AT5" s="88" t="s">
        <v>1228</v>
      </c>
      <c r="AU5" s="73" t="s">
        <v>1229</v>
      </c>
      <c r="AV5" s="73" t="s">
        <v>1230</v>
      </c>
      <c r="AW5" s="343" t="s">
        <v>39</v>
      </c>
      <c r="AX5" s="88" t="s">
        <v>1231</v>
      </c>
      <c r="AY5" s="73" t="s">
        <v>1232</v>
      </c>
      <c r="AZ5" s="73" t="s">
        <v>1233</v>
      </c>
      <c r="BA5" s="343" t="s">
        <v>40</v>
      </c>
      <c r="BB5" s="88" t="s">
        <v>1234</v>
      </c>
      <c r="BC5" s="73" t="s">
        <v>1235</v>
      </c>
      <c r="BD5" s="73" t="s">
        <v>1236</v>
      </c>
      <c r="BE5" s="343" t="s">
        <v>41</v>
      </c>
      <c r="BF5" s="88" t="s">
        <v>1237</v>
      </c>
      <c r="BG5" s="73" t="s">
        <v>1238</v>
      </c>
      <c r="BH5" s="73" t="s">
        <v>1239</v>
      </c>
      <c r="BI5" s="343" t="s">
        <v>42</v>
      </c>
      <c r="BJ5" s="88" t="s">
        <v>1240</v>
      </c>
      <c r="BK5" s="73" t="s">
        <v>1241</v>
      </c>
      <c r="BL5" s="73" t="s">
        <v>1242</v>
      </c>
      <c r="BM5" s="343" t="s">
        <v>43</v>
      </c>
      <c r="BN5" s="88" t="s">
        <v>1152</v>
      </c>
      <c r="BO5" s="73" t="s">
        <v>1153</v>
      </c>
      <c r="BP5" s="73" t="s">
        <v>1154</v>
      </c>
      <c r="BQ5" s="343" t="s">
        <v>44</v>
      </c>
      <c r="BR5" s="88" t="s">
        <v>1155</v>
      </c>
      <c r="BS5" s="73" t="s">
        <v>1156</v>
      </c>
      <c r="BT5" s="73" t="s">
        <v>1157</v>
      </c>
      <c r="BU5" s="343" t="s">
        <v>45</v>
      </c>
      <c r="BV5" s="88" t="s">
        <v>1158</v>
      </c>
      <c r="BW5" s="73" t="s">
        <v>1159</v>
      </c>
      <c r="BX5" s="73" t="s">
        <v>1160</v>
      </c>
      <c r="BY5" s="343" t="s">
        <v>46</v>
      </c>
      <c r="BZ5" s="88" t="s">
        <v>58</v>
      </c>
      <c r="CA5" s="73" t="s">
        <v>59</v>
      </c>
      <c r="CB5" s="73" t="s">
        <v>60</v>
      </c>
      <c r="CC5" s="343" t="s">
        <v>47</v>
      </c>
      <c r="CD5" s="88" t="s">
        <v>1161</v>
      </c>
      <c r="CE5" s="73" t="s">
        <v>1162</v>
      </c>
      <c r="CF5" s="73" t="s">
        <v>1163</v>
      </c>
      <c r="CG5" s="343" t="s">
        <v>48</v>
      </c>
      <c r="CH5" s="88" t="s">
        <v>1164</v>
      </c>
      <c r="CI5" s="73" t="s">
        <v>1165</v>
      </c>
      <c r="CJ5" s="73" t="s">
        <v>1166</v>
      </c>
      <c r="CK5" s="343" t="s">
        <v>49</v>
      </c>
      <c r="CL5" s="88" t="s">
        <v>1243</v>
      </c>
      <c r="CM5" s="73" t="s">
        <v>1244</v>
      </c>
      <c r="CN5" s="73" t="s">
        <v>1245</v>
      </c>
      <c r="CO5" s="343" t="s">
        <v>50</v>
      </c>
      <c r="CP5" s="88" t="s">
        <v>1246</v>
      </c>
      <c r="CQ5" s="73" t="s">
        <v>1247</v>
      </c>
      <c r="CR5" s="73" t="s">
        <v>1248</v>
      </c>
      <c r="CS5" s="343" t="s">
        <v>51</v>
      </c>
      <c r="CT5" s="88" t="s">
        <v>1249</v>
      </c>
      <c r="CU5" s="73" t="s">
        <v>1250</v>
      </c>
      <c r="CV5" s="73" t="s">
        <v>1251</v>
      </c>
      <c r="CW5" s="343" t="s">
        <v>52</v>
      </c>
      <c r="CX5" s="88"/>
      <c r="CY5" s="73"/>
      <c r="CZ5" s="88"/>
      <c r="DA5" s="344" t="s">
        <v>21</v>
      </c>
      <c r="DB5" s="71"/>
      <c r="DC5" s="73" t="s">
        <v>30</v>
      </c>
      <c r="DD5" s="73" t="s">
        <v>31</v>
      </c>
      <c r="DE5" s="73" t="s">
        <v>32</v>
      </c>
      <c r="DF5" s="88" t="s">
        <v>33</v>
      </c>
      <c r="DG5" s="73" t="s">
        <v>34</v>
      </c>
      <c r="DH5" s="73" t="s">
        <v>35</v>
      </c>
      <c r="DI5" s="73" t="s">
        <v>36</v>
      </c>
      <c r="DJ5" s="73" t="s">
        <v>37</v>
      </c>
      <c r="DK5" s="73" t="s">
        <v>38</v>
      </c>
      <c r="DL5" s="73" t="s">
        <v>39</v>
      </c>
      <c r="DM5" s="73" t="s">
        <v>40</v>
      </c>
      <c r="DN5" s="73" t="s">
        <v>41</v>
      </c>
    </row>
    <row r="6" spans="1:118" ht="14.5">
      <c r="A6" s="345"/>
      <c r="B6" s="346" t="s">
        <v>61</v>
      </c>
      <c r="C6" s="347"/>
      <c r="D6" s="347"/>
      <c r="E6" s="348"/>
      <c r="F6" s="345"/>
      <c r="G6" s="345"/>
      <c r="H6" s="345"/>
      <c r="I6" s="345"/>
      <c r="J6" s="349" t="s">
        <v>1252</v>
      </c>
      <c r="K6" s="350" t="s">
        <v>1253</v>
      </c>
      <c r="L6" s="350" t="s">
        <v>1254</v>
      </c>
      <c r="M6" s="351" t="s">
        <v>1255</v>
      </c>
      <c r="N6" s="350" t="s">
        <v>1256</v>
      </c>
      <c r="O6" s="350" t="s">
        <v>1257</v>
      </c>
      <c r="P6" s="350" t="s">
        <v>1258</v>
      </c>
      <c r="Q6" s="350" t="s">
        <v>1259</v>
      </c>
      <c r="R6" s="349" t="s">
        <v>1260</v>
      </c>
      <c r="S6" s="350" t="s">
        <v>1261</v>
      </c>
      <c r="T6" s="350" t="s">
        <v>1262</v>
      </c>
      <c r="U6" s="351" t="s">
        <v>1263</v>
      </c>
      <c r="V6" s="350" t="s">
        <v>1264</v>
      </c>
      <c r="W6" s="350" t="s">
        <v>1265</v>
      </c>
      <c r="X6" s="350" t="s">
        <v>1266</v>
      </c>
      <c r="Y6" s="350" t="s">
        <v>1267</v>
      </c>
      <c r="Z6" s="349" t="s">
        <v>1268</v>
      </c>
      <c r="AA6" s="350" t="s">
        <v>1269</v>
      </c>
      <c r="AB6" s="350" t="s">
        <v>1270</v>
      </c>
      <c r="AC6" s="351" t="s">
        <v>1271</v>
      </c>
      <c r="AD6" s="350" t="s">
        <v>1272</v>
      </c>
      <c r="AE6" s="350" t="s">
        <v>1273</v>
      </c>
      <c r="AF6" s="350" t="s">
        <v>1274</v>
      </c>
      <c r="AG6" s="351" t="s">
        <v>1275</v>
      </c>
      <c r="AH6" s="350" t="s">
        <v>1276</v>
      </c>
      <c r="AI6" s="350" t="s">
        <v>1277</v>
      </c>
      <c r="AJ6" s="350" t="s">
        <v>1278</v>
      </c>
      <c r="AK6" s="351" t="s">
        <v>1279</v>
      </c>
      <c r="AL6" s="350" t="s">
        <v>1280</v>
      </c>
      <c r="AM6" s="350" t="s">
        <v>1281</v>
      </c>
      <c r="AN6" s="350" t="s">
        <v>1282</v>
      </c>
      <c r="AO6" s="351" t="s">
        <v>1283</v>
      </c>
      <c r="AP6" s="350" t="s">
        <v>1284</v>
      </c>
      <c r="AQ6" s="350" t="s">
        <v>1285</v>
      </c>
      <c r="AR6" s="350" t="s">
        <v>1286</v>
      </c>
      <c r="AS6" s="351" t="s">
        <v>1287</v>
      </c>
      <c r="AT6" s="350" t="s">
        <v>1288</v>
      </c>
      <c r="AU6" s="350" t="s">
        <v>1289</v>
      </c>
      <c r="AV6" s="350" t="s">
        <v>1290</v>
      </c>
      <c r="AW6" s="351" t="s">
        <v>1291</v>
      </c>
      <c r="AX6" s="350" t="s">
        <v>1292</v>
      </c>
      <c r="AY6" s="350" t="s">
        <v>1293</v>
      </c>
      <c r="AZ6" s="350" t="s">
        <v>1294</v>
      </c>
      <c r="BA6" s="351" t="s">
        <v>1295</v>
      </c>
      <c r="BB6" s="350" t="s">
        <v>1296</v>
      </c>
      <c r="BC6" s="350" t="s">
        <v>1297</v>
      </c>
      <c r="BD6" s="350" t="s">
        <v>1298</v>
      </c>
      <c r="BE6" s="351" t="s">
        <v>1299</v>
      </c>
      <c r="BF6" s="350" t="s">
        <v>1300</v>
      </c>
      <c r="BG6" s="350" t="s">
        <v>1301</v>
      </c>
      <c r="BH6" s="350" t="s">
        <v>1302</v>
      </c>
      <c r="BI6" s="351" t="s">
        <v>1303</v>
      </c>
      <c r="BJ6" s="350" t="s">
        <v>1304</v>
      </c>
      <c r="BK6" s="350" t="s">
        <v>1305</v>
      </c>
      <c r="BL6" s="350" t="s">
        <v>1306</v>
      </c>
      <c r="BM6" s="351" t="s">
        <v>1307</v>
      </c>
      <c r="BN6" s="350" t="s">
        <v>1167</v>
      </c>
      <c r="BO6" s="350" t="s">
        <v>1168</v>
      </c>
      <c r="BP6" s="350" t="s">
        <v>1169</v>
      </c>
      <c r="BQ6" s="351" t="s">
        <v>1170</v>
      </c>
      <c r="BR6" s="350" t="s">
        <v>1171</v>
      </c>
      <c r="BS6" s="350" t="s">
        <v>1172</v>
      </c>
      <c r="BT6" s="350" t="s">
        <v>1173</v>
      </c>
      <c r="BU6" s="351" t="s">
        <v>1174</v>
      </c>
      <c r="BV6" s="350" t="s">
        <v>1175</v>
      </c>
      <c r="BW6" s="350" t="s">
        <v>1176</v>
      </c>
      <c r="BX6" s="350" t="s">
        <v>1177</v>
      </c>
      <c r="BY6" s="351" t="s">
        <v>1178</v>
      </c>
      <c r="BZ6" s="350" t="s">
        <v>98</v>
      </c>
      <c r="CA6" s="350" t="s">
        <v>99</v>
      </c>
      <c r="CB6" s="350" t="s">
        <v>100</v>
      </c>
      <c r="CC6" s="351" t="s">
        <v>101</v>
      </c>
      <c r="CD6" s="350" t="s">
        <v>1179</v>
      </c>
      <c r="CE6" s="350" t="s">
        <v>1180</v>
      </c>
      <c r="CF6" s="350" t="s">
        <v>1181</v>
      </c>
      <c r="CG6" s="351" t="s">
        <v>1182</v>
      </c>
      <c r="CH6" s="350" t="s">
        <v>1183</v>
      </c>
      <c r="CI6" s="350" t="s">
        <v>1184</v>
      </c>
      <c r="CJ6" s="350" t="s">
        <v>1185</v>
      </c>
      <c r="CK6" s="351" t="s">
        <v>1186</v>
      </c>
      <c r="CL6" s="350" t="s">
        <v>1308</v>
      </c>
      <c r="CM6" s="350" t="s">
        <v>1309</v>
      </c>
      <c r="CN6" s="350" t="s">
        <v>1310</v>
      </c>
      <c r="CO6" s="351" t="s">
        <v>1311</v>
      </c>
      <c r="CP6" s="350" t="s">
        <v>1312</v>
      </c>
      <c r="CQ6" s="350" t="s">
        <v>1313</v>
      </c>
      <c r="CR6" s="350" t="s">
        <v>1314</v>
      </c>
      <c r="CS6" s="351" t="s">
        <v>1315</v>
      </c>
      <c r="CT6" s="350" t="s">
        <v>1316</v>
      </c>
      <c r="CU6" s="350" t="s">
        <v>1317</v>
      </c>
      <c r="CV6" s="350" t="s">
        <v>1318</v>
      </c>
      <c r="CW6" s="351" t="s">
        <v>1319</v>
      </c>
      <c r="CX6" s="88"/>
      <c r="CY6" s="73"/>
      <c r="CZ6" s="349"/>
      <c r="DA6" s="352" t="s">
        <v>61</v>
      </c>
      <c r="DB6" s="347"/>
      <c r="DC6" s="350" t="s">
        <v>70</v>
      </c>
      <c r="DD6" s="350" t="s">
        <v>71</v>
      </c>
      <c r="DE6" s="350" t="s">
        <v>72</v>
      </c>
      <c r="DF6" s="350" t="s">
        <v>73</v>
      </c>
      <c r="DG6" s="350" t="s">
        <v>74</v>
      </c>
      <c r="DH6" s="350" t="s">
        <v>75</v>
      </c>
      <c r="DI6" s="350" t="s">
        <v>76</v>
      </c>
      <c r="DJ6" s="350" t="s">
        <v>77</v>
      </c>
      <c r="DK6" s="350" t="s">
        <v>78</v>
      </c>
      <c r="DL6" s="350" t="s">
        <v>79</v>
      </c>
      <c r="DM6" s="350" t="s">
        <v>80</v>
      </c>
      <c r="DN6" s="350" t="s">
        <v>81</v>
      </c>
    </row>
    <row r="7" spans="1:118" ht="14.5">
      <c r="A7" s="6"/>
      <c r="B7" s="31"/>
      <c r="C7" s="71"/>
      <c r="D7" s="71"/>
      <c r="E7" s="342"/>
      <c r="F7" s="6"/>
      <c r="G7" s="6"/>
      <c r="H7" s="6"/>
      <c r="I7" s="6"/>
      <c r="J7" s="88"/>
      <c r="K7" s="6"/>
      <c r="L7" s="6"/>
      <c r="M7" s="12"/>
      <c r="N7" s="6"/>
      <c r="O7" s="6"/>
      <c r="P7" s="6"/>
      <c r="Q7" s="6"/>
      <c r="R7" s="88"/>
      <c r="S7" s="6"/>
      <c r="T7" s="6"/>
      <c r="U7" s="12"/>
      <c r="V7" s="6"/>
      <c r="W7" s="6"/>
      <c r="X7" s="6"/>
      <c r="Y7" s="6"/>
      <c r="Z7" s="11"/>
      <c r="AA7" s="6"/>
      <c r="AB7" s="6"/>
      <c r="AC7" s="12"/>
      <c r="AD7" s="6"/>
      <c r="AE7" s="6"/>
      <c r="AF7" s="6"/>
      <c r="AG7" s="12"/>
      <c r="AH7" s="11"/>
      <c r="AI7" s="6"/>
      <c r="AJ7" s="6"/>
      <c r="AK7" s="12"/>
      <c r="AL7" s="11"/>
      <c r="AM7" s="6"/>
      <c r="AN7" s="6"/>
      <c r="AO7" s="12"/>
      <c r="AP7" s="11"/>
      <c r="AQ7" s="6"/>
      <c r="AR7" s="6"/>
      <c r="AS7" s="12"/>
      <c r="AT7" s="11"/>
      <c r="AU7" s="6"/>
      <c r="AV7" s="6"/>
      <c r="AW7" s="12"/>
      <c r="AX7" s="11"/>
      <c r="AY7" s="6"/>
      <c r="AZ7" s="6"/>
      <c r="BA7" s="12"/>
      <c r="BB7" s="11"/>
      <c r="BC7" s="6"/>
      <c r="BD7" s="6"/>
      <c r="BE7" s="12"/>
      <c r="BF7" s="11"/>
      <c r="BG7" s="6"/>
      <c r="BH7" s="6"/>
      <c r="BI7" s="12"/>
      <c r="BJ7" s="11"/>
      <c r="BK7" s="6"/>
      <c r="BL7" s="6"/>
      <c r="BM7" s="12"/>
      <c r="BN7" s="11"/>
      <c r="BO7" s="6"/>
      <c r="BP7" s="6"/>
      <c r="BQ7" s="12"/>
      <c r="BR7" s="11"/>
      <c r="BS7" s="6"/>
      <c r="BT7" s="6"/>
      <c r="BU7" s="12"/>
      <c r="BV7" s="11"/>
      <c r="BW7" s="6"/>
      <c r="BX7" s="6"/>
      <c r="BY7" s="12"/>
      <c r="BZ7" s="11"/>
      <c r="CA7" s="6"/>
      <c r="CB7" s="6"/>
      <c r="CC7" s="12"/>
      <c r="CD7" s="11"/>
      <c r="CE7" s="6"/>
      <c r="CF7" s="6"/>
      <c r="CG7" s="12"/>
      <c r="CH7" s="11"/>
      <c r="CI7" s="6"/>
      <c r="CJ7" s="6"/>
      <c r="CK7" s="12"/>
      <c r="CL7" s="11"/>
      <c r="CM7" s="6"/>
      <c r="CN7" s="6"/>
      <c r="CO7" s="12"/>
      <c r="CP7" s="11"/>
      <c r="CQ7" s="6"/>
      <c r="CR7" s="6"/>
      <c r="CS7" s="12"/>
      <c r="CT7" s="11"/>
      <c r="CU7" s="6"/>
      <c r="CV7" s="6"/>
      <c r="CW7" s="12"/>
      <c r="CX7" s="11"/>
      <c r="CY7" s="6"/>
      <c r="CZ7" s="11"/>
      <c r="DA7" s="71"/>
      <c r="DB7" s="6"/>
      <c r="DC7" s="6"/>
      <c r="DD7" s="6"/>
      <c r="DE7" s="6"/>
      <c r="DF7" s="11"/>
      <c r="DG7" s="6"/>
      <c r="DH7" s="6"/>
      <c r="DI7" s="6"/>
      <c r="DJ7" s="6"/>
      <c r="DK7" s="6"/>
      <c r="DL7" s="6"/>
      <c r="DM7" s="6"/>
      <c r="DN7" s="6"/>
    </row>
    <row r="8" spans="1:118" ht="14.5">
      <c r="A8" s="353"/>
      <c r="B8" s="354"/>
      <c r="C8" s="355" t="s">
        <v>102</v>
      </c>
      <c r="D8" s="356" t="s">
        <v>103</v>
      </c>
      <c r="E8" s="357"/>
      <c r="F8" s="353"/>
      <c r="G8" s="353"/>
      <c r="H8" s="353"/>
      <c r="I8" s="353"/>
      <c r="J8" s="358"/>
      <c r="K8" s="359"/>
      <c r="L8" s="359"/>
      <c r="M8" s="360"/>
      <c r="N8" s="359"/>
      <c r="O8" s="359"/>
      <c r="P8" s="359"/>
      <c r="Q8" s="359"/>
      <c r="R8" s="361"/>
      <c r="S8" s="362"/>
      <c r="T8" s="359"/>
      <c r="U8" s="363"/>
      <c r="V8" s="362" t="s">
        <v>146</v>
      </c>
      <c r="W8" s="362" t="s">
        <v>146</v>
      </c>
      <c r="X8" s="362" t="s">
        <v>146</v>
      </c>
      <c r="Y8" s="362" t="s">
        <v>146</v>
      </c>
      <c r="Z8" s="361" t="s">
        <v>146</v>
      </c>
      <c r="AA8" s="362" t="s">
        <v>146</v>
      </c>
      <c r="AB8" s="362" t="s">
        <v>146</v>
      </c>
      <c r="AC8" s="363" t="s">
        <v>146</v>
      </c>
      <c r="AD8" s="362" t="s">
        <v>146</v>
      </c>
      <c r="AE8" s="362" t="s">
        <v>146</v>
      </c>
      <c r="AF8" s="362" t="s">
        <v>146</v>
      </c>
      <c r="AG8" s="363" t="s">
        <v>146</v>
      </c>
      <c r="AH8" s="364" t="s">
        <v>146</v>
      </c>
      <c r="AI8" s="365" t="s">
        <v>146</v>
      </c>
      <c r="AJ8" s="365" t="s">
        <v>146</v>
      </c>
      <c r="AK8" s="366" t="s">
        <v>146</v>
      </c>
      <c r="AL8" s="364" t="s">
        <v>146</v>
      </c>
      <c r="AM8" s="365" t="s">
        <v>146</v>
      </c>
      <c r="AN8" s="365" t="s">
        <v>146</v>
      </c>
      <c r="AO8" s="366" t="s">
        <v>146</v>
      </c>
      <c r="AP8" s="364" t="s">
        <v>146</v>
      </c>
      <c r="AQ8" s="365" t="s">
        <v>146</v>
      </c>
      <c r="AR8" s="365" t="s">
        <v>146</v>
      </c>
      <c r="AS8" s="366" t="s">
        <v>146</v>
      </c>
      <c r="AT8" s="364" t="s">
        <v>146</v>
      </c>
      <c r="AU8" s="365" t="s">
        <v>146</v>
      </c>
      <c r="AV8" s="365" t="s">
        <v>146</v>
      </c>
      <c r="AW8" s="366" t="s">
        <v>146</v>
      </c>
      <c r="AX8" s="364" t="s">
        <v>146</v>
      </c>
      <c r="AY8" s="365" t="s">
        <v>146</v>
      </c>
      <c r="AZ8" s="365" t="s">
        <v>146</v>
      </c>
      <c r="BA8" s="366" t="s">
        <v>146</v>
      </c>
      <c r="BB8" s="364" t="s">
        <v>146</v>
      </c>
      <c r="BC8" s="365" t="s">
        <v>146</v>
      </c>
      <c r="BD8" s="365" t="s">
        <v>146</v>
      </c>
      <c r="BE8" s="366" t="s">
        <v>146</v>
      </c>
      <c r="BF8" s="364" t="s">
        <v>146</v>
      </c>
      <c r="BG8" s="365" t="s">
        <v>146</v>
      </c>
      <c r="BH8" s="365" t="s">
        <v>146</v>
      </c>
      <c r="BI8" s="366" t="s">
        <v>146</v>
      </c>
      <c r="BJ8" s="364" t="s">
        <v>146</v>
      </c>
      <c r="BK8" s="365" t="s">
        <v>146</v>
      </c>
      <c r="BL8" s="365" t="s">
        <v>146</v>
      </c>
      <c r="BM8" s="366" t="s">
        <v>146</v>
      </c>
      <c r="BN8" s="364" t="s">
        <v>146</v>
      </c>
      <c r="BO8" s="365" t="s">
        <v>146</v>
      </c>
      <c r="BP8" s="365" t="s">
        <v>146</v>
      </c>
      <c r="BQ8" s="366" t="s">
        <v>146</v>
      </c>
      <c r="BR8" s="364" t="s">
        <v>146</v>
      </c>
      <c r="BS8" s="365" t="s">
        <v>146</v>
      </c>
      <c r="BT8" s="365" t="s">
        <v>146</v>
      </c>
      <c r="BU8" s="366" t="s">
        <v>146</v>
      </c>
      <c r="BV8" s="364" t="s">
        <v>146</v>
      </c>
      <c r="BW8" s="365" t="s">
        <v>146</v>
      </c>
      <c r="BX8" s="365" t="s">
        <v>146</v>
      </c>
      <c r="BY8" s="366" t="s">
        <v>146</v>
      </c>
      <c r="BZ8" s="364">
        <v>-5477.7123661624064</v>
      </c>
      <c r="CA8" s="365">
        <v>-5825.0527323248207</v>
      </c>
      <c r="CB8" s="365">
        <v>-6172.3930984872313</v>
      </c>
      <c r="CC8" s="366">
        <v>-6519.7334646496456</v>
      </c>
      <c r="CD8" s="364">
        <v>-7244.0848261723513</v>
      </c>
      <c r="CE8" s="365">
        <v>-7968.436187695057</v>
      </c>
      <c r="CF8" s="365">
        <v>-8692.7875492177554</v>
      </c>
      <c r="CG8" s="366">
        <v>-9417.1389107404575</v>
      </c>
      <c r="CH8" s="364">
        <v>-10791.208563816541</v>
      </c>
      <c r="CI8" s="365">
        <v>-12165.278216892617</v>
      </c>
      <c r="CJ8" s="365">
        <v>-13539.347869968689</v>
      </c>
      <c r="CK8" s="366">
        <v>-14913.41752304478</v>
      </c>
      <c r="CL8" s="364">
        <v>-17362.767596141857</v>
      </c>
      <c r="CM8" s="365">
        <v>-19812.117669238931</v>
      </c>
      <c r="CN8" s="365">
        <v>-22261.467742336008</v>
      </c>
      <c r="CO8" s="366">
        <v>-24710.817815433082</v>
      </c>
      <c r="CP8" s="364">
        <v>-28904.055374616306</v>
      </c>
      <c r="CQ8" s="365">
        <v>-33097.292933799516</v>
      </c>
      <c r="CR8" s="365">
        <v>-37290.530492982725</v>
      </c>
      <c r="CS8" s="366">
        <v>-41483.768052165935</v>
      </c>
      <c r="CT8" s="364">
        <v>-48473.703026970717</v>
      </c>
      <c r="CU8" s="365">
        <v>-55463.638001775522</v>
      </c>
      <c r="CV8" s="365">
        <v>-62453.572976580319</v>
      </c>
      <c r="CW8" s="366">
        <v>-69443.507951385109</v>
      </c>
      <c r="CX8" s="367" t="s">
        <v>104</v>
      </c>
      <c r="CY8" s="28"/>
      <c r="CZ8" s="29"/>
      <c r="DA8" s="89"/>
      <c r="DB8" s="6"/>
      <c r="DC8" s="6"/>
      <c r="DD8" s="6"/>
      <c r="DE8" s="6"/>
      <c r="DF8" s="11"/>
      <c r="DG8" s="6"/>
      <c r="DH8" s="368"/>
      <c r="DI8" s="368"/>
      <c r="DJ8" s="368"/>
      <c r="DK8" s="368"/>
      <c r="DL8" s="368"/>
      <c r="DM8" s="368"/>
      <c r="DN8" s="368"/>
    </row>
    <row r="9" spans="1:118" ht="14.5">
      <c r="A9" s="369"/>
      <c r="B9" s="370"/>
      <c r="C9" s="371" t="s">
        <v>106</v>
      </c>
      <c r="D9" s="372" t="s">
        <v>107</v>
      </c>
      <c r="E9" s="373"/>
      <c r="F9" s="369"/>
      <c r="G9" s="369"/>
      <c r="H9" s="369"/>
      <c r="I9" s="369"/>
      <c r="J9" s="374"/>
      <c r="K9" s="375"/>
      <c r="L9" s="375"/>
      <c r="M9" s="376"/>
      <c r="N9" s="375"/>
      <c r="O9" s="375"/>
      <c r="P9" s="375"/>
      <c r="Q9" s="375"/>
      <c r="R9" s="377"/>
      <c r="S9" s="378"/>
      <c r="T9" s="378"/>
      <c r="U9" s="379"/>
      <c r="V9" s="378" t="s">
        <v>146</v>
      </c>
      <c r="W9" s="378" t="s">
        <v>146</v>
      </c>
      <c r="X9" s="378" t="s">
        <v>146</v>
      </c>
      <c r="Y9" s="378" t="s">
        <v>146</v>
      </c>
      <c r="Z9" s="377" t="s">
        <v>146</v>
      </c>
      <c r="AA9" s="378" t="s">
        <v>146</v>
      </c>
      <c r="AB9" s="378" t="s">
        <v>146</v>
      </c>
      <c r="AC9" s="379" t="s">
        <v>146</v>
      </c>
      <c r="AD9" s="378" t="s">
        <v>146</v>
      </c>
      <c r="AE9" s="378" t="s">
        <v>146</v>
      </c>
      <c r="AF9" s="378" t="s">
        <v>146</v>
      </c>
      <c r="AG9" s="379" t="s">
        <v>146</v>
      </c>
      <c r="AH9" s="99" t="s">
        <v>146</v>
      </c>
      <c r="AI9" s="100" t="s">
        <v>146</v>
      </c>
      <c r="AJ9" s="100" t="s">
        <v>146</v>
      </c>
      <c r="AK9" s="101" t="s">
        <v>146</v>
      </c>
      <c r="AL9" s="99" t="s">
        <v>146</v>
      </c>
      <c r="AM9" s="100" t="s">
        <v>146</v>
      </c>
      <c r="AN9" s="100" t="s">
        <v>146</v>
      </c>
      <c r="AO9" s="101" t="s">
        <v>146</v>
      </c>
      <c r="AP9" s="99" t="s">
        <v>146</v>
      </c>
      <c r="AQ9" s="100" t="s">
        <v>146</v>
      </c>
      <c r="AR9" s="100" t="s">
        <v>146</v>
      </c>
      <c r="AS9" s="101" t="s">
        <v>146</v>
      </c>
      <c r="AT9" s="99" t="s">
        <v>146</v>
      </c>
      <c r="AU9" s="100" t="s">
        <v>146</v>
      </c>
      <c r="AV9" s="100" t="s">
        <v>146</v>
      </c>
      <c r="AW9" s="101" t="s">
        <v>146</v>
      </c>
      <c r="AX9" s="99" t="s">
        <v>146</v>
      </c>
      <c r="AY9" s="100" t="s">
        <v>146</v>
      </c>
      <c r="AZ9" s="100" t="s">
        <v>146</v>
      </c>
      <c r="BA9" s="101" t="s">
        <v>146</v>
      </c>
      <c r="BB9" s="99" t="s">
        <v>146</v>
      </c>
      <c r="BC9" s="100" t="s">
        <v>146</v>
      </c>
      <c r="BD9" s="100" t="s">
        <v>146</v>
      </c>
      <c r="BE9" s="101" t="s">
        <v>146</v>
      </c>
      <c r="BF9" s="99" t="s">
        <v>146</v>
      </c>
      <c r="BG9" s="100" t="s">
        <v>146</v>
      </c>
      <c r="BH9" s="100" t="s">
        <v>146</v>
      </c>
      <c r="BI9" s="101" t="s">
        <v>146</v>
      </c>
      <c r="BJ9" s="99" t="s">
        <v>146</v>
      </c>
      <c r="BK9" s="100" t="s">
        <v>146</v>
      </c>
      <c r="BL9" s="100" t="s">
        <v>146</v>
      </c>
      <c r="BM9" s="101" t="s">
        <v>146</v>
      </c>
      <c r="BN9" s="99" t="s">
        <v>146</v>
      </c>
      <c r="BO9" s="100" t="s">
        <v>146</v>
      </c>
      <c r="BP9" s="100" t="s">
        <v>146</v>
      </c>
      <c r="BQ9" s="101" t="s">
        <v>146</v>
      </c>
      <c r="BR9" s="99" t="s">
        <v>146</v>
      </c>
      <c r="BS9" s="100" t="s">
        <v>146</v>
      </c>
      <c r="BT9" s="100" t="s">
        <v>146</v>
      </c>
      <c r="BU9" s="101" t="s">
        <v>146</v>
      </c>
      <c r="BV9" s="99" t="s">
        <v>146</v>
      </c>
      <c r="BW9" s="100" t="s">
        <v>146</v>
      </c>
      <c r="BX9" s="100" t="s">
        <v>146</v>
      </c>
      <c r="BY9" s="101" t="s">
        <v>146</v>
      </c>
      <c r="BZ9" s="99">
        <v>-4114.8576236662338</v>
      </c>
      <c r="CA9" s="100">
        <v>-3099.3432473324701</v>
      </c>
      <c r="CB9" s="100">
        <v>-2083.8288709987064</v>
      </c>
      <c r="CC9" s="101">
        <v>-6753.8314646496447</v>
      </c>
      <c r="CD9" s="99">
        <v>-13592.417670825907</v>
      </c>
      <c r="CE9" s="100">
        <v>-20431.003877002171</v>
      </c>
      <c r="CF9" s="100">
        <v>-27269.590083178431</v>
      </c>
      <c r="CG9" s="101">
        <v>-9885.334910740472</v>
      </c>
      <c r="CH9" s="99">
        <v>7203.2329205124988</v>
      </c>
      <c r="CI9" s="100">
        <v>24291.800751765473</v>
      </c>
      <c r="CJ9" s="100">
        <v>41380.368583018448</v>
      </c>
      <c r="CK9" s="101">
        <v>-15615.711523044789</v>
      </c>
      <c r="CL9" s="99">
        <v>-80992.095082785061</v>
      </c>
      <c r="CM9" s="100">
        <v>-146368.47864252533</v>
      </c>
      <c r="CN9" s="100">
        <v>-211744.86220226559</v>
      </c>
      <c r="CO9" s="101">
        <v>-25647.209815433074</v>
      </c>
      <c r="CP9" s="99">
        <v>176093.4758183599</v>
      </c>
      <c r="CQ9" s="100">
        <v>377834.16145215288</v>
      </c>
      <c r="CR9" s="100">
        <v>579574.84708594589</v>
      </c>
      <c r="CS9" s="101">
        <v>-42654.258052165853</v>
      </c>
      <c r="CT9" s="99">
        <v>-732599.09600047115</v>
      </c>
      <c r="CU9" s="100">
        <v>-1422543.9339487765</v>
      </c>
      <c r="CV9" s="100">
        <v>-2112488.7718970818</v>
      </c>
      <c r="CW9" s="101">
        <v>-70848.09595138533</v>
      </c>
      <c r="CX9" s="367" t="s">
        <v>104</v>
      </c>
      <c r="CY9" s="28"/>
      <c r="CZ9" s="380"/>
      <c r="DA9" s="369"/>
      <c r="DB9" s="381"/>
      <c r="DC9" s="381"/>
      <c r="DD9" s="381"/>
      <c r="DE9" s="381"/>
      <c r="DF9" s="382"/>
      <c r="DG9" s="381"/>
      <c r="DH9" s="381"/>
      <c r="DI9" s="381"/>
      <c r="DJ9" s="381"/>
      <c r="DK9" s="381"/>
      <c r="DL9" s="381"/>
      <c r="DM9" s="381"/>
      <c r="DN9" s="381"/>
    </row>
    <row r="10" spans="1:118" ht="14.5" hidden="1">
      <c r="A10" s="6"/>
      <c r="B10" s="31"/>
      <c r="C10" s="6"/>
      <c r="D10" s="6"/>
      <c r="E10" s="6"/>
      <c r="F10" s="6"/>
      <c r="G10" s="6"/>
      <c r="H10" s="6"/>
      <c r="I10" s="6"/>
      <c r="J10" s="11"/>
      <c r="K10" s="6"/>
      <c r="L10" s="6"/>
      <c r="M10" s="12"/>
      <c r="N10" s="6"/>
      <c r="O10" s="6"/>
      <c r="P10" s="6"/>
      <c r="Q10" s="6"/>
      <c r="R10" s="11"/>
      <c r="S10" s="6"/>
      <c r="T10" s="6"/>
      <c r="U10" s="12"/>
      <c r="V10" s="6"/>
      <c r="W10" s="6"/>
      <c r="X10" s="6"/>
      <c r="Y10" s="6"/>
      <c r="Z10" s="11"/>
      <c r="AA10" s="6"/>
      <c r="AB10" s="6"/>
      <c r="AC10" s="12"/>
      <c r="AD10" s="6"/>
      <c r="AE10" s="6"/>
      <c r="AF10" s="6"/>
      <c r="AG10" s="12"/>
      <c r="AH10" s="11"/>
      <c r="AI10" s="6"/>
      <c r="AJ10" s="6"/>
      <c r="AK10" s="12"/>
      <c r="AL10" s="11"/>
      <c r="AM10" s="6"/>
      <c r="AN10" s="6"/>
      <c r="AO10" s="12"/>
      <c r="AP10" s="11"/>
      <c r="AQ10" s="6"/>
      <c r="AR10" s="6"/>
      <c r="AS10" s="12"/>
      <c r="AT10" s="11"/>
      <c r="AU10" s="6"/>
      <c r="AV10" s="6"/>
      <c r="AW10" s="12"/>
      <c r="AX10" s="11"/>
      <c r="AY10" s="6"/>
      <c r="AZ10" s="6"/>
      <c r="BA10" s="12"/>
      <c r="BB10" s="11"/>
      <c r="BC10" s="6"/>
      <c r="BD10" s="6"/>
      <c r="BE10" s="12"/>
      <c r="BF10" s="11"/>
      <c r="BG10" s="6"/>
      <c r="BH10" s="6"/>
      <c r="BI10" s="12"/>
      <c r="BJ10" s="11"/>
      <c r="BK10" s="6"/>
      <c r="BL10" s="6"/>
      <c r="BM10" s="12"/>
      <c r="BN10" s="11"/>
      <c r="BO10" s="6"/>
      <c r="BP10" s="6"/>
      <c r="BQ10" s="12"/>
      <c r="BR10" s="11"/>
      <c r="BS10" s="6"/>
      <c r="BT10" s="6"/>
      <c r="BU10" s="12"/>
      <c r="BV10" s="11"/>
      <c r="BW10" s="6"/>
      <c r="BX10" s="6"/>
      <c r="BY10" s="12"/>
      <c r="BZ10" s="11"/>
      <c r="CA10" s="6"/>
      <c r="CB10" s="6"/>
      <c r="CC10" s="12"/>
      <c r="CD10" s="11"/>
      <c r="CE10" s="6"/>
      <c r="CF10" s="6"/>
      <c r="CG10" s="12"/>
      <c r="CH10" s="11"/>
      <c r="CI10" s="6"/>
      <c r="CJ10" s="6"/>
      <c r="CK10" s="12"/>
      <c r="CL10" s="11"/>
      <c r="CM10" s="6"/>
      <c r="CN10" s="6"/>
      <c r="CO10" s="12"/>
      <c r="CP10" s="11"/>
      <c r="CQ10" s="6"/>
      <c r="CR10" s="6"/>
      <c r="CS10" s="12"/>
      <c r="CT10" s="11"/>
      <c r="CU10" s="6"/>
      <c r="CV10" s="6"/>
      <c r="CW10" s="12"/>
      <c r="CX10" s="11"/>
      <c r="CY10" s="6"/>
      <c r="CZ10" s="11"/>
      <c r="DA10" s="71"/>
      <c r="DB10" s="71"/>
      <c r="DC10" s="6"/>
      <c r="DD10" s="6"/>
      <c r="DE10" s="6"/>
      <c r="DF10" s="11"/>
      <c r="DG10" s="6"/>
      <c r="DH10" s="6"/>
      <c r="DI10" s="6"/>
      <c r="DJ10" s="6"/>
      <c r="DK10" s="6"/>
      <c r="DL10" s="6"/>
      <c r="DM10" s="6"/>
      <c r="DN10" s="6"/>
    </row>
    <row r="11" spans="1:118" ht="14.5" hidden="1">
      <c r="A11" s="6"/>
      <c r="B11" s="31"/>
      <c r="C11" s="6"/>
      <c r="D11" s="6"/>
      <c r="E11" s="6"/>
      <c r="F11" s="6"/>
      <c r="G11" s="6"/>
      <c r="H11" s="6"/>
      <c r="I11" s="6"/>
      <c r="J11" s="11"/>
      <c r="K11" s="6"/>
      <c r="L11" s="6"/>
      <c r="M11" s="12"/>
      <c r="N11" s="6"/>
      <c r="O11" s="6"/>
      <c r="P11" s="6"/>
      <c r="Q11" s="71"/>
      <c r="R11" s="11"/>
      <c r="S11" s="6"/>
      <c r="T11" s="6"/>
      <c r="U11" s="113"/>
      <c r="V11" s="6"/>
      <c r="W11" s="6"/>
      <c r="X11" s="6"/>
      <c r="Y11" s="6"/>
      <c r="Z11" s="11"/>
      <c r="AA11" s="6"/>
      <c r="AB11" s="6"/>
      <c r="AC11" s="12"/>
      <c r="AD11" s="6"/>
      <c r="AE11" s="6"/>
      <c r="AF11" s="6"/>
      <c r="AG11" s="12"/>
      <c r="AH11" s="11"/>
      <c r="AI11" s="6"/>
      <c r="AJ11" s="6"/>
      <c r="AK11" s="12"/>
      <c r="AL11" s="11"/>
      <c r="AM11" s="6"/>
      <c r="AN11" s="6"/>
      <c r="AO11" s="12"/>
      <c r="AP11" s="11"/>
      <c r="AQ11" s="6"/>
      <c r="AR11" s="6"/>
      <c r="AS11" s="12"/>
      <c r="AT11" s="11"/>
      <c r="AU11" s="6"/>
      <c r="AV11" s="6"/>
      <c r="AW11" s="12"/>
      <c r="AX11" s="11"/>
      <c r="AY11" s="6"/>
      <c r="AZ11" s="6"/>
      <c r="BA11" s="12"/>
      <c r="BB11" s="11"/>
      <c r="BC11" s="6"/>
      <c r="BD11" s="6"/>
      <c r="BE11" s="12"/>
      <c r="BF11" s="11"/>
      <c r="BG11" s="6"/>
      <c r="BH11" s="6"/>
      <c r="BI11" s="12"/>
      <c r="BJ11" s="11"/>
      <c r="BK11" s="6"/>
      <c r="BL11" s="6"/>
      <c r="BM11" s="12"/>
      <c r="BN11" s="11"/>
      <c r="BO11" s="6"/>
      <c r="BP11" s="6"/>
      <c r="BQ11" s="12"/>
      <c r="BR11" s="11"/>
      <c r="BS11" s="6"/>
      <c r="BT11" s="6"/>
      <c r="BU11" s="12"/>
      <c r="BV11" s="11"/>
      <c r="BW11" s="6"/>
      <c r="BX11" s="6"/>
      <c r="BY11" s="12"/>
      <c r="BZ11" s="11"/>
      <c r="CA11" s="6"/>
      <c r="CB11" s="6"/>
      <c r="CC11" s="12"/>
      <c r="CD11" s="11"/>
      <c r="CE11" s="6"/>
      <c r="CF11" s="6"/>
      <c r="CG11" s="12"/>
      <c r="CH11" s="11"/>
      <c r="CI11" s="6"/>
      <c r="CJ11" s="6"/>
      <c r="CK11" s="12"/>
      <c r="CL11" s="11"/>
      <c r="CM11" s="6"/>
      <c r="CN11" s="6"/>
      <c r="CO11" s="12"/>
      <c r="CP11" s="11"/>
      <c r="CQ11" s="6"/>
      <c r="CR11" s="6"/>
      <c r="CS11" s="12"/>
      <c r="CT11" s="11"/>
      <c r="CU11" s="6"/>
      <c r="CV11" s="6"/>
      <c r="CW11" s="12"/>
      <c r="CX11" s="11"/>
      <c r="CY11" s="6"/>
      <c r="CZ11" s="11"/>
      <c r="DA11" s="71"/>
      <c r="DB11" s="71"/>
      <c r="DC11" s="6"/>
      <c r="DD11" s="6"/>
      <c r="DE11" s="6"/>
      <c r="DF11" s="11"/>
      <c r="DG11" s="6"/>
      <c r="DH11" s="6"/>
      <c r="DI11" s="6"/>
      <c r="DJ11" s="6"/>
      <c r="DK11" s="6"/>
      <c r="DL11" s="6"/>
      <c r="DM11" s="6"/>
      <c r="DN11" s="6"/>
    </row>
    <row r="12" spans="1:118" ht="14.5" hidden="1">
      <c r="A12" s="6"/>
      <c r="B12" s="31"/>
      <c r="C12" s="6"/>
      <c r="D12" s="6"/>
      <c r="E12" s="6"/>
      <c r="F12" s="6"/>
      <c r="G12" s="6"/>
      <c r="H12" s="6"/>
      <c r="I12" s="6"/>
      <c r="J12" s="11"/>
      <c r="K12" s="6"/>
      <c r="L12" s="6"/>
      <c r="M12" s="12"/>
      <c r="N12" s="6"/>
      <c r="O12" s="6"/>
      <c r="P12" s="6"/>
      <c r="Q12" s="71"/>
      <c r="R12" s="11"/>
      <c r="S12" s="6"/>
      <c r="T12" s="6"/>
      <c r="U12" s="113"/>
      <c r="V12" s="6"/>
      <c r="W12" s="6"/>
      <c r="X12" s="6"/>
      <c r="Y12" s="6"/>
      <c r="Z12" s="11"/>
      <c r="AA12" s="6"/>
      <c r="AB12" s="6"/>
      <c r="AC12" s="12"/>
      <c r="AD12" s="6"/>
      <c r="AE12" s="6"/>
      <c r="AF12" s="6"/>
      <c r="AG12" s="12"/>
      <c r="AH12" s="11"/>
      <c r="AI12" s="6"/>
      <c r="AJ12" s="6"/>
      <c r="AK12" s="12"/>
      <c r="AL12" s="11"/>
      <c r="AM12" s="6"/>
      <c r="AN12" s="6"/>
      <c r="AO12" s="12"/>
      <c r="AP12" s="11"/>
      <c r="AQ12" s="6"/>
      <c r="AR12" s="6"/>
      <c r="AS12" s="12"/>
      <c r="AT12" s="11"/>
      <c r="AU12" s="6"/>
      <c r="AV12" s="6"/>
      <c r="AW12" s="12"/>
      <c r="AX12" s="11"/>
      <c r="AY12" s="6"/>
      <c r="AZ12" s="6"/>
      <c r="BA12" s="12"/>
      <c r="BB12" s="11"/>
      <c r="BC12" s="6"/>
      <c r="BD12" s="6"/>
      <c r="BE12" s="12"/>
      <c r="BF12" s="11"/>
      <c r="BG12" s="6"/>
      <c r="BH12" s="6"/>
      <c r="BI12" s="12"/>
      <c r="BJ12" s="11"/>
      <c r="BK12" s="6"/>
      <c r="BL12" s="6"/>
      <c r="BM12" s="12"/>
      <c r="BN12" s="11"/>
      <c r="BO12" s="6"/>
      <c r="BP12" s="6"/>
      <c r="BQ12" s="12"/>
      <c r="BR12" s="11"/>
      <c r="BS12" s="6"/>
      <c r="BT12" s="6"/>
      <c r="BU12" s="12"/>
      <c r="BV12" s="11"/>
      <c r="BW12" s="6"/>
      <c r="BX12" s="6"/>
      <c r="BY12" s="12"/>
      <c r="BZ12" s="11"/>
      <c r="CA12" s="6"/>
      <c r="CB12" s="6"/>
      <c r="CC12" s="12"/>
      <c r="CD12" s="11"/>
      <c r="CE12" s="6"/>
      <c r="CF12" s="6"/>
      <c r="CG12" s="12"/>
      <c r="CH12" s="11"/>
      <c r="CI12" s="6"/>
      <c r="CJ12" s="6"/>
      <c r="CK12" s="12"/>
      <c r="CL12" s="11"/>
      <c r="CM12" s="6"/>
      <c r="CN12" s="6"/>
      <c r="CO12" s="12"/>
      <c r="CP12" s="11"/>
      <c r="CQ12" s="6"/>
      <c r="CR12" s="6"/>
      <c r="CS12" s="12"/>
      <c r="CT12" s="11"/>
      <c r="CU12" s="6"/>
      <c r="CV12" s="6"/>
      <c r="CW12" s="12"/>
      <c r="CX12" s="11"/>
      <c r="CY12" s="6"/>
      <c r="CZ12" s="11"/>
      <c r="DA12" s="71"/>
      <c r="DB12" s="71"/>
      <c r="DC12" s="6"/>
      <c r="DD12" s="6"/>
      <c r="DE12" s="6"/>
      <c r="DF12" s="11"/>
      <c r="DG12" s="6"/>
      <c r="DH12" s="6"/>
      <c r="DI12" s="6"/>
      <c r="DJ12" s="6"/>
      <c r="DK12" s="6"/>
      <c r="DL12" s="6"/>
      <c r="DM12" s="6"/>
      <c r="DN12" s="6"/>
    </row>
    <row r="13" spans="1:118" ht="17.5">
      <c r="A13" s="102" t="s">
        <v>887</v>
      </c>
      <c r="B13" s="103"/>
      <c r="C13" s="104"/>
      <c r="D13" s="104"/>
      <c r="E13" s="383"/>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139"/>
      <c r="AH13" s="139"/>
      <c r="AI13" s="139"/>
      <c r="AJ13" s="139"/>
      <c r="AK13" s="139"/>
      <c r="AL13" s="139"/>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39"/>
      <c r="CE13" s="139"/>
      <c r="CF13" s="139"/>
      <c r="CG13" s="139"/>
      <c r="CH13" s="139"/>
      <c r="CI13" s="139"/>
      <c r="CJ13" s="139"/>
      <c r="CK13" s="139"/>
      <c r="CL13" s="139"/>
      <c r="CM13" s="139"/>
      <c r="CN13" s="139"/>
      <c r="CO13" s="139"/>
      <c r="CP13" s="139"/>
      <c r="CQ13" s="139"/>
      <c r="CR13" s="139"/>
      <c r="CS13" s="139"/>
      <c r="CT13" s="139"/>
      <c r="CU13" s="139"/>
      <c r="CV13" s="139"/>
      <c r="CW13" s="139"/>
      <c r="CX13" s="112"/>
      <c r="CY13" s="71"/>
      <c r="CZ13" s="102" t="s">
        <v>887</v>
      </c>
      <c r="DA13" s="139"/>
      <c r="DB13" s="104"/>
      <c r="DC13" s="139"/>
      <c r="DD13" s="139"/>
      <c r="DE13" s="139"/>
      <c r="DF13" s="139"/>
      <c r="DG13" s="139"/>
      <c r="DH13" s="139"/>
      <c r="DI13" s="139"/>
      <c r="DJ13" s="139"/>
      <c r="DK13" s="139"/>
      <c r="DL13" s="139"/>
      <c r="DM13" s="139"/>
      <c r="DN13" s="139"/>
    </row>
    <row r="14" spans="1:118" ht="14.5">
      <c r="A14" s="108"/>
      <c r="B14" s="149"/>
      <c r="C14" s="108"/>
      <c r="D14" s="71"/>
      <c r="E14" s="384"/>
      <c r="F14" s="71"/>
      <c r="G14" s="71"/>
      <c r="H14" s="71"/>
      <c r="I14" s="71"/>
      <c r="J14" s="257"/>
      <c r="K14" s="156"/>
      <c r="L14" s="156"/>
      <c r="M14" s="258"/>
      <c r="N14" s="156"/>
      <c r="O14" s="156"/>
      <c r="P14" s="156"/>
      <c r="Q14" s="156"/>
      <c r="R14" s="257"/>
      <c r="S14" s="156"/>
      <c r="T14" s="156"/>
      <c r="U14" s="258"/>
      <c r="V14" s="156"/>
      <c r="W14" s="156"/>
      <c r="X14" s="156"/>
      <c r="Y14" s="156"/>
      <c r="Z14" s="257"/>
      <c r="AA14" s="156"/>
      <c r="AB14" s="156"/>
      <c r="AC14" s="258"/>
      <c r="AD14" s="156"/>
      <c r="AE14" s="156"/>
      <c r="AF14" s="156"/>
      <c r="AG14" s="258"/>
      <c r="AH14" s="257"/>
      <c r="AI14" s="156"/>
      <c r="AJ14" s="156"/>
      <c r="AK14" s="258"/>
      <c r="AL14" s="257"/>
      <c r="AM14" s="156"/>
      <c r="AN14" s="156"/>
      <c r="AO14" s="258"/>
      <c r="AP14" s="257"/>
      <c r="AQ14" s="156"/>
      <c r="AR14" s="156"/>
      <c r="AS14" s="258"/>
      <c r="AT14" s="257"/>
      <c r="AU14" s="156"/>
      <c r="AV14" s="156"/>
      <c r="AW14" s="258"/>
      <c r="AX14" s="257"/>
      <c r="AY14" s="156"/>
      <c r="AZ14" s="156"/>
      <c r="BA14" s="258"/>
      <c r="BB14" s="257"/>
      <c r="BC14" s="156"/>
      <c r="BD14" s="156"/>
      <c r="BE14" s="258"/>
      <c r="BF14" s="257"/>
      <c r="BG14" s="156"/>
      <c r="BH14" s="156"/>
      <c r="BI14" s="258"/>
      <c r="BJ14" s="257"/>
      <c r="BK14" s="156"/>
      <c r="BL14" s="156"/>
      <c r="BM14" s="258"/>
      <c r="BN14" s="257"/>
      <c r="BO14" s="156"/>
      <c r="BP14" s="156"/>
      <c r="BQ14" s="258"/>
      <c r="BR14" s="257"/>
      <c r="BS14" s="156"/>
      <c r="BT14" s="156"/>
      <c r="BU14" s="258"/>
      <c r="BV14" s="257"/>
      <c r="BW14" s="156"/>
      <c r="BX14" s="156"/>
      <c r="BY14" s="258"/>
      <c r="BZ14" s="257"/>
      <c r="CA14" s="156"/>
      <c r="CB14" s="156"/>
      <c r="CC14" s="258"/>
      <c r="CD14" s="257"/>
      <c r="CE14" s="156"/>
      <c r="CF14" s="156"/>
      <c r="CG14" s="258"/>
      <c r="CH14" s="257"/>
      <c r="CI14" s="156"/>
      <c r="CJ14" s="156"/>
      <c r="CK14" s="258"/>
      <c r="CL14" s="257"/>
      <c r="CM14" s="156"/>
      <c r="CN14" s="156"/>
      <c r="CO14" s="258"/>
      <c r="CP14" s="257"/>
      <c r="CQ14" s="156"/>
      <c r="CR14" s="156"/>
      <c r="CS14" s="258"/>
      <c r="CT14" s="257"/>
      <c r="CU14" s="156"/>
      <c r="CV14" s="156"/>
      <c r="CW14" s="258"/>
      <c r="CX14" s="257"/>
      <c r="CY14" s="156"/>
      <c r="CZ14" s="385"/>
      <c r="DA14" s="108"/>
      <c r="DB14" s="108"/>
      <c r="DC14" s="71"/>
      <c r="DD14" s="71"/>
      <c r="DE14" s="71"/>
      <c r="DF14" s="112"/>
      <c r="DG14" s="71"/>
      <c r="DH14" s="71"/>
      <c r="DI14" s="71"/>
      <c r="DJ14" s="71"/>
      <c r="DK14" s="71"/>
      <c r="DL14" s="71"/>
      <c r="DM14" s="71"/>
      <c r="DN14" s="71"/>
    </row>
    <row r="15" spans="1:118" ht="14.5">
      <c r="A15" s="114"/>
      <c r="B15" s="109">
        <v>200000</v>
      </c>
      <c r="C15" s="114" t="s">
        <v>110</v>
      </c>
      <c r="D15" s="89" t="s">
        <v>111</v>
      </c>
      <c r="E15" s="386"/>
      <c r="F15" s="89"/>
      <c r="G15" s="89"/>
      <c r="H15" s="89"/>
      <c r="I15" s="89"/>
      <c r="J15" s="307">
        <v>0</v>
      </c>
      <c r="K15" s="117">
        <v>0</v>
      </c>
      <c r="L15" s="117">
        <v>0</v>
      </c>
      <c r="M15" s="308">
        <v>0</v>
      </c>
      <c r="N15" s="117">
        <v>0</v>
      </c>
      <c r="O15" s="117">
        <v>0</v>
      </c>
      <c r="P15" s="117">
        <v>0</v>
      </c>
      <c r="Q15" s="117">
        <v>0</v>
      </c>
      <c r="R15" s="307">
        <v>0</v>
      </c>
      <c r="S15" s="117">
        <v>0</v>
      </c>
      <c r="T15" s="117">
        <v>0</v>
      </c>
      <c r="U15" s="308">
        <v>0</v>
      </c>
      <c r="V15" s="307">
        <v>2285.500626</v>
      </c>
      <c r="W15" s="117">
        <v>2870.0050349999997</v>
      </c>
      <c r="X15" s="117">
        <v>2961.7367829999998</v>
      </c>
      <c r="Y15" s="117">
        <v>3802.9245559999999</v>
      </c>
      <c r="Z15" s="307">
        <v>2705.5709999999999</v>
      </c>
      <c r="AA15" s="117">
        <v>3181.3449999999998</v>
      </c>
      <c r="AB15" s="117">
        <v>3319.2809999999999</v>
      </c>
      <c r="AC15" s="117">
        <v>4118.6239999999998</v>
      </c>
      <c r="AD15" s="307">
        <v>2861.221</v>
      </c>
      <c r="AE15" s="117">
        <v>3470.6969999999997</v>
      </c>
      <c r="AF15" s="117">
        <v>3534.9189999999999</v>
      </c>
      <c r="AG15" s="117">
        <v>3985.2049999999999</v>
      </c>
      <c r="AH15" s="307">
        <v>3290.5539999999996</v>
      </c>
      <c r="AI15" s="117">
        <v>4702.8879999999999</v>
      </c>
      <c r="AJ15" s="117">
        <v>4259.1660000000002</v>
      </c>
      <c r="AK15" s="117">
        <v>5023.8719999999994</v>
      </c>
      <c r="AL15" s="307">
        <v>3943.2089999999998</v>
      </c>
      <c r="AM15" s="117">
        <v>4815.5439999999999</v>
      </c>
      <c r="AN15" s="117">
        <v>4711.3829999999998</v>
      </c>
      <c r="AO15" s="117">
        <v>5763.0439999999999</v>
      </c>
      <c r="AP15" s="307">
        <v>4287.9039999999995</v>
      </c>
      <c r="AQ15" s="117">
        <v>4686.5569999999998</v>
      </c>
      <c r="AR15" s="117">
        <v>4464.1139999999996</v>
      </c>
      <c r="AS15" s="117">
        <v>5386.44</v>
      </c>
      <c r="AT15" s="307">
        <v>4129.6930000000002</v>
      </c>
      <c r="AU15" s="117">
        <v>4217.8109999999997</v>
      </c>
      <c r="AV15" s="117">
        <v>4243.1129999999994</v>
      </c>
      <c r="AW15" s="117">
        <v>4296.473</v>
      </c>
      <c r="AX15" s="307">
        <v>3538.1669999999999</v>
      </c>
      <c r="AY15" s="117">
        <v>4240.0940000000001</v>
      </c>
      <c r="AZ15" s="117">
        <v>4486.3289999999997</v>
      </c>
      <c r="BA15" s="117">
        <v>4466.3040000000001</v>
      </c>
      <c r="BB15" s="307">
        <v>3877.6589999999997</v>
      </c>
      <c r="BC15" s="117">
        <v>4681.8879999999999</v>
      </c>
      <c r="BD15" s="117">
        <v>4087.761</v>
      </c>
      <c r="BE15" s="117">
        <v>4631.4839999999995</v>
      </c>
      <c r="BF15" s="307">
        <v>4058.864</v>
      </c>
      <c r="BG15" s="117">
        <v>4544.1499999999996</v>
      </c>
      <c r="BH15" s="117">
        <v>4042.4829999999997</v>
      </c>
      <c r="BI15" s="117">
        <v>4325.3620000000001</v>
      </c>
      <c r="BJ15" s="307">
        <v>4149.57</v>
      </c>
      <c r="BK15" s="117">
        <v>4383.5320000000002</v>
      </c>
      <c r="BL15" s="117">
        <v>4351.9479999999994</v>
      </c>
      <c r="BM15" s="117">
        <v>5180.4839999999995</v>
      </c>
      <c r="BN15" s="307">
        <v>4145.3029999999999</v>
      </c>
      <c r="BO15" s="117">
        <v>5579.4479999999994</v>
      </c>
      <c r="BP15" s="117">
        <v>5430.8440000000001</v>
      </c>
      <c r="BQ15" s="117">
        <v>6083.4870000000001</v>
      </c>
      <c r="BR15" s="307">
        <v>6031.0810000000001</v>
      </c>
      <c r="BS15" s="117">
        <v>7163.3589999999995</v>
      </c>
      <c r="BT15" s="117">
        <v>7858.53</v>
      </c>
      <c r="BU15" s="117">
        <v>8598.3869999999988</v>
      </c>
      <c r="BV15" s="307">
        <v>8545.2579999999998</v>
      </c>
      <c r="BW15" s="117">
        <v>8621.235999999999</v>
      </c>
      <c r="BX15" s="117">
        <v>8256.905999999999</v>
      </c>
      <c r="BY15" s="117">
        <v>7246.8679999999995</v>
      </c>
      <c r="BZ15" s="307">
        <v>8999.1362890391829</v>
      </c>
      <c r="CA15" s="117">
        <v>8999.1362890391829</v>
      </c>
      <c r="CB15" s="117">
        <v>8999.1362890391829</v>
      </c>
      <c r="CC15" s="308">
        <v>8999.1362890391829</v>
      </c>
      <c r="CD15" s="307">
        <v>9915.3706297973331</v>
      </c>
      <c r="CE15" s="117">
        <v>9915.3706297973331</v>
      </c>
      <c r="CF15" s="117">
        <v>9915.3706297973331</v>
      </c>
      <c r="CG15" s="308">
        <v>9915.3706297973331</v>
      </c>
      <c r="CH15" s="307">
        <v>10924.890074838991</v>
      </c>
      <c r="CI15" s="117">
        <v>10924.890074838991</v>
      </c>
      <c r="CJ15" s="117">
        <v>10924.890074838991</v>
      </c>
      <c r="CK15" s="308">
        <v>10924.890074838993</v>
      </c>
      <c r="CL15" s="307">
        <v>12037.192315195891</v>
      </c>
      <c r="CM15" s="117">
        <v>12037.192315195891</v>
      </c>
      <c r="CN15" s="117">
        <v>12037.192315195891</v>
      </c>
      <c r="CO15" s="308">
        <v>12037.192315195891</v>
      </c>
      <c r="CP15" s="307">
        <v>13262.742035886931</v>
      </c>
      <c r="CQ15" s="117">
        <v>13262.742035886931</v>
      </c>
      <c r="CR15" s="117">
        <v>13262.742035886931</v>
      </c>
      <c r="CS15" s="308">
        <v>13262.742035886928</v>
      </c>
      <c r="CT15" s="307">
        <v>14613.069369044109</v>
      </c>
      <c r="CU15" s="117">
        <v>14613.069369044109</v>
      </c>
      <c r="CV15" s="117">
        <v>14613.069369044109</v>
      </c>
      <c r="CW15" s="308">
        <v>14613.069369044111</v>
      </c>
      <c r="CX15" s="301"/>
      <c r="CY15" s="89"/>
      <c r="CZ15" s="166" t="s">
        <v>1320</v>
      </c>
      <c r="DA15" s="114">
        <v>200000</v>
      </c>
      <c r="DB15" s="114" t="s">
        <v>110</v>
      </c>
      <c r="DC15" s="137">
        <v>8036.4935429999996</v>
      </c>
      <c r="DD15" s="137">
        <v>10390.594793999999</v>
      </c>
      <c r="DE15" s="137">
        <v>11217.013486</v>
      </c>
      <c r="DF15" s="119">
        <v>11920.166999999999</v>
      </c>
      <c r="DG15" s="116">
        <v>13324.821</v>
      </c>
      <c r="DH15" s="116">
        <v>13852.041999999999</v>
      </c>
      <c r="DI15" s="116">
        <v>17276.48</v>
      </c>
      <c r="DJ15" s="116">
        <v>19233.18</v>
      </c>
      <c r="DK15" s="116">
        <v>18825.014999999999</v>
      </c>
      <c r="DL15" s="116">
        <v>16887.09</v>
      </c>
      <c r="DM15" s="116">
        <v>16730.894</v>
      </c>
      <c r="DN15" s="116">
        <v>17278.791999999998</v>
      </c>
    </row>
    <row r="16" spans="1:118" ht="14.5">
      <c r="A16" s="108"/>
      <c r="B16" s="149"/>
      <c r="C16" s="123" t="s">
        <v>1321</v>
      </c>
      <c r="D16" s="155" t="s">
        <v>116</v>
      </c>
      <c r="E16" s="387"/>
      <c r="F16" s="71"/>
      <c r="G16" s="71"/>
      <c r="H16" s="71"/>
      <c r="I16" s="71"/>
      <c r="J16" s="388">
        <v>0</v>
      </c>
      <c r="K16" s="154">
        <v>0</v>
      </c>
      <c r="L16" s="154">
        <v>0</v>
      </c>
      <c r="M16" s="389">
        <v>0</v>
      </c>
      <c r="N16" s="154">
        <v>0</v>
      </c>
      <c r="O16" s="154">
        <v>0</v>
      </c>
      <c r="P16" s="154">
        <v>0</v>
      </c>
      <c r="Q16" s="154">
        <v>0</v>
      </c>
      <c r="R16" s="388">
        <v>0</v>
      </c>
      <c r="S16" s="154">
        <v>0</v>
      </c>
      <c r="T16" s="154">
        <v>0</v>
      </c>
      <c r="U16" s="389">
        <v>0</v>
      </c>
      <c r="V16" s="388">
        <v>0.1917339434925702</v>
      </c>
      <c r="W16" s="154">
        <v>0.24076886129196007</v>
      </c>
      <c r="X16" s="154">
        <v>0.24846436992032075</v>
      </c>
      <c r="Y16" s="154">
        <v>0.31903282529514898</v>
      </c>
      <c r="Z16" s="388">
        <v>0.20304745557182344</v>
      </c>
      <c r="AA16" s="154">
        <v>0.23875330107623957</v>
      </c>
      <c r="AB16" s="154">
        <v>0.24910510992980694</v>
      </c>
      <c r="AC16" s="154">
        <v>0.30909413342212999</v>
      </c>
      <c r="AD16" s="388">
        <v>0.20655589984494704</v>
      </c>
      <c r="AE16" s="154">
        <v>0.25055490013674514</v>
      </c>
      <c r="AF16" s="154">
        <v>0.25519118408679387</v>
      </c>
      <c r="AG16" s="154">
        <v>0.28769801593151395</v>
      </c>
      <c r="AH16" s="388">
        <v>0.19046437700272276</v>
      </c>
      <c r="AI16" s="154">
        <v>0.27221332123210285</v>
      </c>
      <c r="AJ16" s="154">
        <v>0.24652973290855545</v>
      </c>
      <c r="AK16" s="154">
        <v>0.29079256885661892</v>
      </c>
      <c r="AL16" s="388">
        <v>0.20502116654656172</v>
      </c>
      <c r="AM16" s="154">
        <v>0.25037690075172175</v>
      </c>
      <c r="AN16" s="154">
        <v>0.24496120766300736</v>
      </c>
      <c r="AO16" s="154">
        <v>0.29964072503870914</v>
      </c>
      <c r="AP16" s="388">
        <v>0.22777692341812208</v>
      </c>
      <c r="AQ16" s="154">
        <v>0.24895369273278134</v>
      </c>
      <c r="AR16" s="154">
        <v>0.23713734092642155</v>
      </c>
      <c r="AS16" s="154">
        <v>0.28613204292267497</v>
      </c>
      <c r="AT16" s="388">
        <v>0.2445473435624492</v>
      </c>
      <c r="AU16" s="154">
        <v>0.24976541251334597</v>
      </c>
      <c r="AV16" s="154">
        <v>0.25126371683931331</v>
      </c>
      <c r="AW16" s="154">
        <v>0.25442352708489147</v>
      </c>
      <c r="AX16" s="388">
        <v>0.21147507120659539</v>
      </c>
      <c r="AY16" s="154">
        <v>0.25342901580752347</v>
      </c>
      <c r="AZ16" s="154">
        <v>0.26814640030592507</v>
      </c>
      <c r="BA16" s="154">
        <v>0.26694951267995604</v>
      </c>
      <c r="BB16" s="388">
        <v>0.2244172509281899</v>
      </c>
      <c r="BC16" s="154">
        <v>0.27096153481099838</v>
      </c>
      <c r="BD16" s="154">
        <v>0.23657678152500478</v>
      </c>
      <c r="BE16" s="154">
        <v>0.26804443273580703</v>
      </c>
      <c r="BF16" s="388">
        <v>0.23916667977737602</v>
      </c>
      <c r="BG16" s="154">
        <v>0.26776193238067675</v>
      </c>
      <c r="BH16" s="154">
        <v>0.23820143694553114</v>
      </c>
      <c r="BI16" s="154">
        <v>0.25486995089641601</v>
      </c>
      <c r="BJ16" s="388">
        <v>0.22969539677044695</v>
      </c>
      <c r="BK16" s="154">
        <v>0.2426461348997489</v>
      </c>
      <c r="BL16" s="154">
        <v>0.24089783341029386</v>
      </c>
      <c r="BM16" s="154">
        <v>0.28676063491951026</v>
      </c>
      <c r="BN16" s="388">
        <v>0.1951733601292184</v>
      </c>
      <c r="BO16" s="154">
        <v>0.26269722956952657</v>
      </c>
      <c r="BP16" s="154">
        <v>0.25570050532315852</v>
      </c>
      <c r="BQ16" s="154">
        <v>0.28642890497809653</v>
      </c>
      <c r="BR16" s="388">
        <v>0.20339983090824479</v>
      </c>
      <c r="BS16" s="154">
        <v>0.24158621138317546</v>
      </c>
      <c r="BT16" s="154">
        <v>0.26503104056923937</v>
      </c>
      <c r="BU16" s="154">
        <v>0.28998291713934032</v>
      </c>
      <c r="BV16" s="388">
        <v>0.26156069488012768</v>
      </c>
      <c r="BW16" s="154">
        <v>0.26388629563736665</v>
      </c>
      <c r="BX16" s="154">
        <v>0.25273456587500287</v>
      </c>
      <c r="BY16" s="154">
        <v>0.22181844360750269</v>
      </c>
      <c r="BZ16" s="390">
        <v>0.25</v>
      </c>
      <c r="CA16" s="390">
        <v>0.25</v>
      </c>
      <c r="CB16" s="390">
        <v>0.25</v>
      </c>
      <c r="CC16" s="389">
        <v>0.25</v>
      </c>
      <c r="CD16" s="390">
        <v>0.25</v>
      </c>
      <c r="CE16" s="390">
        <v>0.25</v>
      </c>
      <c r="CF16" s="390">
        <v>0.25</v>
      </c>
      <c r="CG16" s="389">
        <v>0.25</v>
      </c>
      <c r="CH16" s="390">
        <v>0.25</v>
      </c>
      <c r="CI16" s="390">
        <v>0.25</v>
      </c>
      <c r="CJ16" s="390">
        <v>0.25</v>
      </c>
      <c r="CK16" s="389">
        <v>0.25</v>
      </c>
      <c r="CL16" s="390">
        <v>0.25</v>
      </c>
      <c r="CM16" s="390">
        <v>0.25</v>
      </c>
      <c r="CN16" s="390">
        <v>0.25</v>
      </c>
      <c r="CO16" s="389">
        <v>0.25</v>
      </c>
      <c r="CP16" s="390">
        <v>0.25</v>
      </c>
      <c r="CQ16" s="390">
        <v>0.25</v>
      </c>
      <c r="CR16" s="390">
        <v>0.25</v>
      </c>
      <c r="CS16" s="389">
        <v>0.25</v>
      </c>
      <c r="CT16" s="390">
        <v>0.25</v>
      </c>
      <c r="CU16" s="390">
        <v>0.25</v>
      </c>
      <c r="CV16" s="390">
        <v>0.25</v>
      </c>
      <c r="CW16" s="389">
        <v>0.25</v>
      </c>
      <c r="CX16" s="322"/>
      <c r="CY16" s="71"/>
      <c r="CZ16" s="111"/>
      <c r="DA16" s="108"/>
      <c r="DB16" s="123"/>
      <c r="DC16" s="156"/>
      <c r="DD16" s="156"/>
      <c r="DE16" s="156"/>
      <c r="DF16" s="257"/>
      <c r="DG16" s="156"/>
      <c r="DH16" s="156"/>
      <c r="DI16" s="156"/>
      <c r="DJ16" s="156"/>
      <c r="DK16" s="156"/>
      <c r="DL16" s="156"/>
      <c r="DM16" s="156"/>
      <c r="DN16" s="156"/>
    </row>
    <row r="17" spans="1:118" ht="14.5">
      <c r="A17" s="108"/>
      <c r="B17" s="149"/>
      <c r="C17" s="108"/>
      <c r="D17" s="71"/>
      <c r="E17" s="387"/>
      <c r="F17" s="71"/>
      <c r="G17" s="71"/>
      <c r="H17" s="71"/>
      <c r="I17" s="71"/>
      <c r="J17" s="388"/>
      <c r="K17" s="154"/>
      <c r="L17" s="154"/>
      <c r="M17" s="389"/>
      <c r="N17" s="154"/>
      <c r="O17" s="154"/>
      <c r="P17" s="154"/>
      <c r="Q17" s="154"/>
      <c r="R17" s="388"/>
      <c r="S17" s="154"/>
      <c r="T17" s="154"/>
      <c r="U17" s="389"/>
      <c r="V17" s="388"/>
      <c r="W17" s="154"/>
      <c r="X17" s="154"/>
      <c r="Y17" s="154"/>
      <c r="Z17" s="388"/>
      <c r="AA17" s="154"/>
      <c r="AB17" s="154"/>
      <c r="AC17" s="154"/>
      <c r="AD17" s="388"/>
      <c r="AE17" s="154"/>
      <c r="AF17" s="154"/>
      <c r="AG17" s="154"/>
      <c r="AH17" s="388"/>
      <c r="AI17" s="154"/>
      <c r="AJ17" s="154"/>
      <c r="AK17" s="154"/>
      <c r="AL17" s="388"/>
      <c r="AM17" s="154"/>
      <c r="AN17" s="154"/>
      <c r="AO17" s="154"/>
      <c r="AP17" s="388"/>
      <c r="AQ17" s="154"/>
      <c r="AR17" s="154"/>
      <c r="AS17" s="154"/>
      <c r="AT17" s="388"/>
      <c r="AU17" s="154"/>
      <c r="AV17" s="154"/>
      <c r="AW17" s="154"/>
      <c r="AX17" s="388"/>
      <c r="AY17" s="154"/>
      <c r="AZ17" s="154"/>
      <c r="BA17" s="154"/>
      <c r="BB17" s="388"/>
      <c r="BC17" s="154"/>
      <c r="BD17" s="154"/>
      <c r="BE17" s="154"/>
      <c r="BF17" s="388"/>
      <c r="BG17" s="154"/>
      <c r="BH17" s="154"/>
      <c r="BI17" s="154"/>
      <c r="BJ17" s="388"/>
      <c r="BK17" s="154"/>
      <c r="BL17" s="154"/>
      <c r="BM17" s="154"/>
      <c r="BN17" s="388"/>
      <c r="BO17" s="154"/>
      <c r="BP17" s="154"/>
      <c r="BQ17" s="154"/>
      <c r="BR17" s="388"/>
      <c r="BS17" s="154"/>
      <c r="BT17" s="154"/>
      <c r="BU17" s="154"/>
      <c r="BV17" s="388"/>
      <c r="BW17" s="154"/>
      <c r="BX17" s="154"/>
      <c r="BY17" s="154"/>
      <c r="BZ17" s="388"/>
      <c r="CA17" s="154"/>
      <c r="CB17" s="154"/>
      <c r="CC17" s="389"/>
      <c r="CD17" s="388"/>
      <c r="CE17" s="154"/>
      <c r="CF17" s="154"/>
      <c r="CG17" s="389"/>
      <c r="CH17" s="388"/>
      <c r="CI17" s="154"/>
      <c r="CJ17" s="154"/>
      <c r="CK17" s="389"/>
      <c r="CL17" s="388"/>
      <c r="CM17" s="154"/>
      <c r="CN17" s="154"/>
      <c r="CO17" s="389"/>
      <c r="CP17" s="388"/>
      <c r="CQ17" s="154"/>
      <c r="CR17" s="154"/>
      <c r="CS17" s="389"/>
      <c r="CT17" s="388"/>
      <c r="CU17" s="154"/>
      <c r="CV17" s="154"/>
      <c r="CW17" s="389"/>
      <c r="CX17" s="322"/>
      <c r="CY17" s="71"/>
      <c r="CZ17" s="111"/>
      <c r="DA17" s="108"/>
      <c r="DB17" s="108"/>
      <c r="DC17" s="156"/>
      <c r="DD17" s="156"/>
      <c r="DE17" s="156"/>
      <c r="DF17" s="257"/>
      <c r="DG17" s="156"/>
      <c r="DH17" s="156"/>
      <c r="DI17" s="156"/>
      <c r="DJ17" s="156"/>
      <c r="DK17" s="156"/>
      <c r="DL17" s="156"/>
      <c r="DM17" s="156"/>
      <c r="DN17" s="156"/>
    </row>
    <row r="18" spans="1:118" ht="14.5">
      <c r="A18" s="114"/>
      <c r="B18" s="109">
        <v>200360</v>
      </c>
      <c r="C18" s="114" t="s">
        <v>117</v>
      </c>
      <c r="D18" s="89" t="s">
        <v>118</v>
      </c>
      <c r="E18" s="386"/>
      <c r="F18" s="89"/>
      <c r="G18" s="89"/>
      <c r="H18" s="89"/>
      <c r="I18" s="89"/>
      <c r="J18" s="307">
        <v>0</v>
      </c>
      <c r="K18" s="117">
        <v>0</v>
      </c>
      <c r="L18" s="117">
        <v>0</v>
      </c>
      <c r="M18" s="308">
        <v>0</v>
      </c>
      <c r="N18" s="117">
        <v>0</v>
      </c>
      <c r="O18" s="117">
        <v>0</v>
      </c>
      <c r="P18" s="117">
        <v>0</v>
      </c>
      <c r="Q18" s="117">
        <v>0</v>
      </c>
      <c r="R18" s="307">
        <v>0</v>
      </c>
      <c r="S18" s="117">
        <v>0</v>
      </c>
      <c r="T18" s="117">
        <v>0</v>
      </c>
      <c r="U18" s="308">
        <v>0</v>
      </c>
      <c r="V18" s="307">
        <v>2036.8264079999999</v>
      </c>
      <c r="W18" s="117">
        <v>2566.8423929999999</v>
      </c>
      <c r="X18" s="117">
        <v>2604.2633179999998</v>
      </c>
      <c r="Y18" s="117">
        <v>3543.9238809999997</v>
      </c>
      <c r="Z18" s="307">
        <v>2461.5549999999998</v>
      </c>
      <c r="AA18" s="117">
        <v>2906.66</v>
      </c>
      <c r="AB18" s="117">
        <v>2959.7839999999997</v>
      </c>
      <c r="AC18" s="117">
        <v>3747.95</v>
      </c>
      <c r="AD18" s="307">
        <v>2590.2280000000001</v>
      </c>
      <c r="AE18" s="117">
        <v>3162.4569999999999</v>
      </c>
      <c r="AF18" s="117">
        <v>3225.819</v>
      </c>
      <c r="AG18" s="117">
        <v>3753.8609999999999</v>
      </c>
      <c r="AH18" s="307">
        <v>2997.44</v>
      </c>
      <c r="AI18" s="117">
        <v>4234.8009999999995</v>
      </c>
      <c r="AJ18" s="117">
        <v>3897.8969999999999</v>
      </c>
      <c r="AK18" s="117">
        <v>4734.768</v>
      </c>
      <c r="AL18" s="307">
        <v>3603.9139999999998</v>
      </c>
      <c r="AM18" s="117">
        <v>4418.5999999999995</v>
      </c>
      <c r="AN18" s="117">
        <v>4308.8029999999999</v>
      </c>
      <c r="AO18" s="117">
        <v>5176.8209999999999</v>
      </c>
      <c r="AP18" s="307">
        <v>3925.3329999999996</v>
      </c>
      <c r="AQ18" s="117">
        <v>4180.2889999999998</v>
      </c>
      <c r="AR18" s="117">
        <v>4012.663</v>
      </c>
      <c r="AS18" s="117">
        <v>4776.99</v>
      </c>
      <c r="AT18" s="307">
        <v>3682.3799999999997</v>
      </c>
      <c r="AU18" s="117">
        <v>3746.0989999999997</v>
      </c>
      <c r="AV18" s="117">
        <v>3806.1509999999998</v>
      </c>
      <c r="AW18" s="117">
        <v>3873.4959999999996</v>
      </c>
      <c r="AX18" s="307">
        <v>3120.9229999999998</v>
      </c>
      <c r="AY18" s="117">
        <v>3801.835</v>
      </c>
      <c r="AZ18" s="117">
        <v>4044.5889999999999</v>
      </c>
      <c r="BA18" s="117">
        <v>4102.3999999999996</v>
      </c>
      <c r="BB18" s="307">
        <v>3487.9869999999996</v>
      </c>
      <c r="BC18" s="117">
        <v>4217.1889999999994</v>
      </c>
      <c r="BD18" s="117">
        <v>3671.56</v>
      </c>
      <c r="BE18" s="117">
        <v>4176.1509999999998</v>
      </c>
      <c r="BF18" s="307">
        <v>3623.9559999999997</v>
      </c>
      <c r="BG18" s="117">
        <v>4229.87</v>
      </c>
      <c r="BH18" s="117">
        <v>3694.0789999999997</v>
      </c>
      <c r="BI18" s="117">
        <v>4026.0909999999999</v>
      </c>
      <c r="BJ18" s="307">
        <v>3749.8019999999997</v>
      </c>
      <c r="BK18" s="117">
        <v>3965.5359999999996</v>
      </c>
      <c r="BL18" s="117">
        <v>3930.4669999999996</v>
      </c>
      <c r="BM18" s="117">
        <v>4622.4929999999995</v>
      </c>
      <c r="BN18" s="307">
        <v>3774.0629999999996</v>
      </c>
      <c r="BO18" s="117">
        <v>5137.759</v>
      </c>
      <c r="BP18" s="117">
        <v>5097.5619999999999</v>
      </c>
      <c r="BQ18" s="117">
        <v>5716.95</v>
      </c>
      <c r="BR18" s="307">
        <v>5651.16</v>
      </c>
      <c r="BS18" s="117">
        <v>6765.7759999999998</v>
      </c>
      <c r="BT18" s="117">
        <v>7342.4079999999994</v>
      </c>
      <c r="BU18" s="117">
        <v>8189.2049999999999</v>
      </c>
      <c r="BV18" s="307">
        <v>8011.9249999999993</v>
      </c>
      <c r="BW18" s="117">
        <v>8279.0489999999991</v>
      </c>
      <c r="BX18" s="117">
        <v>7908.598</v>
      </c>
      <c r="BY18" s="117">
        <v>8687.628999999999</v>
      </c>
      <c r="BZ18" s="307">
        <v>10788.268449157511</v>
      </c>
      <c r="CA18" s="117">
        <v>10788.268449157511</v>
      </c>
      <c r="CB18" s="117">
        <v>10788.268449157511</v>
      </c>
      <c r="CC18" s="308">
        <v>3870.7595354388322</v>
      </c>
      <c r="CD18" s="307">
        <v>4264.8554461214762</v>
      </c>
      <c r="CE18" s="117">
        <v>4264.8554461214762</v>
      </c>
      <c r="CF18" s="117">
        <v>4264.8554461214762</v>
      </c>
      <c r="CG18" s="308">
        <v>27130.271363198532</v>
      </c>
      <c r="CH18" s="307">
        <v>29892.501592706918</v>
      </c>
      <c r="CI18" s="117">
        <v>29892.501592706918</v>
      </c>
      <c r="CJ18" s="117">
        <v>29892.501592706918</v>
      </c>
      <c r="CK18" s="308">
        <v>-45687.776160757108</v>
      </c>
      <c r="CL18" s="307">
        <v>-50339.412509719048</v>
      </c>
      <c r="CM18" s="117">
        <v>-50339.412509719048</v>
      </c>
      <c r="CN18" s="117">
        <v>-50339.412509719048</v>
      </c>
      <c r="CO18" s="308">
        <v>199486.71818508598</v>
      </c>
      <c r="CP18" s="307">
        <v>219797.17641749862</v>
      </c>
      <c r="CQ18" s="117">
        <v>219797.17641749862</v>
      </c>
      <c r="CR18" s="117">
        <v>219797.17641749862</v>
      </c>
      <c r="CS18" s="308">
        <v>-605988.29875002638</v>
      </c>
      <c r="CT18" s="307">
        <v>-667686.14080722956</v>
      </c>
      <c r="CU18" s="117">
        <v>-667686.14080722956</v>
      </c>
      <c r="CV18" s="117">
        <v>-667686.14080722956</v>
      </c>
      <c r="CW18" s="308">
        <v>2061898.8273509284</v>
      </c>
      <c r="CX18" s="301"/>
      <c r="CY18" s="89"/>
      <c r="CZ18" s="166"/>
      <c r="DA18" s="114">
        <v>200360</v>
      </c>
      <c r="DB18" s="114" t="s">
        <v>117</v>
      </c>
      <c r="DC18" s="137">
        <v>7148.7165859999996</v>
      </c>
      <c r="DD18" s="137">
        <v>9441.7515530000001</v>
      </c>
      <c r="DE18" s="137">
        <v>9908.9061529999999</v>
      </c>
      <c r="DF18" s="119">
        <v>10751.856</v>
      </c>
      <c r="DG18" s="116">
        <v>12075.948999999999</v>
      </c>
      <c r="DH18" s="116">
        <v>12732.365</v>
      </c>
      <c r="DI18" s="116">
        <v>15864.905999999999</v>
      </c>
      <c r="DJ18" s="116">
        <v>17508.137999999999</v>
      </c>
      <c r="DK18" s="116">
        <v>16895.274999999998</v>
      </c>
      <c r="DL18" s="116">
        <v>15108.126</v>
      </c>
      <c r="DM18" s="116">
        <v>15069.746999999999</v>
      </c>
      <c r="DN18" s="116">
        <v>15552.886999999999</v>
      </c>
    </row>
    <row r="19" spans="1:118" ht="14.5">
      <c r="A19" s="108"/>
      <c r="B19" s="149"/>
      <c r="C19" s="123" t="s">
        <v>1322</v>
      </c>
      <c r="D19" s="155" t="s">
        <v>120</v>
      </c>
      <c r="E19" s="387"/>
      <c r="F19" s="71"/>
      <c r="G19" s="71"/>
      <c r="H19" s="71"/>
      <c r="I19" s="71"/>
      <c r="J19" s="388">
        <v>0</v>
      </c>
      <c r="K19" s="154">
        <v>0</v>
      </c>
      <c r="L19" s="154">
        <v>0</v>
      </c>
      <c r="M19" s="389">
        <v>0</v>
      </c>
      <c r="N19" s="154">
        <v>0</v>
      </c>
      <c r="O19" s="154">
        <v>0</v>
      </c>
      <c r="P19" s="154">
        <v>0</v>
      </c>
      <c r="Q19" s="154">
        <v>0</v>
      </c>
      <c r="R19" s="388">
        <v>0</v>
      </c>
      <c r="S19" s="154">
        <v>0</v>
      </c>
      <c r="T19" s="154">
        <v>0</v>
      </c>
      <c r="U19" s="389">
        <v>0</v>
      </c>
      <c r="V19" s="388">
        <v>0.89119485894203376</v>
      </c>
      <c r="W19" s="154">
        <v>0.89436860273661511</v>
      </c>
      <c r="X19" s="154">
        <v>0.87930275672981706</v>
      </c>
      <c r="Y19" s="154">
        <v>0.93189434310723673</v>
      </c>
      <c r="Z19" s="388">
        <v>0.9098097961576318</v>
      </c>
      <c r="AA19" s="154">
        <v>0.91365758822133403</v>
      </c>
      <c r="AB19" s="154">
        <v>0.89169431572680946</v>
      </c>
      <c r="AC19" s="154">
        <v>0.91000052444699975</v>
      </c>
      <c r="AD19" s="388">
        <v>0.90528763769034271</v>
      </c>
      <c r="AE19" s="154">
        <v>0.91118786802766139</v>
      </c>
      <c r="AF19" s="154">
        <v>0.91255810953518313</v>
      </c>
      <c r="AG19" s="154">
        <v>0.94194928491758889</v>
      </c>
      <c r="AH19" s="388">
        <v>0.91092259844390955</v>
      </c>
      <c r="AI19" s="154">
        <v>0.90046818040319043</v>
      </c>
      <c r="AJ19" s="154">
        <v>0.91517846451629259</v>
      </c>
      <c r="AK19" s="154">
        <v>0.94245394787128345</v>
      </c>
      <c r="AL19" s="388">
        <v>0.91395459890662656</v>
      </c>
      <c r="AM19" s="154">
        <v>0.91757026828121591</v>
      </c>
      <c r="AN19" s="154">
        <v>0.91455162953213531</v>
      </c>
      <c r="AO19" s="154">
        <v>0.89827893037082485</v>
      </c>
      <c r="AP19" s="388">
        <v>0.91544330283513808</v>
      </c>
      <c r="AQ19" s="154">
        <v>0.89197442813562278</v>
      </c>
      <c r="AR19" s="154">
        <v>0.89887108617745881</v>
      </c>
      <c r="AS19" s="154">
        <v>0.88685476864125479</v>
      </c>
      <c r="AT19" s="388">
        <v>0.89168371595660967</v>
      </c>
      <c r="AU19" s="154">
        <v>0.88816189250774868</v>
      </c>
      <c r="AV19" s="154">
        <v>0.89701853332682879</v>
      </c>
      <c r="AW19" s="154">
        <v>0.90155250597408609</v>
      </c>
      <c r="AX19" s="388">
        <v>0.88207340128377199</v>
      </c>
      <c r="AY19" s="154">
        <v>0.89663931978866507</v>
      </c>
      <c r="AZ19" s="154">
        <v>0.9015364232092653</v>
      </c>
      <c r="BA19" s="154">
        <v>0.91852233972429986</v>
      </c>
      <c r="BB19" s="388">
        <v>0.89950844053074286</v>
      </c>
      <c r="BC19" s="154">
        <v>0.90074538305914187</v>
      </c>
      <c r="BD19" s="154">
        <v>0.89818362668463247</v>
      </c>
      <c r="BE19" s="154">
        <v>0.9016874505018263</v>
      </c>
      <c r="BF19" s="388">
        <v>0.89284982201916585</v>
      </c>
      <c r="BG19" s="154">
        <v>0.93083855066404064</v>
      </c>
      <c r="BH19" s="154">
        <v>0.91381435617663698</v>
      </c>
      <c r="BI19" s="154">
        <v>0.93081018421117123</v>
      </c>
      <c r="BJ19" s="388">
        <v>0.9036603792682133</v>
      </c>
      <c r="BK19" s="154">
        <v>0.90464401765516922</v>
      </c>
      <c r="BL19" s="154">
        <v>0.90315118654910398</v>
      </c>
      <c r="BM19" s="154">
        <v>0.89228979377216489</v>
      </c>
      <c r="BN19" s="388">
        <v>0.91044321729919375</v>
      </c>
      <c r="BO19" s="154">
        <v>0.9208364339984888</v>
      </c>
      <c r="BP19" s="154">
        <v>0.93863163810265948</v>
      </c>
      <c r="BQ19" s="154">
        <v>0.93974886442594519</v>
      </c>
      <c r="BR19" s="388">
        <v>0.9370061519651286</v>
      </c>
      <c r="BS19" s="154">
        <v>0.94449768607157625</v>
      </c>
      <c r="BT19" s="154">
        <v>0.93432334037027276</v>
      </c>
      <c r="BU19" s="154">
        <v>0.95241177211493289</v>
      </c>
      <c r="BV19" s="388">
        <v>0.93758725599624959</v>
      </c>
      <c r="BW19" s="154">
        <v>0.96030882346800395</v>
      </c>
      <c r="BX19" s="154">
        <v>0.957816160193661</v>
      </c>
      <c r="BY19" s="154">
        <v>1.1988115417584535</v>
      </c>
      <c r="BZ19" s="390">
        <v>1.1988115417584535</v>
      </c>
      <c r="CA19" s="390">
        <v>1.1988115417584535</v>
      </c>
      <c r="CB19" s="390">
        <v>1.1988115417584535</v>
      </c>
      <c r="CC19" s="389">
        <v>0.43012567107727451</v>
      </c>
      <c r="CD19" s="390">
        <v>0.43012567107727451</v>
      </c>
      <c r="CE19" s="390">
        <v>0.43012567107727451</v>
      </c>
      <c r="CF19" s="390">
        <v>0.43012567107727451</v>
      </c>
      <c r="CG19" s="389">
        <v>2.7361832831208113</v>
      </c>
      <c r="CH19" s="390">
        <v>2.7361832831208113</v>
      </c>
      <c r="CI19" s="390">
        <v>2.7361832831208113</v>
      </c>
      <c r="CJ19" s="390">
        <v>2.7361832831208113</v>
      </c>
      <c r="CK19" s="389">
        <v>-4.1819895530097986</v>
      </c>
      <c r="CL19" s="390">
        <v>-4.1819895530097986</v>
      </c>
      <c r="CM19" s="390">
        <v>-4.1819895530097986</v>
      </c>
      <c r="CN19" s="390">
        <v>-4.1819895530097986</v>
      </c>
      <c r="CO19" s="389">
        <v>16.572528955382033</v>
      </c>
      <c r="CP19" s="390">
        <v>16.572528955382033</v>
      </c>
      <c r="CQ19" s="390">
        <v>16.572528955382033</v>
      </c>
      <c r="CR19" s="390">
        <v>16.572528955382033</v>
      </c>
      <c r="CS19" s="389">
        <v>-45.691026569793472</v>
      </c>
      <c r="CT19" s="390">
        <v>-45.691026569793472</v>
      </c>
      <c r="CU19" s="390">
        <v>-45.691026569793472</v>
      </c>
      <c r="CV19" s="390">
        <v>-45.691026569793472</v>
      </c>
      <c r="CW19" s="389">
        <v>141.09964000573302</v>
      </c>
      <c r="CX19" s="322"/>
      <c r="CY19" s="71"/>
      <c r="CZ19" s="111"/>
      <c r="DA19" s="108"/>
      <c r="DB19" s="123"/>
      <c r="DC19" s="156"/>
      <c r="DD19" s="156"/>
      <c r="DE19" s="156"/>
      <c r="DF19" s="119"/>
      <c r="DG19" s="116"/>
      <c r="DH19" s="116"/>
      <c r="DI19" s="116"/>
      <c r="DJ19" s="116"/>
      <c r="DK19" s="116"/>
      <c r="DL19" s="116"/>
      <c r="DM19" s="116"/>
      <c r="DN19" s="116"/>
    </row>
    <row r="20" spans="1:118" ht="14.5">
      <c r="A20" s="108"/>
      <c r="B20" s="149"/>
      <c r="C20" s="108"/>
      <c r="D20" s="71"/>
      <c r="E20" s="387"/>
      <c r="F20" s="71"/>
      <c r="G20" s="71"/>
      <c r="H20" s="71"/>
      <c r="I20" s="71"/>
      <c r="J20" s="391"/>
      <c r="K20" s="157"/>
      <c r="L20" s="157"/>
      <c r="M20" s="392"/>
      <c r="N20" s="157"/>
      <c r="O20" s="157"/>
      <c r="P20" s="157"/>
      <c r="Q20" s="157"/>
      <c r="R20" s="391"/>
      <c r="S20" s="157"/>
      <c r="T20" s="157"/>
      <c r="U20" s="392"/>
      <c r="V20" s="391"/>
      <c r="W20" s="157"/>
      <c r="X20" s="157"/>
      <c r="Y20" s="157"/>
      <c r="Z20" s="391"/>
      <c r="AA20" s="157"/>
      <c r="AB20" s="157"/>
      <c r="AC20" s="157"/>
      <c r="AD20" s="391"/>
      <c r="AE20" s="157"/>
      <c r="AF20" s="157"/>
      <c r="AG20" s="157"/>
      <c r="AH20" s="391"/>
      <c r="AI20" s="157"/>
      <c r="AJ20" s="157"/>
      <c r="AK20" s="157"/>
      <c r="AL20" s="391"/>
      <c r="AM20" s="157"/>
      <c r="AN20" s="157"/>
      <c r="AO20" s="157"/>
      <c r="AP20" s="391"/>
      <c r="AQ20" s="157"/>
      <c r="AR20" s="157"/>
      <c r="AS20" s="157"/>
      <c r="AT20" s="391"/>
      <c r="AU20" s="157"/>
      <c r="AV20" s="157"/>
      <c r="AW20" s="157"/>
      <c r="AX20" s="391"/>
      <c r="AY20" s="157"/>
      <c r="AZ20" s="157"/>
      <c r="BA20" s="157"/>
      <c r="BB20" s="391"/>
      <c r="BC20" s="157"/>
      <c r="BD20" s="157"/>
      <c r="BE20" s="157"/>
      <c r="BF20" s="391"/>
      <c r="BG20" s="157"/>
      <c r="BH20" s="157"/>
      <c r="BI20" s="157"/>
      <c r="BJ20" s="391"/>
      <c r="BK20" s="157"/>
      <c r="BL20" s="157"/>
      <c r="BM20" s="157"/>
      <c r="BN20" s="391"/>
      <c r="BO20" s="157"/>
      <c r="BP20" s="157"/>
      <c r="BQ20" s="157"/>
      <c r="BR20" s="391"/>
      <c r="BS20" s="157"/>
      <c r="BT20" s="157"/>
      <c r="BU20" s="157"/>
      <c r="BV20" s="391"/>
      <c r="BW20" s="157"/>
      <c r="BX20" s="157"/>
      <c r="BY20" s="157"/>
      <c r="BZ20" s="391"/>
      <c r="CA20" s="157"/>
      <c r="CB20" s="157"/>
      <c r="CC20" s="392"/>
      <c r="CD20" s="391"/>
      <c r="CE20" s="157"/>
      <c r="CF20" s="157"/>
      <c r="CG20" s="392"/>
      <c r="CH20" s="391"/>
      <c r="CI20" s="157"/>
      <c r="CJ20" s="157"/>
      <c r="CK20" s="392"/>
      <c r="CL20" s="391"/>
      <c r="CM20" s="157"/>
      <c r="CN20" s="157"/>
      <c r="CO20" s="392"/>
      <c r="CP20" s="391"/>
      <c r="CQ20" s="157"/>
      <c r="CR20" s="157"/>
      <c r="CS20" s="392"/>
      <c r="CT20" s="391"/>
      <c r="CU20" s="157"/>
      <c r="CV20" s="157"/>
      <c r="CW20" s="392"/>
      <c r="CX20" s="322"/>
      <c r="CY20" s="71"/>
      <c r="CZ20" s="111"/>
      <c r="DA20" s="108"/>
      <c r="DB20" s="108"/>
      <c r="DC20" s="156"/>
      <c r="DD20" s="156"/>
      <c r="DE20" s="156"/>
      <c r="DF20" s="119"/>
      <c r="DG20" s="116"/>
      <c r="DH20" s="116"/>
      <c r="DI20" s="116"/>
      <c r="DJ20" s="116"/>
      <c r="DK20" s="116"/>
      <c r="DL20" s="116"/>
      <c r="DM20" s="116"/>
      <c r="DN20" s="116"/>
    </row>
    <row r="21" spans="1:118" ht="15.75" customHeight="1">
      <c r="A21" s="114"/>
      <c r="B21" s="109">
        <v>200810</v>
      </c>
      <c r="C21" s="114" t="s">
        <v>122</v>
      </c>
      <c r="D21" s="89" t="s">
        <v>123</v>
      </c>
      <c r="E21" s="386"/>
      <c r="F21" s="89"/>
      <c r="G21" s="89"/>
      <c r="H21" s="89"/>
      <c r="I21" s="89"/>
      <c r="J21" s="307">
        <v>0</v>
      </c>
      <c r="K21" s="117">
        <v>0</v>
      </c>
      <c r="L21" s="117">
        <v>0</v>
      </c>
      <c r="M21" s="308">
        <v>0</v>
      </c>
      <c r="N21" s="117">
        <v>0</v>
      </c>
      <c r="O21" s="117">
        <v>0</v>
      </c>
      <c r="P21" s="117">
        <v>0</v>
      </c>
      <c r="Q21" s="117">
        <v>0</v>
      </c>
      <c r="R21" s="307">
        <v>0</v>
      </c>
      <c r="S21" s="117">
        <v>0</v>
      </c>
      <c r="T21" s="117">
        <v>0</v>
      </c>
      <c r="U21" s="308">
        <v>0</v>
      </c>
      <c r="V21" s="307">
        <v>248.674217</v>
      </c>
      <c r="W21" s="117">
        <v>303.162643</v>
      </c>
      <c r="X21" s="117">
        <v>357.47346499999998</v>
      </c>
      <c r="Y21" s="117">
        <v>259.000675</v>
      </c>
      <c r="Z21" s="307">
        <v>244.01599999999999</v>
      </c>
      <c r="AA21" s="117">
        <v>274.685</v>
      </c>
      <c r="AB21" s="117">
        <v>359.49699999999996</v>
      </c>
      <c r="AC21" s="117">
        <v>370.67399999999998</v>
      </c>
      <c r="AD21" s="307">
        <v>270.99299999999999</v>
      </c>
      <c r="AE21" s="117">
        <v>308.24</v>
      </c>
      <c r="AF21" s="117">
        <v>309.09999999999997</v>
      </c>
      <c r="AG21" s="117">
        <v>231.34399999999999</v>
      </c>
      <c r="AH21" s="307">
        <v>293.11399999999998</v>
      </c>
      <c r="AI21" s="117">
        <v>468.08699999999999</v>
      </c>
      <c r="AJ21" s="117">
        <v>361.26900000000001</v>
      </c>
      <c r="AK21" s="117">
        <v>289.10399999999998</v>
      </c>
      <c r="AL21" s="307">
        <v>339.29499999999996</v>
      </c>
      <c r="AM21" s="117">
        <v>396.94399999999996</v>
      </c>
      <c r="AN21" s="117">
        <v>402.58</v>
      </c>
      <c r="AO21" s="117">
        <v>586.22299999999996</v>
      </c>
      <c r="AP21" s="307">
        <v>362.57099999999997</v>
      </c>
      <c r="AQ21" s="117">
        <v>506.26799999999997</v>
      </c>
      <c r="AR21" s="117">
        <v>451.45099999999996</v>
      </c>
      <c r="AS21" s="117">
        <v>609.44999999999993</v>
      </c>
      <c r="AT21" s="307">
        <v>447.31299999999999</v>
      </c>
      <c r="AU21" s="117">
        <v>471.71199999999999</v>
      </c>
      <c r="AV21" s="117">
        <v>436.96199999999999</v>
      </c>
      <c r="AW21" s="117">
        <v>422.97699999999998</v>
      </c>
      <c r="AX21" s="307">
        <v>417.24399999999997</v>
      </c>
      <c r="AY21" s="117">
        <v>438.25899999999996</v>
      </c>
      <c r="AZ21" s="117">
        <v>441.73999999999995</v>
      </c>
      <c r="BA21" s="117">
        <v>363.904</v>
      </c>
      <c r="BB21" s="307">
        <v>389.67199999999997</v>
      </c>
      <c r="BC21" s="117">
        <v>464.69899999999996</v>
      </c>
      <c r="BD21" s="117">
        <v>416.20099999999996</v>
      </c>
      <c r="BE21" s="117">
        <v>455.33299999999997</v>
      </c>
      <c r="BF21" s="307">
        <v>434.90799999999996</v>
      </c>
      <c r="BG21" s="117">
        <v>314.27999999999997</v>
      </c>
      <c r="BH21" s="117">
        <v>348.404</v>
      </c>
      <c r="BI21" s="117">
        <v>299.27099999999996</v>
      </c>
      <c r="BJ21" s="307">
        <v>399.76799999999997</v>
      </c>
      <c r="BK21" s="117">
        <v>417.99599999999998</v>
      </c>
      <c r="BL21" s="117">
        <v>421.48099999999999</v>
      </c>
      <c r="BM21" s="117">
        <v>557.99099999999999</v>
      </c>
      <c r="BN21" s="307">
        <v>371.24</v>
      </c>
      <c r="BO21" s="117">
        <v>441.68899999999996</v>
      </c>
      <c r="BP21" s="117">
        <v>333.28199999999998</v>
      </c>
      <c r="BQ21" s="117">
        <v>366.53699999999998</v>
      </c>
      <c r="BR21" s="307">
        <v>379.92099999999999</v>
      </c>
      <c r="BS21" s="117">
        <v>397.58299999999997</v>
      </c>
      <c r="BT21" s="117">
        <v>516.12199999999996</v>
      </c>
      <c r="BU21" s="117">
        <v>409.18199999999996</v>
      </c>
      <c r="BV21" s="307">
        <v>533.33299999999997</v>
      </c>
      <c r="BW21" s="117">
        <v>342.18700000000001</v>
      </c>
      <c r="BX21" s="117">
        <v>348.30799999999999</v>
      </c>
      <c r="BY21" s="117">
        <v>-1440.761</v>
      </c>
      <c r="BZ21" s="307">
        <v>-1789.1321601183281</v>
      </c>
      <c r="CA21" s="117">
        <v>-1789.1321601183281</v>
      </c>
      <c r="CB21" s="117">
        <v>-1789.1321601183281</v>
      </c>
      <c r="CC21" s="308">
        <v>5128.3767536003506</v>
      </c>
      <c r="CD21" s="307">
        <v>5650.5151836758569</v>
      </c>
      <c r="CE21" s="117">
        <v>5650.5151836758569</v>
      </c>
      <c r="CF21" s="117">
        <v>5650.5151836758569</v>
      </c>
      <c r="CG21" s="308">
        <v>-17214.900733401199</v>
      </c>
      <c r="CH21" s="307">
        <v>-18967.611517867925</v>
      </c>
      <c r="CI21" s="117">
        <v>-18967.611517867925</v>
      </c>
      <c r="CJ21" s="117">
        <v>-18967.611517867925</v>
      </c>
      <c r="CK21" s="308">
        <v>56612.666235596102</v>
      </c>
      <c r="CL21" s="307">
        <v>62376.604824914939</v>
      </c>
      <c r="CM21" s="117">
        <v>62376.604824914939</v>
      </c>
      <c r="CN21" s="117">
        <v>62376.604824914939</v>
      </c>
      <c r="CO21" s="308">
        <v>-187449.52586989009</v>
      </c>
      <c r="CP21" s="307">
        <v>-206534.43438161167</v>
      </c>
      <c r="CQ21" s="117">
        <v>-206534.43438161167</v>
      </c>
      <c r="CR21" s="117">
        <v>-206534.43438161167</v>
      </c>
      <c r="CS21" s="308">
        <v>619251.04078591336</v>
      </c>
      <c r="CT21" s="307">
        <v>682299.21017627371</v>
      </c>
      <c r="CU21" s="117">
        <v>682299.21017627371</v>
      </c>
      <c r="CV21" s="117">
        <v>682299.21017627371</v>
      </c>
      <c r="CW21" s="308">
        <v>-2047285.7579818843</v>
      </c>
      <c r="CX21" s="301"/>
      <c r="CY21" s="89"/>
      <c r="CZ21" s="166"/>
      <c r="DA21" s="114">
        <v>200810</v>
      </c>
      <c r="DB21" s="114" t="s">
        <v>122</v>
      </c>
      <c r="DC21" s="137">
        <v>887.77695700000004</v>
      </c>
      <c r="DD21" s="137">
        <v>948.84324099999867</v>
      </c>
      <c r="DE21" s="137">
        <v>1308.1073329999999</v>
      </c>
      <c r="DF21" s="119">
        <v>1168.3109999999997</v>
      </c>
      <c r="DG21" s="116">
        <v>1248.8720000000012</v>
      </c>
      <c r="DH21" s="116">
        <v>1119.6769999999997</v>
      </c>
      <c r="DI21" s="116">
        <v>1411.5740000000005</v>
      </c>
      <c r="DJ21" s="116">
        <v>1725.0420000000013</v>
      </c>
      <c r="DK21" s="116">
        <v>1929.7400000000016</v>
      </c>
      <c r="DL21" s="116">
        <v>1778.9639999999999</v>
      </c>
      <c r="DM21" s="116">
        <v>1661.1470000000008</v>
      </c>
      <c r="DN21" s="116">
        <v>1725.9049999999988</v>
      </c>
    </row>
    <row r="22" spans="1:118" ht="15.75" customHeight="1">
      <c r="A22" s="108"/>
      <c r="B22" s="149"/>
      <c r="C22" s="123" t="s">
        <v>120</v>
      </c>
      <c r="D22" s="155" t="s">
        <v>120</v>
      </c>
      <c r="E22" s="393"/>
      <c r="F22" s="89"/>
      <c r="G22" s="89"/>
      <c r="H22" s="89"/>
      <c r="I22" s="89"/>
      <c r="J22" s="388">
        <v>0</v>
      </c>
      <c r="K22" s="154">
        <v>0</v>
      </c>
      <c r="L22" s="154">
        <v>0</v>
      </c>
      <c r="M22" s="389">
        <v>0</v>
      </c>
      <c r="N22" s="154">
        <v>0</v>
      </c>
      <c r="O22" s="154">
        <v>0</v>
      </c>
      <c r="P22" s="154">
        <v>0</v>
      </c>
      <c r="Q22" s="154">
        <v>0</v>
      </c>
      <c r="R22" s="388">
        <v>0</v>
      </c>
      <c r="S22" s="154">
        <v>0</v>
      </c>
      <c r="T22" s="154">
        <v>0</v>
      </c>
      <c r="U22" s="389">
        <v>0</v>
      </c>
      <c r="V22" s="388">
        <v>0.10880514062042528</v>
      </c>
      <c r="W22" s="154">
        <v>0.10563139761181639</v>
      </c>
      <c r="X22" s="154">
        <v>0.12069724327018293</v>
      </c>
      <c r="Y22" s="154">
        <v>6.8105656892763239E-2</v>
      </c>
      <c r="Z22" s="388">
        <v>9.0190203842368213E-2</v>
      </c>
      <c r="AA22" s="154">
        <v>8.6342411778665945E-2</v>
      </c>
      <c r="AB22" s="154">
        <v>0.10830568427319048</v>
      </c>
      <c r="AC22" s="154">
        <v>8.9999475553000224E-2</v>
      </c>
      <c r="AD22" s="388">
        <v>9.4712362309657308E-2</v>
      </c>
      <c r="AE22" s="154">
        <v>8.8812131972338712E-2</v>
      </c>
      <c r="AF22" s="154">
        <v>8.7441890464816874E-2</v>
      </c>
      <c r="AG22" s="154">
        <v>5.8050715082411067E-2</v>
      </c>
      <c r="AH22" s="388">
        <v>8.9077401556090563E-2</v>
      </c>
      <c r="AI22" s="154">
        <v>9.9531819596809443E-2</v>
      </c>
      <c r="AJ22" s="154">
        <v>8.4821535483707369E-2</v>
      </c>
      <c r="AK22" s="154">
        <v>5.7546052128716663E-2</v>
      </c>
      <c r="AL22" s="388">
        <v>8.6045401093373441E-2</v>
      </c>
      <c r="AM22" s="154">
        <v>8.2429731718783997E-2</v>
      </c>
      <c r="AN22" s="154">
        <v>8.5448370467864743E-2</v>
      </c>
      <c r="AO22" s="154">
        <v>0.10172106962917513</v>
      </c>
      <c r="AP22" s="388">
        <v>8.4556697164861902E-2</v>
      </c>
      <c r="AQ22" s="154">
        <v>0.1080255718643772</v>
      </c>
      <c r="AR22" s="154">
        <v>0.10112891382254127</v>
      </c>
      <c r="AS22" s="154">
        <v>0.1131452313587453</v>
      </c>
      <c r="AT22" s="388">
        <v>0.10831628404339014</v>
      </c>
      <c r="AU22" s="154">
        <v>0.11183810749225132</v>
      </c>
      <c r="AV22" s="154">
        <v>0.10298146667317133</v>
      </c>
      <c r="AW22" s="154">
        <v>9.8447494025913809E-2</v>
      </c>
      <c r="AX22" s="388">
        <v>0.11792659871622792</v>
      </c>
      <c r="AY22" s="154">
        <v>0.10336068021133493</v>
      </c>
      <c r="AZ22" s="154">
        <v>9.8463576790734697E-2</v>
      </c>
      <c r="BA22" s="154">
        <v>8.1477660275699998E-2</v>
      </c>
      <c r="BB22" s="388">
        <v>0.1004915594692571</v>
      </c>
      <c r="BC22" s="154">
        <v>9.9254616940858034E-2</v>
      </c>
      <c r="BD22" s="154">
        <v>0.1018163733153675</v>
      </c>
      <c r="BE22" s="154">
        <v>9.8312549498173807E-2</v>
      </c>
      <c r="BF22" s="388">
        <v>0.10715017798083404</v>
      </c>
      <c r="BG22" s="154">
        <v>6.9161449335959427E-2</v>
      </c>
      <c r="BH22" s="154">
        <v>8.6185643823363023E-2</v>
      </c>
      <c r="BI22" s="154">
        <v>6.9189815788828768E-2</v>
      </c>
      <c r="BJ22" s="388">
        <v>9.6339620731786674E-2</v>
      </c>
      <c r="BK22" s="154">
        <v>9.53559823448306E-2</v>
      </c>
      <c r="BL22" s="154">
        <v>9.6848813450896021E-2</v>
      </c>
      <c r="BM22" s="154">
        <v>0.10771020622783509</v>
      </c>
      <c r="BN22" s="388">
        <v>8.9556782700806192E-2</v>
      </c>
      <c r="BO22" s="154">
        <v>7.9163566001511268E-2</v>
      </c>
      <c r="BP22" s="154">
        <v>6.1368361897340448E-2</v>
      </c>
      <c r="BQ22" s="154">
        <v>6.0251135574054808E-2</v>
      </c>
      <c r="BR22" s="388">
        <v>6.2993848034871361E-2</v>
      </c>
      <c r="BS22" s="154">
        <v>5.5502313928423801E-2</v>
      </c>
      <c r="BT22" s="154">
        <v>6.5676659629727185E-2</v>
      </c>
      <c r="BU22" s="154">
        <v>4.758822788506728E-2</v>
      </c>
      <c r="BV22" s="388">
        <v>6.2412744003750381E-2</v>
      </c>
      <c r="BW22" s="154">
        <v>3.9691176531996115E-2</v>
      </c>
      <c r="BX22" s="154">
        <v>4.2183839806339087E-2</v>
      </c>
      <c r="BY22" s="154">
        <v>-0.19881154175845345</v>
      </c>
      <c r="BZ22" s="388">
        <v>-0.19881154175845353</v>
      </c>
      <c r="CA22" s="154">
        <v>-0.19881154175845353</v>
      </c>
      <c r="CB22" s="154">
        <v>-0.19881154175845353</v>
      </c>
      <c r="CC22" s="389">
        <v>0.56987432892272549</v>
      </c>
      <c r="CD22" s="388">
        <v>0.56987432892272549</v>
      </c>
      <c r="CE22" s="154">
        <v>0.56987432892272549</v>
      </c>
      <c r="CF22" s="154">
        <v>0.56987432892272549</v>
      </c>
      <c r="CG22" s="389">
        <v>-1.736183283120811</v>
      </c>
      <c r="CH22" s="388">
        <v>-1.7361832831208113</v>
      </c>
      <c r="CI22" s="154">
        <v>-1.7361832831208113</v>
      </c>
      <c r="CJ22" s="154">
        <v>-1.7361832831208113</v>
      </c>
      <c r="CK22" s="389">
        <v>5.1819895530097986</v>
      </c>
      <c r="CL22" s="388">
        <v>5.1819895530097986</v>
      </c>
      <c r="CM22" s="154">
        <v>5.1819895530097986</v>
      </c>
      <c r="CN22" s="154">
        <v>5.1819895530097986</v>
      </c>
      <c r="CO22" s="389">
        <v>-15.572528955382031</v>
      </c>
      <c r="CP22" s="388">
        <v>-15.572528955382031</v>
      </c>
      <c r="CQ22" s="154">
        <v>-15.572528955382031</v>
      </c>
      <c r="CR22" s="154">
        <v>-15.572528955382031</v>
      </c>
      <c r="CS22" s="389">
        <v>46.691026569793479</v>
      </c>
      <c r="CT22" s="388">
        <v>46.691026569793479</v>
      </c>
      <c r="CU22" s="154">
        <v>46.691026569793479</v>
      </c>
      <c r="CV22" s="154">
        <v>46.691026569793479</v>
      </c>
      <c r="CW22" s="389">
        <v>-140.09964000573302</v>
      </c>
      <c r="CX22" s="322"/>
      <c r="CY22" s="71"/>
      <c r="CZ22" s="111"/>
      <c r="DA22" s="108"/>
      <c r="DB22" s="123"/>
      <c r="DC22" s="156"/>
      <c r="DD22" s="156"/>
      <c r="DE22" s="156"/>
      <c r="DF22" s="119"/>
      <c r="DG22" s="116"/>
      <c r="DH22" s="116"/>
      <c r="DI22" s="116"/>
      <c r="DJ22" s="116"/>
      <c r="DK22" s="116"/>
      <c r="DL22" s="116"/>
      <c r="DM22" s="116"/>
      <c r="DN22" s="116"/>
    </row>
    <row r="23" spans="1:118" ht="15.75" customHeight="1">
      <c r="A23" s="108"/>
      <c r="B23" s="149"/>
      <c r="C23" s="123"/>
      <c r="D23" s="89"/>
      <c r="E23" s="393"/>
      <c r="F23" s="89"/>
      <c r="G23" s="89"/>
      <c r="H23" s="89"/>
      <c r="I23" s="89"/>
      <c r="J23" s="388"/>
      <c r="K23" s="154"/>
      <c r="L23" s="154"/>
      <c r="M23" s="389"/>
      <c r="N23" s="154"/>
      <c r="O23" s="154"/>
      <c r="P23" s="154"/>
      <c r="Q23" s="154"/>
      <c r="R23" s="388"/>
      <c r="S23" s="154"/>
      <c r="T23" s="154"/>
      <c r="U23" s="389"/>
      <c r="V23" s="388"/>
      <c r="W23" s="154"/>
      <c r="X23" s="154"/>
      <c r="Y23" s="154"/>
      <c r="Z23" s="388"/>
      <c r="AA23" s="154"/>
      <c r="AB23" s="154"/>
      <c r="AC23" s="154"/>
      <c r="AD23" s="388"/>
      <c r="AE23" s="154"/>
      <c r="AF23" s="154"/>
      <c r="AG23" s="154"/>
      <c r="AH23" s="388"/>
      <c r="AI23" s="154"/>
      <c r="AJ23" s="154"/>
      <c r="AK23" s="154"/>
      <c r="AL23" s="388"/>
      <c r="AM23" s="154"/>
      <c r="AN23" s="154"/>
      <c r="AO23" s="154"/>
      <c r="AP23" s="388"/>
      <c r="AQ23" s="154"/>
      <c r="AR23" s="154"/>
      <c r="AS23" s="154"/>
      <c r="AT23" s="388"/>
      <c r="AU23" s="154"/>
      <c r="AV23" s="154"/>
      <c r="AW23" s="154"/>
      <c r="AX23" s="388"/>
      <c r="AY23" s="154"/>
      <c r="AZ23" s="154"/>
      <c r="BA23" s="154"/>
      <c r="BB23" s="388"/>
      <c r="BC23" s="154"/>
      <c r="BD23" s="154"/>
      <c r="BE23" s="154"/>
      <c r="BF23" s="388"/>
      <c r="BG23" s="154"/>
      <c r="BH23" s="154"/>
      <c r="BI23" s="154"/>
      <c r="BJ23" s="388"/>
      <c r="BK23" s="154"/>
      <c r="BL23" s="154"/>
      <c r="BM23" s="154"/>
      <c r="BN23" s="388"/>
      <c r="BO23" s="154"/>
      <c r="BP23" s="154"/>
      <c r="BQ23" s="154"/>
      <c r="BR23" s="388"/>
      <c r="BS23" s="154"/>
      <c r="BT23" s="154"/>
      <c r="BU23" s="154"/>
      <c r="BV23" s="388"/>
      <c r="BW23" s="154"/>
      <c r="BX23" s="154"/>
      <c r="BY23" s="154"/>
      <c r="BZ23" s="388"/>
      <c r="CA23" s="154"/>
      <c r="CB23" s="154"/>
      <c r="CC23" s="389"/>
      <c r="CD23" s="388"/>
      <c r="CE23" s="154"/>
      <c r="CF23" s="154"/>
      <c r="CG23" s="389"/>
      <c r="CH23" s="388"/>
      <c r="CI23" s="154"/>
      <c r="CJ23" s="154"/>
      <c r="CK23" s="389"/>
      <c r="CL23" s="388"/>
      <c r="CM23" s="154"/>
      <c r="CN23" s="154"/>
      <c r="CO23" s="389"/>
      <c r="CP23" s="388"/>
      <c r="CQ23" s="154"/>
      <c r="CR23" s="154"/>
      <c r="CS23" s="389"/>
      <c r="CT23" s="388"/>
      <c r="CU23" s="154"/>
      <c r="CV23" s="154"/>
      <c r="CW23" s="389"/>
      <c r="CX23" s="322"/>
      <c r="CY23" s="71"/>
      <c r="CZ23" s="111"/>
      <c r="DA23" s="108"/>
      <c r="DB23" s="123"/>
      <c r="DC23" s="156"/>
      <c r="DD23" s="156"/>
      <c r="DE23" s="156"/>
      <c r="DF23" s="119"/>
      <c r="DG23" s="116"/>
      <c r="DH23" s="116"/>
      <c r="DI23" s="116"/>
      <c r="DJ23" s="116"/>
      <c r="DK23" s="116"/>
      <c r="DL23" s="116"/>
      <c r="DM23" s="116"/>
      <c r="DN23" s="116"/>
    </row>
    <row r="24" spans="1:118" ht="15.75" customHeight="1">
      <c r="A24" s="108"/>
      <c r="B24" s="149"/>
      <c r="C24" s="123"/>
      <c r="D24" s="155"/>
      <c r="E24" s="387"/>
      <c r="F24" s="71"/>
      <c r="G24" s="71"/>
      <c r="H24" s="71"/>
      <c r="I24" s="71"/>
      <c r="J24" s="322"/>
      <c r="K24" s="118"/>
      <c r="L24" s="118"/>
      <c r="M24" s="323"/>
      <c r="N24" s="118"/>
      <c r="O24" s="118"/>
      <c r="P24" s="118"/>
      <c r="Q24" s="118"/>
      <c r="R24" s="322"/>
      <c r="S24" s="118"/>
      <c r="T24" s="118"/>
      <c r="U24" s="323"/>
      <c r="V24" s="322"/>
      <c r="W24" s="118"/>
      <c r="X24" s="118"/>
      <c r="Y24" s="118"/>
      <c r="Z24" s="322"/>
      <c r="AA24" s="118"/>
      <c r="AB24" s="118"/>
      <c r="AC24" s="118"/>
      <c r="AD24" s="322"/>
      <c r="AE24" s="118"/>
      <c r="AF24" s="118"/>
      <c r="AG24" s="118"/>
      <c r="AH24" s="322"/>
      <c r="AI24" s="118"/>
      <c r="AJ24" s="118"/>
      <c r="AK24" s="118"/>
      <c r="AL24" s="322"/>
      <c r="AM24" s="118"/>
      <c r="AN24" s="118"/>
      <c r="AO24" s="118"/>
      <c r="AP24" s="322"/>
      <c r="AQ24" s="118"/>
      <c r="AR24" s="118"/>
      <c r="AS24" s="118"/>
      <c r="AT24" s="322"/>
      <c r="AU24" s="118"/>
      <c r="AV24" s="118"/>
      <c r="AW24" s="118"/>
      <c r="AX24" s="322"/>
      <c r="AY24" s="118"/>
      <c r="AZ24" s="118"/>
      <c r="BA24" s="118"/>
      <c r="BB24" s="322"/>
      <c r="BC24" s="118"/>
      <c r="BD24" s="118"/>
      <c r="BE24" s="118"/>
      <c r="BF24" s="322"/>
      <c r="BG24" s="118"/>
      <c r="BH24" s="118"/>
      <c r="BI24" s="118"/>
      <c r="BJ24" s="322"/>
      <c r="BK24" s="118"/>
      <c r="BL24" s="118"/>
      <c r="BM24" s="118"/>
      <c r="BN24" s="322"/>
      <c r="BO24" s="118"/>
      <c r="BP24" s="118"/>
      <c r="BQ24" s="118"/>
      <c r="BR24" s="322"/>
      <c r="BS24" s="118"/>
      <c r="BT24" s="118"/>
      <c r="BU24" s="118"/>
      <c r="BV24" s="322"/>
      <c r="BW24" s="118"/>
      <c r="BX24" s="118"/>
      <c r="BY24" s="118"/>
      <c r="BZ24" s="312"/>
      <c r="CA24" s="142"/>
      <c r="CB24" s="142"/>
      <c r="CC24" s="323"/>
      <c r="CD24" s="312"/>
      <c r="CE24" s="142"/>
      <c r="CF24" s="142"/>
      <c r="CG24" s="323"/>
      <c r="CH24" s="312"/>
      <c r="CI24" s="142"/>
      <c r="CJ24" s="142"/>
      <c r="CK24" s="323"/>
      <c r="CL24" s="312"/>
      <c r="CM24" s="142"/>
      <c r="CN24" s="142"/>
      <c r="CO24" s="323"/>
      <c r="CP24" s="312"/>
      <c r="CQ24" s="142"/>
      <c r="CR24" s="142"/>
      <c r="CS24" s="323"/>
      <c r="CT24" s="312"/>
      <c r="CU24" s="142"/>
      <c r="CV24" s="142"/>
      <c r="CW24" s="323"/>
      <c r="CX24" s="322"/>
      <c r="CY24" s="71"/>
      <c r="CZ24" s="111"/>
      <c r="DA24" s="108"/>
      <c r="DB24" s="123"/>
      <c r="DC24" s="156"/>
      <c r="DD24" s="156"/>
      <c r="DE24" s="156"/>
      <c r="DF24" s="119"/>
      <c r="DG24" s="116"/>
      <c r="DH24" s="116"/>
      <c r="DI24" s="116"/>
      <c r="DJ24" s="116"/>
      <c r="DK24" s="116"/>
      <c r="DL24" s="116"/>
      <c r="DM24" s="116"/>
      <c r="DN24" s="116"/>
    </row>
    <row r="25" spans="1:118" ht="15.75" customHeight="1">
      <c r="A25" s="114"/>
      <c r="B25" s="109">
        <v>200820</v>
      </c>
      <c r="C25" s="114" t="s">
        <v>890</v>
      </c>
      <c r="D25" s="89" t="s">
        <v>6</v>
      </c>
      <c r="E25" s="393"/>
      <c r="F25" s="89"/>
      <c r="G25" s="89"/>
      <c r="H25" s="89"/>
      <c r="I25" s="89"/>
      <c r="J25" s="307">
        <v>0</v>
      </c>
      <c r="K25" s="117">
        <v>0</v>
      </c>
      <c r="L25" s="117">
        <v>0</v>
      </c>
      <c r="M25" s="308">
        <v>0</v>
      </c>
      <c r="N25" s="117">
        <v>0</v>
      </c>
      <c r="O25" s="117">
        <v>0</v>
      </c>
      <c r="P25" s="117">
        <v>0</v>
      </c>
      <c r="Q25" s="117">
        <v>0</v>
      </c>
      <c r="R25" s="307">
        <v>0</v>
      </c>
      <c r="S25" s="117">
        <v>0</v>
      </c>
      <c r="T25" s="117">
        <v>0</v>
      </c>
      <c r="U25" s="308">
        <v>0</v>
      </c>
      <c r="V25" s="307">
        <v>97.800587999999991</v>
      </c>
      <c r="W25" s="117">
        <v>112.58617099999999</v>
      </c>
      <c r="X25" s="117">
        <v>102.716505</v>
      </c>
      <c r="Y25" s="117">
        <v>119.61173599999999</v>
      </c>
      <c r="Z25" s="307">
        <v>97.445999999999998</v>
      </c>
      <c r="AA25" s="117">
        <v>117.21599999999999</v>
      </c>
      <c r="AB25" s="117">
        <v>139.76999999999998</v>
      </c>
      <c r="AC25" s="117">
        <v>134.03199999999998</v>
      </c>
      <c r="AD25" s="307">
        <v>92.355999999999995</v>
      </c>
      <c r="AE25" s="117">
        <v>107.58799999999999</v>
      </c>
      <c r="AF25" s="117">
        <v>103.047</v>
      </c>
      <c r="AG25" s="117">
        <v>112.589</v>
      </c>
      <c r="AH25" s="307">
        <v>105.46</v>
      </c>
      <c r="AI25" s="117">
        <v>188.51900000000001</v>
      </c>
      <c r="AJ25" s="117">
        <v>130.57</v>
      </c>
      <c r="AK25" s="117">
        <v>157.82999999999998</v>
      </c>
      <c r="AL25" s="307">
        <v>138.64099999999999</v>
      </c>
      <c r="AM25" s="117">
        <v>142.636</v>
      </c>
      <c r="AN25" s="117">
        <v>138.18699999999998</v>
      </c>
      <c r="AO25" s="117">
        <v>216.25</v>
      </c>
      <c r="AP25" s="307">
        <v>155.39499999999998</v>
      </c>
      <c r="AQ25" s="117">
        <v>237.869</v>
      </c>
      <c r="AR25" s="117">
        <v>176.33099999999999</v>
      </c>
      <c r="AS25" s="117">
        <v>201.18599999999998</v>
      </c>
      <c r="AT25" s="307">
        <v>218.68099999999998</v>
      </c>
      <c r="AU25" s="117">
        <v>189.91399999999999</v>
      </c>
      <c r="AV25" s="117">
        <v>155.911</v>
      </c>
      <c r="AW25" s="117">
        <v>228.35299999999998</v>
      </c>
      <c r="AX25" s="307">
        <v>198.774</v>
      </c>
      <c r="AY25" s="117">
        <v>217.37199999999999</v>
      </c>
      <c r="AZ25" s="117">
        <v>203.821</v>
      </c>
      <c r="BA25" s="117">
        <v>201.191</v>
      </c>
      <c r="BB25" s="307">
        <v>184.46899999999999</v>
      </c>
      <c r="BC25" s="117">
        <v>219.60899999999998</v>
      </c>
      <c r="BD25" s="117">
        <v>177.03899999999999</v>
      </c>
      <c r="BE25" s="117">
        <v>285.12099999999998</v>
      </c>
      <c r="BF25" s="307">
        <v>269.56099999999998</v>
      </c>
      <c r="BG25" s="117">
        <v>160.422</v>
      </c>
      <c r="BH25" s="117">
        <v>208.55799999999999</v>
      </c>
      <c r="BI25" s="117">
        <v>209.35</v>
      </c>
      <c r="BJ25" s="307">
        <v>198.869</v>
      </c>
      <c r="BK25" s="117">
        <v>277.02799999999996</v>
      </c>
      <c r="BL25" s="117">
        <v>201.11699999999999</v>
      </c>
      <c r="BM25" s="117">
        <v>366.71799999999996</v>
      </c>
      <c r="BN25" s="307">
        <v>199.75899999999999</v>
      </c>
      <c r="BO25" s="117">
        <v>266.28100000000001</v>
      </c>
      <c r="BP25" s="117">
        <v>179.57599999999999</v>
      </c>
      <c r="BQ25" s="117">
        <v>292.22999999999996</v>
      </c>
      <c r="BR25" s="307">
        <v>206.40899999999999</v>
      </c>
      <c r="BS25" s="117">
        <v>174.03199999999998</v>
      </c>
      <c r="BT25" s="117">
        <v>272.25299999999999</v>
      </c>
      <c r="BU25" s="117">
        <v>264.68399999999997</v>
      </c>
      <c r="BV25" s="307">
        <v>282.41999999999996</v>
      </c>
      <c r="BW25" s="117">
        <v>194.88399999999999</v>
      </c>
      <c r="BX25" s="117">
        <v>234.017</v>
      </c>
      <c r="BY25" s="117">
        <v>335.166</v>
      </c>
      <c r="BZ25" s="307">
        <v>288.12445943111146</v>
      </c>
      <c r="CA25" s="117">
        <v>288.12445943111146</v>
      </c>
      <c r="CB25" s="117">
        <v>288.12445943111146</v>
      </c>
      <c r="CC25" s="308">
        <v>288.12445943111146</v>
      </c>
      <c r="CD25" s="307">
        <v>310.84516900210139</v>
      </c>
      <c r="CE25" s="117">
        <v>310.84516900210139</v>
      </c>
      <c r="CF25" s="117">
        <v>310.84516900210139</v>
      </c>
      <c r="CG25" s="308">
        <v>310.84516900210139</v>
      </c>
      <c r="CH25" s="307">
        <v>337.94267533742089</v>
      </c>
      <c r="CI25" s="117">
        <v>337.94267533742089</v>
      </c>
      <c r="CJ25" s="117">
        <v>337.94267533742089</v>
      </c>
      <c r="CK25" s="308">
        <v>337.94267533742095</v>
      </c>
      <c r="CL25" s="307">
        <v>369.19854992822059</v>
      </c>
      <c r="CM25" s="117">
        <v>369.19854992822059</v>
      </c>
      <c r="CN25" s="117">
        <v>369.19854992822059</v>
      </c>
      <c r="CO25" s="308">
        <v>369.19854992822059</v>
      </c>
      <c r="CP25" s="307">
        <v>404.58782289775212</v>
      </c>
      <c r="CQ25" s="117">
        <v>404.58782289775212</v>
      </c>
      <c r="CR25" s="117">
        <v>404.58782289775212</v>
      </c>
      <c r="CS25" s="308">
        <v>404.58782289775223</v>
      </c>
      <c r="CT25" s="307">
        <v>444.22842362660566</v>
      </c>
      <c r="CU25" s="117">
        <v>444.22842362660566</v>
      </c>
      <c r="CV25" s="117">
        <v>444.22842362660566</v>
      </c>
      <c r="CW25" s="308">
        <v>444.22842362660566</v>
      </c>
      <c r="CX25" s="301"/>
      <c r="CY25" s="89"/>
      <c r="CZ25" s="166"/>
      <c r="DA25" s="114">
        <v>200820</v>
      </c>
      <c r="DB25" s="114" t="s">
        <v>890</v>
      </c>
      <c r="DC25" s="137">
        <v>320.87370799999997</v>
      </c>
      <c r="DD25" s="137">
        <v>367.80215099999998</v>
      </c>
      <c r="DE25" s="137">
        <v>552.805699</v>
      </c>
      <c r="DF25" s="119">
        <v>432.71499999999997</v>
      </c>
      <c r="DG25" s="116">
        <v>488.464</v>
      </c>
      <c r="DH25" s="116">
        <v>415.58</v>
      </c>
      <c r="DI25" s="116">
        <v>582.37900000000002</v>
      </c>
      <c r="DJ25" s="116">
        <v>635.71399999999994</v>
      </c>
      <c r="DK25" s="116">
        <v>770.78099999999995</v>
      </c>
      <c r="DL25" s="116">
        <v>792.85899999999992</v>
      </c>
      <c r="DM25" s="116">
        <v>821.15800000000002</v>
      </c>
      <c r="DN25" s="116">
        <v>866.23799999999994</v>
      </c>
    </row>
    <row r="26" spans="1:118" ht="15.75" customHeight="1">
      <c r="A26" s="108"/>
      <c r="B26" s="149"/>
      <c r="C26" s="123" t="s">
        <v>120</v>
      </c>
      <c r="D26" s="155" t="s">
        <v>120</v>
      </c>
      <c r="E26" s="393"/>
      <c r="F26" s="89"/>
      <c r="G26" s="89"/>
      <c r="H26" s="89"/>
      <c r="I26" s="89"/>
      <c r="J26" s="388">
        <v>0</v>
      </c>
      <c r="K26" s="154">
        <v>0</v>
      </c>
      <c r="L26" s="154">
        <v>0</v>
      </c>
      <c r="M26" s="389">
        <v>0</v>
      </c>
      <c r="N26" s="154">
        <v>0</v>
      </c>
      <c r="O26" s="154">
        <v>0</v>
      </c>
      <c r="P26" s="154">
        <v>0</v>
      </c>
      <c r="Q26" s="154">
        <v>0</v>
      </c>
      <c r="R26" s="388">
        <v>0</v>
      </c>
      <c r="S26" s="154">
        <v>0</v>
      </c>
      <c r="T26" s="154">
        <v>0</v>
      </c>
      <c r="U26" s="389">
        <v>0</v>
      </c>
      <c r="V26" s="388">
        <v>4.279175725765038E-2</v>
      </c>
      <c r="W26" s="154">
        <v>3.9228562189613021E-2</v>
      </c>
      <c r="X26" s="154">
        <v>3.4681172746200792E-2</v>
      </c>
      <c r="Y26" s="154">
        <v>3.1452566107651174E-2</v>
      </c>
      <c r="Z26" s="388">
        <v>3.6016796454426812E-2</v>
      </c>
      <c r="AA26" s="154">
        <v>3.6844793632881692E-2</v>
      </c>
      <c r="AB26" s="154">
        <v>4.2108516874588199E-2</v>
      </c>
      <c r="AC26" s="154">
        <v>3.2542907534166748E-2</v>
      </c>
      <c r="AD26" s="388">
        <v>3.2278527244138079E-2</v>
      </c>
      <c r="AE26" s="154">
        <v>3.0998960727484998E-2</v>
      </c>
      <c r="AF26" s="154">
        <v>2.9151163011090213E-2</v>
      </c>
      <c r="AG26" s="154">
        <v>2.825174614605773E-2</v>
      </c>
      <c r="AH26" s="388">
        <v>3.2049314492331685E-2</v>
      </c>
      <c r="AI26" s="154">
        <v>4.0085794090779968E-2</v>
      </c>
      <c r="AJ26" s="154">
        <v>3.0656236455681697E-2</v>
      </c>
      <c r="AK26" s="154">
        <v>3.1416007414201634E-2</v>
      </c>
      <c r="AL26" s="388">
        <v>3.5159434866374059E-2</v>
      </c>
      <c r="AM26" s="154">
        <v>2.9619914177920502E-2</v>
      </c>
      <c r="AN26" s="154">
        <v>2.9330453499535059E-2</v>
      </c>
      <c r="AO26" s="154">
        <v>3.752357261197381E-2</v>
      </c>
      <c r="AP26" s="388">
        <v>3.6240316947394345E-2</v>
      </c>
      <c r="AQ26" s="154">
        <v>5.0755597339368755E-2</v>
      </c>
      <c r="AR26" s="154">
        <v>3.9499663315049754E-2</v>
      </c>
      <c r="AS26" s="154">
        <v>3.7350457816294251E-2</v>
      </c>
      <c r="AT26" s="388">
        <v>5.2953330913460148E-2</v>
      </c>
      <c r="AU26" s="154">
        <v>4.50266737888445E-2</v>
      </c>
      <c r="AV26" s="154">
        <v>3.6744484532936085E-2</v>
      </c>
      <c r="AW26" s="154">
        <v>5.3148943330960062E-2</v>
      </c>
      <c r="AX26" s="388">
        <v>5.6179937238688846E-2</v>
      </c>
      <c r="AY26" s="154">
        <v>5.1265844577973972E-2</v>
      </c>
      <c r="AZ26" s="154">
        <v>4.5431576685526186E-2</v>
      </c>
      <c r="BA26" s="154">
        <v>4.5046418694293981E-2</v>
      </c>
      <c r="BB26" s="388">
        <v>4.7572259448290841E-2</v>
      </c>
      <c r="BC26" s="154">
        <v>4.6906077206460298E-2</v>
      </c>
      <c r="BD26" s="154">
        <v>4.3309528125543541E-2</v>
      </c>
      <c r="BE26" s="154">
        <v>6.1561477919388256E-2</v>
      </c>
      <c r="BF26" s="388">
        <v>6.6412917505981967E-2</v>
      </c>
      <c r="BG26" s="154">
        <v>3.5302971952950499E-2</v>
      </c>
      <c r="BH26" s="154">
        <v>5.159155895027883E-2</v>
      </c>
      <c r="BI26" s="154">
        <v>4.8400573177458904E-2</v>
      </c>
      <c r="BJ26" s="388">
        <v>4.7925206708164948E-2</v>
      </c>
      <c r="BK26" s="154">
        <v>6.3197439872687125E-2</v>
      </c>
      <c r="BL26" s="154">
        <v>4.6213098134444623E-2</v>
      </c>
      <c r="BM26" s="154">
        <v>7.0788366492397239E-2</v>
      </c>
      <c r="BN26" s="388">
        <v>4.8189239725057488E-2</v>
      </c>
      <c r="BO26" s="154">
        <v>4.7725330534490157E-2</v>
      </c>
      <c r="BP26" s="154">
        <v>3.3065947024072131E-2</v>
      </c>
      <c r="BQ26" s="154">
        <v>4.8036594801632672E-2</v>
      </c>
      <c r="BR26" s="388">
        <v>3.4224212873280924E-2</v>
      </c>
      <c r="BS26" s="154">
        <v>2.4294747757302126E-2</v>
      </c>
      <c r="BT26" s="154">
        <v>3.4644265530576326E-2</v>
      </c>
      <c r="BU26" s="154">
        <v>3.0782982901327888E-2</v>
      </c>
      <c r="BV26" s="388">
        <v>3.3049909084079142E-2</v>
      </c>
      <c r="BW26" s="154">
        <v>2.260511137846128E-2</v>
      </c>
      <c r="BX26" s="154">
        <v>2.8341972162454074E-2</v>
      </c>
      <c r="BY26" s="154">
        <v>4.6249773005386609E-2</v>
      </c>
      <c r="BZ26" s="388">
        <v>3.2016901419977699E-2</v>
      </c>
      <c r="CA26" s="154">
        <v>3.2016901419977699E-2</v>
      </c>
      <c r="CB26" s="154">
        <v>3.2016901419977699E-2</v>
      </c>
      <c r="CC26" s="389">
        <v>3.2016901419977699E-2</v>
      </c>
      <c r="CD26" s="388">
        <v>3.1349828524610074E-2</v>
      </c>
      <c r="CE26" s="154">
        <v>3.1349828524610074E-2</v>
      </c>
      <c r="CF26" s="154">
        <v>3.1349828524610074E-2</v>
      </c>
      <c r="CG26" s="389">
        <v>3.1349828524610074E-2</v>
      </c>
      <c r="CH26" s="388">
        <v>3.0933279238729679E-2</v>
      </c>
      <c r="CI26" s="154">
        <v>3.0933279238729679E-2</v>
      </c>
      <c r="CJ26" s="154">
        <v>3.0933279238729679E-2</v>
      </c>
      <c r="CK26" s="389">
        <v>3.0933279238729679E-2</v>
      </c>
      <c r="CL26" s="388">
        <v>3.0671483869385393E-2</v>
      </c>
      <c r="CM26" s="154">
        <v>3.0671483869385393E-2</v>
      </c>
      <c r="CN26" s="154">
        <v>3.0671483869385393E-2</v>
      </c>
      <c r="CO26" s="389">
        <v>3.0671483869385393E-2</v>
      </c>
      <c r="CP26" s="388">
        <v>3.0505593926429389E-2</v>
      </c>
      <c r="CQ26" s="154">
        <v>3.0505593926429389E-2</v>
      </c>
      <c r="CR26" s="154">
        <v>3.0505593926429389E-2</v>
      </c>
      <c r="CS26" s="389">
        <v>3.0505593926429406E-2</v>
      </c>
      <c r="CT26" s="388">
        <v>3.0399391969468503E-2</v>
      </c>
      <c r="CU26" s="154">
        <v>3.0399391969468503E-2</v>
      </c>
      <c r="CV26" s="154">
        <v>3.0399391969468503E-2</v>
      </c>
      <c r="CW26" s="389">
        <v>3.03993919694685E-2</v>
      </c>
      <c r="CX26" s="322"/>
      <c r="CY26" s="71"/>
      <c r="CZ26" s="111"/>
      <c r="DA26" s="108"/>
      <c r="DB26" s="123"/>
      <c r="DC26" s="156"/>
      <c r="DD26" s="156"/>
      <c r="DE26" s="156"/>
      <c r="DF26" s="119"/>
      <c r="DG26" s="116"/>
      <c r="DH26" s="116"/>
      <c r="DI26" s="116"/>
      <c r="DJ26" s="116"/>
      <c r="DK26" s="116"/>
      <c r="DL26" s="116"/>
      <c r="DM26" s="116"/>
      <c r="DN26" s="116"/>
    </row>
    <row r="27" spans="1:118" ht="15.75" customHeight="1">
      <c r="A27" s="108"/>
      <c r="B27" s="149"/>
      <c r="C27" s="108"/>
      <c r="D27" s="155"/>
      <c r="E27" s="387"/>
      <c r="F27" s="71"/>
      <c r="G27" s="71"/>
      <c r="H27" s="71"/>
      <c r="I27" s="71"/>
      <c r="J27" s="391"/>
      <c r="K27" s="157"/>
      <c r="L27" s="157"/>
      <c r="M27" s="392"/>
      <c r="N27" s="157"/>
      <c r="O27" s="157"/>
      <c r="P27" s="157"/>
      <c r="Q27" s="157"/>
      <c r="R27" s="391"/>
      <c r="S27" s="157"/>
      <c r="T27" s="157"/>
      <c r="U27" s="392"/>
      <c r="V27" s="391"/>
      <c r="W27" s="157"/>
      <c r="X27" s="157"/>
      <c r="Y27" s="157"/>
      <c r="Z27" s="391"/>
      <c r="AA27" s="157"/>
      <c r="AB27" s="157"/>
      <c r="AC27" s="157"/>
      <c r="AD27" s="391"/>
      <c r="AE27" s="157"/>
      <c r="AF27" s="157"/>
      <c r="AG27" s="157"/>
      <c r="AH27" s="391"/>
      <c r="AI27" s="157"/>
      <c r="AJ27" s="157"/>
      <c r="AK27" s="157"/>
      <c r="AL27" s="391"/>
      <c r="AM27" s="157"/>
      <c r="AN27" s="157"/>
      <c r="AO27" s="157"/>
      <c r="AP27" s="391"/>
      <c r="AQ27" s="157"/>
      <c r="AR27" s="157"/>
      <c r="AS27" s="157"/>
      <c r="AT27" s="391"/>
      <c r="AU27" s="157"/>
      <c r="AV27" s="157"/>
      <c r="AW27" s="157"/>
      <c r="AX27" s="391"/>
      <c r="AY27" s="157"/>
      <c r="AZ27" s="157"/>
      <c r="BA27" s="157"/>
      <c r="BB27" s="391"/>
      <c r="BC27" s="157"/>
      <c r="BD27" s="157"/>
      <c r="BE27" s="157"/>
      <c r="BF27" s="391"/>
      <c r="BG27" s="157"/>
      <c r="BH27" s="157"/>
      <c r="BI27" s="157"/>
      <c r="BJ27" s="391"/>
      <c r="BK27" s="157"/>
      <c r="BL27" s="157"/>
      <c r="BM27" s="157"/>
      <c r="BN27" s="391"/>
      <c r="BO27" s="157"/>
      <c r="BP27" s="157"/>
      <c r="BQ27" s="157"/>
      <c r="BR27" s="391"/>
      <c r="BS27" s="157"/>
      <c r="BT27" s="157"/>
      <c r="BU27" s="157"/>
      <c r="BV27" s="391"/>
      <c r="BW27" s="157"/>
      <c r="BX27" s="157"/>
      <c r="BY27" s="157"/>
      <c r="BZ27" s="391"/>
      <c r="CA27" s="157"/>
      <c r="CB27" s="157"/>
      <c r="CC27" s="392"/>
      <c r="CD27" s="391"/>
      <c r="CE27" s="157"/>
      <c r="CF27" s="157"/>
      <c r="CG27" s="392"/>
      <c r="CH27" s="391"/>
      <c r="CI27" s="157"/>
      <c r="CJ27" s="157"/>
      <c r="CK27" s="392"/>
      <c r="CL27" s="391"/>
      <c r="CM27" s="157"/>
      <c r="CN27" s="157"/>
      <c r="CO27" s="392"/>
      <c r="CP27" s="391"/>
      <c r="CQ27" s="157"/>
      <c r="CR27" s="157"/>
      <c r="CS27" s="392"/>
      <c r="CT27" s="391"/>
      <c r="CU27" s="157"/>
      <c r="CV27" s="157"/>
      <c r="CW27" s="392"/>
      <c r="CX27" s="322"/>
      <c r="CY27" s="71"/>
      <c r="CZ27" s="111"/>
      <c r="DA27" s="108"/>
      <c r="DB27" s="108"/>
      <c r="DC27" s="156"/>
      <c r="DD27" s="156"/>
      <c r="DE27" s="156"/>
      <c r="DF27" s="119"/>
      <c r="DG27" s="116"/>
      <c r="DH27" s="116"/>
      <c r="DI27" s="116"/>
      <c r="DJ27" s="116"/>
      <c r="DK27" s="116"/>
      <c r="DL27" s="116"/>
      <c r="DM27" s="116"/>
      <c r="DN27" s="116"/>
    </row>
    <row r="28" spans="1:118" ht="15.75" customHeight="1">
      <c r="A28" s="108"/>
      <c r="B28" s="149">
        <v>200821</v>
      </c>
      <c r="C28" s="123" t="s">
        <v>127</v>
      </c>
      <c r="D28" s="155" t="s">
        <v>128</v>
      </c>
      <c r="E28" s="386"/>
      <c r="F28" s="71"/>
      <c r="G28" s="71"/>
      <c r="H28" s="71"/>
      <c r="I28" s="71"/>
      <c r="J28" s="312">
        <v>0</v>
      </c>
      <c r="K28" s="142">
        <v>0</v>
      </c>
      <c r="L28" s="142">
        <v>0</v>
      </c>
      <c r="M28" s="313">
        <v>0</v>
      </c>
      <c r="N28" s="142">
        <v>0</v>
      </c>
      <c r="O28" s="142">
        <v>0</v>
      </c>
      <c r="P28" s="142">
        <v>0</v>
      </c>
      <c r="Q28" s="142">
        <v>0</v>
      </c>
      <c r="R28" s="312">
        <v>0</v>
      </c>
      <c r="S28" s="142">
        <v>0</v>
      </c>
      <c r="T28" s="142">
        <v>0</v>
      </c>
      <c r="U28" s="313">
        <v>0</v>
      </c>
      <c r="V28" s="312">
        <v>55.225000000000001</v>
      </c>
      <c r="W28" s="142">
        <v>66.503759000000002</v>
      </c>
      <c r="X28" s="142">
        <v>58.414504999999998</v>
      </c>
      <c r="Y28" s="142">
        <v>68.227735999999993</v>
      </c>
      <c r="Z28" s="312">
        <v>61.396999999999998</v>
      </c>
      <c r="AA28" s="142">
        <v>68.467999999999989</v>
      </c>
      <c r="AB28" s="142">
        <v>67.387</v>
      </c>
      <c r="AC28" s="142">
        <v>68.394000000000005</v>
      </c>
      <c r="AD28" s="312">
        <v>58.401999999999994</v>
      </c>
      <c r="AE28" s="142">
        <v>68.953999999999994</v>
      </c>
      <c r="AF28" s="142">
        <v>65.888999999999996</v>
      </c>
      <c r="AG28" s="142">
        <v>63.136000000000003</v>
      </c>
      <c r="AH28" s="312">
        <v>62.682999999999993</v>
      </c>
      <c r="AI28" s="142">
        <v>89.302999999999997</v>
      </c>
      <c r="AJ28" s="142">
        <v>77.423000000000002</v>
      </c>
      <c r="AK28" s="142">
        <v>81.235000000000014</v>
      </c>
      <c r="AL28" s="312">
        <v>79.752999999999986</v>
      </c>
      <c r="AM28" s="142">
        <v>83.802999999999997</v>
      </c>
      <c r="AN28" s="142">
        <v>81.275999999999996</v>
      </c>
      <c r="AO28" s="142">
        <v>85.346999999999994</v>
      </c>
      <c r="AP28" s="312">
        <v>90.213999999999999</v>
      </c>
      <c r="AQ28" s="142">
        <v>125.95699999999999</v>
      </c>
      <c r="AR28" s="142">
        <v>99.55</v>
      </c>
      <c r="AS28" s="142">
        <v>103.495</v>
      </c>
      <c r="AT28" s="312">
        <v>139.214</v>
      </c>
      <c r="AU28" s="142">
        <v>93.365999999999985</v>
      </c>
      <c r="AV28" s="142">
        <v>98.376999999999995</v>
      </c>
      <c r="AW28" s="142">
        <v>100.88900000000001</v>
      </c>
      <c r="AX28" s="312">
        <v>109.048</v>
      </c>
      <c r="AY28" s="142">
        <v>145.20699999999999</v>
      </c>
      <c r="AZ28" s="142">
        <v>102.925</v>
      </c>
      <c r="BA28" s="142">
        <v>118.304</v>
      </c>
      <c r="BB28" s="312">
        <v>109.84899999999999</v>
      </c>
      <c r="BC28" s="142">
        <v>146.017</v>
      </c>
      <c r="BD28" s="142">
        <v>104.92500000000001</v>
      </c>
      <c r="BE28" s="142">
        <v>105.82300000000001</v>
      </c>
      <c r="BF28" s="312">
        <v>122.54599999999999</v>
      </c>
      <c r="BG28" s="142">
        <v>143.774</v>
      </c>
      <c r="BH28" s="142">
        <v>106.184</v>
      </c>
      <c r="BI28" s="142">
        <v>125.756</v>
      </c>
      <c r="BJ28" s="312">
        <v>114.244</v>
      </c>
      <c r="BK28" s="142">
        <v>152.03200000000001</v>
      </c>
      <c r="BL28" s="142">
        <v>111.86499999999998</v>
      </c>
      <c r="BM28" s="142">
        <v>135.828</v>
      </c>
      <c r="BN28" s="312">
        <v>117.48499999999999</v>
      </c>
      <c r="BO28" s="142">
        <v>162.113</v>
      </c>
      <c r="BP28" s="142">
        <v>122.696</v>
      </c>
      <c r="BQ28" s="142">
        <v>136.083</v>
      </c>
      <c r="BR28" s="312">
        <v>121.822</v>
      </c>
      <c r="BS28" s="142">
        <v>167.21499999999997</v>
      </c>
      <c r="BT28" s="142">
        <v>128.85399999999998</v>
      </c>
      <c r="BU28" s="142">
        <v>165.262</v>
      </c>
      <c r="BV28" s="312">
        <v>204.274</v>
      </c>
      <c r="BW28" s="142">
        <v>102.038</v>
      </c>
      <c r="BX28" s="142">
        <v>136.54599999999999</v>
      </c>
      <c r="BY28" s="142">
        <v>190.68199999999996</v>
      </c>
      <c r="BZ28" s="312">
        <v>174.51074489373286</v>
      </c>
      <c r="CA28" s="142">
        <v>174.51074489373286</v>
      </c>
      <c r="CB28" s="142">
        <v>174.51074489373286</v>
      </c>
      <c r="CC28" s="313">
        <v>174.51074489373286</v>
      </c>
      <c r="CD28" s="312">
        <v>192.27830970966636</v>
      </c>
      <c r="CE28" s="142">
        <v>192.27830970966636</v>
      </c>
      <c r="CF28" s="142">
        <v>192.27830970966636</v>
      </c>
      <c r="CG28" s="313">
        <v>192.27830970966636</v>
      </c>
      <c r="CH28" s="312">
        <v>211.85485402242475</v>
      </c>
      <c r="CI28" s="142">
        <v>211.85485402242475</v>
      </c>
      <c r="CJ28" s="142">
        <v>211.85485402242475</v>
      </c>
      <c r="CK28" s="313">
        <v>211.85485402242477</v>
      </c>
      <c r="CL28" s="312">
        <v>233.42455652243822</v>
      </c>
      <c r="CM28" s="142">
        <v>233.42455652243822</v>
      </c>
      <c r="CN28" s="142">
        <v>233.42455652243822</v>
      </c>
      <c r="CO28" s="313">
        <v>233.42455652243825</v>
      </c>
      <c r="CP28" s="312">
        <v>257.19034779316183</v>
      </c>
      <c r="CQ28" s="142">
        <v>257.19034779316183</v>
      </c>
      <c r="CR28" s="142">
        <v>257.19034779316183</v>
      </c>
      <c r="CS28" s="313">
        <v>257.19034779316189</v>
      </c>
      <c r="CT28" s="312">
        <v>283.37581950855758</v>
      </c>
      <c r="CU28" s="142">
        <v>283.37581950855758</v>
      </c>
      <c r="CV28" s="142">
        <v>283.37581950855758</v>
      </c>
      <c r="CW28" s="313">
        <v>283.37581950855758</v>
      </c>
      <c r="CX28" s="322"/>
      <c r="CY28" s="71"/>
      <c r="CZ28" s="111"/>
      <c r="DA28" s="108">
        <v>200821</v>
      </c>
      <c r="DB28" s="123" t="s">
        <v>127</v>
      </c>
      <c r="DC28" s="156">
        <v>157.94682999999998</v>
      </c>
      <c r="DD28" s="156">
        <v>173.58203299999997</v>
      </c>
      <c r="DE28" s="156">
        <v>214.30021899999997</v>
      </c>
      <c r="DF28" s="119">
        <v>248.37100000000001</v>
      </c>
      <c r="DG28" s="116">
        <v>265.64600000000002</v>
      </c>
      <c r="DH28" s="116">
        <v>256.38100000000003</v>
      </c>
      <c r="DI28" s="116">
        <v>310.64400000000001</v>
      </c>
      <c r="DJ28" s="116">
        <v>330.17899999999997</v>
      </c>
      <c r="DK28" s="116">
        <v>419.21600000000001</v>
      </c>
      <c r="DL28" s="116">
        <v>431.84599999999995</v>
      </c>
      <c r="DM28" s="116">
        <v>475.48400000000004</v>
      </c>
      <c r="DN28" s="116">
        <v>466.61399999999998</v>
      </c>
    </row>
    <row r="29" spans="1:118" ht="15.75" customHeight="1">
      <c r="A29" s="108"/>
      <c r="B29" s="149"/>
      <c r="C29" s="123" t="s">
        <v>1321</v>
      </c>
      <c r="D29" s="155" t="s">
        <v>116</v>
      </c>
      <c r="E29" s="387"/>
      <c r="F29" s="71"/>
      <c r="G29" s="71"/>
      <c r="H29" s="71"/>
      <c r="I29" s="71"/>
      <c r="J29" s="388">
        <v>0</v>
      </c>
      <c r="K29" s="154">
        <v>0</v>
      </c>
      <c r="L29" s="154">
        <v>0</v>
      </c>
      <c r="M29" s="389">
        <v>0</v>
      </c>
      <c r="N29" s="154">
        <v>0</v>
      </c>
      <c r="O29" s="154">
        <v>0</v>
      </c>
      <c r="P29" s="154">
        <v>0</v>
      </c>
      <c r="Q29" s="154">
        <v>0</v>
      </c>
      <c r="R29" s="388">
        <v>0</v>
      </c>
      <c r="S29" s="154">
        <v>0</v>
      </c>
      <c r="T29" s="154">
        <v>0</v>
      </c>
      <c r="U29" s="389">
        <v>0</v>
      </c>
      <c r="V29" s="388">
        <v>0.22234882494333075</v>
      </c>
      <c r="W29" s="154">
        <v>0.26775975858695256</v>
      </c>
      <c r="X29" s="154">
        <v>0.23519052143768795</v>
      </c>
      <c r="Y29" s="154">
        <v>0.27470089503202866</v>
      </c>
      <c r="Z29" s="388">
        <v>0.23112337471672825</v>
      </c>
      <c r="AA29" s="154">
        <v>0.25774150561273268</v>
      </c>
      <c r="AB29" s="154">
        <v>0.25367218026998334</v>
      </c>
      <c r="AC29" s="154">
        <v>0.25746293940055565</v>
      </c>
      <c r="AD29" s="388">
        <v>0.22779379127158403</v>
      </c>
      <c r="AE29" s="154">
        <v>0.26895128734188567</v>
      </c>
      <c r="AF29" s="154">
        <v>0.25699642329189754</v>
      </c>
      <c r="AG29" s="154">
        <v>0.24625849809463257</v>
      </c>
      <c r="AH29" s="388">
        <v>0.20178403574509726</v>
      </c>
      <c r="AI29" s="154">
        <v>0.28747698329921068</v>
      </c>
      <c r="AJ29" s="154">
        <v>0.24923384968001958</v>
      </c>
      <c r="AK29" s="154">
        <v>0.26150513127567249</v>
      </c>
      <c r="AL29" s="388">
        <v>0.24154473785431535</v>
      </c>
      <c r="AM29" s="154">
        <v>0.25381081171122333</v>
      </c>
      <c r="AN29" s="154">
        <v>0.2461573873565551</v>
      </c>
      <c r="AO29" s="154">
        <v>0.25848706307790625</v>
      </c>
      <c r="AP29" s="388">
        <v>0.21519693904812792</v>
      </c>
      <c r="AQ29" s="154">
        <v>0.30045847486737143</v>
      </c>
      <c r="AR29" s="154">
        <v>0.23746708140910652</v>
      </c>
      <c r="AS29" s="154">
        <v>0.24687750467539407</v>
      </c>
      <c r="AT29" s="388">
        <v>0.3223695484038292</v>
      </c>
      <c r="AU29" s="154">
        <v>0.21620207203493838</v>
      </c>
      <c r="AV29" s="154">
        <v>0.22780574556670666</v>
      </c>
      <c r="AW29" s="154">
        <v>0.23362263399452587</v>
      </c>
      <c r="AX29" s="388">
        <v>0.22934105038234723</v>
      </c>
      <c r="AY29" s="154">
        <v>0.30538777330046851</v>
      </c>
      <c r="AZ29" s="154">
        <v>0.21646364546441096</v>
      </c>
      <c r="BA29" s="154">
        <v>0.24880753085277316</v>
      </c>
      <c r="BB29" s="388">
        <v>0.23541728280763113</v>
      </c>
      <c r="BC29" s="154">
        <v>0.31292888768875343</v>
      </c>
      <c r="BD29" s="154">
        <v>0.22486466329771507</v>
      </c>
      <c r="BE29" s="154">
        <v>0.22678916620590039</v>
      </c>
      <c r="BF29" s="388">
        <v>0.24594789868743225</v>
      </c>
      <c r="BG29" s="154">
        <v>0.28855216152209689</v>
      </c>
      <c r="BH29" s="154">
        <v>0.21310962148276</v>
      </c>
      <c r="BI29" s="154">
        <v>0.25239031830771086</v>
      </c>
      <c r="BJ29" s="388">
        <v>0.22227799731112186</v>
      </c>
      <c r="BK29" s="154">
        <v>0.29579994124159237</v>
      </c>
      <c r="BL29" s="154">
        <v>0.2176493134799958</v>
      </c>
      <c r="BM29" s="154">
        <v>0.26427274796728983</v>
      </c>
      <c r="BN29" s="388">
        <v>0.21822068921963605</v>
      </c>
      <c r="BO29" s="154">
        <v>0.30111427494116577</v>
      </c>
      <c r="BP29" s="154">
        <v>0.2278997802655017</v>
      </c>
      <c r="BQ29" s="154">
        <v>0.2527652555736965</v>
      </c>
      <c r="BR29" s="388">
        <v>0.20890229493803517</v>
      </c>
      <c r="BS29" s="154">
        <v>0.28674293024300657</v>
      </c>
      <c r="BT29" s="154">
        <v>0.22096087990630248</v>
      </c>
      <c r="BU29" s="154">
        <v>0.28339389491265587</v>
      </c>
      <c r="BV29" s="388">
        <v>0.32243267986236074</v>
      </c>
      <c r="BW29" s="154">
        <v>0.16106007513337753</v>
      </c>
      <c r="BX29" s="154">
        <v>0.21552861697761783</v>
      </c>
      <c r="BY29" s="154">
        <v>0.30097862802664388</v>
      </c>
      <c r="BZ29" s="390">
        <v>0.25</v>
      </c>
      <c r="CA29" s="390">
        <v>0.25</v>
      </c>
      <c r="CB29" s="390">
        <v>0.25</v>
      </c>
      <c r="CC29" s="389">
        <v>0.25</v>
      </c>
      <c r="CD29" s="390">
        <v>0.25</v>
      </c>
      <c r="CE29" s="390">
        <v>0.25</v>
      </c>
      <c r="CF29" s="390">
        <v>0.25</v>
      </c>
      <c r="CG29" s="389">
        <v>0.25</v>
      </c>
      <c r="CH29" s="390">
        <v>0.25</v>
      </c>
      <c r="CI29" s="390">
        <v>0.25</v>
      </c>
      <c r="CJ29" s="390">
        <v>0.25</v>
      </c>
      <c r="CK29" s="389">
        <v>0.25</v>
      </c>
      <c r="CL29" s="390">
        <v>0.25</v>
      </c>
      <c r="CM29" s="390">
        <v>0.25</v>
      </c>
      <c r="CN29" s="390">
        <v>0.25</v>
      </c>
      <c r="CO29" s="389">
        <v>0.25</v>
      </c>
      <c r="CP29" s="390">
        <v>0.25</v>
      </c>
      <c r="CQ29" s="390">
        <v>0.25</v>
      </c>
      <c r="CR29" s="390">
        <v>0.25</v>
      </c>
      <c r="CS29" s="389">
        <v>0.25</v>
      </c>
      <c r="CT29" s="390">
        <v>0.25</v>
      </c>
      <c r="CU29" s="390">
        <v>0.25</v>
      </c>
      <c r="CV29" s="390">
        <v>0.25</v>
      </c>
      <c r="CW29" s="389">
        <v>0.25</v>
      </c>
      <c r="CX29" s="322"/>
      <c r="CY29" s="71"/>
      <c r="CZ29" s="111"/>
      <c r="DA29" s="108"/>
      <c r="DB29" s="123"/>
      <c r="DC29" s="156"/>
      <c r="DD29" s="156"/>
      <c r="DE29" s="156"/>
      <c r="DF29" s="119"/>
      <c r="DG29" s="116"/>
      <c r="DH29" s="116"/>
      <c r="DI29" s="116"/>
      <c r="DJ29" s="116"/>
      <c r="DK29" s="116"/>
      <c r="DL29" s="116"/>
      <c r="DM29" s="116"/>
      <c r="DN29" s="116"/>
    </row>
    <row r="30" spans="1:118" ht="15.75" customHeight="1">
      <c r="A30" s="108"/>
      <c r="B30" s="149"/>
      <c r="C30" s="123"/>
      <c r="D30" s="155"/>
      <c r="E30" s="387"/>
      <c r="F30" s="71"/>
      <c r="G30" s="71"/>
      <c r="H30" s="71"/>
      <c r="I30" s="71"/>
      <c r="J30" s="391"/>
      <c r="K30" s="157"/>
      <c r="L30" s="157"/>
      <c r="M30" s="392"/>
      <c r="N30" s="157"/>
      <c r="O30" s="157"/>
      <c r="P30" s="157"/>
      <c r="Q30" s="157"/>
      <c r="R30" s="391"/>
      <c r="S30" s="157"/>
      <c r="T30" s="157"/>
      <c r="U30" s="392"/>
      <c r="V30" s="391"/>
      <c r="W30" s="157"/>
      <c r="X30" s="157"/>
      <c r="Y30" s="157"/>
      <c r="Z30" s="391"/>
      <c r="AA30" s="157"/>
      <c r="AB30" s="157"/>
      <c r="AC30" s="157"/>
      <c r="AD30" s="391"/>
      <c r="AE30" s="157"/>
      <c r="AF30" s="157"/>
      <c r="AG30" s="157"/>
      <c r="AH30" s="391"/>
      <c r="AI30" s="157"/>
      <c r="AJ30" s="157"/>
      <c r="AK30" s="157"/>
      <c r="AL30" s="391"/>
      <c r="AM30" s="157"/>
      <c r="AN30" s="157"/>
      <c r="AO30" s="157"/>
      <c r="AP30" s="391"/>
      <c r="AQ30" s="157"/>
      <c r="AR30" s="157"/>
      <c r="AS30" s="157"/>
      <c r="AT30" s="391"/>
      <c r="AU30" s="157"/>
      <c r="AV30" s="157"/>
      <c r="AW30" s="157"/>
      <c r="AX30" s="391"/>
      <c r="AY30" s="157"/>
      <c r="AZ30" s="157"/>
      <c r="BA30" s="157"/>
      <c r="BB30" s="391"/>
      <c r="BC30" s="157"/>
      <c r="BD30" s="157"/>
      <c r="BE30" s="157"/>
      <c r="BF30" s="391"/>
      <c r="BG30" s="157"/>
      <c r="BH30" s="157"/>
      <c r="BI30" s="157"/>
      <c r="BJ30" s="391"/>
      <c r="BK30" s="157"/>
      <c r="BL30" s="157"/>
      <c r="BM30" s="157"/>
      <c r="BN30" s="391"/>
      <c r="BO30" s="157"/>
      <c r="BP30" s="157"/>
      <c r="BQ30" s="157"/>
      <c r="BR30" s="391"/>
      <c r="BS30" s="157"/>
      <c r="BT30" s="157"/>
      <c r="BU30" s="157"/>
      <c r="BV30" s="391"/>
      <c r="BW30" s="157"/>
      <c r="BX30" s="157"/>
      <c r="BY30" s="157"/>
      <c r="BZ30" s="391"/>
      <c r="CA30" s="157"/>
      <c r="CB30" s="157"/>
      <c r="CC30" s="392"/>
      <c r="CD30" s="391"/>
      <c r="CE30" s="157"/>
      <c r="CF30" s="157"/>
      <c r="CG30" s="392"/>
      <c r="CH30" s="391"/>
      <c r="CI30" s="157"/>
      <c r="CJ30" s="157"/>
      <c r="CK30" s="392"/>
      <c r="CL30" s="391"/>
      <c r="CM30" s="157"/>
      <c r="CN30" s="157"/>
      <c r="CO30" s="392"/>
      <c r="CP30" s="391"/>
      <c r="CQ30" s="157"/>
      <c r="CR30" s="157"/>
      <c r="CS30" s="392"/>
      <c r="CT30" s="391"/>
      <c r="CU30" s="157"/>
      <c r="CV30" s="157"/>
      <c r="CW30" s="392"/>
      <c r="CX30" s="322"/>
      <c r="CY30" s="71"/>
      <c r="CZ30" s="111"/>
      <c r="DA30" s="108"/>
      <c r="DB30" s="123"/>
      <c r="DC30" s="156"/>
      <c r="DD30" s="156"/>
      <c r="DE30" s="156"/>
      <c r="DF30" s="119"/>
      <c r="DG30" s="116"/>
      <c r="DH30" s="116"/>
      <c r="DI30" s="116"/>
      <c r="DJ30" s="116"/>
      <c r="DK30" s="116"/>
      <c r="DL30" s="116"/>
      <c r="DM30" s="116"/>
      <c r="DN30" s="116"/>
    </row>
    <row r="31" spans="1:118" ht="15.75" customHeight="1">
      <c r="A31" s="108"/>
      <c r="B31" s="149">
        <v>200822</v>
      </c>
      <c r="C31" s="123" t="s">
        <v>131</v>
      </c>
      <c r="D31" s="155" t="s">
        <v>132</v>
      </c>
      <c r="E31" s="386"/>
      <c r="F31" s="71"/>
      <c r="G31" s="71"/>
      <c r="H31" s="71"/>
      <c r="I31" s="71"/>
      <c r="J31" s="312">
        <v>0</v>
      </c>
      <c r="K31" s="142">
        <v>0</v>
      </c>
      <c r="L31" s="142">
        <v>0</v>
      </c>
      <c r="M31" s="313">
        <v>0</v>
      </c>
      <c r="N31" s="142">
        <v>0</v>
      </c>
      <c r="O31" s="142">
        <v>0</v>
      </c>
      <c r="P31" s="142">
        <v>0</v>
      </c>
      <c r="Q31" s="142">
        <v>0</v>
      </c>
      <c r="R31" s="312">
        <v>0</v>
      </c>
      <c r="S31" s="142">
        <v>0</v>
      </c>
      <c r="T31" s="142">
        <v>0</v>
      </c>
      <c r="U31" s="313">
        <v>0</v>
      </c>
      <c r="V31" s="312">
        <v>10.27</v>
      </c>
      <c r="W31" s="142">
        <v>7.7569999999999988</v>
      </c>
      <c r="X31" s="142">
        <v>9.3330000000000002</v>
      </c>
      <c r="Y31" s="142">
        <v>7.7869999999999999</v>
      </c>
      <c r="Z31" s="312">
        <v>9.7210000000000001</v>
      </c>
      <c r="AA31" s="142">
        <v>9.0500000000000007</v>
      </c>
      <c r="AB31" s="142">
        <v>9.152000000000001</v>
      </c>
      <c r="AC31" s="142">
        <v>4.391</v>
      </c>
      <c r="AD31" s="312">
        <v>9.3379999999999992</v>
      </c>
      <c r="AE31" s="142">
        <v>9.298</v>
      </c>
      <c r="AF31" s="142">
        <v>8.843</v>
      </c>
      <c r="AG31" s="142">
        <v>13.982999999999999</v>
      </c>
      <c r="AH31" s="312">
        <v>14.331</v>
      </c>
      <c r="AI31" s="142">
        <v>16.415999999999997</v>
      </c>
      <c r="AJ31" s="142">
        <v>14.207000000000001</v>
      </c>
      <c r="AK31" s="142">
        <v>20.665999999999997</v>
      </c>
      <c r="AL31" s="312">
        <v>17.103999999999999</v>
      </c>
      <c r="AM31" s="142">
        <v>13.026</v>
      </c>
      <c r="AN31" s="142">
        <v>13.305</v>
      </c>
      <c r="AO31" s="142">
        <v>14.538999999999998</v>
      </c>
      <c r="AP31" s="312">
        <v>15.192999999999998</v>
      </c>
      <c r="AQ31" s="142">
        <v>14.555</v>
      </c>
      <c r="AR31" s="142">
        <v>15.652000000000001</v>
      </c>
      <c r="AS31" s="142">
        <v>18.959</v>
      </c>
      <c r="AT31" s="312">
        <v>15.760999999999999</v>
      </c>
      <c r="AU31" s="142">
        <v>20.910999999999998</v>
      </c>
      <c r="AV31" s="142">
        <v>17.094000000000001</v>
      </c>
      <c r="AW31" s="142">
        <v>22.856000000000002</v>
      </c>
      <c r="AX31" s="312">
        <v>23.93</v>
      </c>
      <c r="AY31" s="142">
        <v>14.494</v>
      </c>
      <c r="AZ31" s="142">
        <v>24.652000000000001</v>
      </c>
      <c r="BA31" s="142">
        <v>28.009999999999998</v>
      </c>
      <c r="BB31" s="312">
        <v>21.405000000000001</v>
      </c>
      <c r="BC31" s="142">
        <v>18.452999999999999</v>
      </c>
      <c r="BD31" s="142">
        <v>24.11</v>
      </c>
      <c r="BE31" s="142">
        <v>21.805999999999997</v>
      </c>
      <c r="BF31" s="312">
        <v>18.131</v>
      </c>
      <c r="BG31" s="142">
        <v>20.582999999999998</v>
      </c>
      <c r="BH31" s="142">
        <v>18.143999999999998</v>
      </c>
      <c r="BI31" s="142">
        <v>20.612000000000002</v>
      </c>
      <c r="BJ31" s="312">
        <v>13.846</v>
      </c>
      <c r="BK31" s="142">
        <v>20.960999999999999</v>
      </c>
      <c r="BL31" s="142">
        <v>17.838000000000001</v>
      </c>
      <c r="BM31" s="142">
        <v>18.936</v>
      </c>
      <c r="BN31" s="312">
        <v>15.491</v>
      </c>
      <c r="BO31" s="142">
        <v>24.795999999999999</v>
      </c>
      <c r="BP31" s="142">
        <v>19.295999999999999</v>
      </c>
      <c r="BQ31" s="142">
        <v>31.677999999999997</v>
      </c>
      <c r="BR31" s="312">
        <v>18.116</v>
      </c>
      <c r="BS31" s="142">
        <v>24.287999999999997</v>
      </c>
      <c r="BT31" s="142">
        <v>19.155999999999999</v>
      </c>
      <c r="BU31" s="142">
        <v>25.058999999999997</v>
      </c>
      <c r="BV31" s="312">
        <v>18.856999999999999</v>
      </c>
      <c r="BW31" s="142">
        <v>18.449000000000002</v>
      </c>
      <c r="BX31" s="142">
        <v>21.022999999999996</v>
      </c>
      <c r="BY31" s="142">
        <v>38.814999999999998</v>
      </c>
      <c r="BZ31" s="312">
        <v>26.758644761114979</v>
      </c>
      <c r="CA31" s="142">
        <v>26.758644761114979</v>
      </c>
      <c r="CB31" s="142">
        <v>26.758644761114979</v>
      </c>
      <c r="CC31" s="313">
        <v>26.758644761114979</v>
      </c>
      <c r="CD31" s="312">
        <v>29.48303835343598</v>
      </c>
      <c r="CE31" s="142">
        <v>29.48303835343598</v>
      </c>
      <c r="CF31" s="142">
        <v>29.48303835343598</v>
      </c>
      <c r="CG31" s="313">
        <v>29.483038353435973</v>
      </c>
      <c r="CH31" s="312">
        <v>32.484812228358791</v>
      </c>
      <c r="CI31" s="142">
        <v>32.484812228358791</v>
      </c>
      <c r="CJ31" s="142">
        <v>32.484812228358791</v>
      </c>
      <c r="CK31" s="313">
        <v>32.484812228358791</v>
      </c>
      <c r="CL31" s="312">
        <v>35.79220746727237</v>
      </c>
      <c r="CM31" s="142">
        <v>35.79220746727237</v>
      </c>
      <c r="CN31" s="142">
        <v>35.79220746727237</v>
      </c>
      <c r="CO31" s="313">
        <v>35.792207467272362</v>
      </c>
      <c r="CP31" s="312">
        <v>39.436340477347784</v>
      </c>
      <c r="CQ31" s="142">
        <v>39.436340477347784</v>
      </c>
      <c r="CR31" s="142">
        <v>39.436340477347784</v>
      </c>
      <c r="CS31" s="313">
        <v>39.436340477347784</v>
      </c>
      <c r="CT31" s="312">
        <v>43.451495738768379</v>
      </c>
      <c r="CU31" s="142">
        <v>43.451495738768379</v>
      </c>
      <c r="CV31" s="142">
        <v>43.451495738768379</v>
      </c>
      <c r="CW31" s="313">
        <v>43.451495738768386</v>
      </c>
      <c r="CX31" s="322"/>
      <c r="CY31" s="71"/>
      <c r="CZ31" s="111"/>
      <c r="DA31" s="108">
        <v>200822</v>
      </c>
      <c r="DB31" s="123" t="s">
        <v>131</v>
      </c>
      <c r="DC31" s="156">
        <v>26.715606000000001</v>
      </c>
      <c r="DD31" s="156">
        <v>31.753243999999995</v>
      </c>
      <c r="DE31" s="156">
        <v>41.608142000000001</v>
      </c>
      <c r="DF31" s="119">
        <v>35.146999999999998</v>
      </c>
      <c r="DG31" s="116">
        <v>32.314</v>
      </c>
      <c r="DH31" s="116">
        <v>41.461999999999996</v>
      </c>
      <c r="DI31" s="116">
        <v>65.62</v>
      </c>
      <c r="DJ31" s="116">
        <v>57.973999999999997</v>
      </c>
      <c r="DK31" s="116">
        <v>64.358999999999995</v>
      </c>
      <c r="DL31" s="116">
        <v>76.622</v>
      </c>
      <c r="DM31" s="116">
        <v>91.085999999999999</v>
      </c>
      <c r="DN31" s="116">
        <v>85.774000000000001</v>
      </c>
    </row>
    <row r="32" spans="1:118" ht="15.75" customHeight="1">
      <c r="A32" s="108"/>
      <c r="B32" s="149"/>
      <c r="C32" s="123" t="s">
        <v>1321</v>
      </c>
      <c r="D32" s="155" t="s">
        <v>116</v>
      </c>
      <c r="E32" s="387"/>
      <c r="F32" s="71"/>
      <c r="G32" s="71"/>
      <c r="H32" s="71"/>
      <c r="I32" s="71"/>
      <c r="J32" s="388">
        <v>0</v>
      </c>
      <c r="K32" s="154">
        <v>0</v>
      </c>
      <c r="L32" s="154">
        <v>0</v>
      </c>
      <c r="M32" s="389">
        <v>0</v>
      </c>
      <c r="N32" s="154">
        <v>0</v>
      </c>
      <c r="O32" s="154">
        <v>0</v>
      </c>
      <c r="P32" s="154">
        <v>0</v>
      </c>
      <c r="Q32" s="154">
        <v>0</v>
      </c>
      <c r="R32" s="388">
        <v>0</v>
      </c>
      <c r="S32" s="154">
        <v>0</v>
      </c>
      <c r="T32" s="154">
        <v>0</v>
      </c>
      <c r="U32" s="389">
        <v>0</v>
      </c>
      <c r="V32" s="388">
        <v>0.29220132585995962</v>
      </c>
      <c r="W32" s="154">
        <v>0.22070162460522944</v>
      </c>
      <c r="X32" s="154">
        <v>0.26554186701567706</v>
      </c>
      <c r="Y32" s="154">
        <v>0.22155518251913392</v>
      </c>
      <c r="Z32" s="388">
        <v>0.30082936188648884</v>
      </c>
      <c r="AA32" s="154">
        <v>0.28006436838522003</v>
      </c>
      <c r="AB32" s="154">
        <v>0.2832208949681253</v>
      </c>
      <c r="AC32" s="154">
        <v>0.13588537476016588</v>
      </c>
      <c r="AD32" s="388">
        <v>0.22521827215281462</v>
      </c>
      <c r="AE32" s="154">
        <v>0.22425353335584391</v>
      </c>
      <c r="AF32" s="154">
        <v>0.213279629540302</v>
      </c>
      <c r="AG32" s="154">
        <v>0.3372485649510395</v>
      </c>
      <c r="AH32" s="388">
        <v>0.21839378238341967</v>
      </c>
      <c r="AI32" s="154">
        <v>0.25016763181956714</v>
      </c>
      <c r="AJ32" s="154">
        <v>0.21650411459920754</v>
      </c>
      <c r="AK32" s="154">
        <v>0.31493447119780549</v>
      </c>
      <c r="AL32" s="388">
        <v>0.29502880601649017</v>
      </c>
      <c r="AM32" s="154">
        <v>0.22468692862317591</v>
      </c>
      <c r="AN32" s="154">
        <v>0.22949943077931487</v>
      </c>
      <c r="AO32" s="154">
        <v>0.25078483458101908</v>
      </c>
      <c r="AP32" s="388">
        <v>0.23606643981416739</v>
      </c>
      <c r="AQ32" s="154">
        <v>0.22615329635326839</v>
      </c>
      <c r="AR32" s="154">
        <v>0.24319830948274526</v>
      </c>
      <c r="AS32" s="154">
        <v>0.29458195434981899</v>
      </c>
      <c r="AT32" s="388">
        <v>0.20569810237268668</v>
      </c>
      <c r="AU32" s="154">
        <v>0.27291117433635248</v>
      </c>
      <c r="AV32" s="154">
        <v>0.22309519459163166</v>
      </c>
      <c r="AW32" s="154">
        <v>0.29829552869932918</v>
      </c>
      <c r="AX32" s="388">
        <v>0.26271874931383526</v>
      </c>
      <c r="AY32" s="154">
        <v>0.15912434402652439</v>
      </c>
      <c r="AZ32" s="154">
        <v>0.27064532419910853</v>
      </c>
      <c r="BA32" s="154">
        <v>0.30751158246053178</v>
      </c>
      <c r="BB32" s="388">
        <v>0.24955114603492901</v>
      </c>
      <c r="BC32" s="154">
        <v>0.21513512253130318</v>
      </c>
      <c r="BD32" s="154">
        <v>0.281087509035372</v>
      </c>
      <c r="BE32" s="154">
        <v>0.25422622239839576</v>
      </c>
      <c r="BF32" s="388">
        <v>0.23403898283206404</v>
      </c>
      <c r="BG32" s="154">
        <v>0.26568994449464306</v>
      </c>
      <c r="BH32" s="154">
        <v>0.23420678972505485</v>
      </c>
      <c r="BI32" s="154">
        <v>0.26606428294823803</v>
      </c>
      <c r="BJ32" s="388">
        <v>0.19343121778125483</v>
      </c>
      <c r="BK32" s="154">
        <v>0.29282910269484924</v>
      </c>
      <c r="BL32" s="154">
        <v>0.24920020675877683</v>
      </c>
      <c r="BM32" s="154">
        <v>0.2645394727651193</v>
      </c>
      <c r="BN32" s="388">
        <v>0.16974392128072233</v>
      </c>
      <c r="BO32" s="154">
        <v>0.27170423291438839</v>
      </c>
      <c r="BP32" s="154">
        <v>0.21143752533941115</v>
      </c>
      <c r="BQ32" s="154">
        <v>0.34711432046547813</v>
      </c>
      <c r="BR32" s="388">
        <v>0.20914579942045047</v>
      </c>
      <c r="BS32" s="154">
        <v>0.28040037405188234</v>
      </c>
      <c r="BT32" s="154">
        <v>0.22115240305244807</v>
      </c>
      <c r="BU32" s="154">
        <v>0.28930142347521903</v>
      </c>
      <c r="BV32" s="388">
        <v>0.194113892777732</v>
      </c>
      <c r="BW32" s="154">
        <v>0.18991394218891544</v>
      </c>
      <c r="BX32" s="154">
        <v>0.21641068928600835</v>
      </c>
      <c r="BY32" s="154">
        <v>0.39956147574734413</v>
      </c>
      <c r="BZ32" s="390">
        <v>0.25</v>
      </c>
      <c r="CA32" s="390">
        <v>0.25</v>
      </c>
      <c r="CB32" s="390">
        <v>0.25</v>
      </c>
      <c r="CC32" s="389">
        <v>0.25</v>
      </c>
      <c r="CD32" s="390">
        <v>0.25</v>
      </c>
      <c r="CE32" s="390">
        <v>0.25</v>
      </c>
      <c r="CF32" s="390">
        <v>0.25</v>
      </c>
      <c r="CG32" s="389">
        <v>0.25</v>
      </c>
      <c r="CH32" s="390">
        <v>0.25</v>
      </c>
      <c r="CI32" s="390">
        <v>0.25</v>
      </c>
      <c r="CJ32" s="390">
        <v>0.25</v>
      </c>
      <c r="CK32" s="389">
        <v>0.25</v>
      </c>
      <c r="CL32" s="390">
        <v>0.25</v>
      </c>
      <c r="CM32" s="390">
        <v>0.25</v>
      </c>
      <c r="CN32" s="390">
        <v>0.25</v>
      </c>
      <c r="CO32" s="389">
        <v>0.25</v>
      </c>
      <c r="CP32" s="390">
        <v>0.25</v>
      </c>
      <c r="CQ32" s="390">
        <v>0.25</v>
      </c>
      <c r="CR32" s="390">
        <v>0.25</v>
      </c>
      <c r="CS32" s="389">
        <v>0.25</v>
      </c>
      <c r="CT32" s="390">
        <v>0.25</v>
      </c>
      <c r="CU32" s="390">
        <v>0.25</v>
      </c>
      <c r="CV32" s="390">
        <v>0.25</v>
      </c>
      <c r="CW32" s="389">
        <v>0.25</v>
      </c>
      <c r="CX32" s="322"/>
      <c r="CY32" s="71"/>
      <c r="CZ32" s="111"/>
      <c r="DA32" s="108"/>
      <c r="DB32" s="123"/>
      <c r="DC32" s="156"/>
      <c r="DD32" s="156"/>
      <c r="DE32" s="156"/>
      <c r="DF32" s="119"/>
      <c r="DG32" s="116"/>
      <c r="DH32" s="116"/>
      <c r="DI32" s="116"/>
      <c r="DJ32" s="116"/>
      <c r="DK32" s="116"/>
      <c r="DL32" s="116"/>
      <c r="DM32" s="116"/>
      <c r="DN32" s="116"/>
    </row>
    <row r="33" spans="1:118" ht="15.75" customHeight="1">
      <c r="A33" s="108"/>
      <c r="B33" s="149"/>
      <c r="C33" s="123"/>
      <c r="D33" s="155"/>
      <c r="E33" s="387"/>
      <c r="F33" s="71"/>
      <c r="G33" s="71"/>
      <c r="H33" s="71"/>
      <c r="I33" s="71"/>
      <c r="J33" s="391"/>
      <c r="K33" s="157"/>
      <c r="L33" s="157"/>
      <c r="M33" s="392"/>
      <c r="N33" s="157"/>
      <c r="O33" s="157"/>
      <c r="P33" s="157"/>
      <c r="Q33" s="157"/>
      <c r="R33" s="391"/>
      <c r="S33" s="157"/>
      <c r="T33" s="157"/>
      <c r="U33" s="392"/>
      <c r="V33" s="391"/>
      <c r="W33" s="157"/>
      <c r="X33" s="157"/>
      <c r="Y33" s="157"/>
      <c r="Z33" s="391"/>
      <c r="AA33" s="157"/>
      <c r="AB33" s="157"/>
      <c r="AC33" s="157"/>
      <c r="AD33" s="391"/>
      <c r="AE33" s="157"/>
      <c r="AF33" s="157"/>
      <c r="AG33" s="157"/>
      <c r="AH33" s="391"/>
      <c r="AI33" s="157"/>
      <c r="AJ33" s="157"/>
      <c r="AK33" s="157"/>
      <c r="AL33" s="391"/>
      <c r="AM33" s="157"/>
      <c r="AN33" s="157"/>
      <c r="AO33" s="157"/>
      <c r="AP33" s="391"/>
      <c r="AQ33" s="157"/>
      <c r="AR33" s="157"/>
      <c r="AS33" s="157"/>
      <c r="AT33" s="391"/>
      <c r="AU33" s="157"/>
      <c r="AV33" s="157"/>
      <c r="AW33" s="157"/>
      <c r="AX33" s="391"/>
      <c r="AY33" s="157"/>
      <c r="AZ33" s="157"/>
      <c r="BA33" s="157"/>
      <c r="BB33" s="391"/>
      <c r="BC33" s="157"/>
      <c r="BD33" s="157"/>
      <c r="BE33" s="157"/>
      <c r="BF33" s="391"/>
      <c r="BG33" s="157"/>
      <c r="BH33" s="157"/>
      <c r="BI33" s="157"/>
      <c r="BJ33" s="391"/>
      <c r="BK33" s="157"/>
      <c r="BL33" s="157"/>
      <c r="BM33" s="157"/>
      <c r="BN33" s="391"/>
      <c r="BO33" s="157"/>
      <c r="BP33" s="157"/>
      <c r="BQ33" s="157"/>
      <c r="BR33" s="391"/>
      <c r="BS33" s="157"/>
      <c r="BT33" s="157"/>
      <c r="BU33" s="157"/>
      <c r="BV33" s="391"/>
      <c r="BW33" s="157"/>
      <c r="BX33" s="157"/>
      <c r="BY33" s="157"/>
      <c r="BZ33" s="391"/>
      <c r="CA33" s="157"/>
      <c r="CB33" s="157"/>
      <c r="CC33" s="392"/>
      <c r="CD33" s="391"/>
      <c r="CE33" s="157"/>
      <c r="CF33" s="157"/>
      <c r="CG33" s="392"/>
      <c r="CH33" s="391"/>
      <c r="CI33" s="157"/>
      <c r="CJ33" s="157"/>
      <c r="CK33" s="392"/>
      <c r="CL33" s="391"/>
      <c r="CM33" s="157"/>
      <c r="CN33" s="157"/>
      <c r="CO33" s="392"/>
      <c r="CP33" s="391"/>
      <c r="CQ33" s="157"/>
      <c r="CR33" s="157"/>
      <c r="CS33" s="392"/>
      <c r="CT33" s="391"/>
      <c r="CU33" s="157"/>
      <c r="CV33" s="157"/>
      <c r="CW33" s="392"/>
      <c r="CX33" s="322"/>
      <c r="CY33" s="71"/>
      <c r="CZ33" s="111"/>
      <c r="DA33" s="108"/>
      <c r="DB33" s="123"/>
      <c r="DC33" s="156"/>
      <c r="DD33" s="156"/>
      <c r="DE33" s="156"/>
      <c r="DF33" s="119"/>
      <c r="DG33" s="116"/>
      <c r="DH33" s="116"/>
      <c r="DI33" s="116"/>
      <c r="DJ33" s="116"/>
      <c r="DK33" s="116"/>
      <c r="DL33" s="116"/>
      <c r="DM33" s="116"/>
      <c r="DN33" s="116"/>
    </row>
    <row r="34" spans="1:118" ht="15.75" customHeight="1">
      <c r="A34" s="108"/>
      <c r="B34" s="149">
        <v>200823</v>
      </c>
      <c r="C34" s="123" t="s">
        <v>135</v>
      </c>
      <c r="D34" s="155" t="s">
        <v>136</v>
      </c>
      <c r="E34" s="386"/>
      <c r="F34" s="71"/>
      <c r="G34" s="71"/>
      <c r="H34" s="71"/>
      <c r="I34" s="71"/>
      <c r="J34" s="312">
        <v>0</v>
      </c>
      <c r="K34" s="142">
        <v>0</v>
      </c>
      <c r="L34" s="142">
        <v>0</v>
      </c>
      <c r="M34" s="313">
        <v>0</v>
      </c>
      <c r="N34" s="142">
        <v>0</v>
      </c>
      <c r="O34" s="142">
        <v>0</v>
      </c>
      <c r="P34" s="142">
        <v>0</v>
      </c>
      <c r="Q34" s="142">
        <v>0</v>
      </c>
      <c r="R34" s="312">
        <v>0</v>
      </c>
      <c r="S34" s="142">
        <v>0</v>
      </c>
      <c r="T34" s="142">
        <v>0</v>
      </c>
      <c r="U34" s="313">
        <v>0</v>
      </c>
      <c r="V34" s="312">
        <v>14.207587999999999</v>
      </c>
      <c r="W34" s="142">
        <v>2.4974119999999997</v>
      </c>
      <c r="X34" s="142">
        <v>9.4390000000000001</v>
      </c>
      <c r="Y34" s="142">
        <v>10.644</v>
      </c>
      <c r="Z34" s="312">
        <v>8.0389999999999997</v>
      </c>
      <c r="AA34" s="142">
        <v>17.100000000000001</v>
      </c>
      <c r="AB34" s="142">
        <v>40.10499999999999</v>
      </c>
      <c r="AC34" s="142">
        <v>30.621999999999996</v>
      </c>
      <c r="AD34" s="312">
        <v>8.5090000000000003</v>
      </c>
      <c r="AE34" s="142">
        <v>8.24</v>
      </c>
      <c r="AF34" s="142">
        <v>8.3889999999999993</v>
      </c>
      <c r="AG34" s="142">
        <v>10.285</v>
      </c>
      <c r="AH34" s="312">
        <v>13.024999999999999</v>
      </c>
      <c r="AI34" s="142">
        <v>46.537999999999997</v>
      </c>
      <c r="AJ34" s="142">
        <v>10.007</v>
      </c>
      <c r="AK34" s="142">
        <v>14.619</v>
      </c>
      <c r="AL34" s="312">
        <v>11.673</v>
      </c>
      <c r="AM34" s="142">
        <v>11.16</v>
      </c>
      <c r="AN34" s="142">
        <v>14.56</v>
      </c>
      <c r="AO34" s="142">
        <v>52.567</v>
      </c>
      <c r="AP34" s="312">
        <v>15.222000000000001</v>
      </c>
      <c r="AQ34" s="142">
        <v>51.490999999999993</v>
      </c>
      <c r="AR34" s="142">
        <v>15.433999999999997</v>
      </c>
      <c r="AS34" s="142">
        <v>39.823</v>
      </c>
      <c r="AT34" s="312">
        <v>17.303999999999998</v>
      </c>
      <c r="AU34" s="142">
        <v>41.771000000000001</v>
      </c>
      <c r="AV34" s="142">
        <v>12.683</v>
      </c>
      <c r="AW34" s="142">
        <v>48.140999999999998</v>
      </c>
      <c r="AX34" s="312">
        <v>17.91</v>
      </c>
      <c r="AY34" s="142">
        <v>20.881999999999998</v>
      </c>
      <c r="AZ34" s="142">
        <v>35.897999999999996</v>
      </c>
      <c r="BA34" s="142">
        <v>58.255000000000003</v>
      </c>
      <c r="BB34" s="312">
        <v>8.0079999999999991</v>
      </c>
      <c r="BC34" s="142">
        <v>16.128</v>
      </c>
      <c r="BD34" s="142">
        <v>11.379999999999999</v>
      </c>
      <c r="BE34" s="142">
        <v>92.932999999999993</v>
      </c>
      <c r="BF34" s="312">
        <v>70.873000000000005</v>
      </c>
      <c r="BG34" s="142">
        <v>-52.86699999999999</v>
      </c>
      <c r="BH34" s="142">
        <v>31.725999999999999</v>
      </c>
      <c r="BI34" s="142">
        <v>11.913</v>
      </c>
      <c r="BJ34" s="312">
        <v>7.3900000000000006</v>
      </c>
      <c r="BK34" s="142">
        <v>35.675999999999995</v>
      </c>
      <c r="BL34" s="142">
        <v>17.737000000000002</v>
      </c>
      <c r="BM34" s="142">
        <v>166.37899999999999</v>
      </c>
      <c r="BN34" s="312">
        <v>14.247</v>
      </c>
      <c r="BO34" s="142">
        <v>21.515999999999998</v>
      </c>
      <c r="BP34" s="142">
        <v>-13.870999999999999</v>
      </c>
      <c r="BQ34" s="142">
        <v>69.037999999999997</v>
      </c>
      <c r="BR34" s="312">
        <v>10.834</v>
      </c>
      <c r="BS34" s="142">
        <v>-50.636999999999993</v>
      </c>
      <c r="BT34" s="142">
        <v>84.154999999999987</v>
      </c>
      <c r="BU34" s="142">
        <v>21.704999999999998</v>
      </c>
      <c r="BV34" s="312">
        <v>19.698</v>
      </c>
      <c r="BW34" s="142">
        <v>20.399999999999999</v>
      </c>
      <c r="BX34" s="142">
        <v>22.221999999999998</v>
      </c>
      <c r="BY34" s="142">
        <v>37.929000000000002</v>
      </c>
      <c r="BZ34" s="312">
        <v>27.613927557615661</v>
      </c>
      <c r="CA34" s="142">
        <v>27.613927557615661</v>
      </c>
      <c r="CB34" s="142">
        <v>27.613927557615661</v>
      </c>
      <c r="CC34" s="313">
        <v>27.613927557615654</v>
      </c>
      <c r="CD34" s="312">
        <v>30.425400558898165</v>
      </c>
      <c r="CE34" s="142">
        <v>30.425400558898165</v>
      </c>
      <c r="CF34" s="142">
        <v>30.425400558898165</v>
      </c>
      <c r="CG34" s="313">
        <v>30.425400558898161</v>
      </c>
      <c r="CH34" s="312">
        <v>33.523119709716923</v>
      </c>
      <c r="CI34" s="142">
        <v>33.523119709716923</v>
      </c>
      <c r="CJ34" s="142">
        <v>33.523119709716923</v>
      </c>
      <c r="CK34" s="313">
        <v>33.523119709716923</v>
      </c>
      <c r="CL34" s="312">
        <v>36.936228757170674</v>
      </c>
      <c r="CM34" s="142">
        <v>36.936228757170674</v>
      </c>
      <c r="CN34" s="142">
        <v>36.936228757170674</v>
      </c>
      <c r="CO34" s="313">
        <v>36.936228757170682</v>
      </c>
      <c r="CP34" s="312">
        <v>40.696838677773592</v>
      </c>
      <c r="CQ34" s="142">
        <v>40.696838677773592</v>
      </c>
      <c r="CR34" s="142">
        <v>40.696838677773592</v>
      </c>
      <c r="CS34" s="313">
        <v>40.696838677773599</v>
      </c>
      <c r="CT34" s="312">
        <v>44.840329781723952</v>
      </c>
      <c r="CU34" s="142">
        <v>44.840329781723952</v>
      </c>
      <c r="CV34" s="142">
        <v>44.840329781723952</v>
      </c>
      <c r="CW34" s="313">
        <v>44.840329781723938</v>
      </c>
      <c r="CX34" s="322"/>
      <c r="CY34" s="71"/>
      <c r="CZ34" s="111"/>
      <c r="DA34" s="108">
        <v>200823</v>
      </c>
      <c r="DB34" s="123" t="s">
        <v>135</v>
      </c>
      <c r="DC34" s="156">
        <v>57.794431000000003</v>
      </c>
      <c r="DD34" s="156">
        <v>75.63694799999999</v>
      </c>
      <c r="DE34" s="156">
        <v>78.384366</v>
      </c>
      <c r="DF34" s="119">
        <v>36.788000000000004</v>
      </c>
      <c r="DG34" s="116">
        <v>95.865999999999985</v>
      </c>
      <c r="DH34" s="116">
        <v>35.423000000000002</v>
      </c>
      <c r="DI34" s="116">
        <v>84.188999999999993</v>
      </c>
      <c r="DJ34" s="116">
        <v>89.96</v>
      </c>
      <c r="DK34" s="116">
        <v>121.96999999999998</v>
      </c>
      <c r="DL34" s="116">
        <v>119.89899999999999</v>
      </c>
      <c r="DM34" s="116">
        <v>132.94499999999999</v>
      </c>
      <c r="DN34" s="116">
        <v>128.44900000000001</v>
      </c>
    </row>
    <row r="35" spans="1:118" ht="15.75" customHeight="1">
      <c r="A35" s="108"/>
      <c r="B35" s="149"/>
      <c r="C35" s="123" t="s">
        <v>1321</v>
      </c>
      <c r="D35" s="155" t="s">
        <v>116</v>
      </c>
      <c r="E35" s="387"/>
      <c r="F35" s="71"/>
      <c r="G35" s="71"/>
      <c r="H35" s="71"/>
      <c r="I35" s="71"/>
      <c r="J35" s="388">
        <v>0</v>
      </c>
      <c r="K35" s="154">
        <v>0</v>
      </c>
      <c r="L35" s="154">
        <v>0</v>
      </c>
      <c r="M35" s="389">
        <v>0</v>
      </c>
      <c r="N35" s="154">
        <v>0</v>
      </c>
      <c r="O35" s="154">
        <v>0</v>
      </c>
      <c r="P35" s="154">
        <v>0</v>
      </c>
      <c r="Q35" s="154">
        <v>0</v>
      </c>
      <c r="R35" s="388">
        <v>0</v>
      </c>
      <c r="S35" s="154">
        <v>0</v>
      </c>
      <c r="T35" s="154">
        <v>0</v>
      </c>
      <c r="U35" s="389">
        <v>0</v>
      </c>
      <c r="V35" s="388">
        <v>0.38620169620528427</v>
      </c>
      <c r="W35" s="154">
        <v>6.7886593454387287E-2</v>
      </c>
      <c r="X35" s="154">
        <v>0.25657823203218438</v>
      </c>
      <c r="Y35" s="154">
        <v>0.28933347830814393</v>
      </c>
      <c r="Z35" s="388">
        <v>8.3856633217199023E-2</v>
      </c>
      <c r="AA35" s="154">
        <v>0.17837398034756852</v>
      </c>
      <c r="AB35" s="154">
        <v>0.41834435566311307</v>
      </c>
      <c r="AC35" s="154">
        <v>0.31942503077211942</v>
      </c>
      <c r="AD35" s="388">
        <v>0.24021116223922309</v>
      </c>
      <c r="AE35" s="154">
        <v>0.2326172260960393</v>
      </c>
      <c r="AF35" s="154">
        <v>0.23682353273297008</v>
      </c>
      <c r="AG35" s="154">
        <v>0.29034807893176751</v>
      </c>
      <c r="AH35" s="388">
        <v>0.15471142310753186</v>
      </c>
      <c r="AI35" s="154">
        <v>0.55278005440140632</v>
      </c>
      <c r="AJ35" s="154">
        <v>0.11886350948461201</v>
      </c>
      <c r="AK35" s="154">
        <v>0.17364501300644977</v>
      </c>
      <c r="AL35" s="388">
        <v>0.12975767007558917</v>
      </c>
      <c r="AM35" s="154">
        <v>0.12405513561582927</v>
      </c>
      <c r="AN35" s="154">
        <v>0.16184971098265899</v>
      </c>
      <c r="AO35" s="154">
        <v>0.58433748332592272</v>
      </c>
      <c r="AP35" s="388">
        <v>0.12480118061818482</v>
      </c>
      <c r="AQ35" s="154">
        <v>0.42216118717717471</v>
      </c>
      <c r="AR35" s="154">
        <v>0.12653931294580634</v>
      </c>
      <c r="AS35" s="154">
        <v>0.32649831925883416</v>
      </c>
      <c r="AT35" s="388">
        <v>0.14432147057106398</v>
      </c>
      <c r="AU35" s="154">
        <v>0.34838489061626876</v>
      </c>
      <c r="AV35" s="154">
        <v>0.10578069875478528</v>
      </c>
      <c r="AW35" s="154">
        <v>0.40151294005788207</v>
      </c>
      <c r="AX35" s="388">
        <v>0.13471736432359246</v>
      </c>
      <c r="AY35" s="154">
        <v>0.15707247357929971</v>
      </c>
      <c r="AZ35" s="154">
        <v>0.2700214374365339</v>
      </c>
      <c r="BA35" s="154">
        <v>0.43818872466057396</v>
      </c>
      <c r="BB35" s="388">
        <v>6.2343809605368658E-2</v>
      </c>
      <c r="BC35" s="154">
        <v>0.1255595606038194</v>
      </c>
      <c r="BD35" s="154">
        <v>8.8595473689946969E-2</v>
      </c>
      <c r="BE35" s="154">
        <v>0.72350115610086485</v>
      </c>
      <c r="BF35" s="388">
        <v>1.1496958390785954</v>
      </c>
      <c r="BG35" s="154">
        <v>-0.8576040230351204</v>
      </c>
      <c r="BH35" s="154">
        <v>0.51465650093276016</v>
      </c>
      <c r="BI35" s="154">
        <v>0.19325168302376514</v>
      </c>
      <c r="BJ35" s="388">
        <v>3.2528985571039969E-2</v>
      </c>
      <c r="BK35" s="154">
        <v>0.15703708920601103</v>
      </c>
      <c r="BL35" s="154">
        <v>7.8073967127677391E-2</v>
      </c>
      <c r="BM35" s="154">
        <v>0.73235995809527177</v>
      </c>
      <c r="BN35" s="388">
        <v>0.15668096337842297</v>
      </c>
      <c r="BO35" s="154">
        <v>0.23662157703728143</v>
      </c>
      <c r="BP35" s="154">
        <v>-0.15254591443967888</v>
      </c>
      <c r="BQ35" s="154">
        <v>0.75924337402397446</v>
      </c>
      <c r="BR35" s="388">
        <v>0.16400987026356026</v>
      </c>
      <c r="BS35" s="154">
        <v>-0.76656523911167618</v>
      </c>
      <c r="BT35" s="154">
        <v>1.2739755060023916</v>
      </c>
      <c r="BU35" s="154">
        <v>0.3285798628457241</v>
      </c>
      <c r="BV35" s="388">
        <v>0.19649073806222508</v>
      </c>
      <c r="BW35" s="154">
        <v>0.20349330167881974</v>
      </c>
      <c r="BX35" s="154">
        <v>0.22166804656405548</v>
      </c>
      <c r="BY35" s="154">
        <v>0.37834791369489973</v>
      </c>
      <c r="BZ35" s="390">
        <v>0.25</v>
      </c>
      <c r="CA35" s="390">
        <v>0.25</v>
      </c>
      <c r="CB35" s="390">
        <v>0.25</v>
      </c>
      <c r="CC35" s="389">
        <v>0.25</v>
      </c>
      <c r="CD35" s="390">
        <v>0.25</v>
      </c>
      <c r="CE35" s="390">
        <v>0.25</v>
      </c>
      <c r="CF35" s="390">
        <v>0.25</v>
      </c>
      <c r="CG35" s="389">
        <v>0.25</v>
      </c>
      <c r="CH35" s="390">
        <v>0.25</v>
      </c>
      <c r="CI35" s="390">
        <v>0.25</v>
      </c>
      <c r="CJ35" s="390">
        <v>0.25</v>
      </c>
      <c r="CK35" s="389">
        <v>0.25</v>
      </c>
      <c r="CL35" s="390">
        <v>0.25</v>
      </c>
      <c r="CM35" s="390">
        <v>0.25</v>
      </c>
      <c r="CN35" s="390">
        <v>0.25</v>
      </c>
      <c r="CO35" s="389">
        <v>0.25</v>
      </c>
      <c r="CP35" s="390">
        <v>0.25</v>
      </c>
      <c r="CQ35" s="390">
        <v>0.25</v>
      </c>
      <c r="CR35" s="390">
        <v>0.25</v>
      </c>
      <c r="CS35" s="389">
        <v>0.25</v>
      </c>
      <c r="CT35" s="390">
        <v>0.25</v>
      </c>
      <c r="CU35" s="390">
        <v>0.25</v>
      </c>
      <c r="CV35" s="390">
        <v>0.25</v>
      </c>
      <c r="CW35" s="389">
        <v>0.25</v>
      </c>
      <c r="CX35" s="322"/>
      <c r="CY35" s="71"/>
      <c r="CZ35" s="111"/>
      <c r="DA35" s="108"/>
      <c r="DB35" s="123"/>
      <c r="DC35" s="156"/>
      <c r="DD35" s="156"/>
      <c r="DE35" s="156"/>
      <c r="DF35" s="119"/>
      <c r="DG35" s="116"/>
      <c r="DH35" s="116"/>
      <c r="DI35" s="116"/>
      <c r="DJ35" s="116"/>
      <c r="DK35" s="116"/>
      <c r="DL35" s="116"/>
      <c r="DM35" s="116"/>
      <c r="DN35" s="116"/>
    </row>
    <row r="36" spans="1:118" ht="15.75" customHeight="1">
      <c r="A36" s="108"/>
      <c r="B36" s="149"/>
      <c r="C36" s="123"/>
      <c r="D36" s="155"/>
      <c r="E36" s="387"/>
      <c r="F36" s="71"/>
      <c r="G36" s="71"/>
      <c r="H36" s="71"/>
      <c r="I36" s="71"/>
      <c r="J36" s="391"/>
      <c r="K36" s="157"/>
      <c r="L36" s="157"/>
      <c r="M36" s="392"/>
      <c r="N36" s="157"/>
      <c r="O36" s="157"/>
      <c r="P36" s="157"/>
      <c r="Q36" s="157"/>
      <c r="R36" s="391"/>
      <c r="S36" s="157"/>
      <c r="T36" s="157"/>
      <c r="U36" s="392"/>
      <c r="V36" s="391"/>
      <c r="W36" s="157"/>
      <c r="X36" s="157"/>
      <c r="Y36" s="157"/>
      <c r="Z36" s="391"/>
      <c r="AA36" s="157"/>
      <c r="AB36" s="157"/>
      <c r="AC36" s="157"/>
      <c r="AD36" s="391"/>
      <c r="AE36" s="157"/>
      <c r="AF36" s="157"/>
      <c r="AG36" s="157"/>
      <c r="AH36" s="391"/>
      <c r="AI36" s="157"/>
      <c r="AJ36" s="157"/>
      <c r="AK36" s="157"/>
      <c r="AL36" s="391"/>
      <c r="AM36" s="157"/>
      <c r="AN36" s="157"/>
      <c r="AO36" s="157"/>
      <c r="AP36" s="391"/>
      <c r="AQ36" s="157"/>
      <c r="AR36" s="157"/>
      <c r="AS36" s="157"/>
      <c r="AT36" s="391"/>
      <c r="AU36" s="157"/>
      <c r="AV36" s="157"/>
      <c r="AW36" s="157"/>
      <c r="AX36" s="391"/>
      <c r="AY36" s="157"/>
      <c r="AZ36" s="157"/>
      <c r="BA36" s="157"/>
      <c r="BB36" s="391"/>
      <c r="BC36" s="157"/>
      <c r="BD36" s="157"/>
      <c r="BE36" s="157"/>
      <c r="BF36" s="391"/>
      <c r="BG36" s="157"/>
      <c r="BH36" s="157"/>
      <c r="BI36" s="157"/>
      <c r="BJ36" s="391"/>
      <c r="BK36" s="157"/>
      <c r="BL36" s="157"/>
      <c r="BM36" s="157"/>
      <c r="BN36" s="391"/>
      <c r="BO36" s="157"/>
      <c r="BP36" s="157"/>
      <c r="BQ36" s="157"/>
      <c r="BR36" s="391"/>
      <c r="BS36" s="157"/>
      <c r="BT36" s="157"/>
      <c r="BU36" s="157"/>
      <c r="BV36" s="391"/>
      <c r="BW36" s="157"/>
      <c r="BX36" s="157"/>
      <c r="BY36" s="157"/>
      <c r="BZ36" s="391"/>
      <c r="CA36" s="157"/>
      <c r="CB36" s="157"/>
      <c r="CC36" s="392"/>
      <c r="CD36" s="391"/>
      <c r="CE36" s="157"/>
      <c r="CF36" s="157"/>
      <c r="CG36" s="392"/>
      <c r="CH36" s="391"/>
      <c r="CI36" s="157"/>
      <c r="CJ36" s="157"/>
      <c r="CK36" s="392"/>
      <c r="CL36" s="391"/>
      <c r="CM36" s="157"/>
      <c r="CN36" s="157"/>
      <c r="CO36" s="392"/>
      <c r="CP36" s="391"/>
      <c r="CQ36" s="157"/>
      <c r="CR36" s="157"/>
      <c r="CS36" s="392"/>
      <c r="CT36" s="391"/>
      <c r="CU36" s="157"/>
      <c r="CV36" s="157"/>
      <c r="CW36" s="392"/>
      <c r="CX36" s="322"/>
      <c r="CY36" s="71"/>
      <c r="CZ36" s="111"/>
      <c r="DA36" s="108"/>
      <c r="DB36" s="123"/>
      <c r="DC36" s="156"/>
      <c r="DD36" s="156"/>
      <c r="DE36" s="156"/>
      <c r="DF36" s="119"/>
      <c r="DG36" s="116"/>
      <c r="DH36" s="116"/>
      <c r="DI36" s="116"/>
      <c r="DJ36" s="116"/>
      <c r="DK36" s="116"/>
      <c r="DL36" s="116"/>
      <c r="DM36" s="116"/>
      <c r="DN36" s="116"/>
    </row>
    <row r="37" spans="1:118" ht="15.75" customHeight="1">
      <c r="A37" s="108"/>
      <c r="B37" s="149">
        <v>201130</v>
      </c>
      <c r="C37" s="123" t="s">
        <v>139</v>
      </c>
      <c r="D37" s="155" t="s">
        <v>140</v>
      </c>
      <c r="E37" s="386"/>
      <c r="F37" s="71"/>
      <c r="G37" s="71"/>
      <c r="H37" s="71"/>
      <c r="I37" s="71"/>
      <c r="J37" s="312">
        <v>0</v>
      </c>
      <c r="K37" s="142">
        <v>0</v>
      </c>
      <c r="L37" s="142">
        <v>0</v>
      </c>
      <c r="M37" s="313">
        <v>0</v>
      </c>
      <c r="N37" s="142">
        <v>0</v>
      </c>
      <c r="O37" s="142">
        <v>0</v>
      </c>
      <c r="P37" s="142">
        <v>0</v>
      </c>
      <c r="Q37" s="142">
        <v>0</v>
      </c>
      <c r="R37" s="312">
        <v>0</v>
      </c>
      <c r="S37" s="142">
        <v>0</v>
      </c>
      <c r="T37" s="142">
        <v>0</v>
      </c>
      <c r="U37" s="313">
        <v>0</v>
      </c>
      <c r="V37" s="312">
        <v>14.399999999999999</v>
      </c>
      <c r="W37" s="142">
        <v>29.096999999999998</v>
      </c>
      <c r="X37" s="142">
        <v>21.077999999999999</v>
      </c>
      <c r="Y37" s="142">
        <v>28.892999999999997</v>
      </c>
      <c r="Z37" s="312">
        <v>14.606</v>
      </c>
      <c r="AA37" s="142">
        <v>18.131999999999998</v>
      </c>
      <c r="AB37" s="142">
        <v>16.250999999999998</v>
      </c>
      <c r="AC37" s="142">
        <v>24.884999999999998</v>
      </c>
      <c r="AD37" s="312">
        <v>11.315999999999999</v>
      </c>
      <c r="AE37" s="142">
        <v>15.895999999999999</v>
      </c>
      <c r="AF37" s="142">
        <v>16.166</v>
      </c>
      <c r="AG37" s="142">
        <v>18.680999999999997</v>
      </c>
      <c r="AH37" s="312">
        <v>10.734</v>
      </c>
      <c r="AI37" s="142">
        <v>17.661999999999999</v>
      </c>
      <c r="AJ37" s="142">
        <v>10.971</v>
      </c>
      <c r="AK37" s="142">
        <v>21.015999999999998</v>
      </c>
      <c r="AL37" s="312">
        <v>12.783999999999999</v>
      </c>
      <c r="AM37" s="142">
        <v>16.253999999999998</v>
      </c>
      <c r="AN37" s="142">
        <v>10.805999999999999</v>
      </c>
      <c r="AO37" s="142">
        <v>23.628</v>
      </c>
      <c r="AP37" s="312">
        <v>17.158999999999999</v>
      </c>
      <c r="AQ37" s="142">
        <v>28.355</v>
      </c>
      <c r="AR37" s="142">
        <v>26.398</v>
      </c>
      <c r="AS37" s="142">
        <v>15.707999999999998</v>
      </c>
      <c r="AT37" s="312">
        <v>28.314</v>
      </c>
      <c r="AU37" s="142">
        <v>15.343999999999999</v>
      </c>
      <c r="AV37" s="142">
        <v>9.7649999999999988</v>
      </c>
      <c r="AW37" s="142">
        <v>32.510999999999996</v>
      </c>
      <c r="AX37" s="312">
        <v>27.395</v>
      </c>
      <c r="AY37" s="142">
        <v>23.018000000000001</v>
      </c>
      <c r="AZ37" s="142">
        <v>23.33</v>
      </c>
      <c r="BA37" s="142">
        <v>36.205999999999996</v>
      </c>
      <c r="BB37" s="312">
        <v>29.86</v>
      </c>
      <c r="BC37" s="142">
        <v>30.286999999999999</v>
      </c>
      <c r="BD37" s="142">
        <v>37.308999999999997</v>
      </c>
      <c r="BE37" s="142">
        <v>53.975999999999999</v>
      </c>
      <c r="BF37" s="312">
        <v>49.867999999999995</v>
      </c>
      <c r="BG37" s="142">
        <v>41.048999999999999</v>
      </c>
      <c r="BH37" s="142">
        <v>44.762</v>
      </c>
      <c r="BI37" s="142">
        <v>41.847999999999999</v>
      </c>
      <c r="BJ37" s="312">
        <v>53.241999999999997</v>
      </c>
      <c r="BK37" s="142">
        <v>58.244</v>
      </c>
      <c r="BL37" s="142">
        <v>43.722999999999999</v>
      </c>
      <c r="BM37" s="142">
        <v>34.815999999999995</v>
      </c>
      <c r="BN37" s="312">
        <v>42.902000000000001</v>
      </c>
      <c r="BO37" s="142">
        <v>48.474999999999994</v>
      </c>
      <c r="BP37" s="142">
        <v>41.762999999999998</v>
      </c>
      <c r="BQ37" s="142">
        <v>45.472000000000001</v>
      </c>
      <c r="BR37" s="312">
        <v>45.21</v>
      </c>
      <c r="BS37" s="142">
        <v>22.375</v>
      </c>
      <c r="BT37" s="142">
        <v>29.216999999999999</v>
      </c>
      <c r="BU37" s="142">
        <v>41.984999999999999</v>
      </c>
      <c r="BV37" s="312">
        <v>27.413999999999998</v>
      </c>
      <c r="BW37" s="142">
        <v>36.467999999999996</v>
      </c>
      <c r="BX37" s="142">
        <v>38.864999999999995</v>
      </c>
      <c r="BY37" s="142">
        <v>52.175999999999995</v>
      </c>
      <c r="BZ37" s="312">
        <v>42.674066564339704</v>
      </c>
      <c r="CA37" s="142">
        <v>42.674066564339704</v>
      </c>
      <c r="CB37" s="142">
        <v>42.674066564339704</v>
      </c>
      <c r="CC37" s="313">
        <v>42.674066564339711</v>
      </c>
      <c r="CD37" s="312">
        <v>47.018866330698373</v>
      </c>
      <c r="CE37" s="142">
        <v>47.018866330698373</v>
      </c>
      <c r="CF37" s="142">
        <v>47.018866330698373</v>
      </c>
      <c r="CG37" s="313">
        <v>47.018866330698359</v>
      </c>
      <c r="CH37" s="312">
        <v>51.806025743782733</v>
      </c>
      <c r="CI37" s="142">
        <v>51.806025743782733</v>
      </c>
      <c r="CJ37" s="142">
        <v>51.806025743782733</v>
      </c>
      <c r="CK37" s="313">
        <v>51.806025743782726</v>
      </c>
      <c r="CL37" s="312">
        <v>57.08058302573744</v>
      </c>
      <c r="CM37" s="142">
        <v>57.08058302573744</v>
      </c>
      <c r="CN37" s="142">
        <v>57.08058302573744</v>
      </c>
      <c r="CO37" s="313">
        <v>57.08058302573744</v>
      </c>
      <c r="CP37" s="312">
        <v>62.892161901632129</v>
      </c>
      <c r="CQ37" s="142">
        <v>62.892161901632129</v>
      </c>
      <c r="CR37" s="142">
        <v>62.892161901632129</v>
      </c>
      <c r="CS37" s="313">
        <v>62.892161901632136</v>
      </c>
      <c r="CT37" s="312">
        <v>69.295438465959961</v>
      </c>
      <c r="CU37" s="142">
        <v>69.295438465959961</v>
      </c>
      <c r="CV37" s="142">
        <v>69.295438465959961</v>
      </c>
      <c r="CW37" s="313">
        <v>69.295438465959961</v>
      </c>
      <c r="CX37" s="322"/>
      <c r="CY37" s="71"/>
      <c r="CZ37" s="111"/>
      <c r="DA37" s="108">
        <v>201130</v>
      </c>
      <c r="DB37" s="123" t="s">
        <v>139</v>
      </c>
      <c r="DC37" s="156">
        <v>50.786808999999998</v>
      </c>
      <c r="DD37" s="156">
        <v>68.254525999999998</v>
      </c>
      <c r="DE37" s="156">
        <v>190.471429</v>
      </c>
      <c r="DF37" s="119">
        <v>93.467999999999989</v>
      </c>
      <c r="DG37" s="116">
        <v>73.873999999999995</v>
      </c>
      <c r="DH37" s="116">
        <v>62.058999999999997</v>
      </c>
      <c r="DI37" s="116">
        <v>60.382999999999996</v>
      </c>
      <c r="DJ37" s="116">
        <v>63.471999999999994</v>
      </c>
      <c r="DK37" s="116">
        <v>87.61999999999999</v>
      </c>
      <c r="DL37" s="116">
        <v>85.933999999999997</v>
      </c>
      <c r="DM37" s="116">
        <v>109.949</v>
      </c>
      <c r="DN37" s="116">
        <v>151.43199999999999</v>
      </c>
    </row>
    <row r="38" spans="1:118" ht="15.75" customHeight="1">
      <c r="A38" s="108"/>
      <c r="B38" s="149"/>
      <c r="C38" s="123" t="s">
        <v>1321</v>
      </c>
      <c r="D38" s="155" t="s">
        <v>116</v>
      </c>
      <c r="E38" s="387"/>
      <c r="F38" s="71"/>
      <c r="G38" s="71"/>
      <c r="H38" s="71"/>
      <c r="I38" s="71"/>
      <c r="J38" s="388">
        <v>0</v>
      </c>
      <c r="K38" s="154">
        <v>0</v>
      </c>
      <c r="L38" s="154">
        <v>0</v>
      </c>
      <c r="M38" s="389">
        <v>0</v>
      </c>
      <c r="N38" s="154">
        <v>0</v>
      </c>
      <c r="O38" s="154">
        <v>0</v>
      </c>
      <c r="P38" s="154">
        <v>0</v>
      </c>
      <c r="Q38" s="154">
        <v>0</v>
      </c>
      <c r="R38" s="388">
        <v>0</v>
      </c>
      <c r="S38" s="154">
        <v>0</v>
      </c>
      <c r="T38" s="154">
        <v>0</v>
      </c>
      <c r="U38" s="389">
        <v>0</v>
      </c>
      <c r="V38" s="388">
        <v>0.15406342277570934</v>
      </c>
      <c r="W38" s="154">
        <v>0.31130440364616768</v>
      </c>
      <c r="X38" s="154">
        <v>0.22551033508794455</v>
      </c>
      <c r="Y38" s="154">
        <v>0.30912183849017844</v>
      </c>
      <c r="Z38" s="388">
        <v>0.19771502829141513</v>
      </c>
      <c r="AA38" s="154">
        <v>0.24544494680131032</v>
      </c>
      <c r="AB38" s="154">
        <v>0.21998267320031403</v>
      </c>
      <c r="AC38" s="154">
        <v>0.33685735170696052</v>
      </c>
      <c r="AD38" s="388">
        <v>0.18234260945229538</v>
      </c>
      <c r="AE38" s="154">
        <v>0.25614334745967549</v>
      </c>
      <c r="AF38" s="154">
        <v>0.26049404598849485</v>
      </c>
      <c r="AG38" s="154">
        <v>0.30101999709953431</v>
      </c>
      <c r="AH38" s="388">
        <v>0.17776526505804616</v>
      </c>
      <c r="AI38" s="154">
        <v>0.29249954457380389</v>
      </c>
      <c r="AJ38" s="154">
        <v>0.18169021082092643</v>
      </c>
      <c r="AK38" s="154">
        <v>0.34804497954722358</v>
      </c>
      <c r="AL38" s="388">
        <v>0.20141164608016132</v>
      </c>
      <c r="AM38" s="154">
        <v>0.25608142172926646</v>
      </c>
      <c r="AN38" s="154">
        <v>0.1702482984623141</v>
      </c>
      <c r="AO38" s="154">
        <v>0.37225863372825818</v>
      </c>
      <c r="AP38" s="388">
        <v>0.19583428440995207</v>
      </c>
      <c r="AQ38" s="154">
        <v>0.3236133302898882</v>
      </c>
      <c r="AR38" s="154">
        <v>0.30127824697557637</v>
      </c>
      <c r="AS38" s="154">
        <v>0.17927413832458344</v>
      </c>
      <c r="AT38" s="388">
        <v>0.32948541904252099</v>
      </c>
      <c r="AU38" s="154">
        <v>0.17855563572043662</v>
      </c>
      <c r="AV38" s="154">
        <v>0.11363371890055157</v>
      </c>
      <c r="AW38" s="154">
        <v>0.37832522633649074</v>
      </c>
      <c r="AX38" s="388">
        <v>0.2491609746336938</v>
      </c>
      <c r="AY38" s="154">
        <v>0.20935160847301931</v>
      </c>
      <c r="AZ38" s="154">
        <v>0.21218928776068904</v>
      </c>
      <c r="BA38" s="154">
        <v>0.32929812913259782</v>
      </c>
      <c r="BB38" s="388">
        <v>0.19718421469702574</v>
      </c>
      <c r="BC38" s="154">
        <v>0.20000396217444133</v>
      </c>
      <c r="BD38" s="154">
        <v>0.24637461038617994</v>
      </c>
      <c r="BE38" s="154">
        <v>0.35643721274235302</v>
      </c>
      <c r="BF38" s="388">
        <v>0.28090374985213518</v>
      </c>
      <c r="BG38" s="154">
        <v>0.23122679930376788</v>
      </c>
      <c r="BH38" s="154">
        <v>0.25214192770677141</v>
      </c>
      <c r="BI38" s="154">
        <v>0.23572752313732559</v>
      </c>
      <c r="BJ38" s="388">
        <v>0.2801841862912775</v>
      </c>
      <c r="BK38" s="154">
        <v>0.30650703854755956</v>
      </c>
      <c r="BL38" s="154">
        <v>0.23009077752927248</v>
      </c>
      <c r="BM38" s="154">
        <v>0.18321799763189053</v>
      </c>
      <c r="BN38" s="388">
        <v>0.24019662732627148</v>
      </c>
      <c r="BO38" s="154">
        <v>0.27139833829753879</v>
      </c>
      <c r="BP38" s="154">
        <v>0.23381967616957428</v>
      </c>
      <c r="BQ38" s="154">
        <v>0.25458535820661549</v>
      </c>
      <c r="BR38" s="388">
        <v>0.32575097091226124</v>
      </c>
      <c r="BS38" s="154">
        <v>0.16121826972266853</v>
      </c>
      <c r="BT38" s="154">
        <v>0.21051683515026623</v>
      </c>
      <c r="BU38" s="154">
        <v>0.30251392421480394</v>
      </c>
      <c r="BV38" s="388">
        <v>0.17695242152553203</v>
      </c>
      <c r="BW38" s="154">
        <v>0.23539435719680096</v>
      </c>
      <c r="BX38" s="154">
        <v>0.25086655951666309</v>
      </c>
      <c r="BY38" s="154">
        <v>0.3367866617610038</v>
      </c>
      <c r="BZ38" s="390">
        <v>0.25</v>
      </c>
      <c r="CA38" s="390">
        <v>0.25</v>
      </c>
      <c r="CB38" s="390">
        <v>0.25</v>
      </c>
      <c r="CC38" s="389">
        <v>0.25</v>
      </c>
      <c r="CD38" s="390">
        <v>0.25</v>
      </c>
      <c r="CE38" s="390">
        <v>0.25</v>
      </c>
      <c r="CF38" s="390">
        <v>0.25</v>
      </c>
      <c r="CG38" s="389">
        <v>0.25</v>
      </c>
      <c r="CH38" s="390">
        <v>0.25</v>
      </c>
      <c r="CI38" s="390">
        <v>0.25</v>
      </c>
      <c r="CJ38" s="390">
        <v>0.25</v>
      </c>
      <c r="CK38" s="389">
        <v>0.25</v>
      </c>
      <c r="CL38" s="390">
        <v>0.25</v>
      </c>
      <c r="CM38" s="390">
        <v>0.25</v>
      </c>
      <c r="CN38" s="390">
        <v>0.25</v>
      </c>
      <c r="CO38" s="389">
        <v>0.25</v>
      </c>
      <c r="CP38" s="390">
        <v>0.25</v>
      </c>
      <c r="CQ38" s="390">
        <v>0.25</v>
      </c>
      <c r="CR38" s="390">
        <v>0.25</v>
      </c>
      <c r="CS38" s="389">
        <v>0.25</v>
      </c>
      <c r="CT38" s="390">
        <v>0.25</v>
      </c>
      <c r="CU38" s="390">
        <v>0.25</v>
      </c>
      <c r="CV38" s="390">
        <v>0.25</v>
      </c>
      <c r="CW38" s="389">
        <v>0.25</v>
      </c>
      <c r="CX38" s="322"/>
      <c r="CY38" s="71"/>
      <c r="CZ38" s="111"/>
      <c r="DA38" s="108"/>
      <c r="DB38" s="123"/>
      <c r="DC38" s="156"/>
      <c r="DD38" s="156"/>
      <c r="DE38" s="156"/>
      <c r="DF38" s="119"/>
      <c r="DG38" s="116"/>
      <c r="DH38" s="116"/>
      <c r="DI38" s="116"/>
      <c r="DJ38" s="116"/>
      <c r="DK38" s="116"/>
      <c r="DL38" s="116"/>
      <c r="DM38" s="116"/>
      <c r="DN38" s="116"/>
    </row>
    <row r="39" spans="1:118" ht="15.75" customHeight="1">
      <c r="A39" s="108"/>
      <c r="B39" s="149"/>
      <c r="C39" s="123"/>
      <c r="D39" s="155"/>
      <c r="E39" s="387"/>
      <c r="F39" s="71"/>
      <c r="G39" s="71"/>
      <c r="H39" s="71"/>
      <c r="I39" s="71"/>
      <c r="J39" s="391"/>
      <c r="K39" s="157"/>
      <c r="L39" s="157"/>
      <c r="M39" s="392"/>
      <c r="N39" s="157"/>
      <c r="O39" s="157"/>
      <c r="P39" s="157"/>
      <c r="Q39" s="157"/>
      <c r="R39" s="391"/>
      <c r="S39" s="157"/>
      <c r="T39" s="157"/>
      <c r="U39" s="392"/>
      <c r="V39" s="391"/>
      <c r="W39" s="157"/>
      <c r="X39" s="157"/>
      <c r="Y39" s="157"/>
      <c r="Z39" s="391"/>
      <c r="AA39" s="157"/>
      <c r="AB39" s="157"/>
      <c r="AC39" s="157"/>
      <c r="AD39" s="391"/>
      <c r="AE39" s="157"/>
      <c r="AF39" s="157"/>
      <c r="AG39" s="157"/>
      <c r="AH39" s="391"/>
      <c r="AI39" s="157"/>
      <c r="AJ39" s="157"/>
      <c r="AK39" s="157"/>
      <c r="AL39" s="391"/>
      <c r="AM39" s="157"/>
      <c r="AN39" s="157"/>
      <c r="AO39" s="157"/>
      <c r="AP39" s="391"/>
      <c r="AQ39" s="157"/>
      <c r="AR39" s="157"/>
      <c r="AS39" s="157"/>
      <c r="AT39" s="391"/>
      <c r="AU39" s="157"/>
      <c r="AV39" s="157"/>
      <c r="AW39" s="157"/>
      <c r="AX39" s="391"/>
      <c r="AY39" s="157"/>
      <c r="AZ39" s="157"/>
      <c r="BA39" s="157"/>
      <c r="BB39" s="391"/>
      <c r="BC39" s="157"/>
      <c r="BD39" s="157"/>
      <c r="BE39" s="157"/>
      <c r="BF39" s="391"/>
      <c r="BG39" s="157"/>
      <c r="BH39" s="157"/>
      <c r="BI39" s="157"/>
      <c r="BJ39" s="391"/>
      <c r="BK39" s="157"/>
      <c r="BL39" s="157"/>
      <c r="BM39" s="157"/>
      <c r="BN39" s="391"/>
      <c r="BO39" s="157"/>
      <c r="BP39" s="157"/>
      <c r="BQ39" s="157"/>
      <c r="BR39" s="391"/>
      <c r="BS39" s="157"/>
      <c r="BT39" s="157"/>
      <c r="BU39" s="157"/>
      <c r="BV39" s="391"/>
      <c r="BW39" s="157"/>
      <c r="BX39" s="157"/>
      <c r="BY39" s="157"/>
      <c r="BZ39" s="391"/>
      <c r="CA39" s="157"/>
      <c r="CB39" s="157"/>
      <c r="CC39" s="392"/>
      <c r="CD39" s="391"/>
      <c r="CE39" s="157"/>
      <c r="CF39" s="157"/>
      <c r="CG39" s="392"/>
      <c r="CH39" s="391"/>
      <c r="CI39" s="157"/>
      <c r="CJ39" s="157"/>
      <c r="CK39" s="392"/>
      <c r="CL39" s="391"/>
      <c r="CM39" s="157"/>
      <c r="CN39" s="157"/>
      <c r="CO39" s="392"/>
      <c r="CP39" s="391"/>
      <c r="CQ39" s="157"/>
      <c r="CR39" s="157"/>
      <c r="CS39" s="392"/>
      <c r="CT39" s="391"/>
      <c r="CU39" s="157"/>
      <c r="CV39" s="157"/>
      <c r="CW39" s="392"/>
      <c r="CX39" s="322"/>
      <c r="CY39" s="71"/>
      <c r="CZ39" s="111"/>
      <c r="DA39" s="108"/>
      <c r="DB39" s="123"/>
      <c r="DC39" s="156"/>
      <c r="DD39" s="156"/>
      <c r="DE39" s="156"/>
      <c r="DF39" s="119"/>
      <c r="DG39" s="116"/>
      <c r="DH39" s="116"/>
      <c r="DI39" s="116"/>
      <c r="DJ39" s="116"/>
      <c r="DK39" s="116"/>
      <c r="DL39" s="116"/>
      <c r="DM39" s="116"/>
      <c r="DN39" s="116"/>
    </row>
    <row r="40" spans="1:118" ht="15.75" customHeight="1">
      <c r="A40" s="108"/>
      <c r="B40" s="149">
        <v>201160</v>
      </c>
      <c r="C40" s="123" t="s">
        <v>143</v>
      </c>
      <c r="D40" s="155" t="s">
        <v>144</v>
      </c>
      <c r="E40" s="386"/>
      <c r="F40" s="71"/>
      <c r="G40" s="71"/>
      <c r="H40" s="71"/>
      <c r="I40" s="71"/>
      <c r="J40" s="312">
        <v>0</v>
      </c>
      <c r="K40" s="142">
        <v>0</v>
      </c>
      <c r="L40" s="142">
        <v>0</v>
      </c>
      <c r="M40" s="313">
        <v>0</v>
      </c>
      <c r="N40" s="142">
        <v>0</v>
      </c>
      <c r="O40" s="142">
        <v>0</v>
      </c>
      <c r="P40" s="142">
        <v>0</v>
      </c>
      <c r="Q40" s="142">
        <v>0</v>
      </c>
      <c r="R40" s="312">
        <v>0</v>
      </c>
      <c r="S40" s="142">
        <v>0</v>
      </c>
      <c r="T40" s="142">
        <v>0</v>
      </c>
      <c r="U40" s="313">
        <v>0</v>
      </c>
      <c r="V40" s="312">
        <v>1.8559999999999999</v>
      </c>
      <c r="W40" s="142">
        <v>4.8439999999999994</v>
      </c>
      <c r="X40" s="142">
        <v>2.6219999999999999</v>
      </c>
      <c r="Y40" s="142">
        <v>2.0779999999999998</v>
      </c>
      <c r="Z40" s="312">
        <v>1.72</v>
      </c>
      <c r="AA40" s="142">
        <v>2.024</v>
      </c>
      <c r="AB40" s="142">
        <v>4.5990000000000002</v>
      </c>
      <c r="AC40" s="142">
        <v>3.1629999999999998</v>
      </c>
      <c r="AD40" s="312">
        <v>2.1549999999999998</v>
      </c>
      <c r="AE40" s="142">
        <v>2.6539999999999999</v>
      </c>
      <c r="AF40" s="142">
        <v>1.444</v>
      </c>
      <c r="AG40" s="142">
        <v>3.7709999999999999</v>
      </c>
      <c r="AH40" s="312">
        <v>1.9829999999999999</v>
      </c>
      <c r="AI40" s="142">
        <v>3.887</v>
      </c>
      <c r="AJ40" s="142">
        <v>2.903</v>
      </c>
      <c r="AK40" s="142">
        <v>5.0279999999999996</v>
      </c>
      <c r="AL40" s="312">
        <v>2.1349999999999998</v>
      </c>
      <c r="AM40" s="142">
        <v>2.9219999999999997</v>
      </c>
      <c r="AN40" s="142">
        <v>2.6959999999999997</v>
      </c>
      <c r="AO40" s="142">
        <v>6.702</v>
      </c>
      <c r="AP40" s="312">
        <v>2.1890000000000001</v>
      </c>
      <c r="AQ40" s="142">
        <v>2.8380000000000001</v>
      </c>
      <c r="AR40" s="142">
        <v>3.335</v>
      </c>
      <c r="AS40" s="142">
        <v>6.4509999999999996</v>
      </c>
      <c r="AT40" s="312">
        <v>2.0329999999999999</v>
      </c>
      <c r="AU40" s="142">
        <v>1.6339999999999999</v>
      </c>
      <c r="AV40" s="142">
        <v>0.872</v>
      </c>
      <c r="AW40" s="142">
        <v>6.0529999999999999</v>
      </c>
      <c r="AX40" s="312">
        <v>1.8399999999999999</v>
      </c>
      <c r="AY40" s="142">
        <v>-0.70299999999999996</v>
      </c>
      <c r="AZ40" s="142">
        <v>1.133</v>
      </c>
      <c r="BA40" s="142">
        <v>-2.27</v>
      </c>
      <c r="BB40" s="312">
        <v>1.6159999999999999</v>
      </c>
      <c r="BC40" s="142">
        <v>3.0269999999999997</v>
      </c>
      <c r="BD40" s="142">
        <v>-4.6429999999999998</v>
      </c>
      <c r="BE40" s="142">
        <v>0</v>
      </c>
      <c r="BF40" s="312">
        <v>0</v>
      </c>
      <c r="BG40" s="142">
        <v>0</v>
      </c>
      <c r="BH40" s="142">
        <v>0</v>
      </c>
      <c r="BI40" s="142">
        <v>0</v>
      </c>
      <c r="BJ40" s="312">
        <v>0</v>
      </c>
      <c r="BK40" s="142">
        <v>0</v>
      </c>
      <c r="BL40" s="142">
        <v>0</v>
      </c>
      <c r="BM40" s="142">
        <v>0</v>
      </c>
      <c r="BN40" s="312">
        <v>0</v>
      </c>
      <c r="BO40" s="142">
        <v>0</v>
      </c>
      <c r="BP40" s="142">
        <v>0</v>
      </c>
      <c r="BQ40" s="142">
        <v>0</v>
      </c>
      <c r="BR40" s="312">
        <v>0</v>
      </c>
      <c r="BS40" s="142">
        <v>0</v>
      </c>
      <c r="BT40" s="142">
        <v>0</v>
      </c>
      <c r="BU40" s="142">
        <v>0</v>
      </c>
      <c r="BV40" s="312">
        <v>0</v>
      </c>
      <c r="BW40" s="142">
        <v>0</v>
      </c>
      <c r="BX40" s="142">
        <v>0</v>
      </c>
      <c r="BY40" s="142">
        <v>0</v>
      </c>
      <c r="BZ40" s="312">
        <v>0</v>
      </c>
      <c r="CA40" s="142">
        <v>0</v>
      </c>
      <c r="CB40" s="142">
        <v>0</v>
      </c>
      <c r="CC40" s="313">
        <v>0</v>
      </c>
      <c r="CD40" s="312">
        <v>0</v>
      </c>
      <c r="CE40" s="142">
        <v>0</v>
      </c>
      <c r="CF40" s="142">
        <v>0</v>
      </c>
      <c r="CG40" s="313">
        <v>0</v>
      </c>
      <c r="CH40" s="312">
        <v>0</v>
      </c>
      <c r="CI40" s="142">
        <v>0</v>
      </c>
      <c r="CJ40" s="142">
        <v>0</v>
      </c>
      <c r="CK40" s="313">
        <v>0</v>
      </c>
      <c r="CL40" s="312">
        <v>0</v>
      </c>
      <c r="CM40" s="142">
        <v>0</v>
      </c>
      <c r="CN40" s="142">
        <v>0</v>
      </c>
      <c r="CO40" s="313">
        <v>0</v>
      </c>
      <c r="CP40" s="312">
        <v>0</v>
      </c>
      <c r="CQ40" s="142">
        <v>0</v>
      </c>
      <c r="CR40" s="142">
        <v>0</v>
      </c>
      <c r="CS40" s="313">
        <v>0</v>
      </c>
      <c r="CT40" s="312">
        <v>0</v>
      </c>
      <c r="CU40" s="142">
        <v>0</v>
      </c>
      <c r="CV40" s="142">
        <v>0</v>
      </c>
      <c r="CW40" s="313">
        <v>0</v>
      </c>
      <c r="CX40" s="322"/>
      <c r="CY40" s="71"/>
      <c r="CZ40" s="111"/>
      <c r="DA40" s="108">
        <v>201160</v>
      </c>
      <c r="DB40" s="123" t="s">
        <v>143</v>
      </c>
      <c r="DC40" s="156">
        <v>22.429207999999999</v>
      </c>
      <c r="DD40" s="156">
        <v>13.709182</v>
      </c>
      <c r="DE40" s="156">
        <v>14.352037999999999</v>
      </c>
      <c r="DF40" s="119">
        <v>11.4</v>
      </c>
      <c r="DG40" s="116">
        <v>11.506</v>
      </c>
      <c r="DH40" s="116">
        <v>10.023999999999999</v>
      </c>
      <c r="DI40" s="116">
        <v>13.801</v>
      </c>
      <c r="DJ40" s="116">
        <v>14.455</v>
      </c>
      <c r="DK40" s="116">
        <v>14.812999999999999</v>
      </c>
      <c r="DL40" s="116">
        <v>10.591999999999999</v>
      </c>
      <c r="DM40" s="116">
        <v>0</v>
      </c>
      <c r="DN40" s="116">
        <v>0</v>
      </c>
    </row>
    <row r="41" spans="1:118" ht="15.75" customHeight="1">
      <c r="A41" s="108"/>
      <c r="B41" s="149"/>
      <c r="C41" s="123" t="s">
        <v>1321</v>
      </c>
      <c r="D41" s="155" t="s">
        <v>116</v>
      </c>
      <c r="E41" s="387"/>
      <c r="F41" s="71"/>
      <c r="G41" s="71"/>
      <c r="H41" s="71"/>
      <c r="I41" s="71"/>
      <c r="J41" s="388">
        <v>0</v>
      </c>
      <c r="K41" s="154">
        <v>0</v>
      </c>
      <c r="L41" s="154">
        <v>0</v>
      </c>
      <c r="M41" s="389">
        <v>0</v>
      </c>
      <c r="N41" s="154">
        <v>0</v>
      </c>
      <c r="O41" s="154">
        <v>0</v>
      </c>
      <c r="P41" s="154">
        <v>0</v>
      </c>
      <c r="Q41" s="154">
        <v>0</v>
      </c>
      <c r="R41" s="388">
        <v>0</v>
      </c>
      <c r="S41" s="154">
        <v>0</v>
      </c>
      <c r="T41" s="154">
        <v>0</v>
      </c>
      <c r="U41" s="389">
        <v>0</v>
      </c>
      <c r="V41" s="388">
        <v>0.16280701754385962</v>
      </c>
      <c r="W41" s="154">
        <v>0.4249122807017543</v>
      </c>
      <c r="X41" s="154">
        <v>0.22999999999999998</v>
      </c>
      <c r="Y41" s="154">
        <v>0.18228070175438593</v>
      </c>
      <c r="Z41" s="388">
        <v>0.14948722405701373</v>
      </c>
      <c r="AA41" s="154">
        <v>0.17590822179732313</v>
      </c>
      <c r="AB41" s="154">
        <v>0.39970450199895707</v>
      </c>
      <c r="AC41" s="154">
        <v>0.27490005214670604</v>
      </c>
      <c r="AD41" s="388">
        <v>0.21498403830806065</v>
      </c>
      <c r="AE41" s="154">
        <v>0.26476456504389467</v>
      </c>
      <c r="AF41" s="154">
        <v>0.14405426975259378</v>
      </c>
      <c r="AG41" s="154">
        <v>0.37619712689545093</v>
      </c>
      <c r="AH41" s="388">
        <v>0.14368524019998549</v>
      </c>
      <c r="AI41" s="154">
        <v>0.28164625751757116</v>
      </c>
      <c r="AJ41" s="154">
        <v>0.21034707629881894</v>
      </c>
      <c r="AK41" s="154">
        <v>0.36432142598362433</v>
      </c>
      <c r="AL41" s="388">
        <v>0.14769975786924938</v>
      </c>
      <c r="AM41" s="154">
        <v>0.20214458664821858</v>
      </c>
      <c r="AN41" s="154">
        <v>0.18650985818056035</v>
      </c>
      <c r="AO41" s="154">
        <v>0.46364579730197164</v>
      </c>
      <c r="AP41" s="388">
        <v>0.14777560251130764</v>
      </c>
      <c r="AQ41" s="154">
        <v>0.19158846958752448</v>
      </c>
      <c r="AR41" s="154">
        <v>0.22514007965975832</v>
      </c>
      <c r="AS41" s="154">
        <v>0.43549584824140958</v>
      </c>
      <c r="AT41" s="388">
        <v>0.19193731117824775</v>
      </c>
      <c r="AU41" s="154">
        <v>0.15426737160120846</v>
      </c>
      <c r="AV41" s="154">
        <v>8.2326283987915416E-2</v>
      </c>
      <c r="AW41" s="154">
        <v>0.57146903323262843</v>
      </c>
      <c r="AX41" s="388">
        <v>0</v>
      </c>
      <c r="AY41" s="154">
        <v>0</v>
      </c>
      <c r="AZ41" s="154">
        <v>0</v>
      </c>
      <c r="BA41" s="154">
        <v>0</v>
      </c>
      <c r="BB41" s="388">
        <v>0</v>
      </c>
      <c r="BC41" s="154">
        <v>0</v>
      </c>
      <c r="BD41" s="154">
        <v>0</v>
      </c>
      <c r="BE41" s="154">
        <v>0</v>
      </c>
      <c r="BF41" s="388">
        <v>0</v>
      </c>
      <c r="BG41" s="154">
        <v>0</v>
      </c>
      <c r="BH41" s="154">
        <v>0</v>
      </c>
      <c r="BI41" s="154">
        <v>0</v>
      </c>
      <c r="BJ41" s="388">
        <v>0</v>
      </c>
      <c r="BK41" s="154">
        <v>0</v>
      </c>
      <c r="BL41" s="154">
        <v>0</v>
      </c>
      <c r="BM41" s="154">
        <v>0</v>
      </c>
      <c r="BN41" s="388">
        <v>0</v>
      </c>
      <c r="BO41" s="154">
        <v>0</v>
      </c>
      <c r="BP41" s="154">
        <v>0</v>
      </c>
      <c r="BQ41" s="154">
        <v>0</v>
      </c>
      <c r="BR41" s="388">
        <v>0</v>
      </c>
      <c r="BS41" s="154">
        <v>0</v>
      </c>
      <c r="BT41" s="154">
        <v>0</v>
      </c>
      <c r="BU41" s="154">
        <v>0</v>
      </c>
      <c r="BV41" s="388">
        <v>0</v>
      </c>
      <c r="BW41" s="154">
        <v>0</v>
      </c>
      <c r="BX41" s="154">
        <v>0</v>
      </c>
      <c r="BY41" s="154">
        <v>0</v>
      </c>
      <c r="BZ41" s="390">
        <v>0.25</v>
      </c>
      <c r="CA41" s="390">
        <v>0.25</v>
      </c>
      <c r="CB41" s="390">
        <v>0.25</v>
      </c>
      <c r="CC41" s="389">
        <v>0.25</v>
      </c>
      <c r="CD41" s="390">
        <v>0.25</v>
      </c>
      <c r="CE41" s="390">
        <v>0.25</v>
      </c>
      <c r="CF41" s="390">
        <v>0.25</v>
      </c>
      <c r="CG41" s="389">
        <v>0.25</v>
      </c>
      <c r="CH41" s="390">
        <v>0.25</v>
      </c>
      <c r="CI41" s="390">
        <v>0.25</v>
      </c>
      <c r="CJ41" s="390">
        <v>0.25</v>
      </c>
      <c r="CK41" s="389">
        <v>0.25</v>
      </c>
      <c r="CL41" s="390">
        <v>0.25</v>
      </c>
      <c r="CM41" s="390">
        <v>0.25</v>
      </c>
      <c r="CN41" s="390">
        <v>0.25</v>
      </c>
      <c r="CO41" s="389">
        <v>0.25</v>
      </c>
      <c r="CP41" s="390">
        <v>0.25</v>
      </c>
      <c r="CQ41" s="390">
        <v>0.25</v>
      </c>
      <c r="CR41" s="390">
        <v>0.25</v>
      </c>
      <c r="CS41" s="389">
        <v>0.25</v>
      </c>
      <c r="CT41" s="390">
        <v>0.25</v>
      </c>
      <c r="CU41" s="390">
        <v>0.25</v>
      </c>
      <c r="CV41" s="390">
        <v>0.25</v>
      </c>
      <c r="CW41" s="389">
        <v>0.25</v>
      </c>
      <c r="CX41" s="322"/>
      <c r="CY41" s="71"/>
      <c r="CZ41" s="111"/>
      <c r="DA41" s="108"/>
      <c r="DB41" s="123"/>
      <c r="DC41" s="156"/>
      <c r="DD41" s="156"/>
      <c r="DE41" s="156"/>
      <c r="DF41" s="119"/>
      <c r="DG41" s="116"/>
      <c r="DH41" s="116"/>
      <c r="DI41" s="116"/>
      <c r="DJ41" s="116"/>
      <c r="DK41" s="116"/>
      <c r="DL41" s="116"/>
      <c r="DM41" s="116"/>
      <c r="DN41" s="116"/>
    </row>
    <row r="42" spans="1:118" ht="15.75" customHeight="1">
      <c r="A42" s="108"/>
      <c r="B42" s="149"/>
      <c r="C42" s="123"/>
      <c r="D42" s="155"/>
      <c r="E42" s="387"/>
      <c r="F42" s="71"/>
      <c r="G42" s="71"/>
      <c r="H42" s="71"/>
      <c r="I42" s="71"/>
      <c r="J42" s="391"/>
      <c r="K42" s="157"/>
      <c r="L42" s="157"/>
      <c r="M42" s="392"/>
      <c r="N42" s="157"/>
      <c r="O42" s="157"/>
      <c r="P42" s="157"/>
      <c r="Q42" s="157"/>
      <c r="R42" s="391"/>
      <c r="S42" s="157"/>
      <c r="T42" s="157"/>
      <c r="U42" s="392"/>
      <c r="V42" s="391"/>
      <c r="W42" s="157"/>
      <c r="X42" s="157"/>
      <c r="Y42" s="157"/>
      <c r="Z42" s="391"/>
      <c r="AA42" s="157"/>
      <c r="AB42" s="157"/>
      <c r="AC42" s="157"/>
      <c r="AD42" s="391"/>
      <c r="AE42" s="157"/>
      <c r="AF42" s="157"/>
      <c r="AG42" s="157"/>
      <c r="AH42" s="391"/>
      <c r="AI42" s="157"/>
      <c r="AJ42" s="157"/>
      <c r="AK42" s="157"/>
      <c r="AL42" s="391"/>
      <c r="AM42" s="157"/>
      <c r="AN42" s="157"/>
      <c r="AO42" s="157"/>
      <c r="AP42" s="391"/>
      <c r="AQ42" s="157"/>
      <c r="AR42" s="157"/>
      <c r="AS42" s="157"/>
      <c r="AT42" s="391"/>
      <c r="AU42" s="157"/>
      <c r="AV42" s="157"/>
      <c r="AW42" s="157"/>
      <c r="AX42" s="391"/>
      <c r="AY42" s="157"/>
      <c r="AZ42" s="157"/>
      <c r="BA42" s="157"/>
      <c r="BB42" s="391"/>
      <c r="BC42" s="157"/>
      <c r="BD42" s="157"/>
      <c r="BE42" s="157"/>
      <c r="BF42" s="391"/>
      <c r="BG42" s="157"/>
      <c r="BH42" s="157"/>
      <c r="BI42" s="157"/>
      <c r="BJ42" s="391"/>
      <c r="BK42" s="157"/>
      <c r="BL42" s="157"/>
      <c r="BM42" s="157"/>
      <c r="BN42" s="391"/>
      <c r="BO42" s="157"/>
      <c r="BP42" s="157"/>
      <c r="BQ42" s="157"/>
      <c r="BR42" s="391"/>
      <c r="BS42" s="157"/>
      <c r="BT42" s="157"/>
      <c r="BU42" s="157"/>
      <c r="BV42" s="391"/>
      <c r="BW42" s="157"/>
      <c r="BX42" s="157"/>
      <c r="BY42" s="157"/>
      <c r="BZ42" s="391"/>
      <c r="CA42" s="157"/>
      <c r="CB42" s="157"/>
      <c r="CC42" s="392"/>
      <c r="CD42" s="391"/>
      <c r="CE42" s="157"/>
      <c r="CF42" s="157"/>
      <c r="CG42" s="392"/>
      <c r="CH42" s="391"/>
      <c r="CI42" s="157"/>
      <c r="CJ42" s="157"/>
      <c r="CK42" s="392"/>
      <c r="CL42" s="391"/>
      <c r="CM42" s="157"/>
      <c r="CN42" s="157"/>
      <c r="CO42" s="392"/>
      <c r="CP42" s="391"/>
      <c r="CQ42" s="157"/>
      <c r="CR42" s="157"/>
      <c r="CS42" s="392"/>
      <c r="CT42" s="391"/>
      <c r="CU42" s="157"/>
      <c r="CV42" s="157"/>
      <c r="CW42" s="392"/>
      <c r="CX42" s="322"/>
      <c r="CY42" s="71"/>
      <c r="CZ42" s="111"/>
      <c r="DA42" s="108"/>
      <c r="DB42" s="123"/>
      <c r="DC42" s="156"/>
      <c r="DD42" s="156"/>
      <c r="DE42" s="156"/>
      <c r="DF42" s="119"/>
      <c r="DG42" s="116"/>
      <c r="DH42" s="116"/>
      <c r="DI42" s="116"/>
      <c r="DJ42" s="116"/>
      <c r="DK42" s="116"/>
      <c r="DL42" s="116"/>
      <c r="DM42" s="116"/>
      <c r="DN42" s="116"/>
    </row>
    <row r="43" spans="1:118" ht="15.75" customHeight="1">
      <c r="A43" s="108"/>
      <c r="B43" s="149">
        <v>201080</v>
      </c>
      <c r="C43" s="123" t="s">
        <v>148</v>
      </c>
      <c r="D43" s="155" t="s">
        <v>149</v>
      </c>
      <c r="E43" s="386"/>
      <c r="F43" s="71"/>
      <c r="G43" s="71"/>
      <c r="H43" s="71"/>
      <c r="I43" s="71"/>
      <c r="J43" s="312">
        <v>0</v>
      </c>
      <c r="K43" s="142">
        <v>0</v>
      </c>
      <c r="L43" s="142">
        <v>0</v>
      </c>
      <c r="M43" s="313">
        <v>0</v>
      </c>
      <c r="N43" s="142">
        <v>0</v>
      </c>
      <c r="O43" s="142">
        <v>0</v>
      </c>
      <c r="P43" s="142">
        <v>0</v>
      </c>
      <c r="Q43" s="142">
        <v>0</v>
      </c>
      <c r="R43" s="312">
        <v>0</v>
      </c>
      <c r="S43" s="142">
        <v>0</v>
      </c>
      <c r="T43" s="142">
        <v>0</v>
      </c>
      <c r="U43" s="313">
        <v>0</v>
      </c>
      <c r="V43" s="312">
        <v>1.714</v>
      </c>
      <c r="W43" s="142">
        <v>1.7869999999999999</v>
      </c>
      <c r="X43" s="142">
        <v>1.728</v>
      </c>
      <c r="Y43" s="142">
        <v>1.8639999999999999</v>
      </c>
      <c r="Z43" s="312">
        <v>1.9629999999999999</v>
      </c>
      <c r="AA43" s="142">
        <v>1.998</v>
      </c>
      <c r="AB43" s="142">
        <v>2.0369999999999999</v>
      </c>
      <c r="AC43" s="142">
        <v>2.3039999999999998</v>
      </c>
      <c r="AD43" s="312">
        <v>1.5679999999999998</v>
      </c>
      <c r="AE43" s="142">
        <v>2.839</v>
      </c>
      <c r="AF43" s="142">
        <v>2.0459999999999998</v>
      </c>
      <c r="AG43" s="142">
        <v>2.3649999999999998</v>
      </c>
      <c r="AH43" s="312">
        <v>2.2949999999999999</v>
      </c>
      <c r="AI43" s="142">
        <v>3.8959999999999999</v>
      </c>
      <c r="AJ43" s="142">
        <v>0.46099999999999997</v>
      </c>
      <c r="AK43" s="142">
        <v>2.4390000000000001</v>
      </c>
      <c r="AL43" s="312">
        <v>2.4619999999999997</v>
      </c>
      <c r="AM43" s="142">
        <v>2.5029999999999997</v>
      </c>
      <c r="AN43" s="142">
        <v>2.5469999999999997</v>
      </c>
      <c r="AO43" s="142">
        <v>2.5819999999999999</v>
      </c>
      <c r="AP43" s="312">
        <v>2.7250000000000001</v>
      </c>
      <c r="AQ43" s="142">
        <v>2.7090000000000001</v>
      </c>
      <c r="AR43" s="142">
        <v>2.8449999999999998</v>
      </c>
      <c r="AS43" s="142">
        <v>2.9899999999999998</v>
      </c>
      <c r="AT43" s="312">
        <v>2.9499999999999997</v>
      </c>
      <c r="AU43" s="142">
        <v>2.9670000000000001</v>
      </c>
      <c r="AV43" s="142">
        <v>2.9489999999999998</v>
      </c>
      <c r="AW43" s="142">
        <v>2.9859999999999998</v>
      </c>
      <c r="AX43" s="312">
        <v>2.9099999999999997</v>
      </c>
      <c r="AY43" s="142">
        <v>2.6389999999999998</v>
      </c>
      <c r="AZ43" s="142">
        <v>3.093</v>
      </c>
      <c r="BA43" s="142">
        <v>3.052</v>
      </c>
      <c r="BB43" s="312">
        <v>2.9009999999999998</v>
      </c>
      <c r="BC43" s="142">
        <v>2.7919999999999998</v>
      </c>
      <c r="BD43" s="142">
        <v>2.7909999999999999</v>
      </c>
      <c r="BE43" s="142">
        <v>9.3230000000000004</v>
      </c>
      <c r="BF43" s="312">
        <v>6.7269999999999994</v>
      </c>
      <c r="BG43" s="142">
        <v>6.5350000000000001</v>
      </c>
      <c r="BH43" s="142">
        <v>6.4550000000000001</v>
      </c>
      <c r="BI43" s="142">
        <v>7.8629999999999995</v>
      </c>
      <c r="BJ43" s="312">
        <v>8.7460000000000004</v>
      </c>
      <c r="BK43" s="142">
        <v>8.6690000000000005</v>
      </c>
      <c r="BL43" s="142">
        <v>8.27</v>
      </c>
      <c r="BM43" s="142">
        <v>8.6929999999999996</v>
      </c>
      <c r="BN43" s="312">
        <v>8.5589999999999993</v>
      </c>
      <c r="BO43" s="142">
        <v>8.49</v>
      </c>
      <c r="BP43" s="142">
        <v>8.8179999999999996</v>
      </c>
      <c r="BQ43" s="142">
        <v>8.9919999999999991</v>
      </c>
      <c r="BR43" s="312">
        <v>9.266</v>
      </c>
      <c r="BS43" s="142">
        <v>9.5429999999999993</v>
      </c>
      <c r="BT43" s="142">
        <v>9.6319999999999997</v>
      </c>
      <c r="BU43" s="142">
        <v>9.3079999999999998</v>
      </c>
      <c r="BV43" s="312">
        <v>10.654</v>
      </c>
      <c r="BW43" s="142">
        <v>16.018999999999998</v>
      </c>
      <c r="BX43" s="142">
        <v>13.607999999999999</v>
      </c>
      <c r="BY43" s="142">
        <v>13.718</v>
      </c>
      <c r="BZ43" s="312">
        <v>14.515556360303021</v>
      </c>
      <c r="CA43" s="142">
        <v>14.515556360303021</v>
      </c>
      <c r="CB43" s="142">
        <v>14.515556360303021</v>
      </c>
      <c r="CC43" s="313">
        <v>14.515556360303023</v>
      </c>
      <c r="CD43" s="312">
        <v>9.7822836101654165</v>
      </c>
      <c r="CE43" s="142">
        <v>9.7822836101654165</v>
      </c>
      <c r="CF43" s="142">
        <v>9.7822836101654165</v>
      </c>
      <c r="CG43" s="313">
        <v>9.7822836101654147</v>
      </c>
      <c r="CH43" s="312">
        <v>6.5924495248016273</v>
      </c>
      <c r="CI43" s="142">
        <v>6.5924495248016273</v>
      </c>
      <c r="CJ43" s="142">
        <v>6.5924495248016273</v>
      </c>
      <c r="CK43" s="313">
        <v>6.5924495248016264</v>
      </c>
      <c r="CL43" s="312">
        <v>4.4427653571498036</v>
      </c>
      <c r="CM43" s="142">
        <v>4.4427653571498036</v>
      </c>
      <c r="CN43" s="142">
        <v>4.4427653571498036</v>
      </c>
      <c r="CO43" s="313">
        <v>4.4427653571498027</v>
      </c>
      <c r="CP43" s="312">
        <v>2.994056146267476</v>
      </c>
      <c r="CQ43" s="142">
        <v>2.994056146267476</v>
      </c>
      <c r="CR43" s="142">
        <v>2.994056146267476</v>
      </c>
      <c r="CS43" s="313">
        <v>2.9940561462674751</v>
      </c>
      <c r="CT43" s="312">
        <v>2.0177460402169483</v>
      </c>
      <c r="CU43" s="142">
        <v>2.0177460402169483</v>
      </c>
      <c r="CV43" s="142">
        <v>2.0177460402169483</v>
      </c>
      <c r="CW43" s="313">
        <v>2.0177460402169487</v>
      </c>
      <c r="CX43" s="322"/>
      <c r="CY43" s="71"/>
      <c r="CZ43" s="111"/>
      <c r="DA43" s="108">
        <v>201080</v>
      </c>
      <c r="DB43" s="123" t="s">
        <v>148</v>
      </c>
      <c r="DC43" s="156">
        <v>4.8472279999999994</v>
      </c>
      <c r="DD43" s="156">
        <v>4.4682170000000001</v>
      </c>
      <c r="DE43" s="156">
        <v>6.6564169999999994</v>
      </c>
      <c r="DF43" s="119">
        <v>7.093</v>
      </c>
      <c r="DG43" s="116">
        <v>8.3019999999999996</v>
      </c>
      <c r="DH43" s="116">
        <v>8.8179999999999996</v>
      </c>
      <c r="DI43" s="116">
        <v>9.0909999999999993</v>
      </c>
      <c r="DJ43" s="116">
        <v>10.093999999999999</v>
      </c>
      <c r="DK43" s="116">
        <v>11.269</v>
      </c>
      <c r="DL43" s="116">
        <v>11.852</v>
      </c>
      <c r="DM43" s="116">
        <v>11.693999999999999</v>
      </c>
      <c r="DN43" s="116">
        <v>17.806999999999999</v>
      </c>
    </row>
    <row r="44" spans="1:118" ht="15.75" customHeight="1">
      <c r="A44" s="108"/>
      <c r="B44" s="149"/>
      <c r="C44" s="123" t="s">
        <v>1321</v>
      </c>
      <c r="D44" s="155" t="s">
        <v>116</v>
      </c>
      <c r="E44" s="387"/>
      <c r="F44" s="71"/>
      <c r="G44" s="71"/>
      <c r="H44" s="71"/>
      <c r="I44" s="71"/>
      <c r="J44" s="388">
        <v>0</v>
      </c>
      <c r="K44" s="154">
        <v>0</v>
      </c>
      <c r="L44" s="154">
        <v>0</v>
      </c>
      <c r="M44" s="389">
        <v>0</v>
      </c>
      <c r="N44" s="154">
        <v>0</v>
      </c>
      <c r="O44" s="154">
        <v>0</v>
      </c>
      <c r="P44" s="154">
        <v>0</v>
      </c>
      <c r="Q44" s="154">
        <v>0</v>
      </c>
      <c r="R44" s="388">
        <v>0</v>
      </c>
      <c r="S44" s="154">
        <v>0</v>
      </c>
      <c r="T44" s="154">
        <v>0</v>
      </c>
      <c r="U44" s="389">
        <v>0</v>
      </c>
      <c r="V44" s="388">
        <v>0.24164669392358662</v>
      </c>
      <c r="W44" s="154">
        <v>0.2519385309460031</v>
      </c>
      <c r="X44" s="154">
        <v>0.24362047088678979</v>
      </c>
      <c r="Y44" s="154">
        <v>0.26279430424362044</v>
      </c>
      <c r="Z44" s="388">
        <v>0.23644904842206696</v>
      </c>
      <c r="AA44" s="154">
        <v>0.24066490002409061</v>
      </c>
      <c r="AB44" s="154">
        <v>0.24536256323777403</v>
      </c>
      <c r="AC44" s="154">
        <v>0.27752348831606843</v>
      </c>
      <c r="AD44" s="388">
        <v>0.17781809934225448</v>
      </c>
      <c r="AE44" s="154">
        <v>0.3219550918575641</v>
      </c>
      <c r="AF44" s="154">
        <v>0.23202540258562032</v>
      </c>
      <c r="AG44" s="154">
        <v>0.26820140621456112</v>
      </c>
      <c r="AH44" s="388">
        <v>0.25244747552524477</v>
      </c>
      <c r="AI44" s="154">
        <v>0.42855571444285562</v>
      </c>
      <c r="AJ44" s="154">
        <v>5.0709492905070951E-2</v>
      </c>
      <c r="AK44" s="154">
        <v>0.26828731712682874</v>
      </c>
      <c r="AL44" s="388">
        <v>0.24390727164652268</v>
      </c>
      <c r="AM44" s="154">
        <v>0.24796909054884086</v>
      </c>
      <c r="AN44" s="154">
        <v>0.25232811571230435</v>
      </c>
      <c r="AO44" s="154">
        <v>0.25579552209233208</v>
      </c>
      <c r="AP44" s="388">
        <v>0.24181382553908953</v>
      </c>
      <c r="AQ44" s="154">
        <v>0.24039400124234625</v>
      </c>
      <c r="AR44" s="154">
        <v>0.25246250776466411</v>
      </c>
      <c r="AS44" s="154">
        <v>0.26532966545390008</v>
      </c>
      <c r="AT44" s="388">
        <v>0.24890313871076608</v>
      </c>
      <c r="AU44" s="154">
        <v>0.25033749578130271</v>
      </c>
      <c r="AV44" s="154">
        <v>0.2488187647654404</v>
      </c>
      <c r="AW44" s="154">
        <v>0.25194060074249069</v>
      </c>
      <c r="AX44" s="388">
        <v>0.24884556182657772</v>
      </c>
      <c r="AY44" s="154">
        <v>0.22567128441936035</v>
      </c>
      <c r="AZ44" s="154">
        <v>0.26449461262185736</v>
      </c>
      <c r="BA44" s="154">
        <v>0.2609885411322046</v>
      </c>
      <c r="BB44" s="388">
        <v>0.16291346099848375</v>
      </c>
      <c r="BC44" s="154">
        <v>0.1567922727017465</v>
      </c>
      <c r="BD44" s="154">
        <v>0.15673611501095075</v>
      </c>
      <c r="BE44" s="154">
        <v>0.52355815128881911</v>
      </c>
      <c r="BF44" s="388">
        <v>0.24390862944162436</v>
      </c>
      <c r="BG44" s="154">
        <v>0.23694706308919508</v>
      </c>
      <c r="BH44" s="154">
        <v>0.23404641044234956</v>
      </c>
      <c r="BI44" s="154">
        <v>0.28509789702683103</v>
      </c>
      <c r="BJ44" s="388">
        <v>0.25440688812612716</v>
      </c>
      <c r="BK44" s="154">
        <v>0.25216708359997675</v>
      </c>
      <c r="BL44" s="154">
        <v>0.24056082378265167</v>
      </c>
      <c r="BM44" s="154">
        <v>0.25286520449124439</v>
      </c>
      <c r="BN44" s="388">
        <v>0.24553200034424391</v>
      </c>
      <c r="BO44" s="154">
        <v>0.2435525976075045</v>
      </c>
      <c r="BP44" s="154">
        <v>0.25296193235606296</v>
      </c>
      <c r="BQ44" s="154">
        <v>0.25795346969218852</v>
      </c>
      <c r="BR44" s="388">
        <v>0.24546345598558905</v>
      </c>
      <c r="BS44" s="154">
        <v>0.2528013987125487</v>
      </c>
      <c r="BT44" s="154">
        <v>0.25515907706164404</v>
      </c>
      <c r="BU44" s="154">
        <v>0.2465760682402183</v>
      </c>
      <c r="BV44" s="388">
        <v>0.19729994999907408</v>
      </c>
      <c r="BW44" s="154">
        <v>0.29665364173410619</v>
      </c>
      <c r="BX44" s="154">
        <v>0.25200466675308802</v>
      </c>
      <c r="BY44" s="154">
        <v>0.25404174151373177</v>
      </c>
      <c r="BZ44" s="390">
        <v>0.25</v>
      </c>
      <c r="CA44" s="390">
        <v>0.25</v>
      </c>
      <c r="CB44" s="390">
        <v>0.25</v>
      </c>
      <c r="CC44" s="389">
        <v>0.25</v>
      </c>
      <c r="CD44" s="390">
        <v>0.25</v>
      </c>
      <c r="CE44" s="390">
        <v>0.25</v>
      </c>
      <c r="CF44" s="390">
        <v>0.25</v>
      </c>
      <c r="CG44" s="389">
        <v>0.25</v>
      </c>
      <c r="CH44" s="390">
        <v>0.25</v>
      </c>
      <c r="CI44" s="390">
        <v>0.25</v>
      </c>
      <c r="CJ44" s="390">
        <v>0.25</v>
      </c>
      <c r="CK44" s="389">
        <v>0.25</v>
      </c>
      <c r="CL44" s="390">
        <v>0.25</v>
      </c>
      <c r="CM44" s="390">
        <v>0.25</v>
      </c>
      <c r="CN44" s="390">
        <v>0.25</v>
      </c>
      <c r="CO44" s="389">
        <v>0.25</v>
      </c>
      <c r="CP44" s="390">
        <v>0.25</v>
      </c>
      <c r="CQ44" s="390">
        <v>0.25</v>
      </c>
      <c r="CR44" s="390">
        <v>0.25</v>
      </c>
      <c r="CS44" s="389">
        <v>0.25</v>
      </c>
      <c r="CT44" s="390">
        <v>0.25</v>
      </c>
      <c r="CU44" s="390">
        <v>0.25</v>
      </c>
      <c r="CV44" s="390">
        <v>0.25</v>
      </c>
      <c r="CW44" s="389">
        <v>0.25</v>
      </c>
      <c r="CX44" s="322"/>
      <c r="CY44" s="71"/>
      <c r="CZ44" s="111"/>
      <c r="DA44" s="108"/>
      <c r="DB44" s="123"/>
      <c r="DC44" s="156"/>
      <c r="DD44" s="156"/>
      <c r="DE44" s="156"/>
      <c r="DF44" s="119"/>
      <c r="DG44" s="116"/>
      <c r="DH44" s="116"/>
      <c r="DI44" s="116"/>
      <c r="DJ44" s="116"/>
      <c r="DK44" s="116"/>
      <c r="DL44" s="116"/>
      <c r="DM44" s="116"/>
      <c r="DN44" s="116"/>
    </row>
    <row r="45" spans="1:118" ht="15.75" customHeight="1">
      <c r="A45" s="108"/>
      <c r="B45" s="149"/>
      <c r="C45" s="123"/>
      <c r="D45" s="155"/>
      <c r="E45" s="387"/>
      <c r="F45" s="71"/>
      <c r="G45" s="71"/>
      <c r="H45" s="71"/>
      <c r="I45" s="71"/>
      <c r="J45" s="391"/>
      <c r="K45" s="157"/>
      <c r="L45" s="157"/>
      <c r="M45" s="392"/>
      <c r="N45" s="157"/>
      <c r="O45" s="157"/>
      <c r="P45" s="157"/>
      <c r="Q45" s="157"/>
      <c r="R45" s="391"/>
      <c r="S45" s="157"/>
      <c r="T45" s="157"/>
      <c r="U45" s="392"/>
      <c r="V45" s="391"/>
      <c r="W45" s="157"/>
      <c r="X45" s="157"/>
      <c r="Y45" s="157"/>
      <c r="Z45" s="391"/>
      <c r="AA45" s="157"/>
      <c r="AB45" s="157"/>
      <c r="AC45" s="157"/>
      <c r="AD45" s="391"/>
      <c r="AE45" s="157"/>
      <c r="AF45" s="157"/>
      <c r="AG45" s="157"/>
      <c r="AH45" s="391"/>
      <c r="AI45" s="157"/>
      <c r="AJ45" s="157"/>
      <c r="AK45" s="157"/>
      <c r="AL45" s="391"/>
      <c r="AM45" s="157"/>
      <c r="AN45" s="157"/>
      <c r="AO45" s="157"/>
      <c r="AP45" s="391"/>
      <c r="AQ45" s="157"/>
      <c r="AR45" s="157"/>
      <c r="AS45" s="157"/>
      <c r="AT45" s="391"/>
      <c r="AU45" s="157"/>
      <c r="AV45" s="157"/>
      <c r="AW45" s="157"/>
      <c r="AX45" s="391"/>
      <c r="AY45" s="157"/>
      <c r="AZ45" s="157"/>
      <c r="BA45" s="157"/>
      <c r="BB45" s="391"/>
      <c r="BC45" s="157"/>
      <c r="BD45" s="157"/>
      <c r="BE45" s="157"/>
      <c r="BF45" s="391"/>
      <c r="BG45" s="157"/>
      <c r="BH45" s="157"/>
      <c r="BI45" s="157"/>
      <c r="BJ45" s="391"/>
      <c r="BK45" s="157"/>
      <c r="BL45" s="157"/>
      <c r="BM45" s="157"/>
      <c r="BN45" s="391"/>
      <c r="BO45" s="157"/>
      <c r="BP45" s="157"/>
      <c r="BQ45" s="157"/>
      <c r="BR45" s="391"/>
      <c r="BS45" s="157"/>
      <c r="BT45" s="157"/>
      <c r="BU45" s="157"/>
      <c r="BV45" s="391"/>
      <c r="BW45" s="157"/>
      <c r="BX45" s="157"/>
      <c r="BY45" s="157"/>
      <c r="BZ45" s="391"/>
      <c r="CA45" s="157"/>
      <c r="CB45" s="157"/>
      <c r="CC45" s="392"/>
      <c r="CD45" s="391"/>
      <c r="CE45" s="157"/>
      <c r="CF45" s="157"/>
      <c r="CG45" s="392"/>
      <c r="CH45" s="391"/>
      <c r="CI45" s="157"/>
      <c r="CJ45" s="157"/>
      <c r="CK45" s="392"/>
      <c r="CL45" s="391"/>
      <c r="CM45" s="157"/>
      <c r="CN45" s="157"/>
      <c r="CO45" s="392"/>
      <c r="CP45" s="391"/>
      <c r="CQ45" s="157"/>
      <c r="CR45" s="157"/>
      <c r="CS45" s="392"/>
      <c r="CT45" s="391"/>
      <c r="CU45" s="157"/>
      <c r="CV45" s="157"/>
      <c r="CW45" s="392"/>
      <c r="CX45" s="322"/>
      <c r="CY45" s="71"/>
      <c r="CZ45" s="111"/>
      <c r="DA45" s="108"/>
      <c r="DB45" s="123"/>
      <c r="DC45" s="156"/>
      <c r="DD45" s="156"/>
      <c r="DE45" s="156"/>
      <c r="DF45" s="119"/>
      <c r="DG45" s="116"/>
      <c r="DH45" s="116"/>
      <c r="DI45" s="116"/>
      <c r="DJ45" s="116"/>
      <c r="DK45" s="116"/>
      <c r="DL45" s="116"/>
      <c r="DM45" s="116"/>
      <c r="DN45" s="116"/>
    </row>
    <row r="46" spans="1:118" ht="15.75" customHeight="1">
      <c r="A46" s="108"/>
      <c r="B46" s="149" t="s">
        <v>150</v>
      </c>
      <c r="C46" s="123" t="s">
        <v>151</v>
      </c>
      <c r="D46" s="155" t="s">
        <v>152</v>
      </c>
      <c r="E46" s="386"/>
      <c r="F46" s="71"/>
      <c r="G46" s="71"/>
      <c r="H46" s="71"/>
      <c r="I46" s="71"/>
      <c r="J46" s="312">
        <v>0</v>
      </c>
      <c r="K46" s="142">
        <v>0</v>
      </c>
      <c r="L46" s="142">
        <v>0</v>
      </c>
      <c r="M46" s="313">
        <v>0</v>
      </c>
      <c r="N46" s="142">
        <v>0</v>
      </c>
      <c r="O46" s="142">
        <v>0</v>
      </c>
      <c r="P46" s="142">
        <v>0</v>
      </c>
      <c r="Q46" s="142">
        <v>0</v>
      </c>
      <c r="R46" s="312">
        <v>0</v>
      </c>
      <c r="S46" s="142">
        <v>0</v>
      </c>
      <c r="T46" s="142">
        <v>0</v>
      </c>
      <c r="U46" s="313">
        <v>0</v>
      </c>
      <c r="V46" s="312">
        <v>0.128</v>
      </c>
      <c r="W46" s="142">
        <v>9.9999999999999992E-2</v>
      </c>
      <c r="X46" s="142">
        <v>0.10199999999999999</v>
      </c>
      <c r="Y46" s="142">
        <v>0.11799999999999999</v>
      </c>
      <c r="Z46" s="312">
        <v>0</v>
      </c>
      <c r="AA46" s="142">
        <v>0.44400000000000001</v>
      </c>
      <c r="AB46" s="142">
        <v>0.23899999999999999</v>
      </c>
      <c r="AC46" s="142">
        <v>0.27299999999999996</v>
      </c>
      <c r="AD46" s="312">
        <v>1.0680000000000001</v>
      </c>
      <c r="AE46" s="142">
        <v>-0.29299999999999998</v>
      </c>
      <c r="AF46" s="142">
        <v>0.26999999999999996</v>
      </c>
      <c r="AG46" s="142">
        <v>0.36799999999999999</v>
      </c>
      <c r="AH46" s="312">
        <v>0.40899999999999997</v>
      </c>
      <c r="AI46" s="142">
        <v>10.817</v>
      </c>
      <c r="AJ46" s="142">
        <v>14.597999999999999</v>
      </c>
      <c r="AK46" s="142">
        <v>12.827</v>
      </c>
      <c r="AL46" s="312">
        <v>12.729999999999999</v>
      </c>
      <c r="AM46" s="142">
        <v>12.968</v>
      </c>
      <c r="AN46" s="142">
        <v>12.997</v>
      </c>
      <c r="AO46" s="142">
        <v>30.884999999999998</v>
      </c>
      <c r="AP46" s="312">
        <v>12.693</v>
      </c>
      <c r="AQ46" s="142">
        <v>11.963999999999999</v>
      </c>
      <c r="AR46" s="142">
        <v>13.116999999999999</v>
      </c>
      <c r="AS46" s="142">
        <v>13.76</v>
      </c>
      <c r="AT46" s="312">
        <v>13.104999999999999</v>
      </c>
      <c r="AU46" s="142">
        <v>13.920999999999999</v>
      </c>
      <c r="AV46" s="142">
        <v>14.170999999999999</v>
      </c>
      <c r="AW46" s="142">
        <v>14.917</v>
      </c>
      <c r="AX46" s="312">
        <v>15.741</v>
      </c>
      <c r="AY46" s="142">
        <v>11.834999999999999</v>
      </c>
      <c r="AZ46" s="142">
        <v>12.79</v>
      </c>
      <c r="BA46" s="142">
        <v>-40.366</v>
      </c>
      <c r="BB46" s="312">
        <v>10.83</v>
      </c>
      <c r="BC46" s="142">
        <v>2.9049999999999998</v>
      </c>
      <c r="BD46" s="142">
        <v>1.167</v>
      </c>
      <c r="BE46" s="142">
        <v>1.26</v>
      </c>
      <c r="BF46" s="312">
        <v>1.4159999999999999</v>
      </c>
      <c r="BG46" s="142">
        <v>1.3479999999999999</v>
      </c>
      <c r="BH46" s="142">
        <v>1.2869999999999999</v>
      </c>
      <c r="BI46" s="142">
        <v>1.3579999999999999</v>
      </c>
      <c r="BJ46" s="312">
        <v>1.401</v>
      </c>
      <c r="BK46" s="142">
        <v>1.446</v>
      </c>
      <c r="BL46" s="142">
        <v>1.6839999999999999</v>
      </c>
      <c r="BM46" s="142">
        <v>2.0659999999999998</v>
      </c>
      <c r="BN46" s="312">
        <v>1.075</v>
      </c>
      <c r="BO46" s="142">
        <v>0.89100000000000001</v>
      </c>
      <c r="BP46" s="142">
        <v>0.874</v>
      </c>
      <c r="BQ46" s="142">
        <v>0.96699999999999997</v>
      </c>
      <c r="BR46" s="312">
        <v>1.161</v>
      </c>
      <c r="BS46" s="142">
        <v>1.248</v>
      </c>
      <c r="BT46" s="142">
        <v>1.2389999999999999</v>
      </c>
      <c r="BU46" s="142">
        <v>1.365</v>
      </c>
      <c r="BV46" s="312">
        <v>1.5229999999999999</v>
      </c>
      <c r="BW46" s="142">
        <v>1.51</v>
      </c>
      <c r="BX46" s="142">
        <v>1.7529999999999999</v>
      </c>
      <c r="BY46" s="142">
        <v>1.8459999999999999</v>
      </c>
      <c r="BZ46" s="312">
        <v>2.0515192940052263</v>
      </c>
      <c r="CA46" s="142">
        <v>2.0515192940052263</v>
      </c>
      <c r="CB46" s="142">
        <v>2.0515192940052263</v>
      </c>
      <c r="CC46" s="313">
        <v>2.0515192940052263</v>
      </c>
      <c r="CD46" s="312">
        <v>1.8572704392371309</v>
      </c>
      <c r="CE46" s="142">
        <v>1.8572704392371309</v>
      </c>
      <c r="CF46" s="142">
        <v>1.8572704392371309</v>
      </c>
      <c r="CG46" s="313">
        <v>1.8572704392371309</v>
      </c>
      <c r="CH46" s="312">
        <v>1.6814141083360912</v>
      </c>
      <c r="CI46" s="142">
        <v>1.6814141083360912</v>
      </c>
      <c r="CJ46" s="142">
        <v>1.6814141083360912</v>
      </c>
      <c r="CK46" s="313">
        <v>1.6814141083360914</v>
      </c>
      <c r="CL46" s="312">
        <v>1.5222087984520438</v>
      </c>
      <c r="CM46" s="142">
        <v>1.5222087984520438</v>
      </c>
      <c r="CN46" s="142">
        <v>1.5222087984520438</v>
      </c>
      <c r="CO46" s="313">
        <v>1.522208798452044</v>
      </c>
      <c r="CP46" s="312">
        <v>1.3780779015692992</v>
      </c>
      <c r="CQ46" s="142">
        <v>1.3780779015692992</v>
      </c>
      <c r="CR46" s="142">
        <v>1.3780779015692992</v>
      </c>
      <c r="CS46" s="313">
        <v>1.3780779015692994</v>
      </c>
      <c r="CT46" s="312">
        <v>1.2475940913788335</v>
      </c>
      <c r="CU46" s="142">
        <v>1.2475940913788335</v>
      </c>
      <c r="CV46" s="142">
        <v>1.2475940913788335</v>
      </c>
      <c r="CW46" s="313">
        <v>1.2475940913788337</v>
      </c>
      <c r="CX46" s="322"/>
      <c r="CY46" s="71"/>
      <c r="CZ46" s="111"/>
      <c r="DA46" s="108" t="s">
        <v>150</v>
      </c>
      <c r="DB46" s="123" t="s">
        <v>151</v>
      </c>
      <c r="DC46" s="156">
        <v>0.35359599999999997</v>
      </c>
      <c r="DD46" s="156">
        <v>0.39800199999999997</v>
      </c>
      <c r="DE46" s="156">
        <v>7.0330870000000001</v>
      </c>
      <c r="DF46" s="119">
        <v>0.44799999999999995</v>
      </c>
      <c r="DG46" s="116">
        <v>0.95599999999999996</v>
      </c>
      <c r="DH46" s="116">
        <v>1.413</v>
      </c>
      <c r="DI46" s="116">
        <v>38.650999999999996</v>
      </c>
      <c r="DJ46" s="116">
        <v>69.58</v>
      </c>
      <c r="DK46" s="116">
        <v>51.533999999999999</v>
      </c>
      <c r="DL46" s="116">
        <v>56.113999999999997</v>
      </c>
      <c r="DM46" s="116">
        <v>0</v>
      </c>
      <c r="DN46" s="116">
        <v>16.161999999999999</v>
      </c>
    </row>
    <row r="47" spans="1:118" ht="15.75" customHeight="1">
      <c r="A47" s="108"/>
      <c r="B47" s="149"/>
      <c r="C47" s="123" t="s">
        <v>1321</v>
      </c>
      <c r="D47" s="155" t="s">
        <v>116</v>
      </c>
      <c r="E47" s="384"/>
      <c r="F47" s="71"/>
      <c r="G47" s="71"/>
      <c r="H47" s="71"/>
      <c r="I47" s="71"/>
      <c r="J47" s="388">
        <v>0</v>
      </c>
      <c r="K47" s="154">
        <v>0</v>
      </c>
      <c r="L47" s="154">
        <v>0</v>
      </c>
      <c r="M47" s="389">
        <v>0</v>
      </c>
      <c r="N47" s="154">
        <v>0</v>
      </c>
      <c r="O47" s="154">
        <v>0</v>
      </c>
      <c r="P47" s="154">
        <v>0</v>
      </c>
      <c r="Q47" s="154">
        <v>0</v>
      </c>
      <c r="R47" s="388">
        <v>0</v>
      </c>
      <c r="S47" s="154">
        <v>0</v>
      </c>
      <c r="T47" s="154">
        <v>0</v>
      </c>
      <c r="U47" s="389">
        <v>0</v>
      </c>
      <c r="V47" s="388">
        <v>0.28571428571428575</v>
      </c>
      <c r="W47" s="154">
        <v>0.22321428571428573</v>
      </c>
      <c r="X47" s="154">
        <v>0.22767857142857142</v>
      </c>
      <c r="Y47" s="154">
        <v>0.26339285714285715</v>
      </c>
      <c r="Z47" s="388">
        <v>0</v>
      </c>
      <c r="AA47" s="154">
        <v>0.46443514644351469</v>
      </c>
      <c r="AB47" s="154">
        <v>0.25</v>
      </c>
      <c r="AC47" s="154">
        <v>0.28556485355648531</v>
      </c>
      <c r="AD47" s="388">
        <v>0.75583864118895971</v>
      </c>
      <c r="AE47" s="154">
        <v>-0.20736022646850671</v>
      </c>
      <c r="AF47" s="154">
        <v>0.19108280254777066</v>
      </c>
      <c r="AG47" s="154">
        <v>0.26043878273177634</v>
      </c>
      <c r="AH47" s="388">
        <v>1.0581873690202064E-2</v>
      </c>
      <c r="AI47" s="154">
        <v>0.27986339292644435</v>
      </c>
      <c r="AJ47" s="154">
        <v>0.37768751131924144</v>
      </c>
      <c r="AK47" s="154">
        <v>0.33186722206411223</v>
      </c>
      <c r="AL47" s="388">
        <v>0.18295487208968092</v>
      </c>
      <c r="AM47" s="154">
        <v>0.18637539522851396</v>
      </c>
      <c r="AN47" s="154">
        <v>0.18679218166139697</v>
      </c>
      <c r="AO47" s="154">
        <v>0.44387755102040816</v>
      </c>
      <c r="AP47" s="388">
        <v>0.24630341134008615</v>
      </c>
      <c r="AQ47" s="154">
        <v>0.23215741064151821</v>
      </c>
      <c r="AR47" s="154">
        <v>0.25453098924981565</v>
      </c>
      <c r="AS47" s="154">
        <v>0.26700818876857996</v>
      </c>
      <c r="AT47" s="388">
        <v>0.23354243147877535</v>
      </c>
      <c r="AU47" s="154">
        <v>0.24808425704815198</v>
      </c>
      <c r="AV47" s="154">
        <v>0.2525394732152404</v>
      </c>
      <c r="AW47" s="154">
        <v>0.2658338382578323</v>
      </c>
      <c r="AX47" s="388">
        <v>0</v>
      </c>
      <c r="AY47" s="154">
        <v>0</v>
      </c>
      <c r="AZ47" s="154">
        <v>0</v>
      </c>
      <c r="BA47" s="154">
        <v>0</v>
      </c>
      <c r="BB47" s="388">
        <v>0.67009033535453533</v>
      </c>
      <c r="BC47" s="154">
        <v>0.1797426061131048</v>
      </c>
      <c r="BD47" s="154">
        <v>7.2206410097760187E-2</v>
      </c>
      <c r="BE47" s="154">
        <v>7.7960648434599683E-2</v>
      </c>
      <c r="BF47" s="388">
        <v>0.26178591236827509</v>
      </c>
      <c r="BG47" s="154">
        <v>0.24921427250878164</v>
      </c>
      <c r="BH47" s="154">
        <v>0.237936772046589</v>
      </c>
      <c r="BI47" s="154">
        <v>0.25106304307635419</v>
      </c>
      <c r="BJ47" s="388">
        <v>0.21236925875397911</v>
      </c>
      <c r="BK47" s="154">
        <v>0.2191905411550705</v>
      </c>
      <c r="BL47" s="154">
        <v>0.25526754585417616</v>
      </c>
      <c r="BM47" s="154">
        <v>0.31317265423677426</v>
      </c>
      <c r="BN47" s="388">
        <v>0.28237457315471498</v>
      </c>
      <c r="BO47" s="154">
        <v>0.23404255319148937</v>
      </c>
      <c r="BP47" s="154">
        <v>0.22957709482532179</v>
      </c>
      <c r="BQ47" s="154">
        <v>0.25400577882847386</v>
      </c>
      <c r="BR47" s="388">
        <v>0.23159784560143629</v>
      </c>
      <c r="BS47" s="154">
        <v>0.24895272292040696</v>
      </c>
      <c r="BT47" s="154">
        <v>0.24715739078396168</v>
      </c>
      <c r="BU47" s="154">
        <v>0.2722920406941951</v>
      </c>
      <c r="BV47" s="388">
        <v>0.22964414957780457</v>
      </c>
      <c r="BW47" s="154">
        <v>0.22768395657418578</v>
      </c>
      <c r="BX47" s="154">
        <v>0.26432448733413749</v>
      </c>
      <c r="BY47" s="154">
        <v>0.27834740651387213</v>
      </c>
      <c r="BZ47" s="390">
        <v>0.25</v>
      </c>
      <c r="CA47" s="390">
        <v>0.25</v>
      </c>
      <c r="CB47" s="390">
        <v>0.25</v>
      </c>
      <c r="CC47" s="389">
        <v>0.25</v>
      </c>
      <c r="CD47" s="390">
        <v>0.25</v>
      </c>
      <c r="CE47" s="390">
        <v>0.25</v>
      </c>
      <c r="CF47" s="390">
        <v>0.25</v>
      </c>
      <c r="CG47" s="389">
        <v>0.25</v>
      </c>
      <c r="CH47" s="390">
        <v>0.25</v>
      </c>
      <c r="CI47" s="390">
        <v>0.25</v>
      </c>
      <c r="CJ47" s="390">
        <v>0.25</v>
      </c>
      <c r="CK47" s="389">
        <v>0.25</v>
      </c>
      <c r="CL47" s="390">
        <v>0.25</v>
      </c>
      <c r="CM47" s="390">
        <v>0.25</v>
      </c>
      <c r="CN47" s="390">
        <v>0.25</v>
      </c>
      <c r="CO47" s="389">
        <v>0.25</v>
      </c>
      <c r="CP47" s="390">
        <v>0.25</v>
      </c>
      <c r="CQ47" s="390">
        <v>0.25</v>
      </c>
      <c r="CR47" s="390">
        <v>0.25</v>
      </c>
      <c r="CS47" s="389">
        <v>0.25</v>
      </c>
      <c r="CT47" s="390">
        <v>0.25</v>
      </c>
      <c r="CU47" s="390">
        <v>0.25</v>
      </c>
      <c r="CV47" s="390">
        <v>0.25</v>
      </c>
      <c r="CW47" s="389">
        <v>0.25</v>
      </c>
      <c r="CX47" s="322"/>
      <c r="CY47" s="71"/>
      <c r="CZ47" s="111"/>
      <c r="DA47" s="108"/>
      <c r="DB47" s="123"/>
      <c r="DC47" s="156"/>
      <c r="DD47" s="156"/>
      <c r="DE47" s="156"/>
      <c r="DF47" s="119"/>
      <c r="DG47" s="116"/>
      <c r="DH47" s="116"/>
      <c r="DI47" s="116"/>
      <c r="DJ47" s="116"/>
      <c r="DK47" s="116"/>
      <c r="DL47" s="116"/>
      <c r="DM47" s="116"/>
      <c r="DN47" s="116"/>
    </row>
    <row r="48" spans="1:118" ht="15.75" customHeight="1">
      <c r="A48" s="108"/>
      <c r="B48" s="149"/>
      <c r="C48" s="108"/>
      <c r="D48" s="155"/>
      <c r="E48" s="384"/>
      <c r="F48" s="71"/>
      <c r="G48" s="71"/>
      <c r="H48" s="71"/>
      <c r="I48" s="71"/>
      <c r="J48" s="391"/>
      <c r="K48" s="157"/>
      <c r="L48" s="157"/>
      <c r="M48" s="392"/>
      <c r="N48" s="157"/>
      <c r="O48" s="157"/>
      <c r="P48" s="157"/>
      <c r="Q48" s="157"/>
      <c r="R48" s="391"/>
      <c r="S48" s="157"/>
      <c r="T48" s="157"/>
      <c r="U48" s="392"/>
      <c r="V48" s="391"/>
      <c r="W48" s="157"/>
      <c r="X48" s="157"/>
      <c r="Y48" s="157"/>
      <c r="Z48" s="391"/>
      <c r="AA48" s="157"/>
      <c r="AB48" s="157"/>
      <c r="AC48" s="157"/>
      <c r="AD48" s="391"/>
      <c r="AE48" s="157"/>
      <c r="AF48" s="157"/>
      <c r="AG48" s="157"/>
      <c r="AH48" s="391"/>
      <c r="AI48" s="157"/>
      <c r="AJ48" s="157"/>
      <c r="AK48" s="157"/>
      <c r="AL48" s="391"/>
      <c r="AM48" s="157"/>
      <c r="AN48" s="157"/>
      <c r="AO48" s="157"/>
      <c r="AP48" s="391"/>
      <c r="AQ48" s="157"/>
      <c r="AR48" s="157"/>
      <c r="AS48" s="157"/>
      <c r="AT48" s="391"/>
      <c r="AU48" s="157"/>
      <c r="AV48" s="157"/>
      <c r="AW48" s="157"/>
      <c r="AX48" s="391"/>
      <c r="AY48" s="157"/>
      <c r="AZ48" s="157"/>
      <c r="BA48" s="157"/>
      <c r="BB48" s="391"/>
      <c r="BC48" s="157"/>
      <c r="BD48" s="157"/>
      <c r="BE48" s="157"/>
      <c r="BF48" s="391"/>
      <c r="BG48" s="157"/>
      <c r="BH48" s="157"/>
      <c r="BI48" s="157"/>
      <c r="BJ48" s="391"/>
      <c r="BK48" s="157"/>
      <c r="BL48" s="157"/>
      <c r="BM48" s="157"/>
      <c r="BN48" s="391"/>
      <c r="BO48" s="157"/>
      <c r="BP48" s="157"/>
      <c r="BQ48" s="157"/>
      <c r="BR48" s="391"/>
      <c r="BS48" s="157"/>
      <c r="BT48" s="157"/>
      <c r="BU48" s="157"/>
      <c r="BV48" s="391"/>
      <c r="BW48" s="157"/>
      <c r="BX48" s="157"/>
      <c r="BY48" s="157"/>
      <c r="BZ48" s="391"/>
      <c r="CA48" s="157"/>
      <c r="CB48" s="157"/>
      <c r="CC48" s="392"/>
      <c r="CD48" s="391"/>
      <c r="CE48" s="157"/>
      <c r="CF48" s="157"/>
      <c r="CG48" s="392"/>
      <c r="CH48" s="391"/>
      <c r="CI48" s="157"/>
      <c r="CJ48" s="157"/>
      <c r="CK48" s="392"/>
      <c r="CL48" s="391"/>
      <c r="CM48" s="157"/>
      <c r="CN48" s="157"/>
      <c r="CO48" s="392"/>
      <c r="CP48" s="391"/>
      <c r="CQ48" s="157"/>
      <c r="CR48" s="157"/>
      <c r="CS48" s="392"/>
      <c r="CT48" s="391"/>
      <c r="CU48" s="157"/>
      <c r="CV48" s="157"/>
      <c r="CW48" s="392"/>
      <c r="CX48" s="322"/>
      <c r="CY48" s="71"/>
      <c r="CZ48" s="111"/>
      <c r="DA48" s="108"/>
      <c r="DB48" s="108"/>
      <c r="DC48" s="156"/>
      <c r="DD48" s="156"/>
      <c r="DE48" s="156"/>
      <c r="DF48" s="119"/>
      <c r="DG48" s="116"/>
      <c r="DH48" s="116"/>
      <c r="DI48" s="116"/>
      <c r="DJ48" s="116"/>
      <c r="DK48" s="116"/>
      <c r="DL48" s="116"/>
      <c r="DM48" s="116"/>
      <c r="DN48" s="116"/>
    </row>
    <row r="49" spans="1:118" ht="15.75" customHeight="1">
      <c r="A49" s="108"/>
      <c r="B49" s="149"/>
      <c r="C49" s="108"/>
      <c r="D49" s="71"/>
      <c r="E49" s="384"/>
      <c r="F49" s="71"/>
      <c r="G49" s="71"/>
      <c r="H49" s="71"/>
      <c r="I49" s="71"/>
      <c r="J49" s="391"/>
      <c r="K49" s="157"/>
      <c r="L49" s="157"/>
      <c r="M49" s="392"/>
      <c r="N49" s="157"/>
      <c r="O49" s="157"/>
      <c r="P49" s="157"/>
      <c r="Q49" s="157"/>
      <c r="R49" s="391"/>
      <c r="S49" s="157"/>
      <c r="T49" s="157"/>
      <c r="U49" s="392"/>
      <c r="V49" s="391"/>
      <c r="W49" s="157"/>
      <c r="X49" s="157"/>
      <c r="Y49" s="157"/>
      <c r="Z49" s="391"/>
      <c r="AA49" s="157"/>
      <c r="AB49" s="157"/>
      <c r="AC49" s="157"/>
      <c r="AD49" s="391"/>
      <c r="AE49" s="157"/>
      <c r="AF49" s="157"/>
      <c r="AG49" s="157"/>
      <c r="AH49" s="391"/>
      <c r="AI49" s="157"/>
      <c r="AJ49" s="157"/>
      <c r="AK49" s="157"/>
      <c r="AL49" s="391"/>
      <c r="AM49" s="157"/>
      <c r="AN49" s="157"/>
      <c r="AO49" s="157"/>
      <c r="AP49" s="391"/>
      <c r="AQ49" s="157"/>
      <c r="AR49" s="157"/>
      <c r="AS49" s="157"/>
      <c r="AT49" s="391"/>
      <c r="AU49" s="157"/>
      <c r="AV49" s="157"/>
      <c r="AW49" s="157"/>
      <c r="AX49" s="391"/>
      <c r="AY49" s="157"/>
      <c r="AZ49" s="157"/>
      <c r="BA49" s="157"/>
      <c r="BB49" s="391"/>
      <c r="BC49" s="157"/>
      <c r="BD49" s="157"/>
      <c r="BE49" s="157"/>
      <c r="BF49" s="391"/>
      <c r="BG49" s="157"/>
      <c r="BH49" s="157"/>
      <c r="BI49" s="157"/>
      <c r="BJ49" s="391"/>
      <c r="BK49" s="157"/>
      <c r="BL49" s="157"/>
      <c r="BM49" s="157"/>
      <c r="BN49" s="391"/>
      <c r="BO49" s="157"/>
      <c r="BP49" s="157"/>
      <c r="BQ49" s="157"/>
      <c r="BR49" s="391"/>
      <c r="BS49" s="157"/>
      <c r="BT49" s="157"/>
      <c r="BU49" s="157"/>
      <c r="BV49" s="391"/>
      <c r="BW49" s="157"/>
      <c r="BX49" s="157"/>
      <c r="BY49" s="157"/>
      <c r="BZ49" s="312"/>
      <c r="CA49" s="157"/>
      <c r="CB49" s="157"/>
      <c r="CC49" s="392"/>
      <c r="CD49" s="312"/>
      <c r="CE49" s="157"/>
      <c r="CF49" s="157"/>
      <c r="CG49" s="392"/>
      <c r="CH49" s="312"/>
      <c r="CI49" s="157"/>
      <c r="CJ49" s="157"/>
      <c r="CK49" s="392"/>
      <c r="CL49" s="312"/>
      <c r="CM49" s="157"/>
      <c r="CN49" s="157"/>
      <c r="CO49" s="392"/>
      <c r="CP49" s="312"/>
      <c r="CQ49" s="157"/>
      <c r="CR49" s="157"/>
      <c r="CS49" s="392"/>
      <c r="CT49" s="312"/>
      <c r="CU49" s="157"/>
      <c r="CV49" s="157"/>
      <c r="CW49" s="392"/>
      <c r="CX49" s="322"/>
      <c r="CY49" s="71"/>
      <c r="CZ49" s="111"/>
      <c r="DA49" s="108"/>
      <c r="DB49" s="108"/>
      <c r="DC49" s="156"/>
      <c r="DD49" s="156"/>
      <c r="DE49" s="156"/>
      <c r="DF49" s="119"/>
      <c r="DG49" s="116"/>
      <c r="DH49" s="116"/>
      <c r="DI49" s="116"/>
      <c r="DJ49" s="116"/>
      <c r="DK49" s="116"/>
      <c r="DL49" s="116"/>
      <c r="DM49" s="116"/>
      <c r="DN49" s="116"/>
    </row>
    <row r="50" spans="1:118" ht="15.75" customHeight="1">
      <c r="A50" s="114"/>
      <c r="B50" s="109">
        <v>203590</v>
      </c>
      <c r="C50" s="114" t="s">
        <v>155</v>
      </c>
      <c r="D50" s="89" t="s">
        <v>156</v>
      </c>
      <c r="E50" s="394"/>
      <c r="F50" s="89"/>
      <c r="G50" s="89"/>
      <c r="H50" s="89"/>
      <c r="I50" s="89"/>
      <c r="J50" s="307">
        <v>0</v>
      </c>
      <c r="K50" s="117">
        <v>0</v>
      </c>
      <c r="L50" s="117">
        <v>0</v>
      </c>
      <c r="M50" s="308">
        <v>0</v>
      </c>
      <c r="N50" s="117">
        <v>0</v>
      </c>
      <c r="O50" s="117">
        <v>0</v>
      </c>
      <c r="P50" s="117">
        <v>0</v>
      </c>
      <c r="Q50" s="117">
        <v>0</v>
      </c>
      <c r="R50" s="307">
        <v>0</v>
      </c>
      <c r="S50" s="117">
        <v>0</v>
      </c>
      <c r="T50" s="117">
        <v>0</v>
      </c>
      <c r="U50" s="308">
        <v>0</v>
      </c>
      <c r="V50" s="307">
        <v>36.671313999999995</v>
      </c>
      <c r="W50" s="117">
        <v>45.292913999999996</v>
      </c>
      <c r="X50" s="117">
        <v>54.500699999999995</v>
      </c>
      <c r="Y50" s="117">
        <v>66.014343329999988</v>
      </c>
      <c r="Z50" s="307">
        <v>30.697999999999997</v>
      </c>
      <c r="AA50" s="117">
        <v>49.589999999999996</v>
      </c>
      <c r="AB50" s="117">
        <v>20.404999999999998</v>
      </c>
      <c r="AC50" s="117">
        <v>0</v>
      </c>
      <c r="AD50" s="307">
        <v>0</v>
      </c>
      <c r="AE50" s="117">
        <v>0</v>
      </c>
      <c r="AF50" s="117">
        <v>0</v>
      </c>
      <c r="AG50" s="117">
        <v>0</v>
      </c>
      <c r="AH50" s="307">
        <v>0</v>
      </c>
      <c r="AI50" s="117">
        <v>0</v>
      </c>
      <c r="AJ50" s="117">
        <v>0</v>
      </c>
      <c r="AK50" s="117">
        <v>0</v>
      </c>
      <c r="AL50" s="307">
        <v>0</v>
      </c>
      <c r="AM50" s="117">
        <v>0</v>
      </c>
      <c r="AN50" s="117">
        <v>0</v>
      </c>
      <c r="AO50" s="117">
        <v>0</v>
      </c>
      <c r="AP50" s="307">
        <v>0</v>
      </c>
      <c r="AQ50" s="117">
        <v>0</v>
      </c>
      <c r="AR50" s="117">
        <v>0</v>
      </c>
      <c r="AS50" s="117">
        <v>0</v>
      </c>
      <c r="AT50" s="307">
        <v>0</v>
      </c>
      <c r="AU50" s="117">
        <v>0</v>
      </c>
      <c r="AV50" s="117">
        <v>0</v>
      </c>
      <c r="AW50" s="117">
        <v>0</v>
      </c>
      <c r="AX50" s="307">
        <v>0</v>
      </c>
      <c r="AY50" s="117">
        <v>0</v>
      </c>
      <c r="AZ50" s="117">
        <v>0</v>
      </c>
      <c r="BA50" s="117">
        <v>0</v>
      </c>
      <c r="BB50" s="307">
        <v>0</v>
      </c>
      <c r="BC50" s="117">
        <v>0</v>
      </c>
      <c r="BD50" s="117">
        <v>0</v>
      </c>
      <c r="BE50" s="117">
        <v>0</v>
      </c>
      <c r="BF50" s="307">
        <v>0</v>
      </c>
      <c r="BG50" s="117">
        <v>0</v>
      </c>
      <c r="BH50" s="117">
        <v>0</v>
      </c>
      <c r="BI50" s="117">
        <v>0</v>
      </c>
      <c r="BJ50" s="307">
        <v>0</v>
      </c>
      <c r="BK50" s="117">
        <v>0</v>
      </c>
      <c r="BL50" s="117">
        <v>0</v>
      </c>
      <c r="BM50" s="117">
        <v>0</v>
      </c>
      <c r="BN50" s="307">
        <v>0</v>
      </c>
      <c r="BO50" s="117">
        <v>0</v>
      </c>
      <c r="BP50" s="117">
        <v>0</v>
      </c>
      <c r="BQ50" s="117">
        <v>0</v>
      </c>
      <c r="BR50" s="307">
        <v>0</v>
      </c>
      <c r="BS50" s="117">
        <v>0</v>
      </c>
      <c r="BT50" s="117">
        <v>0</v>
      </c>
      <c r="BU50" s="117">
        <v>0</v>
      </c>
      <c r="BV50" s="307">
        <v>0</v>
      </c>
      <c r="BW50" s="117">
        <v>0</v>
      </c>
      <c r="BX50" s="117">
        <v>0</v>
      </c>
      <c r="BY50" s="117">
        <v>0</v>
      </c>
      <c r="BZ50" s="307">
        <v>0</v>
      </c>
      <c r="CA50" s="117">
        <v>0</v>
      </c>
      <c r="CB50" s="117">
        <v>0</v>
      </c>
      <c r="CC50" s="308">
        <v>0</v>
      </c>
      <c r="CD50" s="307">
        <v>0</v>
      </c>
      <c r="CE50" s="117">
        <v>0</v>
      </c>
      <c r="CF50" s="117">
        <v>0</v>
      </c>
      <c r="CG50" s="308">
        <v>0</v>
      </c>
      <c r="CH50" s="307">
        <v>0</v>
      </c>
      <c r="CI50" s="117">
        <v>0</v>
      </c>
      <c r="CJ50" s="117">
        <v>0</v>
      </c>
      <c r="CK50" s="308">
        <v>0</v>
      </c>
      <c r="CL50" s="307">
        <v>0</v>
      </c>
      <c r="CM50" s="117">
        <v>0</v>
      </c>
      <c r="CN50" s="117">
        <v>0</v>
      </c>
      <c r="CO50" s="308">
        <v>0</v>
      </c>
      <c r="CP50" s="307">
        <v>0</v>
      </c>
      <c r="CQ50" s="117">
        <v>0</v>
      </c>
      <c r="CR50" s="117">
        <v>0</v>
      </c>
      <c r="CS50" s="308">
        <v>0</v>
      </c>
      <c r="CT50" s="307">
        <v>0</v>
      </c>
      <c r="CU50" s="117">
        <v>0</v>
      </c>
      <c r="CV50" s="117">
        <v>0</v>
      </c>
      <c r="CW50" s="308">
        <v>0</v>
      </c>
      <c r="CX50" s="301"/>
      <c r="CY50" s="89"/>
      <c r="CZ50" s="166"/>
      <c r="DA50" s="114">
        <v>203590</v>
      </c>
      <c r="DB50" s="114" t="s">
        <v>155</v>
      </c>
      <c r="DC50" s="137">
        <v>0</v>
      </c>
      <c r="DD50" s="137">
        <v>0</v>
      </c>
      <c r="DE50" s="137">
        <v>0</v>
      </c>
      <c r="DF50" s="119">
        <v>202.47927133000002</v>
      </c>
      <c r="DG50" s="116">
        <v>0</v>
      </c>
      <c r="DH50" s="116">
        <v>0</v>
      </c>
      <c r="DI50" s="116">
        <v>0</v>
      </c>
      <c r="DJ50" s="116">
        <v>0</v>
      </c>
      <c r="DK50" s="116">
        <v>0</v>
      </c>
      <c r="DL50" s="116">
        <v>0</v>
      </c>
      <c r="DM50" s="116">
        <v>0</v>
      </c>
      <c r="DN50" s="116">
        <v>0</v>
      </c>
    </row>
    <row r="51" spans="1:118" ht="15.75" customHeight="1">
      <c r="A51" s="108"/>
      <c r="B51" s="149"/>
      <c r="C51" s="108"/>
      <c r="D51" s="71"/>
      <c r="E51" s="384"/>
      <c r="F51" s="71"/>
      <c r="G51" s="71"/>
      <c r="H51" s="71"/>
      <c r="I51" s="71"/>
      <c r="J51" s="391"/>
      <c r="K51" s="157"/>
      <c r="L51" s="157"/>
      <c r="M51" s="392"/>
      <c r="N51" s="157"/>
      <c r="O51" s="157"/>
      <c r="P51" s="157"/>
      <c r="Q51" s="157"/>
      <c r="R51" s="391"/>
      <c r="S51" s="157"/>
      <c r="T51" s="157"/>
      <c r="U51" s="392"/>
      <c r="V51" s="391"/>
      <c r="W51" s="157"/>
      <c r="X51" s="157"/>
      <c r="Y51" s="157"/>
      <c r="Z51" s="391"/>
      <c r="AA51" s="157"/>
      <c r="AB51" s="157"/>
      <c r="AC51" s="157"/>
      <c r="AD51" s="391"/>
      <c r="AE51" s="157"/>
      <c r="AF51" s="157"/>
      <c r="AG51" s="157"/>
      <c r="AH51" s="391"/>
      <c r="AI51" s="157"/>
      <c r="AJ51" s="157"/>
      <c r="AK51" s="157"/>
      <c r="AL51" s="391"/>
      <c r="AM51" s="157"/>
      <c r="AN51" s="157"/>
      <c r="AO51" s="157"/>
      <c r="AP51" s="391"/>
      <c r="AQ51" s="157"/>
      <c r="AR51" s="157"/>
      <c r="AS51" s="157"/>
      <c r="AT51" s="391"/>
      <c r="AU51" s="157"/>
      <c r="AV51" s="157"/>
      <c r="AW51" s="157"/>
      <c r="AX51" s="391"/>
      <c r="AY51" s="157"/>
      <c r="AZ51" s="157"/>
      <c r="BA51" s="157"/>
      <c r="BB51" s="391"/>
      <c r="BC51" s="157"/>
      <c r="BD51" s="157"/>
      <c r="BE51" s="157"/>
      <c r="BF51" s="391"/>
      <c r="BG51" s="157"/>
      <c r="BH51" s="157"/>
      <c r="BI51" s="157"/>
      <c r="BJ51" s="391"/>
      <c r="BK51" s="157"/>
      <c r="BL51" s="157"/>
      <c r="BM51" s="157"/>
      <c r="BN51" s="391"/>
      <c r="BO51" s="157"/>
      <c r="BP51" s="157"/>
      <c r="BQ51" s="157"/>
      <c r="BR51" s="391"/>
      <c r="BS51" s="157"/>
      <c r="BT51" s="157"/>
      <c r="BU51" s="157"/>
      <c r="BV51" s="391"/>
      <c r="BW51" s="157"/>
      <c r="BX51" s="157"/>
      <c r="BY51" s="157"/>
      <c r="BZ51" s="391"/>
      <c r="CA51" s="157"/>
      <c r="CB51" s="157"/>
      <c r="CC51" s="392"/>
      <c r="CD51" s="391"/>
      <c r="CE51" s="157"/>
      <c r="CF51" s="157"/>
      <c r="CG51" s="392"/>
      <c r="CH51" s="391"/>
      <c r="CI51" s="157"/>
      <c r="CJ51" s="157"/>
      <c r="CK51" s="392"/>
      <c r="CL51" s="391"/>
      <c r="CM51" s="157"/>
      <c r="CN51" s="157"/>
      <c r="CO51" s="392"/>
      <c r="CP51" s="391"/>
      <c r="CQ51" s="157"/>
      <c r="CR51" s="157"/>
      <c r="CS51" s="392"/>
      <c r="CT51" s="391"/>
      <c r="CU51" s="157"/>
      <c r="CV51" s="157"/>
      <c r="CW51" s="392"/>
      <c r="CX51" s="322"/>
      <c r="CY51" s="71"/>
      <c r="CZ51" s="111"/>
      <c r="DA51" s="108"/>
      <c r="DB51" s="108"/>
      <c r="DC51" s="156"/>
      <c r="DD51" s="156"/>
      <c r="DE51" s="156"/>
      <c r="DF51" s="119"/>
      <c r="DG51" s="116"/>
      <c r="DH51" s="116"/>
      <c r="DI51" s="116"/>
      <c r="DJ51" s="116"/>
      <c r="DK51" s="116"/>
      <c r="DL51" s="116"/>
      <c r="DM51" s="116"/>
      <c r="DN51" s="116"/>
    </row>
    <row r="52" spans="1:118" ht="15.75" customHeight="1">
      <c r="A52" s="108"/>
      <c r="B52" s="149">
        <v>203600</v>
      </c>
      <c r="C52" s="123" t="s">
        <v>158</v>
      </c>
      <c r="D52" s="155" t="s">
        <v>159</v>
      </c>
      <c r="E52" s="384"/>
      <c r="F52" s="71"/>
      <c r="G52" s="71"/>
      <c r="H52" s="71"/>
      <c r="I52" s="71"/>
      <c r="J52" s="312">
        <v>0</v>
      </c>
      <c r="K52" s="142">
        <v>0</v>
      </c>
      <c r="L52" s="142">
        <v>0</v>
      </c>
      <c r="M52" s="313">
        <v>0</v>
      </c>
      <c r="N52" s="142">
        <v>0</v>
      </c>
      <c r="O52" s="142">
        <v>0</v>
      </c>
      <c r="P52" s="142">
        <v>0</v>
      </c>
      <c r="Q52" s="142">
        <v>0</v>
      </c>
      <c r="R52" s="312">
        <v>0</v>
      </c>
      <c r="S52" s="142">
        <v>0</v>
      </c>
      <c r="T52" s="142">
        <v>0</v>
      </c>
      <c r="U52" s="313">
        <v>0</v>
      </c>
      <c r="V52" s="312">
        <v>0</v>
      </c>
      <c r="W52" s="142">
        <v>0</v>
      </c>
      <c r="X52" s="142">
        <v>0</v>
      </c>
      <c r="Y52" s="142">
        <v>0</v>
      </c>
      <c r="Z52" s="312">
        <v>0</v>
      </c>
      <c r="AA52" s="142">
        <v>0</v>
      </c>
      <c r="AB52" s="142">
        <v>0</v>
      </c>
      <c r="AC52" s="142">
        <v>0</v>
      </c>
      <c r="AD52" s="312">
        <v>0</v>
      </c>
      <c r="AE52" s="142">
        <v>0</v>
      </c>
      <c r="AF52" s="142">
        <v>0</v>
      </c>
      <c r="AG52" s="142">
        <v>0</v>
      </c>
      <c r="AH52" s="312">
        <v>0</v>
      </c>
      <c r="AI52" s="142">
        <v>0</v>
      </c>
      <c r="AJ52" s="142">
        <v>0</v>
      </c>
      <c r="AK52" s="142">
        <v>0</v>
      </c>
      <c r="AL52" s="312">
        <v>0</v>
      </c>
      <c r="AM52" s="142">
        <v>0</v>
      </c>
      <c r="AN52" s="142">
        <v>0</v>
      </c>
      <c r="AO52" s="142">
        <v>0</v>
      </c>
      <c r="AP52" s="312">
        <v>0</v>
      </c>
      <c r="AQ52" s="142">
        <v>0</v>
      </c>
      <c r="AR52" s="142">
        <v>0</v>
      </c>
      <c r="AS52" s="142">
        <v>0</v>
      </c>
      <c r="AT52" s="312">
        <v>0</v>
      </c>
      <c r="AU52" s="142">
        <v>0</v>
      </c>
      <c r="AV52" s="142">
        <v>0</v>
      </c>
      <c r="AW52" s="142">
        <v>0</v>
      </c>
      <c r="AX52" s="312">
        <v>0</v>
      </c>
      <c r="AY52" s="142">
        <v>0</v>
      </c>
      <c r="AZ52" s="142">
        <v>0</v>
      </c>
      <c r="BA52" s="142">
        <v>0</v>
      </c>
      <c r="BB52" s="312">
        <v>0</v>
      </c>
      <c r="BC52" s="142">
        <v>0</v>
      </c>
      <c r="BD52" s="142">
        <v>0</v>
      </c>
      <c r="BE52" s="142">
        <v>0</v>
      </c>
      <c r="BF52" s="312">
        <v>0</v>
      </c>
      <c r="BG52" s="142">
        <v>0</v>
      </c>
      <c r="BH52" s="142">
        <v>0</v>
      </c>
      <c r="BI52" s="142">
        <v>0</v>
      </c>
      <c r="BJ52" s="312">
        <v>0</v>
      </c>
      <c r="BK52" s="142">
        <v>0</v>
      </c>
      <c r="BL52" s="142">
        <v>0</v>
      </c>
      <c r="BM52" s="142">
        <v>0</v>
      </c>
      <c r="BN52" s="312">
        <v>0</v>
      </c>
      <c r="BO52" s="142">
        <v>0</v>
      </c>
      <c r="BP52" s="142">
        <v>0</v>
      </c>
      <c r="BQ52" s="142">
        <v>0</v>
      </c>
      <c r="BR52" s="312">
        <v>0</v>
      </c>
      <c r="BS52" s="142">
        <v>0</v>
      </c>
      <c r="BT52" s="142">
        <v>0</v>
      </c>
      <c r="BU52" s="142">
        <v>0</v>
      </c>
      <c r="BV52" s="312">
        <v>0</v>
      </c>
      <c r="BW52" s="142">
        <v>0</v>
      </c>
      <c r="BX52" s="142">
        <v>0</v>
      </c>
      <c r="BY52" s="142">
        <v>0</v>
      </c>
      <c r="BZ52" s="312">
        <v>0</v>
      </c>
      <c r="CA52" s="142">
        <v>0</v>
      </c>
      <c r="CB52" s="142">
        <v>0</v>
      </c>
      <c r="CC52" s="313">
        <v>0</v>
      </c>
      <c r="CD52" s="312">
        <v>0</v>
      </c>
      <c r="CE52" s="142">
        <v>0</v>
      </c>
      <c r="CF52" s="142">
        <v>0</v>
      </c>
      <c r="CG52" s="313">
        <v>0</v>
      </c>
      <c r="CH52" s="312">
        <v>0</v>
      </c>
      <c r="CI52" s="142">
        <v>0</v>
      </c>
      <c r="CJ52" s="142">
        <v>0</v>
      </c>
      <c r="CK52" s="313">
        <v>0</v>
      </c>
      <c r="CL52" s="312">
        <v>0</v>
      </c>
      <c r="CM52" s="142">
        <v>0</v>
      </c>
      <c r="CN52" s="142">
        <v>0</v>
      </c>
      <c r="CO52" s="313">
        <v>0</v>
      </c>
      <c r="CP52" s="312">
        <v>0</v>
      </c>
      <c r="CQ52" s="142">
        <v>0</v>
      </c>
      <c r="CR52" s="142">
        <v>0</v>
      </c>
      <c r="CS52" s="313">
        <v>0</v>
      </c>
      <c r="CT52" s="312">
        <v>0</v>
      </c>
      <c r="CU52" s="142">
        <v>0</v>
      </c>
      <c r="CV52" s="142">
        <v>0</v>
      </c>
      <c r="CW52" s="313">
        <v>0</v>
      </c>
      <c r="CX52" s="322"/>
      <c r="CY52" s="71"/>
      <c r="CZ52" s="111"/>
      <c r="DA52" s="108">
        <v>203600</v>
      </c>
      <c r="DB52" s="123" t="s">
        <v>158</v>
      </c>
      <c r="DC52" s="156">
        <v>0</v>
      </c>
      <c r="DD52" s="156">
        <v>0</v>
      </c>
      <c r="DE52" s="156">
        <v>0</v>
      </c>
      <c r="DF52" s="119">
        <v>0</v>
      </c>
      <c r="DG52" s="116">
        <v>0</v>
      </c>
      <c r="DH52" s="116">
        <v>0</v>
      </c>
      <c r="DI52" s="116">
        <v>0</v>
      </c>
      <c r="DJ52" s="116">
        <v>0</v>
      </c>
      <c r="DK52" s="116">
        <v>0</v>
      </c>
      <c r="DL52" s="116">
        <v>0</v>
      </c>
      <c r="DM52" s="116">
        <v>0</v>
      </c>
      <c r="DN52" s="116">
        <v>0</v>
      </c>
    </row>
    <row r="53" spans="1:118" ht="15.75" customHeight="1">
      <c r="A53" s="108"/>
      <c r="B53" s="149"/>
      <c r="C53" s="123" t="s">
        <v>1321</v>
      </c>
      <c r="D53" s="155" t="s">
        <v>1323</v>
      </c>
      <c r="E53" s="384"/>
      <c r="F53" s="71"/>
      <c r="G53" s="71"/>
      <c r="H53" s="71"/>
      <c r="I53" s="71"/>
      <c r="J53" s="388">
        <v>0</v>
      </c>
      <c r="K53" s="154">
        <v>0</v>
      </c>
      <c r="L53" s="154">
        <v>0</v>
      </c>
      <c r="M53" s="389">
        <v>0</v>
      </c>
      <c r="N53" s="154">
        <v>0</v>
      </c>
      <c r="O53" s="154">
        <v>0</v>
      </c>
      <c r="P53" s="154">
        <v>0</v>
      </c>
      <c r="Q53" s="154">
        <v>0</v>
      </c>
      <c r="R53" s="388">
        <v>0</v>
      </c>
      <c r="S53" s="154">
        <v>0</v>
      </c>
      <c r="T53" s="154">
        <v>0</v>
      </c>
      <c r="U53" s="389">
        <v>0</v>
      </c>
      <c r="V53" s="388">
        <v>0</v>
      </c>
      <c r="W53" s="154">
        <v>0</v>
      </c>
      <c r="X53" s="154">
        <v>0</v>
      </c>
      <c r="Y53" s="154">
        <v>0</v>
      </c>
      <c r="Z53" s="388">
        <v>0</v>
      </c>
      <c r="AA53" s="154">
        <v>0</v>
      </c>
      <c r="AB53" s="154">
        <v>0</v>
      </c>
      <c r="AC53" s="154">
        <v>0</v>
      </c>
      <c r="AD53" s="388">
        <v>0</v>
      </c>
      <c r="AE53" s="154">
        <v>0</v>
      </c>
      <c r="AF53" s="154">
        <v>0</v>
      </c>
      <c r="AG53" s="154">
        <v>0</v>
      </c>
      <c r="AH53" s="388">
        <v>0</v>
      </c>
      <c r="AI53" s="154">
        <v>0</v>
      </c>
      <c r="AJ53" s="154">
        <v>0</v>
      </c>
      <c r="AK53" s="154">
        <v>0</v>
      </c>
      <c r="AL53" s="388">
        <v>0</v>
      </c>
      <c r="AM53" s="154">
        <v>0</v>
      </c>
      <c r="AN53" s="154">
        <v>0</v>
      </c>
      <c r="AO53" s="154">
        <v>0</v>
      </c>
      <c r="AP53" s="388">
        <v>0</v>
      </c>
      <c r="AQ53" s="154">
        <v>0</v>
      </c>
      <c r="AR53" s="154">
        <v>0</v>
      </c>
      <c r="AS53" s="154">
        <v>0</v>
      </c>
      <c r="AT53" s="388">
        <v>0</v>
      </c>
      <c r="AU53" s="154">
        <v>0</v>
      </c>
      <c r="AV53" s="154">
        <v>0</v>
      </c>
      <c r="AW53" s="154">
        <v>0</v>
      </c>
      <c r="AX53" s="388">
        <v>0</v>
      </c>
      <c r="AY53" s="154">
        <v>0</v>
      </c>
      <c r="AZ53" s="154">
        <v>0</v>
      </c>
      <c r="BA53" s="154">
        <v>0</v>
      </c>
      <c r="BB53" s="388">
        <v>0</v>
      </c>
      <c r="BC53" s="154">
        <v>0</v>
      </c>
      <c r="BD53" s="154">
        <v>0</v>
      </c>
      <c r="BE53" s="154">
        <v>0</v>
      </c>
      <c r="BF53" s="388">
        <v>0</v>
      </c>
      <c r="BG53" s="154">
        <v>0</v>
      </c>
      <c r="BH53" s="154">
        <v>0</v>
      </c>
      <c r="BI53" s="154">
        <v>0</v>
      </c>
      <c r="BJ53" s="388">
        <v>0</v>
      </c>
      <c r="BK53" s="154">
        <v>0</v>
      </c>
      <c r="BL53" s="154">
        <v>0</v>
      </c>
      <c r="BM53" s="154">
        <v>0</v>
      </c>
      <c r="BN53" s="388">
        <v>0</v>
      </c>
      <c r="BO53" s="154">
        <v>0</v>
      </c>
      <c r="BP53" s="154">
        <v>0</v>
      </c>
      <c r="BQ53" s="154">
        <v>0</v>
      </c>
      <c r="BR53" s="388">
        <v>0</v>
      </c>
      <c r="BS53" s="154">
        <v>0</v>
      </c>
      <c r="BT53" s="154">
        <v>0</v>
      </c>
      <c r="BU53" s="154">
        <v>0</v>
      </c>
      <c r="BV53" s="388">
        <v>0</v>
      </c>
      <c r="BW53" s="154">
        <v>0</v>
      </c>
      <c r="BX53" s="154">
        <v>0</v>
      </c>
      <c r="BY53" s="154">
        <v>0</v>
      </c>
      <c r="BZ53" s="388">
        <v>0.25</v>
      </c>
      <c r="CA53" s="154">
        <v>0.25</v>
      </c>
      <c r="CB53" s="154">
        <v>0.25</v>
      </c>
      <c r="CC53" s="389">
        <v>0.25</v>
      </c>
      <c r="CD53" s="388">
        <v>0.25</v>
      </c>
      <c r="CE53" s="154">
        <v>0.25</v>
      </c>
      <c r="CF53" s="154">
        <v>0.25</v>
      </c>
      <c r="CG53" s="389">
        <v>0.25</v>
      </c>
      <c r="CH53" s="388">
        <v>0.25</v>
      </c>
      <c r="CI53" s="154">
        <v>0.25</v>
      </c>
      <c r="CJ53" s="154">
        <v>0.25</v>
      </c>
      <c r="CK53" s="389">
        <v>0.25</v>
      </c>
      <c r="CL53" s="388">
        <v>0.25</v>
      </c>
      <c r="CM53" s="154">
        <v>0.25</v>
      </c>
      <c r="CN53" s="154">
        <v>0.25</v>
      </c>
      <c r="CO53" s="389">
        <v>0.25</v>
      </c>
      <c r="CP53" s="388">
        <v>0.25</v>
      </c>
      <c r="CQ53" s="154">
        <v>0.25</v>
      </c>
      <c r="CR53" s="154">
        <v>0.25</v>
      </c>
      <c r="CS53" s="389">
        <v>0.25</v>
      </c>
      <c r="CT53" s="388">
        <v>0.25</v>
      </c>
      <c r="CU53" s="154">
        <v>0.25</v>
      </c>
      <c r="CV53" s="154">
        <v>0.25</v>
      </c>
      <c r="CW53" s="389">
        <v>0.25</v>
      </c>
      <c r="CX53" s="322"/>
      <c r="CY53" s="71"/>
      <c r="CZ53" s="111"/>
      <c r="DA53" s="108"/>
      <c r="DB53" s="123"/>
      <c r="DC53" s="156"/>
      <c r="DD53" s="156"/>
      <c r="DE53" s="156"/>
      <c r="DF53" s="119"/>
      <c r="DG53" s="116"/>
      <c r="DH53" s="116"/>
      <c r="DI53" s="116"/>
      <c r="DJ53" s="116"/>
      <c r="DK53" s="116"/>
      <c r="DL53" s="116"/>
      <c r="DM53" s="116"/>
      <c r="DN53" s="116"/>
    </row>
    <row r="54" spans="1:118" ht="15.75" customHeight="1">
      <c r="A54" s="108"/>
      <c r="B54" s="149">
        <v>203620</v>
      </c>
      <c r="C54" s="123" t="s">
        <v>160</v>
      </c>
      <c r="D54" s="155" t="s">
        <v>163</v>
      </c>
      <c r="E54" s="384"/>
      <c r="F54" s="71"/>
      <c r="G54" s="71"/>
      <c r="H54" s="71"/>
      <c r="I54" s="71"/>
      <c r="J54" s="312">
        <v>0</v>
      </c>
      <c r="K54" s="142">
        <v>0</v>
      </c>
      <c r="L54" s="142">
        <v>0</v>
      </c>
      <c r="M54" s="313">
        <v>0</v>
      </c>
      <c r="N54" s="142">
        <v>0</v>
      </c>
      <c r="O54" s="142">
        <v>0</v>
      </c>
      <c r="P54" s="142">
        <v>0</v>
      </c>
      <c r="Q54" s="142">
        <v>0</v>
      </c>
      <c r="R54" s="312">
        <v>0</v>
      </c>
      <c r="S54" s="142">
        <v>0</v>
      </c>
      <c r="T54" s="142">
        <v>0</v>
      </c>
      <c r="U54" s="313">
        <v>0</v>
      </c>
      <c r="V54" s="312">
        <v>28.701999999999998</v>
      </c>
      <c r="W54" s="142">
        <v>9.7989999999999995</v>
      </c>
      <c r="X54" s="142">
        <v>30.718</v>
      </c>
      <c r="Y54" s="142">
        <v>21.378</v>
      </c>
      <c r="Z54" s="312">
        <v>15.162999999999998</v>
      </c>
      <c r="AA54" s="142">
        <v>12.833</v>
      </c>
      <c r="AB54" s="142">
        <v>12.324</v>
      </c>
      <c r="AC54" s="142">
        <v>0</v>
      </c>
      <c r="AD54" s="312">
        <v>0</v>
      </c>
      <c r="AE54" s="142">
        <v>0</v>
      </c>
      <c r="AF54" s="142">
        <v>0</v>
      </c>
      <c r="AG54" s="142">
        <v>0</v>
      </c>
      <c r="AH54" s="312">
        <v>0</v>
      </c>
      <c r="AI54" s="142">
        <v>0</v>
      </c>
      <c r="AJ54" s="142">
        <v>0</v>
      </c>
      <c r="AK54" s="142">
        <v>0</v>
      </c>
      <c r="AL54" s="312">
        <v>0</v>
      </c>
      <c r="AM54" s="142">
        <v>0</v>
      </c>
      <c r="AN54" s="142">
        <v>0</v>
      </c>
      <c r="AO54" s="142">
        <v>0</v>
      </c>
      <c r="AP54" s="312">
        <v>0</v>
      </c>
      <c r="AQ54" s="142">
        <v>0</v>
      </c>
      <c r="AR54" s="142">
        <v>0</v>
      </c>
      <c r="AS54" s="142">
        <v>0</v>
      </c>
      <c r="AT54" s="312">
        <v>0</v>
      </c>
      <c r="AU54" s="142">
        <v>0</v>
      </c>
      <c r="AV54" s="142">
        <v>0</v>
      </c>
      <c r="AW54" s="142">
        <v>0</v>
      </c>
      <c r="AX54" s="312">
        <v>0</v>
      </c>
      <c r="AY54" s="142">
        <v>0</v>
      </c>
      <c r="AZ54" s="142">
        <v>0</v>
      </c>
      <c r="BA54" s="142">
        <v>0</v>
      </c>
      <c r="BB54" s="312">
        <v>0</v>
      </c>
      <c r="BC54" s="142">
        <v>0</v>
      </c>
      <c r="BD54" s="142">
        <v>0</v>
      </c>
      <c r="BE54" s="142">
        <v>0</v>
      </c>
      <c r="BF54" s="312">
        <v>0</v>
      </c>
      <c r="BG54" s="142">
        <v>0</v>
      </c>
      <c r="BH54" s="142">
        <v>0</v>
      </c>
      <c r="BI54" s="142">
        <v>0</v>
      </c>
      <c r="BJ54" s="312">
        <v>0</v>
      </c>
      <c r="BK54" s="142">
        <v>0</v>
      </c>
      <c r="BL54" s="142">
        <v>0</v>
      </c>
      <c r="BM54" s="142">
        <v>0</v>
      </c>
      <c r="BN54" s="312">
        <v>0</v>
      </c>
      <c r="BO54" s="142">
        <v>0</v>
      </c>
      <c r="BP54" s="142">
        <v>0</v>
      </c>
      <c r="BQ54" s="142">
        <v>0</v>
      </c>
      <c r="BR54" s="312">
        <v>0</v>
      </c>
      <c r="BS54" s="142">
        <v>0</v>
      </c>
      <c r="BT54" s="142">
        <v>0</v>
      </c>
      <c r="BU54" s="142">
        <v>0</v>
      </c>
      <c r="BV54" s="312">
        <v>0</v>
      </c>
      <c r="BW54" s="142">
        <v>0</v>
      </c>
      <c r="BX54" s="142">
        <v>0</v>
      </c>
      <c r="BY54" s="142">
        <v>0</v>
      </c>
      <c r="BZ54" s="312">
        <v>0</v>
      </c>
      <c r="CA54" s="142">
        <v>0</v>
      </c>
      <c r="CB54" s="142">
        <v>0</v>
      </c>
      <c r="CC54" s="313">
        <v>0</v>
      </c>
      <c r="CD54" s="312">
        <v>0</v>
      </c>
      <c r="CE54" s="142">
        <v>0</v>
      </c>
      <c r="CF54" s="142">
        <v>0</v>
      </c>
      <c r="CG54" s="313">
        <v>0</v>
      </c>
      <c r="CH54" s="312">
        <v>0</v>
      </c>
      <c r="CI54" s="142">
        <v>0</v>
      </c>
      <c r="CJ54" s="142">
        <v>0</v>
      </c>
      <c r="CK54" s="313">
        <v>0</v>
      </c>
      <c r="CL54" s="312">
        <v>0</v>
      </c>
      <c r="CM54" s="142">
        <v>0</v>
      </c>
      <c r="CN54" s="142">
        <v>0</v>
      </c>
      <c r="CO54" s="313">
        <v>0</v>
      </c>
      <c r="CP54" s="312">
        <v>0</v>
      </c>
      <c r="CQ54" s="142">
        <v>0</v>
      </c>
      <c r="CR54" s="142">
        <v>0</v>
      </c>
      <c r="CS54" s="313">
        <v>0</v>
      </c>
      <c r="CT54" s="312">
        <v>0</v>
      </c>
      <c r="CU54" s="142">
        <v>0</v>
      </c>
      <c r="CV54" s="142">
        <v>0</v>
      </c>
      <c r="CW54" s="313">
        <v>0</v>
      </c>
      <c r="CX54" s="322"/>
      <c r="CY54" s="71"/>
      <c r="CZ54" s="111"/>
      <c r="DA54" s="108">
        <v>203620</v>
      </c>
      <c r="DB54" s="123" t="s">
        <v>160</v>
      </c>
      <c r="DC54" s="156">
        <v>0</v>
      </c>
      <c r="DD54" s="156">
        <v>0</v>
      </c>
      <c r="DE54" s="156">
        <v>0</v>
      </c>
      <c r="DF54" s="119">
        <v>90.596999999999994</v>
      </c>
      <c r="DG54" s="116">
        <v>0</v>
      </c>
      <c r="DH54" s="116">
        <v>0</v>
      </c>
      <c r="DI54" s="116">
        <v>0</v>
      </c>
      <c r="DJ54" s="116">
        <v>0</v>
      </c>
      <c r="DK54" s="116">
        <v>0</v>
      </c>
      <c r="DL54" s="116">
        <v>0</v>
      </c>
      <c r="DM54" s="116">
        <v>0</v>
      </c>
      <c r="DN54" s="116">
        <v>0</v>
      </c>
    </row>
    <row r="55" spans="1:118" ht="15.75" customHeight="1">
      <c r="A55" s="108"/>
      <c r="B55" s="149"/>
      <c r="C55" s="123" t="s">
        <v>1321</v>
      </c>
      <c r="D55" s="155" t="s">
        <v>1323</v>
      </c>
      <c r="E55" s="384"/>
      <c r="F55" s="71"/>
      <c r="G55" s="71"/>
      <c r="H55" s="71"/>
      <c r="I55" s="71"/>
      <c r="J55" s="388">
        <v>0</v>
      </c>
      <c r="K55" s="154">
        <v>0</v>
      </c>
      <c r="L55" s="154">
        <v>0</v>
      </c>
      <c r="M55" s="389">
        <v>0</v>
      </c>
      <c r="N55" s="154">
        <v>0</v>
      </c>
      <c r="O55" s="154">
        <v>0</v>
      </c>
      <c r="P55" s="154">
        <v>0</v>
      </c>
      <c r="Q55" s="154">
        <v>0</v>
      </c>
      <c r="R55" s="388">
        <v>0</v>
      </c>
      <c r="S55" s="154">
        <v>0</v>
      </c>
      <c r="T55" s="154">
        <v>0</v>
      </c>
      <c r="U55" s="389">
        <v>0</v>
      </c>
      <c r="V55" s="388">
        <v>0.31680960738214292</v>
      </c>
      <c r="W55" s="154">
        <v>0.10816031435919511</v>
      </c>
      <c r="X55" s="154">
        <v>0.33906199984546953</v>
      </c>
      <c r="Y55" s="154">
        <v>0.23596807841319251</v>
      </c>
      <c r="Z55" s="388">
        <v>0</v>
      </c>
      <c r="AA55" s="154">
        <v>0</v>
      </c>
      <c r="AB55" s="154">
        <v>0</v>
      </c>
      <c r="AC55" s="154">
        <v>0</v>
      </c>
      <c r="AD55" s="388">
        <v>0</v>
      </c>
      <c r="AE55" s="154">
        <v>0</v>
      </c>
      <c r="AF55" s="154">
        <v>0</v>
      </c>
      <c r="AG55" s="154">
        <v>0</v>
      </c>
      <c r="AH55" s="388">
        <v>0</v>
      </c>
      <c r="AI55" s="154">
        <v>0</v>
      </c>
      <c r="AJ55" s="154">
        <v>0</v>
      </c>
      <c r="AK55" s="154">
        <v>0</v>
      </c>
      <c r="AL55" s="388">
        <v>0</v>
      </c>
      <c r="AM55" s="154">
        <v>0</v>
      </c>
      <c r="AN55" s="154">
        <v>0</v>
      </c>
      <c r="AO55" s="154">
        <v>0</v>
      </c>
      <c r="AP55" s="388">
        <v>0</v>
      </c>
      <c r="AQ55" s="154">
        <v>0</v>
      </c>
      <c r="AR55" s="154">
        <v>0</v>
      </c>
      <c r="AS55" s="154">
        <v>0</v>
      </c>
      <c r="AT55" s="388">
        <v>0</v>
      </c>
      <c r="AU55" s="154">
        <v>0</v>
      </c>
      <c r="AV55" s="154">
        <v>0</v>
      </c>
      <c r="AW55" s="154">
        <v>0</v>
      </c>
      <c r="AX55" s="388">
        <v>0</v>
      </c>
      <c r="AY55" s="154">
        <v>0</v>
      </c>
      <c r="AZ55" s="154">
        <v>0</v>
      </c>
      <c r="BA55" s="154">
        <v>0</v>
      </c>
      <c r="BB55" s="388">
        <v>0</v>
      </c>
      <c r="BC55" s="154">
        <v>0</v>
      </c>
      <c r="BD55" s="154">
        <v>0</v>
      </c>
      <c r="BE55" s="154">
        <v>0</v>
      </c>
      <c r="BF55" s="388">
        <v>0</v>
      </c>
      <c r="BG55" s="154">
        <v>0</v>
      </c>
      <c r="BH55" s="154">
        <v>0</v>
      </c>
      <c r="BI55" s="154">
        <v>0</v>
      </c>
      <c r="BJ55" s="388">
        <v>0</v>
      </c>
      <c r="BK55" s="154">
        <v>0</v>
      </c>
      <c r="BL55" s="154">
        <v>0</v>
      </c>
      <c r="BM55" s="154">
        <v>0</v>
      </c>
      <c r="BN55" s="388">
        <v>0</v>
      </c>
      <c r="BO55" s="154">
        <v>0</v>
      </c>
      <c r="BP55" s="154">
        <v>0</v>
      </c>
      <c r="BQ55" s="154">
        <v>0</v>
      </c>
      <c r="BR55" s="388">
        <v>0</v>
      </c>
      <c r="BS55" s="154">
        <v>0</v>
      </c>
      <c r="BT55" s="154">
        <v>0</v>
      </c>
      <c r="BU55" s="154">
        <v>0</v>
      </c>
      <c r="BV55" s="388">
        <v>0</v>
      </c>
      <c r="BW55" s="154">
        <v>0</v>
      </c>
      <c r="BX55" s="154">
        <v>0</v>
      </c>
      <c r="BY55" s="154">
        <v>0</v>
      </c>
      <c r="BZ55" s="388">
        <v>0.25</v>
      </c>
      <c r="CA55" s="154">
        <v>0.25</v>
      </c>
      <c r="CB55" s="154">
        <v>0.25</v>
      </c>
      <c r="CC55" s="389">
        <v>0.25</v>
      </c>
      <c r="CD55" s="388">
        <v>0.25</v>
      </c>
      <c r="CE55" s="154">
        <v>0.25</v>
      </c>
      <c r="CF55" s="154">
        <v>0.25</v>
      </c>
      <c r="CG55" s="389">
        <v>0.25</v>
      </c>
      <c r="CH55" s="388">
        <v>0.25</v>
      </c>
      <c r="CI55" s="154">
        <v>0.25</v>
      </c>
      <c r="CJ55" s="154">
        <v>0.25</v>
      </c>
      <c r="CK55" s="389">
        <v>0.25</v>
      </c>
      <c r="CL55" s="388">
        <v>0.25</v>
      </c>
      <c r="CM55" s="154">
        <v>0.25</v>
      </c>
      <c r="CN55" s="154">
        <v>0.25</v>
      </c>
      <c r="CO55" s="389">
        <v>0.25</v>
      </c>
      <c r="CP55" s="388">
        <v>0.25</v>
      </c>
      <c r="CQ55" s="154">
        <v>0.25</v>
      </c>
      <c r="CR55" s="154">
        <v>0.25</v>
      </c>
      <c r="CS55" s="389">
        <v>0.25</v>
      </c>
      <c r="CT55" s="388">
        <v>0.25</v>
      </c>
      <c r="CU55" s="154">
        <v>0.25</v>
      </c>
      <c r="CV55" s="154">
        <v>0.25</v>
      </c>
      <c r="CW55" s="389">
        <v>0.25</v>
      </c>
      <c r="CX55" s="322"/>
      <c r="CY55" s="71"/>
      <c r="CZ55" s="111"/>
      <c r="DA55" s="108"/>
      <c r="DB55" s="123"/>
      <c r="DC55" s="156"/>
      <c r="DD55" s="156"/>
      <c r="DE55" s="156"/>
      <c r="DF55" s="119"/>
      <c r="DG55" s="116"/>
      <c r="DH55" s="116"/>
      <c r="DI55" s="116"/>
      <c r="DJ55" s="116"/>
      <c r="DK55" s="116"/>
      <c r="DL55" s="116"/>
      <c r="DM55" s="116"/>
      <c r="DN55" s="116"/>
    </row>
    <row r="56" spans="1:118" ht="15.75" customHeight="1">
      <c r="A56" s="108"/>
      <c r="B56" s="149">
        <v>203610</v>
      </c>
      <c r="C56" s="123" t="s">
        <v>162</v>
      </c>
      <c r="D56" s="155" t="s">
        <v>1324</v>
      </c>
      <c r="E56" s="384"/>
      <c r="F56" s="71"/>
      <c r="G56" s="71"/>
      <c r="H56" s="71"/>
      <c r="I56" s="71"/>
      <c r="J56" s="312">
        <v>0</v>
      </c>
      <c r="K56" s="142">
        <v>0</v>
      </c>
      <c r="L56" s="142">
        <v>0</v>
      </c>
      <c r="M56" s="313">
        <v>0</v>
      </c>
      <c r="N56" s="142">
        <v>0</v>
      </c>
      <c r="O56" s="142">
        <v>0</v>
      </c>
      <c r="P56" s="142">
        <v>0</v>
      </c>
      <c r="Q56" s="142">
        <v>0</v>
      </c>
      <c r="R56" s="312">
        <v>0</v>
      </c>
      <c r="S56" s="142">
        <v>0</v>
      </c>
      <c r="T56" s="142">
        <v>0</v>
      </c>
      <c r="U56" s="313">
        <v>0</v>
      </c>
      <c r="V56" s="312">
        <v>0</v>
      </c>
      <c r="W56" s="142">
        <v>0</v>
      </c>
      <c r="X56" s="142">
        <v>0</v>
      </c>
      <c r="Y56" s="142">
        <v>0</v>
      </c>
      <c r="Z56" s="312">
        <v>0</v>
      </c>
      <c r="AA56" s="142">
        <v>0</v>
      </c>
      <c r="AB56" s="142">
        <v>0</v>
      </c>
      <c r="AC56" s="142">
        <v>0</v>
      </c>
      <c r="AD56" s="312">
        <v>0</v>
      </c>
      <c r="AE56" s="142">
        <v>0</v>
      </c>
      <c r="AF56" s="142">
        <v>0</v>
      </c>
      <c r="AG56" s="142">
        <v>0</v>
      </c>
      <c r="AH56" s="312">
        <v>0</v>
      </c>
      <c r="AI56" s="142">
        <v>0</v>
      </c>
      <c r="AJ56" s="142">
        <v>0</v>
      </c>
      <c r="AK56" s="142">
        <v>0</v>
      </c>
      <c r="AL56" s="312">
        <v>0</v>
      </c>
      <c r="AM56" s="142">
        <v>0</v>
      </c>
      <c r="AN56" s="142">
        <v>0</v>
      </c>
      <c r="AO56" s="142">
        <v>0</v>
      </c>
      <c r="AP56" s="312">
        <v>0</v>
      </c>
      <c r="AQ56" s="142">
        <v>0</v>
      </c>
      <c r="AR56" s="142">
        <v>0</v>
      </c>
      <c r="AS56" s="142">
        <v>0</v>
      </c>
      <c r="AT56" s="312">
        <v>0</v>
      </c>
      <c r="AU56" s="142">
        <v>0</v>
      </c>
      <c r="AV56" s="142">
        <v>0</v>
      </c>
      <c r="AW56" s="142">
        <v>0</v>
      </c>
      <c r="AX56" s="312">
        <v>0</v>
      </c>
      <c r="AY56" s="142">
        <v>0</v>
      </c>
      <c r="AZ56" s="142">
        <v>0</v>
      </c>
      <c r="BA56" s="142">
        <v>0</v>
      </c>
      <c r="BB56" s="312">
        <v>0</v>
      </c>
      <c r="BC56" s="142">
        <v>0</v>
      </c>
      <c r="BD56" s="142">
        <v>0</v>
      </c>
      <c r="BE56" s="142">
        <v>0</v>
      </c>
      <c r="BF56" s="312">
        <v>0</v>
      </c>
      <c r="BG56" s="142">
        <v>0</v>
      </c>
      <c r="BH56" s="142">
        <v>0</v>
      </c>
      <c r="BI56" s="142">
        <v>0</v>
      </c>
      <c r="BJ56" s="312">
        <v>0</v>
      </c>
      <c r="BK56" s="142">
        <v>0</v>
      </c>
      <c r="BL56" s="142">
        <v>0</v>
      </c>
      <c r="BM56" s="142">
        <v>0</v>
      </c>
      <c r="BN56" s="312">
        <v>0</v>
      </c>
      <c r="BO56" s="142">
        <v>0</v>
      </c>
      <c r="BP56" s="142">
        <v>0</v>
      </c>
      <c r="BQ56" s="142">
        <v>0</v>
      </c>
      <c r="BR56" s="312">
        <v>0</v>
      </c>
      <c r="BS56" s="142">
        <v>0</v>
      </c>
      <c r="BT56" s="142">
        <v>0</v>
      </c>
      <c r="BU56" s="142">
        <v>0</v>
      </c>
      <c r="BV56" s="312">
        <v>0</v>
      </c>
      <c r="BW56" s="142">
        <v>0</v>
      </c>
      <c r="BX56" s="142">
        <v>0</v>
      </c>
      <c r="BY56" s="142">
        <v>0</v>
      </c>
      <c r="BZ56" s="312">
        <v>0</v>
      </c>
      <c r="CA56" s="142">
        <v>0</v>
      </c>
      <c r="CB56" s="142">
        <v>0</v>
      </c>
      <c r="CC56" s="313">
        <v>0</v>
      </c>
      <c r="CD56" s="312">
        <v>0</v>
      </c>
      <c r="CE56" s="142">
        <v>0</v>
      </c>
      <c r="CF56" s="142">
        <v>0</v>
      </c>
      <c r="CG56" s="313">
        <v>0</v>
      </c>
      <c r="CH56" s="312">
        <v>0</v>
      </c>
      <c r="CI56" s="142">
        <v>0</v>
      </c>
      <c r="CJ56" s="142">
        <v>0</v>
      </c>
      <c r="CK56" s="313">
        <v>0</v>
      </c>
      <c r="CL56" s="312">
        <v>0</v>
      </c>
      <c r="CM56" s="142">
        <v>0</v>
      </c>
      <c r="CN56" s="142">
        <v>0</v>
      </c>
      <c r="CO56" s="313">
        <v>0</v>
      </c>
      <c r="CP56" s="312">
        <v>0</v>
      </c>
      <c r="CQ56" s="142">
        <v>0</v>
      </c>
      <c r="CR56" s="142">
        <v>0</v>
      </c>
      <c r="CS56" s="313">
        <v>0</v>
      </c>
      <c r="CT56" s="312">
        <v>0</v>
      </c>
      <c r="CU56" s="142">
        <v>0</v>
      </c>
      <c r="CV56" s="142">
        <v>0</v>
      </c>
      <c r="CW56" s="313">
        <v>0</v>
      </c>
      <c r="CX56" s="322"/>
      <c r="CY56" s="71"/>
      <c r="CZ56" s="111"/>
      <c r="DA56" s="108">
        <v>203610</v>
      </c>
      <c r="DB56" s="123" t="s">
        <v>162</v>
      </c>
      <c r="DC56" s="156">
        <v>0</v>
      </c>
      <c r="DD56" s="156">
        <v>0</v>
      </c>
      <c r="DE56" s="156">
        <v>0</v>
      </c>
      <c r="DF56" s="119">
        <v>0</v>
      </c>
      <c r="DG56" s="116">
        <v>0</v>
      </c>
      <c r="DH56" s="116">
        <v>0</v>
      </c>
      <c r="DI56" s="116">
        <v>0</v>
      </c>
      <c r="DJ56" s="116">
        <v>0</v>
      </c>
      <c r="DK56" s="116">
        <v>0</v>
      </c>
      <c r="DL56" s="116">
        <v>0</v>
      </c>
      <c r="DM56" s="116">
        <v>0</v>
      </c>
      <c r="DN56" s="116">
        <v>0</v>
      </c>
    </row>
    <row r="57" spans="1:118" ht="15.75" customHeight="1">
      <c r="A57" s="108"/>
      <c r="B57" s="149"/>
      <c r="C57" s="123" t="s">
        <v>1321</v>
      </c>
      <c r="D57" s="155" t="s">
        <v>1323</v>
      </c>
      <c r="E57" s="384"/>
      <c r="F57" s="71"/>
      <c r="G57" s="71"/>
      <c r="H57" s="71"/>
      <c r="I57" s="71"/>
      <c r="J57" s="388">
        <v>0</v>
      </c>
      <c r="K57" s="154">
        <v>0</v>
      </c>
      <c r="L57" s="154">
        <v>0</v>
      </c>
      <c r="M57" s="389">
        <v>0</v>
      </c>
      <c r="N57" s="154">
        <v>0</v>
      </c>
      <c r="O57" s="154">
        <v>0</v>
      </c>
      <c r="P57" s="154">
        <v>0</v>
      </c>
      <c r="Q57" s="154">
        <v>0</v>
      </c>
      <c r="R57" s="388">
        <v>0</v>
      </c>
      <c r="S57" s="154">
        <v>0</v>
      </c>
      <c r="T57" s="154">
        <v>0</v>
      </c>
      <c r="U57" s="389">
        <v>0</v>
      </c>
      <c r="V57" s="388">
        <v>0</v>
      </c>
      <c r="W57" s="154">
        <v>0</v>
      </c>
      <c r="X57" s="154">
        <v>0</v>
      </c>
      <c r="Y57" s="154">
        <v>0</v>
      </c>
      <c r="Z57" s="388">
        <v>0</v>
      </c>
      <c r="AA57" s="154">
        <v>0</v>
      </c>
      <c r="AB57" s="154">
        <v>0</v>
      </c>
      <c r="AC57" s="154">
        <v>0</v>
      </c>
      <c r="AD57" s="388">
        <v>0</v>
      </c>
      <c r="AE57" s="154">
        <v>0</v>
      </c>
      <c r="AF57" s="154">
        <v>0</v>
      </c>
      <c r="AG57" s="154">
        <v>0</v>
      </c>
      <c r="AH57" s="388">
        <v>0</v>
      </c>
      <c r="AI57" s="154">
        <v>0</v>
      </c>
      <c r="AJ57" s="154">
        <v>0</v>
      </c>
      <c r="AK57" s="154">
        <v>0</v>
      </c>
      <c r="AL57" s="388">
        <v>0</v>
      </c>
      <c r="AM57" s="154">
        <v>0</v>
      </c>
      <c r="AN57" s="154">
        <v>0</v>
      </c>
      <c r="AO57" s="154">
        <v>0</v>
      </c>
      <c r="AP57" s="388">
        <v>0</v>
      </c>
      <c r="AQ57" s="154">
        <v>0</v>
      </c>
      <c r="AR57" s="154">
        <v>0</v>
      </c>
      <c r="AS57" s="154">
        <v>0</v>
      </c>
      <c r="AT57" s="388">
        <v>0</v>
      </c>
      <c r="AU57" s="154">
        <v>0</v>
      </c>
      <c r="AV57" s="154">
        <v>0</v>
      </c>
      <c r="AW57" s="154">
        <v>0</v>
      </c>
      <c r="AX57" s="388">
        <v>0</v>
      </c>
      <c r="AY57" s="154">
        <v>0</v>
      </c>
      <c r="AZ57" s="154">
        <v>0</v>
      </c>
      <c r="BA57" s="154">
        <v>0</v>
      </c>
      <c r="BB57" s="388">
        <v>0</v>
      </c>
      <c r="BC57" s="154">
        <v>0</v>
      </c>
      <c r="BD57" s="154">
        <v>0</v>
      </c>
      <c r="BE57" s="154">
        <v>0</v>
      </c>
      <c r="BF57" s="388">
        <v>0</v>
      </c>
      <c r="BG57" s="154">
        <v>0</v>
      </c>
      <c r="BH57" s="154">
        <v>0</v>
      </c>
      <c r="BI57" s="154">
        <v>0</v>
      </c>
      <c r="BJ57" s="388">
        <v>0</v>
      </c>
      <c r="BK57" s="154">
        <v>0</v>
      </c>
      <c r="BL57" s="154">
        <v>0</v>
      </c>
      <c r="BM57" s="154">
        <v>0</v>
      </c>
      <c r="BN57" s="388">
        <v>0</v>
      </c>
      <c r="BO57" s="154">
        <v>0</v>
      </c>
      <c r="BP57" s="154">
        <v>0</v>
      </c>
      <c r="BQ57" s="154">
        <v>0</v>
      </c>
      <c r="BR57" s="388">
        <v>0</v>
      </c>
      <c r="BS57" s="154">
        <v>0</v>
      </c>
      <c r="BT57" s="154">
        <v>0</v>
      </c>
      <c r="BU57" s="154">
        <v>0</v>
      </c>
      <c r="BV57" s="388">
        <v>0</v>
      </c>
      <c r="BW57" s="154">
        <v>0</v>
      </c>
      <c r="BX57" s="154">
        <v>0</v>
      </c>
      <c r="BY57" s="154">
        <v>0</v>
      </c>
      <c r="BZ57" s="388">
        <v>0.25</v>
      </c>
      <c r="CA57" s="154">
        <v>0.25</v>
      </c>
      <c r="CB57" s="154">
        <v>0.25</v>
      </c>
      <c r="CC57" s="389">
        <v>0.25</v>
      </c>
      <c r="CD57" s="388">
        <v>0.25</v>
      </c>
      <c r="CE57" s="154">
        <v>0.25</v>
      </c>
      <c r="CF57" s="154">
        <v>0.25</v>
      </c>
      <c r="CG57" s="389">
        <v>0.25</v>
      </c>
      <c r="CH57" s="388">
        <v>0.25</v>
      </c>
      <c r="CI57" s="154">
        <v>0.25</v>
      </c>
      <c r="CJ57" s="154">
        <v>0.25</v>
      </c>
      <c r="CK57" s="389">
        <v>0.25</v>
      </c>
      <c r="CL57" s="388">
        <v>0.25</v>
      </c>
      <c r="CM57" s="154">
        <v>0.25</v>
      </c>
      <c r="CN57" s="154">
        <v>0.25</v>
      </c>
      <c r="CO57" s="389">
        <v>0.25</v>
      </c>
      <c r="CP57" s="388">
        <v>0.25</v>
      </c>
      <c r="CQ57" s="154">
        <v>0.25</v>
      </c>
      <c r="CR57" s="154">
        <v>0.25</v>
      </c>
      <c r="CS57" s="389">
        <v>0.25</v>
      </c>
      <c r="CT57" s="388">
        <v>0.25</v>
      </c>
      <c r="CU57" s="154">
        <v>0.25</v>
      </c>
      <c r="CV57" s="154">
        <v>0.25</v>
      </c>
      <c r="CW57" s="389">
        <v>0.25</v>
      </c>
      <c r="CX57" s="322"/>
      <c r="CY57" s="71"/>
      <c r="CZ57" s="111"/>
      <c r="DA57" s="108"/>
      <c r="DB57" s="123"/>
      <c r="DC57" s="156"/>
      <c r="DD57" s="156"/>
      <c r="DE57" s="156"/>
      <c r="DF57" s="119"/>
      <c r="DG57" s="116"/>
      <c r="DH57" s="116"/>
      <c r="DI57" s="116"/>
      <c r="DJ57" s="116"/>
      <c r="DK57" s="116"/>
      <c r="DL57" s="116"/>
      <c r="DM57" s="116"/>
      <c r="DN57" s="116"/>
    </row>
    <row r="58" spans="1:118" ht="15.75" customHeight="1">
      <c r="A58" s="108"/>
      <c r="B58" s="149">
        <v>203800</v>
      </c>
      <c r="C58" s="123" t="s">
        <v>164</v>
      </c>
      <c r="D58" s="155" t="s">
        <v>165</v>
      </c>
      <c r="E58" s="384"/>
      <c r="F58" s="71"/>
      <c r="G58" s="71"/>
      <c r="H58" s="71"/>
      <c r="I58" s="71"/>
      <c r="J58" s="312">
        <v>0</v>
      </c>
      <c r="K58" s="142">
        <v>0</v>
      </c>
      <c r="L58" s="142">
        <v>0</v>
      </c>
      <c r="M58" s="313">
        <v>0</v>
      </c>
      <c r="N58" s="142">
        <v>0</v>
      </c>
      <c r="O58" s="142">
        <v>0</v>
      </c>
      <c r="P58" s="142">
        <v>0</v>
      </c>
      <c r="Q58" s="142">
        <v>0</v>
      </c>
      <c r="R58" s="312">
        <v>0</v>
      </c>
      <c r="S58" s="142">
        <v>0</v>
      </c>
      <c r="T58" s="142">
        <v>0</v>
      </c>
      <c r="U58" s="313">
        <v>0</v>
      </c>
      <c r="V58" s="312">
        <v>0</v>
      </c>
      <c r="W58" s="142">
        <v>0</v>
      </c>
      <c r="X58" s="142">
        <v>0</v>
      </c>
      <c r="Y58" s="142">
        <v>0</v>
      </c>
      <c r="Z58" s="312">
        <v>0</v>
      </c>
      <c r="AA58" s="142">
        <v>0</v>
      </c>
      <c r="AB58" s="142">
        <v>0</v>
      </c>
      <c r="AC58" s="142">
        <v>0</v>
      </c>
      <c r="AD58" s="312">
        <v>0</v>
      </c>
      <c r="AE58" s="142">
        <v>0</v>
      </c>
      <c r="AF58" s="142">
        <v>0</v>
      </c>
      <c r="AG58" s="142">
        <v>0</v>
      </c>
      <c r="AH58" s="312">
        <v>0</v>
      </c>
      <c r="AI58" s="142">
        <v>0</v>
      </c>
      <c r="AJ58" s="142">
        <v>0</v>
      </c>
      <c r="AK58" s="142">
        <v>0</v>
      </c>
      <c r="AL58" s="312">
        <v>0</v>
      </c>
      <c r="AM58" s="142">
        <v>0</v>
      </c>
      <c r="AN58" s="142">
        <v>0</v>
      </c>
      <c r="AO58" s="142">
        <v>0</v>
      </c>
      <c r="AP58" s="312">
        <v>0</v>
      </c>
      <c r="AQ58" s="142">
        <v>0</v>
      </c>
      <c r="AR58" s="142">
        <v>0</v>
      </c>
      <c r="AS58" s="142">
        <v>0</v>
      </c>
      <c r="AT58" s="312">
        <v>0</v>
      </c>
      <c r="AU58" s="142">
        <v>0</v>
      </c>
      <c r="AV58" s="142">
        <v>0</v>
      </c>
      <c r="AW58" s="142">
        <v>0</v>
      </c>
      <c r="AX58" s="312">
        <v>0</v>
      </c>
      <c r="AY58" s="142">
        <v>0</v>
      </c>
      <c r="AZ58" s="142">
        <v>0</v>
      </c>
      <c r="BA58" s="142">
        <v>0</v>
      </c>
      <c r="BB58" s="312">
        <v>0</v>
      </c>
      <c r="BC58" s="142">
        <v>0</v>
      </c>
      <c r="BD58" s="142">
        <v>0</v>
      </c>
      <c r="BE58" s="142">
        <v>0</v>
      </c>
      <c r="BF58" s="312">
        <v>0</v>
      </c>
      <c r="BG58" s="142">
        <v>0</v>
      </c>
      <c r="BH58" s="142">
        <v>0</v>
      </c>
      <c r="BI58" s="142">
        <v>0</v>
      </c>
      <c r="BJ58" s="312">
        <v>0</v>
      </c>
      <c r="BK58" s="142">
        <v>0</v>
      </c>
      <c r="BL58" s="142">
        <v>0</v>
      </c>
      <c r="BM58" s="142">
        <v>0</v>
      </c>
      <c r="BN58" s="312">
        <v>0</v>
      </c>
      <c r="BO58" s="142">
        <v>0</v>
      </c>
      <c r="BP58" s="142">
        <v>0</v>
      </c>
      <c r="BQ58" s="142">
        <v>0</v>
      </c>
      <c r="BR58" s="312">
        <v>0</v>
      </c>
      <c r="BS58" s="142">
        <v>0</v>
      </c>
      <c r="BT58" s="142">
        <v>0</v>
      </c>
      <c r="BU58" s="142">
        <v>0</v>
      </c>
      <c r="BV58" s="312">
        <v>0</v>
      </c>
      <c r="BW58" s="142">
        <v>0</v>
      </c>
      <c r="BX58" s="142">
        <v>0</v>
      </c>
      <c r="BY58" s="142">
        <v>0</v>
      </c>
      <c r="BZ58" s="312">
        <v>0</v>
      </c>
      <c r="CA58" s="142">
        <v>0</v>
      </c>
      <c r="CB58" s="142">
        <v>0</v>
      </c>
      <c r="CC58" s="313">
        <v>0</v>
      </c>
      <c r="CD58" s="312">
        <v>0</v>
      </c>
      <c r="CE58" s="142">
        <v>0</v>
      </c>
      <c r="CF58" s="142">
        <v>0</v>
      </c>
      <c r="CG58" s="313">
        <v>0</v>
      </c>
      <c r="CH58" s="312">
        <v>0</v>
      </c>
      <c r="CI58" s="142">
        <v>0</v>
      </c>
      <c r="CJ58" s="142">
        <v>0</v>
      </c>
      <c r="CK58" s="313">
        <v>0</v>
      </c>
      <c r="CL58" s="312">
        <v>0</v>
      </c>
      <c r="CM58" s="142">
        <v>0</v>
      </c>
      <c r="CN58" s="142">
        <v>0</v>
      </c>
      <c r="CO58" s="313">
        <v>0</v>
      </c>
      <c r="CP58" s="312">
        <v>0</v>
      </c>
      <c r="CQ58" s="142">
        <v>0</v>
      </c>
      <c r="CR58" s="142">
        <v>0</v>
      </c>
      <c r="CS58" s="313">
        <v>0</v>
      </c>
      <c r="CT58" s="312">
        <v>0</v>
      </c>
      <c r="CU58" s="142">
        <v>0</v>
      </c>
      <c r="CV58" s="142">
        <v>0</v>
      </c>
      <c r="CW58" s="313">
        <v>0</v>
      </c>
      <c r="CX58" s="322"/>
      <c r="CY58" s="71"/>
      <c r="CZ58" s="111"/>
      <c r="DA58" s="108">
        <v>203800</v>
      </c>
      <c r="DB58" s="123" t="s">
        <v>164</v>
      </c>
      <c r="DC58" s="156">
        <v>0</v>
      </c>
      <c r="DD58" s="156">
        <v>0</v>
      </c>
      <c r="DE58" s="156">
        <v>0</v>
      </c>
      <c r="DF58" s="119">
        <v>0</v>
      </c>
      <c r="DG58" s="116">
        <v>0</v>
      </c>
      <c r="DH58" s="116">
        <v>0</v>
      </c>
      <c r="DI58" s="116">
        <v>0</v>
      </c>
      <c r="DJ58" s="116">
        <v>0</v>
      </c>
      <c r="DK58" s="116">
        <v>0</v>
      </c>
      <c r="DL58" s="116">
        <v>0</v>
      </c>
      <c r="DM58" s="116">
        <v>0</v>
      </c>
      <c r="DN58" s="116">
        <v>0</v>
      </c>
    </row>
    <row r="59" spans="1:118" ht="15.75" customHeight="1">
      <c r="A59" s="108"/>
      <c r="B59" s="149"/>
      <c r="C59" s="123" t="s">
        <v>1321</v>
      </c>
      <c r="D59" s="155" t="s">
        <v>1323</v>
      </c>
      <c r="E59" s="384"/>
      <c r="F59" s="71"/>
      <c r="G59" s="71"/>
      <c r="H59" s="71"/>
      <c r="I59" s="71"/>
      <c r="J59" s="388">
        <v>0</v>
      </c>
      <c r="K59" s="154">
        <v>0</v>
      </c>
      <c r="L59" s="154">
        <v>0</v>
      </c>
      <c r="M59" s="389">
        <v>0</v>
      </c>
      <c r="N59" s="154">
        <v>0</v>
      </c>
      <c r="O59" s="154">
        <v>0</v>
      </c>
      <c r="P59" s="154">
        <v>0</v>
      </c>
      <c r="Q59" s="154">
        <v>0</v>
      </c>
      <c r="R59" s="388">
        <v>0</v>
      </c>
      <c r="S59" s="154">
        <v>0</v>
      </c>
      <c r="T59" s="154">
        <v>0</v>
      </c>
      <c r="U59" s="389">
        <v>0</v>
      </c>
      <c r="V59" s="388">
        <v>0</v>
      </c>
      <c r="W59" s="154">
        <v>0</v>
      </c>
      <c r="X59" s="154">
        <v>0</v>
      </c>
      <c r="Y59" s="154">
        <v>0</v>
      </c>
      <c r="Z59" s="388">
        <v>0</v>
      </c>
      <c r="AA59" s="154">
        <v>0</v>
      </c>
      <c r="AB59" s="154">
        <v>0</v>
      </c>
      <c r="AC59" s="154">
        <v>0</v>
      </c>
      <c r="AD59" s="388">
        <v>0</v>
      </c>
      <c r="AE59" s="154">
        <v>0</v>
      </c>
      <c r="AF59" s="154">
        <v>0</v>
      </c>
      <c r="AG59" s="154">
        <v>0</v>
      </c>
      <c r="AH59" s="388">
        <v>0</v>
      </c>
      <c r="AI59" s="154">
        <v>0</v>
      </c>
      <c r="AJ59" s="154">
        <v>0</v>
      </c>
      <c r="AK59" s="154">
        <v>0</v>
      </c>
      <c r="AL59" s="388">
        <v>0</v>
      </c>
      <c r="AM59" s="154">
        <v>0</v>
      </c>
      <c r="AN59" s="154">
        <v>0</v>
      </c>
      <c r="AO59" s="154">
        <v>0</v>
      </c>
      <c r="AP59" s="388">
        <v>0</v>
      </c>
      <c r="AQ59" s="154">
        <v>0</v>
      </c>
      <c r="AR59" s="154">
        <v>0</v>
      </c>
      <c r="AS59" s="154">
        <v>0</v>
      </c>
      <c r="AT59" s="388">
        <v>0</v>
      </c>
      <c r="AU59" s="154">
        <v>0</v>
      </c>
      <c r="AV59" s="154">
        <v>0</v>
      </c>
      <c r="AW59" s="154">
        <v>0</v>
      </c>
      <c r="AX59" s="388">
        <v>0</v>
      </c>
      <c r="AY59" s="154">
        <v>0</v>
      </c>
      <c r="AZ59" s="154">
        <v>0</v>
      </c>
      <c r="BA59" s="154">
        <v>0</v>
      </c>
      <c r="BB59" s="388">
        <v>0</v>
      </c>
      <c r="BC59" s="154">
        <v>0</v>
      </c>
      <c r="BD59" s="154">
        <v>0</v>
      </c>
      <c r="BE59" s="154">
        <v>0</v>
      </c>
      <c r="BF59" s="388">
        <v>0</v>
      </c>
      <c r="BG59" s="154">
        <v>0</v>
      </c>
      <c r="BH59" s="154">
        <v>0</v>
      </c>
      <c r="BI59" s="154">
        <v>0</v>
      </c>
      <c r="BJ59" s="388">
        <v>0</v>
      </c>
      <c r="BK59" s="154">
        <v>0</v>
      </c>
      <c r="BL59" s="154">
        <v>0</v>
      </c>
      <c r="BM59" s="154">
        <v>0</v>
      </c>
      <c r="BN59" s="388">
        <v>0</v>
      </c>
      <c r="BO59" s="154">
        <v>0</v>
      </c>
      <c r="BP59" s="154">
        <v>0</v>
      </c>
      <c r="BQ59" s="154">
        <v>0</v>
      </c>
      <c r="BR59" s="388">
        <v>0</v>
      </c>
      <c r="BS59" s="154">
        <v>0</v>
      </c>
      <c r="BT59" s="154">
        <v>0</v>
      </c>
      <c r="BU59" s="154">
        <v>0</v>
      </c>
      <c r="BV59" s="388">
        <v>0</v>
      </c>
      <c r="BW59" s="154">
        <v>0</v>
      </c>
      <c r="BX59" s="154">
        <v>0</v>
      </c>
      <c r="BY59" s="154">
        <v>0</v>
      </c>
      <c r="BZ59" s="388">
        <v>0.25</v>
      </c>
      <c r="CA59" s="154">
        <v>0.25</v>
      </c>
      <c r="CB59" s="154">
        <v>0.25</v>
      </c>
      <c r="CC59" s="389">
        <v>0.25</v>
      </c>
      <c r="CD59" s="388">
        <v>0.25</v>
      </c>
      <c r="CE59" s="154">
        <v>0.25</v>
      </c>
      <c r="CF59" s="154">
        <v>0.25</v>
      </c>
      <c r="CG59" s="389">
        <v>0.25</v>
      </c>
      <c r="CH59" s="388">
        <v>0.25</v>
      </c>
      <c r="CI59" s="154">
        <v>0.25</v>
      </c>
      <c r="CJ59" s="154">
        <v>0.25</v>
      </c>
      <c r="CK59" s="389">
        <v>0.25</v>
      </c>
      <c r="CL59" s="388">
        <v>0.25</v>
      </c>
      <c r="CM59" s="154">
        <v>0.25</v>
      </c>
      <c r="CN59" s="154">
        <v>0.25</v>
      </c>
      <c r="CO59" s="389">
        <v>0.25</v>
      </c>
      <c r="CP59" s="388">
        <v>0.25</v>
      </c>
      <c r="CQ59" s="154">
        <v>0.25</v>
      </c>
      <c r="CR59" s="154">
        <v>0.25</v>
      </c>
      <c r="CS59" s="389">
        <v>0.25</v>
      </c>
      <c r="CT59" s="388">
        <v>0.25</v>
      </c>
      <c r="CU59" s="154">
        <v>0.25</v>
      </c>
      <c r="CV59" s="154">
        <v>0.25</v>
      </c>
      <c r="CW59" s="389">
        <v>0.25</v>
      </c>
      <c r="CX59" s="322"/>
      <c r="CY59" s="71"/>
      <c r="CZ59" s="111"/>
      <c r="DA59" s="108"/>
      <c r="DB59" s="123"/>
      <c r="DC59" s="156"/>
      <c r="DD59" s="156"/>
      <c r="DE59" s="156"/>
      <c r="DF59" s="119"/>
      <c r="DG59" s="116"/>
      <c r="DH59" s="116"/>
      <c r="DI59" s="116"/>
      <c r="DJ59" s="116"/>
      <c r="DK59" s="116"/>
      <c r="DL59" s="116"/>
      <c r="DM59" s="116"/>
      <c r="DN59" s="116"/>
    </row>
    <row r="60" spans="1:118" ht="15.75" customHeight="1">
      <c r="A60" s="108"/>
      <c r="B60" s="149">
        <v>203591</v>
      </c>
      <c r="C60" s="123" t="s">
        <v>166</v>
      </c>
      <c r="D60" s="155" t="s">
        <v>167</v>
      </c>
      <c r="E60" s="384"/>
      <c r="F60" s="71"/>
      <c r="G60" s="71"/>
      <c r="H60" s="71"/>
      <c r="I60" s="71"/>
      <c r="J60" s="312">
        <v>0</v>
      </c>
      <c r="K60" s="142">
        <v>0</v>
      </c>
      <c r="L60" s="142">
        <v>0</v>
      </c>
      <c r="M60" s="313">
        <v>0</v>
      </c>
      <c r="N60" s="142">
        <v>0</v>
      </c>
      <c r="O60" s="142">
        <v>0</v>
      </c>
      <c r="P60" s="142">
        <v>0</v>
      </c>
      <c r="Q60" s="142">
        <v>0</v>
      </c>
      <c r="R60" s="312">
        <v>0</v>
      </c>
      <c r="S60" s="142">
        <v>0</v>
      </c>
      <c r="T60" s="142">
        <v>0</v>
      </c>
      <c r="U60" s="313">
        <v>0</v>
      </c>
      <c r="V60" s="312">
        <v>7.9693139999999971</v>
      </c>
      <c r="W60" s="142">
        <v>35.493913999999997</v>
      </c>
      <c r="X60" s="142">
        <v>23.782699999999995</v>
      </c>
      <c r="Y60" s="142">
        <v>44.636343329999988</v>
      </c>
      <c r="Z60" s="312">
        <v>15.534999999999998</v>
      </c>
      <c r="AA60" s="142">
        <v>36.756999999999998</v>
      </c>
      <c r="AB60" s="142">
        <v>8.0809999999999977</v>
      </c>
      <c r="AC60" s="142">
        <v>0</v>
      </c>
      <c r="AD60" s="312">
        <v>0</v>
      </c>
      <c r="AE60" s="142">
        <v>0</v>
      </c>
      <c r="AF60" s="142">
        <v>0</v>
      </c>
      <c r="AG60" s="142">
        <v>0</v>
      </c>
      <c r="AH60" s="312">
        <v>0</v>
      </c>
      <c r="AI60" s="142">
        <v>0</v>
      </c>
      <c r="AJ60" s="142">
        <v>0</v>
      </c>
      <c r="AK60" s="142">
        <v>0</v>
      </c>
      <c r="AL60" s="312">
        <v>0</v>
      </c>
      <c r="AM60" s="142">
        <v>0</v>
      </c>
      <c r="AN60" s="142">
        <v>0</v>
      </c>
      <c r="AO60" s="142">
        <v>0</v>
      </c>
      <c r="AP60" s="312">
        <v>0</v>
      </c>
      <c r="AQ60" s="142">
        <v>0</v>
      </c>
      <c r="AR60" s="142">
        <v>0</v>
      </c>
      <c r="AS60" s="142">
        <v>0</v>
      </c>
      <c r="AT60" s="312">
        <v>0</v>
      </c>
      <c r="AU60" s="142">
        <v>0</v>
      </c>
      <c r="AV60" s="142">
        <v>0</v>
      </c>
      <c r="AW60" s="142">
        <v>0</v>
      </c>
      <c r="AX60" s="312">
        <v>0</v>
      </c>
      <c r="AY60" s="142">
        <v>0</v>
      </c>
      <c r="AZ60" s="142">
        <v>0</v>
      </c>
      <c r="BA60" s="142">
        <v>0</v>
      </c>
      <c r="BB60" s="312">
        <v>0</v>
      </c>
      <c r="BC60" s="142">
        <v>0</v>
      </c>
      <c r="BD60" s="142">
        <v>0</v>
      </c>
      <c r="BE60" s="142">
        <v>0</v>
      </c>
      <c r="BF60" s="312">
        <v>0</v>
      </c>
      <c r="BG60" s="142">
        <v>0</v>
      </c>
      <c r="BH60" s="142">
        <v>0</v>
      </c>
      <c r="BI60" s="142">
        <v>0</v>
      </c>
      <c r="BJ60" s="312">
        <v>0</v>
      </c>
      <c r="BK60" s="142">
        <v>0</v>
      </c>
      <c r="BL60" s="142">
        <v>0</v>
      </c>
      <c r="BM60" s="142">
        <v>0</v>
      </c>
      <c r="BN60" s="312">
        <v>0</v>
      </c>
      <c r="BO60" s="142">
        <v>0</v>
      </c>
      <c r="BP60" s="142">
        <v>0</v>
      </c>
      <c r="BQ60" s="142">
        <v>0</v>
      </c>
      <c r="BR60" s="312">
        <v>0</v>
      </c>
      <c r="BS60" s="142">
        <v>0</v>
      </c>
      <c r="BT60" s="142">
        <v>0</v>
      </c>
      <c r="BU60" s="142">
        <v>0</v>
      </c>
      <c r="BV60" s="312">
        <v>0</v>
      </c>
      <c r="BW60" s="142">
        <v>0</v>
      </c>
      <c r="BX60" s="142">
        <v>0</v>
      </c>
      <c r="BY60" s="142">
        <v>0</v>
      </c>
      <c r="BZ60" s="312">
        <v>0</v>
      </c>
      <c r="CA60" s="142">
        <v>0</v>
      </c>
      <c r="CB60" s="142">
        <v>0</v>
      </c>
      <c r="CC60" s="313">
        <v>0</v>
      </c>
      <c r="CD60" s="312">
        <v>0</v>
      </c>
      <c r="CE60" s="142">
        <v>0</v>
      </c>
      <c r="CF60" s="142">
        <v>0</v>
      </c>
      <c r="CG60" s="313">
        <v>0</v>
      </c>
      <c r="CH60" s="312">
        <v>0</v>
      </c>
      <c r="CI60" s="142">
        <v>0</v>
      </c>
      <c r="CJ60" s="142">
        <v>0</v>
      </c>
      <c r="CK60" s="313">
        <v>0</v>
      </c>
      <c r="CL60" s="312">
        <v>0</v>
      </c>
      <c r="CM60" s="142">
        <v>0</v>
      </c>
      <c r="CN60" s="142">
        <v>0</v>
      </c>
      <c r="CO60" s="313">
        <v>0</v>
      </c>
      <c r="CP60" s="312">
        <v>0</v>
      </c>
      <c r="CQ60" s="142">
        <v>0</v>
      </c>
      <c r="CR60" s="142">
        <v>0</v>
      </c>
      <c r="CS60" s="313">
        <v>0</v>
      </c>
      <c r="CT60" s="312">
        <v>0</v>
      </c>
      <c r="CU60" s="142">
        <v>0</v>
      </c>
      <c r="CV60" s="142">
        <v>0</v>
      </c>
      <c r="CW60" s="313">
        <v>0</v>
      </c>
      <c r="CX60" s="322"/>
      <c r="CY60" s="71"/>
      <c r="CZ60" s="111"/>
      <c r="DA60" s="108">
        <v>203591</v>
      </c>
      <c r="DB60" s="123" t="s">
        <v>166</v>
      </c>
      <c r="DC60" s="156">
        <v>0</v>
      </c>
      <c r="DD60" s="156">
        <v>0</v>
      </c>
      <c r="DE60" s="156">
        <v>0</v>
      </c>
      <c r="DF60" s="119">
        <v>111.88227133000002</v>
      </c>
      <c r="DG60" s="116">
        <v>0</v>
      </c>
      <c r="DH60" s="116">
        <v>0</v>
      </c>
      <c r="DI60" s="116">
        <v>0</v>
      </c>
      <c r="DJ60" s="116">
        <v>0</v>
      </c>
      <c r="DK60" s="116">
        <v>0</v>
      </c>
      <c r="DL60" s="116">
        <v>0</v>
      </c>
      <c r="DM60" s="116">
        <v>0</v>
      </c>
      <c r="DN60" s="116">
        <v>0</v>
      </c>
    </row>
    <row r="61" spans="1:118" ht="15.75" customHeight="1">
      <c r="A61" s="108"/>
      <c r="B61" s="149"/>
      <c r="C61" s="123" t="s">
        <v>1321</v>
      </c>
      <c r="D61" s="155" t="s">
        <v>1323</v>
      </c>
      <c r="E61" s="384"/>
      <c r="F61" s="71"/>
      <c r="G61" s="71"/>
      <c r="H61" s="71"/>
      <c r="I61" s="71"/>
      <c r="J61" s="388">
        <v>0</v>
      </c>
      <c r="K61" s="154">
        <v>0</v>
      </c>
      <c r="L61" s="154">
        <v>0</v>
      </c>
      <c r="M61" s="389">
        <v>0</v>
      </c>
      <c r="N61" s="154">
        <v>0</v>
      </c>
      <c r="O61" s="154">
        <v>0</v>
      </c>
      <c r="P61" s="154">
        <v>0</v>
      </c>
      <c r="Q61" s="154">
        <v>0</v>
      </c>
      <c r="R61" s="388">
        <v>0</v>
      </c>
      <c r="S61" s="154">
        <v>0</v>
      </c>
      <c r="T61" s="154">
        <v>0</v>
      </c>
      <c r="U61" s="389">
        <v>0</v>
      </c>
      <c r="V61" s="388">
        <v>7.1229462052073228E-2</v>
      </c>
      <c r="W61" s="154">
        <v>0.31724341647757276</v>
      </c>
      <c r="X61" s="154">
        <v>0.21256897734809321</v>
      </c>
      <c r="Y61" s="154">
        <v>0.39895814412226038</v>
      </c>
      <c r="Z61" s="388">
        <v>0</v>
      </c>
      <c r="AA61" s="154">
        <v>0</v>
      </c>
      <c r="AB61" s="154">
        <v>0</v>
      </c>
      <c r="AC61" s="154">
        <v>0</v>
      </c>
      <c r="AD61" s="388">
        <v>0</v>
      </c>
      <c r="AE61" s="154">
        <v>0</v>
      </c>
      <c r="AF61" s="154">
        <v>0</v>
      </c>
      <c r="AG61" s="154">
        <v>0</v>
      </c>
      <c r="AH61" s="388">
        <v>0</v>
      </c>
      <c r="AI61" s="154">
        <v>0</v>
      </c>
      <c r="AJ61" s="154">
        <v>0</v>
      </c>
      <c r="AK61" s="154">
        <v>0</v>
      </c>
      <c r="AL61" s="388">
        <v>0</v>
      </c>
      <c r="AM61" s="154">
        <v>0</v>
      </c>
      <c r="AN61" s="154">
        <v>0</v>
      </c>
      <c r="AO61" s="154">
        <v>0</v>
      </c>
      <c r="AP61" s="388">
        <v>0</v>
      </c>
      <c r="AQ61" s="154">
        <v>0</v>
      </c>
      <c r="AR61" s="154">
        <v>0</v>
      </c>
      <c r="AS61" s="154">
        <v>0</v>
      </c>
      <c r="AT61" s="388">
        <v>0</v>
      </c>
      <c r="AU61" s="154">
        <v>0</v>
      </c>
      <c r="AV61" s="154">
        <v>0</v>
      </c>
      <c r="AW61" s="154">
        <v>0</v>
      </c>
      <c r="AX61" s="388">
        <v>0</v>
      </c>
      <c r="AY61" s="154">
        <v>0</v>
      </c>
      <c r="AZ61" s="154">
        <v>0</v>
      </c>
      <c r="BA61" s="154">
        <v>0</v>
      </c>
      <c r="BB61" s="388">
        <v>0</v>
      </c>
      <c r="BC61" s="154">
        <v>0</v>
      </c>
      <c r="BD61" s="154">
        <v>0</v>
      </c>
      <c r="BE61" s="154">
        <v>0</v>
      </c>
      <c r="BF61" s="388">
        <v>0</v>
      </c>
      <c r="BG61" s="154">
        <v>0</v>
      </c>
      <c r="BH61" s="154">
        <v>0</v>
      </c>
      <c r="BI61" s="154">
        <v>0</v>
      </c>
      <c r="BJ61" s="388">
        <v>0</v>
      </c>
      <c r="BK61" s="154">
        <v>0</v>
      </c>
      <c r="BL61" s="154">
        <v>0</v>
      </c>
      <c r="BM61" s="154">
        <v>0</v>
      </c>
      <c r="BN61" s="388">
        <v>0</v>
      </c>
      <c r="BO61" s="154">
        <v>0</v>
      </c>
      <c r="BP61" s="154">
        <v>0</v>
      </c>
      <c r="BQ61" s="154">
        <v>0</v>
      </c>
      <c r="BR61" s="388">
        <v>0</v>
      </c>
      <c r="BS61" s="154">
        <v>0</v>
      </c>
      <c r="BT61" s="154">
        <v>0</v>
      </c>
      <c r="BU61" s="154">
        <v>0</v>
      </c>
      <c r="BV61" s="388">
        <v>0</v>
      </c>
      <c r="BW61" s="154">
        <v>0</v>
      </c>
      <c r="BX61" s="154">
        <v>0</v>
      </c>
      <c r="BY61" s="154">
        <v>0</v>
      </c>
      <c r="BZ61" s="388">
        <v>0.25</v>
      </c>
      <c r="CA61" s="154">
        <v>0.25</v>
      </c>
      <c r="CB61" s="154">
        <v>0.25</v>
      </c>
      <c r="CC61" s="389">
        <v>0.25</v>
      </c>
      <c r="CD61" s="388">
        <v>0.25</v>
      </c>
      <c r="CE61" s="154">
        <v>0.25</v>
      </c>
      <c r="CF61" s="154">
        <v>0.25</v>
      </c>
      <c r="CG61" s="389">
        <v>0.25</v>
      </c>
      <c r="CH61" s="388">
        <v>0.25</v>
      </c>
      <c r="CI61" s="154">
        <v>0.25</v>
      </c>
      <c r="CJ61" s="154">
        <v>0.25</v>
      </c>
      <c r="CK61" s="389">
        <v>0.25</v>
      </c>
      <c r="CL61" s="388">
        <v>0.25</v>
      </c>
      <c r="CM61" s="154">
        <v>0.25</v>
      </c>
      <c r="CN61" s="154">
        <v>0.25</v>
      </c>
      <c r="CO61" s="389">
        <v>0.25</v>
      </c>
      <c r="CP61" s="388">
        <v>0.25</v>
      </c>
      <c r="CQ61" s="154">
        <v>0.25</v>
      </c>
      <c r="CR61" s="154">
        <v>0.25</v>
      </c>
      <c r="CS61" s="389">
        <v>0.25</v>
      </c>
      <c r="CT61" s="388">
        <v>0.25</v>
      </c>
      <c r="CU61" s="154">
        <v>0.25</v>
      </c>
      <c r="CV61" s="154">
        <v>0.25</v>
      </c>
      <c r="CW61" s="389">
        <v>0.25</v>
      </c>
      <c r="CX61" s="322"/>
      <c r="CY61" s="71"/>
      <c r="CZ61" s="111"/>
      <c r="DA61" s="108"/>
      <c r="DB61" s="123"/>
      <c r="DC61" s="156"/>
      <c r="DD61" s="156"/>
      <c r="DE61" s="156"/>
      <c r="DF61" s="119"/>
      <c r="DG61" s="116"/>
      <c r="DH61" s="116"/>
      <c r="DI61" s="116"/>
      <c r="DJ61" s="116"/>
      <c r="DK61" s="116"/>
      <c r="DL61" s="116"/>
      <c r="DM61" s="116"/>
      <c r="DN61" s="116"/>
    </row>
    <row r="62" spans="1:118" ht="15.75" customHeight="1">
      <c r="A62" s="108"/>
      <c r="B62" s="149"/>
      <c r="C62" s="123"/>
      <c r="D62" s="155"/>
      <c r="E62" s="384"/>
      <c r="F62" s="71"/>
      <c r="G62" s="71"/>
      <c r="H62" s="71"/>
      <c r="I62" s="71"/>
      <c r="J62" s="322"/>
      <c r="K62" s="118"/>
      <c r="L62" s="118"/>
      <c r="M62" s="323"/>
      <c r="N62" s="118"/>
      <c r="O62" s="118"/>
      <c r="P62" s="118"/>
      <c r="Q62" s="118"/>
      <c r="R62" s="322"/>
      <c r="S62" s="118"/>
      <c r="T62" s="118"/>
      <c r="U62" s="323"/>
      <c r="V62" s="322"/>
      <c r="W62" s="118"/>
      <c r="X62" s="118"/>
      <c r="Y62" s="118"/>
      <c r="Z62" s="322"/>
      <c r="AA62" s="118"/>
      <c r="AB62" s="118"/>
      <c r="AC62" s="118"/>
      <c r="AD62" s="322"/>
      <c r="AE62" s="118"/>
      <c r="AF62" s="118"/>
      <c r="AG62" s="118"/>
      <c r="AH62" s="322"/>
      <c r="AI62" s="118"/>
      <c r="AJ62" s="118"/>
      <c r="AK62" s="118"/>
      <c r="AL62" s="322"/>
      <c r="AM62" s="118"/>
      <c r="AN62" s="118"/>
      <c r="AO62" s="118"/>
      <c r="AP62" s="322"/>
      <c r="AQ62" s="118"/>
      <c r="AR62" s="118"/>
      <c r="AS62" s="118"/>
      <c r="AT62" s="322"/>
      <c r="AU62" s="118"/>
      <c r="AV62" s="118"/>
      <c r="AW62" s="118"/>
      <c r="AX62" s="322"/>
      <c r="AY62" s="118"/>
      <c r="AZ62" s="118"/>
      <c r="BA62" s="118"/>
      <c r="BB62" s="322"/>
      <c r="BC62" s="118"/>
      <c r="BD62" s="118"/>
      <c r="BE62" s="118"/>
      <c r="BF62" s="322"/>
      <c r="BG62" s="118"/>
      <c r="BH62" s="118"/>
      <c r="BI62" s="118"/>
      <c r="BJ62" s="322"/>
      <c r="BK62" s="118"/>
      <c r="BL62" s="118"/>
      <c r="BM62" s="118"/>
      <c r="BN62" s="322"/>
      <c r="BO62" s="118"/>
      <c r="BP62" s="118"/>
      <c r="BQ62" s="118"/>
      <c r="BR62" s="322"/>
      <c r="BS62" s="118"/>
      <c r="BT62" s="118"/>
      <c r="BU62" s="118"/>
      <c r="BV62" s="322"/>
      <c r="BW62" s="118"/>
      <c r="BX62" s="118"/>
      <c r="BY62" s="118"/>
      <c r="BZ62" s="312"/>
      <c r="CA62" s="118"/>
      <c r="CB62" s="118"/>
      <c r="CC62" s="323"/>
      <c r="CD62" s="312"/>
      <c r="CE62" s="118"/>
      <c r="CF62" s="118"/>
      <c r="CG62" s="323"/>
      <c r="CH62" s="312"/>
      <c r="CI62" s="118"/>
      <c r="CJ62" s="118"/>
      <c r="CK62" s="323"/>
      <c r="CL62" s="312"/>
      <c r="CM62" s="118"/>
      <c r="CN62" s="118"/>
      <c r="CO62" s="323"/>
      <c r="CP62" s="312"/>
      <c r="CQ62" s="118"/>
      <c r="CR62" s="118"/>
      <c r="CS62" s="323"/>
      <c r="CT62" s="312"/>
      <c r="CU62" s="118"/>
      <c r="CV62" s="118"/>
      <c r="CW62" s="323"/>
      <c r="CX62" s="322"/>
      <c r="CY62" s="71"/>
      <c r="CZ62" s="111"/>
      <c r="DA62" s="108"/>
      <c r="DB62" s="123"/>
      <c r="DC62" s="156"/>
      <c r="DD62" s="156"/>
      <c r="DE62" s="156"/>
      <c r="DF62" s="119"/>
      <c r="DG62" s="116"/>
      <c r="DH62" s="116"/>
      <c r="DI62" s="116"/>
      <c r="DJ62" s="116"/>
      <c r="DK62" s="116"/>
      <c r="DL62" s="116"/>
      <c r="DM62" s="116"/>
      <c r="DN62" s="116"/>
    </row>
    <row r="63" spans="1:118" ht="15.75" customHeight="1">
      <c r="A63" s="114"/>
      <c r="B63" s="109">
        <v>204030</v>
      </c>
      <c r="C63" s="114" t="s">
        <v>168</v>
      </c>
      <c r="D63" s="89" t="s">
        <v>169</v>
      </c>
      <c r="E63" s="394"/>
      <c r="F63" s="89"/>
      <c r="G63" s="89"/>
      <c r="H63" s="89"/>
      <c r="I63" s="89"/>
      <c r="J63" s="307">
        <v>0</v>
      </c>
      <c r="K63" s="117">
        <v>0</v>
      </c>
      <c r="L63" s="117">
        <v>0</v>
      </c>
      <c r="M63" s="308">
        <v>0</v>
      </c>
      <c r="N63" s="117">
        <v>0</v>
      </c>
      <c r="O63" s="117">
        <v>0</v>
      </c>
      <c r="P63" s="117">
        <v>0</v>
      </c>
      <c r="Q63" s="117">
        <v>0</v>
      </c>
      <c r="R63" s="307">
        <v>0</v>
      </c>
      <c r="S63" s="117">
        <v>0</v>
      </c>
      <c r="T63" s="117">
        <v>0</v>
      </c>
      <c r="U63" s="308">
        <v>0</v>
      </c>
      <c r="V63" s="307">
        <v>44.910787999999997</v>
      </c>
      <c r="W63" s="117">
        <v>47.887892999999998</v>
      </c>
      <c r="X63" s="117">
        <v>38.480823000000001</v>
      </c>
      <c r="Y63" s="117">
        <v>52.78899088</v>
      </c>
      <c r="Z63" s="307">
        <v>24.08</v>
      </c>
      <c r="AA63" s="117">
        <v>40.228999999999999</v>
      </c>
      <c r="AB63" s="117">
        <v>21.300999999999998</v>
      </c>
      <c r="AC63" s="117">
        <v>0</v>
      </c>
      <c r="AD63" s="307">
        <v>0</v>
      </c>
      <c r="AE63" s="117">
        <v>0</v>
      </c>
      <c r="AF63" s="117">
        <v>0</v>
      </c>
      <c r="AG63" s="117">
        <v>0</v>
      </c>
      <c r="AH63" s="307">
        <v>0</v>
      </c>
      <c r="AI63" s="117">
        <v>0</v>
      </c>
      <c r="AJ63" s="117">
        <v>0</v>
      </c>
      <c r="AK63" s="117">
        <v>0</v>
      </c>
      <c r="AL63" s="307">
        <v>0</v>
      </c>
      <c r="AM63" s="117">
        <v>0</v>
      </c>
      <c r="AN63" s="117">
        <v>0</v>
      </c>
      <c r="AO63" s="117">
        <v>0</v>
      </c>
      <c r="AP63" s="307">
        <v>0</v>
      </c>
      <c r="AQ63" s="117">
        <v>0</v>
      </c>
      <c r="AR63" s="117">
        <v>0</v>
      </c>
      <c r="AS63" s="117">
        <v>0</v>
      </c>
      <c r="AT63" s="307">
        <v>0</v>
      </c>
      <c r="AU63" s="117">
        <v>0</v>
      </c>
      <c r="AV63" s="117">
        <v>0</v>
      </c>
      <c r="AW63" s="117">
        <v>0</v>
      </c>
      <c r="AX63" s="307">
        <v>0</v>
      </c>
      <c r="AY63" s="117">
        <v>0</v>
      </c>
      <c r="AZ63" s="117">
        <v>0</v>
      </c>
      <c r="BA63" s="117">
        <v>0</v>
      </c>
      <c r="BB63" s="307">
        <v>0</v>
      </c>
      <c r="BC63" s="117">
        <v>0</v>
      </c>
      <c r="BD63" s="117">
        <v>0</v>
      </c>
      <c r="BE63" s="117">
        <v>0</v>
      </c>
      <c r="BF63" s="307">
        <v>0</v>
      </c>
      <c r="BG63" s="117">
        <v>0</v>
      </c>
      <c r="BH63" s="117">
        <v>0</v>
      </c>
      <c r="BI63" s="117">
        <v>0</v>
      </c>
      <c r="BJ63" s="307">
        <v>0</v>
      </c>
      <c r="BK63" s="117">
        <v>0</v>
      </c>
      <c r="BL63" s="117">
        <v>0</v>
      </c>
      <c r="BM63" s="117">
        <v>0</v>
      </c>
      <c r="BN63" s="307">
        <v>0</v>
      </c>
      <c r="BO63" s="117">
        <v>0</v>
      </c>
      <c r="BP63" s="117">
        <v>0</v>
      </c>
      <c r="BQ63" s="117">
        <v>0</v>
      </c>
      <c r="BR63" s="307">
        <v>0</v>
      </c>
      <c r="BS63" s="117">
        <v>0</v>
      </c>
      <c r="BT63" s="117">
        <v>0</v>
      </c>
      <c r="BU63" s="117">
        <v>0</v>
      </c>
      <c r="BV63" s="307">
        <v>0</v>
      </c>
      <c r="BW63" s="117">
        <v>0</v>
      </c>
      <c r="BX63" s="117">
        <v>0</v>
      </c>
      <c r="BY63" s="117">
        <v>0</v>
      </c>
      <c r="BZ63" s="307">
        <v>0</v>
      </c>
      <c r="CA63" s="117">
        <v>0</v>
      </c>
      <c r="CB63" s="117">
        <v>0</v>
      </c>
      <c r="CC63" s="308">
        <v>0</v>
      </c>
      <c r="CD63" s="307">
        <v>0</v>
      </c>
      <c r="CE63" s="117">
        <v>0</v>
      </c>
      <c r="CF63" s="117">
        <v>0</v>
      </c>
      <c r="CG63" s="308">
        <v>0</v>
      </c>
      <c r="CH63" s="307">
        <v>0</v>
      </c>
      <c r="CI63" s="117">
        <v>0</v>
      </c>
      <c r="CJ63" s="117">
        <v>0</v>
      </c>
      <c r="CK63" s="308">
        <v>0</v>
      </c>
      <c r="CL63" s="307">
        <v>0</v>
      </c>
      <c r="CM63" s="117">
        <v>0</v>
      </c>
      <c r="CN63" s="117">
        <v>0</v>
      </c>
      <c r="CO63" s="308">
        <v>0</v>
      </c>
      <c r="CP63" s="307">
        <v>0</v>
      </c>
      <c r="CQ63" s="117">
        <v>0</v>
      </c>
      <c r="CR63" s="117">
        <v>0</v>
      </c>
      <c r="CS63" s="308">
        <v>0</v>
      </c>
      <c r="CT63" s="307">
        <v>0</v>
      </c>
      <c r="CU63" s="117">
        <v>0</v>
      </c>
      <c r="CV63" s="117">
        <v>0</v>
      </c>
      <c r="CW63" s="308">
        <v>0</v>
      </c>
      <c r="CX63" s="301"/>
      <c r="CY63" s="89"/>
      <c r="CZ63" s="166"/>
      <c r="DA63" s="114">
        <v>204030</v>
      </c>
      <c r="DB63" s="114" t="s">
        <v>168</v>
      </c>
      <c r="DC63" s="137">
        <v>0</v>
      </c>
      <c r="DD63" s="137">
        <v>0</v>
      </c>
      <c r="DE63" s="137">
        <v>0</v>
      </c>
      <c r="DF63" s="119">
        <v>184.06849487999997</v>
      </c>
      <c r="DG63" s="116">
        <v>0</v>
      </c>
      <c r="DH63" s="116">
        <v>0</v>
      </c>
      <c r="DI63" s="116">
        <v>0</v>
      </c>
      <c r="DJ63" s="116">
        <v>0</v>
      </c>
      <c r="DK63" s="116">
        <v>0</v>
      </c>
      <c r="DL63" s="116">
        <v>0</v>
      </c>
      <c r="DM63" s="116">
        <v>0</v>
      </c>
      <c r="DN63" s="116">
        <v>0</v>
      </c>
    </row>
    <row r="64" spans="1:118" ht="15.75" customHeight="1">
      <c r="A64" s="108"/>
      <c r="B64" s="149"/>
      <c r="C64" s="108"/>
      <c r="D64" s="71"/>
      <c r="E64" s="384"/>
      <c r="F64" s="71"/>
      <c r="G64" s="71"/>
      <c r="H64" s="71"/>
      <c r="I64" s="71"/>
      <c r="J64" s="391"/>
      <c r="K64" s="157"/>
      <c r="L64" s="157"/>
      <c r="M64" s="392"/>
      <c r="N64" s="157"/>
      <c r="O64" s="157"/>
      <c r="P64" s="157"/>
      <c r="Q64" s="157"/>
      <c r="R64" s="391"/>
      <c r="S64" s="157"/>
      <c r="T64" s="157"/>
      <c r="U64" s="392"/>
      <c r="V64" s="391"/>
      <c r="W64" s="157"/>
      <c r="X64" s="157"/>
      <c r="Y64" s="157"/>
      <c r="Z64" s="391"/>
      <c r="AA64" s="157"/>
      <c r="AB64" s="157"/>
      <c r="AC64" s="157"/>
      <c r="AD64" s="391"/>
      <c r="AE64" s="157"/>
      <c r="AF64" s="157"/>
      <c r="AG64" s="157"/>
      <c r="AH64" s="391"/>
      <c r="AI64" s="157"/>
      <c r="AJ64" s="157"/>
      <c r="AK64" s="157"/>
      <c r="AL64" s="391"/>
      <c r="AM64" s="157"/>
      <c r="AN64" s="157"/>
      <c r="AO64" s="157"/>
      <c r="AP64" s="391"/>
      <c r="AQ64" s="157"/>
      <c r="AR64" s="157"/>
      <c r="AS64" s="157"/>
      <c r="AT64" s="391"/>
      <c r="AU64" s="157"/>
      <c r="AV64" s="157"/>
      <c r="AW64" s="157"/>
      <c r="AX64" s="391"/>
      <c r="AY64" s="157"/>
      <c r="AZ64" s="157"/>
      <c r="BA64" s="157"/>
      <c r="BB64" s="391"/>
      <c r="BC64" s="157"/>
      <c r="BD64" s="157"/>
      <c r="BE64" s="157"/>
      <c r="BF64" s="391"/>
      <c r="BG64" s="157"/>
      <c r="BH64" s="157"/>
      <c r="BI64" s="157"/>
      <c r="BJ64" s="391"/>
      <c r="BK64" s="157"/>
      <c r="BL64" s="157"/>
      <c r="BM64" s="157"/>
      <c r="BN64" s="391"/>
      <c r="BO64" s="157"/>
      <c r="BP64" s="157"/>
      <c r="BQ64" s="157"/>
      <c r="BR64" s="391"/>
      <c r="BS64" s="157"/>
      <c r="BT64" s="157"/>
      <c r="BU64" s="157"/>
      <c r="BV64" s="391"/>
      <c r="BW64" s="157"/>
      <c r="BX64" s="157"/>
      <c r="BY64" s="157"/>
      <c r="BZ64" s="391"/>
      <c r="CA64" s="157"/>
      <c r="CB64" s="157"/>
      <c r="CC64" s="392"/>
      <c r="CD64" s="391"/>
      <c r="CE64" s="157"/>
      <c r="CF64" s="157"/>
      <c r="CG64" s="392"/>
      <c r="CH64" s="391"/>
      <c r="CI64" s="157"/>
      <c r="CJ64" s="157"/>
      <c r="CK64" s="392"/>
      <c r="CL64" s="391"/>
      <c r="CM64" s="157"/>
      <c r="CN64" s="157"/>
      <c r="CO64" s="392"/>
      <c r="CP64" s="391"/>
      <c r="CQ64" s="157"/>
      <c r="CR64" s="157"/>
      <c r="CS64" s="392"/>
      <c r="CT64" s="391"/>
      <c r="CU64" s="157"/>
      <c r="CV64" s="157"/>
      <c r="CW64" s="392"/>
      <c r="CX64" s="322"/>
      <c r="CY64" s="71"/>
      <c r="CZ64" s="111"/>
      <c r="DA64" s="108"/>
      <c r="DB64" s="108"/>
      <c r="DC64" s="156"/>
      <c r="DD64" s="156"/>
      <c r="DE64" s="156"/>
      <c r="DF64" s="119"/>
      <c r="DG64" s="116"/>
      <c r="DH64" s="116"/>
      <c r="DI64" s="116"/>
      <c r="DJ64" s="116"/>
      <c r="DK64" s="116"/>
      <c r="DL64" s="116"/>
      <c r="DM64" s="116"/>
      <c r="DN64" s="116"/>
    </row>
    <row r="65" spans="1:118" ht="15.75" customHeight="1">
      <c r="A65" s="108"/>
      <c r="B65" s="149">
        <v>204040</v>
      </c>
      <c r="C65" s="123" t="s">
        <v>171</v>
      </c>
      <c r="D65" s="155" t="s">
        <v>172</v>
      </c>
      <c r="E65" s="384"/>
      <c r="F65" s="71"/>
      <c r="G65" s="71"/>
      <c r="H65" s="71"/>
      <c r="I65" s="71"/>
      <c r="J65" s="312">
        <v>0</v>
      </c>
      <c r="K65" s="142">
        <v>0</v>
      </c>
      <c r="L65" s="142">
        <v>0</v>
      </c>
      <c r="M65" s="313">
        <v>0</v>
      </c>
      <c r="N65" s="142">
        <v>0</v>
      </c>
      <c r="O65" s="142">
        <v>0</v>
      </c>
      <c r="P65" s="142">
        <v>0</v>
      </c>
      <c r="Q65" s="142">
        <v>0</v>
      </c>
      <c r="R65" s="312">
        <v>0</v>
      </c>
      <c r="S65" s="142">
        <v>0</v>
      </c>
      <c r="T65" s="142">
        <v>0</v>
      </c>
      <c r="U65" s="313">
        <v>0</v>
      </c>
      <c r="V65" s="312">
        <v>0</v>
      </c>
      <c r="W65" s="142">
        <v>0</v>
      </c>
      <c r="X65" s="142">
        <v>0</v>
      </c>
      <c r="Y65" s="142">
        <v>0</v>
      </c>
      <c r="Z65" s="312">
        <v>0</v>
      </c>
      <c r="AA65" s="142">
        <v>0</v>
      </c>
      <c r="AB65" s="142">
        <v>0</v>
      </c>
      <c r="AC65" s="142">
        <v>0</v>
      </c>
      <c r="AD65" s="312">
        <v>0</v>
      </c>
      <c r="AE65" s="142">
        <v>0</v>
      </c>
      <c r="AF65" s="142">
        <v>0</v>
      </c>
      <c r="AG65" s="142">
        <v>0</v>
      </c>
      <c r="AH65" s="312">
        <v>0</v>
      </c>
      <c r="AI65" s="142">
        <v>0</v>
      </c>
      <c r="AJ65" s="142">
        <v>0</v>
      </c>
      <c r="AK65" s="142">
        <v>0</v>
      </c>
      <c r="AL65" s="312">
        <v>0</v>
      </c>
      <c r="AM65" s="142">
        <v>0</v>
      </c>
      <c r="AN65" s="142">
        <v>0</v>
      </c>
      <c r="AO65" s="142">
        <v>0</v>
      </c>
      <c r="AP65" s="312">
        <v>0</v>
      </c>
      <c r="AQ65" s="142">
        <v>0</v>
      </c>
      <c r="AR65" s="142">
        <v>0</v>
      </c>
      <c r="AS65" s="142">
        <v>0</v>
      </c>
      <c r="AT65" s="312">
        <v>0</v>
      </c>
      <c r="AU65" s="142">
        <v>0</v>
      </c>
      <c r="AV65" s="142">
        <v>0</v>
      </c>
      <c r="AW65" s="142">
        <v>0</v>
      </c>
      <c r="AX65" s="312">
        <v>0</v>
      </c>
      <c r="AY65" s="142">
        <v>0</v>
      </c>
      <c r="AZ65" s="142">
        <v>0</v>
      </c>
      <c r="BA65" s="142">
        <v>0</v>
      </c>
      <c r="BB65" s="312">
        <v>0</v>
      </c>
      <c r="BC65" s="142">
        <v>0</v>
      </c>
      <c r="BD65" s="142">
        <v>0</v>
      </c>
      <c r="BE65" s="142">
        <v>0</v>
      </c>
      <c r="BF65" s="312">
        <v>0</v>
      </c>
      <c r="BG65" s="142">
        <v>0</v>
      </c>
      <c r="BH65" s="142">
        <v>0</v>
      </c>
      <c r="BI65" s="142">
        <v>0</v>
      </c>
      <c r="BJ65" s="312">
        <v>0</v>
      </c>
      <c r="BK65" s="142">
        <v>0</v>
      </c>
      <c r="BL65" s="142">
        <v>0</v>
      </c>
      <c r="BM65" s="142">
        <v>0</v>
      </c>
      <c r="BN65" s="312">
        <v>0</v>
      </c>
      <c r="BO65" s="142">
        <v>0</v>
      </c>
      <c r="BP65" s="142">
        <v>0</v>
      </c>
      <c r="BQ65" s="142">
        <v>0</v>
      </c>
      <c r="BR65" s="312">
        <v>0</v>
      </c>
      <c r="BS65" s="142">
        <v>0</v>
      </c>
      <c r="BT65" s="142">
        <v>0</v>
      </c>
      <c r="BU65" s="142">
        <v>0</v>
      </c>
      <c r="BV65" s="312">
        <v>0</v>
      </c>
      <c r="BW65" s="142">
        <v>0</v>
      </c>
      <c r="BX65" s="142">
        <v>0</v>
      </c>
      <c r="BY65" s="142">
        <v>0</v>
      </c>
      <c r="BZ65" s="312">
        <v>0</v>
      </c>
      <c r="CA65" s="142">
        <v>0</v>
      </c>
      <c r="CB65" s="142">
        <v>0</v>
      </c>
      <c r="CC65" s="313">
        <v>0</v>
      </c>
      <c r="CD65" s="312">
        <v>0</v>
      </c>
      <c r="CE65" s="142">
        <v>0</v>
      </c>
      <c r="CF65" s="142">
        <v>0</v>
      </c>
      <c r="CG65" s="313">
        <v>0</v>
      </c>
      <c r="CH65" s="312">
        <v>0</v>
      </c>
      <c r="CI65" s="142">
        <v>0</v>
      </c>
      <c r="CJ65" s="142">
        <v>0</v>
      </c>
      <c r="CK65" s="313">
        <v>0</v>
      </c>
      <c r="CL65" s="312">
        <v>0</v>
      </c>
      <c r="CM65" s="142">
        <v>0</v>
      </c>
      <c r="CN65" s="142">
        <v>0</v>
      </c>
      <c r="CO65" s="313">
        <v>0</v>
      </c>
      <c r="CP65" s="312">
        <v>0</v>
      </c>
      <c r="CQ65" s="142">
        <v>0</v>
      </c>
      <c r="CR65" s="142">
        <v>0</v>
      </c>
      <c r="CS65" s="313">
        <v>0</v>
      </c>
      <c r="CT65" s="312">
        <v>0</v>
      </c>
      <c r="CU65" s="142">
        <v>0</v>
      </c>
      <c r="CV65" s="142">
        <v>0</v>
      </c>
      <c r="CW65" s="313">
        <v>0</v>
      </c>
      <c r="CX65" s="322"/>
      <c r="CY65" s="71"/>
      <c r="CZ65" s="111"/>
      <c r="DA65" s="108">
        <v>204040</v>
      </c>
      <c r="DB65" s="123" t="s">
        <v>171</v>
      </c>
      <c r="DC65" s="156">
        <v>0</v>
      </c>
      <c r="DD65" s="156">
        <v>0</v>
      </c>
      <c r="DE65" s="156">
        <v>0</v>
      </c>
      <c r="DF65" s="119">
        <v>0</v>
      </c>
      <c r="DG65" s="116">
        <v>0</v>
      </c>
      <c r="DH65" s="116">
        <v>0</v>
      </c>
      <c r="DI65" s="116">
        <v>0</v>
      </c>
      <c r="DJ65" s="116">
        <v>0</v>
      </c>
      <c r="DK65" s="116">
        <v>0</v>
      </c>
      <c r="DL65" s="116">
        <v>0</v>
      </c>
      <c r="DM65" s="116">
        <v>0</v>
      </c>
      <c r="DN65" s="116">
        <v>0</v>
      </c>
    </row>
    <row r="66" spans="1:118" ht="15.75" customHeight="1">
      <c r="A66" s="108"/>
      <c r="B66" s="149"/>
      <c r="C66" s="123" t="s">
        <v>1321</v>
      </c>
      <c r="D66" s="155" t="s">
        <v>1323</v>
      </c>
      <c r="E66" s="384"/>
      <c r="F66" s="71"/>
      <c r="G66" s="71"/>
      <c r="H66" s="71"/>
      <c r="I66" s="71"/>
      <c r="J66" s="388">
        <v>0</v>
      </c>
      <c r="K66" s="154">
        <v>0</v>
      </c>
      <c r="L66" s="154">
        <v>0</v>
      </c>
      <c r="M66" s="389">
        <v>0</v>
      </c>
      <c r="N66" s="154">
        <v>0</v>
      </c>
      <c r="O66" s="154">
        <v>0</v>
      </c>
      <c r="P66" s="154">
        <v>0</v>
      </c>
      <c r="Q66" s="154">
        <v>0</v>
      </c>
      <c r="R66" s="388">
        <v>0</v>
      </c>
      <c r="S66" s="154">
        <v>0</v>
      </c>
      <c r="T66" s="154">
        <v>0</v>
      </c>
      <c r="U66" s="389">
        <v>0</v>
      </c>
      <c r="V66" s="388">
        <v>0</v>
      </c>
      <c r="W66" s="154">
        <v>0</v>
      </c>
      <c r="X66" s="154">
        <v>0</v>
      </c>
      <c r="Y66" s="154">
        <v>0</v>
      </c>
      <c r="Z66" s="388">
        <v>0</v>
      </c>
      <c r="AA66" s="154">
        <v>0</v>
      </c>
      <c r="AB66" s="154">
        <v>0</v>
      </c>
      <c r="AC66" s="154">
        <v>0</v>
      </c>
      <c r="AD66" s="388">
        <v>0</v>
      </c>
      <c r="AE66" s="154">
        <v>0</v>
      </c>
      <c r="AF66" s="154">
        <v>0</v>
      </c>
      <c r="AG66" s="154">
        <v>0</v>
      </c>
      <c r="AH66" s="388">
        <v>0</v>
      </c>
      <c r="AI66" s="154">
        <v>0</v>
      </c>
      <c r="AJ66" s="154">
        <v>0</v>
      </c>
      <c r="AK66" s="154">
        <v>0</v>
      </c>
      <c r="AL66" s="388">
        <v>0</v>
      </c>
      <c r="AM66" s="154">
        <v>0</v>
      </c>
      <c r="AN66" s="154">
        <v>0</v>
      </c>
      <c r="AO66" s="154">
        <v>0</v>
      </c>
      <c r="AP66" s="388">
        <v>0</v>
      </c>
      <c r="AQ66" s="154">
        <v>0</v>
      </c>
      <c r="AR66" s="154">
        <v>0</v>
      </c>
      <c r="AS66" s="154">
        <v>0</v>
      </c>
      <c r="AT66" s="388">
        <v>0</v>
      </c>
      <c r="AU66" s="154">
        <v>0</v>
      </c>
      <c r="AV66" s="154">
        <v>0</v>
      </c>
      <c r="AW66" s="154">
        <v>0</v>
      </c>
      <c r="AX66" s="388">
        <v>0</v>
      </c>
      <c r="AY66" s="154">
        <v>0</v>
      </c>
      <c r="AZ66" s="154">
        <v>0</v>
      </c>
      <c r="BA66" s="154">
        <v>0</v>
      </c>
      <c r="BB66" s="388">
        <v>0</v>
      </c>
      <c r="BC66" s="154">
        <v>0</v>
      </c>
      <c r="BD66" s="154">
        <v>0</v>
      </c>
      <c r="BE66" s="154">
        <v>0</v>
      </c>
      <c r="BF66" s="388">
        <v>0</v>
      </c>
      <c r="BG66" s="154">
        <v>0</v>
      </c>
      <c r="BH66" s="154">
        <v>0</v>
      </c>
      <c r="BI66" s="154">
        <v>0</v>
      </c>
      <c r="BJ66" s="388">
        <v>0</v>
      </c>
      <c r="BK66" s="154">
        <v>0</v>
      </c>
      <c r="BL66" s="154">
        <v>0</v>
      </c>
      <c r="BM66" s="154">
        <v>0</v>
      </c>
      <c r="BN66" s="388">
        <v>0</v>
      </c>
      <c r="BO66" s="154">
        <v>0</v>
      </c>
      <c r="BP66" s="154">
        <v>0</v>
      </c>
      <c r="BQ66" s="154">
        <v>0</v>
      </c>
      <c r="BR66" s="388">
        <v>0</v>
      </c>
      <c r="BS66" s="154">
        <v>0</v>
      </c>
      <c r="BT66" s="154">
        <v>0</v>
      </c>
      <c r="BU66" s="154">
        <v>0</v>
      </c>
      <c r="BV66" s="388">
        <v>0</v>
      </c>
      <c r="BW66" s="154">
        <v>0</v>
      </c>
      <c r="BX66" s="154">
        <v>0</v>
      </c>
      <c r="BY66" s="154">
        <v>0</v>
      </c>
      <c r="BZ66" s="388">
        <v>0.25</v>
      </c>
      <c r="CA66" s="154">
        <v>0.25</v>
      </c>
      <c r="CB66" s="154">
        <v>0.25</v>
      </c>
      <c r="CC66" s="389">
        <v>0.25</v>
      </c>
      <c r="CD66" s="388">
        <v>0.25</v>
      </c>
      <c r="CE66" s="154">
        <v>0.25</v>
      </c>
      <c r="CF66" s="154">
        <v>0.25</v>
      </c>
      <c r="CG66" s="389">
        <v>0.25</v>
      </c>
      <c r="CH66" s="388">
        <v>0.25</v>
      </c>
      <c r="CI66" s="154">
        <v>0.25</v>
      </c>
      <c r="CJ66" s="154">
        <v>0.25</v>
      </c>
      <c r="CK66" s="389">
        <v>0.25</v>
      </c>
      <c r="CL66" s="388">
        <v>0.25</v>
      </c>
      <c r="CM66" s="154">
        <v>0.25</v>
      </c>
      <c r="CN66" s="154">
        <v>0.25</v>
      </c>
      <c r="CO66" s="389">
        <v>0.25</v>
      </c>
      <c r="CP66" s="388">
        <v>0.25</v>
      </c>
      <c r="CQ66" s="154">
        <v>0.25</v>
      </c>
      <c r="CR66" s="154">
        <v>0.25</v>
      </c>
      <c r="CS66" s="389">
        <v>0.25</v>
      </c>
      <c r="CT66" s="388">
        <v>0.25</v>
      </c>
      <c r="CU66" s="154">
        <v>0.25</v>
      </c>
      <c r="CV66" s="154">
        <v>0.25</v>
      </c>
      <c r="CW66" s="389">
        <v>0.25</v>
      </c>
      <c r="CX66" s="322"/>
      <c r="CY66" s="71"/>
      <c r="CZ66" s="111"/>
      <c r="DA66" s="108"/>
      <c r="DB66" s="123"/>
      <c r="DC66" s="156"/>
      <c r="DD66" s="156"/>
      <c r="DE66" s="156"/>
      <c r="DF66" s="119"/>
      <c r="DG66" s="116"/>
      <c r="DH66" s="116"/>
      <c r="DI66" s="116"/>
      <c r="DJ66" s="116"/>
      <c r="DK66" s="116"/>
      <c r="DL66" s="116"/>
      <c r="DM66" s="116"/>
      <c r="DN66" s="116"/>
    </row>
    <row r="67" spans="1:118" ht="15.75" customHeight="1">
      <c r="A67" s="108"/>
      <c r="B67" s="149">
        <v>204050</v>
      </c>
      <c r="C67" s="123" t="s">
        <v>173</v>
      </c>
      <c r="D67" s="155" t="s">
        <v>174</v>
      </c>
      <c r="E67" s="384"/>
      <c r="F67" s="71"/>
      <c r="G67" s="71"/>
      <c r="H67" s="71"/>
      <c r="I67" s="71"/>
      <c r="J67" s="312">
        <v>0</v>
      </c>
      <c r="K67" s="142">
        <v>0</v>
      </c>
      <c r="L67" s="142">
        <v>0</v>
      </c>
      <c r="M67" s="313">
        <v>0</v>
      </c>
      <c r="N67" s="142">
        <v>0</v>
      </c>
      <c r="O67" s="142">
        <v>0</v>
      </c>
      <c r="P67" s="142">
        <v>0</v>
      </c>
      <c r="Q67" s="142">
        <v>0</v>
      </c>
      <c r="R67" s="312">
        <v>0</v>
      </c>
      <c r="S67" s="142">
        <v>0</v>
      </c>
      <c r="T67" s="142">
        <v>0</v>
      </c>
      <c r="U67" s="313">
        <v>0</v>
      </c>
      <c r="V67" s="312">
        <v>25.863999999999997</v>
      </c>
      <c r="W67" s="142">
        <v>14.436</v>
      </c>
      <c r="X67" s="142">
        <v>19.428999999999998</v>
      </c>
      <c r="Y67" s="142">
        <v>29.668999999999997</v>
      </c>
      <c r="Z67" s="312">
        <v>15.383999999999999</v>
      </c>
      <c r="AA67" s="142">
        <v>11.713999999999999</v>
      </c>
      <c r="AB67" s="142">
        <v>10.807</v>
      </c>
      <c r="AC67" s="142">
        <v>0</v>
      </c>
      <c r="AD67" s="312">
        <v>0</v>
      </c>
      <c r="AE67" s="142">
        <v>0</v>
      </c>
      <c r="AF67" s="142">
        <v>0</v>
      </c>
      <c r="AG67" s="142">
        <v>0</v>
      </c>
      <c r="AH67" s="312">
        <v>0</v>
      </c>
      <c r="AI67" s="142">
        <v>0</v>
      </c>
      <c r="AJ67" s="142">
        <v>0</v>
      </c>
      <c r="AK67" s="142">
        <v>0</v>
      </c>
      <c r="AL67" s="312">
        <v>0</v>
      </c>
      <c r="AM67" s="142">
        <v>0</v>
      </c>
      <c r="AN67" s="142">
        <v>0</v>
      </c>
      <c r="AO67" s="142">
        <v>0</v>
      </c>
      <c r="AP67" s="312">
        <v>0</v>
      </c>
      <c r="AQ67" s="142">
        <v>0</v>
      </c>
      <c r="AR67" s="142">
        <v>0</v>
      </c>
      <c r="AS67" s="142">
        <v>0</v>
      </c>
      <c r="AT67" s="312">
        <v>0</v>
      </c>
      <c r="AU67" s="142">
        <v>0</v>
      </c>
      <c r="AV67" s="142">
        <v>0</v>
      </c>
      <c r="AW67" s="142">
        <v>0</v>
      </c>
      <c r="AX67" s="312">
        <v>0</v>
      </c>
      <c r="AY67" s="142">
        <v>0</v>
      </c>
      <c r="AZ67" s="142">
        <v>0</v>
      </c>
      <c r="BA67" s="142">
        <v>0</v>
      </c>
      <c r="BB67" s="312">
        <v>0</v>
      </c>
      <c r="BC67" s="142">
        <v>0</v>
      </c>
      <c r="BD67" s="142">
        <v>0</v>
      </c>
      <c r="BE67" s="142">
        <v>0</v>
      </c>
      <c r="BF67" s="312">
        <v>0</v>
      </c>
      <c r="BG67" s="142">
        <v>0</v>
      </c>
      <c r="BH67" s="142">
        <v>0</v>
      </c>
      <c r="BI67" s="142">
        <v>0</v>
      </c>
      <c r="BJ67" s="312">
        <v>0</v>
      </c>
      <c r="BK67" s="142">
        <v>0</v>
      </c>
      <c r="BL67" s="142">
        <v>0</v>
      </c>
      <c r="BM67" s="142">
        <v>0</v>
      </c>
      <c r="BN67" s="312">
        <v>0</v>
      </c>
      <c r="BO67" s="142">
        <v>0</v>
      </c>
      <c r="BP67" s="142">
        <v>0</v>
      </c>
      <c r="BQ67" s="142">
        <v>0</v>
      </c>
      <c r="BR67" s="312">
        <v>0</v>
      </c>
      <c r="BS67" s="142">
        <v>0</v>
      </c>
      <c r="BT67" s="142">
        <v>0</v>
      </c>
      <c r="BU67" s="142">
        <v>0</v>
      </c>
      <c r="BV67" s="312">
        <v>0</v>
      </c>
      <c r="BW67" s="142">
        <v>0</v>
      </c>
      <c r="BX67" s="142">
        <v>0</v>
      </c>
      <c r="BY67" s="142">
        <v>0</v>
      </c>
      <c r="BZ67" s="312">
        <v>0</v>
      </c>
      <c r="CA67" s="142">
        <v>0</v>
      </c>
      <c r="CB67" s="142">
        <v>0</v>
      </c>
      <c r="CC67" s="313">
        <v>0</v>
      </c>
      <c r="CD67" s="312">
        <v>0</v>
      </c>
      <c r="CE67" s="142">
        <v>0</v>
      </c>
      <c r="CF67" s="142">
        <v>0</v>
      </c>
      <c r="CG67" s="313">
        <v>0</v>
      </c>
      <c r="CH67" s="312">
        <v>0</v>
      </c>
      <c r="CI67" s="142">
        <v>0</v>
      </c>
      <c r="CJ67" s="142">
        <v>0</v>
      </c>
      <c r="CK67" s="313">
        <v>0</v>
      </c>
      <c r="CL67" s="312">
        <v>0</v>
      </c>
      <c r="CM67" s="142">
        <v>0</v>
      </c>
      <c r="CN67" s="142">
        <v>0</v>
      </c>
      <c r="CO67" s="313">
        <v>0</v>
      </c>
      <c r="CP67" s="312">
        <v>0</v>
      </c>
      <c r="CQ67" s="142">
        <v>0</v>
      </c>
      <c r="CR67" s="142">
        <v>0</v>
      </c>
      <c r="CS67" s="313">
        <v>0</v>
      </c>
      <c r="CT67" s="312">
        <v>0</v>
      </c>
      <c r="CU67" s="142">
        <v>0</v>
      </c>
      <c r="CV67" s="142">
        <v>0</v>
      </c>
      <c r="CW67" s="313">
        <v>0</v>
      </c>
      <c r="CX67" s="322"/>
      <c r="CY67" s="71"/>
      <c r="CZ67" s="111"/>
      <c r="DA67" s="108">
        <v>204050</v>
      </c>
      <c r="DB67" s="123" t="s">
        <v>173</v>
      </c>
      <c r="DC67" s="156">
        <v>0</v>
      </c>
      <c r="DD67" s="156">
        <v>0</v>
      </c>
      <c r="DE67" s="156">
        <v>0</v>
      </c>
      <c r="DF67" s="119">
        <v>89.397999999999996</v>
      </c>
      <c r="DG67" s="116">
        <v>0</v>
      </c>
      <c r="DH67" s="116">
        <v>0</v>
      </c>
      <c r="DI67" s="116">
        <v>0</v>
      </c>
      <c r="DJ67" s="116">
        <v>0</v>
      </c>
      <c r="DK67" s="116">
        <v>0</v>
      </c>
      <c r="DL67" s="116">
        <v>0</v>
      </c>
      <c r="DM67" s="116">
        <v>0</v>
      </c>
      <c r="DN67" s="116">
        <v>0</v>
      </c>
    </row>
    <row r="68" spans="1:118" ht="15.75" customHeight="1">
      <c r="A68" s="108"/>
      <c r="B68" s="149"/>
      <c r="C68" s="123" t="s">
        <v>1321</v>
      </c>
      <c r="D68" s="155" t="s">
        <v>1323</v>
      </c>
      <c r="E68" s="384"/>
      <c r="F68" s="71"/>
      <c r="G68" s="71"/>
      <c r="H68" s="71"/>
      <c r="I68" s="71"/>
      <c r="J68" s="388">
        <v>0</v>
      </c>
      <c r="K68" s="154">
        <v>0</v>
      </c>
      <c r="L68" s="154">
        <v>0</v>
      </c>
      <c r="M68" s="389">
        <v>0</v>
      </c>
      <c r="N68" s="154">
        <v>0</v>
      </c>
      <c r="O68" s="154">
        <v>0</v>
      </c>
      <c r="P68" s="154">
        <v>0</v>
      </c>
      <c r="Q68" s="154">
        <v>0</v>
      </c>
      <c r="R68" s="388">
        <v>0</v>
      </c>
      <c r="S68" s="154">
        <v>0</v>
      </c>
      <c r="T68" s="154">
        <v>0</v>
      </c>
      <c r="U68" s="389">
        <v>0</v>
      </c>
      <c r="V68" s="388">
        <v>0.28931296002147699</v>
      </c>
      <c r="W68" s="154">
        <v>0.16148012259782099</v>
      </c>
      <c r="X68" s="154">
        <v>0.21733148392581489</v>
      </c>
      <c r="Y68" s="154">
        <v>0.33187543345488713</v>
      </c>
      <c r="Z68" s="388">
        <v>0</v>
      </c>
      <c r="AA68" s="154">
        <v>0</v>
      </c>
      <c r="AB68" s="154">
        <v>0</v>
      </c>
      <c r="AC68" s="154">
        <v>0</v>
      </c>
      <c r="AD68" s="388">
        <v>0</v>
      </c>
      <c r="AE68" s="154">
        <v>0</v>
      </c>
      <c r="AF68" s="154">
        <v>0</v>
      </c>
      <c r="AG68" s="154">
        <v>0</v>
      </c>
      <c r="AH68" s="388">
        <v>0</v>
      </c>
      <c r="AI68" s="154">
        <v>0</v>
      </c>
      <c r="AJ68" s="154">
        <v>0</v>
      </c>
      <c r="AK68" s="154">
        <v>0</v>
      </c>
      <c r="AL68" s="388">
        <v>0</v>
      </c>
      <c r="AM68" s="154">
        <v>0</v>
      </c>
      <c r="AN68" s="154">
        <v>0</v>
      </c>
      <c r="AO68" s="154">
        <v>0</v>
      </c>
      <c r="AP68" s="388">
        <v>0</v>
      </c>
      <c r="AQ68" s="154">
        <v>0</v>
      </c>
      <c r="AR68" s="154">
        <v>0</v>
      </c>
      <c r="AS68" s="154">
        <v>0</v>
      </c>
      <c r="AT68" s="388">
        <v>0</v>
      </c>
      <c r="AU68" s="154">
        <v>0</v>
      </c>
      <c r="AV68" s="154">
        <v>0</v>
      </c>
      <c r="AW68" s="154">
        <v>0</v>
      </c>
      <c r="AX68" s="388">
        <v>0</v>
      </c>
      <c r="AY68" s="154">
        <v>0</v>
      </c>
      <c r="AZ68" s="154">
        <v>0</v>
      </c>
      <c r="BA68" s="154">
        <v>0</v>
      </c>
      <c r="BB68" s="388">
        <v>0</v>
      </c>
      <c r="BC68" s="154">
        <v>0</v>
      </c>
      <c r="BD68" s="154">
        <v>0</v>
      </c>
      <c r="BE68" s="154">
        <v>0</v>
      </c>
      <c r="BF68" s="388">
        <v>0</v>
      </c>
      <c r="BG68" s="154">
        <v>0</v>
      </c>
      <c r="BH68" s="154">
        <v>0</v>
      </c>
      <c r="BI68" s="154">
        <v>0</v>
      </c>
      <c r="BJ68" s="388">
        <v>0</v>
      </c>
      <c r="BK68" s="154">
        <v>0</v>
      </c>
      <c r="BL68" s="154">
        <v>0</v>
      </c>
      <c r="BM68" s="154">
        <v>0</v>
      </c>
      <c r="BN68" s="388">
        <v>0</v>
      </c>
      <c r="BO68" s="154">
        <v>0</v>
      </c>
      <c r="BP68" s="154">
        <v>0</v>
      </c>
      <c r="BQ68" s="154">
        <v>0</v>
      </c>
      <c r="BR68" s="388">
        <v>0</v>
      </c>
      <c r="BS68" s="154">
        <v>0</v>
      </c>
      <c r="BT68" s="154">
        <v>0</v>
      </c>
      <c r="BU68" s="154">
        <v>0</v>
      </c>
      <c r="BV68" s="388">
        <v>0</v>
      </c>
      <c r="BW68" s="154">
        <v>0</v>
      </c>
      <c r="BX68" s="154">
        <v>0</v>
      </c>
      <c r="BY68" s="154">
        <v>0</v>
      </c>
      <c r="BZ68" s="388">
        <v>0.25</v>
      </c>
      <c r="CA68" s="154">
        <v>0.25</v>
      </c>
      <c r="CB68" s="154">
        <v>0.25</v>
      </c>
      <c r="CC68" s="389">
        <v>0.25</v>
      </c>
      <c r="CD68" s="388">
        <v>0.25</v>
      </c>
      <c r="CE68" s="154">
        <v>0.25</v>
      </c>
      <c r="CF68" s="154">
        <v>0.25</v>
      </c>
      <c r="CG68" s="389">
        <v>0.25</v>
      </c>
      <c r="CH68" s="388">
        <v>0.25</v>
      </c>
      <c r="CI68" s="154">
        <v>0.25</v>
      </c>
      <c r="CJ68" s="154">
        <v>0.25</v>
      </c>
      <c r="CK68" s="389">
        <v>0.25</v>
      </c>
      <c r="CL68" s="388">
        <v>0.25</v>
      </c>
      <c r="CM68" s="154">
        <v>0.25</v>
      </c>
      <c r="CN68" s="154">
        <v>0.25</v>
      </c>
      <c r="CO68" s="389">
        <v>0.25</v>
      </c>
      <c r="CP68" s="388">
        <v>0.25</v>
      </c>
      <c r="CQ68" s="154">
        <v>0.25</v>
      </c>
      <c r="CR68" s="154">
        <v>0.25</v>
      </c>
      <c r="CS68" s="389">
        <v>0.25</v>
      </c>
      <c r="CT68" s="388">
        <v>0.25</v>
      </c>
      <c r="CU68" s="154">
        <v>0.25</v>
      </c>
      <c r="CV68" s="154">
        <v>0.25</v>
      </c>
      <c r="CW68" s="389">
        <v>0.25</v>
      </c>
      <c r="CX68" s="322"/>
      <c r="CY68" s="71"/>
      <c r="CZ68" s="111"/>
      <c r="DA68" s="108"/>
      <c r="DB68" s="123"/>
      <c r="DC68" s="156"/>
      <c r="DD68" s="156"/>
      <c r="DE68" s="156"/>
      <c r="DF68" s="119"/>
      <c r="DG68" s="116"/>
      <c r="DH68" s="116"/>
      <c r="DI68" s="116"/>
      <c r="DJ68" s="116"/>
      <c r="DK68" s="116"/>
      <c r="DL68" s="116"/>
      <c r="DM68" s="116"/>
      <c r="DN68" s="116"/>
    </row>
    <row r="69" spans="1:118" ht="15.75" customHeight="1">
      <c r="A69" s="108"/>
      <c r="B69" s="149">
        <v>204240</v>
      </c>
      <c r="C69" s="123" t="s">
        <v>175</v>
      </c>
      <c r="D69" s="155" t="s">
        <v>176</v>
      </c>
      <c r="E69" s="384"/>
      <c r="F69" s="71"/>
      <c r="G69" s="71"/>
      <c r="H69" s="71"/>
      <c r="I69" s="71"/>
      <c r="J69" s="312">
        <v>0</v>
      </c>
      <c r="K69" s="142">
        <v>0</v>
      </c>
      <c r="L69" s="142">
        <v>0</v>
      </c>
      <c r="M69" s="313">
        <v>0</v>
      </c>
      <c r="N69" s="142">
        <v>0</v>
      </c>
      <c r="O69" s="142">
        <v>0</v>
      </c>
      <c r="P69" s="142">
        <v>0</v>
      </c>
      <c r="Q69" s="142">
        <v>0</v>
      </c>
      <c r="R69" s="312">
        <v>0</v>
      </c>
      <c r="S69" s="142">
        <v>0</v>
      </c>
      <c r="T69" s="142">
        <v>0</v>
      </c>
      <c r="U69" s="313">
        <v>0</v>
      </c>
      <c r="V69" s="312">
        <v>0</v>
      </c>
      <c r="W69" s="142">
        <v>0</v>
      </c>
      <c r="X69" s="142">
        <v>0</v>
      </c>
      <c r="Y69" s="142">
        <v>0</v>
      </c>
      <c r="Z69" s="312">
        <v>0</v>
      </c>
      <c r="AA69" s="142">
        <v>0</v>
      </c>
      <c r="AB69" s="142">
        <v>0</v>
      </c>
      <c r="AC69" s="142">
        <v>0</v>
      </c>
      <c r="AD69" s="312">
        <v>0</v>
      </c>
      <c r="AE69" s="142">
        <v>0</v>
      </c>
      <c r="AF69" s="142">
        <v>0</v>
      </c>
      <c r="AG69" s="142">
        <v>0</v>
      </c>
      <c r="AH69" s="312">
        <v>0</v>
      </c>
      <c r="AI69" s="142">
        <v>0</v>
      </c>
      <c r="AJ69" s="142">
        <v>0</v>
      </c>
      <c r="AK69" s="142">
        <v>0</v>
      </c>
      <c r="AL69" s="312">
        <v>0</v>
      </c>
      <c r="AM69" s="142">
        <v>0</v>
      </c>
      <c r="AN69" s="142">
        <v>0</v>
      </c>
      <c r="AO69" s="142">
        <v>0</v>
      </c>
      <c r="AP69" s="312">
        <v>0</v>
      </c>
      <c r="AQ69" s="142">
        <v>0</v>
      </c>
      <c r="AR69" s="142">
        <v>0</v>
      </c>
      <c r="AS69" s="142">
        <v>0</v>
      </c>
      <c r="AT69" s="312">
        <v>0</v>
      </c>
      <c r="AU69" s="142">
        <v>0</v>
      </c>
      <c r="AV69" s="142">
        <v>0</v>
      </c>
      <c r="AW69" s="142">
        <v>0</v>
      </c>
      <c r="AX69" s="312">
        <v>0</v>
      </c>
      <c r="AY69" s="142">
        <v>0</v>
      </c>
      <c r="AZ69" s="142">
        <v>0</v>
      </c>
      <c r="BA69" s="142">
        <v>0</v>
      </c>
      <c r="BB69" s="312">
        <v>0</v>
      </c>
      <c r="BC69" s="142">
        <v>0</v>
      </c>
      <c r="BD69" s="142">
        <v>0</v>
      </c>
      <c r="BE69" s="142">
        <v>0</v>
      </c>
      <c r="BF69" s="312">
        <v>0</v>
      </c>
      <c r="BG69" s="142">
        <v>0</v>
      </c>
      <c r="BH69" s="142">
        <v>0</v>
      </c>
      <c r="BI69" s="142">
        <v>0</v>
      </c>
      <c r="BJ69" s="312">
        <v>0</v>
      </c>
      <c r="BK69" s="142">
        <v>0</v>
      </c>
      <c r="BL69" s="142">
        <v>0</v>
      </c>
      <c r="BM69" s="142">
        <v>0</v>
      </c>
      <c r="BN69" s="312">
        <v>0</v>
      </c>
      <c r="BO69" s="142">
        <v>0</v>
      </c>
      <c r="BP69" s="142">
        <v>0</v>
      </c>
      <c r="BQ69" s="142">
        <v>0</v>
      </c>
      <c r="BR69" s="312">
        <v>0</v>
      </c>
      <c r="BS69" s="142">
        <v>0</v>
      </c>
      <c r="BT69" s="142">
        <v>0</v>
      </c>
      <c r="BU69" s="142">
        <v>0</v>
      </c>
      <c r="BV69" s="312">
        <v>0</v>
      </c>
      <c r="BW69" s="142">
        <v>0</v>
      </c>
      <c r="BX69" s="142">
        <v>0</v>
      </c>
      <c r="BY69" s="142">
        <v>0</v>
      </c>
      <c r="BZ69" s="312">
        <v>0</v>
      </c>
      <c r="CA69" s="142">
        <v>0</v>
      </c>
      <c r="CB69" s="142">
        <v>0</v>
      </c>
      <c r="CC69" s="313">
        <v>0</v>
      </c>
      <c r="CD69" s="312">
        <v>0</v>
      </c>
      <c r="CE69" s="142">
        <v>0</v>
      </c>
      <c r="CF69" s="142">
        <v>0</v>
      </c>
      <c r="CG69" s="313">
        <v>0</v>
      </c>
      <c r="CH69" s="312">
        <v>0</v>
      </c>
      <c r="CI69" s="142">
        <v>0</v>
      </c>
      <c r="CJ69" s="142">
        <v>0</v>
      </c>
      <c r="CK69" s="313">
        <v>0</v>
      </c>
      <c r="CL69" s="312">
        <v>0</v>
      </c>
      <c r="CM69" s="142">
        <v>0</v>
      </c>
      <c r="CN69" s="142">
        <v>0</v>
      </c>
      <c r="CO69" s="313">
        <v>0</v>
      </c>
      <c r="CP69" s="312">
        <v>0</v>
      </c>
      <c r="CQ69" s="142">
        <v>0</v>
      </c>
      <c r="CR69" s="142">
        <v>0</v>
      </c>
      <c r="CS69" s="313">
        <v>0</v>
      </c>
      <c r="CT69" s="312">
        <v>0</v>
      </c>
      <c r="CU69" s="142">
        <v>0</v>
      </c>
      <c r="CV69" s="142">
        <v>0</v>
      </c>
      <c r="CW69" s="313">
        <v>0</v>
      </c>
      <c r="CX69" s="322"/>
      <c r="CY69" s="71"/>
      <c r="CZ69" s="111"/>
      <c r="DA69" s="108">
        <v>204240</v>
      </c>
      <c r="DB69" s="123" t="s">
        <v>175</v>
      </c>
      <c r="DC69" s="156">
        <v>0</v>
      </c>
      <c r="DD69" s="156">
        <v>0</v>
      </c>
      <c r="DE69" s="156">
        <v>0</v>
      </c>
      <c r="DF69" s="119">
        <v>0</v>
      </c>
      <c r="DG69" s="116">
        <v>0</v>
      </c>
      <c r="DH69" s="116">
        <v>0</v>
      </c>
      <c r="DI69" s="116">
        <v>0</v>
      </c>
      <c r="DJ69" s="116">
        <v>0</v>
      </c>
      <c r="DK69" s="116">
        <v>0</v>
      </c>
      <c r="DL69" s="116">
        <v>0</v>
      </c>
      <c r="DM69" s="116">
        <v>0</v>
      </c>
      <c r="DN69" s="116">
        <v>0</v>
      </c>
    </row>
    <row r="70" spans="1:118" ht="15.75" customHeight="1">
      <c r="A70" s="108"/>
      <c r="B70" s="149"/>
      <c r="C70" s="123" t="s">
        <v>1321</v>
      </c>
      <c r="D70" s="155" t="s">
        <v>1323</v>
      </c>
      <c r="E70" s="384"/>
      <c r="F70" s="71"/>
      <c r="G70" s="71"/>
      <c r="H70" s="71"/>
      <c r="I70" s="71"/>
      <c r="J70" s="388">
        <v>0</v>
      </c>
      <c r="K70" s="154">
        <v>0</v>
      </c>
      <c r="L70" s="154">
        <v>0</v>
      </c>
      <c r="M70" s="389">
        <v>0</v>
      </c>
      <c r="N70" s="154">
        <v>0</v>
      </c>
      <c r="O70" s="154">
        <v>0</v>
      </c>
      <c r="P70" s="154">
        <v>0</v>
      </c>
      <c r="Q70" s="154">
        <v>0</v>
      </c>
      <c r="R70" s="388">
        <v>0</v>
      </c>
      <c r="S70" s="154">
        <v>0</v>
      </c>
      <c r="T70" s="154">
        <v>0</v>
      </c>
      <c r="U70" s="389">
        <v>0</v>
      </c>
      <c r="V70" s="388">
        <v>0</v>
      </c>
      <c r="W70" s="154">
        <v>0</v>
      </c>
      <c r="X70" s="154">
        <v>0</v>
      </c>
      <c r="Y70" s="154">
        <v>0</v>
      </c>
      <c r="Z70" s="388">
        <v>0</v>
      </c>
      <c r="AA70" s="154">
        <v>0</v>
      </c>
      <c r="AB70" s="154">
        <v>0</v>
      </c>
      <c r="AC70" s="154">
        <v>0</v>
      </c>
      <c r="AD70" s="388">
        <v>0</v>
      </c>
      <c r="AE70" s="154">
        <v>0</v>
      </c>
      <c r="AF70" s="154">
        <v>0</v>
      </c>
      <c r="AG70" s="154">
        <v>0</v>
      </c>
      <c r="AH70" s="388">
        <v>0</v>
      </c>
      <c r="AI70" s="154">
        <v>0</v>
      </c>
      <c r="AJ70" s="154">
        <v>0</v>
      </c>
      <c r="AK70" s="154">
        <v>0</v>
      </c>
      <c r="AL70" s="388">
        <v>0</v>
      </c>
      <c r="AM70" s="154">
        <v>0</v>
      </c>
      <c r="AN70" s="154">
        <v>0</v>
      </c>
      <c r="AO70" s="154">
        <v>0</v>
      </c>
      <c r="AP70" s="388">
        <v>0</v>
      </c>
      <c r="AQ70" s="154">
        <v>0</v>
      </c>
      <c r="AR70" s="154">
        <v>0</v>
      </c>
      <c r="AS70" s="154">
        <v>0</v>
      </c>
      <c r="AT70" s="388">
        <v>0</v>
      </c>
      <c r="AU70" s="154">
        <v>0</v>
      </c>
      <c r="AV70" s="154">
        <v>0</v>
      </c>
      <c r="AW70" s="154">
        <v>0</v>
      </c>
      <c r="AX70" s="388">
        <v>0</v>
      </c>
      <c r="AY70" s="154">
        <v>0</v>
      </c>
      <c r="AZ70" s="154">
        <v>0</v>
      </c>
      <c r="BA70" s="154">
        <v>0</v>
      </c>
      <c r="BB70" s="388">
        <v>0</v>
      </c>
      <c r="BC70" s="154">
        <v>0</v>
      </c>
      <c r="BD70" s="154">
        <v>0</v>
      </c>
      <c r="BE70" s="154">
        <v>0</v>
      </c>
      <c r="BF70" s="388">
        <v>0</v>
      </c>
      <c r="BG70" s="154">
        <v>0</v>
      </c>
      <c r="BH70" s="154">
        <v>0</v>
      </c>
      <c r="BI70" s="154">
        <v>0</v>
      </c>
      <c r="BJ70" s="388">
        <v>0</v>
      </c>
      <c r="BK70" s="154">
        <v>0</v>
      </c>
      <c r="BL70" s="154">
        <v>0</v>
      </c>
      <c r="BM70" s="154">
        <v>0</v>
      </c>
      <c r="BN70" s="388">
        <v>0</v>
      </c>
      <c r="BO70" s="154">
        <v>0</v>
      </c>
      <c r="BP70" s="154">
        <v>0</v>
      </c>
      <c r="BQ70" s="154">
        <v>0</v>
      </c>
      <c r="BR70" s="388">
        <v>0</v>
      </c>
      <c r="BS70" s="154">
        <v>0</v>
      </c>
      <c r="BT70" s="154">
        <v>0</v>
      </c>
      <c r="BU70" s="154">
        <v>0</v>
      </c>
      <c r="BV70" s="388">
        <v>0</v>
      </c>
      <c r="BW70" s="154">
        <v>0</v>
      </c>
      <c r="BX70" s="154">
        <v>0</v>
      </c>
      <c r="BY70" s="154">
        <v>0</v>
      </c>
      <c r="BZ70" s="388">
        <v>0.25</v>
      </c>
      <c r="CA70" s="154">
        <v>0.25</v>
      </c>
      <c r="CB70" s="154">
        <v>0.25</v>
      </c>
      <c r="CC70" s="389">
        <v>0.25</v>
      </c>
      <c r="CD70" s="388">
        <v>0.25</v>
      </c>
      <c r="CE70" s="154">
        <v>0.25</v>
      </c>
      <c r="CF70" s="154">
        <v>0.25</v>
      </c>
      <c r="CG70" s="389">
        <v>0.25</v>
      </c>
      <c r="CH70" s="388">
        <v>0.25</v>
      </c>
      <c r="CI70" s="154">
        <v>0.25</v>
      </c>
      <c r="CJ70" s="154">
        <v>0.25</v>
      </c>
      <c r="CK70" s="389">
        <v>0.25</v>
      </c>
      <c r="CL70" s="388">
        <v>0.25</v>
      </c>
      <c r="CM70" s="154">
        <v>0.25</v>
      </c>
      <c r="CN70" s="154">
        <v>0.25</v>
      </c>
      <c r="CO70" s="389">
        <v>0.25</v>
      </c>
      <c r="CP70" s="388">
        <v>0.25</v>
      </c>
      <c r="CQ70" s="154">
        <v>0.25</v>
      </c>
      <c r="CR70" s="154">
        <v>0.25</v>
      </c>
      <c r="CS70" s="389">
        <v>0.25</v>
      </c>
      <c r="CT70" s="388">
        <v>0.25</v>
      </c>
      <c r="CU70" s="154">
        <v>0.25</v>
      </c>
      <c r="CV70" s="154">
        <v>0.25</v>
      </c>
      <c r="CW70" s="389">
        <v>0.25</v>
      </c>
      <c r="CX70" s="322"/>
      <c r="CY70" s="71"/>
      <c r="CZ70" s="111"/>
      <c r="DA70" s="108"/>
      <c r="DB70" s="123"/>
      <c r="DC70" s="156"/>
      <c r="DD70" s="156"/>
      <c r="DE70" s="156"/>
      <c r="DF70" s="119"/>
      <c r="DG70" s="116"/>
      <c r="DH70" s="116"/>
      <c r="DI70" s="116"/>
      <c r="DJ70" s="116"/>
      <c r="DK70" s="116"/>
      <c r="DL70" s="116"/>
      <c r="DM70" s="116"/>
      <c r="DN70" s="116"/>
    </row>
    <row r="71" spans="1:118" ht="15.75" customHeight="1">
      <c r="A71" s="108"/>
      <c r="B71" s="149">
        <v>204031</v>
      </c>
      <c r="C71" s="123" t="s">
        <v>177</v>
      </c>
      <c r="D71" s="155" t="s">
        <v>167</v>
      </c>
      <c r="E71" s="384"/>
      <c r="F71" s="71"/>
      <c r="G71" s="71"/>
      <c r="H71" s="71"/>
      <c r="I71" s="71"/>
      <c r="J71" s="312">
        <v>0</v>
      </c>
      <c r="K71" s="142">
        <v>0</v>
      </c>
      <c r="L71" s="142">
        <v>0</v>
      </c>
      <c r="M71" s="313">
        <v>0</v>
      </c>
      <c r="N71" s="142">
        <v>0</v>
      </c>
      <c r="O71" s="142">
        <v>0</v>
      </c>
      <c r="P71" s="142">
        <v>0</v>
      </c>
      <c r="Q71" s="142">
        <v>0</v>
      </c>
      <c r="R71" s="312">
        <v>0</v>
      </c>
      <c r="S71" s="142">
        <v>0</v>
      </c>
      <c r="T71" s="142">
        <v>0</v>
      </c>
      <c r="U71" s="313">
        <v>0</v>
      </c>
      <c r="V71" s="312">
        <v>19.046787999999999</v>
      </c>
      <c r="W71" s="142">
        <v>33.451892999999998</v>
      </c>
      <c r="X71" s="142">
        <v>19.051823000000002</v>
      </c>
      <c r="Y71" s="142">
        <v>23.119990880000003</v>
      </c>
      <c r="Z71" s="312">
        <v>8.6959999999999997</v>
      </c>
      <c r="AA71" s="142">
        <v>28.515000000000001</v>
      </c>
      <c r="AB71" s="142">
        <v>10.493999999999998</v>
      </c>
      <c r="AC71" s="142">
        <v>0</v>
      </c>
      <c r="AD71" s="312">
        <v>0</v>
      </c>
      <c r="AE71" s="142">
        <v>0</v>
      </c>
      <c r="AF71" s="142">
        <v>0</v>
      </c>
      <c r="AG71" s="142">
        <v>0</v>
      </c>
      <c r="AH71" s="312">
        <v>0</v>
      </c>
      <c r="AI71" s="142">
        <v>0</v>
      </c>
      <c r="AJ71" s="142">
        <v>0</v>
      </c>
      <c r="AK71" s="142">
        <v>0</v>
      </c>
      <c r="AL71" s="312">
        <v>0</v>
      </c>
      <c r="AM71" s="142">
        <v>0</v>
      </c>
      <c r="AN71" s="142">
        <v>0</v>
      </c>
      <c r="AO71" s="142">
        <v>0</v>
      </c>
      <c r="AP71" s="312">
        <v>0</v>
      </c>
      <c r="AQ71" s="142">
        <v>0</v>
      </c>
      <c r="AR71" s="142">
        <v>0</v>
      </c>
      <c r="AS71" s="142">
        <v>0</v>
      </c>
      <c r="AT71" s="312">
        <v>0</v>
      </c>
      <c r="AU71" s="142">
        <v>0</v>
      </c>
      <c r="AV71" s="142">
        <v>0</v>
      </c>
      <c r="AW71" s="142">
        <v>0</v>
      </c>
      <c r="AX71" s="312">
        <v>0</v>
      </c>
      <c r="AY71" s="142">
        <v>0</v>
      </c>
      <c r="AZ71" s="142">
        <v>0</v>
      </c>
      <c r="BA71" s="142">
        <v>0</v>
      </c>
      <c r="BB71" s="312">
        <v>0</v>
      </c>
      <c r="BC71" s="142">
        <v>0</v>
      </c>
      <c r="BD71" s="142">
        <v>0</v>
      </c>
      <c r="BE71" s="142">
        <v>0</v>
      </c>
      <c r="BF71" s="312">
        <v>0</v>
      </c>
      <c r="BG71" s="142">
        <v>0</v>
      </c>
      <c r="BH71" s="142">
        <v>0</v>
      </c>
      <c r="BI71" s="142">
        <v>0</v>
      </c>
      <c r="BJ71" s="312">
        <v>0</v>
      </c>
      <c r="BK71" s="142">
        <v>0</v>
      </c>
      <c r="BL71" s="142">
        <v>0</v>
      </c>
      <c r="BM71" s="142">
        <v>0</v>
      </c>
      <c r="BN71" s="312">
        <v>0</v>
      </c>
      <c r="BO71" s="142">
        <v>0</v>
      </c>
      <c r="BP71" s="142">
        <v>0</v>
      </c>
      <c r="BQ71" s="142">
        <v>0</v>
      </c>
      <c r="BR71" s="312">
        <v>0</v>
      </c>
      <c r="BS71" s="142">
        <v>0</v>
      </c>
      <c r="BT71" s="142">
        <v>0</v>
      </c>
      <c r="BU71" s="142">
        <v>0</v>
      </c>
      <c r="BV71" s="312">
        <v>0</v>
      </c>
      <c r="BW71" s="142">
        <v>0</v>
      </c>
      <c r="BX71" s="142">
        <v>0</v>
      </c>
      <c r="BY71" s="142">
        <v>0</v>
      </c>
      <c r="BZ71" s="312">
        <v>0</v>
      </c>
      <c r="CA71" s="142">
        <v>0</v>
      </c>
      <c r="CB71" s="142">
        <v>0</v>
      </c>
      <c r="CC71" s="313">
        <v>0</v>
      </c>
      <c r="CD71" s="312">
        <v>0</v>
      </c>
      <c r="CE71" s="142">
        <v>0</v>
      </c>
      <c r="CF71" s="142">
        <v>0</v>
      </c>
      <c r="CG71" s="313">
        <v>0</v>
      </c>
      <c r="CH71" s="312">
        <v>0</v>
      </c>
      <c r="CI71" s="142">
        <v>0</v>
      </c>
      <c r="CJ71" s="142">
        <v>0</v>
      </c>
      <c r="CK71" s="313">
        <v>0</v>
      </c>
      <c r="CL71" s="312">
        <v>0</v>
      </c>
      <c r="CM71" s="142">
        <v>0</v>
      </c>
      <c r="CN71" s="142">
        <v>0</v>
      </c>
      <c r="CO71" s="313">
        <v>0</v>
      </c>
      <c r="CP71" s="312">
        <v>0</v>
      </c>
      <c r="CQ71" s="142">
        <v>0</v>
      </c>
      <c r="CR71" s="142">
        <v>0</v>
      </c>
      <c r="CS71" s="313">
        <v>0</v>
      </c>
      <c r="CT71" s="312">
        <v>0</v>
      </c>
      <c r="CU71" s="142">
        <v>0</v>
      </c>
      <c r="CV71" s="142">
        <v>0</v>
      </c>
      <c r="CW71" s="313">
        <v>0</v>
      </c>
      <c r="CX71" s="322"/>
      <c r="CY71" s="71"/>
      <c r="CZ71" s="111"/>
      <c r="DA71" s="108">
        <v>204031</v>
      </c>
      <c r="DB71" s="123" t="s">
        <v>177</v>
      </c>
      <c r="DC71" s="156">
        <v>0</v>
      </c>
      <c r="DD71" s="156">
        <v>0</v>
      </c>
      <c r="DE71" s="156">
        <v>0</v>
      </c>
      <c r="DF71" s="119">
        <v>94.670494879999978</v>
      </c>
      <c r="DG71" s="116">
        <v>0</v>
      </c>
      <c r="DH71" s="116">
        <v>0</v>
      </c>
      <c r="DI71" s="116">
        <v>0</v>
      </c>
      <c r="DJ71" s="116">
        <v>0</v>
      </c>
      <c r="DK71" s="116">
        <v>0</v>
      </c>
      <c r="DL71" s="116">
        <v>0</v>
      </c>
      <c r="DM71" s="116">
        <v>0</v>
      </c>
      <c r="DN71" s="116">
        <v>0</v>
      </c>
    </row>
    <row r="72" spans="1:118" ht="15.75" customHeight="1">
      <c r="A72" s="108"/>
      <c r="B72" s="149"/>
      <c r="C72" s="123" t="s">
        <v>1321</v>
      </c>
      <c r="D72" s="155" t="s">
        <v>1323</v>
      </c>
      <c r="E72" s="384"/>
      <c r="F72" s="71"/>
      <c r="G72" s="71"/>
      <c r="H72" s="71"/>
      <c r="I72" s="71"/>
      <c r="J72" s="388">
        <v>0</v>
      </c>
      <c r="K72" s="154">
        <v>0</v>
      </c>
      <c r="L72" s="154">
        <v>0</v>
      </c>
      <c r="M72" s="389">
        <v>0</v>
      </c>
      <c r="N72" s="154">
        <v>0</v>
      </c>
      <c r="O72" s="154">
        <v>0</v>
      </c>
      <c r="P72" s="154">
        <v>0</v>
      </c>
      <c r="Q72" s="154">
        <v>0</v>
      </c>
      <c r="R72" s="388">
        <v>0</v>
      </c>
      <c r="S72" s="154">
        <v>0</v>
      </c>
      <c r="T72" s="154">
        <v>0</v>
      </c>
      <c r="U72" s="389">
        <v>0</v>
      </c>
      <c r="V72" s="388">
        <v>0.20119032887852592</v>
      </c>
      <c r="W72" s="154">
        <v>0.35335077779409624</v>
      </c>
      <c r="X72" s="154">
        <v>0.20124351334752424</v>
      </c>
      <c r="Y72" s="154">
        <v>0.24421537997985385</v>
      </c>
      <c r="Z72" s="388">
        <v>0</v>
      </c>
      <c r="AA72" s="154">
        <v>0</v>
      </c>
      <c r="AB72" s="154">
        <v>0</v>
      </c>
      <c r="AC72" s="154">
        <v>0</v>
      </c>
      <c r="AD72" s="388">
        <v>0</v>
      </c>
      <c r="AE72" s="154">
        <v>0</v>
      </c>
      <c r="AF72" s="154">
        <v>0</v>
      </c>
      <c r="AG72" s="154">
        <v>0</v>
      </c>
      <c r="AH72" s="388">
        <v>0</v>
      </c>
      <c r="AI72" s="154">
        <v>0</v>
      </c>
      <c r="AJ72" s="154">
        <v>0</v>
      </c>
      <c r="AK72" s="154">
        <v>0</v>
      </c>
      <c r="AL72" s="388">
        <v>0</v>
      </c>
      <c r="AM72" s="154">
        <v>0</v>
      </c>
      <c r="AN72" s="154">
        <v>0</v>
      </c>
      <c r="AO72" s="154">
        <v>0</v>
      </c>
      <c r="AP72" s="388">
        <v>0</v>
      </c>
      <c r="AQ72" s="154">
        <v>0</v>
      </c>
      <c r="AR72" s="154">
        <v>0</v>
      </c>
      <c r="AS72" s="154">
        <v>0</v>
      </c>
      <c r="AT72" s="388">
        <v>0</v>
      </c>
      <c r="AU72" s="154">
        <v>0</v>
      </c>
      <c r="AV72" s="154">
        <v>0</v>
      </c>
      <c r="AW72" s="154">
        <v>0</v>
      </c>
      <c r="AX72" s="388">
        <v>0</v>
      </c>
      <c r="AY72" s="154">
        <v>0</v>
      </c>
      <c r="AZ72" s="154">
        <v>0</v>
      </c>
      <c r="BA72" s="154">
        <v>0</v>
      </c>
      <c r="BB72" s="388">
        <v>0</v>
      </c>
      <c r="BC72" s="154">
        <v>0</v>
      </c>
      <c r="BD72" s="154">
        <v>0</v>
      </c>
      <c r="BE72" s="154">
        <v>0</v>
      </c>
      <c r="BF72" s="388">
        <v>0</v>
      </c>
      <c r="BG72" s="154">
        <v>0</v>
      </c>
      <c r="BH72" s="154">
        <v>0</v>
      </c>
      <c r="BI72" s="154">
        <v>0</v>
      </c>
      <c r="BJ72" s="388">
        <v>0</v>
      </c>
      <c r="BK72" s="154">
        <v>0</v>
      </c>
      <c r="BL72" s="154">
        <v>0</v>
      </c>
      <c r="BM72" s="154">
        <v>0</v>
      </c>
      <c r="BN72" s="388">
        <v>0</v>
      </c>
      <c r="BO72" s="154">
        <v>0</v>
      </c>
      <c r="BP72" s="154">
        <v>0</v>
      </c>
      <c r="BQ72" s="154">
        <v>0</v>
      </c>
      <c r="BR72" s="388">
        <v>0</v>
      </c>
      <c r="BS72" s="154">
        <v>0</v>
      </c>
      <c r="BT72" s="154">
        <v>0</v>
      </c>
      <c r="BU72" s="154">
        <v>0</v>
      </c>
      <c r="BV72" s="388">
        <v>0</v>
      </c>
      <c r="BW72" s="154">
        <v>0</v>
      </c>
      <c r="BX72" s="154">
        <v>0</v>
      </c>
      <c r="BY72" s="154">
        <v>0</v>
      </c>
      <c r="BZ72" s="388">
        <v>0.25</v>
      </c>
      <c r="CA72" s="154">
        <v>0.25</v>
      </c>
      <c r="CB72" s="154">
        <v>0.25</v>
      </c>
      <c r="CC72" s="389">
        <v>0.25</v>
      </c>
      <c r="CD72" s="388">
        <v>0.25</v>
      </c>
      <c r="CE72" s="154">
        <v>0.25</v>
      </c>
      <c r="CF72" s="154">
        <v>0.25</v>
      </c>
      <c r="CG72" s="389">
        <v>0.25</v>
      </c>
      <c r="CH72" s="388">
        <v>0.25</v>
      </c>
      <c r="CI72" s="154">
        <v>0.25</v>
      </c>
      <c r="CJ72" s="154">
        <v>0.25</v>
      </c>
      <c r="CK72" s="389">
        <v>0.25</v>
      </c>
      <c r="CL72" s="388">
        <v>0.25</v>
      </c>
      <c r="CM72" s="154">
        <v>0.25</v>
      </c>
      <c r="CN72" s="154">
        <v>0.25</v>
      </c>
      <c r="CO72" s="389">
        <v>0.25</v>
      </c>
      <c r="CP72" s="388">
        <v>0.25</v>
      </c>
      <c r="CQ72" s="154">
        <v>0.25</v>
      </c>
      <c r="CR72" s="154">
        <v>0.25</v>
      </c>
      <c r="CS72" s="389">
        <v>0.25</v>
      </c>
      <c r="CT72" s="388">
        <v>0.25</v>
      </c>
      <c r="CU72" s="154">
        <v>0.25</v>
      </c>
      <c r="CV72" s="154">
        <v>0.25</v>
      </c>
      <c r="CW72" s="389">
        <v>0.25</v>
      </c>
      <c r="CX72" s="322"/>
      <c r="CY72" s="71"/>
      <c r="CZ72" s="111"/>
      <c r="DA72" s="108"/>
      <c r="DB72" s="123"/>
      <c r="DC72" s="156"/>
      <c r="DD72" s="156"/>
      <c r="DE72" s="156"/>
      <c r="DF72" s="119"/>
      <c r="DG72" s="116"/>
      <c r="DH72" s="116"/>
      <c r="DI72" s="116"/>
      <c r="DJ72" s="116"/>
      <c r="DK72" s="116"/>
      <c r="DL72" s="116"/>
      <c r="DM72" s="116"/>
      <c r="DN72" s="116"/>
    </row>
    <row r="73" spans="1:118" ht="15.75" customHeight="1">
      <c r="A73" s="108"/>
      <c r="B73" s="149"/>
      <c r="C73" s="123"/>
      <c r="D73" s="155"/>
      <c r="E73" s="384"/>
      <c r="F73" s="71"/>
      <c r="G73" s="71"/>
      <c r="H73" s="71"/>
      <c r="I73" s="71"/>
      <c r="J73" s="322"/>
      <c r="K73" s="118"/>
      <c r="L73" s="118"/>
      <c r="M73" s="323"/>
      <c r="N73" s="118"/>
      <c r="O73" s="118"/>
      <c r="P73" s="118"/>
      <c r="Q73" s="118"/>
      <c r="R73" s="322"/>
      <c r="S73" s="118"/>
      <c r="T73" s="118"/>
      <c r="U73" s="323"/>
      <c r="V73" s="322"/>
      <c r="W73" s="118"/>
      <c r="X73" s="118"/>
      <c r="Y73" s="118"/>
      <c r="Z73" s="322"/>
      <c r="AA73" s="118"/>
      <c r="AB73" s="118"/>
      <c r="AC73" s="118"/>
      <c r="AD73" s="322"/>
      <c r="AE73" s="118"/>
      <c r="AF73" s="118"/>
      <c r="AG73" s="118"/>
      <c r="AH73" s="322"/>
      <c r="AI73" s="118"/>
      <c r="AJ73" s="118"/>
      <c r="AK73" s="118"/>
      <c r="AL73" s="322"/>
      <c r="AM73" s="118"/>
      <c r="AN73" s="118"/>
      <c r="AO73" s="118"/>
      <c r="AP73" s="322"/>
      <c r="AQ73" s="118"/>
      <c r="AR73" s="118"/>
      <c r="AS73" s="118"/>
      <c r="AT73" s="322"/>
      <c r="AU73" s="118"/>
      <c r="AV73" s="118"/>
      <c r="AW73" s="118"/>
      <c r="AX73" s="322"/>
      <c r="AY73" s="118"/>
      <c r="AZ73" s="118"/>
      <c r="BA73" s="118"/>
      <c r="BB73" s="322"/>
      <c r="BC73" s="118"/>
      <c r="BD73" s="118"/>
      <c r="BE73" s="118"/>
      <c r="BF73" s="322"/>
      <c r="BG73" s="118"/>
      <c r="BH73" s="118"/>
      <c r="BI73" s="118"/>
      <c r="BJ73" s="322"/>
      <c r="BK73" s="118"/>
      <c r="BL73" s="118"/>
      <c r="BM73" s="118"/>
      <c r="BN73" s="322"/>
      <c r="BO73" s="118"/>
      <c r="BP73" s="118"/>
      <c r="BQ73" s="118"/>
      <c r="BR73" s="322"/>
      <c r="BS73" s="118"/>
      <c r="BT73" s="118"/>
      <c r="BU73" s="118"/>
      <c r="BV73" s="322"/>
      <c r="BW73" s="118"/>
      <c r="BX73" s="118"/>
      <c r="BY73" s="118"/>
      <c r="BZ73" s="322"/>
      <c r="CA73" s="118"/>
      <c r="CB73" s="118"/>
      <c r="CC73" s="323"/>
      <c r="CD73" s="322"/>
      <c r="CE73" s="118"/>
      <c r="CF73" s="118"/>
      <c r="CG73" s="323"/>
      <c r="CH73" s="322"/>
      <c r="CI73" s="118"/>
      <c r="CJ73" s="118"/>
      <c r="CK73" s="323"/>
      <c r="CL73" s="322"/>
      <c r="CM73" s="118"/>
      <c r="CN73" s="118"/>
      <c r="CO73" s="323"/>
      <c r="CP73" s="322"/>
      <c r="CQ73" s="118"/>
      <c r="CR73" s="118"/>
      <c r="CS73" s="323"/>
      <c r="CT73" s="322"/>
      <c r="CU73" s="118"/>
      <c r="CV73" s="118"/>
      <c r="CW73" s="323"/>
      <c r="CX73" s="322"/>
      <c r="CY73" s="71"/>
      <c r="CZ73" s="111"/>
      <c r="DA73" s="108"/>
      <c r="DB73" s="123"/>
      <c r="DC73" s="156"/>
      <c r="DD73" s="156"/>
      <c r="DE73" s="156"/>
      <c r="DF73" s="119"/>
      <c r="DG73" s="116"/>
      <c r="DH73" s="116"/>
      <c r="DI73" s="116"/>
      <c r="DJ73" s="116"/>
      <c r="DK73" s="116"/>
      <c r="DL73" s="116"/>
      <c r="DM73" s="116"/>
      <c r="DN73" s="116"/>
    </row>
    <row r="74" spans="1:118" ht="15.75" customHeight="1">
      <c r="A74" s="108"/>
      <c r="B74" s="149"/>
      <c r="C74" s="123"/>
      <c r="D74" s="155"/>
      <c r="E74" s="384"/>
      <c r="F74" s="71"/>
      <c r="G74" s="71"/>
      <c r="H74" s="71"/>
      <c r="I74" s="71"/>
      <c r="J74" s="322"/>
      <c r="K74" s="118"/>
      <c r="L74" s="118"/>
      <c r="M74" s="323"/>
      <c r="N74" s="118"/>
      <c r="O74" s="118"/>
      <c r="P74" s="118"/>
      <c r="Q74" s="118"/>
      <c r="R74" s="322"/>
      <c r="S74" s="118"/>
      <c r="T74" s="118"/>
      <c r="U74" s="323"/>
      <c r="V74" s="322"/>
      <c r="W74" s="118"/>
      <c r="X74" s="118"/>
      <c r="Y74" s="118"/>
      <c r="Z74" s="322"/>
      <c r="AA74" s="118"/>
      <c r="AB74" s="118"/>
      <c r="AC74" s="118"/>
      <c r="AD74" s="322"/>
      <c r="AE74" s="118"/>
      <c r="AF74" s="118"/>
      <c r="AG74" s="118"/>
      <c r="AH74" s="322"/>
      <c r="AI74" s="118"/>
      <c r="AJ74" s="118"/>
      <c r="AK74" s="118"/>
      <c r="AL74" s="322"/>
      <c r="AM74" s="118"/>
      <c r="AN74" s="118"/>
      <c r="AO74" s="118"/>
      <c r="AP74" s="322"/>
      <c r="AQ74" s="118"/>
      <c r="AR74" s="118"/>
      <c r="AS74" s="118"/>
      <c r="AT74" s="322"/>
      <c r="AU74" s="118"/>
      <c r="AV74" s="118"/>
      <c r="AW74" s="118"/>
      <c r="AX74" s="322"/>
      <c r="AY74" s="118"/>
      <c r="AZ74" s="118"/>
      <c r="BA74" s="118"/>
      <c r="BB74" s="322"/>
      <c r="BC74" s="118"/>
      <c r="BD74" s="118"/>
      <c r="BE74" s="118"/>
      <c r="BF74" s="322"/>
      <c r="BG74" s="118"/>
      <c r="BH74" s="118"/>
      <c r="BI74" s="118"/>
      <c r="BJ74" s="322"/>
      <c r="BK74" s="118"/>
      <c r="BL74" s="118"/>
      <c r="BM74" s="118"/>
      <c r="BN74" s="322"/>
      <c r="BO74" s="118"/>
      <c r="BP74" s="118"/>
      <c r="BQ74" s="118"/>
      <c r="BR74" s="322"/>
      <c r="BS74" s="118"/>
      <c r="BT74" s="118"/>
      <c r="BU74" s="118"/>
      <c r="BV74" s="322"/>
      <c r="BW74" s="118"/>
      <c r="BX74" s="118"/>
      <c r="BY74" s="118"/>
      <c r="BZ74" s="312"/>
      <c r="CA74" s="118"/>
      <c r="CB74" s="118"/>
      <c r="CC74" s="323"/>
      <c r="CD74" s="312"/>
      <c r="CE74" s="118"/>
      <c r="CF74" s="118"/>
      <c r="CG74" s="323"/>
      <c r="CH74" s="312"/>
      <c r="CI74" s="118"/>
      <c r="CJ74" s="118"/>
      <c r="CK74" s="323"/>
      <c r="CL74" s="312"/>
      <c r="CM74" s="118"/>
      <c r="CN74" s="118"/>
      <c r="CO74" s="323"/>
      <c r="CP74" s="312"/>
      <c r="CQ74" s="118"/>
      <c r="CR74" s="118"/>
      <c r="CS74" s="323"/>
      <c r="CT74" s="312"/>
      <c r="CU74" s="118"/>
      <c r="CV74" s="118"/>
      <c r="CW74" s="323"/>
      <c r="CX74" s="322"/>
      <c r="CY74" s="71"/>
      <c r="CZ74" s="111"/>
      <c r="DA74" s="108"/>
      <c r="DB74" s="123"/>
      <c r="DC74" s="156"/>
      <c r="DD74" s="156"/>
      <c r="DE74" s="156"/>
      <c r="DF74" s="119"/>
      <c r="DG74" s="116"/>
      <c r="DH74" s="116"/>
      <c r="DI74" s="116"/>
      <c r="DJ74" s="116"/>
      <c r="DK74" s="116"/>
      <c r="DL74" s="116"/>
      <c r="DM74" s="116"/>
      <c r="DN74" s="116"/>
    </row>
    <row r="75" spans="1:118" ht="15.75" customHeight="1">
      <c r="A75" s="114"/>
      <c r="B75" s="109">
        <v>201370</v>
      </c>
      <c r="C75" s="114" t="s">
        <v>178</v>
      </c>
      <c r="D75" s="89" t="s">
        <v>153</v>
      </c>
      <c r="E75" s="394"/>
      <c r="F75" s="89"/>
      <c r="G75" s="89"/>
      <c r="H75" s="89"/>
      <c r="I75" s="89"/>
      <c r="J75" s="307">
        <v>0</v>
      </c>
      <c r="K75" s="117">
        <v>0</v>
      </c>
      <c r="L75" s="117">
        <v>0</v>
      </c>
      <c r="M75" s="308">
        <v>0</v>
      </c>
      <c r="N75" s="117">
        <v>0</v>
      </c>
      <c r="O75" s="117">
        <v>0</v>
      </c>
      <c r="P75" s="117">
        <v>0</v>
      </c>
      <c r="Q75" s="117">
        <v>0</v>
      </c>
      <c r="R75" s="307">
        <v>0</v>
      </c>
      <c r="S75" s="117">
        <v>0</v>
      </c>
      <c r="T75" s="117">
        <v>0</v>
      </c>
      <c r="U75" s="308">
        <v>0</v>
      </c>
      <c r="V75" s="307">
        <v>142.63415499999999</v>
      </c>
      <c r="W75" s="117">
        <v>187.98149300000003</v>
      </c>
      <c r="X75" s="117">
        <v>270.776837</v>
      </c>
      <c r="Y75" s="117">
        <v>152.61429144999997</v>
      </c>
      <c r="Z75" s="307">
        <v>153.18799999999999</v>
      </c>
      <c r="AA75" s="117">
        <v>166.82999999999998</v>
      </c>
      <c r="AB75" s="117">
        <v>218.83099999999999</v>
      </c>
      <c r="AC75" s="117">
        <v>236.642</v>
      </c>
      <c r="AD75" s="307">
        <v>178.637</v>
      </c>
      <c r="AE75" s="117">
        <v>200.65200000000002</v>
      </c>
      <c r="AF75" s="117">
        <v>206.05299999999997</v>
      </c>
      <c r="AG75" s="117">
        <v>118.755</v>
      </c>
      <c r="AH75" s="307">
        <v>187.654</v>
      </c>
      <c r="AI75" s="117">
        <v>279.56799999999998</v>
      </c>
      <c r="AJ75" s="117">
        <v>230.69900000000001</v>
      </c>
      <c r="AK75" s="117">
        <v>131.274</v>
      </c>
      <c r="AL75" s="307">
        <v>200.65399999999997</v>
      </c>
      <c r="AM75" s="117">
        <v>254.30799999999996</v>
      </c>
      <c r="AN75" s="117">
        <v>264.39300000000003</v>
      </c>
      <c r="AO75" s="117">
        <v>369.97299999999996</v>
      </c>
      <c r="AP75" s="307">
        <v>207.17599999999999</v>
      </c>
      <c r="AQ75" s="117">
        <v>268.399</v>
      </c>
      <c r="AR75" s="117">
        <v>275.12</v>
      </c>
      <c r="AS75" s="117">
        <v>408.26399999999995</v>
      </c>
      <c r="AT75" s="307">
        <v>228.63200000000001</v>
      </c>
      <c r="AU75" s="117">
        <v>281.798</v>
      </c>
      <c r="AV75" s="117">
        <v>281.05099999999999</v>
      </c>
      <c r="AW75" s="117">
        <v>194.624</v>
      </c>
      <c r="AX75" s="307">
        <v>218.46999999999997</v>
      </c>
      <c r="AY75" s="117">
        <v>220.88699999999997</v>
      </c>
      <c r="AZ75" s="117">
        <v>237.91899999999995</v>
      </c>
      <c r="BA75" s="117">
        <v>162.71299999999999</v>
      </c>
      <c r="BB75" s="307">
        <v>205.20299999999997</v>
      </c>
      <c r="BC75" s="117">
        <v>245.08999999999997</v>
      </c>
      <c r="BD75" s="117">
        <v>239.16199999999998</v>
      </c>
      <c r="BE75" s="117">
        <v>170.21199999999999</v>
      </c>
      <c r="BF75" s="307">
        <v>165.34699999999998</v>
      </c>
      <c r="BG75" s="117">
        <v>153.85799999999998</v>
      </c>
      <c r="BH75" s="117">
        <v>139.846</v>
      </c>
      <c r="BI75" s="117">
        <v>89.920999999999964</v>
      </c>
      <c r="BJ75" s="307">
        <v>200.89899999999997</v>
      </c>
      <c r="BK75" s="117">
        <v>140.96800000000002</v>
      </c>
      <c r="BL75" s="117">
        <v>220.364</v>
      </c>
      <c r="BM75" s="117">
        <v>191.27300000000002</v>
      </c>
      <c r="BN75" s="307">
        <v>171.48100000000002</v>
      </c>
      <c r="BO75" s="117">
        <v>175.40799999999996</v>
      </c>
      <c r="BP75" s="117">
        <v>153.70599999999999</v>
      </c>
      <c r="BQ75" s="117">
        <v>74.307000000000016</v>
      </c>
      <c r="BR75" s="307">
        <v>173.512</v>
      </c>
      <c r="BS75" s="117">
        <v>223.55099999999999</v>
      </c>
      <c r="BT75" s="117">
        <v>243.86899999999997</v>
      </c>
      <c r="BU75" s="117">
        <v>144.49799999999999</v>
      </c>
      <c r="BV75" s="307">
        <v>250.91300000000001</v>
      </c>
      <c r="BW75" s="117">
        <v>147.30300000000003</v>
      </c>
      <c r="BX75" s="117">
        <v>114.291</v>
      </c>
      <c r="BY75" s="117">
        <v>-1775.9269999999999</v>
      </c>
      <c r="BZ75" s="307">
        <v>-2077.2566195494396</v>
      </c>
      <c r="CA75" s="117">
        <v>-2077.2566195494396</v>
      </c>
      <c r="CB75" s="117">
        <v>-2077.2566195494396</v>
      </c>
      <c r="CC75" s="308">
        <v>4840.2522941692396</v>
      </c>
      <c r="CD75" s="307">
        <v>5339.6700146737558</v>
      </c>
      <c r="CE75" s="117">
        <v>5339.6700146737558</v>
      </c>
      <c r="CF75" s="117">
        <v>5339.6700146737558</v>
      </c>
      <c r="CG75" s="308">
        <v>-17525.745902403301</v>
      </c>
      <c r="CH75" s="307">
        <v>-19305.554193205346</v>
      </c>
      <c r="CI75" s="117">
        <v>-19305.554193205346</v>
      </c>
      <c r="CJ75" s="117">
        <v>-19305.554193205346</v>
      </c>
      <c r="CK75" s="308">
        <v>56274.723560258681</v>
      </c>
      <c r="CL75" s="307">
        <v>62007.406274986715</v>
      </c>
      <c r="CM75" s="117">
        <v>62007.406274986715</v>
      </c>
      <c r="CN75" s="117">
        <v>62007.406274986715</v>
      </c>
      <c r="CO75" s="308">
        <v>-187818.72441981832</v>
      </c>
      <c r="CP75" s="307">
        <v>-206939.02220450941</v>
      </c>
      <c r="CQ75" s="117">
        <v>-206939.02220450941</v>
      </c>
      <c r="CR75" s="117">
        <v>-206939.02220450941</v>
      </c>
      <c r="CS75" s="308">
        <v>618846.45296301565</v>
      </c>
      <c r="CT75" s="307">
        <v>681854.98175264709</v>
      </c>
      <c r="CU75" s="117">
        <v>681854.98175264709</v>
      </c>
      <c r="CV75" s="117">
        <v>681854.98175264709</v>
      </c>
      <c r="CW75" s="308">
        <v>-2047729.9864055109</v>
      </c>
      <c r="CX75" s="301"/>
      <c r="CY75" s="89"/>
      <c r="CZ75" s="166"/>
      <c r="DA75" s="114">
        <v>201370</v>
      </c>
      <c r="DB75" s="114" t="s">
        <v>178</v>
      </c>
      <c r="DC75" s="137">
        <v>566.90324900000007</v>
      </c>
      <c r="DD75" s="137">
        <v>581.04108999999869</v>
      </c>
      <c r="DE75" s="137">
        <v>755.30163399999992</v>
      </c>
      <c r="DF75" s="119">
        <v>754.00677644999985</v>
      </c>
      <c r="DG75" s="116">
        <v>760.40800000000127</v>
      </c>
      <c r="DH75" s="116">
        <v>704.09699999999975</v>
      </c>
      <c r="DI75" s="116">
        <v>829.1950000000005</v>
      </c>
      <c r="DJ75" s="116">
        <v>1089.3280000000013</v>
      </c>
      <c r="DK75" s="116">
        <v>1158.9590000000017</v>
      </c>
      <c r="DL75" s="116">
        <v>986.10500000000002</v>
      </c>
      <c r="DM75" s="116">
        <v>839.98900000000083</v>
      </c>
      <c r="DN75" s="116">
        <v>859.66699999999889</v>
      </c>
    </row>
    <row r="76" spans="1:118" ht="15.75" customHeight="1">
      <c r="A76" s="108"/>
      <c r="B76" s="149"/>
      <c r="C76" s="123" t="s">
        <v>180</v>
      </c>
      <c r="D76" s="155" t="s">
        <v>1325</v>
      </c>
      <c r="E76" s="384"/>
      <c r="F76" s="71"/>
      <c r="G76" s="71"/>
      <c r="H76" s="71"/>
      <c r="I76" s="71"/>
      <c r="J76" s="388">
        <v>0</v>
      </c>
      <c r="K76" s="154">
        <v>0</v>
      </c>
      <c r="L76" s="154">
        <v>0</v>
      </c>
      <c r="M76" s="389">
        <v>0</v>
      </c>
      <c r="N76" s="154">
        <v>0</v>
      </c>
      <c r="O76" s="154">
        <v>0</v>
      </c>
      <c r="P76" s="154">
        <v>0</v>
      </c>
      <c r="Q76" s="154">
        <v>0</v>
      </c>
      <c r="R76" s="388">
        <v>0</v>
      </c>
      <c r="S76" s="154">
        <v>0</v>
      </c>
      <c r="T76" s="154">
        <v>0</v>
      </c>
      <c r="U76" s="389">
        <v>0</v>
      </c>
      <c r="V76" s="388">
        <v>0.18916826672506495</v>
      </c>
      <c r="W76" s="154">
        <v>0.2493100843006357</v>
      </c>
      <c r="X76" s="154">
        <v>0.35911724596808836</v>
      </c>
      <c r="Y76" s="154">
        <v>0.20240440300621121</v>
      </c>
      <c r="Z76" s="388">
        <v>0.2014550083639306</v>
      </c>
      <c r="AA76" s="154">
        <v>0.21939537721854543</v>
      </c>
      <c r="AB76" s="154">
        <v>0.28778103333999594</v>
      </c>
      <c r="AC76" s="154">
        <v>0.31120398522898179</v>
      </c>
      <c r="AD76" s="388">
        <v>0.25371078132700475</v>
      </c>
      <c r="AE76" s="154">
        <v>0.28497778005019209</v>
      </c>
      <c r="AF76" s="154">
        <v>0.29264859813349586</v>
      </c>
      <c r="AG76" s="154">
        <v>0.16866284048930763</v>
      </c>
      <c r="AH76" s="388">
        <v>0.22630864874969081</v>
      </c>
      <c r="AI76" s="154">
        <v>0.33715591628024749</v>
      </c>
      <c r="AJ76" s="154">
        <v>0.27822044271854013</v>
      </c>
      <c r="AK76" s="154">
        <v>0.15831499225152096</v>
      </c>
      <c r="AL76" s="388">
        <v>0.18419980024381979</v>
      </c>
      <c r="AM76" s="154">
        <v>0.23345401935872359</v>
      </c>
      <c r="AN76" s="154">
        <v>0.24271202062188771</v>
      </c>
      <c r="AO76" s="154">
        <v>0.3396341597755676</v>
      </c>
      <c r="AP76" s="388">
        <v>0.17876042206842493</v>
      </c>
      <c r="AQ76" s="154">
        <v>0.23158627699513065</v>
      </c>
      <c r="AR76" s="154">
        <v>0.23738544676731413</v>
      </c>
      <c r="AS76" s="154">
        <v>0.35226785416912881</v>
      </c>
      <c r="AT76" s="388">
        <v>0.23185360585333206</v>
      </c>
      <c r="AU76" s="154">
        <v>0.2857687568768032</v>
      </c>
      <c r="AV76" s="154">
        <v>0.2850112310555164</v>
      </c>
      <c r="AW76" s="154">
        <v>0.19736640621434837</v>
      </c>
      <c r="AX76" s="388">
        <v>0.2600867392311087</v>
      </c>
      <c r="AY76" s="154">
        <v>0.26296415786397176</v>
      </c>
      <c r="AZ76" s="154">
        <v>0.28324061386518123</v>
      </c>
      <c r="BA76" s="154">
        <v>0.19370848903973722</v>
      </c>
      <c r="BB76" s="388">
        <v>0.23870056661474762</v>
      </c>
      <c r="BC76" s="154">
        <v>0.28509876498690806</v>
      </c>
      <c r="BD76" s="154">
        <v>0.27820307165448982</v>
      </c>
      <c r="BE76" s="154">
        <v>0.19799759674385572</v>
      </c>
      <c r="BF76" s="388">
        <v>0.30119386781110807</v>
      </c>
      <c r="BG76" s="154">
        <v>0.28026566017938914</v>
      </c>
      <c r="BH76" s="154">
        <v>0.254741589734995</v>
      </c>
      <c r="BI76" s="154">
        <v>0.16379888227450537</v>
      </c>
      <c r="BJ76" s="388">
        <v>0.26661968615959536</v>
      </c>
      <c r="BK76" s="154">
        <v>0.18708328024801443</v>
      </c>
      <c r="BL76" s="154">
        <v>0.29245232938378529</v>
      </c>
      <c r="BM76" s="154">
        <v>0.25384470420860383</v>
      </c>
      <c r="BN76" s="388">
        <v>0.29827866314606688</v>
      </c>
      <c r="BO76" s="154">
        <v>0.30510939255734038</v>
      </c>
      <c r="BP76" s="154">
        <v>0.26736035011184534</v>
      </c>
      <c r="BQ76" s="154">
        <v>0.12925159418474813</v>
      </c>
      <c r="BR76" s="388">
        <v>0.22091338502476324</v>
      </c>
      <c r="BS76" s="154">
        <v>0.28462243611779497</v>
      </c>
      <c r="BT76" s="154">
        <v>0.31049106858663367</v>
      </c>
      <c r="BU76" s="154">
        <v>0.18397311027080684</v>
      </c>
      <c r="BV76" s="388">
        <v>-0.19859824919662492</v>
      </c>
      <c r="BW76" s="154">
        <v>-0.11659068243339502</v>
      </c>
      <c r="BX76" s="154">
        <v>-9.0461604217124889E-2</v>
      </c>
      <c r="BY76" s="154">
        <v>1.4056505358471441</v>
      </c>
      <c r="BZ76" s="388">
        <v>1.4927994245815159</v>
      </c>
      <c r="CA76" s="154">
        <v>1.4927994245815159</v>
      </c>
      <c r="CB76" s="154">
        <v>1.4927994245815159</v>
      </c>
      <c r="CC76" s="389">
        <v>-3.4783982737445465</v>
      </c>
      <c r="CD76" s="388">
        <v>-3.5438660233437438</v>
      </c>
      <c r="CE76" s="154">
        <v>-3.5438660233437438</v>
      </c>
      <c r="CF76" s="154">
        <v>-3.5438660233437438</v>
      </c>
      <c r="CG76" s="389">
        <v>11.631598070031231</v>
      </c>
      <c r="CH76" s="388">
        <v>11.757777825854534</v>
      </c>
      <c r="CI76" s="154">
        <v>11.757777825854534</v>
      </c>
      <c r="CJ76" s="154">
        <v>11.757777825854534</v>
      </c>
      <c r="CK76" s="389">
        <v>-34.273333477563604</v>
      </c>
      <c r="CL76" s="388">
        <v>-34.515565357803915</v>
      </c>
      <c r="CM76" s="154">
        <v>-34.515565357803915</v>
      </c>
      <c r="CN76" s="154">
        <v>-34.515565357803915</v>
      </c>
      <c r="CO76" s="389">
        <v>104.54669607341177</v>
      </c>
      <c r="CP76" s="388">
        <v>105.01247778866662</v>
      </c>
      <c r="CQ76" s="154">
        <v>105.01247778866662</v>
      </c>
      <c r="CR76" s="154">
        <v>105.01247778866662</v>
      </c>
      <c r="CS76" s="389">
        <v>-314.0374333659999</v>
      </c>
      <c r="CT76" s="388">
        <v>-314.93857865842313</v>
      </c>
      <c r="CU76" s="154">
        <v>-314.93857865842313</v>
      </c>
      <c r="CV76" s="154">
        <v>-314.93857865842313</v>
      </c>
      <c r="CW76" s="389">
        <v>945.81573597526938</v>
      </c>
      <c r="CX76" s="322"/>
      <c r="CY76" s="71"/>
      <c r="CZ76" s="111"/>
      <c r="DA76" s="108"/>
      <c r="DB76" s="123"/>
      <c r="DC76" s="156"/>
      <c r="DD76" s="156"/>
      <c r="DE76" s="156"/>
      <c r="DF76" s="119"/>
      <c r="DG76" s="116"/>
      <c r="DH76" s="116"/>
      <c r="DI76" s="116"/>
      <c r="DJ76" s="116"/>
      <c r="DK76" s="116"/>
      <c r="DL76" s="116"/>
      <c r="DM76" s="116"/>
      <c r="DN76" s="116"/>
    </row>
    <row r="77" spans="1:118" ht="15.75" customHeight="1">
      <c r="A77" s="108"/>
      <c r="B77" s="149"/>
      <c r="C77" s="123" t="s">
        <v>120</v>
      </c>
      <c r="D77" s="155" t="s">
        <v>120</v>
      </c>
      <c r="E77" s="394"/>
      <c r="F77" s="89"/>
      <c r="G77" s="89"/>
      <c r="H77" s="89"/>
      <c r="I77" s="89"/>
      <c r="J77" s="388">
        <v>0</v>
      </c>
      <c r="K77" s="154">
        <v>0</v>
      </c>
      <c r="L77" s="154">
        <v>0</v>
      </c>
      <c r="M77" s="389">
        <v>0</v>
      </c>
      <c r="N77" s="154">
        <v>0</v>
      </c>
      <c r="O77" s="154">
        <v>0</v>
      </c>
      <c r="P77" s="154">
        <v>0</v>
      </c>
      <c r="Q77" s="154">
        <v>0</v>
      </c>
      <c r="R77" s="388">
        <v>0</v>
      </c>
      <c r="S77" s="154">
        <v>0</v>
      </c>
      <c r="T77" s="154">
        <v>0</v>
      </c>
      <c r="U77" s="389">
        <v>0</v>
      </c>
      <c r="V77" s="388">
        <v>6.2408276496354803E-2</v>
      </c>
      <c r="W77" s="154">
        <v>6.5498663140847083E-2</v>
      </c>
      <c r="X77" s="154">
        <v>9.1425017427012867E-2</v>
      </c>
      <c r="Y77" s="154">
        <v>4.0130770201374455E-2</v>
      </c>
      <c r="Z77" s="388">
        <v>5.6619471453530509E-2</v>
      </c>
      <c r="AA77" s="154">
        <v>5.2440084303965774E-2</v>
      </c>
      <c r="AB77" s="154">
        <v>6.5927229421070405E-2</v>
      </c>
      <c r="AC77" s="154">
        <v>5.7456568018833476E-2</v>
      </c>
      <c r="AD77" s="388">
        <v>6.2433835065519229E-2</v>
      </c>
      <c r="AE77" s="154">
        <v>5.781317124485371E-2</v>
      </c>
      <c r="AF77" s="154">
        <v>5.8290727453726654E-2</v>
      </c>
      <c r="AG77" s="154">
        <v>2.9798968936353337E-2</v>
      </c>
      <c r="AH77" s="388">
        <v>5.7028087063758871E-2</v>
      </c>
      <c r="AI77" s="154">
        <v>5.9446025506029482E-2</v>
      </c>
      <c r="AJ77" s="154">
        <v>5.4165299028025672E-2</v>
      </c>
      <c r="AK77" s="154">
        <v>2.6130044714515022E-2</v>
      </c>
      <c r="AL77" s="388">
        <v>5.0885966226999375E-2</v>
      </c>
      <c r="AM77" s="154">
        <v>5.2809817540863495E-2</v>
      </c>
      <c r="AN77" s="154">
        <v>5.6117916968329691E-2</v>
      </c>
      <c r="AO77" s="154">
        <v>6.4197497017201316E-2</v>
      </c>
      <c r="AP77" s="388">
        <v>4.8316380217467557E-2</v>
      </c>
      <c r="AQ77" s="154">
        <v>5.7269974525008448E-2</v>
      </c>
      <c r="AR77" s="154">
        <v>6.1629250507491525E-2</v>
      </c>
      <c r="AS77" s="154">
        <v>7.5794773542451038E-2</v>
      </c>
      <c r="AT77" s="388">
        <v>5.5362953129929997E-2</v>
      </c>
      <c r="AU77" s="154">
        <v>6.6811433703406822E-2</v>
      </c>
      <c r="AV77" s="154">
        <v>6.6236982140235254E-2</v>
      </c>
      <c r="AW77" s="154">
        <v>4.5298550694953747E-2</v>
      </c>
      <c r="AX77" s="388">
        <v>6.1746661477539072E-2</v>
      </c>
      <c r="AY77" s="154">
        <v>5.2094835633360953E-2</v>
      </c>
      <c r="AZ77" s="154">
        <v>5.3032000105208504E-2</v>
      </c>
      <c r="BA77" s="154">
        <v>3.643124158140601E-2</v>
      </c>
      <c r="BB77" s="388">
        <v>5.2919300020966259E-2</v>
      </c>
      <c r="BC77" s="154">
        <v>5.2348539734397743E-2</v>
      </c>
      <c r="BD77" s="154">
        <v>5.8506845189823957E-2</v>
      </c>
      <c r="BE77" s="154">
        <v>3.675107157878555E-2</v>
      </c>
      <c r="BF77" s="388">
        <v>4.0737260474852072E-2</v>
      </c>
      <c r="BG77" s="154">
        <v>3.3858477383008921E-2</v>
      </c>
      <c r="BH77" s="154">
        <v>3.4594084873084192E-2</v>
      </c>
      <c r="BI77" s="154">
        <v>2.078924261136986E-2</v>
      </c>
      <c r="BJ77" s="388">
        <v>4.8414414023621719E-2</v>
      </c>
      <c r="BK77" s="154">
        <v>3.2158542472143468E-2</v>
      </c>
      <c r="BL77" s="154">
        <v>5.0635715316451398E-2</v>
      </c>
      <c r="BM77" s="154">
        <v>3.6921839735437854E-2</v>
      </c>
      <c r="BN77" s="388">
        <v>4.1367542975748704E-2</v>
      </c>
      <c r="BO77" s="154">
        <v>3.1438235467021104E-2</v>
      </c>
      <c r="BP77" s="154">
        <v>2.8302414873268313E-2</v>
      </c>
      <c r="BQ77" s="154">
        <v>1.2214540772422134E-2</v>
      </c>
      <c r="BR77" s="388">
        <v>2.8769635161590434E-2</v>
      </c>
      <c r="BS77" s="154">
        <v>3.1207566171121678E-2</v>
      </c>
      <c r="BT77" s="154">
        <v>3.1032394099150856E-2</v>
      </c>
      <c r="BU77" s="154">
        <v>1.6805244983739392E-2</v>
      </c>
      <c r="BV77" s="388">
        <v>2.9362834919671239E-2</v>
      </c>
      <c r="BW77" s="154">
        <v>1.7086065153534835E-2</v>
      </c>
      <c r="BX77" s="154">
        <v>1.384186764388501E-2</v>
      </c>
      <c r="BY77" s="154">
        <v>-0.24506131476384005</v>
      </c>
      <c r="BZ77" s="388">
        <v>-0.23082844317843124</v>
      </c>
      <c r="CA77" s="154">
        <v>-0.23082844317843124</v>
      </c>
      <c r="CB77" s="154">
        <v>-0.23082844317843124</v>
      </c>
      <c r="CC77" s="389">
        <v>0.5378574275027479</v>
      </c>
      <c r="CD77" s="388">
        <v>0.53852450039811539</v>
      </c>
      <c r="CE77" s="154">
        <v>0.53852450039811539</v>
      </c>
      <c r="CF77" s="154">
        <v>0.53852450039811539</v>
      </c>
      <c r="CG77" s="389">
        <v>-1.7675331116454214</v>
      </c>
      <c r="CH77" s="388">
        <v>-1.7671165623595408</v>
      </c>
      <c r="CI77" s="154">
        <v>-1.7671165623595408</v>
      </c>
      <c r="CJ77" s="154">
        <v>-1.7671165623595408</v>
      </c>
      <c r="CK77" s="389">
        <v>5.1510562737710694</v>
      </c>
      <c r="CL77" s="388">
        <v>5.1513180691404132</v>
      </c>
      <c r="CM77" s="154">
        <v>5.1513180691404132</v>
      </c>
      <c r="CN77" s="154">
        <v>5.1513180691404132</v>
      </c>
      <c r="CO77" s="389">
        <v>-15.603200439251419</v>
      </c>
      <c r="CP77" s="388">
        <v>-15.603034549308459</v>
      </c>
      <c r="CQ77" s="154">
        <v>-15.603034549308459</v>
      </c>
      <c r="CR77" s="154">
        <v>-15.603034549308459</v>
      </c>
      <c r="CS77" s="389">
        <v>46.660520975867051</v>
      </c>
      <c r="CT77" s="388">
        <v>46.660627177824004</v>
      </c>
      <c r="CU77" s="154">
        <v>46.660627177824004</v>
      </c>
      <c r="CV77" s="154">
        <v>46.660627177824004</v>
      </c>
      <c r="CW77" s="389">
        <v>-140.13003939770249</v>
      </c>
      <c r="CX77" s="322"/>
      <c r="CY77" s="71"/>
      <c r="CZ77" s="111"/>
      <c r="DA77" s="108"/>
      <c r="DB77" s="123"/>
      <c r="DC77" s="156"/>
      <c r="DD77" s="156"/>
      <c r="DE77" s="156"/>
      <c r="DF77" s="119"/>
      <c r="DG77" s="116"/>
      <c r="DH77" s="116"/>
      <c r="DI77" s="116"/>
      <c r="DJ77" s="116"/>
      <c r="DK77" s="116"/>
      <c r="DL77" s="116"/>
      <c r="DM77" s="116"/>
      <c r="DN77" s="116"/>
    </row>
    <row r="78" spans="1:118" ht="15.75" customHeight="1">
      <c r="A78" s="108"/>
      <c r="B78" s="149"/>
      <c r="C78" s="123" t="s">
        <v>1326</v>
      </c>
      <c r="D78" s="155" t="s">
        <v>1326</v>
      </c>
      <c r="E78" s="394"/>
      <c r="F78" s="89"/>
      <c r="G78" s="89"/>
      <c r="H78" s="89"/>
      <c r="I78" s="89"/>
      <c r="J78" s="388">
        <v>0</v>
      </c>
      <c r="K78" s="154">
        <v>0</v>
      </c>
      <c r="L78" s="154">
        <v>0</v>
      </c>
      <c r="M78" s="389">
        <v>0</v>
      </c>
      <c r="N78" s="154">
        <v>0</v>
      </c>
      <c r="O78" s="154">
        <v>0</v>
      </c>
      <c r="P78" s="154">
        <v>0</v>
      </c>
      <c r="Q78" s="154">
        <v>0</v>
      </c>
      <c r="R78" s="388">
        <v>0</v>
      </c>
      <c r="S78" s="154">
        <v>0</v>
      </c>
      <c r="T78" s="154">
        <v>0</v>
      </c>
      <c r="U78" s="389">
        <v>0</v>
      </c>
      <c r="V78" s="388">
        <v>0</v>
      </c>
      <c r="W78" s="154">
        <v>0.31792762399721186</v>
      </c>
      <c r="X78" s="154">
        <v>0.44044412393298715</v>
      </c>
      <c r="Y78" s="154">
        <v>-0.43638350628196471</v>
      </c>
      <c r="Z78" s="388">
        <v>3.7592059337901583E-3</v>
      </c>
      <c r="AA78" s="154">
        <v>8.9053972896049285E-2</v>
      </c>
      <c r="AB78" s="154">
        <v>0.3117005334771924</v>
      </c>
      <c r="AC78" s="154">
        <v>8.1391576147803596E-2</v>
      </c>
      <c r="AD78" s="388">
        <v>-0.24511709671148824</v>
      </c>
      <c r="AE78" s="154">
        <v>0.12323874673220002</v>
      </c>
      <c r="AF78" s="154">
        <v>2.6917249765763377E-2</v>
      </c>
      <c r="AG78" s="154">
        <v>-0.42366769714587987</v>
      </c>
      <c r="AH78" s="388">
        <v>0.5801776767294009</v>
      </c>
      <c r="AI78" s="154">
        <v>0.48980570624660275</v>
      </c>
      <c r="AJ78" s="154">
        <v>-0.17480183712012812</v>
      </c>
      <c r="AK78" s="154">
        <v>-0.43097282606339865</v>
      </c>
      <c r="AL78" s="388">
        <v>0.52851288145405761</v>
      </c>
      <c r="AM78" s="154">
        <v>0.26739561633458592</v>
      </c>
      <c r="AN78" s="154">
        <v>3.9656636834075477E-2</v>
      </c>
      <c r="AO78" s="154">
        <v>0.39932978558433813</v>
      </c>
      <c r="AP78" s="388">
        <v>-0.44002400175147915</v>
      </c>
      <c r="AQ78" s="154">
        <v>0.2955120284202804</v>
      </c>
      <c r="AR78" s="154">
        <v>2.5041076904161356E-2</v>
      </c>
      <c r="AS78" s="154">
        <v>0.48394882233207309</v>
      </c>
      <c r="AT78" s="388">
        <v>-0.43998981051476488</v>
      </c>
      <c r="AU78" s="154">
        <v>0.23253962699884528</v>
      </c>
      <c r="AV78" s="154">
        <v>-2.6508349952803572E-3</v>
      </c>
      <c r="AW78" s="154">
        <v>-0.30751358294402081</v>
      </c>
      <c r="AX78" s="388">
        <v>0.12252342979283118</v>
      </c>
      <c r="AY78" s="154">
        <v>1.1063303886117096E-2</v>
      </c>
      <c r="AZ78" s="154">
        <v>7.7107299207286914E-2</v>
      </c>
      <c r="BA78" s="154">
        <v>-0.316099176610527</v>
      </c>
      <c r="BB78" s="388">
        <v>0.26113463583118735</v>
      </c>
      <c r="BC78" s="154">
        <v>0.19437824983065552</v>
      </c>
      <c r="BD78" s="154">
        <v>-2.418703333469337E-2</v>
      </c>
      <c r="BE78" s="154">
        <v>-0.28829830825967334</v>
      </c>
      <c r="BF78" s="388">
        <v>-2.858200361901634E-2</v>
      </c>
      <c r="BG78" s="154">
        <v>-6.9484175703218118E-2</v>
      </c>
      <c r="BH78" s="154">
        <v>-9.1070987533959716E-2</v>
      </c>
      <c r="BI78" s="154">
        <v>-0.35699984268409563</v>
      </c>
      <c r="BJ78" s="388">
        <v>1.2341722178356562</v>
      </c>
      <c r="BK78" s="154">
        <v>-0.29831407821840805</v>
      </c>
      <c r="BL78" s="154">
        <v>0.5632200215651777</v>
      </c>
      <c r="BM78" s="154">
        <v>-0.13201339601749823</v>
      </c>
      <c r="BN78" s="388">
        <v>-0.10347513763050717</v>
      </c>
      <c r="BO78" s="154">
        <v>2.2900496264891941E-2</v>
      </c>
      <c r="BP78" s="154">
        <v>-0.12372297728723874</v>
      </c>
      <c r="BQ78" s="154">
        <v>-0.51656408988588587</v>
      </c>
      <c r="BR78" s="388">
        <v>1.3350693743523485</v>
      </c>
      <c r="BS78" s="154">
        <v>0.28838927566969424</v>
      </c>
      <c r="BT78" s="154">
        <v>9.0887537966727883E-2</v>
      </c>
      <c r="BU78" s="154">
        <v>-0.40747696509191406</v>
      </c>
      <c r="BV78" s="388">
        <v>0.7364461791858713</v>
      </c>
      <c r="BW78" s="154">
        <v>-0.41293197243666124</v>
      </c>
      <c r="BX78" s="154">
        <v>-0.22410948860512023</v>
      </c>
      <c r="BY78" s="154">
        <v>-16.538642587780313</v>
      </c>
      <c r="BZ78" s="388">
        <v>-0.16967455281069532</v>
      </c>
      <c r="CA78" s="154">
        <v>0</v>
      </c>
      <c r="CB78" s="154">
        <v>0</v>
      </c>
      <c r="CC78" s="389">
        <v>3.3301176410351734</v>
      </c>
      <c r="CD78" s="388">
        <v>0.10318010098484631</v>
      </c>
      <c r="CE78" s="154">
        <v>0</v>
      </c>
      <c r="CF78" s="154">
        <v>0</v>
      </c>
      <c r="CG78" s="389">
        <v>-4.2821777102782432</v>
      </c>
      <c r="CH78" s="388">
        <v>-0.10155392533438361</v>
      </c>
      <c r="CI78" s="154">
        <v>0</v>
      </c>
      <c r="CJ78" s="154">
        <v>0</v>
      </c>
      <c r="CK78" s="389">
        <v>3.9149499152976799</v>
      </c>
      <c r="CL78" s="388">
        <v>0.10186958463846575</v>
      </c>
      <c r="CM78" s="154">
        <v>0</v>
      </c>
      <c r="CN78" s="154">
        <v>0</v>
      </c>
      <c r="CO78" s="389">
        <v>-4.028972435758579</v>
      </c>
      <c r="CP78" s="388">
        <v>-0.10180187222416016</v>
      </c>
      <c r="CQ78" s="154">
        <v>0</v>
      </c>
      <c r="CR78" s="154">
        <v>0</v>
      </c>
      <c r="CS78" s="389">
        <v>3.990477322113926</v>
      </c>
      <c r="CT78" s="388">
        <v>0.10181609426368812</v>
      </c>
      <c r="CU78" s="154">
        <v>0</v>
      </c>
      <c r="CV78" s="154">
        <v>0</v>
      </c>
      <c r="CW78" s="389">
        <v>-4.0031752223060755</v>
      </c>
      <c r="CX78" s="322"/>
      <c r="CY78" s="71"/>
      <c r="CZ78" s="111"/>
      <c r="DA78" s="108"/>
      <c r="DB78" s="123"/>
      <c r="DC78" s="156"/>
      <c r="DD78" s="156"/>
      <c r="DE78" s="156"/>
      <c r="DF78" s="119"/>
      <c r="DG78" s="116"/>
      <c r="DH78" s="116"/>
      <c r="DI78" s="116"/>
      <c r="DJ78" s="116"/>
      <c r="DK78" s="116"/>
      <c r="DL78" s="116"/>
      <c r="DM78" s="116"/>
      <c r="DN78" s="116"/>
    </row>
    <row r="79" spans="1:118" ht="15.75" customHeight="1">
      <c r="A79" s="108"/>
      <c r="B79" s="149"/>
      <c r="C79" s="123" t="s">
        <v>1327</v>
      </c>
      <c r="D79" s="155" t="s">
        <v>1327</v>
      </c>
      <c r="E79" s="394"/>
      <c r="F79" s="89"/>
      <c r="G79" s="89"/>
      <c r="H79" s="89"/>
      <c r="I79" s="89"/>
      <c r="J79" s="388">
        <v>0</v>
      </c>
      <c r="K79" s="154">
        <v>0</v>
      </c>
      <c r="L79" s="154">
        <v>0</v>
      </c>
      <c r="M79" s="389">
        <v>0</v>
      </c>
      <c r="N79" s="154">
        <v>0</v>
      </c>
      <c r="O79" s="154">
        <v>0</v>
      </c>
      <c r="P79" s="154">
        <v>0</v>
      </c>
      <c r="Q79" s="154">
        <v>0</v>
      </c>
      <c r="R79" s="388">
        <v>0</v>
      </c>
      <c r="S79" s="154">
        <v>0</v>
      </c>
      <c r="T79" s="154">
        <v>0</v>
      </c>
      <c r="U79" s="389">
        <v>0</v>
      </c>
      <c r="V79" s="388">
        <v>0</v>
      </c>
      <c r="W79" s="154">
        <v>0</v>
      </c>
      <c r="X79" s="154">
        <v>0</v>
      </c>
      <c r="Y79" s="154">
        <v>0</v>
      </c>
      <c r="Z79" s="388">
        <v>7.3992410864003752E-2</v>
      </c>
      <c r="AA79" s="154">
        <v>-0.11251901802907822</v>
      </c>
      <c r="AB79" s="154">
        <v>-0.19184003172324526</v>
      </c>
      <c r="AC79" s="154">
        <v>0.55058872764566402</v>
      </c>
      <c r="AD79" s="388">
        <v>0.16612920072068318</v>
      </c>
      <c r="AE79" s="154">
        <v>0.20273332134508201</v>
      </c>
      <c r="AF79" s="154">
        <v>-5.8392092528024006E-2</v>
      </c>
      <c r="AG79" s="154">
        <v>-0.49816600603443179</v>
      </c>
      <c r="AH79" s="388">
        <v>5.0476664968623498E-2</v>
      </c>
      <c r="AI79" s="154">
        <v>0.39329784901221998</v>
      </c>
      <c r="AJ79" s="154">
        <v>0.11961000325159084</v>
      </c>
      <c r="AK79" s="154">
        <v>0.10541871921182271</v>
      </c>
      <c r="AL79" s="388">
        <v>6.9276434288637445E-2</v>
      </c>
      <c r="AM79" s="154">
        <v>-9.0353688548045624E-2</v>
      </c>
      <c r="AN79" s="154">
        <v>0.14605178175891537</v>
      </c>
      <c r="AO79" s="154">
        <v>1.818326553620671</v>
      </c>
      <c r="AP79" s="388">
        <v>3.2503712858951331E-2</v>
      </c>
      <c r="AQ79" s="154">
        <v>5.5409188857605887E-2</v>
      </c>
      <c r="AR79" s="154">
        <v>4.0572178537253159E-2</v>
      </c>
      <c r="AS79" s="154">
        <v>0.10349674165412071</v>
      </c>
      <c r="AT79" s="388">
        <v>0.10356411939606913</v>
      </c>
      <c r="AU79" s="154">
        <v>4.9921944567602711E-2</v>
      </c>
      <c r="AV79" s="154">
        <v>2.1557865658621632E-2</v>
      </c>
      <c r="AW79" s="154">
        <v>-0.52328885231124955</v>
      </c>
      <c r="AX79" s="388">
        <v>-4.4446971552538725E-2</v>
      </c>
      <c r="AY79" s="154">
        <v>-0.21615128567271602</v>
      </c>
      <c r="AZ79" s="154">
        <v>-0.15346680851518066</v>
      </c>
      <c r="BA79" s="154">
        <v>-0.16396230680697141</v>
      </c>
      <c r="BB79" s="388">
        <v>-6.0726873254909129E-2</v>
      </c>
      <c r="BC79" s="154">
        <v>0.10957186253604786</v>
      </c>
      <c r="BD79" s="154">
        <v>5.224467150584962E-3</v>
      </c>
      <c r="BE79" s="154">
        <v>4.6087282515840745E-2</v>
      </c>
      <c r="BF79" s="388">
        <v>-0.19422717991452365</v>
      </c>
      <c r="BG79" s="154">
        <v>-0.37223876943163742</v>
      </c>
      <c r="BH79" s="154">
        <v>-0.41526663934906038</v>
      </c>
      <c r="BI79" s="154">
        <v>-0.47171174770286484</v>
      </c>
      <c r="BJ79" s="388">
        <v>0.21501448468977361</v>
      </c>
      <c r="BK79" s="154">
        <v>-8.3778549051722759E-2</v>
      </c>
      <c r="BL79" s="154">
        <v>0.57576190952905337</v>
      </c>
      <c r="BM79" s="154">
        <v>1.1271226965892294</v>
      </c>
      <c r="BN79" s="388">
        <v>-0.14643178910795948</v>
      </c>
      <c r="BO79" s="154">
        <v>0.24431076556381545</v>
      </c>
      <c r="BP79" s="154">
        <v>-0.30249042493329226</v>
      </c>
      <c r="BQ79" s="154">
        <v>-0.61151338662539922</v>
      </c>
      <c r="BR79" s="388">
        <v>1.1843877747388791E-2</v>
      </c>
      <c r="BS79" s="154">
        <v>0.27446296634133016</v>
      </c>
      <c r="BT79" s="154">
        <v>0.58659388703108528</v>
      </c>
      <c r="BU79" s="154">
        <v>0.94460817957931231</v>
      </c>
      <c r="BV79" s="388">
        <v>0.4460844206740745</v>
      </c>
      <c r="BW79" s="154">
        <v>-0.34107653287169354</v>
      </c>
      <c r="BX79" s="154">
        <v>-0.53134264707691425</v>
      </c>
      <c r="BY79" s="154">
        <v>-13.290322357402871</v>
      </c>
      <c r="BZ79" s="388">
        <v>-9.2787923286136618</v>
      </c>
      <c r="CA79" s="154">
        <v>-15.101930168085097</v>
      </c>
      <c r="CB79" s="154">
        <v>-19.175154820147167</v>
      </c>
      <c r="CC79" s="389">
        <v>3.725479309774129</v>
      </c>
      <c r="CD79" s="388">
        <v>3.5705394145437546</v>
      </c>
      <c r="CE79" s="154">
        <v>3.5705394145437546</v>
      </c>
      <c r="CF79" s="154">
        <v>3.5705394145437546</v>
      </c>
      <c r="CG79" s="389">
        <v>-4.6208331378749641</v>
      </c>
      <c r="CH79" s="388">
        <v>-4.615495740402018</v>
      </c>
      <c r="CI79" s="154">
        <v>-4.615495740402018</v>
      </c>
      <c r="CJ79" s="154">
        <v>-4.615495740402018</v>
      </c>
      <c r="CK79" s="389">
        <v>4.2109745213492875</v>
      </c>
      <c r="CL79" s="388">
        <v>4.2118946524109848</v>
      </c>
      <c r="CM79" s="154">
        <v>4.2118946524109848</v>
      </c>
      <c r="CN79" s="154">
        <v>4.2118946524109848</v>
      </c>
      <c r="CO79" s="389">
        <v>-4.3375325996706673</v>
      </c>
      <c r="CP79" s="388">
        <v>-4.3373275006341778</v>
      </c>
      <c r="CQ79" s="154">
        <v>-4.3373275006341778</v>
      </c>
      <c r="CR79" s="154">
        <v>-4.3373275006341778</v>
      </c>
      <c r="CS79" s="389">
        <v>4.2949135123490176</v>
      </c>
      <c r="CT79" s="388">
        <v>4.2949560430356994</v>
      </c>
      <c r="CU79" s="154">
        <v>4.2949560430356994</v>
      </c>
      <c r="CV79" s="154">
        <v>4.2949560430356994</v>
      </c>
      <c r="CW79" s="389">
        <v>-4.3089467938307635</v>
      </c>
      <c r="CX79" s="322"/>
      <c r="CY79" s="71"/>
      <c r="CZ79" s="111"/>
      <c r="DA79" s="108"/>
      <c r="DB79" s="123"/>
      <c r="DC79" s="156"/>
      <c r="DD79" s="156"/>
      <c r="DE79" s="156"/>
      <c r="DF79" s="119"/>
      <c r="DG79" s="116"/>
      <c r="DH79" s="116"/>
      <c r="DI79" s="116"/>
      <c r="DJ79" s="116"/>
      <c r="DK79" s="116"/>
      <c r="DL79" s="116"/>
      <c r="DM79" s="116"/>
      <c r="DN79" s="116"/>
    </row>
    <row r="80" spans="1:118" ht="15.75" customHeight="1">
      <c r="A80" s="108"/>
      <c r="B80" s="149"/>
      <c r="C80" s="114"/>
      <c r="D80" s="89"/>
      <c r="E80" s="394"/>
      <c r="F80" s="89"/>
      <c r="G80" s="89"/>
      <c r="H80" s="89"/>
      <c r="I80" s="89"/>
      <c r="J80" s="312"/>
      <c r="K80" s="142"/>
      <c r="L80" s="142"/>
      <c r="M80" s="313"/>
      <c r="N80" s="142"/>
      <c r="O80" s="142"/>
      <c r="P80" s="142"/>
      <c r="Q80" s="142"/>
      <c r="R80" s="312"/>
      <c r="S80" s="142"/>
      <c r="T80" s="142"/>
      <c r="U80" s="313"/>
      <c r="V80" s="312"/>
      <c r="W80" s="142"/>
      <c r="X80" s="142"/>
      <c r="Y80" s="142"/>
      <c r="Z80" s="312"/>
      <c r="AA80" s="142"/>
      <c r="AB80" s="142"/>
      <c r="AC80" s="142"/>
      <c r="AD80" s="312"/>
      <c r="AE80" s="142"/>
      <c r="AF80" s="142"/>
      <c r="AG80" s="142"/>
      <c r="AH80" s="312"/>
      <c r="AI80" s="142"/>
      <c r="AJ80" s="142"/>
      <c r="AK80" s="142"/>
      <c r="AL80" s="312"/>
      <c r="AM80" s="142"/>
      <c r="AN80" s="142"/>
      <c r="AO80" s="142"/>
      <c r="AP80" s="312"/>
      <c r="AQ80" s="142"/>
      <c r="AR80" s="142"/>
      <c r="AS80" s="142"/>
      <c r="AT80" s="312"/>
      <c r="AU80" s="142"/>
      <c r="AV80" s="142"/>
      <c r="AW80" s="142"/>
      <c r="AX80" s="312"/>
      <c r="AY80" s="142"/>
      <c r="AZ80" s="142"/>
      <c r="BA80" s="142"/>
      <c r="BB80" s="312"/>
      <c r="BC80" s="142"/>
      <c r="BD80" s="142"/>
      <c r="BE80" s="142"/>
      <c r="BF80" s="312"/>
      <c r="BG80" s="142"/>
      <c r="BH80" s="142"/>
      <c r="BI80" s="142"/>
      <c r="BJ80" s="312"/>
      <c r="BK80" s="142"/>
      <c r="BL80" s="142"/>
      <c r="BM80" s="142"/>
      <c r="BN80" s="312"/>
      <c r="BO80" s="142"/>
      <c r="BP80" s="142"/>
      <c r="BQ80" s="142"/>
      <c r="BR80" s="312"/>
      <c r="BS80" s="142"/>
      <c r="BT80" s="142"/>
      <c r="BU80" s="142"/>
      <c r="BV80" s="312"/>
      <c r="BW80" s="142"/>
      <c r="BX80" s="142"/>
      <c r="BY80" s="142"/>
      <c r="BZ80" s="312"/>
      <c r="CA80" s="142"/>
      <c r="CB80" s="142"/>
      <c r="CC80" s="313"/>
      <c r="CD80" s="312"/>
      <c r="CE80" s="142"/>
      <c r="CF80" s="142"/>
      <c r="CG80" s="313"/>
      <c r="CH80" s="312"/>
      <c r="CI80" s="142"/>
      <c r="CJ80" s="142"/>
      <c r="CK80" s="313"/>
      <c r="CL80" s="312"/>
      <c r="CM80" s="142"/>
      <c r="CN80" s="142"/>
      <c r="CO80" s="313"/>
      <c r="CP80" s="312"/>
      <c r="CQ80" s="142"/>
      <c r="CR80" s="142"/>
      <c r="CS80" s="313"/>
      <c r="CT80" s="312"/>
      <c r="CU80" s="142"/>
      <c r="CV80" s="142"/>
      <c r="CW80" s="313"/>
      <c r="CX80" s="322"/>
      <c r="CY80" s="71"/>
      <c r="CZ80" s="111"/>
      <c r="DA80" s="108"/>
      <c r="DB80" s="108"/>
      <c r="DC80" s="156"/>
      <c r="DD80" s="156"/>
      <c r="DE80" s="156"/>
      <c r="DF80" s="119"/>
      <c r="DG80" s="116"/>
      <c r="DH80" s="116"/>
      <c r="DI80" s="116"/>
      <c r="DJ80" s="116"/>
      <c r="DK80" s="116"/>
      <c r="DL80" s="116"/>
      <c r="DM80" s="116"/>
      <c r="DN80" s="116"/>
    </row>
    <row r="81" spans="1:118" ht="15.75" customHeight="1">
      <c r="A81" s="114"/>
      <c r="B81" s="109">
        <v>201371</v>
      </c>
      <c r="C81" s="114" t="s">
        <v>181</v>
      </c>
      <c r="D81" s="89" t="s">
        <v>153</v>
      </c>
      <c r="E81" s="394"/>
      <c r="F81" s="89"/>
      <c r="G81" s="89"/>
      <c r="H81" s="89"/>
      <c r="I81" s="89"/>
      <c r="J81" s="307">
        <v>0</v>
      </c>
      <c r="K81" s="117">
        <v>0</v>
      </c>
      <c r="L81" s="117">
        <v>0</v>
      </c>
      <c r="M81" s="308">
        <v>0</v>
      </c>
      <c r="N81" s="117">
        <v>0</v>
      </c>
      <c r="O81" s="117">
        <v>0</v>
      </c>
      <c r="P81" s="117">
        <v>0</v>
      </c>
      <c r="Q81" s="117">
        <v>0</v>
      </c>
      <c r="R81" s="307">
        <v>0</v>
      </c>
      <c r="S81" s="117">
        <v>0</v>
      </c>
      <c r="T81" s="117">
        <v>0</v>
      </c>
      <c r="U81" s="308">
        <v>0</v>
      </c>
      <c r="V81" s="307">
        <v>150.87362899999999</v>
      </c>
      <c r="W81" s="117">
        <v>190.57647200000002</v>
      </c>
      <c r="X81" s="117">
        <v>254.75695999999999</v>
      </c>
      <c r="Y81" s="117">
        <v>139.38893899999999</v>
      </c>
      <c r="Z81" s="307">
        <v>146.57</v>
      </c>
      <c r="AA81" s="117">
        <v>157.46899999999999</v>
      </c>
      <c r="AB81" s="117">
        <v>219.72699999999998</v>
      </c>
      <c r="AC81" s="117">
        <v>236.642</v>
      </c>
      <c r="AD81" s="307">
        <v>178.637</v>
      </c>
      <c r="AE81" s="117">
        <v>200.65200000000002</v>
      </c>
      <c r="AF81" s="117">
        <v>206.05299999999997</v>
      </c>
      <c r="AG81" s="117">
        <v>118.755</v>
      </c>
      <c r="AH81" s="307">
        <v>187.654</v>
      </c>
      <c r="AI81" s="117">
        <v>279.56799999999998</v>
      </c>
      <c r="AJ81" s="117">
        <v>230.69900000000001</v>
      </c>
      <c r="AK81" s="117">
        <v>131.274</v>
      </c>
      <c r="AL81" s="307">
        <v>200.65399999999997</v>
      </c>
      <c r="AM81" s="117">
        <v>254.30799999999996</v>
      </c>
      <c r="AN81" s="117">
        <v>264.39300000000003</v>
      </c>
      <c r="AO81" s="117">
        <v>369.97299999999996</v>
      </c>
      <c r="AP81" s="307">
        <v>207.17599999999999</v>
      </c>
      <c r="AQ81" s="117">
        <v>268.399</v>
      </c>
      <c r="AR81" s="117">
        <v>275.12</v>
      </c>
      <c r="AS81" s="117">
        <v>408.26399999999995</v>
      </c>
      <c r="AT81" s="307">
        <v>228.63200000000001</v>
      </c>
      <c r="AU81" s="117">
        <v>281.798</v>
      </c>
      <c r="AV81" s="117">
        <v>281.05099999999999</v>
      </c>
      <c r="AW81" s="117">
        <v>194.624</v>
      </c>
      <c r="AX81" s="307">
        <v>218.46999999999997</v>
      </c>
      <c r="AY81" s="117">
        <v>220.88699999999997</v>
      </c>
      <c r="AZ81" s="117">
        <v>237.91899999999995</v>
      </c>
      <c r="BA81" s="117">
        <v>162.71299999999999</v>
      </c>
      <c r="BB81" s="307">
        <v>205.20299999999997</v>
      </c>
      <c r="BC81" s="117">
        <v>245.08999999999997</v>
      </c>
      <c r="BD81" s="117">
        <v>239.16199999999998</v>
      </c>
      <c r="BE81" s="117">
        <v>170.21199999999999</v>
      </c>
      <c r="BF81" s="307">
        <v>165.34699999999998</v>
      </c>
      <c r="BG81" s="117">
        <v>153.85799999999998</v>
      </c>
      <c r="BH81" s="117">
        <v>139.846</v>
      </c>
      <c r="BI81" s="117">
        <v>89.920999999999964</v>
      </c>
      <c r="BJ81" s="307">
        <v>200.89899999999997</v>
      </c>
      <c r="BK81" s="117">
        <v>140.96800000000002</v>
      </c>
      <c r="BL81" s="117">
        <v>220.364</v>
      </c>
      <c r="BM81" s="117">
        <v>191.27300000000002</v>
      </c>
      <c r="BN81" s="307">
        <v>171.48100000000002</v>
      </c>
      <c r="BO81" s="117">
        <v>175.40799999999996</v>
      </c>
      <c r="BP81" s="117">
        <v>153.70599999999999</v>
      </c>
      <c r="BQ81" s="117">
        <v>74.307000000000016</v>
      </c>
      <c r="BR81" s="307">
        <v>173.512</v>
      </c>
      <c r="BS81" s="117">
        <v>223.55099999999999</v>
      </c>
      <c r="BT81" s="117">
        <v>243.86899999999997</v>
      </c>
      <c r="BU81" s="117">
        <v>144.49799999999999</v>
      </c>
      <c r="BV81" s="307">
        <v>250.91300000000001</v>
      </c>
      <c r="BW81" s="117">
        <v>147.30300000000003</v>
      </c>
      <c r="BX81" s="117">
        <v>114.291</v>
      </c>
      <c r="BY81" s="117">
        <v>-1775.9269999999999</v>
      </c>
      <c r="BZ81" s="307">
        <v>-2077.2566195494396</v>
      </c>
      <c r="CA81" s="117">
        <v>-2077.2566195494396</v>
      </c>
      <c r="CB81" s="117">
        <v>-2077.2566195494396</v>
      </c>
      <c r="CC81" s="308">
        <v>4840.2522941692396</v>
      </c>
      <c r="CD81" s="307">
        <v>5339.6700146737558</v>
      </c>
      <c r="CE81" s="117">
        <v>5339.6700146737558</v>
      </c>
      <c r="CF81" s="117">
        <v>5339.6700146737558</v>
      </c>
      <c r="CG81" s="308">
        <v>-17525.745902403301</v>
      </c>
      <c r="CH81" s="307">
        <v>-19305.554193205346</v>
      </c>
      <c r="CI81" s="117">
        <v>-19305.554193205346</v>
      </c>
      <c r="CJ81" s="117">
        <v>-19305.554193205346</v>
      </c>
      <c r="CK81" s="308">
        <v>56274.723560258681</v>
      </c>
      <c r="CL81" s="307">
        <v>62007.406274986715</v>
      </c>
      <c r="CM81" s="117">
        <v>62007.406274986715</v>
      </c>
      <c r="CN81" s="117">
        <v>62007.406274986715</v>
      </c>
      <c r="CO81" s="308">
        <v>-187818.72441981832</v>
      </c>
      <c r="CP81" s="307">
        <v>-206939.02220450941</v>
      </c>
      <c r="CQ81" s="117">
        <v>-206939.02220450941</v>
      </c>
      <c r="CR81" s="117">
        <v>-206939.02220450941</v>
      </c>
      <c r="CS81" s="308">
        <v>618846.45296301565</v>
      </c>
      <c r="CT81" s="307">
        <v>681854.98175264709</v>
      </c>
      <c r="CU81" s="117">
        <v>681854.98175264709</v>
      </c>
      <c r="CV81" s="117">
        <v>681854.98175264709</v>
      </c>
      <c r="CW81" s="308">
        <v>-2047729.9864055109</v>
      </c>
      <c r="CX81" s="301"/>
      <c r="CY81" s="89"/>
      <c r="CZ81" s="166"/>
      <c r="DA81" s="114">
        <v>201371</v>
      </c>
      <c r="DB81" s="114" t="s">
        <v>181</v>
      </c>
      <c r="DC81" s="137">
        <v>566.90324900000007</v>
      </c>
      <c r="DD81" s="137">
        <v>581.04108999999869</v>
      </c>
      <c r="DE81" s="137">
        <v>755.30163399999992</v>
      </c>
      <c r="DF81" s="119">
        <v>735.59599999999978</v>
      </c>
      <c r="DG81" s="116">
        <v>760.40800000000127</v>
      </c>
      <c r="DH81" s="116">
        <v>704.09699999999975</v>
      </c>
      <c r="DI81" s="116">
        <v>829.1950000000005</v>
      </c>
      <c r="DJ81" s="116">
        <v>1089.3280000000013</v>
      </c>
      <c r="DK81" s="116">
        <v>1158.9590000000017</v>
      </c>
      <c r="DL81" s="116">
        <v>986.10500000000002</v>
      </c>
      <c r="DM81" s="116">
        <v>839.98900000000083</v>
      </c>
      <c r="DN81" s="116">
        <v>859.66699999999889</v>
      </c>
    </row>
    <row r="82" spans="1:118" ht="15.75" customHeight="1">
      <c r="A82" s="108"/>
      <c r="B82" s="149"/>
      <c r="C82" s="123" t="s">
        <v>180</v>
      </c>
      <c r="D82" s="155" t="s">
        <v>1325</v>
      </c>
      <c r="E82" s="384"/>
      <c r="F82" s="71"/>
      <c r="G82" s="71"/>
      <c r="H82" s="71"/>
      <c r="I82" s="71"/>
      <c r="J82" s="388">
        <v>0</v>
      </c>
      <c r="K82" s="154">
        <v>0</v>
      </c>
      <c r="L82" s="154">
        <v>0</v>
      </c>
      <c r="M82" s="389">
        <v>0</v>
      </c>
      <c r="N82" s="154">
        <v>0</v>
      </c>
      <c r="O82" s="154">
        <v>0</v>
      </c>
      <c r="P82" s="154">
        <v>0</v>
      </c>
      <c r="Q82" s="154">
        <v>0</v>
      </c>
      <c r="R82" s="388">
        <v>0</v>
      </c>
      <c r="S82" s="154">
        <v>0</v>
      </c>
      <c r="T82" s="154">
        <v>0</v>
      </c>
      <c r="U82" s="389">
        <v>0</v>
      </c>
      <c r="V82" s="388">
        <v>0.20510392797133215</v>
      </c>
      <c r="W82" s="154">
        <v>0.25907763500617198</v>
      </c>
      <c r="X82" s="154">
        <v>0.34632727747296077</v>
      </c>
      <c r="Y82" s="154">
        <v>0.18949115954953538</v>
      </c>
      <c r="Z82" s="388">
        <v>0.19275178588336755</v>
      </c>
      <c r="AA82" s="154">
        <v>0.20708488074822953</v>
      </c>
      <c r="AB82" s="154">
        <v>0.28895934813941937</v>
      </c>
      <c r="AC82" s="154">
        <v>0.31120398522898179</v>
      </c>
      <c r="AD82" s="388">
        <v>0.25371078132700475</v>
      </c>
      <c r="AE82" s="154">
        <v>0.28497778005019209</v>
      </c>
      <c r="AF82" s="154">
        <v>0.29264859813349586</v>
      </c>
      <c r="AG82" s="154">
        <v>0.16866284048930763</v>
      </c>
      <c r="AH82" s="388">
        <v>0.22630864874969081</v>
      </c>
      <c r="AI82" s="154">
        <v>0.33715591628024749</v>
      </c>
      <c r="AJ82" s="154">
        <v>0.27822044271854013</v>
      </c>
      <c r="AK82" s="154">
        <v>0.15831499225152096</v>
      </c>
      <c r="AL82" s="388">
        <v>0.18419980024381979</v>
      </c>
      <c r="AM82" s="154">
        <v>0.23345401935872359</v>
      </c>
      <c r="AN82" s="154">
        <v>0.24271202062188771</v>
      </c>
      <c r="AO82" s="154">
        <v>0.3396341597755676</v>
      </c>
      <c r="AP82" s="388">
        <v>0.17876042206842493</v>
      </c>
      <c r="AQ82" s="154">
        <v>0.23158627699513065</v>
      </c>
      <c r="AR82" s="154">
        <v>0.23738544676731413</v>
      </c>
      <c r="AS82" s="154">
        <v>0.35226785416912881</v>
      </c>
      <c r="AT82" s="388">
        <v>0.23185360585333206</v>
      </c>
      <c r="AU82" s="154">
        <v>0.2857687568768032</v>
      </c>
      <c r="AV82" s="154">
        <v>0.2850112310555164</v>
      </c>
      <c r="AW82" s="154">
        <v>0.19736640621434837</v>
      </c>
      <c r="AX82" s="388">
        <v>0.2600867392311087</v>
      </c>
      <c r="AY82" s="154">
        <v>0.26296415786397176</v>
      </c>
      <c r="AZ82" s="154">
        <v>0.28324061386518123</v>
      </c>
      <c r="BA82" s="154">
        <v>0.19370848903973722</v>
      </c>
      <c r="BB82" s="388">
        <v>0.23870056661474762</v>
      </c>
      <c r="BC82" s="154">
        <v>0.28509876498690806</v>
      </c>
      <c r="BD82" s="154">
        <v>0.27820307165448982</v>
      </c>
      <c r="BE82" s="154">
        <v>0.19799759674385572</v>
      </c>
      <c r="BF82" s="388">
        <v>0.30119386781110807</v>
      </c>
      <c r="BG82" s="154">
        <v>0.28026566017938914</v>
      </c>
      <c r="BH82" s="154">
        <v>0.254741589734995</v>
      </c>
      <c r="BI82" s="154">
        <v>0.16379888227450537</v>
      </c>
      <c r="BJ82" s="388">
        <v>0.26661968615959536</v>
      </c>
      <c r="BK82" s="154">
        <v>0.18708328024801443</v>
      </c>
      <c r="BL82" s="154">
        <v>0.29245232938378529</v>
      </c>
      <c r="BM82" s="154">
        <v>0.25384470420860383</v>
      </c>
      <c r="BN82" s="388">
        <v>0.29827866314606688</v>
      </c>
      <c r="BO82" s="154">
        <v>0.30510939255734038</v>
      </c>
      <c r="BP82" s="154">
        <v>0.26736035011184534</v>
      </c>
      <c r="BQ82" s="154">
        <v>0.12925159418474813</v>
      </c>
      <c r="BR82" s="388">
        <v>0.22091338502476324</v>
      </c>
      <c r="BS82" s="154">
        <v>0.28462243611779497</v>
      </c>
      <c r="BT82" s="154">
        <v>0.31049106858663367</v>
      </c>
      <c r="BU82" s="154">
        <v>0.18397311027080684</v>
      </c>
      <c r="BV82" s="388">
        <v>-0.19859824919662492</v>
      </c>
      <c r="BW82" s="154">
        <v>-0.11659068243339502</v>
      </c>
      <c r="BX82" s="154">
        <v>-9.0461604217124889E-2</v>
      </c>
      <c r="BY82" s="154">
        <v>1.4056505358471441</v>
      </c>
      <c r="BZ82" s="388">
        <v>1.4927994245815159</v>
      </c>
      <c r="CA82" s="154">
        <v>1.4927994245815159</v>
      </c>
      <c r="CB82" s="154">
        <v>1.4927994245815159</v>
      </c>
      <c r="CC82" s="389">
        <v>-3.4783982737445465</v>
      </c>
      <c r="CD82" s="388">
        <v>-3.5438660233437438</v>
      </c>
      <c r="CE82" s="154">
        <v>-3.5438660233437438</v>
      </c>
      <c r="CF82" s="154">
        <v>-3.5438660233437438</v>
      </c>
      <c r="CG82" s="389">
        <v>11.631598070031231</v>
      </c>
      <c r="CH82" s="388">
        <v>11.757777825854534</v>
      </c>
      <c r="CI82" s="154">
        <v>11.757777825854534</v>
      </c>
      <c r="CJ82" s="154">
        <v>11.757777825854534</v>
      </c>
      <c r="CK82" s="389">
        <v>-34.273333477563604</v>
      </c>
      <c r="CL82" s="388">
        <v>-34.515565357803915</v>
      </c>
      <c r="CM82" s="154">
        <v>-34.515565357803915</v>
      </c>
      <c r="CN82" s="154">
        <v>-34.515565357803915</v>
      </c>
      <c r="CO82" s="389">
        <v>104.54669607341177</v>
      </c>
      <c r="CP82" s="388">
        <v>105.01247778866662</v>
      </c>
      <c r="CQ82" s="154">
        <v>105.01247778866662</v>
      </c>
      <c r="CR82" s="154">
        <v>105.01247778866662</v>
      </c>
      <c r="CS82" s="389">
        <v>-314.0374333659999</v>
      </c>
      <c r="CT82" s="388">
        <v>-314.93857865842313</v>
      </c>
      <c r="CU82" s="154">
        <v>-314.93857865842313</v>
      </c>
      <c r="CV82" s="154">
        <v>-314.93857865842313</v>
      </c>
      <c r="CW82" s="389">
        <v>945.81573597526938</v>
      </c>
      <c r="CX82" s="322"/>
      <c r="CY82" s="71"/>
      <c r="CZ82" s="111"/>
      <c r="DA82" s="108"/>
      <c r="DB82" s="123"/>
      <c r="DC82" s="156"/>
      <c r="DD82" s="156"/>
      <c r="DE82" s="156"/>
      <c r="DF82" s="119"/>
      <c r="DG82" s="116"/>
      <c r="DH82" s="116"/>
      <c r="DI82" s="116"/>
      <c r="DJ82" s="116"/>
      <c r="DK82" s="116"/>
      <c r="DL82" s="116"/>
      <c r="DM82" s="116"/>
      <c r="DN82" s="116"/>
    </row>
    <row r="83" spans="1:118" ht="15.75" customHeight="1">
      <c r="A83" s="108"/>
      <c r="B83" s="149"/>
      <c r="C83" s="123" t="s">
        <v>120</v>
      </c>
      <c r="D83" s="155" t="s">
        <v>120</v>
      </c>
      <c r="E83" s="394"/>
      <c r="F83" s="89"/>
      <c r="G83" s="89"/>
      <c r="H83" s="89"/>
      <c r="I83" s="89"/>
      <c r="J83" s="388">
        <v>0</v>
      </c>
      <c r="K83" s="154">
        <v>0</v>
      </c>
      <c r="L83" s="154">
        <v>0</v>
      </c>
      <c r="M83" s="389">
        <v>0</v>
      </c>
      <c r="N83" s="154">
        <v>0</v>
      </c>
      <c r="O83" s="154">
        <v>0</v>
      </c>
      <c r="P83" s="154">
        <v>0</v>
      </c>
      <c r="Q83" s="154">
        <v>0</v>
      </c>
      <c r="R83" s="388">
        <v>0</v>
      </c>
      <c r="S83" s="154">
        <v>0</v>
      </c>
      <c r="T83" s="154">
        <v>0</v>
      </c>
      <c r="U83" s="389">
        <v>0</v>
      </c>
      <c r="V83" s="388">
        <v>6.6013383362774888E-2</v>
      </c>
      <c r="W83" s="154">
        <v>6.6402835422203377E-2</v>
      </c>
      <c r="X83" s="154">
        <v>8.6016070523982149E-2</v>
      </c>
      <c r="Y83" s="154">
        <v>3.6653090785112065E-2</v>
      </c>
      <c r="Z83" s="388">
        <v>5.4173407387941401E-2</v>
      </c>
      <c r="AA83" s="154">
        <v>4.9497618145784253E-2</v>
      </c>
      <c r="AB83" s="154">
        <v>6.6197167398602277E-2</v>
      </c>
      <c r="AC83" s="154">
        <v>5.7456568018833476E-2</v>
      </c>
      <c r="AD83" s="388">
        <v>6.2433835065519229E-2</v>
      </c>
      <c r="AE83" s="154">
        <v>5.781317124485371E-2</v>
      </c>
      <c r="AF83" s="154">
        <v>5.8290727453726654E-2</v>
      </c>
      <c r="AG83" s="154">
        <v>2.9798968936353337E-2</v>
      </c>
      <c r="AH83" s="388">
        <v>5.7028087063758871E-2</v>
      </c>
      <c r="AI83" s="154">
        <v>5.9446025506029482E-2</v>
      </c>
      <c r="AJ83" s="154">
        <v>5.4165299028025672E-2</v>
      </c>
      <c r="AK83" s="154">
        <v>2.6130044714515022E-2</v>
      </c>
      <c r="AL83" s="388">
        <v>5.0885966226999375E-2</v>
      </c>
      <c r="AM83" s="154">
        <v>5.2809817540863495E-2</v>
      </c>
      <c r="AN83" s="154">
        <v>5.6117916968329691E-2</v>
      </c>
      <c r="AO83" s="154">
        <v>6.4197497017201316E-2</v>
      </c>
      <c r="AP83" s="388">
        <v>4.8316380217467557E-2</v>
      </c>
      <c r="AQ83" s="154">
        <v>5.7269974525008448E-2</v>
      </c>
      <c r="AR83" s="154">
        <v>6.1629250507491525E-2</v>
      </c>
      <c r="AS83" s="154">
        <v>7.5794773542451038E-2</v>
      </c>
      <c r="AT83" s="388">
        <v>5.5362953129929997E-2</v>
      </c>
      <c r="AU83" s="154">
        <v>6.6811433703406822E-2</v>
      </c>
      <c r="AV83" s="154">
        <v>6.6236982140235254E-2</v>
      </c>
      <c r="AW83" s="154">
        <v>4.5298550694953747E-2</v>
      </c>
      <c r="AX83" s="388">
        <v>6.1746661477539072E-2</v>
      </c>
      <c r="AY83" s="154">
        <v>5.2094835633360953E-2</v>
      </c>
      <c r="AZ83" s="154">
        <v>5.3032000105208504E-2</v>
      </c>
      <c r="BA83" s="154">
        <v>3.643124158140601E-2</v>
      </c>
      <c r="BB83" s="388">
        <v>5.2919300020966259E-2</v>
      </c>
      <c r="BC83" s="154">
        <v>5.2348539734397743E-2</v>
      </c>
      <c r="BD83" s="154">
        <v>5.8506845189823957E-2</v>
      </c>
      <c r="BE83" s="154">
        <v>3.675107157878555E-2</v>
      </c>
      <c r="BF83" s="388">
        <v>4.0737260474852072E-2</v>
      </c>
      <c r="BG83" s="154">
        <v>3.3858477383008921E-2</v>
      </c>
      <c r="BH83" s="154">
        <v>3.4594084873084192E-2</v>
      </c>
      <c r="BI83" s="154">
        <v>2.078924261136986E-2</v>
      </c>
      <c r="BJ83" s="388">
        <v>4.8414414023621719E-2</v>
      </c>
      <c r="BK83" s="154">
        <v>3.2158542472143468E-2</v>
      </c>
      <c r="BL83" s="154">
        <v>5.0635715316451398E-2</v>
      </c>
      <c r="BM83" s="154">
        <v>3.6921839735437854E-2</v>
      </c>
      <c r="BN83" s="388">
        <v>4.1367542975748704E-2</v>
      </c>
      <c r="BO83" s="154">
        <v>3.1438235467021104E-2</v>
      </c>
      <c r="BP83" s="154">
        <v>2.8302414873268313E-2</v>
      </c>
      <c r="BQ83" s="154">
        <v>1.2214540772422134E-2</v>
      </c>
      <c r="BR83" s="388">
        <v>2.8769635161590434E-2</v>
      </c>
      <c r="BS83" s="154">
        <v>3.1207566171121678E-2</v>
      </c>
      <c r="BT83" s="154">
        <v>3.1032394099150856E-2</v>
      </c>
      <c r="BU83" s="154">
        <v>1.6805244983739392E-2</v>
      </c>
      <c r="BV83" s="388">
        <v>2.9362834919671239E-2</v>
      </c>
      <c r="BW83" s="154">
        <v>1.7086065153534835E-2</v>
      </c>
      <c r="BX83" s="154">
        <v>1.384186764388501E-2</v>
      </c>
      <c r="BY83" s="154">
        <v>-0.24506131476384005</v>
      </c>
      <c r="BZ83" s="388">
        <v>-0.23082844317843124</v>
      </c>
      <c r="CA83" s="154">
        <v>-0.23082844317843124</v>
      </c>
      <c r="CB83" s="154">
        <v>-0.23082844317843124</v>
      </c>
      <c r="CC83" s="389">
        <v>0.5378574275027479</v>
      </c>
      <c r="CD83" s="388">
        <v>0.53852450039811539</v>
      </c>
      <c r="CE83" s="154">
        <v>0.53852450039811539</v>
      </c>
      <c r="CF83" s="154">
        <v>0.53852450039811539</v>
      </c>
      <c r="CG83" s="389">
        <v>-1.7675331116454214</v>
      </c>
      <c r="CH83" s="388">
        <v>-1.7671165623595408</v>
      </c>
      <c r="CI83" s="154">
        <v>-1.7671165623595408</v>
      </c>
      <c r="CJ83" s="154">
        <v>-1.7671165623595408</v>
      </c>
      <c r="CK83" s="389">
        <v>5.1510562737710694</v>
      </c>
      <c r="CL83" s="388">
        <v>5.1513180691404132</v>
      </c>
      <c r="CM83" s="154">
        <v>5.1513180691404132</v>
      </c>
      <c r="CN83" s="154">
        <v>5.1513180691404132</v>
      </c>
      <c r="CO83" s="389">
        <v>-15.603200439251419</v>
      </c>
      <c r="CP83" s="388">
        <v>-15.603034549308459</v>
      </c>
      <c r="CQ83" s="154">
        <v>-15.603034549308459</v>
      </c>
      <c r="CR83" s="154">
        <v>-15.603034549308459</v>
      </c>
      <c r="CS83" s="389">
        <v>46.660520975867051</v>
      </c>
      <c r="CT83" s="388">
        <v>46.660627177824004</v>
      </c>
      <c r="CU83" s="154">
        <v>46.660627177824004</v>
      </c>
      <c r="CV83" s="154">
        <v>46.660627177824004</v>
      </c>
      <c r="CW83" s="389">
        <v>-140.13003939770249</v>
      </c>
      <c r="CX83" s="322"/>
      <c r="CY83" s="71"/>
      <c r="CZ83" s="111"/>
      <c r="DA83" s="108"/>
      <c r="DB83" s="123"/>
      <c r="DC83" s="156"/>
      <c r="DD83" s="156"/>
      <c r="DE83" s="156"/>
      <c r="DF83" s="119"/>
      <c r="DG83" s="116"/>
      <c r="DH83" s="116"/>
      <c r="DI83" s="116"/>
      <c r="DJ83" s="116"/>
      <c r="DK83" s="116"/>
      <c r="DL83" s="116"/>
      <c r="DM83" s="116"/>
      <c r="DN83" s="116"/>
    </row>
    <row r="84" spans="1:118" ht="15.75" customHeight="1">
      <c r="A84" s="108"/>
      <c r="B84" s="149"/>
      <c r="C84" s="123" t="s">
        <v>1326</v>
      </c>
      <c r="D84" s="155" t="s">
        <v>1326</v>
      </c>
      <c r="E84" s="394"/>
      <c r="F84" s="89"/>
      <c r="G84" s="89"/>
      <c r="H84" s="89"/>
      <c r="I84" s="89"/>
      <c r="J84" s="388">
        <v>0</v>
      </c>
      <c r="K84" s="154">
        <v>0</v>
      </c>
      <c r="L84" s="154">
        <v>0</v>
      </c>
      <c r="M84" s="389">
        <v>0</v>
      </c>
      <c r="N84" s="154">
        <v>0</v>
      </c>
      <c r="O84" s="154">
        <v>0</v>
      </c>
      <c r="P84" s="154">
        <v>0</v>
      </c>
      <c r="Q84" s="154">
        <v>0</v>
      </c>
      <c r="R84" s="388">
        <v>0</v>
      </c>
      <c r="S84" s="154">
        <v>0</v>
      </c>
      <c r="T84" s="154">
        <v>0</v>
      </c>
      <c r="U84" s="389">
        <v>0</v>
      </c>
      <c r="V84" s="388">
        <v>0</v>
      </c>
      <c r="W84" s="154">
        <v>0.26315296624832979</v>
      </c>
      <c r="X84" s="154">
        <v>0.33677025986712544</v>
      </c>
      <c r="Y84" s="154">
        <v>-0.45285522719379284</v>
      </c>
      <c r="Z84" s="388">
        <v>5.1518155253337569E-2</v>
      </c>
      <c r="AA84" s="154">
        <v>7.4360373882786393E-2</v>
      </c>
      <c r="AB84" s="154">
        <v>0.39536670709790489</v>
      </c>
      <c r="AC84" s="154">
        <v>7.6981891164945693E-2</v>
      </c>
      <c r="AD84" s="388">
        <v>-0.24511709671148824</v>
      </c>
      <c r="AE84" s="154">
        <v>0.12323874673220002</v>
      </c>
      <c r="AF84" s="154">
        <v>2.6917249765763377E-2</v>
      </c>
      <c r="AG84" s="154">
        <v>-0.42366769714587987</v>
      </c>
      <c r="AH84" s="388">
        <v>0.5801776767294009</v>
      </c>
      <c r="AI84" s="154">
        <v>0.48980570624660275</v>
      </c>
      <c r="AJ84" s="154">
        <v>-0.17480183712012812</v>
      </c>
      <c r="AK84" s="154">
        <v>-0.43097282606339865</v>
      </c>
      <c r="AL84" s="388">
        <v>0.52851288145405761</v>
      </c>
      <c r="AM84" s="154">
        <v>0.26739561633458592</v>
      </c>
      <c r="AN84" s="154">
        <v>3.9656636834075477E-2</v>
      </c>
      <c r="AO84" s="154">
        <v>0.39932978558433813</v>
      </c>
      <c r="AP84" s="388">
        <v>-0.44002400175147915</v>
      </c>
      <c r="AQ84" s="154">
        <v>0.2955120284202804</v>
      </c>
      <c r="AR84" s="154">
        <v>2.5041076904161356E-2</v>
      </c>
      <c r="AS84" s="154">
        <v>0.48394882233207309</v>
      </c>
      <c r="AT84" s="388">
        <v>-0.43998981051476488</v>
      </c>
      <c r="AU84" s="154">
        <v>0.23253962699884528</v>
      </c>
      <c r="AV84" s="154">
        <v>-2.6508349952803572E-3</v>
      </c>
      <c r="AW84" s="154">
        <v>-0.30751358294402081</v>
      </c>
      <c r="AX84" s="388">
        <v>0.12252342979283118</v>
      </c>
      <c r="AY84" s="154">
        <v>1.1063303886117096E-2</v>
      </c>
      <c r="AZ84" s="154">
        <v>7.7107299207286914E-2</v>
      </c>
      <c r="BA84" s="154">
        <v>-0.316099176610527</v>
      </c>
      <c r="BB84" s="388">
        <v>0.26113463583118735</v>
      </c>
      <c r="BC84" s="154">
        <v>0.19437824983065552</v>
      </c>
      <c r="BD84" s="154">
        <v>-2.418703333469337E-2</v>
      </c>
      <c r="BE84" s="154">
        <v>-0.28829830825967334</v>
      </c>
      <c r="BF84" s="388">
        <v>-2.858200361901634E-2</v>
      </c>
      <c r="BG84" s="154">
        <v>-6.9484175703218118E-2</v>
      </c>
      <c r="BH84" s="154">
        <v>-9.1070987533959716E-2</v>
      </c>
      <c r="BI84" s="154">
        <v>-0.35699984268409563</v>
      </c>
      <c r="BJ84" s="388">
        <v>1.2341722178356562</v>
      </c>
      <c r="BK84" s="154">
        <v>-0.29831407821840805</v>
      </c>
      <c r="BL84" s="154">
        <v>0.5632200215651777</v>
      </c>
      <c r="BM84" s="154">
        <v>-0.13201339601749823</v>
      </c>
      <c r="BN84" s="388">
        <v>-0.10347513763050717</v>
      </c>
      <c r="BO84" s="154">
        <v>2.2900496264891941E-2</v>
      </c>
      <c r="BP84" s="154">
        <v>-0.12372297728723874</v>
      </c>
      <c r="BQ84" s="154">
        <v>-0.51656408988588587</v>
      </c>
      <c r="BR84" s="388">
        <v>1.3350693743523485</v>
      </c>
      <c r="BS84" s="154">
        <v>0.28838927566969424</v>
      </c>
      <c r="BT84" s="154">
        <v>9.0887537966727883E-2</v>
      </c>
      <c r="BU84" s="154">
        <v>-0.40747696509191406</v>
      </c>
      <c r="BV84" s="388">
        <v>0.7364461791858713</v>
      </c>
      <c r="BW84" s="154">
        <v>-0.41293197243666124</v>
      </c>
      <c r="BX84" s="154">
        <v>-0.22410948860512023</v>
      </c>
      <c r="BY84" s="154">
        <v>-16.538642587780313</v>
      </c>
      <c r="BZ84" s="388">
        <v>-0.16967455281069532</v>
      </c>
      <c r="CA84" s="154">
        <v>0</v>
      </c>
      <c r="CB84" s="154">
        <v>0</v>
      </c>
      <c r="CC84" s="389">
        <v>3.3301176410351734</v>
      </c>
      <c r="CD84" s="388">
        <v>0.10318010098484631</v>
      </c>
      <c r="CE84" s="154">
        <v>0</v>
      </c>
      <c r="CF84" s="154">
        <v>0</v>
      </c>
      <c r="CG84" s="389">
        <v>-4.2821777102782432</v>
      </c>
      <c r="CH84" s="388">
        <v>-0.10155392533438361</v>
      </c>
      <c r="CI84" s="154">
        <v>0</v>
      </c>
      <c r="CJ84" s="154">
        <v>0</v>
      </c>
      <c r="CK84" s="389">
        <v>3.9149499152976799</v>
      </c>
      <c r="CL84" s="388">
        <v>0.10186958463846575</v>
      </c>
      <c r="CM84" s="154">
        <v>0</v>
      </c>
      <c r="CN84" s="154">
        <v>0</v>
      </c>
      <c r="CO84" s="389">
        <v>-4.028972435758579</v>
      </c>
      <c r="CP84" s="388">
        <v>-0.10180187222416016</v>
      </c>
      <c r="CQ84" s="154">
        <v>0</v>
      </c>
      <c r="CR84" s="154">
        <v>0</v>
      </c>
      <c r="CS84" s="389">
        <v>3.990477322113926</v>
      </c>
      <c r="CT84" s="388">
        <v>0.10181609426368812</v>
      </c>
      <c r="CU84" s="154">
        <v>0</v>
      </c>
      <c r="CV84" s="154">
        <v>0</v>
      </c>
      <c r="CW84" s="389">
        <v>-4.0031752223060755</v>
      </c>
      <c r="CX84" s="322"/>
      <c r="CY84" s="71"/>
      <c r="CZ84" s="111"/>
      <c r="DA84" s="108"/>
      <c r="DB84" s="123"/>
      <c r="DC84" s="156"/>
      <c r="DD84" s="156"/>
      <c r="DE84" s="156"/>
      <c r="DF84" s="119"/>
      <c r="DG84" s="116"/>
      <c r="DH84" s="116"/>
      <c r="DI84" s="116"/>
      <c r="DJ84" s="116"/>
      <c r="DK84" s="116"/>
      <c r="DL84" s="116"/>
      <c r="DM84" s="116"/>
      <c r="DN84" s="116"/>
    </row>
    <row r="85" spans="1:118" ht="15.75" customHeight="1">
      <c r="A85" s="108"/>
      <c r="B85" s="149"/>
      <c r="C85" s="123" t="s">
        <v>1327</v>
      </c>
      <c r="D85" s="155" t="s">
        <v>1327</v>
      </c>
      <c r="E85" s="394"/>
      <c r="F85" s="89"/>
      <c r="G85" s="89"/>
      <c r="H85" s="89"/>
      <c r="I85" s="89"/>
      <c r="J85" s="388">
        <v>0</v>
      </c>
      <c r="K85" s="154">
        <v>0</v>
      </c>
      <c r="L85" s="154">
        <v>0</v>
      </c>
      <c r="M85" s="389">
        <v>0</v>
      </c>
      <c r="N85" s="154">
        <v>0</v>
      </c>
      <c r="O85" s="154">
        <v>0</v>
      </c>
      <c r="P85" s="154">
        <v>0</v>
      </c>
      <c r="Q85" s="154">
        <v>0</v>
      </c>
      <c r="R85" s="388">
        <v>0</v>
      </c>
      <c r="S85" s="154">
        <v>0</v>
      </c>
      <c r="T85" s="154">
        <v>0</v>
      </c>
      <c r="U85" s="389">
        <v>0</v>
      </c>
      <c r="V85" s="388">
        <v>0</v>
      </c>
      <c r="W85" s="154">
        <v>0</v>
      </c>
      <c r="X85" s="154">
        <v>0</v>
      </c>
      <c r="Y85" s="154">
        <v>0</v>
      </c>
      <c r="Z85" s="388">
        <v>-2.8524726478210458E-2</v>
      </c>
      <c r="AA85" s="154">
        <v>-0.17372276678518861</v>
      </c>
      <c r="AB85" s="154">
        <v>-0.13750344642203305</v>
      </c>
      <c r="AC85" s="154">
        <v>0.69771003135334864</v>
      </c>
      <c r="AD85" s="388">
        <v>0.2187828341406837</v>
      </c>
      <c r="AE85" s="154">
        <v>0.27423175355149282</v>
      </c>
      <c r="AF85" s="154">
        <v>-6.2231769422965807E-2</v>
      </c>
      <c r="AG85" s="154">
        <v>-0.49816600603443179</v>
      </c>
      <c r="AH85" s="388">
        <v>5.0476664968623498E-2</v>
      </c>
      <c r="AI85" s="154">
        <v>0.39329784901221998</v>
      </c>
      <c r="AJ85" s="154">
        <v>0.11961000325159084</v>
      </c>
      <c r="AK85" s="154">
        <v>0.10541871921182271</v>
      </c>
      <c r="AL85" s="388">
        <v>6.9276434288637445E-2</v>
      </c>
      <c r="AM85" s="154">
        <v>-9.0353688548045624E-2</v>
      </c>
      <c r="AN85" s="154">
        <v>0.14605178175891537</v>
      </c>
      <c r="AO85" s="154">
        <v>1.818326553620671</v>
      </c>
      <c r="AP85" s="388">
        <v>3.2503712858951331E-2</v>
      </c>
      <c r="AQ85" s="154">
        <v>5.5409188857605887E-2</v>
      </c>
      <c r="AR85" s="154">
        <v>4.0572178537253159E-2</v>
      </c>
      <c r="AS85" s="154">
        <v>0.10349674165412071</v>
      </c>
      <c r="AT85" s="388">
        <v>0.10356411939606913</v>
      </c>
      <c r="AU85" s="154">
        <v>4.9921944567602711E-2</v>
      </c>
      <c r="AV85" s="154">
        <v>2.1557865658621632E-2</v>
      </c>
      <c r="AW85" s="154">
        <v>-0.52328885231124955</v>
      </c>
      <c r="AX85" s="388">
        <v>-4.4446971552538725E-2</v>
      </c>
      <c r="AY85" s="154">
        <v>-0.21615128567271602</v>
      </c>
      <c r="AZ85" s="154">
        <v>-0.15346680851518066</v>
      </c>
      <c r="BA85" s="154">
        <v>-0.16396230680697141</v>
      </c>
      <c r="BB85" s="388">
        <v>-6.0726873254909129E-2</v>
      </c>
      <c r="BC85" s="154">
        <v>0.10957186253604786</v>
      </c>
      <c r="BD85" s="154">
        <v>5.224467150584962E-3</v>
      </c>
      <c r="BE85" s="154">
        <v>4.6087282515840745E-2</v>
      </c>
      <c r="BF85" s="388">
        <v>-0.19422717991452365</v>
      </c>
      <c r="BG85" s="154">
        <v>-0.37223876943163742</v>
      </c>
      <c r="BH85" s="154">
        <v>-0.41526663934906038</v>
      </c>
      <c r="BI85" s="154">
        <v>-0.47171174770286484</v>
      </c>
      <c r="BJ85" s="388">
        <v>0.21501448468977361</v>
      </c>
      <c r="BK85" s="154">
        <v>-8.3778549051722759E-2</v>
      </c>
      <c r="BL85" s="154">
        <v>0.57576190952905337</v>
      </c>
      <c r="BM85" s="154">
        <v>1.1271226965892294</v>
      </c>
      <c r="BN85" s="388">
        <v>-0.14643178910795948</v>
      </c>
      <c r="BO85" s="154">
        <v>0.24431076556381545</v>
      </c>
      <c r="BP85" s="154">
        <v>-0.30249042493329226</v>
      </c>
      <c r="BQ85" s="154">
        <v>-0.61151338662539922</v>
      </c>
      <c r="BR85" s="388">
        <v>1.1843877747388791E-2</v>
      </c>
      <c r="BS85" s="154">
        <v>0.27446296634133016</v>
      </c>
      <c r="BT85" s="154">
        <v>0.58659388703108528</v>
      </c>
      <c r="BU85" s="154">
        <v>0.94460817957931231</v>
      </c>
      <c r="BV85" s="388">
        <v>0.4460844206740745</v>
      </c>
      <c r="BW85" s="154">
        <v>-0.34107653287169354</v>
      </c>
      <c r="BX85" s="154">
        <v>-0.53134264707691425</v>
      </c>
      <c r="BY85" s="154">
        <v>-13.290322357402871</v>
      </c>
      <c r="BZ85" s="388">
        <v>-9.2787923286136618</v>
      </c>
      <c r="CA85" s="154">
        <v>-15.101930168085097</v>
      </c>
      <c r="CB85" s="154">
        <v>-19.175154820147167</v>
      </c>
      <c r="CC85" s="389">
        <v>3.725479309774129</v>
      </c>
      <c r="CD85" s="388">
        <v>3.5705394145437546</v>
      </c>
      <c r="CE85" s="154">
        <v>3.5705394145437546</v>
      </c>
      <c r="CF85" s="154">
        <v>3.5705394145437546</v>
      </c>
      <c r="CG85" s="389">
        <v>-4.6208331378749641</v>
      </c>
      <c r="CH85" s="388">
        <v>-4.615495740402018</v>
      </c>
      <c r="CI85" s="154">
        <v>-4.615495740402018</v>
      </c>
      <c r="CJ85" s="154">
        <v>-4.615495740402018</v>
      </c>
      <c r="CK85" s="389">
        <v>4.2109745213492875</v>
      </c>
      <c r="CL85" s="388">
        <v>4.2118946524109848</v>
      </c>
      <c r="CM85" s="154">
        <v>4.2118946524109848</v>
      </c>
      <c r="CN85" s="154">
        <v>4.2118946524109848</v>
      </c>
      <c r="CO85" s="389">
        <v>-4.3375325996706673</v>
      </c>
      <c r="CP85" s="388">
        <v>-4.3373275006341778</v>
      </c>
      <c r="CQ85" s="154">
        <v>-4.3373275006341778</v>
      </c>
      <c r="CR85" s="154">
        <v>-4.3373275006341778</v>
      </c>
      <c r="CS85" s="389">
        <v>4.2949135123490176</v>
      </c>
      <c r="CT85" s="388">
        <v>4.2949560430356994</v>
      </c>
      <c r="CU85" s="154">
        <v>4.2949560430356994</v>
      </c>
      <c r="CV85" s="154">
        <v>4.2949560430356994</v>
      </c>
      <c r="CW85" s="389">
        <v>-4.3089467938307635</v>
      </c>
      <c r="CX85" s="322"/>
      <c r="CY85" s="71"/>
      <c r="CZ85" s="111"/>
      <c r="DA85" s="108"/>
      <c r="DB85" s="123"/>
      <c r="DC85" s="156"/>
      <c r="DD85" s="156"/>
      <c r="DE85" s="156"/>
      <c r="DF85" s="119"/>
      <c r="DG85" s="116"/>
      <c r="DH85" s="116"/>
      <c r="DI85" s="116"/>
      <c r="DJ85" s="116"/>
      <c r="DK85" s="116"/>
      <c r="DL85" s="116"/>
      <c r="DM85" s="116"/>
      <c r="DN85" s="116"/>
    </row>
    <row r="86" spans="1:118" ht="15.75" customHeight="1">
      <c r="A86" s="108"/>
      <c r="B86" s="149"/>
      <c r="C86" s="114"/>
      <c r="D86" s="89"/>
      <c r="E86" s="394"/>
      <c r="F86" s="89"/>
      <c r="G86" s="89"/>
      <c r="H86" s="89"/>
      <c r="I86" s="89"/>
      <c r="J86" s="312"/>
      <c r="K86" s="142"/>
      <c r="L86" s="142"/>
      <c r="M86" s="313"/>
      <c r="N86" s="142"/>
      <c r="O86" s="142"/>
      <c r="P86" s="142"/>
      <c r="Q86" s="142"/>
      <c r="R86" s="312"/>
      <c r="S86" s="142"/>
      <c r="T86" s="142"/>
      <c r="U86" s="313"/>
      <c r="V86" s="312"/>
      <c r="W86" s="142"/>
      <c r="X86" s="142"/>
      <c r="Y86" s="142"/>
      <c r="Z86" s="312"/>
      <c r="AA86" s="142"/>
      <c r="AB86" s="142"/>
      <c r="AC86" s="142"/>
      <c r="AD86" s="312"/>
      <c r="AE86" s="142"/>
      <c r="AF86" s="142"/>
      <c r="AG86" s="142"/>
      <c r="AH86" s="312"/>
      <c r="AI86" s="142"/>
      <c r="AJ86" s="142"/>
      <c r="AK86" s="142"/>
      <c r="AL86" s="312"/>
      <c r="AM86" s="142"/>
      <c r="AN86" s="142"/>
      <c r="AO86" s="142"/>
      <c r="AP86" s="312"/>
      <c r="AQ86" s="142"/>
      <c r="AR86" s="142"/>
      <c r="AS86" s="142"/>
      <c r="AT86" s="312"/>
      <c r="AU86" s="142"/>
      <c r="AV86" s="142"/>
      <c r="AW86" s="142"/>
      <c r="AX86" s="312"/>
      <c r="AY86" s="142"/>
      <c r="AZ86" s="142"/>
      <c r="BA86" s="142"/>
      <c r="BB86" s="312"/>
      <c r="BC86" s="142"/>
      <c r="BD86" s="142"/>
      <c r="BE86" s="142"/>
      <c r="BF86" s="312"/>
      <c r="BG86" s="142"/>
      <c r="BH86" s="142"/>
      <c r="BI86" s="142"/>
      <c r="BJ86" s="312"/>
      <c r="BK86" s="142"/>
      <c r="BL86" s="142"/>
      <c r="BM86" s="142"/>
      <c r="BN86" s="312"/>
      <c r="BO86" s="142"/>
      <c r="BP86" s="142"/>
      <c r="BQ86" s="142"/>
      <c r="BR86" s="312"/>
      <c r="BS86" s="142"/>
      <c r="BT86" s="142"/>
      <c r="BU86" s="142"/>
      <c r="BV86" s="312"/>
      <c r="BW86" s="142"/>
      <c r="BX86" s="142"/>
      <c r="BY86" s="142"/>
      <c r="BZ86" s="312"/>
      <c r="CA86" s="142"/>
      <c r="CB86" s="142"/>
      <c r="CC86" s="313"/>
      <c r="CD86" s="312"/>
      <c r="CE86" s="142"/>
      <c r="CF86" s="142"/>
      <c r="CG86" s="313"/>
      <c r="CH86" s="312"/>
      <c r="CI86" s="142"/>
      <c r="CJ86" s="142"/>
      <c r="CK86" s="313"/>
      <c r="CL86" s="312"/>
      <c r="CM86" s="142"/>
      <c r="CN86" s="142"/>
      <c r="CO86" s="313"/>
      <c r="CP86" s="312"/>
      <c r="CQ86" s="142"/>
      <c r="CR86" s="142"/>
      <c r="CS86" s="313"/>
      <c r="CT86" s="312"/>
      <c r="CU86" s="142"/>
      <c r="CV86" s="142"/>
      <c r="CW86" s="313"/>
      <c r="CX86" s="322"/>
      <c r="CY86" s="71"/>
      <c r="CZ86" s="111"/>
      <c r="DA86" s="108"/>
      <c r="DB86" s="108"/>
      <c r="DC86" s="156"/>
      <c r="DD86" s="156"/>
      <c r="DE86" s="156"/>
      <c r="DF86" s="119"/>
      <c r="DG86" s="116"/>
      <c r="DH86" s="116"/>
      <c r="DI86" s="116"/>
      <c r="DJ86" s="116"/>
      <c r="DK86" s="116"/>
      <c r="DL86" s="116"/>
      <c r="DM86" s="116"/>
      <c r="DN86" s="116"/>
    </row>
    <row r="87" spans="1:118" ht="15.75" customHeight="1">
      <c r="A87" s="114"/>
      <c r="B87" s="109">
        <v>201372</v>
      </c>
      <c r="C87" s="114" t="s">
        <v>1328</v>
      </c>
      <c r="D87" s="89" t="s">
        <v>153</v>
      </c>
      <c r="E87" s="394"/>
      <c r="F87" s="89"/>
      <c r="G87" s="89"/>
      <c r="H87" s="89"/>
      <c r="I87" s="89"/>
      <c r="J87" s="307">
        <v>0</v>
      </c>
      <c r="K87" s="117">
        <v>0</v>
      </c>
      <c r="L87" s="117">
        <v>0</v>
      </c>
      <c r="M87" s="308">
        <v>0</v>
      </c>
      <c r="N87" s="117">
        <v>0</v>
      </c>
      <c r="O87" s="117">
        <v>0</v>
      </c>
      <c r="P87" s="117">
        <v>0</v>
      </c>
      <c r="Q87" s="117">
        <v>0</v>
      </c>
      <c r="R87" s="307">
        <v>0</v>
      </c>
      <c r="S87" s="117">
        <v>0</v>
      </c>
      <c r="T87" s="117">
        <v>0</v>
      </c>
      <c r="U87" s="308">
        <v>0</v>
      </c>
      <c r="V87" s="307">
        <v>169.57562899999999</v>
      </c>
      <c r="W87" s="117">
        <v>209.61247200000003</v>
      </c>
      <c r="X87" s="117">
        <v>273.69396</v>
      </c>
      <c r="Y87" s="117">
        <v>159.14793900000001</v>
      </c>
      <c r="Z87" s="307">
        <v>168.10399999999998</v>
      </c>
      <c r="AA87" s="117">
        <v>178.869</v>
      </c>
      <c r="AB87" s="117">
        <v>241.035</v>
      </c>
      <c r="AC87" s="117">
        <v>258.17900000000003</v>
      </c>
      <c r="AD87" s="307">
        <v>201.42499999999998</v>
      </c>
      <c r="AE87" s="117">
        <v>224.7</v>
      </c>
      <c r="AF87" s="117">
        <v>226.75199999999995</v>
      </c>
      <c r="AG87" s="117">
        <v>144.483</v>
      </c>
      <c r="AH87" s="307">
        <v>214.53200000000001</v>
      </c>
      <c r="AI87" s="117">
        <v>320.14599999999996</v>
      </c>
      <c r="AJ87" s="117">
        <v>272.68200000000002</v>
      </c>
      <c r="AK87" s="117">
        <v>175.88900000000001</v>
      </c>
      <c r="AL87" s="307">
        <v>245.62899999999996</v>
      </c>
      <c r="AM87" s="117">
        <v>300.56399999999996</v>
      </c>
      <c r="AN87" s="117">
        <v>307.09900000000005</v>
      </c>
      <c r="AO87" s="117">
        <v>431.85499999999996</v>
      </c>
      <c r="AP87" s="307">
        <v>251.81699999999998</v>
      </c>
      <c r="AQ87" s="117">
        <v>314.786</v>
      </c>
      <c r="AR87" s="117">
        <v>322.67699999999996</v>
      </c>
      <c r="AS87" s="117">
        <v>460.14</v>
      </c>
      <c r="AT87" s="307">
        <v>276.822</v>
      </c>
      <c r="AU87" s="117">
        <v>330.38100000000003</v>
      </c>
      <c r="AV87" s="117">
        <v>328.82499999999999</v>
      </c>
      <c r="AW87" s="117">
        <v>243.43799999999999</v>
      </c>
      <c r="AX87" s="307">
        <v>266.34699999999998</v>
      </c>
      <c r="AY87" s="117">
        <v>264.41099999999994</v>
      </c>
      <c r="AZ87" s="117">
        <v>279.142</v>
      </c>
      <c r="BA87" s="117">
        <v>202.20699999999999</v>
      </c>
      <c r="BB87" s="307">
        <v>251.46899999999999</v>
      </c>
      <c r="BC87" s="117">
        <v>287.71699999999998</v>
      </c>
      <c r="BD87" s="117">
        <v>280.34499999999997</v>
      </c>
      <c r="BE87" s="117">
        <v>224.39</v>
      </c>
      <c r="BF87" s="307">
        <v>209.82499999999999</v>
      </c>
      <c r="BG87" s="117">
        <v>203.44899999999996</v>
      </c>
      <c r="BH87" s="117">
        <v>183.97800000000001</v>
      </c>
      <c r="BI87" s="117">
        <v>123.37699999999995</v>
      </c>
      <c r="BJ87" s="307">
        <v>243.64999999999998</v>
      </c>
      <c r="BK87" s="117">
        <v>185.67300000000003</v>
      </c>
      <c r="BL87" s="117">
        <v>251.73</v>
      </c>
      <c r="BM87" s="117">
        <v>243.952</v>
      </c>
      <c r="BN87" s="307">
        <v>211.76900000000001</v>
      </c>
      <c r="BO87" s="117">
        <v>221.93299999999994</v>
      </c>
      <c r="BP87" s="117">
        <v>199.67699999999999</v>
      </c>
      <c r="BQ87" s="117">
        <v>123.23100000000001</v>
      </c>
      <c r="BR87" s="307">
        <v>222.90899999999999</v>
      </c>
      <c r="BS87" s="117">
        <v>274.678</v>
      </c>
      <c r="BT87" s="117">
        <v>301.99899999999997</v>
      </c>
      <c r="BU87" s="117">
        <v>181.958</v>
      </c>
      <c r="BV87" s="307">
        <v>302.56599999999997</v>
      </c>
      <c r="BW87" s="117">
        <v>203.12000000000003</v>
      </c>
      <c r="BX87" s="117">
        <v>170.584</v>
      </c>
      <c r="BY87" s="117">
        <v>-1718.1929999999998</v>
      </c>
      <c r="BZ87" s="307">
        <v>-2017.3060767975321</v>
      </c>
      <c r="CA87" s="117">
        <v>-2017.3060767975321</v>
      </c>
      <c r="CB87" s="117">
        <v>-2017.3060767975321</v>
      </c>
      <c r="CC87" s="308">
        <v>4900.2028369211466</v>
      </c>
      <c r="CD87" s="307">
        <v>5380.7951742026835</v>
      </c>
      <c r="CE87" s="117">
        <v>5380.7951742026835</v>
      </c>
      <c r="CF87" s="117">
        <v>5380.7951742026835</v>
      </c>
      <c r="CG87" s="308">
        <v>-17484.620742874373</v>
      </c>
      <c r="CH87" s="307">
        <v>-19277.184284539511</v>
      </c>
      <c r="CI87" s="117">
        <v>-19277.184284539511</v>
      </c>
      <c r="CJ87" s="117">
        <v>-19277.184284539511</v>
      </c>
      <c r="CK87" s="308">
        <v>56303.093468924519</v>
      </c>
      <c r="CL87" s="307">
        <v>62027.118185615953</v>
      </c>
      <c r="CM87" s="117">
        <v>62027.118185615953</v>
      </c>
      <c r="CN87" s="117">
        <v>62027.118185615953</v>
      </c>
      <c r="CO87" s="308">
        <v>-187799.01250918908</v>
      </c>
      <c r="CP87" s="307">
        <v>-206925.20121074101</v>
      </c>
      <c r="CQ87" s="117">
        <v>-206925.20121074101</v>
      </c>
      <c r="CR87" s="117">
        <v>-206925.20121074101</v>
      </c>
      <c r="CS87" s="308">
        <v>618860.27395678405</v>
      </c>
      <c r="CT87" s="307">
        <v>681864.78192914824</v>
      </c>
      <c r="CU87" s="117">
        <v>681864.78192914824</v>
      </c>
      <c r="CV87" s="117">
        <v>681864.78192914824</v>
      </c>
      <c r="CW87" s="308">
        <v>-2047720.1862290096</v>
      </c>
      <c r="CX87" s="301"/>
      <c r="CY87" s="89"/>
      <c r="CZ87" s="166"/>
      <c r="DA87" s="114">
        <v>201372</v>
      </c>
      <c r="DB87" s="114" t="s">
        <v>185</v>
      </c>
      <c r="DC87" s="137">
        <v>611.31641400000001</v>
      </c>
      <c r="DD87" s="137">
        <v>666.32031199999869</v>
      </c>
      <c r="DE87" s="137">
        <v>840.22744499999988</v>
      </c>
      <c r="DF87" s="119">
        <v>812.02999999999986</v>
      </c>
      <c r="DG87" s="116">
        <v>846.18700000000126</v>
      </c>
      <c r="DH87" s="116">
        <v>797.35999999999967</v>
      </c>
      <c r="DI87" s="116">
        <v>983.24900000000048</v>
      </c>
      <c r="DJ87" s="116">
        <v>1285.1470000000013</v>
      </c>
      <c r="DK87" s="116">
        <v>1349.4200000000017</v>
      </c>
      <c r="DL87" s="116">
        <v>1179.4660000000001</v>
      </c>
      <c r="DM87" s="116">
        <v>1012.1070000000009</v>
      </c>
      <c r="DN87" s="116">
        <v>1043.9209999999987</v>
      </c>
    </row>
    <row r="88" spans="1:118" ht="15.75" customHeight="1">
      <c r="A88" s="108"/>
      <c r="B88" s="149"/>
      <c r="C88" s="123" t="s">
        <v>180</v>
      </c>
      <c r="D88" s="155" t="s">
        <v>1325</v>
      </c>
      <c r="E88" s="384"/>
      <c r="F88" s="71"/>
      <c r="G88" s="71"/>
      <c r="H88" s="71"/>
      <c r="I88" s="71"/>
      <c r="J88" s="388">
        <v>0</v>
      </c>
      <c r="K88" s="154">
        <v>0</v>
      </c>
      <c r="L88" s="154">
        <v>0</v>
      </c>
      <c r="M88" s="389">
        <v>0</v>
      </c>
      <c r="N88" s="154">
        <v>0</v>
      </c>
      <c r="O88" s="154">
        <v>0</v>
      </c>
      <c r="P88" s="154">
        <v>0</v>
      </c>
      <c r="Q88" s="154">
        <v>0</v>
      </c>
      <c r="R88" s="388">
        <v>0</v>
      </c>
      <c r="S88" s="154">
        <v>0</v>
      </c>
      <c r="T88" s="154">
        <v>0</v>
      </c>
      <c r="U88" s="389">
        <v>0</v>
      </c>
      <c r="V88" s="388">
        <v>0.20882926616011727</v>
      </c>
      <c r="W88" s="154">
        <v>0.25813390145684278</v>
      </c>
      <c r="X88" s="154">
        <v>0.33704907454158106</v>
      </c>
      <c r="Y88" s="154">
        <v>0.19598775784145911</v>
      </c>
      <c r="Z88" s="388">
        <v>0.19866057975364751</v>
      </c>
      <c r="AA88" s="154">
        <v>0.21138235401867406</v>
      </c>
      <c r="AB88" s="154">
        <v>0.28484838457693112</v>
      </c>
      <c r="AC88" s="154">
        <v>0.30510868165074578</v>
      </c>
      <c r="AD88" s="388">
        <v>0.25261487910103347</v>
      </c>
      <c r="AE88" s="154">
        <v>0.2818049563559748</v>
      </c>
      <c r="AF88" s="154">
        <v>0.28437844888130837</v>
      </c>
      <c r="AG88" s="154">
        <v>0.18120171566168364</v>
      </c>
      <c r="AH88" s="388">
        <v>0.21818684788898834</v>
      </c>
      <c r="AI88" s="154">
        <v>0.32560012773976865</v>
      </c>
      <c r="AJ88" s="154">
        <v>0.27732751317316356</v>
      </c>
      <c r="AK88" s="154">
        <v>0.17888551119807894</v>
      </c>
      <c r="AL88" s="388">
        <v>0.19112910818762344</v>
      </c>
      <c r="AM88" s="154">
        <v>0.23387519093146517</v>
      </c>
      <c r="AN88" s="154">
        <v>0.23896021233368614</v>
      </c>
      <c r="AO88" s="154">
        <v>0.3360354885472242</v>
      </c>
      <c r="AP88" s="388">
        <v>0.18661128484830494</v>
      </c>
      <c r="AQ88" s="154">
        <v>0.23327503668242625</v>
      </c>
      <c r="AR88" s="154">
        <v>0.23912273421173508</v>
      </c>
      <c r="AS88" s="154">
        <v>0.34099094425753246</v>
      </c>
      <c r="AT88" s="388">
        <v>0.23470112745937566</v>
      </c>
      <c r="AU88" s="154">
        <v>0.28011066024794273</v>
      </c>
      <c r="AV88" s="154">
        <v>0.27879141916765721</v>
      </c>
      <c r="AW88" s="154">
        <v>0.20639679312502435</v>
      </c>
      <c r="AX88" s="388">
        <v>0.2631609108523108</v>
      </c>
      <c r="AY88" s="154">
        <v>0.26124806962109709</v>
      </c>
      <c r="AZ88" s="154">
        <v>0.2758028548364943</v>
      </c>
      <c r="BA88" s="154">
        <v>0.1997881646900968</v>
      </c>
      <c r="BB88" s="388">
        <v>0.24088891783956862</v>
      </c>
      <c r="BC88" s="154">
        <v>0.2756118518546905</v>
      </c>
      <c r="BD88" s="154">
        <v>0.26855001479997082</v>
      </c>
      <c r="BE88" s="154">
        <v>0.21494921550577128</v>
      </c>
      <c r="BF88" s="388">
        <v>0.29116924242571368</v>
      </c>
      <c r="BG88" s="154">
        <v>0.28232141642925779</v>
      </c>
      <c r="BH88" s="154">
        <v>0.25530196536636701</v>
      </c>
      <c r="BI88" s="154">
        <v>0.17120737577865966</v>
      </c>
      <c r="BJ88" s="388">
        <v>0.2634039816000992</v>
      </c>
      <c r="BK88" s="154">
        <v>0.20072648255955358</v>
      </c>
      <c r="BL88" s="154">
        <v>0.27213906951854289</v>
      </c>
      <c r="BM88" s="154">
        <v>0.26373046632180341</v>
      </c>
      <c r="BN88" s="388">
        <v>0.27989188617649796</v>
      </c>
      <c r="BO88" s="154">
        <v>0.29332549133635566</v>
      </c>
      <c r="BP88" s="154">
        <v>0.26391007256050025</v>
      </c>
      <c r="BQ88" s="154">
        <v>0.1628725499266466</v>
      </c>
      <c r="BR88" s="388">
        <v>0.22710036432396283</v>
      </c>
      <c r="BS88" s="154">
        <v>0.27984277831661108</v>
      </c>
      <c r="BT88" s="154">
        <v>0.30767749586365933</v>
      </c>
      <c r="BU88" s="154">
        <v>0.18537936149576567</v>
      </c>
      <c r="BV88" s="388">
        <v>-0.29039190036115892</v>
      </c>
      <c r="BW88" s="154">
        <v>-0.1949472273862847</v>
      </c>
      <c r="BX88" s="154">
        <v>-0.16372035169585458</v>
      </c>
      <c r="BY88" s="154">
        <v>1.6490594794432973</v>
      </c>
      <c r="BZ88" s="388">
        <v>1.7515664792124217</v>
      </c>
      <c r="CA88" s="154">
        <v>1.7515664792124217</v>
      </c>
      <c r="CB88" s="154">
        <v>1.7515664792124217</v>
      </c>
      <c r="CC88" s="389">
        <v>-4.2546994376372629</v>
      </c>
      <c r="CD88" s="388">
        <v>-4.0088317553871402</v>
      </c>
      <c r="CE88" s="154">
        <v>-4.0088317553871402</v>
      </c>
      <c r="CF88" s="154">
        <v>-4.0088317553871402</v>
      </c>
      <c r="CG88" s="389">
        <v>13.026495266161422</v>
      </c>
      <c r="CH88" s="388">
        <v>12.612166523743502</v>
      </c>
      <c r="CI88" s="154">
        <v>12.612166523743502</v>
      </c>
      <c r="CJ88" s="154">
        <v>12.612166523743502</v>
      </c>
      <c r="CK88" s="389">
        <v>-36.836499571230505</v>
      </c>
      <c r="CL88" s="388">
        <v>-36.11144937271829</v>
      </c>
      <c r="CM88" s="154">
        <v>-36.11144937271829</v>
      </c>
      <c r="CN88" s="154">
        <v>-36.11144937271829</v>
      </c>
      <c r="CO88" s="389">
        <v>109.33434811815489</v>
      </c>
      <c r="CP88" s="388">
        <v>108.03633644077748</v>
      </c>
      <c r="CQ88" s="154">
        <v>108.03633644077748</v>
      </c>
      <c r="CR88" s="154">
        <v>108.03633644077748</v>
      </c>
      <c r="CS88" s="389">
        <v>-323.10900932233244</v>
      </c>
      <c r="CT88" s="388">
        <v>-320.75068692692872</v>
      </c>
      <c r="CU88" s="154">
        <v>-320.75068692692872</v>
      </c>
      <c r="CV88" s="154">
        <v>-320.75068692692872</v>
      </c>
      <c r="CW88" s="389">
        <v>963.252060780786</v>
      </c>
      <c r="CX88" s="322"/>
      <c r="CY88" s="71"/>
      <c r="CZ88" s="111"/>
      <c r="DA88" s="108"/>
      <c r="DB88" s="123"/>
      <c r="DC88" s="156"/>
      <c r="DD88" s="156"/>
      <c r="DE88" s="156"/>
      <c r="DF88" s="119"/>
      <c r="DG88" s="116"/>
      <c r="DH88" s="116"/>
      <c r="DI88" s="116"/>
      <c r="DJ88" s="116"/>
      <c r="DK88" s="116"/>
      <c r="DL88" s="116"/>
      <c r="DM88" s="116"/>
      <c r="DN88" s="116"/>
    </row>
    <row r="89" spans="1:118" ht="15.75" customHeight="1">
      <c r="A89" s="108"/>
      <c r="B89" s="149"/>
      <c r="C89" s="123" t="s">
        <v>120</v>
      </c>
      <c r="D89" s="155" t="s">
        <v>120</v>
      </c>
      <c r="E89" s="394"/>
      <c r="F89" s="89"/>
      <c r="G89" s="89"/>
      <c r="H89" s="89"/>
      <c r="I89" s="89"/>
      <c r="J89" s="388">
        <v>0</v>
      </c>
      <c r="K89" s="154">
        <v>0</v>
      </c>
      <c r="L89" s="154">
        <v>0</v>
      </c>
      <c r="M89" s="389">
        <v>0</v>
      </c>
      <c r="N89" s="154">
        <v>0</v>
      </c>
      <c r="O89" s="154">
        <v>0</v>
      </c>
      <c r="P89" s="154">
        <v>0</v>
      </c>
      <c r="Q89" s="154">
        <v>0</v>
      </c>
      <c r="R89" s="388">
        <v>0</v>
      </c>
      <c r="S89" s="154">
        <v>0</v>
      </c>
      <c r="T89" s="154">
        <v>0</v>
      </c>
      <c r="U89" s="389">
        <v>0</v>
      </c>
      <c r="V89" s="388">
        <v>7.4196273267614493E-2</v>
      </c>
      <c r="W89" s="154">
        <v>7.3035576399258839E-2</v>
      </c>
      <c r="X89" s="154">
        <v>9.2409954041483111E-2</v>
      </c>
      <c r="Y89" s="154">
        <v>4.1848828883262232E-2</v>
      </c>
      <c r="Z89" s="388">
        <v>6.2132540598638882E-2</v>
      </c>
      <c r="AA89" s="154">
        <v>5.6224332790062066E-2</v>
      </c>
      <c r="AB89" s="154">
        <v>7.2616629926782333E-2</v>
      </c>
      <c r="AC89" s="154">
        <v>6.2685741645753537E-2</v>
      </c>
      <c r="AD89" s="388">
        <v>7.0398267033549664E-2</v>
      </c>
      <c r="AE89" s="154">
        <v>6.4742038846952066E-2</v>
      </c>
      <c r="AF89" s="154">
        <v>6.414630717139487E-2</v>
      </c>
      <c r="AG89" s="154">
        <v>3.6254847617625693E-2</v>
      </c>
      <c r="AH89" s="388">
        <v>6.5196316486524769E-2</v>
      </c>
      <c r="AI89" s="154">
        <v>6.8074340702989303E-2</v>
      </c>
      <c r="AJ89" s="154">
        <v>6.4022393116398846E-2</v>
      </c>
      <c r="AK89" s="154">
        <v>3.5010645175673274E-2</v>
      </c>
      <c r="AL89" s="388">
        <v>6.229165129213287E-2</v>
      </c>
      <c r="AM89" s="154">
        <v>6.2415378200261482E-2</v>
      </c>
      <c r="AN89" s="154">
        <v>6.5182346669757071E-2</v>
      </c>
      <c r="AO89" s="154">
        <v>7.4935225203902653E-2</v>
      </c>
      <c r="AP89" s="388">
        <v>5.8727294267782115E-2</v>
      </c>
      <c r="AQ89" s="154">
        <v>6.7167859048764378E-2</v>
      </c>
      <c r="AR89" s="154">
        <v>7.2282428271321031E-2</v>
      </c>
      <c r="AS89" s="154">
        <v>8.5425624345578904E-2</v>
      </c>
      <c r="AT89" s="388">
        <v>6.7032101417708281E-2</v>
      </c>
      <c r="AU89" s="154">
        <v>7.832996784350936E-2</v>
      </c>
      <c r="AV89" s="154">
        <v>7.7496168497044507E-2</v>
      </c>
      <c r="AW89" s="154">
        <v>5.665996271825751E-2</v>
      </c>
      <c r="AX89" s="388">
        <v>7.5278244356470445E-2</v>
      </c>
      <c r="AY89" s="154">
        <v>6.2359702402824076E-2</v>
      </c>
      <c r="AZ89" s="154">
        <v>6.2220581682707624E-2</v>
      </c>
      <c r="BA89" s="154">
        <v>4.5273899850972972E-2</v>
      </c>
      <c r="BB89" s="388">
        <v>6.4850725656897631E-2</v>
      </c>
      <c r="BC89" s="154">
        <v>6.1453200076550314E-2</v>
      </c>
      <c r="BD89" s="154">
        <v>6.8581553569301137E-2</v>
      </c>
      <c r="BE89" s="154">
        <v>4.8448834110190173E-2</v>
      </c>
      <c r="BF89" s="388">
        <v>5.169549903618352E-2</v>
      </c>
      <c r="BG89" s="154">
        <v>4.4771629457654338E-2</v>
      </c>
      <c r="BH89" s="154">
        <v>4.5511137585488921E-2</v>
      </c>
      <c r="BI89" s="154">
        <v>2.85240865388839E-2</v>
      </c>
      <c r="BJ89" s="388">
        <v>5.871692729608128E-2</v>
      </c>
      <c r="BK89" s="154">
        <v>4.2356939563803805E-2</v>
      </c>
      <c r="BL89" s="154">
        <v>5.7843062463062526E-2</v>
      </c>
      <c r="BM89" s="154">
        <v>4.7090580725661933E-2</v>
      </c>
      <c r="BN89" s="388">
        <v>5.1086494762867758E-2</v>
      </c>
      <c r="BO89" s="154">
        <v>3.9776873984666575E-2</v>
      </c>
      <c r="BP89" s="154">
        <v>3.6767213346581118E-2</v>
      </c>
      <c r="BQ89" s="154">
        <v>2.0256638996680686E-2</v>
      </c>
      <c r="BR89" s="388">
        <v>3.6960040828501552E-2</v>
      </c>
      <c r="BS89" s="154">
        <v>3.8344860281328913E-2</v>
      </c>
      <c r="BT89" s="154">
        <v>3.8429451818597117E-2</v>
      </c>
      <c r="BU89" s="154">
        <v>2.1161876058846854E-2</v>
      </c>
      <c r="BV89" s="388">
        <v>3.5407473946368846E-2</v>
      </c>
      <c r="BW89" s="154">
        <v>2.3560426834388949E-2</v>
      </c>
      <c r="BX89" s="154">
        <v>2.0659554559540827E-2</v>
      </c>
      <c r="BY89" s="154">
        <v>-0.23709456278215635</v>
      </c>
      <c r="BZ89" s="388">
        <v>-0.22416663244166904</v>
      </c>
      <c r="CA89" s="154">
        <v>-0.22416663244166904</v>
      </c>
      <c r="CB89" s="154">
        <v>-0.22416663244166904</v>
      </c>
      <c r="CC89" s="389">
        <v>0.54451923823950998</v>
      </c>
      <c r="CD89" s="388">
        <v>0.54267211737224441</v>
      </c>
      <c r="CE89" s="154">
        <v>0.54267211737224441</v>
      </c>
      <c r="CF89" s="154">
        <v>0.54267211737224441</v>
      </c>
      <c r="CG89" s="389">
        <v>-1.7633854946712924</v>
      </c>
      <c r="CH89" s="388">
        <v>-1.7645197482523516</v>
      </c>
      <c r="CI89" s="154">
        <v>-1.7645197482523516</v>
      </c>
      <c r="CJ89" s="154">
        <v>-1.7645197482523516</v>
      </c>
      <c r="CK89" s="389">
        <v>5.1536530878782587</v>
      </c>
      <c r="CL89" s="388">
        <v>5.1529556528985747</v>
      </c>
      <c r="CM89" s="154">
        <v>5.1529556528985747</v>
      </c>
      <c r="CN89" s="154">
        <v>5.1529556528985747</v>
      </c>
      <c r="CO89" s="389">
        <v>-15.601562855493256</v>
      </c>
      <c r="CP89" s="388">
        <v>-15.601992457580295</v>
      </c>
      <c r="CQ89" s="154">
        <v>-15.601992457580295</v>
      </c>
      <c r="CR89" s="154">
        <v>-15.601992457580295</v>
      </c>
      <c r="CS89" s="389">
        <v>46.661563067595218</v>
      </c>
      <c r="CT89" s="388">
        <v>46.661297822454074</v>
      </c>
      <c r="CU89" s="154">
        <v>46.661297822454074</v>
      </c>
      <c r="CV89" s="154">
        <v>46.661297822454074</v>
      </c>
      <c r="CW89" s="389">
        <v>-140.12936875307241</v>
      </c>
      <c r="CX89" s="322"/>
      <c r="CY89" s="71"/>
      <c r="CZ89" s="111"/>
      <c r="DA89" s="108"/>
      <c r="DB89" s="123"/>
      <c r="DC89" s="156"/>
      <c r="DD89" s="156"/>
      <c r="DE89" s="156"/>
      <c r="DF89" s="119"/>
      <c r="DG89" s="116"/>
      <c r="DH89" s="116"/>
      <c r="DI89" s="116"/>
      <c r="DJ89" s="116"/>
      <c r="DK89" s="116"/>
      <c r="DL89" s="116"/>
      <c r="DM89" s="116"/>
      <c r="DN89" s="116"/>
    </row>
    <row r="90" spans="1:118" ht="15.75" customHeight="1">
      <c r="A90" s="108"/>
      <c r="B90" s="149"/>
      <c r="C90" s="123" t="s">
        <v>1326</v>
      </c>
      <c r="D90" s="155" t="s">
        <v>1326</v>
      </c>
      <c r="E90" s="394"/>
      <c r="F90" s="89"/>
      <c r="G90" s="89"/>
      <c r="H90" s="89"/>
      <c r="I90" s="89"/>
      <c r="J90" s="388">
        <v>0</v>
      </c>
      <c r="K90" s="154">
        <v>0</v>
      </c>
      <c r="L90" s="154">
        <v>0</v>
      </c>
      <c r="M90" s="389">
        <v>0</v>
      </c>
      <c r="N90" s="154">
        <v>0</v>
      </c>
      <c r="O90" s="154">
        <v>0</v>
      </c>
      <c r="P90" s="154">
        <v>0</v>
      </c>
      <c r="Q90" s="154">
        <v>0</v>
      </c>
      <c r="R90" s="388">
        <v>0</v>
      </c>
      <c r="S90" s="154">
        <v>0</v>
      </c>
      <c r="T90" s="154">
        <v>0</v>
      </c>
      <c r="U90" s="389">
        <v>0</v>
      </c>
      <c r="V90" s="388">
        <v>0</v>
      </c>
      <c r="W90" s="154">
        <v>0.23610021815104124</v>
      </c>
      <c r="X90" s="154">
        <v>0.30571409892060225</v>
      </c>
      <c r="Y90" s="154">
        <v>-0.41851862934790374</v>
      </c>
      <c r="Z90" s="388">
        <v>5.6275067438981891E-2</v>
      </c>
      <c r="AA90" s="154">
        <v>6.4037738542806921E-2</v>
      </c>
      <c r="AB90" s="154">
        <v>0.34755044194354529</v>
      </c>
      <c r="AC90" s="154">
        <v>7.1126599871388113E-2</v>
      </c>
      <c r="AD90" s="388">
        <v>-0.21982423047575536</v>
      </c>
      <c r="AE90" s="154">
        <v>0.11555169417897485</v>
      </c>
      <c r="AF90" s="154">
        <v>9.1321762349798139E-3</v>
      </c>
      <c r="AG90" s="154">
        <v>-0.36281488145639273</v>
      </c>
      <c r="AH90" s="388">
        <v>0.48482520434930065</v>
      </c>
      <c r="AI90" s="154">
        <v>0.49229951708835951</v>
      </c>
      <c r="AJ90" s="154">
        <v>-0.14825735758060368</v>
      </c>
      <c r="AK90" s="154">
        <v>-0.35496659112079271</v>
      </c>
      <c r="AL90" s="388">
        <v>0.39650006538214411</v>
      </c>
      <c r="AM90" s="154">
        <v>0.22365030187803561</v>
      </c>
      <c r="AN90" s="154">
        <v>2.1742457513208777E-2</v>
      </c>
      <c r="AO90" s="154">
        <v>0.40624033292195644</v>
      </c>
      <c r="AP90" s="388">
        <v>-0.41689455951650439</v>
      </c>
      <c r="AQ90" s="154">
        <v>0.2500585742821177</v>
      </c>
      <c r="AR90" s="154">
        <v>2.506782385493625E-2</v>
      </c>
      <c r="AS90" s="154">
        <v>0.42600805139504844</v>
      </c>
      <c r="AT90" s="388">
        <v>-0.39839614030512449</v>
      </c>
      <c r="AU90" s="154">
        <v>0.19347811951362257</v>
      </c>
      <c r="AV90" s="154">
        <v>-4.7097139363342323E-3</v>
      </c>
      <c r="AW90" s="154">
        <v>-0.25967307838515929</v>
      </c>
      <c r="AX90" s="388">
        <v>9.4106096829582861E-2</v>
      </c>
      <c r="AY90" s="154">
        <v>-7.2687133701526043E-3</v>
      </c>
      <c r="AZ90" s="154">
        <v>5.571250817855556E-2</v>
      </c>
      <c r="BA90" s="154">
        <v>-0.27561241232061101</v>
      </c>
      <c r="BB90" s="388">
        <v>0.2436216352549615</v>
      </c>
      <c r="BC90" s="154">
        <v>0.14414500395675009</v>
      </c>
      <c r="BD90" s="154">
        <v>-2.5622399788681288E-2</v>
      </c>
      <c r="BE90" s="154">
        <v>-0.19959335818366652</v>
      </c>
      <c r="BF90" s="388">
        <v>-6.490930968403226E-2</v>
      </c>
      <c r="BG90" s="154">
        <v>-3.0387227451447795E-2</v>
      </c>
      <c r="BH90" s="154">
        <v>-9.5704574610835896E-2</v>
      </c>
      <c r="BI90" s="154">
        <v>-0.32939264477274488</v>
      </c>
      <c r="BJ90" s="388">
        <v>0.97484133995801547</v>
      </c>
      <c r="BK90" s="154">
        <v>-0.2379519802996099</v>
      </c>
      <c r="BL90" s="154">
        <v>0.35577062900906403</v>
      </c>
      <c r="BM90" s="154">
        <v>-3.0898184562825216E-2</v>
      </c>
      <c r="BN90" s="388">
        <v>-0.13192349314619267</v>
      </c>
      <c r="BO90" s="154">
        <v>4.7995693420660859E-2</v>
      </c>
      <c r="BP90" s="154">
        <v>-0.10028251769678213</v>
      </c>
      <c r="BQ90" s="154">
        <v>-0.3828483000045072</v>
      </c>
      <c r="BR90" s="388">
        <v>0.8088711444360589</v>
      </c>
      <c r="BS90" s="154">
        <v>0.23224275376947548</v>
      </c>
      <c r="BT90" s="154">
        <v>9.9465556032882027E-2</v>
      </c>
      <c r="BU90" s="154">
        <v>-0.39748807115255341</v>
      </c>
      <c r="BV90" s="388">
        <v>0.6628342804383428</v>
      </c>
      <c r="BW90" s="154">
        <v>-0.32867539644242894</v>
      </c>
      <c r="BX90" s="154">
        <v>-0.16018117369042942</v>
      </c>
      <c r="BY90" s="154">
        <v>-11.072415935843923</v>
      </c>
      <c r="BZ90" s="388">
        <v>-0.17408584297429475</v>
      </c>
      <c r="CA90" s="154">
        <v>0</v>
      </c>
      <c r="CB90" s="154">
        <v>0</v>
      </c>
      <c r="CC90" s="389">
        <v>3.4290824745346553</v>
      </c>
      <c r="CD90" s="388">
        <v>9.8076008948131316E-2</v>
      </c>
      <c r="CE90" s="154">
        <v>0</v>
      </c>
      <c r="CF90" s="154">
        <v>0</v>
      </c>
      <c r="CG90" s="389">
        <v>-4.2494492313517984</v>
      </c>
      <c r="CH90" s="388">
        <v>-0.10252230048488035</v>
      </c>
      <c r="CI90" s="154">
        <v>0</v>
      </c>
      <c r="CJ90" s="154">
        <v>0</v>
      </c>
      <c r="CK90" s="389">
        <v>3.9207114814003283</v>
      </c>
      <c r="CL90" s="388">
        <v>0.10166447994284199</v>
      </c>
      <c r="CM90" s="154">
        <v>0</v>
      </c>
      <c r="CN90" s="154">
        <v>0</v>
      </c>
      <c r="CO90" s="389">
        <v>-4.0276920482941208</v>
      </c>
      <c r="CP90" s="388">
        <v>-0.10184392583329521</v>
      </c>
      <c r="CQ90" s="154">
        <v>0</v>
      </c>
      <c r="CR90" s="154">
        <v>0</v>
      </c>
      <c r="CS90" s="389">
        <v>3.9907438549570946</v>
      </c>
      <c r="CT90" s="388">
        <v>0.10180732327433882</v>
      </c>
      <c r="CU90" s="154">
        <v>0</v>
      </c>
      <c r="CV90" s="154">
        <v>0</v>
      </c>
      <c r="CW90" s="389">
        <v>-4.0031176862303264</v>
      </c>
      <c r="CX90" s="322"/>
      <c r="CY90" s="71"/>
      <c r="CZ90" s="111"/>
      <c r="DA90" s="108"/>
      <c r="DB90" s="123"/>
      <c r="DC90" s="156"/>
      <c r="DD90" s="156"/>
      <c r="DE90" s="156"/>
      <c r="DF90" s="119"/>
      <c r="DG90" s="116"/>
      <c r="DH90" s="116"/>
      <c r="DI90" s="116"/>
      <c r="DJ90" s="116"/>
      <c r="DK90" s="116"/>
      <c r="DL90" s="116"/>
      <c r="DM90" s="116"/>
      <c r="DN90" s="116"/>
    </row>
    <row r="91" spans="1:118" ht="15.75" customHeight="1">
      <c r="A91" s="108"/>
      <c r="B91" s="149"/>
      <c r="C91" s="123" t="s">
        <v>1327</v>
      </c>
      <c r="D91" s="155" t="s">
        <v>1327</v>
      </c>
      <c r="E91" s="394"/>
      <c r="F91" s="89"/>
      <c r="G91" s="89"/>
      <c r="H91" s="89"/>
      <c r="I91" s="89"/>
      <c r="J91" s="388">
        <v>0</v>
      </c>
      <c r="K91" s="154">
        <v>0</v>
      </c>
      <c r="L91" s="154">
        <v>0</v>
      </c>
      <c r="M91" s="389">
        <v>0</v>
      </c>
      <c r="N91" s="154">
        <v>0</v>
      </c>
      <c r="O91" s="154">
        <v>0</v>
      </c>
      <c r="P91" s="154">
        <v>0</v>
      </c>
      <c r="Q91" s="154">
        <v>0</v>
      </c>
      <c r="R91" s="388">
        <v>0</v>
      </c>
      <c r="S91" s="154">
        <v>0</v>
      </c>
      <c r="T91" s="154">
        <v>0</v>
      </c>
      <c r="U91" s="389">
        <v>0</v>
      </c>
      <c r="V91" s="388">
        <v>0</v>
      </c>
      <c r="W91" s="154">
        <v>0</v>
      </c>
      <c r="X91" s="154">
        <v>0</v>
      </c>
      <c r="Y91" s="154">
        <v>0</v>
      </c>
      <c r="Z91" s="388">
        <v>-8.678304828814801E-3</v>
      </c>
      <c r="AA91" s="154">
        <v>-0.14666814291470223</v>
      </c>
      <c r="AB91" s="154">
        <v>-0.11932656460522552</v>
      </c>
      <c r="AC91" s="154">
        <v>0.62225789175944035</v>
      </c>
      <c r="AD91" s="388">
        <v>0.19821658021224955</v>
      </c>
      <c r="AE91" s="154">
        <v>0.25622662395384327</v>
      </c>
      <c r="AF91" s="154">
        <v>-5.9256954384218241E-2</v>
      </c>
      <c r="AG91" s="154">
        <v>-0.44037663791400544</v>
      </c>
      <c r="AH91" s="388">
        <v>6.5071366513590814E-2</v>
      </c>
      <c r="AI91" s="154">
        <v>0.42477080551846896</v>
      </c>
      <c r="AJ91" s="154">
        <v>0.20255609652836612</v>
      </c>
      <c r="AK91" s="154">
        <v>0.21736813327519505</v>
      </c>
      <c r="AL91" s="388">
        <v>0.1449527343240167</v>
      </c>
      <c r="AM91" s="154">
        <v>-6.1165843084092869E-2</v>
      </c>
      <c r="AN91" s="154">
        <v>0.12621661862535857</v>
      </c>
      <c r="AO91" s="154">
        <v>1.4552700851104954</v>
      </c>
      <c r="AP91" s="388">
        <v>2.5192465059093255E-2</v>
      </c>
      <c r="AQ91" s="154">
        <v>4.7317709373045469E-2</v>
      </c>
      <c r="AR91" s="154">
        <v>5.0726313013067174E-2</v>
      </c>
      <c r="AS91" s="154">
        <v>6.5496520822961479E-2</v>
      </c>
      <c r="AT91" s="388">
        <v>9.9298299955920474E-2</v>
      </c>
      <c r="AU91" s="154">
        <v>4.9541593336425466E-2</v>
      </c>
      <c r="AV91" s="154">
        <v>1.9053108836390647E-2</v>
      </c>
      <c r="AW91" s="154">
        <v>-0.47094797235623942</v>
      </c>
      <c r="AX91" s="388">
        <v>-3.7840200562094133E-2</v>
      </c>
      <c r="AY91" s="154">
        <v>-0.1996785529434201</v>
      </c>
      <c r="AZ91" s="154">
        <v>-0.15109252641982815</v>
      </c>
      <c r="BA91" s="154">
        <v>-0.16936961361825187</v>
      </c>
      <c r="BB91" s="388">
        <v>-5.585946152950845E-2</v>
      </c>
      <c r="BC91" s="154">
        <v>8.8143080280321334E-2</v>
      </c>
      <c r="BD91" s="154">
        <v>4.3096345229308901E-3</v>
      </c>
      <c r="BE91" s="154">
        <v>0.10970441181561466</v>
      </c>
      <c r="BF91" s="388">
        <v>-0.1656029172581909</v>
      </c>
      <c r="BG91" s="154">
        <v>-0.29288502243524028</v>
      </c>
      <c r="BH91" s="154">
        <v>-0.34374431504039654</v>
      </c>
      <c r="BI91" s="154">
        <v>-0.45016711974686946</v>
      </c>
      <c r="BJ91" s="388">
        <v>0.16120576671035383</v>
      </c>
      <c r="BK91" s="154">
        <v>-8.7373248332505593E-2</v>
      </c>
      <c r="BL91" s="154">
        <v>0.3682614225613931</v>
      </c>
      <c r="BM91" s="154">
        <v>0.97728912195952322</v>
      </c>
      <c r="BN91" s="388">
        <v>-0.13084752719064222</v>
      </c>
      <c r="BO91" s="154">
        <v>0.19528956821939591</v>
      </c>
      <c r="BP91" s="154">
        <v>-0.20678107496126802</v>
      </c>
      <c r="BQ91" s="154">
        <v>-0.49485554535318421</v>
      </c>
      <c r="BR91" s="388">
        <v>5.2604488853420409E-2</v>
      </c>
      <c r="BS91" s="154">
        <v>0.23766181685463666</v>
      </c>
      <c r="BT91" s="154">
        <v>0.51243758670252448</v>
      </c>
      <c r="BU91" s="154">
        <v>0.47656028109810022</v>
      </c>
      <c r="BV91" s="388">
        <v>0.35735210332467504</v>
      </c>
      <c r="BW91" s="154">
        <v>-0.26051594958460439</v>
      </c>
      <c r="BX91" s="154">
        <v>-0.43515044751803805</v>
      </c>
      <c r="BY91" s="154">
        <v>-10.442799986810142</v>
      </c>
      <c r="BZ91" s="388">
        <v>-7.6673257299152322</v>
      </c>
      <c r="CA91" s="154">
        <v>-10.931597463556182</v>
      </c>
      <c r="CB91" s="154">
        <v>-12.825880954823031</v>
      </c>
      <c r="CC91" s="389">
        <v>3.8519513447681066</v>
      </c>
      <c r="CD91" s="388">
        <v>3.6673171890428651</v>
      </c>
      <c r="CE91" s="154">
        <v>3.6673171890428651</v>
      </c>
      <c r="CF91" s="154">
        <v>3.6673171890428651</v>
      </c>
      <c r="CG91" s="389">
        <v>-4.5681422432423551</v>
      </c>
      <c r="CH91" s="388">
        <v>-4.58259024185881</v>
      </c>
      <c r="CI91" s="154">
        <v>-4.58259024185881</v>
      </c>
      <c r="CJ91" s="154">
        <v>-4.58259024185881</v>
      </c>
      <c r="CK91" s="389">
        <v>4.2201495415260917</v>
      </c>
      <c r="CL91" s="388">
        <v>4.2176440952199803</v>
      </c>
      <c r="CM91" s="154">
        <v>4.2176440952199803</v>
      </c>
      <c r="CN91" s="154">
        <v>4.2176440952199803</v>
      </c>
      <c r="CO91" s="389">
        <v>-4.3355007858110204</v>
      </c>
      <c r="CP91" s="388">
        <v>-4.3360440927066444</v>
      </c>
      <c r="CQ91" s="154">
        <v>-4.3360440927066444</v>
      </c>
      <c r="CR91" s="154">
        <v>-4.3360440927066444</v>
      </c>
      <c r="CS91" s="389">
        <v>4.2953329503077287</v>
      </c>
      <c r="CT91" s="388">
        <v>4.2952234814294545</v>
      </c>
      <c r="CU91" s="154">
        <v>4.2952234814294545</v>
      </c>
      <c r="CV91" s="154">
        <v>4.2952234814294545</v>
      </c>
      <c r="CW91" s="389">
        <v>-4.3088570593432616</v>
      </c>
      <c r="CX91" s="322"/>
      <c r="CY91" s="71"/>
      <c r="CZ91" s="111"/>
      <c r="DA91" s="108"/>
      <c r="DB91" s="123"/>
      <c r="DC91" s="156"/>
      <c r="DD91" s="156"/>
      <c r="DE91" s="156"/>
      <c r="DF91" s="119"/>
      <c r="DG91" s="116"/>
      <c r="DH91" s="116"/>
      <c r="DI91" s="116"/>
      <c r="DJ91" s="116"/>
      <c r="DK91" s="116"/>
      <c r="DL91" s="116"/>
      <c r="DM91" s="116"/>
      <c r="DN91" s="116"/>
    </row>
    <row r="92" spans="1:118" ht="15.75" customHeight="1">
      <c r="A92" s="108"/>
      <c r="B92" s="149"/>
      <c r="C92" s="114"/>
      <c r="D92" s="89"/>
      <c r="E92" s="394"/>
      <c r="F92" s="89"/>
      <c r="G92" s="89"/>
      <c r="H92" s="89"/>
      <c r="I92" s="89"/>
      <c r="J92" s="312"/>
      <c r="K92" s="142"/>
      <c r="L92" s="142"/>
      <c r="M92" s="313"/>
      <c r="N92" s="142"/>
      <c r="O92" s="142"/>
      <c r="P92" s="142"/>
      <c r="Q92" s="142"/>
      <c r="R92" s="312"/>
      <c r="S92" s="142"/>
      <c r="T92" s="142"/>
      <c r="U92" s="313"/>
      <c r="V92" s="312"/>
      <c r="W92" s="142"/>
      <c r="X92" s="142"/>
      <c r="Y92" s="142"/>
      <c r="Z92" s="312"/>
      <c r="AA92" s="142"/>
      <c r="AB92" s="142"/>
      <c r="AC92" s="142"/>
      <c r="AD92" s="312"/>
      <c r="AE92" s="142"/>
      <c r="AF92" s="142"/>
      <c r="AG92" s="142"/>
      <c r="AH92" s="312"/>
      <c r="AI92" s="142"/>
      <c r="AJ92" s="142"/>
      <c r="AK92" s="142"/>
      <c r="AL92" s="312"/>
      <c r="AM92" s="142"/>
      <c r="AN92" s="142"/>
      <c r="AO92" s="142"/>
      <c r="AP92" s="312"/>
      <c r="AQ92" s="142"/>
      <c r="AR92" s="142"/>
      <c r="AS92" s="142"/>
      <c r="AT92" s="312"/>
      <c r="AU92" s="142"/>
      <c r="AV92" s="142"/>
      <c r="AW92" s="142"/>
      <c r="AX92" s="312"/>
      <c r="AY92" s="142"/>
      <c r="AZ92" s="142"/>
      <c r="BA92" s="142"/>
      <c r="BB92" s="312"/>
      <c r="BC92" s="142"/>
      <c r="BD92" s="142"/>
      <c r="BE92" s="142"/>
      <c r="BF92" s="312"/>
      <c r="BG92" s="142"/>
      <c r="BH92" s="142"/>
      <c r="BI92" s="142"/>
      <c r="BJ92" s="312"/>
      <c r="BK92" s="142"/>
      <c r="BL92" s="142"/>
      <c r="BM92" s="142"/>
      <c r="BN92" s="312"/>
      <c r="BO92" s="142"/>
      <c r="BP92" s="142"/>
      <c r="BQ92" s="142"/>
      <c r="BR92" s="312"/>
      <c r="BS92" s="142"/>
      <c r="BT92" s="142"/>
      <c r="BU92" s="142"/>
      <c r="BV92" s="312"/>
      <c r="BW92" s="142"/>
      <c r="BX92" s="142"/>
      <c r="BY92" s="142"/>
      <c r="BZ92" s="312"/>
      <c r="CA92" s="142"/>
      <c r="CB92" s="142"/>
      <c r="CC92" s="313"/>
      <c r="CD92" s="312"/>
      <c r="CE92" s="142"/>
      <c r="CF92" s="142"/>
      <c r="CG92" s="313"/>
      <c r="CH92" s="312"/>
      <c r="CI92" s="142"/>
      <c r="CJ92" s="142"/>
      <c r="CK92" s="313"/>
      <c r="CL92" s="312"/>
      <c r="CM92" s="142"/>
      <c r="CN92" s="142"/>
      <c r="CO92" s="313"/>
      <c r="CP92" s="312"/>
      <c r="CQ92" s="142"/>
      <c r="CR92" s="142"/>
      <c r="CS92" s="313"/>
      <c r="CT92" s="312"/>
      <c r="CU92" s="142"/>
      <c r="CV92" s="142"/>
      <c r="CW92" s="313"/>
      <c r="CX92" s="322"/>
      <c r="CY92" s="71"/>
      <c r="CZ92" s="111"/>
      <c r="DA92" s="108"/>
      <c r="DB92" s="108"/>
      <c r="DC92" s="156"/>
      <c r="DD92" s="156"/>
      <c r="DE92" s="156"/>
      <c r="DF92" s="119"/>
      <c r="DG92" s="116"/>
      <c r="DH92" s="116"/>
      <c r="DI92" s="116"/>
      <c r="DJ92" s="116"/>
      <c r="DK92" s="116"/>
      <c r="DL92" s="116"/>
      <c r="DM92" s="116"/>
      <c r="DN92" s="116"/>
    </row>
    <row r="93" spans="1:118" ht="15.75" customHeight="1">
      <c r="A93" s="108"/>
      <c r="B93" s="149"/>
      <c r="C93" s="123"/>
      <c r="D93" s="155"/>
      <c r="E93" s="384"/>
      <c r="F93" s="71"/>
      <c r="G93" s="71"/>
      <c r="H93" s="71"/>
      <c r="I93" s="71"/>
      <c r="J93" s="322"/>
      <c r="K93" s="118"/>
      <c r="L93" s="118"/>
      <c r="M93" s="323"/>
      <c r="N93" s="118"/>
      <c r="O93" s="118"/>
      <c r="P93" s="118"/>
      <c r="Q93" s="118"/>
      <c r="R93" s="322"/>
      <c r="S93" s="118"/>
      <c r="T93" s="118"/>
      <c r="U93" s="323"/>
      <c r="V93" s="322"/>
      <c r="W93" s="118"/>
      <c r="X93" s="118"/>
      <c r="Y93" s="118"/>
      <c r="Z93" s="322"/>
      <c r="AA93" s="118"/>
      <c r="AB93" s="118"/>
      <c r="AC93" s="118"/>
      <c r="AD93" s="322"/>
      <c r="AE93" s="118"/>
      <c r="AF93" s="118"/>
      <c r="AG93" s="118"/>
      <c r="AH93" s="322"/>
      <c r="AI93" s="118"/>
      <c r="AJ93" s="118"/>
      <c r="AK93" s="118"/>
      <c r="AL93" s="322"/>
      <c r="AM93" s="118"/>
      <c r="AN93" s="118"/>
      <c r="AO93" s="118"/>
      <c r="AP93" s="322"/>
      <c r="AQ93" s="118"/>
      <c r="AR93" s="118"/>
      <c r="AS93" s="118"/>
      <c r="AT93" s="322"/>
      <c r="AU93" s="118"/>
      <c r="AV93" s="118"/>
      <c r="AW93" s="118"/>
      <c r="AX93" s="322"/>
      <c r="AY93" s="118"/>
      <c r="AZ93" s="118"/>
      <c r="BA93" s="118"/>
      <c r="BB93" s="322"/>
      <c r="BC93" s="118"/>
      <c r="BD93" s="118"/>
      <c r="BE93" s="118"/>
      <c r="BF93" s="322"/>
      <c r="BG93" s="118"/>
      <c r="BH93" s="118"/>
      <c r="BI93" s="118"/>
      <c r="BJ93" s="322"/>
      <c r="BK93" s="118"/>
      <c r="BL93" s="118"/>
      <c r="BM93" s="118"/>
      <c r="BN93" s="322"/>
      <c r="BO93" s="118"/>
      <c r="BP93" s="118"/>
      <c r="BQ93" s="118"/>
      <c r="BR93" s="322"/>
      <c r="BS93" s="118"/>
      <c r="BT93" s="118"/>
      <c r="BU93" s="118"/>
      <c r="BV93" s="322"/>
      <c r="BW93" s="118"/>
      <c r="BX93" s="118"/>
      <c r="BY93" s="118"/>
      <c r="BZ93" s="312"/>
      <c r="CA93" s="118"/>
      <c r="CB93" s="118"/>
      <c r="CC93" s="323"/>
      <c r="CD93" s="312"/>
      <c r="CE93" s="118"/>
      <c r="CF93" s="118"/>
      <c r="CG93" s="323"/>
      <c r="CH93" s="312"/>
      <c r="CI93" s="118"/>
      <c r="CJ93" s="118"/>
      <c r="CK93" s="323"/>
      <c r="CL93" s="312"/>
      <c r="CM93" s="118"/>
      <c r="CN93" s="118"/>
      <c r="CO93" s="323"/>
      <c r="CP93" s="312"/>
      <c r="CQ93" s="118"/>
      <c r="CR93" s="118"/>
      <c r="CS93" s="323"/>
      <c r="CT93" s="312"/>
      <c r="CU93" s="118"/>
      <c r="CV93" s="118"/>
      <c r="CW93" s="323"/>
      <c r="CX93" s="322"/>
      <c r="CY93" s="71"/>
      <c r="CZ93" s="111"/>
      <c r="DA93" s="108"/>
      <c r="DB93" s="123"/>
      <c r="DC93" s="156"/>
      <c r="DD93" s="156"/>
      <c r="DE93" s="156"/>
      <c r="DF93" s="119"/>
      <c r="DG93" s="116"/>
      <c r="DH93" s="116"/>
      <c r="DI93" s="116"/>
      <c r="DJ93" s="116"/>
      <c r="DK93" s="116"/>
      <c r="DL93" s="116"/>
      <c r="DM93" s="116"/>
      <c r="DN93" s="116"/>
    </row>
    <row r="94" spans="1:118" ht="15.75" customHeight="1">
      <c r="A94" s="114"/>
      <c r="B94" s="109">
        <v>202210</v>
      </c>
      <c r="C94" s="114" t="s">
        <v>463</v>
      </c>
      <c r="D94" s="89" t="s">
        <v>464</v>
      </c>
      <c r="E94" s="394"/>
      <c r="F94" s="89"/>
      <c r="G94" s="89"/>
      <c r="H94" s="89"/>
      <c r="I94" s="89"/>
      <c r="J94" s="307">
        <v>0</v>
      </c>
      <c r="K94" s="117">
        <v>0</v>
      </c>
      <c r="L94" s="117">
        <v>0</v>
      </c>
      <c r="M94" s="308">
        <v>0</v>
      </c>
      <c r="N94" s="117">
        <v>0</v>
      </c>
      <c r="O94" s="117">
        <v>0</v>
      </c>
      <c r="P94" s="117">
        <v>0</v>
      </c>
      <c r="Q94" s="117">
        <v>0</v>
      </c>
      <c r="R94" s="307">
        <v>0</v>
      </c>
      <c r="S94" s="117">
        <v>0</v>
      </c>
      <c r="T94" s="117">
        <v>0</v>
      </c>
      <c r="U94" s="308">
        <v>0</v>
      </c>
      <c r="V94" s="307">
        <v>55.850709999999999</v>
      </c>
      <c r="W94" s="117">
        <v>101.22242299999999</v>
      </c>
      <c r="X94" s="117">
        <v>39.900731</v>
      </c>
      <c r="Y94" s="117">
        <v>53.221135999999994</v>
      </c>
      <c r="Z94" s="307">
        <v>40.414999999999999</v>
      </c>
      <c r="AA94" s="117">
        <v>24.84</v>
      </c>
      <c r="AB94" s="117">
        <v>33.934999999999995</v>
      </c>
      <c r="AC94" s="117">
        <v>72.725999999999999</v>
      </c>
      <c r="AD94" s="307">
        <v>45.756</v>
      </c>
      <c r="AE94" s="117">
        <v>42.765000000000001</v>
      </c>
      <c r="AF94" s="117">
        <v>39.08</v>
      </c>
      <c r="AG94" s="117">
        <v>27.398</v>
      </c>
      <c r="AH94" s="307">
        <v>42.053999999999995</v>
      </c>
      <c r="AI94" s="117">
        <v>27.233000000000001</v>
      </c>
      <c r="AJ94" s="117">
        <v>28.838999999999999</v>
      </c>
      <c r="AK94" s="117">
        <v>50.911999999999999</v>
      </c>
      <c r="AL94" s="307">
        <v>63.651999999999994</v>
      </c>
      <c r="AM94" s="117">
        <v>39.071999999999996</v>
      </c>
      <c r="AN94" s="117">
        <v>63.126999999999995</v>
      </c>
      <c r="AO94" s="117">
        <v>39.984999999999999</v>
      </c>
      <c r="AP94" s="307">
        <v>49.881</v>
      </c>
      <c r="AQ94" s="117">
        <v>25.896999999999998</v>
      </c>
      <c r="AR94" s="117">
        <v>36.86</v>
      </c>
      <c r="AS94" s="117">
        <v>58.010999999999996</v>
      </c>
      <c r="AT94" s="307">
        <v>37.789000000000001</v>
      </c>
      <c r="AU94" s="117">
        <v>35.713000000000001</v>
      </c>
      <c r="AV94" s="117">
        <v>33.176000000000002</v>
      </c>
      <c r="AW94" s="117">
        <v>48.247</v>
      </c>
      <c r="AX94" s="307">
        <v>45.713999999999999</v>
      </c>
      <c r="AY94" s="117">
        <v>73.168999999999997</v>
      </c>
      <c r="AZ94" s="117">
        <v>38.872999999999998</v>
      </c>
      <c r="BA94" s="117">
        <v>125.32899999999999</v>
      </c>
      <c r="BB94" s="307">
        <v>45.513999999999996</v>
      </c>
      <c r="BC94" s="117">
        <v>39.219000000000001</v>
      </c>
      <c r="BD94" s="117">
        <v>54.806999999999995</v>
      </c>
      <c r="BE94" s="117">
        <v>12.292</v>
      </c>
      <c r="BF94" s="307">
        <v>98.140999999999991</v>
      </c>
      <c r="BG94" s="117">
        <v>24.486000000000001</v>
      </c>
      <c r="BH94" s="117">
        <v>22.141999999999999</v>
      </c>
      <c r="BI94" s="117">
        <v>51.445</v>
      </c>
      <c r="BJ94" s="307">
        <v>83.13</v>
      </c>
      <c r="BK94" s="117">
        <v>30.119</v>
      </c>
      <c r="BL94" s="117">
        <v>64.131999999999991</v>
      </c>
      <c r="BM94" s="117">
        <v>47.476999999999997</v>
      </c>
      <c r="BN94" s="307">
        <v>112.285</v>
      </c>
      <c r="BO94" s="117">
        <v>105.166</v>
      </c>
      <c r="BP94" s="117">
        <v>191.46299999999999</v>
      </c>
      <c r="BQ94" s="117">
        <v>-7.4849999999999994</v>
      </c>
      <c r="BR94" s="307">
        <v>107.47099999999999</v>
      </c>
      <c r="BS94" s="117">
        <v>58.497</v>
      </c>
      <c r="BT94" s="117">
        <v>88.975999999999999</v>
      </c>
      <c r="BU94" s="117">
        <v>39.640999999999998</v>
      </c>
      <c r="BV94" s="307">
        <v>74.878</v>
      </c>
      <c r="BW94" s="117">
        <v>90.182999999999993</v>
      </c>
      <c r="BX94" s="117">
        <v>81.483999999999995</v>
      </c>
      <c r="BY94" s="117">
        <v>113.30799999999999</v>
      </c>
      <c r="BZ94" s="307">
        <v>30.30721557427588</v>
      </c>
      <c r="CA94" s="117">
        <v>30.30721557427588</v>
      </c>
      <c r="CB94" s="117">
        <v>30.30721557427588</v>
      </c>
      <c r="CC94" s="308">
        <v>30.307215574275876</v>
      </c>
      <c r="CD94" s="307">
        <v>29.019549108368462</v>
      </c>
      <c r="CE94" s="117">
        <v>29.019549108368462</v>
      </c>
      <c r="CF94" s="117">
        <v>29.019549108368462</v>
      </c>
      <c r="CG94" s="308">
        <v>29.019549108368462</v>
      </c>
      <c r="CH94" s="307">
        <v>28.071752099559227</v>
      </c>
      <c r="CI94" s="117">
        <v>28.071752099559227</v>
      </c>
      <c r="CJ94" s="117">
        <v>28.071752099559227</v>
      </c>
      <c r="CK94" s="308">
        <v>28.071752099559223</v>
      </c>
      <c r="CL94" s="307">
        <v>27.374118672199071</v>
      </c>
      <c r="CM94" s="117">
        <v>27.374118672199071</v>
      </c>
      <c r="CN94" s="117">
        <v>27.374118672199071</v>
      </c>
      <c r="CO94" s="308">
        <v>27.374118672199064</v>
      </c>
      <c r="CP94" s="307">
        <v>26.860620112437061</v>
      </c>
      <c r="CQ94" s="117">
        <v>26.860620112437061</v>
      </c>
      <c r="CR94" s="117">
        <v>26.860620112437061</v>
      </c>
      <c r="CS94" s="308">
        <v>26.860620112437058</v>
      </c>
      <c r="CT94" s="307">
        <v>26.482655467200054</v>
      </c>
      <c r="CU94" s="117">
        <v>26.482655467200054</v>
      </c>
      <c r="CV94" s="117">
        <v>26.482655467200054</v>
      </c>
      <c r="CW94" s="308">
        <v>26.482655467200054</v>
      </c>
      <c r="CX94" s="301"/>
      <c r="CY94" s="89"/>
      <c r="CZ94" s="166"/>
      <c r="DA94" s="114">
        <v>202210</v>
      </c>
      <c r="DB94" s="114" t="s">
        <v>463</v>
      </c>
      <c r="DC94" s="137">
        <v>178.60632200000001</v>
      </c>
      <c r="DD94" s="137">
        <v>214.07000399999998</v>
      </c>
      <c r="DE94" s="137">
        <v>117.255386</v>
      </c>
      <c r="DF94" s="119">
        <v>250.19499999999999</v>
      </c>
      <c r="DG94" s="116">
        <v>171.916</v>
      </c>
      <c r="DH94" s="116">
        <v>154.999</v>
      </c>
      <c r="DI94" s="116">
        <v>149.03799999999998</v>
      </c>
      <c r="DJ94" s="116">
        <v>205.83599999999998</v>
      </c>
      <c r="DK94" s="116">
        <v>170.649</v>
      </c>
      <c r="DL94" s="116">
        <v>154.92499999999998</v>
      </c>
      <c r="DM94" s="116">
        <v>283.08499999999998</v>
      </c>
      <c r="DN94" s="116">
        <v>151.83199999999999</v>
      </c>
    </row>
    <row r="95" spans="1:118" ht="15.75" customHeight="1">
      <c r="A95" s="108"/>
      <c r="B95" s="149"/>
      <c r="C95" s="108"/>
      <c r="D95" s="71"/>
      <c r="E95" s="384"/>
      <c r="F95" s="71"/>
      <c r="G95" s="71"/>
      <c r="H95" s="71"/>
      <c r="I95" s="71"/>
      <c r="J95" s="391"/>
      <c r="K95" s="157"/>
      <c r="L95" s="157"/>
      <c r="M95" s="392"/>
      <c r="N95" s="157"/>
      <c r="O95" s="157"/>
      <c r="P95" s="157"/>
      <c r="Q95" s="157"/>
      <c r="R95" s="391"/>
      <c r="S95" s="157"/>
      <c r="T95" s="157"/>
      <c r="U95" s="392"/>
      <c r="V95" s="391"/>
      <c r="W95" s="157"/>
      <c r="X95" s="157"/>
      <c r="Y95" s="157"/>
      <c r="Z95" s="391"/>
      <c r="AA95" s="157"/>
      <c r="AB95" s="157"/>
      <c r="AC95" s="157"/>
      <c r="AD95" s="391"/>
      <c r="AE95" s="157"/>
      <c r="AF95" s="157"/>
      <c r="AG95" s="157"/>
      <c r="AH95" s="391"/>
      <c r="AI95" s="157"/>
      <c r="AJ95" s="157"/>
      <c r="AK95" s="157"/>
      <c r="AL95" s="391"/>
      <c r="AM95" s="157"/>
      <c r="AN95" s="157"/>
      <c r="AO95" s="157"/>
      <c r="AP95" s="391"/>
      <c r="AQ95" s="157"/>
      <c r="AR95" s="157"/>
      <c r="AS95" s="157"/>
      <c r="AT95" s="391"/>
      <c r="AU95" s="157"/>
      <c r="AV95" s="157"/>
      <c r="AW95" s="157"/>
      <c r="AX95" s="391"/>
      <c r="AY95" s="157"/>
      <c r="AZ95" s="157"/>
      <c r="BA95" s="157"/>
      <c r="BB95" s="391"/>
      <c r="BC95" s="157"/>
      <c r="BD95" s="157"/>
      <c r="BE95" s="157"/>
      <c r="BF95" s="391"/>
      <c r="BG95" s="157"/>
      <c r="BH95" s="157"/>
      <c r="BI95" s="157"/>
      <c r="BJ95" s="391"/>
      <c r="BK95" s="157"/>
      <c r="BL95" s="157"/>
      <c r="BM95" s="157"/>
      <c r="BN95" s="391"/>
      <c r="BO95" s="157"/>
      <c r="BP95" s="157"/>
      <c r="BQ95" s="157"/>
      <c r="BR95" s="391"/>
      <c r="BS95" s="157"/>
      <c r="BT95" s="157"/>
      <c r="BU95" s="157"/>
      <c r="BV95" s="391"/>
      <c r="BW95" s="157"/>
      <c r="BX95" s="157"/>
      <c r="BY95" s="157"/>
      <c r="BZ95" s="391"/>
      <c r="CA95" s="157"/>
      <c r="CB95" s="157"/>
      <c r="CC95" s="392"/>
      <c r="CD95" s="391"/>
      <c r="CE95" s="157"/>
      <c r="CF95" s="157"/>
      <c r="CG95" s="392"/>
      <c r="CH95" s="391"/>
      <c r="CI95" s="157"/>
      <c r="CJ95" s="157"/>
      <c r="CK95" s="392"/>
      <c r="CL95" s="391"/>
      <c r="CM95" s="157"/>
      <c r="CN95" s="157"/>
      <c r="CO95" s="392"/>
      <c r="CP95" s="391"/>
      <c r="CQ95" s="157"/>
      <c r="CR95" s="157"/>
      <c r="CS95" s="392"/>
      <c r="CT95" s="391"/>
      <c r="CU95" s="157"/>
      <c r="CV95" s="157"/>
      <c r="CW95" s="392"/>
      <c r="CX95" s="322"/>
      <c r="CY95" s="71"/>
      <c r="CZ95" s="111"/>
      <c r="DA95" s="108"/>
      <c r="DB95" s="108"/>
      <c r="DC95" s="156"/>
      <c r="DD95" s="156"/>
      <c r="DE95" s="156"/>
      <c r="DF95" s="119"/>
      <c r="DG95" s="116"/>
      <c r="DH95" s="116"/>
      <c r="DI95" s="116"/>
      <c r="DJ95" s="116"/>
      <c r="DK95" s="116"/>
      <c r="DL95" s="116"/>
      <c r="DM95" s="116"/>
      <c r="DN95" s="116"/>
    </row>
    <row r="96" spans="1:118" ht="15.75" customHeight="1">
      <c r="A96" s="108"/>
      <c r="B96" s="149">
        <v>202220</v>
      </c>
      <c r="C96" s="123" t="s">
        <v>158</v>
      </c>
      <c r="D96" s="155" t="s">
        <v>159</v>
      </c>
      <c r="E96" s="384"/>
      <c r="F96" s="71"/>
      <c r="G96" s="71"/>
      <c r="H96" s="71"/>
      <c r="I96" s="71"/>
      <c r="J96" s="312">
        <v>0</v>
      </c>
      <c r="K96" s="142">
        <v>0</v>
      </c>
      <c r="L96" s="142">
        <v>0</v>
      </c>
      <c r="M96" s="313">
        <v>0</v>
      </c>
      <c r="N96" s="142">
        <v>0</v>
      </c>
      <c r="O96" s="142">
        <v>0</v>
      </c>
      <c r="P96" s="142">
        <v>0</v>
      </c>
      <c r="Q96" s="142">
        <v>0</v>
      </c>
      <c r="R96" s="312">
        <v>0</v>
      </c>
      <c r="S96" s="142">
        <v>0</v>
      </c>
      <c r="T96" s="142">
        <v>0</v>
      </c>
      <c r="U96" s="313">
        <v>0</v>
      </c>
      <c r="V96" s="312">
        <v>14.770555</v>
      </c>
      <c r="W96" s="142">
        <v>16.073577999999998</v>
      </c>
      <c r="X96" s="142">
        <v>14.614730999999999</v>
      </c>
      <c r="Y96" s="142">
        <v>17.289135999999999</v>
      </c>
      <c r="Z96" s="312">
        <v>24.887999999999998</v>
      </c>
      <c r="AA96" s="142">
        <v>17.114000000000001</v>
      </c>
      <c r="AB96" s="142">
        <v>16.887999999999998</v>
      </c>
      <c r="AC96" s="142">
        <v>16.751999999999999</v>
      </c>
      <c r="AD96" s="312">
        <v>18.724</v>
      </c>
      <c r="AE96" s="142">
        <v>16.132999999999999</v>
      </c>
      <c r="AF96" s="142">
        <v>17.361000000000001</v>
      </c>
      <c r="AG96" s="142">
        <v>15.263</v>
      </c>
      <c r="AH96" s="312">
        <v>17.779</v>
      </c>
      <c r="AI96" s="142">
        <v>17.962999999999997</v>
      </c>
      <c r="AJ96" s="142">
        <v>15.504999999999999</v>
      </c>
      <c r="AK96" s="142">
        <v>16.613</v>
      </c>
      <c r="AL96" s="312">
        <v>18.658999999999999</v>
      </c>
      <c r="AM96" s="142">
        <v>16.433</v>
      </c>
      <c r="AN96" s="142">
        <v>18.312999999999999</v>
      </c>
      <c r="AO96" s="142">
        <v>17.463000000000001</v>
      </c>
      <c r="AP96" s="312">
        <v>18.660999999999998</v>
      </c>
      <c r="AQ96" s="142">
        <v>17.870999999999999</v>
      </c>
      <c r="AR96" s="142">
        <v>18.620999999999999</v>
      </c>
      <c r="AS96" s="142">
        <v>23.619</v>
      </c>
      <c r="AT96" s="312">
        <v>20.971</v>
      </c>
      <c r="AU96" s="142">
        <v>23.254999999999999</v>
      </c>
      <c r="AV96" s="142">
        <v>24.798999999999999</v>
      </c>
      <c r="AW96" s="142">
        <v>23.875</v>
      </c>
      <c r="AX96" s="312">
        <v>25.222999999999999</v>
      </c>
      <c r="AY96" s="142">
        <v>26.292999999999999</v>
      </c>
      <c r="AZ96" s="142">
        <v>30.285</v>
      </c>
      <c r="BA96" s="142">
        <v>28.497</v>
      </c>
      <c r="BB96" s="312">
        <v>27.872</v>
      </c>
      <c r="BC96" s="142">
        <v>26.611999999999998</v>
      </c>
      <c r="BD96" s="142">
        <v>28.680999999999997</v>
      </c>
      <c r="BE96" s="142">
        <v>25.445</v>
      </c>
      <c r="BF96" s="312">
        <v>26.538</v>
      </c>
      <c r="BG96" s="142">
        <v>24.448</v>
      </c>
      <c r="BH96" s="142">
        <v>22.648999999999997</v>
      </c>
      <c r="BI96" s="142">
        <v>23.459999999999997</v>
      </c>
      <c r="BJ96" s="312">
        <v>21.384</v>
      </c>
      <c r="BK96" s="142">
        <v>22.622</v>
      </c>
      <c r="BL96" s="142">
        <v>27.661999999999999</v>
      </c>
      <c r="BM96" s="142">
        <v>28.550999999999998</v>
      </c>
      <c r="BN96" s="312">
        <v>31.02</v>
      </c>
      <c r="BO96" s="142">
        <v>30.916999999999998</v>
      </c>
      <c r="BP96" s="142">
        <v>52.040999999999997</v>
      </c>
      <c r="BQ96" s="142">
        <v>48.216000000000001</v>
      </c>
      <c r="BR96" s="312">
        <v>47.734999999999999</v>
      </c>
      <c r="BS96" s="142">
        <v>39.882999999999996</v>
      </c>
      <c r="BT96" s="142">
        <v>45.870999999999995</v>
      </c>
      <c r="BU96" s="142">
        <v>46.03</v>
      </c>
      <c r="BV96" s="312">
        <v>43.305</v>
      </c>
      <c r="BW96" s="142">
        <v>54.552</v>
      </c>
      <c r="BX96" s="142">
        <v>52.730999999999995</v>
      </c>
      <c r="BY96" s="142">
        <v>66.216999999999999</v>
      </c>
      <c r="BZ96" s="312">
        <v>4.8785935093411794</v>
      </c>
      <c r="CA96" s="142">
        <v>4.8785935093411794</v>
      </c>
      <c r="CB96" s="142">
        <v>4.8785935093411794</v>
      </c>
      <c r="CC96" s="313">
        <v>4.8785935093411794</v>
      </c>
      <c r="CD96" s="312">
        <v>3.5909270434337635</v>
      </c>
      <c r="CE96" s="142">
        <v>3.5909270434337635</v>
      </c>
      <c r="CF96" s="142">
        <v>3.5909270434337635</v>
      </c>
      <c r="CG96" s="313">
        <v>3.5909270434337639</v>
      </c>
      <c r="CH96" s="312">
        <v>2.6431300346245279</v>
      </c>
      <c r="CI96" s="142">
        <v>2.6431300346245279</v>
      </c>
      <c r="CJ96" s="142">
        <v>2.6431300346245279</v>
      </c>
      <c r="CK96" s="313">
        <v>2.6431300346245283</v>
      </c>
      <c r="CL96" s="312">
        <v>1.9454966072643693</v>
      </c>
      <c r="CM96" s="142">
        <v>1.9454966072643693</v>
      </c>
      <c r="CN96" s="142">
        <v>1.9454966072643693</v>
      </c>
      <c r="CO96" s="313">
        <v>1.9454966072643689</v>
      </c>
      <c r="CP96" s="312">
        <v>1.4319980475023608</v>
      </c>
      <c r="CQ96" s="142">
        <v>1.4319980475023608</v>
      </c>
      <c r="CR96" s="142">
        <v>1.4319980475023608</v>
      </c>
      <c r="CS96" s="313">
        <v>1.4319980475023613</v>
      </c>
      <c r="CT96" s="312">
        <v>1.0540334022653577</v>
      </c>
      <c r="CU96" s="142">
        <v>1.0540334022653577</v>
      </c>
      <c r="CV96" s="142">
        <v>1.0540334022653577</v>
      </c>
      <c r="CW96" s="313">
        <v>1.0540334022653575</v>
      </c>
      <c r="CX96" s="322"/>
      <c r="CY96" s="71"/>
      <c r="CZ96" s="111"/>
      <c r="DA96" s="108">
        <v>202220</v>
      </c>
      <c r="DB96" s="123" t="s">
        <v>158</v>
      </c>
      <c r="DC96" s="156">
        <v>62.596866999999996</v>
      </c>
      <c r="DD96" s="156">
        <v>66.492417000000003</v>
      </c>
      <c r="DE96" s="156">
        <v>61.850527</v>
      </c>
      <c r="DF96" s="119">
        <v>62.747999999999998</v>
      </c>
      <c r="DG96" s="116">
        <v>75.641999999999996</v>
      </c>
      <c r="DH96" s="116">
        <v>67.480999999999995</v>
      </c>
      <c r="DI96" s="116">
        <v>67.86</v>
      </c>
      <c r="DJ96" s="116">
        <v>70.867999999999995</v>
      </c>
      <c r="DK96" s="116">
        <v>78.771999999999991</v>
      </c>
      <c r="DL96" s="116">
        <v>92.899999999999991</v>
      </c>
      <c r="DM96" s="116">
        <v>110.298</v>
      </c>
      <c r="DN96" s="116">
        <v>108.61</v>
      </c>
    </row>
    <row r="97" spans="1:118" ht="15.75" customHeight="1">
      <c r="A97" s="108"/>
      <c r="B97" s="149"/>
      <c r="C97" s="123" t="s">
        <v>1321</v>
      </c>
      <c r="D97" s="155" t="s">
        <v>1323</v>
      </c>
      <c r="E97" s="384"/>
      <c r="F97" s="71"/>
      <c r="G97" s="71"/>
      <c r="H97" s="71"/>
      <c r="I97" s="71"/>
      <c r="J97" s="388">
        <v>0</v>
      </c>
      <c r="K97" s="154">
        <v>0</v>
      </c>
      <c r="L97" s="154">
        <v>0</v>
      </c>
      <c r="M97" s="389">
        <v>0</v>
      </c>
      <c r="N97" s="154">
        <v>0</v>
      </c>
      <c r="O97" s="154">
        <v>0</v>
      </c>
      <c r="P97" s="154">
        <v>0</v>
      </c>
      <c r="Q97" s="154">
        <v>0</v>
      </c>
      <c r="R97" s="388">
        <v>0</v>
      </c>
      <c r="S97" s="154">
        <v>0</v>
      </c>
      <c r="T97" s="154">
        <v>0</v>
      </c>
      <c r="U97" s="389">
        <v>0</v>
      </c>
      <c r="V97" s="388">
        <v>0.23539483330145983</v>
      </c>
      <c r="W97" s="154">
        <v>0.25616080193791035</v>
      </c>
      <c r="X97" s="154">
        <v>0.23291150315547907</v>
      </c>
      <c r="Y97" s="154">
        <v>0.27553286160515078</v>
      </c>
      <c r="Z97" s="388">
        <v>0.32902355834060443</v>
      </c>
      <c r="AA97" s="154">
        <v>0.2262499669495783</v>
      </c>
      <c r="AB97" s="154">
        <v>0.2232622088257846</v>
      </c>
      <c r="AC97" s="154">
        <v>0.22146426588403267</v>
      </c>
      <c r="AD97" s="388">
        <v>0.27747069545501701</v>
      </c>
      <c r="AE97" s="154">
        <v>0.23907470250885435</v>
      </c>
      <c r="AF97" s="154">
        <v>0.25727241742120005</v>
      </c>
      <c r="AG97" s="154">
        <v>0.22618218461492867</v>
      </c>
      <c r="AH97" s="388">
        <v>0.26199528440907749</v>
      </c>
      <c r="AI97" s="154">
        <v>0.26470674918950776</v>
      </c>
      <c r="AJ97" s="154">
        <v>0.22848511641615088</v>
      </c>
      <c r="AK97" s="154">
        <v>0.24481284998526379</v>
      </c>
      <c r="AL97" s="388">
        <v>0.26329231811254727</v>
      </c>
      <c r="AM97" s="154">
        <v>0.23188180843257888</v>
      </c>
      <c r="AN97" s="154">
        <v>0.25841000169328893</v>
      </c>
      <c r="AO97" s="154">
        <v>0.24641587176158494</v>
      </c>
      <c r="AP97" s="388">
        <v>0.23689889808561418</v>
      </c>
      <c r="AQ97" s="154">
        <v>0.22686995379068706</v>
      </c>
      <c r="AR97" s="154">
        <v>0.23639110343776978</v>
      </c>
      <c r="AS97" s="154">
        <v>0.29984004468592906</v>
      </c>
      <c r="AT97" s="388">
        <v>0.22573735199138861</v>
      </c>
      <c r="AU97" s="154">
        <v>0.25032292787944027</v>
      </c>
      <c r="AV97" s="154">
        <v>0.26694294940796559</v>
      </c>
      <c r="AW97" s="154">
        <v>0.25699677072120564</v>
      </c>
      <c r="AX97" s="388">
        <v>0.22868048378030426</v>
      </c>
      <c r="AY97" s="154">
        <v>0.23838147563872417</v>
      </c>
      <c r="AZ97" s="154">
        <v>0.27457433498340861</v>
      </c>
      <c r="BA97" s="154">
        <v>0.25836370559756294</v>
      </c>
      <c r="BB97" s="388">
        <v>0.25662462020071819</v>
      </c>
      <c r="BC97" s="154">
        <v>0.24502347850105882</v>
      </c>
      <c r="BD97" s="154">
        <v>0.2640732897523248</v>
      </c>
      <c r="BE97" s="154">
        <v>0.23427861154589816</v>
      </c>
      <c r="BF97" s="388">
        <v>0.27331994438436585</v>
      </c>
      <c r="BG97" s="154">
        <v>0.25179463412122149</v>
      </c>
      <c r="BH97" s="154">
        <v>0.23326638858849577</v>
      </c>
      <c r="BI97" s="154">
        <v>0.24161903290591685</v>
      </c>
      <c r="BJ97" s="388">
        <v>0.21337271375687247</v>
      </c>
      <c r="BK97" s="154">
        <v>0.22572566080284179</v>
      </c>
      <c r="BL97" s="154">
        <v>0.27601552599806423</v>
      </c>
      <c r="BM97" s="154">
        <v>0.28488609944222154</v>
      </c>
      <c r="BN97" s="388">
        <v>0.1912524507688324</v>
      </c>
      <c r="BO97" s="154">
        <v>0.19061740878207578</v>
      </c>
      <c r="BP97" s="154">
        <v>0.32085650517281772</v>
      </c>
      <c r="BQ97" s="154">
        <v>0.2972736352762741</v>
      </c>
      <c r="BR97" s="388">
        <v>0.26590500169898451</v>
      </c>
      <c r="BS97" s="154">
        <v>0.22216589887421384</v>
      </c>
      <c r="BT97" s="154">
        <v>0.25552169965296151</v>
      </c>
      <c r="BU97" s="154">
        <v>0.25640739977384008</v>
      </c>
      <c r="BV97" s="388">
        <v>0.19974170337399969</v>
      </c>
      <c r="BW97" s="154">
        <v>0.25161781324231453</v>
      </c>
      <c r="BX97" s="154">
        <v>0.24321856045755402</v>
      </c>
      <c r="BY97" s="154">
        <v>0.30542192292613179</v>
      </c>
      <c r="BZ97" s="390">
        <v>0.25</v>
      </c>
      <c r="CA97" s="390">
        <v>0.25</v>
      </c>
      <c r="CB97" s="390">
        <v>0.25</v>
      </c>
      <c r="CC97" s="389">
        <v>0.25</v>
      </c>
      <c r="CD97" s="390">
        <v>0.25</v>
      </c>
      <c r="CE97" s="390">
        <v>0.25</v>
      </c>
      <c r="CF97" s="390">
        <v>0.25</v>
      </c>
      <c r="CG97" s="389">
        <v>0.25</v>
      </c>
      <c r="CH97" s="390">
        <v>0.25</v>
      </c>
      <c r="CI97" s="390">
        <v>0.25</v>
      </c>
      <c r="CJ97" s="390">
        <v>0.25</v>
      </c>
      <c r="CK97" s="389">
        <v>0.25</v>
      </c>
      <c r="CL97" s="390">
        <v>0.25</v>
      </c>
      <c r="CM97" s="390">
        <v>0.25</v>
      </c>
      <c r="CN97" s="390">
        <v>0.25</v>
      </c>
      <c r="CO97" s="389">
        <v>0.25</v>
      </c>
      <c r="CP97" s="390">
        <v>0.25</v>
      </c>
      <c r="CQ97" s="390">
        <v>0.25</v>
      </c>
      <c r="CR97" s="390">
        <v>0.25</v>
      </c>
      <c r="CS97" s="389">
        <v>0.25</v>
      </c>
      <c r="CT97" s="390">
        <v>0.25</v>
      </c>
      <c r="CU97" s="390">
        <v>0.25</v>
      </c>
      <c r="CV97" s="390">
        <v>0.25</v>
      </c>
      <c r="CW97" s="389">
        <v>0.25</v>
      </c>
      <c r="CX97" s="322"/>
      <c r="CY97" s="71"/>
      <c r="CZ97" s="111"/>
      <c r="DA97" s="108"/>
      <c r="DB97" s="123"/>
      <c r="DC97" s="156"/>
      <c r="DD97" s="156"/>
      <c r="DE97" s="156"/>
      <c r="DF97" s="119"/>
      <c r="DG97" s="116"/>
      <c r="DH97" s="116"/>
      <c r="DI97" s="116"/>
      <c r="DJ97" s="116"/>
      <c r="DK97" s="116"/>
      <c r="DL97" s="116"/>
      <c r="DM97" s="116"/>
      <c r="DN97" s="116"/>
    </row>
    <row r="98" spans="1:118" ht="15.75" customHeight="1">
      <c r="A98" s="108"/>
      <c r="B98" s="149">
        <v>202240</v>
      </c>
      <c r="C98" s="123" t="s">
        <v>160</v>
      </c>
      <c r="D98" s="155" t="s">
        <v>163</v>
      </c>
      <c r="E98" s="384"/>
      <c r="F98" s="71"/>
      <c r="G98" s="71"/>
      <c r="H98" s="71"/>
      <c r="I98" s="71"/>
      <c r="J98" s="312">
        <v>0</v>
      </c>
      <c r="K98" s="142">
        <v>0</v>
      </c>
      <c r="L98" s="142">
        <v>0</v>
      </c>
      <c r="M98" s="313">
        <v>0</v>
      </c>
      <c r="N98" s="142">
        <v>0</v>
      </c>
      <c r="O98" s="142">
        <v>0</v>
      </c>
      <c r="P98" s="142">
        <v>0</v>
      </c>
      <c r="Q98" s="142">
        <v>0</v>
      </c>
      <c r="R98" s="312">
        <v>0</v>
      </c>
      <c r="S98" s="142">
        <v>0</v>
      </c>
      <c r="T98" s="142">
        <v>0</v>
      </c>
      <c r="U98" s="313">
        <v>0</v>
      </c>
      <c r="V98" s="312">
        <v>32.479895999999997</v>
      </c>
      <c r="W98" s="142">
        <v>15.814103999999999</v>
      </c>
      <c r="X98" s="142">
        <v>24.509</v>
      </c>
      <c r="Y98" s="142">
        <v>4.5119999999999996</v>
      </c>
      <c r="Z98" s="312">
        <v>13.524999999999999</v>
      </c>
      <c r="AA98" s="142">
        <v>6.0089999999999995</v>
      </c>
      <c r="AB98" s="142">
        <v>16.376999999999999</v>
      </c>
      <c r="AC98" s="142">
        <v>22.613999999999997</v>
      </c>
      <c r="AD98" s="312">
        <v>24.294999999999998</v>
      </c>
      <c r="AE98" s="142">
        <v>26.27</v>
      </c>
      <c r="AF98" s="142">
        <v>-13.411</v>
      </c>
      <c r="AG98" s="142">
        <v>9.0649999999999995</v>
      </c>
      <c r="AH98" s="312">
        <v>19.302</v>
      </c>
      <c r="AI98" s="142">
        <v>8.5359999999999996</v>
      </c>
      <c r="AJ98" s="142">
        <v>7.0529999999999999</v>
      </c>
      <c r="AK98" s="142">
        <v>25.558999999999997</v>
      </c>
      <c r="AL98" s="312">
        <v>21.259999999999998</v>
      </c>
      <c r="AM98" s="142">
        <v>13.943999999999999</v>
      </c>
      <c r="AN98" s="142">
        <v>39.82</v>
      </c>
      <c r="AO98" s="142">
        <v>-1.865</v>
      </c>
      <c r="AP98" s="312">
        <v>30.227</v>
      </c>
      <c r="AQ98" s="142">
        <v>7.798</v>
      </c>
      <c r="AR98" s="142">
        <v>18.172999999999998</v>
      </c>
      <c r="AS98" s="142">
        <v>34.128</v>
      </c>
      <c r="AT98" s="312">
        <v>15.078999999999999</v>
      </c>
      <c r="AU98" s="142">
        <v>7.1059999999999999</v>
      </c>
      <c r="AV98" s="142">
        <v>7.0939999999999994</v>
      </c>
      <c r="AW98" s="142">
        <v>8.2349999999999994</v>
      </c>
      <c r="AX98" s="312">
        <v>18.439</v>
      </c>
      <c r="AY98" s="142">
        <v>32.347999999999999</v>
      </c>
      <c r="AZ98" s="142">
        <v>7.2589999999999995</v>
      </c>
      <c r="BA98" s="142">
        <v>12.000999999999999</v>
      </c>
      <c r="BB98" s="312">
        <v>14.976999999999999</v>
      </c>
      <c r="BC98" s="142">
        <v>12.487</v>
      </c>
      <c r="BD98" s="142">
        <v>24.843</v>
      </c>
      <c r="BE98" s="142">
        <v>-17.297000000000001</v>
      </c>
      <c r="BF98" s="312">
        <v>70.688999999999993</v>
      </c>
      <c r="BG98" s="142">
        <v>-1.23</v>
      </c>
      <c r="BH98" s="142">
        <v>-5.9749999999999996</v>
      </c>
      <c r="BI98" s="142">
        <v>20.776999999999997</v>
      </c>
      <c r="BJ98" s="312">
        <v>60.821999999999996</v>
      </c>
      <c r="BK98" s="142">
        <v>6.1209999999999996</v>
      </c>
      <c r="BL98" s="142">
        <v>32.213000000000001</v>
      </c>
      <c r="BM98" s="142">
        <v>8.4</v>
      </c>
      <c r="BN98" s="312">
        <v>38.753</v>
      </c>
      <c r="BO98" s="142">
        <v>47.542999999999999</v>
      </c>
      <c r="BP98" s="142">
        <v>86.245999999999995</v>
      </c>
      <c r="BQ98" s="142">
        <v>-53.061</v>
      </c>
      <c r="BR98" s="312">
        <v>54.152000000000001</v>
      </c>
      <c r="BS98" s="142">
        <v>18.238</v>
      </c>
      <c r="BT98" s="142">
        <v>27.308</v>
      </c>
      <c r="BU98" s="142">
        <v>-12.189</v>
      </c>
      <c r="BV98" s="312">
        <v>30.635999999999999</v>
      </c>
      <c r="BW98" s="142">
        <v>27.128999999999998</v>
      </c>
      <c r="BX98" s="142">
        <v>-10.958</v>
      </c>
      <c r="BY98" s="142">
        <v>52.538999999999994</v>
      </c>
      <c r="BZ98" s="312">
        <v>14.50312206493469</v>
      </c>
      <c r="CA98" s="142">
        <v>14.50312206493469</v>
      </c>
      <c r="CB98" s="142">
        <v>14.50312206493469</v>
      </c>
      <c r="CC98" s="313">
        <v>14.503122064934686</v>
      </c>
      <c r="CD98" s="312">
        <v>14.50312206493469</v>
      </c>
      <c r="CE98" s="142">
        <v>14.50312206493469</v>
      </c>
      <c r="CF98" s="142">
        <v>14.50312206493469</v>
      </c>
      <c r="CG98" s="313">
        <v>14.503122064934686</v>
      </c>
      <c r="CH98" s="312">
        <v>14.50312206493469</v>
      </c>
      <c r="CI98" s="142">
        <v>14.50312206493469</v>
      </c>
      <c r="CJ98" s="142">
        <v>14.50312206493469</v>
      </c>
      <c r="CK98" s="313">
        <v>14.503122064934686</v>
      </c>
      <c r="CL98" s="312">
        <v>14.50312206493469</v>
      </c>
      <c r="CM98" s="142">
        <v>14.50312206493469</v>
      </c>
      <c r="CN98" s="142">
        <v>14.50312206493469</v>
      </c>
      <c r="CO98" s="313">
        <v>14.503122064934686</v>
      </c>
      <c r="CP98" s="312">
        <v>14.50312206493469</v>
      </c>
      <c r="CQ98" s="142">
        <v>14.50312206493469</v>
      </c>
      <c r="CR98" s="142">
        <v>14.50312206493469</v>
      </c>
      <c r="CS98" s="313">
        <v>14.503122064934686</v>
      </c>
      <c r="CT98" s="312">
        <v>14.50312206493469</v>
      </c>
      <c r="CU98" s="142">
        <v>14.50312206493469</v>
      </c>
      <c r="CV98" s="142">
        <v>14.50312206493469</v>
      </c>
      <c r="CW98" s="313">
        <v>14.503122064934686</v>
      </c>
      <c r="CX98" s="322"/>
      <c r="CY98" s="71"/>
      <c r="CZ98" s="111"/>
      <c r="DA98" s="108">
        <v>202240</v>
      </c>
      <c r="DB98" s="123" t="s">
        <v>160</v>
      </c>
      <c r="DC98" s="156">
        <v>0</v>
      </c>
      <c r="DD98" s="156">
        <v>0</v>
      </c>
      <c r="DE98" s="156">
        <v>0</v>
      </c>
      <c r="DF98" s="119">
        <v>77.314999999999998</v>
      </c>
      <c r="DG98" s="116">
        <v>58.524999999999999</v>
      </c>
      <c r="DH98" s="116">
        <v>46.219000000000001</v>
      </c>
      <c r="DI98" s="116">
        <v>60.449999999999996</v>
      </c>
      <c r="DJ98" s="116">
        <v>73.158999999999992</v>
      </c>
      <c r="DK98" s="116">
        <v>90.325999999999993</v>
      </c>
      <c r="DL98" s="116">
        <v>37.513999999999996</v>
      </c>
      <c r="DM98" s="116">
        <v>70.046999999999997</v>
      </c>
      <c r="DN98" s="116">
        <v>35.01</v>
      </c>
    </row>
    <row r="99" spans="1:118" ht="15.75" customHeight="1">
      <c r="A99" s="108"/>
      <c r="B99" s="149"/>
      <c r="C99" s="123" t="s">
        <v>1321</v>
      </c>
      <c r="D99" s="155" t="s">
        <v>1323</v>
      </c>
      <c r="E99" s="384"/>
      <c r="F99" s="71"/>
      <c r="G99" s="71"/>
      <c r="H99" s="71"/>
      <c r="I99" s="71"/>
      <c r="J99" s="388">
        <v>0</v>
      </c>
      <c r="K99" s="154">
        <v>0</v>
      </c>
      <c r="L99" s="154">
        <v>0</v>
      </c>
      <c r="M99" s="389">
        <v>0</v>
      </c>
      <c r="N99" s="154">
        <v>0</v>
      </c>
      <c r="O99" s="154">
        <v>0</v>
      </c>
      <c r="P99" s="154">
        <v>0</v>
      </c>
      <c r="Q99" s="154">
        <v>0</v>
      </c>
      <c r="R99" s="388">
        <v>0</v>
      </c>
      <c r="S99" s="154">
        <v>0</v>
      </c>
      <c r="T99" s="154">
        <v>0</v>
      </c>
      <c r="U99" s="389">
        <v>0</v>
      </c>
      <c r="V99" s="388">
        <v>0.42009824742934743</v>
      </c>
      <c r="W99" s="154">
        <v>0.20454121451206103</v>
      </c>
      <c r="X99" s="154">
        <v>0.31700187544460973</v>
      </c>
      <c r="Y99" s="154">
        <v>5.835866261398176E-2</v>
      </c>
      <c r="Z99" s="388">
        <v>0.2310978214438274</v>
      </c>
      <c r="AA99" s="154">
        <v>0.10267407090986758</v>
      </c>
      <c r="AB99" s="154">
        <v>0.27982913284920974</v>
      </c>
      <c r="AC99" s="154">
        <v>0.38639897479709523</v>
      </c>
      <c r="AD99" s="388">
        <v>0.52564962461325426</v>
      </c>
      <c r="AE99" s="154">
        <v>0.56838096886561806</v>
      </c>
      <c r="AF99" s="154">
        <v>-0.2901620545663039</v>
      </c>
      <c r="AG99" s="154">
        <v>0.19613146108743157</v>
      </c>
      <c r="AH99" s="388">
        <v>0.31930521091811415</v>
      </c>
      <c r="AI99" s="154">
        <v>0.14120760959470638</v>
      </c>
      <c r="AJ99" s="154">
        <v>0.11667493796526056</v>
      </c>
      <c r="AK99" s="154">
        <v>0.42281224152191893</v>
      </c>
      <c r="AL99" s="388">
        <v>0.29059992618816549</v>
      </c>
      <c r="AM99" s="154">
        <v>0.19059855930234149</v>
      </c>
      <c r="AN99" s="154">
        <v>0.54429393512759883</v>
      </c>
      <c r="AO99" s="154">
        <v>-2.5492420618105773E-2</v>
      </c>
      <c r="AP99" s="388">
        <v>0.334643402785466</v>
      </c>
      <c r="AQ99" s="154">
        <v>8.6331731727298897E-2</v>
      </c>
      <c r="AR99" s="154">
        <v>0.20119345481921042</v>
      </c>
      <c r="AS99" s="154">
        <v>0.37783141066802473</v>
      </c>
      <c r="AT99" s="388">
        <v>0.40195660286826251</v>
      </c>
      <c r="AU99" s="154">
        <v>0.1894226155568588</v>
      </c>
      <c r="AV99" s="154">
        <v>0.1891027349789412</v>
      </c>
      <c r="AW99" s="154">
        <v>0.21951804659593752</v>
      </c>
      <c r="AX99" s="388">
        <v>0.26323754050851572</v>
      </c>
      <c r="AY99" s="154">
        <v>0.46180421716847259</v>
      </c>
      <c r="AZ99" s="154">
        <v>0.10363041957542793</v>
      </c>
      <c r="BA99" s="154">
        <v>0.17132782274758376</v>
      </c>
      <c r="BB99" s="388">
        <v>0.42779205941159665</v>
      </c>
      <c r="BC99" s="154">
        <v>0.35666952299343047</v>
      </c>
      <c r="BD99" s="154">
        <v>0.70959725792630679</v>
      </c>
      <c r="BE99" s="154">
        <v>-0.49405884033133396</v>
      </c>
      <c r="BF99" s="388">
        <v>0.83892904190550788</v>
      </c>
      <c r="BG99" s="154">
        <v>-1.4597500623064051E-2</v>
      </c>
      <c r="BH99" s="154">
        <v>-7.091062294537212E-2</v>
      </c>
      <c r="BI99" s="154">
        <v>0.24657908166292827</v>
      </c>
      <c r="BJ99" s="388">
        <v>0.56549146491130198</v>
      </c>
      <c r="BK99" s="154">
        <v>5.6909888802112382E-2</v>
      </c>
      <c r="BL99" s="154">
        <v>0.29949979545539068</v>
      </c>
      <c r="BM99" s="154">
        <v>7.8098850831194916E-2</v>
      </c>
      <c r="BN99" s="388">
        <v>0.32434445644077303</v>
      </c>
      <c r="BO99" s="154">
        <v>0.3979126388296047</v>
      </c>
      <c r="BP99" s="154">
        <v>0.72183861869251176</v>
      </c>
      <c r="BQ99" s="154">
        <v>-0.44409571396288949</v>
      </c>
      <c r="BR99" s="388">
        <v>0.61881635031825299</v>
      </c>
      <c r="BS99" s="154">
        <v>0.20841284896410656</v>
      </c>
      <c r="BT99" s="154">
        <v>0.31205933104023587</v>
      </c>
      <c r="BU99" s="154">
        <v>-0.13928853032259539</v>
      </c>
      <c r="BV99" s="388">
        <v>0.30837678416846176</v>
      </c>
      <c r="BW99" s="154">
        <v>0.27307591649386992</v>
      </c>
      <c r="BX99" s="154">
        <v>-0.11030137096611843</v>
      </c>
      <c r="BY99" s="154">
        <v>0.52884867030378679</v>
      </c>
      <c r="BZ99" s="390">
        <v>0.25</v>
      </c>
      <c r="CA99" s="390">
        <v>0.25</v>
      </c>
      <c r="CB99" s="390">
        <v>0.25</v>
      </c>
      <c r="CC99" s="389">
        <v>0.25</v>
      </c>
      <c r="CD99" s="390">
        <v>0.25</v>
      </c>
      <c r="CE99" s="390">
        <v>0.25</v>
      </c>
      <c r="CF99" s="390">
        <v>0.25</v>
      </c>
      <c r="CG99" s="389">
        <v>0.25</v>
      </c>
      <c r="CH99" s="390">
        <v>0.25</v>
      </c>
      <c r="CI99" s="390">
        <v>0.25</v>
      </c>
      <c r="CJ99" s="390">
        <v>0.25</v>
      </c>
      <c r="CK99" s="389">
        <v>0.25</v>
      </c>
      <c r="CL99" s="390">
        <v>0.25</v>
      </c>
      <c r="CM99" s="390">
        <v>0.25</v>
      </c>
      <c r="CN99" s="390">
        <v>0.25</v>
      </c>
      <c r="CO99" s="389">
        <v>0.25</v>
      </c>
      <c r="CP99" s="390">
        <v>0.25</v>
      </c>
      <c r="CQ99" s="390">
        <v>0.25</v>
      </c>
      <c r="CR99" s="390">
        <v>0.25</v>
      </c>
      <c r="CS99" s="389">
        <v>0.25</v>
      </c>
      <c r="CT99" s="390">
        <v>0.25</v>
      </c>
      <c r="CU99" s="390">
        <v>0.25</v>
      </c>
      <c r="CV99" s="390">
        <v>0.25</v>
      </c>
      <c r="CW99" s="389">
        <v>0.25</v>
      </c>
      <c r="CX99" s="322"/>
      <c r="CY99" s="71"/>
      <c r="CZ99" s="111"/>
      <c r="DA99" s="108"/>
      <c r="DB99" s="123"/>
      <c r="DC99" s="156"/>
      <c r="DD99" s="156"/>
      <c r="DE99" s="156"/>
      <c r="DF99" s="119"/>
      <c r="DG99" s="116"/>
      <c r="DH99" s="116"/>
      <c r="DI99" s="116"/>
      <c r="DJ99" s="116"/>
      <c r="DK99" s="116"/>
      <c r="DL99" s="116"/>
      <c r="DM99" s="116"/>
      <c r="DN99" s="116"/>
    </row>
    <row r="100" spans="1:118" ht="15.75" customHeight="1">
      <c r="A100" s="108"/>
      <c r="B100" s="149">
        <v>202230</v>
      </c>
      <c r="C100" s="123" t="s">
        <v>162</v>
      </c>
      <c r="D100" s="155" t="s">
        <v>161</v>
      </c>
      <c r="E100" s="384"/>
      <c r="F100" s="71"/>
      <c r="G100" s="71"/>
      <c r="H100" s="71"/>
      <c r="I100" s="71"/>
      <c r="J100" s="312">
        <v>0</v>
      </c>
      <c r="K100" s="142">
        <v>0</v>
      </c>
      <c r="L100" s="142">
        <v>0</v>
      </c>
      <c r="M100" s="313">
        <v>0</v>
      </c>
      <c r="N100" s="142">
        <v>0</v>
      </c>
      <c r="O100" s="142">
        <v>0</v>
      </c>
      <c r="P100" s="142">
        <v>0</v>
      </c>
      <c r="Q100" s="142">
        <v>0</v>
      </c>
      <c r="R100" s="312">
        <v>0</v>
      </c>
      <c r="S100" s="142">
        <v>0</v>
      </c>
      <c r="T100" s="142">
        <v>0</v>
      </c>
      <c r="U100" s="313">
        <v>0</v>
      </c>
      <c r="V100" s="312">
        <v>8.0452619999999992</v>
      </c>
      <c r="W100" s="142">
        <v>-4.7261999999999998E-2</v>
      </c>
      <c r="X100" s="142">
        <v>1.048</v>
      </c>
      <c r="Y100" s="142">
        <v>0.746</v>
      </c>
      <c r="Z100" s="312">
        <v>1.1929999999999998</v>
      </c>
      <c r="AA100" s="142">
        <v>0.03</v>
      </c>
      <c r="AB100" s="142">
        <v>1.6999999999999998E-2</v>
      </c>
      <c r="AC100" s="142">
        <v>4.2119999999999997</v>
      </c>
      <c r="AD100" s="312">
        <v>0.52100000000000002</v>
      </c>
      <c r="AE100" s="142">
        <v>0.20699999999999999</v>
      </c>
      <c r="AF100" s="142">
        <v>1.4359999999999999</v>
      </c>
      <c r="AG100" s="142">
        <v>0.20499999999999999</v>
      </c>
      <c r="AH100" s="312">
        <v>4.9729999999999999</v>
      </c>
      <c r="AI100" s="142">
        <v>0.505</v>
      </c>
      <c r="AJ100" s="142">
        <v>1.6999999999999998E-2</v>
      </c>
      <c r="AK100" s="142">
        <v>0.18</v>
      </c>
      <c r="AL100" s="312">
        <v>2.4119999999999999</v>
      </c>
      <c r="AM100" s="142">
        <v>0.16699999999999998</v>
      </c>
      <c r="AN100" s="142">
        <v>0</v>
      </c>
      <c r="AO100" s="142">
        <v>0.22599999999999998</v>
      </c>
      <c r="AP100" s="312">
        <v>0.98699999999999999</v>
      </c>
      <c r="AQ100" s="142">
        <v>0.15</v>
      </c>
      <c r="AR100" s="142">
        <v>2.4999999999999998E-2</v>
      </c>
      <c r="AS100" s="142">
        <v>0.214</v>
      </c>
      <c r="AT100" s="312">
        <v>1.7009999999999998</v>
      </c>
      <c r="AU100" s="142">
        <v>4.4660000000000002</v>
      </c>
      <c r="AV100" s="142">
        <v>1.2829999999999999</v>
      </c>
      <c r="AW100" s="142">
        <v>0.57699999999999996</v>
      </c>
      <c r="AX100" s="312">
        <v>2.0329999999999999</v>
      </c>
      <c r="AY100" s="142">
        <v>8.8999999999999996E-2</v>
      </c>
      <c r="AZ100" s="142">
        <v>0</v>
      </c>
      <c r="BA100" s="142">
        <v>0.24</v>
      </c>
      <c r="BB100" s="312">
        <v>2.202</v>
      </c>
      <c r="BC100" s="142">
        <v>0.111</v>
      </c>
      <c r="BD100" s="142">
        <v>0</v>
      </c>
      <c r="BE100" s="142">
        <v>6.3E-2</v>
      </c>
      <c r="BF100" s="312">
        <v>0.27599999999999997</v>
      </c>
      <c r="BG100" s="142">
        <v>1.133</v>
      </c>
      <c r="BH100" s="142">
        <v>0</v>
      </c>
      <c r="BI100" s="142">
        <v>7.0999999999999994E-2</v>
      </c>
      <c r="BJ100" s="312">
        <v>0.22899999999999998</v>
      </c>
      <c r="BK100" s="142">
        <v>1.3129999999999999</v>
      </c>
      <c r="BL100" s="142">
        <v>-2.4999999999999998E-2</v>
      </c>
      <c r="BM100" s="142">
        <v>0.90299999999999991</v>
      </c>
      <c r="BN100" s="312">
        <v>6.7999999999999991E-2</v>
      </c>
      <c r="BO100" s="142">
        <v>2.5109999999999997</v>
      </c>
      <c r="BP100" s="142">
        <v>-0.20299999999999999</v>
      </c>
      <c r="BQ100" s="142">
        <v>3.8109999999999999</v>
      </c>
      <c r="BR100" s="312">
        <v>3.6749999999999998</v>
      </c>
      <c r="BS100" s="142">
        <v>-0.33299999999999996</v>
      </c>
      <c r="BT100" s="142">
        <v>15.952</v>
      </c>
      <c r="BU100" s="142">
        <v>1.3049999999999999</v>
      </c>
      <c r="BV100" s="312">
        <v>0.216</v>
      </c>
      <c r="BW100" s="142">
        <v>1.0289999999999999</v>
      </c>
      <c r="BX100" s="142">
        <v>2.3E-2</v>
      </c>
      <c r="BY100" s="142">
        <v>0.46199999999999997</v>
      </c>
      <c r="BZ100" s="312">
        <v>0.4325</v>
      </c>
      <c r="CA100" s="142">
        <v>0.4325</v>
      </c>
      <c r="CB100" s="142">
        <v>0.4325</v>
      </c>
      <c r="CC100" s="313">
        <v>0.43250000000000011</v>
      </c>
      <c r="CD100" s="312">
        <v>0.4325</v>
      </c>
      <c r="CE100" s="142">
        <v>0.4325</v>
      </c>
      <c r="CF100" s="142">
        <v>0.4325</v>
      </c>
      <c r="CG100" s="313">
        <v>0.43250000000000011</v>
      </c>
      <c r="CH100" s="312">
        <v>0.4325</v>
      </c>
      <c r="CI100" s="142">
        <v>0.4325</v>
      </c>
      <c r="CJ100" s="142">
        <v>0.4325</v>
      </c>
      <c r="CK100" s="313">
        <v>0.43250000000000011</v>
      </c>
      <c r="CL100" s="312">
        <v>0.4325</v>
      </c>
      <c r="CM100" s="142">
        <v>0.4325</v>
      </c>
      <c r="CN100" s="142">
        <v>0.4325</v>
      </c>
      <c r="CO100" s="313">
        <v>0.43250000000000011</v>
      </c>
      <c r="CP100" s="312">
        <v>0.4325</v>
      </c>
      <c r="CQ100" s="142">
        <v>0.4325</v>
      </c>
      <c r="CR100" s="142">
        <v>0.4325</v>
      </c>
      <c r="CS100" s="313">
        <v>0.43250000000000011</v>
      </c>
      <c r="CT100" s="312">
        <v>0.4325</v>
      </c>
      <c r="CU100" s="142">
        <v>0.4325</v>
      </c>
      <c r="CV100" s="142">
        <v>0.4325</v>
      </c>
      <c r="CW100" s="313">
        <v>0.43250000000000011</v>
      </c>
      <c r="CX100" s="322"/>
      <c r="CY100" s="71"/>
      <c r="CZ100" s="111"/>
      <c r="DA100" s="108">
        <v>202230</v>
      </c>
      <c r="DB100" s="123" t="s">
        <v>162</v>
      </c>
      <c r="DC100" s="156">
        <v>8.7431839999999994</v>
      </c>
      <c r="DD100" s="156">
        <v>7.1237769999999996</v>
      </c>
      <c r="DE100" s="156">
        <v>7.8966899999999995</v>
      </c>
      <c r="DF100" s="119">
        <v>9.7919999999999998</v>
      </c>
      <c r="DG100" s="116">
        <v>5.452</v>
      </c>
      <c r="DH100" s="116">
        <v>2.3689999999999998</v>
      </c>
      <c r="DI100" s="116">
        <v>5.6749999999999998</v>
      </c>
      <c r="DJ100" s="116">
        <v>2.8049999999999997</v>
      </c>
      <c r="DK100" s="116">
        <v>1.3759999999999999</v>
      </c>
      <c r="DL100" s="116">
        <v>8.0269999999999992</v>
      </c>
      <c r="DM100" s="116">
        <v>2.3620000000000001</v>
      </c>
      <c r="DN100" s="116">
        <v>2.3759999999999999</v>
      </c>
    </row>
    <row r="101" spans="1:118" ht="15.75" customHeight="1">
      <c r="A101" s="108"/>
      <c r="B101" s="149"/>
      <c r="C101" s="123" t="s">
        <v>1321</v>
      </c>
      <c r="D101" s="155" t="s">
        <v>1323</v>
      </c>
      <c r="E101" s="384"/>
      <c r="F101" s="71"/>
      <c r="G101" s="71"/>
      <c r="H101" s="71"/>
      <c r="I101" s="71"/>
      <c r="J101" s="388">
        <v>0</v>
      </c>
      <c r="K101" s="154">
        <v>0</v>
      </c>
      <c r="L101" s="154">
        <v>0</v>
      </c>
      <c r="M101" s="389">
        <v>0</v>
      </c>
      <c r="N101" s="154">
        <v>0</v>
      </c>
      <c r="O101" s="154">
        <v>0</v>
      </c>
      <c r="P101" s="154">
        <v>0</v>
      </c>
      <c r="Q101" s="154">
        <v>0</v>
      </c>
      <c r="R101" s="388">
        <v>0</v>
      </c>
      <c r="S101" s="154">
        <v>0</v>
      </c>
      <c r="T101" s="154">
        <v>0</v>
      </c>
      <c r="U101" s="389">
        <v>0</v>
      </c>
      <c r="V101" s="388">
        <v>0.82161580882352936</v>
      </c>
      <c r="W101" s="154">
        <v>-4.8265931372549016E-3</v>
      </c>
      <c r="X101" s="154">
        <v>0.10702614379084968</v>
      </c>
      <c r="Y101" s="154">
        <v>7.6184640522875824E-2</v>
      </c>
      <c r="Z101" s="388">
        <v>0.21881878209831251</v>
      </c>
      <c r="AA101" s="154">
        <v>5.5025678650036684E-3</v>
      </c>
      <c r="AB101" s="154">
        <v>3.1181217901687448E-3</v>
      </c>
      <c r="AC101" s="154">
        <v>0.772560528246515</v>
      </c>
      <c r="AD101" s="388">
        <v>0.21992401857323768</v>
      </c>
      <c r="AE101" s="154">
        <v>8.7378640776699032E-2</v>
      </c>
      <c r="AF101" s="154">
        <v>0.60616293794850151</v>
      </c>
      <c r="AG101" s="154">
        <v>8.6534402701561847E-2</v>
      </c>
      <c r="AH101" s="388">
        <v>0.87629955947136562</v>
      </c>
      <c r="AI101" s="154">
        <v>8.8986784140969166E-2</v>
      </c>
      <c r="AJ101" s="154">
        <v>2.9955947136563873E-3</v>
      </c>
      <c r="AK101" s="154">
        <v>3.1718061674008813E-2</v>
      </c>
      <c r="AL101" s="388">
        <v>0.85989304812834233</v>
      </c>
      <c r="AM101" s="154">
        <v>5.9536541889483069E-2</v>
      </c>
      <c r="AN101" s="154">
        <v>0</v>
      </c>
      <c r="AO101" s="154">
        <v>8.0570409982174684E-2</v>
      </c>
      <c r="AP101" s="388">
        <v>0.71729651162790697</v>
      </c>
      <c r="AQ101" s="154">
        <v>0.10901162790697674</v>
      </c>
      <c r="AR101" s="154">
        <v>1.8168604651162792E-2</v>
      </c>
      <c r="AS101" s="154">
        <v>0.15552325581395349</v>
      </c>
      <c r="AT101" s="388">
        <v>0.21190980441011587</v>
      </c>
      <c r="AU101" s="154">
        <v>0.5563722436775882</v>
      </c>
      <c r="AV101" s="154">
        <v>0.15983555500186869</v>
      </c>
      <c r="AW101" s="154">
        <v>7.1882396910427304E-2</v>
      </c>
      <c r="AX101" s="388">
        <v>0.86071126164267564</v>
      </c>
      <c r="AY101" s="154">
        <v>3.7679932260795933E-2</v>
      </c>
      <c r="AZ101" s="154">
        <v>0</v>
      </c>
      <c r="BA101" s="154">
        <v>0.10160880609652836</v>
      </c>
      <c r="BB101" s="388">
        <v>0.9267676767676768</v>
      </c>
      <c r="BC101" s="154">
        <v>4.671717171717172E-2</v>
      </c>
      <c r="BD101" s="154">
        <v>0</v>
      </c>
      <c r="BE101" s="154">
        <v>2.6515151515151516E-2</v>
      </c>
      <c r="BF101" s="388">
        <v>0.18648648648648647</v>
      </c>
      <c r="BG101" s="154">
        <v>0.76554054054054055</v>
      </c>
      <c r="BH101" s="154">
        <v>0</v>
      </c>
      <c r="BI101" s="154">
        <v>4.7972972972972969E-2</v>
      </c>
      <c r="BJ101" s="388">
        <v>9.462809917355372E-2</v>
      </c>
      <c r="BK101" s="154">
        <v>0.54256198347107443</v>
      </c>
      <c r="BL101" s="154">
        <v>-1.0330578512396695E-2</v>
      </c>
      <c r="BM101" s="154">
        <v>0.3731404958677686</v>
      </c>
      <c r="BN101" s="388">
        <v>1.0990787134313883E-2</v>
      </c>
      <c r="BO101" s="154">
        <v>0.40585097785679652</v>
      </c>
      <c r="BP101" s="154">
        <v>-3.2810732180378215E-2</v>
      </c>
      <c r="BQ101" s="154">
        <v>0.61596896718926786</v>
      </c>
      <c r="BR101" s="388">
        <v>0.17840671877275596</v>
      </c>
      <c r="BS101" s="154">
        <v>-1.6165833292878292E-2</v>
      </c>
      <c r="BT101" s="154">
        <v>0.77440652458857229</v>
      </c>
      <c r="BU101" s="154">
        <v>6.3352589931550074E-2</v>
      </c>
      <c r="BV101" s="388">
        <v>0.12485549132947976</v>
      </c>
      <c r="BW101" s="154">
        <v>0.59479768786127163</v>
      </c>
      <c r="BX101" s="154">
        <v>1.3294797687861272E-2</v>
      </c>
      <c r="BY101" s="154">
        <v>0.26705202312138726</v>
      </c>
      <c r="BZ101" s="390">
        <v>0.25</v>
      </c>
      <c r="CA101" s="390">
        <v>0.25</v>
      </c>
      <c r="CB101" s="390">
        <v>0.25</v>
      </c>
      <c r="CC101" s="389">
        <v>0.25</v>
      </c>
      <c r="CD101" s="390">
        <v>0.25</v>
      </c>
      <c r="CE101" s="390">
        <v>0.25</v>
      </c>
      <c r="CF101" s="390">
        <v>0.25</v>
      </c>
      <c r="CG101" s="389">
        <v>0.25</v>
      </c>
      <c r="CH101" s="390">
        <v>0.25</v>
      </c>
      <c r="CI101" s="390">
        <v>0.25</v>
      </c>
      <c r="CJ101" s="390">
        <v>0.25</v>
      </c>
      <c r="CK101" s="389">
        <v>0.25</v>
      </c>
      <c r="CL101" s="390">
        <v>0.25</v>
      </c>
      <c r="CM101" s="390">
        <v>0.25</v>
      </c>
      <c r="CN101" s="390">
        <v>0.25</v>
      </c>
      <c r="CO101" s="389">
        <v>0.25</v>
      </c>
      <c r="CP101" s="390">
        <v>0.25</v>
      </c>
      <c r="CQ101" s="390">
        <v>0.25</v>
      </c>
      <c r="CR101" s="390">
        <v>0.25</v>
      </c>
      <c r="CS101" s="389">
        <v>0.25</v>
      </c>
      <c r="CT101" s="390">
        <v>0.25</v>
      </c>
      <c r="CU101" s="390">
        <v>0.25</v>
      </c>
      <c r="CV101" s="390">
        <v>0.25</v>
      </c>
      <c r="CW101" s="389">
        <v>0.25</v>
      </c>
      <c r="CX101" s="322"/>
      <c r="CY101" s="71"/>
      <c r="CZ101" s="111"/>
      <c r="DA101" s="108"/>
      <c r="DB101" s="123"/>
      <c r="DC101" s="156"/>
      <c r="DD101" s="156"/>
      <c r="DE101" s="156"/>
      <c r="DF101" s="119"/>
      <c r="DG101" s="116"/>
      <c r="DH101" s="116"/>
      <c r="DI101" s="116"/>
      <c r="DJ101" s="116"/>
      <c r="DK101" s="116"/>
      <c r="DL101" s="116"/>
      <c r="DM101" s="116"/>
      <c r="DN101" s="116"/>
    </row>
    <row r="102" spans="1:118" ht="15.75" customHeight="1">
      <c r="A102" s="108"/>
      <c r="B102" s="149">
        <v>202241</v>
      </c>
      <c r="C102" s="123" t="s">
        <v>466</v>
      </c>
      <c r="D102" s="155" t="s">
        <v>167</v>
      </c>
      <c r="E102" s="384"/>
      <c r="F102" s="71"/>
      <c r="G102" s="71"/>
      <c r="H102" s="71"/>
      <c r="I102" s="71"/>
      <c r="J102" s="312">
        <v>0</v>
      </c>
      <c r="K102" s="142">
        <v>0</v>
      </c>
      <c r="L102" s="142">
        <v>0</v>
      </c>
      <c r="M102" s="313">
        <v>0</v>
      </c>
      <c r="N102" s="142">
        <v>0</v>
      </c>
      <c r="O102" s="142">
        <v>0</v>
      </c>
      <c r="P102" s="142">
        <v>0</v>
      </c>
      <c r="Q102" s="142">
        <v>0</v>
      </c>
      <c r="R102" s="312">
        <v>0</v>
      </c>
      <c r="S102" s="142">
        <v>0</v>
      </c>
      <c r="T102" s="142">
        <v>0</v>
      </c>
      <c r="U102" s="313">
        <v>0</v>
      </c>
      <c r="V102" s="312">
        <v>-7.4902650000000008</v>
      </c>
      <c r="W102" s="142">
        <v>69.429264999999987</v>
      </c>
      <c r="X102" s="142">
        <v>-1.3190000000000026</v>
      </c>
      <c r="Y102" s="142">
        <v>29.927999999999997</v>
      </c>
      <c r="Z102" s="312">
        <v>-0.38399999999999324</v>
      </c>
      <c r="AA102" s="142">
        <v>1.6569999999999965</v>
      </c>
      <c r="AB102" s="142">
        <v>0.63599999999998857</v>
      </c>
      <c r="AC102" s="142">
        <v>24.935999999999993</v>
      </c>
      <c r="AD102" s="312">
        <v>1.6950000000000003</v>
      </c>
      <c r="AE102" s="142">
        <v>-5.1999999999999602E-2</v>
      </c>
      <c r="AF102" s="142">
        <v>32.257999999999996</v>
      </c>
      <c r="AG102" s="142">
        <v>2.6600000000000037</v>
      </c>
      <c r="AH102" s="312">
        <v>-4.9730000000000061</v>
      </c>
      <c r="AI102" s="142">
        <v>-0.2759999999999927</v>
      </c>
      <c r="AJ102" s="142">
        <v>6.2469999999999999</v>
      </c>
      <c r="AK102" s="142">
        <v>8.3800000000000026</v>
      </c>
      <c r="AL102" s="312">
        <v>18.908999999999999</v>
      </c>
      <c r="AM102" s="142">
        <v>8.3609999999999935</v>
      </c>
      <c r="AN102" s="142">
        <v>4.9939999999999998</v>
      </c>
      <c r="AO102" s="142">
        <v>23.934999999999999</v>
      </c>
      <c r="AP102" s="312">
        <v>-0.98100000000000165</v>
      </c>
      <c r="AQ102" s="142">
        <v>-7.1999999999995623E-2</v>
      </c>
      <c r="AR102" s="142">
        <v>1.6000000000005343E-2</v>
      </c>
      <c r="AS102" s="142">
        <v>-0.16400000000000148</v>
      </c>
      <c r="AT102" s="312">
        <v>-1.6629999999999967</v>
      </c>
      <c r="AU102" s="142">
        <v>-3.5799999999999983</v>
      </c>
      <c r="AV102" s="142">
        <v>-1.2830000000000013</v>
      </c>
      <c r="AW102" s="142">
        <v>14.983000000000004</v>
      </c>
      <c r="AX102" s="312">
        <v>-2.0140000000000029</v>
      </c>
      <c r="AY102" s="142">
        <v>14.350000000000001</v>
      </c>
      <c r="AZ102" s="142">
        <v>1.3290000000000006</v>
      </c>
      <c r="BA102" s="142">
        <v>84.350999999999999</v>
      </c>
      <c r="BB102" s="312">
        <v>-1.7389999999999972</v>
      </c>
      <c r="BC102" s="142">
        <v>-0.10199999999998965</v>
      </c>
      <c r="BD102" s="142">
        <v>1.2829999999999941</v>
      </c>
      <c r="BE102" s="142">
        <v>4.0179999999999989</v>
      </c>
      <c r="BF102" s="312">
        <v>0.36200000000000898</v>
      </c>
      <c r="BG102" s="142">
        <v>-0.99799999999999756</v>
      </c>
      <c r="BH102" s="142">
        <v>5.468</v>
      </c>
      <c r="BI102" s="142">
        <v>7.0660000000000096</v>
      </c>
      <c r="BJ102" s="312">
        <v>0.46600000000000819</v>
      </c>
      <c r="BK102" s="142">
        <v>-1.2499999999999964</v>
      </c>
      <c r="BL102" s="142">
        <v>4.3069999999999879</v>
      </c>
      <c r="BM102" s="142">
        <v>8.7199999999999989</v>
      </c>
      <c r="BN102" s="312">
        <v>42.376000000000005</v>
      </c>
      <c r="BO102" s="142">
        <v>21.684000000000012</v>
      </c>
      <c r="BP102" s="142">
        <v>53.582000000000022</v>
      </c>
      <c r="BQ102" s="142">
        <v>-10.262</v>
      </c>
      <c r="BR102" s="312">
        <v>-1.7660000000000053</v>
      </c>
      <c r="BS102" s="142">
        <v>1.0420000000000016</v>
      </c>
      <c r="BT102" s="142">
        <v>-16.106999999999999</v>
      </c>
      <c r="BU102" s="142">
        <v>3.1899999999999977</v>
      </c>
      <c r="BV102" s="312">
        <v>0.50500000000000966</v>
      </c>
      <c r="BW102" s="142">
        <v>6.4440000000000026</v>
      </c>
      <c r="BX102" s="142">
        <v>39.664999999999992</v>
      </c>
      <c r="BY102" s="142">
        <v>-6.3720000000000141</v>
      </c>
      <c r="BZ102" s="312">
        <v>10.493000000000009</v>
      </c>
      <c r="CA102" s="142">
        <v>10.493000000000009</v>
      </c>
      <c r="CB102" s="142">
        <v>10.493000000000009</v>
      </c>
      <c r="CC102" s="313">
        <v>10.493000000000009</v>
      </c>
      <c r="CD102" s="312">
        <v>10.493000000000009</v>
      </c>
      <c r="CE102" s="142">
        <v>10.493000000000009</v>
      </c>
      <c r="CF102" s="142">
        <v>10.493000000000009</v>
      </c>
      <c r="CG102" s="313">
        <v>10.493000000000009</v>
      </c>
      <c r="CH102" s="312">
        <v>10.493000000000009</v>
      </c>
      <c r="CI102" s="142">
        <v>10.493000000000009</v>
      </c>
      <c r="CJ102" s="142">
        <v>10.493000000000009</v>
      </c>
      <c r="CK102" s="313">
        <v>10.493000000000009</v>
      </c>
      <c r="CL102" s="312">
        <v>10.493000000000009</v>
      </c>
      <c r="CM102" s="142">
        <v>10.493000000000009</v>
      </c>
      <c r="CN102" s="142">
        <v>10.493000000000009</v>
      </c>
      <c r="CO102" s="313">
        <v>10.493000000000009</v>
      </c>
      <c r="CP102" s="312">
        <v>10.493000000000009</v>
      </c>
      <c r="CQ102" s="142">
        <v>10.493000000000009</v>
      </c>
      <c r="CR102" s="142">
        <v>10.493000000000009</v>
      </c>
      <c r="CS102" s="313">
        <v>10.493000000000009</v>
      </c>
      <c r="CT102" s="312">
        <v>10.493000000000009</v>
      </c>
      <c r="CU102" s="142">
        <v>10.493000000000009</v>
      </c>
      <c r="CV102" s="142">
        <v>10.493000000000009</v>
      </c>
      <c r="CW102" s="313">
        <v>10.493000000000009</v>
      </c>
      <c r="CX102" s="322"/>
      <c r="CY102" s="71"/>
      <c r="CZ102" s="111"/>
      <c r="DA102" s="108">
        <v>202241</v>
      </c>
      <c r="DB102" s="123" t="s">
        <v>466</v>
      </c>
      <c r="DC102" s="156">
        <v>107.26627100000002</v>
      </c>
      <c r="DD102" s="156">
        <v>140.45380999999998</v>
      </c>
      <c r="DE102" s="156">
        <v>47.508168999999995</v>
      </c>
      <c r="DF102" s="119">
        <v>100.34</v>
      </c>
      <c r="DG102" s="116">
        <v>32.296999999999997</v>
      </c>
      <c r="DH102" s="116">
        <v>38.930000000000007</v>
      </c>
      <c r="DI102" s="116">
        <v>15.052999999999997</v>
      </c>
      <c r="DJ102" s="116">
        <v>59.003999999999991</v>
      </c>
      <c r="DK102" s="116">
        <v>0.17500000000001137</v>
      </c>
      <c r="DL102" s="116">
        <v>16.484000000000009</v>
      </c>
      <c r="DM102" s="116">
        <v>100.37799999999999</v>
      </c>
      <c r="DN102" s="116">
        <v>5.8359999999999843</v>
      </c>
    </row>
    <row r="103" spans="1:118" ht="15.75" customHeight="1">
      <c r="A103" s="108"/>
      <c r="B103" s="149"/>
      <c r="C103" s="123" t="s">
        <v>1321</v>
      </c>
      <c r="D103" s="155" t="s">
        <v>1323</v>
      </c>
      <c r="E103" s="384"/>
      <c r="F103" s="71"/>
      <c r="G103" s="71"/>
      <c r="H103" s="71"/>
      <c r="I103" s="71"/>
      <c r="J103" s="388">
        <v>0</v>
      </c>
      <c r="K103" s="154">
        <v>0</v>
      </c>
      <c r="L103" s="154">
        <v>0</v>
      </c>
      <c r="M103" s="389">
        <v>0</v>
      </c>
      <c r="N103" s="154">
        <v>0</v>
      </c>
      <c r="O103" s="154">
        <v>0</v>
      </c>
      <c r="P103" s="154">
        <v>0</v>
      </c>
      <c r="Q103" s="154">
        <v>0</v>
      </c>
      <c r="R103" s="388">
        <v>0</v>
      </c>
      <c r="S103" s="154">
        <v>0</v>
      </c>
      <c r="T103" s="154">
        <v>0</v>
      </c>
      <c r="U103" s="389">
        <v>0</v>
      </c>
      <c r="V103" s="388">
        <v>-7.4648843930635839E-2</v>
      </c>
      <c r="W103" s="154">
        <v>0.69194005381702195</v>
      </c>
      <c r="X103" s="154">
        <v>-1.314530595973692E-2</v>
      </c>
      <c r="Y103" s="154">
        <v>0.29826589595375719</v>
      </c>
      <c r="Z103" s="388">
        <v>-1.188964919342333E-2</v>
      </c>
      <c r="AA103" s="154">
        <v>5.1305074774746773E-2</v>
      </c>
      <c r="AB103" s="154">
        <v>1.9692231476607383E-2</v>
      </c>
      <c r="AC103" s="154">
        <v>0.7720840944979408</v>
      </c>
      <c r="AD103" s="388">
        <v>4.3539686617004879E-2</v>
      </c>
      <c r="AE103" s="154">
        <v>-1.3357307988697558E-3</v>
      </c>
      <c r="AF103" s="154">
        <v>0.82861546365270977</v>
      </c>
      <c r="AG103" s="154">
        <v>6.8327767788338128E-2</v>
      </c>
      <c r="AH103" s="388">
        <v>-0.33036603999202863</v>
      </c>
      <c r="AI103" s="154">
        <v>-1.8335215571646368E-2</v>
      </c>
      <c r="AJ103" s="154">
        <v>0.41500033215970245</v>
      </c>
      <c r="AK103" s="154">
        <v>0.55669966119710379</v>
      </c>
      <c r="AL103" s="388">
        <v>0.32046979865771813</v>
      </c>
      <c r="AM103" s="154">
        <v>0.14170225747406948</v>
      </c>
      <c r="AN103" s="154">
        <v>8.4638329604772564E-2</v>
      </c>
      <c r="AO103" s="154">
        <v>0.40565046437529662</v>
      </c>
      <c r="AP103" s="388">
        <v>-5.6057142857139306</v>
      </c>
      <c r="AQ103" s="154">
        <v>-0.41142857142851968</v>
      </c>
      <c r="AR103" s="154">
        <v>9.142857142859602E-2</v>
      </c>
      <c r="AS103" s="154">
        <v>-0.93714285714280465</v>
      </c>
      <c r="AT103" s="388">
        <v>-0.10088570735258406</v>
      </c>
      <c r="AU103" s="154">
        <v>-0.21718029604464914</v>
      </c>
      <c r="AV103" s="154">
        <v>-7.7833050230526599E-2</v>
      </c>
      <c r="AW103" s="154">
        <v>0.90894200436787165</v>
      </c>
      <c r="AX103" s="388">
        <v>-2.0064157484707835E-2</v>
      </c>
      <c r="AY103" s="154">
        <v>0.14295961266412963</v>
      </c>
      <c r="AZ103" s="154">
        <v>1.3239952977744135E-2</v>
      </c>
      <c r="BA103" s="154">
        <v>0.84033353922174192</v>
      </c>
      <c r="BB103" s="388">
        <v>-0.29797806716929437</v>
      </c>
      <c r="BC103" s="154">
        <v>-1.7477724468812531E-2</v>
      </c>
      <c r="BD103" s="154">
        <v>0.21984235777930047</v>
      </c>
      <c r="BE103" s="154">
        <v>0.68848526387937115</v>
      </c>
      <c r="BF103" s="388">
        <v>2.7059351173569245E-2</v>
      </c>
      <c r="BG103" s="154">
        <v>-7.4600089699506544E-2</v>
      </c>
      <c r="BH103" s="154">
        <v>0.40873075198086456</v>
      </c>
      <c r="BI103" s="154">
        <v>0.52818059500672876</v>
      </c>
      <c r="BJ103" s="388">
        <v>3.1780672440838077E-2</v>
      </c>
      <c r="BK103" s="154">
        <v>-8.5248584873490962E-2</v>
      </c>
      <c r="BL103" s="154">
        <v>0.29373252404010047</v>
      </c>
      <c r="BM103" s="154">
        <v>0.59469412807747457</v>
      </c>
      <c r="BN103" s="388">
        <v>0.37313656255778527</v>
      </c>
      <c r="BO103" s="154">
        <v>0.1909357471800788</v>
      </c>
      <c r="BP103" s="154">
        <v>0.47180959257530813</v>
      </c>
      <c r="BQ103" s="154">
        <v>-9.0360756205587894E-2</v>
      </c>
      <c r="BR103" s="388">
        <v>-0.25380856567979493</v>
      </c>
      <c r="BS103" s="154">
        <v>0.14975567691865566</v>
      </c>
      <c r="BT103" s="154">
        <v>-2.3148893360161065</v>
      </c>
      <c r="BU103" s="154">
        <v>0.45846507617131527</v>
      </c>
      <c r="BV103" s="388">
        <v>1.2031830744305947E-2</v>
      </c>
      <c r="BW103" s="154">
        <v>0.1535309253788239</v>
      </c>
      <c r="BX103" s="154">
        <v>0.94503478509482408</v>
      </c>
      <c r="BY103" s="154">
        <v>-0.15181549604498257</v>
      </c>
      <c r="BZ103" s="390">
        <v>0.25</v>
      </c>
      <c r="CA103" s="390">
        <v>0.25</v>
      </c>
      <c r="CB103" s="390">
        <v>0.25</v>
      </c>
      <c r="CC103" s="389">
        <v>0.25</v>
      </c>
      <c r="CD103" s="390">
        <v>0.25</v>
      </c>
      <c r="CE103" s="390">
        <v>0.25</v>
      </c>
      <c r="CF103" s="390">
        <v>0.25</v>
      </c>
      <c r="CG103" s="389">
        <v>0.25</v>
      </c>
      <c r="CH103" s="390">
        <v>0.25</v>
      </c>
      <c r="CI103" s="390">
        <v>0.25</v>
      </c>
      <c r="CJ103" s="390">
        <v>0.25</v>
      </c>
      <c r="CK103" s="389">
        <v>0.25</v>
      </c>
      <c r="CL103" s="390">
        <v>0.25</v>
      </c>
      <c r="CM103" s="390">
        <v>0.25</v>
      </c>
      <c r="CN103" s="390">
        <v>0.25</v>
      </c>
      <c r="CO103" s="389">
        <v>0.25</v>
      </c>
      <c r="CP103" s="390">
        <v>0.25</v>
      </c>
      <c r="CQ103" s="390">
        <v>0.25</v>
      </c>
      <c r="CR103" s="390">
        <v>0.25</v>
      </c>
      <c r="CS103" s="389">
        <v>0.25</v>
      </c>
      <c r="CT103" s="390">
        <v>0.25</v>
      </c>
      <c r="CU103" s="390">
        <v>0.25</v>
      </c>
      <c r="CV103" s="390">
        <v>0.25</v>
      </c>
      <c r="CW103" s="389">
        <v>0.25</v>
      </c>
      <c r="CX103" s="322"/>
      <c r="CY103" s="71"/>
      <c r="CZ103" s="111"/>
      <c r="DA103" s="108"/>
      <c r="DB103" s="123"/>
      <c r="DC103" s="156"/>
      <c r="DD103" s="156"/>
      <c r="DE103" s="156"/>
      <c r="DF103" s="119"/>
      <c r="DG103" s="116"/>
      <c r="DH103" s="116"/>
      <c r="DI103" s="116"/>
      <c r="DJ103" s="116"/>
      <c r="DK103" s="116"/>
      <c r="DL103" s="116"/>
      <c r="DM103" s="116"/>
      <c r="DN103" s="116"/>
    </row>
    <row r="104" spans="1:118" ht="15.75" customHeight="1">
      <c r="A104" s="108"/>
      <c r="B104" s="149"/>
      <c r="C104" s="123"/>
      <c r="D104" s="155"/>
      <c r="E104" s="384"/>
      <c r="F104" s="71"/>
      <c r="G104" s="71"/>
      <c r="H104" s="71"/>
      <c r="I104" s="71"/>
      <c r="J104" s="322"/>
      <c r="K104" s="118"/>
      <c r="L104" s="118"/>
      <c r="M104" s="323"/>
      <c r="N104" s="118"/>
      <c r="O104" s="118"/>
      <c r="P104" s="118"/>
      <c r="Q104" s="118"/>
      <c r="R104" s="322"/>
      <c r="S104" s="118"/>
      <c r="T104" s="118"/>
      <c r="U104" s="323"/>
      <c r="V104" s="322"/>
      <c r="W104" s="118"/>
      <c r="X104" s="118"/>
      <c r="Y104" s="118"/>
      <c r="Z104" s="322"/>
      <c r="AA104" s="118"/>
      <c r="AB104" s="118"/>
      <c r="AC104" s="118"/>
      <c r="AD104" s="322"/>
      <c r="AE104" s="118"/>
      <c r="AF104" s="118"/>
      <c r="AG104" s="118"/>
      <c r="AH104" s="322"/>
      <c r="AI104" s="118"/>
      <c r="AJ104" s="118"/>
      <c r="AK104" s="118"/>
      <c r="AL104" s="322"/>
      <c r="AM104" s="118"/>
      <c r="AN104" s="118"/>
      <c r="AO104" s="118"/>
      <c r="AP104" s="322"/>
      <c r="AQ104" s="118"/>
      <c r="AR104" s="118"/>
      <c r="AS104" s="118"/>
      <c r="AT104" s="322"/>
      <c r="AU104" s="118"/>
      <c r="AV104" s="118"/>
      <c r="AW104" s="118"/>
      <c r="AX104" s="322"/>
      <c r="AY104" s="118"/>
      <c r="AZ104" s="118"/>
      <c r="BA104" s="118"/>
      <c r="BB104" s="322"/>
      <c r="BC104" s="118"/>
      <c r="BD104" s="118"/>
      <c r="BE104" s="118"/>
      <c r="BF104" s="322"/>
      <c r="BG104" s="118"/>
      <c r="BH104" s="118"/>
      <c r="BI104" s="118"/>
      <c r="BJ104" s="322"/>
      <c r="BK104" s="118"/>
      <c r="BL104" s="118"/>
      <c r="BM104" s="118"/>
      <c r="BN104" s="322"/>
      <c r="BO104" s="118"/>
      <c r="BP104" s="118"/>
      <c r="BQ104" s="118"/>
      <c r="BR104" s="322"/>
      <c r="BS104" s="118"/>
      <c r="BT104" s="118"/>
      <c r="BU104" s="118"/>
      <c r="BV104" s="322"/>
      <c r="BW104" s="118"/>
      <c r="BX104" s="118"/>
      <c r="BY104" s="118"/>
      <c r="BZ104" s="312"/>
      <c r="CA104" s="118"/>
      <c r="CB104" s="118"/>
      <c r="CC104" s="323"/>
      <c r="CD104" s="312"/>
      <c r="CE104" s="118"/>
      <c r="CF104" s="118"/>
      <c r="CG104" s="323"/>
      <c r="CH104" s="312"/>
      <c r="CI104" s="118"/>
      <c r="CJ104" s="118"/>
      <c r="CK104" s="323"/>
      <c r="CL104" s="312"/>
      <c r="CM104" s="118"/>
      <c r="CN104" s="118"/>
      <c r="CO104" s="323"/>
      <c r="CP104" s="312"/>
      <c r="CQ104" s="118"/>
      <c r="CR104" s="118"/>
      <c r="CS104" s="323"/>
      <c r="CT104" s="312"/>
      <c r="CU104" s="118"/>
      <c r="CV104" s="118"/>
      <c r="CW104" s="323"/>
      <c r="CX104" s="322"/>
      <c r="CY104" s="71"/>
      <c r="CZ104" s="111"/>
      <c r="DA104" s="108"/>
      <c r="DB104" s="123"/>
      <c r="DC104" s="156"/>
      <c r="DD104" s="156"/>
      <c r="DE104" s="156"/>
      <c r="DF104" s="119"/>
      <c r="DG104" s="116"/>
      <c r="DH104" s="116"/>
      <c r="DI104" s="116"/>
      <c r="DJ104" s="116"/>
      <c r="DK104" s="116"/>
      <c r="DL104" s="116"/>
      <c r="DM104" s="116"/>
      <c r="DN104" s="116"/>
    </row>
    <row r="105" spans="1:118" ht="15.75" customHeight="1">
      <c r="A105" s="114"/>
      <c r="B105" s="109">
        <v>202550</v>
      </c>
      <c r="C105" s="114" t="s">
        <v>467</v>
      </c>
      <c r="D105" s="89" t="s">
        <v>468</v>
      </c>
      <c r="E105" s="394"/>
      <c r="F105" s="89"/>
      <c r="G105" s="89"/>
      <c r="H105" s="89"/>
      <c r="I105" s="89"/>
      <c r="J105" s="307">
        <v>0</v>
      </c>
      <c r="K105" s="117">
        <v>0</v>
      </c>
      <c r="L105" s="117">
        <v>0</v>
      </c>
      <c r="M105" s="308">
        <v>0</v>
      </c>
      <c r="N105" s="117">
        <v>0</v>
      </c>
      <c r="O105" s="117">
        <v>0</v>
      </c>
      <c r="P105" s="117">
        <v>0</v>
      </c>
      <c r="Q105" s="117">
        <v>0</v>
      </c>
      <c r="R105" s="307">
        <v>0</v>
      </c>
      <c r="S105" s="117">
        <v>0</v>
      </c>
      <c r="T105" s="117">
        <v>0</v>
      </c>
      <c r="U105" s="308">
        <v>0</v>
      </c>
      <c r="V105" s="307">
        <v>53.591718</v>
      </c>
      <c r="W105" s="117">
        <v>32.399678999999999</v>
      </c>
      <c r="X105" s="117">
        <v>15.839074</v>
      </c>
      <c r="Y105" s="117">
        <v>35.075528999999996</v>
      </c>
      <c r="Z105" s="307">
        <v>32.338999999999999</v>
      </c>
      <c r="AA105" s="117">
        <v>25.227</v>
      </c>
      <c r="AB105" s="117">
        <v>30.715</v>
      </c>
      <c r="AC105" s="117">
        <v>52.945999999999998</v>
      </c>
      <c r="AD105" s="307">
        <v>35.330999999999996</v>
      </c>
      <c r="AE105" s="117">
        <v>54.055</v>
      </c>
      <c r="AF105" s="117">
        <v>15.623999999999999</v>
      </c>
      <c r="AG105" s="117">
        <v>41.954000000000001</v>
      </c>
      <c r="AH105" s="307">
        <v>41.268999999999998</v>
      </c>
      <c r="AI105" s="117">
        <v>55.045999999999999</v>
      </c>
      <c r="AJ105" s="117">
        <v>29.260999999999999</v>
      </c>
      <c r="AK105" s="117">
        <v>48.906999999999996</v>
      </c>
      <c r="AL105" s="307">
        <v>46.146999999999998</v>
      </c>
      <c r="AM105" s="117">
        <v>41.033999999999999</v>
      </c>
      <c r="AN105" s="117">
        <v>59.47</v>
      </c>
      <c r="AO105" s="117">
        <v>104.633</v>
      </c>
      <c r="AP105" s="307">
        <v>56.647999999999996</v>
      </c>
      <c r="AQ105" s="117">
        <v>25.619999999999997</v>
      </c>
      <c r="AR105" s="117">
        <v>67.691000000000003</v>
      </c>
      <c r="AS105" s="117">
        <v>50.538999999999994</v>
      </c>
      <c r="AT105" s="307">
        <v>92.518000000000001</v>
      </c>
      <c r="AU105" s="117">
        <v>15.539</v>
      </c>
      <c r="AV105" s="117">
        <v>116.922</v>
      </c>
      <c r="AW105" s="117">
        <v>75.048000000000002</v>
      </c>
      <c r="AX105" s="307">
        <v>45.314999999999998</v>
      </c>
      <c r="AY105" s="117">
        <v>29.670999999999999</v>
      </c>
      <c r="AZ105" s="117">
        <v>40.653999999999996</v>
      </c>
      <c r="BA105" s="117">
        <v>56.942999999999998</v>
      </c>
      <c r="BB105" s="307">
        <v>37.745999999999995</v>
      </c>
      <c r="BC105" s="117">
        <v>34.375</v>
      </c>
      <c r="BD105" s="117">
        <v>22.321999999999999</v>
      </c>
      <c r="BE105" s="117">
        <v>53.927</v>
      </c>
      <c r="BF105" s="307">
        <v>43.015999999999998</v>
      </c>
      <c r="BG105" s="117">
        <v>41.698</v>
      </c>
      <c r="BH105" s="117">
        <v>33.263999999999996</v>
      </c>
      <c r="BI105" s="117">
        <v>86.811999999999998</v>
      </c>
      <c r="BJ105" s="307">
        <v>34.881999999999998</v>
      </c>
      <c r="BK105" s="117">
        <v>25.38</v>
      </c>
      <c r="BL105" s="117">
        <v>20.213999999999999</v>
      </c>
      <c r="BM105" s="117">
        <v>45.433999999999997</v>
      </c>
      <c r="BN105" s="307">
        <v>27.808</v>
      </c>
      <c r="BO105" s="117">
        <v>21.942999999999998</v>
      </c>
      <c r="BP105" s="117">
        <v>30.29</v>
      </c>
      <c r="BQ105" s="117">
        <v>96.73599999999999</v>
      </c>
      <c r="BR105" s="307">
        <v>45.033999999999999</v>
      </c>
      <c r="BS105" s="117">
        <v>27.721999999999998</v>
      </c>
      <c r="BT105" s="117">
        <v>31.34</v>
      </c>
      <c r="BU105" s="117">
        <v>37.082999999999998</v>
      </c>
      <c r="BV105" s="307">
        <v>34.875</v>
      </c>
      <c r="BW105" s="117">
        <v>57.829000000000001</v>
      </c>
      <c r="BX105" s="117">
        <v>39.161999999999999</v>
      </c>
      <c r="BY105" s="117">
        <v>39.905000000000001</v>
      </c>
      <c r="BZ105" s="307">
        <v>41.302944429898517</v>
      </c>
      <c r="CA105" s="117">
        <v>41.302944429898517</v>
      </c>
      <c r="CB105" s="117">
        <v>41.302944429898517</v>
      </c>
      <c r="CC105" s="395">
        <v>41.302944429898517</v>
      </c>
      <c r="CD105" s="307">
        <v>41.302944429898517</v>
      </c>
      <c r="CE105" s="117">
        <v>41.302944429898517</v>
      </c>
      <c r="CF105" s="117">
        <v>41.302944429898517</v>
      </c>
      <c r="CG105" s="395">
        <v>41.302944429898517</v>
      </c>
      <c r="CH105" s="307">
        <v>41.302944429898517</v>
      </c>
      <c r="CI105" s="117">
        <v>41.302944429898517</v>
      </c>
      <c r="CJ105" s="117">
        <v>41.302944429898517</v>
      </c>
      <c r="CK105" s="395">
        <v>41.302944429898517</v>
      </c>
      <c r="CL105" s="307">
        <v>41.302944429898517</v>
      </c>
      <c r="CM105" s="117">
        <v>41.302944429898517</v>
      </c>
      <c r="CN105" s="117">
        <v>41.302944429898517</v>
      </c>
      <c r="CO105" s="395">
        <v>41.302944429898517</v>
      </c>
      <c r="CP105" s="307">
        <v>41.302944429898517</v>
      </c>
      <c r="CQ105" s="117">
        <v>41.302944429898517</v>
      </c>
      <c r="CR105" s="117">
        <v>41.302944429898517</v>
      </c>
      <c r="CS105" s="395">
        <v>41.302944429898517</v>
      </c>
      <c r="CT105" s="307">
        <v>41.302944429898517</v>
      </c>
      <c r="CU105" s="117">
        <v>41.302944429898517</v>
      </c>
      <c r="CV105" s="117">
        <v>41.302944429898517</v>
      </c>
      <c r="CW105" s="395">
        <v>41.302944429898517</v>
      </c>
      <c r="CX105" s="301"/>
      <c r="CY105" s="89"/>
      <c r="CZ105" s="166"/>
      <c r="DA105" s="114">
        <v>202550</v>
      </c>
      <c r="DB105" s="114" t="s">
        <v>467</v>
      </c>
      <c r="DC105" s="137">
        <v>190.49599599999999</v>
      </c>
      <c r="DD105" s="137">
        <v>132.37701799999999</v>
      </c>
      <c r="DE105" s="137">
        <v>83.824910000000003</v>
      </c>
      <c r="DF105" s="119">
        <v>136.90600000000001</v>
      </c>
      <c r="DG105" s="116">
        <v>141.227</v>
      </c>
      <c r="DH105" s="116">
        <v>146.964</v>
      </c>
      <c r="DI105" s="116">
        <v>174.483</v>
      </c>
      <c r="DJ105" s="116">
        <v>251.28399999999999</v>
      </c>
      <c r="DK105" s="116">
        <v>200.49799999999999</v>
      </c>
      <c r="DL105" s="116">
        <v>300.02699999999999</v>
      </c>
      <c r="DM105" s="116">
        <v>172.583</v>
      </c>
      <c r="DN105" s="116">
        <v>148.37</v>
      </c>
    </row>
    <row r="106" spans="1:118" ht="15.75" customHeight="1">
      <c r="A106" s="108"/>
      <c r="B106" s="149"/>
      <c r="C106" s="108"/>
      <c r="D106" s="71"/>
      <c r="E106" s="384"/>
      <c r="F106" s="71"/>
      <c r="G106" s="71"/>
      <c r="H106" s="71"/>
      <c r="I106" s="71"/>
      <c r="J106" s="391"/>
      <c r="K106" s="157"/>
      <c r="L106" s="157"/>
      <c r="M106" s="392"/>
      <c r="N106" s="157"/>
      <c r="O106" s="157"/>
      <c r="P106" s="157"/>
      <c r="Q106" s="157"/>
      <c r="R106" s="391"/>
      <c r="S106" s="157"/>
      <c r="T106" s="157"/>
      <c r="U106" s="392"/>
      <c r="V106" s="391"/>
      <c r="W106" s="157"/>
      <c r="X106" s="157"/>
      <c r="Y106" s="157"/>
      <c r="Z106" s="391"/>
      <c r="AA106" s="157"/>
      <c r="AB106" s="157"/>
      <c r="AC106" s="157"/>
      <c r="AD106" s="391"/>
      <c r="AE106" s="157"/>
      <c r="AF106" s="157"/>
      <c r="AG106" s="157"/>
      <c r="AH106" s="391"/>
      <c r="AI106" s="157"/>
      <c r="AJ106" s="157"/>
      <c r="AK106" s="157"/>
      <c r="AL106" s="391"/>
      <c r="AM106" s="157"/>
      <c r="AN106" s="157"/>
      <c r="AO106" s="157"/>
      <c r="AP106" s="391"/>
      <c r="AQ106" s="157"/>
      <c r="AR106" s="157"/>
      <c r="AS106" s="157"/>
      <c r="AT106" s="391"/>
      <c r="AU106" s="157"/>
      <c r="AV106" s="157"/>
      <c r="AW106" s="157"/>
      <c r="AX106" s="391"/>
      <c r="AY106" s="157"/>
      <c r="AZ106" s="157"/>
      <c r="BA106" s="157"/>
      <c r="BB106" s="391"/>
      <c r="BC106" s="157"/>
      <c r="BD106" s="157"/>
      <c r="BE106" s="157"/>
      <c r="BF106" s="391"/>
      <c r="BG106" s="157"/>
      <c r="BH106" s="157"/>
      <c r="BI106" s="157"/>
      <c r="BJ106" s="391"/>
      <c r="BK106" s="157"/>
      <c r="BL106" s="157"/>
      <c r="BM106" s="157"/>
      <c r="BN106" s="391"/>
      <c r="BO106" s="157"/>
      <c r="BP106" s="157"/>
      <c r="BQ106" s="157"/>
      <c r="BR106" s="391"/>
      <c r="BS106" s="157"/>
      <c r="BT106" s="157"/>
      <c r="BU106" s="157"/>
      <c r="BV106" s="391"/>
      <c r="BW106" s="157"/>
      <c r="BX106" s="157"/>
      <c r="BY106" s="157"/>
      <c r="BZ106" s="391"/>
      <c r="CA106" s="157"/>
      <c r="CB106" s="157"/>
      <c r="CC106" s="392"/>
      <c r="CD106" s="391"/>
      <c r="CE106" s="157"/>
      <c r="CF106" s="157"/>
      <c r="CG106" s="392"/>
      <c r="CH106" s="391"/>
      <c r="CI106" s="157"/>
      <c r="CJ106" s="157"/>
      <c r="CK106" s="392"/>
      <c r="CL106" s="391"/>
      <c r="CM106" s="157"/>
      <c r="CN106" s="157"/>
      <c r="CO106" s="392"/>
      <c r="CP106" s="391"/>
      <c r="CQ106" s="157"/>
      <c r="CR106" s="157"/>
      <c r="CS106" s="392"/>
      <c r="CT106" s="391"/>
      <c r="CU106" s="157"/>
      <c r="CV106" s="157"/>
      <c r="CW106" s="392"/>
      <c r="CX106" s="322"/>
      <c r="CY106" s="71"/>
      <c r="CZ106" s="111"/>
      <c r="DA106" s="108"/>
      <c r="DB106" s="108"/>
      <c r="DC106" s="156"/>
      <c r="DD106" s="156"/>
      <c r="DE106" s="156"/>
      <c r="DF106" s="119"/>
      <c r="DG106" s="116"/>
      <c r="DH106" s="116"/>
      <c r="DI106" s="116"/>
      <c r="DJ106" s="116"/>
      <c r="DK106" s="116"/>
      <c r="DL106" s="116"/>
      <c r="DM106" s="116"/>
      <c r="DN106" s="116"/>
    </row>
    <row r="107" spans="1:118" ht="15.75" customHeight="1">
      <c r="A107" s="108"/>
      <c r="B107" s="149">
        <v>202560</v>
      </c>
      <c r="C107" s="123" t="s">
        <v>171</v>
      </c>
      <c r="D107" s="155" t="s">
        <v>172</v>
      </c>
      <c r="E107" s="384"/>
      <c r="F107" s="71"/>
      <c r="G107" s="71"/>
      <c r="H107" s="71"/>
      <c r="I107" s="71"/>
      <c r="J107" s="312">
        <v>0</v>
      </c>
      <c r="K107" s="142">
        <v>0</v>
      </c>
      <c r="L107" s="142">
        <v>0</v>
      </c>
      <c r="M107" s="313">
        <v>0</v>
      </c>
      <c r="N107" s="142">
        <v>0</v>
      </c>
      <c r="O107" s="142">
        <v>0</v>
      </c>
      <c r="P107" s="142">
        <v>0</v>
      </c>
      <c r="Q107" s="142">
        <v>0</v>
      </c>
      <c r="R107" s="312">
        <v>0</v>
      </c>
      <c r="S107" s="142">
        <v>0</v>
      </c>
      <c r="T107" s="142">
        <v>0</v>
      </c>
      <c r="U107" s="313">
        <v>0</v>
      </c>
      <c r="V107" s="312">
        <v>9.0291879999999995</v>
      </c>
      <c r="W107" s="142">
        <v>10.037208999999999</v>
      </c>
      <c r="X107" s="142">
        <v>10.725073999999999</v>
      </c>
      <c r="Y107" s="142">
        <v>12.884528999999999</v>
      </c>
      <c r="Z107" s="312">
        <v>14.484</v>
      </c>
      <c r="AA107" s="142">
        <v>16.826999999999998</v>
      </c>
      <c r="AB107" s="142">
        <v>16.029</v>
      </c>
      <c r="AC107" s="142">
        <v>13.706</v>
      </c>
      <c r="AD107" s="312">
        <v>14.420999999999999</v>
      </c>
      <c r="AE107" s="142">
        <v>15.484</v>
      </c>
      <c r="AF107" s="142">
        <v>15.238999999999999</v>
      </c>
      <c r="AG107" s="142">
        <v>24.863</v>
      </c>
      <c r="AH107" s="312">
        <v>23.262999999999998</v>
      </c>
      <c r="AI107" s="142">
        <v>27.478999999999999</v>
      </c>
      <c r="AJ107" s="142">
        <v>27.72</v>
      </c>
      <c r="AK107" s="142">
        <v>27.064999999999998</v>
      </c>
      <c r="AL107" s="312">
        <v>26.811</v>
      </c>
      <c r="AM107" s="142">
        <v>26.378999999999998</v>
      </c>
      <c r="AN107" s="142">
        <v>26.494</v>
      </c>
      <c r="AO107" s="142">
        <v>23.396999999999998</v>
      </c>
      <c r="AP107" s="312">
        <v>25.497999999999998</v>
      </c>
      <c r="AQ107" s="142">
        <v>20.756999999999998</v>
      </c>
      <c r="AR107" s="142">
        <v>24.727999999999998</v>
      </c>
      <c r="AS107" s="142">
        <v>16.077999999999999</v>
      </c>
      <c r="AT107" s="312">
        <v>18.457000000000001</v>
      </c>
      <c r="AU107" s="142">
        <v>17.82</v>
      </c>
      <c r="AV107" s="142">
        <v>20.701999999999998</v>
      </c>
      <c r="AW107" s="142">
        <v>19.837</v>
      </c>
      <c r="AX107" s="312">
        <v>21.430999999999997</v>
      </c>
      <c r="AY107" s="142">
        <v>26.248999999999999</v>
      </c>
      <c r="AZ107" s="142">
        <v>21.454000000000001</v>
      </c>
      <c r="BA107" s="142">
        <v>21.98</v>
      </c>
      <c r="BB107" s="312">
        <v>20.59</v>
      </c>
      <c r="BC107" s="142">
        <v>21.436999999999998</v>
      </c>
      <c r="BD107" s="142">
        <v>20.596</v>
      </c>
      <c r="BE107" s="142">
        <v>22.131</v>
      </c>
      <c r="BF107" s="312">
        <v>21.212999999999997</v>
      </c>
      <c r="BG107" s="142">
        <v>22.404999999999998</v>
      </c>
      <c r="BH107" s="142">
        <v>17.297999999999998</v>
      </c>
      <c r="BI107" s="142">
        <v>17.21</v>
      </c>
      <c r="BJ107" s="312">
        <v>15.088999999999999</v>
      </c>
      <c r="BK107" s="142">
        <v>14.551</v>
      </c>
      <c r="BL107" s="142">
        <v>14.519</v>
      </c>
      <c r="BM107" s="142">
        <v>13.876999999999999</v>
      </c>
      <c r="BN107" s="312">
        <v>12.562999999999999</v>
      </c>
      <c r="BO107" s="142">
        <v>10.075999999999999</v>
      </c>
      <c r="BP107" s="142">
        <v>10.378</v>
      </c>
      <c r="BQ107" s="142">
        <v>10.709999999999999</v>
      </c>
      <c r="BR107" s="312">
        <v>12.016</v>
      </c>
      <c r="BS107" s="142">
        <v>14.17</v>
      </c>
      <c r="BT107" s="142">
        <v>18.041</v>
      </c>
      <c r="BU107" s="142">
        <v>19.835000000000001</v>
      </c>
      <c r="BV107" s="312">
        <v>26.623999999999999</v>
      </c>
      <c r="BW107" s="142">
        <v>27.526</v>
      </c>
      <c r="BX107" s="142">
        <v>26.917999999999999</v>
      </c>
      <c r="BY107" s="142">
        <v>19.477999999999998</v>
      </c>
      <c r="BZ107" s="312">
        <v>25.136499999999998</v>
      </c>
      <c r="CA107" s="142">
        <v>25.136499999999998</v>
      </c>
      <c r="CB107" s="142">
        <v>25.136499999999998</v>
      </c>
      <c r="CC107" s="313">
        <v>25.136499999999998</v>
      </c>
      <c r="CD107" s="312">
        <v>25.136499999999998</v>
      </c>
      <c r="CE107" s="142">
        <v>25.136499999999998</v>
      </c>
      <c r="CF107" s="142">
        <v>25.136499999999998</v>
      </c>
      <c r="CG107" s="313">
        <v>25.136499999999998</v>
      </c>
      <c r="CH107" s="312">
        <v>25.136499999999998</v>
      </c>
      <c r="CI107" s="142">
        <v>25.136499999999998</v>
      </c>
      <c r="CJ107" s="142">
        <v>25.136499999999998</v>
      </c>
      <c r="CK107" s="313">
        <v>25.136499999999998</v>
      </c>
      <c r="CL107" s="312">
        <v>25.136499999999998</v>
      </c>
      <c r="CM107" s="142">
        <v>25.136499999999998</v>
      </c>
      <c r="CN107" s="142">
        <v>25.136499999999998</v>
      </c>
      <c r="CO107" s="313">
        <v>25.136499999999998</v>
      </c>
      <c r="CP107" s="312">
        <v>25.136499999999998</v>
      </c>
      <c r="CQ107" s="142">
        <v>25.136499999999998</v>
      </c>
      <c r="CR107" s="142">
        <v>25.136499999999998</v>
      </c>
      <c r="CS107" s="313">
        <v>25.136499999999998</v>
      </c>
      <c r="CT107" s="312">
        <v>25.136499999999998</v>
      </c>
      <c r="CU107" s="142">
        <v>25.136499999999998</v>
      </c>
      <c r="CV107" s="142">
        <v>25.136499999999998</v>
      </c>
      <c r="CW107" s="313">
        <v>25.136499999999998</v>
      </c>
      <c r="CX107" s="322"/>
      <c r="CY107" s="71"/>
      <c r="CZ107" s="111"/>
      <c r="DA107" s="108">
        <v>202560</v>
      </c>
      <c r="DB107" s="123" t="s">
        <v>171</v>
      </c>
      <c r="DC107" s="156">
        <v>98.433516999999995</v>
      </c>
      <c r="DD107" s="156">
        <v>79.752025000000003</v>
      </c>
      <c r="DE107" s="156">
        <v>59.591421999999994</v>
      </c>
      <c r="DF107" s="119">
        <v>42.675999999999995</v>
      </c>
      <c r="DG107" s="116">
        <v>61.045999999999999</v>
      </c>
      <c r="DH107" s="116">
        <v>70.006999999999991</v>
      </c>
      <c r="DI107" s="116">
        <v>105.527</v>
      </c>
      <c r="DJ107" s="116">
        <v>103.08099999999999</v>
      </c>
      <c r="DK107" s="116">
        <v>87.060999999999993</v>
      </c>
      <c r="DL107" s="116">
        <v>76.816000000000003</v>
      </c>
      <c r="DM107" s="116">
        <v>91.11399999999999</v>
      </c>
      <c r="DN107" s="116">
        <v>84.753999999999991</v>
      </c>
    </row>
    <row r="108" spans="1:118" ht="15.75" customHeight="1">
      <c r="A108" s="108"/>
      <c r="B108" s="149"/>
      <c r="C108" s="123" t="s">
        <v>1321</v>
      </c>
      <c r="D108" s="155" t="s">
        <v>1323</v>
      </c>
      <c r="E108" s="384"/>
      <c r="F108" s="71"/>
      <c r="G108" s="71"/>
      <c r="H108" s="71"/>
      <c r="I108" s="71"/>
      <c r="J108" s="388">
        <v>0</v>
      </c>
      <c r="K108" s="154">
        <v>0</v>
      </c>
      <c r="L108" s="154">
        <v>0</v>
      </c>
      <c r="M108" s="389">
        <v>0</v>
      </c>
      <c r="N108" s="154">
        <v>0</v>
      </c>
      <c r="O108" s="154">
        <v>0</v>
      </c>
      <c r="P108" s="154">
        <v>0</v>
      </c>
      <c r="Q108" s="154">
        <v>0</v>
      </c>
      <c r="R108" s="388">
        <v>0</v>
      </c>
      <c r="S108" s="154">
        <v>0</v>
      </c>
      <c r="T108" s="154">
        <v>0</v>
      </c>
      <c r="U108" s="389">
        <v>0</v>
      </c>
      <c r="V108" s="388">
        <v>0.21157531165057644</v>
      </c>
      <c r="W108" s="154">
        <v>0.2351956368919299</v>
      </c>
      <c r="X108" s="154">
        <v>0.25131394694910492</v>
      </c>
      <c r="Y108" s="154">
        <v>0.30191510450838882</v>
      </c>
      <c r="Z108" s="388">
        <v>0.23726370278150902</v>
      </c>
      <c r="AA108" s="154">
        <v>0.27564459587851781</v>
      </c>
      <c r="AB108" s="154">
        <v>0.26257248632179014</v>
      </c>
      <c r="AC108" s="154">
        <v>0.224519215018183</v>
      </c>
      <c r="AD108" s="388">
        <v>0.20599368634565116</v>
      </c>
      <c r="AE108" s="154">
        <v>0.22117788221177886</v>
      </c>
      <c r="AF108" s="154">
        <v>0.21767823217678234</v>
      </c>
      <c r="AG108" s="154">
        <v>0.35515019926578772</v>
      </c>
      <c r="AH108" s="388">
        <v>0.22044595222075866</v>
      </c>
      <c r="AI108" s="154">
        <v>0.26039781288201125</v>
      </c>
      <c r="AJ108" s="154">
        <v>0.26268158859817864</v>
      </c>
      <c r="AK108" s="154">
        <v>0.25647464629905142</v>
      </c>
      <c r="AL108" s="388">
        <v>0.26009642902183722</v>
      </c>
      <c r="AM108" s="154">
        <v>0.25590555000436549</v>
      </c>
      <c r="AN108" s="154">
        <v>0.25702117752059062</v>
      </c>
      <c r="AO108" s="154">
        <v>0.22697684345320671</v>
      </c>
      <c r="AP108" s="388">
        <v>0.29287511055466858</v>
      </c>
      <c r="AQ108" s="154">
        <v>0.23841903952401189</v>
      </c>
      <c r="AR108" s="154">
        <v>0.28403073706941112</v>
      </c>
      <c r="AS108" s="154">
        <v>0.18467511285190844</v>
      </c>
      <c r="AT108" s="388">
        <v>0.24027546344511561</v>
      </c>
      <c r="AU108" s="154">
        <v>0.23198292022495312</v>
      </c>
      <c r="AV108" s="154">
        <v>0.26950114559466776</v>
      </c>
      <c r="AW108" s="154">
        <v>0.25824047073526346</v>
      </c>
      <c r="AX108" s="388">
        <v>0.23521083477840946</v>
      </c>
      <c r="AY108" s="154">
        <v>0.28808964593805564</v>
      </c>
      <c r="AZ108" s="154">
        <v>0.23546326579888935</v>
      </c>
      <c r="BA108" s="154">
        <v>0.24123625348464564</v>
      </c>
      <c r="BB108" s="388">
        <v>0.24293838638884302</v>
      </c>
      <c r="BC108" s="154">
        <v>0.25293201500814122</v>
      </c>
      <c r="BD108" s="154">
        <v>0.24300917950775189</v>
      </c>
      <c r="BE108" s="154">
        <v>0.26112041909526396</v>
      </c>
      <c r="BF108" s="388">
        <v>0.27152292450656634</v>
      </c>
      <c r="BG108" s="154">
        <v>0.28678032921178609</v>
      </c>
      <c r="BH108" s="154">
        <v>0.22141156593195607</v>
      </c>
      <c r="BI108" s="154">
        <v>0.22028518034969155</v>
      </c>
      <c r="BJ108" s="388">
        <v>0.25999379695361502</v>
      </c>
      <c r="BK108" s="154">
        <v>0.25072368874491696</v>
      </c>
      <c r="BL108" s="154">
        <v>0.25017230684402786</v>
      </c>
      <c r="BM108" s="154">
        <v>0.23911020745744022</v>
      </c>
      <c r="BN108" s="388">
        <v>0.28730532622864591</v>
      </c>
      <c r="BO108" s="154">
        <v>0.23042971161982298</v>
      </c>
      <c r="BP108" s="154">
        <v>0.23733619960207655</v>
      </c>
      <c r="BQ108" s="154">
        <v>0.24492876254945456</v>
      </c>
      <c r="BR108" s="388">
        <v>0.18756829321594706</v>
      </c>
      <c r="BS108" s="154">
        <v>0.22119197027879242</v>
      </c>
      <c r="BT108" s="154">
        <v>0.2816178077487434</v>
      </c>
      <c r="BU108" s="154">
        <v>0.30962192875651717</v>
      </c>
      <c r="BV108" s="388">
        <v>0.26479422353947446</v>
      </c>
      <c r="BW108" s="154">
        <v>0.27376524177988187</v>
      </c>
      <c r="BX108" s="154">
        <v>0.26771825830962942</v>
      </c>
      <c r="BY108" s="154">
        <v>0.19372227637101425</v>
      </c>
      <c r="BZ108" s="390">
        <v>0.25</v>
      </c>
      <c r="CA108" s="390">
        <v>0.25</v>
      </c>
      <c r="CB108" s="390">
        <v>0.25</v>
      </c>
      <c r="CC108" s="389">
        <v>0.25</v>
      </c>
      <c r="CD108" s="390">
        <v>0.25</v>
      </c>
      <c r="CE108" s="390">
        <v>0.25</v>
      </c>
      <c r="CF108" s="390">
        <v>0.25</v>
      </c>
      <c r="CG108" s="389">
        <v>0.25</v>
      </c>
      <c r="CH108" s="390">
        <v>0.25</v>
      </c>
      <c r="CI108" s="390">
        <v>0.25</v>
      </c>
      <c r="CJ108" s="390">
        <v>0.25</v>
      </c>
      <c r="CK108" s="389">
        <v>0.25</v>
      </c>
      <c r="CL108" s="390">
        <v>0.25</v>
      </c>
      <c r="CM108" s="390">
        <v>0.25</v>
      </c>
      <c r="CN108" s="390">
        <v>0.25</v>
      </c>
      <c r="CO108" s="389">
        <v>0.25</v>
      </c>
      <c r="CP108" s="390">
        <v>0.25</v>
      </c>
      <c r="CQ108" s="390">
        <v>0.25</v>
      </c>
      <c r="CR108" s="390">
        <v>0.25</v>
      </c>
      <c r="CS108" s="389">
        <v>0.25</v>
      </c>
      <c r="CT108" s="390">
        <v>0.25</v>
      </c>
      <c r="CU108" s="390">
        <v>0.25</v>
      </c>
      <c r="CV108" s="390">
        <v>0.25</v>
      </c>
      <c r="CW108" s="389">
        <v>0.25</v>
      </c>
      <c r="CX108" s="322"/>
      <c r="CY108" s="71"/>
      <c r="CZ108" s="111"/>
      <c r="DA108" s="108"/>
      <c r="DB108" s="123"/>
      <c r="DC108" s="156"/>
      <c r="DD108" s="156"/>
      <c r="DE108" s="156"/>
      <c r="DF108" s="119"/>
      <c r="DG108" s="116"/>
      <c r="DH108" s="116"/>
      <c r="DI108" s="116"/>
      <c r="DJ108" s="116"/>
      <c r="DK108" s="116"/>
      <c r="DL108" s="116"/>
      <c r="DM108" s="116"/>
      <c r="DN108" s="116"/>
    </row>
    <row r="109" spans="1:118" ht="15.75" customHeight="1">
      <c r="A109" s="108"/>
      <c r="B109" s="149">
        <v>202570</v>
      </c>
      <c r="C109" s="123" t="s">
        <v>173</v>
      </c>
      <c r="D109" s="155" t="s">
        <v>174</v>
      </c>
      <c r="E109" s="384"/>
      <c r="F109" s="71"/>
      <c r="G109" s="71"/>
      <c r="H109" s="71"/>
      <c r="I109" s="71"/>
      <c r="J109" s="312">
        <v>0</v>
      </c>
      <c r="K109" s="142">
        <v>0</v>
      </c>
      <c r="L109" s="142">
        <v>0</v>
      </c>
      <c r="M109" s="313">
        <v>0</v>
      </c>
      <c r="N109" s="142">
        <v>0</v>
      </c>
      <c r="O109" s="142">
        <v>0</v>
      </c>
      <c r="P109" s="142">
        <v>0</v>
      </c>
      <c r="Q109" s="142">
        <v>0</v>
      </c>
      <c r="R109" s="312">
        <v>0</v>
      </c>
      <c r="S109" s="142">
        <v>0</v>
      </c>
      <c r="T109" s="142">
        <v>0</v>
      </c>
      <c r="U109" s="313">
        <v>0</v>
      </c>
      <c r="V109" s="312">
        <v>36.871868999999997</v>
      </c>
      <c r="W109" s="142">
        <v>20.117131000000001</v>
      </c>
      <c r="X109" s="142">
        <v>7.5469999999999997</v>
      </c>
      <c r="Y109" s="142">
        <v>8.2189999999999994</v>
      </c>
      <c r="Z109" s="312">
        <v>15.863999999999999</v>
      </c>
      <c r="AA109" s="142">
        <v>9.395999999999999</v>
      </c>
      <c r="AB109" s="142">
        <v>14.724</v>
      </c>
      <c r="AC109" s="142">
        <v>29.311</v>
      </c>
      <c r="AD109" s="312">
        <v>19.701000000000001</v>
      </c>
      <c r="AE109" s="142">
        <v>22.076000000000001</v>
      </c>
      <c r="AF109" s="142">
        <v>-0.124</v>
      </c>
      <c r="AG109" s="142">
        <v>12.026</v>
      </c>
      <c r="AH109" s="312">
        <v>16.611999999999998</v>
      </c>
      <c r="AI109" s="142">
        <v>25.936999999999998</v>
      </c>
      <c r="AJ109" s="142">
        <v>-1.2889999999999999</v>
      </c>
      <c r="AK109" s="142">
        <v>17.285</v>
      </c>
      <c r="AL109" s="312">
        <v>16.387</v>
      </c>
      <c r="AM109" s="142">
        <v>11.327999999999999</v>
      </c>
      <c r="AN109" s="142">
        <v>28.105999999999998</v>
      </c>
      <c r="AO109" s="142">
        <v>6.3220000000000001</v>
      </c>
      <c r="AP109" s="312">
        <v>25.763999999999999</v>
      </c>
      <c r="AQ109" s="142">
        <v>-0.22999999999999998</v>
      </c>
      <c r="AR109" s="142">
        <v>37.323999999999998</v>
      </c>
      <c r="AS109" s="142">
        <v>-10.552999999999999</v>
      </c>
      <c r="AT109" s="312">
        <v>65.432999999999993</v>
      </c>
      <c r="AU109" s="142">
        <v>-7.3999999999999995</v>
      </c>
      <c r="AV109" s="142">
        <v>93.596999999999994</v>
      </c>
      <c r="AW109" s="142">
        <v>44.034999999999997</v>
      </c>
      <c r="AX109" s="312">
        <v>18.867999999999999</v>
      </c>
      <c r="AY109" s="142">
        <v>3.1379999999999999</v>
      </c>
      <c r="AZ109" s="142">
        <v>10.068</v>
      </c>
      <c r="BA109" s="142">
        <v>9.1379999999999999</v>
      </c>
      <c r="BB109" s="312">
        <v>6.7929999999999993</v>
      </c>
      <c r="BC109" s="142">
        <v>13.01</v>
      </c>
      <c r="BD109" s="142">
        <v>2.0309999999999997</v>
      </c>
      <c r="BE109" s="142">
        <v>7.3529999999999998</v>
      </c>
      <c r="BF109" s="312">
        <v>21.108000000000001</v>
      </c>
      <c r="BG109" s="142">
        <v>19.696999999999999</v>
      </c>
      <c r="BH109" s="142">
        <v>16.062999999999999</v>
      </c>
      <c r="BI109" s="142">
        <v>58.042999999999999</v>
      </c>
      <c r="BJ109" s="312">
        <v>18.968</v>
      </c>
      <c r="BK109" s="142">
        <v>11.07</v>
      </c>
      <c r="BL109" s="142">
        <v>5.2069999999999999</v>
      </c>
      <c r="BM109" s="142">
        <v>12.647</v>
      </c>
      <c r="BN109" s="312">
        <v>14.625</v>
      </c>
      <c r="BO109" s="142">
        <v>2.1779999999999999</v>
      </c>
      <c r="BP109" s="142">
        <v>16.314999999999998</v>
      </c>
      <c r="BQ109" s="142">
        <v>74.036000000000001</v>
      </c>
      <c r="BR109" s="312">
        <v>32.6</v>
      </c>
      <c r="BS109" s="142">
        <v>13.693999999999999</v>
      </c>
      <c r="BT109" s="142">
        <v>9.1159999999999997</v>
      </c>
      <c r="BU109" s="142">
        <v>9.6340000000000003</v>
      </c>
      <c r="BV109" s="312">
        <v>5.9889999999999999</v>
      </c>
      <c r="BW109" s="142">
        <v>13.351999999999999</v>
      </c>
      <c r="BX109" s="142">
        <v>10.743</v>
      </c>
      <c r="BY109" s="142">
        <v>-2.9119999999999999</v>
      </c>
      <c r="BZ109" s="312">
        <v>5.1531944298985159</v>
      </c>
      <c r="CA109" s="142">
        <v>5.1531944298985159</v>
      </c>
      <c r="CB109" s="142">
        <v>5.1531944298985159</v>
      </c>
      <c r="CC109" s="313">
        <v>5.1531944298985159</v>
      </c>
      <c r="CD109" s="312">
        <v>5.1531944298985159</v>
      </c>
      <c r="CE109" s="142">
        <v>5.1531944298985159</v>
      </c>
      <c r="CF109" s="142">
        <v>5.1531944298985159</v>
      </c>
      <c r="CG109" s="313">
        <v>5.1531944298985159</v>
      </c>
      <c r="CH109" s="312">
        <v>5.1531944298985159</v>
      </c>
      <c r="CI109" s="142">
        <v>5.1531944298985159</v>
      </c>
      <c r="CJ109" s="142">
        <v>5.1531944298985159</v>
      </c>
      <c r="CK109" s="313">
        <v>5.1531944298985159</v>
      </c>
      <c r="CL109" s="312">
        <v>5.1531944298985159</v>
      </c>
      <c r="CM109" s="142">
        <v>5.1531944298985159</v>
      </c>
      <c r="CN109" s="142">
        <v>5.1531944298985159</v>
      </c>
      <c r="CO109" s="313">
        <v>5.1531944298985159</v>
      </c>
      <c r="CP109" s="312">
        <v>5.1531944298985159</v>
      </c>
      <c r="CQ109" s="142">
        <v>5.1531944298985159</v>
      </c>
      <c r="CR109" s="142">
        <v>5.1531944298985159</v>
      </c>
      <c r="CS109" s="313">
        <v>5.1531944298985159</v>
      </c>
      <c r="CT109" s="312">
        <v>5.1531944298985159</v>
      </c>
      <c r="CU109" s="142">
        <v>5.1531944298985159</v>
      </c>
      <c r="CV109" s="142">
        <v>5.1531944298985159</v>
      </c>
      <c r="CW109" s="313">
        <v>5.1531944298985159</v>
      </c>
      <c r="CX109" s="322"/>
      <c r="CY109" s="71"/>
      <c r="CZ109" s="111"/>
      <c r="DA109" s="108">
        <v>202570</v>
      </c>
      <c r="DB109" s="123" t="s">
        <v>173</v>
      </c>
      <c r="DC109" s="156">
        <v>0</v>
      </c>
      <c r="DD109" s="156">
        <v>0</v>
      </c>
      <c r="DE109" s="156">
        <v>0</v>
      </c>
      <c r="DF109" s="119">
        <v>72.754999999999995</v>
      </c>
      <c r="DG109" s="116">
        <v>69.295000000000002</v>
      </c>
      <c r="DH109" s="116">
        <v>53.678999999999995</v>
      </c>
      <c r="DI109" s="116">
        <v>58.544999999999995</v>
      </c>
      <c r="DJ109" s="116">
        <v>62.143000000000001</v>
      </c>
      <c r="DK109" s="116">
        <v>52.305</v>
      </c>
      <c r="DL109" s="116">
        <v>195.66499999999999</v>
      </c>
      <c r="DM109" s="116">
        <v>41.211999999999996</v>
      </c>
      <c r="DN109" s="116">
        <v>29.186999999999998</v>
      </c>
    </row>
    <row r="110" spans="1:118" ht="15.75" customHeight="1">
      <c r="A110" s="108"/>
      <c r="B110" s="149"/>
      <c r="C110" s="123" t="s">
        <v>1321</v>
      </c>
      <c r="D110" s="155" t="s">
        <v>1323</v>
      </c>
      <c r="E110" s="384"/>
      <c r="F110" s="71"/>
      <c r="G110" s="71"/>
      <c r="H110" s="71"/>
      <c r="I110" s="71"/>
      <c r="J110" s="388">
        <v>0</v>
      </c>
      <c r="K110" s="154">
        <v>0</v>
      </c>
      <c r="L110" s="154">
        <v>0</v>
      </c>
      <c r="M110" s="389">
        <v>0</v>
      </c>
      <c r="N110" s="154">
        <v>0</v>
      </c>
      <c r="O110" s="154">
        <v>0</v>
      </c>
      <c r="P110" s="154">
        <v>0</v>
      </c>
      <c r="Q110" s="154">
        <v>0</v>
      </c>
      <c r="R110" s="388">
        <v>0</v>
      </c>
      <c r="S110" s="154">
        <v>0</v>
      </c>
      <c r="T110" s="154">
        <v>0</v>
      </c>
      <c r="U110" s="389">
        <v>0</v>
      </c>
      <c r="V110" s="388">
        <v>0.50679498316266924</v>
      </c>
      <c r="W110" s="154">
        <v>0.27650513366778917</v>
      </c>
      <c r="X110" s="154">
        <v>0.10373170228850251</v>
      </c>
      <c r="Y110" s="154">
        <v>0.1129681808810391</v>
      </c>
      <c r="Z110" s="388">
        <v>0.22893426654159749</v>
      </c>
      <c r="AA110" s="154">
        <v>0.13559419871563602</v>
      </c>
      <c r="AB110" s="154">
        <v>0.21248286312143733</v>
      </c>
      <c r="AC110" s="154">
        <v>0.42298867162132908</v>
      </c>
      <c r="AD110" s="388">
        <v>0.36701503381210532</v>
      </c>
      <c r="AE110" s="154">
        <v>0.41125952420872225</v>
      </c>
      <c r="AF110" s="154">
        <v>-2.3100281301812629E-3</v>
      </c>
      <c r="AG110" s="154">
        <v>0.22403547010935376</v>
      </c>
      <c r="AH110" s="388">
        <v>0.28374754462379365</v>
      </c>
      <c r="AI110" s="154">
        <v>0.44302673157400291</v>
      </c>
      <c r="AJ110" s="154">
        <v>-2.20172516867367E-2</v>
      </c>
      <c r="AK110" s="154">
        <v>0.29524297548894018</v>
      </c>
      <c r="AL110" s="388">
        <v>0.26369824437185202</v>
      </c>
      <c r="AM110" s="154">
        <v>0.18228923611669856</v>
      </c>
      <c r="AN110" s="154">
        <v>0.4522794200473102</v>
      </c>
      <c r="AO110" s="154">
        <v>0.10173309946413917</v>
      </c>
      <c r="AP110" s="388">
        <v>0.49257241181531403</v>
      </c>
      <c r="AQ110" s="154">
        <v>-4.3972851543829456E-3</v>
      </c>
      <c r="AR110" s="154">
        <v>0.71358378740082207</v>
      </c>
      <c r="AS110" s="154">
        <v>-0.20175891406175317</v>
      </c>
      <c r="AT110" s="388">
        <v>0.33441341067641117</v>
      </c>
      <c r="AU110" s="154">
        <v>-3.7819742927963612E-2</v>
      </c>
      <c r="AV110" s="154">
        <v>0.47835330794981218</v>
      </c>
      <c r="AW110" s="154">
        <v>0.22505302430174021</v>
      </c>
      <c r="AX110" s="388">
        <v>0.45782781714063864</v>
      </c>
      <c r="AY110" s="154">
        <v>7.6142871008444149E-2</v>
      </c>
      <c r="AZ110" s="154">
        <v>0.24429777734640398</v>
      </c>
      <c r="BA110" s="154">
        <v>0.22173153450451327</v>
      </c>
      <c r="BB110" s="388">
        <v>0.23274060369342514</v>
      </c>
      <c r="BC110" s="154">
        <v>0.4457463939425087</v>
      </c>
      <c r="BD110" s="154">
        <v>6.9585774488642199E-2</v>
      </c>
      <c r="BE110" s="154">
        <v>0.25192722787542399</v>
      </c>
      <c r="BF110" s="388">
        <v>0.18368998616320456</v>
      </c>
      <c r="BG110" s="154">
        <v>0.17141091801481145</v>
      </c>
      <c r="BH110" s="154">
        <v>0.13978644342143048</v>
      </c>
      <c r="BI110" s="154">
        <v>0.50511265240055347</v>
      </c>
      <c r="BJ110" s="388">
        <v>0.39605779670926256</v>
      </c>
      <c r="BK110" s="154">
        <v>0.23114507642194942</v>
      </c>
      <c r="BL110" s="154">
        <v>0.10872379520587991</v>
      </c>
      <c r="BM110" s="154">
        <v>0.26407333166290825</v>
      </c>
      <c r="BN110" s="388">
        <v>0.13648580547623049</v>
      </c>
      <c r="BO110" s="154">
        <v>2.0325886107844783E-2</v>
      </c>
      <c r="BP110" s="154">
        <v>0.15225749855348375</v>
      </c>
      <c r="BQ110" s="154">
        <v>0.69093080986244104</v>
      </c>
      <c r="BR110" s="388">
        <v>0.50119918824180554</v>
      </c>
      <c r="BS110" s="154">
        <v>0.21053440747801488</v>
      </c>
      <c r="BT110" s="154">
        <v>0.14015128220896625</v>
      </c>
      <c r="BU110" s="154">
        <v>0.14811512207121336</v>
      </c>
      <c r="BV110" s="388">
        <v>0.22041071691447081</v>
      </c>
      <c r="BW110" s="154">
        <v>0.49138819372883852</v>
      </c>
      <c r="BX110" s="154">
        <v>0.39537023406447819</v>
      </c>
      <c r="BY110" s="154">
        <v>-0.10716914470778743</v>
      </c>
      <c r="BZ110" s="390">
        <v>0.25</v>
      </c>
      <c r="CA110" s="390">
        <v>0.25</v>
      </c>
      <c r="CB110" s="390">
        <v>0.25</v>
      </c>
      <c r="CC110" s="389">
        <v>0.25</v>
      </c>
      <c r="CD110" s="390">
        <v>0.25</v>
      </c>
      <c r="CE110" s="390">
        <v>0.25</v>
      </c>
      <c r="CF110" s="390">
        <v>0.25</v>
      </c>
      <c r="CG110" s="389">
        <v>0.25</v>
      </c>
      <c r="CH110" s="390">
        <v>0.25</v>
      </c>
      <c r="CI110" s="390">
        <v>0.25</v>
      </c>
      <c r="CJ110" s="390">
        <v>0.25</v>
      </c>
      <c r="CK110" s="389">
        <v>0.25</v>
      </c>
      <c r="CL110" s="390">
        <v>0.25</v>
      </c>
      <c r="CM110" s="390">
        <v>0.25</v>
      </c>
      <c r="CN110" s="390">
        <v>0.25</v>
      </c>
      <c r="CO110" s="389">
        <v>0.25</v>
      </c>
      <c r="CP110" s="390">
        <v>0.25</v>
      </c>
      <c r="CQ110" s="390">
        <v>0.25</v>
      </c>
      <c r="CR110" s="390">
        <v>0.25</v>
      </c>
      <c r="CS110" s="389">
        <v>0.25</v>
      </c>
      <c r="CT110" s="390">
        <v>0.25</v>
      </c>
      <c r="CU110" s="390">
        <v>0.25</v>
      </c>
      <c r="CV110" s="390">
        <v>0.25</v>
      </c>
      <c r="CW110" s="389">
        <v>0.25</v>
      </c>
      <c r="CX110" s="322"/>
      <c r="CY110" s="71"/>
      <c r="CZ110" s="111"/>
      <c r="DA110" s="108"/>
      <c r="DB110" s="123"/>
      <c r="DC110" s="156"/>
      <c r="DD110" s="156"/>
      <c r="DE110" s="156"/>
      <c r="DF110" s="119"/>
      <c r="DG110" s="116"/>
      <c r="DH110" s="116"/>
      <c r="DI110" s="116"/>
      <c r="DJ110" s="116"/>
      <c r="DK110" s="116"/>
      <c r="DL110" s="116"/>
      <c r="DM110" s="116"/>
      <c r="DN110" s="116"/>
    </row>
    <row r="111" spans="1:118" ht="15.75" customHeight="1">
      <c r="A111" s="108"/>
      <c r="B111" s="149">
        <v>202551</v>
      </c>
      <c r="C111" s="123" t="s">
        <v>470</v>
      </c>
      <c r="D111" s="155" t="s">
        <v>167</v>
      </c>
      <c r="E111" s="384"/>
      <c r="F111" s="71"/>
      <c r="G111" s="71"/>
      <c r="H111" s="71"/>
      <c r="I111" s="71"/>
      <c r="J111" s="312">
        <v>0</v>
      </c>
      <c r="K111" s="142">
        <v>0</v>
      </c>
      <c r="L111" s="142">
        <v>0</v>
      </c>
      <c r="M111" s="313">
        <v>0</v>
      </c>
      <c r="N111" s="142">
        <v>0</v>
      </c>
      <c r="O111" s="142">
        <v>0</v>
      </c>
      <c r="P111" s="142">
        <v>0</v>
      </c>
      <c r="Q111" s="142">
        <v>0</v>
      </c>
      <c r="R111" s="312">
        <v>0</v>
      </c>
      <c r="S111" s="142">
        <v>0</v>
      </c>
      <c r="T111" s="142">
        <v>0</v>
      </c>
      <c r="U111" s="313">
        <v>0</v>
      </c>
      <c r="V111" s="312">
        <v>7.6906610000000057</v>
      </c>
      <c r="W111" s="142">
        <v>2.2453390000000013</v>
      </c>
      <c r="X111" s="142">
        <v>-2.4329999999999998</v>
      </c>
      <c r="Y111" s="142">
        <v>13.971999999999998</v>
      </c>
      <c r="Z111" s="312">
        <v>1.9909999999999997</v>
      </c>
      <c r="AA111" s="142">
        <v>-0.99599999999999866</v>
      </c>
      <c r="AB111" s="142">
        <v>-3.8000000000000256E-2</v>
      </c>
      <c r="AC111" s="142">
        <v>9.929000000000002</v>
      </c>
      <c r="AD111" s="312">
        <v>1.2089999999999961</v>
      </c>
      <c r="AE111" s="142">
        <v>16.494999999999997</v>
      </c>
      <c r="AF111" s="142">
        <v>0.50900000000000034</v>
      </c>
      <c r="AG111" s="142">
        <v>5.0650000000000048</v>
      </c>
      <c r="AH111" s="312">
        <v>1.3939999999999984</v>
      </c>
      <c r="AI111" s="142">
        <v>1.6300000000000026</v>
      </c>
      <c r="AJ111" s="142">
        <v>2.8300000000000018</v>
      </c>
      <c r="AK111" s="142">
        <v>4.5570000000000022</v>
      </c>
      <c r="AL111" s="312">
        <v>2.9489999999999981</v>
      </c>
      <c r="AM111" s="142">
        <v>3.3270000000000053</v>
      </c>
      <c r="AN111" s="142">
        <v>4.8700000000000045</v>
      </c>
      <c r="AO111" s="142">
        <v>74.914000000000001</v>
      </c>
      <c r="AP111" s="312">
        <v>5.3859999999999957</v>
      </c>
      <c r="AQ111" s="142">
        <v>5.093</v>
      </c>
      <c r="AR111" s="142">
        <v>5.63900000000001</v>
      </c>
      <c r="AS111" s="142">
        <v>45.013999999999996</v>
      </c>
      <c r="AT111" s="312">
        <v>8.6280000000000143</v>
      </c>
      <c r="AU111" s="142">
        <v>5.118999999999998</v>
      </c>
      <c r="AV111" s="142">
        <v>2.6230000000000047</v>
      </c>
      <c r="AW111" s="142">
        <v>11.176000000000002</v>
      </c>
      <c r="AX111" s="312">
        <v>5.0160000000000053</v>
      </c>
      <c r="AY111" s="142">
        <v>0.28399999999999892</v>
      </c>
      <c r="AZ111" s="142">
        <v>9.1319999999999979</v>
      </c>
      <c r="BA111" s="142">
        <v>25.824999999999996</v>
      </c>
      <c r="BB111" s="312">
        <v>10.362999999999996</v>
      </c>
      <c r="BC111" s="142">
        <v>-7.1999999999995623E-2</v>
      </c>
      <c r="BD111" s="142">
        <v>-0.30499999999999972</v>
      </c>
      <c r="BE111" s="142">
        <v>24.442999999999998</v>
      </c>
      <c r="BF111" s="312">
        <v>0.69500000000000028</v>
      </c>
      <c r="BG111" s="142">
        <v>-0.40399999999999636</v>
      </c>
      <c r="BH111" s="142">
        <v>-9.7000000000001307E-2</v>
      </c>
      <c r="BI111" s="142">
        <v>11.558999999999997</v>
      </c>
      <c r="BJ111" s="312">
        <v>0.82499999999999574</v>
      </c>
      <c r="BK111" s="142">
        <v>-0.24100000000000321</v>
      </c>
      <c r="BL111" s="142">
        <v>0.48799999999999955</v>
      </c>
      <c r="BM111" s="142">
        <v>18.909999999999997</v>
      </c>
      <c r="BN111" s="312">
        <v>0.62000000000000099</v>
      </c>
      <c r="BO111" s="142">
        <v>9.6890000000000001</v>
      </c>
      <c r="BP111" s="142">
        <v>3.5970000000000013</v>
      </c>
      <c r="BQ111" s="142">
        <v>11.989999999999995</v>
      </c>
      <c r="BR111" s="312">
        <v>0.41799999999999926</v>
      </c>
      <c r="BS111" s="142">
        <v>-0.14199999999999946</v>
      </c>
      <c r="BT111" s="142">
        <v>4.1829999999999998</v>
      </c>
      <c r="BU111" s="142">
        <v>7.6139999999999972</v>
      </c>
      <c r="BV111" s="312">
        <v>2.2620000000000005</v>
      </c>
      <c r="BW111" s="142">
        <v>16.951000000000001</v>
      </c>
      <c r="BX111" s="142">
        <v>1.5009999999999977</v>
      </c>
      <c r="BY111" s="142">
        <v>23.339000000000002</v>
      </c>
      <c r="BZ111" s="312">
        <v>11.013249999999999</v>
      </c>
      <c r="CA111" s="142">
        <v>11.013249999999999</v>
      </c>
      <c r="CB111" s="142">
        <v>11.013249999999999</v>
      </c>
      <c r="CC111" s="313">
        <v>11.013249999999999</v>
      </c>
      <c r="CD111" s="312">
        <v>11.013249999999999</v>
      </c>
      <c r="CE111" s="142">
        <v>11.013249999999999</v>
      </c>
      <c r="CF111" s="142">
        <v>11.013249999999999</v>
      </c>
      <c r="CG111" s="313">
        <v>11.013249999999999</v>
      </c>
      <c r="CH111" s="312">
        <v>11.013249999999999</v>
      </c>
      <c r="CI111" s="142">
        <v>11.013249999999999</v>
      </c>
      <c r="CJ111" s="142">
        <v>11.013249999999999</v>
      </c>
      <c r="CK111" s="313">
        <v>11.013249999999999</v>
      </c>
      <c r="CL111" s="312">
        <v>11.013249999999999</v>
      </c>
      <c r="CM111" s="142">
        <v>11.013249999999999</v>
      </c>
      <c r="CN111" s="142">
        <v>11.013249999999999</v>
      </c>
      <c r="CO111" s="313">
        <v>11.013249999999999</v>
      </c>
      <c r="CP111" s="312">
        <v>11.013249999999999</v>
      </c>
      <c r="CQ111" s="142">
        <v>11.013249999999999</v>
      </c>
      <c r="CR111" s="142">
        <v>11.013249999999999</v>
      </c>
      <c r="CS111" s="313">
        <v>11.013249999999999</v>
      </c>
      <c r="CT111" s="312">
        <v>11.013249999999999</v>
      </c>
      <c r="CU111" s="142">
        <v>11.013249999999999</v>
      </c>
      <c r="CV111" s="142">
        <v>11.013249999999999</v>
      </c>
      <c r="CW111" s="313">
        <v>11.013249999999999</v>
      </c>
      <c r="CX111" s="322"/>
      <c r="CY111" s="71"/>
      <c r="CZ111" s="111"/>
      <c r="DA111" s="108">
        <v>202551</v>
      </c>
      <c r="DB111" s="123" t="s">
        <v>470</v>
      </c>
      <c r="DC111" s="156">
        <v>92.062478999999996</v>
      </c>
      <c r="DD111" s="156">
        <v>52.624992999999989</v>
      </c>
      <c r="DE111" s="156">
        <v>24.233488000000008</v>
      </c>
      <c r="DF111" s="119">
        <v>21.475000000000023</v>
      </c>
      <c r="DG111" s="116">
        <v>10.885999999999996</v>
      </c>
      <c r="DH111" s="116">
        <v>23.27800000000002</v>
      </c>
      <c r="DI111" s="116">
        <v>10.411000000000001</v>
      </c>
      <c r="DJ111" s="116">
        <v>86.06</v>
      </c>
      <c r="DK111" s="116">
        <v>61.132000000000005</v>
      </c>
      <c r="DL111" s="116">
        <v>27.545999999999992</v>
      </c>
      <c r="DM111" s="116">
        <v>40.257000000000005</v>
      </c>
      <c r="DN111" s="116">
        <v>34.429000000000016</v>
      </c>
    </row>
    <row r="112" spans="1:118" ht="15.75" customHeight="1">
      <c r="A112" s="108"/>
      <c r="B112" s="149"/>
      <c r="C112" s="123" t="s">
        <v>1321</v>
      </c>
      <c r="D112" s="155" t="s">
        <v>1323</v>
      </c>
      <c r="E112" s="384"/>
      <c r="F112" s="71"/>
      <c r="G112" s="71"/>
      <c r="H112" s="71"/>
      <c r="I112" s="71"/>
      <c r="J112" s="388">
        <v>0</v>
      </c>
      <c r="K112" s="154">
        <v>0</v>
      </c>
      <c r="L112" s="154">
        <v>0</v>
      </c>
      <c r="M112" s="389">
        <v>0</v>
      </c>
      <c r="N112" s="154">
        <v>0</v>
      </c>
      <c r="O112" s="154">
        <v>0</v>
      </c>
      <c r="P112" s="154">
        <v>0</v>
      </c>
      <c r="Q112" s="154">
        <v>0</v>
      </c>
      <c r="R112" s="388">
        <v>0</v>
      </c>
      <c r="S112" s="154">
        <v>0</v>
      </c>
      <c r="T112" s="154">
        <v>0</v>
      </c>
      <c r="U112" s="389">
        <v>0</v>
      </c>
      <c r="V112" s="388">
        <v>0.35812158323632121</v>
      </c>
      <c r="W112" s="154">
        <v>0.10455594877764837</v>
      </c>
      <c r="X112" s="154">
        <v>-0.11329452852153654</v>
      </c>
      <c r="Y112" s="154">
        <v>0.6506169965075661</v>
      </c>
      <c r="Z112" s="388">
        <v>0.18289546206136326</v>
      </c>
      <c r="AA112" s="154">
        <v>-9.1493661583685382E-2</v>
      </c>
      <c r="AB112" s="154">
        <v>-3.4907220282932457E-3</v>
      </c>
      <c r="AC112" s="154">
        <v>0.91208892155061605</v>
      </c>
      <c r="AD112" s="388">
        <v>5.1937451671105549E-2</v>
      </c>
      <c r="AE112" s="154">
        <v>0.70860898702637609</v>
      </c>
      <c r="AF112" s="154">
        <v>2.1866139702723598E-2</v>
      </c>
      <c r="AG112" s="154">
        <v>0.21758742159979383</v>
      </c>
      <c r="AH112" s="388">
        <v>0.13389683988089504</v>
      </c>
      <c r="AI112" s="154">
        <v>0.15656517145327081</v>
      </c>
      <c r="AJ112" s="154">
        <v>0.27182787436365397</v>
      </c>
      <c r="AK112" s="154">
        <v>0.43771011430218054</v>
      </c>
      <c r="AL112" s="388">
        <v>3.4266790611201463E-2</v>
      </c>
      <c r="AM112" s="154">
        <v>3.8659075063908963E-2</v>
      </c>
      <c r="AN112" s="154">
        <v>5.6588426679061173E-2</v>
      </c>
      <c r="AO112" s="154">
        <v>0.87048570764582844</v>
      </c>
      <c r="AP112" s="388">
        <v>8.8104429758555175E-2</v>
      </c>
      <c r="AQ112" s="154">
        <v>8.3311522606818025E-2</v>
      </c>
      <c r="AR112" s="154">
        <v>9.2243015114833626E-2</v>
      </c>
      <c r="AS112" s="154">
        <v>0.7363410325197931</v>
      </c>
      <c r="AT112" s="388">
        <v>0.31322152036593398</v>
      </c>
      <c r="AU112" s="154">
        <v>0.1858346039352356</v>
      </c>
      <c r="AV112" s="154">
        <v>9.5222536847455366E-2</v>
      </c>
      <c r="AW112" s="154">
        <v>0.40572133885137607</v>
      </c>
      <c r="AX112" s="388">
        <v>0.12459944854311063</v>
      </c>
      <c r="AY112" s="154">
        <v>7.0546737213403607E-3</v>
      </c>
      <c r="AZ112" s="154">
        <v>0.22684253670169155</v>
      </c>
      <c r="BA112" s="154">
        <v>0.64150334103385731</v>
      </c>
      <c r="BB112" s="388">
        <v>0.30099625315867412</v>
      </c>
      <c r="BC112" s="154">
        <v>-2.0912602747682357E-3</v>
      </c>
      <c r="BD112" s="154">
        <v>-8.8588108861715285E-3</v>
      </c>
      <c r="BE112" s="154">
        <v>0.70995381800226509</v>
      </c>
      <c r="BF112" s="388">
        <v>5.9133838168978083E-2</v>
      </c>
      <c r="BG112" s="154">
        <v>-3.4374202331319312E-2</v>
      </c>
      <c r="BH112" s="154">
        <v>-8.2532119458862581E-3</v>
      </c>
      <c r="BI112" s="154">
        <v>0.9834935761082263</v>
      </c>
      <c r="BJ112" s="388">
        <v>4.1287158442598129E-2</v>
      </c>
      <c r="BK112" s="154">
        <v>-1.2060854769292525E-2</v>
      </c>
      <c r="BL112" s="154">
        <v>2.4421979781803601E-2</v>
      </c>
      <c r="BM112" s="154">
        <v>0.94635171654489025</v>
      </c>
      <c r="BN112" s="388">
        <v>2.3941921532283028E-2</v>
      </c>
      <c r="BO112" s="154">
        <v>0.37415044794562885</v>
      </c>
      <c r="BP112" s="154">
        <v>0.13890176088971282</v>
      </c>
      <c r="BQ112" s="154">
        <v>0.46300586963237572</v>
      </c>
      <c r="BR112" s="388">
        <v>3.4622711836328916E-2</v>
      </c>
      <c r="BS112" s="154">
        <v>-1.176178248985334E-2</v>
      </c>
      <c r="BT112" s="154">
        <v>0.34647560672575145</v>
      </c>
      <c r="BU112" s="154">
        <v>0.63066346392777206</v>
      </c>
      <c r="BV112" s="388">
        <v>5.1347240823553464E-2</v>
      </c>
      <c r="BW112" s="154">
        <v>0.38478650716182783</v>
      </c>
      <c r="BX112" s="154">
        <v>3.4072594374957389E-2</v>
      </c>
      <c r="BY112" s="154">
        <v>0.52979365763966135</v>
      </c>
      <c r="BZ112" s="390">
        <v>0.25</v>
      </c>
      <c r="CA112" s="390">
        <v>0.25</v>
      </c>
      <c r="CB112" s="390">
        <v>0.25</v>
      </c>
      <c r="CC112" s="389">
        <v>0.25</v>
      </c>
      <c r="CD112" s="390">
        <v>0.25</v>
      </c>
      <c r="CE112" s="390">
        <v>0.25</v>
      </c>
      <c r="CF112" s="390">
        <v>0.25</v>
      </c>
      <c r="CG112" s="389">
        <v>0.25</v>
      </c>
      <c r="CH112" s="390">
        <v>0.25</v>
      </c>
      <c r="CI112" s="390">
        <v>0.25</v>
      </c>
      <c r="CJ112" s="390">
        <v>0.25</v>
      </c>
      <c r="CK112" s="389">
        <v>0.25</v>
      </c>
      <c r="CL112" s="390">
        <v>0.25</v>
      </c>
      <c r="CM112" s="390">
        <v>0.25</v>
      </c>
      <c r="CN112" s="390">
        <v>0.25</v>
      </c>
      <c r="CO112" s="389">
        <v>0.25</v>
      </c>
      <c r="CP112" s="390">
        <v>0.25</v>
      </c>
      <c r="CQ112" s="390">
        <v>0.25</v>
      </c>
      <c r="CR112" s="390">
        <v>0.25</v>
      </c>
      <c r="CS112" s="389">
        <v>0.25</v>
      </c>
      <c r="CT112" s="390">
        <v>0.25</v>
      </c>
      <c r="CU112" s="390">
        <v>0.25</v>
      </c>
      <c r="CV112" s="390">
        <v>0.25</v>
      </c>
      <c r="CW112" s="389">
        <v>0.25</v>
      </c>
      <c r="CX112" s="322"/>
      <c r="CY112" s="71"/>
      <c r="CZ112" s="111"/>
      <c r="DA112" s="108"/>
      <c r="DB112" s="123"/>
      <c r="DC112" s="156"/>
      <c r="DD112" s="156"/>
      <c r="DE112" s="156"/>
      <c r="DF112" s="119"/>
      <c r="DG112" s="116"/>
      <c r="DH112" s="116"/>
      <c r="DI112" s="116"/>
      <c r="DJ112" s="116"/>
      <c r="DK112" s="116"/>
      <c r="DL112" s="116"/>
      <c r="DM112" s="116"/>
      <c r="DN112" s="116"/>
    </row>
    <row r="113" spans="1:118" ht="15.75" customHeight="1">
      <c r="A113" s="108"/>
      <c r="B113" s="149"/>
      <c r="C113" s="123"/>
      <c r="D113" s="155"/>
      <c r="E113" s="384"/>
      <c r="F113" s="71"/>
      <c r="G113" s="71"/>
      <c r="H113" s="71"/>
      <c r="I113" s="71"/>
      <c r="J113" s="322"/>
      <c r="K113" s="118"/>
      <c r="L113" s="118"/>
      <c r="M113" s="323"/>
      <c r="N113" s="118"/>
      <c r="O113" s="118"/>
      <c r="P113" s="118"/>
      <c r="Q113" s="118"/>
      <c r="R113" s="322"/>
      <c r="S113" s="118"/>
      <c r="T113" s="118"/>
      <c r="U113" s="323"/>
      <c r="V113" s="322"/>
      <c r="W113" s="118"/>
      <c r="X113" s="118"/>
      <c r="Y113" s="118"/>
      <c r="Z113" s="322"/>
      <c r="AA113" s="118"/>
      <c r="AB113" s="118"/>
      <c r="AC113" s="118"/>
      <c r="AD113" s="322"/>
      <c r="AE113" s="118"/>
      <c r="AF113" s="118"/>
      <c r="AG113" s="118"/>
      <c r="AH113" s="322"/>
      <c r="AI113" s="118"/>
      <c r="AJ113" s="118"/>
      <c r="AK113" s="118"/>
      <c r="AL113" s="322"/>
      <c r="AM113" s="118"/>
      <c r="AN113" s="118"/>
      <c r="AO113" s="118"/>
      <c r="AP113" s="322"/>
      <c r="AQ113" s="118"/>
      <c r="AR113" s="118"/>
      <c r="AS113" s="118"/>
      <c r="AT113" s="322"/>
      <c r="AU113" s="118"/>
      <c r="AV113" s="118"/>
      <c r="AW113" s="118"/>
      <c r="AX113" s="322"/>
      <c r="AY113" s="118"/>
      <c r="AZ113" s="118"/>
      <c r="BA113" s="118"/>
      <c r="BB113" s="322"/>
      <c r="BC113" s="118"/>
      <c r="BD113" s="118"/>
      <c r="BE113" s="118"/>
      <c r="BF113" s="322"/>
      <c r="BG113" s="118"/>
      <c r="BH113" s="118"/>
      <c r="BI113" s="118"/>
      <c r="BJ113" s="322"/>
      <c r="BK113" s="118"/>
      <c r="BL113" s="118"/>
      <c r="BM113" s="118"/>
      <c r="BN113" s="322"/>
      <c r="BO113" s="118"/>
      <c r="BP113" s="118"/>
      <c r="BQ113" s="118"/>
      <c r="BR113" s="322"/>
      <c r="BS113" s="118"/>
      <c r="BT113" s="118"/>
      <c r="BU113" s="118"/>
      <c r="BV113" s="322"/>
      <c r="BW113" s="118"/>
      <c r="BX113" s="118"/>
      <c r="BY113" s="118"/>
      <c r="BZ113" s="312"/>
      <c r="CA113" s="118"/>
      <c r="CB113" s="118"/>
      <c r="CC113" s="323"/>
      <c r="CD113" s="312"/>
      <c r="CE113" s="118"/>
      <c r="CF113" s="118"/>
      <c r="CG113" s="323"/>
      <c r="CH113" s="312"/>
      <c r="CI113" s="118"/>
      <c r="CJ113" s="118"/>
      <c r="CK113" s="323"/>
      <c r="CL113" s="312"/>
      <c r="CM113" s="118"/>
      <c r="CN113" s="118"/>
      <c r="CO113" s="323"/>
      <c r="CP113" s="312"/>
      <c r="CQ113" s="118"/>
      <c r="CR113" s="118"/>
      <c r="CS113" s="323"/>
      <c r="CT113" s="312"/>
      <c r="CU113" s="118"/>
      <c r="CV113" s="118"/>
      <c r="CW113" s="323"/>
      <c r="CX113" s="322"/>
      <c r="CY113" s="71"/>
      <c r="CZ113" s="111"/>
      <c r="DA113" s="108"/>
      <c r="DB113" s="123"/>
      <c r="DC113" s="156"/>
      <c r="DD113" s="156"/>
      <c r="DE113" s="156"/>
      <c r="DF113" s="119"/>
      <c r="DG113" s="116"/>
      <c r="DH113" s="116"/>
      <c r="DI113" s="116"/>
      <c r="DJ113" s="116"/>
      <c r="DK113" s="116"/>
      <c r="DL113" s="116"/>
      <c r="DM113" s="116"/>
      <c r="DN113" s="116"/>
    </row>
    <row r="114" spans="1:118" ht="15.75" customHeight="1">
      <c r="A114" s="114"/>
      <c r="B114" s="109">
        <v>204410</v>
      </c>
      <c r="C114" s="114" t="s">
        <v>471</v>
      </c>
      <c r="D114" s="89" t="s">
        <v>472</v>
      </c>
      <c r="E114" s="394"/>
      <c r="F114" s="89"/>
      <c r="G114" s="89"/>
      <c r="H114" s="89"/>
      <c r="I114" s="89"/>
      <c r="J114" s="307">
        <v>0</v>
      </c>
      <c r="K114" s="117">
        <v>0</v>
      </c>
      <c r="L114" s="117">
        <v>0</v>
      </c>
      <c r="M114" s="308">
        <v>0</v>
      </c>
      <c r="N114" s="117">
        <v>0</v>
      </c>
      <c r="O114" s="117">
        <v>0</v>
      </c>
      <c r="P114" s="117">
        <v>0</v>
      </c>
      <c r="Q114" s="117">
        <v>0</v>
      </c>
      <c r="R114" s="307">
        <v>0</v>
      </c>
      <c r="S114" s="117">
        <v>0</v>
      </c>
      <c r="T114" s="117">
        <v>0</v>
      </c>
      <c r="U114" s="308">
        <v>0</v>
      </c>
      <c r="V114" s="307">
        <v>0</v>
      </c>
      <c r="W114" s="117">
        <v>0</v>
      </c>
      <c r="X114" s="117">
        <v>0</v>
      </c>
      <c r="Y114" s="117">
        <v>2.2355000001539338E-4</v>
      </c>
      <c r="Z114" s="307">
        <v>0</v>
      </c>
      <c r="AA114" s="117">
        <v>0</v>
      </c>
      <c r="AB114" s="117">
        <v>0</v>
      </c>
      <c r="AC114" s="117">
        <v>-58.005000000000003</v>
      </c>
      <c r="AD114" s="307">
        <v>6.4460000000000015</v>
      </c>
      <c r="AE114" s="117">
        <v>-5.6089999999999947</v>
      </c>
      <c r="AF114" s="117">
        <v>11.346000000000004</v>
      </c>
      <c r="AG114" s="117">
        <v>-38.498999999999995</v>
      </c>
      <c r="AH114" s="307">
        <v>-21.555999999999997</v>
      </c>
      <c r="AI114" s="117">
        <v>-42.853000000000009</v>
      </c>
      <c r="AJ114" s="117">
        <v>-32.444000000000003</v>
      </c>
      <c r="AK114" s="117">
        <v>-20.159000000000006</v>
      </c>
      <c r="AL114" s="307">
        <v>-57.187999999999995</v>
      </c>
      <c r="AM114" s="117">
        <v>-37.856999999999999</v>
      </c>
      <c r="AN114" s="117">
        <v>-47.666999999999987</v>
      </c>
      <c r="AO114" s="117">
        <v>-3.6330000000000027</v>
      </c>
      <c r="AP114" s="307">
        <v>-76.896000000000001</v>
      </c>
      <c r="AQ114" s="117">
        <v>-19.545999999999999</v>
      </c>
      <c r="AR114" s="117">
        <v>-74.801999999999992</v>
      </c>
      <c r="AS114" s="117">
        <v>29.532000000000011</v>
      </c>
      <c r="AT114" s="307">
        <v>-124.16499999999998</v>
      </c>
      <c r="AU114" s="117">
        <v>22.49</v>
      </c>
      <c r="AV114" s="117">
        <v>-21.297000000000025</v>
      </c>
      <c r="AW114" s="117">
        <v>-148.292</v>
      </c>
      <c r="AX114" s="307">
        <v>-0.57600000000000051</v>
      </c>
      <c r="AY114" s="117">
        <v>47.76</v>
      </c>
      <c r="AZ114" s="117">
        <v>-46.722999999999999</v>
      </c>
      <c r="BA114" s="117">
        <v>-36.646999999999991</v>
      </c>
      <c r="BB114" s="307">
        <v>0.4480000000000004</v>
      </c>
      <c r="BC114" s="117">
        <v>3.782999999999987</v>
      </c>
      <c r="BD114" s="117">
        <v>18.684999999999995</v>
      </c>
      <c r="BE114" s="117">
        <v>-79.394999999999996</v>
      </c>
      <c r="BF114" s="307">
        <v>68.239000000000004</v>
      </c>
      <c r="BG114" s="117">
        <v>-28.537999999999997</v>
      </c>
      <c r="BH114" s="117">
        <v>-12.134</v>
      </c>
      <c r="BI114" s="117">
        <v>-169.13499999999999</v>
      </c>
      <c r="BJ114" s="307">
        <v>28.144999999999989</v>
      </c>
      <c r="BK114" s="117">
        <v>-12.113</v>
      </c>
      <c r="BL114" s="117">
        <v>-50.524000000000001</v>
      </c>
      <c r="BM114" s="117">
        <v>46.699000000000005</v>
      </c>
      <c r="BN114" s="307">
        <v>-21.106999999999999</v>
      </c>
      <c r="BO114" s="117">
        <v>62.375</v>
      </c>
      <c r="BP114" s="117">
        <v>33.344999999999999</v>
      </c>
      <c r="BQ114" s="117">
        <v>-107.679</v>
      </c>
      <c r="BR114" s="307">
        <v>-8.195999999999998</v>
      </c>
      <c r="BS114" s="117">
        <v>-11.057999999999979</v>
      </c>
      <c r="BT114" s="117">
        <v>-25.503</v>
      </c>
      <c r="BU114" s="117">
        <v>50.746000000000009</v>
      </c>
      <c r="BV114" s="307">
        <v>12.028999999999996</v>
      </c>
      <c r="BW114" s="117">
        <v>67.240999999999985</v>
      </c>
      <c r="BX114" s="117">
        <v>-69.466999999999985</v>
      </c>
      <c r="BY114" s="117">
        <v>74.242999999999995</v>
      </c>
      <c r="BZ114" s="307">
        <v>-2.021677635036184</v>
      </c>
      <c r="CA114" s="117">
        <v>-2.021677635036184</v>
      </c>
      <c r="CB114" s="117">
        <v>-2.021677635036184</v>
      </c>
      <c r="CC114" s="308">
        <v>-2.021677635036184</v>
      </c>
      <c r="CD114" s="307">
        <v>-2.021677635036184</v>
      </c>
      <c r="CE114" s="117">
        <v>-2.021677635036184</v>
      </c>
      <c r="CF114" s="117">
        <v>-2.021677635036184</v>
      </c>
      <c r="CG114" s="308">
        <v>-2.021677635036184</v>
      </c>
      <c r="CH114" s="307">
        <v>-2.021677635036184</v>
      </c>
      <c r="CI114" s="117">
        <v>-2.021677635036184</v>
      </c>
      <c r="CJ114" s="117">
        <v>-2.021677635036184</v>
      </c>
      <c r="CK114" s="308">
        <v>-2.021677635036184</v>
      </c>
      <c r="CL114" s="307">
        <v>-2.021677635036184</v>
      </c>
      <c r="CM114" s="117">
        <v>-2.021677635036184</v>
      </c>
      <c r="CN114" s="117">
        <v>-2.021677635036184</v>
      </c>
      <c r="CO114" s="308">
        <v>-2.021677635036184</v>
      </c>
      <c r="CP114" s="307">
        <v>-2.021677635036184</v>
      </c>
      <c r="CQ114" s="117">
        <v>-2.021677635036184</v>
      </c>
      <c r="CR114" s="117">
        <v>-2.021677635036184</v>
      </c>
      <c r="CS114" s="308">
        <v>-2.021677635036184</v>
      </c>
      <c r="CT114" s="307">
        <v>-2.021677635036184</v>
      </c>
      <c r="CU114" s="117">
        <v>-2.021677635036184</v>
      </c>
      <c r="CV114" s="117">
        <v>-2.021677635036184</v>
      </c>
      <c r="CW114" s="308">
        <v>-2.021677635036184</v>
      </c>
      <c r="CX114" s="301"/>
      <c r="CY114" s="89"/>
      <c r="CZ114" s="166"/>
      <c r="DA114" s="114">
        <v>204410</v>
      </c>
      <c r="DB114" s="114" t="s">
        <v>471</v>
      </c>
      <c r="DC114" s="137">
        <v>10.070606999999999</v>
      </c>
      <c r="DD114" s="137">
        <v>-43.927667</v>
      </c>
      <c r="DE114" s="137">
        <v>-47.548442999999999</v>
      </c>
      <c r="DF114" s="119">
        <v>2.2354999999762981E-4</v>
      </c>
      <c r="DG114" s="116">
        <v>-42.921999999999997</v>
      </c>
      <c r="DH114" s="116">
        <v>-26.315999999999999</v>
      </c>
      <c r="DI114" s="116">
        <v>-117.012</v>
      </c>
      <c r="DJ114" s="116">
        <v>-146.345</v>
      </c>
      <c r="DK114" s="116">
        <v>-141.71199999999999</v>
      </c>
      <c r="DL114" s="116">
        <v>-271.26400000000001</v>
      </c>
      <c r="DM114" s="116">
        <v>-36.186</v>
      </c>
      <c r="DN114" s="116">
        <v>-56.478999999999999</v>
      </c>
    </row>
    <row r="115" spans="1:118" ht="15.75" customHeight="1">
      <c r="A115" s="108"/>
      <c r="B115" s="149"/>
      <c r="C115" s="123"/>
      <c r="D115" s="155"/>
      <c r="E115" s="384"/>
      <c r="F115" s="71"/>
      <c r="G115" s="71"/>
      <c r="H115" s="71"/>
      <c r="I115" s="71"/>
      <c r="J115" s="322"/>
      <c r="K115" s="118"/>
      <c r="L115" s="118"/>
      <c r="M115" s="323"/>
      <c r="N115" s="118"/>
      <c r="O115" s="118"/>
      <c r="P115" s="118"/>
      <c r="Q115" s="118"/>
      <c r="R115" s="322"/>
      <c r="S115" s="118"/>
      <c r="T115" s="118"/>
      <c r="U115" s="323"/>
      <c r="V115" s="322"/>
      <c r="W115" s="118"/>
      <c r="X115" s="118"/>
      <c r="Y115" s="118"/>
      <c r="Z115" s="322"/>
      <c r="AA115" s="118"/>
      <c r="AB115" s="118"/>
      <c r="AC115" s="118"/>
      <c r="AD115" s="322"/>
      <c r="AE115" s="118"/>
      <c r="AF115" s="118"/>
      <c r="AG115" s="118"/>
      <c r="AH115" s="322"/>
      <c r="AI115" s="118"/>
      <c r="AJ115" s="118"/>
      <c r="AK115" s="118"/>
      <c r="AL115" s="322"/>
      <c r="AM115" s="118"/>
      <c r="AN115" s="118"/>
      <c r="AO115" s="118"/>
      <c r="AP115" s="322"/>
      <c r="AQ115" s="118"/>
      <c r="AR115" s="118"/>
      <c r="AS115" s="118"/>
      <c r="AT115" s="322"/>
      <c r="AU115" s="118"/>
      <c r="AV115" s="118"/>
      <c r="AW115" s="118"/>
      <c r="AX115" s="322"/>
      <c r="AY115" s="118"/>
      <c r="AZ115" s="118"/>
      <c r="BA115" s="118"/>
      <c r="BB115" s="322"/>
      <c r="BC115" s="118"/>
      <c r="BD115" s="118"/>
      <c r="BE115" s="118"/>
      <c r="BF115" s="322"/>
      <c r="BG115" s="118"/>
      <c r="BH115" s="118"/>
      <c r="BI115" s="118"/>
      <c r="BJ115" s="322"/>
      <c r="BK115" s="118"/>
      <c r="BL115" s="118"/>
      <c r="BM115" s="118"/>
      <c r="BN115" s="322"/>
      <c r="BO115" s="118"/>
      <c r="BP115" s="118"/>
      <c r="BQ115" s="118"/>
      <c r="BR115" s="322"/>
      <c r="BS115" s="118"/>
      <c r="BT115" s="118"/>
      <c r="BU115" s="118"/>
      <c r="BV115" s="322"/>
      <c r="BW115" s="118"/>
      <c r="BX115" s="118"/>
      <c r="BY115" s="118"/>
      <c r="BZ115" s="312"/>
      <c r="CA115" s="118"/>
      <c r="CB115" s="118"/>
      <c r="CC115" s="323"/>
      <c r="CD115" s="312"/>
      <c r="CE115" s="118"/>
      <c r="CF115" s="118"/>
      <c r="CG115" s="323"/>
      <c r="CH115" s="312"/>
      <c r="CI115" s="118"/>
      <c r="CJ115" s="118"/>
      <c r="CK115" s="323"/>
      <c r="CL115" s="312"/>
      <c r="CM115" s="118"/>
      <c r="CN115" s="118"/>
      <c r="CO115" s="323"/>
      <c r="CP115" s="312"/>
      <c r="CQ115" s="118"/>
      <c r="CR115" s="118"/>
      <c r="CS115" s="323"/>
      <c r="CT115" s="312"/>
      <c r="CU115" s="118"/>
      <c r="CV115" s="118"/>
      <c r="CW115" s="323"/>
      <c r="CX115" s="322"/>
      <c r="CY115" s="71"/>
      <c r="CZ115" s="111"/>
      <c r="DA115" s="108"/>
      <c r="DB115" s="123"/>
      <c r="DC115" s="156"/>
      <c r="DD115" s="156"/>
      <c r="DE115" s="156"/>
      <c r="DF115" s="119"/>
      <c r="DG115" s="116"/>
      <c r="DH115" s="116"/>
      <c r="DI115" s="116"/>
      <c r="DJ115" s="116"/>
      <c r="DK115" s="116"/>
      <c r="DL115" s="116"/>
      <c r="DM115" s="116"/>
      <c r="DN115" s="116"/>
    </row>
    <row r="116" spans="1:118" ht="15.75" customHeight="1">
      <c r="A116" s="114"/>
      <c r="B116" s="109">
        <v>201390</v>
      </c>
      <c r="C116" s="169" t="s">
        <v>474</v>
      </c>
      <c r="D116" s="93" t="s">
        <v>475</v>
      </c>
      <c r="E116" s="394"/>
      <c r="F116" s="89"/>
      <c r="G116" s="89"/>
      <c r="H116" s="89"/>
      <c r="I116" s="89"/>
      <c r="J116" s="307">
        <v>0</v>
      </c>
      <c r="K116" s="117">
        <v>0</v>
      </c>
      <c r="L116" s="117">
        <v>0</v>
      </c>
      <c r="M116" s="308">
        <v>0</v>
      </c>
      <c r="N116" s="117">
        <v>0</v>
      </c>
      <c r="O116" s="117">
        <v>0</v>
      </c>
      <c r="P116" s="117">
        <v>0</v>
      </c>
      <c r="Q116" s="117">
        <v>0</v>
      </c>
      <c r="R116" s="307">
        <v>0</v>
      </c>
      <c r="S116" s="117">
        <v>0</v>
      </c>
      <c r="T116" s="117">
        <v>0</v>
      </c>
      <c r="U116" s="308">
        <v>0</v>
      </c>
      <c r="V116" s="307">
        <v>0</v>
      </c>
      <c r="W116" s="117">
        <v>0</v>
      </c>
      <c r="X116" s="117">
        <v>0</v>
      </c>
      <c r="Y116" s="117">
        <v>-2.7132999998968899E-4</v>
      </c>
      <c r="Z116" s="307">
        <v>0</v>
      </c>
      <c r="AA116" s="117">
        <v>0</v>
      </c>
      <c r="AB116" s="117">
        <v>0</v>
      </c>
      <c r="AC116" s="117">
        <v>52.815999999999995</v>
      </c>
      <c r="AD116" s="307">
        <v>30.341999999999999</v>
      </c>
      <c r="AE116" s="117">
        <v>40.161000000000001</v>
      </c>
      <c r="AF116" s="117">
        <v>61.274999999999999</v>
      </c>
      <c r="AG116" s="117">
        <v>34.716999999999999</v>
      </c>
      <c r="AH116" s="307">
        <v>38.500999999999998</v>
      </c>
      <c r="AI116" s="117">
        <v>74.292999999999992</v>
      </c>
      <c r="AJ116" s="117">
        <v>23.358999999999998</v>
      </c>
      <c r="AK116" s="117">
        <v>89.748999999999995</v>
      </c>
      <c r="AL116" s="307">
        <v>63.427</v>
      </c>
      <c r="AM116" s="117">
        <v>47.771000000000001</v>
      </c>
      <c r="AN116" s="117">
        <v>99.8</v>
      </c>
      <c r="AO116" s="117">
        <v>40.543999999999997</v>
      </c>
      <c r="AP116" s="307">
        <v>95.566999999999993</v>
      </c>
      <c r="AQ116" s="117">
        <v>37.753999999999998</v>
      </c>
      <c r="AR116" s="117">
        <v>41.553999999999995</v>
      </c>
      <c r="AS116" s="117">
        <v>142.381</v>
      </c>
      <c r="AT116" s="307">
        <v>96.454999999999998</v>
      </c>
      <c r="AU116" s="117">
        <v>38.975999999999999</v>
      </c>
      <c r="AV116" s="117">
        <v>184.94799999999998</v>
      </c>
      <c r="AW116" s="117">
        <v>40.598999999999997</v>
      </c>
      <c r="AX116" s="307">
        <v>36.280999999999999</v>
      </c>
      <c r="AY116" s="117">
        <v>102.437</v>
      </c>
      <c r="AZ116" s="117">
        <v>27.763999999999999</v>
      </c>
      <c r="BA116" s="117">
        <v>90.567999999999998</v>
      </c>
      <c r="BB116" s="307">
        <v>62.402999999999999</v>
      </c>
      <c r="BC116" s="117">
        <v>73.48299999999999</v>
      </c>
      <c r="BD116" s="117">
        <v>73.322999999999993</v>
      </c>
      <c r="BE116" s="117">
        <v>18.981999999999999</v>
      </c>
      <c r="BF116" s="307">
        <v>189.69</v>
      </c>
      <c r="BG116" s="117">
        <v>30.29</v>
      </c>
      <c r="BH116" s="117">
        <v>28.814999999999998</v>
      </c>
      <c r="BI116" s="117">
        <v>133.54300000000001</v>
      </c>
      <c r="BJ116" s="307">
        <v>82.22699999999999</v>
      </c>
      <c r="BK116" s="117">
        <v>48.263999999999996</v>
      </c>
      <c r="BL116" s="117">
        <v>109.43199999999999</v>
      </c>
      <c r="BM116" s="117">
        <v>109.247</v>
      </c>
      <c r="BN116" s="307">
        <v>82.99199999999999</v>
      </c>
      <c r="BO116" s="117">
        <v>162.649</v>
      </c>
      <c r="BP116" s="117">
        <v>200.267</v>
      </c>
      <c r="BQ116" s="117">
        <v>-10.122</v>
      </c>
      <c r="BR116" s="307">
        <v>133.56299999999999</v>
      </c>
      <c r="BS116" s="117">
        <v>123.658</v>
      </c>
      <c r="BT116" s="117">
        <v>107.53099999999999</v>
      </c>
      <c r="BU116" s="117">
        <v>140.036</v>
      </c>
      <c r="BV116" s="307">
        <v>149.79</v>
      </c>
      <c r="BW116" s="117">
        <v>231.28699999999998</v>
      </c>
      <c r="BX116" s="117">
        <v>50.832000000000001</v>
      </c>
      <c r="BY116" s="117">
        <v>408.048</v>
      </c>
      <c r="BZ116" s="307">
        <v>164.75262793506531</v>
      </c>
      <c r="CA116" s="117">
        <v>164.75262793506531</v>
      </c>
      <c r="CB116" s="117">
        <v>164.75262793506531</v>
      </c>
      <c r="CC116" s="308">
        <v>164.75262793506533</v>
      </c>
      <c r="CD116" s="307">
        <v>164.75262793506531</v>
      </c>
      <c r="CE116" s="117">
        <v>164.75262793506531</v>
      </c>
      <c r="CF116" s="117">
        <v>164.75262793506531</v>
      </c>
      <c r="CG116" s="308">
        <v>164.75262793506533</v>
      </c>
      <c r="CH116" s="307">
        <v>164.75262793506531</v>
      </c>
      <c r="CI116" s="117">
        <v>164.75262793506531</v>
      </c>
      <c r="CJ116" s="117">
        <v>164.75262793506531</v>
      </c>
      <c r="CK116" s="308">
        <v>164.75262793506533</v>
      </c>
      <c r="CL116" s="307">
        <v>164.75262793506531</v>
      </c>
      <c r="CM116" s="117">
        <v>164.75262793506531</v>
      </c>
      <c r="CN116" s="117">
        <v>164.75262793506531</v>
      </c>
      <c r="CO116" s="308">
        <v>164.75262793506533</v>
      </c>
      <c r="CP116" s="307">
        <v>164.75262793506531</v>
      </c>
      <c r="CQ116" s="117">
        <v>164.75262793506531</v>
      </c>
      <c r="CR116" s="117">
        <v>164.75262793506531</v>
      </c>
      <c r="CS116" s="308">
        <v>164.75262793506533</v>
      </c>
      <c r="CT116" s="307">
        <v>164.75262793506531</v>
      </c>
      <c r="CU116" s="117">
        <v>164.75262793506531</v>
      </c>
      <c r="CV116" s="117">
        <v>164.75262793506531</v>
      </c>
      <c r="CW116" s="308">
        <v>164.75262793506533</v>
      </c>
      <c r="CX116" s="301"/>
      <c r="CY116" s="89"/>
      <c r="CZ116" s="166"/>
      <c r="DA116" s="114">
        <v>201390</v>
      </c>
      <c r="DB116" s="169" t="s">
        <v>474</v>
      </c>
      <c r="DC116" s="137">
        <v>237.26084999999998</v>
      </c>
      <c r="DD116" s="137">
        <v>299.56122999999997</v>
      </c>
      <c r="DE116" s="137">
        <v>327.24248699999998</v>
      </c>
      <c r="DF116" s="119">
        <v>-2.7133000003232155E-4</v>
      </c>
      <c r="DG116" s="116">
        <v>153.50899999999999</v>
      </c>
      <c r="DH116" s="116">
        <v>166.495</v>
      </c>
      <c r="DI116" s="116">
        <v>225.90199999999999</v>
      </c>
      <c r="DJ116" s="116">
        <v>251.542</v>
      </c>
      <c r="DK116" s="116">
        <v>317.25599999999997</v>
      </c>
      <c r="DL116" s="116">
        <v>360.97800000000001</v>
      </c>
      <c r="DM116" s="116">
        <v>257.05</v>
      </c>
      <c r="DN116" s="116">
        <v>228.191</v>
      </c>
    </row>
    <row r="117" spans="1:118" ht="15.75" customHeight="1">
      <c r="A117" s="108"/>
      <c r="B117" s="149"/>
      <c r="C117" s="123"/>
      <c r="D117" s="155"/>
      <c r="E117" s="384"/>
      <c r="F117" s="71"/>
      <c r="G117" s="71"/>
      <c r="H117" s="71"/>
      <c r="I117" s="71"/>
      <c r="J117" s="322"/>
      <c r="K117" s="118"/>
      <c r="L117" s="118"/>
      <c r="M117" s="323"/>
      <c r="N117" s="118"/>
      <c r="O117" s="118"/>
      <c r="P117" s="118"/>
      <c r="Q117" s="118"/>
      <c r="R117" s="322"/>
      <c r="S117" s="118"/>
      <c r="T117" s="118"/>
      <c r="U117" s="323"/>
      <c r="V117" s="322"/>
      <c r="W117" s="118"/>
      <c r="X117" s="118"/>
      <c r="Y117" s="118"/>
      <c r="Z117" s="322"/>
      <c r="AA117" s="118"/>
      <c r="AB117" s="118"/>
      <c r="AC117" s="118"/>
      <c r="AD117" s="322"/>
      <c r="AE117" s="118"/>
      <c r="AF117" s="118"/>
      <c r="AG117" s="118"/>
      <c r="AH117" s="322"/>
      <c r="AI117" s="118"/>
      <c r="AJ117" s="118"/>
      <c r="AK117" s="118"/>
      <c r="AL117" s="322"/>
      <c r="AM117" s="118"/>
      <c r="AN117" s="118"/>
      <c r="AO117" s="118"/>
      <c r="AP117" s="322"/>
      <c r="AQ117" s="118"/>
      <c r="AR117" s="118"/>
      <c r="AS117" s="118"/>
      <c r="AT117" s="322"/>
      <c r="AU117" s="118"/>
      <c r="AV117" s="118"/>
      <c r="AW117" s="118"/>
      <c r="AX117" s="322"/>
      <c r="AY117" s="118"/>
      <c r="AZ117" s="118"/>
      <c r="BA117" s="118"/>
      <c r="BB117" s="322"/>
      <c r="BC117" s="118"/>
      <c r="BD117" s="118"/>
      <c r="BE117" s="118"/>
      <c r="BF117" s="322"/>
      <c r="BG117" s="118"/>
      <c r="BH117" s="118"/>
      <c r="BI117" s="118"/>
      <c r="BJ117" s="322"/>
      <c r="BK117" s="118"/>
      <c r="BL117" s="118"/>
      <c r="BM117" s="118"/>
      <c r="BN117" s="322"/>
      <c r="BO117" s="118"/>
      <c r="BP117" s="118"/>
      <c r="BQ117" s="118"/>
      <c r="BR117" s="322"/>
      <c r="BS117" s="118"/>
      <c r="BT117" s="118"/>
      <c r="BU117" s="118"/>
      <c r="BV117" s="322"/>
      <c r="BW117" s="118"/>
      <c r="BX117" s="118"/>
      <c r="BY117" s="118"/>
      <c r="BZ117" s="322"/>
      <c r="CA117" s="118"/>
      <c r="CB117" s="118"/>
      <c r="CC117" s="323"/>
      <c r="CD117" s="322"/>
      <c r="CE117" s="118"/>
      <c r="CF117" s="118"/>
      <c r="CG117" s="323"/>
      <c r="CH117" s="322"/>
      <c r="CI117" s="118"/>
      <c r="CJ117" s="118"/>
      <c r="CK117" s="323"/>
      <c r="CL117" s="322"/>
      <c r="CM117" s="118"/>
      <c r="CN117" s="118"/>
      <c r="CO117" s="323"/>
      <c r="CP117" s="322"/>
      <c r="CQ117" s="118"/>
      <c r="CR117" s="118"/>
      <c r="CS117" s="323"/>
      <c r="CT117" s="322"/>
      <c r="CU117" s="118"/>
      <c r="CV117" s="118"/>
      <c r="CW117" s="323"/>
      <c r="CX117" s="322"/>
      <c r="CY117" s="71"/>
      <c r="CZ117" s="111"/>
      <c r="DA117" s="108"/>
      <c r="DB117" s="123"/>
      <c r="DC117" s="156"/>
      <c r="DD117" s="156"/>
      <c r="DE117" s="156"/>
      <c r="DF117" s="119"/>
      <c r="DG117" s="116"/>
      <c r="DH117" s="116"/>
      <c r="DI117" s="116"/>
      <c r="DJ117" s="116"/>
      <c r="DK117" s="116"/>
      <c r="DL117" s="116"/>
      <c r="DM117" s="116"/>
      <c r="DN117" s="116"/>
    </row>
    <row r="118" spans="1:118" ht="15.75" customHeight="1">
      <c r="A118" s="108"/>
      <c r="B118" s="149">
        <v>201420</v>
      </c>
      <c r="C118" s="123" t="s">
        <v>160</v>
      </c>
      <c r="D118" s="155" t="s">
        <v>172</v>
      </c>
      <c r="E118" s="384"/>
      <c r="F118" s="71"/>
      <c r="G118" s="71"/>
      <c r="H118" s="71"/>
      <c r="I118" s="71"/>
      <c r="J118" s="312">
        <v>0</v>
      </c>
      <c r="K118" s="142">
        <v>0</v>
      </c>
      <c r="L118" s="142">
        <v>0</v>
      </c>
      <c r="M118" s="313">
        <v>0</v>
      </c>
      <c r="N118" s="142">
        <v>0</v>
      </c>
      <c r="O118" s="142">
        <v>0</v>
      </c>
      <c r="P118" s="142">
        <v>0</v>
      </c>
      <c r="Q118" s="142">
        <v>0</v>
      </c>
      <c r="R118" s="312">
        <v>0</v>
      </c>
      <c r="S118" s="142">
        <v>0</v>
      </c>
      <c r="T118" s="142">
        <v>0</v>
      </c>
      <c r="U118" s="313">
        <v>0</v>
      </c>
      <c r="V118" s="312">
        <v>0</v>
      </c>
      <c r="W118" s="142">
        <v>0</v>
      </c>
      <c r="X118" s="142">
        <v>0</v>
      </c>
      <c r="Y118" s="142">
        <v>0</v>
      </c>
      <c r="Z118" s="312">
        <v>0</v>
      </c>
      <c r="AA118" s="142">
        <v>0</v>
      </c>
      <c r="AB118" s="142">
        <v>0</v>
      </c>
      <c r="AC118" s="142">
        <v>12.458</v>
      </c>
      <c r="AD118" s="312">
        <v>25.837</v>
      </c>
      <c r="AE118" s="142">
        <v>29.986999999999998</v>
      </c>
      <c r="AF118" s="142">
        <v>12.577</v>
      </c>
      <c r="AG118" s="142">
        <v>24.327999999999999</v>
      </c>
      <c r="AH118" s="312">
        <v>26.035</v>
      </c>
      <c r="AI118" s="142">
        <v>34.059999999999995</v>
      </c>
      <c r="AJ118" s="142">
        <v>15.039</v>
      </c>
      <c r="AK118" s="142">
        <v>36.805999999999997</v>
      </c>
      <c r="AL118" s="312">
        <v>53.602999999999994</v>
      </c>
      <c r="AM118" s="142">
        <v>38.524999999999999</v>
      </c>
      <c r="AN118" s="142">
        <v>91.866</v>
      </c>
      <c r="AO118" s="142">
        <v>22.084</v>
      </c>
      <c r="AP118" s="312">
        <v>71.637</v>
      </c>
      <c r="AQ118" s="142">
        <v>28.927999999999997</v>
      </c>
      <c r="AR118" s="142">
        <v>39.734999999999999</v>
      </c>
      <c r="AS118" s="142">
        <v>94.064999999999998</v>
      </c>
      <c r="AT118" s="312">
        <v>77.682000000000002</v>
      </c>
      <c r="AU118" s="142">
        <v>27.908999999999999</v>
      </c>
      <c r="AV118" s="142">
        <v>163.46599999999998</v>
      </c>
      <c r="AW118" s="142">
        <v>-10.105</v>
      </c>
      <c r="AX118" s="312">
        <v>25.110999999999997</v>
      </c>
      <c r="AY118" s="142">
        <v>81.814999999999998</v>
      </c>
      <c r="AZ118" s="142">
        <v>8.8469999999999995</v>
      </c>
      <c r="BA118" s="142">
        <v>36.287999999999997</v>
      </c>
      <c r="BB118" s="312">
        <v>41.138999999999996</v>
      </c>
      <c r="BC118" s="142">
        <v>64.95</v>
      </c>
      <c r="BD118" s="142">
        <v>63.541999999999994</v>
      </c>
      <c r="BE118" s="142">
        <v>-19.021999999999998</v>
      </c>
      <c r="BF118" s="312">
        <v>149.03199999999998</v>
      </c>
      <c r="BG118" s="142">
        <v>-1.0189999999999999</v>
      </c>
      <c r="BH118" s="142">
        <v>6.8869999999999996</v>
      </c>
      <c r="BI118" s="142">
        <v>87.554999999999993</v>
      </c>
      <c r="BJ118" s="312">
        <v>59.911999999999999</v>
      </c>
      <c r="BK118" s="142">
        <v>4.0359999999999996</v>
      </c>
      <c r="BL118" s="142">
        <v>71.025999999999996</v>
      </c>
      <c r="BM118" s="142">
        <v>111.794</v>
      </c>
      <c r="BN118" s="312">
        <v>55.321999999999996</v>
      </c>
      <c r="BO118" s="142">
        <v>145.095</v>
      </c>
      <c r="BP118" s="142">
        <v>169.37099999999998</v>
      </c>
      <c r="BQ118" s="142">
        <v>-79.338999999999999</v>
      </c>
      <c r="BR118" s="312">
        <v>113.249</v>
      </c>
      <c r="BS118" s="142">
        <v>55.93</v>
      </c>
      <c r="BT118" s="142">
        <v>65.700999999999993</v>
      </c>
      <c r="BU118" s="142">
        <v>17.204999999999998</v>
      </c>
      <c r="BV118" s="312">
        <v>111.73699999999999</v>
      </c>
      <c r="BW118" s="142">
        <v>95.177999999999997</v>
      </c>
      <c r="BX118" s="142">
        <v>5.609</v>
      </c>
      <c r="BY118" s="142">
        <v>209.11499999999998</v>
      </c>
      <c r="BZ118" s="312">
        <v>61.553377935065306</v>
      </c>
      <c r="CA118" s="142">
        <v>61.553377935065306</v>
      </c>
      <c r="CB118" s="142">
        <v>61.553377935065306</v>
      </c>
      <c r="CC118" s="313">
        <v>61.553377935065299</v>
      </c>
      <c r="CD118" s="312">
        <v>61.553377935065306</v>
      </c>
      <c r="CE118" s="142">
        <v>61.553377935065306</v>
      </c>
      <c r="CF118" s="142">
        <v>61.553377935065306</v>
      </c>
      <c r="CG118" s="313">
        <v>61.553377935065299</v>
      </c>
      <c r="CH118" s="312">
        <v>61.553377935065306</v>
      </c>
      <c r="CI118" s="142">
        <v>61.553377935065306</v>
      </c>
      <c r="CJ118" s="142">
        <v>61.553377935065306</v>
      </c>
      <c r="CK118" s="313">
        <v>61.553377935065299</v>
      </c>
      <c r="CL118" s="312">
        <v>61.553377935065306</v>
      </c>
      <c r="CM118" s="142">
        <v>61.553377935065306</v>
      </c>
      <c r="CN118" s="142">
        <v>61.553377935065306</v>
      </c>
      <c r="CO118" s="313">
        <v>61.553377935065299</v>
      </c>
      <c r="CP118" s="312">
        <v>61.553377935065306</v>
      </c>
      <c r="CQ118" s="142">
        <v>61.553377935065306</v>
      </c>
      <c r="CR118" s="142">
        <v>61.553377935065306</v>
      </c>
      <c r="CS118" s="313">
        <v>61.553377935065299</v>
      </c>
      <c r="CT118" s="312">
        <v>61.553377935065306</v>
      </c>
      <c r="CU118" s="142">
        <v>61.553377935065306</v>
      </c>
      <c r="CV118" s="142">
        <v>61.553377935065306</v>
      </c>
      <c r="CW118" s="313">
        <v>61.553377935065299</v>
      </c>
      <c r="CX118" s="322"/>
      <c r="CY118" s="71"/>
      <c r="CZ118" s="111"/>
      <c r="DA118" s="108">
        <v>201420</v>
      </c>
      <c r="DB118" s="123" t="s">
        <v>160</v>
      </c>
      <c r="DC118" s="156">
        <v>209.217626</v>
      </c>
      <c r="DD118" s="156">
        <v>218.74762199999998</v>
      </c>
      <c r="DE118" s="156">
        <v>196.56985599999999</v>
      </c>
      <c r="DF118" s="119">
        <v>0</v>
      </c>
      <c r="DG118" s="116">
        <v>52.777999999999999</v>
      </c>
      <c r="DH118" s="116">
        <v>92.728999999999999</v>
      </c>
      <c r="DI118" s="116">
        <v>111.94</v>
      </c>
      <c r="DJ118" s="116">
        <v>206.078</v>
      </c>
      <c r="DK118" s="116">
        <v>234.36499999999998</v>
      </c>
      <c r="DL118" s="116">
        <v>258.952</v>
      </c>
      <c r="DM118" s="116">
        <v>152.06100000000001</v>
      </c>
      <c r="DN118" s="116">
        <v>150.60899999999998</v>
      </c>
    </row>
    <row r="119" spans="1:118" ht="15.75" customHeight="1">
      <c r="A119" s="108"/>
      <c r="B119" s="149"/>
      <c r="C119" s="123" t="s">
        <v>1321</v>
      </c>
      <c r="D119" s="155" t="s">
        <v>1323</v>
      </c>
      <c r="E119" s="384"/>
      <c r="F119" s="71"/>
      <c r="G119" s="71"/>
      <c r="H119" s="71"/>
      <c r="I119" s="71"/>
      <c r="J119" s="388">
        <v>0</v>
      </c>
      <c r="K119" s="154">
        <v>0</v>
      </c>
      <c r="L119" s="154">
        <v>0</v>
      </c>
      <c r="M119" s="389">
        <v>0</v>
      </c>
      <c r="N119" s="154">
        <v>0</v>
      </c>
      <c r="O119" s="154">
        <v>0</v>
      </c>
      <c r="P119" s="154">
        <v>0</v>
      </c>
      <c r="Q119" s="154">
        <v>0</v>
      </c>
      <c r="R119" s="388">
        <v>0</v>
      </c>
      <c r="S119" s="154">
        <v>0</v>
      </c>
      <c r="T119" s="154">
        <v>0</v>
      </c>
      <c r="U119" s="389">
        <v>0</v>
      </c>
      <c r="V119" s="388">
        <v>0</v>
      </c>
      <c r="W119" s="154">
        <v>0</v>
      </c>
      <c r="X119" s="154">
        <v>0</v>
      </c>
      <c r="Y119" s="154">
        <v>0</v>
      </c>
      <c r="Z119" s="388">
        <v>0</v>
      </c>
      <c r="AA119" s="154">
        <v>0</v>
      </c>
      <c r="AB119" s="154">
        <v>0</v>
      </c>
      <c r="AC119" s="154">
        <v>0.23604532191443406</v>
      </c>
      <c r="AD119" s="388">
        <v>0.27862912357514907</v>
      </c>
      <c r="AE119" s="154">
        <v>0.32338319188171982</v>
      </c>
      <c r="AF119" s="154">
        <v>0.13563178725102179</v>
      </c>
      <c r="AG119" s="154">
        <v>0.26235589729210929</v>
      </c>
      <c r="AH119" s="388">
        <v>0.23257995354654279</v>
      </c>
      <c r="AI119" s="154">
        <v>0.30427014472038588</v>
      </c>
      <c r="AJ119" s="154">
        <v>0.13434875826335538</v>
      </c>
      <c r="AK119" s="154">
        <v>0.3288011434697159</v>
      </c>
      <c r="AL119" s="388">
        <v>0.2601102495171731</v>
      </c>
      <c r="AM119" s="154">
        <v>0.18694377856927957</v>
      </c>
      <c r="AN119" s="154">
        <v>0.44578266481623463</v>
      </c>
      <c r="AO119" s="154">
        <v>0.10716330709731267</v>
      </c>
      <c r="AP119" s="388">
        <v>0.30566424167431144</v>
      </c>
      <c r="AQ119" s="154">
        <v>0.12343139973972223</v>
      </c>
      <c r="AR119" s="154">
        <v>0.16954323384464404</v>
      </c>
      <c r="AS119" s="154">
        <v>0.40136112474132229</v>
      </c>
      <c r="AT119" s="388">
        <v>0.2999860978096327</v>
      </c>
      <c r="AU119" s="154">
        <v>0.10777673082270073</v>
      </c>
      <c r="AV119" s="154">
        <v>0.63125984738484342</v>
      </c>
      <c r="AW119" s="154">
        <v>-3.9022676017176933E-2</v>
      </c>
      <c r="AX119" s="388">
        <v>0.16513767501200174</v>
      </c>
      <c r="AY119" s="154">
        <v>0.53804065473724361</v>
      </c>
      <c r="AZ119" s="154">
        <v>5.8180598575571639E-2</v>
      </c>
      <c r="BA119" s="154">
        <v>0.23864107167518295</v>
      </c>
      <c r="BB119" s="388">
        <v>0.27315100691193755</v>
      </c>
      <c r="BC119" s="154">
        <v>0.43124912853813524</v>
      </c>
      <c r="BD119" s="154">
        <v>0.42190041763772418</v>
      </c>
      <c r="BE119" s="154">
        <v>-0.12630055308779689</v>
      </c>
      <c r="BF119" s="388">
        <v>0.61467901260027635</v>
      </c>
      <c r="BG119" s="154">
        <v>-4.2028417644511349E-3</v>
      </c>
      <c r="BH119" s="154">
        <v>2.8405271081231569E-2</v>
      </c>
      <c r="BI119" s="154">
        <v>0.36111855808294324</v>
      </c>
      <c r="BJ119" s="388">
        <v>0.24278674706607015</v>
      </c>
      <c r="BK119" s="154">
        <v>1.6355443169292612E-2</v>
      </c>
      <c r="BL119" s="154">
        <v>0.2878250016209557</v>
      </c>
      <c r="BM119" s="154">
        <v>0.45303280814368152</v>
      </c>
      <c r="BN119" s="388">
        <v>0.19047061618390834</v>
      </c>
      <c r="BO119" s="154">
        <v>0.4995541385923174</v>
      </c>
      <c r="BP119" s="154">
        <v>0.58313507707032897</v>
      </c>
      <c r="BQ119" s="154">
        <v>-0.27315983184655479</v>
      </c>
      <c r="BR119" s="388">
        <v>0.44924926116190966</v>
      </c>
      <c r="BS119" s="154">
        <v>0.2218696074736696</v>
      </c>
      <c r="BT119" s="154">
        <v>0.26063034293988141</v>
      </c>
      <c r="BU119" s="154">
        <v>6.8250788424539341E-2</v>
      </c>
      <c r="BV119" s="388">
        <v>0.26500632057281232</v>
      </c>
      <c r="BW119" s="154">
        <v>0.22573338804048015</v>
      </c>
      <c r="BX119" s="154">
        <v>1.3302849119744617E-2</v>
      </c>
      <c r="BY119" s="154">
        <v>0.49595744226696298</v>
      </c>
      <c r="BZ119" s="390">
        <v>0.25</v>
      </c>
      <c r="CA119" s="390">
        <v>0.25</v>
      </c>
      <c r="CB119" s="390">
        <v>0.25</v>
      </c>
      <c r="CC119" s="389">
        <v>0.25</v>
      </c>
      <c r="CD119" s="390">
        <v>0.25</v>
      </c>
      <c r="CE119" s="390">
        <v>0.25</v>
      </c>
      <c r="CF119" s="390">
        <v>0.25</v>
      </c>
      <c r="CG119" s="389">
        <v>0.25</v>
      </c>
      <c r="CH119" s="390">
        <v>0.25</v>
      </c>
      <c r="CI119" s="390">
        <v>0.25</v>
      </c>
      <c r="CJ119" s="390">
        <v>0.25</v>
      </c>
      <c r="CK119" s="389">
        <v>0.25</v>
      </c>
      <c r="CL119" s="390">
        <v>0.25</v>
      </c>
      <c r="CM119" s="390">
        <v>0.25</v>
      </c>
      <c r="CN119" s="390">
        <v>0.25</v>
      </c>
      <c r="CO119" s="389">
        <v>0.25</v>
      </c>
      <c r="CP119" s="390">
        <v>0.25</v>
      </c>
      <c r="CQ119" s="390">
        <v>0.25</v>
      </c>
      <c r="CR119" s="390">
        <v>0.25</v>
      </c>
      <c r="CS119" s="389">
        <v>0.25</v>
      </c>
      <c r="CT119" s="390">
        <v>0.25</v>
      </c>
      <c r="CU119" s="390">
        <v>0.25</v>
      </c>
      <c r="CV119" s="390">
        <v>0.25</v>
      </c>
      <c r="CW119" s="389">
        <v>0.25</v>
      </c>
      <c r="CX119" s="322"/>
      <c r="CY119" s="71"/>
      <c r="CZ119" s="111"/>
      <c r="DA119" s="108"/>
      <c r="DB119" s="123"/>
      <c r="DC119" s="156"/>
      <c r="DD119" s="156"/>
      <c r="DE119" s="156"/>
      <c r="DF119" s="119"/>
      <c r="DG119" s="116"/>
      <c r="DH119" s="116"/>
      <c r="DI119" s="116"/>
      <c r="DJ119" s="116"/>
      <c r="DK119" s="116"/>
      <c r="DL119" s="116"/>
      <c r="DM119" s="116"/>
      <c r="DN119" s="116"/>
    </row>
    <row r="120" spans="1:118" ht="15.75" customHeight="1">
      <c r="A120" s="108"/>
      <c r="B120" s="149">
        <v>201520</v>
      </c>
      <c r="C120" s="123" t="s">
        <v>478</v>
      </c>
      <c r="D120" s="155" t="s">
        <v>174</v>
      </c>
      <c r="E120" s="384"/>
      <c r="F120" s="71"/>
      <c r="G120" s="71"/>
      <c r="H120" s="71"/>
      <c r="I120" s="71"/>
      <c r="J120" s="312">
        <v>0</v>
      </c>
      <c r="K120" s="142">
        <v>0</v>
      </c>
      <c r="L120" s="142">
        <v>0</v>
      </c>
      <c r="M120" s="313">
        <v>0</v>
      </c>
      <c r="N120" s="142">
        <v>0</v>
      </c>
      <c r="O120" s="142">
        <v>0</v>
      </c>
      <c r="P120" s="142">
        <v>0</v>
      </c>
      <c r="Q120" s="142">
        <v>0</v>
      </c>
      <c r="R120" s="312">
        <v>0</v>
      </c>
      <c r="S120" s="142">
        <v>0</v>
      </c>
      <c r="T120" s="142">
        <v>0</v>
      </c>
      <c r="U120" s="313">
        <v>0</v>
      </c>
      <c r="V120" s="312">
        <v>0</v>
      </c>
      <c r="W120" s="142">
        <v>0</v>
      </c>
      <c r="X120" s="142">
        <v>0</v>
      </c>
      <c r="Y120" s="142">
        <v>0</v>
      </c>
      <c r="Z120" s="312">
        <v>0</v>
      </c>
      <c r="AA120" s="142">
        <v>0</v>
      </c>
      <c r="AB120" s="142">
        <v>0</v>
      </c>
      <c r="AC120" s="142">
        <v>0.624</v>
      </c>
      <c r="AD120" s="312">
        <v>0.19</v>
      </c>
      <c r="AE120" s="142">
        <v>0.65999999999999992</v>
      </c>
      <c r="AF120" s="142">
        <v>27.402999999999999</v>
      </c>
      <c r="AG120" s="142">
        <v>-0.57299999999999995</v>
      </c>
      <c r="AH120" s="312">
        <v>2.0139999999999998</v>
      </c>
      <c r="AI120" s="142">
        <v>0.36</v>
      </c>
      <c r="AJ120" s="142">
        <v>0.63800000000000001</v>
      </c>
      <c r="AK120" s="142">
        <v>19.440999999999999</v>
      </c>
      <c r="AL120" s="312">
        <v>0.28499999999999998</v>
      </c>
      <c r="AM120" s="142">
        <v>4.5529999999999999</v>
      </c>
      <c r="AN120" s="142">
        <v>-0.39399999999999996</v>
      </c>
      <c r="AO120" s="142">
        <v>0.79899999999999993</v>
      </c>
      <c r="AP120" s="312">
        <v>0.193</v>
      </c>
      <c r="AQ120" s="142">
        <v>0.71599999999999997</v>
      </c>
      <c r="AR120" s="142">
        <v>0.22999999999999998</v>
      </c>
      <c r="AS120" s="142">
        <v>0.36699999999999999</v>
      </c>
      <c r="AT120" s="312">
        <v>1.357</v>
      </c>
      <c r="AU120" s="142">
        <v>2.6389999999999998</v>
      </c>
      <c r="AV120" s="142">
        <v>1.849</v>
      </c>
      <c r="AW120" s="142">
        <v>0.68499999999999994</v>
      </c>
      <c r="AX120" s="312">
        <v>1.9489999999999998</v>
      </c>
      <c r="AY120" s="142">
        <v>1.845</v>
      </c>
      <c r="AZ120" s="142">
        <v>3.3109999999999999</v>
      </c>
      <c r="BA120" s="142">
        <v>2.754</v>
      </c>
      <c r="BB120" s="312">
        <v>0.54199999999999993</v>
      </c>
      <c r="BC120" s="142">
        <v>0.754</v>
      </c>
      <c r="BD120" s="142">
        <v>0.5</v>
      </c>
      <c r="BE120" s="142">
        <v>1.839</v>
      </c>
      <c r="BF120" s="312">
        <v>0.28899999999999998</v>
      </c>
      <c r="BG120" s="142">
        <v>0.57199999999999995</v>
      </c>
      <c r="BH120" s="142">
        <v>1.41</v>
      </c>
      <c r="BI120" s="142">
        <v>5.4959999999999996</v>
      </c>
      <c r="BJ120" s="312">
        <v>2.319</v>
      </c>
      <c r="BK120" s="142">
        <v>4.66</v>
      </c>
      <c r="BL120" s="142">
        <v>0.64200000000000002</v>
      </c>
      <c r="BM120" s="142">
        <v>4.8540000000000001</v>
      </c>
      <c r="BN120" s="312">
        <v>4.5819999999999999</v>
      </c>
      <c r="BO120" s="142">
        <v>0.74399999999999999</v>
      </c>
      <c r="BP120" s="142">
        <v>1.9729999999999999</v>
      </c>
      <c r="BQ120" s="142">
        <v>0.67299999999999993</v>
      </c>
      <c r="BR120" s="312">
        <v>0.30099999999999999</v>
      </c>
      <c r="BS120" s="142">
        <v>3.6839999999999997</v>
      </c>
      <c r="BT120" s="142">
        <v>5.601</v>
      </c>
      <c r="BU120" s="142">
        <v>2.84</v>
      </c>
      <c r="BV120" s="312">
        <v>0.245</v>
      </c>
      <c r="BW120" s="142">
        <v>1.8839999999999999</v>
      </c>
      <c r="BX120" s="142">
        <v>2.9979999999999998</v>
      </c>
      <c r="BY120" s="142">
        <v>0.39399999999999996</v>
      </c>
      <c r="BZ120" s="312">
        <v>0</v>
      </c>
      <c r="CA120" s="142">
        <v>0</v>
      </c>
      <c r="CB120" s="142">
        <v>0</v>
      </c>
      <c r="CC120" s="313">
        <v>0</v>
      </c>
      <c r="CD120" s="312">
        <v>0</v>
      </c>
      <c r="CE120" s="142">
        <v>0</v>
      </c>
      <c r="CF120" s="142">
        <v>0</v>
      </c>
      <c r="CG120" s="313">
        <v>0</v>
      </c>
      <c r="CH120" s="312">
        <v>0</v>
      </c>
      <c r="CI120" s="142">
        <v>0</v>
      </c>
      <c r="CJ120" s="142">
        <v>0</v>
      </c>
      <c r="CK120" s="313">
        <v>0</v>
      </c>
      <c r="CL120" s="312">
        <v>0</v>
      </c>
      <c r="CM120" s="142">
        <v>0</v>
      </c>
      <c r="CN120" s="142">
        <v>0</v>
      </c>
      <c r="CO120" s="313">
        <v>0</v>
      </c>
      <c r="CP120" s="312">
        <v>0</v>
      </c>
      <c r="CQ120" s="142">
        <v>0</v>
      </c>
      <c r="CR120" s="142">
        <v>0</v>
      </c>
      <c r="CS120" s="313">
        <v>0</v>
      </c>
      <c r="CT120" s="312">
        <v>0</v>
      </c>
      <c r="CU120" s="142">
        <v>0</v>
      </c>
      <c r="CV120" s="142">
        <v>0</v>
      </c>
      <c r="CW120" s="313">
        <v>0</v>
      </c>
      <c r="CX120" s="322"/>
      <c r="CY120" s="71"/>
      <c r="CZ120" s="111"/>
      <c r="DA120" s="108">
        <v>201520</v>
      </c>
      <c r="DB120" s="123" t="s">
        <v>478</v>
      </c>
      <c r="DC120" s="156">
        <v>9.2820389999999993</v>
      </c>
      <c r="DD120" s="156">
        <v>9.2137659999999997</v>
      </c>
      <c r="DE120" s="156">
        <v>8.2067479999999993</v>
      </c>
      <c r="DF120" s="119">
        <v>0</v>
      </c>
      <c r="DG120" s="116">
        <v>3.411</v>
      </c>
      <c r="DH120" s="116">
        <v>27.68</v>
      </c>
      <c r="DI120" s="116">
        <v>22.452999999999999</v>
      </c>
      <c r="DJ120" s="116">
        <v>5.2429999999999994</v>
      </c>
      <c r="DK120" s="116">
        <v>1.506</v>
      </c>
      <c r="DL120" s="116">
        <v>6.5299999999999994</v>
      </c>
      <c r="DM120" s="116">
        <v>9.859</v>
      </c>
      <c r="DN120" s="116">
        <v>3.6349999999999998</v>
      </c>
    </row>
    <row r="121" spans="1:118" ht="15.75" customHeight="1">
      <c r="A121" s="108"/>
      <c r="B121" s="149"/>
      <c r="C121" s="123" t="s">
        <v>1321</v>
      </c>
      <c r="D121" s="155" t="s">
        <v>1323</v>
      </c>
      <c r="E121" s="384"/>
      <c r="F121" s="71"/>
      <c r="G121" s="71"/>
      <c r="H121" s="71"/>
      <c r="I121" s="71"/>
      <c r="J121" s="388">
        <v>0</v>
      </c>
      <c r="K121" s="154">
        <v>0</v>
      </c>
      <c r="L121" s="154">
        <v>0</v>
      </c>
      <c r="M121" s="389">
        <v>0</v>
      </c>
      <c r="N121" s="154">
        <v>0</v>
      </c>
      <c r="O121" s="154">
        <v>0</v>
      </c>
      <c r="P121" s="154">
        <v>0</v>
      </c>
      <c r="Q121" s="154">
        <v>0</v>
      </c>
      <c r="R121" s="388">
        <v>0</v>
      </c>
      <c r="S121" s="154">
        <v>0</v>
      </c>
      <c r="T121" s="154">
        <v>0</v>
      </c>
      <c r="U121" s="389">
        <v>0</v>
      </c>
      <c r="V121" s="388">
        <v>0</v>
      </c>
      <c r="W121" s="154">
        <v>0</v>
      </c>
      <c r="X121" s="154">
        <v>0</v>
      </c>
      <c r="Y121" s="154">
        <v>0</v>
      </c>
      <c r="Z121" s="388">
        <v>0</v>
      </c>
      <c r="AA121" s="154">
        <v>0</v>
      </c>
      <c r="AB121" s="154">
        <v>0</v>
      </c>
      <c r="AC121" s="154">
        <v>0.18293755496921724</v>
      </c>
      <c r="AD121" s="388">
        <v>6.8641618497109827E-3</v>
      </c>
      <c r="AE121" s="154">
        <v>2.3843930635838149E-2</v>
      </c>
      <c r="AF121" s="154">
        <v>0.98999277456647394</v>
      </c>
      <c r="AG121" s="154">
        <v>-2.070086705202312E-2</v>
      </c>
      <c r="AH121" s="388">
        <v>8.9698481271990371E-2</v>
      </c>
      <c r="AI121" s="154">
        <v>1.603349218367256E-2</v>
      </c>
      <c r="AJ121" s="154">
        <v>2.8414911147730818E-2</v>
      </c>
      <c r="AK121" s="154">
        <v>0.86585311539660625</v>
      </c>
      <c r="AL121" s="388">
        <v>5.4358191874880793E-2</v>
      </c>
      <c r="AM121" s="154">
        <v>0.86839595651344659</v>
      </c>
      <c r="AN121" s="154">
        <v>-7.5147816135800113E-2</v>
      </c>
      <c r="AO121" s="154">
        <v>0.15239366774747282</v>
      </c>
      <c r="AP121" s="388">
        <v>0.12815405046480743</v>
      </c>
      <c r="AQ121" s="154">
        <v>0.47543160690571046</v>
      </c>
      <c r="AR121" s="154">
        <v>0.15272244355909692</v>
      </c>
      <c r="AS121" s="154">
        <v>0.24369189907038513</v>
      </c>
      <c r="AT121" s="388">
        <v>0.20781010719754978</v>
      </c>
      <c r="AU121" s="154">
        <v>0.40413476263399695</v>
      </c>
      <c r="AV121" s="154">
        <v>0.28315467075038286</v>
      </c>
      <c r="AW121" s="154">
        <v>0.10490045941807044</v>
      </c>
      <c r="AX121" s="388">
        <v>0.19768739223044932</v>
      </c>
      <c r="AY121" s="154">
        <v>0.18713865503600771</v>
      </c>
      <c r="AZ121" s="154">
        <v>0.33583527741150215</v>
      </c>
      <c r="BA121" s="154">
        <v>0.27933867532204076</v>
      </c>
      <c r="BB121" s="388">
        <v>0.14910591471801923</v>
      </c>
      <c r="BC121" s="154">
        <v>0.20742778541953233</v>
      </c>
      <c r="BD121" s="154">
        <v>0.13755158184319122</v>
      </c>
      <c r="BE121" s="154">
        <v>0.50591471801925725</v>
      </c>
      <c r="BF121" s="388">
        <v>3.7208703489120636E-2</v>
      </c>
      <c r="BG121" s="154">
        <v>7.3644907943865065E-2</v>
      </c>
      <c r="BH121" s="154">
        <v>0.18153727307840867</v>
      </c>
      <c r="BI121" s="154">
        <v>0.70760911548860561</v>
      </c>
      <c r="BJ121" s="388">
        <v>0.18589178356713426</v>
      </c>
      <c r="BK121" s="154">
        <v>0.37354709418837678</v>
      </c>
      <c r="BL121" s="154">
        <v>5.1462925851703409E-2</v>
      </c>
      <c r="BM121" s="154">
        <v>0.38909819639278559</v>
      </c>
      <c r="BN121" s="388">
        <v>0.57476166583040644</v>
      </c>
      <c r="BO121" s="154">
        <v>9.3326643251379834E-2</v>
      </c>
      <c r="BP121" s="154">
        <v>0.24749121926743603</v>
      </c>
      <c r="BQ121" s="154">
        <v>8.442047165077772E-2</v>
      </c>
      <c r="BR121" s="388">
        <v>2.4223402543054884E-2</v>
      </c>
      <c r="BS121" s="154">
        <v>0.29647513278609366</v>
      </c>
      <c r="BT121" s="154">
        <v>0.45074843070980203</v>
      </c>
      <c r="BU121" s="154">
        <v>0.2285530339610494</v>
      </c>
      <c r="BV121" s="388">
        <v>4.4376018837167179E-2</v>
      </c>
      <c r="BW121" s="154">
        <v>0.34124252852744069</v>
      </c>
      <c r="BX121" s="154">
        <v>0.54301756928092737</v>
      </c>
      <c r="BY121" s="154">
        <v>7.1363883354464766E-2</v>
      </c>
      <c r="BZ121" s="390">
        <v>0.25</v>
      </c>
      <c r="CA121" s="390">
        <v>0.25</v>
      </c>
      <c r="CB121" s="390">
        <v>0.25</v>
      </c>
      <c r="CC121" s="389">
        <v>0.25</v>
      </c>
      <c r="CD121" s="390">
        <v>0.25</v>
      </c>
      <c r="CE121" s="390">
        <v>0.25</v>
      </c>
      <c r="CF121" s="390">
        <v>0.25</v>
      </c>
      <c r="CG121" s="389">
        <v>0.25</v>
      </c>
      <c r="CH121" s="390">
        <v>0.25</v>
      </c>
      <c r="CI121" s="390">
        <v>0.25</v>
      </c>
      <c r="CJ121" s="390">
        <v>0.25</v>
      </c>
      <c r="CK121" s="389">
        <v>0.25</v>
      </c>
      <c r="CL121" s="390">
        <v>0.25</v>
      </c>
      <c r="CM121" s="390">
        <v>0.25</v>
      </c>
      <c r="CN121" s="390">
        <v>0.25</v>
      </c>
      <c r="CO121" s="389">
        <v>0.25</v>
      </c>
      <c r="CP121" s="390">
        <v>0.25</v>
      </c>
      <c r="CQ121" s="390">
        <v>0.25</v>
      </c>
      <c r="CR121" s="390">
        <v>0.25</v>
      </c>
      <c r="CS121" s="389">
        <v>0.25</v>
      </c>
      <c r="CT121" s="390">
        <v>0.25</v>
      </c>
      <c r="CU121" s="390">
        <v>0.25</v>
      </c>
      <c r="CV121" s="390">
        <v>0.25</v>
      </c>
      <c r="CW121" s="389">
        <v>0.25</v>
      </c>
      <c r="CX121" s="322"/>
      <c r="CY121" s="71"/>
      <c r="CZ121" s="111"/>
      <c r="DA121" s="108"/>
      <c r="DB121" s="123"/>
      <c r="DC121" s="156"/>
      <c r="DD121" s="156"/>
      <c r="DE121" s="156"/>
      <c r="DF121" s="119"/>
      <c r="DG121" s="116"/>
      <c r="DH121" s="116"/>
      <c r="DI121" s="116"/>
      <c r="DJ121" s="116"/>
      <c r="DK121" s="116"/>
      <c r="DL121" s="116"/>
      <c r="DM121" s="116"/>
      <c r="DN121" s="116"/>
    </row>
    <row r="122" spans="1:118" ht="15.75" customHeight="1">
      <c r="A122" s="108"/>
      <c r="B122" s="149">
        <v>201391</v>
      </c>
      <c r="C122" s="123" t="s">
        <v>480</v>
      </c>
      <c r="D122" s="155" t="s">
        <v>174</v>
      </c>
      <c r="E122" s="384"/>
      <c r="F122" s="71"/>
      <c r="G122" s="71"/>
      <c r="H122" s="71"/>
      <c r="I122" s="71"/>
      <c r="J122" s="312">
        <v>0</v>
      </c>
      <c r="K122" s="142">
        <v>0</v>
      </c>
      <c r="L122" s="142">
        <v>0</v>
      </c>
      <c r="M122" s="313">
        <v>0</v>
      </c>
      <c r="N122" s="142">
        <v>0</v>
      </c>
      <c r="O122" s="142">
        <v>0</v>
      </c>
      <c r="P122" s="142">
        <v>0</v>
      </c>
      <c r="Q122" s="142">
        <v>0</v>
      </c>
      <c r="R122" s="312">
        <v>0</v>
      </c>
      <c r="S122" s="142">
        <v>0</v>
      </c>
      <c r="T122" s="142">
        <v>0</v>
      </c>
      <c r="U122" s="313">
        <v>0</v>
      </c>
      <c r="V122" s="312">
        <v>0</v>
      </c>
      <c r="W122" s="142">
        <v>0</v>
      </c>
      <c r="X122" s="142">
        <v>0</v>
      </c>
      <c r="Y122" s="142">
        <v>-2.7132999998968899E-4</v>
      </c>
      <c r="Z122" s="312">
        <v>0</v>
      </c>
      <c r="AA122" s="142">
        <v>0</v>
      </c>
      <c r="AB122" s="142">
        <v>0</v>
      </c>
      <c r="AC122" s="142">
        <v>39.733999999999995</v>
      </c>
      <c r="AD122" s="312">
        <v>4.3149999999999986</v>
      </c>
      <c r="AE122" s="142">
        <v>9.5140000000000029</v>
      </c>
      <c r="AF122" s="142">
        <v>21.295000000000002</v>
      </c>
      <c r="AG122" s="142">
        <v>10.962</v>
      </c>
      <c r="AH122" s="312">
        <v>10.451999999999998</v>
      </c>
      <c r="AI122" s="142">
        <v>39.872999999999998</v>
      </c>
      <c r="AJ122" s="142">
        <v>7.6819999999999986</v>
      </c>
      <c r="AK122" s="142">
        <v>33.501999999999995</v>
      </c>
      <c r="AL122" s="312">
        <v>9.539000000000005</v>
      </c>
      <c r="AM122" s="142">
        <v>4.6930000000000023</v>
      </c>
      <c r="AN122" s="142">
        <v>8.3279999999999976</v>
      </c>
      <c r="AO122" s="142">
        <v>17.660999999999998</v>
      </c>
      <c r="AP122" s="312">
        <v>23.736999999999991</v>
      </c>
      <c r="AQ122" s="142">
        <v>8.1100000000000012</v>
      </c>
      <c r="AR122" s="142">
        <v>1.5889999999999955</v>
      </c>
      <c r="AS122" s="142">
        <v>47.949000000000005</v>
      </c>
      <c r="AT122" s="312">
        <v>17.415999999999997</v>
      </c>
      <c r="AU122" s="142">
        <v>8.4280000000000008</v>
      </c>
      <c r="AV122" s="142">
        <v>19.632999999999999</v>
      </c>
      <c r="AW122" s="142">
        <v>50.018999999999991</v>
      </c>
      <c r="AX122" s="312">
        <v>9.2210000000000019</v>
      </c>
      <c r="AY122" s="142">
        <v>18.777000000000001</v>
      </c>
      <c r="AZ122" s="142">
        <v>15.606000000000002</v>
      </c>
      <c r="BA122" s="142">
        <v>51.526000000000003</v>
      </c>
      <c r="BB122" s="312">
        <v>20.722000000000001</v>
      </c>
      <c r="BC122" s="142">
        <v>7.7789999999999875</v>
      </c>
      <c r="BD122" s="142">
        <v>9.2809999999999988</v>
      </c>
      <c r="BE122" s="142">
        <v>36.164999999999999</v>
      </c>
      <c r="BF122" s="312">
        <v>40.369000000000014</v>
      </c>
      <c r="BG122" s="142">
        <v>30.736999999999998</v>
      </c>
      <c r="BH122" s="142">
        <v>20.517999999999997</v>
      </c>
      <c r="BI122" s="142">
        <v>40.492000000000012</v>
      </c>
      <c r="BJ122" s="312">
        <v>19.995999999999992</v>
      </c>
      <c r="BK122" s="142">
        <v>39.567999999999998</v>
      </c>
      <c r="BL122" s="142">
        <v>37.763999999999989</v>
      </c>
      <c r="BM122" s="142">
        <v>-7.4009999999999971</v>
      </c>
      <c r="BN122" s="312">
        <v>23.087999999999994</v>
      </c>
      <c r="BO122" s="142">
        <v>16.810000000000002</v>
      </c>
      <c r="BP122" s="142">
        <v>28.923000000000016</v>
      </c>
      <c r="BQ122" s="142">
        <v>68.543999999999997</v>
      </c>
      <c r="BR122" s="312">
        <v>20.012999999999995</v>
      </c>
      <c r="BS122" s="142">
        <v>64.044000000000011</v>
      </c>
      <c r="BT122" s="142">
        <v>36.228999999999999</v>
      </c>
      <c r="BU122" s="142">
        <v>119.991</v>
      </c>
      <c r="BV122" s="312">
        <v>37.808</v>
      </c>
      <c r="BW122" s="142">
        <v>134.22499999999999</v>
      </c>
      <c r="BX122" s="142">
        <v>42.225000000000001</v>
      </c>
      <c r="BY122" s="142">
        <v>198.53900000000002</v>
      </c>
      <c r="BZ122" s="312">
        <v>103.19925000000001</v>
      </c>
      <c r="CA122" s="142">
        <v>103.19925000000001</v>
      </c>
      <c r="CB122" s="142">
        <v>103.19925000000001</v>
      </c>
      <c r="CC122" s="313">
        <v>103.19925000000001</v>
      </c>
      <c r="CD122" s="312">
        <v>103.19925000000001</v>
      </c>
      <c r="CE122" s="142">
        <v>103.19925000000001</v>
      </c>
      <c r="CF122" s="142">
        <v>103.19925000000001</v>
      </c>
      <c r="CG122" s="313">
        <v>103.19925000000001</v>
      </c>
      <c r="CH122" s="312">
        <v>103.19925000000001</v>
      </c>
      <c r="CI122" s="142">
        <v>103.19925000000001</v>
      </c>
      <c r="CJ122" s="142">
        <v>103.19925000000001</v>
      </c>
      <c r="CK122" s="313">
        <v>103.19925000000001</v>
      </c>
      <c r="CL122" s="312">
        <v>103.19925000000001</v>
      </c>
      <c r="CM122" s="142">
        <v>103.19925000000001</v>
      </c>
      <c r="CN122" s="142">
        <v>103.19925000000001</v>
      </c>
      <c r="CO122" s="313">
        <v>103.19925000000001</v>
      </c>
      <c r="CP122" s="312">
        <v>103.19925000000001</v>
      </c>
      <c r="CQ122" s="142">
        <v>103.19925000000001</v>
      </c>
      <c r="CR122" s="142">
        <v>103.19925000000001</v>
      </c>
      <c r="CS122" s="313">
        <v>103.19925000000001</v>
      </c>
      <c r="CT122" s="312">
        <v>103.19925000000001</v>
      </c>
      <c r="CU122" s="142">
        <v>103.19925000000001</v>
      </c>
      <c r="CV122" s="142">
        <v>103.19925000000001</v>
      </c>
      <c r="CW122" s="313">
        <v>103.19925000000001</v>
      </c>
      <c r="CX122" s="322"/>
      <c r="CY122" s="71"/>
      <c r="CZ122" s="111"/>
      <c r="DA122" s="108">
        <v>201391</v>
      </c>
      <c r="DB122" s="123" t="s">
        <v>480</v>
      </c>
      <c r="DC122" s="156">
        <v>18.761184999999983</v>
      </c>
      <c r="DD122" s="156">
        <v>71.599841999999995</v>
      </c>
      <c r="DE122" s="156">
        <v>122.46588299999999</v>
      </c>
      <c r="DF122" s="119">
        <v>-2.7133000003232155E-4</v>
      </c>
      <c r="DG122" s="116">
        <v>97.32</v>
      </c>
      <c r="DH122" s="116">
        <v>46.086000000000006</v>
      </c>
      <c r="DI122" s="116">
        <v>91.508999999999986</v>
      </c>
      <c r="DJ122" s="116">
        <v>40.220999999999997</v>
      </c>
      <c r="DK122" s="116">
        <v>81.384999999999991</v>
      </c>
      <c r="DL122" s="116">
        <v>95.496000000000009</v>
      </c>
      <c r="DM122" s="116">
        <v>95.13000000000001</v>
      </c>
      <c r="DN122" s="116">
        <v>73.947000000000017</v>
      </c>
    </row>
    <row r="123" spans="1:118" ht="15.75" customHeight="1">
      <c r="A123" s="108"/>
      <c r="B123" s="149"/>
      <c r="C123" s="123" t="s">
        <v>1321</v>
      </c>
      <c r="D123" s="155" t="s">
        <v>1323</v>
      </c>
      <c r="E123" s="384"/>
      <c r="F123" s="71"/>
      <c r="G123" s="71"/>
      <c r="H123" s="71"/>
      <c r="I123" s="71"/>
      <c r="J123" s="388">
        <v>0</v>
      </c>
      <c r="K123" s="154">
        <v>0</v>
      </c>
      <c r="L123" s="154">
        <v>0</v>
      </c>
      <c r="M123" s="389">
        <v>0</v>
      </c>
      <c r="N123" s="154">
        <v>0</v>
      </c>
      <c r="O123" s="154">
        <v>0</v>
      </c>
      <c r="P123" s="154">
        <v>0</v>
      </c>
      <c r="Q123" s="154">
        <v>0</v>
      </c>
      <c r="R123" s="388">
        <v>0</v>
      </c>
      <c r="S123" s="154">
        <v>0</v>
      </c>
      <c r="T123" s="154">
        <v>0</v>
      </c>
      <c r="U123" s="389">
        <v>0</v>
      </c>
      <c r="V123" s="388">
        <v>0</v>
      </c>
      <c r="W123" s="154">
        <v>0</v>
      </c>
      <c r="X123" s="154">
        <v>0</v>
      </c>
      <c r="Y123" s="154">
        <v>0.99999999984287558</v>
      </c>
      <c r="Z123" s="388">
        <v>0</v>
      </c>
      <c r="AA123" s="154">
        <v>0</v>
      </c>
      <c r="AB123" s="154">
        <v>0</v>
      </c>
      <c r="AC123" s="154">
        <v>0.40828195643238796</v>
      </c>
      <c r="AD123" s="388">
        <v>9.3629301740224755E-2</v>
      </c>
      <c r="AE123" s="154">
        <v>0.20644013366315153</v>
      </c>
      <c r="AF123" s="154">
        <v>0.46207091090569802</v>
      </c>
      <c r="AG123" s="154">
        <v>0.23785965369092563</v>
      </c>
      <c r="AH123" s="388">
        <v>0.11421827361243156</v>
      </c>
      <c r="AI123" s="154">
        <v>0.43572763334753961</v>
      </c>
      <c r="AJ123" s="154">
        <v>8.3948026970024806E-2</v>
      </c>
      <c r="AK123" s="154">
        <v>0.36610606607000407</v>
      </c>
      <c r="AL123" s="388">
        <v>0.23716466522463403</v>
      </c>
      <c r="AM123" s="154">
        <v>0.11668034111533783</v>
      </c>
      <c r="AN123" s="154">
        <v>0.20705601551428354</v>
      </c>
      <c r="AO123" s="154">
        <v>0.43909897814574472</v>
      </c>
      <c r="AP123" s="388">
        <v>0.29166308287768011</v>
      </c>
      <c r="AQ123" s="154">
        <v>9.9649812619033024E-2</v>
      </c>
      <c r="AR123" s="154">
        <v>1.9524482398476324E-2</v>
      </c>
      <c r="AS123" s="154">
        <v>0.58916262210481063</v>
      </c>
      <c r="AT123" s="388">
        <v>0.18237413085364826</v>
      </c>
      <c r="AU123" s="154">
        <v>8.8255005445254248E-2</v>
      </c>
      <c r="AV123" s="154">
        <v>0.20558976292200717</v>
      </c>
      <c r="AW123" s="154">
        <v>0.52378110077909013</v>
      </c>
      <c r="AX123" s="388">
        <v>9.693051613581416E-2</v>
      </c>
      <c r="AY123" s="154">
        <v>0.19738252917060864</v>
      </c>
      <c r="AZ123" s="154">
        <v>0.16404919583727531</v>
      </c>
      <c r="BA123" s="154">
        <v>0.54163775885630183</v>
      </c>
      <c r="BB123" s="388">
        <v>0.28022773067196771</v>
      </c>
      <c r="BC123" s="154">
        <v>0.10519696539413344</v>
      </c>
      <c r="BD123" s="154">
        <v>0.12550881036417971</v>
      </c>
      <c r="BE123" s="154">
        <v>0.48906649356971871</v>
      </c>
      <c r="BF123" s="388">
        <v>0.30555723757909731</v>
      </c>
      <c r="BG123" s="154">
        <v>0.23265160919192227</v>
      </c>
      <c r="BH123" s="154">
        <v>0.15530291561960702</v>
      </c>
      <c r="BI123" s="154">
        <v>0.30648823760937371</v>
      </c>
      <c r="BJ123" s="388">
        <v>0.22235813493166678</v>
      </c>
      <c r="BK123" s="154">
        <v>0.44000133441569289</v>
      </c>
      <c r="BL123" s="154">
        <v>0.41994061850167363</v>
      </c>
      <c r="BM123" s="154">
        <v>-8.2300087849033102E-2</v>
      </c>
      <c r="BN123" s="388">
        <v>0.16807774906271611</v>
      </c>
      <c r="BO123" s="154">
        <v>0.12237469515524337</v>
      </c>
      <c r="BP123" s="154">
        <v>0.21055581843992299</v>
      </c>
      <c r="BQ123" s="154">
        <v>0.49899173734211777</v>
      </c>
      <c r="BR123" s="388">
        <v>8.3291367879572309E-2</v>
      </c>
      <c r="BS123" s="154">
        <v>0.26654236568627049</v>
      </c>
      <c r="BT123" s="154">
        <v>0.15078014125363642</v>
      </c>
      <c r="BU123" s="154">
        <v>0.49938612518052083</v>
      </c>
      <c r="BV123" s="388">
        <v>9.1589812910462032E-2</v>
      </c>
      <c r="BW123" s="154">
        <v>0.32515982432042867</v>
      </c>
      <c r="BX123" s="154">
        <v>0.1022899875725841</v>
      </c>
      <c r="BY123" s="154">
        <v>0.48096037519652518</v>
      </c>
      <c r="BZ123" s="390">
        <v>0.25</v>
      </c>
      <c r="CA123" s="390">
        <v>0.25</v>
      </c>
      <c r="CB123" s="390">
        <v>0.25</v>
      </c>
      <c r="CC123" s="389">
        <v>0.25</v>
      </c>
      <c r="CD123" s="390">
        <v>0.25</v>
      </c>
      <c r="CE123" s="390">
        <v>0.25</v>
      </c>
      <c r="CF123" s="390">
        <v>0.25</v>
      </c>
      <c r="CG123" s="389">
        <v>0.25</v>
      </c>
      <c r="CH123" s="390">
        <v>0.25</v>
      </c>
      <c r="CI123" s="390">
        <v>0.25</v>
      </c>
      <c r="CJ123" s="390">
        <v>0.25</v>
      </c>
      <c r="CK123" s="389">
        <v>0.25</v>
      </c>
      <c r="CL123" s="390">
        <v>0.25</v>
      </c>
      <c r="CM123" s="390">
        <v>0.25</v>
      </c>
      <c r="CN123" s="390">
        <v>0.25</v>
      </c>
      <c r="CO123" s="389">
        <v>0.25</v>
      </c>
      <c r="CP123" s="390">
        <v>0.25</v>
      </c>
      <c r="CQ123" s="390">
        <v>0.25</v>
      </c>
      <c r="CR123" s="390">
        <v>0.25</v>
      </c>
      <c r="CS123" s="389">
        <v>0.25</v>
      </c>
      <c r="CT123" s="390">
        <v>0.25</v>
      </c>
      <c r="CU123" s="390">
        <v>0.25</v>
      </c>
      <c r="CV123" s="390">
        <v>0.25</v>
      </c>
      <c r="CW123" s="389">
        <v>0.25</v>
      </c>
      <c r="CX123" s="322"/>
      <c r="CY123" s="71"/>
      <c r="CZ123" s="111"/>
      <c r="DA123" s="108"/>
      <c r="DB123" s="123"/>
      <c r="DC123" s="156"/>
      <c r="DD123" s="156"/>
      <c r="DE123" s="156"/>
      <c r="DF123" s="119"/>
      <c r="DG123" s="116"/>
      <c r="DH123" s="116"/>
      <c r="DI123" s="116"/>
      <c r="DJ123" s="116"/>
      <c r="DK123" s="116"/>
      <c r="DL123" s="116"/>
      <c r="DM123" s="116"/>
      <c r="DN123" s="116"/>
    </row>
    <row r="124" spans="1:118" ht="15.75" customHeight="1">
      <c r="A124" s="108"/>
      <c r="B124" s="149"/>
      <c r="C124" s="123"/>
      <c r="D124" s="155"/>
      <c r="E124" s="384"/>
      <c r="F124" s="71"/>
      <c r="G124" s="71"/>
      <c r="H124" s="71"/>
      <c r="I124" s="71"/>
      <c r="J124" s="322"/>
      <c r="K124" s="118"/>
      <c r="L124" s="118"/>
      <c r="M124" s="323"/>
      <c r="N124" s="118"/>
      <c r="O124" s="118"/>
      <c r="P124" s="118"/>
      <c r="Q124" s="118"/>
      <c r="R124" s="322"/>
      <c r="S124" s="118"/>
      <c r="T124" s="118"/>
      <c r="U124" s="323"/>
      <c r="V124" s="322"/>
      <c r="W124" s="118"/>
      <c r="X124" s="118"/>
      <c r="Y124" s="118"/>
      <c r="Z124" s="322"/>
      <c r="AA124" s="118"/>
      <c r="AB124" s="118"/>
      <c r="AC124" s="118"/>
      <c r="AD124" s="322"/>
      <c r="AE124" s="118"/>
      <c r="AF124" s="118"/>
      <c r="AG124" s="118"/>
      <c r="AH124" s="322"/>
      <c r="AI124" s="118"/>
      <c r="AJ124" s="118"/>
      <c r="AK124" s="118"/>
      <c r="AL124" s="322"/>
      <c r="AM124" s="118"/>
      <c r="AN124" s="118"/>
      <c r="AO124" s="118"/>
      <c r="AP124" s="322"/>
      <c r="AQ124" s="118"/>
      <c r="AR124" s="118"/>
      <c r="AS124" s="118"/>
      <c r="AT124" s="322"/>
      <c r="AU124" s="118"/>
      <c r="AV124" s="118"/>
      <c r="AW124" s="118"/>
      <c r="AX124" s="322"/>
      <c r="AY124" s="118"/>
      <c r="AZ124" s="118"/>
      <c r="BA124" s="118"/>
      <c r="BB124" s="322"/>
      <c r="BC124" s="118"/>
      <c r="BD124" s="118"/>
      <c r="BE124" s="118"/>
      <c r="BF124" s="322"/>
      <c r="BG124" s="118"/>
      <c r="BH124" s="118"/>
      <c r="BI124" s="118"/>
      <c r="BJ124" s="322"/>
      <c r="BK124" s="118"/>
      <c r="BL124" s="118"/>
      <c r="BM124" s="118"/>
      <c r="BN124" s="322"/>
      <c r="BO124" s="118"/>
      <c r="BP124" s="118"/>
      <c r="BQ124" s="118"/>
      <c r="BR124" s="322"/>
      <c r="BS124" s="118"/>
      <c r="BT124" s="118"/>
      <c r="BU124" s="118"/>
      <c r="BV124" s="322"/>
      <c r="BW124" s="118"/>
      <c r="BX124" s="118"/>
      <c r="BY124" s="118"/>
      <c r="BZ124" s="322"/>
      <c r="CA124" s="118"/>
      <c r="CB124" s="118"/>
      <c r="CC124" s="323"/>
      <c r="CD124" s="322"/>
      <c r="CE124" s="118"/>
      <c r="CF124" s="118"/>
      <c r="CG124" s="323"/>
      <c r="CH124" s="322"/>
      <c r="CI124" s="118"/>
      <c r="CJ124" s="118"/>
      <c r="CK124" s="323"/>
      <c r="CL124" s="322"/>
      <c r="CM124" s="118"/>
      <c r="CN124" s="118"/>
      <c r="CO124" s="323"/>
      <c r="CP124" s="322"/>
      <c r="CQ124" s="118"/>
      <c r="CR124" s="118"/>
      <c r="CS124" s="323"/>
      <c r="CT124" s="322"/>
      <c r="CU124" s="118"/>
      <c r="CV124" s="118"/>
      <c r="CW124" s="323"/>
      <c r="CX124" s="322"/>
      <c r="CY124" s="71"/>
      <c r="CZ124" s="111"/>
      <c r="DA124" s="108"/>
      <c r="DB124" s="123"/>
      <c r="DC124" s="156"/>
      <c r="DD124" s="156"/>
      <c r="DE124" s="156"/>
      <c r="DF124" s="119"/>
      <c r="DG124" s="116"/>
      <c r="DH124" s="116"/>
      <c r="DI124" s="116"/>
      <c r="DJ124" s="116"/>
      <c r="DK124" s="116"/>
      <c r="DL124" s="116"/>
      <c r="DM124" s="116"/>
      <c r="DN124" s="116"/>
    </row>
    <row r="125" spans="1:118" ht="15.75" customHeight="1">
      <c r="A125" s="114"/>
      <c r="B125" s="109">
        <v>201830</v>
      </c>
      <c r="C125" s="169" t="s">
        <v>482</v>
      </c>
      <c r="D125" s="93" t="s">
        <v>475</v>
      </c>
      <c r="E125" s="394"/>
      <c r="F125" s="89"/>
      <c r="G125" s="89"/>
      <c r="H125" s="89"/>
      <c r="I125" s="89"/>
      <c r="J125" s="307">
        <v>0</v>
      </c>
      <c r="K125" s="117">
        <v>0</v>
      </c>
      <c r="L125" s="117">
        <v>0</v>
      </c>
      <c r="M125" s="308">
        <v>0</v>
      </c>
      <c r="N125" s="117">
        <v>0</v>
      </c>
      <c r="O125" s="117">
        <v>0</v>
      </c>
      <c r="P125" s="117">
        <v>0</v>
      </c>
      <c r="Q125" s="117">
        <v>0</v>
      </c>
      <c r="R125" s="307">
        <v>0</v>
      </c>
      <c r="S125" s="117">
        <v>0</v>
      </c>
      <c r="T125" s="117">
        <v>0</v>
      </c>
      <c r="U125" s="308">
        <v>0</v>
      </c>
      <c r="V125" s="307">
        <v>0</v>
      </c>
      <c r="W125" s="117">
        <v>0</v>
      </c>
      <c r="X125" s="117">
        <v>0</v>
      </c>
      <c r="Y125" s="117">
        <v>-4.9488000000508237E-4</v>
      </c>
      <c r="Z125" s="307">
        <v>0</v>
      </c>
      <c r="AA125" s="117">
        <v>0</v>
      </c>
      <c r="AB125" s="117">
        <v>0</v>
      </c>
      <c r="AC125" s="117">
        <v>110.821</v>
      </c>
      <c r="AD125" s="307">
        <v>23.895999999999997</v>
      </c>
      <c r="AE125" s="117">
        <v>45.769999999999996</v>
      </c>
      <c r="AF125" s="117">
        <v>49.928999999999995</v>
      </c>
      <c r="AG125" s="117">
        <v>73.215999999999994</v>
      </c>
      <c r="AH125" s="307">
        <v>60.056999999999995</v>
      </c>
      <c r="AI125" s="117">
        <v>117.146</v>
      </c>
      <c r="AJ125" s="117">
        <v>55.802999999999997</v>
      </c>
      <c r="AK125" s="117">
        <v>109.908</v>
      </c>
      <c r="AL125" s="307">
        <v>120.61499999999999</v>
      </c>
      <c r="AM125" s="117">
        <v>85.628</v>
      </c>
      <c r="AN125" s="117">
        <v>147.46699999999998</v>
      </c>
      <c r="AO125" s="117">
        <v>44.177</v>
      </c>
      <c r="AP125" s="307">
        <v>172.46299999999999</v>
      </c>
      <c r="AQ125" s="117">
        <v>57.3</v>
      </c>
      <c r="AR125" s="117">
        <v>116.35599999999999</v>
      </c>
      <c r="AS125" s="117">
        <v>112.84899999999999</v>
      </c>
      <c r="AT125" s="307">
        <v>220.61999999999998</v>
      </c>
      <c r="AU125" s="117">
        <v>16.486000000000001</v>
      </c>
      <c r="AV125" s="117">
        <v>206.245</v>
      </c>
      <c r="AW125" s="117">
        <v>188.89099999999999</v>
      </c>
      <c r="AX125" s="307">
        <v>36.856999999999999</v>
      </c>
      <c r="AY125" s="117">
        <v>54.677</v>
      </c>
      <c r="AZ125" s="117">
        <v>74.486999999999995</v>
      </c>
      <c r="BA125" s="117">
        <v>127.21499999999999</v>
      </c>
      <c r="BB125" s="307">
        <v>61.954999999999998</v>
      </c>
      <c r="BC125" s="117">
        <v>69.7</v>
      </c>
      <c r="BD125" s="117">
        <v>54.637999999999998</v>
      </c>
      <c r="BE125" s="117">
        <v>98.376999999999995</v>
      </c>
      <c r="BF125" s="307">
        <v>121.45099999999999</v>
      </c>
      <c r="BG125" s="117">
        <v>58.827999999999996</v>
      </c>
      <c r="BH125" s="117">
        <v>40.948999999999998</v>
      </c>
      <c r="BI125" s="117">
        <v>302.678</v>
      </c>
      <c r="BJ125" s="307">
        <v>54.082000000000001</v>
      </c>
      <c r="BK125" s="117">
        <v>60.376999999999995</v>
      </c>
      <c r="BL125" s="117">
        <v>159.95599999999999</v>
      </c>
      <c r="BM125" s="117">
        <v>62.547999999999995</v>
      </c>
      <c r="BN125" s="307">
        <v>104.09899999999999</v>
      </c>
      <c r="BO125" s="117">
        <v>100.274</v>
      </c>
      <c r="BP125" s="117">
        <v>166.922</v>
      </c>
      <c r="BQ125" s="117">
        <v>97.557000000000002</v>
      </c>
      <c r="BR125" s="307">
        <v>141.75899999999999</v>
      </c>
      <c r="BS125" s="117">
        <v>134.71599999999998</v>
      </c>
      <c r="BT125" s="117">
        <v>133.03399999999999</v>
      </c>
      <c r="BU125" s="117">
        <v>89.289999999999992</v>
      </c>
      <c r="BV125" s="307">
        <v>137.761</v>
      </c>
      <c r="BW125" s="117">
        <v>164.04599999999999</v>
      </c>
      <c r="BX125" s="117">
        <v>120.29899999999999</v>
      </c>
      <c r="BY125" s="117">
        <v>333.80500000000001</v>
      </c>
      <c r="BZ125" s="307">
        <v>166.77430557010149</v>
      </c>
      <c r="CA125" s="117">
        <v>166.77430557010149</v>
      </c>
      <c r="CB125" s="117">
        <v>166.77430557010149</v>
      </c>
      <c r="CC125" s="308">
        <v>166.77430557010149</v>
      </c>
      <c r="CD125" s="307">
        <v>166.77430557010149</v>
      </c>
      <c r="CE125" s="117">
        <v>166.77430557010149</v>
      </c>
      <c r="CF125" s="117">
        <v>166.77430557010149</v>
      </c>
      <c r="CG125" s="308">
        <v>166.77430557010149</v>
      </c>
      <c r="CH125" s="307">
        <v>166.77430557010149</v>
      </c>
      <c r="CI125" s="117">
        <v>166.77430557010149</v>
      </c>
      <c r="CJ125" s="117">
        <v>166.77430557010149</v>
      </c>
      <c r="CK125" s="308">
        <v>166.77430557010149</v>
      </c>
      <c r="CL125" s="307">
        <v>166.77430557010149</v>
      </c>
      <c r="CM125" s="117">
        <v>166.77430557010149</v>
      </c>
      <c r="CN125" s="117">
        <v>166.77430557010149</v>
      </c>
      <c r="CO125" s="308">
        <v>166.77430557010149</v>
      </c>
      <c r="CP125" s="307">
        <v>166.77430557010149</v>
      </c>
      <c r="CQ125" s="117">
        <v>166.77430557010149</v>
      </c>
      <c r="CR125" s="117">
        <v>166.77430557010149</v>
      </c>
      <c r="CS125" s="308">
        <v>166.77430557010149</v>
      </c>
      <c r="CT125" s="307">
        <v>166.77430557010149</v>
      </c>
      <c r="CU125" s="117">
        <v>166.77430557010149</v>
      </c>
      <c r="CV125" s="117">
        <v>166.77430557010149</v>
      </c>
      <c r="CW125" s="308">
        <v>166.77430557010149</v>
      </c>
      <c r="CX125" s="301"/>
      <c r="CY125" s="89"/>
      <c r="CZ125" s="166"/>
      <c r="DA125" s="114">
        <v>201830</v>
      </c>
      <c r="DB125" s="169" t="s">
        <v>482</v>
      </c>
      <c r="DC125" s="137">
        <v>227.19024299999998</v>
      </c>
      <c r="DD125" s="137">
        <v>343.48889700000001</v>
      </c>
      <c r="DE125" s="137">
        <v>374.79093</v>
      </c>
      <c r="DF125" s="119">
        <v>-4.9487999999087151E-4</v>
      </c>
      <c r="DG125" s="116">
        <v>196.43099999999998</v>
      </c>
      <c r="DH125" s="116">
        <v>192.81099999999998</v>
      </c>
      <c r="DI125" s="116">
        <v>342.91399999999999</v>
      </c>
      <c r="DJ125" s="116">
        <v>397.887</v>
      </c>
      <c r="DK125" s="116">
        <v>458.96799999999996</v>
      </c>
      <c r="DL125" s="116">
        <v>632.24199999999996</v>
      </c>
      <c r="DM125" s="116">
        <v>293.23599999999999</v>
      </c>
      <c r="DN125" s="116">
        <v>284.66999999999996</v>
      </c>
    </row>
    <row r="126" spans="1:118" ht="15.75" customHeight="1">
      <c r="A126" s="108"/>
      <c r="B126" s="149"/>
      <c r="C126" s="123"/>
      <c r="D126" s="155"/>
      <c r="E126" s="384"/>
      <c r="F126" s="71"/>
      <c r="G126" s="71"/>
      <c r="H126" s="71"/>
      <c r="I126" s="71"/>
      <c r="J126" s="322"/>
      <c r="K126" s="118"/>
      <c r="L126" s="118"/>
      <c r="M126" s="323"/>
      <c r="N126" s="118"/>
      <c r="O126" s="118"/>
      <c r="P126" s="118"/>
      <c r="Q126" s="118"/>
      <c r="R126" s="322"/>
      <c r="S126" s="118"/>
      <c r="T126" s="118"/>
      <c r="U126" s="323"/>
      <c r="V126" s="322"/>
      <c r="W126" s="118"/>
      <c r="X126" s="118"/>
      <c r="Y126" s="118"/>
      <c r="Z126" s="322"/>
      <c r="AA126" s="118"/>
      <c r="AB126" s="118"/>
      <c r="AC126" s="118"/>
      <c r="AD126" s="322"/>
      <c r="AE126" s="118"/>
      <c r="AF126" s="118"/>
      <c r="AG126" s="118"/>
      <c r="AH126" s="322"/>
      <c r="AI126" s="118"/>
      <c r="AJ126" s="118"/>
      <c r="AK126" s="118"/>
      <c r="AL126" s="322"/>
      <c r="AM126" s="118"/>
      <c r="AN126" s="118"/>
      <c r="AO126" s="118"/>
      <c r="AP126" s="322"/>
      <c r="AQ126" s="118"/>
      <c r="AR126" s="118"/>
      <c r="AS126" s="118"/>
      <c r="AT126" s="322"/>
      <c r="AU126" s="118"/>
      <c r="AV126" s="118"/>
      <c r="AW126" s="118"/>
      <c r="AX126" s="322"/>
      <c r="AY126" s="118"/>
      <c r="AZ126" s="118"/>
      <c r="BA126" s="118"/>
      <c r="BB126" s="322"/>
      <c r="BC126" s="118"/>
      <c r="BD126" s="118"/>
      <c r="BE126" s="118"/>
      <c r="BF126" s="322"/>
      <c r="BG126" s="118"/>
      <c r="BH126" s="118"/>
      <c r="BI126" s="118"/>
      <c r="BJ126" s="322"/>
      <c r="BK126" s="118"/>
      <c r="BL126" s="118"/>
      <c r="BM126" s="118"/>
      <c r="BN126" s="322"/>
      <c r="BO126" s="118"/>
      <c r="BP126" s="118"/>
      <c r="BQ126" s="118"/>
      <c r="BR126" s="322"/>
      <c r="BS126" s="118"/>
      <c r="BT126" s="118"/>
      <c r="BU126" s="118"/>
      <c r="BV126" s="322"/>
      <c r="BW126" s="118"/>
      <c r="BX126" s="118"/>
      <c r="BY126" s="118"/>
      <c r="BZ126" s="322"/>
      <c r="CA126" s="118"/>
      <c r="CB126" s="118"/>
      <c r="CC126" s="323"/>
      <c r="CD126" s="322"/>
      <c r="CE126" s="118"/>
      <c r="CF126" s="118"/>
      <c r="CG126" s="323"/>
      <c r="CH126" s="322"/>
      <c r="CI126" s="118"/>
      <c r="CJ126" s="118"/>
      <c r="CK126" s="323"/>
      <c r="CL126" s="322"/>
      <c r="CM126" s="118"/>
      <c r="CN126" s="118"/>
      <c r="CO126" s="323"/>
      <c r="CP126" s="322"/>
      <c r="CQ126" s="118"/>
      <c r="CR126" s="118"/>
      <c r="CS126" s="323"/>
      <c r="CT126" s="322"/>
      <c r="CU126" s="118"/>
      <c r="CV126" s="118"/>
      <c r="CW126" s="323"/>
      <c r="CX126" s="322"/>
      <c r="CY126" s="71"/>
      <c r="CZ126" s="111"/>
      <c r="DA126" s="108"/>
      <c r="DB126" s="123"/>
      <c r="DC126" s="156"/>
      <c r="DD126" s="156"/>
      <c r="DE126" s="156"/>
      <c r="DF126" s="119"/>
      <c r="DG126" s="116"/>
      <c r="DH126" s="116"/>
      <c r="DI126" s="116"/>
      <c r="DJ126" s="116"/>
      <c r="DK126" s="116"/>
      <c r="DL126" s="116"/>
      <c r="DM126" s="116"/>
      <c r="DN126" s="116"/>
    </row>
    <row r="127" spans="1:118" ht="15.75" customHeight="1">
      <c r="A127" s="108"/>
      <c r="B127" s="149">
        <v>201850</v>
      </c>
      <c r="C127" s="123" t="s">
        <v>173</v>
      </c>
      <c r="D127" s="155" t="s">
        <v>172</v>
      </c>
      <c r="E127" s="384"/>
      <c r="F127" s="71"/>
      <c r="G127" s="71"/>
      <c r="H127" s="71"/>
      <c r="I127" s="71"/>
      <c r="J127" s="312">
        <v>0</v>
      </c>
      <c r="K127" s="142">
        <v>0</v>
      </c>
      <c r="L127" s="142">
        <v>0</v>
      </c>
      <c r="M127" s="313">
        <v>0</v>
      </c>
      <c r="N127" s="142">
        <v>0</v>
      </c>
      <c r="O127" s="142">
        <v>0</v>
      </c>
      <c r="P127" s="142">
        <v>0</v>
      </c>
      <c r="Q127" s="142">
        <v>0</v>
      </c>
      <c r="R127" s="312">
        <v>0</v>
      </c>
      <c r="S127" s="142">
        <v>0</v>
      </c>
      <c r="T127" s="142">
        <v>0</v>
      </c>
      <c r="U127" s="313">
        <v>0</v>
      </c>
      <c r="V127" s="312">
        <v>0</v>
      </c>
      <c r="W127" s="142">
        <v>0</v>
      </c>
      <c r="X127" s="142">
        <v>0</v>
      </c>
      <c r="Y127" s="142">
        <v>0</v>
      </c>
      <c r="Z127" s="312">
        <v>0</v>
      </c>
      <c r="AA127" s="142">
        <v>0</v>
      </c>
      <c r="AB127" s="142">
        <v>0</v>
      </c>
      <c r="AC127" s="142">
        <v>18.277999999999999</v>
      </c>
      <c r="AD127" s="312">
        <v>18.481999999999999</v>
      </c>
      <c r="AE127" s="142">
        <v>20.98</v>
      </c>
      <c r="AF127" s="142">
        <v>17.506</v>
      </c>
      <c r="AG127" s="142">
        <v>30.504999999999999</v>
      </c>
      <c r="AH127" s="312">
        <v>29.950999999999997</v>
      </c>
      <c r="AI127" s="142">
        <v>41.748999999999995</v>
      </c>
      <c r="AJ127" s="142">
        <v>20.957999999999998</v>
      </c>
      <c r="AK127" s="142">
        <v>52.448999999999998</v>
      </c>
      <c r="AL127" s="312">
        <v>58.147999999999996</v>
      </c>
      <c r="AM127" s="142">
        <v>30.619</v>
      </c>
      <c r="AN127" s="142">
        <v>85.295000000000002</v>
      </c>
      <c r="AO127" s="142">
        <v>22.545999999999999</v>
      </c>
      <c r="AP127" s="312">
        <v>72.984999999999999</v>
      </c>
      <c r="AQ127" s="142">
        <v>21.564999999999998</v>
      </c>
      <c r="AR127" s="142">
        <v>94.593999999999994</v>
      </c>
      <c r="AS127" s="142">
        <v>5.8639999999999999</v>
      </c>
      <c r="AT127" s="312">
        <v>162.84699999999998</v>
      </c>
      <c r="AU127" s="142">
        <v>-14.090999999999999</v>
      </c>
      <c r="AV127" s="142">
        <v>82.581999999999994</v>
      </c>
      <c r="AW127" s="142">
        <v>70.152000000000001</v>
      </c>
      <c r="AX127" s="312">
        <v>26.216999999999999</v>
      </c>
      <c r="AY127" s="142">
        <v>38.010999999999996</v>
      </c>
      <c r="AZ127" s="142">
        <v>-64.227999999999994</v>
      </c>
      <c r="BA127" s="142">
        <v>96.11999999999999</v>
      </c>
      <c r="BB127" s="312">
        <v>27.334</v>
      </c>
      <c r="BC127" s="142">
        <v>58.838999999999999</v>
      </c>
      <c r="BD127" s="142">
        <v>17.991</v>
      </c>
      <c r="BE127" s="142">
        <v>4.6289999999999996</v>
      </c>
      <c r="BF127" s="312">
        <v>87.36699999999999</v>
      </c>
      <c r="BG127" s="142">
        <v>7.3729999999999993</v>
      </c>
      <c r="BH127" s="142">
        <v>11.709</v>
      </c>
      <c r="BI127" s="142">
        <v>100.54599999999999</v>
      </c>
      <c r="BJ127" s="312">
        <v>41.545999999999999</v>
      </c>
      <c r="BK127" s="142">
        <v>19.72</v>
      </c>
      <c r="BL127" s="142">
        <v>25.506999999999998</v>
      </c>
      <c r="BM127" s="142">
        <v>28.009999999999998</v>
      </c>
      <c r="BN127" s="312">
        <v>61.652999999999999</v>
      </c>
      <c r="BO127" s="142">
        <v>78.861999999999995</v>
      </c>
      <c r="BP127" s="142">
        <v>101.59099999999999</v>
      </c>
      <c r="BQ127" s="142">
        <v>-1.0640000000000001</v>
      </c>
      <c r="BR127" s="312">
        <v>90.948999999999998</v>
      </c>
      <c r="BS127" s="142">
        <v>63.552</v>
      </c>
      <c r="BT127" s="142">
        <v>54.467999999999996</v>
      </c>
      <c r="BU127" s="142">
        <v>47.046999999999997</v>
      </c>
      <c r="BV127" s="312">
        <v>72.903999999999996</v>
      </c>
      <c r="BW127" s="142">
        <v>72.780999999999992</v>
      </c>
      <c r="BX127" s="142">
        <v>46.033999999999999</v>
      </c>
      <c r="BY127" s="142">
        <v>163.041</v>
      </c>
      <c r="BZ127" s="312">
        <v>67.280555570101484</v>
      </c>
      <c r="CA127" s="142">
        <v>67.280555570101484</v>
      </c>
      <c r="CB127" s="142">
        <v>67.280555570101484</v>
      </c>
      <c r="CC127" s="313">
        <v>67.280555570101484</v>
      </c>
      <c r="CD127" s="312">
        <v>67.280555570101484</v>
      </c>
      <c r="CE127" s="142">
        <v>67.280555570101484</v>
      </c>
      <c r="CF127" s="142">
        <v>67.280555570101484</v>
      </c>
      <c r="CG127" s="313">
        <v>67.280555570101484</v>
      </c>
      <c r="CH127" s="312">
        <v>67.280555570101484</v>
      </c>
      <c r="CI127" s="142">
        <v>67.280555570101484</v>
      </c>
      <c r="CJ127" s="142">
        <v>67.280555570101484</v>
      </c>
      <c r="CK127" s="313">
        <v>67.280555570101484</v>
      </c>
      <c r="CL127" s="312">
        <v>67.280555570101484</v>
      </c>
      <c r="CM127" s="142">
        <v>67.280555570101484</v>
      </c>
      <c r="CN127" s="142">
        <v>67.280555570101484</v>
      </c>
      <c r="CO127" s="313">
        <v>67.280555570101484</v>
      </c>
      <c r="CP127" s="312">
        <v>67.280555570101484</v>
      </c>
      <c r="CQ127" s="142">
        <v>67.280555570101484</v>
      </c>
      <c r="CR127" s="142">
        <v>67.280555570101484</v>
      </c>
      <c r="CS127" s="313">
        <v>67.280555570101484</v>
      </c>
      <c r="CT127" s="312">
        <v>67.280555570101484</v>
      </c>
      <c r="CU127" s="142">
        <v>67.280555570101484</v>
      </c>
      <c r="CV127" s="142">
        <v>67.280555570101484</v>
      </c>
      <c r="CW127" s="313">
        <v>67.280555570101484</v>
      </c>
      <c r="CX127" s="322"/>
      <c r="CY127" s="71"/>
      <c r="CZ127" s="111"/>
      <c r="DA127" s="108">
        <v>201850</v>
      </c>
      <c r="DB127" s="123" t="s">
        <v>173</v>
      </c>
      <c r="DC127" s="156">
        <v>122.99957699999999</v>
      </c>
      <c r="DD127" s="156">
        <v>257.26549999999997</v>
      </c>
      <c r="DE127" s="156">
        <v>220.89728199999999</v>
      </c>
      <c r="DF127" s="119">
        <v>0</v>
      </c>
      <c r="DG127" s="116">
        <v>56.183</v>
      </c>
      <c r="DH127" s="116">
        <v>87.472999999999999</v>
      </c>
      <c r="DI127" s="116">
        <v>145.107</v>
      </c>
      <c r="DJ127" s="116">
        <v>196.608</v>
      </c>
      <c r="DK127" s="116">
        <v>195.00799999999998</v>
      </c>
      <c r="DL127" s="116">
        <v>301.49</v>
      </c>
      <c r="DM127" s="116">
        <v>96.11999999999999</v>
      </c>
      <c r="DN127" s="116">
        <v>108.79299999999999</v>
      </c>
    </row>
    <row r="128" spans="1:118" ht="15.75" customHeight="1">
      <c r="A128" s="108"/>
      <c r="B128" s="149"/>
      <c r="C128" s="123" t="s">
        <v>1321</v>
      </c>
      <c r="D128" s="155" t="s">
        <v>1323</v>
      </c>
      <c r="E128" s="384"/>
      <c r="F128" s="71"/>
      <c r="G128" s="71"/>
      <c r="H128" s="71"/>
      <c r="I128" s="71"/>
      <c r="J128" s="388">
        <v>0</v>
      </c>
      <c r="K128" s="154">
        <v>0</v>
      </c>
      <c r="L128" s="154">
        <v>0</v>
      </c>
      <c r="M128" s="389">
        <v>0</v>
      </c>
      <c r="N128" s="154">
        <v>0</v>
      </c>
      <c r="O128" s="154">
        <v>0</v>
      </c>
      <c r="P128" s="154">
        <v>0</v>
      </c>
      <c r="Q128" s="154">
        <v>0</v>
      </c>
      <c r="R128" s="388">
        <v>0</v>
      </c>
      <c r="S128" s="154">
        <v>0</v>
      </c>
      <c r="T128" s="154">
        <v>0</v>
      </c>
      <c r="U128" s="389">
        <v>0</v>
      </c>
      <c r="V128" s="388">
        <v>0</v>
      </c>
      <c r="W128" s="154">
        <v>0</v>
      </c>
      <c r="X128" s="154">
        <v>0</v>
      </c>
      <c r="Y128" s="154">
        <v>0</v>
      </c>
      <c r="Z128" s="388">
        <v>0</v>
      </c>
      <c r="AA128" s="154">
        <v>0</v>
      </c>
      <c r="AB128" s="154">
        <v>0</v>
      </c>
      <c r="AC128" s="154">
        <v>0.32532972607372335</v>
      </c>
      <c r="AD128" s="388">
        <v>0.21128805459970504</v>
      </c>
      <c r="AE128" s="154">
        <v>0.23984543802087502</v>
      </c>
      <c r="AF128" s="154">
        <v>0.20013032592914384</v>
      </c>
      <c r="AG128" s="154">
        <v>0.34873618145027607</v>
      </c>
      <c r="AH128" s="388">
        <v>0.20640630706995525</v>
      </c>
      <c r="AI128" s="154">
        <v>0.28771182644531273</v>
      </c>
      <c r="AJ128" s="154">
        <v>0.14443135065847959</v>
      </c>
      <c r="AK128" s="154">
        <v>0.36145051582625232</v>
      </c>
      <c r="AL128" s="388">
        <v>0.29575602213541663</v>
      </c>
      <c r="AM128" s="154">
        <v>0.15573628743489584</v>
      </c>
      <c r="AN128" s="154">
        <v>0.43383280436197919</v>
      </c>
      <c r="AO128" s="154">
        <v>0.11467488606770833</v>
      </c>
      <c r="AP128" s="388">
        <v>0.37426669675090257</v>
      </c>
      <c r="AQ128" s="154">
        <v>0.11058520676074828</v>
      </c>
      <c r="AR128" s="154">
        <v>0.48507753528060388</v>
      </c>
      <c r="AS128" s="154">
        <v>3.0070561207745327E-2</v>
      </c>
      <c r="AT128" s="388">
        <v>0.54014063484692687</v>
      </c>
      <c r="AU128" s="154">
        <v>-4.6737868586022753E-2</v>
      </c>
      <c r="AV128" s="154">
        <v>0.27391289926697399</v>
      </c>
      <c r="AW128" s="154">
        <v>0.23268433447212178</v>
      </c>
      <c r="AX128" s="388">
        <v>0.27275280898876408</v>
      </c>
      <c r="AY128" s="154">
        <v>0.39545359966708282</v>
      </c>
      <c r="AZ128" s="154">
        <v>-0.66820640865584691</v>
      </c>
      <c r="BA128" s="154">
        <v>1</v>
      </c>
      <c r="BB128" s="388">
        <v>0.25124778248600554</v>
      </c>
      <c r="BC128" s="154">
        <v>0.54083442868566911</v>
      </c>
      <c r="BD128" s="154">
        <v>0.16536909543812561</v>
      </c>
      <c r="BE128" s="154">
        <v>4.2548693390199739E-2</v>
      </c>
      <c r="BF128" s="388">
        <v>0.422072996932293</v>
      </c>
      <c r="BG128" s="154">
        <v>3.5619217855503753E-2</v>
      </c>
      <c r="BH128" s="154">
        <v>5.6566583733906613E-2</v>
      </c>
      <c r="BI128" s="154">
        <v>0.48574120147829652</v>
      </c>
      <c r="BJ128" s="388">
        <v>0.36195255394962667</v>
      </c>
      <c r="BK128" s="154">
        <v>0.17180244461287819</v>
      </c>
      <c r="BL128" s="154">
        <v>0.22221931819171825</v>
      </c>
      <c r="BM128" s="154">
        <v>0.24402568324577678</v>
      </c>
      <c r="BN128" s="388">
        <v>0.2557770015184076</v>
      </c>
      <c r="BO128" s="154">
        <v>0.32717119838036524</v>
      </c>
      <c r="BP128" s="154">
        <v>0.42146596858638741</v>
      </c>
      <c r="BQ128" s="154">
        <v>-4.4141684851602631E-3</v>
      </c>
      <c r="BR128" s="388">
        <v>0.3552473282919818</v>
      </c>
      <c r="BS128" s="154">
        <v>0.24823448534466599</v>
      </c>
      <c r="BT128" s="154">
        <v>0.2127523279795013</v>
      </c>
      <c r="BU128" s="154">
        <v>0.18376585838385101</v>
      </c>
      <c r="BV128" s="388">
        <v>0.20550231142180628</v>
      </c>
      <c r="BW128" s="154">
        <v>0.20515559815086254</v>
      </c>
      <c r="BX128" s="154">
        <v>0.12976096515954449</v>
      </c>
      <c r="BY128" s="154">
        <v>0.45958112526778666</v>
      </c>
      <c r="BZ128" s="390">
        <v>0.25</v>
      </c>
      <c r="CA128" s="390">
        <v>0.25</v>
      </c>
      <c r="CB128" s="390">
        <v>0.25</v>
      </c>
      <c r="CC128" s="389">
        <v>0.25</v>
      </c>
      <c r="CD128" s="390">
        <v>0.25</v>
      </c>
      <c r="CE128" s="390">
        <v>0.25</v>
      </c>
      <c r="CF128" s="390">
        <v>0.25</v>
      </c>
      <c r="CG128" s="389">
        <v>0.25</v>
      </c>
      <c r="CH128" s="390">
        <v>0.25</v>
      </c>
      <c r="CI128" s="390">
        <v>0.25</v>
      </c>
      <c r="CJ128" s="390">
        <v>0.25</v>
      </c>
      <c r="CK128" s="389">
        <v>0.25</v>
      </c>
      <c r="CL128" s="390">
        <v>0.25</v>
      </c>
      <c r="CM128" s="390">
        <v>0.25</v>
      </c>
      <c r="CN128" s="390">
        <v>0.25</v>
      </c>
      <c r="CO128" s="389">
        <v>0.25</v>
      </c>
      <c r="CP128" s="390">
        <v>0.25</v>
      </c>
      <c r="CQ128" s="390">
        <v>0.25</v>
      </c>
      <c r="CR128" s="390">
        <v>0.25</v>
      </c>
      <c r="CS128" s="389">
        <v>0.25</v>
      </c>
      <c r="CT128" s="390">
        <v>0.25</v>
      </c>
      <c r="CU128" s="390">
        <v>0.25</v>
      </c>
      <c r="CV128" s="390">
        <v>0.25</v>
      </c>
      <c r="CW128" s="389">
        <v>0.25</v>
      </c>
      <c r="CX128" s="322"/>
      <c r="CY128" s="71"/>
      <c r="CZ128" s="111"/>
      <c r="DA128" s="108"/>
      <c r="DB128" s="123"/>
      <c r="DC128" s="156"/>
      <c r="DD128" s="156"/>
      <c r="DE128" s="156"/>
      <c r="DF128" s="119"/>
      <c r="DG128" s="116"/>
      <c r="DH128" s="116"/>
      <c r="DI128" s="116"/>
      <c r="DJ128" s="116"/>
      <c r="DK128" s="116"/>
      <c r="DL128" s="116"/>
      <c r="DM128" s="116"/>
      <c r="DN128" s="116"/>
    </row>
    <row r="129" spans="1:118" ht="15.75" customHeight="1">
      <c r="A129" s="108"/>
      <c r="B129" s="149">
        <v>201960</v>
      </c>
      <c r="C129" s="123" t="s">
        <v>486</v>
      </c>
      <c r="D129" s="155" t="s">
        <v>174</v>
      </c>
      <c r="E129" s="384"/>
      <c r="F129" s="71"/>
      <c r="G129" s="71"/>
      <c r="H129" s="71"/>
      <c r="I129" s="71"/>
      <c r="J129" s="312">
        <v>0</v>
      </c>
      <c r="K129" s="142">
        <v>0</v>
      </c>
      <c r="L129" s="142">
        <v>0</v>
      </c>
      <c r="M129" s="313">
        <v>0</v>
      </c>
      <c r="N129" s="142">
        <v>0</v>
      </c>
      <c r="O129" s="142">
        <v>0</v>
      </c>
      <c r="P129" s="142">
        <v>0</v>
      </c>
      <c r="Q129" s="142">
        <v>0</v>
      </c>
      <c r="R129" s="312">
        <v>0</v>
      </c>
      <c r="S129" s="142">
        <v>0</v>
      </c>
      <c r="T129" s="142">
        <v>0</v>
      </c>
      <c r="U129" s="313">
        <v>0</v>
      </c>
      <c r="V129" s="312">
        <v>0</v>
      </c>
      <c r="W129" s="142">
        <v>0</v>
      </c>
      <c r="X129" s="142">
        <v>0</v>
      </c>
      <c r="Y129" s="142">
        <v>0</v>
      </c>
      <c r="Z129" s="312">
        <v>0</v>
      </c>
      <c r="AA129" s="142">
        <v>0</v>
      </c>
      <c r="AB129" s="142">
        <v>0</v>
      </c>
      <c r="AC129" s="142">
        <v>0.79199999999999993</v>
      </c>
      <c r="AD129" s="312">
        <v>0.104</v>
      </c>
      <c r="AE129" s="142">
        <v>0.40899999999999997</v>
      </c>
      <c r="AF129" s="142">
        <v>3.4209999999999998</v>
      </c>
      <c r="AG129" s="142">
        <v>0.42299999999999999</v>
      </c>
      <c r="AH129" s="312">
        <v>9.799999999999999E-2</v>
      </c>
      <c r="AI129" s="142">
        <v>0.48299999999999998</v>
      </c>
      <c r="AJ129" s="142">
        <v>0.56099999999999994</v>
      </c>
      <c r="AK129" s="142">
        <v>13.068999999999999</v>
      </c>
      <c r="AL129" s="312">
        <v>0.55999999999999994</v>
      </c>
      <c r="AM129" s="142">
        <v>0.28499999999999998</v>
      </c>
      <c r="AN129" s="142">
        <v>3.032</v>
      </c>
      <c r="AO129" s="142">
        <v>0.94899999999999995</v>
      </c>
      <c r="AP129" s="312">
        <v>2.8679999999999999</v>
      </c>
      <c r="AQ129" s="142">
        <v>0.36399999999999999</v>
      </c>
      <c r="AR129" s="142">
        <v>1.577</v>
      </c>
      <c r="AS129" s="142">
        <v>7.18</v>
      </c>
      <c r="AT129" s="312">
        <v>0.25800000000000001</v>
      </c>
      <c r="AU129" s="142">
        <v>0.69399999999999995</v>
      </c>
      <c r="AV129" s="142">
        <v>0.92599999999999993</v>
      </c>
      <c r="AW129" s="142">
        <v>0.20199999999999999</v>
      </c>
      <c r="AX129" s="312">
        <v>0.22</v>
      </c>
      <c r="AY129" s="142">
        <v>3.6379999999999999</v>
      </c>
      <c r="AZ129" s="142">
        <v>-3.8579999999999997</v>
      </c>
      <c r="BA129" s="142">
        <v>7.64</v>
      </c>
      <c r="BB129" s="312">
        <v>1.4139999999999999</v>
      </c>
      <c r="BC129" s="142">
        <v>0.52300000000000002</v>
      </c>
      <c r="BD129" s="142">
        <v>2.492</v>
      </c>
      <c r="BE129" s="142">
        <v>-0.252</v>
      </c>
      <c r="BF129" s="312">
        <v>3.8179999999999996</v>
      </c>
      <c r="BG129" s="142">
        <v>0.25900000000000001</v>
      </c>
      <c r="BH129" s="142">
        <v>7.9939999999999998</v>
      </c>
      <c r="BI129" s="142">
        <v>1.292</v>
      </c>
      <c r="BJ129" s="312">
        <v>0.48499999999999999</v>
      </c>
      <c r="BK129" s="142">
        <v>0.16999999999999998</v>
      </c>
      <c r="BL129" s="142">
        <v>4.21</v>
      </c>
      <c r="BM129" s="142">
        <v>0.80399999999999994</v>
      </c>
      <c r="BN129" s="312">
        <v>0.42499999999999999</v>
      </c>
      <c r="BO129" s="142">
        <v>0.51</v>
      </c>
      <c r="BP129" s="142">
        <v>0.316</v>
      </c>
      <c r="BQ129" s="142">
        <v>0.80999999999999994</v>
      </c>
      <c r="BR129" s="312">
        <v>0.432</v>
      </c>
      <c r="BS129" s="142">
        <v>0.46899999999999997</v>
      </c>
      <c r="BT129" s="142">
        <v>1.5609999999999999</v>
      </c>
      <c r="BU129" s="142">
        <v>0.29699999999999999</v>
      </c>
      <c r="BV129" s="312">
        <v>0.70699999999999996</v>
      </c>
      <c r="BW129" s="142">
        <v>1.5409999999999999</v>
      </c>
      <c r="BX129" s="142">
        <v>0.27599999999999997</v>
      </c>
      <c r="BY129" s="142">
        <v>0.65200000000000002</v>
      </c>
      <c r="BZ129" s="312">
        <v>0</v>
      </c>
      <c r="CA129" s="142">
        <v>0</v>
      </c>
      <c r="CB129" s="142">
        <v>0</v>
      </c>
      <c r="CC129" s="313">
        <v>0</v>
      </c>
      <c r="CD129" s="312">
        <v>0</v>
      </c>
      <c r="CE129" s="142">
        <v>0</v>
      </c>
      <c r="CF129" s="142">
        <v>0</v>
      </c>
      <c r="CG129" s="313">
        <v>0</v>
      </c>
      <c r="CH129" s="312">
        <v>0</v>
      </c>
      <c r="CI129" s="142">
        <v>0</v>
      </c>
      <c r="CJ129" s="142">
        <v>0</v>
      </c>
      <c r="CK129" s="313">
        <v>0</v>
      </c>
      <c r="CL129" s="312">
        <v>0</v>
      </c>
      <c r="CM129" s="142">
        <v>0</v>
      </c>
      <c r="CN129" s="142">
        <v>0</v>
      </c>
      <c r="CO129" s="313">
        <v>0</v>
      </c>
      <c r="CP129" s="312">
        <v>0</v>
      </c>
      <c r="CQ129" s="142">
        <v>0</v>
      </c>
      <c r="CR129" s="142">
        <v>0</v>
      </c>
      <c r="CS129" s="313">
        <v>0</v>
      </c>
      <c r="CT129" s="312">
        <v>0</v>
      </c>
      <c r="CU129" s="142">
        <v>0</v>
      </c>
      <c r="CV129" s="142">
        <v>0</v>
      </c>
      <c r="CW129" s="313">
        <v>0</v>
      </c>
      <c r="CX129" s="322"/>
      <c r="CY129" s="71"/>
      <c r="CZ129" s="111"/>
      <c r="DA129" s="108">
        <v>201960</v>
      </c>
      <c r="DB129" s="123" t="s">
        <v>486</v>
      </c>
      <c r="DC129" s="156">
        <v>2.0935589999999999</v>
      </c>
      <c r="DD129" s="156">
        <v>5.479298</v>
      </c>
      <c r="DE129" s="156">
        <v>4.9011149999999999</v>
      </c>
      <c r="DF129" s="119">
        <v>0</v>
      </c>
      <c r="DG129" s="116">
        <v>2.3089999999999997</v>
      </c>
      <c r="DH129" s="116">
        <v>4.3570000000000002</v>
      </c>
      <c r="DI129" s="116">
        <v>14.210999999999999</v>
      </c>
      <c r="DJ129" s="116">
        <v>4.8259999999999996</v>
      </c>
      <c r="DK129" s="116">
        <v>11.988999999999999</v>
      </c>
      <c r="DL129" s="116">
        <v>2.08</v>
      </c>
      <c r="DM129" s="116">
        <v>7.64</v>
      </c>
      <c r="DN129" s="116">
        <v>4.1769999999999996</v>
      </c>
    </row>
    <row r="130" spans="1:118" ht="15.75" customHeight="1">
      <c r="A130" s="108"/>
      <c r="B130" s="149"/>
      <c r="C130" s="123" t="s">
        <v>1321</v>
      </c>
      <c r="D130" s="155" t="s">
        <v>1323</v>
      </c>
      <c r="E130" s="384"/>
      <c r="F130" s="71"/>
      <c r="G130" s="71"/>
      <c r="H130" s="71"/>
      <c r="I130" s="71"/>
      <c r="J130" s="388">
        <v>0</v>
      </c>
      <c r="K130" s="154">
        <v>0</v>
      </c>
      <c r="L130" s="154">
        <v>0</v>
      </c>
      <c r="M130" s="389">
        <v>0</v>
      </c>
      <c r="N130" s="154">
        <v>0</v>
      </c>
      <c r="O130" s="154">
        <v>0</v>
      </c>
      <c r="P130" s="154">
        <v>0</v>
      </c>
      <c r="Q130" s="154">
        <v>0</v>
      </c>
      <c r="R130" s="388">
        <v>0</v>
      </c>
      <c r="S130" s="154">
        <v>0</v>
      </c>
      <c r="T130" s="154">
        <v>0</v>
      </c>
      <c r="U130" s="389">
        <v>0</v>
      </c>
      <c r="V130" s="388">
        <v>0</v>
      </c>
      <c r="W130" s="154">
        <v>0</v>
      </c>
      <c r="X130" s="154">
        <v>0</v>
      </c>
      <c r="Y130" s="154">
        <v>0</v>
      </c>
      <c r="Z130" s="388">
        <v>0</v>
      </c>
      <c r="AA130" s="154">
        <v>0</v>
      </c>
      <c r="AB130" s="154">
        <v>0</v>
      </c>
      <c r="AC130" s="154">
        <v>0.34300563014291902</v>
      </c>
      <c r="AD130" s="388">
        <v>2.3869635070002292E-2</v>
      </c>
      <c r="AE130" s="154">
        <v>9.3871930227220554E-2</v>
      </c>
      <c r="AF130" s="154">
        <v>0.78517328436997924</v>
      </c>
      <c r="AG130" s="154">
        <v>9.7085150332797784E-2</v>
      </c>
      <c r="AH130" s="388">
        <v>6.8960664274153828E-3</v>
      </c>
      <c r="AI130" s="154">
        <v>3.3987755963690101E-2</v>
      </c>
      <c r="AJ130" s="154">
        <v>3.947646189571459E-2</v>
      </c>
      <c r="AK130" s="154">
        <v>0.91963971571317993</v>
      </c>
      <c r="AL130" s="388">
        <v>0.11603812681309573</v>
      </c>
      <c r="AM130" s="154">
        <v>5.905511811023622E-2</v>
      </c>
      <c r="AN130" s="154">
        <v>0.62826357231661834</v>
      </c>
      <c r="AO130" s="154">
        <v>0.19664318276004975</v>
      </c>
      <c r="AP130" s="388">
        <v>0.23921928434398199</v>
      </c>
      <c r="AQ130" s="154">
        <v>3.0361164400700642E-2</v>
      </c>
      <c r="AR130" s="154">
        <v>0.13153724247226625</v>
      </c>
      <c r="AS130" s="154">
        <v>0.59888230878305115</v>
      </c>
      <c r="AT130" s="388">
        <v>0.12403846153846154</v>
      </c>
      <c r="AU130" s="154">
        <v>0.33365384615384613</v>
      </c>
      <c r="AV130" s="154">
        <v>0.44519230769230766</v>
      </c>
      <c r="AW130" s="154">
        <v>9.7115384615384603E-2</v>
      </c>
      <c r="AX130" s="388">
        <v>2.879581151832461E-2</v>
      </c>
      <c r="AY130" s="154">
        <v>0.47617801047120417</v>
      </c>
      <c r="AZ130" s="154">
        <v>-0.50497382198952878</v>
      </c>
      <c r="BA130" s="154">
        <v>1</v>
      </c>
      <c r="BB130" s="388">
        <v>0.33852046923629403</v>
      </c>
      <c r="BC130" s="154">
        <v>0.12520948048838881</v>
      </c>
      <c r="BD130" s="154">
        <v>0.59660043093129045</v>
      </c>
      <c r="BE130" s="154">
        <v>-6.0330380655973195E-2</v>
      </c>
      <c r="BF130" s="388">
        <v>0.2857142857142857</v>
      </c>
      <c r="BG130" s="154">
        <v>1.9381875327396544E-2</v>
      </c>
      <c r="BH130" s="154">
        <v>0.59821896280775277</v>
      </c>
      <c r="BI130" s="154">
        <v>9.6684876150564994E-2</v>
      </c>
      <c r="BJ130" s="388">
        <v>8.5553007585112015E-2</v>
      </c>
      <c r="BK130" s="154">
        <v>2.9987652143235139E-2</v>
      </c>
      <c r="BL130" s="154">
        <v>0.74263538542952912</v>
      </c>
      <c r="BM130" s="154">
        <v>0.14182395484212382</v>
      </c>
      <c r="BN130" s="388">
        <v>0.20621057738961668</v>
      </c>
      <c r="BO130" s="154">
        <v>0.24745269286754004</v>
      </c>
      <c r="BP130" s="154">
        <v>0.15332362930616206</v>
      </c>
      <c r="BQ130" s="154">
        <v>0.3930131004366812</v>
      </c>
      <c r="BR130" s="388">
        <v>0.1565784704603117</v>
      </c>
      <c r="BS130" s="154">
        <v>0.16998912649510692</v>
      </c>
      <c r="BT130" s="154">
        <v>0.56578470460311703</v>
      </c>
      <c r="BU130" s="154">
        <v>0.1076476984414643</v>
      </c>
      <c r="BV130" s="388">
        <v>0.22260705289672544</v>
      </c>
      <c r="BW130" s="154">
        <v>0.4852015113350126</v>
      </c>
      <c r="BX130" s="154">
        <v>8.6901763224181361E-2</v>
      </c>
      <c r="BY130" s="154">
        <v>0.20528967254408062</v>
      </c>
      <c r="BZ130" s="390">
        <v>0.25</v>
      </c>
      <c r="CA130" s="390">
        <v>0.25</v>
      </c>
      <c r="CB130" s="390">
        <v>0.25</v>
      </c>
      <c r="CC130" s="389">
        <v>0.25</v>
      </c>
      <c r="CD130" s="390">
        <v>0.25</v>
      </c>
      <c r="CE130" s="390">
        <v>0.25</v>
      </c>
      <c r="CF130" s="390">
        <v>0.25</v>
      </c>
      <c r="CG130" s="389">
        <v>0.25</v>
      </c>
      <c r="CH130" s="390">
        <v>0.25</v>
      </c>
      <c r="CI130" s="390">
        <v>0.25</v>
      </c>
      <c r="CJ130" s="390">
        <v>0.25</v>
      </c>
      <c r="CK130" s="389">
        <v>0.25</v>
      </c>
      <c r="CL130" s="390">
        <v>0.25</v>
      </c>
      <c r="CM130" s="390">
        <v>0.25</v>
      </c>
      <c r="CN130" s="390">
        <v>0.25</v>
      </c>
      <c r="CO130" s="389">
        <v>0.25</v>
      </c>
      <c r="CP130" s="390">
        <v>0.25</v>
      </c>
      <c r="CQ130" s="390">
        <v>0.25</v>
      </c>
      <c r="CR130" s="390">
        <v>0.25</v>
      </c>
      <c r="CS130" s="389">
        <v>0.25</v>
      </c>
      <c r="CT130" s="390">
        <v>0.25</v>
      </c>
      <c r="CU130" s="390">
        <v>0.25</v>
      </c>
      <c r="CV130" s="390">
        <v>0.25</v>
      </c>
      <c r="CW130" s="389">
        <v>0.25</v>
      </c>
      <c r="CX130" s="322"/>
      <c r="CY130" s="71"/>
      <c r="CZ130" s="111"/>
      <c r="DA130" s="108"/>
      <c r="DB130" s="123"/>
      <c r="DC130" s="156"/>
      <c r="DD130" s="156"/>
      <c r="DE130" s="156"/>
      <c r="DF130" s="119"/>
      <c r="DG130" s="116"/>
      <c r="DH130" s="116"/>
      <c r="DI130" s="116"/>
      <c r="DJ130" s="116"/>
      <c r="DK130" s="116"/>
      <c r="DL130" s="116"/>
      <c r="DM130" s="116"/>
      <c r="DN130" s="116"/>
    </row>
    <row r="131" spans="1:118" ht="15.75" customHeight="1">
      <c r="A131" s="108"/>
      <c r="B131" s="149">
        <v>201831</v>
      </c>
      <c r="C131" s="123" t="s">
        <v>488</v>
      </c>
      <c r="D131" s="155" t="s">
        <v>174</v>
      </c>
      <c r="E131" s="384"/>
      <c r="F131" s="71"/>
      <c r="G131" s="71"/>
      <c r="H131" s="71"/>
      <c r="I131" s="71"/>
      <c r="J131" s="312">
        <v>0</v>
      </c>
      <c r="K131" s="142">
        <v>0</v>
      </c>
      <c r="L131" s="142">
        <v>0</v>
      </c>
      <c r="M131" s="313">
        <v>0</v>
      </c>
      <c r="N131" s="142">
        <v>0</v>
      </c>
      <c r="O131" s="142">
        <v>0</v>
      </c>
      <c r="P131" s="142">
        <v>0</v>
      </c>
      <c r="Q131" s="142">
        <v>0</v>
      </c>
      <c r="R131" s="312">
        <v>0</v>
      </c>
      <c r="S131" s="142">
        <v>0</v>
      </c>
      <c r="T131" s="142">
        <v>0</v>
      </c>
      <c r="U131" s="313">
        <v>0</v>
      </c>
      <c r="V131" s="312">
        <v>0</v>
      </c>
      <c r="W131" s="142">
        <v>0</v>
      </c>
      <c r="X131" s="142">
        <v>0</v>
      </c>
      <c r="Y131" s="142">
        <v>-4.9488000000508237E-4</v>
      </c>
      <c r="Z131" s="312">
        <v>0</v>
      </c>
      <c r="AA131" s="142">
        <v>0</v>
      </c>
      <c r="AB131" s="142">
        <v>0</v>
      </c>
      <c r="AC131" s="142">
        <v>91.751000000000005</v>
      </c>
      <c r="AD131" s="312">
        <v>5.3099999999999978</v>
      </c>
      <c r="AE131" s="142">
        <v>24.380999999999997</v>
      </c>
      <c r="AF131" s="142">
        <v>29.001999999999995</v>
      </c>
      <c r="AG131" s="142">
        <v>42.287999999999997</v>
      </c>
      <c r="AH131" s="312">
        <v>30.007999999999999</v>
      </c>
      <c r="AI131" s="142">
        <v>74.914000000000001</v>
      </c>
      <c r="AJ131" s="142">
        <v>34.283999999999999</v>
      </c>
      <c r="AK131" s="142">
        <v>44.39</v>
      </c>
      <c r="AL131" s="312">
        <v>61.906999999999996</v>
      </c>
      <c r="AM131" s="142">
        <v>54.724000000000004</v>
      </c>
      <c r="AN131" s="142">
        <v>59.139999999999986</v>
      </c>
      <c r="AO131" s="142">
        <v>20.681999999999999</v>
      </c>
      <c r="AP131" s="312">
        <v>96.61</v>
      </c>
      <c r="AQ131" s="142">
        <v>35.371000000000002</v>
      </c>
      <c r="AR131" s="142">
        <v>20.185000000000002</v>
      </c>
      <c r="AS131" s="142">
        <v>99.804999999999978</v>
      </c>
      <c r="AT131" s="312">
        <v>57.514999999999993</v>
      </c>
      <c r="AU131" s="142">
        <v>29.882999999999999</v>
      </c>
      <c r="AV131" s="142">
        <v>122.73700000000001</v>
      </c>
      <c r="AW131" s="142">
        <v>118.53699999999999</v>
      </c>
      <c r="AX131" s="312">
        <v>10.42</v>
      </c>
      <c r="AY131" s="142">
        <v>13.028000000000004</v>
      </c>
      <c r="AZ131" s="142">
        <v>142.57299999999998</v>
      </c>
      <c r="BA131" s="142">
        <v>23.454999999999998</v>
      </c>
      <c r="BB131" s="312">
        <v>33.206999999999994</v>
      </c>
      <c r="BC131" s="142">
        <v>10.338000000000005</v>
      </c>
      <c r="BD131" s="142">
        <v>34.155000000000001</v>
      </c>
      <c r="BE131" s="142">
        <v>93.999999999999986</v>
      </c>
      <c r="BF131" s="312">
        <v>30.266000000000005</v>
      </c>
      <c r="BG131" s="142">
        <v>51.195999999999998</v>
      </c>
      <c r="BH131" s="142">
        <v>21.245999999999999</v>
      </c>
      <c r="BI131" s="142">
        <v>200.84</v>
      </c>
      <c r="BJ131" s="312">
        <v>12.051000000000002</v>
      </c>
      <c r="BK131" s="142">
        <v>40.486999999999995</v>
      </c>
      <c r="BL131" s="142">
        <v>130.23899999999998</v>
      </c>
      <c r="BM131" s="142">
        <v>33.733999999999995</v>
      </c>
      <c r="BN131" s="312">
        <v>42.020999999999994</v>
      </c>
      <c r="BO131" s="142">
        <v>20.902000000000005</v>
      </c>
      <c r="BP131" s="142">
        <v>65.015000000000001</v>
      </c>
      <c r="BQ131" s="142">
        <v>97.811000000000007</v>
      </c>
      <c r="BR131" s="312">
        <v>50.377999999999986</v>
      </c>
      <c r="BS131" s="142">
        <v>70.694999999999993</v>
      </c>
      <c r="BT131" s="142">
        <v>77.004999999999995</v>
      </c>
      <c r="BU131" s="142">
        <v>41.945999999999998</v>
      </c>
      <c r="BV131" s="312">
        <v>64.150000000000006</v>
      </c>
      <c r="BW131" s="142">
        <v>89.724000000000004</v>
      </c>
      <c r="BX131" s="142">
        <v>73.98899999999999</v>
      </c>
      <c r="BY131" s="142">
        <v>170.11200000000002</v>
      </c>
      <c r="BZ131" s="312">
        <v>99.493749999999991</v>
      </c>
      <c r="CA131" s="142">
        <v>99.493749999999991</v>
      </c>
      <c r="CB131" s="142">
        <v>99.493749999999991</v>
      </c>
      <c r="CC131" s="313">
        <v>99.493749999999977</v>
      </c>
      <c r="CD131" s="312">
        <v>99.493749999999991</v>
      </c>
      <c r="CE131" s="142">
        <v>99.493749999999991</v>
      </c>
      <c r="CF131" s="142">
        <v>99.493749999999991</v>
      </c>
      <c r="CG131" s="313">
        <v>99.493749999999977</v>
      </c>
      <c r="CH131" s="312">
        <v>99.493749999999991</v>
      </c>
      <c r="CI131" s="142">
        <v>99.493749999999991</v>
      </c>
      <c r="CJ131" s="142">
        <v>99.493749999999991</v>
      </c>
      <c r="CK131" s="313">
        <v>99.493749999999977</v>
      </c>
      <c r="CL131" s="312">
        <v>99.493749999999991</v>
      </c>
      <c r="CM131" s="142">
        <v>99.493749999999991</v>
      </c>
      <c r="CN131" s="142">
        <v>99.493749999999991</v>
      </c>
      <c r="CO131" s="313">
        <v>99.493749999999977</v>
      </c>
      <c r="CP131" s="312">
        <v>99.493749999999991</v>
      </c>
      <c r="CQ131" s="142">
        <v>99.493749999999991</v>
      </c>
      <c r="CR131" s="142">
        <v>99.493749999999991</v>
      </c>
      <c r="CS131" s="313">
        <v>99.493749999999977</v>
      </c>
      <c r="CT131" s="312">
        <v>99.493749999999991</v>
      </c>
      <c r="CU131" s="142">
        <v>99.493749999999991</v>
      </c>
      <c r="CV131" s="142">
        <v>99.493749999999991</v>
      </c>
      <c r="CW131" s="313">
        <v>99.493749999999977</v>
      </c>
      <c r="CX131" s="322"/>
      <c r="CY131" s="71"/>
      <c r="CZ131" s="111"/>
      <c r="DA131" s="108">
        <v>201831</v>
      </c>
      <c r="DB131" s="123" t="s">
        <v>488</v>
      </c>
      <c r="DC131" s="156">
        <v>102.09710699999999</v>
      </c>
      <c r="DD131" s="156">
        <v>80.744099000000034</v>
      </c>
      <c r="DE131" s="156">
        <v>148.99253300000001</v>
      </c>
      <c r="DF131" s="119">
        <v>-4.9487999999087151E-4</v>
      </c>
      <c r="DG131" s="116">
        <v>137.93899999999999</v>
      </c>
      <c r="DH131" s="116">
        <v>100.98099999999998</v>
      </c>
      <c r="DI131" s="116">
        <v>183.596</v>
      </c>
      <c r="DJ131" s="116">
        <v>196.453</v>
      </c>
      <c r="DK131" s="116">
        <v>251.97099999999998</v>
      </c>
      <c r="DL131" s="116">
        <v>328.67199999999997</v>
      </c>
      <c r="DM131" s="116">
        <v>189.476</v>
      </c>
      <c r="DN131" s="116">
        <v>171.69999999999996</v>
      </c>
    </row>
    <row r="132" spans="1:118" ht="15.75" customHeight="1">
      <c r="A132" s="108"/>
      <c r="B132" s="149"/>
      <c r="C132" s="123" t="s">
        <v>1321</v>
      </c>
      <c r="D132" s="155" t="s">
        <v>1323</v>
      </c>
      <c r="E132" s="384"/>
      <c r="F132" s="71"/>
      <c r="G132" s="71"/>
      <c r="H132" s="71"/>
      <c r="I132" s="71"/>
      <c r="J132" s="388">
        <v>0</v>
      </c>
      <c r="K132" s="154">
        <v>0</v>
      </c>
      <c r="L132" s="154">
        <v>0</v>
      </c>
      <c r="M132" s="389">
        <v>0</v>
      </c>
      <c r="N132" s="154">
        <v>0</v>
      </c>
      <c r="O132" s="154">
        <v>0</v>
      </c>
      <c r="P132" s="154">
        <v>0</v>
      </c>
      <c r="Q132" s="154">
        <v>0</v>
      </c>
      <c r="R132" s="388">
        <v>0</v>
      </c>
      <c r="S132" s="154">
        <v>0</v>
      </c>
      <c r="T132" s="154">
        <v>0</v>
      </c>
      <c r="U132" s="389">
        <v>0</v>
      </c>
      <c r="V132" s="388">
        <v>0</v>
      </c>
      <c r="W132" s="154">
        <v>0</v>
      </c>
      <c r="X132" s="154">
        <v>0</v>
      </c>
      <c r="Y132" s="154">
        <v>1.0000000000287157</v>
      </c>
      <c r="Z132" s="388">
        <v>0</v>
      </c>
      <c r="AA132" s="154">
        <v>0</v>
      </c>
      <c r="AB132" s="154">
        <v>0</v>
      </c>
      <c r="AC132" s="154">
        <v>0.66515633722152556</v>
      </c>
      <c r="AD132" s="388">
        <v>5.2584149493469054E-2</v>
      </c>
      <c r="AE132" s="154">
        <v>0.24144145928441985</v>
      </c>
      <c r="AF132" s="154">
        <v>0.28720254305265347</v>
      </c>
      <c r="AG132" s="154">
        <v>0.41877184816945767</v>
      </c>
      <c r="AH132" s="388">
        <v>0.16344582670646418</v>
      </c>
      <c r="AI132" s="154">
        <v>0.40803721213969801</v>
      </c>
      <c r="AJ132" s="154">
        <v>0.18673609446828907</v>
      </c>
      <c r="AK132" s="154">
        <v>0.24178086668554871</v>
      </c>
      <c r="AL132" s="388">
        <v>0.31512371915928999</v>
      </c>
      <c r="AM132" s="154">
        <v>0.27856026632324271</v>
      </c>
      <c r="AN132" s="154">
        <v>0.30103892534092114</v>
      </c>
      <c r="AO132" s="154">
        <v>0.10527708917654603</v>
      </c>
      <c r="AP132" s="388">
        <v>0.38341713927396409</v>
      </c>
      <c r="AQ132" s="154">
        <v>0.1403772656377123</v>
      </c>
      <c r="AR132" s="154">
        <v>8.0108425175913114E-2</v>
      </c>
      <c r="AS132" s="154">
        <v>0.39609716991241051</v>
      </c>
      <c r="AT132" s="388">
        <v>0.17499208937785998</v>
      </c>
      <c r="AU132" s="154">
        <v>9.0920431311459451E-2</v>
      </c>
      <c r="AV132" s="154">
        <v>0.37343308830688354</v>
      </c>
      <c r="AW132" s="154">
        <v>0.36065439100379709</v>
      </c>
      <c r="AX132" s="388">
        <v>5.4993772298338572E-2</v>
      </c>
      <c r="AY132" s="154">
        <v>6.8758048512740422E-2</v>
      </c>
      <c r="AZ132" s="154">
        <v>0.75245941438493524</v>
      </c>
      <c r="BA132" s="154">
        <v>0.12378876480398572</v>
      </c>
      <c r="BB132" s="388">
        <v>0.19340128130460105</v>
      </c>
      <c r="BC132" s="154">
        <v>6.0209668025626134E-2</v>
      </c>
      <c r="BD132" s="154">
        <v>0.19892253931275486</v>
      </c>
      <c r="BE132" s="154">
        <v>0.54746651135701807</v>
      </c>
      <c r="BF132" s="388">
        <v>9.9707459775719195E-2</v>
      </c>
      <c r="BG132" s="154">
        <v>0.16865866353920964</v>
      </c>
      <c r="BH132" s="154">
        <v>6.999222528232768E-2</v>
      </c>
      <c r="BI132" s="154">
        <v>0.66164165140274367</v>
      </c>
      <c r="BJ132" s="388">
        <v>5.56599895617313E-2</v>
      </c>
      <c r="BK132" s="154">
        <v>0.18699742738244249</v>
      </c>
      <c r="BL132" s="154">
        <v>0.60153525686916609</v>
      </c>
      <c r="BM132" s="154">
        <v>0.15580732618666029</v>
      </c>
      <c r="BN132" s="388">
        <v>0.1861403594257339</v>
      </c>
      <c r="BO132" s="154">
        <v>9.2589557428825853E-2</v>
      </c>
      <c r="BP132" s="154">
        <v>0.28799684605468912</v>
      </c>
      <c r="BQ132" s="154">
        <v>0.43327323709075133</v>
      </c>
      <c r="BR132" s="388">
        <v>0.20988734459887337</v>
      </c>
      <c r="BS132" s="154">
        <v>0.29453304669533042</v>
      </c>
      <c r="BT132" s="154">
        <v>0.3208220844582208</v>
      </c>
      <c r="BU132" s="154">
        <v>0.17475752424757521</v>
      </c>
      <c r="BV132" s="388">
        <v>0.16119102958728565</v>
      </c>
      <c r="BW132" s="154">
        <v>0.22545134744644768</v>
      </c>
      <c r="BX132" s="154">
        <v>0.1859136880457315</v>
      </c>
      <c r="BY132" s="154">
        <v>0.42744393492053528</v>
      </c>
      <c r="BZ132" s="390">
        <v>0.25</v>
      </c>
      <c r="CA132" s="390">
        <v>0.25</v>
      </c>
      <c r="CB132" s="390">
        <v>0.25</v>
      </c>
      <c r="CC132" s="389">
        <v>0.25</v>
      </c>
      <c r="CD132" s="390">
        <v>0.25</v>
      </c>
      <c r="CE132" s="390">
        <v>0.25</v>
      </c>
      <c r="CF132" s="390">
        <v>0.25</v>
      </c>
      <c r="CG132" s="389">
        <v>0.25</v>
      </c>
      <c r="CH132" s="390">
        <v>0.25</v>
      </c>
      <c r="CI132" s="390">
        <v>0.25</v>
      </c>
      <c r="CJ132" s="390">
        <v>0.25</v>
      </c>
      <c r="CK132" s="389">
        <v>0.25</v>
      </c>
      <c r="CL132" s="390">
        <v>0.25</v>
      </c>
      <c r="CM132" s="390">
        <v>0.25</v>
      </c>
      <c r="CN132" s="390">
        <v>0.25</v>
      </c>
      <c r="CO132" s="389">
        <v>0.25</v>
      </c>
      <c r="CP132" s="390">
        <v>0.25</v>
      </c>
      <c r="CQ132" s="390">
        <v>0.25</v>
      </c>
      <c r="CR132" s="390">
        <v>0.25</v>
      </c>
      <c r="CS132" s="389">
        <v>0.25</v>
      </c>
      <c r="CT132" s="390">
        <v>0.25</v>
      </c>
      <c r="CU132" s="390">
        <v>0.25</v>
      </c>
      <c r="CV132" s="390">
        <v>0.25</v>
      </c>
      <c r="CW132" s="389">
        <v>0.25</v>
      </c>
      <c r="CX132" s="322"/>
      <c r="CY132" s="71"/>
      <c r="CZ132" s="111"/>
      <c r="DA132" s="108"/>
      <c r="DB132" s="123"/>
      <c r="DC132" s="156"/>
      <c r="DD132" s="156"/>
      <c r="DE132" s="156"/>
      <c r="DF132" s="119"/>
      <c r="DG132" s="116"/>
      <c r="DH132" s="116"/>
      <c r="DI132" s="116"/>
      <c r="DJ132" s="116"/>
      <c r="DK132" s="116"/>
      <c r="DL132" s="116"/>
      <c r="DM132" s="116"/>
      <c r="DN132" s="116"/>
    </row>
    <row r="133" spans="1:118" ht="15.75" customHeight="1">
      <c r="A133" s="108"/>
      <c r="B133" s="149"/>
      <c r="C133" s="123"/>
      <c r="D133" s="155"/>
      <c r="E133" s="384"/>
      <c r="F133" s="71"/>
      <c r="G133" s="71"/>
      <c r="H133" s="71"/>
      <c r="I133" s="71"/>
      <c r="J133" s="322"/>
      <c r="K133" s="118"/>
      <c r="L133" s="118"/>
      <c r="M133" s="323"/>
      <c r="N133" s="118"/>
      <c r="O133" s="118"/>
      <c r="P133" s="118"/>
      <c r="Q133" s="118"/>
      <c r="R133" s="322"/>
      <c r="S133" s="118"/>
      <c r="T133" s="118"/>
      <c r="U133" s="323"/>
      <c r="V133" s="322"/>
      <c r="W133" s="118"/>
      <c r="X133" s="118"/>
      <c r="Y133" s="118"/>
      <c r="Z133" s="322"/>
      <c r="AA133" s="118"/>
      <c r="AB133" s="118"/>
      <c r="AC133" s="118"/>
      <c r="AD133" s="322"/>
      <c r="AE133" s="118"/>
      <c r="AF133" s="118"/>
      <c r="AG133" s="118"/>
      <c r="AH133" s="322"/>
      <c r="AI133" s="118"/>
      <c r="AJ133" s="118"/>
      <c r="AK133" s="118"/>
      <c r="AL133" s="322"/>
      <c r="AM133" s="118"/>
      <c r="AN133" s="118"/>
      <c r="AO133" s="118"/>
      <c r="AP133" s="322"/>
      <c r="AQ133" s="118"/>
      <c r="AR133" s="118"/>
      <c r="AS133" s="118"/>
      <c r="AT133" s="322"/>
      <c r="AU133" s="118"/>
      <c r="AV133" s="118"/>
      <c r="AW133" s="118"/>
      <c r="AX133" s="322"/>
      <c r="AY133" s="118"/>
      <c r="AZ133" s="118"/>
      <c r="BA133" s="118"/>
      <c r="BB133" s="322"/>
      <c r="BC133" s="118"/>
      <c r="BD133" s="118"/>
      <c r="BE133" s="118"/>
      <c r="BF133" s="322"/>
      <c r="BG133" s="118"/>
      <c r="BH133" s="118"/>
      <c r="BI133" s="118"/>
      <c r="BJ133" s="322"/>
      <c r="BK133" s="118"/>
      <c r="BL133" s="118"/>
      <c r="BM133" s="118"/>
      <c r="BN133" s="322"/>
      <c r="BO133" s="118"/>
      <c r="BP133" s="118"/>
      <c r="BQ133" s="118"/>
      <c r="BR133" s="322"/>
      <c r="BS133" s="118"/>
      <c r="BT133" s="118"/>
      <c r="BU133" s="118"/>
      <c r="BV133" s="322"/>
      <c r="BW133" s="118"/>
      <c r="BX133" s="118"/>
      <c r="BY133" s="118"/>
      <c r="BZ133" s="312"/>
      <c r="CA133" s="118"/>
      <c r="CB133" s="118"/>
      <c r="CC133" s="323"/>
      <c r="CD133" s="312"/>
      <c r="CE133" s="118"/>
      <c r="CF133" s="118"/>
      <c r="CG133" s="323"/>
      <c r="CH133" s="312"/>
      <c r="CI133" s="118"/>
      <c r="CJ133" s="118"/>
      <c r="CK133" s="323"/>
      <c r="CL133" s="312"/>
      <c r="CM133" s="118"/>
      <c r="CN133" s="118"/>
      <c r="CO133" s="323"/>
      <c r="CP133" s="312"/>
      <c r="CQ133" s="118"/>
      <c r="CR133" s="118"/>
      <c r="CS133" s="323"/>
      <c r="CT133" s="312"/>
      <c r="CU133" s="118"/>
      <c r="CV133" s="118"/>
      <c r="CW133" s="323"/>
      <c r="CX133" s="322"/>
      <c r="CY133" s="71"/>
      <c r="CZ133" s="111"/>
      <c r="DA133" s="108"/>
      <c r="DB133" s="123"/>
      <c r="DC133" s="156"/>
      <c r="DD133" s="156"/>
      <c r="DE133" s="156"/>
      <c r="DF133" s="119"/>
      <c r="DG133" s="116"/>
      <c r="DH133" s="116"/>
      <c r="DI133" s="116"/>
      <c r="DJ133" s="116"/>
      <c r="DK133" s="116"/>
      <c r="DL133" s="116"/>
      <c r="DM133" s="116"/>
      <c r="DN133" s="116"/>
    </row>
    <row r="134" spans="1:118" ht="15.75" customHeight="1">
      <c r="A134" s="114"/>
      <c r="B134" s="109">
        <v>202880</v>
      </c>
      <c r="C134" s="114" t="s">
        <v>489</v>
      </c>
      <c r="D134" s="93" t="s">
        <v>475</v>
      </c>
      <c r="E134" s="394"/>
      <c r="F134" s="89"/>
      <c r="G134" s="89"/>
      <c r="H134" s="89"/>
      <c r="I134" s="89"/>
      <c r="J134" s="307">
        <v>0</v>
      </c>
      <c r="K134" s="117">
        <v>0</v>
      </c>
      <c r="L134" s="117">
        <v>0</v>
      </c>
      <c r="M134" s="308">
        <v>0</v>
      </c>
      <c r="N134" s="117">
        <v>0</v>
      </c>
      <c r="O134" s="117">
        <v>0</v>
      </c>
      <c r="P134" s="117">
        <v>0</v>
      </c>
      <c r="Q134" s="117">
        <v>0</v>
      </c>
      <c r="R134" s="307">
        <v>0</v>
      </c>
      <c r="S134" s="117">
        <v>0</v>
      </c>
      <c r="T134" s="117">
        <v>0</v>
      </c>
      <c r="U134" s="308">
        <v>0</v>
      </c>
      <c r="V134" s="307">
        <v>4.1916289999999998</v>
      </c>
      <c r="W134" s="117">
        <v>-9.132104</v>
      </c>
      <c r="X134" s="117">
        <v>3.5549589999999998</v>
      </c>
      <c r="Y134" s="117">
        <v>-15.253483999999998</v>
      </c>
      <c r="Z134" s="307">
        <v>0.22799999999999998</v>
      </c>
      <c r="AA134" s="117">
        <v>-2.7389999999999999</v>
      </c>
      <c r="AB134" s="117">
        <v>-2.8209999999999997</v>
      </c>
      <c r="AC134" s="117">
        <v>-5.8329999999999993</v>
      </c>
      <c r="AD134" s="307">
        <v>-5.0789999999999997</v>
      </c>
      <c r="AE134" s="117">
        <v>-5.0419999999999998</v>
      </c>
      <c r="AF134" s="117">
        <v>-0.29799999999999999</v>
      </c>
      <c r="AG134" s="117">
        <v>-2.198</v>
      </c>
      <c r="AH134" s="307">
        <v>-2.0449999999999999</v>
      </c>
      <c r="AI134" s="117">
        <v>-2.077</v>
      </c>
      <c r="AJ134" s="117">
        <v>0.78599999999999992</v>
      </c>
      <c r="AK134" s="117">
        <v>-10.385</v>
      </c>
      <c r="AL134" s="307">
        <v>-3.2369999999999997</v>
      </c>
      <c r="AM134" s="117">
        <v>1.621</v>
      </c>
      <c r="AN134" s="117">
        <v>2.391</v>
      </c>
      <c r="AO134" s="117">
        <v>-0.17299999999999999</v>
      </c>
      <c r="AP134" s="307">
        <v>-2.8559999999999999</v>
      </c>
      <c r="AQ134" s="117">
        <v>-0.22799999999999998</v>
      </c>
      <c r="AR134" s="117">
        <v>-0.98899999999999999</v>
      </c>
      <c r="AS134" s="117">
        <v>-1.847</v>
      </c>
      <c r="AT134" s="307">
        <v>-2.9249999999999998</v>
      </c>
      <c r="AU134" s="117">
        <v>-2.645</v>
      </c>
      <c r="AV134" s="117">
        <v>-3.956</v>
      </c>
      <c r="AW134" s="117">
        <v>-5.3839999999999995</v>
      </c>
      <c r="AX134" s="307">
        <v>-6.5069999999999997</v>
      </c>
      <c r="AY134" s="117">
        <v>-1.1079999999999999</v>
      </c>
      <c r="AZ134" s="117">
        <v>-3.9789999999999996</v>
      </c>
      <c r="BA134" s="117">
        <v>-4.8490000000000002</v>
      </c>
      <c r="BB134" s="307">
        <v>-3.952</v>
      </c>
      <c r="BC134" s="117">
        <v>-0.255</v>
      </c>
      <c r="BD134" s="117">
        <v>-1.619</v>
      </c>
      <c r="BE134" s="117">
        <v>-1.893</v>
      </c>
      <c r="BF134" s="307">
        <v>-1.6439999999999999</v>
      </c>
      <c r="BG134" s="117">
        <v>0.247</v>
      </c>
      <c r="BH134" s="117">
        <v>-0.83699999999999997</v>
      </c>
      <c r="BI134" s="117">
        <v>-1.02</v>
      </c>
      <c r="BJ134" s="307">
        <v>-2.86</v>
      </c>
      <c r="BK134" s="117">
        <v>-1.3779999999999999</v>
      </c>
      <c r="BL134" s="117">
        <v>-0.77100000000000002</v>
      </c>
      <c r="BM134" s="117">
        <v>-5.5489999999999995</v>
      </c>
      <c r="BN134" s="307">
        <v>-1.5289999999999999</v>
      </c>
      <c r="BO134" s="117">
        <v>0.72199999999999998</v>
      </c>
      <c r="BP134" s="117">
        <v>0.86299999999999999</v>
      </c>
      <c r="BQ134" s="117">
        <v>-12.728999999999999</v>
      </c>
      <c r="BR134" s="307">
        <v>-1.0939999999999999</v>
      </c>
      <c r="BS134" s="117">
        <v>-3.1379999999999999</v>
      </c>
      <c r="BT134" s="117">
        <v>0.66599999999999993</v>
      </c>
      <c r="BU134" s="117">
        <v>-1.714</v>
      </c>
      <c r="BV134" s="307">
        <v>-0.14899999999999999</v>
      </c>
      <c r="BW134" s="117">
        <v>0.91899999999999993</v>
      </c>
      <c r="BX134" s="117">
        <v>-2.1339999999999999</v>
      </c>
      <c r="BY134" s="117">
        <v>6.9390000000000001</v>
      </c>
      <c r="BZ134" s="307">
        <v>1.3937499999999998</v>
      </c>
      <c r="CA134" s="117">
        <v>1.3937499999999998</v>
      </c>
      <c r="CB134" s="117">
        <v>1.3937499999999998</v>
      </c>
      <c r="CC134" s="308">
        <v>1.3937499999999998</v>
      </c>
      <c r="CD134" s="307">
        <v>1.3937499999999998</v>
      </c>
      <c r="CE134" s="117">
        <v>1.3937499999999998</v>
      </c>
      <c r="CF134" s="117">
        <v>1.3937499999999998</v>
      </c>
      <c r="CG134" s="308">
        <v>1.3937499999999998</v>
      </c>
      <c r="CH134" s="307">
        <v>1.3937499999999998</v>
      </c>
      <c r="CI134" s="117">
        <v>1.3937499999999998</v>
      </c>
      <c r="CJ134" s="117">
        <v>1.3937499999999998</v>
      </c>
      <c r="CK134" s="308">
        <v>1.3937499999999998</v>
      </c>
      <c r="CL134" s="307">
        <v>1.3937499999999998</v>
      </c>
      <c r="CM134" s="117">
        <v>1.3937499999999998</v>
      </c>
      <c r="CN134" s="117">
        <v>1.3937499999999998</v>
      </c>
      <c r="CO134" s="308">
        <v>1.3937499999999998</v>
      </c>
      <c r="CP134" s="307">
        <v>1.3937499999999998</v>
      </c>
      <c r="CQ134" s="117">
        <v>1.3937499999999998</v>
      </c>
      <c r="CR134" s="117">
        <v>1.3937499999999998</v>
      </c>
      <c r="CS134" s="308">
        <v>1.3937499999999998</v>
      </c>
      <c r="CT134" s="307">
        <v>1.3937499999999998</v>
      </c>
      <c r="CU134" s="117">
        <v>1.3937499999999998</v>
      </c>
      <c r="CV134" s="117">
        <v>1.3937499999999998</v>
      </c>
      <c r="CW134" s="308">
        <v>1.3937499999999998</v>
      </c>
      <c r="CX134" s="301"/>
      <c r="CY134" s="89"/>
      <c r="CZ134" s="166"/>
      <c r="DA134" s="114">
        <v>202880</v>
      </c>
      <c r="DB134" s="114" t="s">
        <v>489</v>
      </c>
      <c r="DC134" s="137">
        <v>11.379558999999999</v>
      </c>
      <c r="DD134" s="137">
        <v>23.845585999999997</v>
      </c>
      <c r="DE134" s="137">
        <v>17.532954999999998</v>
      </c>
      <c r="DF134" s="119">
        <v>-16.638999999999999</v>
      </c>
      <c r="DG134" s="116">
        <v>-11.164999999999999</v>
      </c>
      <c r="DH134" s="116">
        <v>-12.616999999999999</v>
      </c>
      <c r="DI134" s="116">
        <v>-13.721</v>
      </c>
      <c r="DJ134" s="116">
        <v>0.60199999999999998</v>
      </c>
      <c r="DK134" s="116">
        <v>-5.92</v>
      </c>
      <c r="DL134" s="116">
        <v>-14.91</v>
      </c>
      <c r="DM134" s="116">
        <v>-16.442999999999998</v>
      </c>
      <c r="DN134" s="116">
        <v>-7.7189999999999994</v>
      </c>
    </row>
    <row r="135" spans="1:118" ht="15.75" customHeight="1">
      <c r="A135" s="108"/>
      <c r="B135" s="149"/>
      <c r="C135" s="123"/>
      <c r="D135" s="155"/>
      <c r="E135" s="384"/>
      <c r="F135" s="71"/>
      <c r="G135" s="71"/>
      <c r="H135" s="71"/>
      <c r="I135" s="71"/>
      <c r="J135" s="322"/>
      <c r="K135" s="118"/>
      <c r="L135" s="118"/>
      <c r="M135" s="323"/>
      <c r="N135" s="118"/>
      <c r="O135" s="118"/>
      <c r="P135" s="118"/>
      <c r="Q135" s="118"/>
      <c r="R135" s="322"/>
      <c r="S135" s="118"/>
      <c r="T135" s="118"/>
      <c r="U135" s="323"/>
      <c r="V135" s="322"/>
      <c r="W135" s="118"/>
      <c r="X135" s="118"/>
      <c r="Y135" s="118"/>
      <c r="Z135" s="322"/>
      <c r="AA135" s="118"/>
      <c r="AB135" s="118"/>
      <c r="AC135" s="118"/>
      <c r="AD135" s="322"/>
      <c r="AE135" s="118"/>
      <c r="AF135" s="118"/>
      <c r="AG135" s="118"/>
      <c r="AH135" s="322"/>
      <c r="AI135" s="118"/>
      <c r="AJ135" s="118"/>
      <c r="AK135" s="118"/>
      <c r="AL135" s="322"/>
      <c r="AM135" s="118"/>
      <c r="AN135" s="118"/>
      <c r="AO135" s="118"/>
      <c r="AP135" s="322"/>
      <c r="AQ135" s="118"/>
      <c r="AR135" s="118"/>
      <c r="AS135" s="118"/>
      <c r="AT135" s="322"/>
      <c r="AU135" s="118"/>
      <c r="AV135" s="118"/>
      <c r="AW135" s="118"/>
      <c r="AX135" s="322"/>
      <c r="AY135" s="118"/>
      <c r="AZ135" s="118"/>
      <c r="BA135" s="118"/>
      <c r="BB135" s="322"/>
      <c r="BC135" s="118"/>
      <c r="BD135" s="118"/>
      <c r="BE135" s="118"/>
      <c r="BF135" s="322"/>
      <c r="BG135" s="118"/>
      <c r="BH135" s="118"/>
      <c r="BI135" s="118"/>
      <c r="BJ135" s="322"/>
      <c r="BK135" s="118"/>
      <c r="BL135" s="118"/>
      <c r="BM135" s="118"/>
      <c r="BN135" s="322"/>
      <c r="BO135" s="118"/>
      <c r="BP135" s="118"/>
      <c r="BQ135" s="118"/>
      <c r="BR135" s="322"/>
      <c r="BS135" s="118"/>
      <c r="BT135" s="118"/>
      <c r="BU135" s="118"/>
      <c r="BV135" s="322"/>
      <c r="BW135" s="118"/>
      <c r="BX135" s="118"/>
      <c r="BY135" s="118"/>
      <c r="BZ135" s="322"/>
      <c r="CA135" s="118"/>
      <c r="CB135" s="118"/>
      <c r="CC135" s="323"/>
      <c r="CD135" s="322"/>
      <c r="CE135" s="118"/>
      <c r="CF135" s="118"/>
      <c r="CG135" s="323"/>
      <c r="CH135" s="322"/>
      <c r="CI135" s="118"/>
      <c r="CJ135" s="118"/>
      <c r="CK135" s="323"/>
      <c r="CL135" s="322"/>
      <c r="CM135" s="118"/>
      <c r="CN135" s="118"/>
      <c r="CO135" s="323"/>
      <c r="CP135" s="322"/>
      <c r="CQ135" s="118"/>
      <c r="CR135" s="118"/>
      <c r="CS135" s="323"/>
      <c r="CT135" s="322"/>
      <c r="CU135" s="118"/>
      <c r="CV135" s="118"/>
      <c r="CW135" s="323"/>
      <c r="CX135" s="322"/>
      <c r="CY135" s="71"/>
      <c r="CZ135" s="111"/>
      <c r="DA135" s="108"/>
      <c r="DB135" s="123"/>
      <c r="DC135" s="156"/>
      <c r="DD135" s="156"/>
      <c r="DE135" s="156"/>
      <c r="DF135" s="119"/>
      <c r="DG135" s="116"/>
      <c r="DH135" s="116"/>
      <c r="DI135" s="116"/>
      <c r="DJ135" s="116"/>
      <c r="DK135" s="116"/>
      <c r="DL135" s="116"/>
      <c r="DM135" s="116"/>
      <c r="DN135" s="116"/>
    </row>
    <row r="136" spans="1:118" ht="15.75" customHeight="1">
      <c r="A136" s="108"/>
      <c r="B136" s="149">
        <v>202890</v>
      </c>
      <c r="C136" s="123" t="s">
        <v>492</v>
      </c>
      <c r="D136" s="155" t="s">
        <v>172</v>
      </c>
      <c r="E136" s="384"/>
      <c r="F136" s="71"/>
      <c r="G136" s="71"/>
      <c r="H136" s="71"/>
      <c r="I136" s="71"/>
      <c r="J136" s="312">
        <v>0</v>
      </c>
      <c r="K136" s="142">
        <v>0</v>
      </c>
      <c r="L136" s="142">
        <v>0</v>
      </c>
      <c r="M136" s="313">
        <v>0</v>
      </c>
      <c r="N136" s="142">
        <v>0</v>
      </c>
      <c r="O136" s="142">
        <v>0</v>
      </c>
      <c r="P136" s="142">
        <v>0</v>
      </c>
      <c r="Q136" s="142">
        <v>0</v>
      </c>
      <c r="R136" s="312">
        <v>0</v>
      </c>
      <c r="S136" s="142">
        <v>0</v>
      </c>
      <c r="T136" s="142">
        <v>0</v>
      </c>
      <c r="U136" s="313">
        <v>0</v>
      </c>
      <c r="V136" s="312">
        <v>4.1916289999999998</v>
      </c>
      <c r="W136" s="142">
        <v>-9.132104</v>
      </c>
      <c r="X136" s="142">
        <v>3.5549589999999998</v>
      </c>
      <c r="Y136" s="142">
        <v>-15.253483999999998</v>
      </c>
      <c r="Z136" s="312">
        <v>0.22799999999999998</v>
      </c>
      <c r="AA136" s="142">
        <v>-2.7389999999999999</v>
      </c>
      <c r="AB136" s="142">
        <v>-2.8209999999999997</v>
      </c>
      <c r="AC136" s="142">
        <v>-5.8329999999999993</v>
      </c>
      <c r="AD136" s="312">
        <v>-5.0789999999999997</v>
      </c>
      <c r="AE136" s="142">
        <v>-5.0419999999999998</v>
      </c>
      <c r="AF136" s="142">
        <v>-0.29799999999999999</v>
      </c>
      <c r="AG136" s="142">
        <v>-2.198</v>
      </c>
      <c r="AH136" s="312">
        <v>-2.0449999999999999</v>
      </c>
      <c r="AI136" s="142">
        <v>-2.077</v>
      </c>
      <c r="AJ136" s="142">
        <v>0.78599999999999992</v>
      </c>
      <c r="AK136" s="142">
        <v>-10.385</v>
      </c>
      <c r="AL136" s="312">
        <v>-3.2369999999999997</v>
      </c>
      <c r="AM136" s="142">
        <v>1.621</v>
      </c>
      <c r="AN136" s="142">
        <v>2.391</v>
      </c>
      <c r="AO136" s="142">
        <v>-0.17299999999999999</v>
      </c>
      <c r="AP136" s="312">
        <v>-2.8559999999999999</v>
      </c>
      <c r="AQ136" s="142">
        <v>-0.22799999999999998</v>
      </c>
      <c r="AR136" s="142">
        <v>-0.98899999999999999</v>
      </c>
      <c r="AS136" s="142">
        <v>-1.847</v>
      </c>
      <c r="AT136" s="312">
        <v>-2.9249999999999998</v>
      </c>
      <c r="AU136" s="142">
        <v>-2.645</v>
      </c>
      <c r="AV136" s="142">
        <v>-3.956</v>
      </c>
      <c r="AW136" s="142">
        <v>-5.3839999999999995</v>
      </c>
      <c r="AX136" s="312">
        <v>-6.5069999999999997</v>
      </c>
      <c r="AY136" s="142">
        <v>-1.1079999999999999</v>
      </c>
      <c r="AZ136" s="142">
        <v>-3.9789999999999996</v>
      </c>
      <c r="BA136" s="142">
        <v>-4.8490000000000002</v>
      </c>
      <c r="BB136" s="312">
        <v>-3.952</v>
      </c>
      <c r="BC136" s="142">
        <v>-0.255</v>
      </c>
      <c r="BD136" s="142">
        <v>-1.619</v>
      </c>
      <c r="BE136" s="142">
        <v>-1.893</v>
      </c>
      <c r="BF136" s="312">
        <v>-1.6439999999999999</v>
      </c>
      <c r="BG136" s="142">
        <v>0.247</v>
      </c>
      <c r="BH136" s="142">
        <v>-0.83699999999999997</v>
      </c>
      <c r="BI136" s="142">
        <v>-1.02</v>
      </c>
      <c r="BJ136" s="312">
        <v>-2.86</v>
      </c>
      <c r="BK136" s="142">
        <v>-1.3779999999999999</v>
      </c>
      <c r="BL136" s="142">
        <v>-0.77100000000000002</v>
      </c>
      <c r="BM136" s="142">
        <v>-5.5489999999999995</v>
      </c>
      <c r="BN136" s="312">
        <v>-1.5289999999999999</v>
      </c>
      <c r="BO136" s="142">
        <v>0.72199999999999998</v>
      </c>
      <c r="BP136" s="142">
        <v>0.86299999999999999</v>
      </c>
      <c r="BQ136" s="142">
        <v>-12.728999999999999</v>
      </c>
      <c r="BR136" s="312">
        <v>-1.0939999999999999</v>
      </c>
      <c r="BS136" s="142">
        <v>-3.1379999999999999</v>
      </c>
      <c r="BT136" s="142">
        <v>0.66599999999999993</v>
      </c>
      <c r="BU136" s="142">
        <v>-1.714</v>
      </c>
      <c r="BV136" s="312">
        <v>-0.14899999999999999</v>
      </c>
      <c r="BW136" s="142">
        <v>0.91899999999999993</v>
      </c>
      <c r="BX136" s="142">
        <v>-2.1339999999999999</v>
      </c>
      <c r="BY136" s="142">
        <v>6.9390000000000001</v>
      </c>
      <c r="BZ136" s="312">
        <v>1.3937499999999998</v>
      </c>
      <c r="CA136" s="142">
        <v>1.3937499999999998</v>
      </c>
      <c r="CB136" s="142">
        <v>1.3937499999999998</v>
      </c>
      <c r="CC136" s="313">
        <v>1.3937499999999998</v>
      </c>
      <c r="CD136" s="312">
        <v>1.3937499999999998</v>
      </c>
      <c r="CE136" s="142">
        <v>1.3937499999999998</v>
      </c>
      <c r="CF136" s="142">
        <v>1.3937499999999998</v>
      </c>
      <c r="CG136" s="313">
        <v>1.3937499999999998</v>
      </c>
      <c r="CH136" s="312">
        <v>1.3937499999999998</v>
      </c>
      <c r="CI136" s="142">
        <v>1.3937499999999998</v>
      </c>
      <c r="CJ136" s="142">
        <v>1.3937499999999998</v>
      </c>
      <c r="CK136" s="313">
        <v>1.3937499999999998</v>
      </c>
      <c r="CL136" s="312">
        <v>1.3937499999999998</v>
      </c>
      <c r="CM136" s="142">
        <v>1.3937499999999998</v>
      </c>
      <c r="CN136" s="142">
        <v>1.3937499999999998</v>
      </c>
      <c r="CO136" s="313">
        <v>1.3937499999999998</v>
      </c>
      <c r="CP136" s="312">
        <v>1.3937499999999998</v>
      </c>
      <c r="CQ136" s="142">
        <v>1.3937499999999998</v>
      </c>
      <c r="CR136" s="142">
        <v>1.3937499999999998</v>
      </c>
      <c r="CS136" s="313">
        <v>1.3937499999999998</v>
      </c>
      <c r="CT136" s="312">
        <v>1.3937499999999998</v>
      </c>
      <c r="CU136" s="142">
        <v>1.3937499999999998</v>
      </c>
      <c r="CV136" s="142">
        <v>1.3937499999999998</v>
      </c>
      <c r="CW136" s="313">
        <v>1.3937499999999998</v>
      </c>
      <c r="CX136" s="322"/>
      <c r="CY136" s="71"/>
      <c r="CZ136" s="111"/>
      <c r="DA136" s="108">
        <v>202890</v>
      </c>
      <c r="DB136" s="123" t="s">
        <v>492</v>
      </c>
      <c r="DC136" s="156">
        <v>11.379558999999999</v>
      </c>
      <c r="DD136" s="156">
        <v>23.845585999999997</v>
      </c>
      <c r="DE136" s="156">
        <v>17.532954999999998</v>
      </c>
      <c r="DF136" s="119">
        <v>-16.638999999999999</v>
      </c>
      <c r="DG136" s="116">
        <v>-11.164999999999999</v>
      </c>
      <c r="DH136" s="116">
        <v>-12.616999999999999</v>
      </c>
      <c r="DI136" s="116">
        <v>-13.721</v>
      </c>
      <c r="DJ136" s="116">
        <v>0.60199999999999998</v>
      </c>
      <c r="DK136" s="116">
        <v>-5.92</v>
      </c>
      <c r="DL136" s="116">
        <v>-14.91</v>
      </c>
      <c r="DM136" s="116">
        <v>-16.442999999999998</v>
      </c>
      <c r="DN136" s="116">
        <v>-7.7189999999999994</v>
      </c>
    </row>
    <row r="137" spans="1:118" ht="15.75" customHeight="1">
      <c r="A137" s="108"/>
      <c r="B137" s="149"/>
      <c r="C137" s="123" t="s">
        <v>1321</v>
      </c>
      <c r="D137" s="155" t="s">
        <v>1323</v>
      </c>
      <c r="E137" s="384"/>
      <c r="F137" s="71"/>
      <c r="G137" s="71"/>
      <c r="H137" s="71"/>
      <c r="I137" s="71"/>
      <c r="J137" s="388">
        <v>0</v>
      </c>
      <c r="K137" s="154">
        <v>0</v>
      </c>
      <c r="L137" s="154">
        <v>0</v>
      </c>
      <c r="M137" s="389">
        <v>0</v>
      </c>
      <c r="N137" s="154">
        <v>0</v>
      </c>
      <c r="O137" s="154">
        <v>0</v>
      </c>
      <c r="P137" s="154">
        <v>0</v>
      </c>
      <c r="Q137" s="154">
        <v>0</v>
      </c>
      <c r="R137" s="388">
        <v>0</v>
      </c>
      <c r="S137" s="154">
        <v>0</v>
      </c>
      <c r="T137" s="154">
        <v>0</v>
      </c>
      <c r="U137" s="389">
        <v>0</v>
      </c>
      <c r="V137" s="388">
        <v>-0.25191592042791033</v>
      </c>
      <c r="W137" s="154">
        <v>0.54883730993449131</v>
      </c>
      <c r="X137" s="154">
        <v>-0.21365220265640963</v>
      </c>
      <c r="Y137" s="154">
        <v>0.91673081314982863</v>
      </c>
      <c r="Z137" s="388">
        <v>-2.0420958351992834E-2</v>
      </c>
      <c r="AA137" s="154">
        <v>0.24532019704433497</v>
      </c>
      <c r="AB137" s="154">
        <v>0.25266457680250781</v>
      </c>
      <c r="AC137" s="154">
        <v>0.52243618450514995</v>
      </c>
      <c r="AD137" s="388">
        <v>0.40255211222953158</v>
      </c>
      <c r="AE137" s="154">
        <v>0.39961956090988349</v>
      </c>
      <c r="AF137" s="154">
        <v>2.3618926844733296E-2</v>
      </c>
      <c r="AG137" s="154">
        <v>0.17420940001585164</v>
      </c>
      <c r="AH137" s="388">
        <v>0.14904161504263538</v>
      </c>
      <c r="AI137" s="154">
        <v>0.15137380657386487</v>
      </c>
      <c r="AJ137" s="154">
        <v>-5.7284454485824643E-2</v>
      </c>
      <c r="AK137" s="154">
        <v>0.75686903286932439</v>
      </c>
      <c r="AL137" s="388">
        <v>-5.3770764119601324</v>
      </c>
      <c r="AM137" s="154">
        <v>2.6926910299003324</v>
      </c>
      <c r="AN137" s="154">
        <v>3.9717607973421929</v>
      </c>
      <c r="AO137" s="154">
        <v>-0.28737541528239202</v>
      </c>
      <c r="AP137" s="388">
        <v>0.48243243243243239</v>
      </c>
      <c r="AQ137" s="154">
        <v>3.8513513513513509E-2</v>
      </c>
      <c r="AR137" s="154">
        <v>0.16706081081081081</v>
      </c>
      <c r="AS137" s="154">
        <v>0.31199324324324323</v>
      </c>
      <c r="AT137" s="388">
        <v>0.19617706237424545</v>
      </c>
      <c r="AU137" s="154">
        <v>0.17739771965124077</v>
      </c>
      <c r="AV137" s="154">
        <v>0.26532528504359487</v>
      </c>
      <c r="AW137" s="154">
        <v>0.3610999329309188</v>
      </c>
      <c r="AX137" s="388">
        <v>0.39573070607553368</v>
      </c>
      <c r="AY137" s="154">
        <v>6.7384297269354743E-2</v>
      </c>
      <c r="AZ137" s="154">
        <v>0.24198747187252936</v>
      </c>
      <c r="BA137" s="154">
        <v>0.2948975247825823</v>
      </c>
      <c r="BB137" s="388">
        <v>0.5119834175411323</v>
      </c>
      <c r="BC137" s="154">
        <v>3.3035367275553833E-2</v>
      </c>
      <c r="BD137" s="154">
        <v>0.20974219458479079</v>
      </c>
      <c r="BE137" s="154">
        <v>0.24523902059852315</v>
      </c>
      <c r="BF137" s="388">
        <v>0.50522433927473875</v>
      </c>
      <c r="BG137" s="154">
        <v>-7.5906576521204666E-2</v>
      </c>
      <c r="BH137" s="154">
        <v>0.25722188076213892</v>
      </c>
      <c r="BI137" s="154">
        <v>0.31346035648432696</v>
      </c>
      <c r="BJ137" s="388">
        <v>0.27088463724190187</v>
      </c>
      <c r="BK137" s="154">
        <v>0.13051714339837089</v>
      </c>
      <c r="BL137" s="154">
        <v>7.3025194165561663E-2</v>
      </c>
      <c r="BM137" s="154">
        <v>0.52557302519416549</v>
      </c>
      <c r="BN137" s="388">
        <v>0.12065020121518187</v>
      </c>
      <c r="BO137" s="154">
        <v>-5.6971514242878558E-2</v>
      </c>
      <c r="BP137" s="154">
        <v>-6.809753018227728E-2</v>
      </c>
      <c r="BQ137" s="154">
        <v>1.0044188432099739</v>
      </c>
      <c r="BR137" s="388">
        <v>0.20719696969696969</v>
      </c>
      <c r="BS137" s="154">
        <v>0.59431818181818186</v>
      </c>
      <c r="BT137" s="154">
        <v>-0.12613636363636363</v>
      </c>
      <c r="BU137" s="154">
        <v>0.32462121212121214</v>
      </c>
      <c r="BV137" s="388">
        <v>-2.6726457399103138E-2</v>
      </c>
      <c r="BW137" s="154">
        <v>0.16484304932735425</v>
      </c>
      <c r="BX137" s="154">
        <v>-0.38278026905829593</v>
      </c>
      <c r="BY137" s="154">
        <v>1.2446636771300448</v>
      </c>
      <c r="BZ137" s="390">
        <v>0.25</v>
      </c>
      <c r="CA137" s="390">
        <v>0.25</v>
      </c>
      <c r="CB137" s="390">
        <v>0.25</v>
      </c>
      <c r="CC137" s="389">
        <v>0.25</v>
      </c>
      <c r="CD137" s="390">
        <v>0.25</v>
      </c>
      <c r="CE137" s="390">
        <v>0.25</v>
      </c>
      <c r="CF137" s="390">
        <v>0.25</v>
      </c>
      <c r="CG137" s="389">
        <v>0.25</v>
      </c>
      <c r="CH137" s="390">
        <v>0.25</v>
      </c>
      <c r="CI137" s="390">
        <v>0.25</v>
      </c>
      <c r="CJ137" s="390">
        <v>0.25</v>
      </c>
      <c r="CK137" s="389">
        <v>0.25</v>
      </c>
      <c r="CL137" s="390">
        <v>0.25</v>
      </c>
      <c r="CM137" s="390">
        <v>0.25</v>
      </c>
      <c r="CN137" s="390">
        <v>0.25</v>
      </c>
      <c r="CO137" s="389">
        <v>0.25</v>
      </c>
      <c r="CP137" s="390">
        <v>0.25</v>
      </c>
      <c r="CQ137" s="390">
        <v>0.25</v>
      </c>
      <c r="CR137" s="390">
        <v>0.25</v>
      </c>
      <c r="CS137" s="389">
        <v>0.25</v>
      </c>
      <c r="CT137" s="390">
        <v>0.25</v>
      </c>
      <c r="CU137" s="390">
        <v>0.25</v>
      </c>
      <c r="CV137" s="390">
        <v>0.25</v>
      </c>
      <c r="CW137" s="389">
        <v>0.25</v>
      </c>
      <c r="CX137" s="322"/>
      <c r="CY137" s="71"/>
      <c r="CZ137" s="111"/>
      <c r="DA137" s="108"/>
      <c r="DB137" s="123"/>
      <c r="DC137" s="156"/>
      <c r="DD137" s="156"/>
      <c r="DE137" s="156"/>
      <c r="DF137" s="119"/>
      <c r="DG137" s="116"/>
      <c r="DH137" s="116"/>
      <c r="DI137" s="116"/>
      <c r="DJ137" s="116"/>
      <c r="DK137" s="116"/>
      <c r="DL137" s="116"/>
      <c r="DM137" s="116"/>
      <c r="DN137" s="116"/>
    </row>
    <row r="138" spans="1:118" ht="15.75" customHeight="1">
      <c r="A138" s="108"/>
      <c r="B138" s="149"/>
      <c r="C138" s="123"/>
      <c r="D138" s="155"/>
      <c r="E138" s="384"/>
      <c r="F138" s="71"/>
      <c r="G138" s="71"/>
      <c r="H138" s="71"/>
      <c r="I138" s="71"/>
      <c r="J138" s="322"/>
      <c r="K138" s="118"/>
      <c r="L138" s="118"/>
      <c r="M138" s="323"/>
      <c r="N138" s="118"/>
      <c r="O138" s="118"/>
      <c r="P138" s="118"/>
      <c r="Q138" s="118"/>
      <c r="R138" s="322"/>
      <c r="S138" s="118"/>
      <c r="T138" s="118"/>
      <c r="U138" s="323"/>
      <c r="V138" s="322"/>
      <c r="W138" s="118"/>
      <c r="X138" s="118"/>
      <c r="Y138" s="118"/>
      <c r="Z138" s="322"/>
      <c r="AA138" s="118"/>
      <c r="AB138" s="118"/>
      <c r="AC138" s="118"/>
      <c r="AD138" s="322"/>
      <c r="AE138" s="118"/>
      <c r="AF138" s="118"/>
      <c r="AG138" s="118"/>
      <c r="AH138" s="322"/>
      <c r="AI138" s="118"/>
      <c r="AJ138" s="118"/>
      <c r="AK138" s="118"/>
      <c r="AL138" s="322"/>
      <c r="AM138" s="118"/>
      <c r="AN138" s="118"/>
      <c r="AO138" s="118"/>
      <c r="AP138" s="322"/>
      <c r="AQ138" s="118"/>
      <c r="AR138" s="118"/>
      <c r="AS138" s="118"/>
      <c r="AT138" s="322"/>
      <c r="AU138" s="118"/>
      <c r="AV138" s="118"/>
      <c r="AW138" s="118"/>
      <c r="AX138" s="322"/>
      <c r="AY138" s="118"/>
      <c r="AZ138" s="118"/>
      <c r="BA138" s="118"/>
      <c r="BB138" s="322"/>
      <c r="BC138" s="118"/>
      <c r="BD138" s="118"/>
      <c r="BE138" s="118"/>
      <c r="BF138" s="322"/>
      <c r="BG138" s="118"/>
      <c r="BH138" s="118"/>
      <c r="BI138" s="118"/>
      <c r="BJ138" s="322"/>
      <c r="BK138" s="118"/>
      <c r="BL138" s="118"/>
      <c r="BM138" s="118"/>
      <c r="BN138" s="322"/>
      <c r="BO138" s="118"/>
      <c r="BP138" s="118"/>
      <c r="BQ138" s="118"/>
      <c r="BR138" s="322"/>
      <c r="BS138" s="118"/>
      <c r="BT138" s="118"/>
      <c r="BU138" s="118"/>
      <c r="BV138" s="322"/>
      <c r="BW138" s="118"/>
      <c r="BX138" s="118"/>
      <c r="BY138" s="118"/>
      <c r="BZ138" s="322"/>
      <c r="CA138" s="118"/>
      <c r="CB138" s="118"/>
      <c r="CC138" s="323"/>
      <c r="CD138" s="322"/>
      <c r="CE138" s="118"/>
      <c r="CF138" s="118"/>
      <c r="CG138" s="323"/>
      <c r="CH138" s="322"/>
      <c r="CI138" s="118"/>
      <c r="CJ138" s="118"/>
      <c r="CK138" s="323"/>
      <c r="CL138" s="322"/>
      <c r="CM138" s="118"/>
      <c r="CN138" s="118"/>
      <c r="CO138" s="323"/>
      <c r="CP138" s="322"/>
      <c r="CQ138" s="118"/>
      <c r="CR138" s="118"/>
      <c r="CS138" s="323"/>
      <c r="CT138" s="322"/>
      <c r="CU138" s="118"/>
      <c r="CV138" s="118"/>
      <c r="CW138" s="323"/>
      <c r="CX138" s="322"/>
      <c r="CY138" s="71"/>
      <c r="CZ138" s="111"/>
      <c r="DA138" s="108"/>
      <c r="DB138" s="123"/>
      <c r="DC138" s="156"/>
      <c r="DD138" s="156"/>
      <c r="DE138" s="156"/>
      <c r="DF138" s="119"/>
      <c r="DG138" s="116"/>
      <c r="DH138" s="116"/>
      <c r="DI138" s="116"/>
      <c r="DJ138" s="116"/>
      <c r="DK138" s="116"/>
      <c r="DL138" s="116"/>
      <c r="DM138" s="116"/>
      <c r="DN138" s="116"/>
    </row>
    <row r="139" spans="1:118" ht="15.75" customHeight="1">
      <c r="A139" s="108"/>
      <c r="B139" s="149">
        <v>202990</v>
      </c>
      <c r="C139" s="123" t="s">
        <v>499</v>
      </c>
      <c r="D139" s="155" t="s">
        <v>174</v>
      </c>
      <c r="E139" s="384"/>
      <c r="F139" s="71"/>
      <c r="G139" s="71"/>
      <c r="H139" s="71"/>
      <c r="I139" s="71"/>
      <c r="J139" s="312">
        <v>0</v>
      </c>
      <c r="K139" s="142">
        <v>0</v>
      </c>
      <c r="L139" s="142">
        <v>0</v>
      </c>
      <c r="M139" s="313">
        <v>0</v>
      </c>
      <c r="N139" s="142">
        <v>0</v>
      </c>
      <c r="O139" s="142">
        <v>0</v>
      </c>
      <c r="P139" s="142">
        <v>0</v>
      </c>
      <c r="Q139" s="142">
        <v>0</v>
      </c>
      <c r="R139" s="312">
        <v>0</v>
      </c>
      <c r="S139" s="142">
        <v>0</v>
      </c>
      <c r="T139" s="142">
        <v>0</v>
      </c>
      <c r="U139" s="313">
        <v>0</v>
      </c>
      <c r="V139" s="312">
        <v>0</v>
      </c>
      <c r="W139" s="142">
        <v>0</v>
      </c>
      <c r="X139" s="142">
        <v>0</v>
      </c>
      <c r="Y139" s="142">
        <v>0</v>
      </c>
      <c r="Z139" s="312">
        <v>0</v>
      </c>
      <c r="AA139" s="142">
        <v>0</v>
      </c>
      <c r="AB139" s="142">
        <v>0</v>
      </c>
      <c r="AC139" s="142">
        <v>0</v>
      </c>
      <c r="AD139" s="312">
        <v>0</v>
      </c>
      <c r="AE139" s="142">
        <v>0</v>
      </c>
      <c r="AF139" s="142">
        <v>0</v>
      </c>
      <c r="AG139" s="142">
        <v>0</v>
      </c>
      <c r="AH139" s="312">
        <v>0</v>
      </c>
      <c r="AI139" s="142">
        <v>0</v>
      </c>
      <c r="AJ139" s="142">
        <v>0</v>
      </c>
      <c r="AK139" s="142">
        <v>0</v>
      </c>
      <c r="AL139" s="312">
        <v>0</v>
      </c>
      <c r="AM139" s="142">
        <v>0</v>
      </c>
      <c r="AN139" s="142">
        <v>0</v>
      </c>
      <c r="AO139" s="142">
        <v>0</v>
      </c>
      <c r="AP139" s="312">
        <v>0</v>
      </c>
      <c r="AQ139" s="142">
        <v>0</v>
      </c>
      <c r="AR139" s="142">
        <v>0</v>
      </c>
      <c r="AS139" s="142">
        <v>0</v>
      </c>
      <c r="AT139" s="312">
        <v>0</v>
      </c>
      <c r="AU139" s="142">
        <v>0</v>
      </c>
      <c r="AV139" s="142">
        <v>0</v>
      </c>
      <c r="AW139" s="142">
        <v>0</v>
      </c>
      <c r="AX139" s="312">
        <v>0</v>
      </c>
      <c r="AY139" s="142">
        <v>0</v>
      </c>
      <c r="AZ139" s="142">
        <v>0</v>
      </c>
      <c r="BA139" s="142">
        <v>0</v>
      </c>
      <c r="BB139" s="312">
        <v>0</v>
      </c>
      <c r="BC139" s="142">
        <v>0</v>
      </c>
      <c r="BD139" s="142">
        <v>0</v>
      </c>
      <c r="BE139" s="142">
        <v>0</v>
      </c>
      <c r="BF139" s="312">
        <v>0</v>
      </c>
      <c r="BG139" s="142">
        <v>0</v>
      </c>
      <c r="BH139" s="142">
        <v>0</v>
      </c>
      <c r="BI139" s="142">
        <v>0</v>
      </c>
      <c r="BJ139" s="312">
        <v>0</v>
      </c>
      <c r="BK139" s="142">
        <v>0</v>
      </c>
      <c r="BL139" s="142">
        <v>0</v>
      </c>
      <c r="BM139" s="142">
        <v>0</v>
      </c>
      <c r="BN139" s="312">
        <v>0</v>
      </c>
      <c r="BO139" s="142">
        <v>0</v>
      </c>
      <c r="BP139" s="142">
        <v>0</v>
      </c>
      <c r="BQ139" s="142">
        <v>0</v>
      </c>
      <c r="BR139" s="312">
        <v>0</v>
      </c>
      <c r="BS139" s="142">
        <v>0</v>
      </c>
      <c r="BT139" s="142">
        <v>0</v>
      </c>
      <c r="BU139" s="142">
        <v>0</v>
      </c>
      <c r="BV139" s="312">
        <v>0</v>
      </c>
      <c r="BW139" s="142">
        <v>0</v>
      </c>
      <c r="BX139" s="142">
        <v>0</v>
      </c>
      <c r="BY139" s="142">
        <v>0</v>
      </c>
      <c r="BZ139" s="312">
        <v>0</v>
      </c>
      <c r="CA139" s="142">
        <v>0</v>
      </c>
      <c r="CB139" s="142">
        <v>0</v>
      </c>
      <c r="CC139" s="313">
        <v>0</v>
      </c>
      <c r="CD139" s="312">
        <v>0</v>
      </c>
      <c r="CE139" s="142">
        <v>0</v>
      </c>
      <c r="CF139" s="142">
        <v>0</v>
      </c>
      <c r="CG139" s="313">
        <v>0</v>
      </c>
      <c r="CH139" s="312">
        <v>0</v>
      </c>
      <c r="CI139" s="142">
        <v>0</v>
      </c>
      <c r="CJ139" s="142">
        <v>0</v>
      </c>
      <c r="CK139" s="313">
        <v>0</v>
      </c>
      <c r="CL139" s="312">
        <v>0</v>
      </c>
      <c r="CM139" s="142">
        <v>0</v>
      </c>
      <c r="CN139" s="142">
        <v>0</v>
      </c>
      <c r="CO139" s="313">
        <v>0</v>
      </c>
      <c r="CP139" s="312">
        <v>0</v>
      </c>
      <c r="CQ139" s="142">
        <v>0</v>
      </c>
      <c r="CR139" s="142">
        <v>0</v>
      </c>
      <c r="CS139" s="313">
        <v>0</v>
      </c>
      <c r="CT139" s="312">
        <v>0</v>
      </c>
      <c r="CU139" s="142">
        <v>0</v>
      </c>
      <c r="CV139" s="142">
        <v>0</v>
      </c>
      <c r="CW139" s="313">
        <v>0</v>
      </c>
      <c r="CX139" s="322"/>
      <c r="CY139" s="71"/>
      <c r="CZ139" s="111"/>
      <c r="DA139" s="108">
        <v>202990</v>
      </c>
      <c r="DB139" s="123" t="s">
        <v>499</v>
      </c>
      <c r="DC139" s="156">
        <v>0</v>
      </c>
      <c r="DD139" s="156">
        <v>0</v>
      </c>
      <c r="DE139" s="156">
        <v>0</v>
      </c>
      <c r="DF139" s="119">
        <v>0</v>
      </c>
      <c r="DG139" s="116">
        <v>0</v>
      </c>
      <c r="DH139" s="116">
        <v>0</v>
      </c>
      <c r="DI139" s="116">
        <v>0</v>
      </c>
      <c r="DJ139" s="116">
        <v>0</v>
      </c>
      <c r="DK139" s="116">
        <v>0</v>
      </c>
      <c r="DL139" s="116">
        <v>0</v>
      </c>
      <c r="DM139" s="116">
        <v>0</v>
      </c>
      <c r="DN139" s="116">
        <v>0</v>
      </c>
    </row>
    <row r="140" spans="1:118" ht="15.75" customHeight="1">
      <c r="A140" s="108"/>
      <c r="B140" s="149"/>
      <c r="C140" s="123" t="s">
        <v>1321</v>
      </c>
      <c r="D140" s="155" t="s">
        <v>1323</v>
      </c>
      <c r="E140" s="384"/>
      <c r="F140" s="71"/>
      <c r="G140" s="71"/>
      <c r="H140" s="71"/>
      <c r="I140" s="71"/>
      <c r="J140" s="388">
        <v>0</v>
      </c>
      <c r="K140" s="154">
        <v>0</v>
      </c>
      <c r="L140" s="154">
        <v>0</v>
      </c>
      <c r="M140" s="389">
        <v>0</v>
      </c>
      <c r="N140" s="154">
        <v>0</v>
      </c>
      <c r="O140" s="154">
        <v>0</v>
      </c>
      <c r="P140" s="154">
        <v>0</v>
      </c>
      <c r="Q140" s="154">
        <v>0</v>
      </c>
      <c r="R140" s="388">
        <v>0</v>
      </c>
      <c r="S140" s="154">
        <v>0</v>
      </c>
      <c r="T140" s="154">
        <v>0</v>
      </c>
      <c r="U140" s="389">
        <v>0</v>
      </c>
      <c r="V140" s="388">
        <v>0</v>
      </c>
      <c r="W140" s="154">
        <v>0</v>
      </c>
      <c r="X140" s="154">
        <v>0</v>
      </c>
      <c r="Y140" s="154">
        <v>0</v>
      </c>
      <c r="Z140" s="388">
        <v>0</v>
      </c>
      <c r="AA140" s="154">
        <v>0</v>
      </c>
      <c r="AB140" s="154">
        <v>0</v>
      </c>
      <c r="AC140" s="154">
        <v>0</v>
      </c>
      <c r="AD140" s="388">
        <v>0</v>
      </c>
      <c r="AE140" s="154">
        <v>0</v>
      </c>
      <c r="AF140" s="154">
        <v>0</v>
      </c>
      <c r="AG140" s="154">
        <v>0</v>
      </c>
      <c r="AH140" s="388">
        <v>0</v>
      </c>
      <c r="AI140" s="154">
        <v>0</v>
      </c>
      <c r="AJ140" s="154">
        <v>0</v>
      </c>
      <c r="AK140" s="154">
        <v>0</v>
      </c>
      <c r="AL140" s="388">
        <v>0</v>
      </c>
      <c r="AM140" s="154">
        <v>0</v>
      </c>
      <c r="AN140" s="154">
        <v>0</v>
      </c>
      <c r="AO140" s="154">
        <v>0</v>
      </c>
      <c r="AP140" s="388">
        <v>0</v>
      </c>
      <c r="AQ140" s="154">
        <v>0</v>
      </c>
      <c r="AR140" s="154">
        <v>0</v>
      </c>
      <c r="AS140" s="154">
        <v>0</v>
      </c>
      <c r="AT140" s="388">
        <v>0</v>
      </c>
      <c r="AU140" s="154">
        <v>0</v>
      </c>
      <c r="AV140" s="154">
        <v>0</v>
      </c>
      <c r="AW140" s="154">
        <v>0</v>
      </c>
      <c r="AX140" s="388">
        <v>0</v>
      </c>
      <c r="AY140" s="154">
        <v>0</v>
      </c>
      <c r="AZ140" s="154">
        <v>0</v>
      </c>
      <c r="BA140" s="154">
        <v>0</v>
      </c>
      <c r="BB140" s="388">
        <v>0</v>
      </c>
      <c r="BC140" s="154">
        <v>0</v>
      </c>
      <c r="BD140" s="154">
        <v>0</v>
      </c>
      <c r="BE140" s="154">
        <v>0</v>
      </c>
      <c r="BF140" s="388">
        <v>0</v>
      </c>
      <c r="BG140" s="154">
        <v>0</v>
      </c>
      <c r="BH140" s="154">
        <v>0</v>
      </c>
      <c r="BI140" s="154">
        <v>0</v>
      </c>
      <c r="BJ140" s="388">
        <v>0</v>
      </c>
      <c r="BK140" s="154">
        <v>0</v>
      </c>
      <c r="BL140" s="154">
        <v>0</v>
      </c>
      <c r="BM140" s="154">
        <v>0</v>
      </c>
      <c r="BN140" s="388">
        <v>0</v>
      </c>
      <c r="BO140" s="154">
        <v>0</v>
      </c>
      <c r="BP140" s="154">
        <v>0</v>
      </c>
      <c r="BQ140" s="154">
        <v>0</v>
      </c>
      <c r="BR140" s="388">
        <v>0</v>
      </c>
      <c r="BS140" s="154">
        <v>0</v>
      </c>
      <c r="BT140" s="154">
        <v>0</v>
      </c>
      <c r="BU140" s="154">
        <v>0</v>
      </c>
      <c r="BV140" s="388">
        <v>0</v>
      </c>
      <c r="BW140" s="154">
        <v>0</v>
      </c>
      <c r="BX140" s="154">
        <v>0</v>
      </c>
      <c r="BY140" s="154">
        <v>0</v>
      </c>
      <c r="BZ140" s="390">
        <v>0.25</v>
      </c>
      <c r="CA140" s="390">
        <v>0.25</v>
      </c>
      <c r="CB140" s="390">
        <v>0.25</v>
      </c>
      <c r="CC140" s="389">
        <v>0.25</v>
      </c>
      <c r="CD140" s="390">
        <v>0.25</v>
      </c>
      <c r="CE140" s="390">
        <v>0.25</v>
      </c>
      <c r="CF140" s="390">
        <v>0.25</v>
      </c>
      <c r="CG140" s="389">
        <v>0.25</v>
      </c>
      <c r="CH140" s="390">
        <v>0.25</v>
      </c>
      <c r="CI140" s="390">
        <v>0.25</v>
      </c>
      <c r="CJ140" s="390">
        <v>0.25</v>
      </c>
      <c r="CK140" s="389">
        <v>0.25</v>
      </c>
      <c r="CL140" s="390">
        <v>0.25</v>
      </c>
      <c r="CM140" s="390">
        <v>0.25</v>
      </c>
      <c r="CN140" s="390">
        <v>0.25</v>
      </c>
      <c r="CO140" s="389">
        <v>0.25</v>
      </c>
      <c r="CP140" s="390">
        <v>0.25</v>
      </c>
      <c r="CQ140" s="390">
        <v>0.25</v>
      </c>
      <c r="CR140" s="390">
        <v>0.25</v>
      </c>
      <c r="CS140" s="389">
        <v>0.25</v>
      </c>
      <c r="CT140" s="390">
        <v>0.25</v>
      </c>
      <c r="CU140" s="390">
        <v>0.25</v>
      </c>
      <c r="CV140" s="390">
        <v>0.25</v>
      </c>
      <c r="CW140" s="389">
        <v>0.25</v>
      </c>
      <c r="CX140" s="322"/>
      <c r="CY140" s="71"/>
      <c r="CZ140" s="111"/>
      <c r="DA140" s="108"/>
      <c r="DB140" s="123"/>
      <c r="DC140" s="156"/>
      <c r="DD140" s="156"/>
      <c r="DE140" s="156"/>
      <c r="DF140" s="119"/>
      <c r="DG140" s="116"/>
      <c r="DH140" s="116"/>
      <c r="DI140" s="116"/>
      <c r="DJ140" s="116"/>
      <c r="DK140" s="116"/>
      <c r="DL140" s="116"/>
      <c r="DM140" s="116"/>
      <c r="DN140" s="116"/>
    </row>
    <row r="141" spans="1:118" ht="15.75" customHeight="1">
      <c r="A141" s="108"/>
      <c r="B141" s="149"/>
      <c r="C141" s="123"/>
      <c r="D141" s="155"/>
      <c r="E141" s="384"/>
      <c r="F141" s="71"/>
      <c r="G141" s="71"/>
      <c r="H141" s="71"/>
      <c r="I141" s="71"/>
      <c r="J141" s="322"/>
      <c r="K141" s="118"/>
      <c r="L141" s="118"/>
      <c r="M141" s="323"/>
      <c r="N141" s="118"/>
      <c r="O141" s="118"/>
      <c r="P141" s="118"/>
      <c r="Q141" s="118"/>
      <c r="R141" s="322"/>
      <c r="S141" s="118"/>
      <c r="T141" s="118"/>
      <c r="U141" s="323"/>
      <c r="V141" s="322"/>
      <c r="W141" s="118"/>
      <c r="X141" s="118"/>
      <c r="Y141" s="118"/>
      <c r="Z141" s="322"/>
      <c r="AA141" s="118"/>
      <c r="AB141" s="118"/>
      <c r="AC141" s="118"/>
      <c r="AD141" s="322"/>
      <c r="AE141" s="118"/>
      <c r="AF141" s="118"/>
      <c r="AG141" s="118"/>
      <c r="AH141" s="322"/>
      <c r="AI141" s="118"/>
      <c r="AJ141" s="118"/>
      <c r="AK141" s="118"/>
      <c r="AL141" s="322"/>
      <c r="AM141" s="118"/>
      <c r="AN141" s="118"/>
      <c r="AO141" s="118"/>
      <c r="AP141" s="322"/>
      <c r="AQ141" s="118"/>
      <c r="AR141" s="118"/>
      <c r="AS141" s="118"/>
      <c r="AT141" s="322"/>
      <c r="AU141" s="118"/>
      <c r="AV141" s="118"/>
      <c r="AW141" s="118"/>
      <c r="AX141" s="322"/>
      <c r="AY141" s="118"/>
      <c r="AZ141" s="118"/>
      <c r="BA141" s="118"/>
      <c r="BB141" s="322"/>
      <c r="BC141" s="118"/>
      <c r="BD141" s="118"/>
      <c r="BE141" s="118"/>
      <c r="BF141" s="322"/>
      <c r="BG141" s="118"/>
      <c r="BH141" s="118"/>
      <c r="BI141" s="118"/>
      <c r="BJ141" s="322"/>
      <c r="BK141" s="118"/>
      <c r="BL141" s="118"/>
      <c r="BM141" s="118"/>
      <c r="BN141" s="322"/>
      <c r="BO141" s="118"/>
      <c r="BP141" s="118"/>
      <c r="BQ141" s="118"/>
      <c r="BR141" s="322"/>
      <c r="BS141" s="118"/>
      <c r="BT141" s="118"/>
      <c r="BU141" s="118"/>
      <c r="BV141" s="322"/>
      <c r="BW141" s="118"/>
      <c r="BX141" s="118"/>
      <c r="BY141" s="118"/>
      <c r="BZ141" s="322"/>
      <c r="CA141" s="118"/>
      <c r="CB141" s="118"/>
      <c r="CC141" s="323"/>
      <c r="CD141" s="322"/>
      <c r="CE141" s="118"/>
      <c r="CF141" s="118"/>
      <c r="CG141" s="323"/>
      <c r="CH141" s="322"/>
      <c r="CI141" s="118"/>
      <c r="CJ141" s="118"/>
      <c r="CK141" s="323"/>
      <c r="CL141" s="322"/>
      <c r="CM141" s="118"/>
      <c r="CN141" s="118"/>
      <c r="CO141" s="323"/>
      <c r="CP141" s="322"/>
      <c r="CQ141" s="118"/>
      <c r="CR141" s="118"/>
      <c r="CS141" s="323"/>
      <c r="CT141" s="322"/>
      <c r="CU141" s="118"/>
      <c r="CV141" s="118"/>
      <c r="CW141" s="323"/>
      <c r="CX141" s="322"/>
      <c r="CY141" s="71"/>
      <c r="CZ141" s="111"/>
      <c r="DA141" s="108"/>
      <c r="DB141" s="123"/>
      <c r="DC141" s="156"/>
      <c r="DD141" s="156"/>
      <c r="DE141" s="156"/>
      <c r="DF141" s="119"/>
      <c r="DG141" s="116"/>
      <c r="DH141" s="116"/>
      <c r="DI141" s="116"/>
      <c r="DJ141" s="116"/>
      <c r="DK141" s="116"/>
      <c r="DL141" s="116"/>
      <c r="DM141" s="116"/>
      <c r="DN141" s="116"/>
    </row>
    <row r="142" spans="1:118" ht="15.75" customHeight="1">
      <c r="A142" s="108"/>
      <c r="B142" s="149">
        <v>203050</v>
      </c>
      <c r="C142" s="123" t="s">
        <v>504</v>
      </c>
      <c r="D142" s="155" t="s">
        <v>174</v>
      </c>
      <c r="E142" s="384"/>
      <c r="F142" s="71"/>
      <c r="G142" s="71"/>
      <c r="H142" s="71"/>
      <c r="I142" s="71"/>
      <c r="J142" s="312">
        <v>0</v>
      </c>
      <c r="K142" s="142">
        <v>0</v>
      </c>
      <c r="L142" s="142">
        <v>0</v>
      </c>
      <c r="M142" s="313">
        <v>0</v>
      </c>
      <c r="N142" s="142">
        <v>0</v>
      </c>
      <c r="O142" s="142">
        <v>0</v>
      </c>
      <c r="P142" s="142">
        <v>0</v>
      </c>
      <c r="Q142" s="142">
        <v>0</v>
      </c>
      <c r="R142" s="312">
        <v>0</v>
      </c>
      <c r="S142" s="142">
        <v>0</v>
      </c>
      <c r="T142" s="142">
        <v>0</v>
      </c>
      <c r="U142" s="313">
        <v>0</v>
      </c>
      <c r="V142" s="312">
        <v>0</v>
      </c>
      <c r="W142" s="142">
        <v>0</v>
      </c>
      <c r="X142" s="142">
        <v>0</v>
      </c>
      <c r="Y142" s="142">
        <v>0</v>
      </c>
      <c r="Z142" s="312">
        <v>0</v>
      </c>
      <c r="AA142" s="142">
        <v>0</v>
      </c>
      <c r="AB142" s="142">
        <v>0</v>
      </c>
      <c r="AC142" s="142">
        <v>0</v>
      </c>
      <c r="AD142" s="312">
        <v>0</v>
      </c>
      <c r="AE142" s="142">
        <v>0</v>
      </c>
      <c r="AF142" s="142">
        <v>0</v>
      </c>
      <c r="AG142" s="142">
        <v>0</v>
      </c>
      <c r="AH142" s="312">
        <v>0</v>
      </c>
      <c r="AI142" s="142">
        <v>0</v>
      </c>
      <c r="AJ142" s="142">
        <v>0</v>
      </c>
      <c r="AK142" s="142">
        <v>0</v>
      </c>
      <c r="AL142" s="312">
        <v>0</v>
      </c>
      <c r="AM142" s="142">
        <v>0</v>
      </c>
      <c r="AN142" s="142">
        <v>0</v>
      </c>
      <c r="AO142" s="142">
        <v>0</v>
      </c>
      <c r="AP142" s="312">
        <v>0</v>
      </c>
      <c r="AQ142" s="142">
        <v>0</v>
      </c>
      <c r="AR142" s="142">
        <v>0</v>
      </c>
      <c r="AS142" s="142">
        <v>0</v>
      </c>
      <c r="AT142" s="312">
        <v>0</v>
      </c>
      <c r="AU142" s="142">
        <v>0</v>
      </c>
      <c r="AV142" s="142">
        <v>0</v>
      </c>
      <c r="AW142" s="142">
        <v>0</v>
      </c>
      <c r="AX142" s="312">
        <v>0</v>
      </c>
      <c r="AY142" s="142">
        <v>0</v>
      </c>
      <c r="AZ142" s="142">
        <v>0</v>
      </c>
      <c r="BA142" s="142">
        <v>0</v>
      </c>
      <c r="BB142" s="312">
        <v>0</v>
      </c>
      <c r="BC142" s="142">
        <v>0</v>
      </c>
      <c r="BD142" s="142">
        <v>0</v>
      </c>
      <c r="BE142" s="142">
        <v>0</v>
      </c>
      <c r="BF142" s="312">
        <v>0</v>
      </c>
      <c r="BG142" s="142">
        <v>0</v>
      </c>
      <c r="BH142" s="142">
        <v>0</v>
      </c>
      <c r="BI142" s="142">
        <v>0</v>
      </c>
      <c r="BJ142" s="312">
        <v>0</v>
      </c>
      <c r="BK142" s="142">
        <v>0</v>
      </c>
      <c r="BL142" s="142">
        <v>0</v>
      </c>
      <c r="BM142" s="142">
        <v>0</v>
      </c>
      <c r="BN142" s="312">
        <v>0</v>
      </c>
      <c r="BO142" s="142">
        <v>0</v>
      </c>
      <c r="BP142" s="142">
        <v>0</v>
      </c>
      <c r="BQ142" s="142">
        <v>0</v>
      </c>
      <c r="BR142" s="312">
        <v>0</v>
      </c>
      <c r="BS142" s="142">
        <v>0</v>
      </c>
      <c r="BT142" s="142">
        <v>0</v>
      </c>
      <c r="BU142" s="142">
        <v>0</v>
      </c>
      <c r="BV142" s="312">
        <v>0</v>
      </c>
      <c r="BW142" s="142">
        <v>0</v>
      </c>
      <c r="BX142" s="142">
        <v>0</v>
      </c>
      <c r="BY142" s="142">
        <v>0</v>
      </c>
      <c r="BZ142" s="312">
        <v>0</v>
      </c>
      <c r="CA142" s="142">
        <v>0</v>
      </c>
      <c r="CB142" s="142">
        <v>0</v>
      </c>
      <c r="CC142" s="313">
        <v>0</v>
      </c>
      <c r="CD142" s="312">
        <v>0</v>
      </c>
      <c r="CE142" s="142">
        <v>0</v>
      </c>
      <c r="CF142" s="142">
        <v>0</v>
      </c>
      <c r="CG142" s="313">
        <v>0</v>
      </c>
      <c r="CH142" s="312">
        <v>0</v>
      </c>
      <c r="CI142" s="142">
        <v>0</v>
      </c>
      <c r="CJ142" s="142">
        <v>0</v>
      </c>
      <c r="CK142" s="313">
        <v>0</v>
      </c>
      <c r="CL142" s="312">
        <v>0</v>
      </c>
      <c r="CM142" s="142">
        <v>0</v>
      </c>
      <c r="CN142" s="142">
        <v>0</v>
      </c>
      <c r="CO142" s="313">
        <v>0</v>
      </c>
      <c r="CP142" s="312">
        <v>0</v>
      </c>
      <c r="CQ142" s="142">
        <v>0</v>
      </c>
      <c r="CR142" s="142">
        <v>0</v>
      </c>
      <c r="CS142" s="313">
        <v>0</v>
      </c>
      <c r="CT142" s="312">
        <v>0</v>
      </c>
      <c r="CU142" s="142">
        <v>0</v>
      </c>
      <c r="CV142" s="142">
        <v>0</v>
      </c>
      <c r="CW142" s="313">
        <v>0</v>
      </c>
      <c r="CX142" s="322"/>
      <c r="CY142" s="71"/>
      <c r="CZ142" s="111"/>
      <c r="DA142" s="108">
        <v>203050</v>
      </c>
      <c r="DB142" s="123" t="s">
        <v>504</v>
      </c>
      <c r="DC142" s="156">
        <v>0</v>
      </c>
      <c r="DD142" s="156">
        <v>0</v>
      </c>
      <c r="DE142" s="156">
        <v>0</v>
      </c>
      <c r="DF142" s="119">
        <v>0</v>
      </c>
      <c r="DG142" s="116">
        <v>0</v>
      </c>
      <c r="DH142" s="116">
        <v>0</v>
      </c>
      <c r="DI142" s="116">
        <v>0</v>
      </c>
      <c r="DJ142" s="116">
        <v>0</v>
      </c>
      <c r="DK142" s="116">
        <v>0</v>
      </c>
      <c r="DL142" s="116">
        <v>0</v>
      </c>
      <c r="DM142" s="116">
        <v>0</v>
      </c>
      <c r="DN142" s="116">
        <v>0</v>
      </c>
    </row>
    <row r="143" spans="1:118" ht="15.75" customHeight="1">
      <c r="A143" s="108"/>
      <c r="B143" s="149"/>
      <c r="C143" s="123" t="s">
        <v>1321</v>
      </c>
      <c r="D143" s="155" t="s">
        <v>1323</v>
      </c>
      <c r="E143" s="384"/>
      <c r="F143" s="71"/>
      <c r="G143" s="71"/>
      <c r="H143" s="71"/>
      <c r="I143" s="71"/>
      <c r="J143" s="388">
        <v>0</v>
      </c>
      <c r="K143" s="154">
        <v>0</v>
      </c>
      <c r="L143" s="154">
        <v>0</v>
      </c>
      <c r="M143" s="389">
        <v>0</v>
      </c>
      <c r="N143" s="154">
        <v>0</v>
      </c>
      <c r="O143" s="154">
        <v>0</v>
      </c>
      <c r="P143" s="154">
        <v>0</v>
      </c>
      <c r="Q143" s="154">
        <v>0</v>
      </c>
      <c r="R143" s="388">
        <v>0</v>
      </c>
      <c r="S143" s="154">
        <v>0</v>
      </c>
      <c r="T143" s="154">
        <v>0</v>
      </c>
      <c r="U143" s="389">
        <v>0</v>
      </c>
      <c r="V143" s="388">
        <v>0</v>
      </c>
      <c r="W143" s="154">
        <v>0</v>
      </c>
      <c r="X143" s="154">
        <v>0</v>
      </c>
      <c r="Y143" s="154">
        <v>0</v>
      </c>
      <c r="Z143" s="388">
        <v>0</v>
      </c>
      <c r="AA143" s="154">
        <v>0</v>
      </c>
      <c r="AB143" s="154">
        <v>0</v>
      </c>
      <c r="AC143" s="154">
        <v>0</v>
      </c>
      <c r="AD143" s="388">
        <v>0</v>
      </c>
      <c r="AE143" s="154">
        <v>0</v>
      </c>
      <c r="AF143" s="154">
        <v>0</v>
      </c>
      <c r="AG143" s="154">
        <v>0</v>
      </c>
      <c r="AH143" s="388">
        <v>0</v>
      </c>
      <c r="AI143" s="154">
        <v>0</v>
      </c>
      <c r="AJ143" s="154">
        <v>0</v>
      </c>
      <c r="AK143" s="154">
        <v>0</v>
      </c>
      <c r="AL143" s="388">
        <v>0</v>
      </c>
      <c r="AM143" s="154">
        <v>0</v>
      </c>
      <c r="AN143" s="154">
        <v>0</v>
      </c>
      <c r="AO143" s="154">
        <v>0</v>
      </c>
      <c r="AP143" s="388">
        <v>0</v>
      </c>
      <c r="AQ143" s="154">
        <v>0</v>
      </c>
      <c r="AR143" s="154">
        <v>0</v>
      </c>
      <c r="AS143" s="154">
        <v>0</v>
      </c>
      <c r="AT143" s="388">
        <v>0</v>
      </c>
      <c r="AU143" s="154">
        <v>0</v>
      </c>
      <c r="AV143" s="154">
        <v>0</v>
      </c>
      <c r="AW143" s="154">
        <v>0</v>
      </c>
      <c r="AX143" s="388">
        <v>0</v>
      </c>
      <c r="AY143" s="154">
        <v>0</v>
      </c>
      <c r="AZ143" s="154">
        <v>0</v>
      </c>
      <c r="BA143" s="154">
        <v>0</v>
      </c>
      <c r="BB143" s="388">
        <v>0</v>
      </c>
      <c r="BC143" s="154">
        <v>0</v>
      </c>
      <c r="BD143" s="154">
        <v>0</v>
      </c>
      <c r="BE143" s="154">
        <v>0</v>
      </c>
      <c r="BF143" s="388">
        <v>0</v>
      </c>
      <c r="BG143" s="154">
        <v>0</v>
      </c>
      <c r="BH143" s="154">
        <v>0</v>
      </c>
      <c r="BI143" s="154">
        <v>0</v>
      </c>
      <c r="BJ143" s="388">
        <v>0</v>
      </c>
      <c r="BK143" s="154">
        <v>0</v>
      </c>
      <c r="BL143" s="154">
        <v>0</v>
      </c>
      <c r="BM143" s="154">
        <v>0</v>
      </c>
      <c r="BN143" s="388">
        <v>0</v>
      </c>
      <c r="BO143" s="154">
        <v>0</v>
      </c>
      <c r="BP143" s="154">
        <v>0</v>
      </c>
      <c r="BQ143" s="154">
        <v>0</v>
      </c>
      <c r="BR143" s="388">
        <v>0</v>
      </c>
      <c r="BS143" s="154">
        <v>0</v>
      </c>
      <c r="BT143" s="154">
        <v>0</v>
      </c>
      <c r="BU143" s="154">
        <v>0</v>
      </c>
      <c r="BV143" s="388">
        <v>0</v>
      </c>
      <c r="BW143" s="154">
        <v>0</v>
      </c>
      <c r="BX143" s="154">
        <v>0</v>
      </c>
      <c r="BY143" s="154">
        <v>0</v>
      </c>
      <c r="BZ143" s="390">
        <v>0.25</v>
      </c>
      <c r="CA143" s="390">
        <v>0.25</v>
      </c>
      <c r="CB143" s="390">
        <v>0.25</v>
      </c>
      <c r="CC143" s="389">
        <v>0.25</v>
      </c>
      <c r="CD143" s="390">
        <v>0.25</v>
      </c>
      <c r="CE143" s="390">
        <v>0.25</v>
      </c>
      <c r="CF143" s="390">
        <v>0.25</v>
      </c>
      <c r="CG143" s="389">
        <v>0.25</v>
      </c>
      <c r="CH143" s="390">
        <v>0.25</v>
      </c>
      <c r="CI143" s="390">
        <v>0.25</v>
      </c>
      <c r="CJ143" s="390">
        <v>0.25</v>
      </c>
      <c r="CK143" s="389">
        <v>0.25</v>
      </c>
      <c r="CL143" s="390">
        <v>0.25</v>
      </c>
      <c r="CM143" s="390">
        <v>0.25</v>
      </c>
      <c r="CN143" s="390">
        <v>0.25</v>
      </c>
      <c r="CO143" s="389">
        <v>0.25</v>
      </c>
      <c r="CP143" s="390">
        <v>0.25</v>
      </c>
      <c r="CQ143" s="390">
        <v>0.25</v>
      </c>
      <c r="CR143" s="390">
        <v>0.25</v>
      </c>
      <c r="CS143" s="389">
        <v>0.25</v>
      </c>
      <c r="CT143" s="390">
        <v>0.25</v>
      </c>
      <c r="CU143" s="390">
        <v>0.25</v>
      </c>
      <c r="CV143" s="390">
        <v>0.25</v>
      </c>
      <c r="CW143" s="389">
        <v>0.25</v>
      </c>
      <c r="CX143" s="322"/>
      <c r="CY143" s="71"/>
      <c r="CZ143" s="111"/>
      <c r="DA143" s="108"/>
      <c r="DB143" s="123"/>
      <c r="DC143" s="156"/>
      <c r="DD143" s="156"/>
      <c r="DE143" s="156"/>
      <c r="DF143" s="119"/>
      <c r="DG143" s="116"/>
      <c r="DH143" s="116"/>
      <c r="DI143" s="116"/>
      <c r="DJ143" s="116"/>
      <c r="DK143" s="116"/>
      <c r="DL143" s="116"/>
      <c r="DM143" s="116"/>
      <c r="DN143" s="116"/>
    </row>
    <row r="144" spans="1:118" ht="15.75" customHeight="1">
      <c r="A144" s="108"/>
      <c r="B144" s="149"/>
      <c r="C144" s="123"/>
      <c r="D144" s="155"/>
      <c r="E144" s="384"/>
      <c r="F144" s="71"/>
      <c r="G144" s="71"/>
      <c r="H144" s="71"/>
      <c r="I144" s="71"/>
      <c r="J144" s="322"/>
      <c r="K144" s="118"/>
      <c r="L144" s="118"/>
      <c r="M144" s="323"/>
      <c r="N144" s="118"/>
      <c r="O144" s="118"/>
      <c r="P144" s="118"/>
      <c r="Q144" s="118"/>
      <c r="R144" s="322"/>
      <c r="S144" s="118"/>
      <c r="T144" s="118"/>
      <c r="U144" s="323"/>
      <c r="V144" s="322"/>
      <c r="W144" s="118"/>
      <c r="X144" s="118"/>
      <c r="Y144" s="118"/>
      <c r="Z144" s="322"/>
      <c r="AA144" s="118"/>
      <c r="AB144" s="118"/>
      <c r="AC144" s="118"/>
      <c r="AD144" s="322"/>
      <c r="AE144" s="118"/>
      <c r="AF144" s="118"/>
      <c r="AG144" s="118"/>
      <c r="AH144" s="322"/>
      <c r="AI144" s="118"/>
      <c r="AJ144" s="118"/>
      <c r="AK144" s="118"/>
      <c r="AL144" s="322"/>
      <c r="AM144" s="118"/>
      <c r="AN144" s="118"/>
      <c r="AO144" s="118"/>
      <c r="AP144" s="322"/>
      <c r="AQ144" s="118"/>
      <c r="AR144" s="118"/>
      <c r="AS144" s="118"/>
      <c r="AT144" s="322"/>
      <c r="AU144" s="118"/>
      <c r="AV144" s="118"/>
      <c r="AW144" s="118"/>
      <c r="AX144" s="322"/>
      <c r="AY144" s="118"/>
      <c r="AZ144" s="118"/>
      <c r="BA144" s="118"/>
      <c r="BB144" s="322"/>
      <c r="BC144" s="118"/>
      <c r="BD144" s="118"/>
      <c r="BE144" s="118"/>
      <c r="BF144" s="322"/>
      <c r="BG144" s="118"/>
      <c r="BH144" s="118"/>
      <c r="BI144" s="118"/>
      <c r="BJ144" s="322"/>
      <c r="BK144" s="118"/>
      <c r="BL144" s="118"/>
      <c r="BM144" s="118"/>
      <c r="BN144" s="322"/>
      <c r="BO144" s="118"/>
      <c r="BP144" s="118"/>
      <c r="BQ144" s="118"/>
      <c r="BR144" s="322"/>
      <c r="BS144" s="118"/>
      <c r="BT144" s="118"/>
      <c r="BU144" s="118"/>
      <c r="BV144" s="322"/>
      <c r="BW144" s="118"/>
      <c r="BX144" s="118"/>
      <c r="BY144" s="118"/>
      <c r="BZ144" s="322"/>
      <c r="CA144" s="118"/>
      <c r="CB144" s="118"/>
      <c r="CC144" s="323"/>
      <c r="CD144" s="322"/>
      <c r="CE144" s="118"/>
      <c r="CF144" s="118"/>
      <c r="CG144" s="323"/>
      <c r="CH144" s="322"/>
      <c r="CI144" s="118"/>
      <c r="CJ144" s="118"/>
      <c r="CK144" s="323"/>
      <c r="CL144" s="322"/>
      <c r="CM144" s="118"/>
      <c r="CN144" s="118"/>
      <c r="CO144" s="323"/>
      <c r="CP144" s="322"/>
      <c r="CQ144" s="118"/>
      <c r="CR144" s="118"/>
      <c r="CS144" s="323"/>
      <c r="CT144" s="322"/>
      <c r="CU144" s="118"/>
      <c r="CV144" s="118"/>
      <c r="CW144" s="323"/>
      <c r="CX144" s="322"/>
      <c r="CY144" s="71"/>
      <c r="CZ144" s="111"/>
      <c r="DA144" s="108"/>
      <c r="DB144" s="123"/>
      <c r="DC144" s="156"/>
      <c r="DD144" s="156"/>
      <c r="DE144" s="156"/>
      <c r="DF144" s="119"/>
      <c r="DG144" s="116"/>
      <c r="DH144" s="116"/>
      <c r="DI144" s="116"/>
      <c r="DJ144" s="116"/>
      <c r="DK144" s="116"/>
      <c r="DL144" s="116"/>
      <c r="DM144" s="116"/>
      <c r="DN144" s="116"/>
    </row>
    <row r="145" spans="1:118" ht="15.75" customHeight="1">
      <c r="A145" s="108"/>
      <c r="B145" s="149">
        <v>203110</v>
      </c>
      <c r="C145" s="123" t="s">
        <v>433</v>
      </c>
      <c r="D145" s="155" t="s">
        <v>174</v>
      </c>
      <c r="E145" s="384"/>
      <c r="F145" s="71"/>
      <c r="G145" s="71"/>
      <c r="H145" s="71"/>
      <c r="I145" s="71"/>
      <c r="J145" s="312">
        <v>0</v>
      </c>
      <c r="K145" s="142">
        <v>0</v>
      </c>
      <c r="L145" s="142">
        <v>0</v>
      </c>
      <c r="M145" s="313">
        <v>0</v>
      </c>
      <c r="N145" s="142">
        <v>0</v>
      </c>
      <c r="O145" s="142">
        <v>0</v>
      </c>
      <c r="P145" s="142">
        <v>0</v>
      </c>
      <c r="Q145" s="142">
        <v>0</v>
      </c>
      <c r="R145" s="312">
        <v>0</v>
      </c>
      <c r="S145" s="142">
        <v>0</v>
      </c>
      <c r="T145" s="142">
        <v>0</v>
      </c>
      <c r="U145" s="313">
        <v>0</v>
      </c>
      <c r="V145" s="312">
        <v>0</v>
      </c>
      <c r="W145" s="142">
        <v>0</v>
      </c>
      <c r="X145" s="142">
        <v>0</v>
      </c>
      <c r="Y145" s="142">
        <v>0</v>
      </c>
      <c r="Z145" s="312">
        <v>0</v>
      </c>
      <c r="AA145" s="142">
        <v>0</v>
      </c>
      <c r="AB145" s="142">
        <v>0</v>
      </c>
      <c r="AC145" s="142">
        <v>0</v>
      </c>
      <c r="AD145" s="312">
        <v>0</v>
      </c>
      <c r="AE145" s="142">
        <v>0</v>
      </c>
      <c r="AF145" s="142">
        <v>0</v>
      </c>
      <c r="AG145" s="142">
        <v>0</v>
      </c>
      <c r="AH145" s="312">
        <v>0</v>
      </c>
      <c r="AI145" s="142">
        <v>0</v>
      </c>
      <c r="AJ145" s="142">
        <v>0</v>
      </c>
      <c r="AK145" s="142">
        <v>0</v>
      </c>
      <c r="AL145" s="312">
        <v>0</v>
      </c>
      <c r="AM145" s="142">
        <v>0</v>
      </c>
      <c r="AN145" s="142">
        <v>0</v>
      </c>
      <c r="AO145" s="142">
        <v>0</v>
      </c>
      <c r="AP145" s="312">
        <v>0</v>
      </c>
      <c r="AQ145" s="142">
        <v>0</v>
      </c>
      <c r="AR145" s="142">
        <v>0</v>
      </c>
      <c r="AS145" s="142">
        <v>0</v>
      </c>
      <c r="AT145" s="312">
        <v>0</v>
      </c>
      <c r="AU145" s="142">
        <v>0</v>
      </c>
      <c r="AV145" s="142">
        <v>0</v>
      </c>
      <c r="AW145" s="142">
        <v>0</v>
      </c>
      <c r="AX145" s="312">
        <v>0</v>
      </c>
      <c r="AY145" s="142">
        <v>0</v>
      </c>
      <c r="AZ145" s="142">
        <v>0</v>
      </c>
      <c r="BA145" s="142">
        <v>0</v>
      </c>
      <c r="BB145" s="312">
        <v>0</v>
      </c>
      <c r="BC145" s="142">
        <v>0</v>
      </c>
      <c r="BD145" s="142">
        <v>0</v>
      </c>
      <c r="BE145" s="142">
        <v>0</v>
      </c>
      <c r="BF145" s="312">
        <v>0</v>
      </c>
      <c r="BG145" s="142">
        <v>0</v>
      </c>
      <c r="BH145" s="142">
        <v>0</v>
      </c>
      <c r="BI145" s="142">
        <v>0</v>
      </c>
      <c r="BJ145" s="312">
        <v>0</v>
      </c>
      <c r="BK145" s="142">
        <v>0</v>
      </c>
      <c r="BL145" s="142">
        <v>0</v>
      </c>
      <c r="BM145" s="142">
        <v>0</v>
      </c>
      <c r="BN145" s="312">
        <v>0</v>
      </c>
      <c r="BO145" s="142">
        <v>0</v>
      </c>
      <c r="BP145" s="142">
        <v>0</v>
      </c>
      <c r="BQ145" s="142">
        <v>0</v>
      </c>
      <c r="BR145" s="312">
        <v>0</v>
      </c>
      <c r="BS145" s="142">
        <v>0</v>
      </c>
      <c r="BT145" s="142">
        <v>0</v>
      </c>
      <c r="BU145" s="142">
        <v>0</v>
      </c>
      <c r="BV145" s="312">
        <v>0</v>
      </c>
      <c r="BW145" s="142">
        <v>0</v>
      </c>
      <c r="BX145" s="142">
        <v>0</v>
      </c>
      <c r="BY145" s="142">
        <v>0</v>
      </c>
      <c r="BZ145" s="312">
        <v>0</v>
      </c>
      <c r="CA145" s="142">
        <v>0</v>
      </c>
      <c r="CB145" s="142">
        <v>0</v>
      </c>
      <c r="CC145" s="313">
        <v>0</v>
      </c>
      <c r="CD145" s="312">
        <v>0</v>
      </c>
      <c r="CE145" s="142">
        <v>0</v>
      </c>
      <c r="CF145" s="142">
        <v>0</v>
      </c>
      <c r="CG145" s="313">
        <v>0</v>
      </c>
      <c r="CH145" s="312">
        <v>0</v>
      </c>
      <c r="CI145" s="142">
        <v>0</v>
      </c>
      <c r="CJ145" s="142">
        <v>0</v>
      </c>
      <c r="CK145" s="313">
        <v>0</v>
      </c>
      <c r="CL145" s="312">
        <v>0</v>
      </c>
      <c r="CM145" s="142">
        <v>0</v>
      </c>
      <c r="CN145" s="142">
        <v>0</v>
      </c>
      <c r="CO145" s="313">
        <v>0</v>
      </c>
      <c r="CP145" s="312">
        <v>0</v>
      </c>
      <c r="CQ145" s="142">
        <v>0</v>
      </c>
      <c r="CR145" s="142">
        <v>0</v>
      </c>
      <c r="CS145" s="313">
        <v>0</v>
      </c>
      <c r="CT145" s="312">
        <v>0</v>
      </c>
      <c r="CU145" s="142">
        <v>0</v>
      </c>
      <c r="CV145" s="142">
        <v>0</v>
      </c>
      <c r="CW145" s="313">
        <v>0</v>
      </c>
      <c r="CX145" s="322"/>
      <c r="CY145" s="71"/>
      <c r="CZ145" s="111"/>
      <c r="DA145" s="108">
        <v>203110</v>
      </c>
      <c r="DB145" s="123" t="s">
        <v>433</v>
      </c>
      <c r="DC145" s="156">
        <v>0</v>
      </c>
      <c r="DD145" s="156">
        <v>0</v>
      </c>
      <c r="DE145" s="156">
        <v>0</v>
      </c>
      <c r="DF145" s="119">
        <v>0</v>
      </c>
      <c r="DG145" s="116">
        <v>0</v>
      </c>
      <c r="DH145" s="116">
        <v>0</v>
      </c>
      <c r="DI145" s="116">
        <v>0</v>
      </c>
      <c r="DJ145" s="116">
        <v>0</v>
      </c>
      <c r="DK145" s="116">
        <v>0</v>
      </c>
      <c r="DL145" s="116">
        <v>0</v>
      </c>
      <c r="DM145" s="116">
        <v>0</v>
      </c>
      <c r="DN145" s="116">
        <v>0</v>
      </c>
    </row>
    <row r="146" spans="1:118" ht="15.75" customHeight="1">
      <c r="A146" s="108"/>
      <c r="B146" s="149"/>
      <c r="C146" s="123" t="s">
        <v>1321</v>
      </c>
      <c r="D146" s="155" t="s">
        <v>1323</v>
      </c>
      <c r="E146" s="384"/>
      <c r="F146" s="71"/>
      <c r="G146" s="71"/>
      <c r="H146" s="71"/>
      <c r="I146" s="71"/>
      <c r="J146" s="388">
        <v>0</v>
      </c>
      <c r="K146" s="154">
        <v>0</v>
      </c>
      <c r="L146" s="154">
        <v>0</v>
      </c>
      <c r="M146" s="389">
        <v>0</v>
      </c>
      <c r="N146" s="154">
        <v>0</v>
      </c>
      <c r="O146" s="154">
        <v>0</v>
      </c>
      <c r="P146" s="154">
        <v>0</v>
      </c>
      <c r="Q146" s="154">
        <v>0</v>
      </c>
      <c r="R146" s="388">
        <v>0</v>
      </c>
      <c r="S146" s="154">
        <v>0</v>
      </c>
      <c r="T146" s="154">
        <v>0</v>
      </c>
      <c r="U146" s="389">
        <v>0</v>
      </c>
      <c r="V146" s="388">
        <v>0</v>
      </c>
      <c r="W146" s="154">
        <v>0</v>
      </c>
      <c r="X146" s="154">
        <v>0</v>
      </c>
      <c r="Y146" s="154">
        <v>0</v>
      </c>
      <c r="Z146" s="388">
        <v>0</v>
      </c>
      <c r="AA146" s="154">
        <v>0</v>
      </c>
      <c r="AB146" s="154">
        <v>0</v>
      </c>
      <c r="AC146" s="154">
        <v>0</v>
      </c>
      <c r="AD146" s="388">
        <v>0</v>
      </c>
      <c r="AE146" s="154">
        <v>0</v>
      </c>
      <c r="AF146" s="154">
        <v>0</v>
      </c>
      <c r="AG146" s="154">
        <v>0</v>
      </c>
      <c r="AH146" s="388">
        <v>0</v>
      </c>
      <c r="AI146" s="154">
        <v>0</v>
      </c>
      <c r="AJ146" s="154">
        <v>0</v>
      </c>
      <c r="AK146" s="154">
        <v>0</v>
      </c>
      <c r="AL146" s="388">
        <v>0</v>
      </c>
      <c r="AM146" s="154">
        <v>0</v>
      </c>
      <c r="AN146" s="154">
        <v>0</v>
      </c>
      <c r="AO146" s="154">
        <v>0</v>
      </c>
      <c r="AP146" s="388">
        <v>0</v>
      </c>
      <c r="AQ146" s="154">
        <v>0</v>
      </c>
      <c r="AR146" s="154">
        <v>0</v>
      </c>
      <c r="AS146" s="154">
        <v>0</v>
      </c>
      <c r="AT146" s="388">
        <v>0</v>
      </c>
      <c r="AU146" s="154">
        <v>0</v>
      </c>
      <c r="AV146" s="154">
        <v>0</v>
      </c>
      <c r="AW146" s="154">
        <v>0</v>
      </c>
      <c r="AX146" s="388">
        <v>0</v>
      </c>
      <c r="AY146" s="154">
        <v>0</v>
      </c>
      <c r="AZ146" s="154">
        <v>0</v>
      </c>
      <c r="BA146" s="154">
        <v>0</v>
      </c>
      <c r="BB146" s="388">
        <v>0</v>
      </c>
      <c r="BC146" s="154">
        <v>0</v>
      </c>
      <c r="BD146" s="154">
        <v>0</v>
      </c>
      <c r="BE146" s="154">
        <v>0</v>
      </c>
      <c r="BF146" s="388">
        <v>0</v>
      </c>
      <c r="BG146" s="154">
        <v>0</v>
      </c>
      <c r="BH146" s="154">
        <v>0</v>
      </c>
      <c r="BI146" s="154">
        <v>0</v>
      </c>
      <c r="BJ146" s="388">
        <v>0</v>
      </c>
      <c r="BK146" s="154">
        <v>0</v>
      </c>
      <c r="BL146" s="154">
        <v>0</v>
      </c>
      <c r="BM146" s="154">
        <v>0</v>
      </c>
      <c r="BN146" s="388">
        <v>0</v>
      </c>
      <c r="BO146" s="154">
        <v>0</v>
      </c>
      <c r="BP146" s="154">
        <v>0</v>
      </c>
      <c r="BQ146" s="154">
        <v>0</v>
      </c>
      <c r="BR146" s="388">
        <v>0</v>
      </c>
      <c r="BS146" s="154">
        <v>0</v>
      </c>
      <c r="BT146" s="154">
        <v>0</v>
      </c>
      <c r="BU146" s="154">
        <v>0</v>
      </c>
      <c r="BV146" s="388">
        <v>0</v>
      </c>
      <c r="BW146" s="154">
        <v>0</v>
      </c>
      <c r="BX146" s="154">
        <v>0</v>
      </c>
      <c r="BY146" s="154">
        <v>0</v>
      </c>
      <c r="BZ146" s="390">
        <v>0.25</v>
      </c>
      <c r="CA146" s="390">
        <v>0.25</v>
      </c>
      <c r="CB146" s="390">
        <v>0.25</v>
      </c>
      <c r="CC146" s="389">
        <v>0.25</v>
      </c>
      <c r="CD146" s="390">
        <v>0.25</v>
      </c>
      <c r="CE146" s="390">
        <v>0.25</v>
      </c>
      <c r="CF146" s="390">
        <v>0.25</v>
      </c>
      <c r="CG146" s="389">
        <v>0.25</v>
      </c>
      <c r="CH146" s="390">
        <v>0.25</v>
      </c>
      <c r="CI146" s="390">
        <v>0.25</v>
      </c>
      <c r="CJ146" s="390">
        <v>0.25</v>
      </c>
      <c r="CK146" s="389">
        <v>0.25</v>
      </c>
      <c r="CL146" s="390">
        <v>0.25</v>
      </c>
      <c r="CM146" s="390">
        <v>0.25</v>
      </c>
      <c r="CN146" s="390">
        <v>0.25</v>
      </c>
      <c r="CO146" s="389">
        <v>0.25</v>
      </c>
      <c r="CP146" s="390">
        <v>0.25</v>
      </c>
      <c r="CQ146" s="390">
        <v>0.25</v>
      </c>
      <c r="CR146" s="390">
        <v>0.25</v>
      </c>
      <c r="CS146" s="389">
        <v>0.25</v>
      </c>
      <c r="CT146" s="390">
        <v>0.25</v>
      </c>
      <c r="CU146" s="390">
        <v>0.25</v>
      </c>
      <c r="CV146" s="390">
        <v>0.25</v>
      </c>
      <c r="CW146" s="389">
        <v>0.25</v>
      </c>
      <c r="CX146" s="322"/>
      <c r="CY146" s="71"/>
      <c r="CZ146" s="111"/>
      <c r="DA146" s="108"/>
      <c r="DB146" s="123"/>
      <c r="DC146" s="156"/>
      <c r="DD146" s="156"/>
      <c r="DE146" s="156"/>
      <c r="DF146" s="119"/>
      <c r="DG146" s="116"/>
      <c r="DH146" s="116"/>
      <c r="DI146" s="116"/>
      <c r="DJ146" s="116"/>
      <c r="DK146" s="116"/>
      <c r="DL146" s="116"/>
      <c r="DM146" s="116"/>
      <c r="DN146" s="116"/>
    </row>
    <row r="147" spans="1:118" ht="15.75" customHeight="1">
      <c r="A147" s="108"/>
      <c r="B147" s="149"/>
      <c r="C147" s="123"/>
      <c r="D147" s="155"/>
      <c r="E147" s="384"/>
      <c r="F147" s="71"/>
      <c r="G147" s="71"/>
      <c r="H147" s="71"/>
      <c r="I147" s="71"/>
      <c r="J147" s="322"/>
      <c r="K147" s="118"/>
      <c r="L147" s="118"/>
      <c r="M147" s="323"/>
      <c r="N147" s="118"/>
      <c r="O147" s="118"/>
      <c r="P147" s="118"/>
      <c r="Q147" s="118"/>
      <c r="R147" s="322"/>
      <c r="S147" s="118"/>
      <c r="T147" s="118"/>
      <c r="U147" s="323"/>
      <c r="V147" s="322"/>
      <c r="W147" s="118"/>
      <c r="X147" s="118"/>
      <c r="Y147" s="118"/>
      <c r="Z147" s="322"/>
      <c r="AA147" s="118"/>
      <c r="AB147" s="118"/>
      <c r="AC147" s="118"/>
      <c r="AD147" s="322"/>
      <c r="AE147" s="118"/>
      <c r="AF147" s="118"/>
      <c r="AG147" s="118"/>
      <c r="AH147" s="322"/>
      <c r="AI147" s="118"/>
      <c r="AJ147" s="118"/>
      <c r="AK147" s="118"/>
      <c r="AL147" s="322"/>
      <c r="AM147" s="118"/>
      <c r="AN147" s="118"/>
      <c r="AO147" s="118"/>
      <c r="AP147" s="322"/>
      <c r="AQ147" s="118"/>
      <c r="AR147" s="118"/>
      <c r="AS147" s="118"/>
      <c r="AT147" s="322"/>
      <c r="AU147" s="118"/>
      <c r="AV147" s="118"/>
      <c r="AW147" s="118"/>
      <c r="AX147" s="322"/>
      <c r="AY147" s="118"/>
      <c r="AZ147" s="118"/>
      <c r="BA147" s="118"/>
      <c r="BB147" s="322"/>
      <c r="BC147" s="118"/>
      <c r="BD147" s="118"/>
      <c r="BE147" s="118"/>
      <c r="BF147" s="322"/>
      <c r="BG147" s="118"/>
      <c r="BH147" s="118"/>
      <c r="BI147" s="118"/>
      <c r="BJ147" s="322"/>
      <c r="BK147" s="118"/>
      <c r="BL147" s="118"/>
      <c r="BM147" s="118"/>
      <c r="BN147" s="322"/>
      <c r="BO147" s="118"/>
      <c r="BP147" s="118"/>
      <c r="BQ147" s="118"/>
      <c r="BR147" s="322"/>
      <c r="BS147" s="118"/>
      <c r="BT147" s="118"/>
      <c r="BU147" s="118"/>
      <c r="BV147" s="322"/>
      <c r="BW147" s="118"/>
      <c r="BX147" s="118"/>
      <c r="BY147" s="118"/>
      <c r="BZ147" s="322"/>
      <c r="CA147" s="118"/>
      <c r="CB147" s="118"/>
      <c r="CC147" s="323"/>
      <c r="CD147" s="322"/>
      <c r="CE147" s="118"/>
      <c r="CF147" s="118"/>
      <c r="CG147" s="323"/>
      <c r="CH147" s="322"/>
      <c r="CI147" s="118"/>
      <c r="CJ147" s="118"/>
      <c r="CK147" s="323"/>
      <c r="CL147" s="322"/>
      <c r="CM147" s="118"/>
      <c r="CN147" s="118"/>
      <c r="CO147" s="323"/>
      <c r="CP147" s="322"/>
      <c r="CQ147" s="118"/>
      <c r="CR147" s="118"/>
      <c r="CS147" s="323"/>
      <c r="CT147" s="322"/>
      <c r="CU147" s="118"/>
      <c r="CV147" s="118"/>
      <c r="CW147" s="323"/>
      <c r="CX147" s="322"/>
      <c r="CY147" s="71"/>
      <c r="CZ147" s="111"/>
      <c r="DA147" s="108"/>
      <c r="DB147" s="123"/>
      <c r="DC147" s="156"/>
      <c r="DD147" s="156"/>
      <c r="DE147" s="156"/>
      <c r="DF147" s="119"/>
      <c r="DG147" s="116"/>
      <c r="DH147" s="116"/>
      <c r="DI147" s="116"/>
      <c r="DJ147" s="116"/>
      <c r="DK147" s="116"/>
      <c r="DL147" s="116"/>
      <c r="DM147" s="116"/>
      <c r="DN147" s="116"/>
    </row>
    <row r="148" spans="1:118" ht="15.75" customHeight="1">
      <c r="A148" s="108"/>
      <c r="B148" s="149"/>
      <c r="C148" s="123"/>
      <c r="D148" s="155"/>
      <c r="E148" s="384"/>
      <c r="F148" s="71"/>
      <c r="G148" s="71"/>
      <c r="H148" s="71"/>
      <c r="I148" s="71"/>
      <c r="J148" s="322"/>
      <c r="K148" s="118"/>
      <c r="L148" s="118"/>
      <c r="M148" s="323"/>
      <c r="N148" s="118"/>
      <c r="O148" s="118"/>
      <c r="P148" s="118"/>
      <c r="Q148" s="118"/>
      <c r="R148" s="322"/>
      <c r="S148" s="118"/>
      <c r="T148" s="118"/>
      <c r="U148" s="323"/>
      <c r="V148" s="322"/>
      <c r="W148" s="118"/>
      <c r="X148" s="118"/>
      <c r="Y148" s="118"/>
      <c r="Z148" s="322"/>
      <c r="AA148" s="118"/>
      <c r="AB148" s="118"/>
      <c r="AC148" s="118"/>
      <c r="AD148" s="322"/>
      <c r="AE148" s="118"/>
      <c r="AF148" s="118"/>
      <c r="AG148" s="118"/>
      <c r="AH148" s="322"/>
      <c r="AI148" s="118"/>
      <c r="AJ148" s="118"/>
      <c r="AK148" s="118"/>
      <c r="AL148" s="322"/>
      <c r="AM148" s="118"/>
      <c r="AN148" s="118"/>
      <c r="AO148" s="118"/>
      <c r="AP148" s="322"/>
      <c r="AQ148" s="118"/>
      <c r="AR148" s="118"/>
      <c r="AS148" s="118"/>
      <c r="AT148" s="322"/>
      <c r="AU148" s="118"/>
      <c r="AV148" s="118"/>
      <c r="AW148" s="118"/>
      <c r="AX148" s="322"/>
      <c r="AY148" s="118"/>
      <c r="AZ148" s="118"/>
      <c r="BA148" s="118"/>
      <c r="BB148" s="322"/>
      <c r="BC148" s="118"/>
      <c r="BD148" s="118"/>
      <c r="BE148" s="118"/>
      <c r="BF148" s="322"/>
      <c r="BG148" s="118"/>
      <c r="BH148" s="118"/>
      <c r="BI148" s="118"/>
      <c r="BJ148" s="322"/>
      <c r="BK148" s="118"/>
      <c r="BL148" s="118"/>
      <c r="BM148" s="118"/>
      <c r="BN148" s="322"/>
      <c r="BO148" s="118"/>
      <c r="BP148" s="118"/>
      <c r="BQ148" s="118"/>
      <c r="BR148" s="322"/>
      <c r="BS148" s="118"/>
      <c r="BT148" s="118"/>
      <c r="BU148" s="118"/>
      <c r="BV148" s="322"/>
      <c r="BW148" s="118"/>
      <c r="BX148" s="118"/>
      <c r="BY148" s="118"/>
      <c r="BZ148" s="312"/>
      <c r="CA148" s="118"/>
      <c r="CB148" s="118"/>
      <c r="CC148" s="323"/>
      <c r="CD148" s="312"/>
      <c r="CE148" s="118"/>
      <c r="CF148" s="118"/>
      <c r="CG148" s="323"/>
      <c r="CH148" s="312"/>
      <c r="CI148" s="118"/>
      <c r="CJ148" s="118"/>
      <c r="CK148" s="323"/>
      <c r="CL148" s="312"/>
      <c r="CM148" s="118"/>
      <c r="CN148" s="118"/>
      <c r="CO148" s="323"/>
      <c r="CP148" s="312"/>
      <c r="CQ148" s="118"/>
      <c r="CR148" s="118"/>
      <c r="CS148" s="323"/>
      <c r="CT148" s="312"/>
      <c r="CU148" s="118"/>
      <c r="CV148" s="118"/>
      <c r="CW148" s="323"/>
      <c r="CX148" s="322"/>
      <c r="CY148" s="71"/>
      <c r="CZ148" s="111"/>
      <c r="DA148" s="108"/>
      <c r="DB148" s="123"/>
      <c r="DC148" s="156"/>
      <c r="DD148" s="156"/>
      <c r="DE148" s="156"/>
      <c r="DF148" s="119"/>
      <c r="DG148" s="116"/>
      <c r="DH148" s="116"/>
      <c r="DI148" s="116"/>
      <c r="DJ148" s="116"/>
      <c r="DK148" s="116"/>
      <c r="DL148" s="116"/>
      <c r="DM148" s="116"/>
      <c r="DN148" s="116"/>
    </row>
    <row r="149" spans="1:118" ht="15.75" customHeight="1">
      <c r="A149" s="114"/>
      <c r="B149" s="109">
        <v>203120</v>
      </c>
      <c r="C149" s="114" t="s">
        <v>511</v>
      </c>
      <c r="D149" s="89" t="s">
        <v>512</v>
      </c>
      <c r="E149" s="394"/>
      <c r="F149" s="89"/>
      <c r="G149" s="89"/>
      <c r="H149" s="89"/>
      <c r="I149" s="89"/>
      <c r="J149" s="307">
        <v>0</v>
      </c>
      <c r="K149" s="117">
        <v>0</v>
      </c>
      <c r="L149" s="117">
        <v>0</v>
      </c>
      <c r="M149" s="308">
        <v>0</v>
      </c>
      <c r="N149" s="117">
        <v>0</v>
      </c>
      <c r="O149" s="117">
        <v>0</v>
      </c>
      <c r="P149" s="117">
        <v>0</v>
      </c>
      <c r="Q149" s="117">
        <v>0</v>
      </c>
      <c r="R149" s="307">
        <v>0</v>
      </c>
      <c r="S149" s="117">
        <v>0</v>
      </c>
      <c r="T149" s="117">
        <v>0</v>
      </c>
      <c r="U149" s="308">
        <v>0</v>
      </c>
      <c r="V149" s="307">
        <v>149.08477600000001</v>
      </c>
      <c r="W149" s="117">
        <v>247.672134</v>
      </c>
      <c r="X149" s="117">
        <v>298.39345299999997</v>
      </c>
      <c r="Y149" s="117">
        <v>155.50663699999998</v>
      </c>
      <c r="Z149" s="307">
        <v>161.49199999999999</v>
      </c>
      <c r="AA149" s="117">
        <v>163.70399999999998</v>
      </c>
      <c r="AB149" s="117">
        <v>219.23</v>
      </c>
      <c r="AC149" s="117">
        <v>192.584</v>
      </c>
      <c r="AD149" s="307">
        <v>190.429</v>
      </c>
      <c r="AE149" s="117">
        <v>178.71099999999998</v>
      </c>
      <c r="AF149" s="117">
        <v>240.55699999999999</v>
      </c>
      <c r="AG149" s="117">
        <v>63.501999999999995</v>
      </c>
      <c r="AH149" s="307">
        <v>164.83799999999999</v>
      </c>
      <c r="AI149" s="117">
        <v>206.82499999999999</v>
      </c>
      <c r="AJ149" s="117">
        <v>198.619</v>
      </c>
      <c r="AK149" s="117">
        <v>102.735</v>
      </c>
      <c r="AL149" s="307">
        <v>157.73399999999998</v>
      </c>
      <c r="AM149" s="117">
        <v>216.10999999999999</v>
      </c>
      <c r="AN149" s="117">
        <v>222.774</v>
      </c>
      <c r="AO149" s="117">
        <v>301.51900000000001</v>
      </c>
      <c r="AP149" s="307">
        <v>120.657</v>
      </c>
      <c r="AQ149" s="117">
        <v>248.90199999999999</v>
      </c>
      <c r="AR149" s="117">
        <v>168.49799999999999</v>
      </c>
      <c r="AS149" s="117">
        <v>443.42099999999999</v>
      </c>
      <c r="AT149" s="307">
        <v>46.812999999999995</v>
      </c>
      <c r="AU149" s="117">
        <v>321.81700000000001</v>
      </c>
      <c r="AV149" s="117">
        <v>172.05199999999999</v>
      </c>
      <c r="AW149" s="117">
        <v>14.147</v>
      </c>
      <c r="AX149" s="307">
        <v>211.786</v>
      </c>
      <c r="AY149" s="117">
        <v>311.03699999999998</v>
      </c>
      <c r="AZ149" s="117">
        <v>185.43599999999998</v>
      </c>
      <c r="BA149" s="117">
        <v>189.60299999999998</v>
      </c>
      <c r="BB149" s="307">
        <v>209.46699999999998</v>
      </c>
      <c r="BC149" s="117">
        <v>253.46199999999999</v>
      </c>
      <c r="BD149" s="117">
        <v>288.71299999999997</v>
      </c>
      <c r="BE149" s="117">
        <v>47.288999999999994</v>
      </c>
      <c r="BF149" s="307">
        <v>287.06700000000001</v>
      </c>
      <c r="BG149" s="117">
        <v>108.35499999999999</v>
      </c>
      <c r="BH149" s="117">
        <v>115.753</v>
      </c>
      <c r="BI149" s="117">
        <v>-115.601</v>
      </c>
      <c r="BJ149" s="307">
        <v>274.43199999999996</v>
      </c>
      <c r="BK149" s="117">
        <v>132.21600000000001</v>
      </c>
      <c r="BL149" s="117">
        <v>212.98699999999999</v>
      </c>
      <c r="BM149" s="117">
        <v>234.46599999999998</v>
      </c>
      <c r="BN149" s="307">
        <v>233.322</v>
      </c>
      <c r="BO149" s="117">
        <v>321.72800000000001</v>
      </c>
      <c r="BP149" s="117">
        <v>349.08699999999999</v>
      </c>
      <c r="BQ149" s="117">
        <v>-150.322</v>
      </c>
      <c r="BR149" s="307">
        <v>226.65899999999999</v>
      </c>
      <c r="BS149" s="117">
        <v>240.13</v>
      </c>
      <c r="BT149" s="117">
        <v>276.66800000000001</v>
      </c>
      <c r="BU149" s="117">
        <v>196.08799999999999</v>
      </c>
      <c r="BV149" s="307">
        <v>302.79599999999999</v>
      </c>
      <c r="BW149" s="117">
        <v>247.81699999999998</v>
      </c>
      <c r="BX149" s="117">
        <v>85.012</v>
      </c>
      <c r="BY149" s="117">
        <v>-1621.3419999999999</v>
      </c>
      <c r="BZ149" s="307">
        <v>-2088.8802760400981</v>
      </c>
      <c r="CA149" s="117">
        <v>-2088.8802760400981</v>
      </c>
      <c r="CB149" s="117">
        <v>-2088.8802760400981</v>
      </c>
      <c r="CC149" s="308">
        <v>4828.628637678582</v>
      </c>
      <c r="CD149" s="307">
        <v>5326.7586917171902</v>
      </c>
      <c r="CE149" s="117">
        <v>5326.7586917171902</v>
      </c>
      <c r="CF149" s="117">
        <v>5326.7586917171902</v>
      </c>
      <c r="CG149" s="308">
        <v>-17538.657225359868</v>
      </c>
      <c r="CH149" s="307">
        <v>-19319.41331317072</v>
      </c>
      <c r="CI149" s="117">
        <v>-19319.41331317072</v>
      </c>
      <c r="CJ149" s="117">
        <v>-19319.41331317072</v>
      </c>
      <c r="CK149" s="308">
        <v>56260.864440293299</v>
      </c>
      <c r="CL149" s="307">
        <v>61992.849521593984</v>
      </c>
      <c r="CM149" s="117">
        <v>61992.849521593984</v>
      </c>
      <c r="CN149" s="117">
        <v>61992.849521593984</v>
      </c>
      <c r="CO149" s="308">
        <v>-187833.28117321106</v>
      </c>
      <c r="CP149" s="307">
        <v>-206954.09245646189</v>
      </c>
      <c r="CQ149" s="117">
        <v>-206954.09245646189</v>
      </c>
      <c r="CR149" s="117">
        <v>-206954.09245646189</v>
      </c>
      <c r="CS149" s="308">
        <v>618831.38271106302</v>
      </c>
      <c r="CT149" s="307">
        <v>681839.53353604942</v>
      </c>
      <c r="CU149" s="117">
        <v>681839.53353604942</v>
      </c>
      <c r="CV149" s="117">
        <v>681839.53353604942</v>
      </c>
      <c r="CW149" s="308">
        <v>-2047745.4346221089</v>
      </c>
      <c r="CX149" s="301"/>
      <c r="CY149" s="89"/>
      <c r="CZ149" s="166"/>
      <c r="DA149" s="114">
        <v>203120</v>
      </c>
      <c r="DB149" s="114" t="s">
        <v>511</v>
      </c>
      <c r="DC149" s="137">
        <v>576.46374100000003</v>
      </c>
      <c r="DD149" s="137">
        <v>642.65199499999869</v>
      </c>
      <c r="DE149" s="137">
        <v>758.71662199999992</v>
      </c>
      <c r="DF149" s="119">
        <v>850.65699999999993</v>
      </c>
      <c r="DG149" s="116">
        <v>737.01000000000124</v>
      </c>
      <c r="DH149" s="116">
        <v>673.19899999999984</v>
      </c>
      <c r="DI149" s="116">
        <v>673.01700000000051</v>
      </c>
      <c r="DJ149" s="116">
        <v>898.13700000000142</v>
      </c>
      <c r="DK149" s="116">
        <v>981.47800000000154</v>
      </c>
      <c r="DL149" s="116">
        <v>554.82899999999995</v>
      </c>
      <c r="DM149" s="116">
        <v>897.86200000000076</v>
      </c>
      <c r="DN149" s="116">
        <v>798.93099999999879</v>
      </c>
    </row>
    <row r="150" spans="1:118" ht="15.75" customHeight="1">
      <c r="A150" s="108"/>
      <c r="B150" s="149"/>
      <c r="C150" s="108"/>
      <c r="D150" s="71"/>
      <c r="E150" s="384"/>
      <c r="F150" s="71"/>
      <c r="G150" s="71"/>
      <c r="H150" s="71"/>
      <c r="I150" s="71"/>
      <c r="J150" s="391"/>
      <c r="K150" s="157"/>
      <c r="L150" s="157"/>
      <c r="M150" s="392"/>
      <c r="N150" s="157"/>
      <c r="O150" s="157"/>
      <c r="P150" s="157"/>
      <c r="Q150" s="157"/>
      <c r="R150" s="391"/>
      <c r="S150" s="157"/>
      <c r="T150" s="157"/>
      <c r="U150" s="392"/>
      <c r="V150" s="391"/>
      <c r="W150" s="157"/>
      <c r="X150" s="157"/>
      <c r="Y150" s="157"/>
      <c r="Z150" s="391"/>
      <c r="AA150" s="157"/>
      <c r="AB150" s="157"/>
      <c r="AC150" s="157"/>
      <c r="AD150" s="391"/>
      <c r="AE150" s="157"/>
      <c r="AF150" s="157"/>
      <c r="AG150" s="157"/>
      <c r="AH150" s="391"/>
      <c r="AI150" s="157"/>
      <c r="AJ150" s="157"/>
      <c r="AK150" s="157"/>
      <c r="AL150" s="391"/>
      <c r="AM150" s="157"/>
      <c r="AN150" s="157"/>
      <c r="AO150" s="157"/>
      <c r="AP150" s="391"/>
      <c r="AQ150" s="157"/>
      <c r="AR150" s="157"/>
      <c r="AS150" s="157"/>
      <c r="AT150" s="391"/>
      <c r="AU150" s="157"/>
      <c r="AV150" s="157"/>
      <c r="AW150" s="157"/>
      <c r="AX150" s="391"/>
      <c r="AY150" s="157"/>
      <c r="AZ150" s="157"/>
      <c r="BA150" s="157"/>
      <c r="BB150" s="391"/>
      <c r="BC150" s="157"/>
      <c r="BD150" s="157"/>
      <c r="BE150" s="157"/>
      <c r="BF150" s="391"/>
      <c r="BG150" s="157"/>
      <c r="BH150" s="157"/>
      <c r="BI150" s="157"/>
      <c r="BJ150" s="391"/>
      <c r="BK150" s="157"/>
      <c r="BL150" s="157"/>
      <c r="BM150" s="157"/>
      <c r="BN150" s="391"/>
      <c r="BO150" s="157"/>
      <c r="BP150" s="157"/>
      <c r="BQ150" s="157"/>
      <c r="BR150" s="391"/>
      <c r="BS150" s="157"/>
      <c r="BT150" s="157"/>
      <c r="BU150" s="157"/>
      <c r="BV150" s="391"/>
      <c r="BW150" s="157"/>
      <c r="BX150" s="157"/>
      <c r="BY150" s="157"/>
      <c r="BZ150" s="391"/>
      <c r="CA150" s="157"/>
      <c r="CB150" s="157"/>
      <c r="CC150" s="392"/>
      <c r="CD150" s="391"/>
      <c r="CE150" s="157"/>
      <c r="CF150" s="157"/>
      <c r="CG150" s="392"/>
      <c r="CH150" s="391"/>
      <c r="CI150" s="157"/>
      <c r="CJ150" s="157"/>
      <c r="CK150" s="392"/>
      <c r="CL150" s="391"/>
      <c r="CM150" s="157"/>
      <c r="CN150" s="157"/>
      <c r="CO150" s="392"/>
      <c r="CP150" s="391"/>
      <c r="CQ150" s="157"/>
      <c r="CR150" s="157"/>
      <c r="CS150" s="392"/>
      <c r="CT150" s="391"/>
      <c r="CU150" s="157"/>
      <c r="CV150" s="157"/>
      <c r="CW150" s="392"/>
      <c r="CX150" s="322"/>
      <c r="CY150" s="71"/>
      <c r="CZ150" s="111"/>
      <c r="DA150" s="108"/>
      <c r="DB150" s="108"/>
      <c r="DC150" s="156"/>
      <c r="DD150" s="156"/>
      <c r="DE150" s="156"/>
      <c r="DF150" s="119"/>
      <c r="DG150" s="116"/>
      <c r="DH150" s="116"/>
      <c r="DI150" s="116"/>
      <c r="DJ150" s="116"/>
      <c r="DK150" s="116"/>
      <c r="DL150" s="116"/>
      <c r="DM150" s="116"/>
      <c r="DN150" s="116"/>
    </row>
    <row r="151" spans="1:118" ht="15.75" customHeight="1">
      <c r="A151" s="108"/>
      <c r="B151" s="149">
        <v>203130</v>
      </c>
      <c r="C151" s="123" t="s">
        <v>514</v>
      </c>
      <c r="D151" s="155" t="s">
        <v>174</v>
      </c>
      <c r="E151" s="384"/>
      <c r="F151" s="71"/>
      <c r="G151" s="71"/>
      <c r="H151" s="71"/>
      <c r="I151" s="71"/>
      <c r="J151" s="312">
        <v>0</v>
      </c>
      <c r="K151" s="142">
        <v>0</v>
      </c>
      <c r="L151" s="142">
        <v>0</v>
      </c>
      <c r="M151" s="313">
        <v>0</v>
      </c>
      <c r="N151" s="142">
        <v>0</v>
      </c>
      <c r="O151" s="142">
        <v>0</v>
      </c>
      <c r="P151" s="142">
        <v>0</v>
      </c>
      <c r="Q151" s="142">
        <v>0</v>
      </c>
      <c r="R151" s="312">
        <v>0</v>
      </c>
      <c r="S151" s="142">
        <v>0</v>
      </c>
      <c r="T151" s="142">
        <v>0</v>
      </c>
      <c r="U151" s="313">
        <v>0</v>
      </c>
      <c r="V151" s="312">
        <v>21.539708999999998</v>
      </c>
      <c r="W151" s="142">
        <v>64.679953999999995</v>
      </c>
      <c r="X151" s="142">
        <v>60.167850999999999</v>
      </c>
      <c r="Y151" s="142">
        <v>19.130485999999998</v>
      </c>
      <c r="Z151" s="312">
        <v>36.692999999999998</v>
      </c>
      <c r="AA151" s="142">
        <v>45.266999999999996</v>
      </c>
      <c r="AB151" s="142">
        <v>46.982999999999997</v>
      </c>
      <c r="AC151" s="142">
        <v>41.106999999999999</v>
      </c>
      <c r="AD151" s="312">
        <v>40.741</v>
      </c>
      <c r="AE151" s="142">
        <v>48.769999999999996</v>
      </c>
      <c r="AF151" s="142">
        <v>71.376999999999995</v>
      </c>
      <c r="AG151" s="142">
        <v>12.921999999999999</v>
      </c>
      <c r="AH151" s="312">
        <v>45.928999999999995</v>
      </c>
      <c r="AI151" s="142">
        <v>49.899000000000001</v>
      </c>
      <c r="AJ151" s="142">
        <v>63.515000000000001</v>
      </c>
      <c r="AK151" s="142">
        <v>34.333999999999996</v>
      </c>
      <c r="AL151" s="312">
        <v>46.048999999999999</v>
      </c>
      <c r="AM151" s="142">
        <v>72.003</v>
      </c>
      <c r="AN151" s="142">
        <v>59.75</v>
      </c>
      <c r="AO151" s="142">
        <v>56.556999999999995</v>
      </c>
      <c r="AP151" s="312">
        <v>33.720999999999997</v>
      </c>
      <c r="AQ151" s="142">
        <v>81.125</v>
      </c>
      <c r="AR151" s="142">
        <v>32.890999999999998</v>
      </c>
      <c r="AS151" s="142">
        <v>102.02799999999999</v>
      </c>
      <c r="AT151" s="312">
        <v>2.9079999999999999</v>
      </c>
      <c r="AU151" s="142">
        <v>106.333</v>
      </c>
      <c r="AV151" s="142">
        <v>60.930999999999997</v>
      </c>
      <c r="AW151" s="142">
        <v>13.093</v>
      </c>
      <c r="AX151" s="312">
        <v>71.634999999999991</v>
      </c>
      <c r="AY151" s="142">
        <v>109.387</v>
      </c>
      <c r="AZ151" s="142">
        <v>58.785999999999994</v>
      </c>
      <c r="BA151" s="142">
        <v>122.75099999999999</v>
      </c>
      <c r="BB151" s="312">
        <v>53.480999999999995</v>
      </c>
      <c r="BC151" s="142">
        <v>61.265999999999998</v>
      </c>
      <c r="BD151" s="142">
        <v>70.480999999999995</v>
      </c>
      <c r="BE151" s="142">
        <v>40.372</v>
      </c>
      <c r="BF151" s="312">
        <v>90.527000000000001</v>
      </c>
      <c r="BG151" s="142">
        <v>38.927999999999997</v>
      </c>
      <c r="BH151" s="142">
        <v>31.910999999999998</v>
      </c>
      <c r="BI151" s="142">
        <v>6.5110000000000001</v>
      </c>
      <c r="BJ151" s="312">
        <v>79.99799999999999</v>
      </c>
      <c r="BK151" s="142">
        <v>47.281999999999996</v>
      </c>
      <c r="BL151" s="142">
        <v>64.61099999999999</v>
      </c>
      <c r="BM151" s="142">
        <v>107.833</v>
      </c>
      <c r="BN151" s="312">
        <v>50.213999999999999</v>
      </c>
      <c r="BO151" s="142">
        <v>96.783999999999992</v>
      </c>
      <c r="BP151" s="142">
        <v>114.289</v>
      </c>
      <c r="BQ151" s="142">
        <v>21.651999999999997</v>
      </c>
      <c r="BR151" s="312">
        <v>76.106999999999999</v>
      </c>
      <c r="BS151" s="142">
        <v>27.770999999999997</v>
      </c>
      <c r="BT151" s="142">
        <v>95.342999999999989</v>
      </c>
      <c r="BU151" s="142">
        <v>86.042999999999992</v>
      </c>
      <c r="BV151" s="312">
        <v>94.432999999999993</v>
      </c>
      <c r="BW151" s="142">
        <v>101.69999999999999</v>
      </c>
      <c r="BX151" s="142">
        <v>44.905999999999999</v>
      </c>
      <c r="BY151" s="142">
        <v>-460.53499999999997</v>
      </c>
      <c r="BZ151" s="312">
        <v>-80.052876168614844</v>
      </c>
      <c r="CA151" s="142">
        <v>-80.052876168614844</v>
      </c>
      <c r="CB151" s="142">
        <v>-80.052876168614844</v>
      </c>
      <c r="CC151" s="313">
        <v>-80.05287616861483</v>
      </c>
      <c r="CD151" s="312">
        <v>-86.753710483363946</v>
      </c>
      <c r="CE151" s="142">
        <v>-86.753710483363946</v>
      </c>
      <c r="CF151" s="142">
        <v>-86.753710483363946</v>
      </c>
      <c r="CG151" s="313">
        <v>-86.753710483363932</v>
      </c>
      <c r="CH151" s="312">
        <v>-94.491403865547568</v>
      </c>
      <c r="CI151" s="142">
        <v>-94.491403865547568</v>
      </c>
      <c r="CJ151" s="142">
        <v>-94.491403865547568</v>
      </c>
      <c r="CK151" s="313">
        <v>-94.491403865547568</v>
      </c>
      <c r="CL151" s="312">
        <v>-103.2513359868377</v>
      </c>
      <c r="CM151" s="142">
        <v>-103.2513359868377</v>
      </c>
      <c r="CN151" s="142">
        <v>-103.2513359868377</v>
      </c>
      <c r="CO151" s="313">
        <v>-103.25133598683772</v>
      </c>
      <c r="CP151" s="312">
        <v>-113.05812264656075</v>
      </c>
      <c r="CQ151" s="142">
        <v>-113.05812264656075</v>
      </c>
      <c r="CR151" s="142">
        <v>-113.05812264656075</v>
      </c>
      <c r="CS151" s="313">
        <v>-113.05812264656072</v>
      </c>
      <c r="CT151" s="312">
        <v>-123.96589455399852</v>
      </c>
      <c r="CU151" s="142">
        <v>-123.96589455399852</v>
      </c>
      <c r="CV151" s="142">
        <v>-123.96589455399852</v>
      </c>
      <c r="CW151" s="313">
        <v>-123.96589455399851</v>
      </c>
      <c r="CX151" s="322"/>
      <c r="CY151" s="71"/>
      <c r="CZ151" s="111"/>
      <c r="DA151" s="108">
        <v>203130</v>
      </c>
      <c r="DB151" s="123" t="s">
        <v>514</v>
      </c>
      <c r="DC151" s="156">
        <v>209.092401</v>
      </c>
      <c r="DD151" s="156">
        <v>165.83897399999998</v>
      </c>
      <c r="DE151" s="156">
        <v>216.11421299999998</v>
      </c>
      <c r="DF151" s="119">
        <v>165.518</v>
      </c>
      <c r="DG151" s="116">
        <v>170.04999999999998</v>
      </c>
      <c r="DH151" s="116">
        <v>173.81</v>
      </c>
      <c r="DI151" s="116">
        <v>193.67699999999999</v>
      </c>
      <c r="DJ151" s="116">
        <v>234.35899999999998</v>
      </c>
      <c r="DK151" s="116">
        <v>249.76499999999999</v>
      </c>
      <c r="DL151" s="116">
        <v>183.26499999999999</v>
      </c>
      <c r="DM151" s="116">
        <v>362.55899999999997</v>
      </c>
      <c r="DN151" s="116">
        <v>225.6</v>
      </c>
    </row>
    <row r="152" spans="1:118" ht="15.75" customHeight="1">
      <c r="A152" s="108"/>
      <c r="B152" s="149"/>
      <c r="C152" s="123" t="s">
        <v>1321</v>
      </c>
      <c r="D152" s="155" t="s">
        <v>1323</v>
      </c>
      <c r="E152" s="384"/>
      <c r="F152" s="71"/>
      <c r="G152" s="71"/>
      <c r="H152" s="71"/>
      <c r="I152" s="71"/>
      <c r="J152" s="388">
        <v>0</v>
      </c>
      <c r="K152" s="154">
        <v>0</v>
      </c>
      <c r="L152" s="154">
        <v>0</v>
      </c>
      <c r="M152" s="389">
        <v>0</v>
      </c>
      <c r="N152" s="154">
        <v>0</v>
      </c>
      <c r="O152" s="154">
        <v>0</v>
      </c>
      <c r="P152" s="154">
        <v>0</v>
      </c>
      <c r="Q152" s="154">
        <v>0</v>
      </c>
      <c r="R152" s="388">
        <v>0</v>
      </c>
      <c r="S152" s="154">
        <v>0</v>
      </c>
      <c r="T152" s="154">
        <v>0</v>
      </c>
      <c r="U152" s="389">
        <v>0</v>
      </c>
      <c r="V152" s="388">
        <v>0.13013514542225013</v>
      </c>
      <c r="W152" s="154">
        <v>0.39077293104073269</v>
      </c>
      <c r="X152" s="154">
        <v>0.36351243369301223</v>
      </c>
      <c r="Y152" s="154">
        <v>0.11557948984400487</v>
      </c>
      <c r="Z152" s="388">
        <v>0.21577771243751839</v>
      </c>
      <c r="AA152" s="154">
        <v>0.26619817700676274</v>
      </c>
      <c r="AB152" s="154">
        <v>0.27628932666862688</v>
      </c>
      <c r="AC152" s="154">
        <v>0.24173478388709205</v>
      </c>
      <c r="AD152" s="388">
        <v>0.23439963178183074</v>
      </c>
      <c r="AE152" s="154">
        <v>0.28059375179794027</v>
      </c>
      <c r="AF152" s="154">
        <v>0.41066106668200908</v>
      </c>
      <c r="AG152" s="154">
        <v>7.4345549738219885E-2</v>
      </c>
      <c r="AH152" s="388">
        <v>0.23714225230667554</v>
      </c>
      <c r="AI152" s="154">
        <v>0.25764029802196442</v>
      </c>
      <c r="AJ152" s="154">
        <v>0.327942915266139</v>
      </c>
      <c r="AK152" s="154">
        <v>0.17727453440522106</v>
      </c>
      <c r="AL152" s="388">
        <v>0.19648914699243469</v>
      </c>
      <c r="AM152" s="154">
        <v>0.3072337738256265</v>
      </c>
      <c r="AN152" s="154">
        <v>0.25495073797037882</v>
      </c>
      <c r="AO152" s="154">
        <v>0.24132634121156005</v>
      </c>
      <c r="AP152" s="388">
        <v>0.1350109102556403</v>
      </c>
      <c r="AQ152" s="154">
        <v>0.3248053169979781</v>
      </c>
      <c r="AR152" s="154">
        <v>0.13168778651932816</v>
      </c>
      <c r="AS152" s="154">
        <v>0.40849598622705341</v>
      </c>
      <c r="AT152" s="388">
        <v>1.5867732518484164E-2</v>
      </c>
      <c r="AU152" s="154">
        <v>0.58021444356532892</v>
      </c>
      <c r="AV152" s="154">
        <v>0.33247483152811502</v>
      </c>
      <c r="AW152" s="154">
        <v>7.1442992388071919E-2</v>
      </c>
      <c r="AX152" s="388">
        <v>0.19758163498906384</v>
      </c>
      <c r="AY152" s="154">
        <v>0.30170813577928007</v>
      </c>
      <c r="AZ152" s="154">
        <v>0.16214188587236836</v>
      </c>
      <c r="BA152" s="154">
        <v>0.33856834335928776</v>
      </c>
      <c r="BB152" s="388">
        <v>0.23706117021276593</v>
      </c>
      <c r="BC152" s="154">
        <v>0.27156914893617023</v>
      </c>
      <c r="BD152" s="154">
        <v>0.31241578014184396</v>
      </c>
      <c r="BE152" s="154">
        <v>0.17895390070921985</v>
      </c>
      <c r="BF152" s="388">
        <v>0.53924599558009745</v>
      </c>
      <c r="BG152" s="154">
        <v>0.2318840579710145</v>
      </c>
      <c r="BH152" s="154">
        <v>0.19008559838453154</v>
      </c>
      <c r="BI152" s="154">
        <v>3.8784348064356648E-2</v>
      </c>
      <c r="BJ152" s="388">
        <v>0.26690555310886011</v>
      </c>
      <c r="BK152" s="154">
        <v>0.1577517983211221</v>
      </c>
      <c r="BL152" s="154">
        <v>0.21556832285702843</v>
      </c>
      <c r="BM152" s="154">
        <v>0.35977432571298928</v>
      </c>
      <c r="BN152" s="388">
        <v>0.17747288284753959</v>
      </c>
      <c r="BO152" s="154">
        <v>0.34206666454606827</v>
      </c>
      <c r="BP152" s="154">
        <v>0.40393512382527691</v>
      </c>
      <c r="BQ152" s="154">
        <v>7.652532878111537E-2</v>
      </c>
      <c r="BR152" s="388">
        <v>0.26679496887094056</v>
      </c>
      <c r="BS152" s="154">
        <v>9.7351926636378913E-2</v>
      </c>
      <c r="BT152" s="154">
        <v>0.3342272421336025</v>
      </c>
      <c r="BU152" s="154">
        <v>0.30162586235907785</v>
      </c>
      <c r="BV152" s="388">
        <v>-0.43022651893428582</v>
      </c>
      <c r="BW152" s="154">
        <v>-0.46333418376644675</v>
      </c>
      <c r="BX152" s="154">
        <v>-0.20458687174253745</v>
      </c>
      <c r="BY152" s="154">
        <v>2.0981475744432703</v>
      </c>
      <c r="BZ152" s="390">
        <v>0.25</v>
      </c>
      <c r="CA152" s="390">
        <v>0.25</v>
      </c>
      <c r="CB152" s="390">
        <v>0.25</v>
      </c>
      <c r="CC152" s="389">
        <v>0.25</v>
      </c>
      <c r="CD152" s="390">
        <v>0.25</v>
      </c>
      <c r="CE152" s="390">
        <v>0.25</v>
      </c>
      <c r="CF152" s="390">
        <v>0.25</v>
      </c>
      <c r="CG152" s="389">
        <v>0.25</v>
      </c>
      <c r="CH152" s="390">
        <v>0.25</v>
      </c>
      <c r="CI152" s="390">
        <v>0.25</v>
      </c>
      <c r="CJ152" s="390">
        <v>0.25</v>
      </c>
      <c r="CK152" s="389">
        <v>0.25</v>
      </c>
      <c r="CL152" s="390">
        <v>0.25</v>
      </c>
      <c r="CM152" s="390">
        <v>0.25</v>
      </c>
      <c r="CN152" s="390">
        <v>0.25</v>
      </c>
      <c r="CO152" s="389">
        <v>0.25</v>
      </c>
      <c r="CP152" s="390">
        <v>0.25</v>
      </c>
      <c r="CQ152" s="390">
        <v>0.25</v>
      </c>
      <c r="CR152" s="390">
        <v>0.25</v>
      </c>
      <c r="CS152" s="389">
        <v>0.25</v>
      </c>
      <c r="CT152" s="390">
        <v>0.25</v>
      </c>
      <c r="CU152" s="390">
        <v>0.25</v>
      </c>
      <c r="CV152" s="390">
        <v>0.25</v>
      </c>
      <c r="CW152" s="389">
        <v>0.25</v>
      </c>
      <c r="CX152" s="322"/>
      <c r="CY152" s="71"/>
      <c r="CZ152" s="111"/>
      <c r="DA152" s="108"/>
      <c r="DB152" s="123"/>
      <c r="DC152" s="156"/>
      <c r="DD152" s="156"/>
      <c r="DE152" s="156"/>
      <c r="DF152" s="119"/>
      <c r="DG152" s="116"/>
      <c r="DH152" s="116"/>
      <c r="DI152" s="116"/>
      <c r="DJ152" s="116"/>
      <c r="DK152" s="116"/>
      <c r="DL152" s="116"/>
      <c r="DM152" s="116"/>
      <c r="DN152" s="116"/>
    </row>
    <row r="153" spans="1:118" ht="15.75" customHeight="1">
      <c r="A153" s="108"/>
      <c r="B153" s="149"/>
      <c r="C153" s="123" t="s">
        <v>516</v>
      </c>
      <c r="D153" s="155" t="s">
        <v>1329</v>
      </c>
      <c r="E153" s="384"/>
      <c r="F153" s="71"/>
      <c r="G153" s="71"/>
      <c r="H153" s="71"/>
      <c r="I153" s="71"/>
      <c r="J153" s="388">
        <v>0</v>
      </c>
      <c r="K153" s="154">
        <v>0</v>
      </c>
      <c r="L153" s="154">
        <v>0</v>
      </c>
      <c r="M153" s="389">
        <v>0</v>
      </c>
      <c r="N153" s="154">
        <v>0</v>
      </c>
      <c r="O153" s="154">
        <v>0</v>
      </c>
      <c r="P153" s="154">
        <v>0</v>
      </c>
      <c r="Q153" s="154">
        <v>0</v>
      </c>
      <c r="R153" s="388">
        <v>0</v>
      </c>
      <c r="S153" s="154">
        <v>0</v>
      </c>
      <c r="T153" s="154">
        <v>0</v>
      </c>
      <c r="U153" s="389">
        <v>0</v>
      </c>
      <c r="V153" s="388">
        <v>0.14447960132428275</v>
      </c>
      <c r="W153" s="154">
        <v>0.26115151896741035</v>
      </c>
      <c r="X153" s="154">
        <v>0.20163931344700115</v>
      </c>
      <c r="Y153" s="154">
        <v>0.12302038272488652</v>
      </c>
      <c r="Z153" s="388">
        <v>0.22721249349812994</v>
      </c>
      <c r="AA153" s="154">
        <v>0.27651737281923472</v>
      </c>
      <c r="AB153" s="154">
        <v>0.21430917301464214</v>
      </c>
      <c r="AC153" s="154">
        <v>0.21344971544884309</v>
      </c>
      <c r="AD153" s="388">
        <v>0.21394325444128781</v>
      </c>
      <c r="AE153" s="154">
        <v>0.27289870237422431</v>
      </c>
      <c r="AF153" s="154">
        <v>0.29671553935241957</v>
      </c>
      <c r="AG153" s="154">
        <v>0.20348965386916948</v>
      </c>
      <c r="AH153" s="388">
        <v>0.27863114087771024</v>
      </c>
      <c r="AI153" s="154">
        <v>0.2412619364196785</v>
      </c>
      <c r="AJ153" s="154">
        <v>0.31978310232153018</v>
      </c>
      <c r="AK153" s="154">
        <v>0.33419963985009976</v>
      </c>
      <c r="AL153" s="388">
        <v>0.29194086246465573</v>
      </c>
      <c r="AM153" s="154">
        <v>0.33317754847068626</v>
      </c>
      <c r="AN153" s="154">
        <v>0.26820903696122528</v>
      </c>
      <c r="AO153" s="154">
        <v>0.18757358574418193</v>
      </c>
      <c r="AP153" s="388">
        <v>0.27947819024175968</v>
      </c>
      <c r="AQ153" s="154">
        <v>0.32593149110895053</v>
      </c>
      <c r="AR153" s="154">
        <v>0.19520112998373867</v>
      </c>
      <c r="AS153" s="154">
        <v>0.2300928463018215</v>
      </c>
      <c r="AT153" s="388">
        <v>6.2119496720996308E-2</v>
      </c>
      <c r="AU153" s="154">
        <v>0.33041449022270419</v>
      </c>
      <c r="AV153" s="154">
        <v>0.35414293353172299</v>
      </c>
      <c r="AW153" s="154">
        <v>0.92549657171131683</v>
      </c>
      <c r="AX153" s="388">
        <v>0.33824237673878343</v>
      </c>
      <c r="AY153" s="154">
        <v>0.35168484778338271</v>
      </c>
      <c r="AZ153" s="154">
        <v>0.31701503483681703</v>
      </c>
      <c r="BA153" s="154">
        <v>0.64741064223667344</v>
      </c>
      <c r="BB153" s="388">
        <v>0.25531945366095854</v>
      </c>
      <c r="BC153" s="154">
        <v>0.24171670704089765</v>
      </c>
      <c r="BD153" s="154">
        <v>0.24412132463726954</v>
      </c>
      <c r="BE153" s="154">
        <v>0.85372919706485662</v>
      </c>
      <c r="BF153" s="388">
        <v>0.31535146847251688</v>
      </c>
      <c r="BG153" s="154">
        <v>0.35926353190900284</v>
      </c>
      <c r="BH153" s="154">
        <v>0.27568183977953054</v>
      </c>
      <c r="BI153" s="154">
        <v>-5.632304218821637E-2</v>
      </c>
      <c r="BJ153" s="388">
        <v>0.29150390625</v>
      </c>
      <c r="BK153" s="154">
        <v>0.35761178677315902</v>
      </c>
      <c r="BL153" s="154">
        <v>0.30335654288759406</v>
      </c>
      <c r="BM153" s="154">
        <v>0.45990889937133744</v>
      </c>
      <c r="BN153" s="388">
        <v>0.21521331036078895</v>
      </c>
      <c r="BO153" s="154">
        <v>0.30082554207280682</v>
      </c>
      <c r="BP153" s="154">
        <v>0.32739403071440643</v>
      </c>
      <c r="BQ153" s="154">
        <v>-0.14403746623913996</v>
      </c>
      <c r="BR153" s="388">
        <v>0.33577753365187352</v>
      </c>
      <c r="BS153" s="154">
        <v>0.11564985632782242</v>
      </c>
      <c r="BT153" s="154">
        <v>0.34461159223329041</v>
      </c>
      <c r="BU153" s="154">
        <v>0.4387978866631308</v>
      </c>
      <c r="BV153" s="388">
        <v>0.31187003791331458</v>
      </c>
      <c r="BW153" s="154">
        <v>0.41038346844647461</v>
      </c>
      <c r="BX153" s="154">
        <v>0.52823130852114997</v>
      </c>
      <c r="BY153" s="154">
        <v>0.28404556225645178</v>
      </c>
      <c r="BZ153" s="388">
        <v>3.832334341361656E-2</v>
      </c>
      <c r="CA153" s="154">
        <v>3.832334341361656E-2</v>
      </c>
      <c r="CB153" s="154">
        <v>3.832334341361656E-2</v>
      </c>
      <c r="CC153" s="389">
        <v>-1.6578801596782385E-2</v>
      </c>
      <c r="CD153" s="388">
        <v>-1.628639769589358E-2</v>
      </c>
      <c r="CE153" s="154">
        <v>-1.628639769589358E-2</v>
      </c>
      <c r="CF153" s="154">
        <v>-1.628639769589358E-2</v>
      </c>
      <c r="CG153" s="389">
        <v>4.9464283022718049E-3</v>
      </c>
      <c r="CH153" s="388">
        <v>4.89100793765458E-3</v>
      </c>
      <c r="CI153" s="154">
        <v>4.89100793765458E-3</v>
      </c>
      <c r="CJ153" s="154">
        <v>4.89100793765458E-3</v>
      </c>
      <c r="CK153" s="389">
        <v>-1.6795227873867159E-3</v>
      </c>
      <c r="CL153" s="388">
        <v>-1.6655362156061586E-3</v>
      </c>
      <c r="CM153" s="154">
        <v>-1.6655362156061586E-3</v>
      </c>
      <c r="CN153" s="154">
        <v>-1.6655362156061586E-3</v>
      </c>
      <c r="CO153" s="389">
        <v>5.4969670625954815E-4</v>
      </c>
      <c r="CP153" s="388">
        <v>5.4629566057189918E-4</v>
      </c>
      <c r="CQ153" s="154">
        <v>5.4629566057189918E-4</v>
      </c>
      <c r="CR153" s="154">
        <v>5.4629566057189918E-4</v>
      </c>
      <c r="CS153" s="389">
        <v>-1.8269616862554689E-4</v>
      </c>
      <c r="CT153" s="388">
        <v>-1.8181095178084792E-4</v>
      </c>
      <c r="CU153" s="154">
        <v>-1.8181095178084792E-4</v>
      </c>
      <c r="CV153" s="154">
        <v>-1.8181095178084792E-4</v>
      </c>
      <c r="CW153" s="389">
        <v>6.0537746761904117E-5</v>
      </c>
      <c r="CX153" s="322"/>
      <c r="CY153" s="71"/>
      <c r="CZ153" s="111"/>
      <c r="DA153" s="108"/>
      <c r="DB153" s="123"/>
      <c r="DC153" s="156"/>
      <c r="DD153" s="156"/>
      <c r="DE153" s="156"/>
      <c r="DF153" s="119"/>
      <c r="DG153" s="116"/>
      <c r="DH153" s="116"/>
      <c r="DI153" s="116"/>
      <c r="DJ153" s="116"/>
      <c r="DK153" s="116"/>
      <c r="DL153" s="116"/>
      <c r="DM153" s="116"/>
      <c r="DN153" s="116"/>
    </row>
    <row r="154" spans="1:118" ht="15.75" customHeight="1">
      <c r="A154" s="108"/>
      <c r="B154" s="149"/>
      <c r="C154" s="108"/>
      <c r="D154" s="71"/>
      <c r="E154" s="384"/>
      <c r="F154" s="71"/>
      <c r="G154" s="71"/>
      <c r="H154" s="71"/>
      <c r="I154" s="71"/>
      <c r="J154" s="391"/>
      <c r="K154" s="157"/>
      <c r="L154" s="157"/>
      <c r="M154" s="392"/>
      <c r="N154" s="157"/>
      <c r="O154" s="157"/>
      <c r="P154" s="157"/>
      <c r="Q154" s="157"/>
      <c r="R154" s="391"/>
      <c r="S154" s="157"/>
      <c r="T154" s="157"/>
      <c r="U154" s="392"/>
      <c r="V154" s="391"/>
      <c r="W154" s="157"/>
      <c r="X154" s="157"/>
      <c r="Y154" s="157"/>
      <c r="Z154" s="391"/>
      <c r="AA154" s="157"/>
      <c r="AB154" s="157"/>
      <c r="AC154" s="157"/>
      <c r="AD154" s="391"/>
      <c r="AE154" s="157"/>
      <c r="AF154" s="157"/>
      <c r="AG154" s="157"/>
      <c r="AH154" s="391"/>
      <c r="AI154" s="157"/>
      <c r="AJ154" s="157"/>
      <c r="AK154" s="157"/>
      <c r="AL154" s="391"/>
      <c r="AM154" s="157"/>
      <c r="AN154" s="157"/>
      <c r="AO154" s="157"/>
      <c r="AP154" s="391"/>
      <c r="AQ154" s="157"/>
      <c r="AR154" s="157"/>
      <c r="AS154" s="157"/>
      <c r="AT154" s="391"/>
      <c r="AU154" s="157"/>
      <c r="AV154" s="157"/>
      <c r="AW154" s="157"/>
      <c r="AX154" s="391"/>
      <c r="AY154" s="157"/>
      <c r="AZ154" s="157"/>
      <c r="BA154" s="157"/>
      <c r="BB154" s="391"/>
      <c r="BC154" s="157"/>
      <c r="BD154" s="157"/>
      <c r="BE154" s="157"/>
      <c r="BF154" s="391"/>
      <c r="BG154" s="157"/>
      <c r="BH154" s="157"/>
      <c r="BI154" s="157"/>
      <c r="BJ154" s="391"/>
      <c r="BK154" s="157"/>
      <c r="BL154" s="157"/>
      <c r="BM154" s="157"/>
      <c r="BN154" s="391"/>
      <c r="BO154" s="157"/>
      <c r="BP154" s="157"/>
      <c r="BQ154" s="157"/>
      <c r="BR154" s="391"/>
      <c r="BS154" s="157"/>
      <c r="BT154" s="157"/>
      <c r="BU154" s="157"/>
      <c r="BV154" s="391"/>
      <c r="BW154" s="157"/>
      <c r="BX154" s="157"/>
      <c r="BY154" s="157"/>
      <c r="BZ154" s="312"/>
      <c r="CA154" s="157"/>
      <c r="CB154" s="157"/>
      <c r="CC154" s="392"/>
      <c r="CD154" s="312"/>
      <c r="CE154" s="157"/>
      <c r="CF154" s="157"/>
      <c r="CG154" s="392"/>
      <c r="CH154" s="312"/>
      <c r="CI154" s="157"/>
      <c r="CJ154" s="157"/>
      <c r="CK154" s="392"/>
      <c r="CL154" s="312"/>
      <c r="CM154" s="157"/>
      <c r="CN154" s="157"/>
      <c r="CO154" s="392"/>
      <c r="CP154" s="312"/>
      <c r="CQ154" s="157"/>
      <c r="CR154" s="157"/>
      <c r="CS154" s="392"/>
      <c r="CT154" s="312"/>
      <c r="CU154" s="157"/>
      <c r="CV154" s="157"/>
      <c r="CW154" s="392"/>
      <c r="CX154" s="322"/>
      <c r="CY154" s="71"/>
      <c r="CZ154" s="111"/>
      <c r="DA154" s="108"/>
      <c r="DB154" s="108"/>
      <c r="DC154" s="156"/>
      <c r="DD154" s="156"/>
      <c r="DE154" s="156"/>
      <c r="DF154" s="119"/>
      <c r="DG154" s="116"/>
      <c r="DH154" s="116"/>
      <c r="DI154" s="116"/>
      <c r="DJ154" s="116"/>
      <c r="DK154" s="116"/>
      <c r="DL154" s="116"/>
      <c r="DM154" s="116"/>
      <c r="DN154" s="116"/>
    </row>
    <row r="155" spans="1:118" ht="15.75" customHeight="1">
      <c r="A155" s="108"/>
      <c r="B155" s="149">
        <v>203165</v>
      </c>
      <c r="C155" s="108" t="s">
        <v>519</v>
      </c>
      <c r="D155" s="155" t="s">
        <v>167</v>
      </c>
      <c r="E155" s="384"/>
      <c r="F155" s="71"/>
      <c r="G155" s="71"/>
      <c r="H155" s="71"/>
      <c r="I155" s="71"/>
      <c r="J155" s="312">
        <v>0</v>
      </c>
      <c r="K155" s="142">
        <v>0</v>
      </c>
      <c r="L155" s="142">
        <v>0</v>
      </c>
      <c r="M155" s="313">
        <v>0</v>
      </c>
      <c r="N155" s="142">
        <v>0</v>
      </c>
      <c r="O155" s="142">
        <v>0</v>
      </c>
      <c r="P155" s="142">
        <v>0</v>
      </c>
      <c r="Q155" s="142">
        <v>0</v>
      </c>
      <c r="R155" s="312">
        <v>0</v>
      </c>
      <c r="S155" s="142">
        <v>0</v>
      </c>
      <c r="T155" s="142">
        <v>0</v>
      </c>
      <c r="U155" s="313">
        <v>0</v>
      </c>
      <c r="V155" s="312">
        <v>0</v>
      </c>
      <c r="W155" s="142">
        <v>0</v>
      </c>
      <c r="X155" s="142">
        <v>0</v>
      </c>
      <c r="Y155" s="142">
        <v>0</v>
      </c>
      <c r="Z155" s="312">
        <v>0</v>
      </c>
      <c r="AA155" s="142">
        <v>0</v>
      </c>
      <c r="AB155" s="142">
        <v>0</v>
      </c>
      <c r="AC155" s="142">
        <v>0</v>
      </c>
      <c r="AD155" s="312">
        <v>0</v>
      </c>
      <c r="AE155" s="142">
        <v>0</v>
      </c>
      <c r="AF155" s="142">
        <v>0</v>
      </c>
      <c r="AG155" s="142">
        <v>0</v>
      </c>
      <c r="AH155" s="312">
        <v>0</v>
      </c>
      <c r="AI155" s="142">
        <v>0</v>
      </c>
      <c r="AJ155" s="142">
        <v>0</v>
      </c>
      <c r="AK155" s="142">
        <v>0</v>
      </c>
      <c r="AL155" s="312">
        <v>0</v>
      </c>
      <c r="AM155" s="142">
        <v>0</v>
      </c>
      <c r="AN155" s="142">
        <v>0</v>
      </c>
      <c r="AO155" s="142">
        <v>0</v>
      </c>
      <c r="AP155" s="312">
        <v>0</v>
      </c>
      <c r="AQ155" s="142">
        <v>0</v>
      </c>
      <c r="AR155" s="142">
        <v>0</v>
      </c>
      <c r="AS155" s="142">
        <v>0</v>
      </c>
      <c r="AT155" s="312">
        <v>0</v>
      </c>
      <c r="AU155" s="142">
        <v>0</v>
      </c>
      <c r="AV155" s="142">
        <v>0</v>
      </c>
      <c r="AW155" s="142">
        <v>0</v>
      </c>
      <c r="AX155" s="312">
        <v>0</v>
      </c>
      <c r="AY155" s="142">
        <v>0</v>
      </c>
      <c r="AZ155" s="142">
        <v>0</v>
      </c>
      <c r="BA155" s="142">
        <v>0</v>
      </c>
      <c r="BB155" s="312">
        <v>0</v>
      </c>
      <c r="BC155" s="142">
        <v>0</v>
      </c>
      <c r="BD155" s="142">
        <v>0</v>
      </c>
      <c r="BE155" s="142">
        <v>0</v>
      </c>
      <c r="BF155" s="312">
        <v>0</v>
      </c>
      <c r="BG155" s="142">
        <v>0</v>
      </c>
      <c r="BH155" s="142">
        <v>0</v>
      </c>
      <c r="BI155" s="142">
        <v>0</v>
      </c>
      <c r="BJ155" s="312">
        <v>0</v>
      </c>
      <c r="BK155" s="142">
        <v>0</v>
      </c>
      <c r="BL155" s="142">
        <v>0</v>
      </c>
      <c r="BM155" s="142">
        <v>0</v>
      </c>
      <c r="BN155" s="312">
        <v>0</v>
      </c>
      <c r="BO155" s="142">
        <v>0</v>
      </c>
      <c r="BP155" s="142">
        <v>0</v>
      </c>
      <c r="BQ155" s="142">
        <v>0</v>
      </c>
      <c r="BR155" s="312">
        <v>0</v>
      </c>
      <c r="BS155" s="142">
        <v>0</v>
      </c>
      <c r="BT155" s="142">
        <v>0</v>
      </c>
      <c r="BU155" s="142">
        <v>0</v>
      </c>
      <c r="BV155" s="312">
        <v>0</v>
      </c>
      <c r="BW155" s="142">
        <v>0</v>
      </c>
      <c r="BX155" s="142">
        <v>0</v>
      </c>
      <c r="BY155" s="142">
        <v>0</v>
      </c>
      <c r="BZ155" s="396">
        <v>0</v>
      </c>
      <c r="CA155" s="396">
        <v>0</v>
      </c>
      <c r="CB155" s="396">
        <v>0</v>
      </c>
      <c r="CC155" s="313">
        <v>0</v>
      </c>
      <c r="CD155" s="396">
        <v>0</v>
      </c>
      <c r="CE155" s="396">
        <v>0</v>
      </c>
      <c r="CF155" s="396">
        <v>0</v>
      </c>
      <c r="CG155" s="313">
        <v>0</v>
      </c>
      <c r="CH155" s="396">
        <v>0</v>
      </c>
      <c r="CI155" s="396">
        <v>0</v>
      </c>
      <c r="CJ155" s="396">
        <v>0</v>
      </c>
      <c r="CK155" s="313">
        <v>0</v>
      </c>
      <c r="CL155" s="396">
        <v>0</v>
      </c>
      <c r="CM155" s="396">
        <v>0</v>
      </c>
      <c r="CN155" s="396">
        <v>0</v>
      </c>
      <c r="CO155" s="313">
        <v>0</v>
      </c>
      <c r="CP155" s="396">
        <v>0</v>
      </c>
      <c r="CQ155" s="396">
        <v>0</v>
      </c>
      <c r="CR155" s="396">
        <v>0</v>
      </c>
      <c r="CS155" s="313">
        <v>0</v>
      </c>
      <c r="CT155" s="396">
        <v>0</v>
      </c>
      <c r="CU155" s="396">
        <v>0</v>
      </c>
      <c r="CV155" s="396">
        <v>0</v>
      </c>
      <c r="CW155" s="313">
        <v>0</v>
      </c>
      <c r="CX155" s="322"/>
      <c r="CY155" s="71"/>
      <c r="CZ155" s="111"/>
      <c r="DA155" s="108">
        <v>203165</v>
      </c>
      <c r="DB155" s="108" t="s">
        <v>519</v>
      </c>
      <c r="DC155" s="156">
        <v>0</v>
      </c>
      <c r="DD155" s="156">
        <v>0</v>
      </c>
      <c r="DE155" s="156">
        <v>0</v>
      </c>
      <c r="DF155" s="119">
        <v>0</v>
      </c>
      <c r="DG155" s="116">
        <v>0</v>
      </c>
      <c r="DH155" s="116">
        <v>0</v>
      </c>
      <c r="DI155" s="116">
        <v>0</v>
      </c>
      <c r="DJ155" s="116">
        <v>0</v>
      </c>
      <c r="DK155" s="116">
        <v>0</v>
      </c>
      <c r="DL155" s="116">
        <v>0</v>
      </c>
      <c r="DM155" s="116">
        <v>0</v>
      </c>
      <c r="DN155" s="116">
        <v>0</v>
      </c>
    </row>
    <row r="156" spans="1:118" ht="15.75" customHeight="1">
      <c r="A156" s="108"/>
      <c r="B156" s="149"/>
      <c r="C156" s="108"/>
      <c r="D156" s="71"/>
      <c r="E156" s="384"/>
      <c r="F156" s="71"/>
      <c r="G156" s="71"/>
      <c r="H156" s="71"/>
      <c r="I156" s="71"/>
      <c r="J156" s="391"/>
      <c r="K156" s="157"/>
      <c r="L156" s="157"/>
      <c r="M156" s="392"/>
      <c r="N156" s="157"/>
      <c r="O156" s="157"/>
      <c r="P156" s="157"/>
      <c r="Q156" s="157"/>
      <c r="R156" s="391"/>
      <c r="S156" s="157"/>
      <c r="T156" s="157"/>
      <c r="U156" s="392"/>
      <c r="V156" s="391"/>
      <c r="W156" s="157"/>
      <c r="X156" s="157"/>
      <c r="Y156" s="157"/>
      <c r="Z156" s="391"/>
      <c r="AA156" s="157"/>
      <c r="AB156" s="157"/>
      <c r="AC156" s="157"/>
      <c r="AD156" s="391"/>
      <c r="AE156" s="157"/>
      <c r="AF156" s="157"/>
      <c r="AG156" s="157"/>
      <c r="AH156" s="391"/>
      <c r="AI156" s="157"/>
      <c r="AJ156" s="157"/>
      <c r="AK156" s="157"/>
      <c r="AL156" s="391"/>
      <c r="AM156" s="157"/>
      <c r="AN156" s="157"/>
      <c r="AO156" s="157"/>
      <c r="AP156" s="391"/>
      <c r="AQ156" s="157"/>
      <c r="AR156" s="157"/>
      <c r="AS156" s="157"/>
      <c r="AT156" s="391"/>
      <c r="AU156" s="157"/>
      <c r="AV156" s="157"/>
      <c r="AW156" s="157"/>
      <c r="AX156" s="391"/>
      <c r="AY156" s="157"/>
      <c r="AZ156" s="157"/>
      <c r="BA156" s="157"/>
      <c r="BB156" s="391"/>
      <c r="BC156" s="157"/>
      <c r="BD156" s="157"/>
      <c r="BE156" s="157"/>
      <c r="BF156" s="391"/>
      <c r="BG156" s="157"/>
      <c r="BH156" s="157"/>
      <c r="BI156" s="157"/>
      <c r="BJ156" s="391"/>
      <c r="BK156" s="157"/>
      <c r="BL156" s="157"/>
      <c r="BM156" s="157"/>
      <c r="BN156" s="391"/>
      <c r="BO156" s="157"/>
      <c r="BP156" s="157"/>
      <c r="BQ156" s="157"/>
      <c r="BR156" s="391"/>
      <c r="BS156" s="157"/>
      <c r="BT156" s="157"/>
      <c r="BU156" s="157"/>
      <c r="BV156" s="391"/>
      <c r="BW156" s="157"/>
      <c r="BX156" s="157"/>
      <c r="BY156" s="157"/>
      <c r="BZ156" s="312"/>
      <c r="CA156" s="157"/>
      <c r="CB156" s="157"/>
      <c r="CC156" s="392"/>
      <c r="CD156" s="312"/>
      <c r="CE156" s="157"/>
      <c r="CF156" s="157"/>
      <c r="CG156" s="392"/>
      <c r="CH156" s="312"/>
      <c r="CI156" s="157"/>
      <c r="CJ156" s="157"/>
      <c r="CK156" s="392"/>
      <c r="CL156" s="312"/>
      <c r="CM156" s="157"/>
      <c r="CN156" s="157"/>
      <c r="CO156" s="392"/>
      <c r="CP156" s="312"/>
      <c r="CQ156" s="157"/>
      <c r="CR156" s="157"/>
      <c r="CS156" s="392"/>
      <c r="CT156" s="312"/>
      <c r="CU156" s="157"/>
      <c r="CV156" s="157"/>
      <c r="CW156" s="392"/>
      <c r="CX156" s="322"/>
      <c r="CY156" s="71"/>
      <c r="CZ156" s="111"/>
      <c r="DA156" s="108"/>
      <c r="DB156" s="108"/>
      <c r="DC156" s="156"/>
      <c r="DD156" s="156"/>
      <c r="DE156" s="156"/>
      <c r="DF156" s="119"/>
      <c r="DG156" s="116"/>
      <c r="DH156" s="116"/>
      <c r="DI156" s="116"/>
      <c r="DJ156" s="116"/>
      <c r="DK156" s="116"/>
      <c r="DL156" s="116"/>
      <c r="DM156" s="116"/>
      <c r="DN156" s="116"/>
    </row>
    <row r="157" spans="1:118" ht="15.75" customHeight="1">
      <c r="A157" s="108"/>
      <c r="B157" s="149">
        <v>205560</v>
      </c>
      <c r="C157" s="108" t="s">
        <v>520</v>
      </c>
      <c r="D157" s="155" t="s">
        <v>521</v>
      </c>
      <c r="E157" s="384"/>
      <c r="F157" s="71"/>
      <c r="G157" s="71"/>
      <c r="H157" s="71"/>
      <c r="I157" s="71"/>
      <c r="J157" s="312">
        <v>0</v>
      </c>
      <c r="K157" s="142">
        <v>0</v>
      </c>
      <c r="L157" s="142">
        <v>0</v>
      </c>
      <c r="M157" s="313">
        <v>0</v>
      </c>
      <c r="N157" s="142">
        <v>0</v>
      </c>
      <c r="O157" s="142">
        <v>0</v>
      </c>
      <c r="P157" s="142">
        <v>0</v>
      </c>
      <c r="Q157" s="142">
        <v>0</v>
      </c>
      <c r="R157" s="312">
        <v>0</v>
      </c>
      <c r="S157" s="142">
        <v>0</v>
      </c>
      <c r="T157" s="142">
        <v>0</v>
      </c>
      <c r="U157" s="313">
        <v>0</v>
      </c>
      <c r="V157" s="312">
        <v>0</v>
      </c>
      <c r="W157" s="142">
        <v>0</v>
      </c>
      <c r="X157" s="142">
        <v>0</v>
      </c>
      <c r="Y157" s="142">
        <v>0</v>
      </c>
      <c r="Z157" s="312">
        <v>0</v>
      </c>
      <c r="AA157" s="142">
        <v>0</v>
      </c>
      <c r="AB157" s="142">
        <v>0</v>
      </c>
      <c r="AC157" s="142">
        <v>0</v>
      </c>
      <c r="AD157" s="312">
        <v>0</v>
      </c>
      <c r="AE157" s="142">
        <v>0</v>
      </c>
      <c r="AF157" s="142">
        <v>0</v>
      </c>
      <c r="AG157" s="142">
        <v>0</v>
      </c>
      <c r="AH157" s="312">
        <v>0</v>
      </c>
      <c r="AI157" s="142">
        <v>0</v>
      </c>
      <c r="AJ157" s="142">
        <v>0</v>
      </c>
      <c r="AK157" s="142">
        <v>0</v>
      </c>
      <c r="AL157" s="312">
        <v>0</v>
      </c>
      <c r="AM157" s="142">
        <v>0</v>
      </c>
      <c r="AN157" s="142">
        <v>0</v>
      </c>
      <c r="AO157" s="142">
        <v>0</v>
      </c>
      <c r="AP157" s="312">
        <v>0</v>
      </c>
      <c r="AQ157" s="142">
        <v>0</v>
      </c>
      <c r="AR157" s="142">
        <v>0</v>
      </c>
      <c r="AS157" s="142">
        <v>0</v>
      </c>
      <c r="AT157" s="312">
        <v>0</v>
      </c>
      <c r="AU157" s="142">
        <v>0</v>
      </c>
      <c r="AV157" s="142">
        <v>0</v>
      </c>
      <c r="AW157" s="142">
        <v>0</v>
      </c>
      <c r="AX157" s="312">
        <v>0</v>
      </c>
      <c r="AY157" s="142">
        <v>0</v>
      </c>
      <c r="AZ157" s="142">
        <v>0</v>
      </c>
      <c r="BA157" s="142">
        <v>0</v>
      </c>
      <c r="BB157" s="312">
        <v>0</v>
      </c>
      <c r="BC157" s="142">
        <v>0</v>
      </c>
      <c r="BD157" s="142">
        <v>0</v>
      </c>
      <c r="BE157" s="142">
        <v>0</v>
      </c>
      <c r="BF157" s="312">
        <v>0</v>
      </c>
      <c r="BG157" s="142">
        <v>0</v>
      </c>
      <c r="BH157" s="142">
        <v>0</v>
      </c>
      <c r="BI157" s="142">
        <v>0</v>
      </c>
      <c r="BJ157" s="312">
        <v>0</v>
      </c>
      <c r="BK157" s="142">
        <v>0</v>
      </c>
      <c r="BL157" s="142">
        <v>0</v>
      </c>
      <c r="BM157" s="142">
        <v>0</v>
      </c>
      <c r="BN157" s="312">
        <v>0</v>
      </c>
      <c r="BO157" s="142">
        <v>0</v>
      </c>
      <c r="BP157" s="142">
        <v>0</v>
      </c>
      <c r="BQ157" s="142">
        <v>0</v>
      </c>
      <c r="BR157" s="312">
        <v>0</v>
      </c>
      <c r="BS157" s="142">
        <v>0</v>
      </c>
      <c r="BT157" s="142">
        <v>0</v>
      </c>
      <c r="BU157" s="142">
        <v>0</v>
      </c>
      <c r="BV157" s="312">
        <v>0</v>
      </c>
      <c r="BW157" s="142">
        <v>0</v>
      </c>
      <c r="BX157" s="142">
        <v>0</v>
      </c>
      <c r="BY157" s="142">
        <v>0</v>
      </c>
      <c r="BZ157" s="396">
        <v>0</v>
      </c>
      <c r="CA157" s="396">
        <v>0</v>
      </c>
      <c r="CB157" s="396">
        <v>0</v>
      </c>
      <c r="CC157" s="313">
        <v>0</v>
      </c>
      <c r="CD157" s="396">
        <v>0</v>
      </c>
      <c r="CE157" s="396">
        <v>0</v>
      </c>
      <c r="CF157" s="396">
        <v>0</v>
      </c>
      <c r="CG157" s="313">
        <v>0</v>
      </c>
      <c r="CH157" s="396">
        <v>0</v>
      </c>
      <c r="CI157" s="396">
        <v>0</v>
      </c>
      <c r="CJ157" s="396">
        <v>0</v>
      </c>
      <c r="CK157" s="313">
        <v>0</v>
      </c>
      <c r="CL157" s="396">
        <v>0</v>
      </c>
      <c r="CM157" s="396">
        <v>0</v>
      </c>
      <c r="CN157" s="396">
        <v>0</v>
      </c>
      <c r="CO157" s="313">
        <v>0</v>
      </c>
      <c r="CP157" s="396">
        <v>0</v>
      </c>
      <c r="CQ157" s="396">
        <v>0</v>
      </c>
      <c r="CR157" s="396">
        <v>0</v>
      </c>
      <c r="CS157" s="313">
        <v>0</v>
      </c>
      <c r="CT157" s="396">
        <v>0</v>
      </c>
      <c r="CU157" s="396">
        <v>0</v>
      </c>
      <c r="CV157" s="396">
        <v>0</v>
      </c>
      <c r="CW157" s="313">
        <v>0</v>
      </c>
      <c r="CX157" s="322"/>
      <c r="CY157" s="71"/>
      <c r="CZ157" s="111"/>
      <c r="DA157" s="108">
        <v>205560</v>
      </c>
      <c r="DB157" s="108" t="s">
        <v>520</v>
      </c>
      <c r="DC157" s="156">
        <v>0</v>
      </c>
      <c r="DD157" s="156">
        <v>0</v>
      </c>
      <c r="DE157" s="156">
        <v>0</v>
      </c>
      <c r="DF157" s="119">
        <v>0</v>
      </c>
      <c r="DG157" s="116">
        <v>0</v>
      </c>
      <c r="DH157" s="116">
        <v>0</v>
      </c>
      <c r="DI157" s="116">
        <v>0</v>
      </c>
      <c r="DJ157" s="116">
        <v>0</v>
      </c>
      <c r="DK157" s="116">
        <v>0</v>
      </c>
      <c r="DL157" s="116">
        <v>0</v>
      </c>
      <c r="DM157" s="116">
        <v>0</v>
      </c>
      <c r="DN157" s="116">
        <v>0</v>
      </c>
    </row>
    <row r="158" spans="1:118" ht="15.75" customHeight="1">
      <c r="A158" s="108"/>
      <c r="B158" s="149"/>
      <c r="C158" s="108"/>
      <c r="D158" s="71"/>
      <c r="E158" s="384"/>
      <c r="F158" s="71"/>
      <c r="G158" s="71"/>
      <c r="H158" s="71"/>
      <c r="I158" s="71"/>
      <c r="J158" s="391"/>
      <c r="K158" s="157"/>
      <c r="L158" s="157"/>
      <c r="M158" s="392"/>
      <c r="N158" s="157"/>
      <c r="O158" s="157"/>
      <c r="P158" s="157"/>
      <c r="Q158" s="157"/>
      <c r="R158" s="391"/>
      <c r="S158" s="157"/>
      <c r="T158" s="157"/>
      <c r="U158" s="392"/>
      <c r="V158" s="391"/>
      <c r="W158" s="157"/>
      <c r="X158" s="157"/>
      <c r="Y158" s="157"/>
      <c r="Z158" s="391"/>
      <c r="AA158" s="157"/>
      <c r="AB158" s="157"/>
      <c r="AC158" s="157"/>
      <c r="AD158" s="391"/>
      <c r="AE158" s="157"/>
      <c r="AF158" s="157"/>
      <c r="AG158" s="157"/>
      <c r="AH158" s="391"/>
      <c r="AI158" s="157"/>
      <c r="AJ158" s="157"/>
      <c r="AK158" s="157"/>
      <c r="AL158" s="391"/>
      <c r="AM158" s="157"/>
      <c r="AN158" s="157"/>
      <c r="AO158" s="157"/>
      <c r="AP158" s="391"/>
      <c r="AQ158" s="157"/>
      <c r="AR158" s="157"/>
      <c r="AS158" s="157"/>
      <c r="AT158" s="391"/>
      <c r="AU158" s="157"/>
      <c r="AV158" s="157"/>
      <c r="AW158" s="157"/>
      <c r="AX158" s="391"/>
      <c r="AY158" s="157"/>
      <c r="AZ158" s="157"/>
      <c r="BA158" s="157"/>
      <c r="BB158" s="391"/>
      <c r="BC158" s="157"/>
      <c r="BD158" s="157"/>
      <c r="BE158" s="157"/>
      <c r="BF158" s="391"/>
      <c r="BG158" s="157"/>
      <c r="BH158" s="157"/>
      <c r="BI158" s="157"/>
      <c r="BJ158" s="391"/>
      <c r="BK158" s="157"/>
      <c r="BL158" s="157"/>
      <c r="BM158" s="157"/>
      <c r="BN158" s="391"/>
      <c r="BO158" s="157"/>
      <c r="BP158" s="157"/>
      <c r="BQ158" s="157"/>
      <c r="BR158" s="391"/>
      <c r="BS158" s="157"/>
      <c r="BT158" s="157"/>
      <c r="BU158" s="157"/>
      <c r="BV158" s="391"/>
      <c r="BW158" s="157"/>
      <c r="BX158" s="157"/>
      <c r="BY158" s="157"/>
      <c r="BZ158" s="312"/>
      <c r="CA158" s="157"/>
      <c r="CB158" s="157"/>
      <c r="CC158" s="392"/>
      <c r="CD158" s="312"/>
      <c r="CE158" s="157"/>
      <c r="CF158" s="157"/>
      <c r="CG158" s="392"/>
      <c r="CH158" s="312"/>
      <c r="CI158" s="157"/>
      <c r="CJ158" s="157"/>
      <c r="CK158" s="392"/>
      <c r="CL158" s="312"/>
      <c r="CM158" s="157"/>
      <c r="CN158" s="157"/>
      <c r="CO158" s="392"/>
      <c r="CP158" s="312"/>
      <c r="CQ158" s="157"/>
      <c r="CR158" s="157"/>
      <c r="CS158" s="392"/>
      <c r="CT158" s="312"/>
      <c r="CU158" s="157"/>
      <c r="CV158" s="157"/>
      <c r="CW158" s="392"/>
      <c r="CX158" s="322"/>
      <c r="CY158" s="71"/>
      <c r="CZ158" s="111"/>
      <c r="DA158" s="108"/>
      <c r="DB158" s="108"/>
      <c r="DC158" s="156"/>
      <c r="DD158" s="156"/>
      <c r="DE158" s="156"/>
      <c r="DF158" s="119"/>
      <c r="DG158" s="116"/>
      <c r="DH158" s="116"/>
      <c r="DI158" s="116"/>
      <c r="DJ158" s="116"/>
      <c r="DK158" s="116"/>
      <c r="DL158" s="116"/>
      <c r="DM158" s="116"/>
      <c r="DN158" s="116"/>
    </row>
    <row r="159" spans="1:118" ht="15.75" customHeight="1">
      <c r="A159" s="114"/>
      <c r="B159" s="109">
        <v>203140</v>
      </c>
      <c r="C159" s="114" t="s">
        <v>522</v>
      </c>
      <c r="D159" s="89" t="s">
        <v>523</v>
      </c>
      <c r="E159" s="394"/>
      <c r="F159" s="89"/>
      <c r="G159" s="89"/>
      <c r="H159" s="89"/>
      <c r="I159" s="89"/>
      <c r="J159" s="307">
        <v>0</v>
      </c>
      <c r="K159" s="117">
        <v>0</v>
      </c>
      <c r="L159" s="117">
        <v>0</v>
      </c>
      <c r="M159" s="308">
        <v>0</v>
      </c>
      <c r="N159" s="117">
        <v>0</v>
      </c>
      <c r="O159" s="117">
        <v>0</v>
      </c>
      <c r="P159" s="117">
        <v>0</v>
      </c>
      <c r="Q159" s="117">
        <v>0</v>
      </c>
      <c r="R159" s="307">
        <v>0</v>
      </c>
      <c r="S159" s="117">
        <v>0</v>
      </c>
      <c r="T159" s="117">
        <v>0</v>
      </c>
      <c r="U159" s="308">
        <v>0</v>
      </c>
      <c r="V159" s="307">
        <v>127.54506699999999</v>
      </c>
      <c r="W159" s="117">
        <v>182.99217899999999</v>
      </c>
      <c r="X159" s="117">
        <v>238.22560299999998</v>
      </c>
      <c r="Y159" s="117">
        <v>136.37615099999999</v>
      </c>
      <c r="Z159" s="307">
        <v>124.79899999999999</v>
      </c>
      <c r="AA159" s="117">
        <v>118.437</v>
      </c>
      <c r="AB159" s="117">
        <v>172.24699999999999</v>
      </c>
      <c r="AC159" s="117">
        <v>151.477</v>
      </c>
      <c r="AD159" s="307">
        <v>149.68799999999999</v>
      </c>
      <c r="AE159" s="117">
        <v>129.941</v>
      </c>
      <c r="AF159" s="117">
        <v>169.17999999999998</v>
      </c>
      <c r="AG159" s="117">
        <v>50.58</v>
      </c>
      <c r="AH159" s="307">
        <v>118.90899999999999</v>
      </c>
      <c r="AI159" s="117">
        <v>156.92599999999999</v>
      </c>
      <c r="AJ159" s="117">
        <v>135.10399999999998</v>
      </c>
      <c r="AK159" s="117">
        <v>68.400999999999996</v>
      </c>
      <c r="AL159" s="307">
        <v>111.68499999999999</v>
      </c>
      <c r="AM159" s="117">
        <v>144.107</v>
      </c>
      <c r="AN159" s="117">
        <v>163.024</v>
      </c>
      <c r="AO159" s="117">
        <v>244.96199999999999</v>
      </c>
      <c r="AP159" s="307">
        <v>86.935999999999993</v>
      </c>
      <c r="AQ159" s="117">
        <v>167.77699999999999</v>
      </c>
      <c r="AR159" s="117">
        <v>135.607</v>
      </c>
      <c r="AS159" s="117">
        <v>341.39299999999997</v>
      </c>
      <c r="AT159" s="307">
        <v>43.905000000000001</v>
      </c>
      <c r="AU159" s="117">
        <v>215.48399999999998</v>
      </c>
      <c r="AV159" s="117">
        <v>111.121</v>
      </c>
      <c r="AW159" s="117">
        <v>1.054</v>
      </c>
      <c r="AX159" s="307">
        <v>140.15099999999998</v>
      </c>
      <c r="AY159" s="117">
        <v>201.64999999999998</v>
      </c>
      <c r="AZ159" s="117">
        <v>126.64999999999999</v>
      </c>
      <c r="BA159" s="117">
        <v>66.852000000000004</v>
      </c>
      <c r="BB159" s="307">
        <v>155.98599999999999</v>
      </c>
      <c r="BC159" s="117">
        <v>192.196</v>
      </c>
      <c r="BD159" s="117">
        <v>218.232</v>
      </c>
      <c r="BE159" s="117">
        <v>6.9169999999999998</v>
      </c>
      <c r="BF159" s="307">
        <v>196.54</v>
      </c>
      <c r="BG159" s="117">
        <v>69.426999999999992</v>
      </c>
      <c r="BH159" s="117">
        <v>83.841999999999999</v>
      </c>
      <c r="BI159" s="117">
        <v>-122.11199999999999</v>
      </c>
      <c r="BJ159" s="307">
        <v>194.434</v>
      </c>
      <c r="BK159" s="117">
        <v>84.933999999999997</v>
      </c>
      <c r="BL159" s="117">
        <v>148.376</v>
      </c>
      <c r="BM159" s="117">
        <v>126.633</v>
      </c>
      <c r="BN159" s="307">
        <v>183.108</v>
      </c>
      <c r="BO159" s="117">
        <v>224.94399999999999</v>
      </c>
      <c r="BP159" s="117">
        <v>234.798</v>
      </c>
      <c r="BQ159" s="117">
        <v>-171.97399999999999</v>
      </c>
      <c r="BR159" s="307">
        <v>150.55199999999999</v>
      </c>
      <c r="BS159" s="117">
        <v>212.35899999999998</v>
      </c>
      <c r="BT159" s="117">
        <v>181.32499999999999</v>
      </c>
      <c r="BU159" s="117">
        <v>110.045</v>
      </c>
      <c r="BV159" s="307">
        <v>208.363</v>
      </c>
      <c r="BW159" s="117">
        <v>146.11699999999999</v>
      </c>
      <c r="BX159" s="117">
        <v>40.106000000000002</v>
      </c>
      <c r="BY159" s="117">
        <v>-1160.807</v>
      </c>
      <c r="BZ159" s="307">
        <v>-2008.8273998714833</v>
      </c>
      <c r="CA159" s="117">
        <v>-2008.8273998714833</v>
      </c>
      <c r="CB159" s="117">
        <v>-2008.8273998714833</v>
      </c>
      <c r="CC159" s="308">
        <v>4908.6815138471966</v>
      </c>
      <c r="CD159" s="307">
        <v>5413.5124022005539</v>
      </c>
      <c r="CE159" s="117">
        <v>5413.5124022005539</v>
      </c>
      <c r="CF159" s="117">
        <v>5413.5124022005539</v>
      </c>
      <c r="CG159" s="308">
        <v>-17451.903514876503</v>
      </c>
      <c r="CH159" s="307">
        <v>-19224.921909305172</v>
      </c>
      <c r="CI159" s="117">
        <v>-19224.921909305172</v>
      </c>
      <c r="CJ159" s="117">
        <v>-19224.921909305172</v>
      </c>
      <c r="CK159" s="308">
        <v>56355.355844158847</v>
      </c>
      <c r="CL159" s="307">
        <v>62096.100857580823</v>
      </c>
      <c r="CM159" s="117">
        <v>62096.100857580823</v>
      </c>
      <c r="CN159" s="117">
        <v>62096.100857580823</v>
      </c>
      <c r="CO159" s="308">
        <v>-187730.02983722423</v>
      </c>
      <c r="CP159" s="307">
        <v>-206841.03433381533</v>
      </c>
      <c r="CQ159" s="117">
        <v>-206841.03433381533</v>
      </c>
      <c r="CR159" s="117">
        <v>-206841.03433381533</v>
      </c>
      <c r="CS159" s="308">
        <v>618944.44083370955</v>
      </c>
      <c r="CT159" s="307">
        <v>681963.49943060346</v>
      </c>
      <c r="CU159" s="117">
        <v>681963.49943060346</v>
      </c>
      <c r="CV159" s="117">
        <v>681963.49943060346</v>
      </c>
      <c r="CW159" s="308">
        <v>-2047621.4687275549</v>
      </c>
      <c r="CX159" s="301"/>
      <c r="CY159" s="89"/>
      <c r="CZ159" s="166"/>
      <c r="DA159" s="114">
        <v>203140</v>
      </c>
      <c r="DB159" s="114" t="s">
        <v>522</v>
      </c>
      <c r="DC159" s="137">
        <v>367.37133999999998</v>
      </c>
      <c r="DD159" s="137">
        <v>476.813019</v>
      </c>
      <c r="DE159" s="137">
        <v>542.60240999999996</v>
      </c>
      <c r="DF159" s="119">
        <v>685.13900000000001</v>
      </c>
      <c r="DG159" s="116">
        <v>566.95999999999992</v>
      </c>
      <c r="DH159" s="116">
        <v>499.38899999999995</v>
      </c>
      <c r="DI159" s="116">
        <v>479.34</v>
      </c>
      <c r="DJ159" s="116">
        <v>663.77800000000002</v>
      </c>
      <c r="DK159" s="116">
        <v>731.71299999999997</v>
      </c>
      <c r="DL159" s="116">
        <v>371.56399999999996</v>
      </c>
      <c r="DM159" s="116">
        <v>535.303</v>
      </c>
      <c r="DN159" s="116">
        <v>573.33100000000002</v>
      </c>
    </row>
    <row r="160" spans="1:118" ht="15.75" customHeight="1">
      <c r="A160" s="108"/>
      <c r="B160" s="149"/>
      <c r="C160" s="108"/>
      <c r="D160" s="71"/>
      <c r="E160" s="384"/>
      <c r="F160" s="71"/>
      <c r="G160" s="71"/>
      <c r="H160" s="71"/>
      <c r="I160" s="71"/>
      <c r="J160" s="391"/>
      <c r="K160" s="157"/>
      <c r="L160" s="157"/>
      <c r="M160" s="392"/>
      <c r="N160" s="157"/>
      <c r="O160" s="157"/>
      <c r="P160" s="157"/>
      <c r="Q160" s="157"/>
      <c r="R160" s="391"/>
      <c r="S160" s="157"/>
      <c r="T160" s="157"/>
      <c r="U160" s="392"/>
      <c r="V160" s="391"/>
      <c r="W160" s="157"/>
      <c r="X160" s="157"/>
      <c r="Y160" s="157"/>
      <c r="Z160" s="391"/>
      <c r="AA160" s="157"/>
      <c r="AB160" s="157"/>
      <c r="AC160" s="157"/>
      <c r="AD160" s="391"/>
      <c r="AE160" s="157"/>
      <c r="AF160" s="157"/>
      <c r="AG160" s="157"/>
      <c r="AH160" s="391"/>
      <c r="AI160" s="157"/>
      <c r="AJ160" s="157"/>
      <c r="AK160" s="157"/>
      <c r="AL160" s="391"/>
      <c r="AM160" s="157"/>
      <c r="AN160" s="157"/>
      <c r="AO160" s="157"/>
      <c r="AP160" s="391"/>
      <c r="AQ160" s="157"/>
      <c r="AR160" s="157"/>
      <c r="AS160" s="157"/>
      <c r="AT160" s="391"/>
      <c r="AU160" s="157"/>
      <c r="AV160" s="157"/>
      <c r="AW160" s="157"/>
      <c r="AX160" s="391"/>
      <c r="AY160" s="157"/>
      <c r="AZ160" s="157"/>
      <c r="BA160" s="157"/>
      <c r="BB160" s="391"/>
      <c r="BC160" s="157"/>
      <c r="BD160" s="157"/>
      <c r="BE160" s="157"/>
      <c r="BF160" s="391"/>
      <c r="BG160" s="157"/>
      <c r="BH160" s="157"/>
      <c r="BI160" s="157"/>
      <c r="BJ160" s="391"/>
      <c r="BK160" s="157"/>
      <c r="BL160" s="157"/>
      <c r="BM160" s="157"/>
      <c r="BN160" s="391"/>
      <c r="BO160" s="157"/>
      <c r="BP160" s="157"/>
      <c r="BQ160" s="157"/>
      <c r="BR160" s="391"/>
      <c r="BS160" s="157"/>
      <c r="BT160" s="157"/>
      <c r="BU160" s="157"/>
      <c r="BV160" s="391"/>
      <c r="BW160" s="157"/>
      <c r="BX160" s="157"/>
      <c r="BY160" s="157"/>
      <c r="BZ160" s="391"/>
      <c r="CA160" s="157"/>
      <c r="CB160" s="157"/>
      <c r="CC160" s="392"/>
      <c r="CD160" s="391"/>
      <c r="CE160" s="157"/>
      <c r="CF160" s="157"/>
      <c r="CG160" s="392"/>
      <c r="CH160" s="391"/>
      <c r="CI160" s="157"/>
      <c r="CJ160" s="157"/>
      <c r="CK160" s="392"/>
      <c r="CL160" s="391"/>
      <c r="CM160" s="157"/>
      <c r="CN160" s="157"/>
      <c r="CO160" s="392"/>
      <c r="CP160" s="391"/>
      <c r="CQ160" s="157"/>
      <c r="CR160" s="157"/>
      <c r="CS160" s="392"/>
      <c r="CT160" s="391"/>
      <c r="CU160" s="157"/>
      <c r="CV160" s="157"/>
      <c r="CW160" s="392"/>
      <c r="CX160" s="322"/>
      <c r="CY160" s="71"/>
      <c r="CZ160" s="111"/>
      <c r="DA160" s="108"/>
      <c r="DB160" s="108"/>
      <c r="DC160" s="156"/>
      <c r="DD160" s="156"/>
      <c r="DE160" s="156"/>
      <c r="DF160" s="119"/>
      <c r="DG160" s="116"/>
      <c r="DH160" s="116"/>
      <c r="DI160" s="116"/>
      <c r="DJ160" s="116"/>
      <c r="DK160" s="116"/>
      <c r="DL160" s="116"/>
      <c r="DM160" s="116"/>
      <c r="DN160" s="116"/>
    </row>
    <row r="161" spans="1:118" ht="15.75" customHeight="1">
      <c r="A161" s="108"/>
      <c r="B161" s="149">
        <v>203150</v>
      </c>
      <c r="C161" s="108" t="s">
        <v>1330</v>
      </c>
      <c r="D161" s="155" t="s">
        <v>174</v>
      </c>
      <c r="E161" s="384"/>
      <c r="F161" s="71"/>
      <c r="G161" s="71"/>
      <c r="H161" s="71"/>
      <c r="I161" s="71"/>
      <c r="J161" s="312">
        <v>0</v>
      </c>
      <c r="K161" s="142">
        <v>0</v>
      </c>
      <c r="L161" s="142">
        <v>0</v>
      </c>
      <c r="M161" s="313">
        <v>0</v>
      </c>
      <c r="N161" s="142">
        <v>0</v>
      </c>
      <c r="O161" s="142">
        <v>0</v>
      </c>
      <c r="P161" s="142">
        <v>0</v>
      </c>
      <c r="Q161" s="142">
        <v>0</v>
      </c>
      <c r="R161" s="312">
        <v>0</v>
      </c>
      <c r="S161" s="142">
        <v>0</v>
      </c>
      <c r="T161" s="142">
        <v>0</v>
      </c>
      <c r="U161" s="313">
        <v>0</v>
      </c>
      <c r="V161" s="312">
        <v>0</v>
      </c>
      <c r="W161" s="142">
        <v>0</v>
      </c>
      <c r="X161" s="142">
        <v>0</v>
      </c>
      <c r="Y161" s="142">
        <v>0</v>
      </c>
      <c r="Z161" s="312">
        <v>0</v>
      </c>
      <c r="AA161" s="142">
        <v>0</v>
      </c>
      <c r="AB161" s="142">
        <v>0</v>
      </c>
      <c r="AC161" s="142">
        <v>0</v>
      </c>
      <c r="AD161" s="312">
        <v>0</v>
      </c>
      <c r="AE161" s="142">
        <v>0</v>
      </c>
      <c r="AF161" s="142">
        <v>0</v>
      </c>
      <c r="AG161" s="142">
        <v>0</v>
      </c>
      <c r="AH161" s="312">
        <v>0</v>
      </c>
      <c r="AI161" s="142">
        <v>0</v>
      </c>
      <c r="AJ161" s="142">
        <v>0</v>
      </c>
      <c r="AK161" s="142">
        <v>0</v>
      </c>
      <c r="AL161" s="312">
        <v>0</v>
      </c>
      <c r="AM161" s="142">
        <v>0</v>
      </c>
      <c r="AN161" s="142">
        <v>0</v>
      </c>
      <c r="AO161" s="142">
        <v>0</v>
      </c>
      <c r="AP161" s="312">
        <v>0</v>
      </c>
      <c r="AQ161" s="142">
        <v>0</v>
      </c>
      <c r="AR161" s="142">
        <v>0</v>
      </c>
      <c r="AS161" s="142">
        <v>0</v>
      </c>
      <c r="AT161" s="312">
        <v>0</v>
      </c>
      <c r="AU161" s="142">
        <v>0</v>
      </c>
      <c r="AV161" s="142">
        <v>0</v>
      </c>
      <c r="AW161" s="142">
        <v>0</v>
      </c>
      <c r="AX161" s="312">
        <v>0</v>
      </c>
      <c r="AY161" s="142">
        <v>0</v>
      </c>
      <c r="AZ161" s="142">
        <v>0</v>
      </c>
      <c r="BA161" s="142">
        <v>0</v>
      </c>
      <c r="BB161" s="312">
        <v>0</v>
      </c>
      <c r="BC161" s="142">
        <v>0</v>
      </c>
      <c r="BD161" s="142">
        <v>0</v>
      </c>
      <c r="BE161" s="142">
        <v>0</v>
      </c>
      <c r="BF161" s="312">
        <v>0</v>
      </c>
      <c r="BG161" s="142">
        <v>0</v>
      </c>
      <c r="BH161" s="142">
        <v>0</v>
      </c>
      <c r="BI161" s="142">
        <v>0</v>
      </c>
      <c r="BJ161" s="312">
        <v>0</v>
      </c>
      <c r="BK161" s="142">
        <v>0</v>
      </c>
      <c r="BL161" s="142">
        <v>0</v>
      </c>
      <c r="BM161" s="142">
        <v>0</v>
      </c>
      <c r="BN161" s="312">
        <v>0</v>
      </c>
      <c r="BO161" s="142">
        <v>0</v>
      </c>
      <c r="BP161" s="142">
        <v>0</v>
      </c>
      <c r="BQ161" s="142">
        <v>0</v>
      </c>
      <c r="BR161" s="312">
        <v>0</v>
      </c>
      <c r="BS161" s="142">
        <v>0</v>
      </c>
      <c r="BT161" s="142">
        <v>0</v>
      </c>
      <c r="BU161" s="142">
        <v>0</v>
      </c>
      <c r="BV161" s="312">
        <v>0</v>
      </c>
      <c r="BW161" s="142">
        <v>0</v>
      </c>
      <c r="BX161" s="142">
        <v>0</v>
      </c>
      <c r="BY161" s="142">
        <v>0</v>
      </c>
      <c r="BZ161" s="312">
        <v>0</v>
      </c>
      <c r="CA161" s="142">
        <v>0</v>
      </c>
      <c r="CB161" s="142">
        <v>0</v>
      </c>
      <c r="CC161" s="313">
        <v>0</v>
      </c>
      <c r="CD161" s="312">
        <v>0</v>
      </c>
      <c r="CE161" s="142">
        <v>0</v>
      </c>
      <c r="CF161" s="142">
        <v>0</v>
      </c>
      <c r="CG161" s="313">
        <v>0</v>
      </c>
      <c r="CH161" s="312">
        <v>0</v>
      </c>
      <c r="CI161" s="142">
        <v>0</v>
      </c>
      <c r="CJ161" s="142">
        <v>0</v>
      </c>
      <c r="CK161" s="313">
        <v>0</v>
      </c>
      <c r="CL161" s="312">
        <v>0</v>
      </c>
      <c r="CM161" s="142">
        <v>0</v>
      </c>
      <c r="CN161" s="142">
        <v>0</v>
      </c>
      <c r="CO161" s="313">
        <v>0</v>
      </c>
      <c r="CP161" s="312">
        <v>0</v>
      </c>
      <c r="CQ161" s="142">
        <v>0</v>
      </c>
      <c r="CR161" s="142">
        <v>0</v>
      </c>
      <c r="CS161" s="313">
        <v>0</v>
      </c>
      <c r="CT161" s="312">
        <v>0</v>
      </c>
      <c r="CU161" s="142">
        <v>0</v>
      </c>
      <c r="CV161" s="142">
        <v>0</v>
      </c>
      <c r="CW161" s="313">
        <v>0</v>
      </c>
      <c r="CX161" s="322"/>
      <c r="CY161" s="71"/>
      <c r="CZ161" s="111"/>
      <c r="DA161" s="108">
        <v>203150</v>
      </c>
      <c r="DB161" s="108" t="s">
        <v>525</v>
      </c>
      <c r="DC161" s="156">
        <v>0</v>
      </c>
      <c r="DD161" s="156">
        <v>0</v>
      </c>
      <c r="DE161" s="156">
        <v>0</v>
      </c>
      <c r="DF161" s="119">
        <v>0</v>
      </c>
      <c r="DG161" s="116">
        <v>0</v>
      </c>
      <c r="DH161" s="116">
        <v>0</v>
      </c>
      <c r="DI161" s="116">
        <v>0</v>
      </c>
      <c r="DJ161" s="116">
        <v>0</v>
      </c>
      <c r="DK161" s="116">
        <v>0</v>
      </c>
      <c r="DL161" s="116">
        <v>0</v>
      </c>
      <c r="DM161" s="116">
        <v>0</v>
      </c>
      <c r="DN161" s="116">
        <v>0</v>
      </c>
    </row>
    <row r="162" spans="1:118" ht="15.75" customHeight="1">
      <c r="A162" s="108"/>
      <c r="B162" s="149"/>
      <c r="C162" s="123" t="s">
        <v>1331</v>
      </c>
      <c r="D162" s="155" t="s">
        <v>1323</v>
      </c>
      <c r="E162" s="384"/>
      <c r="F162" s="71"/>
      <c r="G162" s="71"/>
      <c r="H162" s="71"/>
      <c r="I162" s="71"/>
      <c r="J162" s="388">
        <v>0</v>
      </c>
      <c r="K162" s="154">
        <v>0</v>
      </c>
      <c r="L162" s="154">
        <v>0</v>
      </c>
      <c r="M162" s="389">
        <v>0</v>
      </c>
      <c r="N162" s="154">
        <v>0</v>
      </c>
      <c r="O162" s="154">
        <v>0</v>
      </c>
      <c r="P162" s="154">
        <v>0</v>
      </c>
      <c r="Q162" s="154">
        <v>0</v>
      </c>
      <c r="R162" s="388">
        <v>0</v>
      </c>
      <c r="S162" s="154">
        <v>0</v>
      </c>
      <c r="T162" s="154">
        <v>0</v>
      </c>
      <c r="U162" s="389">
        <v>0</v>
      </c>
      <c r="V162" s="388">
        <v>0</v>
      </c>
      <c r="W162" s="154">
        <v>0</v>
      </c>
      <c r="X162" s="154">
        <v>0</v>
      </c>
      <c r="Y162" s="154">
        <v>0</v>
      </c>
      <c r="Z162" s="388">
        <v>0</v>
      </c>
      <c r="AA162" s="154">
        <v>0</v>
      </c>
      <c r="AB162" s="154">
        <v>0</v>
      </c>
      <c r="AC162" s="154">
        <v>0</v>
      </c>
      <c r="AD162" s="388">
        <v>0</v>
      </c>
      <c r="AE162" s="154">
        <v>0</v>
      </c>
      <c r="AF162" s="154">
        <v>0</v>
      </c>
      <c r="AG162" s="154">
        <v>0</v>
      </c>
      <c r="AH162" s="388">
        <v>0</v>
      </c>
      <c r="AI162" s="154">
        <v>0</v>
      </c>
      <c r="AJ162" s="154">
        <v>0</v>
      </c>
      <c r="AK162" s="154">
        <v>0</v>
      </c>
      <c r="AL162" s="388">
        <v>0</v>
      </c>
      <c r="AM162" s="154">
        <v>0</v>
      </c>
      <c r="AN162" s="154">
        <v>0</v>
      </c>
      <c r="AO162" s="154">
        <v>0</v>
      </c>
      <c r="AP162" s="388">
        <v>0</v>
      </c>
      <c r="AQ162" s="154">
        <v>0</v>
      </c>
      <c r="AR162" s="154">
        <v>0</v>
      </c>
      <c r="AS162" s="154">
        <v>0</v>
      </c>
      <c r="AT162" s="388">
        <v>0</v>
      </c>
      <c r="AU162" s="154">
        <v>0</v>
      </c>
      <c r="AV162" s="154">
        <v>0</v>
      </c>
      <c r="AW162" s="154">
        <v>0</v>
      </c>
      <c r="AX162" s="388">
        <v>0</v>
      </c>
      <c r="AY162" s="154">
        <v>0</v>
      </c>
      <c r="AZ162" s="154">
        <v>0</v>
      </c>
      <c r="BA162" s="154">
        <v>0</v>
      </c>
      <c r="BB162" s="388">
        <v>0</v>
      </c>
      <c r="BC162" s="154">
        <v>0</v>
      </c>
      <c r="BD162" s="154">
        <v>0</v>
      </c>
      <c r="BE162" s="154">
        <v>0</v>
      </c>
      <c r="BF162" s="388">
        <v>0</v>
      </c>
      <c r="BG162" s="154">
        <v>0</v>
      </c>
      <c r="BH162" s="154">
        <v>0</v>
      </c>
      <c r="BI162" s="154">
        <v>0</v>
      </c>
      <c r="BJ162" s="388">
        <v>0</v>
      </c>
      <c r="BK162" s="154">
        <v>0</v>
      </c>
      <c r="BL162" s="154">
        <v>0</v>
      </c>
      <c r="BM162" s="154">
        <v>0</v>
      </c>
      <c r="BN162" s="388">
        <v>0</v>
      </c>
      <c r="BO162" s="154">
        <v>0</v>
      </c>
      <c r="BP162" s="154">
        <v>0</v>
      </c>
      <c r="BQ162" s="154">
        <v>0</v>
      </c>
      <c r="BR162" s="388">
        <v>0</v>
      </c>
      <c r="BS162" s="154">
        <v>0</v>
      </c>
      <c r="BT162" s="154">
        <v>0</v>
      </c>
      <c r="BU162" s="154">
        <v>0</v>
      </c>
      <c r="BV162" s="388">
        <v>0</v>
      </c>
      <c r="BW162" s="154">
        <v>0</v>
      </c>
      <c r="BX162" s="154">
        <v>0</v>
      </c>
      <c r="BY162" s="154">
        <v>0</v>
      </c>
      <c r="BZ162" s="390">
        <v>0.25</v>
      </c>
      <c r="CA162" s="390">
        <v>0.25</v>
      </c>
      <c r="CB162" s="390">
        <v>0.25</v>
      </c>
      <c r="CC162" s="389">
        <v>0.25</v>
      </c>
      <c r="CD162" s="390">
        <v>0.25</v>
      </c>
      <c r="CE162" s="390">
        <v>0.25</v>
      </c>
      <c r="CF162" s="390">
        <v>0.25</v>
      </c>
      <c r="CG162" s="389">
        <v>0.25</v>
      </c>
      <c r="CH162" s="390">
        <v>0.25</v>
      </c>
      <c r="CI162" s="390">
        <v>0.25</v>
      </c>
      <c r="CJ162" s="390">
        <v>0.25</v>
      </c>
      <c r="CK162" s="389">
        <v>0.25</v>
      </c>
      <c r="CL162" s="390">
        <v>0.25</v>
      </c>
      <c r="CM162" s="390">
        <v>0.25</v>
      </c>
      <c r="CN162" s="390">
        <v>0.25</v>
      </c>
      <c r="CO162" s="389">
        <v>0.25</v>
      </c>
      <c r="CP162" s="390">
        <v>0.25</v>
      </c>
      <c r="CQ162" s="390">
        <v>0.25</v>
      </c>
      <c r="CR162" s="390">
        <v>0.25</v>
      </c>
      <c r="CS162" s="389">
        <v>0.25</v>
      </c>
      <c r="CT162" s="390">
        <v>0.25</v>
      </c>
      <c r="CU162" s="390">
        <v>0.25</v>
      </c>
      <c r="CV162" s="390">
        <v>0.25</v>
      </c>
      <c r="CW162" s="389">
        <v>0.25</v>
      </c>
      <c r="CX162" s="322"/>
      <c r="CY162" s="71"/>
      <c r="CZ162" s="111"/>
      <c r="DA162" s="108"/>
      <c r="DB162" s="123"/>
      <c r="DC162" s="156"/>
      <c r="DD162" s="156"/>
      <c r="DE162" s="156"/>
      <c r="DF162" s="119"/>
      <c r="DG162" s="116"/>
      <c r="DH162" s="116"/>
      <c r="DI162" s="116"/>
      <c r="DJ162" s="116"/>
      <c r="DK162" s="116"/>
      <c r="DL162" s="116"/>
      <c r="DM162" s="116"/>
      <c r="DN162" s="116"/>
    </row>
    <row r="163" spans="1:118" ht="15.75" customHeight="1">
      <c r="A163" s="108"/>
      <c r="B163" s="149">
        <v>203160</v>
      </c>
      <c r="C163" s="108" t="s">
        <v>527</v>
      </c>
      <c r="D163" s="155" t="s">
        <v>174</v>
      </c>
      <c r="E163" s="384"/>
      <c r="F163" s="71"/>
      <c r="G163" s="71"/>
      <c r="H163" s="71"/>
      <c r="I163" s="71"/>
      <c r="J163" s="312">
        <v>0</v>
      </c>
      <c r="K163" s="142">
        <v>0</v>
      </c>
      <c r="L163" s="142">
        <v>0</v>
      </c>
      <c r="M163" s="313">
        <v>0</v>
      </c>
      <c r="N163" s="142">
        <v>0</v>
      </c>
      <c r="O163" s="142">
        <v>0</v>
      </c>
      <c r="P163" s="142">
        <v>0</v>
      </c>
      <c r="Q163" s="142">
        <v>0</v>
      </c>
      <c r="R163" s="312">
        <v>0</v>
      </c>
      <c r="S163" s="142">
        <v>0</v>
      </c>
      <c r="T163" s="142">
        <v>0</v>
      </c>
      <c r="U163" s="313">
        <v>0</v>
      </c>
      <c r="V163" s="312">
        <v>0</v>
      </c>
      <c r="W163" s="142">
        <v>0</v>
      </c>
      <c r="X163" s="142">
        <v>0</v>
      </c>
      <c r="Y163" s="142">
        <v>0</v>
      </c>
      <c r="Z163" s="312">
        <v>0</v>
      </c>
      <c r="AA163" s="142">
        <v>0</v>
      </c>
      <c r="AB163" s="142">
        <v>0</v>
      </c>
      <c r="AC163" s="142">
        <v>0</v>
      </c>
      <c r="AD163" s="312">
        <v>0</v>
      </c>
      <c r="AE163" s="142">
        <v>0</v>
      </c>
      <c r="AF163" s="142">
        <v>0</v>
      </c>
      <c r="AG163" s="142">
        <v>0</v>
      </c>
      <c r="AH163" s="312">
        <v>0</v>
      </c>
      <c r="AI163" s="142">
        <v>0</v>
      </c>
      <c r="AJ163" s="142">
        <v>0</v>
      </c>
      <c r="AK163" s="142">
        <v>0</v>
      </c>
      <c r="AL163" s="312">
        <v>0</v>
      </c>
      <c r="AM163" s="142">
        <v>0</v>
      </c>
      <c r="AN163" s="142">
        <v>0</v>
      </c>
      <c r="AO163" s="142">
        <v>0</v>
      </c>
      <c r="AP163" s="312">
        <v>0</v>
      </c>
      <c r="AQ163" s="142">
        <v>0</v>
      </c>
      <c r="AR163" s="142">
        <v>0</v>
      </c>
      <c r="AS163" s="142">
        <v>0</v>
      </c>
      <c r="AT163" s="312">
        <v>0</v>
      </c>
      <c r="AU163" s="142">
        <v>0</v>
      </c>
      <c r="AV163" s="142">
        <v>0</v>
      </c>
      <c r="AW163" s="142">
        <v>0</v>
      </c>
      <c r="AX163" s="312">
        <v>0</v>
      </c>
      <c r="AY163" s="142">
        <v>0</v>
      </c>
      <c r="AZ163" s="142">
        <v>0</v>
      </c>
      <c r="BA163" s="142">
        <v>0</v>
      </c>
      <c r="BB163" s="312">
        <v>0</v>
      </c>
      <c r="BC163" s="142">
        <v>0</v>
      </c>
      <c r="BD163" s="142">
        <v>0</v>
      </c>
      <c r="BE163" s="142">
        <v>0</v>
      </c>
      <c r="BF163" s="312">
        <v>0</v>
      </c>
      <c r="BG163" s="142">
        <v>0</v>
      </c>
      <c r="BH163" s="142">
        <v>0</v>
      </c>
      <c r="BI163" s="142">
        <v>0</v>
      </c>
      <c r="BJ163" s="312">
        <v>0</v>
      </c>
      <c r="BK163" s="142">
        <v>0</v>
      </c>
      <c r="BL163" s="142">
        <v>0</v>
      </c>
      <c r="BM163" s="142">
        <v>0</v>
      </c>
      <c r="BN163" s="312">
        <v>0</v>
      </c>
      <c r="BO163" s="142">
        <v>0</v>
      </c>
      <c r="BP163" s="142">
        <v>0</v>
      </c>
      <c r="BQ163" s="142">
        <v>0</v>
      </c>
      <c r="BR163" s="312">
        <v>0</v>
      </c>
      <c r="BS163" s="142">
        <v>0</v>
      </c>
      <c r="BT163" s="142">
        <v>0</v>
      </c>
      <c r="BU163" s="142">
        <v>0</v>
      </c>
      <c r="BV163" s="312">
        <v>0</v>
      </c>
      <c r="BW163" s="142">
        <v>0</v>
      </c>
      <c r="BX163" s="142">
        <v>0</v>
      </c>
      <c r="BY163" s="142">
        <v>0</v>
      </c>
      <c r="BZ163" s="312">
        <v>0</v>
      </c>
      <c r="CA163" s="142">
        <v>0</v>
      </c>
      <c r="CB163" s="142">
        <v>0</v>
      </c>
      <c r="CC163" s="313">
        <v>0</v>
      </c>
      <c r="CD163" s="312">
        <v>0</v>
      </c>
      <c r="CE163" s="142">
        <v>0</v>
      </c>
      <c r="CF163" s="142">
        <v>0</v>
      </c>
      <c r="CG163" s="313">
        <v>0</v>
      </c>
      <c r="CH163" s="312">
        <v>0</v>
      </c>
      <c r="CI163" s="142">
        <v>0</v>
      </c>
      <c r="CJ163" s="142">
        <v>0</v>
      </c>
      <c r="CK163" s="313">
        <v>0</v>
      </c>
      <c r="CL163" s="312">
        <v>0</v>
      </c>
      <c r="CM163" s="142">
        <v>0</v>
      </c>
      <c r="CN163" s="142">
        <v>0</v>
      </c>
      <c r="CO163" s="313">
        <v>0</v>
      </c>
      <c r="CP163" s="312">
        <v>0</v>
      </c>
      <c r="CQ163" s="142">
        <v>0</v>
      </c>
      <c r="CR163" s="142">
        <v>0</v>
      </c>
      <c r="CS163" s="313">
        <v>0</v>
      </c>
      <c r="CT163" s="312">
        <v>0</v>
      </c>
      <c r="CU163" s="142">
        <v>0</v>
      </c>
      <c r="CV163" s="142">
        <v>0</v>
      </c>
      <c r="CW163" s="313">
        <v>0</v>
      </c>
      <c r="CX163" s="322"/>
      <c r="CY163" s="71"/>
      <c r="CZ163" s="111"/>
      <c r="DA163" s="108">
        <v>203160</v>
      </c>
      <c r="DB163" s="108" t="s">
        <v>527</v>
      </c>
      <c r="DC163" s="156">
        <v>0</v>
      </c>
      <c r="DD163" s="156">
        <v>0</v>
      </c>
      <c r="DE163" s="156">
        <v>0</v>
      </c>
      <c r="DF163" s="119">
        <v>0</v>
      </c>
      <c r="DG163" s="116">
        <v>0</v>
      </c>
      <c r="DH163" s="116">
        <v>0</v>
      </c>
      <c r="DI163" s="116">
        <v>0</v>
      </c>
      <c r="DJ163" s="116">
        <v>0</v>
      </c>
      <c r="DK163" s="116">
        <v>0</v>
      </c>
      <c r="DL163" s="116">
        <v>0</v>
      </c>
      <c r="DM163" s="116">
        <v>0</v>
      </c>
      <c r="DN163" s="116">
        <v>0</v>
      </c>
    </row>
    <row r="164" spans="1:118" ht="15.75" customHeight="1">
      <c r="A164" s="108"/>
      <c r="B164" s="149"/>
      <c r="C164" s="123" t="s">
        <v>1331</v>
      </c>
      <c r="D164" s="155" t="s">
        <v>1323</v>
      </c>
      <c r="E164" s="384"/>
      <c r="F164" s="71"/>
      <c r="G164" s="71"/>
      <c r="H164" s="71"/>
      <c r="I164" s="71"/>
      <c r="J164" s="388">
        <v>0</v>
      </c>
      <c r="K164" s="154">
        <v>0</v>
      </c>
      <c r="L164" s="154">
        <v>0</v>
      </c>
      <c r="M164" s="389">
        <v>0</v>
      </c>
      <c r="N164" s="154">
        <v>0</v>
      </c>
      <c r="O164" s="154">
        <v>0</v>
      </c>
      <c r="P164" s="154">
        <v>0</v>
      </c>
      <c r="Q164" s="154">
        <v>0</v>
      </c>
      <c r="R164" s="388">
        <v>0</v>
      </c>
      <c r="S164" s="154">
        <v>0</v>
      </c>
      <c r="T164" s="154">
        <v>0</v>
      </c>
      <c r="U164" s="389">
        <v>0</v>
      </c>
      <c r="V164" s="388">
        <v>0</v>
      </c>
      <c r="W164" s="154">
        <v>0</v>
      </c>
      <c r="X164" s="154">
        <v>0</v>
      </c>
      <c r="Y164" s="154">
        <v>0</v>
      </c>
      <c r="Z164" s="388">
        <v>0</v>
      </c>
      <c r="AA164" s="154">
        <v>0</v>
      </c>
      <c r="AB164" s="154">
        <v>0</v>
      </c>
      <c r="AC164" s="154">
        <v>0</v>
      </c>
      <c r="AD164" s="388">
        <v>0</v>
      </c>
      <c r="AE164" s="154">
        <v>0</v>
      </c>
      <c r="AF164" s="154">
        <v>0</v>
      </c>
      <c r="AG164" s="154">
        <v>0</v>
      </c>
      <c r="AH164" s="388">
        <v>0</v>
      </c>
      <c r="AI164" s="154">
        <v>0</v>
      </c>
      <c r="AJ164" s="154">
        <v>0</v>
      </c>
      <c r="AK164" s="154">
        <v>0</v>
      </c>
      <c r="AL164" s="388">
        <v>0</v>
      </c>
      <c r="AM164" s="154">
        <v>0</v>
      </c>
      <c r="AN164" s="154">
        <v>0</v>
      </c>
      <c r="AO164" s="154">
        <v>0</v>
      </c>
      <c r="AP164" s="388">
        <v>0</v>
      </c>
      <c r="AQ164" s="154">
        <v>0</v>
      </c>
      <c r="AR164" s="154">
        <v>0</v>
      </c>
      <c r="AS164" s="154">
        <v>0</v>
      </c>
      <c r="AT164" s="388">
        <v>0</v>
      </c>
      <c r="AU164" s="154">
        <v>0</v>
      </c>
      <c r="AV164" s="154">
        <v>0</v>
      </c>
      <c r="AW164" s="154">
        <v>0</v>
      </c>
      <c r="AX164" s="388">
        <v>0</v>
      </c>
      <c r="AY164" s="154">
        <v>0</v>
      </c>
      <c r="AZ164" s="154">
        <v>0</v>
      </c>
      <c r="BA164" s="154">
        <v>0</v>
      </c>
      <c r="BB164" s="388">
        <v>0</v>
      </c>
      <c r="BC164" s="154">
        <v>0</v>
      </c>
      <c r="BD164" s="154">
        <v>0</v>
      </c>
      <c r="BE164" s="154">
        <v>0</v>
      </c>
      <c r="BF164" s="388">
        <v>0</v>
      </c>
      <c r="BG164" s="154">
        <v>0</v>
      </c>
      <c r="BH164" s="154">
        <v>0</v>
      </c>
      <c r="BI164" s="154">
        <v>0</v>
      </c>
      <c r="BJ164" s="388">
        <v>0</v>
      </c>
      <c r="BK164" s="154">
        <v>0</v>
      </c>
      <c r="BL164" s="154">
        <v>0</v>
      </c>
      <c r="BM164" s="154">
        <v>0</v>
      </c>
      <c r="BN164" s="388">
        <v>0</v>
      </c>
      <c r="BO164" s="154">
        <v>0</v>
      </c>
      <c r="BP164" s="154">
        <v>0</v>
      </c>
      <c r="BQ164" s="154">
        <v>0</v>
      </c>
      <c r="BR164" s="388">
        <v>0</v>
      </c>
      <c r="BS164" s="154">
        <v>0</v>
      </c>
      <c r="BT164" s="154">
        <v>0</v>
      </c>
      <c r="BU164" s="154">
        <v>0</v>
      </c>
      <c r="BV164" s="388">
        <v>0</v>
      </c>
      <c r="BW164" s="154">
        <v>0</v>
      </c>
      <c r="BX164" s="154">
        <v>0</v>
      </c>
      <c r="BY164" s="154">
        <v>0</v>
      </c>
      <c r="BZ164" s="390">
        <v>0.25</v>
      </c>
      <c r="CA164" s="390">
        <v>0.25</v>
      </c>
      <c r="CB164" s="390">
        <v>0.25</v>
      </c>
      <c r="CC164" s="389">
        <v>0.25</v>
      </c>
      <c r="CD164" s="390">
        <v>0.25</v>
      </c>
      <c r="CE164" s="390">
        <v>0.25</v>
      </c>
      <c r="CF164" s="390">
        <v>0.25</v>
      </c>
      <c r="CG164" s="389">
        <v>0.25</v>
      </c>
      <c r="CH164" s="390">
        <v>0.25</v>
      </c>
      <c r="CI164" s="390">
        <v>0.25</v>
      </c>
      <c r="CJ164" s="390">
        <v>0.25</v>
      </c>
      <c r="CK164" s="389">
        <v>0.25</v>
      </c>
      <c r="CL164" s="390">
        <v>0.25</v>
      </c>
      <c r="CM164" s="390">
        <v>0.25</v>
      </c>
      <c r="CN164" s="390">
        <v>0.25</v>
      </c>
      <c r="CO164" s="389">
        <v>0.25</v>
      </c>
      <c r="CP164" s="390">
        <v>0.25</v>
      </c>
      <c r="CQ164" s="390">
        <v>0.25</v>
      </c>
      <c r="CR164" s="390">
        <v>0.25</v>
      </c>
      <c r="CS164" s="389">
        <v>0.25</v>
      </c>
      <c r="CT164" s="390">
        <v>0.25</v>
      </c>
      <c r="CU164" s="390">
        <v>0.25</v>
      </c>
      <c r="CV164" s="390">
        <v>0.25</v>
      </c>
      <c r="CW164" s="389">
        <v>0.25</v>
      </c>
      <c r="CX164" s="322"/>
      <c r="CY164" s="71"/>
      <c r="CZ164" s="111"/>
      <c r="DA164" s="108"/>
      <c r="DB164" s="123"/>
      <c r="DC164" s="156"/>
      <c r="DD164" s="156"/>
      <c r="DE164" s="156"/>
      <c r="DF164" s="119"/>
      <c r="DG164" s="116"/>
      <c r="DH164" s="116"/>
      <c r="DI164" s="116"/>
      <c r="DJ164" s="116"/>
      <c r="DK164" s="116"/>
      <c r="DL164" s="116"/>
      <c r="DM164" s="116"/>
      <c r="DN164" s="116"/>
    </row>
    <row r="165" spans="1:118" ht="15.75" customHeight="1">
      <c r="A165" s="108"/>
      <c r="B165" s="149"/>
      <c r="C165" s="108"/>
      <c r="D165" s="71"/>
      <c r="E165" s="384"/>
      <c r="F165" s="71"/>
      <c r="G165" s="71"/>
      <c r="H165" s="71"/>
      <c r="I165" s="71"/>
      <c r="J165" s="391"/>
      <c r="K165" s="157"/>
      <c r="L165" s="157"/>
      <c r="M165" s="392"/>
      <c r="N165" s="157"/>
      <c r="O165" s="157"/>
      <c r="P165" s="157"/>
      <c r="Q165" s="157"/>
      <c r="R165" s="391"/>
      <c r="S165" s="157"/>
      <c r="T165" s="157"/>
      <c r="U165" s="392"/>
      <c r="V165" s="391"/>
      <c r="W165" s="157"/>
      <c r="X165" s="157"/>
      <c r="Y165" s="157"/>
      <c r="Z165" s="391"/>
      <c r="AA165" s="157"/>
      <c r="AB165" s="157"/>
      <c r="AC165" s="157"/>
      <c r="AD165" s="391"/>
      <c r="AE165" s="157"/>
      <c r="AF165" s="157"/>
      <c r="AG165" s="157"/>
      <c r="AH165" s="391"/>
      <c r="AI165" s="157"/>
      <c r="AJ165" s="157"/>
      <c r="AK165" s="157"/>
      <c r="AL165" s="391"/>
      <c r="AM165" s="157"/>
      <c r="AN165" s="157"/>
      <c r="AO165" s="157"/>
      <c r="AP165" s="391"/>
      <c r="AQ165" s="157"/>
      <c r="AR165" s="157"/>
      <c r="AS165" s="157"/>
      <c r="AT165" s="391"/>
      <c r="AU165" s="157"/>
      <c r="AV165" s="157"/>
      <c r="AW165" s="157"/>
      <c r="AX165" s="391"/>
      <c r="AY165" s="157"/>
      <c r="AZ165" s="157"/>
      <c r="BA165" s="157"/>
      <c r="BB165" s="391"/>
      <c r="BC165" s="157"/>
      <c r="BD165" s="157"/>
      <c r="BE165" s="157"/>
      <c r="BF165" s="391"/>
      <c r="BG165" s="157"/>
      <c r="BH165" s="157"/>
      <c r="BI165" s="157"/>
      <c r="BJ165" s="391"/>
      <c r="BK165" s="157"/>
      <c r="BL165" s="157"/>
      <c r="BM165" s="157"/>
      <c r="BN165" s="391"/>
      <c r="BO165" s="157"/>
      <c r="BP165" s="157"/>
      <c r="BQ165" s="157"/>
      <c r="BR165" s="391"/>
      <c r="BS165" s="157"/>
      <c r="BT165" s="157"/>
      <c r="BU165" s="157"/>
      <c r="BV165" s="391"/>
      <c r="BW165" s="157"/>
      <c r="BX165" s="157"/>
      <c r="BY165" s="157"/>
      <c r="BZ165" s="391"/>
      <c r="CA165" s="157"/>
      <c r="CB165" s="157"/>
      <c r="CC165" s="392"/>
      <c r="CD165" s="391"/>
      <c r="CE165" s="157"/>
      <c r="CF165" s="157"/>
      <c r="CG165" s="392"/>
      <c r="CH165" s="391"/>
      <c r="CI165" s="157"/>
      <c r="CJ165" s="157"/>
      <c r="CK165" s="392"/>
      <c r="CL165" s="391"/>
      <c r="CM165" s="157"/>
      <c r="CN165" s="157"/>
      <c r="CO165" s="392"/>
      <c r="CP165" s="391"/>
      <c r="CQ165" s="157"/>
      <c r="CR165" s="157"/>
      <c r="CS165" s="392"/>
      <c r="CT165" s="391"/>
      <c r="CU165" s="157"/>
      <c r="CV165" s="157"/>
      <c r="CW165" s="392"/>
      <c r="CX165" s="322"/>
      <c r="CY165" s="71"/>
      <c r="CZ165" s="111"/>
      <c r="DA165" s="108"/>
      <c r="DB165" s="108"/>
      <c r="DC165" s="156"/>
      <c r="DD165" s="156"/>
      <c r="DE165" s="156"/>
      <c r="DF165" s="119"/>
      <c r="DG165" s="116"/>
      <c r="DH165" s="116"/>
      <c r="DI165" s="116"/>
      <c r="DJ165" s="116"/>
      <c r="DK165" s="116"/>
      <c r="DL165" s="116"/>
      <c r="DM165" s="116"/>
      <c r="DN165" s="116"/>
    </row>
    <row r="166" spans="1:118" ht="15.75" customHeight="1">
      <c r="A166" s="108"/>
      <c r="B166" s="149"/>
      <c r="C166" s="108"/>
      <c r="D166" s="71"/>
      <c r="E166" s="384"/>
      <c r="F166" s="71"/>
      <c r="G166" s="71"/>
      <c r="H166" s="71"/>
      <c r="I166" s="71"/>
      <c r="J166" s="391"/>
      <c r="K166" s="157"/>
      <c r="L166" s="157"/>
      <c r="M166" s="392"/>
      <c r="N166" s="157"/>
      <c r="O166" s="157"/>
      <c r="P166" s="157"/>
      <c r="Q166" s="157"/>
      <c r="R166" s="391"/>
      <c r="S166" s="157"/>
      <c r="T166" s="157"/>
      <c r="U166" s="392"/>
      <c r="V166" s="391"/>
      <c r="W166" s="157"/>
      <c r="X166" s="157"/>
      <c r="Y166" s="157"/>
      <c r="Z166" s="391"/>
      <c r="AA166" s="157"/>
      <c r="AB166" s="157"/>
      <c r="AC166" s="157"/>
      <c r="AD166" s="391"/>
      <c r="AE166" s="157"/>
      <c r="AF166" s="157"/>
      <c r="AG166" s="157"/>
      <c r="AH166" s="391"/>
      <c r="AI166" s="157"/>
      <c r="AJ166" s="157"/>
      <c r="AK166" s="157"/>
      <c r="AL166" s="391"/>
      <c r="AM166" s="157"/>
      <c r="AN166" s="157"/>
      <c r="AO166" s="157"/>
      <c r="AP166" s="391"/>
      <c r="AQ166" s="157"/>
      <c r="AR166" s="157"/>
      <c r="AS166" s="157"/>
      <c r="AT166" s="391"/>
      <c r="AU166" s="157"/>
      <c r="AV166" s="157"/>
      <c r="AW166" s="157"/>
      <c r="AX166" s="391"/>
      <c r="AY166" s="157"/>
      <c r="AZ166" s="157"/>
      <c r="BA166" s="157"/>
      <c r="BB166" s="391"/>
      <c r="BC166" s="157"/>
      <c r="BD166" s="157"/>
      <c r="BE166" s="157"/>
      <c r="BF166" s="391"/>
      <c r="BG166" s="157"/>
      <c r="BH166" s="157"/>
      <c r="BI166" s="157"/>
      <c r="BJ166" s="391"/>
      <c r="BK166" s="157"/>
      <c r="BL166" s="157"/>
      <c r="BM166" s="157"/>
      <c r="BN166" s="391"/>
      <c r="BO166" s="157"/>
      <c r="BP166" s="157"/>
      <c r="BQ166" s="157"/>
      <c r="BR166" s="391"/>
      <c r="BS166" s="157"/>
      <c r="BT166" s="157"/>
      <c r="BU166" s="157"/>
      <c r="BV166" s="391"/>
      <c r="BW166" s="157"/>
      <c r="BX166" s="157"/>
      <c r="BY166" s="157"/>
      <c r="BZ166" s="312"/>
      <c r="CA166" s="157"/>
      <c r="CB166" s="157"/>
      <c r="CC166" s="392"/>
      <c r="CD166" s="312"/>
      <c r="CE166" s="157"/>
      <c r="CF166" s="157"/>
      <c r="CG166" s="392"/>
      <c r="CH166" s="312"/>
      <c r="CI166" s="157"/>
      <c r="CJ166" s="157"/>
      <c r="CK166" s="392"/>
      <c r="CL166" s="312"/>
      <c r="CM166" s="157"/>
      <c r="CN166" s="157"/>
      <c r="CO166" s="392"/>
      <c r="CP166" s="312"/>
      <c r="CQ166" s="157"/>
      <c r="CR166" s="157"/>
      <c r="CS166" s="392"/>
      <c r="CT166" s="312"/>
      <c r="CU166" s="157"/>
      <c r="CV166" s="157"/>
      <c r="CW166" s="392"/>
      <c r="CX166" s="322"/>
      <c r="CY166" s="71"/>
      <c r="CZ166" s="111"/>
      <c r="DA166" s="108"/>
      <c r="DB166" s="108"/>
      <c r="DC166" s="156"/>
      <c r="DD166" s="156"/>
      <c r="DE166" s="156"/>
      <c r="DF166" s="119"/>
      <c r="DG166" s="116"/>
      <c r="DH166" s="116"/>
      <c r="DI166" s="116"/>
      <c r="DJ166" s="116"/>
      <c r="DK166" s="116"/>
      <c r="DL166" s="116"/>
      <c r="DM166" s="116"/>
      <c r="DN166" s="116"/>
    </row>
    <row r="167" spans="1:118" ht="15.75" customHeight="1">
      <c r="A167" s="114"/>
      <c r="B167" s="109">
        <v>203170</v>
      </c>
      <c r="C167" s="114" t="s">
        <v>529</v>
      </c>
      <c r="D167" s="89" t="s">
        <v>530</v>
      </c>
      <c r="E167" s="394"/>
      <c r="F167" s="89"/>
      <c r="G167" s="89"/>
      <c r="H167" s="89"/>
      <c r="I167" s="89"/>
      <c r="J167" s="307">
        <v>0</v>
      </c>
      <c r="K167" s="117">
        <v>0</v>
      </c>
      <c r="L167" s="117">
        <v>0</v>
      </c>
      <c r="M167" s="308">
        <v>0</v>
      </c>
      <c r="N167" s="117">
        <v>0</v>
      </c>
      <c r="O167" s="117">
        <v>0</v>
      </c>
      <c r="P167" s="117">
        <v>0</v>
      </c>
      <c r="Q167" s="117">
        <v>0</v>
      </c>
      <c r="R167" s="307">
        <v>0</v>
      </c>
      <c r="S167" s="117">
        <v>0</v>
      </c>
      <c r="T167" s="117">
        <v>0</v>
      </c>
      <c r="U167" s="308">
        <v>0</v>
      </c>
      <c r="V167" s="307">
        <v>127.54506699999999</v>
      </c>
      <c r="W167" s="117">
        <v>182.99217899999999</v>
      </c>
      <c r="X167" s="117">
        <v>238.22560299999998</v>
      </c>
      <c r="Y167" s="117">
        <v>136.37615099999999</v>
      </c>
      <c r="Z167" s="307">
        <v>124.79899999999999</v>
      </c>
      <c r="AA167" s="117">
        <v>118.437</v>
      </c>
      <c r="AB167" s="117">
        <v>172.24699999999999</v>
      </c>
      <c r="AC167" s="117">
        <v>151.477</v>
      </c>
      <c r="AD167" s="307">
        <v>149.68799999999999</v>
      </c>
      <c r="AE167" s="117">
        <v>129.941</v>
      </c>
      <c r="AF167" s="117">
        <v>169.17999999999998</v>
      </c>
      <c r="AG167" s="117">
        <v>50.58</v>
      </c>
      <c r="AH167" s="307">
        <v>118.90899999999999</v>
      </c>
      <c r="AI167" s="117">
        <v>156.92599999999999</v>
      </c>
      <c r="AJ167" s="117">
        <v>135.10399999999998</v>
      </c>
      <c r="AK167" s="117">
        <v>68.400999999999996</v>
      </c>
      <c r="AL167" s="307">
        <v>111.68499999999999</v>
      </c>
      <c r="AM167" s="117">
        <v>144.107</v>
      </c>
      <c r="AN167" s="117">
        <v>163.024</v>
      </c>
      <c r="AO167" s="117">
        <v>244.96199999999999</v>
      </c>
      <c r="AP167" s="307">
        <v>86.935999999999993</v>
      </c>
      <c r="AQ167" s="117">
        <v>167.77699999999999</v>
      </c>
      <c r="AR167" s="117">
        <v>135.607</v>
      </c>
      <c r="AS167" s="117">
        <v>341.39299999999997</v>
      </c>
      <c r="AT167" s="307">
        <v>43.905000000000001</v>
      </c>
      <c r="AU167" s="117">
        <v>215.48399999999998</v>
      </c>
      <c r="AV167" s="117">
        <v>111.121</v>
      </c>
      <c r="AW167" s="117">
        <v>1.054</v>
      </c>
      <c r="AX167" s="307">
        <v>140.15099999999998</v>
      </c>
      <c r="AY167" s="117">
        <v>201.64999999999998</v>
      </c>
      <c r="AZ167" s="117">
        <v>126.64999999999999</v>
      </c>
      <c r="BA167" s="117">
        <v>66.852000000000004</v>
      </c>
      <c r="BB167" s="307">
        <v>155.98599999999999</v>
      </c>
      <c r="BC167" s="117">
        <v>192.196</v>
      </c>
      <c r="BD167" s="117">
        <v>218.232</v>
      </c>
      <c r="BE167" s="117">
        <v>6.9169999999999998</v>
      </c>
      <c r="BF167" s="307">
        <v>196.54</v>
      </c>
      <c r="BG167" s="117">
        <v>69.426999999999992</v>
      </c>
      <c r="BH167" s="117">
        <v>83.841999999999999</v>
      </c>
      <c r="BI167" s="117">
        <v>-122.11199999999999</v>
      </c>
      <c r="BJ167" s="307">
        <v>194.434</v>
      </c>
      <c r="BK167" s="117">
        <v>84.933999999999997</v>
      </c>
      <c r="BL167" s="117">
        <v>148.376</v>
      </c>
      <c r="BM167" s="117">
        <v>126.633</v>
      </c>
      <c r="BN167" s="307">
        <v>183.108</v>
      </c>
      <c r="BO167" s="117">
        <v>224.94399999999999</v>
      </c>
      <c r="BP167" s="117">
        <v>234.798</v>
      </c>
      <c r="BQ167" s="117">
        <v>-171.97399999999999</v>
      </c>
      <c r="BR167" s="307">
        <v>150.55199999999999</v>
      </c>
      <c r="BS167" s="117">
        <v>212.35899999999998</v>
      </c>
      <c r="BT167" s="117">
        <v>181.32499999999999</v>
      </c>
      <c r="BU167" s="117">
        <v>110.045</v>
      </c>
      <c r="BV167" s="307">
        <v>208.363</v>
      </c>
      <c r="BW167" s="117">
        <v>146.11699999999999</v>
      </c>
      <c r="BX167" s="117">
        <v>40.106000000000002</v>
      </c>
      <c r="BY167" s="117">
        <v>-1160.807</v>
      </c>
      <c r="BZ167" s="307">
        <v>-2008.8273998714833</v>
      </c>
      <c r="CA167" s="117">
        <v>-2008.8273998714833</v>
      </c>
      <c r="CB167" s="117">
        <v>-2008.8273998714833</v>
      </c>
      <c r="CC167" s="308">
        <v>4908.6815138471966</v>
      </c>
      <c r="CD167" s="307">
        <v>5413.5124022005539</v>
      </c>
      <c r="CE167" s="117">
        <v>5413.5124022005539</v>
      </c>
      <c r="CF167" s="117">
        <v>5413.5124022005539</v>
      </c>
      <c r="CG167" s="308">
        <v>-17451.903514876503</v>
      </c>
      <c r="CH167" s="307">
        <v>-19224.921909305172</v>
      </c>
      <c r="CI167" s="117">
        <v>-19224.921909305172</v>
      </c>
      <c r="CJ167" s="117">
        <v>-19224.921909305172</v>
      </c>
      <c r="CK167" s="308">
        <v>56355.355844158847</v>
      </c>
      <c r="CL167" s="307">
        <v>62096.100857580823</v>
      </c>
      <c r="CM167" s="117">
        <v>62096.100857580823</v>
      </c>
      <c r="CN167" s="117">
        <v>62096.100857580823</v>
      </c>
      <c r="CO167" s="308">
        <v>-187730.02983722423</v>
      </c>
      <c r="CP167" s="307">
        <v>-206841.03433381533</v>
      </c>
      <c r="CQ167" s="117">
        <v>-206841.03433381533</v>
      </c>
      <c r="CR167" s="117">
        <v>-206841.03433381533</v>
      </c>
      <c r="CS167" s="308">
        <v>618944.44083370955</v>
      </c>
      <c r="CT167" s="307">
        <v>681963.49943060346</v>
      </c>
      <c r="CU167" s="117">
        <v>681963.49943060346</v>
      </c>
      <c r="CV167" s="117">
        <v>681963.49943060346</v>
      </c>
      <c r="CW167" s="308">
        <v>-2047621.4687275549</v>
      </c>
      <c r="CX167" s="301"/>
      <c r="CY167" s="89"/>
      <c r="CZ167" s="166"/>
      <c r="DA167" s="114">
        <v>203170</v>
      </c>
      <c r="DB167" s="114" t="s">
        <v>529</v>
      </c>
      <c r="DC167" s="137">
        <v>367.37133999999998</v>
      </c>
      <c r="DD167" s="137">
        <v>476.813019</v>
      </c>
      <c r="DE167" s="137">
        <v>542.60240999999996</v>
      </c>
      <c r="DF167" s="119">
        <v>685.13900000000001</v>
      </c>
      <c r="DG167" s="116">
        <v>566.95999999999992</v>
      </c>
      <c r="DH167" s="116">
        <v>499.38899999999995</v>
      </c>
      <c r="DI167" s="116">
        <v>479.34</v>
      </c>
      <c r="DJ167" s="116">
        <v>663.77800000000002</v>
      </c>
      <c r="DK167" s="116">
        <v>731.71299999999997</v>
      </c>
      <c r="DL167" s="116">
        <v>371.56399999999996</v>
      </c>
      <c r="DM167" s="116">
        <v>535.303</v>
      </c>
      <c r="DN167" s="116">
        <v>573.33100000000002</v>
      </c>
    </row>
    <row r="168" spans="1:118" ht="15.75" customHeight="1">
      <c r="A168" s="108"/>
      <c r="B168" s="149"/>
      <c r="C168" s="123" t="s">
        <v>180</v>
      </c>
      <c r="D168" s="155" t="s">
        <v>1325</v>
      </c>
      <c r="E168" s="384"/>
      <c r="F168" s="71"/>
      <c r="G168" s="71"/>
      <c r="H168" s="71"/>
      <c r="I168" s="71"/>
      <c r="J168" s="388">
        <v>0</v>
      </c>
      <c r="K168" s="154">
        <v>0</v>
      </c>
      <c r="L168" s="154">
        <v>0</v>
      </c>
      <c r="M168" s="389">
        <v>0</v>
      </c>
      <c r="N168" s="154">
        <v>0</v>
      </c>
      <c r="O168" s="154">
        <v>0</v>
      </c>
      <c r="P168" s="154">
        <v>0</v>
      </c>
      <c r="Q168" s="154">
        <v>0</v>
      </c>
      <c r="R168" s="388">
        <v>0</v>
      </c>
      <c r="S168" s="154">
        <v>0</v>
      </c>
      <c r="T168" s="154">
        <v>0</v>
      </c>
      <c r="U168" s="389">
        <v>0</v>
      </c>
      <c r="V168" s="388">
        <v>0.1861594026905489</v>
      </c>
      <c r="W168" s="154">
        <v>0.26708766980131038</v>
      </c>
      <c r="X168" s="154">
        <v>0.34770404691602724</v>
      </c>
      <c r="Y168" s="154">
        <v>0.19904888059211343</v>
      </c>
      <c r="Z168" s="388">
        <v>0.22011958515591931</v>
      </c>
      <c r="AA168" s="154">
        <v>0.20889833497954002</v>
      </c>
      <c r="AB168" s="154">
        <v>0.30380802878509949</v>
      </c>
      <c r="AC168" s="154">
        <v>0.26717405107944125</v>
      </c>
      <c r="AD168" s="388">
        <v>0.29974228507235845</v>
      </c>
      <c r="AE168" s="154">
        <v>0.2601999643564436</v>
      </c>
      <c r="AF168" s="154">
        <v>0.33877398180576662</v>
      </c>
      <c r="AG168" s="154">
        <v>0.10128376876543137</v>
      </c>
      <c r="AH168" s="388">
        <v>0.24806817707681394</v>
      </c>
      <c r="AI168" s="154">
        <v>0.32737931322234737</v>
      </c>
      <c r="AJ168" s="154">
        <v>0.28185421621396084</v>
      </c>
      <c r="AK168" s="154">
        <v>0.14269829348687779</v>
      </c>
      <c r="AL168" s="388">
        <v>0.16825655565565592</v>
      </c>
      <c r="AM168" s="154">
        <v>0.21710119949742232</v>
      </c>
      <c r="AN168" s="154">
        <v>0.24560018560422309</v>
      </c>
      <c r="AO168" s="154">
        <v>0.36904205924269856</v>
      </c>
      <c r="AP168" s="388">
        <v>0.11881161056315795</v>
      </c>
      <c r="AQ168" s="154">
        <v>0.22929345248751901</v>
      </c>
      <c r="AR168" s="154">
        <v>0.1853281272848781</v>
      </c>
      <c r="AS168" s="154">
        <v>0.46656680966444491</v>
      </c>
      <c r="AT168" s="388">
        <v>0.11816268529782219</v>
      </c>
      <c r="AU168" s="154">
        <v>0.57993777653378686</v>
      </c>
      <c r="AV168" s="154">
        <v>0.29906288014985305</v>
      </c>
      <c r="AW168" s="154">
        <v>2.8366580185378567E-3</v>
      </c>
      <c r="AX168" s="388">
        <v>0.26181620502780667</v>
      </c>
      <c r="AY168" s="154">
        <v>0.37670254043037305</v>
      </c>
      <c r="AZ168" s="154">
        <v>0.23659497518227993</v>
      </c>
      <c r="BA168" s="154">
        <v>0.1248862793595403</v>
      </c>
      <c r="BB168" s="388">
        <v>0.27206971191161822</v>
      </c>
      <c r="BC168" s="154">
        <v>0.33522694569105804</v>
      </c>
      <c r="BD168" s="154">
        <v>0.38063875841355166</v>
      </c>
      <c r="BE168" s="154">
        <v>1.2064583983772026E-2</v>
      </c>
      <c r="BF168" s="388">
        <v>0.8631646442421288</v>
      </c>
      <c r="BG168" s="154">
        <v>0.30490959476848617</v>
      </c>
      <c r="BH168" s="154">
        <v>0.36821741173577166</v>
      </c>
      <c r="BI168" s="154">
        <v>-0.53629165074638663</v>
      </c>
      <c r="BJ168" s="388">
        <v>0.35072522849973936</v>
      </c>
      <c r="BK168" s="154">
        <v>0.15320621165741005</v>
      </c>
      <c r="BL168" s="154">
        <v>0.26764458121458867</v>
      </c>
      <c r="BM168" s="154">
        <v>0.228423978628262</v>
      </c>
      <c r="BN168" s="388">
        <v>0.38886670800805312</v>
      </c>
      <c r="BO168" s="154">
        <v>0.47771387796362524</v>
      </c>
      <c r="BP168" s="154">
        <v>0.49864083113176294</v>
      </c>
      <c r="BQ168" s="154">
        <v>-0.36522141710344125</v>
      </c>
      <c r="BR168" s="388">
        <v>0.23010296799081742</v>
      </c>
      <c r="BS168" s="154">
        <v>0.32456849579920555</v>
      </c>
      <c r="BT168" s="154">
        <v>0.27713627630941445</v>
      </c>
      <c r="BU168" s="154">
        <v>0.16819225990056261</v>
      </c>
      <c r="BV168" s="388">
        <v>-0.27193590361005504</v>
      </c>
      <c r="BW168" s="154">
        <v>-0.19069824502330265</v>
      </c>
      <c r="BX168" s="154">
        <v>-5.2342600894519989E-2</v>
      </c>
      <c r="BY168" s="154">
        <v>1.5149767495278776</v>
      </c>
      <c r="BZ168" s="388">
        <v>1.7971248590643263</v>
      </c>
      <c r="CA168" s="154">
        <v>1.7971248590643263</v>
      </c>
      <c r="CB168" s="154">
        <v>1.7971248590643263</v>
      </c>
      <c r="CC168" s="389">
        <v>-4.3913745771929795</v>
      </c>
      <c r="CD168" s="388">
        <v>-4.4689309626830944</v>
      </c>
      <c r="CE168" s="154">
        <v>-4.4689309626830944</v>
      </c>
      <c r="CF168" s="154">
        <v>-4.4689309626830944</v>
      </c>
      <c r="CG168" s="389">
        <v>14.406792888049281</v>
      </c>
      <c r="CH168" s="388">
        <v>14.570848790799738</v>
      </c>
      <c r="CI168" s="154">
        <v>14.570848790799738</v>
      </c>
      <c r="CJ168" s="154">
        <v>14.570848790799738</v>
      </c>
      <c r="CK168" s="389">
        <v>-42.712546372399217</v>
      </c>
      <c r="CL168" s="388">
        <v>-43.070629506269853</v>
      </c>
      <c r="CM168" s="154">
        <v>-43.070629506269853</v>
      </c>
      <c r="CN168" s="154">
        <v>-43.070629506269853</v>
      </c>
      <c r="CO168" s="389">
        <v>130.21188851880959</v>
      </c>
      <c r="CP168" s="388">
        <v>131.02298804714573</v>
      </c>
      <c r="CQ168" s="154">
        <v>131.02298804714573</v>
      </c>
      <c r="CR168" s="154">
        <v>131.02298804714573</v>
      </c>
      <c r="CS168" s="389">
        <v>-392.06896414143722</v>
      </c>
      <c r="CT168" s="388">
        <v>-393.97755464100379</v>
      </c>
      <c r="CU168" s="154">
        <v>-393.97755464100379</v>
      </c>
      <c r="CV168" s="154">
        <v>-393.97755464100379</v>
      </c>
      <c r="CW168" s="389">
        <v>1182.9326639230112</v>
      </c>
      <c r="CX168" s="322"/>
      <c r="CY168" s="71"/>
      <c r="CZ168" s="111"/>
      <c r="DA168" s="108"/>
      <c r="DB168" s="123"/>
      <c r="DC168" s="156"/>
      <c r="DD168" s="156"/>
      <c r="DE168" s="156"/>
      <c r="DF168" s="119"/>
      <c r="DG168" s="116"/>
      <c r="DH168" s="116"/>
      <c r="DI168" s="116"/>
      <c r="DJ168" s="116"/>
      <c r="DK168" s="116"/>
      <c r="DL168" s="116"/>
      <c r="DM168" s="116"/>
      <c r="DN168" s="116"/>
    </row>
    <row r="169" spans="1:118" ht="15.75" customHeight="1">
      <c r="A169" s="108"/>
      <c r="B169" s="149"/>
      <c r="C169" s="123" t="s">
        <v>120</v>
      </c>
      <c r="D169" s="155" t="s">
        <v>120</v>
      </c>
      <c r="E169" s="394"/>
      <c r="F169" s="89"/>
      <c r="G169" s="89"/>
      <c r="H169" s="89"/>
      <c r="I169" s="89"/>
      <c r="J169" s="388">
        <v>0</v>
      </c>
      <c r="K169" s="154">
        <v>0</v>
      </c>
      <c r="L169" s="154">
        <v>0</v>
      </c>
      <c r="M169" s="389">
        <v>0</v>
      </c>
      <c r="N169" s="154">
        <v>0</v>
      </c>
      <c r="O169" s="154">
        <v>0</v>
      </c>
      <c r="P169" s="154">
        <v>0</v>
      </c>
      <c r="Q169" s="154">
        <v>0</v>
      </c>
      <c r="R169" s="388">
        <v>0</v>
      </c>
      <c r="S169" s="154">
        <v>0</v>
      </c>
      <c r="T169" s="154">
        <v>0</v>
      </c>
      <c r="U169" s="389">
        <v>0</v>
      </c>
      <c r="V169" s="388">
        <v>5.5806183358271366E-2</v>
      </c>
      <c r="W169" s="154">
        <v>6.3760229256880033E-2</v>
      </c>
      <c r="X169" s="154">
        <v>8.0434427653188242E-2</v>
      </c>
      <c r="Y169" s="154">
        <v>3.5860861553205108E-2</v>
      </c>
      <c r="Z169" s="388">
        <v>4.61266771413502E-2</v>
      </c>
      <c r="AA169" s="154">
        <v>3.7228593566557541E-2</v>
      </c>
      <c r="AB169" s="154">
        <v>5.1892864749926264E-2</v>
      </c>
      <c r="AC169" s="154">
        <v>3.6778545455958107E-2</v>
      </c>
      <c r="AD169" s="388">
        <v>5.2316126576730702E-2</v>
      </c>
      <c r="AE169" s="154">
        <v>3.743945380423587E-2</v>
      </c>
      <c r="AF169" s="154">
        <v>4.7859653927006529E-2</v>
      </c>
      <c r="AG169" s="154">
        <v>1.2691944329087211E-2</v>
      </c>
      <c r="AH169" s="388">
        <v>3.6136468205657774E-2</v>
      </c>
      <c r="AI169" s="154">
        <v>3.3368007062894119E-2</v>
      </c>
      <c r="AJ169" s="154">
        <v>3.1720764112035074E-2</v>
      </c>
      <c r="AK169" s="154">
        <v>1.3615195610079239E-2</v>
      </c>
      <c r="AL169" s="388">
        <v>2.8323378243456026E-2</v>
      </c>
      <c r="AM169" s="154">
        <v>2.9925383300412167E-2</v>
      </c>
      <c r="AN169" s="154">
        <v>3.4602153974745843E-2</v>
      </c>
      <c r="AO169" s="154">
        <v>4.2505661938378396E-2</v>
      </c>
      <c r="AP169" s="388">
        <v>2.0274707642708421E-2</v>
      </c>
      <c r="AQ169" s="154">
        <v>3.5799628597283674E-2</v>
      </c>
      <c r="AR169" s="154">
        <v>3.03771364261755E-2</v>
      </c>
      <c r="AS169" s="154">
        <v>6.3380080349915713E-2</v>
      </c>
      <c r="AT169" s="388">
        <v>1.0631540891780575E-2</v>
      </c>
      <c r="AU169" s="154">
        <v>5.1089060178372142E-2</v>
      </c>
      <c r="AV169" s="154">
        <v>2.6188555430882943E-2</v>
      </c>
      <c r="AW169" s="154">
        <v>2.4531749646745135E-4</v>
      </c>
      <c r="AX169" s="388">
        <v>3.9611188505234485E-2</v>
      </c>
      <c r="AY169" s="154">
        <v>4.7557907914305669E-2</v>
      </c>
      <c r="AZ169" s="154">
        <v>2.8230207815788812E-2</v>
      </c>
      <c r="BA169" s="154">
        <v>1.496808099045654E-2</v>
      </c>
      <c r="BB169" s="388">
        <v>4.0226848209190133E-2</v>
      </c>
      <c r="BC169" s="154">
        <v>4.1050960638101555E-2</v>
      </c>
      <c r="BD169" s="154">
        <v>5.3386682831995318E-2</v>
      </c>
      <c r="BE169" s="154">
        <v>1.4934737980310416E-3</v>
      </c>
      <c r="BF169" s="388">
        <v>4.8422415730115617E-2</v>
      </c>
      <c r="BG169" s="154">
        <v>1.5278324879240341E-2</v>
      </c>
      <c r="BH169" s="154">
        <v>2.074022327366621E-2</v>
      </c>
      <c r="BI169" s="154">
        <v>-2.8231625468573496E-2</v>
      </c>
      <c r="BJ169" s="388">
        <v>4.6856421267745814E-2</v>
      </c>
      <c r="BK169" s="154">
        <v>1.9375699778169747E-2</v>
      </c>
      <c r="BL169" s="154">
        <v>3.4094157375042171E-2</v>
      </c>
      <c r="BM169" s="154">
        <v>2.4444241117239241E-2</v>
      </c>
      <c r="BN169" s="388">
        <v>4.4172404285042613E-2</v>
      </c>
      <c r="BO169" s="154">
        <v>4.0316533105067026E-2</v>
      </c>
      <c r="BP169" s="154">
        <v>4.3234163971566847E-2</v>
      </c>
      <c r="BQ169" s="154">
        <v>-2.826898454784238E-2</v>
      </c>
      <c r="BR169" s="388">
        <v>2.4962689109962209E-2</v>
      </c>
      <c r="BS169" s="154">
        <v>2.9645170652483004E-2</v>
      </c>
      <c r="BT169" s="154">
        <v>2.3073653724042537E-2</v>
      </c>
      <c r="BU169" s="154">
        <v>1.2798330663646567E-2</v>
      </c>
      <c r="BV169" s="388">
        <v>2.4383465075015875E-2</v>
      </c>
      <c r="BW169" s="154">
        <v>1.6948497871998865E-2</v>
      </c>
      <c r="BX169" s="154">
        <v>4.8572673589841048E-3</v>
      </c>
      <c r="BY169" s="154">
        <v>-0.16018050832442374</v>
      </c>
      <c r="BZ169" s="388">
        <v>-0.22322446681002106</v>
      </c>
      <c r="CA169" s="154">
        <v>-0.22322446681002106</v>
      </c>
      <c r="CB169" s="154">
        <v>-0.22322446681002106</v>
      </c>
      <c r="CC169" s="389">
        <v>0.54546140387115805</v>
      </c>
      <c r="CD169" s="388">
        <v>0.5459717648810879</v>
      </c>
      <c r="CE169" s="154">
        <v>0.5459717648810879</v>
      </c>
      <c r="CF169" s="154">
        <v>0.5459717648810879</v>
      </c>
      <c r="CG169" s="389">
        <v>-1.760085847162449</v>
      </c>
      <c r="CH169" s="388">
        <v>-1.7597359586786052</v>
      </c>
      <c r="CI169" s="154">
        <v>-1.7597359586786052</v>
      </c>
      <c r="CJ169" s="154">
        <v>-1.7597359586786052</v>
      </c>
      <c r="CK169" s="389">
        <v>5.1584368774520044</v>
      </c>
      <c r="CL169" s="388">
        <v>5.1586864471036149</v>
      </c>
      <c r="CM169" s="154">
        <v>5.1586864471036149</v>
      </c>
      <c r="CN169" s="154">
        <v>5.1586864471036149</v>
      </c>
      <c r="CO169" s="389">
        <v>-15.595832061288219</v>
      </c>
      <c r="CP169" s="388">
        <v>-15.595646343277691</v>
      </c>
      <c r="CQ169" s="154">
        <v>-15.595646343277691</v>
      </c>
      <c r="CR169" s="154">
        <v>-15.595646343277691</v>
      </c>
      <c r="CS169" s="389">
        <v>46.667909181897805</v>
      </c>
      <c r="CT169" s="388">
        <v>46.668053247954504</v>
      </c>
      <c r="CU169" s="154">
        <v>46.668053247954504</v>
      </c>
      <c r="CV169" s="154">
        <v>46.668053247954504</v>
      </c>
      <c r="CW169" s="389">
        <v>-140.12261332757203</v>
      </c>
      <c r="CX169" s="322"/>
      <c r="CY169" s="71"/>
      <c r="CZ169" s="111"/>
      <c r="DA169" s="108"/>
      <c r="DB169" s="123"/>
      <c r="DC169" s="156"/>
      <c r="DD169" s="156"/>
      <c r="DE169" s="156"/>
      <c r="DF169" s="119"/>
      <c r="DG169" s="116"/>
      <c r="DH169" s="116"/>
      <c r="DI169" s="116"/>
      <c r="DJ169" s="116"/>
      <c r="DK169" s="116"/>
      <c r="DL169" s="116"/>
      <c r="DM169" s="116"/>
      <c r="DN169" s="116"/>
    </row>
    <row r="170" spans="1:118" ht="15.75" customHeight="1">
      <c r="A170" s="108"/>
      <c r="B170" s="149"/>
      <c r="C170" s="123" t="s">
        <v>1326</v>
      </c>
      <c r="D170" s="155" t="s">
        <v>1326</v>
      </c>
      <c r="E170" s="394"/>
      <c r="F170" s="89"/>
      <c r="G170" s="89"/>
      <c r="H170" s="89"/>
      <c r="I170" s="89"/>
      <c r="J170" s="388">
        <v>0</v>
      </c>
      <c r="K170" s="154">
        <v>0</v>
      </c>
      <c r="L170" s="154">
        <v>0</v>
      </c>
      <c r="M170" s="389">
        <v>0</v>
      </c>
      <c r="N170" s="154">
        <v>0</v>
      </c>
      <c r="O170" s="154">
        <v>0</v>
      </c>
      <c r="P170" s="154">
        <v>0</v>
      </c>
      <c r="Q170" s="154">
        <v>0</v>
      </c>
      <c r="R170" s="388">
        <v>0</v>
      </c>
      <c r="S170" s="154">
        <v>0</v>
      </c>
      <c r="T170" s="154">
        <v>0</v>
      </c>
      <c r="U170" s="389">
        <v>0</v>
      </c>
      <c r="V170" s="388">
        <v>0</v>
      </c>
      <c r="W170" s="154">
        <v>0.43472564877793363</v>
      </c>
      <c r="X170" s="154">
        <v>0.30183488880144976</v>
      </c>
      <c r="Y170" s="154">
        <v>-0.42753360981103278</v>
      </c>
      <c r="Z170" s="388">
        <v>-8.489131651765125E-2</v>
      </c>
      <c r="AA170" s="154">
        <v>-5.0977972579908451E-2</v>
      </c>
      <c r="AB170" s="154">
        <v>0.45433437186014497</v>
      </c>
      <c r="AC170" s="154">
        <v>-0.12058265165721309</v>
      </c>
      <c r="AD170" s="388">
        <v>-1.1810373852136071E-2</v>
      </c>
      <c r="AE170" s="154">
        <v>-0.13192106247661795</v>
      </c>
      <c r="AF170" s="154">
        <v>0.30197551196312156</v>
      </c>
      <c r="AG170" s="154">
        <v>-0.70102849036529136</v>
      </c>
      <c r="AH170" s="388">
        <v>1.3509094503756425</v>
      </c>
      <c r="AI170" s="154">
        <v>0.31971507623476775</v>
      </c>
      <c r="AJ170" s="154">
        <v>-0.13905917438792809</v>
      </c>
      <c r="AK170" s="154">
        <v>-0.49371595215537656</v>
      </c>
      <c r="AL170" s="388">
        <v>0.63279776611453042</v>
      </c>
      <c r="AM170" s="154">
        <v>0.29029860769127469</v>
      </c>
      <c r="AN170" s="154">
        <v>0.13127051427064612</v>
      </c>
      <c r="AO170" s="154">
        <v>0.50261311217980165</v>
      </c>
      <c r="AP170" s="388">
        <v>-0.64510413860108917</v>
      </c>
      <c r="AQ170" s="154">
        <v>0.92989095426520663</v>
      </c>
      <c r="AR170" s="154">
        <v>-0.19174261072733445</v>
      </c>
      <c r="AS170" s="154">
        <v>1.5175175322807817</v>
      </c>
      <c r="AT170" s="388">
        <v>-0.87139455114779729</v>
      </c>
      <c r="AU170" s="154">
        <v>3.9079603689784759</v>
      </c>
      <c r="AV170" s="154">
        <v>-0.48431902136585542</v>
      </c>
      <c r="AW170" s="154">
        <v>-0.99051484417886804</v>
      </c>
      <c r="AX170" s="388">
        <v>131.97058823529409</v>
      </c>
      <c r="AY170" s="154">
        <v>0.43880528858160128</v>
      </c>
      <c r="AZ170" s="154">
        <v>-0.37193156459211502</v>
      </c>
      <c r="BA170" s="154">
        <v>-0.47215159889459135</v>
      </c>
      <c r="BB170" s="388">
        <v>1.3333034165021238</v>
      </c>
      <c r="BC170" s="154">
        <v>0.23213621735283943</v>
      </c>
      <c r="BD170" s="154">
        <v>0.1354658785822806</v>
      </c>
      <c r="BE170" s="154">
        <v>-0.96830437332746799</v>
      </c>
      <c r="BF170" s="388">
        <v>27.414052334827236</v>
      </c>
      <c r="BG170" s="154">
        <v>-0.64675384145720971</v>
      </c>
      <c r="BH170" s="154">
        <v>0.20762815619283576</v>
      </c>
      <c r="BI170" s="154">
        <v>-2.4564538059683692</v>
      </c>
      <c r="BJ170" s="388">
        <v>2.5922595649895177</v>
      </c>
      <c r="BK170" s="154">
        <v>-0.56317310758406447</v>
      </c>
      <c r="BL170" s="154">
        <v>0.74695646031035878</v>
      </c>
      <c r="BM170" s="154">
        <v>-0.14653987167736027</v>
      </c>
      <c r="BN170" s="388">
        <v>0.44597379829902167</v>
      </c>
      <c r="BO170" s="154">
        <v>0.22847718286475732</v>
      </c>
      <c r="BP170" s="154">
        <v>4.3806458496336929E-2</v>
      </c>
      <c r="BQ170" s="154">
        <v>-1.7324338367447762</v>
      </c>
      <c r="BR170" s="388">
        <v>1.8754346587274819</v>
      </c>
      <c r="BS170" s="154">
        <v>0.41053589457463197</v>
      </c>
      <c r="BT170" s="154">
        <v>-0.14613932067866206</v>
      </c>
      <c r="BU170" s="154">
        <v>-0.39310630084103126</v>
      </c>
      <c r="BV170" s="388">
        <v>0.89343450406651825</v>
      </c>
      <c r="BW170" s="154">
        <v>-0.29873825967182277</v>
      </c>
      <c r="BX170" s="154">
        <v>-0.7255213287981549</v>
      </c>
      <c r="BY170" s="154">
        <v>-29.943474791801723</v>
      </c>
      <c r="BZ170" s="388">
        <v>-0.73054383706463111</v>
      </c>
      <c r="CA170" s="154">
        <v>0</v>
      </c>
      <c r="CB170" s="154">
        <v>0</v>
      </c>
      <c r="CC170" s="389">
        <v>3.4435556355718933</v>
      </c>
      <c r="CD170" s="388">
        <v>0.10284449845223188</v>
      </c>
      <c r="CE170" s="154">
        <v>0</v>
      </c>
      <c r="CF170" s="154">
        <v>0</v>
      </c>
      <c r="CG170" s="389">
        <v>-4.2237671622923463</v>
      </c>
      <c r="CH170" s="388">
        <v>-0.10159455631400308</v>
      </c>
      <c r="CI170" s="154">
        <v>0</v>
      </c>
      <c r="CJ170" s="154">
        <v>0</v>
      </c>
      <c r="CK170" s="389">
        <v>3.9313698183024579</v>
      </c>
      <c r="CL170" s="388">
        <v>0.10186689317155641</v>
      </c>
      <c r="CM170" s="154">
        <v>0</v>
      </c>
      <c r="CN170" s="154">
        <v>0</v>
      </c>
      <c r="CO170" s="389">
        <v>-4.0232176778343689</v>
      </c>
      <c r="CP170" s="388">
        <v>-0.10180046587731199</v>
      </c>
      <c r="CQ170" s="154">
        <v>0</v>
      </c>
      <c r="CR170" s="154">
        <v>0</v>
      </c>
      <c r="CS170" s="389">
        <v>3.9923677515304403</v>
      </c>
      <c r="CT170" s="388">
        <v>0.10181698782528545</v>
      </c>
      <c r="CU170" s="154">
        <v>0</v>
      </c>
      <c r="CV170" s="154">
        <v>0</v>
      </c>
      <c r="CW170" s="389">
        <v>-4.0025382156628471</v>
      </c>
      <c r="CX170" s="322"/>
      <c r="CY170" s="71"/>
      <c r="CZ170" s="111"/>
      <c r="DA170" s="108"/>
      <c r="DB170" s="123"/>
      <c r="DC170" s="156"/>
      <c r="DD170" s="156"/>
      <c r="DE170" s="156"/>
      <c r="DF170" s="119"/>
      <c r="DG170" s="116"/>
      <c r="DH170" s="116"/>
      <c r="DI170" s="116"/>
      <c r="DJ170" s="116"/>
      <c r="DK170" s="116"/>
      <c r="DL170" s="116"/>
      <c r="DM170" s="116"/>
      <c r="DN170" s="116"/>
    </row>
    <row r="171" spans="1:118" ht="15.75" customHeight="1">
      <c r="A171" s="108"/>
      <c r="B171" s="149"/>
      <c r="C171" s="123" t="s">
        <v>1327</v>
      </c>
      <c r="D171" s="155" t="s">
        <v>1327</v>
      </c>
      <c r="E171" s="394"/>
      <c r="F171" s="89"/>
      <c r="G171" s="89"/>
      <c r="H171" s="89"/>
      <c r="I171" s="89"/>
      <c r="J171" s="388">
        <v>0</v>
      </c>
      <c r="K171" s="154">
        <v>0</v>
      </c>
      <c r="L171" s="154">
        <v>0</v>
      </c>
      <c r="M171" s="389">
        <v>0</v>
      </c>
      <c r="N171" s="154">
        <v>0</v>
      </c>
      <c r="O171" s="154">
        <v>0</v>
      </c>
      <c r="P171" s="154">
        <v>0</v>
      </c>
      <c r="Q171" s="154">
        <v>0</v>
      </c>
      <c r="R171" s="388">
        <v>0</v>
      </c>
      <c r="S171" s="154">
        <v>0</v>
      </c>
      <c r="T171" s="154">
        <v>0</v>
      </c>
      <c r="U171" s="389">
        <v>0</v>
      </c>
      <c r="V171" s="388">
        <v>0</v>
      </c>
      <c r="W171" s="154">
        <v>0</v>
      </c>
      <c r="X171" s="154">
        <v>0</v>
      </c>
      <c r="Y171" s="154">
        <v>0</v>
      </c>
      <c r="Z171" s="388">
        <v>-2.1530170194665361E-2</v>
      </c>
      <c r="AA171" s="154">
        <v>-0.35277561780386252</v>
      </c>
      <c r="AB171" s="154">
        <v>-0.27695848879853607</v>
      </c>
      <c r="AC171" s="154">
        <v>0.11072939725362986</v>
      </c>
      <c r="AD171" s="388">
        <v>0.19943268776192113</v>
      </c>
      <c r="AE171" s="154">
        <v>9.7131808472014705E-2</v>
      </c>
      <c r="AF171" s="154">
        <v>-1.7805825355448904E-2</v>
      </c>
      <c r="AG171" s="154">
        <v>-0.66608792093849234</v>
      </c>
      <c r="AH171" s="388">
        <v>-0.2056210250654695</v>
      </c>
      <c r="AI171" s="154">
        <v>0.20767117384043515</v>
      </c>
      <c r="AJ171" s="154">
        <v>-0.20141860740040193</v>
      </c>
      <c r="AK171" s="154">
        <v>0.35233293792012649</v>
      </c>
      <c r="AL171" s="388">
        <v>-6.0752340024724828E-2</v>
      </c>
      <c r="AM171" s="154">
        <v>-8.1688184239705267E-2</v>
      </c>
      <c r="AN171" s="154">
        <v>0.2066556134533398</v>
      </c>
      <c r="AO171" s="154">
        <v>2.581263431821172</v>
      </c>
      <c r="AP171" s="388">
        <v>-0.22159645431347091</v>
      </c>
      <c r="AQ171" s="154">
        <v>0.16425295093229328</v>
      </c>
      <c r="AR171" s="154">
        <v>-0.16817769162822652</v>
      </c>
      <c r="AS171" s="154">
        <v>0.39365697536760796</v>
      </c>
      <c r="AT171" s="388">
        <v>-0.49497331370203362</v>
      </c>
      <c r="AU171" s="154">
        <v>0.28434767578392744</v>
      </c>
      <c r="AV171" s="154">
        <v>-0.1805658999904135</v>
      </c>
      <c r="AW171" s="154">
        <v>-0.99691264905841659</v>
      </c>
      <c r="AX171" s="388">
        <v>2.1921421250427056</v>
      </c>
      <c r="AY171" s="154">
        <v>-6.4199662155890944E-2</v>
      </c>
      <c r="AZ171" s="154">
        <v>0.13974856237794833</v>
      </c>
      <c r="BA171" s="154">
        <v>62.426944971536997</v>
      </c>
      <c r="BB171" s="388">
        <v>0.11298528016211094</v>
      </c>
      <c r="BC171" s="154">
        <v>-4.6883213488717976E-2</v>
      </c>
      <c r="BD171" s="154">
        <v>0.72311093564942763</v>
      </c>
      <c r="BE171" s="154">
        <v>-0.89653263926284921</v>
      </c>
      <c r="BF171" s="388">
        <v>0.25998487043709056</v>
      </c>
      <c r="BG171" s="154">
        <v>-0.63876979749838714</v>
      </c>
      <c r="BH171" s="154">
        <v>-0.61581252978481604</v>
      </c>
      <c r="BI171" s="154">
        <v>-18.653896197773602</v>
      </c>
      <c r="BJ171" s="388">
        <v>-1.0715376004884475E-2</v>
      </c>
      <c r="BK171" s="154">
        <v>0.22335690725510257</v>
      </c>
      <c r="BL171" s="154">
        <v>0.76970969203978923</v>
      </c>
      <c r="BM171" s="154">
        <v>2.0370233883647799</v>
      </c>
      <c r="BN171" s="388">
        <v>-5.8251128917781836E-2</v>
      </c>
      <c r="BO171" s="154">
        <v>1.6484564485365107</v>
      </c>
      <c r="BP171" s="154">
        <v>0.5824526877662155</v>
      </c>
      <c r="BQ171" s="154">
        <v>-2.358050429193022</v>
      </c>
      <c r="BR171" s="388">
        <v>-0.17779671013827911</v>
      </c>
      <c r="BS171" s="154">
        <v>-5.5947257984209443E-2</v>
      </c>
      <c r="BT171" s="154">
        <v>-0.22774044071925661</v>
      </c>
      <c r="BU171" s="154">
        <v>1.6398932396757651</v>
      </c>
      <c r="BV171" s="388">
        <v>0.38399357032786019</v>
      </c>
      <c r="BW171" s="154">
        <v>-0.31193403623109922</v>
      </c>
      <c r="BX171" s="154">
        <v>-0.77881704122432094</v>
      </c>
      <c r="BY171" s="154">
        <v>-11.548475623608525</v>
      </c>
      <c r="BZ171" s="388">
        <v>-10.640998641176617</v>
      </c>
      <c r="CA171" s="154">
        <v>-14.748074487373019</v>
      </c>
      <c r="CB171" s="154">
        <v>-51.087951924187983</v>
      </c>
      <c r="CC171" s="389">
        <v>5.2286801456634882</v>
      </c>
      <c r="CD171" s="388">
        <v>3.6948618893524094</v>
      </c>
      <c r="CE171" s="154">
        <v>3.6948618893524094</v>
      </c>
      <c r="CF171" s="154">
        <v>3.6948618893524094</v>
      </c>
      <c r="CG171" s="389">
        <v>-4.5553138792250776</v>
      </c>
      <c r="CH171" s="388">
        <v>-4.5512843568050902</v>
      </c>
      <c r="CI171" s="154">
        <v>-4.5512843568050902</v>
      </c>
      <c r="CJ171" s="154">
        <v>-4.5512843568050902</v>
      </c>
      <c r="CK171" s="389">
        <v>4.2291810343851557</v>
      </c>
      <c r="CL171" s="388">
        <v>4.2299793544297986</v>
      </c>
      <c r="CM171" s="154">
        <v>4.2299793544297986</v>
      </c>
      <c r="CN171" s="154">
        <v>4.2299793544297986</v>
      </c>
      <c r="CO171" s="389">
        <v>-4.3311834700566827</v>
      </c>
      <c r="CP171" s="388">
        <v>-4.3309826458864329</v>
      </c>
      <c r="CQ171" s="154">
        <v>-4.3309826458864329</v>
      </c>
      <c r="CR171" s="154">
        <v>-4.3309826458864329</v>
      </c>
      <c r="CS171" s="389">
        <v>4.2969921827124837</v>
      </c>
      <c r="CT171" s="388">
        <v>4.297041622456792</v>
      </c>
      <c r="CU171" s="154">
        <v>4.297041622456792</v>
      </c>
      <c r="CV171" s="154">
        <v>4.297041622456792</v>
      </c>
      <c r="CW171" s="389">
        <v>-4.3082476126119449</v>
      </c>
      <c r="CX171" s="322"/>
      <c r="CY171" s="71"/>
      <c r="CZ171" s="111"/>
      <c r="DA171" s="108"/>
      <c r="DB171" s="123"/>
      <c r="DC171" s="156"/>
      <c r="DD171" s="156"/>
      <c r="DE171" s="156"/>
      <c r="DF171" s="119"/>
      <c r="DG171" s="116"/>
      <c r="DH171" s="116"/>
      <c r="DI171" s="116"/>
      <c r="DJ171" s="116"/>
      <c r="DK171" s="116"/>
      <c r="DL171" s="116"/>
      <c r="DM171" s="116"/>
      <c r="DN171" s="116"/>
    </row>
    <row r="172" spans="1:118" ht="15.75" customHeight="1">
      <c r="A172" s="108"/>
      <c r="B172" s="149"/>
      <c r="C172" s="114"/>
      <c r="D172" s="89"/>
      <c r="E172" s="394"/>
      <c r="F172" s="89"/>
      <c r="G172" s="89"/>
      <c r="H172" s="89"/>
      <c r="I172" s="89"/>
      <c r="J172" s="312"/>
      <c r="K172" s="142"/>
      <c r="L172" s="142"/>
      <c r="M172" s="313"/>
      <c r="N172" s="142"/>
      <c r="O172" s="142"/>
      <c r="P172" s="142"/>
      <c r="Q172" s="142"/>
      <c r="R172" s="312"/>
      <c r="S172" s="142"/>
      <c r="T172" s="142"/>
      <c r="U172" s="313"/>
      <c r="V172" s="312"/>
      <c r="W172" s="142"/>
      <c r="X172" s="142"/>
      <c r="Y172" s="142"/>
      <c r="Z172" s="312"/>
      <c r="AA172" s="142"/>
      <c r="AB172" s="142"/>
      <c r="AC172" s="142"/>
      <c r="AD172" s="312"/>
      <c r="AE172" s="142"/>
      <c r="AF172" s="142"/>
      <c r="AG172" s="142"/>
      <c r="AH172" s="312"/>
      <c r="AI172" s="142"/>
      <c r="AJ172" s="142"/>
      <c r="AK172" s="142"/>
      <c r="AL172" s="312"/>
      <c r="AM172" s="142"/>
      <c r="AN172" s="142"/>
      <c r="AO172" s="142"/>
      <c r="AP172" s="312"/>
      <c r="AQ172" s="142"/>
      <c r="AR172" s="142"/>
      <c r="AS172" s="142"/>
      <c r="AT172" s="312"/>
      <c r="AU172" s="142"/>
      <c r="AV172" s="142"/>
      <c r="AW172" s="142"/>
      <c r="AX172" s="312"/>
      <c r="AY172" s="142"/>
      <c r="AZ172" s="142"/>
      <c r="BA172" s="142"/>
      <c r="BB172" s="312"/>
      <c r="BC172" s="142"/>
      <c r="BD172" s="142"/>
      <c r="BE172" s="142"/>
      <c r="BF172" s="312"/>
      <c r="BG172" s="142"/>
      <c r="BH172" s="142"/>
      <c r="BI172" s="142"/>
      <c r="BJ172" s="312"/>
      <c r="BK172" s="142"/>
      <c r="BL172" s="142"/>
      <c r="BM172" s="142"/>
      <c r="BN172" s="312"/>
      <c r="BO172" s="142"/>
      <c r="BP172" s="142"/>
      <c r="BQ172" s="142"/>
      <c r="BR172" s="312"/>
      <c r="BS172" s="142"/>
      <c r="BT172" s="142"/>
      <c r="BU172" s="142"/>
      <c r="BV172" s="312"/>
      <c r="BW172" s="142"/>
      <c r="BX172" s="142"/>
      <c r="BY172" s="142"/>
      <c r="BZ172" s="312"/>
      <c r="CA172" s="142"/>
      <c r="CB172" s="142"/>
      <c r="CC172" s="313"/>
      <c r="CD172" s="312"/>
      <c r="CE172" s="142"/>
      <c r="CF172" s="142"/>
      <c r="CG172" s="313"/>
      <c r="CH172" s="312"/>
      <c r="CI172" s="142"/>
      <c r="CJ172" s="142"/>
      <c r="CK172" s="313"/>
      <c r="CL172" s="312"/>
      <c r="CM172" s="142"/>
      <c r="CN172" s="142"/>
      <c r="CO172" s="313"/>
      <c r="CP172" s="312"/>
      <c r="CQ172" s="142"/>
      <c r="CR172" s="142"/>
      <c r="CS172" s="313"/>
      <c r="CT172" s="312"/>
      <c r="CU172" s="142"/>
      <c r="CV172" s="142"/>
      <c r="CW172" s="313"/>
      <c r="CX172" s="322"/>
      <c r="CY172" s="71"/>
      <c r="CZ172" s="111"/>
      <c r="DA172" s="108"/>
      <c r="DB172" s="108"/>
      <c r="DC172" s="156"/>
      <c r="DD172" s="156"/>
      <c r="DE172" s="156"/>
      <c r="DF172" s="119"/>
      <c r="DG172" s="116"/>
      <c r="DH172" s="116"/>
      <c r="DI172" s="116"/>
      <c r="DJ172" s="116"/>
      <c r="DK172" s="116"/>
      <c r="DL172" s="116"/>
      <c r="DM172" s="116"/>
      <c r="DN172" s="116"/>
    </row>
    <row r="173" spans="1:118" ht="15.75" customHeight="1">
      <c r="A173" s="108"/>
      <c r="B173" s="149"/>
      <c r="C173" s="114"/>
      <c r="D173" s="89"/>
      <c r="E173" s="394"/>
      <c r="F173" s="89"/>
      <c r="G173" s="89"/>
      <c r="H173" s="89"/>
      <c r="I173" s="89"/>
      <c r="J173" s="312"/>
      <c r="K173" s="142"/>
      <c r="L173" s="142"/>
      <c r="M173" s="313"/>
      <c r="N173" s="142"/>
      <c r="O173" s="142"/>
      <c r="P173" s="142"/>
      <c r="Q173" s="142"/>
      <c r="R173" s="312"/>
      <c r="S173" s="142"/>
      <c r="T173" s="142"/>
      <c r="U173" s="313"/>
      <c r="V173" s="312"/>
      <c r="W173" s="142"/>
      <c r="X173" s="142"/>
      <c r="Y173" s="142"/>
      <c r="Z173" s="312"/>
      <c r="AA173" s="142"/>
      <c r="AB173" s="142"/>
      <c r="AC173" s="142"/>
      <c r="AD173" s="312"/>
      <c r="AE173" s="142"/>
      <c r="AF173" s="142"/>
      <c r="AG173" s="142"/>
      <c r="AH173" s="312"/>
      <c r="AI173" s="142"/>
      <c r="AJ173" s="142"/>
      <c r="AK173" s="142"/>
      <c r="AL173" s="312"/>
      <c r="AM173" s="142"/>
      <c r="AN173" s="142"/>
      <c r="AO173" s="142"/>
      <c r="AP173" s="312"/>
      <c r="AQ173" s="142"/>
      <c r="AR173" s="142"/>
      <c r="AS173" s="142"/>
      <c r="AT173" s="312"/>
      <c r="AU173" s="142"/>
      <c r="AV173" s="142"/>
      <c r="AW173" s="142"/>
      <c r="AX173" s="312"/>
      <c r="AY173" s="142"/>
      <c r="AZ173" s="142"/>
      <c r="BA173" s="142"/>
      <c r="BB173" s="312"/>
      <c r="BC173" s="142"/>
      <c r="BD173" s="142"/>
      <c r="BE173" s="142"/>
      <c r="BF173" s="312"/>
      <c r="BG173" s="142"/>
      <c r="BH173" s="142"/>
      <c r="BI173" s="142"/>
      <c r="BJ173" s="312"/>
      <c r="BK173" s="142"/>
      <c r="BL173" s="142"/>
      <c r="BM173" s="142"/>
      <c r="BN173" s="312"/>
      <c r="BO173" s="142"/>
      <c r="BP173" s="142"/>
      <c r="BQ173" s="142"/>
      <c r="BR173" s="312"/>
      <c r="BS173" s="142"/>
      <c r="BT173" s="142"/>
      <c r="BU173" s="142"/>
      <c r="BV173" s="312"/>
      <c r="BW173" s="142"/>
      <c r="BX173" s="142"/>
      <c r="BY173" s="142"/>
      <c r="BZ173" s="312"/>
      <c r="CA173" s="142"/>
      <c r="CB173" s="142"/>
      <c r="CC173" s="313"/>
      <c r="CD173" s="312"/>
      <c r="CE173" s="142"/>
      <c r="CF173" s="142"/>
      <c r="CG173" s="313"/>
      <c r="CH173" s="312"/>
      <c r="CI173" s="142"/>
      <c r="CJ173" s="142"/>
      <c r="CK173" s="313"/>
      <c r="CL173" s="312"/>
      <c r="CM173" s="142"/>
      <c r="CN173" s="142"/>
      <c r="CO173" s="313"/>
      <c r="CP173" s="312"/>
      <c r="CQ173" s="142"/>
      <c r="CR173" s="142"/>
      <c r="CS173" s="313"/>
      <c r="CT173" s="312"/>
      <c r="CU173" s="142"/>
      <c r="CV173" s="142"/>
      <c r="CW173" s="313"/>
      <c r="CX173" s="322"/>
      <c r="CY173" s="71"/>
      <c r="CZ173" s="111"/>
      <c r="DA173" s="108"/>
      <c r="DB173" s="108"/>
      <c r="DC173" s="156"/>
      <c r="DD173" s="156"/>
      <c r="DE173" s="156"/>
      <c r="DF173" s="119"/>
      <c r="DG173" s="116"/>
      <c r="DH173" s="116"/>
      <c r="DI173" s="116"/>
      <c r="DJ173" s="116"/>
      <c r="DK173" s="116"/>
      <c r="DL173" s="116"/>
      <c r="DM173" s="116"/>
      <c r="DN173" s="116"/>
    </row>
    <row r="174" spans="1:118" ht="15.75" customHeight="1">
      <c r="A174" s="108"/>
      <c r="B174" s="397" t="s">
        <v>533</v>
      </c>
      <c r="C174" s="123" t="s">
        <v>534</v>
      </c>
      <c r="D174" s="155" t="s">
        <v>1332</v>
      </c>
      <c r="E174" s="384"/>
      <c r="F174" s="71"/>
      <c r="G174" s="71"/>
      <c r="H174" s="71"/>
      <c r="I174" s="71"/>
      <c r="J174" s="312">
        <v>0</v>
      </c>
      <c r="K174" s="142">
        <v>0</v>
      </c>
      <c r="L174" s="142">
        <v>0</v>
      </c>
      <c r="M174" s="313">
        <v>0</v>
      </c>
      <c r="N174" s="142">
        <v>0</v>
      </c>
      <c r="O174" s="142">
        <v>0</v>
      </c>
      <c r="P174" s="142">
        <v>0</v>
      </c>
      <c r="Q174" s="142">
        <v>0</v>
      </c>
      <c r="R174" s="312">
        <v>0</v>
      </c>
      <c r="S174" s="142">
        <v>0</v>
      </c>
      <c r="T174" s="142">
        <v>0</v>
      </c>
      <c r="U174" s="313">
        <v>0</v>
      </c>
      <c r="V174" s="312">
        <v>0</v>
      </c>
      <c r="W174" s="142">
        <v>0</v>
      </c>
      <c r="X174" s="142">
        <v>0</v>
      </c>
      <c r="Y174" s="142">
        <v>0</v>
      </c>
      <c r="Z174" s="312">
        <v>0</v>
      </c>
      <c r="AA174" s="142">
        <v>0</v>
      </c>
      <c r="AB174" s="142">
        <v>0</v>
      </c>
      <c r="AC174" s="142">
        <v>0</v>
      </c>
      <c r="AD174" s="312">
        <v>0</v>
      </c>
      <c r="AE174" s="142">
        <v>0</v>
      </c>
      <c r="AF174" s="142">
        <v>0</v>
      </c>
      <c r="AG174" s="142">
        <v>0</v>
      </c>
      <c r="AH174" s="312">
        <v>0</v>
      </c>
      <c r="AI174" s="142">
        <v>0</v>
      </c>
      <c r="AJ174" s="142">
        <v>0</v>
      </c>
      <c r="AK174" s="142">
        <v>0</v>
      </c>
      <c r="AL174" s="312">
        <v>0</v>
      </c>
      <c r="AM174" s="142">
        <v>0</v>
      </c>
      <c r="AN174" s="142">
        <v>0</v>
      </c>
      <c r="AO174" s="142">
        <v>0</v>
      </c>
      <c r="AP174" s="312">
        <v>0</v>
      </c>
      <c r="AQ174" s="142">
        <v>0</v>
      </c>
      <c r="AR174" s="142">
        <v>0</v>
      </c>
      <c r="AS174" s="142">
        <v>0</v>
      </c>
      <c r="AT174" s="312">
        <v>0</v>
      </c>
      <c r="AU174" s="142">
        <v>0</v>
      </c>
      <c r="AV174" s="142">
        <v>0</v>
      </c>
      <c r="AW174" s="142">
        <v>0</v>
      </c>
      <c r="AX174" s="312">
        <v>0</v>
      </c>
      <c r="AY174" s="142">
        <v>0</v>
      </c>
      <c r="AZ174" s="142">
        <v>0</v>
      </c>
      <c r="BA174" s="142">
        <v>0</v>
      </c>
      <c r="BB174" s="312">
        <v>0</v>
      </c>
      <c r="BC174" s="142">
        <v>0</v>
      </c>
      <c r="BD174" s="142">
        <v>0</v>
      </c>
      <c r="BE174" s="142">
        <v>0</v>
      </c>
      <c r="BF174" s="312">
        <v>0</v>
      </c>
      <c r="BG174" s="142">
        <v>0</v>
      </c>
      <c r="BH174" s="142">
        <v>0</v>
      </c>
      <c r="BI174" s="142">
        <v>0</v>
      </c>
      <c r="BJ174" s="312">
        <v>0</v>
      </c>
      <c r="BK174" s="142">
        <v>0</v>
      </c>
      <c r="BL174" s="142">
        <v>0</v>
      </c>
      <c r="BM174" s="142">
        <v>0</v>
      </c>
      <c r="BN174" s="312">
        <v>0</v>
      </c>
      <c r="BO174" s="142">
        <v>0</v>
      </c>
      <c r="BP174" s="142">
        <v>0</v>
      </c>
      <c r="BQ174" s="142">
        <v>0</v>
      </c>
      <c r="BR174" s="312">
        <v>0</v>
      </c>
      <c r="BS174" s="142">
        <v>0</v>
      </c>
      <c r="BT174" s="142">
        <v>0</v>
      </c>
      <c r="BU174" s="142">
        <v>0</v>
      </c>
      <c r="BV174" s="312">
        <v>0</v>
      </c>
      <c r="BW174" s="142">
        <v>0</v>
      </c>
      <c r="BX174" s="142">
        <v>0</v>
      </c>
      <c r="BY174" s="142">
        <v>0</v>
      </c>
      <c r="BZ174" s="312">
        <v>0</v>
      </c>
      <c r="CA174" s="142">
        <v>0</v>
      </c>
      <c r="CB174" s="142">
        <v>0</v>
      </c>
      <c r="CC174" s="313">
        <v>0</v>
      </c>
      <c r="CD174" s="312">
        <v>0</v>
      </c>
      <c r="CE174" s="142">
        <v>0</v>
      </c>
      <c r="CF174" s="142">
        <v>0</v>
      </c>
      <c r="CG174" s="313">
        <v>0</v>
      </c>
      <c r="CH174" s="312">
        <v>0</v>
      </c>
      <c r="CI174" s="142">
        <v>0</v>
      </c>
      <c r="CJ174" s="142">
        <v>0</v>
      </c>
      <c r="CK174" s="313">
        <v>0</v>
      </c>
      <c r="CL174" s="312">
        <v>0</v>
      </c>
      <c r="CM174" s="142">
        <v>0</v>
      </c>
      <c r="CN174" s="142">
        <v>0</v>
      </c>
      <c r="CO174" s="313">
        <v>0</v>
      </c>
      <c r="CP174" s="312">
        <v>0</v>
      </c>
      <c r="CQ174" s="142">
        <v>0</v>
      </c>
      <c r="CR174" s="142">
        <v>0</v>
      </c>
      <c r="CS174" s="313">
        <v>0</v>
      </c>
      <c r="CT174" s="312">
        <v>0</v>
      </c>
      <c r="CU174" s="142">
        <v>0</v>
      </c>
      <c r="CV174" s="142">
        <v>0</v>
      </c>
      <c r="CW174" s="313">
        <v>0</v>
      </c>
      <c r="CX174" s="322"/>
      <c r="CY174" s="71"/>
      <c r="CZ174" s="111"/>
      <c r="DA174" s="108"/>
      <c r="DB174" s="123"/>
      <c r="DC174" s="156"/>
      <c r="DD174" s="156"/>
      <c r="DE174" s="156"/>
      <c r="DF174" s="119"/>
      <c r="DG174" s="116"/>
      <c r="DH174" s="116"/>
      <c r="DI174" s="116"/>
      <c r="DJ174" s="116"/>
      <c r="DK174" s="116"/>
      <c r="DL174" s="116"/>
      <c r="DM174" s="116"/>
      <c r="DN174" s="116"/>
    </row>
    <row r="175" spans="1:118" ht="15.75" customHeight="1">
      <c r="A175" s="108"/>
      <c r="B175" s="149"/>
      <c r="C175" s="123" t="s">
        <v>1321</v>
      </c>
      <c r="D175" s="155" t="s">
        <v>1323</v>
      </c>
      <c r="E175" s="384"/>
      <c r="F175" s="71"/>
      <c r="G175" s="71"/>
      <c r="H175" s="71"/>
      <c r="I175" s="71"/>
      <c r="J175" s="398">
        <v>0</v>
      </c>
      <c r="K175" s="399">
        <v>0</v>
      </c>
      <c r="L175" s="193">
        <v>0</v>
      </c>
      <c r="M175" s="389">
        <v>1</v>
      </c>
      <c r="N175" s="400">
        <v>0</v>
      </c>
      <c r="O175" s="399">
        <v>0</v>
      </c>
      <c r="P175" s="193">
        <v>0</v>
      </c>
      <c r="Q175" s="154">
        <v>1</v>
      </c>
      <c r="R175" s="398">
        <v>0</v>
      </c>
      <c r="S175" s="399">
        <v>0</v>
      </c>
      <c r="T175" s="193">
        <v>0</v>
      </c>
      <c r="U175" s="389">
        <v>1</v>
      </c>
      <c r="V175" s="398">
        <v>0</v>
      </c>
      <c r="W175" s="399">
        <v>0</v>
      </c>
      <c r="X175" s="193">
        <v>0</v>
      </c>
      <c r="Y175" s="154">
        <v>1</v>
      </c>
      <c r="Z175" s="398">
        <v>0</v>
      </c>
      <c r="AA175" s="399">
        <v>0</v>
      </c>
      <c r="AB175" s="193">
        <v>0</v>
      </c>
      <c r="AC175" s="154">
        <v>1</v>
      </c>
      <c r="AD175" s="398">
        <v>0</v>
      </c>
      <c r="AE175" s="399">
        <v>0</v>
      </c>
      <c r="AF175" s="193">
        <v>0</v>
      </c>
      <c r="AG175" s="154">
        <v>1</v>
      </c>
      <c r="AH175" s="398">
        <v>0</v>
      </c>
      <c r="AI175" s="399">
        <v>0</v>
      </c>
      <c r="AJ175" s="193">
        <v>0</v>
      </c>
      <c r="AK175" s="154">
        <v>1</v>
      </c>
      <c r="AL175" s="398">
        <v>0</v>
      </c>
      <c r="AM175" s="399">
        <v>0</v>
      </c>
      <c r="AN175" s="193">
        <v>0</v>
      </c>
      <c r="AO175" s="154">
        <v>1</v>
      </c>
      <c r="AP175" s="398">
        <v>0</v>
      </c>
      <c r="AQ175" s="399">
        <v>0</v>
      </c>
      <c r="AR175" s="193">
        <v>0</v>
      </c>
      <c r="AS175" s="154">
        <v>1</v>
      </c>
      <c r="AT175" s="398">
        <v>0</v>
      </c>
      <c r="AU175" s="399">
        <v>0</v>
      </c>
      <c r="AV175" s="193">
        <v>0</v>
      </c>
      <c r="AW175" s="154">
        <v>1</v>
      </c>
      <c r="AX175" s="398">
        <v>0</v>
      </c>
      <c r="AY175" s="399">
        <v>0</v>
      </c>
      <c r="AZ175" s="193">
        <v>0</v>
      </c>
      <c r="BA175" s="154">
        <v>1</v>
      </c>
      <c r="BB175" s="398">
        <v>0</v>
      </c>
      <c r="BC175" s="399">
        <v>0</v>
      </c>
      <c r="BD175" s="193">
        <v>0</v>
      </c>
      <c r="BE175" s="154">
        <v>1</v>
      </c>
      <c r="BF175" s="398">
        <v>0</v>
      </c>
      <c r="BG175" s="399">
        <v>0</v>
      </c>
      <c r="BH175" s="193">
        <v>0</v>
      </c>
      <c r="BI175" s="154">
        <v>1</v>
      </c>
      <c r="BJ175" s="398">
        <v>0</v>
      </c>
      <c r="BK175" s="399">
        <v>0</v>
      </c>
      <c r="BL175" s="193">
        <v>0</v>
      </c>
      <c r="BM175" s="154">
        <v>1</v>
      </c>
      <c r="BN175" s="398">
        <v>0</v>
      </c>
      <c r="BO175" s="399">
        <v>0</v>
      </c>
      <c r="BP175" s="193">
        <v>0</v>
      </c>
      <c r="BQ175" s="154">
        <v>1</v>
      </c>
      <c r="BR175" s="398">
        <v>0</v>
      </c>
      <c r="BS175" s="399">
        <v>0</v>
      </c>
      <c r="BT175" s="193">
        <v>0</v>
      </c>
      <c r="BU175" s="154">
        <v>1</v>
      </c>
      <c r="BV175" s="398">
        <v>0</v>
      </c>
      <c r="BW175" s="399">
        <v>0</v>
      </c>
      <c r="BX175" s="193">
        <v>0</v>
      </c>
      <c r="BY175" s="154">
        <v>1</v>
      </c>
      <c r="BZ175" s="390">
        <v>0.25</v>
      </c>
      <c r="CA175" s="390">
        <v>0.25</v>
      </c>
      <c r="CB175" s="390">
        <v>0.25</v>
      </c>
      <c r="CC175" s="389">
        <v>0.25</v>
      </c>
      <c r="CD175" s="390">
        <v>0.25</v>
      </c>
      <c r="CE175" s="390">
        <v>0.25</v>
      </c>
      <c r="CF175" s="390">
        <v>0.25</v>
      </c>
      <c r="CG175" s="389">
        <v>0.25</v>
      </c>
      <c r="CH175" s="390">
        <v>0.25</v>
      </c>
      <c r="CI175" s="390">
        <v>0.25</v>
      </c>
      <c r="CJ175" s="390">
        <v>0.25</v>
      </c>
      <c r="CK175" s="389">
        <v>0.25</v>
      </c>
      <c r="CL175" s="390">
        <v>0.25</v>
      </c>
      <c r="CM175" s="390">
        <v>0.25</v>
      </c>
      <c r="CN175" s="390">
        <v>0.25</v>
      </c>
      <c r="CO175" s="389">
        <v>0.25</v>
      </c>
      <c r="CP175" s="390">
        <v>0.25</v>
      </c>
      <c r="CQ175" s="390">
        <v>0.25</v>
      </c>
      <c r="CR175" s="390">
        <v>0.25</v>
      </c>
      <c r="CS175" s="389">
        <v>0.25</v>
      </c>
      <c r="CT175" s="390">
        <v>0.25</v>
      </c>
      <c r="CU175" s="390">
        <v>0.25</v>
      </c>
      <c r="CV175" s="390">
        <v>0.25</v>
      </c>
      <c r="CW175" s="389">
        <v>0.25</v>
      </c>
      <c r="CX175" s="322"/>
      <c r="CY175" s="71"/>
      <c r="CZ175" s="111"/>
      <c r="DA175" s="108"/>
      <c r="DB175" s="123"/>
      <c r="DC175" s="156"/>
      <c r="DD175" s="156"/>
      <c r="DE175" s="156"/>
      <c r="DF175" s="119"/>
      <c r="DG175" s="116"/>
      <c r="DH175" s="116"/>
      <c r="DI175" s="116"/>
      <c r="DJ175" s="116"/>
      <c r="DK175" s="116"/>
      <c r="DL175" s="116"/>
      <c r="DM175" s="116"/>
      <c r="DN175" s="116"/>
    </row>
    <row r="176" spans="1:118" ht="15.75" customHeight="1">
      <c r="A176" s="108"/>
      <c r="B176" s="149"/>
      <c r="C176" s="123"/>
      <c r="D176" s="155"/>
      <c r="E176" s="384"/>
      <c r="F176" s="71"/>
      <c r="G176" s="71"/>
      <c r="H176" s="71"/>
      <c r="I176" s="71"/>
      <c r="J176" s="388"/>
      <c r="K176" s="154"/>
      <c r="L176" s="154"/>
      <c r="M176" s="389"/>
      <c r="N176" s="154"/>
      <c r="O176" s="154"/>
      <c r="P176" s="154"/>
      <c r="Q176" s="154"/>
      <c r="R176" s="388"/>
      <c r="S176" s="154"/>
      <c r="T176" s="154"/>
      <c r="U176" s="389"/>
      <c r="V176" s="388"/>
      <c r="W176" s="154"/>
      <c r="X176" s="154"/>
      <c r="Y176" s="154"/>
      <c r="Z176" s="388"/>
      <c r="AA176" s="154"/>
      <c r="AB176" s="154"/>
      <c r="AC176" s="154"/>
      <c r="AD176" s="388"/>
      <c r="AE176" s="154"/>
      <c r="AF176" s="154"/>
      <c r="AG176" s="154"/>
      <c r="AH176" s="388"/>
      <c r="AI176" s="154"/>
      <c r="AJ176" s="154"/>
      <c r="AK176" s="154"/>
      <c r="AL176" s="388"/>
      <c r="AM176" s="154"/>
      <c r="AN176" s="154"/>
      <c r="AO176" s="154"/>
      <c r="AP176" s="388"/>
      <c r="AQ176" s="154"/>
      <c r="AR176" s="154"/>
      <c r="AS176" s="154"/>
      <c r="AT176" s="388"/>
      <c r="AU176" s="154"/>
      <c r="AV176" s="154"/>
      <c r="AW176" s="154"/>
      <c r="AX176" s="388"/>
      <c r="AY176" s="154"/>
      <c r="AZ176" s="154"/>
      <c r="BA176" s="154"/>
      <c r="BB176" s="388"/>
      <c r="BC176" s="154"/>
      <c r="BD176" s="154"/>
      <c r="BE176" s="154"/>
      <c r="BF176" s="388"/>
      <c r="BG176" s="154"/>
      <c r="BH176" s="154"/>
      <c r="BI176" s="154"/>
      <c r="BJ176" s="388"/>
      <c r="BK176" s="154"/>
      <c r="BL176" s="154"/>
      <c r="BM176" s="154"/>
      <c r="BN176" s="388"/>
      <c r="BO176" s="154"/>
      <c r="BP176" s="154"/>
      <c r="BQ176" s="154"/>
      <c r="BR176" s="388"/>
      <c r="BS176" s="154"/>
      <c r="BT176" s="154"/>
      <c r="BU176" s="154"/>
      <c r="BV176" s="388"/>
      <c r="BW176" s="154"/>
      <c r="BX176" s="154"/>
      <c r="BY176" s="154"/>
      <c r="BZ176" s="312"/>
      <c r="CA176" s="154"/>
      <c r="CB176" s="154"/>
      <c r="CC176" s="389"/>
      <c r="CD176" s="312"/>
      <c r="CE176" s="154"/>
      <c r="CF176" s="154"/>
      <c r="CG176" s="389"/>
      <c r="CH176" s="312"/>
      <c r="CI176" s="154"/>
      <c r="CJ176" s="154"/>
      <c r="CK176" s="389"/>
      <c r="CL176" s="312"/>
      <c r="CM176" s="154"/>
      <c r="CN176" s="154"/>
      <c r="CO176" s="389"/>
      <c r="CP176" s="312"/>
      <c r="CQ176" s="154"/>
      <c r="CR176" s="154"/>
      <c r="CS176" s="389"/>
      <c r="CT176" s="312"/>
      <c r="CU176" s="154"/>
      <c r="CV176" s="154"/>
      <c r="CW176" s="389"/>
      <c r="CX176" s="322"/>
      <c r="CY176" s="71"/>
      <c r="CZ176" s="111"/>
      <c r="DA176" s="108"/>
      <c r="DB176" s="123"/>
      <c r="DC176" s="156"/>
      <c r="DD176" s="156"/>
      <c r="DE176" s="156"/>
      <c r="DF176" s="119"/>
      <c r="DG176" s="116"/>
      <c r="DH176" s="116"/>
      <c r="DI176" s="116"/>
      <c r="DJ176" s="116"/>
      <c r="DK176" s="116"/>
      <c r="DL176" s="116"/>
      <c r="DM176" s="116"/>
      <c r="DN176" s="116"/>
    </row>
    <row r="177" spans="1:118" ht="15.75" customHeight="1">
      <c r="A177" s="114"/>
      <c r="B177" s="109">
        <v>203171</v>
      </c>
      <c r="C177" s="169" t="s">
        <v>536</v>
      </c>
      <c r="D177" s="89" t="s">
        <v>1333</v>
      </c>
      <c r="E177" s="394"/>
      <c r="F177" s="89"/>
      <c r="G177" s="89"/>
      <c r="H177" s="89"/>
      <c r="I177" s="89"/>
      <c r="J177" s="307">
        <v>0</v>
      </c>
      <c r="K177" s="117">
        <v>0</v>
      </c>
      <c r="L177" s="117">
        <v>0</v>
      </c>
      <c r="M177" s="308">
        <v>0</v>
      </c>
      <c r="N177" s="117">
        <v>0</v>
      </c>
      <c r="O177" s="117">
        <v>0</v>
      </c>
      <c r="P177" s="117">
        <v>0</v>
      </c>
      <c r="Q177" s="117">
        <v>0</v>
      </c>
      <c r="R177" s="307">
        <v>0</v>
      </c>
      <c r="S177" s="117">
        <v>0</v>
      </c>
      <c r="T177" s="117">
        <v>0</v>
      </c>
      <c r="U177" s="308">
        <v>0</v>
      </c>
      <c r="V177" s="307">
        <v>127.54506699999999</v>
      </c>
      <c r="W177" s="117">
        <v>182.99217899999999</v>
      </c>
      <c r="X177" s="117">
        <v>238.22560299999998</v>
      </c>
      <c r="Y177" s="117">
        <v>136.37615099999999</v>
      </c>
      <c r="Z177" s="307">
        <v>124.79899999999999</v>
      </c>
      <c r="AA177" s="117">
        <v>118.437</v>
      </c>
      <c r="AB177" s="117">
        <v>172.24699999999999</v>
      </c>
      <c r="AC177" s="117">
        <v>151.477</v>
      </c>
      <c r="AD177" s="307">
        <v>149.68799999999999</v>
      </c>
      <c r="AE177" s="117">
        <v>129.941</v>
      </c>
      <c r="AF177" s="117">
        <v>169.17999999999998</v>
      </c>
      <c r="AG177" s="117">
        <v>50.58</v>
      </c>
      <c r="AH177" s="307">
        <v>118.90899999999999</v>
      </c>
      <c r="AI177" s="117">
        <v>156.92599999999999</v>
      </c>
      <c r="AJ177" s="117">
        <v>135.10399999999998</v>
      </c>
      <c r="AK177" s="117">
        <v>68.400999999999996</v>
      </c>
      <c r="AL177" s="307">
        <v>111.68499999999999</v>
      </c>
      <c r="AM177" s="117">
        <v>144.107</v>
      </c>
      <c r="AN177" s="117">
        <v>163.024</v>
      </c>
      <c r="AO177" s="117">
        <v>244.96199999999999</v>
      </c>
      <c r="AP177" s="307">
        <v>86.935999999999993</v>
      </c>
      <c r="AQ177" s="117">
        <v>167.77699999999999</v>
      </c>
      <c r="AR177" s="117">
        <v>135.607</v>
      </c>
      <c r="AS177" s="117">
        <v>341.39299999999997</v>
      </c>
      <c r="AT177" s="307">
        <v>43.905000000000001</v>
      </c>
      <c r="AU177" s="117">
        <v>215.48399999999998</v>
      </c>
      <c r="AV177" s="117">
        <v>111.121</v>
      </c>
      <c r="AW177" s="117">
        <v>1.054</v>
      </c>
      <c r="AX177" s="307">
        <v>140.15099999999998</v>
      </c>
      <c r="AY177" s="117">
        <v>201.64999999999998</v>
      </c>
      <c r="AZ177" s="117">
        <v>126.64999999999999</v>
      </c>
      <c r="BA177" s="117">
        <v>66.852000000000004</v>
      </c>
      <c r="BB177" s="307">
        <v>155.98599999999999</v>
      </c>
      <c r="BC177" s="117">
        <v>192.196</v>
      </c>
      <c r="BD177" s="117">
        <v>218.232</v>
      </c>
      <c r="BE177" s="117">
        <v>6.9169999999999998</v>
      </c>
      <c r="BF177" s="307">
        <v>196.54</v>
      </c>
      <c r="BG177" s="117">
        <v>69.426999999999992</v>
      </c>
      <c r="BH177" s="117">
        <v>83.841999999999999</v>
      </c>
      <c r="BI177" s="117">
        <v>-122.11199999999999</v>
      </c>
      <c r="BJ177" s="307">
        <v>194.434</v>
      </c>
      <c r="BK177" s="117">
        <v>84.933999999999997</v>
      </c>
      <c r="BL177" s="117">
        <v>148.376</v>
      </c>
      <c r="BM177" s="117">
        <v>126.633</v>
      </c>
      <c r="BN177" s="307">
        <v>183.108</v>
      </c>
      <c r="BO177" s="117">
        <v>224.94399999999999</v>
      </c>
      <c r="BP177" s="117">
        <v>234.798</v>
      </c>
      <c r="BQ177" s="117">
        <v>-171.97399999999999</v>
      </c>
      <c r="BR177" s="307">
        <v>150.55199999999999</v>
      </c>
      <c r="BS177" s="117">
        <v>212.35899999999998</v>
      </c>
      <c r="BT177" s="117">
        <v>181.32499999999999</v>
      </c>
      <c r="BU177" s="117">
        <v>110.045</v>
      </c>
      <c r="BV177" s="307">
        <v>208.363</v>
      </c>
      <c r="BW177" s="117">
        <v>146.11699999999999</v>
      </c>
      <c r="BX177" s="117">
        <v>40.106000000000002</v>
      </c>
      <c r="BY177" s="117">
        <v>-1160.807</v>
      </c>
      <c r="BZ177" s="307">
        <v>-2008.8273998714833</v>
      </c>
      <c r="CA177" s="117">
        <v>-2008.8273998714833</v>
      </c>
      <c r="CB177" s="117">
        <v>-2008.8273998714833</v>
      </c>
      <c r="CC177" s="308">
        <v>4908.6815138471966</v>
      </c>
      <c r="CD177" s="307">
        <v>5413.5124022005539</v>
      </c>
      <c r="CE177" s="117">
        <v>5413.5124022005539</v>
      </c>
      <c r="CF177" s="117">
        <v>5413.5124022005539</v>
      </c>
      <c r="CG177" s="308">
        <v>-17451.903514876503</v>
      </c>
      <c r="CH177" s="307">
        <v>-19224.921909305172</v>
      </c>
      <c r="CI177" s="117">
        <v>-19224.921909305172</v>
      </c>
      <c r="CJ177" s="117">
        <v>-19224.921909305172</v>
      </c>
      <c r="CK177" s="308">
        <v>56355.355844158847</v>
      </c>
      <c r="CL177" s="307">
        <v>62096.100857580823</v>
      </c>
      <c r="CM177" s="117">
        <v>62096.100857580823</v>
      </c>
      <c r="CN177" s="117">
        <v>62096.100857580823</v>
      </c>
      <c r="CO177" s="308">
        <v>-187730.02983722423</v>
      </c>
      <c r="CP177" s="307">
        <v>-206841.03433381533</v>
      </c>
      <c r="CQ177" s="117">
        <v>-206841.03433381533</v>
      </c>
      <c r="CR177" s="117">
        <v>-206841.03433381533</v>
      </c>
      <c r="CS177" s="308">
        <v>618944.44083370955</v>
      </c>
      <c r="CT177" s="307">
        <v>681963.49943060346</v>
      </c>
      <c r="CU177" s="117">
        <v>681963.49943060346</v>
      </c>
      <c r="CV177" s="117">
        <v>681963.49943060346</v>
      </c>
      <c r="CW177" s="308">
        <v>-2047621.4687275549</v>
      </c>
      <c r="CX177" s="301"/>
      <c r="CY177" s="89"/>
      <c r="CZ177" s="166"/>
      <c r="DA177" s="114">
        <v>203171</v>
      </c>
      <c r="DB177" s="169" t="s">
        <v>536</v>
      </c>
      <c r="DC177" s="137">
        <v>367.37133999999998</v>
      </c>
      <c r="DD177" s="137">
        <v>476.813019</v>
      </c>
      <c r="DE177" s="137">
        <v>542.60240999999996</v>
      </c>
      <c r="DF177" s="119">
        <v>685.13900000000001</v>
      </c>
      <c r="DG177" s="116">
        <v>566.95999999999992</v>
      </c>
      <c r="DH177" s="116">
        <v>499.38899999999995</v>
      </c>
      <c r="DI177" s="116">
        <v>479.34</v>
      </c>
      <c r="DJ177" s="116">
        <v>663.77800000000002</v>
      </c>
      <c r="DK177" s="116">
        <v>731.71299999999997</v>
      </c>
      <c r="DL177" s="116">
        <v>371.56399999999996</v>
      </c>
      <c r="DM177" s="116">
        <v>535.303</v>
      </c>
      <c r="DN177" s="116">
        <v>573.33100000000002</v>
      </c>
    </row>
    <row r="178" spans="1:118" ht="15.75" customHeight="1">
      <c r="A178" s="108"/>
      <c r="B178" s="149"/>
      <c r="C178" s="108"/>
      <c r="D178" s="71"/>
      <c r="E178" s="384"/>
      <c r="F178" s="71"/>
      <c r="G178" s="71"/>
      <c r="H178" s="71"/>
      <c r="I178" s="71"/>
      <c r="J178" s="322"/>
      <c r="K178" s="118"/>
      <c r="L178" s="118"/>
      <c r="M178" s="323"/>
      <c r="N178" s="118"/>
      <c r="O178" s="118"/>
      <c r="P178" s="118"/>
      <c r="Q178" s="118"/>
      <c r="R178" s="322"/>
      <c r="S178" s="118"/>
      <c r="T178" s="118"/>
      <c r="U178" s="323"/>
      <c r="V178" s="322"/>
      <c r="W178" s="118"/>
      <c r="X178" s="118"/>
      <c r="Y178" s="118"/>
      <c r="Z178" s="322"/>
      <c r="AA178" s="118"/>
      <c r="AB178" s="118"/>
      <c r="AC178" s="118"/>
      <c r="AD178" s="322"/>
      <c r="AE178" s="118"/>
      <c r="AF178" s="118"/>
      <c r="AG178" s="118"/>
      <c r="AH178" s="322"/>
      <c r="AI178" s="118"/>
      <c r="AJ178" s="118"/>
      <c r="AK178" s="118"/>
      <c r="AL178" s="322"/>
      <c r="AM178" s="118"/>
      <c r="AN178" s="118"/>
      <c r="AO178" s="118"/>
      <c r="AP178" s="322"/>
      <c r="AQ178" s="118"/>
      <c r="AR178" s="118"/>
      <c r="AS178" s="118"/>
      <c r="AT178" s="322"/>
      <c r="AU178" s="118"/>
      <c r="AV178" s="118"/>
      <c r="AW178" s="118"/>
      <c r="AX178" s="322"/>
      <c r="AY178" s="118"/>
      <c r="AZ178" s="118"/>
      <c r="BA178" s="118"/>
      <c r="BB178" s="322"/>
      <c r="BC178" s="118"/>
      <c r="BD178" s="118"/>
      <c r="BE178" s="118"/>
      <c r="BF178" s="322"/>
      <c r="BG178" s="118"/>
      <c r="BH178" s="118"/>
      <c r="BI178" s="118"/>
      <c r="BJ178" s="322"/>
      <c r="BK178" s="118"/>
      <c r="BL178" s="118"/>
      <c r="BM178" s="118"/>
      <c r="BN178" s="322"/>
      <c r="BO178" s="118"/>
      <c r="BP178" s="118"/>
      <c r="BQ178" s="118"/>
      <c r="BR178" s="322"/>
      <c r="BS178" s="118"/>
      <c r="BT178" s="118"/>
      <c r="BU178" s="118"/>
      <c r="BV178" s="322"/>
      <c r="BW178" s="118"/>
      <c r="BX178" s="118"/>
      <c r="BY178" s="118"/>
      <c r="BZ178" s="322"/>
      <c r="CA178" s="118"/>
      <c r="CB178" s="118"/>
      <c r="CC178" s="323"/>
      <c r="CD178" s="322"/>
      <c r="CE178" s="118"/>
      <c r="CF178" s="118"/>
      <c r="CG178" s="323"/>
      <c r="CH178" s="322"/>
      <c r="CI178" s="118"/>
      <c r="CJ178" s="118"/>
      <c r="CK178" s="323"/>
      <c r="CL178" s="322"/>
      <c r="CM178" s="118"/>
      <c r="CN178" s="118"/>
      <c r="CO178" s="323"/>
      <c r="CP178" s="322"/>
      <c r="CQ178" s="118"/>
      <c r="CR178" s="118"/>
      <c r="CS178" s="323"/>
      <c r="CT178" s="322"/>
      <c r="CU178" s="118"/>
      <c r="CV178" s="118"/>
      <c r="CW178" s="323"/>
      <c r="CX178" s="322"/>
      <c r="CY178" s="71"/>
      <c r="CZ178" s="111"/>
      <c r="DA178" s="108"/>
      <c r="DB178" s="108"/>
      <c r="DC178" s="156"/>
      <c r="DD178" s="156"/>
      <c r="DE178" s="156"/>
      <c r="DF178" s="119"/>
      <c r="DG178" s="116"/>
      <c r="DH178" s="116"/>
      <c r="DI178" s="116"/>
      <c r="DJ178" s="116"/>
      <c r="DK178" s="116"/>
      <c r="DL178" s="116"/>
      <c r="DM178" s="116"/>
      <c r="DN178" s="116"/>
    </row>
    <row r="179" spans="1:118" ht="15.75" customHeight="1">
      <c r="A179" s="108"/>
      <c r="B179" s="149"/>
      <c r="C179" s="108"/>
      <c r="D179" s="71"/>
      <c r="E179" s="384"/>
      <c r="F179" s="71"/>
      <c r="G179" s="71"/>
      <c r="H179" s="71"/>
      <c r="I179" s="71"/>
      <c r="J179" s="322"/>
      <c r="K179" s="118"/>
      <c r="L179" s="118"/>
      <c r="M179" s="323"/>
      <c r="N179" s="118"/>
      <c r="O179" s="118"/>
      <c r="P179" s="118"/>
      <c r="Q179" s="118"/>
      <c r="R179" s="322"/>
      <c r="S179" s="118"/>
      <c r="T179" s="118"/>
      <c r="U179" s="323"/>
      <c r="V179" s="322"/>
      <c r="W179" s="118"/>
      <c r="X179" s="118"/>
      <c r="Y179" s="118"/>
      <c r="Z179" s="322"/>
      <c r="AA179" s="118"/>
      <c r="AB179" s="118"/>
      <c r="AC179" s="118"/>
      <c r="AD179" s="322"/>
      <c r="AE179" s="118"/>
      <c r="AF179" s="118"/>
      <c r="AG179" s="118"/>
      <c r="AH179" s="322"/>
      <c r="AI179" s="118"/>
      <c r="AJ179" s="118"/>
      <c r="AK179" s="118"/>
      <c r="AL179" s="322"/>
      <c r="AM179" s="118"/>
      <c r="AN179" s="118"/>
      <c r="AO179" s="118"/>
      <c r="AP179" s="322"/>
      <c r="AQ179" s="118"/>
      <c r="AR179" s="118"/>
      <c r="AS179" s="118"/>
      <c r="AT179" s="322"/>
      <c r="AU179" s="118"/>
      <c r="AV179" s="118"/>
      <c r="AW179" s="118"/>
      <c r="AX179" s="322"/>
      <c r="AY179" s="118"/>
      <c r="AZ179" s="118"/>
      <c r="BA179" s="118"/>
      <c r="BB179" s="322"/>
      <c r="BC179" s="118"/>
      <c r="BD179" s="118"/>
      <c r="BE179" s="118"/>
      <c r="BF179" s="322"/>
      <c r="BG179" s="118"/>
      <c r="BH179" s="118"/>
      <c r="BI179" s="118"/>
      <c r="BJ179" s="322"/>
      <c r="BK179" s="118"/>
      <c r="BL179" s="118"/>
      <c r="BM179" s="118"/>
      <c r="BN179" s="322"/>
      <c r="BO179" s="118"/>
      <c r="BP179" s="118"/>
      <c r="BQ179" s="118"/>
      <c r="BR179" s="322"/>
      <c r="BS179" s="118"/>
      <c r="BT179" s="118"/>
      <c r="BU179" s="118"/>
      <c r="BV179" s="322"/>
      <c r="BW179" s="118"/>
      <c r="BX179" s="118"/>
      <c r="BY179" s="118"/>
      <c r="BZ179" s="312"/>
      <c r="CA179" s="118"/>
      <c r="CB179" s="118"/>
      <c r="CC179" s="323"/>
      <c r="CD179" s="312"/>
      <c r="CE179" s="118"/>
      <c r="CF179" s="118"/>
      <c r="CG179" s="323"/>
      <c r="CH179" s="312"/>
      <c r="CI179" s="118"/>
      <c r="CJ179" s="118"/>
      <c r="CK179" s="323"/>
      <c r="CL179" s="312"/>
      <c r="CM179" s="118"/>
      <c r="CN179" s="118"/>
      <c r="CO179" s="323"/>
      <c r="CP179" s="312"/>
      <c r="CQ179" s="118"/>
      <c r="CR179" s="118"/>
      <c r="CS179" s="323"/>
      <c r="CT179" s="312"/>
      <c r="CU179" s="118"/>
      <c r="CV179" s="118"/>
      <c r="CW179" s="323"/>
      <c r="CX179" s="322"/>
      <c r="CY179" s="71"/>
      <c r="CZ179" s="111"/>
      <c r="DA179" s="108"/>
      <c r="DB179" s="108"/>
      <c r="DC179" s="156"/>
      <c r="DD179" s="156"/>
      <c r="DE179" s="156"/>
      <c r="DF179" s="119"/>
      <c r="DG179" s="116"/>
      <c r="DH179" s="116"/>
      <c r="DI179" s="116"/>
      <c r="DJ179" s="116"/>
      <c r="DK179" s="116"/>
      <c r="DL179" s="116"/>
      <c r="DM179" s="116"/>
      <c r="DN179" s="116"/>
    </row>
    <row r="180" spans="1:118" ht="15.75" customHeight="1">
      <c r="A180" s="114"/>
      <c r="B180" s="109">
        <v>203180</v>
      </c>
      <c r="C180" s="114" t="s">
        <v>539</v>
      </c>
      <c r="D180" s="93" t="s">
        <v>174</v>
      </c>
      <c r="E180" s="401"/>
      <c r="F180" s="89"/>
      <c r="G180" s="89"/>
      <c r="H180" s="89"/>
      <c r="I180" s="89"/>
      <c r="J180" s="307">
        <v>0</v>
      </c>
      <c r="K180" s="117">
        <v>0</v>
      </c>
      <c r="L180" s="117">
        <v>0</v>
      </c>
      <c r="M180" s="308">
        <v>0</v>
      </c>
      <c r="N180" s="117">
        <v>0</v>
      </c>
      <c r="O180" s="117">
        <v>0</v>
      </c>
      <c r="P180" s="117">
        <v>0</v>
      </c>
      <c r="Q180" s="117">
        <v>0</v>
      </c>
      <c r="R180" s="307">
        <v>0</v>
      </c>
      <c r="S180" s="117">
        <v>0</v>
      </c>
      <c r="T180" s="117">
        <v>0</v>
      </c>
      <c r="U180" s="308">
        <v>0</v>
      </c>
      <c r="V180" s="307">
        <v>121.305977</v>
      </c>
      <c r="W180" s="117">
        <v>173.43635899999998</v>
      </c>
      <c r="X180" s="117">
        <v>219.586468</v>
      </c>
      <c r="Y180" s="117">
        <v>121.023196</v>
      </c>
      <c r="Z180" s="307">
        <v>115.634</v>
      </c>
      <c r="AA180" s="117">
        <v>104.94499999999999</v>
      </c>
      <c r="AB180" s="117">
        <v>156.48999999999998</v>
      </c>
      <c r="AC180" s="117">
        <v>132.78700000000001</v>
      </c>
      <c r="AD180" s="307">
        <v>137.05199999999999</v>
      </c>
      <c r="AE180" s="117">
        <v>113.86</v>
      </c>
      <c r="AF180" s="117">
        <v>153.14099999999999</v>
      </c>
      <c r="AG180" s="117">
        <v>37.018000000000001</v>
      </c>
      <c r="AH180" s="307">
        <v>106.497</v>
      </c>
      <c r="AI180" s="117">
        <v>110.717</v>
      </c>
      <c r="AJ180" s="117">
        <v>89.274000000000001</v>
      </c>
      <c r="AK180" s="117">
        <v>24.803999999999998</v>
      </c>
      <c r="AL180" s="307">
        <v>87.691999999999993</v>
      </c>
      <c r="AM180" s="117">
        <v>104.648</v>
      </c>
      <c r="AN180" s="117">
        <v>105.24299999999999</v>
      </c>
      <c r="AO180" s="117">
        <v>123.408</v>
      </c>
      <c r="AP180" s="307">
        <v>60.398999999999994</v>
      </c>
      <c r="AQ180" s="117">
        <v>137.791</v>
      </c>
      <c r="AR180" s="117">
        <v>96.875999999999991</v>
      </c>
      <c r="AS180" s="117">
        <v>277.04599999999999</v>
      </c>
      <c r="AT180" s="307">
        <v>15.648999999999999</v>
      </c>
      <c r="AU180" s="117">
        <v>151.017</v>
      </c>
      <c r="AV180" s="117">
        <v>57.110999999999997</v>
      </c>
      <c r="AW180" s="117">
        <v>-22.08</v>
      </c>
      <c r="AX180" s="307">
        <v>100.434</v>
      </c>
      <c r="AY180" s="117">
        <v>148.47499999999999</v>
      </c>
      <c r="AZ180" s="117">
        <v>71.328999999999994</v>
      </c>
      <c r="BA180" s="117">
        <v>61.367999999999995</v>
      </c>
      <c r="BB180" s="307">
        <v>105.91199999999999</v>
      </c>
      <c r="BC180" s="117">
        <v>144.66</v>
      </c>
      <c r="BD180" s="117">
        <v>164.01999999999998</v>
      </c>
      <c r="BE180" s="117">
        <v>-7.1639999999999997</v>
      </c>
      <c r="BF180" s="307">
        <v>133.922</v>
      </c>
      <c r="BG180" s="117">
        <v>46.080999999999996</v>
      </c>
      <c r="BH180" s="117">
        <v>55.739999999999995</v>
      </c>
      <c r="BI180" s="117">
        <v>-113.42099999999999</v>
      </c>
      <c r="BJ180" s="307">
        <v>134.88200000000001</v>
      </c>
      <c r="BK180" s="117">
        <v>46.357999999999997</v>
      </c>
      <c r="BL180" s="117">
        <v>99.96</v>
      </c>
      <c r="BM180" s="117">
        <v>126.30799999999999</v>
      </c>
      <c r="BN180" s="307">
        <v>143.77599999999998</v>
      </c>
      <c r="BO180" s="117">
        <v>197.04999999999998</v>
      </c>
      <c r="BP180" s="117">
        <v>201.001</v>
      </c>
      <c r="BQ180" s="117">
        <v>-132.941</v>
      </c>
      <c r="BR180" s="307">
        <v>130.84199999999998</v>
      </c>
      <c r="BS180" s="117">
        <v>164.88899999999998</v>
      </c>
      <c r="BT180" s="117">
        <v>165.376</v>
      </c>
      <c r="BU180" s="117">
        <v>74.796999999999997</v>
      </c>
      <c r="BV180" s="307">
        <v>155.44899999999998</v>
      </c>
      <c r="BW180" s="117">
        <v>150.44399999999999</v>
      </c>
      <c r="BX180" s="117">
        <v>50.497</v>
      </c>
      <c r="BY180" s="117">
        <v>-525.053</v>
      </c>
      <c r="BZ180" s="307">
        <v>-61.513459257695331</v>
      </c>
      <c r="CA180" s="117">
        <v>-61.513459257695331</v>
      </c>
      <c r="CB180" s="117">
        <v>-61.513459257695331</v>
      </c>
      <c r="CC180" s="308">
        <v>-61.513459257695331</v>
      </c>
      <c r="CD180" s="307">
        <v>-66.662449754235269</v>
      </c>
      <c r="CE180" s="117">
        <v>-66.662449754235269</v>
      </c>
      <c r="CF180" s="117">
        <v>-66.662449754235269</v>
      </c>
      <c r="CG180" s="308">
        <v>-66.662449754235269</v>
      </c>
      <c r="CH180" s="307">
        <v>-72.608173498263568</v>
      </c>
      <c r="CI180" s="117">
        <v>-72.608173498263568</v>
      </c>
      <c r="CJ180" s="117">
        <v>-72.608173498263568</v>
      </c>
      <c r="CK180" s="308">
        <v>-72.608173498263568</v>
      </c>
      <c r="CL180" s="307">
        <v>-79.339396078051621</v>
      </c>
      <c r="CM180" s="117">
        <v>-79.339396078051621</v>
      </c>
      <c r="CN180" s="117">
        <v>-79.339396078051621</v>
      </c>
      <c r="CO180" s="308">
        <v>-79.339396078051607</v>
      </c>
      <c r="CP180" s="307">
        <v>-86.875032528779045</v>
      </c>
      <c r="CQ180" s="117">
        <v>-86.875032528779045</v>
      </c>
      <c r="CR180" s="117">
        <v>-86.875032528779045</v>
      </c>
      <c r="CS180" s="308">
        <v>-86.875032528779059</v>
      </c>
      <c r="CT180" s="307">
        <v>-95.256677448158811</v>
      </c>
      <c r="CU180" s="117">
        <v>-95.256677448158811</v>
      </c>
      <c r="CV180" s="117">
        <v>-95.256677448158811</v>
      </c>
      <c r="CW180" s="308">
        <v>-95.256677448158825</v>
      </c>
      <c r="CX180" s="301"/>
      <c r="CY180" s="89"/>
      <c r="CZ180" s="166"/>
      <c r="DA180" s="114">
        <v>203180</v>
      </c>
      <c r="DB180" s="114" t="s">
        <v>539</v>
      </c>
      <c r="DC180" s="137">
        <v>352.53752499999996</v>
      </c>
      <c r="DD180" s="137">
        <v>455.40567499999997</v>
      </c>
      <c r="DE180" s="137">
        <v>520.60453599999994</v>
      </c>
      <c r="DF180" s="119">
        <v>635.35199999999998</v>
      </c>
      <c r="DG180" s="116">
        <v>509.85599999999999</v>
      </c>
      <c r="DH180" s="116">
        <v>441.07099999999997</v>
      </c>
      <c r="DI180" s="116">
        <v>331.29199999999997</v>
      </c>
      <c r="DJ180" s="116">
        <v>420.99099999999999</v>
      </c>
      <c r="DK180" s="116">
        <v>572.11199999999997</v>
      </c>
      <c r="DL180" s="116">
        <v>201.697</v>
      </c>
      <c r="DM180" s="116">
        <v>381.60599999999999</v>
      </c>
      <c r="DN180" s="116">
        <v>407.428</v>
      </c>
    </row>
    <row r="181" spans="1:118" ht="15.75" customHeight="1">
      <c r="A181" s="108"/>
      <c r="B181" s="149"/>
      <c r="C181" s="123" t="s">
        <v>1321</v>
      </c>
      <c r="D181" s="155" t="s">
        <v>1323</v>
      </c>
      <c r="E181" s="384"/>
      <c r="F181" s="71"/>
      <c r="G181" s="71"/>
      <c r="H181" s="71"/>
      <c r="I181" s="71"/>
      <c r="J181" s="388">
        <v>0</v>
      </c>
      <c r="K181" s="154">
        <v>0</v>
      </c>
      <c r="L181" s="154">
        <v>0</v>
      </c>
      <c r="M181" s="389">
        <v>0</v>
      </c>
      <c r="N181" s="154">
        <v>0</v>
      </c>
      <c r="O181" s="154">
        <v>0</v>
      </c>
      <c r="P181" s="154">
        <v>0</v>
      </c>
      <c r="Q181" s="154">
        <v>0</v>
      </c>
      <c r="R181" s="388">
        <v>0</v>
      </c>
      <c r="S181" s="154">
        <v>0</v>
      </c>
      <c r="T181" s="154">
        <v>0</v>
      </c>
      <c r="U181" s="389">
        <v>0</v>
      </c>
      <c r="V181" s="388">
        <v>0.19092719783678969</v>
      </c>
      <c r="W181" s="154">
        <v>0.27297680498369403</v>
      </c>
      <c r="X181" s="154">
        <v>0.34561387703194452</v>
      </c>
      <c r="Y181" s="154">
        <v>0.19048212014757174</v>
      </c>
      <c r="Z181" s="388">
        <v>0.22679737023787108</v>
      </c>
      <c r="AA181" s="154">
        <v>0.20583262725161613</v>
      </c>
      <c r="AB181" s="154">
        <v>0.30692979978660639</v>
      </c>
      <c r="AC181" s="154">
        <v>0.26044020272390639</v>
      </c>
      <c r="AD181" s="388">
        <v>0.31072548410573353</v>
      </c>
      <c r="AE181" s="154">
        <v>0.25814438038320364</v>
      </c>
      <c r="AF181" s="154">
        <v>0.34720260456933238</v>
      </c>
      <c r="AG181" s="154">
        <v>8.3927530941730472E-2</v>
      </c>
      <c r="AH181" s="388">
        <v>0.32145961870494916</v>
      </c>
      <c r="AI181" s="154">
        <v>0.33419762626323607</v>
      </c>
      <c r="AJ181" s="154">
        <v>0.26947224804704012</v>
      </c>
      <c r="AK181" s="154">
        <v>7.4870506984774765E-2</v>
      </c>
      <c r="AL181" s="388">
        <v>0.2082989897646268</v>
      </c>
      <c r="AM181" s="154">
        <v>0.24857538522201186</v>
      </c>
      <c r="AN181" s="154">
        <v>0.24998871709846529</v>
      </c>
      <c r="AO181" s="154">
        <v>0.29313690791489605</v>
      </c>
      <c r="AP181" s="388">
        <v>0.10557198590485778</v>
      </c>
      <c r="AQ181" s="154">
        <v>0.24084619794725509</v>
      </c>
      <c r="AR181" s="154">
        <v>0.16933048074502893</v>
      </c>
      <c r="AS181" s="154">
        <v>0.4842513354028582</v>
      </c>
      <c r="AT181" s="388">
        <v>7.7586677045270877E-2</v>
      </c>
      <c r="AU181" s="154">
        <v>0.7487320089044458</v>
      </c>
      <c r="AV181" s="154">
        <v>0.28315245144945139</v>
      </c>
      <c r="AW181" s="154">
        <v>-0.10947113739916806</v>
      </c>
      <c r="AX181" s="388">
        <v>0.26318768572821183</v>
      </c>
      <c r="AY181" s="154">
        <v>0.38907931217014408</v>
      </c>
      <c r="AZ181" s="154">
        <v>0.18691792057776868</v>
      </c>
      <c r="BA181" s="154">
        <v>0.16081508152387539</v>
      </c>
      <c r="BB181" s="388">
        <v>0.25995267875551015</v>
      </c>
      <c r="BC181" s="154">
        <v>0.3550565989573618</v>
      </c>
      <c r="BD181" s="154">
        <v>0.40257419715876175</v>
      </c>
      <c r="BE181" s="154">
        <v>-1.758347487163376E-2</v>
      </c>
      <c r="BF181" s="388">
        <v>1.0948316737790422</v>
      </c>
      <c r="BG181" s="154">
        <v>0.37671882408724516</v>
      </c>
      <c r="BH181" s="154">
        <v>0.45568254279688036</v>
      </c>
      <c r="BI181" s="154">
        <v>-0.9272330406631677</v>
      </c>
      <c r="BJ181" s="388">
        <v>0.33099227499828227</v>
      </c>
      <c r="BK181" s="154">
        <v>0.11375972987033384</v>
      </c>
      <c r="BL181" s="154">
        <v>0.24529579787390676</v>
      </c>
      <c r="BM181" s="154">
        <v>0.30995219725747714</v>
      </c>
      <c r="BN181" s="388">
        <v>0.35162857128881886</v>
      </c>
      <c r="BO181" s="154">
        <v>0.48191916573323618</v>
      </c>
      <c r="BP181" s="154">
        <v>0.49158200574243194</v>
      </c>
      <c r="BQ181" s="154">
        <v>-0.32512974276448697</v>
      </c>
      <c r="BR181" s="388">
        <v>0.24415193766047646</v>
      </c>
      <c r="BS181" s="154">
        <v>0.30768383889651874</v>
      </c>
      <c r="BT181" s="154">
        <v>0.30859258374634263</v>
      </c>
      <c r="BU181" s="154">
        <v>0.13957163969666209</v>
      </c>
      <c r="BV181" s="388">
        <v>-0.92165442331750291</v>
      </c>
      <c r="BW181" s="154">
        <v>-0.89197986517493466</v>
      </c>
      <c r="BX181" s="154">
        <v>-0.29939583666838609</v>
      </c>
      <c r="BY181" s="154">
        <v>3.1130301251608241</v>
      </c>
      <c r="BZ181" s="390">
        <v>0.25</v>
      </c>
      <c r="CA181" s="390">
        <v>0.25</v>
      </c>
      <c r="CB181" s="390">
        <v>0.25</v>
      </c>
      <c r="CC181" s="389">
        <v>0.25</v>
      </c>
      <c r="CD181" s="390">
        <v>0.25</v>
      </c>
      <c r="CE181" s="390">
        <v>0.25</v>
      </c>
      <c r="CF181" s="390">
        <v>0.25</v>
      </c>
      <c r="CG181" s="389">
        <v>0.25</v>
      </c>
      <c r="CH181" s="390">
        <v>0.25</v>
      </c>
      <c r="CI181" s="390">
        <v>0.25</v>
      </c>
      <c r="CJ181" s="390">
        <v>0.25</v>
      </c>
      <c r="CK181" s="389">
        <v>0.25</v>
      </c>
      <c r="CL181" s="390">
        <v>0.25</v>
      </c>
      <c r="CM181" s="390">
        <v>0.25</v>
      </c>
      <c r="CN181" s="390">
        <v>0.25</v>
      </c>
      <c r="CO181" s="389">
        <v>0.25</v>
      </c>
      <c r="CP181" s="390">
        <v>0.25</v>
      </c>
      <c r="CQ181" s="390">
        <v>0.25</v>
      </c>
      <c r="CR181" s="390">
        <v>0.25</v>
      </c>
      <c r="CS181" s="389">
        <v>0.25</v>
      </c>
      <c r="CT181" s="390">
        <v>0.25</v>
      </c>
      <c r="CU181" s="390">
        <v>0.25</v>
      </c>
      <c r="CV181" s="390">
        <v>0.25</v>
      </c>
      <c r="CW181" s="389">
        <v>0.25</v>
      </c>
      <c r="CX181" s="322"/>
      <c r="CY181" s="71"/>
      <c r="CZ181" s="111"/>
      <c r="DA181" s="108"/>
      <c r="DB181" s="123"/>
      <c r="DC181" s="156"/>
      <c r="DD181" s="156"/>
      <c r="DE181" s="156"/>
      <c r="DF181" s="119"/>
      <c r="DG181" s="116"/>
      <c r="DH181" s="116"/>
      <c r="DI181" s="116"/>
      <c r="DJ181" s="116"/>
      <c r="DK181" s="116"/>
      <c r="DL181" s="116"/>
      <c r="DM181" s="116"/>
      <c r="DN181" s="116"/>
    </row>
    <row r="182" spans="1:118" ht="15.75" customHeight="1">
      <c r="A182" s="108"/>
      <c r="B182" s="149"/>
      <c r="C182" s="123" t="s">
        <v>1334</v>
      </c>
      <c r="D182" s="155" t="s">
        <v>1335</v>
      </c>
      <c r="E182" s="384"/>
      <c r="F182" s="71"/>
      <c r="G182" s="71"/>
      <c r="H182" s="71"/>
      <c r="I182" s="71"/>
      <c r="J182" s="388">
        <v>0</v>
      </c>
      <c r="K182" s="154">
        <v>0</v>
      </c>
      <c r="L182" s="154">
        <v>0</v>
      </c>
      <c r="M182" s="389">
        <v>0</v>
      </c>
      <c r="N182" s="154">
        <v>0</v>
      </c>
      <c r="O182" s="154">
        <v>0</v>
      </c>
      <c r="P182" s="154">
        <v>0</v>
      </c>
      <c r="Q182" s="154">
        <v>0</v>
      </c>
      <c r="R182" s="388">
        <v>0</v>
      </c>
      <c r="S182" s="154">
        <v>0</v>
      </c>
      <c r="T182" s="154">
        <v>0</v>
      </c>
      <c r="U182" s="389">
        <v>0</v>
      </c>
      <c r="V182" s="388">
        <v>0.9510832512244477</v>
      </c>
      <c r="W182" s="154">
        <v>0.947780172616011</v>
      </c>
      <c r="X182" s="154">
        <v>0.9217584727868231</v>
      </c>
      <c r="Y182" s="154">
        <v>0.88742199506715802</v>
      </c>
      <c r="Z182" s="388">
        <v>0.92656191155377854</v>
      </c>
      <c r="AA182" s="154">
        <v>0.88608289639217475</v>
      </c>
      <c r="AB182" s="154">
        <v>0.90852090312167988</v>
      </c>
      <c r="AC182" s="154">
        <v>0.87661493163978688</v>
      </c>
      <c r="AD182" s="388">
        <v>0.91558441558441561</v>
      </c>
      <c r="AE182" s="154">
        <v>0.87624383373992809</v>
      </c>
      <c r="AF182" s="154">
        <v>0.90519564960397214</v>
      </c>
      <c r="AG182" s="154">
        <v>0.73187030446816925</v>
      </c>
      <c r="AH182" s="388">
        <v>0.89561765720004383</v>
      </c>
      <c r="AI182" s="154">
        <v>0.70553636745982184</v>
      </c>
      <c r="AJ182" s="154">
        <v>0.66077984367598308</v>
      </c>
      <c r="AK182" s="154">
        <v>0.36262627739360537</v>
      </c>
      <c r="AL182" s="388">
        <v>0.78517258360567665</v>
      </c>
      <c r="AM182" s="154">
        <v>0.72618262818600066</v>
      </c>
      <c r="AN182" s="154">
        <v>0.64556752380017668</v>
      </c>
      <c r="AO182" s="154">
        <v>0.5037842604159013</v>
      </c>
      <c r="AP182" s="388">
        <v>0.69475246158093307</v>
      </c>
      <c r="AQ182" s="154">
        <v>0.82127466816071337</v>
      </c>
      <c r="AR182" s="154">
        <v>0.71438790032962896</v>
      </c>
      <c r="AS182" s="154">
        <v>0.81151634626369029</v>
      </c>
      <c r="AT182" s="388">
        <v>0.35642865277303265</v>
      </c>
      <c r="AU182" s="154">
        <v>0.70082697555270934</v>
      </c>
      <c r="AV182" s="154">
        <v>0.5139532581600238</v>
      </c>
      <c r="AW182" s="154">
        <v>-20.948766603415557</v>
      </c>
      <c r="AX182" s="388">
        <v>0.71661279619838614</v>
      </c>
      <c r="AY182" s="154">
        <v>0.7363005207041905</v>
      </c>
      <c r="AZ182" s="154">
        <v>0.56319778918278718</v>
      </c>
      <c r="BA182" s="154">
        <v>0.91796804882426841</v>
      </c>
      <c r="BB182" s="388">
        <v>0.67898401138563713</v>
      </c>
      <c r="BC182" s="154">
        <v>0.75266915024246084</v>
      </c>
      <c r="BD182" s="154">
        <v>0.75158546867553788</v>
      </c>
      <c r="BE182" s="154">
        <v>-1.0357091224519299</v>
      </c>
      <c r="BF182" s="388">
        <v>0.68139818866388524</v>
      </c>
      <c r="BG182" s="154">
        <v>0.66373312976219623</v>
      </c>
      <c r="BH182" s="154">
        <v>0.66482192695784925</v>
      </c>
      <c r="BI182" s="154">
        <v>0.92882763364779874</v>
      </c>
      <c r="BJ182" s="388">
        <v>0.69371611960871049</v>
      </c>
      <c r="BK182" s="154">
        <v>0.54581204229166169</v>
      </c>
      <c r="BL182" s="154">
        <v>0.67369385884509614</v>
      </c>
      <c r="BM182" s="154">
        <v>0.99743352838517607</v>
      </c>
      <c r="BN182" s="388">
        <v>0.78519780675885253</v>
      </c>
      <c r="BO182" s="154">
        <v>0.87599580339995731</v>
      </c>
      <c r="BP182" s="154">
        <v>0.8560592509305871</v>
      </c>
      <c r="BQ182" s="154">
        <v>0.77302964401595597</v>
      </c>
      <c r="BR182" s="388">
        <v>0.86908177905308459</v>
      </c>
      <c r="BS182" s="154">
        <v>0.77646344162479575</v>
      </c>
      <c r="BT182" s="154">
        <v>0.91204191369088661</v>
      </c>
      <c r="BU182" s="154">
        <v>0.6796946703621245</v>
      </c>
      <c r="BV182" s="388">
        <v>0.74604896262772169</v>
      </c>
      <c r="BW182" s="154">
        <v>1.0296132551311621</v>
      </c>
      <c r="BX182" s="154">
        <v>1.2590884156983992</v>
      </c>
      <c r="BY182" s="154">
        <v>0.45231722413803499</v>
      </c>
      <c r="BZ182" s="388">
        <v>3.0621575184423867E-2</v>
      </c>
      <c r="CA182" s="154">
        <v>3.0621575184423867E-2</v>
      </c>
      <c r="CB182" s="154">
        <v>3.0621575184423867E-2</v>
      </c>
      <c r="CC182" s="389">
        <v>-1.2531564552348384E-2</v>
      </c>
      <c r="CD182" s="388">
        <v>-1.2314084609307899E-2</v>
      </c>
      <c r="CE182" s="154">
        <v>-1.2314084609307899E-2</v>
      </c>
      <c r="CF182" s="154">
        <v>-1.2314084609307899E-2</v>
      </c>
      <c r="CG182" s="389">
        <v>3.8197810168621596E-3</v>
      </c>
      <c r="CH182" s="388">
        <v>3.7767733903314345E-3</v>
      </c>
      <c r="CI182" s="154">
        <v>3.7767733903314345E-3</v>
      </c>
      <c r="CJ182" s="154">
        <v>3.7767733903314345E-3</v>
      </c>
      <c r="CK182" s="389">
        <v>-1.2883988116240295E-3</v>
      </c>
      <c r="CL182" s="388">
        <v>-1.2776872457743972E-3</v>
      </c>
      <c r="CM182" s="154">
        <v>-1.2776872457743972E-3</v>
      </c>
      <c r="CN182" s="154">
        <v>-1.2776872457743972E-3</v>
      </c>
      <c r="CO182" s="389">
        <v>4.2262495854736033E-4</v>
      </c>
      <c r="CP182" s="388">
        <v>4.2000869319079939E-4</v>
      </c>
      <c r="CQ182" s="154">
        <v>4.2000869319079939E-4</v>
      </c>
      <c r="CR182" s="154">
        <v>4.2000869319079939E-4</v>
      </c>
      <c r="CS182" s="389">
        <v>-1.4035998515756859E-4</v>
      </c>
      <c r="CT182" s="388">
        <v>-1.3968002323832892E-4</v>
      </c>
      <c r="CU182" s="154">
        <v>-1.3968002323832892E-4</v>
      </c>
      <c r="CV182" s="154">
        <v>-1.3968002323832892E-4</v>
      </c>
      <c r="CW182" s="389">
        <v>4.652064793369929E-5</v>
      </c>
      <c r="CX182" s="322"/>
      <c r="CY182" s="71"/>
      <c r="CZ182" s="111"/>
      <c r="DA182" s="108"/>
      <c r="DB182" s="123"/>
      <c r="DC182" s="156"/>
      <c r="DD182" s="156"/>
      <c r="DE182" s="156"/>
      <c r="DF182" s="119"/>
      <c r="DG182" s="116"/>
      <c r="DH182" s="116"/>
      <c r="DI182" s="116"/>
      <c r="DJ182" s="116"/>
      <c r="DK182" s="116"/>
      <c r="DL182" s="116"/>
      <c r="DM182" s="116"/>
      <c r="DN182" s="116"/>
    </row>
    <row r="183" spans="1:118" ht="15.75" customHeight="1">
      <c r="A183" s="108"/>
      <c r="B183" s="149"/>
      <c r="C183" s="108"/>
      <c r="D183" s="384"/>
      <c r="E183" s="384"/>
      <c r="F183" s="71"/>
      <c r="G183" s="71"/>
      <c r="H183" s="71"/>
      <c r="I183" s="71"/>
      <c r="J183" s="312"/>
      <c r="K183" s="142"/>
      <c r="L183" s="142"/>
      <c r="M183" s="313"/>
      <c r="N183" s="142"/>
      <c r="O183" s="142"/>
      <c r="P183" s="142"/>
      <c r="Q183" s="142"/>
      <c r="R183" s="312"/>
      <c r="S183" s="142"/>
      <c r="T183" s="142"/>
      <c r="U183" s="313"/>
      <c r="V183" s="312"/>
      <c r="W183" s="142"/>
      <c r="X183" s="142"/>
      <c r="Y183" s="142"/>
      <c r="Z183" s="312"/>
      <c r="AA183" s="142"/>
      <c r="AB183" s="142"/>
      <c r="AC183" s="142"/>
      <c r="AD183" s="312"/>
      <c r="AE183" s="142"/>
      <c r="AF183" s="142"/>
      <c r="AG183" s="142"/>
      <c r="AH183" s="312"/>
      <c r="AI183" s="142"/>
      <c r="AJ183" s="142"/>
      <c r="AK183" s="142"/>
      <c r="AL183" s="312"/>
      <c r="AM183" s="142"/>
      <c r="AN183" s="142"/>
      <c r="AO183" s="142"/>
      <c r="AP183" s="312"/>
      <c r="AQ183" s="142"/>
      <c r="AR183" s="142"/>
      <c r="AS183" s="142"/>
      <c r="AT183" s="312"/>
      <c r="AU183" s="142"/>
      <c r="AV183" s="142"/>
      <c r="AW183" s="142"/>
      <c r="AX183" s="312"/>
      <c r="AY183" s="142"/>
      <c r="AZ183" s="142"/>
      <c r="BA183" s="142"/>
      <c r="BB183" s="312"/>
      <c r="BC183" s="142"/>
      <c r="BD183" s="142"/>
      <c r="BE183" s="142"/>
      <c r="BF183" s="312"/>
      <c r="BG183" s="142"/>
      <c r="BH183" s="142"/>
      <c r="BI183" s="142"/>
      <c r="BJ183" s="312"/>
      <c r="BK183" s="142"/>
      <c r="BL183" s="142"/>
      <c r="BM183" s="142"/>
      <c r="BN183" s="312"/>
      <c r="BO183" s="142"/>
      <c r="BP183" s="142"/>
      <c r="BQ183" s="142"/>
      <c r="BR183" s="312"/>
      <c r="BS183" s="142"/>
      <c r="BT183" s="142"/>
      <c r="BU183" s="142"/>
      <c r="BV183" s="312"/>
      <c r="BW183" s="142"/>
      <c r="BX183" s="142"/>
      <c r="BY183" s="142"/>
      <c r="BZ183" s="312"/>
      <c r="CA183" s="142"/>
      <c r="CB183" s="142"/>
      <c r="CC183" s="313"/>
      <c r="CD183" s="312"/>
      <c r="CE183" s="142"/>
      <c r="CF183" s="142"/>
      <c r="CG183" s="313"/>
      <c r="CH183" s="312"/>
      <c r="CI183" s="142"/>
      <c r="CJ183" s="142"/>
      <c r="CK183" s="313"/>
      <c r="CL183" s="312"/>
      <c r="CM183" s="142"/>
      <c r="CN183" s="142"/>
      <c r="CO183" s="313"/>
      <c r="CP183" s="312"/>
      <c r="CQ183" s="142"/>
      <c r="CR183" s="142"/>
      <c r="CS183" s="313"/>
      <c r="CT183" s="312"/>
      <c r="CU183" s="142"/>
      <c r="CV183" s="142"/>
      <c r="CW183" s="313"/>
      <c r="CX183" s="322"/>
      <c r="CY183" s="71"/>
      <c r="CZ183" s="111"/>
      <c r="DA183" s="108"/>
      <c r="DB183" s="108"/>
      <c r="DC183" s="156"/>
      <c r="DD183" s="156"/>
      <c r="DE183" s="156"/>
      <c r="DF183" s="119"/>
      <c r="DG183" s="116"/>
      <c r="DH183" s="116"/>
      <c r="DI183" s="116"/>
      <c r="DJ183" s="116"/>
      <c r="DK183" s="116"/>
      <c r="DL183" s="116"/>
      <c r="DM183" s="116"/>
      <c r="DN183" s="116"/>
    </row>
    <row r="184" spans="1:118" ht="15.75" customHeight="1">
      <c r="A184" s="114"/>
      <c r="B184" s="109">
        <v>203181</v>
      </c>
      <c r="C184" s="114" t="s">
        <v>545</v>
      </c>
      <c r="D184" s="89" t="s">
        <v>1336</v>
      </c>
      <c r="E184" s="401"/>
      <c r="F184" s="89"/>
      <c r="G184" s="89"/>
      <c r="H184" s="89"/>
      <c r="I184" s="89"/>
      <c r="J184" s="307">
        <v>0</v>
      </c>
      <c r="K184" s="117">
        <v>0</v>
      </c>
      <c r="L184" s="117">
        <v>0</v>
      </c>
      <c r="M184" s="308">
        <v>0</v>
      </c>
      <c r="N184" s="117">
        <v>0</v>
      </c>
      <c r="O184" s="117">
        <v>0</v>
      </c>
      <c r="P184" s="117">
        <v>0</v>
      </c>
      <c r="Q184" s="117">
        <v>0</v>
      </c>
      <c r="R184" s="307">
        <v>0</v>
      </c>
      <c r="S184" s="117">
        <v>0</v>
      </c>
      <c r="T184" s="117">
        <v>0</v>
      </c>
      <c r="U184" s="308">
        <v>0</v>
      </c>
      <c r="V184" s="307">
        <v>121.305977</v>
      </c>
      <c r="W184" s="117">
        <v>173.43635899999998</v>
      </c>
      <c r="X184" s="117">
        <v>219.586468</v>
      </c>
      <c r="Y184" s="117">
        <v>121.02319599999998</v>
      </c>
      <c r="Z184" s="307">
        <v>115.634</v>
      </c>
      <c r="AA184" s="117">
        <v>104.94499999999999</v>
      </c>
      <c r="AB184" s="117">
        <v>156.48999999999998</v>
      </c>
      <c r="AC184" s="117">
        <v>132.78700000000001</v>
      </c>
      <c r="AD184" s="307">
        <v>137.05199999999999</v>
      </c>
      <c r="AE184" s="117">
        <v>113.86</v>
      </c>
      <c r="AF184" s="117">
        <v>153.14099999999999</v>
      </c>
      <c r="AG184" s="117">
        <v>37.018000000000001</v>
      </c>
      <c r="AH184" s="307">
        <v>106.497</v>
      </c>
      <c r="AI184" s="117">
        <v>110.717</v>
      </c>
      <c r="AJ184" s="117">
        <v>89.274000000000015</v>
      </c>
      <c r="AK184" s="117">
        <v>24.803999999999998</v>
      </c>
      <c r="AL184" s="307">
        <v>87.691999999999993</v>
      </c>
      <c r="AM184" s="117">
        <v>104.648</v>
      </c>
      <c r="AN184" s="117">
        <v>105.24300000000001</v>
      </c>
      <c r="AO184" s="117">
        <v>123.408</v>
      </c>
      <c r="AP184" s="307">
        <v>60.398999999999994</v>
      </c>
      <c r="AQ184" s="117">
        <v>137.791</v>
      </c>
      <c r="AR184" s="117">
        <v>96.875999999999991</v>
      </c>
      <c r="AS184" s="117">
        <v>277.04599999999999</v>
      </c>
      <c r="AT184" s="307">
        <v>15.648999999999999</v>
      </c>
      <c r="AU184" s="117">
        <v>151.017</v>
      </c>
      <c r="AV184" s="117">
        <v>57.111000000000004</v>
      </c>
      <c r="AW184" s="117">
        <v>-22.08</v>
      </c>
      <c r="AX184" s="307">
        <v>100.434</v>
      </c>
      <c r="AY184" s="117">
        <v>148.47499999999999</v>
      </c>
      <c r="AZ184" s="117">
        <v>71.328999999999994</v>
      </c>
      <c r="BA184" s="117">
        <v>61.367999999999995</v>
      </c>
      <c r="BB184" s="307">
        <v>105.91199999999999</v>
      </c>
      <c r="BC184" s="117">
        <v>144.66</v>
      </c>
      <c r="BD184" s="117">
        <v>164.01999999999998</v>
      </c>
      <c r="BE184" s="117">
        <v>-7.1639999999999988</v>
      </c>
      <c r="BF184" s="307">
        <v>133.922</v>
      </c>
      <c r="BG184" s="117">
        <v>46.080999999999996</v>
      </c>
      <c r="BH184" s="117">
        <v>55.739999999999995</v>
      </c>
      <c r="BI184" s="117">
        <v>-113.42099999999999</v>
      </c>
      <c r="BJ184" s="307">
        <v>134.88200000000001</v>
      </c>
      <c r="BK184" s="117">
        <v>46.35799999999999</v>
      </c>
      <c r="BL184" s="117">
        <v>99.96</v>
      </c>
      <c r="BM184" s="117">
        <v>126.30799999999999</v>
      </c>
      <c r="BN184" s="307">
        <v>143.77599999999998</v>
      </c>
      <c r="BO184" s="117">
        <v>197.04999999999998</v>
      </c>
      <c r="BP184" s="117">
        <v>201.001</v>
      </c>
      <c r="BQ184" s="117">
        <v>-132.941</v>
      </c>
      <c r="BR184" s="307">
        <v>130.84199999999998</v>
      </c>
      <c r="BS184" s="117">
        <v>164.88899999999998</v>
      </c>
      <c r="BT184" s="117">
        <v>165.376</v>
      </c>
      <c r="BU184" s="117">
        <v>74.796999999999997</v>
      </c>
      <c r="BV184" s="307">
        <v>155.44899999999998</v>
      </c>
      <c r="BW184" s="117">
        <v>150.44399999999999</v>
      </c>
      <c r="BX184" s="117">
        <v>50.497</v>
      </c>
      <c r="BY184" s="117">
        <v>-525.053</v>
      </c>
      <c r="BZ184" s="307">
        <v>-61.513459257695331</v>
      </c>
      <c r="CA184" s="117">
        <v>-61.513459257695331</v>
      </c>
      <c r="CB184" s="117">
        <v>-61.513459257695331</v>
      </c>
      <c r="CC184" s="308">
        <v>-61.513459257695331</v>
      </c>
      <c r="CD184" s="307">
        <v>-66.662449754235269</v>
      </c>
      <c r="CE184" s="117">
        <v>-66.662449754235269</v>
      </c>
      <c r="CF184" s="117">
        <v>-66.662449754235269</v>
      </c>
      <c r="CG184" s="308">
        <v>-66.662449754235269</v>
      </c>
      <c r="CH184" s="307">
        <v>-72.608173498263568</v>
      </c>
      <c r="CI184" s="117">
        <v>-72.608173498263568</v>
      </c>
      <c r="CJ184" s="117">
        <v>-72.608173498263568</v>
      </c>
      <c r="CK184" s="308">
        <v>-72.608173498263568</v>
      </c>
      <c r="CL184" s="307">
        <v>-79.339396078051621</v>
      </c>
      <c r="CM184" s="117">
        <v>-79.339396078051621</v>
      </c>
      <c r="CN184" s="117">
        <v>-79.339396078051621</v>
      </c>
      <c r="CO184" s="308">
        <v>-79.339396078051607</v>
      </c>
      <c r="CP184" s="307">
        <v>-86.875032528779045</v>
      </c>
      <c r="CQ184" s="117">
        <v>-86.875032528779045</v>
      </c>
      <c r="CR184" s="117">
        <v>-86.875032528779045</v>
      </c>
      <c r="CS184" s="308">
        <v>-86.875032528779059</v>
      </c>
      <c r="CT184" s="307">
        <v>-95.256677448158811</v>
      </c>
      <c r="CU184" s="117">
        <v>-95.256677448158811</v>
      </c>
      <c r="CV184" s="117">
        <v>-95.256677448158811</v>
      </c>
      <c r="CW184" s="308">
        <v>-95.256677448158825</v>
      </c>
      <c r="CX184" s="301"/>
      <c r="CY184" s="89"/>
      <c r="CZ184" s="166"/>
      <c r="DA184" s="114">
        <v>203181</v>
      </c>
      <c r="DB184" s="114" t="s">
        <v>545</v>
      </c>
      <c r="DC184" s="137">
        <v>352.53752499999996</v>
      </c>
      <c r="DD184" s="137">
        <v>455.40567499999997</v>
      </c>
      <c r="DE184" s="137">
        <v>520.60453599999994</v>
      </c>
      <c r="DF184" s="119">
        <v>635.35199999999998</v>
      </c>
      <c r="DG184" s="116">
        <v>509.85599999999999</v>
      </c>
      <c r="DH184" s="116">
        <v>441.07099999999997</v>
      </c>
      <c r="DI184" s="116">
        <v>331.29199999999997</v>
      </c>
      <c r="DJ184" s="116">
        <v>420.99099999999999</v>
      </c>
      <c r="DK184" s="116">
        <v>572.11199999999997</v>
      </c>
      <c r="DL184" s="116">
        <v>201.69699999999997</v>
      </c>
      <c r="DM184" s="116">
        <v>381.60599999999999</v>
      </c>
      <c r="DN184" s="116">
        <v>407.428</v>
      </c>
    </row>
    <row r="185" spans="1:118" ht="15.75" customHeight="1">
      <c r="A185" s="108"/>
      <c r="B185" s="149"/>
      <c r="C185" s="108"/>
      <c r="D185" s="71"/>
      <c r="E185" s="384"/>
      <c r="F185" s="71"/>
      <c r="G185" s="71"/>
      <c r="H185" s="71"/>
      <c r="I185" s="71"/>
      <c r="J185" s="312"/>
      <c r="K185" s="142"/>
      <c r="L185" s="142"/>
      <c r="M185" s="313"/>
      <c r="N185" s="142"/>
      <c r="O185" s="142"/>
      <c r="P185" s="142"/>
      <c r="Q185" s="142"/>
      <c r="R185" s="312"/>
      <c r="S185" s="142"/>
      <c r="T185" s="142"/>
      <c r="U185" s="313"/>
      <c r="V185" s="312"/>
      <c r="W185" s="142"/>
      <c r="X185" s="142"/>
      <c r="Y185" s="142"/>
      <c r="Z185" s="312"/>
      <c r="AA185" s="142"/>
      <c r="AB185" s="142"/>
      <c r="AC185" s="142"/>
      <c r="AD185" s="312"/>
      <c r="AE185" s="142"/>
      <c r="AF185" s="142"/>
      <c r="AG185" s="142"/>
      <c r="AH185" s="312"/>
      <c r="AI185" s="142"/>
      <c r="AJ185" s="142"/>
      <c r="AK185" s="142"/>
      <c r="AL185" s="312"/>
      <c r="AM185" s="142"/>
      <c r="AN185" s="142"/>
      <c r="AO185" s="142"/>
      <c r="AP185" s="312"/>
      <c r="AQ185" s="142"/>
      <c r="AR185" s="142"/>
      <c r="AS185" s="142"/>
      <c r="AT185" s="312"/>
      <c r="AU185" s="142"/>
      <c r="AV185" s="142"/>
      <c r="AW185" s="142"/>
      <c r="AX185" s="312"/>
      <c r="AY185" s="142"/>
      <c r="AZ185" s="142"/>
      <c r="BA185" s="142"/>
      <c r="BB185" s="312"/>
      <c r="BC185" s="142"/>
      <c r="BD185" s="142"/>
      <c r="BE185" s="142"/>
      <c r="BF185" s="312"/>
      <c r="BG185" s="142"/>
      <c r="BH185" s="142"/>
      <c r="BI185" s="142"/>
      <c r="BJ185" s="312"/>
      <c r="BK185" s="142"/>
      <c r="BL185" s="142"/>
      <c r="BM185" s="142"/>
      <c r="BN185" s="312"/>
      <c r="BO185" s="142"/>
      <c r="BP185" s="142"/>
      <c r="BQ185" s="142"/>
      <c r="BR185" s="312"/>
      <c r="BS185" s="142"/>
      <c r="BT185" s="142"/>
      <c r="BU185" s="142"/>
      <c r="BV185" s="312"/>
      <c r="BW185" s="142"/>
      <c r="BX185" s="142"/>
      <c r="BY185" s="142"/>
      <c r="BZ185" s="312"/>
      <c r="CA185" s="142"/>
      <c r="CB185" s="142"/>
      <c r="CC185" s="313"/>
      <c r="CD185" s="312"/>
      <c r="CE185" s="142"/>
      <c r="CF185" s="142"/>
      <c r="CG185" s="313"/>
      <c r="CH185" s="312"/>
      <c r="CI185" s="142"/>
      <c r="CJ185" s="142"/>
      <c r="CK185" s="313"/>
      <c r="CL185" s="312"/>
      <c r="CM185" s="142"/>
      <c r="CN185" s="142"/>
      <c r="CO185" s="313"/>
      <c r="CP185" s="312"/>
      <c r="CQ185" s="142"/>
      <c r="CR185" s="142"/>
      <c r="CS185" s="313"/>
      <c r="CT185" s="312"/>
      <c r="CU185" s="142"/>
      <c r="CV185" s="142"/>
      <c r="CW185" s="313"/>
      <c r="CX185" s="322"/>
      <c r="CY185" s="71"/>
      <c r="CZ185" s="111"/>
      <c r="DA185" s="108"/>
      <c r="DB185" s="108"/>
      <c r="DC185" s="156"/>
      <c r="DD185" s="156"/>
      <c r="DE185" s="156"/>
      <c r="DF185" s="119"/>
      <c r="DG185" s="116"/>
      <c r="DH185" s="116"/>
      <c r="DI185" s="116"/>
      <c r="DJ185" s="116"/>
      <c r="DK185" s="116"/>
      <c r="DL185" s="116"/>
      <c r="DM185" s="116"/>
      <c r="DN185" s="116"/>
    </row>
    <row r="186" spans="1:118" ht="15.75" customHeight="1">
      <c r="A186" s="108"/>
      <c r="B186" s="149"/>
      <c r="C186" s="108"/>
      <c r="D186" s="71"/>
      <c r="E186" s="384"/>
      <c r="F186" s="71"/>
      <c r="G186" s="71"/>
      <c r="H186" s="71"/>
      <c r="I186" s="71"/>
      <c r="J186" s="312"/>
      <c r="K186" s="142"/>
      <c r="L186" s="142"/>
      <c r="M186" s="313"/>
      <c r="N186" s="142"/>
      <c r="O186" s="142"/>
      <c r="P186" s="142"/>
      <c r="Q186" s="142"/>
      <c r="R186" s="312"/>
      <c r="S186" s="142"/>
      <c r="T186" s="142"/>
      <c r="U186" s="313"/>
      <c r="V186" s="312"/>
      <c r="W186" s="142"/>
      <c r="X186" s="142"/>
      <c r="Y186" s="142"/>
      <c r="Z186" s="312"/>
      <c r="AA186" s="142"/>
      <c r="AB186" s="142"/>
      <c r="AC186" s="142"/>
      <c r="AD186" s="312"/>
      <c r="AE186" s="142"/>
      <c r="AF186" s="142"/>
      <c r="AG186" s="142"/>
      <c r="AH186" s="312"/>
      <c r="AI186" s="142"/>
      <c r="AJ186" s="142"/>
      <c r="AK186" s="142"/>
      <c r="AL186" s="312"/>
      <c r="AM186" s="142"/>
      <c r="AN186" s="142"/>
      <c r="AO186" s="142"/>
      <c r="AP186" s="312"/>
      <c r="AQ186" s="142"/>
      <c r="AR186" s="142"/>
      <c r="AS186" s="142"/>
      <c r="AT186" s="312"/>
      <c r="AU186" s="142"/>
      <c r="AV186" s="142"/>
      <c r="AW186" s="142"/>
      <c r="AX186" s="312"/>
      <c r="AY186" s="142"/>
      <c r="AZ186" s="142"/>
      <c r="BA186" s="142"/>
      <c r="BB186" s="312"/>
      <c r="BC186" s="142"/>
      <c r="BD186" s="142"/>
      <c r="BE186" s="142"/>
      <c r="BF186" s="312"/>
      <c r="BG186" s="142"/>
      <c r="BH186" s="142"/>
      <c r="BI186" s="142"/>
      <c r="BJ186" s="312"/>
      <c r="BK186" s="142"/>
      <c r="BL186" s="142"/>
      <c r="BM186" s="142"/>
      <c r="BN186" s="312"/>
      <c r="BO186" s="142"/>
      <c r="BP186" s="142"/>
      <c r="BQ186" s="142"/>
      <c r="BR186" s="312"/>
      <c r="BS186" s="142"/>
      <c r="BT186" s="142"/>
      <c r="BU186" s="142"/>
      <c r="BV186" s="312"/>
      <c r="BW186" s="142"/>
      <c r="BX186" s="142"/>
      <c r="BY186" s="142"/>
      <c r="BZ186" s="312"/>
      <c r="CA186" s="142"/>
      <c r="CB186" s="142"/>
      <c r="CC186" s="313"/>
      <c r="CD186" s="312"/>
      <c r="CE186" s="142"/>
      <c r="CF186" s="142"/>
      <c r="CG186" s="313"/>
      <c r="CH186" s="312"/>
      <c r="CI186" s="142"/>
      <c r="CJ186" s="142"/>
      <c r="CK186" s="313"/>
      <c r="CL186" s="312"/>
      <c r="CM186" s="142"/>
      <c r="CN186" s="142"/>
      <c r="CO186" s="313"/>
      <c r="CP186" s="312"/>
      <c r="CQ186" s="142"/>
      <c r="CR186" s="142"/>
      <c r="CS186" s="313"/>
      <c r="CT186" s="312"/>
      <c r="CU186" s="142"/>
      <c r="CV186" s="142"/>
      <c r="CW186" s="313"/>
      <c r="CX186" s="322"/>
      <c r="CY186" s="71"/>
      <c r="CZ186" s="111"/>
      <c r="DA186" s="108"/>
      <c r="DB186" s="108"/>
      <c r="DC186" s="156"/>
      <c r="DD186" s="156"/>
      <c r="DE186" s="156"/>
      <c r="DF186" s="119"/>
      <c r="DG186" s="116"/>
      <c r="DH186" s="116"/>
      <c r="DI186" s="116"/>
      <c r="DJ186" s="116"/>
      <c r="DK186" s="116"/>
      <c r="DL186" s="116"/>
      <c r="DM186" s="116"/>
      <c r="DN186" s="116"/>
    </row>
    <row r="187" spans="1:118" ht="15.75" customHeight="1">
      <c r="A187" s="114"/>
      <c r="B187" s="109">
        <v>203190</v>
      </c>
      <c r="C187" s="114" t="s">
        <v>548</v>
      </c>
      <c r="D187" s="93" t="s">
        <v>174</v>
      </c>
      <c r="E187" s="401"/>
      <c r="F187" s="89"/>
      <c r="G187" s="89"/>
      <c r="H187" s="89"/>
      <c r="I187" s="89"/>
      <c r="J187" s="307">
        <v>0</v>
      </c>
      <c r="K187" s="117">
        <v>0</v>
      </c>
      <c r="L187" s="117">
        <v>0</v>
      </c>
      <c r="M187" s="308">
        <v>0</v>
      </c>
      <c r="N187" s="117">
        <v>0</v>
      </c>
      <c r="O187" s="117">
        <v>0</v>
      </c>
      <c r="P187" s="117">
        <v>0</v>
      </c>
      <c r="Q187" s="117">
        <v>0</v>
      </c>
      <c r="R187" s="307">
        <v>0</v>
      </c>
      <c r="S187" s="117">
        <v>0</v>
      </c>
      <c r="T187" s="117">
        <v>0</v>
      </c>
      <c r="U187" s="308">
        <v>0</v>
      </c>
      <c r="V187" s="307">
        <v>6.2390909999999993</v>
      </c>
      <c r="W187" s="117">
        <v>9.5558199999999989</v>
      </c>
      <c r="X187" s="117">
        <v>18.639135</v>
      </c>
      <c r="Y187" s="117">
        <v>15.352953999999999</v>
      </c>
      <c r="Z187" s="307">
        <v>9.1649999999999991</v>
      </c>
      <c r="AA187" s="117">
        <v>13.491999999999999</v>
      </c>
      <c r="AB187" s="117">
        <v>15.757</v>
      </c>
      <c r="AC187" s="117">
        <v>18.689999999999998</v>
      </c>
      <c r="AD187" s="307">
        <v>12.635999999999999</v>
      </c>
      <c r="AE187" s="117">
        <v>16.081</v>
      </c>
      <c r="AF187" s="117">
        <v>16.038999999999998</v>
      </c>
      <c r="AG187" s="117">
        <v>13.561999999999999</v>
      </c>
      <c r="AH187" s="307">
        <v>12.411999999999999</v>
      </c>
      <c r="AI187" s="117">
        <v>46.208999999999996</v>
      </c>
      <c r="AJ187" s="117">
        <v>45.83</v>
      </c>
      <c r="AK187" s="117">
        <v>43.597000000000001</v>
      </c>
      <c r="AL187" s="307">
        <v>23.992999999999999</v>
      </c>
      <c r="AM187" s="117">
        <v>39.458999999999996</v>
      </c>
      <c r="AN187" s="117">
        <v>57.780999999999999</v>
      </c>
      <c r="AO187" s="117">
        <v>121.55399999999999</v>
      </c>
      <c r="AP187" s="307">
        <v>26.536999999999999</v>
      </c>
      <c r="AQ187" s="117">
        <v>29.985999999999997</v>
      </c>
      <c r="AR187" s="117">
        <v>38.731000000000002</v>
      </c>
      <c r="AS187" s="117">
        <v>64.346999999999994</v>
      </c>
      <c r="AT187" s="307">
        <v>28.256</v>
      </c>
      <c r="AU187" s="117">
        <v>64.466999999999999</v>
      </c>
      <c r="AV187" s="117">
        <v>54.01</v>
      </c>
      <c r="AW187" s="117">
        <v>23.134</v>
      </c>
      <c r="AX187" s="307">
        <v>39.716999999999999</v>
      </c>
      <c r="AY187" s="117">
        <v>53.174999999999997</v>
      </c>
      <c r="AZ187" s="117">
        <v>55.320999999999998</v>
      </c>
      <c r="BA187" s="117">
        <v>5.484</v>
      </c>
      <c r="BB187" s="307">
        <v>50.073999999999998</v>
      </c>
      <c r="BC187" s="117">
        <v>47.536000000000001</v>
      </c>
      <c r="BD187" s="117">
        <v>54.211999999999996</v>
      </c>
      <c r="BE187" s="117">
        <v>14.081</v>
      </c>
      <c r="BF187" s="307">
        <v>62.617999999999995</v>
      </c>
      <c r="BG187" s="117">
        <v>23.346</v>
      </c>
      <c r="BH187" s="117">
        <v>28.102</v>
      </c>
      <c r="BI187" s="117">
        <v>-8.6909999999999989</v>
      </c>
      <c r="BJ187" s="307">
        <v>59.552</v>
      </c>
      <c r="BK187" s="117">
        <v>38.576000000000001</v>
      </c>
      <c r="BL187" s="117">
        <v>48.415999999999997</v>
      </c>
      <c r="BM187" s="117">
        <v>0.32500000000000001</v>
      </c>
      <c r="BN187" s="307">
        <v>39.332000000000001</v>
      </c>
      <c r="BO187" s="117">
        <v>27.893999999999998</v>
      </c>
      <c r="BP187" s="117">
        <v>33.796999999999997</v>
      </c>
      <c r="BQ187" s="117">
        <v>-39.033000000000001</v>
      </c>
      <c r="BR187" s="307">
        <v>19.71</v>
      </c>
      <c r="BS187" s="117">
        <v>47.47</v>
      </c>
      <c r="BT187" s="117">
        <v>15.949</v>
      </c>
      <c r="BU187" s="117">
        <v>35.247999999999998</v>
      </c>
      <c r="BV187" s="307">
        <v>52.913999999999994</v>
      </c>
      <c r="BW187" s="117">
        <v>-4.327</v>
      </c>
      <c r="BX187" s="117">
        <v>-10.391</v>
      </c>
      <c r="BY187" s="117">
        <v>-635.75400000000002</v>
      </c>
      <c r="BZ187" s="307">
        <v>-1947.313940613788</v>
      </c>
      <c r="CA187" s="117">
        <v>-1947.313940613788</v>
      </c>
      <c r="CB187" s="117">
        <v>-1947.313940613788</v>
      </c>
      <c r="CC187" s="308">
        <v>4970.1949731048917</v>
      </c>
      <c r="CD187" s="307">
        <v>5480.1748519547891</v>
      </c>
      <c r="CE187" s="117">
        <v>5480.1748519547891</v>
      </c>
      <c r="CF187" s="117">
        <v>5480.1748519547891</v>
      </c>
      <c r="CG187" s="308">
        <v>-17385.241065122267</v>
      </c>
      <c r="CH187" s="307">
        <v>-19152.313735806907</v>
      </c>
      <c r="CI187" s="117">
        <v>-19152.313735806907</v>
      </c>
      <c r="CJ187" s="117">
        <v>-19152.313735806907</v>
      </c>
      <c r="CK187" s="308">
        <v>56427.964017657097</v>
      </c>
      <c r="CL187" s="307">
        <v>62175.440253658875</v>
      </c>
      <c r="CM187" s="117">
        <v>62175.440253658875</v>
      </c>
      <c r="CN187" s="117">
        <v>62175.440253658875</v>
      </c>
      <c r="CO187" s="308">
        <v>-187650.69044114617</v>
      </c>
      <c r="CP187" s="307">
        <v>-206754.15930128656</v>
      </c>
      <c r="CQ187" s="117">
        <v>-206754.15930128656</v>
      </c>
      <c r="CR187" s="117">
        <v>-206754.15930128656</v>
      </c>
      <c r="CS187" s="308">
        <v>619031.31586623832</v>
      </c>
      <c r="CT187" s="307">
        <v>682058.75610805163</v>
      </c>
      <c r="CU187" s="117">
        <v>682058.75610805163</v>
      </c>
      <c r="CV187" s="117">
        <v>682058.75610805163</v>
      </c>
      <c r="CW187" s="308">
        <v>-2047526.2120501071</v>
      </c>
      <c r="CX187" s="301"/>
      <c r="CY187" s="89"/>
      <c r="CZ187" s="166"/>
      <c r="DA187" s="114">
        <v>203190</v>
      </c>
      <c r="DB187" s="114" t="s">
        <v>548</v>
      </c>
      <c r="DC187" s="137">
        <v>14.833813999999999</v>
      </c>
      <c r="DD187" s="137">
        <v>21.407343999999998</v>
      </c>
      <c r="DE187" s="137">
        <v>21.997873999999999</v>
      </c>
      <c r="DF187" s="119">
        <v>49.786999999999999</v>
      </c>
      <c r="DG187" s="116">
        <v>57.103999999999999</v>
      </c>
      <c r="DH187" s="116">
        <v>58.317999999999998</v>
      </c>
      <c r="DI187" s="116">
        <v>148.048</v>
      </c>
      <c r="DJ187" s="116">
        <v>242.78699999999998</v>
      </c>
      <c r="DK187" s="116">
        <v>159.601</v>
      </c>
      <c r="DL187" s="116">
        <v>169.86699999999999</v>
      </c>
      <c r="DM187" s="116">
        <v>153.697</v>
      </c>
      <c r="DN187" s="116">
        <v>165.90299999999999</v>
      </c>
    </row>
    <row r="188" spans="1:118" ht="15.75" customHeight="1">
      <c r="A188" s="108"/>
      <c r="B188" s="149"/>
      <c r="C188" s="123" t="s">
        <v>1334</v>
      </c>
      <c r="D188" s="155" t="s">
        <v>1335</v>
      </c>
      <c r="E188" s="384"/>
      <c r="F188" s="71"/>
      <c r="G188" s="71"/>
      <c r="H188" s="71"/>
      <c r="I188" s="71"/>
      <c r="J188" s="388">
        <v>0</v>
      </c>
      <c r="K188" s="154">
        <v>0</v>
      </c>
      <c r="L188" s="154">
        <v>0</v>
      </c>
      <c r="M188" s="389">
        <v>0</v>
      </c>
      <c r="N188" s="154">
        <v>0</v>
      </c>
      <c r="O188" s="154">
        <v>0</v>
      </c>
      <c r="P188" s="154">
        <v>0</v>
      </c>
      <c r="Q188" s="154">
        <v>0</v>
      </c>
      <c r="R188" s="388">
        <v>0</v>
      </c>
      <c r="S188" s="154">
        <v>0</v>
      </c>
      <c r="T188" s="154">
        <v>0</v>
      </c>
      <c r="U188" s="389">
        <v>0</v>
      </c>
      <c r="V188" s="388">
        <v>4.8916756615918357E-2</v>
      </c>
      <c r="W188" s="154">
        <v>5.2219827383988907E-2</v>
      </c>
      <c r="X188" s="154">
        <v>7.8241527213177009E-2</v>
      </c>
      <c r="Y188" s="154">
        <v>0.11257799760018157</v>
      </c>
      <c r="Z188" s="388">
        <v>7.3438088446221517E-2</v>
      </c>
      <c r="AA188" s="154">
        <v>0.11391710360782525</v>
      </c>
      <c r="AB188" s="154">
        <v>9.1479096878320093E-2</v>
      </c>
      <c r="AC188" s="154">
        <v>0.12338506836021308</v>
      </c>
      <c r="AD188" s="388">
        <v>8.4415584415584416E-2</v>
      </c>
      <c r="AE188" s="154">
        <v>0.12375616626007187</v>
      </c>
      <c r="AF188" s="154">
        <v>9.48043503960279E-2</v>
      </c>
      <c r="AG188" s="154">
        <v>0.26812969553183075</v>
      </c>
      <c r="AH188" s="388">
        <v>0.10438234279995627</v>
      </c>
      <c r="AI188" s="154">
        <v>0.29446363254017816</v>
      </c>
      <c r="AJ188" s="154">
        <v>0.33922015632401709</v>
      </c>
      <c r="AK188" s="154">
        <v>0.63737372260639469</v>
      </c>
      <c r="AL188" s="388">
        <v>0.21482741639432332</v>
      </c>
      <c r="AM188" s="154">
        <v>0.27381737181399929</v>
      </c>
      <c r="AN188" s="154">
        <v>0.35443247619982332</v>
      </c>
      <c r="AO188" s="154">
        <v>0.4962157395840987</v>
      </c>
      <c r="AP188" s="388">
        <v>0.30524753841906693</v>
      </c>
      <c r="AQ188" s="154">
        <v>0.17872533183928666</v>
      </c>
      <c r="AR188" s="154">
        <v>0.28561209967037099</v>
      </c>
      <c r="AS188" s="154">
        <v>0.18848365373630976</v>
      </c>
      <c r="AT188" s="388">
        <v>0.64357134722696729</v>
      </c>
      <c r="AU188" s="154">
        <v>0.29917302444729077</v>
      </c>
      <c r="AV188" s="154">
        <v>0.48604674183997626</v>
      </c>
      <c r="AW188" s="154">
        <v>21.94876660341556</v>
      </c>
      <c r="AX188" s="388">
        <v>0.28338720380161397</v>
      </c>
      <c r="AY188" s="154">
        <v>0.26369947929580961</v>
      </c>
      <c r="AZ188" s="154">
        <v>0.43680221081721282</v>
      </c>
      <c r="BA188" s="154">
        <v>8.2031951175731463E-2</v>
      </c>
      <c r="BB188" s="388">
        <v>0.32101598861436281</v>
      </c>
      <c r="BC188" s="154">
        <v>0.24733084975753919</v>
      </c>
      <c r="BD188" s="154">
        <v>0.24841453132446203</v>
      </c>
      <c r="BE188" s="154">
        <v>2.0357091224519301</v>
      </c>
      <c r="BF188" s="388">
        <v>0.31860181133611476</v>
      </c>
      <c r="BG188" s="154">
        <v>0.33626687023780377</v>
      </c>
      <c r="BH188" s="154">
        <v>0.33517807304215075</v>
      </c>
      <c r="BI188" s="154">
        <v>7.1172366352201255E-2</v>
      </c>
      <c r="BJ188" s="388">
        <v>0.30628388039128956</v>
      </c>
      <c r="BK188" s="154">
        <v>0.45418795770833825</v>
      </c>
      <c r="BL188" s="154">
        <v>0.32630614115490375</v>
      </c>
      <c r="BM188" s="154">
        <v>2.5664716148239403E-3</v>
      </c>
      <c r="BN188" s="388">
        <v>0.2148021932411473</v>
      </c>
      <c r="BO188" s="154">
        <v>0.12400419660004268</v>
      </c>
      <c r="BP188" s="154">
        <v>0.14394074906941284</v>
      </c>
      <c r="BQ188" s="154">
        <v>0.22697035598404411</v>
      </c>
      <c r="BR188" s="388">
        <v>0.13091822094691535</v>
      </c>
      <c r="BS188" s="154">
        <v>0.22353655837520428</v>
      </c>
      <c r="BT188" s="154">
        <v>8.7958086309113476E-2</v>
      </c>
      <c r="BU188" s="154">
        <v>0.32030532963787539</v>
      </c>
      <c r="BV188" s="388">
        <v>0.25395103737227814</v>
      </c>
      <c r="BW188" s="154">
        <v>-2.9613255131162017E-2</v>
      </c>
      <c r="BX188" s="154">
        <v>-0.25908841569839924</v>
      </c>
      <c r="BY188" s="154">
        <v>0.54768277586196501</v>
      </c>
      <c r="BZ188" s="388">
        <v>0.96937842481557612</v>
      </c>
      <c r="CA188" s="154">
        <v>0.96937842481557612</v>
      </c>
      <c r="CB188" s="154">
        <v>0.96937842481557612</v>
      </c>
      <c r="CC188" s="389">
        <v>1.0125315645523483</v>
      </c>
      <c r="CD188" s="388">
        <v>1.0123140846093079</v>
      </c>
      <c r="CE188" s="154">
        <v>1.0123140846093079</v>
      </c>
      <c r="CF188" s="154">
        <v>1.0123140846093079</v>
      </c>
      <c r="CG188" s="389">
        <v>0.9961802189831378</v>
      </c>
      <c r="CH188" s="388">
        <v>0.99622322660966844</v>
      </c>
      <c r="CI188" s="154">
        <v>0.99622322660966844</v>
      </c>
      <c r="CJ188" s="154">
        <v>0.99622322660966844</v>
      </c>
      <c r="CK188" s="389">
        <v>1.0012883988116239</v>
      </c>
      <c r="CL188" s="388">
        <v>1.0012776872457745</v>
      </c>
      <c r="CM188" s="154">
        <v>1.0012776872457745</v>
      </c>
      <c r="CN188" s="154">
        <v>1.0012776872457745</v>
      </c>
      <c r="CO188" s="389">
        <v>0.99957737504145261</v>
      </c>
      <c r="CP188" s="388">
        <v>0.9995799913068093</v>
      </c>
      <c r="CQ188" s="154">
        <v>0.9995799913068093</v>
      </c>
      <c r="CR188" s="154">
        <v>0.9995799913068093</v>
      </c>
      <c r="CS188" s="389">
        <v>1.0001403599851575</v>
      </c>
      <c r="CT188" s="388">
        <v>1.0001396800232383</v>
      </c>
      <c r="CU188" s="154">
        <v>1.0001396800232383</v>
      </c>
      <c r="CV188" s="154">
        <v>1.0001396800232383</v>
      </c>
      <c r="CW188" s="389">
        <v>0.99995347935206647</v>
      </c>
      <c r="CX188" s="322"/>
      <c r="CY188" s="71"/>
      <c r="CZ188" s="111"/>
      <c r="DA188" s="108"/>
      <c r="DB188" s="123"/>
      <c r="DC188" s="156"/>
      <c r="DD188" s="156"/>
      <c r="DE188" s="156"/>
      <c r="DF188" s="119"/>
      <c r="DG188" s="116"/>
      <c r="DH188" s="116"/>
      <c r="DI188" s="116"/>
      <c r="DJ188" s="116"/>
      <c r="DK188" s="116"/>
      <c r="DL188" s="116"/>
      <c r="DM188" s="116"/>
      <c r="DN188" s="116"/>
    </row>
    <row r="189" spans="1:118" ht="15.75" customHeight="1">
      <c r="A189" s="108"/>
      <c r="B189" s="149"/>
      <c r="C189" s="108"/>
      <c r="D189" s="71"/>
      <c r="E189" s="384"/>
      <c r="F189" s="71"/>
      <c r="G189" s="71"/>
      <c r="H189" s="71"/>
      <c r="I189" s="71"/>
      <c r="J189" s="391"/>
      <c r="K189" s="157"/>
      <c r="L189" s="157"/>
      <c r="M189" s="392"/>
      <c r="N189" s="157"/>
      <c r="O189" s="157"/>
      <c r="P189" s="157"/>
      <c r="Q189" s="157"/>
      <c r="R189" s="391"/>
      <c r="S189" s="157"/>
      <c r="T189" s="157"/>
      <c r="U189" s="392"/>
      <c r="V189" s="391"/>
      <c r="W189" s="157"/>
      <c r="X189" s="157"/>
      <c r="Y189" s="157"/>
      <c r="Z189" s="391"/>
      <c r="AA189" s="157"/>
      <c r="AB189" s="157"/>
      <c r="AC189" s="157"/>
      <c r="AD189" s="391"/>
      <c r="AE189" s="157"/>
      <c r="AF189" s="157"/>
      <c r="AG189" s="157"/>
      <c r="AH189" s="391"/>
      <c r="AI189" s="157"/>
      <c r="AJ189" s="157"/>
      <c r="AK189" s="157"/>
      <c r="AL189" s="391"/>
      <c r="AM189" s="157"/>
      <c r="AN189" s="157"/>
      <c r="AO189" s="157"/>
      <c r="AP189" s="391"/>
      <c r="AQ189" s="157"/>
      <c r="AR189" s="157"/>
      <c r="AS189" s="157"/>
      <c r="AT189" s="391"/>
      <c r="AU189" s="157"/>
      <c r="AV189" s="157"/>
      <c r="AW189" s="157"/>
      <c r="AX189" s="391"/>
      <c r="AY189" s="157"/>
      <c r="AZ189" s="157"/>
      <c r="BA189" s="157"/>
      <c r="BB189" s="391"/>
      <c r="BC189" s="157"/>
      <c r="BD189" s="157"/>
      <c r="BE189" s="157"/>
      <c r="BF189" s="391"/>
      <c r="BG189" s="157"/>
      <c r="BH189" s="157"/>
      <c r="BI189" s="157"/>
      <c r="BJ189" s="391"/>
      <c r="BK189" s="157"/>
      <c r="BL189" s="157"/>
      <c r="BM189" s="157"/>
      <c r="BN189" s="391"/>
      <c r="BO189" s="157"/>
      <c r="BP189" s="157"/>
      <c r="BQ189" s="157"/>
      <c r="BR189" s="391"/>
      <c r="BS189" s="157"/>
      <c r="BT189" s="157"/>
      <c r="BU189" s="157"/>
      <c r="BV189" s="391"/>
      <c r="BW189" s="157"/>
      <c r="BX189" s="157"/>
      <c r="BY189" s="157"/>
      <c r="BZ189" s="391"/>
      <c r="CA189" s="157"/>
      <c r="CB189" s="157"/>
      <c r="CC189" s="392"/>
      <c r="CD189" s="391"/>
      <c r="CE189" s="157"/>
      <c r="CF189" s="157"/>
      <c r="CG189" s="392"/>
      <c r="CH189" s="391"/>
      <c r="CI189" s="157"/>
      <c r="CJ189" s="157"/>
      <c r="CK189" s="392"/>
      <c r="CL189" s="391"/>
      <c r="CM189" s="157"/>
      <c r="CN189" s="157"/>
      <c r="CO189" s="392"/>
      <c r="CP189" s="391"/>
      <c r="CQ189" s="157"/>
      <c r="CR189" s="157"/>
      <c r="CS189" s="392"/>
      <c r="CT189" s="391"/>
      <c r="CU189" s="157"/>
      <c r="CV189" s="157"/>
      <c r="CW189" s="392"/>
      <c r="CX189" s="322"/>
      <c r="CY189" s="71"/>
      <c r="CZ189" s="111"/>
      <c r="DA189" s="108"/>
      <c r="DB189" s="108"/>
      <c r="DC189" s="156"/>
      <c r="DD189" s="156"/>
      <c r="DE189" s="156"/>
      <c r="DF189" s="119"/>
      <c r="DG189" s="116"/>
      <c r="DH189" s="116"/>
      <c r="DI189" s="116"/>
      <c r="DJ189" s="116"/>
      <c r="DK189" s="116"/>
      <c r="DL189" s="116"/>
      <c r="DM189" s="116"/>
      <c r="DN189" s="116"/>
    </row>
    <row r="190" spans="1:118" ht="15.75" customHeight="1">
      <c r="A190" s="114"/>
      <c r="B190" s="109">
        <v>203200</v>
      </c>
      <c r="C190" s="114" t="s">
        <v>554</v>
      </c>
      <c r="D190" s="89" t="s">
        <v>553</v>
      </c>
      <c r="E190" s="394"/>
      <c r="F190" s="89"/>
      <c r="G190" s="89"/>
      <c r="H190" s="89"/>
      <c r="I190" s="89"/>
      <c r="J190" s="307">
        <v>0</v>
      </c>
      <c r="K190" s="117">
        <v>0</v>
      </c>
      <c r="L190" s="117">
        <v>0</v>
      </c>
      <c r="M190" s="308">
        <v>0</v>
      </c>
      <c r="N190" s="117">
        <v>0</v>
      </c>
      <c r="O190" s="117">
        <v>0</v>
      </c>
      <c r="P190" s="117">
        <v>0</v>
      </c>
      <c r="Q190" s="117">
        <v>0</v>
      </c>
      <c r="R190" s="307">
        <v>0</v>
      </c>
      <c r="S190" s="117">
        <v>0</v>
      </c>
      <c r="T190" s="117">
        <v>0</v>
      </c>
      <c r="U190" s="308">
        <v>0</v>
      </c>
      <c r="V190" s="307">
        <v>-32.792262999999998</v>
      </c>
      <c r="W190" s="117">
        <v>-83.809781000000001</v>
      </c>
      <c r="X190" s="117">
        <v>-38.621290999999999</v>
      </c>
      <c r="Y190" s="117">
        <v>-28.175664999999999</v>
      </c>
      <c r="Z190" s="307">
        <v>41.533999999999999</v>
      </c>
      <c r="AA190" s="117">
        <v>-43.662999999999997</v>
      </c>
      <c r="AB190" s="117">
        <v>-12.036999999999999</v>
      </c>
      <c r="AC190" s="117">
        <v>-100.264</v>
      </c>
      <c r="AD190" s="307">
        <v>-26.260999999999999</v>
      </c>
      <c r="AE190" s="117">
        <v>-0.68399999999999994</v>
      </c>
      <c r="AF190" s="117">
        <v>-0.45199999999999996</v>
      </c>
      <c r="AG190" s="117">
        <v>-73.53</v>
      </c>
      <c r="AH190" s="307">
        <v>9.2649999999999988</v>
      </c>
      <c r="AI190" s="117">
        <v>-73.753999999999991</v>
      </c>
      <c r="AJ190" s="117">
        <v>35.061</v>
      </c>
      <c r="AK190" s="117">
        <v>3.5019999999999998</v>
      </c>
      <c r="AL190" s="307">
        <v>-36.321999999999996</v>
      </c>
      <c r="AM190" s="117">
        <v>-0.75</v>
      </c>
      <c r="AN190" s="117">
        <v>28.913</v>
      </c>
      <c r="AO190" s="117">
        <v>45.595999999999997</v>
      </c>
      <c r="AP190" s="307">
        <v>48.183999999999997</v>
      </c>
      <c r="AQ190" s="117">
        <v>24.238</v>
      </c>
      <c r="AR190" s="117">
        <v>-117.288</v>
      </c>
      <c r="AS190" s="117">
        <v>155.56899999999999</v>
      </c>
      <c r="AT190" s="307">
        <v>-100.994</v>
      </c>
      <c r="AU190" s="117">
        <v>61.832999999999998</v>
      </c>
      <c r="AV190" s="117">
        <v>69.126999999999995</v>
      </c>
      <c r="AW190" s="117">
        <v>42.614999999999995</v>
      </c>
      <c r="AX190" s="307">
        <v>-120.86999999999999</v>
      </c>
      <c r="AY190" s="117">
        <v>35.082000000000001</v>
      </c>
      <c r="AZ190" s="117">
        <v>-74.474999999999994</v>
      </c>
      <c r="BA190" s="117">
        <v>-46.873999999999995</v>
      </c>
      <c r="BB190" s="307">
        <v>98.6</v>
      </c>
      <c r="BC190" s="117">
        <v>-15.359</v>
      </c>
      <c r="BD190" s="117">
        <v>59.330999999999996</v>
      </c>
      <c r="BE190" s="117">
        <v>-175.73699999999999</v>
      </c>
      <c r="BF190" s="307">
        <v>10.895</v>
      </c>
      <c r="BG190" s="117">
        <v>-48.867999999999995</v>
      </c>
      <c r="BH190" s="117">
        <v>-55.189</v>
      </c>
      <c r="BI190" s="117">
        <v>2.4750000000000001</v>
      </c>
      <c r="BJ190" s="307">
        <v>59.773999999999994</v>
      </c>
      <c r="BK190" s="117">
        <v>-14.261999999999999</v>
      </c>
      <c r="BL190" s="117">
        <v>79.200999999999993</v>
      </c>
      <c r="BM190" s="117">
        <v>31.896999999999998</v>
      </c>
      <c r="BN190" s="307">
        <v>32.309999999999995</v>
      </c>
      <c r="BO190" s="117">
        <v>99.891999999999996</v>
      </c>
      <c r="BP190" s="117">
        <v>278.84299999999996</v>
      </c>
      <c r="BQ190" s="117">
        <v>-266.89299999999997</v>
      </c>
      <c r="BR190" s="307">
        <v>112.854</v>
      </c>
      <c r="BS190" s="117">
        <v>6.3860000000000001</v>
      </c>
      <c r="BT190" s="117">
        <v>45.916999999999994</v>
      </c>
      <c r="BU190" s="117">
        <v>-193.411</v>
      </c>
      <c r="BV190" s="307">
        <v>51.622999999999998</v>
      </c>
      <c r="BW190" s="117">
        <v>61.205999999999996</v>
      </c>
      <c r="BX190" s="117">
        <v>-110.738</v>
      </c>
      <c r="BY190" s="117">
        <v>74.33</v>
      </c>
      <c r="BZ190" s="307">
        <v>19.105249999999998</v>
      </c>
      <c r="CA190" s="117">
        <v>19.105249999999998</v>
      </c>
      <c r="CB190" s="117">
        <v>19.105249999999998</v>
      </c>
      <c r="CC190" s="308">
        <v>19.105249999999998</v>
      </c>
      <c r="CD190" s="307">
        <v>19.105249999999998</v>
      </c>
      <c r="CE190" s="117">
        <v>19.105249999999998</v>
      </c>
      <c r="CF190" s="117">
        <v>19.105249999999998</v>
      </c>
      <c r="CG190" s="308">
        <v>19.105249999999998</v>
      </c>
      <c r="CH190" s="307">
        <v>19.105249999999998</v>
      </c>
      <c r="CI190" s="117">
        <v>19.105249999999998</v>
      </c>
      <c r="CJ190" s="117">
        <v>19.105249999999998</v>
      </c>
      <c r="CK190" s="308">
        <v>19.105249999999998</v>
      </c>
      <c r="CL190" s="307">
        <v>19.105249999999998</v>
      </c>
      <c r="CM190" s="117">
        <v>19.105249999999998</v>
      </c>
      <c r="CN190" s="117">
        <v>19.105249999999998</v>
      </c>
      <c r="CO190" s="308">
        <v>19.105249999999998</v>
      </c>
      <c r="CP190" s="307">
        <v>19.105249999999998</v>
      </c>
      <c r="CQ190" s="117">
        <v>19.105249999999998</v>
      </c>
      <c r="CR190" s="117">
        <v>19.105249999999998</v>
      </c>
      <c r="CS190" s="308">
        <v>19.105249999999998</v>
      </c>
      <c r="CT190" s="307">
        <v>19.105249999999998</v>
      </c>
      <c r="CU190" s="117">
        <v>19.105249999999998</v>
      </c>
      <c r="CV190" s="117">
        <v>19.105249999999998</v>
      </c>
      <c r="CW190" s="308">
        <v>19.105249999999998</v>
      </c>
      <c r="CX190" s="301"/>
      <c r="CY190" s="89"/>
      <c r="CZ190" s="166"/>
      <c r="DA190" s="114">
        <v>203200</v>
      </c>
      <c r="DB190" s="114" t="s">
        <v>554</v>
      </c>
      <c r="DC190" s="137">
        <v>0</v>
      </c>
      <c r="DD190" s="137">
        <v>0</v>
      </c>
      <c r="DE190" s="137">
        <v>0</v>
      </c>
      <c r="DF190" s="119">
        <v>-183.399</v>
      </c>
      <c r="DG190" s="116">
        <v>-114.42999999999999</v>
      </c>
      <c r="DH190" s="116">
        <v>-100.92699999999999</v>
      </c>
      <c r="DI190" s="116">
        <v>-25.925999999999998</v>
      </c>
      <c r="DJ190" s="116">
        <v>37.436999999999998</v>
      </c>
      <c r="DK190" s="116">
        <v>110.70299999999999</v>
      </c>
      <c r="DL190" s="116">
        <v>72.581000000000003</v>
      </c>
      <c r="DM190" s="116">
        <v>-207.137</v>
      </c>
      <c r="DN190" s="116">
        <v>-33.164999999999999</v>
      </c>
    </row>
    <row r="191" spans="1:118" ht="15.75" customHeight="1">
      <c r="A191" s="108"/>
      <c r="B191" s="149"/>
      <c r="C191" s="123" t="s">
        <v>1331</v>
      </c>
      <c r="D191" s="155" t="s">
        <v>1323</v>
      </c>
      <c r="E191" s="384"/>
      <c r="F191" s="71"/>
      <c r="G191" s="71"/>
      <c r="H191" s="71"/>
      <c r="I191" s="71"/>
      <c r="J191" s="388">
        <v>0</v>
      </c>
      <c r="K191" s="154">
        <v>0</v>
      </c>
      <c r="L191" s="154">
        <v>0</v>
      </c>
      <c r="M191" s="389">
        <v>0</v>
      </c>
      <c r="N191" s="154">
        <v>0</v>
      </c>
      <c r="O191" s="154">
        <v>0</v>
      </c>
      <c r="P191" s="154">
        <v>0</v>
      </c>
      <c r="Q191" s="154">
        <v>0</v>
      </c>
      <c r="R191" s="388">
        <v>0</v>
      </c>
      <c r="S191" s="154">
        <v>0</v>
      </c>
      <c r="T191" s="154">
        <v>0</v>
      </c>
      <c r="U191" s="389">
        <v>0</v>
      </c>
      <c r="V191" s="388">
        <v>0.17880284516273262</v>
      </c>
      <c r="W191" s="154">
        <v>0.45698057786574625</v>
      </c>
      <c r="X191" s="154">
        <v>0.21058615913936279</v>
      </c>
      <c r="Y191" s="154">
        <v>0.15363041783215828</v>
      </c>
      <c r="Z191" s="388">
        <v>-0.36296425762474877</v>
      </c>
      <c r="AA191" s="154">
        <v>0.38156951848291532</v>
      </c>
      <c r="AB191" s="154">
        <v>0.10519094643013195</v>
      </c>
      <c r="AC191" s="154">
        <v>0.87620379271170146</v>
      </c>
      <c r="AD191" s="388">
        <v>0.26019796486569502</v>
      </c>
      <c r="AE191" s="154">
        <v>6.7771755823516008E-3</v>
      </c>
      <c r="AF191" s="154">
        <v>4.4784844491563211E-3</v>
      </c>
      <c r="AG191" s="154">
        <v>0.72854637510279718</v>
      </c>
      <c r="AH191" s="388">
        <v>-0.35736326467638663</v>
      </c>
      <c r="AI191" s="154">
        <v>2.8447890148885286</v>
      </c>
      <c r="AJ191" s="154">
        <v>-1.3523489932885906</v>
      </c>
      <c r="AK191" s="154">
        <v>-0.13507675692355164</v>
      </c>
      <c r="AL191" s="388">
        <v>-0.97021663060608487</v>
      </c>
      <c r="AM191" s="154">
        <v>-2.0033656542992228E-2</v>
      </c>
      <c r="AN191" s="154">
        <v>0.7723108155033791</v>
      </c>
      <c r="AO191" s="154">
        <v>1.2179394716456982</v>
      </c>
      <c r="AP191" s="388">
        <v>0.4352546904781262</v>
      </c>
      <c r="AQ191" s="154">
        <v>0.21894618935349541</v>
      </c>
      <c r="AR191" s="154">
        <v>-1.0594834828324435</v>
      </c>
      <c r="AS191" s="154">
        <v>1.4052826030008221</v>
      </c>
      <c r="AT191" s="388">
        <v>-1.3914660861658008</v>
      </c>
      <c r="AU191" s="154">
        <v>0.85191716840495446</v>
      </c>
      <c r="AV191" s="154">
        <v>0.95241178820903527</v>
      </c>
      <c r="AW191" s="154">
        <v>0.58713712955181097</v>
      </c>
      <c r="AX191" s="388">
        <v>0.58352684455215631</v>
      </c>
      <c r="AY191" s="154">
        <v>-0.16936616828475839</v>
      </c>
      <c r="AZ191" s="154">
        <v>0.35954464919352891</v>
      </c>
      <c r="BA191" s="154">
        <v>0.22629467453907315</v>
      </c>
      <c r="BB191" s="388">
        <v>-2.9730137192823758</v>
      </c>
      <c r="BC191" s="154">
        <v>0.46310869892959444</v>
      </c>
      <c r="BD191" s="154">
        <v>-1.7889642695612844</v>
      </c>
      <c r="BE191" s="154">
        <v>5.2988692899140659</v>
      </c>
      <c r="BF191" s="388">
        <v>-0.12013849835147265</v>
      </c>
      <c r="BG191" s="154">
        <v>0.53886444584118998</v>
      </c>
      <c r="BH191" s="154">
        <v>0.60856572606878601</v>
      </c>
      <c r="BI191" s="154">
        <v>-2.7291673558503426E-2</v>
      </c>
      <c r="BJ191" s="388">
        <v>0.38167422259114997</v>
      </c>
      <c r="BK191" s="154">
        <v>-9.1066981674222586E-2</v>
      </c>
      <c r="BL191" s="154">
        <v>0.50572121831300687</v>
      </c>
      <c r="BM191" s="154">
        <v>0.20367154077006577</v>
      </c>
      <c r="BN191" s="388">
        <v>0.22413840945668459</v>
      </c>
      <c r="BO191" s="154">
        <v>0.69296298351739838</v>
      </c>
      <c r="BP191" s="154">
        <v>1.9343678894500249</v>
      </c>
      <c r="BQ191" s="154">
        <v>-1.8514692824241079</v>
      </c>
      <c r="BR191" s="388">
        <v>-3.9942662985771928</v>
      </c>
      <c r="BS191" s="154">
        <v>-0.22602109435832096</v>
      </c>
      <c r="BT191" s="154">
        <v>-1.625150421179302</v>
      </c>
      <c r="BU191" s="154">
        <v>6.845437814114816</v>
      </c>
      <c r="BV191" s="388">
        <v>0.67550804098349937</v>
      </c>
      <c r="BW191" s="154">
        <v>0.80090551026550294</v>
      </c>
      <c r="BX191" s="154">
        <v>-1.4490519621569988</v>
      </c>
      <c r="BY191" s="154">
        <v>0.97263841090799652</v>
      </c>
      <c r="BZ191" s="390">
        <v>0.25</v>
      </c>
      <c r="CA191" s="390">
        <v>0.25</v>
      </c>
      <c r="CB191" s="390">
        <v>0.25</v>
      </c>
      <c r="CC191" s="389">
        <v>0.25</v>
      </c>
      <c r="CD191" s="390">
        <v>0.25</v>
      </c>
      <c r="CE191" s="390">
        <v>0.25</v>
      </c>
      <c r="CF191" s="390">
        <v>0.25</v>
      </c>
      <c r="CG191" s="389">
        <v>0.25</v>
      </c>
      <c r="CH191" s="390">
        <v>0.25</v>
      </c>
      <c r="CI191" s="390">
        <v>0.25</v>
      </c>
      <c r="CJ191" s="390">
        <v>0.25</v>
      </c>
      <c r="CK191" s="389">
        <v>0.25</v>
      </c>
      <c r="CL191" s="390">
        <v>0.25</v>
      </c>
      <c r="CM191" s="390">
        <v>0.25</v>
      </c>
      <c r="CN191" s="390">
        <v>0.25</v>
      </c>
      <c r="CO191" s="389">
        <v>0.25</v>
      </c>
      <c r="CP191" s="390">
        <v>0.25</v>
      </c>
      <c r="CQ191" s="390">
        <v>0.25</v>
      </c>
      <c r="CR191" s="390">
        <v>0.25</v>
      </c>
      <c r="CS191" s="389">
        <v>0.25</v>
      </c>
      <c r="CT191" s="390">
        <v>0.25</v>
      </c>
      <c r="CU191" s="390">
        <v>0.25</v>
      </c>
      <c r="CV191" s="390">
        <v>0.25</v>
      </c>
      <c r="CW191" s="389">
        <v>0.25</v>
      </c>
      <c r="CX191" s="322"/>
      <c r="CY191" s="71"/>
      <c r="CZ191" s="111"/>
      <c r="DA191" s="108"/>
      <c r="DB191" s="123"/>
      <c r="DC191" s="156"/>
      <c r="DD191" s="156"/>
      <c r="DE191" s="156"/>
      <c r="DF191" s="119"/>
      <c r="DG191" s="116"/>
      <c r="DH191" s="116"/>
      <c r="DI191" s="116"/>
      <c r="DJ191" s="116"/>
      <c r="DK191" s="116"/>
      <c r="DL191" s="116"/>
      <c r="DM191" s="116"/>
      <c r="DN191" s="116"/>
    </row>
    <row r="192" spans="1:118" ht="15.75" customHeight="1">
      <c r="A192" s="108"/>
      <c r="B192" s="149"/>
      <c r="C192" s="108"/>
      <c r="D192" s="71"/>
      <c r="E192" s="384"/>
      <c r="F192" s="71"/>
      <c r="G192" s="71"/>
      <c r="H192" s="71"/>
      <c r="I192" s="71"/>
      <c r="J192" s="391"/>
      <c r="K192" s="157"/>
      <c r="L192" s="157"/>
      <c r="M192" s="392"/>
      <c r="N192" s="157"/>
      <c r="O192" s="157"/>
      <c r="P192" s="157"/>
      <c r="Q192" s="157"/>
      <c r="R192" s="391"/>
      <c r="S192" s="157"/>
      <c r="T192" s="157"/>
      <c r="U192" s="392"/>
      <c r="V192" s="391"/>
      <c r="W192" s="157"/>
      <c r="X192" s="157"/>
      <c r="Y192" s="157"/>
      <c r="Z192" s="391"/>
      <c r="AA192" s="157"/>
      <c r="AB192" s="157"/>
      <c r="AC192" s="157"/>
      <c r="AD192" s="391"/>
      <c r="AE192" s="157"/>
      <c r="AF192" s="157"/>
      <c r="AG192" s="157"/>
      <c r="AH192" s="391"/>
      <c r="AI192" s="157"/>
      <c r="AJ192" s="157"/>
      <c r="AK192" s="157"/>
      <c r="AL192" s="391"/>
      <c r="AM192" s="157"/>
      <c r="AN192" s="157"/>
      <c r="AO192" s="157"/>
      <c r="AP192" s="391"/>
      <c r="AQ192" s="157"/>
      <c r="AR192" s="157"/>
      <c r="AS192" s="157"/>
      <c r="AT192" s="391"/>
      <c r="AU192" s="157"/>
      <c r="AV192" s="157"/>
      <c r="AW192" s="157"/>
      <c r="AX192" s="391"/>
      <c r="AY192" s="157"/>
      <c r="AZ192" s="157"/>
      <c r="BA192" s="157"/>
      <c r="BB192" s="391"/>
      <c r="BC192" s="157"/>
      <c r="BD192" s="157"/>
      <c r="BE192" s="157"/>
      <c r="BF192" s="391"/>
      <c r="BG192" s="157"/>
      <c r="BH192" s="157"/>
      <c r="BI192" s="157"/>
      <c r="BJ192" s="391"/>
      <c r="BK192" s="157"/>
      <c r="BL192" s="157"/>
      <c r="BM192" s="157"/>
      <c r="BN192" s="391"/>
      <c r="BO192" s="157"/>
      <c r="BP192" s="157"/>
      <c r="BQ192" s="157"/>
      <c r="BR192" s="391"/>
      <c r="BS192" s="157"/>
      <c r="BT192" s="157"/>
      <c r="BU192" s="157"/>
      <c r="BV192" s="391"/>
      <c r="BW192" s="157"/>
      <c r="BX192" s="157"/>
      <c r="BY192" s="157"/>
      <c r="BZ192" s="391"/>
      <c r="CA192" s="157"/>
      <c r="CB192" s="157"/>
      <c r="CC192" s="392"/>
      <c r="CD192" s="391"/>
      <c r="CE192" s="157"/>
      <c r="CF192" s="157"/>
      <c r="CG192" s="392"/>
      <c r="CH192" s="391"/>
      <c r="CI192" s="157"/>
      <c r="CJ192" s="157"/>
      <c r="CK192" s="392"/>
      <c r="CL192" s="391"/>
      <c r="CM192" s="157"/>
      <c r="CN192" s="157"/>
      <c r="CO192" s="392"/>
      <c r="CP192" s="391"/>
      <c r="CQ192" s="157"/>
      <c r="CR192" s="157"/>
      <c r="CS192" s="392"/>
      <c r="CT192" s="391"/>
      <c r="CU192" s="157"/>
      <c r="CV192" s="157"/>
      <c r="CW192" s="392"/>
      <c r="CX192" s="322"/>
      <c r="CY192" s="71"/>
      <c r="CZ192" s="111"/>
      <c r="DA192" s="108"/>
      <c r="DB192" s="108"/>
      <c r="DC192" s="156"/>
      <c r="DD192" s="156"/>
      <c r="DE192" s="156"/>
      <c r="DF192" s="119"/>
      <c r="DG192" s="116"/>
      <c r="DH192" s="116"/>
      <c r="DI192" s="116"/>
      <c r="DJ192" s="116"/>
      <c r="DK192" s="116"/>
      <c r="DL192" s="116"/>
      <c r="DM192" s="116"/>
      <c r="DN192" s="116"/>
    </row>
    <row r="193" spans="1:118" ht="15.75" customHeight="1">
      <c r="A193" s="114"/>
      <c r="B193" s="109">
        <v>203300</v>
      </c>
      <c r="C193" s="114" t="s">
        <v>569</v>
      </c>
      <c r="D193" s="89" t="s">
        <v>570</v>
      </c>
      <c r="E193" s="394"/>
      <c r="F193" s="89"/>
      <c r="G193" s="89"/>
      <c r="H193" s="89"/>
      <c r="I193" s="89"/>
      <c r="J193" s="307">
        <v>0</v>
      </c>
      <c r="K193" s="117">
        <v>0</v>
      </c>
      <c r="L193" s="117">
        <v>0</v>
      </c>
      <c r="M193" s="308">
        <v>0</v>
      </c>
      <c r="N193" s="117">
        <v>0</v>
      </c>
      <c r="O193" s="117">
        <v>0</v>
      </c>
      <c r="P193" s="117">
        <v>0</v>
      </c>
      <c r="Q193" s="117">
        <v>0</v>
      </c>
      <c r="R193" s="307">
        <v>0</v>
      </c>
      <c r="S193" s="117">
        <v>0</v>
      </c>
      <c r="T193" s="117">
        <v>0</v>
      </c>
      <c r="U193" s="308">
        <v>0</v>
      </c>
      <c r="V193" s="307">
        <v>94.752803999999998</v>
      </c>
      <c r="W193" s="117">
        <v>99.182397999999992</v>
      </c>
      <c r="X193" s="117">
        <v>199.60431299999999</v>
      </c>
      <c r="Y193" s="117">
        <v>108.200485</v>
      </c>
      <c r="Z193" s="307">
        <v>166.333</v>
      </c>
      <c r="AA193" s="117">
        <v>74.774000000000001</v>
      </c>
      <c r="AB193" s="117">
        <v>160.20999999999998</v>
      </c>
      <c r="AC193" s="117">
        <v>51.213000000000001</v>
      </c>
      <c r="AD193" s="307">
        <v>123.42699999999999</v>
      </c>
      <c r="AE193" s="117">
        <v>129.25700000000001</v>
      </c>
      <c r="AF193" s="117">
        <v>168.72799999999998</v>
      </c>
      <c r="AG193" s="117">
        <v>-22.95</v>
      </c>
      <c r="AH193" s="307">
        <v>128.17400000000001</v>
      </c>
      <c r="AI193" s="117">
        <v>83.171999999999997</v>
      </c>
      <c r="AJ193" s="117">
        <v>170.16499999999999</v>
      </c>
      <c r="AK193" s="117">
        <v>71.902999999999992</v>
      </c>
      <c r="AL193" s="307">
        <v>75.363</v>
      </c>
      <c r="AM193" s="117">
        <v>143.357</v>
      </c>
      <c r="AN193" s="117">
        <v>191.93699999999998</v>
      </c>
      <c r="AO193" s="117">
        <v>290.55799999999999</v>
      </c>
      <c r="AP193" s="307">
        <v>135.12</v>
      </c>
      <c r="AQ193" s="117">
        <v>192.01499999999999</v>
      </c>
      <c r="AR193" s="117">
        <v>18.318999999999999</v>
      </c>
      <c r="AS193" s="117">
        <v>496.96199999999999</v>
      </c>
      <c r="AT193" s="307">
        <v>-57.088999999999999</v>
      </c>
      <c r="AU193" s="117">
        <v>277.31700000000001</v>
      </c>
      <c r="AV193" s="117">
        <v>180.24799999999999</v>
      </c>
      <c r="AW193" s="117">
        <v>43.668999999999997</v>
      </c>
      <c r="AX193" s="307">
        <v>19.280999999999999</v>
      </c>
      <c r="AY193" s="117">
        <v>236.732</v>
      </c>
      <c r="AZ193" s="117">
        <v>52.174999999999997</v>
      </c>
      <c r="BA193" s="117">
        <v>19.977999999999998</v>
      </c>
      <c r="BB193" s="307">
        <v>254.58599999999998</v>
      </c>
      <c r="BC193" s="117">
        <v>176.83699999999999</v>
      </c>
      <c r="BD193" s="117">
        <v>277.56299999999999</v>
      </c>
      <c r="BE193" s="117">
        <v>-168.82</v>
      </c>
      <c r="BF193" s="307">
        <v>207.435</v>
      </c>
      <c r="BG193" s="117">
        <v>20.558999999999997</v>
      </c>
      <c r="BH193" s="117">
        <v>28.652999999999999</v>
      </c>
      <c r="BI193" s="117">
        <v>-119.637</v>
      </c>
      <c r="BJ193" s="307">
        <v>254.208</v>
      </c>
      <c r="BK193" s="117">
        <v>70.671999999999997</v>
      </c>
      <c r="BL193" s="117">
        <v>227.577</v>
      </c>
      <c r="BM193" s="117">
        <v>158.53</v>
      </c>
      <c r="BN193" s="307">
        <v>215.41799999999998</v>
      </c>
      <c r="BO193" s="117">
        <v>324.83600000000001</v>
      </c>
      <c r="BP193" s="117">
        <v>513.64099999999996</v>
      </c>
      <c r="BQ193" s="117">
        <v>-438.86699999999996</v>
      </c>
      <c r="BR193" s="307">
        <v>263.40600000000001</v>
      </c>
      <c r="BS193" s="117">
        <v>218.74499999999998</v>
      </c>
      <c r="BT193" s="117">
        <v>227.24199999999999</v>
      </c>
      <c r="BU193" s="117">
        <v>-83.366</v>
      </c>
      <c r="BV193" s="307">
        <v>259.98599999999999</v>
      </c>
      <c r="BW193" s="117">
        <v>207.32299999999998</v>
      </c>
      <c r="BX193" s="117">
        <v>-70.631999999999991</v>
      </c>
      <c r="BY193" s="117">
        <v>-1086.4769999999999</v>
      </c>
      <c r="BZ193" s="307">
        <v>-1989.7221498714832</v>
      </c>
      <c r="CA193" s="117">
        <v>-1989.7221498714832</v>
      </c>
      <c r="CB193" s="117">
        <v>-1989.7221498714832</v>
      </c>
      <c r="CC193" s="308">
        <v>4927.7867638471962</v>
      </c>
      <c r="CD193" s="307">
        <v>5432.6176522005535</v>
      </c>
      <c r="CE193" s="117">
        <v>5432.6176522005535</v>
      </c>
      <c r="CF193" s="117">
        <v>5432.6176522005535</v>
      </c>
      <c r="CG193" s="308">
        <v>-17432.798264876503</v>
      </c>
      <c r="CH193" s="307">
        <v>-19205.816659305172</v>
      </c>
      <c r="CI193" s="117">
        <v>-19205.816659305172</v>
      </c>
      <c r="CJ193" s="117">
        <v>-19205.816659305172</v>
      </c>
      <c r="CK193" s="308">
        <v>56374.46109415884</v>
      </c>
      <c r="CL193" s="307">
        <v>62115.206107580823</v>
      </c>
      <c r="CM193" s="117">
        <v>62115.206107580823</v>
      </c>
      <c r="CN193" s="117">
        <v>62115.206107580823</v>
      </c>
      <c r="CO193" s="308">
        <v>-187710.9245872242</v>
      </c>
      <c r="CP193" s="307">
        <v>-206821.92908381534</v>
      </c>
      <c r="CQ193" s="117">
        <v>-206821.92908381534</v>
      </c>
      <c r="CR193" s="117">
        <v>-206821.92908381534</v>
      </c>
      <c r="CS193" s="308">
        <v>618963.54608370957</v>
      </c>
      <c r="CT193" s="307">
        <v>681982.60468060349</v>
      </c>
      <c r="CU193" s="117">
        <v>681982.60468060349</v>
      </c>
      <c r="CV193" s="117">
        <v>681982.60468060349</v>
      </c>
      <c r="CW193" s="308">
        <v>-2047602.3634775553</v>
      </c>
      <c r="CX193" s="301"/>
      <c r="CY193" s="89"/>
      <c r="CZ193" s="166"/>
      <c r="DA193" s="114">
        <v>203300</v>
      </c>
      <c r="DB193" s="114" t="s">
        <v>569</v>
      </c>
      <c r="DC193" s="137">
        <v>367.37133999999998</v>
      </c>
      <c r="DD193" s="137">
        <v>476.813019</v>
      </c>
      <c r="DE193" s="137">
        <v>542.60240999999996</v>
      </c>
      <c r="DF193" s="119">
        <v>501.73999999999995</v>
      </c>
      <c r="DG193" s="116">
        <v>452.53</v>
      </c>
      <c r="DH193" s="116">
        <v>398.46199999999999</v>
      </c>
      <c r="DI193" s="116">
        <v>453.41399999999999</v>
      </c>
      <c r="DJ193" s="116">
        <v>701.21499999999992</v>
      </c>
      <c r="DK193" s="116">
        <v>842.41599999999994</v>
      </c>
      <c r="DL193" s="116">
        <v>444.14499999999998</v>
      </c>
      <c r="DM193" s="116">
        <v>328.166</v>
      </c>
      <c r="DN193" s="116">
        <v>540.16599999999994</v>
      </c>
    </row>
    <row r="194" spans="1:118" ht="15.75" customHeight="1">
      <c r="A194" s="108"/>
      <c r="B194" s="149"/>
      <c r="C194" s="123" t="s">
        <v>180</v>
      </c>
      <c r="D194" s="155" t="s">
        <v>1325</v>
      </c>
      <c r="E194" s="384"/>
      <c r="F194" s="71"/>
      <c r="G194" s="71"/>
      <c r="H194" s="71"/>
      <c r="I194" s="71"/>
      <c r="J194" s="388">
        <v>0</v>
      </c>
      <c r="K194" s="154">
        <v>0</v>
      </c>
      <c r="L194" s="154">
        <v>0</v>
      </c>
      <c r="M194" s="389">
        <v>0</v>
      </c>
      <c r="N194" s="154">
        <v>0</v>
      </c>
      <c r="O194" s="154">
        <v>0</v>
      </c>
      <c r="P194" s="154">
        <v>0</v>
      </c>
      <c r="Q194" s="154">
        <v>0</v>
      </c>
      <c r="R194" s="388">
        <v>0</v>
      </c>
      <c r="S194" s="154">
        <v>0</v>
      </c>
      <c r="T194" s="154">
        <v>0</v>
      </c>
      <c r="U194" s="389">
        <v>0</v>
      </c>
      <c r="V194" s="388">
        <v>0.18884841551401124</v>
      </c>
      <c r="W194" s="154">
        <v>0.19767688045601309</v>
      </c>
      <c r="X194" s="154">
        <v>0.39782419779168493</v>
      </c>
      <c r="Y194" s="154">
        <v>0.21565050623829077</v>
      </c>
      <c r="Z194" s="388">
        <v>0.367562371555477</v>
      </c>
      <c r="AA194" s="154">
        <v>0.16523545400304954</v>
      </c>
      <c r="AB194" s="154">
        <v>0.35403177689876913</v>
      </c>
      <c r="AC194" s="154">
        <v>0.11317039754270436</v>
      </c>
      <c r="AD194" s="388">
        <v>0.30975852151522604</v>
      </c>
      <c r="AE194" s="154">
        <v>0.32438977869909807</v>
      </c>
      <c r="AF194" s="154">
        <v>0.42344815816815651</v>
      </c>
      <c r="AG194" s="154">
        <v>-5.7596458382480641E-2</v>
      </c>
      <c r="AH194" s="388">
        <v>0.28268646314405821</v>
      </c>
      <c r="AI194" s="154">
        <v>0.18343500641797561</v>
      </c>
      <c r="AJ194" s="154">
        <v>0.37529718976476245</v>
      </c>
      <c r="AK194" s="154">
        <v>0.15858134067320373</v>
      </c>
      <c r="AL194" s="388">
        <v>0.10747488288185508</v>
      </c>
      <c r="AM194" s="154">
        <v>0.20444086335859904</v>
      </c>
      <c r="AN194" s="154">
        <v>0.27372061350655646</v>
      </c>
      <c r="AO194" s="154">
        <v>0.4143636402529895</v>
      </c>
      <c r="AP194" s="388">
        <v>0.16039581394465444</v>
      </c>
      <c r="AQ194" s="154">
        <v>0.22793370496286869</v>
      </c>
      <c r="AR194" s="154">
        <v>2.1745788304115783E-2</v>
      </c>
      <c r="AS194" s="154">
        <v>0.58992469278836113</v>
      </c>
      <c r="AT194" s="388">
        <v>-0.12853685170383547</v>
      </c>
      <c r="AU194" s="154">
        <v>0.62438392867194281</v>
      </c>
      <c r="AV194" s="154">
        <v>0.40583142892523838</v>
      </c>
      <c r="AW194" s="154">
        <v>9.8321494106654361E-2</v>
      </c>
      <c r="AX194" s="388">
        <v>5.8753801429764205E-2</v>
      </c>
      <c r="AY194" s="154">
        <v>0.72137881438052698</v>
      </c>
      <c r="AZ194" s="154">
        <v>0.15898965767325074</v>
      </c>
      <c r="BA194" s="154">
        <v>6.0877726516458126E-2</v>
      </c>
      <c r="BB194" s="388">
        <v>0.47131067116404957</v>
      </c>
      <c r="BC194" s="154">
        <v>0.32737528833728891</v>
      </c>
      <c r="BD194" s="154">
        <v>0.51384759499857457</v>
      </c>
      <c r="BE194" s="154">
        <v>-0.31253355449991299</v>
      </c>
      <c r="BF194" s="388">
        <v>1.5140135756514124</v>
      </c>
      <c r="BG194" s="154">
        <v>0.15005474052988832</v>
      </c>
      <c r="BH194" s="154">
        <v>0.20913072038537334</v>
      </c>
      <c r="BI194" s="154">
        <v>-0.87319903656667408</v>
      </c>
      <c r="BJ194" s="388">
        <v>0.35754240232240536</v>
      </c>
      <c r="BK194" s="154">
        <v>9.9399848379787534E-2</v>
      </c>
      <c r="BL194" s="154">
        <v>0.32008602126339863</v>
      </c>
      <c r="BM194" s="154">
        <v>0.22297172803440851</v>
      </c>
      <c r="BN194" s="388">
        <v>0.35025722406134352</v>
      </c>
      <c r="BO194" s="154">
        <v>0.52816457136910844</v>
      </c>
      <c r="BP194" s="154">
        <v>0.83515059476966891</v>
      </c>
      <c r="BQ194" s="154">
        <v>-0.71357239020012087</v>
      </c>
      <c r="BR194" s="388">
        <v>0.42075821010914871</v>
      </c>
      <c r="BS194" s="154">
        <v>0.34941783661088099</v>
      </c>
      <c r="BT194" s="154">
        <v>0.36299073362650497</v>
      </c>
      <c r="BU194" s="154">
        <v>-0.13316678034653459</v>
      </c>
      <c r="BV194" s="388">
        <v>-0.37690055088431429</v>
      </c>
      <c r="BW194" s="154">
        <v>-0.30055523340098578</v>
      </c>
      <c r="BX194" s="154">
        <v>0.10239489707161495</v>
      </c>
      <c r="BY194" s="154">
        <v>1.5750608872136851</v>
      </c>
      <c r="BZ194" s="388">
        <v>1.9106596537895038</v>
      </c>
      <c r="CA194" s="154">
        <v>1.9106596537895038</v>
      </c>
      <c r="CB194" s="154">
        <v>1.9106596537895038</v>
      </c>
      <c r="CC194" s="389">
        <v>-4.7319789613685117</v>
      </c>
      <c r="CD194" s="388">
        <v>-4.7866779241180621</v>
      </c>
      <c r="CE194" s="154">
        <v>-4.7866779241180621</v>
      </c>
      <c r="CF194" s="154">
        <v>-4.7866779241180621</v>
      </c>
      <c r="CG194" s="389">
        <v>15.360033772354187</v>
      </c>
      <c r="CH194" s="388">
        <v>15.451318117391034</v>
      </c>
      <c r="CI194" s="154">
        <v>15.451318117391034</v>
      </c>
      <c r="CJ194" s="154">
        <v>15.451318117391034</v>
      </c>
      <c r="CK194" s="389">
        <v>-45.353954352173105</v>
      </c>
      <c r="CL194" s="388">
        <v>-45.495437707640953</v>
      </c>
      <c r="CM194" s="154">
        <v>-45.495437707640953</v>
      </c>
      <c r="CN194" s="154">
        <v>-45.495437707640953</v>
      </c>
      <c r="CO194" s="389">
        <v>137.48631312292287</v>
      </c>
      <c r="CP194" s="388">
        <v>137.67558333889198</v>
      </c>
      <c r="CQ194" s="154">
        <v>137.67558333889198</v>
      </c>
      <c r="CR194" s="154">
        <v>137.67558333889198</v>
      </c>
      <c r="CS194" s="389">
        <v>-412.02675001667592</v>
      </c>
      <c r="CT194" s="388">
        <v>-412.18629673256817</v>
      </c>
      <c r="CU194" s="154">
        <v>-412.18629673256817</v>
      </c>
      <c r="CV194" s="154">
        <v>-412.18629673256817</v>
      </c>
      <c r="CW194" s="389">
        <v>1237.5588901977046</v>
      </c>
      <c r="CX194" s="322"/>
      <c r="CY194" s="71"/>
      <c r="CZ194" s="111"/>
      <c r="DA194" s="108"/>
      <c r="DB194" s="123"/>
      <c r="DC194" s="156"/>
      <c r="DD194" s="156"/>
      <c r="DE194" s="156"/>
      <c r="DF194" s="119"/>
      <c r="DG194" s="116"/>
      <c r="DH194" s="116"/>
      <c r="DI194" s="116"/>
      <c r="DJ194" s="116"/>
      <c r="DK194" s="116"/>
      <c r="DL194" s="116"/>
      <c r="DM194" s="116"/>
      <c r="DN194" s="116"/>
    </row>
    <row r="195" spans="1:118" ht="15.75" customHeight="1">
      <c r="A195" s="108"/>
      <c r="B195" s="149"/>
      <c r="C195" s="123" t="s">
        <v>120</v>
      </c>
      <c r="D195" s="155" t="s">
        <v>120</v>
      </c>
      <c r="E195" s="394"/>
      <c r="F195" s="89"/>
      <c r="G195" s="89"/>
      <c r="H195" s="89"/>
      <c r="I195" s="89"/>
      <c r="J195" s="388">
        <v>0</v>
      </c>
      <c r="K195" s="154">
        <v>0</v>
      </c>
      <c r="L195" s="154">
        <v>0</v>
      </c>
      <c r="M195" s="389">
        <v>0</v>
      </c>
      <c r="N195" s="154">
        <v>0</v>
      </c>
      <c r="O195" s="154">
        <v>0</v>
      </c>
      <c r="P195" s="154">
        <v>0</v>
      </c>
      <c r="Q195" s="154">
        <v>0</v>
      </c>
      <c r="R195" s="388">
        <v>0</v>
      </c>
      <c r="S195" s="154">
        <v>0</v>
      </c>
      <c r="T195" s="154">
        <v>0</v>
      </c>
      <c r="U195" s="389">
        <v>0</v>
      </c>
      <c r="V195" s="388">
        <v>4.1458227104419092E-2</v>
      </c>
      <c r="W195" s="154">
        <v>3.4558266201787341E-2</v>
      </c>
      <c r="X195" s="154">
        <v>6.7394345826308363E-2</v>
      </c>
      <c r="Y195" s="154">
        <v>2.8451914679529604E-2</v>
      </c>
      <c r="Z195" s="388">
        <v>6.1477965279787522E-2</v>
      </c>
      <c r="AA195" s="154">
        <v>2.3503895365010713E-2</v>
      </c>
      <c r="AB195" s="154">
        <v>4.8266476987034235E-2</v>
      </c>
      <c r="AC195" s="154">
        <v>1.2434492684935553E-2</v>
      </c>
      <c r="AD195" s="388">
        <v>4.313787715104845E-2</v>
      </c>
      <c r="AE195" s="154">
        <v>3.724237523471511E-2</v>
      </c>
      <c r="AF195" s="154">
        <v>4.7731786782101653E-2</v>
      </c>
      <c r="AG195" s="154">
        <v>-5.7588003628420616E-3</v>
      </c>
      <c r="AH195" s="388">
        <v>3.8952103505974986E-2</v>
      </c>
      <c r="AI195" s="154">
        <v>1.7685303158399689E-2</v>
      </c>
      <c r="AJ195" s="154">
        <v>3.9952657398185466E-2</v>
      </c>
      <c r="AK195" s="154">
        <v>1.4312267510000256E-2</v>
      </c>
      <c r="AL195" s="388">
        <v>1.9112098800748326E-2</v>
      </c>
      <c r="AM195" s="154">
        <v>2.9769637656721651E-2</v>
      </c>
      <c r="AN195" s="154">
        <v>4.0738993200085831E-2</v>
      </c>
      <c r="AO195" s="154">
        <v>5.0417452998797165E-2</v>
      </c>
      <c r="AP195" s="388">
        <v>3.1511899520138512E-2</v>
      </c>
      <c r="AQ195" s="154">
        <v>4.0971442361631361E-2</v>
      </c>
      <c r="AR195" s="154">
        <v>4.1036138414027963E-3</v>
      </c>
      <c r="AS195" s="154">
        <v>9.226167932809054E-2</v>
      </c>
      <c r="AT195" s="388">
        <v>-1.3824030018696304E-2</v>
      </c>
      <c r="AU195" s="154">
        <v>6.574903427393973E-2</v>
      </c>
      <c r="AV195" s="154">
        <v>4.2480131922011034E-2</v>
      </c>
      <c r="AW195" s="154">
        <v>1.0163918171951737E-2</v>
      </c>
      <c r="AX195" s="388">
        <v>5.449431866839524E-3</v>
      </c>
      <c r="AY195" s="154">
        <v>5.5831781087872109E-2</v>
      </c>
      <c r="AZ195" s="154">
        <v>1.1629775703030251E-2</v>
      </c>
      <c r="BA195" s="154">
        <v>4.4730497520992741E-3</v>
      </c>
      <c r="BB195" s="388">
        <v>6.5654561166930872E-2</v>
      </c>
      <c r="BC195" s="154">
        <v>3.7770446452371348E-2</v>
      </c>
      <c r="BD195" s="154">
        <v>6.7900985404968639E-2</v>
      </c>
      <c r="BE195" s="154">
        <v>-3.6450519962931971E-2</v>
      </c>
      <c r="BF195" s="388">
        <v>5.1106664327752793E-2</v>
      </c>
      <c r="BG195" s="154">
        <v>4.5242784679202933E-3</v>
      </c>
      <c r="BH195" s="154">
        <v>7.0879704379709207E-3</v>
      </c>
      <c r="BI195" s="154">
        <v>-2.7659419026661813E-2</v>
      </c>
      <c r="BJ195" s="388">
        <v>6.1261287314107252E-2</v>
      </c>
      <c r="BK195" s="154">
        <v>1.6122159026100414E-2</v>
      </c>
      <c r="BL195" s="154">
        <v>5.2293134017226316E-2</v>
      </c>
      <c r="BM195" s="154">
        <v>3.0601387823994828E-2</v>
      </c>
      <c r="BN195" s="388">
        <v>5.1966768171108353E-2</v>
      </c>
      <c r="BO195" s="154">
        <v>5.8220096324941115E-2</v>
      </c>
      <c r="BP195" s="154">
        <v>9.4578485406688159E-2</v>
      </c>
      <c r="BQ195" s="154">
        <v>-7.2140698254142724E-2</v>
      </c>
      <c r="BR195" s="388">
        <v>4.3674757477142161E-2</v>
      </c>
      <c r="BS195" s="154">
        <v>3.0536651869604747E-2</v>
      </c>
      <c r="BT195" s="154">
        <v>2.8916603995912723E-2</v>
      </c>
      <c r="BU195" s="154">
        <v>-9.6955394075656301E-3</v>
      </c>
      <c r="BV195" s="388">
        <v>3.0424593382669077E-2</v>
      </c>
      <c r="BW195" s="154">
        <v>2.4047943937505017E-2</v>
      </c>
      <c r="BX195" s="154">
        <v>-8.5542938238608989E-3</v>
      </c>
      <c r="BY195" s="154">
        <v>-0.14992366357438827</v>
      </c>
      <c r="BZ195" s="388">
        <v>-0.22110145751375451</v>
      </c>
      <c r="CA195" s="154">
        <v>-0.22110145751375451</v>
      </c>
      <c r="CB195" s="154">
        <v>-0.22110145751375451</v>
      </c>
      <c r="CC195" s="389">
        <v>0.54758441316742457</v>
      </c>
      <c r="CD195" s="388">
        <v>0.54789859653603235</v>
      </c>
      <c r="CE195" s="154">
        <v>0.54789859653603235</v>
      </c>
      <c r="CF195" s="154">
        <v>0.54789859653603235</v>
      </c>
      <c r="CG195" s="389">
        <v>-1.7581590155075044</v>
      </c>
      <c r="CH195" s="388">
        <v>-1.7579871767806527</v>
      </c>
      <c r="CI195" s="154">
        <v>-1.7579871767806527</v>
      </c>
      <c r="CJ195" s="154">
        <v>-1.7579871767806527</v>
      </c>
      <c r="CK195" s="389">
        <v>5.1601856593499562</v>
      </c>
      <c r="CL195" s="388">
        <v>5.1602736320134941</v>
      </c>
      <c r="CM195" s="154">
        <v>5.1602736320134941</v>
      </c>
      <c r="CN195" s="154">
        <v>5.1602736320134941</v>
      </c>
      <c r="CO195" s="389">
        <v>-15.594244876378337</v>
      </c>
      <c r="CP195" s="388">
        <v>-15.594205822912572</v>
      </c>
      <c r="CQ195" s="154">
        <v>-15.594205822912572</v>
      </c>
      <c r="CR195" s="154">
        <v>-15.594205822912572</v>
      </c>
      <c r="CS195" s="389">
        <v>46.669349702262927</v>
      </c>
      <c r="CT195" s="388">
        <v>46.669360656378949</v>
      </c>
      <c r="CU195" s="154">
        <v>46.669360656378949</v>
      </c>
      <c r="CV195" s="154">
        <v>46.669360656378949</v>
      </c>
      <c r="CW195" s="389">
        <v>-140.1213059191476</v>
      </c>
      <c r="CX195" s="322"/>
      <c r="CY195" s="71"/>
      <c r="CZ195" s="111"/>
      <c r="DA195" s="108"/>
      <c r="DB195" s="123"/>
      <c r="DC195" s="156"/>
      <c r="DD195" s="156"/>
      <c r="DE195" s="156"/>
      <c r="DF195" s="119"/>
      <c r="DG195" s="116"/>
      <c r="DH195" s="116"/>
      <c r="DI195" s="116"/>
      <c r="DJ195" s="116"/>
      <c r="DK195" s="116"/>
      <c r="DL195" s="116"/>
      <c r="DM195" s="116"/>
      <c r="DN195" s="116"/>
    </row>
    <row r="196" spans="1:118" ht="15.75" customHeight="1">
      <c r="A196" s="108"/>
      <c r="B196" s="149"/>
      <c r="C196" s="123" t="s">
        <v>1326</v>
      </c>
      <c r="D196" s="155" t="s">
        <v>1326</v>
      </c>
      <c r="E196" s="394"/>
      <c r="F196" s="89"/>
      <c r="G196" s="89"/>
      <c r="H196" s="89"/>
      <c r="I196" s="89"/>
      <c r="J196" s="388">
        <v>0</v>
      </c>
      <c r="K196" s="154">
        <v>0</v>
      </c>
      <c r="L196" s="154">
        <v>0</v>
      </c>
      <c r="M196" s="389">
        <v>0</v>
      </c>
      <c r="N196" s="154">
        <v>0</v>
      </c>
      <c r="O196" s="154">
        <v>0</v>
      </c>
      <c r="P196" s="154">
        <v>0</v>
      </c>
      <c r="Q196" s="154">
        <v>0</v>
      </c>
      <c r="R196" s="388">
        <v>0</v>
      </c>
      <c r="S196" s="154">
        <v>0</v>
      </c>
      <c r="T196" s="154">
        <v>0</v>
      </c>
      <c r="U196" s="389">
        <v>0</v>
      </c>
      <c r="V196" s="388">
        <v>0</v>
      </c>
      <c r="W196" s="154">
        <v>4.6748948980971525E-2</v>
      </c>
      <c r="X196" s="154">
        <v>1.0124973485718707</v>
      </c>
      <c r="Y196" s="154">
        <v>-0.45792511507504347</v>
      </c>
      <c r="Z196" s="388">
        <v>0.53726667676212359</v>
      </c>
      <c r="AA196" s="154">
        <v>-0.5504560129379017</v>
      </c>
      <c r="AB196" s="154">
        <v>1.142589670206221</v>
      </c>
      <c r="AC196" s="154">
        <v>-0.68033830597340994</v>
      </c>
      <c r="AD196" s="388">
        <v>1.4100716614921991</v>
      </c>
      <c r="AE196" s="154">
        <v>4.7234397660155497E-2</v>
      </c>
      <c r="AF196" s="154">
        <v>0.30536837463348193</v>
      </c>
      <c r="AG196" s="154">
        <v>-1.1360177326821868</v>
      </c>
      <c r="AH196" s="388">
        <v>6.5849237472766884</v>
      </c>
      <c r="AI196" s="154">
        <v>-0.35110084728572105</v>
      </c>
      <c r="AJ196" s="154">
        <v>1.0459409416630596</v>
      </c>
      <c r="AK196" s="154">
        <v>-0.57745129727029654</v>
      </c>
      <c r="AL196" s="388">
        <v>4.8120384406770349E-2</v>
      </c>
      <c r="AM196" s="154">
        <v>0.90221992224301051</v>
      </c>
      <c r="AN196" s="154">
        <v>0.33887427889813532</v>
      </c>
      <c r="AO196" s="154">
        <v>0.51381963873562686</v>
      </c>
      <c r="AP196" s="388">
        <v>-0.53496375938711027</v>
      </c>
      <c r="AQ196" s="154">
        <v>0.42107015985790391</v>
      </c>
      <c r="AR196" s="154">
        <v>-0.90459599510454913</v>
      </c>
      <c r="AS196" s="154">
        <v>26.128227523336427</v>
      </c>
      <c r="AT196" s="388">
        <v>-1.114875986493937</v>
      </c>
      <c r="AU196" s="154">
        <v>5.8576258123281191</v>
      </c>
      <c r="AV196" s="154">
        <v>-0.3500290281518984</v>
      </c>
      <c r="AW196" s="154">
        <v>-0.75772824109005377</v>
      </c>
      <c r="AX196" s="388">
        <v>-0.55847397467310911</v>
      </c>
      <c r="AY196" s="154">
        <v>11.277993879985479</v>
      </c>
      <c r="AZ196" s="154">
        <v>-0.77960309548350037</v>
      </c>
      <c r="BA196" s="154">
        <v>-0.61709631049353142</v>
      </c>
      <c r="BB196" s="388">
        <v>11.743317649414356</v>
      </c>
      <c r="BC196" s="154">
        <v>-0.30539385512164846</v>
      </c>
      <c r="BD196" s="154">
        <v>0.5695979913705842</v>
      </c>
      <c r="BE196" s="154">
        <v>-1.608222277464936</v>
      </c>
      <c r="BF196" s="388">
        <v>2.2287347470678829</v>
      </c>
      <c r="BG196" s="154">
        <v>-0.90088943524477549</v>
      </c>
      <c r="BH196" s="154">
        <v>0.39369619144900053</v>
      </c>
      <c r="BI196" s="154">
        <v>-5.175374306355355</v>
      </c>
      <c r="BJ196" s="388">
        <v>3.1248276035005893</v>
      </c>
      <c r="BK196" s="154">
        <v>-0.72199144008056393</v>
      </c>
      <c r="BL196" s="154">
        <v>2.2201862123613312</v>
      </c>
      <c r="BM196" s="154">
        <v>-0.30340060726699092</v>
      </c>
      <c r="BN196" s="388">
        <v>0.3588469059484008</v>
      </c>
      <c r="BO196" s="154">
        <v>0.50793341317810048</v>
      </c>
      <c r="BP196" s="154">
        <v>0.58123176002659782</v>
      </c>
      <c r="BQ196" s="154">
        <v>-1.854423614937281</v>
      </c>
      <c r="BR196" s="388">
        <v>1.6001955034213098</v>
      </c>
      <c r="BS196" s="154">
        <v>-0.1695519464249107</v>
      </c>
      <c r="BT196" s="154">
        <v>3.8844316441518735E-2</v>
      </c>
      <c r="BU196" s="154">
        <v>-1.3668599994719286</v>
      </c>
      <c r="BV196" s="388">
        <v>4.1186095050740104</v>
      </c>
      <c r="BW196" s="154">
        <v>-0.20256090712576835</v>
      </c>
      <c r="BX196" s="154">
        <v>-1.3406857898062445</v>
      </c>
      <c r="BY196" s="154">
        <v>-14.382220523275571</v>
      </c>
      <c r="BZ196" s="388">
        <v>-0.83135229726122462</v>
      </c>
      <c r="CA196" s="154">
        <v>0</v>
      </c>
      <c r="CB196" s="154">
        <v>0</v>
      </c>
      <c r="CC196" s="389">
        <v>3.476620549339255</v>
      </c>
      <c r="CD196" s="388">
        <v>0.10244576572530674</v>
      </c>
      <c r="CE196" s="154">
        <v>0</v>
      </c>
      <c r="CF196" s="154">
        <v>0</v>
      </c>
      <c r="CG196" s="389">
        <v>-4.2089131576957417</v>
      </c>
      <c r="CH196" s="388">
        <v>-0.1017058975552385</v>
      </c>
      <c r="CI196" s="154">
        <v>0</v>
      </c>
      <c r="CJ196" s="154">
        <v>0</v>
      </c>
      <c r="CK196" s="389">
        <v>3.9352806024442364</v>
      </c>
      <c r="CL196" s="388">
        <v>0.10183237058059971</v>
      </c>
      <c r="CM196" s="154">
        <v>0</v>
      </c>
      <c r="CN196" s="154">
        <v>0</v>
      </c>
      <c r="CO196" s="389">
        <v>-4.0219802259388322</v>
      </c>
      <c r="CP196" s="388">
        <v>-0.10181082714613537</v>
      </c>
      <c r="CQ196" s="154">
        <v>0</v>
      </c>
      <c r="CR196" s="154">
        <v>0</v>
      </c>
      <c r="CS196" s="389">
        <v>3.9927365479357477</v>
      </c>
      <c r="CT196" s="388">
        <v>0.10181384508930534</v>
      </c>
      <c r="CU196" s="154">
        <v>0</v>
      </c>
      <c r="CV196" s="154">
        <v>0</v>
      </c>
      <c r="CW196" s="389">
        <v>-4.0024260874462039</v>
      </c>
      <c r="CX196" s="322"/>
      <c r="CY196" s="71"/>
      <c r="CZ196" s="111"/>
      <c r="DA196" s="108"/>
      <c r="DB196" s="123"/>
      <c r="DC196" s="156"/>
      <c r="DD196" s="156"/>
      <c r="DE196" s="156"/>
      <c r="DF196" s="119"/>
      <c r="DG196" s="116"/>
      <c r="DH196" s="116"/>
      <c r="DI196" s="116"/>
      <c r="DJ196" s="116"/>
      <c r="DK196" s="116"/>
      <c r="DL196" s="116"/>
      <c r="DM196" s="116"/>
      <c r="DN196" s="116"/>
    </row>
    <row r="197" spans="1:118" ht="15.75" customHeight="1">
      <c r="A197" s="108"/>
      <c r="B197" s="149"/>
      <c r="C197" s="123" t="s">
        <v>1327</v>
      </c>
      <c r="D197" s="155" t="s">
        <v>1327</v>
      </c>
      <c r="E197" s="394"/>
      <c r="F197" s="89"/>
      <c r="G197" s="89"/>
      <c r="H197" s="89"/>
      <c r="I197" s="89"/>
      <c r="J197" s="388">
        <v>0</v>
      </c>
      <c r="K197" s="154">
        <v>0</v>
      </c>
      <c r="L197" s="154">
        <v>0</v>
      </c>
      <c r="M197" s="389">
        <v>0</v>
      </c>
      <c r="N197" s="154">
        <v>0</v>
      </c>
      <c r="O197" s="154">
        <v>0</v>
      </c>
      <c r="P197" s="154">
        <v>0</v>
      </c>
      <c r="Q197" s="154">
        <v>0</v>
      </c>
      <c r="R197" s="388">
        <v>0</v>
      </c>
      <c r="S197" s="154">
        <v>0</v>
      </c>
      <c r="T197" s="154">
        <v>0</v>
      </c>
      <c r="U197" s="389">
        <v>0</v>
      </c>
      <c r="V197" s="388">
        <v>0</v>
      </c>
      <c r="W197" s="154">
        <v>0</v>
      </c>
      <c r="X197" s="154">
        <v>0</v>
      </c>
      <c r="Y197" s="154">
        <v>0</v>
      </c>
      <c r="Z197" s="388">
        <v>0.75544145374315252</v>
      </c>
      <c r="AA197" s="154">
        <v>-0.24609606636048459</v>
      </c>
      <c r="AB197" s="154">
        <v>-0.19736203295366675</v>
      </c>
      <c r="AC197" s="154">
        <v>-0.52668419184997184</v>
      </c>
      <c r="AD197" s="388">
        <v>-0.25795242074633418</v>
      </c>
      <c r="AE197" s="154">
        <v>0.72863562200764975</v>
      </c>
      <c r="AF197" s="154">
        <v>5.3167717370950641E-2</v>
      </c>
      <c r="AG197" s="154">
        <v>-1.4481284048971941</v>
      </c>
      <c r="AH197" s="388">
        <v>3.8459980393269012E-2</v>
      </c>
      <c r="AI197" s="154">
        <v>-0.35653775037328739</v>
      </c>
      <c r="AJ197" s="154">
        <v>8.5166658764402586E-3</v>
      </c>
      <c r="AK197" s="154">
        <v>4.1330283224400874</v>
      </c>
      <c r="AL197" s="388">
        <v>-0.41202583987392144</v>
      </c>
      <c r="AM197" s="154">
        <v>0.72362093012071371</v>
      </c>
      <c r="AN197" s="154">
        <v>0.12794640495989182</v>
      </c>
      <c r="AO197" s="154">
        <v>3.0409718648735105</v>
      </c>
      <c r="AP197" s="388">
        <v>0.79292225627960677</v>
      </c>
      <c r="AQ197" s="154">
        <v>0.33941837510550577</v>
      </c>
      <c r="AR197" s="154">
        <v>-0.90455722450595777</v>
      </c>
      <c r="AS197" s="154">
        <v>0.7103710790960841</v>
      </c>
      <c r="AT197" s="388">
        <v>-1.4225059206631143</v>
      </c>
      <c r="AU197" s="154">
        <v>0.44424654323880963</v>
      </c>
      <c r="AV197" s="154">
        <v>8.8394017140673622</v>
      </c>
      <c r="AW197" s="154">
        <v>-0.9121280902765202</v>
      </c>
      <c r="AX197" s="388">
        <v>1.3377358160065864</v>
      </c>
      <c r="AY197" s="154">
        <v>-0.14634876332860952</v>
      </c>
      <c r="AZ197" s="154">
        <v>-0.71053770360836177</v>
      </c>
      <c r="BA197" s="154">
        <v>-0.54251299548879073</v>
      </c>
      <c r="BB197" s="388">
        <v>12.203983195892329</v>
      </c>
      <c r="BC197" s="154">
        <v>-0.2530076204315429</v>
      </c>
      <c r="BD197" s="154">
        <v>4.319846669861044</v>
      </c>
      <c r="BE197" s="154">
        <v>-9.4502953248573434</v>
      </c>
      <c r="BF197" s="388">
        <v>-0.18520657066767215</v>
      </c>
      <c r="BG197" s="154">
        <v>-0.88374039369588941</v>
      </c>
      <c r="BH197" s="154">
        <v>-0.89676938208622914</v>
      </c>
      <c r="BI197" s="154">
        <v>0.29133396517000354</v>
      </c>
      <c r="BJ197" s="388">
        <v>0.22548268132185983</v>
      </c>
      <c r="BK197" s="154">
        <v>2.4375212802179096</v>
      </c>
      <c r="BL197" s="154">
        <v>6.9425191079468123</v>
      </c>
      <c r="BM197" s="154">
        <v>2.3250917358342322</v>
      </c>
      <c r="BN197" s="388">
        <v>-0.15259157854984903</v>
      </c>
      <c r="BO197" s="154">
        <v>3.5963889517772247</v>
      </c>
      <c r="BP197" s="154">
        <v>1.2569987301001417</v>
      </c>
      <c r="BQ197" s="154">
        <v>-3.7683529931243291</v>
      </c>
      <c r="BR197" s="388">
        <v>0.22276689970197491</v>
      </c>
      <c r="BS197" s="154">
        <v>-0.3265986528586734</v>
      </c>
      <c r="BT197" s="154">
        <v>-0.55758594037469755</v>
      </c>
      <c r="BU197" s="154">
        <v>0.81004267807786867</v>
      </c>
      <c r="BV197" s="388">
        <v>-1.2983758912097734E-2</v>
      </c>
      <c r="BW197" s="154">
        <v>-5.2216050652586339E-2</v>
      </c>
      <c r="BX197" s="154">
        <v>-1.3108228232457027</v>
      </c>
      <c r="BY197" s="154">
        <v>-12.032615214835783</v>
      </c>
      <c r="BZ197" s="388">
        <v>-8.6531895943300157</v>
      </c>
      <c r="CA197" s="154">
        <v>-10.597208943877348</v>
      </c>
      <c r="CB197" s="154">
        <v>-27.170264892279469</v>
      </c>
      <c r="CC197" s="389">
        <v>5.5355647324768009</v>
      </c>
      <c r="CD197" s="388">
        <v>3.7303398379273447</v>
      </c>
      <c r="CE197" s="154">
        <v>3.7303398379273447</v>
      </c>
      <c r="CF197" s="154">
        <v>3.7303398379273447</v>
      </c>
      <c r="CG197" s="389">
        <v>-4.5376527232818935</v>
      </c>
      <c r="CH197" s="388">
        <v>-4.5352785505760016</v>
      </c>
      <c r="CI197" s="154">
        <v>-4.5352785505760016</v>
      </c>
      <c r="CJ197" s="154">
        <v>-4.5352785505760016</v>
      </c>
      <c r="CK197" s="389">
        <v>4.2338159506923096</v>
      </c>
      <c r="CL197" s="388">
        <v>4.2341871845103833</v>
      </c>
      <c r="CM197" s="154">
        <v>4.2341871845103833</v>
      </c>
      <c r="CN197" s="154">
        <v>4.2341871845103833</v>
      </c>
      <c r="CO197" s="389">
        <v>-4.3297156361938791</v>
      </c>
      <c r="CP197" s="388">
        <v>-4.3296505323609296</v>
      </c>
      <c r="CQ197" s="154">
        <v>-4.3296505323609296</v>
      </c>
      <c r="CR197" s="154">
        <v>-4.3296505323609296</v>
      </c>
      <c r="CS197" s="389">
        <v>4.2974295313115567</v>
      </c>
      <c r="CT197" s="388">
        <v>4.2974385632203802</v>
      </c>
      <c r="CU197" s="154">
        <v>4.2974385632203802</v>
      </c>
      <c r="CV197" s="154">
        <v>4.2974385632203802</v>
      </c>
      <c r="CW197" s="389">
        <v>-4.3081146320055401</v>
      </c>
      <c r="CX197" s="322"/>
      <c r="CY197" s="71"/>
      <c r="CZ197" s="111"/>
      <c r="DA197" s="108"/>
      <c r="DB197" s="123"/>
      <c r="DC197" s="156"/>
      <c r="DD197" s="156"/>
      <c r="DE197" s="156"/>
      <c r="DF197" s="119"/>
      <c r="DG197" s="116"/>
      <c r="DH197" s="116"/>
      <c r="DI197" s="116"/>
      <c r="DJ197" s="116"/>
      <c r="DK197" s="116"/>
      <c r="DL197" s="116"/>
      <c r="DM197" s="116"/>
      <c r="DN197" s="116"/>
    </row>
    <row r="198" spans="1:118" ht="15.75" customHeight="1">
      <c r="A198" s="108"/>
      <c r="B198" s="149"/>
      <c r="C198" s="123"/>
      <c r="D198" s="89"/>
      <c r="E198" s="394"/>
      <c r="F198" s="89"/>
      <c r="G198" s="89"/>
      <c r="H198" s="89"/>
      <c r="I198" s="89"/>
      <c r="J198" s="388"/>
      <c r="K198" s="154"/>
      <c r="L198" s="154"/>
      <c r="M198" s="389"/>
      <c r="N198" s="154"/>
      <c r="O198" s="154"/>
      <c r="P198" s="154"/>
      <c r="Q198" s="154"/>
      <c r="R198" s="388"/>
      <c r="S198" s="154"/>
      <c r="T198" s="154"/>
      <c r="U198" s="389"/>
      <c r="V198" s="388"/>
      <c r="W198" s="154"/>
      <c r="X198" s="154"/>
      <c r="Y198" s="154"/>
      <c r="Z198" s="388"/>
      <c r="AA198" s="154"/>
      <c r="AB198" s="154"/>
      <c r="AC198" s="154"/>
      <c r="AD198" s="388"/>
      <c r="AE198" s="154"/>
      <c r="AF198" s="154"/>
      <c r="AG198" s="154"/>
      <c r="AH198" s="388"/>
      <c r="AI198" s="154"/>
      <c r="AJ198" s="154"/>
      <c r="AK198" s="154"/>
      <c r="AL198" s="388"/>
      <c r="AM198" s="154"/>
      <c r="AN198" s="154"/>
      <c r="AO198" s="154"/>
      <c r="AP198" s="388"/>
      <c r="AQ198" s="154"/>
      <c r="AR198" s="154"/>
      <c r="AS198" s="154"/>
      <c r="AT198" s="388"/>
      <c r="AU198" s="154"/>
      <c r="AV198" s="154"/>
      <c r="AW198" s="154"/>
      <c r="AX198" s="388"/>
      <c r="AY198" s="154"/>
      <c r="AZ198" s="154"/>
      <c r="BA198" s="154"/>
      <c r="BB198" s="388"/>
      <c r="BC198" s="154"/>
      <c r="BD198" s="154"/>
      <c r="BE198" s="154"/>
      <c r="BF198" s="388"/>
      <c r="BG198" s="154"/>
      <c r="BH198" s="154"/>
      <c r="BI198" s="154"/>
      <c r="BJ198" s="388"/>
      <c r="BK198" s="154"/>
      <c r="BL198" s="154"/>
      <c r="BM198" s="154"/>
      <c r="BN198" s="388"/>
      <c r="BO198" s="154"/>
      <c r="BP198" s="154"/>
      <c r="BQ198" s="154"/>
      <c r="BR198" s="388"/>
      <c r="BS198" s="154"/>
      <c r="BT198" s="154"/>
      <c r="BU198" s="154"/>
      <c r="BV198" s="388"/>
      <c r="BW198" s="154"/>
      <c r="BX198" s="154"/>
      <c r="BY198" s="154"/>
      <c r="BZ198" s="388"/>
      <c r="CA198" s="154"/>
      <c r="CB198" s="154"/>
      <c r="CC198" s="389"/>
      <c r="CD198" s="388"/>
      <c r="CE198" s="154"/>
      <c r="CF198" s="154"/>
      <c r="CG198" s="389"/>
      <c r="CH198" s="388"/>
      <c r="CI198" s="154"/>
      <c r="CJ198" s="154"/>
      <c r="CK198" s="389"/>
      <c r="CL198" s="388"/>
      <c r="CM198" s="154"/>
      <c r="CN198" s="154"/>
      <c r="CO198" s="389"/>
      <c r="CP198" s="388"/>
      <c r="CQ198" s="154"/>
      <c r="CR198" s="154"/>
      <c r="CS198" s="389"/>
      <c r="CT198" s="388"/>
      <c r="CU198" s="154"/>
      <c r="CV198" s="154"/>
      <c r="CW198" s="389"/>
      <c r="CX198" s="322"/>
      <c r="CY198" s="71"/>
      <c r="CZ198" s="111"/>
      <c r="DA198" s="108"/>
      <c r="DB198" s="123"/>
      <c r="DC198" s="156"/>
      <c r="DD198" s="156"/>
      <c r="DE198" s="156"/>
      <c r="DF198" s="119"/>
      <c r="DG198" s="116"/>
      <c r="DH198" s="116"/>
      <c r="DI198" s="116"/>
      <c r="DJ198" s="116"/>
      <c r="DK198" s="116"/>
      <c r="DL198" s="116"/>
      <c r="DM198" s="116"/>
      <c r="DN198" s="116"/>
    </row>
    <row r="199" spans="1:118" ht="15.75" customHeight="1">
      <c r="A199" s="71"/>
      <c r="B199" s="31"/>
      <c r="C199" s="71"/>
      <c r="D199" s="71"/>
      <c r="E199" s="384"/>
      <c r="F199" s="71"/>
      <c r="G199" s="71"/>
      <c r="H199" s="71"/>
      <c r="I199" s="71"/>
      <c r="J199" s="322"/>
      <c r="K199" s="118"/>
      <c r="L199" s="118"/>
      <c r="M199" s="323"/>
      <c r="N199" s="118"/>
      <c r="O199" s="118"/>
      <c r="P199" s="118"/>
      <c r="Q199" s="118"/>
      <c r="R199" s="322"/>
      <c r="S199" s="118"/>
      <c r="T199" s="118"/>
      <c r="U199" s="323"/>
      <c r="V199" s="322"/>
      <c r="W199" s="118"/>
      <c r="X199" s="118"/>
      <c r="Y199" s="118"/>
      <c r="Z199" s="322"/>
      <c r="AA199" s="118"/>
      <c r="AB199" s="118"/>
      <c r="AC199" s="118"/>
      <c r="AD199" s="322"/>
      <c r="AE199" s="118"/>
      <c r="AF199" s="118"/>
      <c r="AG199" s="118"/>
      <c r="AH199" s="322"/>
      <c r="AI199" s="118"/>
      <c r="AJ199" s="118"/>
      <c r="AK199" s="118"/>
      <c r="AL199" s="322"/>
      <c r="AM199" s="118"/>
      <c r="AN199" s="118"/>
      <c r="AO199" s="118"/>
      <c r="AP199" s="322"/>
      <c r="AQ199" s="118"/>
      <c r="AR199" s="118"/>
      <c r="AS199" s="118"/>
      <c r="AT199" s="322"/>
      <c r="AU199" s="118"/>
      <c r="AV199" s="118"/>
      <c r="AW199" s="118"/>
      <c r="AX199" s="322"/>
      <c r="AY199" s="118"/>
      <c r="AZ199" s="118"/>
      <c r="BA199" s="118"/>
      <c r="BB199" s="322"/>
      <c r="BC199" s="118"/>
      <c r="BD199" s="118"/>
      <c r="BE199" s="118"/>
      <c r="BF199" s="322"/>
      <c r="BG199" s="118"/>
      <c r="BH199" s="118"/>
      <c r="BI199" s="118"/>
      <c r="BJ199" s="322"/>
      <c r="BK199" s="118"/>
      <c r="BL199" s="118"/>
      <c r="BM199" s="118"/>
      <c r="BN199" s="322"/>
      <c r="BO199" s="118"/>
      <c r="BP199" s="118"/>
      <c r="BQ199" s="118"/>
      <c r="BR199" s="322"/>
      <c r="BS199" s="118"/>
      <c r="BT199" s="118"/>
      <c r="BU199" s="118"/>
      <c r="BV199" s="322"/>
      <c r="BW199" s="118"/>
      <c r="BX199" s="118"/>
      <c r="BY199" s="118"/>
      <c r="BZ199" s="322"/>
      <c r="CA199" s="118"/>
      <c r="CB199" s="118"/>
      <c r="CC199" s="323"/>
      <c r="CD199" s="322"/>
      <c r="CE199" s="118"/>
      <c r="CF199" s="118"/>
      <c r="CG199" s="323"/>
      <c r="CH199" s="322"/>
      <c r="CI199" s="118"/>
      <c r="CJ199" s="118"/>
      <c r="CK199" s="323"/>
      <c r="CL199" s="322"/>
      <c r="CM199" s="118"/>
      <c r="CN199" s="118"/>
      <c r="CO199" s="323"/>
      <c r="CP199" s="322"/>
      <c r="CQ199" s="118"/>
      <c r="CR199" s="118"/>
      <c r="CS199" s="323"/>
      <c r="CT199" s="322"/>
      <c r="CU199" s="118"/>
      <c r="CV199" s="118"/>
      <c r="CW199" s="323"/>
      <c r="CX199" s="322"/>
      <c r="CY199" s="71"/>
      <c r="CZ199" s="112"/>
      <c r="DA199" s="71"/>
      <c r="DB199" s="71"/>
      <c r="DC199" s="156"/>
      <c r="DD199" s="156"/>
      <c r="DE199" s="156"/>
      <c r="DF199" s="119"/>
      <c r="DG199" s="116"/>
      <c r="DH199" s="116"/>
      <c r="DI199" s="116"/>
      <c r="DJ199" s="116"/>
      <c r="DK199" s="116"/>
      <c r="DL199" s="116"/>
      <c r="DM199" s="116"/>
      <c r="DN199" s="116"/>
    </row>
    <row r="200" spans="1:118" ht="15.75" customHeight="1">
      <c r="A200" s="71"/>
      <c r="B200" s="31"/>
      <c r="C200" s="71"/>
      <c r="D200" s="71"/>
      <c r="E200" s="384"/>
      <c r="F200" s="71"/>
      <c r="G200" s="71"/>
      <c r="H200" s="71"/>
      <c r="I200" s="71"/>
      <c r="J200" s="322"/>
      <c r="K200" s="118"/>
      <c r="L200" s="118"/>
      <c r="M200" s="323"/>
      <c r="N200" s="118"/>
      <c r="O200" s="118"/>
      <c r="P200" s="118"/>
      <c r="Q200" s="118"/>
      <c r="R200" s="322"/>
      <c r="S200" s="118"/>
      <c r="T200" s="118"/>
      <c r="U200" s="323"/>
      <c r="V200" s="322"/>
      <c r="W200" s="118"/>
      <c r="X200" s="118"/>
      <c r="Y200" s="118"/>
      <c r="Z200" s="322"/>
      <c r="AA200" s="118"/>
      <c r="AB200" s="118"/>
      <c r="AC200" s="118"/>
      <c r="AD200" s="322"/>
      <c r="AE200" s="118"/>
      <c r="AF200" s="118"/>
      <c r="AG200" s="118"/>
      <c r="AH200" s="322"/>
      <c r="AI200" s="118"/>
      <c r="AJ200" s="118"/>
      <c r="AK200" s="118"/>
      <c r="AL200" s="322"/>
      <c r="AM200" s="118"/>
      <c r="AN200" s="118"/>
      <c r="AO200" s="118"/>
      <c r="AP200" s="322"/>
      <c r="AQ200" s="118"/>
      <c r="AR200" s="118"/>
      <c r="AS200" s="118"/>
      <c r="AT200" s="322"/>
      <c r="AU200" s="118"/>
      <c r="AV200" s="118"/>
      <c r="AW200" s="118"/>
      <c r="AX200" s="322"/>
      <c r="AY200" s="118"/>
      <c r="AZ200" s="118"/>
      <c r="BA200" s="118"/>
      <c r="BB200" s="322"/>
      <c r="BC200" s="118"/>
      <c r="BD200" s="118"/>
      <c r="BE200" s="118"/>
      <c r="BF200" s="322"/>
      <c r="BG200" s="118"/>
      <c r="BH200" s="118"/>
      <c r="BI200" s="118"/>
      <c r="BJ200" s="322"/>
      <c r="BK200" s="118"/>
      <c r="BL200" s="118"/>
      <c r="BM200" s="118"/>
      <c r="BN200" s="322"/>
      <c r="BO200" s="118"/>
      <c r="BP200" s="118"/>
      <c r="BQ200" s="118"/>
      <c r="BR200" s="322"/>
      <c r="BS200" s="118"/>
      <c r="BT200" s="118"/>
      <c r="BU200" s="118"/>
      <c r="BV200" s="322"/>
      <c r="BW200" s="118"/>
      <c r="BX200" s="118"/>
      <c r="BY200" s="118"/>
      <c r="BZ200" s="322"/>
      <c r="CA200" s="118"/>
      <c r="CB200" s="118"/>
      <c r="CC200" s="323"/>
      <c r="CD200" s="322"/>
      <c r="CE200" s="118"/>
      <c r="CF200" s="118"/>
      <c r="CG200" s="323"/>
      <c r="CH200" s="322"/>
      <c r="CI200" s="118"/>
      <c r="CJ200" s="118"/>
      <c r="CK200" s="323"/>
      <c r="CL200" s="322"/>
      <c r="CM200" s="118"/>
      <c r="CN200" s="118"/>
      <c r="CO200" s="323"/>
      <c r="CP200" s="322"/>
      <c r="CQ200" s="118"/>
      <c r="CR200" s="118"/>
      <c r="CS200" s="323"/>
      <c r="CT200" s="322"/>
      <c r="CU200" s="118"/>
      <c r="CV200" s="118"/>
      <c r="CW200" s="323"/>
      <c r="CX200" s="322"/>
      <c r="CY200" s="71"/>
      <c r="CZ200" s="112"/>
      <c r="DA200" s="71"/>
      <c r="DB200" s="71"/>
      <c r="DC200" s="156"/>
      <c r="DD200" s="156"/>
      <c r="DE200" s="156"/>
      <c r="DF200" s="119"/>
      <c r="DG200" s="116"/>
      <c r="DH200" s="116"/>
      <c r="DI200" s="116"/>
      <c r="DJ200" s="116"/>
      <c r="DK200" s="116"/>
      <c r="DL200" s="116"/>
      <c r="DM200" s="116"/>
      <c r="DN200" s="116"/>
    </row>
    <row r="201" spans="1:118" ht="15.75" customHeight="1">
      <c r="A201" s="71"/>
      <c r="B201" s="31"/>
      <c r="C201" s="71"/>
      <c r="D201" s="71"/>
      <c r="E201" s="384"/>
      <c r="F201" s="71"/>
      <c r="G201" s="71"/>
      <c r="H201" s="71"/>
      <c r="I201" s="71"/>
      <c r="J201" s="322"/>
      <c r="K201" s="118"/>
      <c r="L201" s="118"/>
      <c r="M201" s="323"/>
      <c r="N201" s="118"/>
      <c r="O201" s="118"/>
      <c r="P201" s="118"/>
      <c r="Q201" s="118"/>
      <c r="R201" s="322"/>
      <c r="S201" s="118"/>
      <c r="T201" s="118"/>
      <c r="U201" s="323"/>
      <c r="V201" s="322"/>
      <c r="W201" s="118"/>
      <c r="X201" s="118"/>
      <c r="Y201" s="118"/>
      <c r="Z201" s="322"/>
      <c r="AA201" s="118"/>
      <c r="AB201" s="118"/>
      <c r="AC201" s="118"/>
      <c r="AD201" s="322"/>
      <c r="AE201" s="118"/>
      <c r="AF201" s="118"/>
      <c r="AG201" s="118"/>
      <c r="AH201" s="322"/>
      <c r="AI201" s="118"/>
      <c r="AJ201" s="118"/>
      <c r="AK201" s="118"/>
      <c r="AL201" s="322"/>
      <c r="AM201" s="118"/>
      <c r="AN201" s="118"/>
      <c r="AO201" s="118"/>
      <c r="AP201" s="322"/>
      <c r="AQ201" s="118"/>
      <c r="AR201" s="118"/>
      <c r="AS201" s="118"/>
      <c r="AT201" s="322"/>
      <c r="AU201" s="118"/>
      <c r="AV201" s="118"/>
      <c r="AW201" s="118"/>
      <c r="AX201" s="322"/>
      <c r="AY201" s="118"/>
      <c r="AZ201" s="118"/>
      <c r="BA201" s="118"/>
      <c r="BB201" s="322"/>
      <c r="BC201" s="118"/>
      <c r="BD201" s="118"/>
      <c r="BE201" s="118"/>
      <c r="BF201" s="322"/>
      <c r="BG201" s="118"/>
      <c r="BH201" s="118"/>
      <c r="BI201" s="118"/>
      <c r="BJ201" s="322"/>
      <c r="BK201" s="118"/>
      <c r="BL201" s="118"/>
      <c r="BM201" s="118"/>
      <c r="BN201" s="322"/>
      <c r="BO201" s="118"/>
      <c r="BP201" s="118"/>
      <c r="BQ201" s="118"/>
      <c r="BR201" s="322"/>
      <c r="BS201" s="118"/>
      <c r="BT201" s="118"/>
      <c r="BU201" s="118"/>
      <c r="BV201" s="322"/>
      <c r="BW201" s="118"/>
      <c r="BX201" s="118"/>
      <c r="BY201" s="118"/>
      <c r="BZ201" s="322"/>
      <c r="CA201" s="118"/>
      <c r="CB201" s="118"/>
      <c r="CC201" s="323"/>
      <c r="CD201" s="322"/>
      <c r="CE201" s="118"/>
      <c r="CF201" s="118"/>
      <c r="CG201" s="323"/>
      <c r="CH201" s="322"/>
      <c r="CI201" s="118"/>
      <c r="CJ201" s="118"/>
      <c r="CK201" s="323"/>
      <c r="CL201" s="322"/>
      <c r="CM201" s="118"/>
      <c r="CN201" s="118"/>
      <c r="CO201" s="323"/>
      <c r="CP201" s="322"/>
      <c r="CQ201" s="118"/>
      <c r="CR201" s="118"/>
      <c r="CS201" s="323"/>
      <c r="CT201" s="322"/>
      <c r="CU201" s="118"/>
      <c r="CV201" s="118"/>
      <c r="CW201" s="323"/>
      <c r="CX201" s="322"/>
      <c r="CY201" s="71"/>
      <c r="CZ201" s="112"/>
      <c r="DA201" s="71"/>
      <c r="DB201" s="71"/>
      <c r="DC201" s="156"/>
      <c r="DD201" s="156"/>
      <c r="DE201" s="156"/>
      <c r="DF201" s="119"/>
      <c r="DG201" s="116"/>
      <c r="DH201" s="116"/>
      <c r="DI201" s="116"/>
      <c r="DJ201" s="116"/>
      <c r="DK201" s="116"/>
      <c r="DL201" s="116"/>
      <c r="DM201" s="116"/>
      <c r="DN201" s="116"/>
    </row>
    <row r="202" spans="1:118" ht="15.75" customHeight="1">
      <c r="A202" s="71"/>
      <c r="B202" s="31"/>
      <c r="C202" s="71"/>
      <c r="D202" s="71"/>
      <c r="E202" s="384"/>
      <c r="F202" s="71"/>
      <c r="G202" s="71"/>
      <c r="H202" s="71"/>
      <c r="I202" s="71"/>
      <c r="J202" s="322"/>
      <c r="K202" s="118"/>
      <c r="L202" s="118"/>
      <c r="M202" s="323"/>
      <c r="N202" s="118"/>
      <c r="O202" s="118"/>
      <c r="P202" s="118"/>
      <c r="Q202" s="118"/>
      <c r="R202" s="322"/>
      <c r="S202" s="118"/>
      <c r="T202" s="118"/>
      <c r="U202" s="323"/>
      <c r="V202" s="322"/>
      <c r="W202" s="118"/>
      <c r="X202" s="118"/>
      <c r="Y202" s="118"/>
      <c r="Z202" s="322"/>
      <c r="AA202" s="118"/>
      <c r="AB202" s="118"/>
      <c r="AC202" s="118"/>
      <c r="AD202" s="322"/>
      <c r="AE202" s="118"/>
      <c r="AF202" s="118"/>
      <c r="AG202" s="118"/>
      <c r="AH202" s="322"/>
      <c r="AI202" s="118"/>
      <c r="AJ202" s="118"/>
      <c r="AK202" s="118"/>
      <c r="AL202" s="322"/>
      <c r="AM202" s="118"/>
      <c r="AN202" s="118"/>
      <c r="AO202" s="118"/>
      <c r="AP202" s="322"/>
      <c r="AQ202" s="118"/>
      <c r="AR202" s="118"/>
      <c r="AS202" s="118"/>
      <c r="AT202" s="322"/>
      <c r="AU202" s="118"/>
      <c r="AV202" s="118"/>
      <c r="AW202" s="118"/>
      <c r="AX202" s="322"/>
      <c r="AY202" s="118"/>
      <c r="AZ202" s="118"/>
      <c r="BA202" s="118"/>
      <c r="BB202" s="322"/>
      <c r="BC202" s="118"/>
      <c r="BD202" s="118"/>
      <c r="BE202" s="118"/>
      <c r="BF202" s="322"/>
      <c r="BG202" s="118"/>
      <c r="BH202" s="118"/>
      <c r="BI202" s="118"/>
      <c r="BJ202" s="322"/>
      <c r="BK202" s="118"/>
      <c r="BL202" s="118"/>
      <c r="BM202" s="118"/>
      <c r="BN202" s="322"/>
      <c r="BO202" s="118"/>
      <c r="BP202" s="118"/>
      <c r="BQ202" s="118"/>
      <c r="BR202" s="322"/>
      <c r="BS202" s="118"/>
      <c r="BT202" s="118"/>
      <c r="BU202" s="118"/>
      <c r="BV202" s="322"/>
      <c r="BW202" s="118"/>
      <c r="BX202" s="118"/>
      <c r="BY202" s="118"/>
      <c r="BZ202" s="322"/>
      <c r="CA202" s="118"/>
      <c r="CB202" s="118"/>
      <c r="CC202" s="323"/>
      <c r="CD202" s="322"/>
      <c r="CE202" s="118"/>
      <c r="CF202" s="118"/>
      <c r="CG202" s="323"/>
      <c r="CH202" s="322"/>
      <c r="CI202" s="118"/>
      <c r="CJ202" s="118"/>
      <c r="CK202" s="323"/>
      <c r="CL202" s="322"/>
      <c r="CM202" s="118"/>
      <c r="CN202" s="118"/>
      <c r="CO202" s="323"/>
      <c r="CP202" s="322"/>
      <c r="CQ202" s="118"/>
      <c r="CR202" s="118"/>
      <c r="CS202" s="323"/>
      <c r="CT202" s="322"/>
      <c r="CU202" s="118"/>
      <c r="CV202" s="118"/>
      <c r="CW202" s="323"/>
      <c r="CX202" s="322"/>
      <c r="CY202" s="71"/>
      <c r="CZ202" s="112"/>
      <c r="DA202" s="71"/>
      <c r="DB202" s="71"/>
      <c r="DC202" s="156"/>
      <c r="DD202" s="156"/>
      <c r="DE202" s="156"/>
      <c r="DF202" s="119"/>
      <c r="DG202" s="116"/>
      <c r="DH202" s="116"/>
      <c r="DI202" s="116"/>
      <c r="DJ202" s="116"/>
      <c r="DK202" s="116"/>
      <c r="DL202" s="116"/>
      <c r="DM202" s="116"/>
      <c r="DN202" s="116"/>
    </row>
    <row r="203" spans="1:118" ht="15.75" customHeight="1">
      <c r="A203" s="71"/>
      <c r="B203" s="31"/>
      <c r="C203" s="71"/>
      <c r="D203" s="71"/>
      <c r="E203" s="384"/>
      <c r="F203" s="71"/>
      <c r="G203" s="71"/>
      <c r="H203" s="71"/>
      <c r="I203" s="71"/>
      <c r="J203" s="322"/>
      <c r="K203" s="118"/>
      <c r="L203" s="118"/>
      <c r="M203" s="323"/>
      <c r="N203" s="118"/>
      <c r="O203" s="118"/>
      <c r="P203" s="118"/>
      <c r="Q203" s="118"/>
      <c r="R203" s="322"/>
      <c r="S203" s="118"/>
      <c r="T203" s="118"/>
      <c r="U203" s="323"/>
      <c r="V203" s="322"/>
      <c r="W203" s="118"/>
      <c r="X203" s="118"/>
      <c r="Y203" s="118"/>
      <c r="Z203" s="322"/>
      <c r="AA203" s="118"/>
      <c r="AB203" s="118"/>
      <c r="AC203" s="118"/>
      <c r="AD203" s="322"/>
      <c r="AE203" s="118"/>
      <c r="AF203" s="118"/>
      <c r="AG203" s="118"/>
      <c r="AH203" s="322"/>
      <c r="AI203" s="118"/>
      <c r="AJ203" s="118"/>
      <c r="AK203" s="118"/>
      <c r="AL203" s="322"/>
      <c r="AM203" s="118"/>
      <c r="AN203" s="118"/>
      <c r="AO203" s="118"/>
      <c r="AP203" s="322"/>
      <c r="AQ203" s="118"/>
      <c r="AR203" s="118"/>
      <c r="AS203" s="118"/>
      <c r="AT203" s="322"/>
      <c r="AU203" s="118"/>
      <c r="AV203" s="118"/>
      <c r="AW203" s="118"/>
      <c r="AX203" s="322"/>
      <c r="AY203" s="118"/>
      <c r="AZ203" s="118"/>
      <c r="BA203" s="118"/>
      <c r="BB203" s="322"/>
      <c r="BC203" s="118"/>
      <c r="BD203" s="118"/>
      <c r="BE203" s="118"/>
      <c r="BF203" s="322"/>
      <c r="BG203" s="118"/>
      <c r="BH203" s="118"/>
      <c r="BI203" s="118"/>
      <c r="BJ203" s="322"/>
      <c r="BK203" s="118"/>
      <c r="BL203" s="118"/>
      <c r="BM203" s="118"/>
      <c r="BN203" s="322"/>
      <c r="BO203" s="118"/>
      <c r="BP203" s="118"/>
      <c r="BQ203" s="118"/>
      <c r="BR203" s="322"/>
      <c r="BS203" s="118"/>
      <c r="BT203" s="118"/>
      <c r="BU203" s="118"/>
      <c r="BV203" s="322"/>
      <c r="BW203" s="118"/>
      <c r="BX203" s="118"/>
      <c r="BY203" s="118"/>
      <c r="BZ203" s="322"/>
      <c r="CA203" s="118"/>
      <c r="CB203" s="118"/>
      <c r="CC203" s="323"/>
      <c r="CD203" s="322"/>
      <c r="CE203" s="118"/>
      <c r="CF203" s="118"/>
      <c r="CG203" s="323"/>
      <c r="CH203" s="322"/>
      <c r="CI203" s="118"/>
      <c r="CJ203" s="118"/>
      <c r="CK203" s="323"/>
      <c r="CL203" s="322"/>
      <c r="CM203" s="118"/>
      <c r="CN203" s="118"/>
      <c r="CO203" s="323"/>
      <c r="CP203" s="322"/>
      <c r="CQ203" s="118"/>
      <c r="CR203" s="118"/>
      <c r="CS203" s="323"/>
      <c r="CT203" s="322"/>
      <c r="CU203" s="118"/>
      <c r="CV203" s="118"/>
      <c r="CW203" s="323"/>
      <c r="CX203" s="322"/>
      <c r="CY203" s="71"/>
      <c r="CZ203" s="112"/>
      <c r="DA203" s="71"/>
      <c r="DB203" s="71"/>
      <c r="DC203" s="156"/>
      <c r="DD203" s="156"/>
      <c r="DE203" s="156"/>
      <c r="DF203" s="119"/>
      <c r="DG203" s="116"/>
      <c r="DH203" s="116"/>
      <c r="DI203" s="116"/>
      <c r="DJ203" s="116"/>
      <c r="DK203" s="116"/>
      <c r="DL203" s="116"/>
      <c r="DM203" s="116"/>
      <c r="DN203" s="116"/>
    </row>
    <row r="204" spans="1:118" ht="15.75" customHeight="1">
      <c r="A204" s="71"/>
      <c r="B204" s="31"/>
      <c r="C204" s="71"/>
      <c r="D204" s="71"/>
      <c r="E204" s="384"/>
      <c r="F204" s="71"/>
      <c r="G204" s="71"/>
      <c r="H204" s="71"/>
      <c r="I204" s="71"/>
      <c r="J204" s="322"/>
      <c r="K204" s="118"/>
      <c r="L204" s="118"/>
      <c r="M204" s="323"/>
      <c r="N204" s="118"/>
      <c r="O204" s="118"/>
      <c r="P204" s="118"/>
      <c r="Q204" s="118"/>
      <c r="R204" s="322"/>
      <c r="S204" s="118"/>
      <c r="T204" s="118"/>
      <c r="U204" s="323"/>
      <c r="V204" s="322"/>
      <c r="W204" s="118"/>
      <c r="X204" s="118"/>
      <c r="Y204" s="118"/>
      <c r="Z204" s="322"/>
      <c r="AA204" s="118"/>
      <c r="AB204" s="118"/>
      <c r="AC204" s="118"/>
      <c r="AD204" s="322"/>
      <c r="AE204" s="118"/>
      <c r="AF204" s="118"/>
      <c r="AG204" s="118"/>
      <c r="AH204" s="322"/>
      <c r="AI204" s="118"/>
      <c r="AJ204" s="118"/>
      <c r="AK204" s="118"/>
      <c r="AL204" s="322"/>
      <c r="AM204" s="118"/>
      <c r="AN204" s="118"/>
      <c r="AO204" s="118"/>
      <c r="AP204" s="322"/>
      <c r="AQ204" s="118"/>
      <c r="AR204" s="118"/>
      <c r="AS204" s="118"/>
      <c r="AT204" s="322"/>
      <c r="AU204" s="118"/>
      <c r="AV204" s="118"/>
      <c r="AW204" s="118"/>
      <c r="AX204" s="322"/>
      <c r="AY204" s="118"/>
      <c r="AZ204" s="118"/>
      <c r="BA204" s="118"/>
      <c r="BB204" s="322"/>
      <c r="BC204" s="118"/>
      <c r="BD204" s="118"/>
      <c r="BE204" s="118"/>
      <c r="BF204" s="322"/>
      <c r="BG204" s="118"/>
      <c r="BH204" s="118"/>
      <c r="BI204" s="118"/>
      <c r="BJ204" s="322"/>
      <c r="BK204" s="118"/>
      <c r="BL204" s="118"/>
      <c r="BM204" s="118"/>
      <c r="BN204" s="322"/>
      <c r="BO204" s="118"/>
      <c r="BP204" s="118"/>
      <c r="BQ204" s="118"/>
      <c r="BR204" s="322"/>
      <c r="BS204" s="118"/>
      <c r="BT204" s="118"/>
      <c r="BU204" s="118"/>
      <c r="BV204" s="322"/>
      <c r="BW204" s="118"/>
      <c r="BX204" s="118"/>
      <c r="BY204" s="118"/>
      <c r="BZ204" s="322"/>
      <c r="CA204" s="118"/>
      <c r="CB204" s="118"/>
      <c r="CC204" s="323"/>
      <c r="CD204" s="322"/>
      <c r="CE204" s="118"/>
      <c r="CF204" s="118"/>
      <c r="CG204" s="323"/>
      <c r="CH204" s="322"/>
      <c r="CI204" s="118"/>
      <c r="CJ204" s="118"/>
      <c r="CK204" s="323"/>
      <c r="CL204" s="322"/>
      <c r="CM204" s="118"/>
      <c r="CN204" s="118"/>
      <c r="CO204" s="323"/>
      <c r="CP204" s="322"/>
      <c r="CQ204" s="118"/>
      <c r="CR204" s="118"/>
      <c r="CS204" s="323"/>
      <c r="CT204" s="322"/>
      <c r="CU204" s="118"/>
      <c r="CV204" s="118"/>
      <c r="CW204" s="323"/>
      <c r="CX204" s="322"/>
      <c r="CY204" s="71"/>
      <c r="CZ204" s="112"/>
      <c r="DA204" s="71"/>
      <c r="DB204" s="71"/>
      <c r="DC204" s="156"/>
      <c r="DD204" s="156"/>
      <c r="DE204" s="156"/>
      <c r="DF204" s="119"/>
      <c r="DG204" s="116"/>
      <c r="DH204" s="116"/>
      <c r="DI204" s="116"/>
      <c r="DJ204" s="116"/>
      <c r="DK204" s="116"/>
      <c r="DL204" s="116"/>
      <c r="DM204" s="116"/>
      <c r="DN204" s="116"/>
    </row>
    <row r="205" spans="1:118" ht="15.75" customHeight="1">
      <c r="A205" s="71"/>
      <c r="B205" s="31"/>
      <c r="C205" s="71"/>
      <c r="D205" s="71"/>
      <c r="E205" s="384"/>
      <c r="F205" s="71"/>
      <c r="G205" s="71"/>
      <c r="H205" s="71"/>
      <c r="I205" s="71"/>
      <c r="J205" s="322"/>
      <c r="K205" s="118"/>
      <c r="L205" s="118"/>
      <c r="M205" s="323"/>
      <c r="N205" s="118"/>
      <c r="O205" s="118"/>
      <c r="P205" s="118"/>
      <c r="Q205" s="118"/>
      <c r="R205" s="322"/>
      <c r="S205" s="118"/>
      <c r="T205" s="118"/>
      <c r="U205" s="323"/>
      <c r="V205" s="322"/>
      <c r="W205" s="118"/>
      <c r="X205" s="118"/>
      <c r="Y205" s="118"/>
      <c r="Z205" s="322"/>
      <c r="AA205" s="118"/>
      <c r="AB205" s="118"/>
      <c r="AC205" s="118"/>
      <c r="AD205" s="322"/>
      <c r="AE205" s="118"/>
      <c r="AF205" s="118"/>
      <c r="AG205" s="118"/>
      <c r="AH205" s="322"/>
      <c r="AI205" s="118"/>
      <c r="AJ205" s="118"/>
      <c r="AK205" s="118"/>
      <c r="AL205" s="322"/>
      <c r="AM205" s="118"/>
      <c r="AN205" s="118"/>
      <c r="AO205" s="118"/>
      <c r="AP205" s="322"/>
      <c r="AQ205" s="118"/>
      <c r="AR205" s="118"/>
      <c r="AS205" s="118"/>
      <c r="AT205" s="322"/>
      <c r="AU205" s="118"/>
      <c r="AV205" s="118"/>
      <c r="AW205" s="118"/>
      <c r="AX205" s="322"/>
      <c r="AY205" s="118"/>
      <c r="AZ205" s="118"/>
      <c r="BA205" s="118"/>
      <c r="BB205" s="322"/>
      <c r="BC205" s="118"/>
      <c r="BD205" s="118"/>
      <c r="BE205" s="118"/>
      <c r="BF205" s="322"/>
      <c r="BG205" s="118"/>
      <c r="BH205" s="118"/>
      <c r="BI205" s="118"/>
      <c r="BJ205" s="322"/>
      <c r="BK205" s="118"/>
      <c r="BL205" s="118"/>
      <c r="BM205" s="118"/>
      <c r="BN205" s="322"/>
      <c r="BO205" s="118"/>
      <c r="BP205" s="118"/>
      <c r="BQ205" s="118"/>
      <c r="BR205" s="322"/>
      <c r="BS205" s="118"/>
      <c r="BT205" s="118"/>
      <c r="BU205" s="118"/>
      <c r="BV205" s="322"/>
      <c r="BW205" s="118"/>
      <c r="BX205" s="118"/>
      <c r="BY205" s="118"/>
      <c r="BZ205" s="322"/>
      <c r="CA205" s="118"/>
      <c r="CB205" s="118"/>
      <c r="CC205" s="323"/>
      <c r="CD205" s="322"/>
      <c r="CE205" s="118"/>
      <c r="CF205" s="118"/>
      <c r="CG205" s="323"/>
      <c r="CH205" s="322"/>
      <c r="CI205" s="118"/>
      <c r="CJ205" s="118"/>
      <c r="CK205" s="323"/>
      <c r="CL205" s="322"/>
      <c r="CM205" s="118"/>
      <c r="CN205" s="118"/>
      <c r="CO205" s="323"/>
      <c r="CP205" s="322"/>
      <c r="CQ205" s="118"/>
      <c r="CR205" s="118"/>
      <c r="CS205" s="323"/>
      <c r="CT205" s="322"/>
      <c r="CU205" s="118"/>
      <c r="CV205" s="118"/>
      <c r="CW205" s="323"/>
      <c r="CX205" s="322"/>
      <c r="CY205" s="71"/>
      <c r="CZ205" s="112"/>
      <c r="DA205" s="71"/>
      <c r="DB205" s="71"/>
      <c r="DC205" s="156"/>
      <c r="DD205" s="156"/>
      <c r="DE205" s="156"/>
      <c r="DF205" s="119"/>
      <c r="DG205" s="116"/>
      <c r="DH205" s="116"/>
      <c r="DI205" s="116"/>
      <c r="DJ205" s="116"/>
      <c r="DK205" s="116"/>
      <c r="DL205" s="116"/>
      <c r="DM205" s="116"/>
      <c r="DN205" s="116"/>
    </row>
    <row r="206" spans="1:118" ht="15.75" customHeight="1">
      <c r="A206" s="71"/>
      <c r="B206" s="31"/>
      <c r="C206" s="71"/>
      <c r="D206" s="71"/>
      <c r="E206" s="384"/>
      <c r="F206" s="71"/>
      <c r="G206" s="71"/>
      <c r="H206" s="71"/>
      <c r="I206" s="71"/>
      <c r="J206" s="322"/>
      <c r="K206" s="118"/>
      <c r="L206" s="118"/>
      <c r="M206" s="323"/>
      <c r="N206" s="118"/>
      <c r="O206" s="118"/>
      <c r="P206" s="118"/>
      <c r="Q206" s="118"/>
      <c r="R206" s="322"/>
      <c r="S206" s="118"/>
      <c r="T206" s="118"/>
      <c r="U206" s="323"/>
      <c r="V206" s="322"/>
      <c r="W206" s="118"/>
      <c r="X206" s="118"/>
      <c r="Y206" s="118"/>
      <c r="Z206" s="322"/>
      <c r="AA206" s="118"/>
      <c r="AB206" s="118"/>
      <c r="AC206" s="118"/>
      <c r="AD206" s="322"/>
      <c r="AE206" s="118"/>
      <c r="AF206" s="118"/>
      <c r="AG206" s="118"/>
      <c r="AH206" s="322"/>
      <c r="AI206" s="118"/>
      <c r="AJ206" s="118"/>
      <c r="AK206" s="118"/>
      <c r="AL206" s="322"/>
      <c r="AM206" s="118"/>
      <c r="AN206" s="118"/>
      <c r="AO206" s="118"/>
      <c r="AP206" s="322"/>
      <c r="AQ206" s="118"/>
      <c r="AR206" s="118"/>
      <c r="AS206" s="118"/>
      <c r="AT206" s="322"/>
      <c r="AU206" s="118"/>
      <c r="AV206" s="118"/>
      <c r="AW206" s="118"/>
      <c r="AX206" s="322"/>
      <c r="AY206" s="118"/>
      <c r="AZ206" s="118"/>
      <c r="BA206" s="118"/>
      <c r="BB206" s="322"/>
      <c r="BC206" s="118"/>
      <c r="BD206" s="118"/>
      <c r="BE206" s="118"/>
      <c r="BF206" s="322"/>
      <c r="BG206" s="118"/>
      <c r="BH206" s="118"/>
      <c r="BI206" s="118"/>
      <c r="BJ206" s="322"/>
      <c r="BK206" s="118"/>
      <c r="BL206" s="118"/>
      <c r="BM206" s="118"/>
      <c r="BN206" s="322"/>
      <c r="BO206" s="118"/>
      <c r="BP206" s="118"/>
      <c r="BQ206" s="118"/>
      <c r="BR206" s="322"/>
      <c r="BS206" s="118"/>
      <c r="BT206" s="118"/>
      <c r="BU206" s="118"/>
      <c r="BV206" s="322"/>
      <c r="BW206" s="118"/>
      <c r="BX206" s="118"/>
      <c r="BY206" s="118"/>
      <c r="BZ206" s="322"/>
      <c r="CA206" s="118"/>
      <c r="CB206" s="118"/>
      <c r="CC206" s="323"/>
      <c r="CD206" s="322"/>
      <c r="CE206" s="118"/>
      <c r="CF206" s="118"/>
      <c r="CG206" s="323"/>
      <c r="CH206" s="322"/>
      <c r="CI206" s="118"/>
      <c r="CJ206" s="118"/>
      <c r="CK206" s="323"/>
      <c r="CL206" s="322"/>
      <c r="CM206" s="118"/>
      <c r="CN206" s="118"/>
      <c r="CO206" s="323"/>
      <c r="CP206" s="322"/>
      <c r="CQ206" s="118"/>
      <c r="CR206" s="118"/>
      <c r="CS206" s="323"/>
      <c r="CT206" s="322"/>
      <c r="CU206" s="118"/>
      <c r="CV206" s="118"/>
      <c r="CW206" s="323"/>
      <c r="CX206" s="322"/>
      <c r="CY206" s="71"/>
      <c r="CZ206" s="112"/>
      <c r="DA206" s="71"/>
      <c r="DB206" s="71"/>
      <c r="DC206" s="156"/>
      <c r="DD206" s="156"/>
      <c r="DE206" s="156"/>
      <c r="DF206" s="119"/>
      <c r="DG206" s="116"/>
      <c r="DH206" s="116"/>
      <c r="DI206" s="116"/>
      <c r="DJ206" s="116"/>
      <c r="DK206" s="116"/>
      <c r="DL206" s="116"/>
      <c r="DM206" s="116"/>
      <c r="DN206" s="116"/>
    </row>
    <row r="207" spans="1:118" ht="15.75" customHeight="1">
      <c r="A207" s="71"/>
      <c r="B207" s="31"/>
      <c r="C207" s="71"/>
      <c r="D207" s="71"/>
      <c r="E207" s="384"/>
      <c r="F207" s="71"/>
      <c r="G207" s="71"/>
      <c r="H207" s="71"/>
      <c r="I207" s="71"/>
      <c r="J207" s="322"/>
      <c r="K207" s="118"/>
      <c r="L207" s="118"/>
      <c r="M207" s="323"/>
      <c r="N207" s="118"/>
      <c r="O207" s="118"/>
      <c r="P207" s="118"/>
      <c r="Q207" s="118"/>
      <c r="R207" s="322"/>
      <c r="S207" s="118"/>
      <c r="T207" s="118"/>
      <c r="U207" s="323"/>
      <c r="V207" s="322"/>
      <c r="W207" s="118"/>
      <c r="X207" s="118"/>
      <c r="Y207" s="118"/>
      <c r="Z207" s="322"/>
      <c r="AA207" s="118"/>
      <c r="AB207" s="118"/>
      <c r="AC207" s="118"/>
      <c r="AD207" s="322"/>
      <c r="AE207" s="118"/>
      <c r="AF207" s="118"/>
      <c r="AG207" s="118"/>
      <c r="AH207" s="322"/>
      <c r="AI207" s="118"/>
      <c r="AJ207" s="118"/>
      <c r="AK207" s="118"/>
      <c r="AL207" s="322"/>
      <c r="AM207" s="118"/>
      <c r="AN207" s="118"/>
      <c r="AO207" s="118"/>
      <c r="AP207" s="322"/>
      <c r="AQ207" s="118"/>
      <c r="AR207" s="118"/>
      <c r="AS207" s="118"/>
      <c r="AT207" s="322"/>
      <c r="AU207" s="118"/>
      <c r="AV207" s="118"/>
      <c r="AW207" s="118"/>
      <c r="AX207" s="322"/>
      <c r="AY207" s="118"/>
      <c r="AZ207" s="118"/>
      <c r="BA207" s="118"/>
      <c r="BB207" s="322"/>
      <c r="BC207" s="118"/>
      <c r="BD207" s="118"/>
      <c r="BE207" s="118"/>
      <c r="BF207" s="322"/>
      <c r="BG207" s="118"/>
      <c r="BH207" s="118"/>
      <c r="BI207" s="118"/>
      <c r="BJ207" s="322"/>
      <c r="BK207" s="118"/>
      <c r="BL207" s="118"/>
      <c r="BM207" s="118"/>
      <c r="BN207" s="322"/>
      <c r="BO207" s="118"/>
      <c r="BP207" s="118"/>
      <c r="BQ207" s="118"/>
      <c r="BR207" s="322"/>
      <c r="BS207" s="118"/>
      <c r="BT207" s="118"/>
      <c r="BU207" s="118"/>
      <c r="BV207" s="322"/>
      <c r="BW207" s="118"/>
      <c r="BX207" s="118"/>
      <c r="BY207" s="118"/>
      <c r="BZ207" s="322"/>
      <c r="CA207" s="118"/>
      <c r="CB207" s="118"/>
      <c r="CC207" s="323"/>
      <c r="CD207" s="322"/>
      <c r="CE207" s="118"/>
      <c r="CF207" s="118"/>
      <c r="CG207" s="323"/>
      <c r="CH207" s="322"/>
      <c r="CI207" s="118"/>
      <c r="CJ207" s="118"/>
      <c r="CK207" s="323"/>
      <c r="CL207" s="322"/>
      <c r="CM207" s="118"/>
      <c r="CN207" s="118"/>
      <c r="CO207" s="323"/>
      <c r="CP207" s="322"/>
      <c r="CQ207" s="118"/>
      <c r="CR207" s="118"/>
      <c r="CS207" s="323"/>
      <c r="CT207" s="322"/>
      <c r="CU207" s="118"/>
      <c r="CV207" s="118"/>
      <c r="CW207" s="323"/>
      <c r="CX207" s="322"/>
      <c r="CY207" s="71"/>
      <c r="CZ207" s="112"/>
      <c r="DA207" s="71"/>
      <c r="DB207" s="71"/>
      <c r="DC207" s="156"/>
      <c r="DD207" s="156"/>
      <c r="DE207" s="156"/>
      <c r="DF207" s="119"/>
      <c r="DG207" s="116"/>
      <c r="DH207" s="116"/>
      <c r="DI207" s="116"/>
      <c r="DJ207" s="116"/>
      <c r="DK207" s="116"/>
      <c r="DL207" s="116"/>
      <c r="DM207" s="116"/>
      <c r="DN207" s="116"/>
    </row>
    <row r="208" spans="1:118" ht="15.75" customHeight="1">
      <c r="A208" s="71"/>
      <c r="B208" s="31"/>
      <c r="C208" s="71"/>
      <c r="D208" s="71"/>
      <c r="E208" s="384"/>
      <c r="F208" s="71"/>
      <c r="G208" s="71"/>
      <c r="H208" s="71"/>
      <c r="I208" s="71"/>
      <c r="J208" s="322"/>
      <c r="K208" s="118"/>
      <c r="L208" s="118"/>
      <c r="M208" s="323"/>
      <c r="N208" s="118"/>
      <c r="O208" s="118"/>
      <c r="P208" s="118"/>
      <c r="Q208" s="118"/>
      <c r="R208" s="322"/>
      <c r="S208" s="118"/>
      <c r="T208" s="118"/>
      <c r="U208" s="323"/>
      <c r="V208" s="322"/>
      <c r="W208" s="118"/>
      <c r="X208" s="118"/>
      <c r="Y208" s="118"/>
      <c r="Z208" s="322"/>
      <c r="AA208" s="118"/>
      <c r="AB208" s="118"/>
      <c r="AC208" s="118"/>
      <c r="AD208" s="322"/>
      <c r="AE208" s="118"/>
      <c r="AF208" s="118"/>
      <c r="AG208" s="118"/>
      <c r="AH208" s="322"/>
      <c r="AI208" s="118"/>
      <c r="AJ208" s="118"/>
      <c r="AK208" s="118"/>
      <c r="AL208" s="322"/>
      <c r="AM208" s="118"/>
      <c r="AN208" s="118"/>
      <c r="AO208" s="118"/>
      <c r="AP208" s="322"/>
      <c r="AQ208" s="118"/>
      <c r="AR208" s="118"/>
      <c r="AS208" s="118"/>
      <c r="AT208" s="322"/>
      <c r="AU208" s="118"/>
      <c r="AV208" s="118"/>
      <c r="AW208" s="118"/>
      <c r="AX208" s="322"/>
      <c r="AY208" s="118"/>
      <c r="AZ208" s="118"/>
      <c r="BA208" s="118"/>
      <c r="BB208" s="322"/>
      <c r="BC208" s="118"/>
      <c r="BD208" s="118"/>
      <c r="BE208" s="118"/>
      <c r="BF208" s="322"/>
      <c r="BG208" s="118"/>
      <c r="BH208" s="118"/>
      <c r="BI208" s="118"/>
      <c r="BJ208" s="322"/>
      <c r="BK208" s="118"/>
      <c r="BL208" s="118"/>
      <c r="BM208" s="118"/>
      <c r="BN208" s="322"/>
      <c r="BO208" s="118"/>
      <c r="BP208" s="118"/>
      <c r="BQ208" s="118"/>
      <c r="BR208" s="322"/>
      <c r="BS208" s="118"/>
      <c r="BT208" s="118"/>
      <c r="BU208" s="118"/>
      <c r="BV208" s="322"/>
      <c r="BW208" s="118"/>
      <c r="BX208" s="118"/>
      <c r="BY208" s="118"/>
      <c r="BZ208" s="322"/>
      <c r="CA208" s="118"/>
      <c r="CB208" s="118"/>
      <c r="CC208" s="323"/>
      <c r="CD208" s="322"/>
      <c r="CE208" s="118"/>
      <c r="CF208" s="118"/>
      <c r="CG208" s="323"/>
      <c r="CH208" s="322"/>
      <c r="CI208" s="118"/>
      <c r="CJ208" s="118"/>
      <c r="CK208" s="323"/>
      <c r="CL208" s="322"/>
      <c r="CM208" s="118"/>
      <c r="CN208" s="118"/>
      <c r="CO208" s="323"/>
      <c r="CP208" s="322"/>
      <c r="CQ208" s="118"/>
      <c r="CR208" s="118"/>
      <c r="CS208" s="323"/>
      <c r="CT208" s="322"/>
      <c r="CU208" s="118"/>
      <c r="CV208" s="118"/>
      <c r="CW208" s="323"/>
      <c r="CX208" s="322"/>
      <c r="CY208" s="71"/>
      <c r="CZ208" s="112"/>
      <c r="DA208" s="71"/>
      <c r="DB208" s="71"/>
      <c r="DC208" s="156"/>
      <c r="DD208" s="156"/>
      <c r="DE208" s="156"/>
      <c r="DF208" s="119"/>
      <c r="DG208" s="116"/>
      <c r="DH208" s="116"/>
      <c r="DI208" s="116"/>
      <c r="DJ208" s="116"/>
      <c r="DK208" s="116"/>
      <c r="DL208" s="116"/>
      <c r="DM208" s="116"/>
      <c r="DN208" s="116"/>
    </row>
    <row r="209" spans="1:118" ht="15.75" customHeight="1">
      <c r="A209" s="71"/>
      <c r="B209" s="31"/>
      <c r="C209" s="71"/>
      <c r="D209" s="71"/>
      <c r="E209" s="384"/>
      <c r="F209" s="71"/>
      <c r="G209" s="71"/>
      <c r="H209" s="71"/>
      <c r="I209" s="71"/>
      <c r="J209" s="322"/>
      <c r="K209" s="118"/>
      <c r="L209" s="118"/>
      <c r="M209" s="323"/>
      <c r="N209" s="118"/>
      <c r="O209" s="118"/>
      <c r="P209" s="118"/>
      <c r="Q209" s="118"/>
      <c r="R209" s="322"/>
      <c r="S209" s="118"/>
      <c r="T209" s="118"/>
      <c r="U209" s="323"/>
      <c r="V209" s="322"/>
      <c r="W209" s="118"/>
      <c r="X209" s="118"/>
      <c r="Y209" s="118"/>
      <c r="Z209" s="322"/>
      <c r="AA209" s="118"/>
      <c r="AB209" s="118"/>
      <c r="AC209" s="118"/>
      <c r="AD209" s="322"/>
      <c r="AE209" s="118"/>
      <c r="AF209" s="118"/>
      <c r="AG209" s="118"/>
      <c r="AH209" s="322"/>
      <c r="AI209" s="118"/>
      <c r="AJ209" s="118"/>
      <c r="AK209" s="118"/>
      <c r="AL209" s="322"/>
      <c r="AM209" s="118"/>
      <c r="AN209" s="118"/>
      <c r="AO209" s="118"/>
      <c r="AP209" s="322"/>
      <c r="AQ209" s="118"/>
      <c r="AR209" s="118"/>
      <c r="AS209" s="118"/>
      <c r="AT209" s="322"/>
      <c r="AU209" s="118"/>
      <c r="AV209" s="118"/>
      <c r="AW209" s="118"/>
      <c r="AX209" s="322"/>
      <c r="AY209" s="118"/>
      <c r="AZ209" s="118"/>
      <c r="BA209" s="118"/>
      <c r="BB209" s="322"/>
      <c r="BC209" s="118"/>
      <c r="BD209" s="118"/>
      <c r="BE209" s="118"/>
      <c r="BF209" s="322"/>
      <c r="BG209" s="118"/>
      <c r="BH209" s="118"/>
      <c r="BI209" s="118"/>
      <c r="BJ209" s="322"/>
      <c r="BK209" s="118"/>
      <c r="BL209" s="118"/>
      <c r="BM209" s="118"/>
      <c r="BN209" s="322"/>
      <c r="BO209" s="118"/>
      <c r="BP209" s="118"/>
      <c r="BQ209" s="118"/>
      <c r="BR209" s="322"/>
      <c r="BS209" s="118"/>
      <c r="BT209" s="118"/>
      <c r="BU209" s="118"/>
      <c r="BV209" s="322"/>
      <c r="BW209" s="118"/>
      <c r="BX209" s="118"/>
      <c r="BY209" s="118"/>
      <c r="BZ209" s="322"/>
      <c r="CA209" s="118"/>
      <c r="CB209" s="118"/>
      <c r="CC209" s="323"/>
      <c r="CD209" s="322"/>
      <c r="CE209" s="118"/>
      <c r="CF209" s="118"/>
      <c r="CG209" s="323"/>
      <c r="CH209" s="322"/>
      <c r="CI209" s="118"/>
      <c r="CJ209" s="118"/>
      <c r="CK209" s="323"/>
      <c r="CL209" s="322"/>
      <c r="CM209" s="118"/>
      <c r="CN209" s="118"/>
      <c r="CO209" s="323"/>
      <c r="CP209" s="322"/>
      <c r="CQ209" s="118"/>
      <c r="CR209" s="118"/>
      <c r="CS209" s="323"/>
      <c r="CT209" s="322"/>
      <c r="CU209" s="118"/>
      <c r="CV209" s="118"/>
      <c r="CW209" s="323"/>
      <c r="CX209" s="322"/>
      <c r="CY209" s="71"/>
      <c r="CZ209" s="112"/>
      <c r="DA209" s="71"/>
      <c r="DB209" s="71"/>
      <c r="DC209" s="156"/>
      <c r="DD209" s="156"/>
      <c r="DE209" s="156"/>
      <c r="DF209" s="119"/>
      <c r="DG209" s="116"/>
      <c r="DH209" s="116"/>
      <c r="DI209" s="116"/>
      <c r="DJ209" s="116"/>
      <c r="DK209" s="116"/>
      <c r="DL209" s="116"/>
      <c r="DM209" s="116"/>
      <c r="DN209" s="116"/>
    </row>
    <row r="210" spans="1:118" ht="15.75" customHeight="1">
      <c r="A210" s="71"/>
      <c r="B210" s="31"/>
      <c r="C210" s="71"/>
      <c r="D210" s="71"/>
      <c r="E210" s="384"/>
      <c r="F210" s="71"/>
      <c r="G210" s="71"/>
      <c r="H210" s="71"/>
      <c r="I210" s="71"/>
      <c r="J210" s="322"/>
      <c r="K210" s="118"/>
      <c r="L210" s="118"/>
      <c r="M210" s="323"/>
      <c r="N210" s="118"/>
      <c r="O210" s="118"/>
      <c r="P210" s="118"/>
      <c r="Q210" s="118"/>
      <c r="R210" s="322"/>
      <c r="S210" s="118"/>
      <c r="T210" s="118"/>
      <c r="U210" s="323"/>
      <c r="V210" s="322"/>
      <c r="W210" s="118"/>
      <c r="X210" s="118"/>
      <c r="Y210" s="118"/>
      <c r="Z210" s="322"/>
      <c r="AA210" s="118"/>
      <c r="AB210" s="118"/>
      <c r="AC210" s="118"/>
      <c r="AD210" s="322"/>
      <c r="AE210" s="118"/>
      <c r="AF210" s="118"/>
      <c r="AG210" s="118"/>
      <c r="AH210" s="322"/>
      <c r="AI210" s="118"/>
      <c r="AJ210" s="118"/>
      <c r="AK210" s="118"/>
      <c r="AL210" s="322"/>
      <c r="AM210" s="118"/>
      <c r="AN210" s="118"/>
      <c r="AO210" s="118"/>
      <c r="AP210" s="322"/>
      <c r="AQ210" s="118"/>
      <c r="AR210" s="118"/>
      <c r="AS210" s="118"/>
      <c r="AT210" s="322"/>
      <c r="AU210" s="118"/>
      <c r="AV210" s="118"/>
      <c r="AW210" s="118"/>
      <c r="AX210" s="322"/>
      <c r="AY210" s="118"/>
      <c r="AZ210" s="118"/>
      <c r="BA210" s="118"/>
      <c r="BB210" s="322"/>
      <c r="BC210" s="118"/>
      <c r="BD210" s="118"/>
      <c r="BE210" s="118"/>
      <c r="BF210" s="322"/>
      <c r="BG210" s="118"/>
      <c r="BH210" s="118"/>
      <c r="BI210" s="118"/>
      <c r="BJ210" s="322"/>
      <c r="BK210" s="118"/>
      <c r="BL210" s="118"/>
      <c r="BM210" s="118"/>
      <c r="BN210" s="322"/>
      <c r="BO210" s="118"/>
      <c r="BP210" s="118"/>
      <c r="BQ210" s="118"/>
      <c r="BR210" s="322"/>
      <c r="BS210" s="118"/>
      <c r="BT210" s="118"/>
      <c r="BU210" s="118"/>
      <c r="BV210" s="322"/>
      <c r="BW210" s="118"/>
      <c r="BX210" s="118"/>
      <c r="BY210" s="118"/>
      <c r="BZ210" s="322"/>
      <c r="CA210" s="118"/>
      <c r="CB210" s="118"/>
      <c r="CC210" s="323"/>
      <c r="CD210" s="322"/>
      <c r="CE210" s="118"/>
      <c r="CF210" s="118"/>
      <c r="CG210" s="323"/>
      <c r="CH210" s="322"/>
      <c r="CI210" s="118"/>
      <c r="CJ210" s="118"/>
      <c r="CK210" s="323"/>
      <c r="CL210" s="322"/>
      <c r="CM210" s="118"/>
      <c r="CN210" s="118"/>
      <c r="CO210" s="323"/>
      <c r="CP210" s="322"/>
      <c r="CQ210" s="118"/>
      <c r="CR210" s="118"/>
      <c r="CS210" s="323"/>
      <c r="CT210" s="322"/>
      <c r="CU210" s="118"/>
      <c r="CV210" s="118"/>
      <c r="CW210" s="323"/>
      <c r="CX210" s="322"/>
      <c r="CY210" s="71"/>
      <c r="CZ210" s="112"/>
      <c r="DA210" s="71"/>
      <c r="DB210" s="71"/>
      <c r="DC210" s="156"/>
      <c r="DD210" s="156"/>
      <c r="DE210" s="156"/>
      <c r="DF210" s="119"/>
      <c r="DG210" s="116"/>
      <c r="DH210" s="116"/>
      <c r="DI210" s="116"/>
      <c r="DJ210" s="116"/>
      <c r="DK210" s="116"/>
      <c r="DL210" s="116"/>
      <c r="DM210" s="116"/>
      <c r="DN210" s="116"/>
    </row>
    <row r="211" spans="1:118" ht="15.75" customHeight="1">
      <c r="A211" s="71"/>
      <c r="B211" s="31"/>
      <c r="C211" s="71"/>
      <c r="D211" s="71"/>
      <c r="E211" s="384"/>
      <c r="F211" s="71"/>
      <c r="G211" s="71"/>
      <c r="H211" s="71"/>
      <c r="I211" s="71"/>
      <c r="J211" s="322"/>
      <c r="K211" s="118"/>
      <c r="L211" s="118"/>
      <c r="M211" s="323"/>
      <c r="N211" s="118"/>
      <c r="O211" s="118"/>
      <c r="P211" s="118"/>
      <c r="Q211" s="118"/>
      <c r="R211" s="322"/>
      <c r="S211" s="118"/>
      <c r="T211" s="118"/>
      <c r="U211" s="323"/>
      <c r="V211" s="322"/>
      <c r="W211" s="118"/>
      <c r="X211" s="118"/>
      <c r="Y211" s="118"/>
      <c r="Z211" s="322"/>
      <c r="AA211" s="118"/>
      <c r="AB211" s="118"/>
      <c r="AC211" s="118"/>
      <c r="AD211" s="322"/>
      <c r="AE211" s="118"/>
      <c r="AF211" s="118"/>
      <c r="AG211" s="118"/>
      <c r="AH211" s="322"/>
      <c r="AI211" s="118"/>
      <c r="AJ211" s="118"/>
      <c r="AK211" s="118"/>
      <c r="AL211" s="322"/>
      <c r="AM211" s="118"/>
      <c r="AN211" s="118"/>
      <c r="AO211" s="118"/>
      <c r="AP211" s="322"/>
      <c r="AQ211" s="118"/>
      <c r="AR211" s="118"/>
      <c r="AS211" s="118"/>
      <c r="AT211" s="322"/>
      <c r="AU211" s="118"/>
      <c r="AV211" s="118"/>
      <c r="AW211" s="118"/>
      <c r="AX211" s="322"/>
      <c r="AY211" s="118"/>
      <c r="AZ211" s="118"/>
      <c r="BA211" s="118"/>
      <c r="BB211" s="322"/>
      <c r="BC211" s="118"/>
      <c r="BD211" s="118"/>
      <c r="BE211" s="118"/>
      <c r="BF211" s="322"/>
      <c r="BG211" s="118"/>
      <c r="BH211" s="118"/>
      <c r="BI211" s="118"/>
      <c r="BJ211" s="322"/>
      <c r="BK211" s="118"/>
      <c r="BL211" s="118"/>
      <c r="BM211" s="118"/>
      <c r="BN211" s="322"/>
      <c r="BO211" s="118"/>
      <c r="BP211" s="118"/>
      <c r="BQ211" s="118"/>
      <c r="BR211" s="322"/>
      <c r="BS211" s="118"/>
      <c r="BT211" s="118"/>
      <c r="BU211" s="118"/>
      <c r="BV211" s="322"/>
      <c r="BW211" s="118"/>
      <c r="BX211" s="118"/>
      <c r="BY211" s="118"/>
      <c r="BZ211" s="322"/>
      <c r="CA211" s="118"/>
      <c r="CB211" s="118"/>
      <c r="CC211" s="323"/>
      <c r="CD211" s="322"/>
      <c r="CE211" s="118"/>
      <c r="CF211" s="118"/>
      <c r="CG211" s="323"/>
      <c r="CH211" s="322"/>
      <c r="CI211" s="118"/>
      <c r="CJ211" s="118"/>
      <c r="CK211" s="323"/>
      <c r="CL211" s="322"/>
      <c r="CM211" s="118"/>
      <c r="CN211" s="118"/>
      <c r="CO211" s="323"/>
      <c r="CP211" s="322"/>
      <c r="CQ211" s="118"/>
      <c r="CR211" s="118"/>
      <c r="CS211" s="323"/>
      <c r="CT211" s="322"/>
      <c r="CU211" s="118"/>
      <c r="CV211" s="118"/>
      <c r="CW211" s="323"/>
      <c r="CX211" s="322"/>
      <c r="CY211" s="71"/>
      <c r="CZ211" s="112"/>
      <c r="DA211" s="71"/>
      <c r="DB211" s="71"/>
      <c r="DC211" s="156"/>
      <c r="DD211" s="156"/>
      <c r="DE211" s="156"/>
      <c r="DF211" s="119"/>
      <c r="DG211" s="116"/>
      <c r="DH211" s="116"/>
      <c r="DI211" s="116"/>
      <c r="DJ211" s="116"/>
      <c r="DK211" s="116"/>
      <c r="DL211" s="116"/>
      <c r="DM211" s="116"/>
      <c r="DN211" s="116"/>
    </row>
    <row r="212" spans="1:118" ht="15.75" customHeight="1">
      <c r="A212" s="71"/>
      <c r="B212" s="31"/>
      <c r="C212" s="71"/>
      <c r="D212" s="71"/>
      <c r="E212" s="384"/>
      <c r="F212" s="71"/>
      <c r="G212" s="71"/>
      <c r="H212" s="71"/>
      <c r="I212" s="71"/>
      <c r="J212" s="322"/>
      <c r="K212" s="118"/>
      <c r="L212" s="118"/>
      <c r="M212" s="323"/>
      <c r="N212" s="118"/>
      <c r="O212" s="118"/>
      <c r="P212" s="118"/>
      <c r="Q212" s="118"/>
      <c r="R212" s="322"/>
      <c r="S212" s="118"/>
      <c r="T212" s="118"/>
      <c r="U212" s="323"/>
      <c r="V212" s="322"/>
      <c r="W212" s="118"/>
      <c r="X212" s="118"/>
      <c r="Y212" s="118"/>
      <c r="Z212" s="322"/>
      <c r="AA212" s="118"/>
      <c r="AB212" s="118"/>
      <c r="AC212" s="118"/>
      <c r="AD212" s="322"/>
      <c r="AE212" s="118"/>
      <c r="AF212" s="118"/>
      <c r="AG212" s="118"/>
      <c r="AH212" s="322"/>
      <c r="AI212" s="118"/>
      <c r="AJ212" s="118"/>
      <c r="AK212" s="118"/>
      <c r="AL212" s="322"/>
      <c r="AM212" s="118"/>
      <c r="AN212" s="118"/>
      <c r="AO212" s="118"/>
      <c r="AP212" s="322"/>
      <c r="AQ212" s="118"/>
      <c r="AR212" s="118"/>
      <c r="AS212" s="118"/>
      <c r="AT212" s="322"/>
      <c r="AU212" s="118"/>
      <c r="AV212" s="118"/>
      <c r="AW212" s="118"/>
      <c r="AX212" s="322"/>
      <c r="AY212" s="118"/>
      <c r="AZ212" s="118"/>
      <c r="BA212" s="118"/>
      <c r="BB212" s="322"/>
      <c r="BC212" s="118"/>
      <c r="BD212" s="118"/>
      <c r="BE212" s="118"/>
      <c r="BF212" s="322"/>
      <c r="BG212" s="118"/>
      <c r="BH212" s="118"/>
      <c r="BI212" s="118"/>
      <c r="BJ212" s="322"/>
      <c r="BK212" s="118"/>
      <c r="BL212" s="118"/>
      <c r="BM212" s="118"/>
      <c r="BN212" s="322"/>
      <c r="BO212" s="118"/>
      <c r="BP212" s="118"/>
      <c r="BQ212" s="118"/>
      <c r="BR212" s="322"/>
      <c r="BS212" s="118"/>
      <c r="BT212" s="118"/>
      <c r="BU212" s="118"/>
      <c r="BV212" s="322"/>
      <c r="BW212" s="118"/>
      <c r="BX212" s="118"/>
      <c r="BY212" s="118"/>
      <c r="BZ212" s="322"/>
      <c r="CA212" s="118"/>
      <c r="CB212" s="118"/>
      <c r="CC212" s="323"/>
      <c r="CD212" s="322"/>
      <c r="CE212" s="118"/>
      <c r="CF212" s="118"/>
      <c r="CG212" s="323"/>
      <c r="CH212" s="322"/>
      <c r="CI212" s="118"/>
      <c r="CJ212" s="118"/>
      <c r="CK212" s="323"/>
      <c r="CL212" s="322"/>
      <c r="CM212" s="118"/>
      <c r="CN212" s="118"/>
      <c r="CO212" s="323"/>
      <c r="CP212" s="322"/>
      <c r="CQ212" s="118"/>
      <c r="CR212" s="118"/>
      <c r="CS212" s="323"/>
      <c r="CT212" s="322"/>
      <c r="CU212" s="118"/>
      <c r="CV212" s="118"/>
      <c r="CW212" s="323"/>
      <c r="CX212" s="322"/>
      <c r="CY212" s="71"/>
      <c r="CZ212" s="112"/>
      <c r="DA212" s="71"/>
      <c r="DB212" s="71"/>
      <c r="DC212" s="156"/>
      <c r="DD212" s="156"/>
      <c r="DE212" s="156"/>
      <c r="DF212" s="119"/>
      <c r="DG212" s="116"/>
      <c r="DH212" s="116"/>
      <c r="DI212" s="116"/>
      <c r="DJ212" s="116"/>
      <c r="DK212" s="116"/>
      <c r="DL212" s="116"/>
      <c r="DM212" s="116"/>
      <c r="DN212" s="116"/>
    </row>
    <row r="213" spans="1:118" ht="15.75" customHeight="1">
      <c r="A213" s="71"/>
      <c r="B213" s="31"/>
      <c r="C213" s="71"/>
      <c r="D213" s="71"/>
      <c r="E213" s="384"/>
      <c r="F213" s="71"/>
      <c r="G213" s="71"/>
      <c r="H213" s="71"/>
      <c r="I213" s="71"/>
      <c r="J213" s="322"/>
      <c r="K213" s="118"/>
      <c r="L213" s="118"/>
      <c r="M213" s="323"/>
      <c r="N213" s="118"/>
      <c r="O213" s="118"/>
      <c r="P213" s="118"/>
      <c r="Q213" s="118"/>
      <c r="R213" s="322"/>
      <c r="S213" s="118"/>
      <c r="T213" s="118"/>
      <c r="U213" s="323"/>
      <c r="V213" s="322"/>
      <c r="W213" s="118"/>
      <c r="X213" s="118"/>
      <c r="Y213" s="118"/>
      <c r="Z213" s="322"/>
      <c r="AA213" s="118"/>
      <c r="AB213" s="118"/>
      <c r="AC213" s="118"/>
      <c r="AD213" s="322"/>
      <c r="AE213" s="118"/>
      <c r="AF213" s="118"/>
      <c r="AG213" s="118"/>
      <c r="AH213" s="322"/>
      <c r="AI213" s="118"/>
      <c r="AJ213" s="118"/>
      <c r="AK213" s="118"/>
      <c r="AL213" s="322"/>
      <c r="AM213" s="118"/>
      <c r="AN213" s="118"/>
      <c r="AO213" s="118"/>
      <c r="AP213" s="322"/>
      <c r="AQ213" s="118"/>
      <c r="AR213" s="118"/>
      <c r="AS213" s="118"/>
      <c r="AT213" s="322"/>
      <c r="AU213" s="118"/>
      <c r="AV213" s="118"/>
      <c r="AW213" s="118"/>
      <c r="AX213" s="322"/>
      <c r="AY213" s="118"/>
      <c r="AZ213" s="118"/>
      <c r="BA213" s="118"/>
      <c r="BB213" s="322"/>
      <c r="BC213" s="118"/>
      <c r="BD213" s="118"/>
      <c r="BE213" s="118"/>
      <c r="BF213" s="322"/>
      <c r="BG213" s="118"/>
      <c r="BH213" s="118"/>
      <c r="BI213" s="118"/>
      <c r="BJ213" s="322"/>
      <c r="BK213" s="118"/>
      <c r="BL213" s="118"/>
      <c r="BM213" s="118"/>
      <c r="BN213" s="322"/>
      <c r="BO213" s="118"/>
      <c r="BP213" s="118"/>
      <c r="BQ213" s="118"/>
      <c r="BR213" s="322"/>
      <c r="BS213" s="118"/>
      <c r="BT213" s="118"/>
      <c r="BU213" s="118"/>
      <c r="BV213" s="322"/>
      <c r="BW213" s="118"/>
      <c r="BX213" s="118"/>
      <c r="BY213" s="118"/>
      <c r="BZ213" s="322"/>
      <c r="CA213" s="118"/>
      <c r="CB213" s="118"/>
      <c r="CC213" s="323"/>
      <c r="CD213" s="322"/>
      <c r="CE213" s="118"/>
      <c r="CF213" s="118"/>
      <c r="CG213" s="323"/>
      <c r="CH213" s="322"/>
      <c r="CI213" s="118"/>
      <c r="CJ213" s="118"/>
      <c r="CK213" s="323"/>
      <c r="CL213" s="322"/>
      <c r="CM213" s="118"/>
      <c r="CN213" s="118"/>
      <c r="CO213" s="323"/>
      <c r="CP213" s="322"/>
      <c r="CQ213" s="118"/>
      <c r="CR213" s="118"/>
      <c r="CS213" s="323"/>
      <c r="CT213" s="322"/>
      <c r="CU213" s="118"/>
      <c r="CV213" s="118"/>
      <c r="CW213" s="323"/>
      <c r="CX213" s="322"/>
      <c r="CY213" s="71"/>
      <c r="CZ213" s="112"/>
      <c r="DA213" s="71"/>
      <c r="DB213" s="71"/>
      <c r="DC213" s="156"/>
      <c r="DD213" s="156"/>
      <c r="DE213" s="156"/>
      <c r="DF213" s="119"/>
      <c r="DG213" s="116"/>
      <c r="DH213" s="116"/>
      <c r="DI213" s="116"/>
      <c r="DJ213" s="116"/>
      <c r="DK213" s="116"/>
      <c r="DL213" s="116"/>
      <c r="DM213" s="116"/>
      <c r="DN213" s="116"/>
    </row>
    <row r="214" spans="1:118" ht="15.75" customHeight="1">
      <c r="A214" s="71"/>
      <c r="B214" s="31"/>
      <c r="C214" s="71"/>
      <c r="D214" s="71"/>
      <c r="E214" s="384"/>
      <c r="F214" s="71"/>
      <c r="G214" s="71"/>
      <c r="H214" s="71"/>
      <c r="I214" s="71"/>
      <c r="J214" s="322"/>
      <c r="K214" s="118"/>
      <c r="L214" s="118"/>
      <c r="M214" s="323"/>
      <c r="N214" s="118"/>
      <c r="O214" s="118"/>
      <c r="P214" s="118"/>
      <c r="Q214" s="118"/>
      <c r="R214" s="322"/>
      <c r="S214" s="118"/>
      <c r="T214" s="118"/>
      <c r="U214" s="323"/>
      <c r="V214" s="322"/>
      <c r="W214" s="118"/>
      <c r="X214" s="118"/>
      <c r="Y214" s="118"/>
      <c r="Z214" s="322"/>
      <c r="AA214" s="118"/>
      <c r="AB214" s="118"/>
      <c r="AC214" s="118"/>
      <c r="AD214" s="322"/>
      <c r="AE214" s="118"/>
      <c r="AF214" s="118"/>
      <c r="AG214" s="118"/>
      <c r="AH214" s="322"/>
      <c r="AI214" s="118"/>
      <c r="AJ214" s="118"/>
      <c r="AK214" s="118"/>
      <c r="AL214" s="322"/>
      <c r="AM214" s="118"/>
      <c r="AN214" s="118"/>
      <c r="AO214" s="118"/>
      <c r="AP214" s="322"/>
      <c r="AQ214" s="118"/>
      <c r="AR214" s="118"/>
      <c r="AS214" s="118"/>
      <c r="AT214" s="322"/>
      <c r="AU214" s="118"/>
      <c r="AV214" s="118"/>
      <c r="AW214" s="118"/>
      <c r="AX214" s="322"/>
      <c r="AY214" s="118"/>
      <c r="AZ214" s="118"/>
      <c r="BA214" s="118"/>
      <c r="BB214" s="322"/>
      <c r="BC214" s="118"/>
      <c r="BD214" s="118"/>
      <c r="BE214" s="118"/>
      <c r="BF214" s="322"/>
      <c r="BG214" s="118"/>
      <c r="BH214" s="118"/>
      <c r="BI214" s="118"/>
      <c r="BJ214" s="322"/>
      <c r="BK214" s="118"/>
      <c r="BL214" s="118"/>
      <c r="BM214" s="118"/>
      <c r="BN214" s="322"/>
      <c r="BO214" s="118"/>
      <c r="BP214" s="118"/>
      <c r="BQ214" s="118"/>
      <c r="BR214" s="322"/>
      <c r="BS214" s="118"/>
      <c r="BT214" s="118"/>
      <c r="BU214" s="118"/>
      <c r="BV214" s="322"/>
      <c r="BW214" s="118"/>
      <c r="BX214" s="118"/>
      <c r="BY214" s="118"/>
      <c r="BZ214" s="322"/>
      <c r="CA214" s="118"/>
      <c r="CB214" s="118"/>
      <c r="CC214" s="323"/>
      <c r="CD214" s="322"/>
      <c r="CE214" s="118"/>
      <c r="CF214" s="118"/>
      <c r="CG214" s="323"/>
      <c r="CH214" s="322"/>
      <c r="CI214" s="118"/>
      <c r="CJ214" s="118"/>
      <c r="CK214" s="323"/>
      <c r="CL214" s="322"/>
      <c r="CM214" s="118"/>
      <c r="CN214" s="118"/>
      <c r="CO214" s="323"/>
      <c r="CP214" s="322"/>
      <c r="CQ214" s="118"/>
      <c r="CR214" s="118"/>
      <c r="CS214" s="323"/>
      <c r="CT214" s="322"/>
      <c r="CU214" s="118"/>
      <c r="CV214" s="118"/>
      <c r="CW214" s="323"/>
      <c r="CX214" s="322"/>
      <c r="CY214" s="71"/>
      <c r="CZ214" s="112"/>
      <c r="DA214" s="71"/>
      <c r="DB214" s="71"/>
      <c r="DC214" s="156"/>
      <c r="DD214" s="156"/>
      <c r="DE214" s="156"/>
      <c r="DF214" s="119"/>
      <c r="DG214" s="116"/>
      <c r="DH214" s="116"/>
      <c r="DI214" s="116"/>
      <c r="DJ214" s="116"/>
      <c r="DK214" s="116"/>
      <c r="DL214" s="116"/>
      <c r="DM214" s="116"/>
      <c r="DN214" s="116"/>
    </row>
    <row r="215" spans="1:118" ht="15.75" customHeight="1">
      <c r="A215" s="71"/>
      <c r="B215" s="31"/>
      <c r="C215" s="71"/>
      <c r="D215" s="71"/>
      <c r="E215" s="384"/>
      <c r="F215" s="71"/>
      <c r="G215" s="71"/>
      <c r="H215" s="71"/>
      <c r="I215" s="71"/>
      <c r="J215" s="322"/>
      <c r="K215" s="118"/>
      <c r="L215" s="118"/>
      <c r="M215" s="323"/>
      <c r="N215" s="118"/>
      <c r="O215" s="118"/>
      <c r="P215" s="118"/>
      <c r="Q215" s="118"/>
      <c r="R215" s="322"/>
      <c r="S215" s="118"/>
      <c r="T215" s="118"/>
      <c r="U215" s="323"/>
      <c r="V215" s="322"/>
      <c r="W215" s="118"/>
      <c r="X215" s="118"/>
      <c r="Y215" s="118"/>
      <c r="Z215" s="322"/>
      <c r="AA215" s="118"/>
      <c r="AB215" s="118"/>
      <c r="AC215" s="118"/>
      <c r="AD215" s="322"/>
      <c r="AE215" s="118"/>
      <c r="AF215" s="118"/>
      <c r="AG215" s="118"/>
      <c r="AH215" s="322"/>
      <c r="AI215" s="118"/>
      <c r="AJ215" s="118"/>
      <c r="AK215" s="118"/>
      <c r="AL215" s="322"/>
      <c r="AM215" s="118"/>
      <c r="AN215" s="118"/>
      <c r="AO215" s="118"/>
      <c r="AP215" s="322"/>
      <c r="AQ215" s="118"/>
      <c r="AR215" s="118"/>
      <c r="AS215" s="118"/>
      <c r="AT215" s="322"/>
      <c r="AU215" s="118"/>
      <c r="AV215" s="118"/>
      <c r="AW215" s="118"/>
      <c r="AX215" s="322"/>
      <c r="AY215" s="118"/>
      <c r="AZ215" s="118"/>
      <c r="BA215" s="118"/>
      <c r="BB215" s="322"/>
      <c r="BC215" s="118"/>
      <c r="BD215" s="118"/>
      <c r="BE215" s="118"/>
      <c r="BF215" s="322"/>
      <c r="BG215" s="118"/>
      <c r="BH215" s="118"/>
      <c r="BI215" s="118"/>
      <c r="BJ215" s="322"/>
      <c r="BK215" s="118"/>
      <c r="BL215" s="118"/>
      <c r="BM215" s="118"/>
      <c r="BN215" s="322"/>
      <c r="BO215" s="118"/>
      <c r="BP215" s="118"/>
      <c r="BQ215" s="118"/>
      <c r="BR215" s="322"/>
      <c r="BS215" s="118"/>
      <c r="BT215" s="118"/>
      <c r="BU215" s="118"/>
      <c r="BV215" s="322"/>
      <c r="BW215" s="118"/>
      <c r="BX215" s="118"/>
      <c r="BY215" s="118"/>
      <c r="BZ215" s="322"/>
      <c r="CA215" s="118"/>
      <c r="CB215" s="118"/>
      <c r="CC215" s="323"/>
      <c r="CD215" s="322"/>
      <c r="CE215" s="118"/>
      <c r="CF215" s="118"/>
      <c r="CG215" s="323"/>
      <c r="CH215" s="322"/>
      <c r="CI215" s="118"/>
      <c r="CJ215" s="118"/>
      <c r="CK215" s="323"/>
      <c r="CL215" s="322"/>
      <c r="CM215" s="118"/>
      <c r="CN215" s="118"/>
      <c r="CO215" s="323"/>
      <c r="CP215" s="322"/>
      <c r="CQ215" s="118"/>
      <c r="CR215" s="118"/>
      <c r="CS215" s="323"/>
      <c r="CT215" s="322"/>
      <c r="CU215" s="118"/>
      <c r="CV215" s="118"/>
      <c r="CW215" s="323"/>
      <c r="CX215" s="322"/>
      <c r="CY215" s="71"/>
      <c r="CZ215" s="112"/>
      <c r="DA215" s="71"/>
      <c r="DB215" s="71"/>
      <c r="DC215" s="156"/>
      <c r="DD215" s="156"/>
      <c r="DE215" s="156"/>
      <c r="DF215" s="119"/>
      <c r="DG215" s="116"/>
      <c r="DH215" s="116"/>
      <c r="DI215" s="116"/>
      <c r="DJ215" s="116"/>
      <c r="DK215" s="116"/>
      <c r="DL215" s="116"/>
      <c r="DM215" s="116"/>
      <c r="DN215" s="116"/>
    </row>
    <row r="216" spans="1:118" ht="15.75" customHeight="1">
      <c r="A216" s="71"/>
      <c r="B216" s="31"/>
      <c r="C216" s="71"/>
      <c r="D216" s="71"/>
      <c r="E216" s="384"/>
      <c r="F216" s="71"/>
      <c r="G216" s="71"/>
      <c r="H216" s="71"/>
      <c r="I216" s="71"/>
      <c r="J216" s="322"/>
      <c r="K216" s="118"/>
      <c r="L216" s="118"/>
      <c r="M216" s="323"/>
      <c r="N216" s="118"/>
      <c r="O216" s="118"/>
      <c r="P216" s="118"/>
      <c r="Q216" s="118"/>
      <c r="R216" s="322"/>
      <c r="S216" s="118"/>
      <c r="T216" s="118"/>
      <c r="U216" s="323"/>
      <c r="V216" s="322"/>
      <c r="W216" s="118"/>
      <c r="X216" s="118"/>
      <c r="Y216" s="118"/>
      <c r="Z216" s="322"/>
      <c r="AA216" s="118"/>
      <c r="AB216" s="118"/>
      <c r="AC216" s="118"/>
      <c r="AD216" s="322"/>
      <c r="AE216" s="118"/>
      <c r="AF216" s="118"/>
      <c r="AG216" s="118"/>
      <c r="AH216" s="322"/>
      <c r="AI216" s="118"/>
      <c r="AJ216" s="118"/>
      <c r="AK216" s="118"/>
      <c r="AL216" s="322"/>
      <c r="AM216" s="118"/>
      <c r="AN216" s="118"/>
      <c r="AO216" s="118"/>
      <c r="AP216" s="322"/>
      <c r="AQ216" s="118"/>
      <c r="AR216" s="118"/>
      <c r="AS216" s="118"/>
      <c r="AT216" s="322"/>
      <c r="AU216" s="118"/>
      <c r="AV216" s="118"/>
      <c r="AW216" s="118"/>
      <c r="AX216" s="322"/>
      <c r="AY216" s="118"/>
      <c r="AZ216" s="118"/>
      <c r="BA216" s="118"/>
      <c r="BB216" s="322"/>
      <c r="BC216" s="118"/>
      <c r="BD216" s="118"/>
      <c r="BE216" s="118"/>
      <c r="BF216" s="322"/>
      <c r="BG216" s="118"/>
      <c r="BH216" s="118"/>
      <c r="BI216" s="118"/>
      <c r="BJ216" s="322"/>
      <c r="BK216" s="118"/>
      <c r="BL216" s="118"/>
      <c r="BM216" s="118"/>
      <c r="BN216" s="322"/>
      <c r="BO216" s="118"/>
      <c r="BP216" s="118"/>
      <c r="BQ216" s="118"/>
      <c r="BR216" s="322"/>
      <c r="BS216" s="118"/>
      <c r="BT216" s="118"/>
      <c r="BU216" s="118"/>
      <c r="BV216" s="322"/>
      <c r="BW216" s="118"/>
      <c r="BX216" s="118"/>
      <c r="BY216" s="118"/>
      <c r="BZ216" s="322"/>
      <c r="CA216" s="118"/>
      <c r="CB216" s="118"/>
      <c r="CC216" s="323"/>
      <c r="CD216" s="322"/>
      <c r="CE216" s="118"/>
      <c r="CF216" s="118"/>
      <c r="CG216" s="323"/>
      <c r="CH216" s="322"/>
      <c r="CI216" s="118"/>
      <c r="CJ216" s="118"/>
      <c r="CK216" s="323"/>
      <c r="CL216" s="322"/>
      <c r="CM216" s="118"/>
      <c r="CN216" s="118"/>
      <c r="CO216" s="323"/>
      <c r="CP216" s="322"/>
      <c r="CQ216" s="118"/>
      <c r="CR216" s="118"/>
      <c r="CS216" s="323"/>
      <c r="CT216" s="322"/>
      <c r="CU216" s="118"/>
      <c r="CV216" s="118"/>
      <c r="CW216" s="323"/>
      <c r="CX216" s="322"/>
      <c r="CY216" s="71"/>
      <c r="CZ216" s="112"/>
      <c r="DA216" s="71"/>
      <c r="DB216" s="71"/>
      <c r="DC216" s="156"/>
      <c r="DD216" s="156"/>
      <c r="DE216" s="156"/>
      <c r="DF216" s="119"/>
      <c r="DG216" s="116"/>
      <c r="DH216" s="116"/>
      <c r="DI216" s="116"/>
      <c r="DJ216" s="116"/>
      <c r="DK216" s="116"/>
      <c r="DL216" s="116"/>
      <c r="DM216" s="116"/>
      <c r="DN216" s="116"/>
    </row>
    <row r="217" spans="1:118" ht="15.75" customHeight="1">
      <c r="A217" s="71"/>
      <c r="B217" s="31"/>
      <c r="C217" s="71"/>
      <c r="D217" s="71"/>
      <c r="E217" s="384"/>
      <c r="F217" s="71"/>
      <c r="G217" s="71"/>
      <c r="H217" s="71"/>
      <c r="I217" s="71"/>
      <c r="J217" s="322"/>
      <c r="K217" s="118"/>
      <c r="L217" s="118"/>
      <c r="M217" s="323"/>
      <c r="N217" s="118"/>
      <c r="O217" s="118"/>
      <c r="P217" s="118"/>
      <c r="Q217" s="118"/>
      <c r="R217" s="322"/>
      <c r="S217" s="118"/>
      <c r="T217" s="118"/>
      <c r="U217" s="323"/>
      <c r="V217" s="322"/>
      <c r="W217" s="118"/>
      <c r="X217" s="118"/>
      <c r="Y217" s="118"/>
      <c r="Z217" s="322"/>
      <c r="AA217" s="118"/>
      <c r="AB217" s="118"/>
      <c r="AC217" s="118"/>
      <c r="AD217" s="322"/>
      <c r="AE217" s="118"/>
      <c r="AF217" s="118"/>
      <c r="AG217" s="118"/>
      <c r="AH217" s="322"/>
      <c r="AI217" s="118"/>
      <c r="AJ217" s="118"/>
      <c r="AK217" s="118"/>
      <c r="AL217" s="322"/>
      <c r="AM217" s="118"/>
      <c r="AN217" s="118"/>
      <c r="AO217" s="118"/>
      <c r="AP217" s="322"/>
      <c r="AQ217" s="118"/>
      <c r="AR217" s="118"/>
      <c r="AS217" s="118"/>
      <c r="AT217" s="322"/>
      <c r="AU217" s="118"/>
      <c r="AV217" s="118"/>
      <c r="AW217" s="118"/>
      <c r="AX217" s="322"/>
      <c r="AY217" s="118"/>
      <c r="AZ217" s="118"/>
      <c r="BA217" s="118"/>
      <c r="BB217" s="322"/>
      <c r="BC217" s="118"/>
      <c r="BD217" s="118"/>
      <c r="BE217" s="118"/>
      <c r="BF217" s="322"/>
      <c r="BG217" s="118"/>
      <c r="BH217" s="118"/>
      <c r="BI217" s="118"/>
      <c r="BJ217" s="322"/>
      <c r="BK217" s="118"/>
      <c r="BL217" s="118"/>
      <c r="BM217" s="118"/>
      <c r="BN217" s="322"/>
      <c r="BO217" s="118"/>
      <c r="BP217" s="118"/>
      <c r="BQ217" s="118"/>
      <c r="BR217" s="322"/>
      <c r="BS217" s="118"/>
      <c r="BT217" s="118"/>
      <c r="BU217" s="118"/>
      <c r="BV217" s="322"/>
      <c r="BW217" s="118"/>
      <c r="BX217" s="118"/>
      <c r="BY217" s="118"/>
      <c r="BZ217" s="322"/>
      <c r="CA217" s="118"/>
      <c r="CB217" s="118"/>
      <c r="CC217" s="323"/>
      <c r="CD217" s="322"/>
      <c r="CE217" s="118"/>
      <c r="CF217" s="118"/>
      <c r="CG217" s="323"/>
      <c r="CH217" s="322"/>
      <c r="CI217" s="118"/>
      <c r="CJ217" s="118"/>
      <c r="CK217" s="323"/>
      <c r="CL217" s="322"/>
      <c r="CM217" s="118"/>
      <c r="CN217" s="118"/>
      <c r="CO217" s="323"/>
      <c r="CP217" s="322"/>
      <c r="CQ217" s="118"/>
      <c r="CR217" s="118"/>
      <c r="CS217" s="323"/>
      <c r="CT217" s="322"/>
      <c r="CU217" s="118"/>
      <c r="CV217" s="118"/>
      <c r="CW217" s="323"/>
      <c r="CX217" s="322"/>
      <c r="CY217" s="71"/>
      <c r="CZ217" s="112"/>
      <c r="DA217" s="71"/>
      <c r="DB217" s="71"/>
      <c r="DC217" s="156"/>
      <c r="DD217" s="156"/>
      <c r="DE217" s="156"/>
      <c r="DF217" s="119"/>
      <c r="DG217" s="116"/>
      <c r="DH217" s="116"/>
      <c r="DI217" s="116"/>
      <c r="DJ217" s="116"/>
      <c r="DK217" s="116"/>
      <c r="DL217" s="116"/>
      <c r="DM217" s="116"/>
      <c r="DN217" s="116"/>
    </row>
    <row r="218" spans="1:118" ht="15.75" customHeight="1">
      <c r="A218" s="71"/>
      <c r="B218" s="31"/>
      <c r="C218" s="71"/>
      <c r="D218" s="71"/>
      <c r="E218" s="384"/>
      <c r="F218" s="71"/>
      <c r="G218" s="71"/>
      <c r="H218" s="71"/>
      <c r="I218" s="71"/>
      <c r="J218" s="322"/>
      <c r="K218" s="118"/>
      <c r="L218" s="118"/>
      <c r="M218" s="323"/>
      <c r="N218" s="118"/>
      <c r="O218" s="118"/>
      <c r="P218" s="118"/>
      <c r="Q218" s="118"/>
      <c r="R218" s="322"/>
      <c r="S218" s="118"/>
      <c r="T218" s="118"/>
      <c r="U218" s="323"/>
      <c r="V218" s="322"/>
      <c r="W218" s="118"/>
      <c r="X218" s="118"/>
      <c r="Y218" s="118"/>
      <c r="Z218" s="322"/>
      <c r="AA218" s="118"/>
      <c r="AB218" s="118"/>
      <c r="AC218" s="118"/>
      <c r="AD218" s="322"/>
      <c r="AE218" s="118"/>
      <c r="AF218" s="118"/>
      <c r="AG218" s="118"/>
      <c r="AH218" s="322"/>
      <c r="AI218" s="118"/>
      <c r="AJ218" s="118"/>
      <c r="AK218" s="118"/>
      <c r="AL218" s="322"/>
      <c r="AM218" s="118"/>
      <c r="AN218" s="118"/>
      <c r="AO218" s="118"/>
      <c r="AP218" s="322"/>
      <c r="AQ218" s="118"/>
      <c r="AR218" s="118"/>
      <c r="AS218" s="118"/>
      <c r="AT218" s="322"/>
      <c r="AU218" s="118"/>
      <c r="AV218" s="118"/>
      <c r="AW218" s="118"/>
      <c r="AX218" s="322"/>
      <c r="AY218" s="118"/>
      <c r="AZ218" s="118"/>
      <c r="BA218" s="118"/>
      <c r="BB218" s="322"/>
      <c r="BC218" s="118"/>
      <c r="BD218" s="118"/>
      <c r="BE218" s="118"/>
      <c r="BF218" s="322"/>
      <c r="BG218" s="118"/>
      <c r="BH218" s="118"/>
      <c r="BI218" s="118"/>
      <c r="BJ218" s="322"/>
      <c r="BK218" s="118"/>
      <c r="BL218" s="118"/>
      <c r="BM218" s="118"/>
      <c r="BN218" s="322"/>
      <c r="BO218" s="118"/>
      <c r="BP218" s="118"/>
      <c r="BQ218" s="118"/>
      <c r="BR218" s="322"/>
      <c r="BS218" s="118"/>
      <c r="BT218" s="118"/>
      <c r="BU218" s="118"/>
      <c r="BV218" s="322"/>
      <c r="BW218" s="118"/>
      <c r="BX218" s="118"/>
      <c r="BY218" s="118"/>
      <c r="BZ218" s="322"/>
      <c r="CA218" s="118"/>
      <c r="CB218" s="118"/>
      <c r="CC218" s="323"/>
      <c r="CD218" s="322"/>
      <c r="CE218" s="118"/>
      <c r="CF218" s="118"/>
      <c r="CG218" s="323"/>
      <c r="CH218" s="322"/>
      <c r="CI218" s="118"/>
      <c r="CJ218" s="118"/>
      <c r="CK218" s="323"/>
      <c r="CL218" s="322"/>
      <c r="CM218" s="118"/>
      <c r="CN218" s="118"/>
      <c r="CO218" s="323"/>
      <c r="CP218" s="322"/>
      <c r="CQ218" s="118"/>
      <c r="CR218" s="118"/>
      <c r="CS218" s="323"/>
      <c r="CT218" s="322"/>
      <c r="CU218" s="118"/>
      <c r="CV218" s="118"/>
      <c r="CW218" s="323"/>
      <c r="CX218" s="322"/>
      <c r="CY218" s="71"/>
      <c r="CZ218" s="112"/>
      <c r="DA218" s="71"/>
      <c r="DB218" s="71"/>
      <c r="DC218" s="156"/>
      <c r="DD218" s="156"/>
      <c r="DE218" s="156"/>
      <c r="DF218" s="119"/>
      <c r="DG218" s="116"/>
      <c r="DH218" s="116"/>
      <c r="DI218" s="116"/>
      <c r="DJ218" s="116"/>
      <c r="DK218" s="116"/>
      <c r="DL218" s="116"/>
      <c r="DM218" s="116"/>
      <c r="DN218" s="116"/>
    </row>
    <row r="219" spans="1:118" ht="15.75" customHeight="1">
      <c r="A219" s="71"/>
      <c r="B219" s="31"/>
      <c r="C219" s="71"/>
      <c r="D219" s="71"/>
      <c r="E219" s="384"/>
      <c r="F219" s="71"/>
      <c r="G219" s="71"/>
      <c r="H219" s="71"/>
      <c r="I219" s="71"/>
      <c r="J219" s="322"/>
      <c r="K219" s="118"/>
      <c r="L219" s="118"/>
      <c r="M219" s="323"/>
      <c r="N219" s="118"/>
      <c r="O219" s="118"/>
      <c r="P219" s="118"/>
      <c r="Q219" s="118"/>
      <c r="R219" s="322"/>
      <c r="S219" s="118"/>
      <c r="T219" s="118"/>
      <c r="U219" s="323"/>
      <c r="V219" s="322"/>
      <c r="W219" s="118"/>
      <c r="X219" s="118"/>
      <c r="Y219" s="118"/>
      <c r="Z219" s="322"/>
      <c r="AA219" s="118"/>
      <c r="AB219" s="118"/>
      <c r="AC219" s="118"/>
      <c r="AD219" s="322"/>
      <c r="AE219" s="118"/>
      <c r="AF219" s="118"/>
      <c r="AG219" s="118"/>
      <c r="AH219" s="322"/>
      <c r="AI219" s="118"/>
      <c r="AJ219" s="118"/>
      <c r="AK219" s="118"/>
      <c r="AL219" s="322"/>
      <c r="AM219" s="118"/>
      <c r="AN219" s="118"/>
      <c r="AO219" s="118"/>
      <c r="AP219" s="322"/>
      <c r="AQ219" s="118"/>
      <c r="AR219" s="118"/>
      <c r="AS219" s="118"/>
      <c r="AT219" s="322"/>
      <c r="AU219" s="118"/>
      <c r="AV219" s="118"/>
      <c r="AW219" s="118"/>
      <c r="AX219" s="322"/>
      <c r="AY219" s="118"/>
      <c r="AZ219" s="118"/>
      <c r="BA219" s="118"/>
      <c r="BB219" s="322"/>
      <c r="BC219" s="118"/>
      <c r="BD219" s="118"/>
      <c r="BE219" s="118"/>
      <c r="BF219" s="322"/>
      <c r="BG219" s="118"/>
      <c r="BH219" s="118"/>
      <c r="BI219" s="118"/>
      <c r="BJ219" s="322"/>
      <c r="BK219" s="118"/>
      <c r="BL219" s="118"/>
      <c r="BM219" s="118"/>
      <c r="BN219" s="322"/>
      <c r="BO219" s="118"/>
      <c r="BP219" s="118"/>
      <c r="BQ219" s="118"/>
      <c r="BR219" s="322"/>
      <c r="BS219" s="118"/>
      <c r="BT219" s="118"/>
      <c r="BU219" s="118"/>
      <c r="BV219" s="322"/>
      <c r="BW219" s="118"/>
      <c r="BX219" s="118"/>
      <c r="BY219" s="118"/>
      <c r="BZ219" s="322"/>
      <c r="CA219" s="118"/>
      <c r="CB219" s="118"/>
      <c r="CC219" s="323"/>
      <c r="CD219" s="322"/>
      <c r="CE219" s="118"/>
      <c r="CF219" s="118"/>
      <c r="CG219" s="323"/>
      <c r="CH219" s="322"/>
      <c r="CI219" s="118"/>
      <c r="CJ219" s="118"/>
      <c r="CK219" s="323"/>
      <c r="CL219" s="322"/>
      <c r="CM219" s="118"/>
      <c r="CN219" s="118"/>
      <c r="CO219" s="323"/>
      <c r="CP219" s="322"/>
      <c r="CQ219" s="118"/>
      <c r="CR219" s="118"/>
      <c r="CS219" s="323"/>
      <c r="CT219" s="322"/>
      <c r="CU219" s="118"/>
      <c r="CV219" s="118"/>
      <c r="CW219" s="323"/>
      <c r="CX219" s="322"/>
      <c r="CY219" s="71"/>
      <c r="CZ219" s="112"/>
      <c r="DA219" s="71"/>
      <c r="DB219" s="71"/>
      <c r="DC219" s="156"/>
      <c r="DD219" s="156"/>
      <c r="DE219" s="156"/>
      <c r="DF219" s="119"/>
      <c r="DG219" s="116"/>
      <c r="DH219" s="116"/>
      <c r="DI219" s="116"/>
      <c r="DJ219" s="116"/>
      <c r="DK219" s="116"/>
      <c r="DL219" s="116"/>
      <c r="DM219" s="116"/>
      <c r="DN219" s="116"/>
    </row>
    <row r="220" spans="1:118" ht="15.75" customHeight="1">
      <c r="A220" s="71"/>
      <c r="B220" s="31"/>
      <c r="C220" s="71"/>
      <c r="D220" s="71"/>
      <c r="E220" s="384"/>
      <c r="F220" s="71"/>
      <c r="G220" s="71"/>
      <c r="H220" s="71"/>
      <c r="I220" s="71"/>
      <c r="J220" s="322"/>
      <c r="K220" s="118"/>
      <c r="L220" s="118"/>
      <c r="M220" s="323"/>
      <c r="N220" s="118"/>
      <c r="O220" s="118"/>
      <c r="P220" s="118"/>
      <c r="Q220" s="118"/>
      <c r="R220" s="322"/>
      <c r="S220" s="118"/>
      <c r="T220" s="118"/>
      <c r="U220" s="323"/>
      <c r="V220" s="322"/>
      <c r="W220" s="118"/>
      <c r="X220" s="118"/>
      <c r="Y220" s="118"/>
      <c r="Z220" s="322"/>
      <c r="AA220" s="118"/>
      <c r="AB220" s="118"/>
      <c r="AC220" s="118"/>
      <c r="AD220" s="322"/>
      <c r="AE220" s="118"/>
      <c r="AF220" s="118"/>
      <c r="AG220" s="118"/>
      <c r="AH220" s="322"/>
      <c r="AI220" s="118"/>
      <c r="AJ220" s="118"/>
      <c r="AK220" s="118"/>
      <c r="AL220" s="322"/>
      <c r="AM220" s="118"/>
      <c r="AN220" s="118"/>
      <c r="AO220" s="118"/>
      <c r="AP220" s="322"/>
      <c r="AQ220" s="118"/>
      <c r="AR220" s="118"/>
      <c r="AS220" s="118"/>
      <c r="AT220" s="322"/>
      <c r="AU220" s="118"/>
      <c r="AV220" s="118"/>
      <c r="AW220" s="118"/>
      <c r="AX220" s="322"/>
      <c r="AY220" s="118"/>
      <c r="AZ220" s="118"/>
      <c r="BA220" s="118"/>
      <c r="BB220" s="322"/>
      <c r="BC220" s="118"/>
      <c r="BD220" s="118"/>
      <c r="BE220" s="118"/>
      <c r="BF220" s="322"/>
      <c r="BG220" s="118"/>
      <c r="BH220" s="118"/>
      <c r="BI220" s="118"/>
      <c r="BJ220" s="322"/>
      <c r="BK220" s="118"/>
      <c r="BL220" s="118"/>
      <c r="BM220" s="118"/>
      <c r="BN220" s="322"/>
      <c r="BO220" s="118"/>
      <c r="BP220" s="118"/>
      <c r="BQ220" s="118"/>
      <c r="BR220" s="322"/>
      <c r="BS220" s="118"/>
      <c r="BT220" s="118"/>
      <c r="BU220" s="118"/>
      <c r="BV220" s="322"/>
      <c r="BW220" s="118"/>
      <c r="BX220" s="118"/>
      <c r="BY220" s="118"/>
      <c r="BZ220" s="322"/>
      <c r="CA220" s="118"/>
      <c r="CB220" s="118"/>
      <c r="CC220" s="323"/>
      <c r="CD220" s="322"/>
      <c r="CE220" s="118"/>
      <c r="CF220" s="118"/>
      <c r="CG220" s="323"/>
      <c r="CH220" s="322"/>
      <c r="CI220" s="118"/>
      <c r="CJ220" s="118"/>
      <c r="CK220" s="323"/>
      <c r="CL220" s="322"/>
      <c r="CM220" s="118"/>
      <c r="CN220" s="118"/>
      <c r="CO220" s="323"/>
      <c r="CP220" s="322"/>
      <c r="CQ220" s="118"/>
      <c r="CR220" s="118"/>
      <c r="CS220" s="323"/>
      <c r="CT220" s="322"/>
      <c r="CU220" s="118"/>
      <c r="CV220" s="118"/>
      <c r="CW220" s="323"/>
      <c r="CX220" s="322"/>
      <c r="CY220" s="71"/>
      <c r="CZ220" s="112"/>
      <c r="DA220" s="71"/>
      <c r="DB220" s="71"/>
      <c r="DC220" s="156"/>
      <c r="DD220" s="156"/>
      <c r="DE220" s="156"/>
      <c r="DF220" s="119"/>
      <c r="DG220" s="116"/>
      <c r="DH220" s="116"/>
      <c r="DI220" s="116"/>
      <c r="DJ220" s="116"/>
      <c r="DK220" s="116"/>
      <c r="DL220" s="116"/>
      <c r="DM220" s="116"/>
      <c r="DN220" s="116"/>
    </row>
    <row r="221" spans="1:118" ht="15.75" customHeight="1">
      <c r="A221" s="102" t="s">
        <v>896</v>
      </c>
      <c r="B221" s="103"/>
      <c r="C221" s="104"/>
      <c r="D221" s="104"/>
      <c r="E221" s="383"/>
      <c r="F221" s="139"/>
      <c r="G221" s="139"/>
      <c r="H221" s="139"/>
      <c r="I221" s="139"/>
      <c r="J221" s="140"/>
      <c r="K221" s="140"/>
      <c r="L221" s="140"/>
      <c r="M221" s="140"/>
      <c r="N221" s="140"/>
      <c r="O221" s="140"/>
      <c r="P221" s="140"/>
      <c r="Q221" s="140"/>
      <c r="R221" s="140"/>
      <c r="S221" s="140"/>
      <c r="T221" s="140"/>
      <c r="U221" s="140"/>
      <c r="V221" s="402"/>
      <c r="W221" s="140"/>
      <c r="X221" s="140"/>
      <c r="Y221" s="140"/>
      <c r="Z221" s="402"/>
      <c r="AA221" s="140"/>
      <c r="AB221" s="140"/>
      <c r="AC221" s="140"/>
      <c r="AD221" s="402"/>
      <c r="AE221" s="140"/>
      <c r="AF221" s="140"/>
      <c r="AG221" s="140"/>
      <c r="AH221" s="402"/>
      <c r="AI221" s="140"/>
      <c r="AJ221" s="140"/>
      <c r="AK221" s="140"/>
      <c r="AL221" s="402"/>
      <c r="AM221" s="140"/>
      <c r="AN221" s="140"/>
      <c r="AO221" s="140"/>
      <c r="AP221" s="402"/>
      <c r="AQ221" s="140"/>
      <c r="AR221" s="140"/>
      <c r="AS221" s="140"/>
      <c r="AT221" s="402"/>
      <c r="AU221" s="140"/>
      <c r="AV221" s="140"/>
      <c r="AW221" s="140"/>
      <c r="AX221" s="402"/>
      <c r="AY221" s="140"/>
      <c r="AZ221" s="140"/>
      <c r="BA221" s="140"/>
      <c r="BB221" s="402"/>
      <c r="BC221" s="140"/>
      <c r="BD221" s="140"/>
      <c r="BE221" s="140"/>
      <c r="BF221" s="402"/>
      <c r="BG221" s="140"/>
      <c r="BH221" s="140"/>
      <c r="BI221" s="140"/>
      <c r="BJ221" s="402"/>
      <c r="BK221" s="140"/>
      <c r="BL221" s="140"/>
      <c r="BM221" s="140"/>
      <c r="BN221" s="402"/>
      <c r="BO221" s="140"/>
      <c r="BP221" s="140"/>
      <c r="BQ221" s="140"/>
      <c r="BR221" s="402"/>
      <c r="BS221" s="140"/>
      <c r="BT221" s="140"/>
      <c r="BU221" s="140"/>
      <c r="BV221" s="402"/>
      <c r="BW221" s="140"/>
      <c r="BX221" s="140"/>
      <c r="BY221" s="140"/>
      <c r="BZ221" s="402"/>
      <c r="CA221" s="140"/>
      <c r="CB221" s="140"/>
      <c r="CC221" s="403"/>
      <c r="CD221" s="402"/>
      <c r="CE221" s="140"/>
      <c r="CF221" s="140"/>
      <c r="CG221" s="403"/>
      <c r="CH221" s="402"/>
      <c r="CI221" s="140"/>
      <c r="CJ221" s="140"/>
      <c r="CK221" s="403"/>
      <c r="CL221" s="402"/>
      <c r="CM221" s="140"/>
      <c r="CN221" s="140"/>
      <c r="CO221" s="403"/>
      <c r="CP221" s="402"/>
      <c r="CQ221" s="140"/>
      <c r="CR221" s="140"/>
      <c r="CS221" s="403"/>
      <c r="CT221" s="402"/>
      <c r="CU221" s="140"/>
      <c r="CV221" s="140"/>
      <c r="CW221" s="403"/>
      <c r="CX221" s="322"/>
      <c r="CY221" s="71"/>
      <c r="CZ221" s="102" t="s">
        <v>896</v>
      </c>
      <c r="DA221" s="139"/>
      <c r="DB221" s="404"/>
      <c r="DC221" s="139"/>
      <c r="DD221" s="139"/>
      <c r="DE221" s="139"/>
      <c r="DF221" s="119"/>
      <c r="DG221" s="116"/>
      <c r="DH221" s="116"/>
      <c r="DI221" s="116"/>
      <c r="DJ221" s="116"/>
      <c r="DK221" s="116"/>
      <c r="DL221" s="116"/>
      <c r="DM221" s="116"/>
      <c r="DN221" s="116"/>
    </row>
    <row r="222" spans="1:118" ht="15.75" customHeight="1">
      <c r="A222" s="108"/>
      <c r="B222" s="149"/>
      <c r="C222" s="108"/>
      <c r="D222" s="71"/>
      <c r="E222" s="384"/>
      <c r="F222" s="71"/>
      <c r="G222" s="71"/>
      <c r="H222" s="71"/>
      <c r="I222" s="71"/>
      <c r="J222" s="322"/>
      <c r="K222" s="118"/>
      <c r="L222" s="118"/>
      <c r="M222" s="323"/>
      <c r="N222" s="118"/>
      <c r="O222" s="118"/>
      <c r="P222" s="118"/>
      <c r="Q222" s="118"/>
      <c r="R222" s="322"/>
      <c r="S222" s="118"/>
      <c r="T222" s="118"/>
      <c r="U222" s="323"/>
      <c r="V222" s="322"/>
      <c r="W222" s="118"/>
      <c r="X222" s="118"/>
      <c r="Y222" s="118"/>
      <c r="Z222" s="322"/>
      <c r="AA222" s="118"/>
      <c r="AB222" s="118"/>
      <c r="AC222" s="118"/>
      <c r="AD222" s="322"/>
      <c r="AE222" s="118"/>
      <c r="AF222" s="118"/>
      <c r="AG222" s="118"/>
      <c r="AH222" s="322"/>
      <c r="AI222" s="118"/>
      <c r="AJ222" s="118"/>
      <c r="AK222" s="118"/>
      <c r="AL222" s="322"/>
      <c r="AM222" s="118"/>
      <c r="AN222" s="118"/>
      <c r="AO222" s="118"/>
      <c r="AP222" s="322"/>
      <c r="AQ222" s="118"/>
      <c r="AR222" s="118"/>
      <c r="AS222" s="118"/>
      <c r="AT222" s="322"/>
      <c r="AU222" s="118"/>
      <c r="AV222" s="118"/>
      <c r="AW222" s="118"/>
      <c r="AX222" s="322"/>
      <c r="AY222" s="118"/>
      <c r="AZ222" s="118"/>
      <c r="BA222" s="118"/>
      <c r="BB222" s="322"/>
      <c r="BC222" s="118"/>
      <c r="BD222" s="118"/>
      <c r="BE222" s="118"/>
      <c r="BF222" s="322"/>
      <c r="BG222" s="118"/>
      <c r="BH222" s="118"/>
      <c r="BI222" s="118"/>
      <c r="BJ222" s="322"/>
      <c r="BK222" s="118"/>
      <c r="BL222" s="118"/>
      <c r="BM222" s="118"/>
      <c r="BN222" s="322"/>
      <c r="BO222" s="118"/>
      <c r="BP222" s="118"/>
      <c r="BQ222" s="118"/>
      <c r="BR222" s="322"/>
      <c r="BS222" s="118"/>
      <c r="BT222" s="118"/>
      <c r="BU222" s="118"/>
      <c r="BV222" s="322"/>
      <c r="BW222" s="118"/>
      <c r="BX222" s="118"/>
      <c r="BY222" s="118"/>
      <c r="BZ222" s="322"/>
      <c r="CA222" s="118"/>
      <c r="CB222" s="118"/>
      <c r="CC222" s="323"/>
      <c r="CD222" s="322"/>
      <c r="CE222" s="118"/>
      <c r="CF222" s="118"/>
      <c r="CG222" s="323"/>
      <c r="CH222" s="322"/>
      <c r="CI222" s="118"/>
      <c r="CJ222" s="118"/>
      <c r="CK222" s="323"/>
      <c r="CL222" s="322"/>
      <c r="CM222" s="118"/>
      <c r="CN222" s="118"/>
      <c r="CO222" s="323"/>
      <c r="CP222" s="322"/>
      <c r="CQ222" s="118"/>
      <c r="CR222" s="118"/>
      <c r="CS222" s="323"/>
      <c r="CT222" s="322"/>
      <c r="CU222" s="118"/>
      <c r="CV222" s="118"/>
      <c r="CW222" s="323"/>
      <c r="CX222" s="322"/>
      <c r="CY222" s="71"/>
      <c r="CZ222" s="111"/>
      <c r="DA222" s="108"/>
      <c r="DB222" s="108"/>
      <c r="DC222" s="156"/>
      <c r="DD222" s="156"/>
      <c r="DE222" s="156"/>
      <c r="DF222" s="119"/>
      <c r="DG222" s="116"/>
      <c r="DH222" s="116"/>
      <c r="DI222" s="116"/>
      <c r="DJ222" s="116"/>
      <c r="DK222" s="116"/>
      <c r="DL222" s="116"/>
      <c r="DM222" s="116"/>
      <c r="DN222" s="116"/>
    </row>
    <row r="223" spans="1:118" ht="15.75" customHeight="1">
      <c r="A223" s="108"/>
      <c r="B223" s="149"/>
      <c r="C223" s="108"/>
      <c r="D223" s="71"/>
      <c r="E223" s="384"/>
      <c r="F223" s="71"/>
      <c r="G223" s="71"/>
      <c r="H223" s="71"/>
      <c r="I223" s="71"/>
      <c r="J223" s="322"/>
      <c r="K223" s="118"/>
      <c r="L223" s="118"/>
      <c r="M223" s="323"/>
      <c r="N223" s="118"/>
      <c r="O223" s="118"/>
      <c r="P223" s="118"/>
      <c r="Q223" s="118"/>
      <c r="R223" s="322"/>
      <c r="S223" s="118"/>
      <c r="T223" s="118"/>
      <c r="U223" s="323"/>
      <c r="V223" s="322"/>
      <c r="W223" s="118"/>
      <c r="X223" s="118"/>
      <c r="Y223" s="118"/>
      <c r="Z223" s="322"/>
      <c r="AA223" s="118"/>
      <c r="AB223" s="118"/>
      <c r="AC223" s="118"/>
      <c r="AD223" s="322"/>
      <c r="AE223" s="118"/>
      <c r="AF223" s="118"/>
      <c r="AG223" s="118"/>
      <c r="AH223" s="322"/>
      <c r="AI223" s="118"/>
      <c r="AJ223" s="118"/>
      <c r="AK223" s="118"/>
      <c r="AL223" s="322"/>
      <c r="AM223" s="118"/>
      <c r="AN223" s="118"/>
      <c r="AO223" s="118"/>
      <c r="AP223" s="322"/>
      <c r="AQ223" s="118"/>
      <c r="AR223" s="118"/>
      <c r="AS223" s="118"/>
      <c r="AT223" s="322"/>
      <c r="AU223" s="118"/>
      <c r="AV223" s="118"/>
      <c r="AW223" s="118"/>
      <c r="AX223" s="322"/>
      <c r="AY223" s="118"/>
      <c r="AZ223" s="118"/>
      <c r="BA223" s="118"/>
      <c r="BB223" s="322"/>
      <c r="BC223" s="118"/>
      <c r="BD223" s="118"/>
      <c r="BE223" s="118"/>
      <c r="BF223" s="322"/>
      <c r="BG223" s="118"/>
      <c r="BH223" s="118"/>
      <c r="BI223" s="118"/>
      <c r="BJ223" s="322"/>
      <c r="BK223" s="118"/>
      <c r="BL223" s="118"/>
      <c r="BM223" s="118"/>
      <c r="BN223" s="322"/>
      <c r="BO223" s="118"/>
      <c r="BP223" s="118"/>
      <c r="BQ223" s="118"/>
      <c r="BR223" s="322"/>
      <c r="BS223" s="118"/>
      <c r="BT223" s="118"/>
      <c r="BU223" s="118"/>
      <c r="BV223" s="322"/>
      <c r="BW223" s="118"/>
      <c r="BX223" s="118"/>
      <c r="BY223" s="118"/>
      <c r="BZ223" s="322"/>
      <c r="CA223" s="118"/>
      <c r="CB223" s="118"/>
      <c r="CC223" s="323"/>
      <c r="CD223" s="322"/>
      <c r="CE223" s="118"/>
      <c r="CF223" s="118"/>
      <c r="CG223" s="323"/>
      <c r="CH223" s="322"/>
      <c r="CI223" s="118"/>
      <c r="CJ223" s="118"/>
      <c r="CK223" s="323"/>
      <c r="CL223" s="322"/>
      <c r="CM223" s="118"/>
      <c r="CN223" s="118"/>
      <c r="CO223" s="323"/>
      <c r="CP223" s="322"/>
      <c r="CQ223" s="118"/>
      <c r="CR223" s="118"/>
      <c r="CS223" s="323"/>
      <c r="CT223" s="322"/>
      <c r="CU223" s="118"/>
      <c r="CV223" s="118"/>
      <c r="CW223" s="323"/>
      <c r="CX223" s="322"/>
      <c r="CY223" s="71"/>
      <c r="CZ223" s="111"/>
      <c r="DA223" s="108"/>
      <c r="DB223" s="108"/>
      <c r="DC223" s="156"/>
      <c r="DD223" s="156"/>
      <c r="DE223" s="156"/>
      <c r="DF223" s="119"/>
      <c r="DG223" s="116"/>
      <c r="DH223" s="116"/>
      <c r="DI223" s="116"/>
      <c r="DJ223" s="116"/>
      <c r="DK223" s="116"/>
      <c r="DL223" s="116"/>
      <c r="DM223" s="116"/>
      <c r="DN223" s="116"/>
    </row>
    <row r="224" spans="1:118" ht="15.75" customHeight="1">
      <c r="A224" s="114"/>
      <c r="B224" s="109">
        <v>110000</v>
      </c>
      <c r="C224" s="114" t="s">
        <v>396</v>
      </c>
      <c r="D224" s="89" t="s">
        <v>397</v>
      </c>
      <c r="E224" s="394"/>
      <c r="F224" s="89"/>
      <c r="G224" s="89"/>
      <c r="H224" s="89"/>
      <c r="I224" s="89"/>
      <c r="J224" s="307">
        <v>0</v>
      </c>
      <c r="K224" s="117">
        <v>0</v>
      </c>
      <c r="L224" s="117">
        <v>0</v>
      </c>
      <c r="M224" s="308">
        <v>8625.2338529999997</v>
      </c>
      <c r="N224" s="117">
        <v>0</v>
      </c>
      <c r="O224" s="117">
        <v>0</v>
      </c>
      <c r="P224" s="117">
        <v>0</v>
      </c>
      <c r="Q224" s="117">
        <v>8680.3923209999994</v>
      </c>
      <c r="R224" s="307">
        <v>0</v>
      </c>
      <c r="S224" s="117">
        <v>0</v>
      </c>
      <c r="T224" s="117">
        <v>0</v>
      </c>
      <c r="U224" s="308">
        <v>9772.3973910000004</v>
      </c>
      <c r="V224" s="307">
        <v>11122.634951</v>
      </c>
      <c r="W224" s="117">
        <v>11202.937222999999</v>
      </c>
      <c r="X224" s="117">
        <v>11515.317201</v>
      </c>
      <c r="Y224" s="117">
        <v>11871.888999999999</v>
      </c>
      <c r="Z224" s="307">
        <v>12258.832</v>
      </c>
      <c r="AA224" s="117">
        <v>12236.813</v>
      </c>
      <c r="AB224" s="117">
        <v>12582.347</v>
      </c>
      <c r="AC224" s="117">
        <v>12746.829</v>
      </c>
      <c r="AD224" s="307">
        <v>12832.762999999999</v>
      </c>
      <c r="AE224" s="117">
        <v>13589.858</v>
      </c>
      <c r="AF224" s="117">
        <v>14140.177</v>
      </c>
      <c r="AG224" s="117">
        <v>14666.501</v>
      </c>
      <c r="AH224" s="307">
        <v>14892.973</v>
      </c>
      <c r="AI224" s="117">
        <v>17150.945</v>
      </c>
      <c r="AJ224" s="117">
        <v>17856.414000000001</v>
      </c>
      <c r="AK224" s="117">
        <v>18244.599999999999</v>
      </c>
      <c r="AL224" s="307">
        <v>18451.59</v>
      </c>
      <c r="AM224" s="117">
        <v>19190.460999999999</v>
      </c>
      <c r="AN224" s="117">
        <v>19739.234</v>
      </c>
      <c r="AO224" s="117">
        <v>19350.102999999999</v>
      </c>
      <c r="AP224" s="307">
        <v>19197.468000000001</v>
      </c>
      <c r="AQ224" s="117">
        <v>19629.476999999999</v>
      </c>
      <c r="AR224" s="117">
        <v>19192.422999999999</v>
      </c>
      <c r="AS224" s="117">
        <v>19873.442999999999</v>
      </c>
      <c r="AT224" s="307">
        <v>19170.736000000001</v>
      </c>
      <c r="AU224" s="117">
        <v>18965.532999999999</v>
      </c>
      <c r="AV224" s="117">
        <v>18746.795999999998</v>
      </c>
      <c r="AW224" s="117">
        <v>18431.901999999998</v>
      </c>
      <c r="AX224" s="307">
        <v>18187.539000000001</v>
      </c>
      <c r="AY224" s="117">
        <v>18147.228999999999</v>
      </c>
      <c r="AZ224" s="117">
        <v>18180.931</v>
      </c>
      <c r="BA224" s="117">
        <v>18054.609</v>
      </c>
      <c r="BB224" s="307">
        <v>18445.186999999998</v>
      </c>
      <c r="BC224" s="117">
        <v>18418.824000000001</v>
      </c>
      <c r="BD224" s="117">
        <v>18342.355</v>
      </c>
      <c r="BE224" s="117">
        <v>18226.971999999998</v>
      </c>
      <c r="BF224" s="307">
        <v>19376.594999999998</v>
      </c>
      <c r="BG224" s="117">
        <v>18793.593000000001</v>
      </c>
      <c r="BH224" s="117">
        <v>18309.124</v>
      </c>
      <c r="BI224" s="117">
        <v>17939.273999999998</v>
      </c>
      <c r="BJ224" s="307">
        <v>18246.552</v>
      </c>
      <c r="BK224" s="117">
        <v>18377.637999999999</v>
      </c>
      <c r="BL224" s="117">
        <v>18663.839</v>
      </c>
      <c r="BM224" s="117">
        <v>19637.263999999999</v>
      </c>
      <c r="BN224" s="307">
        <v>20093.349999999999</v>
      </c>
      <c r="BO224" s="117">
        <v>20525.832999999999</v>
      </c>
      <c r="BP224" s="117">
        <v>21228.665999999997</v>
      </c>
      <c r="BQ224" s="117">
        <v>20911.707999999999</v>
      </c>
      <c r="BR224" s="307">
        <v>21693.73</v>
      </c>
      <c r="BS224" s="117">
        <v>22688.831999999999</v>
      </c>
      <c r="BT224" s="117">
        <v>23042.465</v>
      </c>
      <c r="BU224" s="117">
        <v>23714.494999999999</v>
      </c>
      <c r="BV224" s="307">
        <v>24330.039000000001</v>
      </c>
      <c r="BW224" s="117">
        <v>24931.311999999998</v>
      </c>
      <c r="BX224" s="117">
        <v>24977.833999999999</v>
      </c>
      <c r="BY224" s="117">
        <v>27005.384999999998</v>
      </c>
      <c r="BZ224" s="307">
        <v>22196.025875096446</v>
      </c>
      <c r="CA224" s="117">
        <v>22517.038750192889</v>
      </c>
      <c r="CB224" s="117">
        <v>22838.051625289332</v>
      </c>
      <c r="CC224" s="308">
        <v>23159.064500385772</v>
      </c>
      <c r="CD224" s="307">
        <v>23571.564125882138</v>
      </c>
      <c r="CE224" s="117">
        <v>23984.063751378504</v>
      </c>
      <c r="CF224" s="117">
        <v>24396.563376874867</v>
      </c>
      <c r="CG224" s="308">
        <v>24809.063002371233</v>
      </c>
      <c r="CH224" s="307">
        <v>25312.79396825963</v>
      </c>
      <c r="CI224" s="117">
        <v>25816.524934148034</v>
      </c>
      <c r="CJ224" s="117">
        <v>26320.255900036434</v>
      </c>
      <c r="CK224" s="308">
        <v>26823.986865924831</v>
      </c>
      <c r="CL224" s="307">
        <v>27423.091458339011</v>
      </c>
      <c r="CM224" s="117">
        <v>28022.196050753195</v>
      </c>
      <c r="CN224" s="117">
        <v>28621.300643167375</v>
      </c>
      <c r="CO224" s="308">
        <v>29220.405235581558</v>
      </c>
      <c r="CP224" s="307">
        <v>29922.844473808756</v>
      </c>
      <c r="CQ224" s="117">
        <v>30625.283712035962</v>
      </c>
      <c r="CR224" s="117">
        <v>31327.722950263167</v>
      </c>
      <c r="CS224" s="308">
        <v>32030.162188490373</v>
      </c>
      <c r="CT224" s="307">
        <v>32847.465076807392</v>
      </c>
      <c r="CU224" s="117">
        <v>33664.767965124403</v>
      </c>
      <c r="CV224" s="117">
        <v>34482.070853441423</v>
      </c>
      <c r="CW224" s="308">
        <v>35299.373741758434</v>
      </c>
      <c r="CX224" s="301"/>
      <c r="CY224" s="89"/>
      <c r="CZ224" s="166"/>
      <c r="DA224" s="114">
        <v>110000</v>
      </c>
      <c r="DB224" s="114" t="s">
        <v>396</v>
      </c>
      <c r="DC224" s="137">
        <v>8625.2338529999997</v>
      </c>
      <c r="DD224" s="137">
        <v>8680.3923209999994</v>
      </c>
      <c r="DE224" s="137">
        <v>9772.3973910000004</v>
      </c>
      <c r="DF224" s="119">
        <v>11871.888999999999</v>
      </c>
      <c r="DG224" s="116">
        <v>12746.829</v>
      </c>
      <c r="DH224" s="116">
        <v>14666.501</v>
      </c>
      <c r="DI224" s="116">
        <v>18244.599999999999</v>
      </c>
      <c r="DJ224" s="116">
        <v>19350.102999999999</v>
      </c>
      <c r="DK224" s="116">
        <v>19873.442999999999</v>
      </c>
      <c r="DL224" s="116">
        <v>18431.901999999998</v>
      </c>
      <c r="DM224" s="116">
        <v>18054.609</v>
      </c>
      <c r="DN224" s="116">
        <v>18226.971999999998</v>
      </c>
    </row>
    <row r="225" spans="1:118" ht="15.75" customHeight="1">
      <c r="A225" s="108"/>
      <c r="B225" s="149"/>
      <c r="C225" s="123" t="s">
        <v>1326</v>
      </c>
      <c r="D225" s="155" t="s">
        <v>1326</v>
      </c>
      <c r="E225" s="384"/>
      <c r="F225" s="71"/>
      <c r="G225" s="71"/>
      <c r="H225" s="71"/>
      <c r="I225" s="71"/>
      <c r="J225" s="388">
        <v>0</v>
      </c>
      <c r="K225" s="154">
        <v>0</v>
      </c>
      <c r="L225" s="154">
        <v>0</v>
      </c>
      <c r="M225" s="389">
        <v>0</v>
      </c>
      <c r="N225" s="154">
        <v>-1</v>
      </c>
      <c r="O225" s="154">
        <v>0</v>
      </c>
      <c r="P225" s="154">
        <v>0</v>
      </c>
      <c r="Q225" s="154">
        <v>0</v>
      </c>
      <c r="R225" s="388">
        <v>-1</v>
      </c>
      <c r="S225" s="154">
        <v>0</v>
      </c>
      <c r="T225" s="154">
        <v>0</v>
      </c>
      <c r="U225" s="389">
        <v>0</v>
      </c>
      <c r="V225" s="388">
        <v>0.1381685072737131</v>
      </c>
      <c r="W225" s="154">
        <v>7.2197165827849741E-3</v>
      </c>
      <c r="X225" s="154">
        <v>2.7883756891779576E-2</v>
      </c>
      <c r="Y225" s="154">
        <v>3.0965000162482159E-2</v>
      </c>
      <c r="Z225" s="388">
        <v>3.2593212419691708E-2</v>
      </c>
      <c r="AA225" s="154">
        <v>-1.7961743826818699E-3</v>
      </c>
      <c r="AB225" s="154">
        <v>2.8237254258931532E-2</v>
      </c>
      <c r="AC225" s="154">
        <v>1.3072441890213282E-2</v>
      </c>
      <c r="AD225" s="388">
        <v>6.7415982437670774E-3</v>
      </c>
      <c r="AE225" s="154">
        <v>5.8997037504705752E-2</v>
      </c>
      <c r="AF225" s="154">
        <v>4.0494830777481283E-2</v>
      </c>
      <c r="AG225" s="154">
        <v>3.7221882017459906E-2</v>
      </c>
      <c r="AH225" s="388">
        <v>1.5441447145437159E-2</v>
      </c>
      <c r="AI225" s="154">
        <v>0.15161324740197935</v>
      </c>
      <c r="AJ225" s="154">
        <v>4.113295214928403E-2</v>
      </c>
      <c r="AK225" s="154">
        <v>2.1739303311403946E-2</v>
      </c>
      <c r="AL225" s="388">
        <v>1.1345274766232372E-2</v>
      </c>
      <c r="AM225" s="154">
        <v>4.0043757746622388E-2</v>
      </c>
      <c r="AN225" s="154">
        <v>2.8596134298180864E-2</v>
      </c>
      <c r="AO225" s="154">
        <v>-1.9713581590856122E-2</v>
      </c>
      <c r="AP225" s="388">
        <v>-7.8880717069050865E-3</v>
      </c>
      <c r="AQ225" s="154">
        <v>2.2503436390673981E-2</v>
      </c>
      <c r="AR225" s="154">
        <v>-2.2265188216680443E-2</v>
      </c>
      <c r="AS225" s="154">
        <v>3.54837948288238E-2</v>
      </c>
      <c r="AT225" s="388">
        <v>-3.5359097062345857E-2</v>
      </c>
      <c r="AU225" s="154">
        <v>-1.0703970885624914E-2</v>
      </c>
      <c r="AV225" s="154">
        <v>-1.1533395871342056E-2</v>
      </c>
      <c r="AW225" s="154">
        <v>-1.6797216975103391E-2</v>
      </c>
      <c r="AX225" s="388">
        <v>-1.3257611721242735E-2</v>
      </c>
      <c r="AY225" s="154">
        <v>-2.2163526357249497E-3</v>
      </c>
      <c r="AZ225" s="154">
        <v>1.8571430382017251E-3</v>
      </c>
      <c r="BA225" s="154">
        <v>-6.9480490300524167E-3</v>
      </c>
      <c r="BB225" s="388">
        <v>2.1633146417072702E-2</v>
      </c>
      <c r="BC225" s="154">
        <v>-1.4292617364084492E-3</v>
      </c>
      <c r="BD225" s="154">
        <v>-4.1516765674074474E-3</v>
      </c>
      <c r="BE225" s="154">
        <v>-6.290522672797505E-3</v>
      </c>
      <c r="BF225" s="388">
        <v>6.3072626654608221E-2</v>
      </c>
      <c r="BG225" s="154">
        <v>-3.0087948888852578E-2</v>
      </c>
      <c r="BH225" s="154">
        <v>-2.5778412887838997E-2</v>
      </c>
      <c r="BI225" s="154">
        <v>-2.0200311058027776E-2</v>
      </c>
      <c r="BJ225" s="388">
        <v>1.7128786817125485E-2</v>
      </c>
      <c r="BK225" s="154">
        <v>7.1841518331792198E-3</v>
      </c>
      <c r="BL225" s="154">
        <v>1.5573328846721246E-2</v>
      </c>
      <c r="BM225" s="154">
        <v>5.2155668509570763E-2</v>
      </c>
      <c r="BN225" s="388">
        <v>2.322553691797391E-2</v>
      </c>
      <c r="BO225" s="154">
        <v>2.1523688185394629E-2</v>
      </c>
      <c r="BP225" s="154">
        <v>3.4241387426273917E-2</v>
      </c>
      <c r="BQ225" s="154">
        <v>-1.493066026852552E-2</v>
      </c>
      <c r="BR225" s="388">
        <v>3.7396371448951138E-2</v>
      </c>
      <c r="BS225" s="154">
        <v>4.5870488846316393E-2</v>
      </c>
      <c r="BT225" s="154">
        <v>1.5586214398343623E-2</v>
      </c>
      <c r="BU225" s="154">
        <v>2.9164848465648152E-2</v>
      </c>
      <c r="BV225" s="388">
        <v>2.5956445625344493E-2</v>
      </c>
      <c r="BW225" s="154">
        <v>2.4713195075437344E-2</v>
      </c>
      <c r="BX225" s="154">
        <v>1.8660068912539352E-3</v>
      </c>
      <c r="BY225" s="154">
        <v>8.1174012126111528E-2</v>
      </c>
      <c r="BZ225" s="388">
        <v>-0.17808889319310028</v>
      </c>
      <c r="CA225" s="154">
        <v>1.4462628440914393E-2</v>
      </c>
      <c r="CB225" s="154">
        <v>1.4256442805726133E-2</v>
      </c>
      <c r="CC225" s="389">
        <v>1.4056053483168851E-2</v>
      </c>
      <c r="CD225" s="388">
        <v>1.7811584120312585E-2</v>
      </c>
      <c r="CE225" s="154">
        <v>1.7499883473724775E-2</v>
      </c>
      <c r="CF225" s="154">
        <v>1.7198904646534396E-2</v>
      </c>
      <c r="CG225" s="389">
        <v>1.6908103781837047E-2</v>
      </c>
      <c r="CH225" s="388">
        <v>2.0304312413582437E-2</v>
      </c>
      <c r="CI225" s="154">
        <v>1.990025149021668E-2</v>
      </c>
      <c r="CJ225" s="154">
        <v>1.9511958606873048E-2</v>
      </c>
      <c r="CK225" s="389">
        <v>1.9138528432305124E-2</v>
      </c>
      <c r="CL225" s="388">
        <v>2.2334658729468604E-2</v>
      </c>
      <c r="CM225" s="154">
        <v>2.1846719700597594E-2</v>
      </c>
      <c r="CN225" s="154">
        <v>2.1379644597771419E-2</v>
      </c>
      <c r="CO225" s="389">
        <v>2.0932123242177081E-2</v>
      </c>
      <c r="CP225" s="388">
        <v>2.4039339378217894E-2</v>
      </c>
      <c r="CQ225" s="154">
        <v>2.3475015513382935E-2</v>
      </c>
      <c r="CR225" s="154">
        <v>2.2936578966324506E-2</v>
      </c>
      <c r="CS225" s="389">
        <v>2.242228837832938E-2</v>
      </c>
      <c r="CT225" s="388">
        <v>2.5516664058938376E-2</v>
      </c>
      <c r="CU225" s="154">
        <v>2.4881764434665055E-2</v>
      </c>
      <c r="CV225" s="154">
        <v>2.4277692606220258E-2</v>
      </c>
      <c r="CW225" s="389">
        <v>2.3702256508629782E-2</v>
      </c>
      <c r="CX225" s="322"/>
      <c r="CY225" s="71"/>
      <c r="CZ225" s="111"/>
      <c r="DA225" s="108"/>
      <c r="DB225" s="123"/>
      <c r="DC225" s="156"/>
      <c r="DD225" s="156"/>
      <c r="DE225" s="156"/>
      <c r="DF225" s="119"/>
      <c r="DG225" s="116"/>
      <c r="DH225" s="116"/>
      <c r="DI225" s="116"/>
      <c r="DJ225" s="116"/>
      <c r="DK225" s="116"/>
      <c r="DL225" s="116"/>
      <c r="DM225" s="116"/>
      <c r="DN225" s="116"/>
    </row>
    <row r="226" spans="1:118" ht="15.75" customHeight="1">
      <c r="A226" s="108"/>
      <c r="B226" s="149"/>
      <c r="C226" s="123" t="s">
        <v>1327</v>
      </c>
      <c r="D226" s="155" t="s">
        <v>1327</v>
      </c>
      <c r="E226" s="394"/>
      <c r="F226" s="89"/>
      <c r="G226" s="89"/>
      <c r="H226" s="89"/>
      <c r="I226" s="89"/>
      <c r="J226" s="388">
        <v>0</v>
      </c>
      <c r="K226" s="154">
        <v>0</v>
      </c>
      <c r="L226" s="154">
        <v>0</v>
      </c>
      <c r="M226" s="389">
        <v>0</v>
      </c>
      <c r="N226" s="154">
        <v>0</v>
      </c>
      <c r="O226" s="154">
        <v>0</v>
      </c>
      <c r="P226" s="154">
        <v>0</v>
      </c>
      <c r="Q226" s="154">
        <v>6.3950113052082536E-3</v>
      </c>
      <c r="R226" s="388">
        <v>0</v>
      </c>
      <c r="S226" s="154">
        <v>0</v>
      </c>
      <c r="T226" s="154">
        <v>0</v>
      </c>
      <c r="U226" s="389">
        <v>0.12580134971067758</v>
      </c>
      <c r="V226" s="388">
        <v>0</v>
      </c>
      <c r="W226" s="154">
        <v>0</v>
      </c>
      <c r="X226" s="154">
        <v>0</v>
      </c>
      <c r="Y226" s="154">
        <v>0.21483895148733412</v>
      </c>
      <c r="Z226" s="388">
        <v>0.10215178813342685</v>
      </c>
      <c r="AA226" s="154">
        <v>9.228613500372207E-2</v>
      </c>
      <c r="AB226" s="154">
        <v>9.2661780858918741E-2</v>
      </c>
      <c r="AC226" s="154">
        <v>7.3698465341109687E-2</v>
      </c>
      <c r="AD226" s="388">
        <v>4.6817755557788665E-2</v>
      </c>
      <c r="AE226" s="154">
        <v>0.11057168234899062</v>
      </c>
      <c r="AF226" s="154">
        <v>0.12381076439872474</v>
      </c>
      <c r="AG226" s="154">
        <v>0.15059996490107475</v>
      </c>
      <c r="AH226" s="388">
        <v>0.16054297893602509</v>
      </c>
      <c r="AI226" s="154">
        <v>0.26204004486286747</v>
      </c>
      <c r="AJ226" s="154">
        <v>0.26281403691057048</v>
      </c>
      <c r="AK226" s="154">
        <v>0.24396405113939568</v>
      </c>
      <c r="AL226" s="388">
        <v>0.2389460452254899</v>
      </c>
      <c r="AM226" s="154">
        <v>0.11891566324771019</v>
      </c>
      <c r="AN226" s="154">
        <v>0.10544222372980383</v>
      </c>
      <c r="AO226" s="154">
        <v>6.0593435865955003E-2</v>
      </c>
      <c r="AP226" s="388">
        <v>4.04235082179909E-2</v>
      </c>
      <c r="AQ226" s="154">
        <v>2.2876782376410887E-2</v>
      </c>
      <c r="AR226" s="154">
        <v>-2.7701733512050186E-2</v>
      </c>
      <c r="AS226" s="154">
        <v>2.7045850867047028E-2</v>
      </c>
      <c r="AT226" s="388">
        <v>-1.3924752993467182E-3</v>
      </c>
      <c r="AU226" s="154">
        <v>-3.3823825260346996E-2</v>
      </c>
      <c r="AV226" s="154">
        <v>-2.3218902584629331E-2</v>
      </c>
      <c r="AW226" s="154">
        <v>-7.2536047226441913E-2</v>
      </c>
      <c r="AX226" s="388">
        <v>-5.128634602239579E-2</v>
      </c>
      <c r="AY226" s="154">
        <v>-4.314690233066476E-2</v>
      </c>
      <c r="AZ226" s="154">
        <v>-3.0184624615320788E-2</v>
      </c>
      <c r="BA226" s="154">
        <v>-2.0469564128541839E-2</v>
      </c>
      <c r="BB226" s="388">
        <v>1.416618268145009E-2</v>
      </c>
      <c r="BC226" s="154">
        <v>1.4966196767561613E-2</v>
      </c>
      <c r="BD226" s="154">
        <v>8.8787532387641921E-3</v>
      </c>
      <c r="BE226" s="154">
        <v>9.5467589467042036E-3</v>
      </c>
      <c r="BF226" s="388">
        <v>5.0495991176451538E-2</v>
      </c>
      <c r="BG226" s="154">
        <v>2.0347064503140944E-2</v>
      </c>
      <c r="BH226" s="154">
        <v>-1.8117084747296675E-3</v>
      </c>
      <c r="BI226" s="154">
        <v>-1.5784190594027359E-2</v>
      </c>
      <c r="BJ226" s="388">
        <v>-5.8319998947183316E-2</v>
      </c>
      <c r="BK226" s="154">
        <v>-2.2132808771585188E-2</v>
      </c>
      <c r="BL226" s="154">
        <v>1.9373674021760934E-2</v>
      </c>
      <c r="BM226" s="154">
        <v>9.4652102420644368E-2</v>
      </c>
      <c r="BN226" s="388">
        <v>0.10121353338427985</v>
      </c>
      <c r="BO226" s="154">
        <v>0.11689178990248905</v>
      </c>
      <c r="BP226" s="154">
        <v>0.13742226344751463</v>
      </c>
      <c r="BQ226" s="154">
        <v>6.4899264989257244E-2</v>
      </c>
      <c r="BR226" s="388">
        <v>7.9647246477068334E-2</v>
      </c>
      <c r="BS226" s="154">
        <v>0.10537935293539613</v>
      </c>
      <c r="BT226" s="154">
        <v>8.5441025828000727E-2</v>
      </c>
      <c r="BU226" s="154">
        <v>0.13402955894372659</v>
      </c>
      <c r="BV226" s="388">
        <v>0.12152400716704781</v>
      </c>
      <c r="BW226" s="154">
        <v>9.8836290911757718E-2</v>
      </c>
      <c r="BX226" s="154">
        <v>8.3991404565440408E-2</v>
      </c>
      <c r="BY226" s="154">
        <v>0.13877124518148065</v>
      </c>
      <c r="BZ226" s="388">
        <v>-8.7711044150136974E-2</v>
      </c>
      <c r="CA226" s="154">
        <v>-9.6836991563344466E-2</v>
      </c>
      <c r="CB226" s="154">
        <v>-8.5667250999853173E-2</v>
      </c>
      <c r="CC226" s="389">
        <v>-0.14242790834547359</v>
      </c>
      <c r="CD226" s="388">
        <v>6.1972276412284311E-2</v>
      </c>
      <c r="CE226" s="154">
        <v>6.5151773173239613E-2</v>
      </c>
      <c r="CF226" s="154">
        <v>6.8241887581151683E-2</v>
      </c>
      <c r="CG226" s="389">
        <v>7.1246336481250117E-2</v>
      </c>
      <c r="CH226" s="388">
        <v>7.3869932138511674E-2</v>
      </c>
      <c r="CI226" s="154">
        <v>7.6403281852692961E-2</v>
      </c>
      <c r="CJ226" s="154">
        <v>7.8850963287108167E-2</v>
      </c>
      <c r="CK226" s="389">
        <v>8.1217249654330415E-2</v>
      </c>
      <c r="CL226" s="388">
        <v>8.3368809177111647E-2</v>
      </c>
      <c r="CM226" s="154">
        <v>8.5436406419195254E-2</v>
      </c>
      <c r="CN226" s="154">
        <v>8.7424862124070524E-2</v>
      </c>
      <c r="CO226" s="389">
        <v>8.933863491787486E-2</v>
      </c>
      <c r="CP226" s="388">
        <v>9.1155040607560744E-2</v>
      </c>
      <c r="CQ226" s="154">
        <v>9.2893778081065026E-2</v>
      </c>
      <c r="CR226" s="154">
        <v>9.4559724620407293E-2</v>
      </c>
      <c r="CS226" s="389">
        <v>9.6157357512872021E-2</v>
      </c>
      <c r="CT226" s="388">
        <v>9.7738722852987348E-2</v>
      </c>
      <c r="CU226" s="154">
        <v>9.9247545971105522E-2</v>
      </c>
      <c r="CV226" s="154">
        <v>0.10068870655509166</v>
      </c>
      <c r="CW226" s="389">
        <v>0.10206665623575306</v>
      </c>
      <c r="CX226" s="322"/>
      <c r="CY226" s="71"/>
      <c r="CZ226" s="111"/>
      <c r="DA226" s="108"/>
      <c r="DB226" s="123"/>
      <c r="DC226" s="156"/>
      <c r="DD226" s="156"/>
      <c r="DE226" s="156"/>
      <c r="DF226" s="119"/>
      <c r="DG226" s="116"/>
      <c r="DH226" s="116"/>
      <c r="DI226" s="116"/>
      <c r="DJ226" s="116"/>
      <c r="DK226" s="116"/>
      <c r="DL226" s="116"/>
      <c r="DM226" s="116"/>
      <c r="DN226" s="116"/>
    </row>
    <row r="227" spans="1:118" ht="15.75" customHeight="1">
      <c r="A227" s="108"/>
      <c r="B227" s="149"/>
      <c r="C227" s="114"/>
      <c r="D227" s="89"/>
      <c r="E227" s="394"/>
      <c r="F227" s="89"/>
      <c r="G227" s="89"/>
      <c r="H227" s="89"/>
      <c r="I227" s="89"/>
      <c r="J227" s="312"/>
      <c r="K227" s="142"/>
      <c r="L227" s="142"/>
      <c r="M227" s="313"/>
      <c r="N227" s="142"/>
      <c r="O227" s="142"/>
      <c r="P227" s="142"/>
      <c r="Q227" s="142"/>
      <c r="R227" s="312"/>
      <c r="S227" s="142"/>
      <c r="T227" s="142"/>
      <c r="U227" s="313"/>
      <c r="V227" s="312"/>
      <c r="W227" s="142"/>
      <c r="X227" s="142"/>
      <c r="Y227" s="142"/>
      <c r="Z227" s="312"/>
      <c r="AA227" s="142"/>
      <c r="AB227" s="142"/>
      <c r="AC227" s="142"/>
      <c r="AD227" s="312"/>
      <c r="AE227" s="142"/>
      <c r="AF227" s="142"/>
      <c r="AG227" s="142"/>
      <c r="AH227" s="312"/>
      <c r="AI227" s="142"/>
      <c r="AJ227" s="142"/>
      <c r="AK227" s="142"/>
      <c r="AL227" s="312"/>
      <c r="AM227" s="142"/>
      <c r="AN227" s="142"/>
      <c r="AO227" s="142"/>
      <c r="AP227" s="312"/>
      <c r="AQ227" s="142"/>
      <c r="AR227" s="142"/>
      <c r="AS227" s="142"/>
      <c r="AT227" s="312"/>
      <c r="AU227" s="142"/>
      <c r="AV227" s="142"/>
      <c r="AW227" s="142"/>
      <c r="AX227" s="312"/>
      <c r="AY227" s="142"/>
      <c r="AZ227" s="142"/>
      <c r="BA227" s="142"/>
      <c r="BB227" s="312"/>
      <c r="BC227" s="142"/>
      <c r="BD227" s="142"/>
      <c r="BE227" s="142"/>
      <c r="BF227" s="312"/>
      <c r="BG227" s="142"/>
      <c r="BH227" s="142"/>
      <c r="BI227" s="142"/>
      <c r="BJ227" s="312"/>
      <c r="BK227" s="142"/>
      <c r="BL227" s="142"/>
      <c r="BM227" s="142"/>
      <c r="BN227" s="312"/>
      <c r="BO227" s="142"/>
      <c r="BP227" s="142"/>
      <c r="BQ227" s="142"/>
      <c r="BR227" s="312"/>
      <c r="BS227" s="142"/>
      <c r="BT227" s="142"/>
      <c r="BU227" s="142"/>
      <c r="BV227" s="312"/>
      <c r="BW227" s="142"/>
      <c r="BX227" s="142"/>
      <c r="BY227" s="142"/>
      <c r="BZ227" s="312"/>
      <c r="CA227" s="142"/>
      <c r="CB227" s="142"/>
      <c r="CC227" s="313"/>
      <c r="CD227" s="312"/>
      <c r="CE227" s="142"/>
      <c r="CF227" s="142"/>
      <c r="CG227" s="313"/>
      <c r="CH227" s="312"/>
      <c r="CI227" s="142"/>
      <c r="CJ227" s="142"/>
      <c r="CK227" s="313"/>
      <c r="CL227" s="312"/>
      <c r="CM227" s="142"/>
      <c r="CN227" s="142"/>
      <c r="CO227" s="313"/>
      <c r="CP227" s="312"/>
      <c r="CQ227" s="142"/>
      <c r="CR227" s="142"/>
      <c r="CS227" s="313"/>
      <c r="CT227" s="312"/>
      <c r="CU227" s="142"/>
      <c r="CV227" s="142"/>
      <c r="CW227" s="313"/>
      <c r="CX227" s="322"/>
      <c r="CY227" s="71"/>
      <c r="CZ227" s="111"/>
      <c r="DA227" s="108"/>
      <c r="DB227" s="108"/>
      <c r="DC227" s="156"/>
      <c r="DD227" s="156"/>
      <c r="DE227" s="156"/>
      <c r="DF227" s="119"/>
      <c r="DG227" s="116"/>
      <c r="DH227" s="116"/>
      <c r="DI227" s="116"/>
      <c r="DJ227" s="116"/>
      <c r="DK227" s="116"/>
      <c r="DL227" s="116"/>
      <c r="DM227" s="116"/>
      <c r="DN227" s="116"/>
    </row>
    <row r="228" spans="1:118" ht="15.75" customHeight="1">
      <c r="A228" s="108"/>
      <c r="B228" s="149"/>
      <c r="C228" s="108"/>
      <c r="D228" s="71"/>
      <c r="E228" s="384"/>
      <c r="F228" s="71"/>
      <c r="G228" s="71"/>
      <c r="H228" s="71"/>
      <c r="I228" s="71"/>
      <c r="J228" s="312"/>
      <c r="K228" s="142"/>
      <c r="L228" s="142"/>
      <c r="M228" s="313"/>
      <c r="N228" s="142"/>
      <c r="O228" s="142"/>
      <c r="P228" s="142"/>
      <c r="Q228" s="142"/>
      <c r="R228" s="312"/>
      <c r="S228" s="142"/>
      <c r="T228" s="142"/>
      <c r="U228" s="313"/>
      <c r="V228" s="312"/>
      <c r="W228" s="142"/>
      <c r="X228" s="142"/>
      <c r="Y228" s="142"/>
      <c r="Z228" s="312"/>
      <c r="AA228" s="142"/>
      <c r="AB228" s="142"/>
      <c r="AC228" s="142"/>
      <c r="AD228" s="312"/>
      <c r="AE228" s="142"/>
      <c r="AF228" s="142"/>
      <c r="AG228" s="142"/>
      <c r="AH228" s="312"/>
      <c r="AI228" s="142"/>
      <c r="AJ228" s="142"/>
      <c r="AK228" s="142"/>
      <c r="AL228" s="312"/>
      <c r="AM228" s="142"/>
      <c r="AN228" s="142"/>
      <c r="AO228" s="142"/>
      <c r="AP228" s="312"/>
      <c r="AQ228" s="142"/>
      <c r="AR228" s="142"/>
      <c r="AS228" s="142"/>
      <c r="AT228" s="312"/>
      <c r="AU228" s="142"/>
      <c r="AV228" s="142"/>
      <c r="AW228" s="142"/>
      <c r="AX228" s="312"/>
      <c r="AY228" s="142"/>
      <c r="AZ228" s="142"/>
      <c r="BA228" s="142"/>
      <c r="BB228" s="312"/>
      <c r="BC228" s="142"/>
      <c r="BD228" s="142"/>
      <c r="BE228" s="142"/>
      <c r="BF228" s="312"/>
      <c r="BG228" s="142"/>
      <c r="BH228" s="142"/>
      <c r="BI228" s="142"/>
      <c r="BJ228" s="312"/>
      <c r="BK228" s="142"/>
      <c r="BL228" s="142"/>
      <c r="BM228" s="142"/>
      <c r="BN228" s="312"/>
      <c r="BO228" s="142"/>
      <c r="BP228" s="142"/>
      <c r="BQ228" s="142"/>
      <c r="BR228" s="312"/>
      <c r="BS228" s="142"/>
      <c r="BT228" s="142"/>
      <c r="BU228" s="142"/>
      <c r="BV228" s="312"/>
      <c r="BW228" s="142"/>
      <c r="BX228" s="142"/>
      <c r="BY228" s="142"/>
      <c r="BZ228" s="312"/>
      <c r="CA228" s="142"/>
      <c r="CB228" s="142"/>
      <c r="CC228" s="313"/>
      <c r="CD228" s="312"/>
      <c r="CE228" s="142"/>
      <c r="CF228" s="142"/>
      <c r="CG228" s="313"/>
      <c r="CH228" s="312"/>
      <c r="CI228" s="142"/>
      <c r="CJ228" s="142"/>
      <c r="CK228" s="313"/>
      <c r="CL228" s="312"/>
      <c r="CM228" s="142"/>
      <c r="CN228" s="142"/>
      <c r="CO228" s="313"/>
      <c r="CP228" s="312"/>
      <c r="CQ228" s="142"/>
      <c r="CR228" s="142"/>
      <c r="CS228" s="313"/>
      <c r="CT228" s="312"/>
      <c r="CU228" s="142"/>
      <c r="CV228" s="142"/>
      <c r="CW228" s="313"/>
      <c r="CX228" s="322"/>
      <c r="CY228" s="71"/>
      <c r="CZ228" s="111"/>
      <c r="DA228" s="108"/>
      <c r="DB228" s="108"/>
      <c r="DC228" s="156"/>
      <c r="DD228" s="156"/>
      <c r="DE228" s="156"/>
      <c r="DF228" s="119"/>
      <c r="DG228" s="116"/>
      <c r="DH228" s="116"/>
      <c r="DI228" s="116"/>
      <c r="DJ228" s="116"/>
      <c r="DK228" s="116"/>
      <c r="DL228" s="116"/>
      <c r="DM228" s="116"/>
      <c r="DN228" s="116"/>
    </row>
    <row r="229" spans="1:118" ht="15.75" customHeight="1">
      <c r="A229" s="114"/>
      <c r="B229" s="109">
        <v>110010</v>
      </c>
      <c r="C229" s="114" t="s">
        <v>262</v>
      </c>
      <c r="D229" s="89" t="s">
        <v>263</v>
      </c>
      <c r="E229" s="394"/>
      <c r="F229" s="89"/>
      <c r="G229" s="89"/>
      <c r="H229" s="89"/>
      <c r="I229" s="89"/>
      <c r="J229" s="307">
        <v>0</v>
      </c>
      <c r="K229" s="117">
        <v>0</v>
      </c>
      <c r="L229" s="117">
        <v>0</v>
      </c>
      <c r="M229" s="308">
        <v>2804.2559419999998</v>
      </c>
      <c r="N229" s="117">
        <v>0</v>
      </c>
      <c r="O229" s="117">
        <v>0</v>
      </c>
      <c r="P229" s="117">
        <v>0</v>
      </c>
      <c r="Q229" s="117">
        <v>3002.2042879999999</v>
      </c>
      <c r="R229" s="307">
        <v>0</v>
      </c>
      <c r="S229" s="117">
        <v>0</v>
      </c>
      <c r="T229" s="117">
        <v>0</v>
      </c>
      <c r="U229" s="308">
        <v>3325.4091409999996</v>
      </c>
      <c r="V229" s="307">
        <v>3048.4154989999997</v>
      </c>
      <c r="W229" s="117">
        <v>3051.5731849999997</v>
      </c>
      <c r="X229" s="117">
        <v>3034.7537429999998</v>
      </c>
      <c r="Y229" s="117">
        <v>3160.587</v>
      </c>
      <c r="Z229" s="307">
        <v>3266.7729999999997</v>
      </c>
      <c r="AA229" s="117">
        <v>3375.6789999999996</v>
      </c>
      <c r="AB229" s="117">
        <v>3397.4809999999998</v>
      </c>
      <c r="AC229" s="117">
        <v>3136.1639999999998</v>
      </c>
      <c r="AD229" s="307">
        <v>3136.4679999999998</v>
      </c>
      <c r="AE229" s="117">
        <v>3083.922</v>
      </c>
      <c r="AF229" s="117">
        <v>3623.29</v>
      </c>
      <c r="AG229" s="117">
        <v>3623.681</v>
      </c>
      <c r="AH229" s="307">
        <v>3650.0449999999996</v>
      </c>
      <c r="AI229" s="117">
        <v>4772.4250000000002</v>
      </c>
      <c r="AJ229" s="117">
        <v>4805.9380000000001</v>
      </c>
      <c r="AK229" s="117">
        <v>4803.4520000000002</v>
      </c>
      <c r="AL229" s="307">
        <v>4859.8850000000002</v>
      </c>
      <c r="AM229" s="117">
        <v>4981.54</v>
      </c>
      <c r="AN229" s="117">
        <v>5156.1899999999996</v>
      </c>
      <c r="AO229" s="117">
        <v>5121.6790000000001</v>
      </c>
      <c r="AP229" s="307">
        <v>4955.9749999999995</v>
      </c>
      <c r="AQ229" s="117">
        <v>4977.0410000000002</v>
      </c>
      <c r="AR229" s="117">
        <v>4862.8459999999995</v>
      </c>
      <c r="AS229" s="117">
        <v>4935.5189999999993</v>
      </c>
      <c r="AT229" s="307">
        <v>4980.0230000000001</v>
      </c>
      <c r="AU229" s="117">
        <v>5100.7280000000001</v>
      </c>
      <c r="AV229" s="117">
        <v>5026.3760000000002</v>
      </c>
      <c r="AW229" s="117">
        <v>5182.0619999999999</v>
      </c>
      <c r="AX229" s="307">
        <v>5119.95</v>
      </c>
      <c r="AY229" s="117">
        <v>5026.4209999999994</v>
      </c>
      <c r="AZ229" s="117">
        <v>4859.7129999999997</v>
      </c>
      <c r="BA229" s="117">
        <v>4717.8409999999994</v>
      </c>
      <c r="BB229" s="307">
        <v>4819.6239999999998</v>
      </c>
      <c r="BC229" s="117">
        <v>4651.0479999999998</v>
      </c>
      <c r="BD229" s="117">
        <v>4674.1709999999994</v>
      </c>
      <c r="BE229" s="117">
        <v>5054.9789999999994</v>
      </c>
      <c r="BF229" s="307">
        <v>4893.4650000000001</v>
      </c>
      <c r="BG229" s="117">
        <v>4400.2719999999999</v>
      </c>
      <c r="BH229" s="117">
        <v>4314.29</v>
      </c>
      <c r="BI229" s="117">
        <v>4540.3310000000001</v>
      </c>
      <c r="BJ229" s="307">
        <v>4579.1359999999995</v>
      </c>
      <c r="BK229" s="117">
        <v>4678.29</v>
      </c>
      <c r="BL229" s="117">
        <v>4720.4740000000002</v>
      </c>
      <c r="BM229" s="117">
        <v>5110.8599999999997</v>
      </c>
      <c r="BN229" s="307">
        <v>5124.7349999999997</v>
      </c>
      <c r="BO229" s="117">
        <v>5350.6049999999996</v>
      </c>
      <c r="BP229" s="117">
        <v>5391.9</v>
      </c>
      <c r="BQ229" s="117">
        <v>5394.9639999999999</v>
      </c>
      <c r="BR229" s="307">
        <v>5432.6579999999994</v>
      </c>
      <c r="BS229" s="117">
        <v>5447.2860000000001</v>
      </c>
      <c r="BT229" s="117">
        <v>5305.0909999999994</v>
      </c>
      <c r="BU229" s="117">
        <v>5101.0649999999996</v>
      </c>
      <c r="BV229" s="307">
        <v>5238.8429999999998</v>
      </c>
      <c r="BW229" s="117">
        <v>5470.5099999999993</v>
      </c>
      <c r="BX229" s="117">
        <v>5319.1939999999995</v>
      </c>
      <c r="BY229" s="117">
        <v>5904.7219999999998</v>
      </c>
      <c r="BZ229" s="307">
        <v>5818.799457248092</v>
      </c>
      <c r="CA229" s="117">
        <v>5732.8769144961834</v>
      </c>
      <c r="CB229" s="117">
        <v>5646.9543717442766</v>
      </c>
      <c r="CC229" s="308">
        <v>5561.0318289923689</v>
      </c>
      <c r="CD229" s="307">
        <v>5493.9346694634414</v>
      </c>
      <c r="CE229" s="117">
        <v>5426.8375099345139</v>
      </c>
      <c r="CF229" s="117">
        <v>5359.7403504055856</v>
      </c>
      <c r="CG229" s="308">
        <v>5292.6431908766581</v>
      </c>
      <c r="CH229" s="307">
        <v>5238.3012822108221</v>
      </c>
      <c r="CI229" s="117">
        <v>5183.9593735449862</v>
      </c>
      <c r="CJ229" s="117">
        <v>5129.6174648791502</v>
      </c>
      <c r="CK229" s="308">
        <v>5075.2755562133143</v>
      </c>
      <c r="CL229" s="307">
        <v>5029.5916455840761</v>
      </c>
      <c r="CM229" s="117">
        <v>4983.9077349548388</v>
      </c>
      <c r="CN229" s="117">
        <v>4938.2238243255997</v>
      </c>
      <c r="CO229" s="308">
        <v>4892.5399136963624</v>
      </c>
      <c r="CP229" s="307">
        <v>4852.7469199279531</v>
      </c>
      <c r="CQ229" s="117">
        <v>4812.9539261595437</v>
      </c>
      <c r="CR229" s="117">
        <v>4773.1609323911343</v>
      </c>
      <c r="CS229" s="308">
        <v>4733.367938622725</v>
      </c>
      <c r="CT229" s="307">
        <v>4697.5957621216148</v>
      </c>
      <c r="CU229" s="117">
        <v>4661.8235856205056</v>
      </c>
      <c r="CV229" s="117">
        <v>4626.0514091193963</v>
      </c>
      <c r="CW229" s="308">
        <v>4590.2792326182862</v>
      </c>
      <c r="CX229" s="301"/>
      <c r="CY229" s="89"/>
      <c r="CZ229" s="166"/>
      <c r="DA229" s="114">
        <v>110010</v>
      </c>
      <c r="DB229" s="114" t="s">
        <v>262</v>
      </c>
      <c r="DC229" s="137">
        <v>2804.2559419999998</v>
      </c>
      <c r="DD229" s="137">
        <v>3002.2042879999999</v>
      </c>
      <c r="DE229" s="137">
        <v>3325.4091409999996</v>
      </c>
      <c r="DF229" s="119">
        <v>3160.587</v>
      </c>
      <c r="DG229" s="116">
        <v>3136.1639999999998</v>
      </c>
      <c r="DH229" s="116">
        <v>3623.681</v>
      </c>
      <c r="DI229" s="116">
        <v>4803.4520000000002</v>
      </c>
      <c r="DJ229" s="116">
        <v>5121.6790000000001</v>
      </c>
      <c r="DK229" s="116">
        <v>4935.5189999999993</v>
      </c>
      <c r="DL229" s="116">
        <v>5182.0619999999999</v>
      </c>
      <c r="DM229" s="116">
        <v>4717.8409999999994</v>
      </c>
      <c r="DN229" s="116">
        <v>5054.9789999999994</v>
      </c>
    </row>
    <row r="230" spans="1:118" ht="15.75" customHeight="1">
      <c r="A230" s="108"/>
      <c r="B230" s="149"/>
      <c r="C230" s="123" t="s">
        <v>1337</v>
      </c>
      <c r="D230" s="155" t="s">
        <v>1337</v>
      </c>
      <c r="E230" s="384"/>
      <c r="F230" s="71"/>
      <c r="G230" s="71"/>
      <c r="H230" s="71"/>
      <c r="I230" s="71"/>
      <c r="J230" s="388">
        <v>0</v>
      </c>
      <c r="K230" s="154">
        <v>0</v>
      </c>
      <c r="L230" s="154">
        <v>0</v>
      </c>
      <c r="M230" s="389">
        <v>0.32512230854177165</v>
      </c>
      <c r="N230" s="154">
        <v>0</v>
      </c>
      <c r="O230" s="154">
        <v>0</v>
      </c>
      <c r="P230" s="154">
        <v>0</v>
      </c>
      <c r="Q230" s="154">
        <v>0.34586043775198166</v>
      </c>
      <c r="R230" s="388">
        <v>0</v>
      </c>
      <c r="S230" s="154">
        <v>0</v>
      </c>
      <c r="T230" s="154">
        <v>0</v>
      </c>
      <c r="U230" s="389">
        <v>0.34028591019667015</v>
      </c>
      <c r="V230" s="388">
        <v>0.27407314116030812</v>
      </c>
      <c r="W230" s="154">
        <v>0.27239045656125072</v>
      </c>
      <c r="X230" s="154">
        <v>0.26354061204119145</v>
      </c>
      <c r="Y230" s="154">
        <v>0.26622443993538014</v>
      </c>
      <c r="Z230" s="388">
        <v>0.26648321797704705</v>
      </c>
      <c r="AA230" s="154">
        <v>0.27586259592264745</v>
      </c>
      <c r="AB230" s="154">
        <v>0.27001965531549876</v>
      </c>
      <c r="AC230" s="154">
        <v>0.24603483737014123</v>
      </c>
      <c r="AD230" s="388">
        <v>0.24441096590032871</v>
      </c>
      <c r="AE230" s="154">
        <v>0.2269281989554269</v>
      </c>
      <c r="AF230" s="154">
        <v>0.25624078114439447</v>
      </c>
      <c r="AG230" s="154">
        <v>0.24707194988088843</v>
      </c>
      <c r="AH230" s="388">
        <v>0.24508504782758953</v>
      </c>
      <c r="AI230" s="154">
        <v>0.27826017750042348</v>
      </c>
      <c r="AJ230" s="154">
        <v>0.26914351336164138</v>
      </c>
      <c r="AK230" s="154">
        <v>0.26328075156484659</v>
      </c>
      <c r="AL230" s="388">
        <v>0.26338570280393181</v>
      </c>
      <c r="AM230" s="154">
        <v>0.25958417570062542</v>
      </c>
      <c r="AN230" s="154">
        <v>0.2612153034915134</v>
      </c>
      <c r="AO230" s="154">
        <v>0.26468484431323186</v>
      </c>
      <c r="AP230" s="388">
        <v>0.25815774246895473</v>
      </c>
      <c r="AQ230" s="154">
        <v>0.25354934316385508</v>
      </c>
      <c r="AR230" s="154">
        <v>0.25337321921260281</v>
      </c>
      <c r="AS230" s="154">
        <v>0.24834745544594358</v>
      </c>
      <c r="AT230" s="388">
        <v>0.25977213394415322</v>
      </c>
      <c r="AU230" s="154">
        <v>0.26894725289291899</v>
      </c>
      <c r="AV230" s="154">
        <v>0.26811920287605417</v>
      </c>
      <c r="AW230" s="154">
        <v>0.28114635158107937</v>
      </c>
      <c r="AX230" s="388">
        <v>0.28150867470304802</v>
      </c>
      <c r="AY230" s="154">
        <v>0.2769800832953615</v>
      </c>
      <c r="AZ230" s="154">
        <v>0.26729725776969288</v>
      </c>
      <c r="BA230" s="154">
        <v>0.26130950828123717</v>
      </c>
      <c r="BB230" s="388">
        <v>0.26129439620210954</v>
      </c>
      <c r="BC230" s="154">
        <v>0.25251601296586579</v>
      </c>
      <c r="BD230" s="154">
        <v>0.25482938259563725</v>
      </c>
      <c r="BE230" s="154">
        <v>0.2773350943864949</v>
      </c>
      <c r="BF230" s="388">
        <v>0.25254514531577921</v>
      </c>
      <c r="BG230" s="154">
        <v>0.23413681460484964</v>
      </c>
      <c r="BH230" s="154">
        <v>0.23563606866172299</v>
      </c>
      <c r="BI230" s="154">
        <v>0.25309446747956471</v>
      </c>
      <c r="BJ230" s="388">
        <v>0.25095897570127218</v>
      </c>
      <c r="BK230" s="154">
        <v>0.25456426990236725</v>
      </c>
      <c r="BL230" s="154">
        <v>0.25292084870642101</v>
      </c>
      <c r="BM230" s="154">
        <v>0.26026334422147607</v>
      </c>
      <c r="BN230" s="388">
        <v>0.25504632129535393</v>
      </c>
      <c r="BO230" s="154">
        <v>0.2606766312480473</v>
      </c>
      <c r="BP230" s="154">
        <v>0.25399146606762762</v>
      </c>
      <c r="BQ230" s="154">
        <v>0.25798772630145755</v>
      </c>
      <c r="BR230" s="388">
        <v>0.25042526112383623</v>
      </c>
      <c r="BS230" s="154">
        <v>0.24008666466391926</v>
      </c>
      <c r="BT230" s="154">
        <v>0.23023105383907491</v>
      </c>
      <c r="BU230" s="154">
        <v>0.21510325225141838</v>
      </c>
      <c r="BV230" s="388">
        <v>0.21532406914760802</v>
      </c>
      <c r="BW230" s="154">
        <v>0.21942326982230215</v>
      </c>
      <c r="BX230" s="154">
        <v>0.21295657581838359</v>
      </c>
      <c r="BY230" s="154">
        <v>0.21864979891973396</v>
      </c>
      <c r="BZ230" s="388">
        <v>0.26215501324391066</v>
      </c>
      <c r="CA230" s="154">
        <v>0.2546017253022258</v>
      </c>
      <c r="CB230" s="154">
        <v>0.24726077619910522</v>
      </c>
      <c r="CC230" s="389">
        <v>0.24012333610883704</v>
      </c>
      <c r="CD230" s="388">
        <v>0.23307467591558637</v>
      </c>
      <c r="CE230" s="154">
        <v>0.22626847419143481</v>
      </c>
      <c r="CF230" s="154">
        <v>0.21969243239750735</v>
      </c>
      <c r="CG230" s="389">
        <v>0.21333506994483392</v>
      </c>
      <c r="CH230" s="388">
        <v>0.20694283249724485</v>
      </c>
      <c r="CI230" s="154">
        <v>0.20080004519462105</v>
      </c>
      <c r="CJ230" s="154">
        <v>0.19489238571088702</v>
      </c>
      <c r="CK230" s="389">
        <v>0.18920660756289592</v>
      </c>
      <c r="CL230" s="388">
        <v>0.18340717177073199</v>
      </c>
      <c r="CM230" s="154">
        <v>0.17785571573077616</v>
      </c>
      <c r="CN230" s="154">
        <v>0.17253666721482408</v>
      </c>
      <c r="CO230" s="389">
        <v>0.16743573110131746</v>
      </c>
      <c r="CP230" s="388">
        <v>0.16217532140620944</v>
      </c>
      <c r="CQ230" s="154">
        <v>0.15715622331583551</v>
      </c>
      <c r="CR230" s="154">
        <v>0.15236220455502456</v>
      </c>
      <c r="CS230" s="389">
        <v>0.14777845677982859</v>
      </c>
      <c r="CT230" s="388">
        <v>0.14301242884762044</v>
      </c>
      <c r="CU230" s="154">
        <v>0.13847781723759398</v>
      </c>
      <c r="CV230" s="154">
        <v>0.13415816668266317</v>
      </c>
      <c r="CW230" s="389">
        <v>0.1300385459016821</v>
      </c>
      <c r="CX230" s="322"/>
      <c r="CY230" s="71"/>
      <c r="CZ230" s="111"/>
      <c r="DA230" s="108"/>
      <c r="DB230" s="123"/>
      <c r="DC230" s="156"/>
      <c r="DD230" s="156"/>
      <c r="DE230" s="156"/>
      <c r="DF230" s="119"/>
      <c r="DG230" s="116"/>
      <c r="DH230" s="116"/>
      <c r="DI230" s="116"/>
      <c r="DJ230" s="116"/>
      <c r="DK230" s="116"/>
      <c r="DL230" s="116"/>
      <c r="DM230" s="116"/>
      <c r="DN230" s="116"/>
    </row>
    <row r="231" spans="1:118" ht="15.75" customHeight="1">
      <c r="A231" s="108"/>
      <c r="B231" s="149"/>
      <c r="C231" s="108"/>
      <c r="D231" s="71"/>
      <c r="E231" s="384"/>
      <c r="F231" s="71"/>
      <c r="G231" s="71"/>
      <c r="H231" s="71"/>
      <c r="I231" s="71"/>
      <c r="J231" s="312"/>
      <c r="K231" s="142"/>
      <c r="L231" s="142"/>
      <c r="M231" s="313"/>
      <c r="N231" s="142"/>
      <c r="O231" s="142"/>
      <c r="P231" s="142"/>
      <c r="Q231" s="142"/>
      <c r="R231" s="312"/>
      <c r="S231" s="142"/>
      <c r="T231" s="142"/>
      <c r="U231" s="313"/>
      <c r="V231" s="312"/>
      <c r="W231" s="142"/>
      <c r="X231" s="142"/>
      <c r="Y231" s="142"/>
      <c r="Z231" s="312"/>
      <c r="AA231" s="142"/>
      <c r="AB231" s="142"/>
      <c r="AC231" s="142"/>
      <c r="AD231" s="312"/>
      <c r="AE231" s="142"/>
      <c r="AF231" s="142"/>
      <c r="AG231" s="142"/>
      <c r="AH231" s="312"/>
      <c r="AI231" s="142"/>
      <c r="AJ231" s="142"/>
      <c r="AK231" s="142"/>
      <c r="AL231" s="312"/>
      <c r="AM231" s="142"/>
      <c r="AN231" s="142"/>
      <c r="AO231" s="142"/>
      <c r="AP231" s="312"/>
      <c r="AQ231" s="142"/>
      <c r="AR231" s="142"/>
      <c r="AS231" s="142"/>
      <c r="AT231" s="312"/>
      <c r="AU231" s="142"/>
      <c r="AV231" s="142"/>
      <c r="AW231" s="142"/>
      <c r="AX231" s="312"/>
      <c r="AY231" s="142"/>
      <c r="AZ231" s="142"/>
      <c r="BA231" s="142"/>
      <c r="BB231" s="312"/>
      <c r="BC231" s="142"/>
      <c r="BD231" s="142"/>
      <c r="BE231" s="142"/>
      <c r="BF231" s="312"/>
      <c r="BG231" s="142"/>
      <c r="BH231" s="142"/>
      <c r="BI231" s="142"/>
      <c r="BJ231" s="312"/>
      <c r="BK231" s="142"/>
      <c r="BL231" s="142"/>
      <c r="BM231" s="142"/>
      <c r="BN231" s="312"/>
      <c r="BO231" s="142"/>
      <c r="BP231" s="142"/>
      <c r="BQ231" s="142"/>
      <c r="BR231" s="312"/>
      <c r="BS231" s="142"/>
      <c r="BT231" s="142"/>
      <c r="BU231" s="142"/>
      <c r="BV231" s="312"/>
      <c r="BW231" s="142"/>
      <c r="BX231" s="142"/>
      <c r="BY231" s="142"/>
      <c r="BZ231" s="312"/>
      <c r="CA231" s="142"/>
      <c r="CB231" s="142"/>
      <c r="CC231" s="313"/>
      <c r="CD231" s="312"/>
      <c r="CE231" s="142"/>
      <c r="CF231" s="142"/>
      <c r="CG231" s="313"/>
      <c r="CH231" s="312"/>
      <c r="CI231" s="142"/>
      <c r="CJ231" s="142"/>
      <c r="CK231" s="313"/>
      <c r="CL231" s="312"/>
      <c r="CM231" s="142"/>
      <c r="CN231" s="142"/>
      <c r="CO231" s="313"/>
      <c r="CP231" s="312"/>
      <c r="CQ231" s="142"/>
      <c r="CR231" s="142"/>
      <c r="CS231" s="313"/>
      <c r="CT231" s="312"/>
      <c r="CU231" s="142"/>
      <c r="CV231" s="142"/>
      <c r="CW231" s="313"/>
      <c r="CX231" s="322"/>
      <c r="CY231" s="71"/>
      <c r="CZ231" s="111"/>
      <c r="DA231" s="108"/>
      <c r="DB231" s="108"/>
      <c r="DC231" s="156"/>
      <c r="DD231" s="156"/>
      <c r="DE231" s="156"/>
      <c r="DF231" s="119"/>
      <c r="DG231" s="116"/>
      <c r="DH231" s="116"/>
      <c r="DI231" s="116"/>
      <c r="DJ231" s="116"/>
      <c r="DK231" s="116"/>
      <c r="DL231" s="116"/>
      <c r="DM231" s="116"/>
      <c r="DN231" s="116"/>
    </row>
    <row r="232" spans="1:118" ht="15.75" customHeight="1">
      <c r="A232" s="114"/>
      <c r="B232" s="149">
        <v>110020</v>
      </c>
      <c r="C232" s="169" t="s">
        <v>265</v>
      </c>
      <c r="D232" s="93" t="s">
        <v>266</v>
      </c>
      <c r="E232" s="394"/>
      <c r="F232" s="89"/>
      <c r="G232" s="89"/>
      <c r="H232" s="89"/>
      <c r="I232" s="89"/>
      <c r="J232" s="312">
        <v>0</v>
      </c>
      <c r="K232" s="142">
        <v>0</v>
      </c>
      <c r="L232" s="142">
        <v>0</v>
      </c>
      <c r="M232" s="313">
        <v>974.43958299999997</v>
      </c>
      <c r="N232" s="142">
        <v>0</v>
      </c>
      <c r="O232" s="142">
        <v>0</v>
      </c>
      <c r="P232" s="142">
        <v>0</v>
      </c>
      <c r="Q232" s="142">
        <v>997.35984999999994</v>
      </c>
      <c r="R232" s="312">
        <v>0</v>
      </c>
      <c r="S232" s="142">
        <v>0</v>
      </c>
      <c r="T232" s="142">
        <v>0</v>
      </c>
      <c r="U232" s="313">
        <v>1124.4568919999999</v>
      </c>
      <c r="V232" s="312">
        <v>1085.8687210000001</v>
      </c>
      <c r="W232" s="142">
        <v>1108.770575</v>
      </c>
      <c r="X232" s="142">
        <v>1093.863822</v>
      </c>
      <c r="Y232" s="142">
        <v>1120.325</v>
      </c>
      <c r="Z232" s="312">
        <v>1168.769</v>
      </c>
      <c r="AA232" s="142">
        <v>1134.8389999999999</v>
      </c>
      <c r="AB232" s="142">
        <v>1114.3229999999999</v>
      </c>
      <c r="AC232" s="142">
        <v>1144.03</v>
      </c>
      <c r="AD232" s="312">
        <v>1142.633</v>
      </c>
      <c r="AE232" s="142">
        <v>1088.703</v>
      </c>
      <c r="AF232" s="142">
        <v>1632.144</v>
      </c>
      <c r="AG232" s="142">
        <v>1638.221</v>
      </c>
      <c r="AH232" s="312">
        <v>1648.9839999999999</v>
      </c>
      <c r="AI232" s="142">
        <v>1704.2549999999999</v>
      </c>
      <c r="AJ232" s="142">
        <v>1744.0739999999998</v>
      </c>
      <c r="AK232" s="142">
        <v>1710.644</v>
      </c>
      <c r="AL232" s="312">
        <v>1703.7059999999999</v>
      </c>
      <c r="AM232" s="142">
        <v>1707.2809999999999</v>
      </c>
      <c r="AN232" s="142">
        <v>1767.0459999999998</v>
      </c>
      <c r="AO232" s="142">
        <v>1754.1849999999999</v>
      </c>
      <c r="AP232" s="312">
        <v>1770.7579999999998</v>
      </c>
      <c r="AQ232" s="142">
        <v>1538.0539999999999</v>
      </c>
      <c r="AR232" s="142">
        <v>1518.212</v>
      </c>
      <c r="AS232" s="142">
        <v>1498.0889999999999</v>
      </c>
      <c r="AT232" s="312">
        <v>1492.402</v>
      </c>
      <c r="AU232" s="142">
        <v>1464.5409999999999</v>
      </c>
      <c r="AV232" s="142">
        <v>1426.2829999999999</v>
      </c>
      <c r="AW232" s="142">
        <v>1398.7909999999999</v>
      </c>
      <c r="AX232" s="312">
        <v>1385.7939999999999</v>
      </c>
      <c r="AY232" s="142">
        <v>1391.6399999999999</v>
      </c>
      <c r="AZ232" s="142">
        <v>1383.5919999999999</v>
      </c>
      <c r="BA232" s="142">
        <v>1436.5739999999998</v>
      </c>
      <c r="BB232" s="312">
        <v>1435.4189999999999</v>
      </c>
      <c r="BC232" s="142">
        <v>1470.222</v>
      </c>
      <c r="BD232" s="142">
        <v>1469.6219999999998</v>
      </c>
      <c r="BE232" s="142">
        <v>1419.749</v>
      </c>
      <c r="BF232" s="312">
        <v>1415.384</v>
      </c>
      <c r="BG232" s="142">
        <v>1000.371</v>
      </c>
      <c r="BH232" s="142">
        <v>973.44299999999998</v>
      </c>
      <c r="BI232" s="142">
        <v>967.46999999999991</v>
      </c>
      <c r="BJ232" s="312">
        <v>957.52099999999996</v>
      </c>
      <c r="BK232" s="142">
        <v>969.6579999999999</v>
      </c>
      <c r="BL232" s="142">
        <v>977.61799999999994</v>
      </c>
      <c r="BM232" s="142">
        <v>1012.1279999999999</v>
      </c>
      <c r="BN232" s="312">
        <v>1016.9259999999999</v>
      </c>
      <c r="BO232" s="142">
        <v>1046.163</v>
      </c>
      <c r="BP232" s="142">
        <v>1098.0119999999999</v>
      </c>
      <c r="BQ232" s="142">
        <v>1048.81</v>
      </c>
      <c r="BR232" s="312">
        <v>1119.6949999999999</v>
      </c>
      <c r="BS232" s="142">
        <v>1146.6009999999999</v>
      </c>
      <c r="BT232" s="142">
        <v>1162.931</v>
      </c>
      <c r="BU232" s="142">
        <v>1204.52</v>
      </c>
      <c r="BV232" s="312">
        <v>1256.8209999999999</v>
      </c>
      <c r="BW232" s="142">
        <v>1260.5319999999999</v>
      </c>
      <c r="BX232" s="142">
        <v>1266.9749999999999</v>
      </c>
      <c r="BY232" s="142">
        <v>1289.154</v>
      </c>
      <c r="BZ232" s="312">
        <v>1232.3299206836339</v>
      </c>
      <c r="CA232" s="142">
        <v>1175.5058413672675</v>
      </c>
      <c r="CB232" s="142">
        <v>1118.6817620509014</v>
      </c>
      <c r="CC232" s="313">
        <v>1061.8576827345355</v>
      </c>
      <c r="CD232" s="312">
        <v>1023.562956307141</v>
      </c>
      <c r="CE232" s="142">
        <v>985.26822987974663</v>
      </c>
      <c r="CF232" s="142">
        <v>946.97350345235225</v>
      </c>
      <c r="CG232" s="313">
        <v>908.67877702495787</v>
      </c>
      <c r="CH232" s="312">
        <v>882.87130086710658</v>
      </c>
      <c r="CI232" s="142">
        <v>857.06382470925519</v>
      </c>
      <c r="CJ232" s="142">
        <v>831.25634855140379</v>
      </c>
      <c r="CK232" s="313">
        <v>805.44887239355239</v>
      </c>
      <c r="CL232" s="312">
        <v>788.05676941298054</v>
      </c>
      <c r="CM232" s="142">
        <v>770.66466643240881</v>
      </c>
      <c r="CN232" s="142">
        <v>753.27256345183696</v>
      </c>
      <c r="CO232" s="313">
        <v>735.88046047126522</v>
      </c>
      <c r="CP232" s="312">
        <v>724.15962251575706</v>
      </c>
      <c r="CQ232" s="142">
        <v>712.43878456024902</v>
      </c>
      <c r="CR232" s="142">
        <v>700.71794660474086</v>
      </c>
      <c r="CS232" s="313">
        <v>688.99710864923281</v>
      </c>
      <c r="CT232" s="312">
        <v>681.09823393967417</v>
      </c>
      <c r="CU232" s="142">
        <v>673.19935923011542</v>
      </c>
      <c r="CV232" s="142">
        <v>665.30048452055678</v>
      </c>
      <c r="CW232" s="313">
        <v>657.40160981099802</v>
      </c>
      <c r="CX232" s="322"/>
      <c r="CY232" s="71"/>
      <c r="CZ232" s="111"/>
      <c r="DA232" s="108">
        <v>110020</v>
      </c>
      <c r="DB232" s="123" t="s">
        <v>265</v>
      </c>
      <c r="DC232" s="156">
        <v>974.43958299999997</v>
      </c>
      <c r="DD232" s="156">
        <v>997.35984999999994</v>
      </c>
      <c r="DE232" s="156">
        <v>1124.4568919999999</v>
      </c>
      <c r="DF232" s="119">
        <v>1120.325</v>
      </c>
      <c r="DG232" s="116">
        <v>1144.03</v>
      </c>
      <c r="DH232" s="116">
        <v>1638.221</v>
      </c>
      <c r="DI232" s="116">
        <v>1710.644</v>
      </c>
      <c r="DJ232" s="116">
        <v>1754.1849999999999</v>
      </c>
      <c r="DK232" s="116">
        <v>1498.0889999999999</v>
      </c>
      <c r="DL232" s="116">
        <v>1398.7909999999999</v>
      </c>
      <c r="DM232" s="116">
        <v>1436.5739999999998</v>
      </c>
      <c r="DN232" s="116">
        <v>1419.749</v>
      </c>
    </row>
    <row r="233" spans="1:118" ht="15.75" customHeight="1">
      <c r="A233" s="108"/>
      <c r="B233" s="149">
        <v>190010</v>
      </c>
      <c r="C233" s="123" t="s">
        <v>267</v>
      </c>
      <c r="D233" s="155" t="s">
        <v>268</v>
      </c>
      <c r="E233" s="384"/>
      <c r="F233" s="71"/>
      <c r="G233" s="71"/>
      <c r="H233" s="71"/>
      <c r="I233" s="71"/>
      <c r="J233" s="312">
        <v>0</v>
      </c>
      <c r="K233" s="142">
        <v>0</v>
      </c>
      <c r="L233" s="142">
        <v>0</v>
      </c>
      <c r="M233" s="313">
        <v>347.38920200000001</v>
      </c>
      <c r="N233" s="142">
        <v>0</v>
      </c>
      <c r="O233" s="142">
        <v>0</v>
      </c>
      <c r="P233" s="142">
        <v>0</v>
      </c>
      <c r="Q233" s="142">
        <v>255.654359</v>
      </c>
      <c r="R233" s="312">
        <v>0</v>
      </c>
      <c r="S233" s="142">
        <v>0</v>
      </c>
      <c r="T233" s="142">
        <v>0</v>
      </c>
      <c r="U233" s="313">
        <v>256.32233500000001</v>
      </c>
      <c r="V233" s="312">
        <v>508.505</v>
      </c>
      <c r="W233" s="142">
        <v>509.58457499999997</v>
      </c>
      <c r="X233" s="142">
        <v>509.62582199999997</v>
      </c>
      <c r="Y233" s="142">
        <v>508.57399999999996</v>
      </c>
      <c r="Z233" s="312">
        <v>508.517</v>
      </c>
      <c r="AA233" s="142">
        <v>508.59299999999996</v>
      </c>
      <c r="AB233" s="142">
        <v>507.75199999999995</v>
      </c>
      <c r="AC233" s="142">
        <v>564.60599999999999</v>
      </c>
      <c r="AD233" s="312">
        <v>566.80099999999993</v>
      </c>
      <c r="AE233" s="142">
        <v>560.95799999999997</v>
      </c>
      <c r="AF233" s="142">
        <v>579.05799999999999</v>
      </c>
      <c r="AG233" s="142">
        <v>578.43999999999994</v>
      </c>
      <c r="AH233" s="312">
        <v>578.43999999999994</v>
      </c>
      <c r="AI233" s="142">
        <v>605.101</v>
      </c>
      <c r="AJ233" s="142">
        <v>605.10599999999999</v>
      </c>
      <c r="AK233" s="142">
        <v>587.83100000000002</v>
      </c>
      <c r="AL233" s="312">
        <v>587.96199999999999</v>
      </c>
      <c r="AM233" s="142">
        <v>587.96499999999992</v>
      </c>
      <c r="AN233" s="142">
        <v>590.86099999999999</v>
      </c>
      <c r="AO233" s="142">
        <v>590.64499999999998</v>
      </c>
      <c r="AP233" s="312">
        <v>590.65599999999995</v>
      </c>
      <c r="AQ233" s="142">
        <v>333.78499999999997</v>
      </c>
      <c r="AR233" s="142">
        <v>333.78499999999997</v>
      </c>
      <c r="AS233" s="142">
        <v>320.00599999999997</v>
      </c>
      <c r="AT233" s="312">
        <v>0</v>
      </c>
      <c r="AU233" s="142">
        <v>0</v>
      </c>
      <c r="AV233" s="142">
        <v>0</v>
      </c>
      <c r="AW233" s="142">
        <v>330.733</v>
      </c>
      <c r="AX233" s="312">
        <v>0</v>
      </c>
      <c r="AY233" s="142">
        <v>0</v>
      </c>
      <c r="AZ233" s="142">
        <v>0</v>
      </c>
      <c r="BA233" s="142">
        <v>333.70599999999996</v>
      </c>
      <c r="BB233" s="312">
        <v>0</v>
      </c>
      <c r="BC233" s="142">
        <v>0</v>
      </c>
      <c r="BD233" s="142">
        <v>0</v>
      </c>
      <c r="BE233" s="142">
        <v>349.83599999999996</v>
      </c>
      <c r="BF233" s="312">
        <v>0</v>
      </c>
      <c r="BG233" s="142">
        <v>0</v>
      </c>
      <c r="BH233" s="142">
        <v>0</v>
      </c>
      <c r="BI233" s="142">
        <v>365.66499999999996</v>
      </c>
      <c r="BJ233" s="312">
        <v>0</v>
      </c>
      <c r="BK233" s="142">
        <v>0</v>
      </c>
      <c r="BL233" s="142">
        <v>0</v>
      </c>
      <c r="BM233" s="142">
        <v>397.09899999999999</v>
      </c>
      <c r="BN233" s="312">
        <v>0</v>
      </c>
      <c r="BO233" s="142">
        <v>0</v>
      </c>
      <c r="BP233" s="142">
        <v>0</v>
      </c>
      <c r="BQ233" s="142">
        <v>363</v>
      </c>
      <c r="BR233" s="312">
        <v>0</v>
      </c>
      <c r="BS233" s="142">
        <v>0</v>
      </c>
      <c r="BT233" s="142">
        <v>0</v>
      </c>
      <c r="BU233" s="142">
        <v>363.04499999999996</v>
      </c>
      <c r="BV233" s="312">
        <v>0</v>
      </c>
      <c r="BW233" s="142">
        <v>0</v>
      </c>
      <c r="BX233" s="142">
        <v>0</v>
      </c>
      <c r="BY233" s="142">
        <v>368.27</v>
      </c>
      <c r="BZ233" s="396">
        <v>368.27</v>
      </c>
      <c r="CA233" s="396">
        <v>368.27</v>
      </c>
      <c r="CB233" s="396">
        <v>368.27</v>
      </c>
      <c r="CC233" s="313">
        <v>368.27</v>
      </c>
      <c r="CD233" s="396">
        <v>368.27</v>
      </c>
      <c r="CE233" s="396">
        <v>368.27</v>
      </c>
      <c r="CF233" s="396">
        <v>368.27</v>
      </c>
      <c r="CG233" s="313">
        <v>368.27</v>
      </c>
      <c r="CH233" s="396">
        <v>368.27</v>
      </c>
      <c r="CI233" s="396">
        <v>368.27</v>
      </c>
      <c r="CJ233" s="396">
        <v>368.27</v>
      </c>
      <c r="CK233" s="313">
        <v>368.27</v>
      </c>
      <c r="CL233" s="396">
        <v>368.27</v>
      </c>
      <c r="CM233" s="396">
        <v>368.27</v>
      </c>
      <c r="CN233" s="396">
        <v>368.27</v>
      </c>
      <c r="CO233" s="313">
        <v>368.27</v>
      </c>
      <c r="CP233" s="396">
        <v>368.27</v>
      </c>
      <c r="CQ233" s="396">
        <v>368.27</v>
      </c>
      <c r="CR233" s="396">
        <v>368.27</v>
      </c>
      <c r="CS233" s="313">
        <v>368.27</v>
      </c>
      <c r="CT233" s="396">
        <v>368.27</v>
      </c>
      <c r="CU233" s="396">
        <v>368.27</v>
      </c>
      <c r="CV233" s="396">
        <v>368.27</v>
      </c>
      <c r="CW233" s="313">
        <v>368.27</v>
      </c>
      <c r="CX233" s="322"/>
      <c r="CY233" s="71"/>
      <c r="CZ233" s="111"/>
      <c r="DA233" s="108">
        <v>190010</v>
      </c>
      <c r="DB233" s="123" t="s">
        <v>267</v>
      </c>
      <c r="DC233" s="156">
        <v>347.38920200000001</v>
      </c>
      <c r="DD233" s="156">
        <v>255.654359</v>
      </c>
      <c r="DE233" s="156">
        <v>256.32233500000001</v>
      </c>
      <c r="DF233" s="119">
        <v>508.57399999999996</v>
      </c>
      <c r="DG233" s="116">
        <v>564.60599999999999</v>
      </c>
      <c r="DH233" s="116">
        <v>578.43999999999994</v>
      </c>
      <c r="DI233" s="116">
        <v>587.83100000000002</v>
      </c>
      <c r="DJ233" s="116">
        <v>590.64499999999998</v>
      </c>
      <c r="DK233" s="116">
        <v>320.00599999999997</v>
      </c>
      <c r="DL233" s="116">
        <v>330.733</v>
      </c>
      <c r="DM233" s="116">
        <v>333.70599999999996</v>
      </c>
      <c r="DN233" s="116">
        <v>349.83599999999996</v>
      </c>
    </row>
    <row r="234" spans="1:118" ht="15.75" customHeight="1">
      <c r="A234" s="108"/>
      <c r="B234" s="149">
        <v>190020</v>
      </c>
      <c r="C234" s="123" t="s">
        <v>281</v>
      </c>
      <c r="D234" s="155" t="s">
        <v>282</v>
      </c>
      <c r="E234" s="384"/>
      <c r="F234" s="71"/>
      <c r="G234" s="71"/>
      <c r="H234" s="71"/>
      <c r="I234" s="71"/>
      <c r="J234" s="312">
        <v>0</v>
      </c>
      <c r="K234" s="142">
        <v>0</v>
      </c>
      <c r="L234" s="142">
        <v>0</v>
      </c>
      <c r="M234" s="313">
        <v>507.279473</v>
      </c>
      <c r="N234" s="142">
        <v>0</v>
      </c>
      <c r="O234" s="142">
        <v>0</v>
      </c>
      <c r="P234" s="142">
        <v>0</v>
      </c>
      <c r="Q234" s="142">
        <v>569.12740299999996</v>
      </c>
      <c r="R234" s="312">
        <v>0</v>
      </c>
      <c r="S234" s="142">
        <v>0</v>
      </c>
      <c r="T234" s="142">
        <v>0</v>
      </c>
      <c r="U234" s="313">
        <v>571.62813099999994</v>
      </c>
      <c r="V234" s="312">
        <v>476.62899999999996</v>
      </c>
      <c r="W234" s="142">
        <v>467.42399999999998</v>
      </c>
      <c r="X234" s="142">
        <v>441.96099999999996</v>
      </c>
      <c r="Y234" s="142">
        <v>471.33799999999997</v>
      </c>
      <c r="Z234" s="312">
        <v>496.65600000000001</v>
      </c>
      <c r="AA234" s="142">
        <v>464.54300000000001</v>
      </c>
      <c r="AB234" s="142">
        <v>445.76799999999997</v>
      </c>
      <c r="AC234" s="142">
        <v>459.51099999999997</v>
      </c>
      <c r="AD234" s="312">
        <v>450.32900000000001</v>
      </c>
      <c r="AE234" s="142">
        <v>425.63499999999999</v>
      </c>
      <c r="AF234" s="142">
        <v>944.72799999999995</v>
      </c>
      <c r="AG234" s="142">
        <v>935.66300000000001</v>
      </c>
      <c r="AH234" s="312">
        <v>927.84499999999991</v>
      </c>
      <c r="AI234" s="142">
        <v>956.34100000000001</v>
      </c>
      <c r="AJ234" s="142">
        <v>977.83399999999995</v>
      </c>
      <c r="AK234" s="142">
        <v>1035.144</v>
      </c>
      <c r="AL234" s="312">
        <v>1027.789</v>
      </c>
      <c r="AM234" s="142">
        <v>1015.472</v>
      </c>
      <c r="AN234" s="142">
        <v>1047.3709999999999</v>
      </c>
      <c r="AO234" s="142">
        <v>1049.46</v>
      </c>
      <c r="AP234" s="312">
        <v>1056.9880000000001</v>
      </c>
      <c r="AQ234" s="142">
        <v>1109.278</v>
      </c>
      <c r="AR234" s="142">
        <v>1095.405</v>
      </c>
      <c r="AS234" s="142">
        <v>1118.2829999999999</v>
      </c>
      <c r="AT234" s="312">
        <v>0</v>
      </c>
      <c r="AU234" s="142">
        <v>0</v>
      </c>
      <c r="AV234" s="142">
        <v>0</v>
      </c>
      <c r="AW234" s="142">
        <v>986.3359999999999</v>
      </c>
      <c r="AX234" s="312">
        <v>0</v>
      </c>
      <c r="AY234" s="142">
        <v>0</v>
      </c>
      <c r="AZ234" s="142">
        <v>0</v>
      </c>
      <c r="BA234" s="142">
        <v>899.62699999999995</v>
      </c>
      <c r="BB234" s="312">
        <v>0</v>
      </c>
      <c r="BC234" s="142">
        <v>0</v>
      </c>
      <c r="BD234" s="142">
        <v>0</v>
      </c>
      <c r="BE234" s="142">
        <v>981.34999999999991</v>
      </c>
      <c r="BF234" s="312">
        <v>0</v>
      </c>
      <c r="BG234" s="142">
        <v>0</v>
      </c>
      <c r="BH234" s="142">
        <v>0</v>
      </c>
      <c r="BI234" s="142">
        <v>521.92700000000002</v>
      </c>
      <c r="BJ234" s="312">
        <v>0</v>
      </c>
      <c r="BK234" s="142">
        <v>0</v>
      </c>
      <c r="BL234" s="142">
        <v>0</v>
      </c>
      <c r="BM234" s="142">
        <v>505.13200000000001</v>
      </c>
      <c r="BN234" s="312">
        <v>0</v>
      </c>
      <c r="BO234" s="142">
        <v>0</v>
      </c>
      <c r="BP234" s="142">
        <v>0</v>
      </c>
      <c r="BQ234" s="142">
        <v>487.63399999999996</v>
      </c>
      <c r="BR234" s="312">
        <v>0</v>
      </c>
      <c r="BS234" s="142">
        <v>0</v>
      </c>
      <c r="BT234" s="142">
        <v>0</v>
      </c>
      <c r="BU234" s="142">
        <v>628.47399999999993</v>
      </c>
      <c r="BV234" s="312">
        <v>0</v>
      </c>
      <c r="BW234" s="142">
        <v>0</v>
      </c>
      <c r="BX234" s="142">
        <v>0</v>
      </c>
      <c r="BY234" s="142">
        <v>677.76799999999992</v>
      </c>
      <c r="BZ234" s="396">
        <v>622.51588417189714</v>
      </c>
      <c r="CA234" s="396">
        <v>567.26376834379437</v>
      </c>
      <c r="CB234" s="396">
        <v>512.01165251569159</v>
      </c>
      <c r="CC234" s="313">
        <v>456.75953668758893</v>
      </c>
      <c r="CD234" s="396">
        <v>419.5241835480881</v>
      </c>
      <c r="CE234" s="396">
        <v>382.28883040858722</v>
      </c>
      <c r="CF234" s="396">
        <v>345.05347726908633</v>
      </c>
      <c r="CG234" s="313">
        <v>307.8181241295855</v>
      </c>
      <c r="CH234" s="396">
        <v>282.72457788898816</v>
      </c>
      <c r="CI234" s="396">
        <v>257.63103164839083</v>
      </c>
      <c r="CJ234" s="396">
        <v>232.5374854077935</v>
      </c>
      <c r="CK234" s="313">
        <v>207.44393916719619</v>
      </c>
      <c r="CL234" s="396">
        <v>190.53296586260845</v>
      </c>
      <c r="CM234" s="396">
        <v>173.62199255802071</v>
      </c>
      <c r="CN234" s="396">
        <v>156.71101925343294</v>
      </c>
      <c r="CO234" s="313">
        <v>139.8000459488452</v>
      </c>
      <c r="CP234" s="396">
        <v>128.40344957436355</v>
      </c>
      <c r="CQ234" s="396">
        <v>117.00685319988189</v>
      </c>
      <c r="CR234" s="396">
        <v>105.61025682540023</v>
      </c>
      <c r="CS234" s="313">
        <v>94.213660450918582</v>
      </c>
      <c r="CT234" s="396">
        <v>86.533297731191922</v>
      </c>
      <c r="CU234" s="396">
        <v>78.852935011465263</v>
      </c>
      <c r="CV234" s="396">
        <v>71.172572291738604</v>
      </c>
      <c r="CW234" s="313">
        <v>63.492209572011951</v>
      </c>
      <c r="CX234" s="322"/>
      <c r="CY234" s="71"/>
      <c r="CZ234" s="111"/>
      <c r="DA234" s="108">
        <v>190020</v>
      </c>
      <c r="DB234" s="123" t="s">
        <v>281</v>
      </c>
      <c r="DC234" s="156">
        <v>507.279473</v>
      </c>
      <c r="DD234" s="156">
        <v>569.12740299999996</v>
      </c>
      <c r="DE234" s="156">
        <v>571.62813099999994</v>
      </c>
      <c r="DF234" s="119">
        <v>471.33799999999997</v>
      </c>
      <c r="DG234" s="116">
        <v>459.51099999999997</v>
      </c>
      <c r="DH234" s="116">
        <v>935.66300000000001</v>
      </c>
      <c r="DI234" s="116">
        <v>1035.144</v>
      </c>
      <c r="DJ234" s="116">
        <v>1049.46</v>
      </c>
      <c r="DK234" s="116">
        <v>1118.2829999999999</v>
      </c>
      <c r="DL234" s="116">
        <v>986.3359999999999</v>
      </c>
      <c r="DM234" s="116">
        <v>899.62699999999995</v>
      </c>
      <c r="DN234" s="116">
        <v>981.34999999999991</v>
      </c>
    </row>
    <row r="235" spans="1:118" ht="15.75" customHeight="1">
      <c r="A235" s="108"/>
      <c r="B235" s="149">
        <v>190150</v>
      </c>
      <c r="C235" s="123" t="s">
        <v>295</v>
      </c>
      <c r="D235" s="155" t="s">
        <v>296</v>
      </c>
      <c r="E235" s="384"/>
      <c r="F235" s="71"/>
      <c r="G235" s="71"/>
      <c r="H235" s="71"/>
      <c r="I235" s="71"/>
      <c r="J235" s="312">
        <v>0</v>
      </c>
      <c r="K235" s="142">
        <v>0</v>
      </c>
      <c r="L235" s="142">
        <v>0</v>
      </c>
      <c r="M235" s="313">
        <v>117.38829</v>
      </c>
      <c r="N235" s="142">
        <v>0</v>
      </c>
      <c r="O235" s="142">
        <v>0</v>
      </c>
      <c r="P235" s="142">
        <v>0</v>
      </c>
      <c r="Q235" s="142">
        <v>170.31947</v>
      </c>
      <c r="R235" s="312">
        <v>0</v>
      </c>
      <c r="S235" s="142">
        <v>0</v>
      </c>
      <c r="T235" s="142">
        <v>0</v>
      </c>
      <c r="U235" s="313">
        <v>286.922752</v>
      </c>
      <c r="V235" s="312">
        <v>98.116</v>
      </c>
      <c r="W235" s="142">
        <v>129.429</v>
      </c>
      <c r="X235" s="142">
        <v>140.03</v>
      </c>
      <c r="Y235" s="142">
        <v>137.25</v>
      </c>
      <c r="Z235" s="312">
        <v>141.49099999999999</v>
      </c>
      <c r="AA235" s="142">
        <v>140.298</v>
      </c>
      <c r="AB235" s="142">
        <v>140.81899999999999</v>
      </c>
      <c r="AC235" s="142">
        <v>99.637</v>
      </c>
      <c r="AD235" s="312">
        <v>105.276</v>
      </c>
      <c r="AE235" s="142">
        <v>81.917999999999992</v>
      </c>
      <c r="AF235" s="142">
        <v>90.09899999999999</v>
      </c>
      <c r="AG235" s="142">
        <v>104.643</v>
      </c>
      <c r="AH235" s="312">
        <v>123.702</v>
      </c>
      <c r="AI235" s="142">
        <v>122.37899999999999</v>
      </c>
      <c r="AJ235" s="142">
        <v>140.96899999999999</v>
      </c>
      <c r="AK235" s="142">
        <v>65.953000000000003</v>
      </c>
      <c r="AL235" s="312">
        <v>67.801999999999992</v>
      </c>
      <c r="AM235" s="142">
        <v>84.352999999999994</v>
      </c>
      <c r="AN235" s="142">
        <v>109.672</v>
      </c>
      <c r="AO235" s="142">
        <v>94.091999999999999</v>
      </c>
      <c r="AP235" s="312">
        <v>104.44799999999999</v>
      </c>
      <c r="AQ235" s="142">
        <v>76.899999999999991</v>
      </c>
      <c r="AR235" s="142">
        <v>72.614999999999995</v>
      </c>
      <c r="AS235" s="142">
        <v>41.175999999999995</v>
      </c>
      <c r="AT235" s="312">
        <v>0</v>
      </c>
      <c r="AU235" s="142">
        <v>0</v>
      </c>
      <c r="AV235" s="142">
        <v>0</v>
      </c>
      <c r="AW235" s="142">
        <v>65.921999999999997</v>
      </c>
      <c r="AX235" s="312">
        <v>0</v>
      </c>
      <c r="AY235" s="142">
        <v>0</v>
      </c>
      <c r="AZ235" s="142">
        <v>0</v>
      </c>
      <c r="BA235" s="142">
        <v>187.959</v>
      </c>
      <c r="BB235" s="312">
        <v>0</v>
      </c>
      <c r="BC235" s="142">
        <v>0</v>
      </c>
      <c r="BD235" s="142">
        <v>0</v>
      </c>
      <c r="BE235" s="142">
        <v>73.872</v>
      </c>
      <c r="BF235" s="312">
        <v>0</v>
      </c>
      <c r="BG235" s="142">
        <v>0</v>
      </c>
      <c r="BH235" s="142">
        <v>0</v>
      </c>
      <c r="BI235" s="142">
        <v>64.060999999999993</v>
      </c>
      <c r="BJ235" s="312">
        <v>0</v>
      </c>
      <c r="BK235" s="142">
        <v>0</v>
      </c>
      <c r="BL235" s="142">
        <v>0</v>
      </c>
      <c r="BM235" s="142">
        <v>92.182000000000002</v>
      </c>
      <c r="BN235" s="312">
        <v>0</v>
      </c>
      <c r="BO235" s="142">
        <v>0</v>
      </c>
      <c r="BP235" s="142">
        <v>0</v>
      </c>
      <c r="BQ235" s="142">
        <v>178.21699999999998</v>
      </c>
      <c r="BR235" s="312">
        <v>0</v>
      </c>
      <c r="BS235" s="142">
        <v>0</v>
      </c>
      <c r="BT235" s="142">
        <v>0</v>
      </c>
      <c r="BU235" s="142">
        <v>193.20399999999998</v>
      </c>
      <c r="BV235" s="312">
        <v>0</v>
      </c>
      <c r="BW235" s="142">
        <v>0</v>
      </c>
      <c r="BX235" s="142">
        <v>0</v>
      </c>
      <c r="BY235" s="142">
        <v>223.833</v>
      </c>
      <c r="BZ235" s="396">
        <v>223.833</v>
      </c>
      <c r="CA235" s="396">
        <v>223.833</v>
      </c>
      <c r="CB235" s="396">
        <v>223.833</v>
      </c>
      <c r="CC235" s="313">
        <v>223.833</v>
      </c>
      <c r="CD235" s="396">
        <v>223.833</v>
      </c>
      <c r="CE235" s="396">
        <v>223.833</v>
      </c>
      <c r="CF235" s="396">
        <v>223.833</v>
      </c>
      <c r="CG235" s="313">
        <v>223.833</v>
      </c>
      <c r="CH235" s="396">
        <v>223.833</v>
      </c>
      <c r="CI235" s="396">
        <v>223.833</v>
      </c>
      <c r="CJ235" s="396">
        <v>223.833</v>
      </c>
      <c r="CK235" s="313">
        <v>223.833</v>
      </c>
      <c r="CL235" s="396">
        <v>223.833</v>
      </c>
      <c r="CM235" s="396">
        <v>223.833</v>
      </c>
      <c r="CN235" s="396">
        <v>223.833</v>
      </c>
      <c r="CO235" s="313">
        <v>223.833</v>
      </c>
      <c r="CP235" s="396">
        <v>223.833</v>
      </c>
      <c r="CQ235" s="396">
        <v>223.833</v>
      </c>
      <c r="CR235" s="396">
        <v>223.833</v>
      </c>
      <c r="CS235" s="313">
        <v>223.833</v>
      </c>
      <c r="CT235" s="396">
        <v>223.833</v>
      </c>
      <c r="CU235" s="396">
        <v>223.833</v>
      </c>
      <c r="CV235" s="396">
        <v>223.833</v>
      </c>
      <c r="CW235" s="313">
        <v>223.833</v>
      </c>
      <c r="CX235" s="322"/>
      <c r="CY235" s="71"/>
      <c r="CZ235" s="111"/>
      <c r="DA235" s="108">
        <v>190150</v>
      </c>
      <c r="DB235" s="123" t="s">
        <v>295</v>
      </c>
      <c r="DC235" s="156">
        <v>117.38829</v>
      </c>
      <c r="DD235" s="156">
        <v>170.31947</v>
      </c>
      <c r="DE235" s="156">
        <v>286.922752</v>
      </c>
      <c r="DF235" s="119">
        <v>137.25</v>
      </c>
      <c r="DG235" s="116">
        <v>99.637</v>
      </c>
      <c r="DH235" s="116">
        <v>104.643</v>
      </c>
      <c r="DI235" s="116">
        <v>65.953000000000003</v>
      </c>
      <c r="DJ235" s="116">
        <v>94.091999999999999</v>
      </c>
      <c r="DK235" s="116">
        <v>41.175999999999995</v>
      </c>
      <c r="DL235" s="116">
        <v>65.921999999999997</v>
      </c>
      <c r="DM235" s="116">
        <v>187.959</v>
      </c>
      <c r="DN235" s="116">
        <v>73.872</v>
      </c>
    </row>
    <row r="236" spans="1:118" ht="15.75" customHeight="1">
      <c r="A236" s="108"/>
      <c r="B236" s="149">
        <v>190160</v>
      </c>
      <c r="C236" s="123" t="s">
        <v>897</v>
      </c>
      <c r="D236" s="155" t="s">
        <v>301</v>
      </c>
      <c r="E236" s="384"/>
      <c r="F236" s="71"/>
      <c r="G236" s="71"/>
      <c r="H236" s="71"/>
      <c r="I236" s="71"/>
      <c r="J236" s="312">
        <v>0</v>
      </c>
      <c r="K236" s="142">
        <v>0</v>
      </c>
      <c r="L236" s="142">
        <v>0</v>
      </c>
      <c r="M236" s="313">
        <v>2.3826179999999999</v>
      </c>
      <c r="N236" s="142">
        <v>0</v>
      </c>
      <c r="O236" s="142">
        <v>0</v>
      </c>
      <c r="P236" s="142">
        <v>0</v>
      </c>
      <c r="Q236" s="142">
        <v>2.2586179999999998</v>
      </c>
      <c r="R236" s="312">
        <v>0</v>
      </c>
      <c r="S236" s="142">
        <v>0</v>
      </c>
      <c r="T236" s="142">
        <v>0</v>
      </c>
      <c r="U236" s="313">
        <v>9.5836740000000002</v>
      </c>
      <c r="V236" s="312">
        <v>2.6187209999999999</v>
      </c>
      <c r="W236" s="142">
        <v>2.3329999999999997</v>
      </c>
      <c r="X236" s="142">
        <v>2.2469999999999999</v>
      </c>
      <c r="Y236" s="142">
        <v>3.1629999999999998</v>
      </c>
      <c r="Z236" s="312">
        <v>22.105</v>
      </c>
      <c r="AA236" s="142">
        <v>21.404999999999998</v>
      </c>
      <c r="AB236" s="142">
        <v>19.983999999999998</v>
      </c>
      <c r="AC236" s="142">
        <v>20.276</v>
      </c>
      <c r="AD236" s="312">
        <v>20.227</v>
      </c>
      <c r="AE236" s="142">
        <v>20.192</v>
      </c>
      <c r="AF236" s="142">
        <v>18.259</v>
      </c>
      <c r="AG236" s="142">
        <v>19.474999999999998</v>
      </c>
      <c r="AH236" s="312">
        <v>18.997</v>
      </c>
      <c r="AI236" s="142">
        <v>20.433999999999997</v>
      </c>
      <c r="AJ236" s="142">
        <v>20.164999999999999</v>
      </c>
      <c r="AK236" s="142">
        <v>21.715999999999998</v>
      </c>
      <c r="AL236" s="312">
        <v>20.152999999999999</v>
      </c>
      <c r="AM236" s="142">
        <v>19.491</v>
      </c>
      <c r="AN236" s="142">
        <v>19.141999999999999</v>
      </c>
      <c r="AO236" s="142">
        <v>19.988</v>
      </c>
      <c r="AP236" s="312">
        <v>18.666</v>
      </c>
      <c r="AQ236" s="142">
        <v>18.090999999999998</v>
      </c>
      <c r="AR236" s="142">
        <v>16.407</v>
      </c>
      <c r="AS236" s="142">
        <v>18.623999999999999</v>
      </c>
      <c r="AT236" s="312">
        <v>1492.402</v>
      </c>
      <c r="AU236" s="142">
        <v>1464.5409999999999</v>
      </c>
      <c r="AV236" s="142">
        <v>1426.2829999999999</v>
      </c>
      <c r="AW236" s="142">
        <v>15.799999999999999</v>
      </c>
      <c r="AX236" s="312">
        <v>1385.7939999999999</v>
      </c>
      <c r="AY236" s="142">
        <v>1391.6399999999999</v>
      </c>
      <c r="AZ236" s="142">
        <v>1383.5919999999999</v>
      </c>
      <c r="BA236" s="142">
        <v>15.282</v>
      </c>
      <c r="BB236" s="312">
        <v>1435.4189999999999</v>
      </c>
      <c r="BC236" s="142">
        <v>1470.222</v>
      </c>
      <c r="BD236" s="142">
        <v>1469.6219999999998</v>
      </c>
      <c r="BE236" s="142">
        <v>14.690999999999999</v>
      </c>
      <c r="BF236" s="312">
        <v>1415.384</v>
      </c>
      <c r="BG236" s="142">
        <v>1000.371</v>
      </c>
      <c r="BH236" s="142">
        <v>973.44299999999998</v>
      </c>
      <c r="BI236" s="142">
        <v>15.817</v>
      </c>
      <c r="BJ236" s="312">
        <v>957.52099999999996</v>
      </c>
      <c r="BK236" s="142">
        <v>969.6579999999999</v>
      </c>
      <c r="BL236" s="142">
        <v>977.61799999999994</v>
      </c>
      <c r="BM236" s="142">
        <v>17.715</v>
      </c>
      <c r="BN236" s="312">
        <v>1016.9259999999999</v>
      </c>
      <c r="BO236" s="142">
        <v>1046.163</v>
      </c>
      <c r="BP236" s="142">
        <v>1098.0119999999999</v>
      </c>
      <c r="BQ236" s="142">
        <v>19.959</v>
      </c>
      <c r="BR236" s="312">
        <v>1119.6949999999999</v>
      </c>
      <c r="BS236" s="142">
        <v>1146.6009999999999</v>
      </c>
      <c r="BT236" s="142">
        <v>1162.931</v>
      </c>
      <c r="BU236" s="142">
        <v>19.797000000000001</v>
      </c>
      <c r="BV236" s="312">
        <v>1256.8209999999999</v>
      </c>
      <c r="BW236" s="142">
        <v>1260.5319999999999</v>
      </c>
      <c r="BX236" s="142">
        <v>1266.9749999999999</v>
      </c>
      <c r="BY236" s="142">
        <v>19.282999999999998</v>
      </c>
      <c r="BZ236" s="396">
        <v>17.711036511736602</v>
      </c>
      <c r="CA236" s="396">
        <v>16.139073023473205</v>
      </c>
      <c r="CB236" s="396">
        <v>14.567109535209809</v>
      </c>
      <c r="CC236" s="313">
        <v>12.995146046946413</v>
      </c>
      <c r="CD236" s="396">
        <v>11.935772759052924</v>
      </c>
      <c r="CE236" s="396">
        <v>10.876399471159434</v>
      </c>
      <c r="CF236" s="396">
        <v>9.8170261832659449</v>
      </c>
      <c r="CG236" s="313">
        <v>8.7576528953724537</v>
      </c>
      <c r="CH236" s="396">
        <v>8.0437229781184101</v>
      </c>
      <c r="CI236" s="396">
        <v>7.3297930608643673</v>
      </c>
      <c r="CJ236" s="396">
        <v>6.6158631436103246</v>
      </c>
      <c r="CK236" s="313">
        <v>5.9019332263562809</v>
      </c>
      <c r="CL236" s="396">
        <v>5.4208035503722192</v>
      </c>
      <c r="CM236" s="396">
        <v>4.9396738743881574</v>
      </c>
      <c r="CN236" s="396">
        <v>4.4585441984040965</v>
      </c>
      <c r="CO236" s="313">
        <v>3.9774145224200348</v>
      </c>
      <c r="CP236" s="396">
        <v>3.6531729413935925</v>
      </c>
      <c r="CQ236" s="396">
        <v>3.3289313603671502</v>
      </c>
      <c r="CR236" s="396">
        <v>3.0046897793407079</v>
      </c>
      <c r="CS236" s="313">
        <v>2.6804481983142656</v>
      </c>
      <c r="CT236" s="396">
        <v>2.4619362084822152</v>
      </c>
      <c r="CU236" s="396">
        <v>2.2434242186501647</v>
      </c>
      <c r="CV236" s="396">
        <v>2.0249122288181143</v>
      </c>
      <c r="CW236" s="313">
        <v>1.8064002389860638</v>
      </c>
      <c r="CX236" s="322"/>
      <c r="CY236" s="71"/>
      <c r="CZ236" s="111"/>
      <c r="DA236" s="108">
        <v>190160</v>
      </c>
      <c r="DB236" s="123" t="s">
        <v>897</v>
      </c>
      <c r="DC236" s="156">
        <v>2.3826179999999999</v>
      </c>
      <c r="DD236" s="156">
        <v>2.2586179999999998</v>
      </c>
      <c r="DE236" s="156">
        <v>9.5836740000000002</v>
      </c>
      <c r="DF236" s="119">
        <v>3.1629999999999998</v>
      </c>
      <c r="DG236" s="116">
        <v>20.276</v>
      </c>
      <c r="DH236" s="116">
        <v>19.474999999999998</v>
      </c>
      <c r="DI236" s="116">
        <v>21.715999999999998</v>
      </c>
      <c r="DJ236" s="116">
        <v>19.988</v>
      </c>
      <c r="DK236" s="116">
        <v>18.623999999999999</v>
      </c>
      <c r="DL236" s="116">
        <v>15.799999999999999</v>
      </c>
      <c r="DM236" s="116">
        <v>15.282</v>
      </c>
      <c r="DN236" s="116">
        <v>14.690999999999999</v>
      </c>
    </row>
    <row r="237" spans="1:118" ht="15.75" customHeight="1">
      <c r="A237" s="108"/>
      <c r="B237" s="149"/>
      <c r="C237" s="123"/>
      <c r="D237" s="155"/>
      <c r="E237" s="384"/>
      <c r="F237" s="71"/>
      <c r="G237" s="71"/>
      <c r="H237" s="71"/>
      <c r="I237" s="71"/>
      <c r="J237" s="312"/>
      <c r="K237" s="142"/>
      <c r="L237" s="142"/>
      <c r="M237" s="313"/>
      <c r="N237" s="142"/>
      <c r="O237" s="142"/>
      <c r="P237" s="142"/>
      <c r="Q237" s="142"/>
      <c r="R237" s="312"/>
      <c r="S237" s="142"/>
      <c r="T237" s="142"/>
      <c r="U237" s="313"/>
      <c r="V237" s="312"/>
      <c r="W237" s="142"/>
      <c r="X237" s="142"/>
      <c r="Y237" s="142"/>
      <c r="Z237" s="312"/>
      <c r="AA237" s="142"/>
      <c r="AB237" s="142"/>
      <c r="AC237" s="142"/>
      <c r="AD237" s="312"/>
      <c r="AE237" s="142"/>
      <c r="AF237" s="142"/>
      <c r="AG237" s="142"/>
      <c r="AH237" s="312"/>
      <c r="AI237" s="142"/>
      <c r="AJ237" s="142"/>
      <c r="AK237" s="142"/>
      <c r="AL237" s="312"/>
      <c r="AM237" s="142"/>
      <c r="AN237" s="142"/>
      <c r="AO237" s="142"/>
      <c r="AP237" s="312"/>
      <c r="AQ237" s="142"/>
      <c r="AR237" s="142"/>
      <c r="AS237" s="142"/>
      <c r="AT237" s="312"/>
      <c r="AU237" s="142"/>
      <c r="AV237" s="142"/>
      <c r="AW237" s="142"/>
      <c r="AX237" s="312"/>
      <c r="AY237" s="142"/>
      <c r="AZ237" s="142"/>
      <c r="BA237" s="142"/>
      <c r="BB237" s="312"/>
      <c r="BC237" s="142"/>
      <c r="BD237" s="142"/>
      <c r="BE237" s="142"/>
      <c r="BF237" s="312"/>
      <c r="BG237" s="142"/>
      <c r="BH237" s="142"/>
      <c r="BI237" s="142"/>
      <c r="BJ237" s="312"/>
      <c r="BK237" s="142"/>
      <c r="BL237" s="142"/>
      <c r="BM237" s="142"/>
      <c r="BN237" s="312"/>
      <c r="BO237" s="142"/>
      <c r="BP237" s="142"/>
      <c r="BQ237" s="142"/>
      <c r="BR237" s="312"/>
      <c r="BS237" s="142"/>
      <c r="BT237" s="142"/>
      <c r="BU237" s="142"/>
      <c r="BV237" s="312"/>
      <c r="BW237" s="142"/>
      <c r="BX237" s="142"/>
      <c r="BY237" s="142"/>
      <c r="BZ237" s="312"/>
      <c r="CA237" s="142"/>
      <c r="CB237" s="142"/>
      <c r="CC237" s="313"/>
      <c r="CD237" s="312"/>
      <c r="CE237" s="142"/>
      <c r="CF237" s="142"/>
      <c r="CG237" s="313"/>
      <c r="CH237" s="312"/>
      <c r="CI237" s="142"/>
      <c r="CJ237" s="142"/>
      <c r="CK237" s="313"/>
      <c r="CL237" s="312"/>
      <c r="CM237" s="142"/>
      <c r="CN237" s="142"/>
      <c r="CO237" s="313"/>
      <c r="CP237" s="312"/>
      <c r="CQ237" s="142"/>
      <c r="CR237" s="142"/>
      <c r="CS237" s="313"/>
      <c r="CT237" s="312"/>
      <c r="CU237" s="142"/>
      <c r="CV237" s="142"/>
      <c r="CW237" s="313"/>
      <c r="CX237" s="322"/>
      <c r="CY237" s="71"/>
      <c r="CZ237" s="111"/>
      <c r="DA237" s="108"/>
      <c r="DB237" s="123"/>
      <c r="DC237" s="156"/>
      <c r="DD237" s="156"/>
      <c r="DE237" s="156"/>
      <c r="DF237" s="119"/>
      <c r="DG237" s="116"/>
      <c r="DH237" s="116"/>
      <c r="DI237" s="116"/>
      <c r="DJ237" s="116"/>
      <c r="DK237" s="116"/>
      <c r="DL237" s="116"/>
      <c r="DM237" s="116"/>
      <c r="DN237" s="116"/>
    </row>
    <row r="238" spans="1:118" ht="15.75" customHeight="1">
      <c r="A238" s="114"/>
      <c r="B238" s="149">
        <v>110610</v>
      </c>
      <c r="C238" s="169" t="s">
        <v>320</v>
      </c>
      <c r="D238" s="93" t="s">
        <v>321</v>
      </c>
      <c r="E238" s="394"/>
      <c r="F238" s="89"/>
      <c r="G238" s="89"/>
      <c r="H238" s="89"/>
      <c r="I238" s="89"/>
      <c r="J238" s="312">
        <v>0</v>
      </c>
      <c r="K238" s="142">
        <v>0</v>
      </c>
      <c r="L238" s="142">
        <v>0</v>
      </c>
      <c r="M238" s="313">
        <v>3.5304819999999997</v>
      </c>
      <c r="N238" s="142">
        <v>0</v>
      </c>
      <c r="O238" s="142">
        <v>0</v>
      </c>
      <c r="P238" s="142">
        <v>0</v>
      </c>
      <c r="Q238" s="142">
        <v>4.3512230000000001</v>
      </c>
      <c r="R238" s="312">
        <v>0</v>
      </c>
      <c r="S238" s="142">
        <v>0</v>
      </c>
      <c r="T238" s="142">
        <v>0</v>
      </c>
      <c r="U238" s="313">
        <v>5.458297</v>
      </c>
      <c r="V238" s="312">
        <v>43.505811999999999</v>
      </c>
      <c r="W238" s="142">
        <v>46.324286000000001</v>
      </c>
      <c r="X238" s="142">
        <v>44.282413999999996</v>
      </c>
      <c r="Y238" s="142">
        <v>44.274999999999999</v>
      </c>
      <c r="Z238" s="312">
        <v>72.596999999999994</v>
      </c>
      <c r="AA238" s="142">
        <v>74.36</v>
      </c>
      <c r="AB238" s="142">
        <v>74.462000000000003</v>
      </c>
      <c r="AC238" s="142">
        <v>76.78</v>
      </c>
      <c r="AD238" s="312">
        <v>79.117999999999995</v>
      </c>
      <c r="AE238" s="142">
        <v>86.460999999999999</v>
      </c>
      <c r="AF238" s="142">
        <v>85.37299999999999</v>
      </c>
      <c r="AG238" s="142">
        <v>84.646000000000001</v>
      </c>
      <c r="AH238" s="312">
        <v>85.97</v>
      </c>
      <c r="AI238" s="142">
        <v>896.98299999999995</v>
      </c>
      <c r="AJ238" s="142">
        <v>885.69200000000001</v>
      </c>
      <c r="AK238" s="142">
        <v>874.25299999999993</v>
      </c>
      <c r="AL238" s="312">
        <v>888.93700000000001</v>
      </c>
      <c r="AM238" s="142">
        <v>872.63699999999994</v>
      </c>
      <c r="AN238" s="142">
        <v>861.27499999999998</v>
      </c>
      <c r="AO238" s="142">
        <v>857.31200000000001</v>
      </c>
      <c r="AP238" s="312">
        <v>842.26199999999994</v>
      </c>
      <c r="AQ238" s="142">
        <v>831.4</v>
      </c>
      <c r="AR238" s="142">
        <v>818.42099999999994</v>
      </c>
      <c r="AS238" s="142">
        <v>810.33600000000001</v>
      </c>
      <c r="AT238" s="312">
        <v>794.94099999999992</v>
      </c>
      <c r="AU238" s="142">
        <v>788.41300000000001</v>
      </c>
      <c r="AV238" s="142">
        <v>774.76299999999992</v>
      </c>
      <c r="AW238" s="142">
        <v>760.22799999999995</v>
      </c>
      <c r="AX238" s="312">
        <v>746.15899999999999</v>
      </c>
      <c r="AY238" s="142">
        <v>736.22199999999998</v>
      </c>
      <c r="AZ238" s="142">
        <v>723.44099999999992</v>
      </c>
      <c r="BA238" s="142">
        <v>711.19799999999998</v>
      </c>
      <c r="BB238" s="312">
        <v>701.16899999999998</v>
      </c>
      <c r="BC238" s="142">
        <v>691.49099999999999</v>
      </c>
      <c r="BD238" s="142">
        <v>695.322</v>
      </c>
      <c r="BE238" s="142">
        <v>697.84299999999996</v>
      </c>
      <c r="BF238" s="312">
        <v>699.51699999999994</v>
      </c>
      <c r="BG238" s="142">
        <v>699.96199999999999</v>
      </c>
      <c r="BH238" s="142">
        <v>700.01199999999994</v>
      </c>
      <c r="BI238" s="142">
        <v>703.43599999999992</v>
      </c>
      <c r="BJ238" s="312">
        <v>715.58699999999999</v>
      </c>
      <c r="BK238" s="142">
        <v>716.226</v>
      </c>
      <c r="BL238" s="142">
        <v>716.73899999999992</v>
      </c>
      <c r="BM238" s="142">
        <v>718.28</v>
      </c>
      <c r="BN238" s="312">
        <v>717.005</v>
      </c>
      <c r="BO238" s="142">
        <v>715.26699999999994</v>
      </c>
      <c r="BP238" s="142">
        <v>717.97699999999998</v>
      </c>
      <c r="BQ238" s="142">
        <v>720.62599999999998</v>
      </c>
      <c r="BR238" s="312">
        <v>723.74599999999998</v>
      </c>
      <c r="BS238" s="142">
        <v>720.61099999999999</v>
      </c>
      <c r="BT238" s="142">
        <v>720.40199999999993</v>
      </c>
      <c r="BU238" s="142">
        <v>724.42700000000002</v>
      </c>
      <c r="BV238" s="312">
        <v>724.88199999999995</v>
      </c>
      <c r="BW238" s="142">
        <v>722.61</v>
      </c>
      <c r="BX238" s="142">
        <v>745.50599999999997</v>
      </c>
      <c r="BY238" s="142">
        <v>750.74099999999999</v>
      </c>
      <c r="BZ238" s="312">
        <v>747.6145365644586</v>
      </c>
      <c r="CA238" s="142">
        <v>744.48807312891711</v>
      </c>
      <c r="CB238" s="142">
        <v>741.36160969337561</v>
      </c>
      <c r="CC238" s="313">
        <v>738.23514625783423</v>
      </c>
      <c r="CD238" s="312">
        <v>735.40471315630077</v>
      </c>
      <c r="CE238" s="142">
        <v>732.57428005476731</v>
      </c>
      <c r="CF238" s="142">
        <v>729.74384695323397</v>
      </c>
      <c r="CG238" s="313">
        <v>726.91341385170051</v>
      </c>
      <c r="CH238" s="312">
        <v>724.35098134371606</v>
      </c>
      <c r="CI238" s="142">
        <v>721.7885488357316</v>
      </c>
      <c r="CJ238" s="142">
        <v>719.22611632774715</v>
      </c>
      <c r="CK238" s="313">
        <v>716.6636838197627</v>
      </c>
      <c r="CL238" s="312">
        <v>714.34387617109644</v>
      </c>
      <c r="CM238" s="142">
        <v>712.02406852243018</v>
      </c>
      <c r="CN238" s="142">
        <v>709.70426087376381</v>
      </c>
      <c r="CO238" s="313">
        <v>707.38445322509756</v>
      </c>
      <c r="CP238" s="312">
        <v>705.28429741219634</v>
      </c>
      <c r="CQ238" s="142">
        <v>703.18414159929512</v>
      </c>
      <c r="CR238" s="142">
        <v>701.0839857863939</v>
      </c>
      <c r="CS238" s="313">
        <v>698.98382997349267</v>
      </c>
      <c r="CT238" s="312">
        <v>697.08252818194171</v>
      </c>
      <c r="CU238" s="142">
        <v>695.18122639039075</v>
      </c>
      <c r="CV238" s="142">
        <v>693.2799245988399</v>
      </c>
      <c r="CW238" s="313">
        <v>691.37862280728893</v>
      </c>
      <c r="CX238" s="322"/>
      <c r="CY238" s="71"/>
      <c r="CZ238" s="111"/>
      <c r="DA238" s="108">
        <v>110610</v>
      </c>
      <c r="DB238" s="123" t="s">
        <v>320</v>
      </c>
      <c r="DC238" s="156">
        <v>3.5304819999999997</v>
      </c>
      <c r="DD238" s="156">
        <v>4.3512230000000001</v>
      </c>
      <c r="DE238" s="156">
        <v>5.458297</v>
      </c>
      <c r="DF238" s="119">
        <v>44.274999999999999</v>
      </c>
      <c r="DG238" s="116">
        <v>76.78</v>
      </c>
      <c r="DH238" s="116">
        <v>84.646000000000001</v>
      </c>
      <c r="DI238" s="116">
        <v>874.25299999999993</v>
      </c>
      <c r="DJ238" s="116">
        <v>857.31200000000001</v>
      </c>
      <c r="DK238" s="116">
        <v>810.33600000000001</v>
      </c>
      <c r="DL238" s="116">
        <v>760.22799999999995</v>
      </c>
      <c r="DM238" s="116">
        <v>711.19799999999998</v>
      </c>
      <c r="DN238" s="116">
        <v>697.84299999999996</v>
      </c>
    </row>
    <row r="239" spans="1:118" ht="15.75" customHeight="1">
      <c r="A239" s="108"/>
      <c r="B239" s="149">
        <v>190170</v>
      </c>
      <c r="C239" s="123" t="s">
        <v>322</v>
      </c>
      <c r="D239" s="155" t="s">
        <v>323</v>
      </c>
      <c r="E239" s="384"/>
      <c r="F239" s="71"/>
      <c r="G239" s="71"/>
      <c r="H239" s="71"/>
      <c r="I239" s="71"/>
      <c r="J239" s="312">
        <v>0</v>
      </c>
      <c r="K239" s="142">
        <v>0</v>
      </c>
      <c r="L239" s="142">
        <v>0</v>
      </c>
      <c r="M239" s="313">
        <v>0</v>
      </c>
      <c r="N239" s="142">
        <v>0</v>
      </c>
      <c r="O239" s="142">
        <v>0</v>
      </c>
      <c r="P239" s="142">
        <v>0</v>
      </c>
      <c r="Q239" s="142">
        <v>0</v>
      </c>
      <c r="R239" s="312">
        <v>0</v>
      </c>
      <c r="S239" s="142">
        <v>0</v>
      </c>
      <c r="T239" s="142">
        <v>0</v>
      </c>
      <c r="U239" s="313">
        <v>0.76</v>
      </c>
      <c r="V239" s="312">
        <v>5.8508119999999995</v>
      </c>
      <c r="W239" s="142">
        <v>5.851</v>
      </c>
      <c r="X239" s="142">
        <v>5.8514140000000001</v>
      </c>
      <c r="Y239" s="142">
        <v>5.851</v>
      </c>
      <c r="Z239" s="312">
        <v>6.7610000000000001</v>
      </c>
      <c r="AA239" s="142">
        <v>6.7610000000000001</v>
      </c>
      <c r="AB239" s="142">
        <v>6.7610000000000001</v>
      </c>
      <c r="AC239" s="142">
        <v>6.7610000000000001</v>
      </c>
      <c r="AD239" s="312">
        <v>6.7610000000000001</v>
      </c>
      <c r="AE239" s="142">
        <v>6.7610000000000001</v>
      </c>
      <c r="AF239" s="142">
        <v>6.7610000000000001</v>
      </c>
      <c r="AG239" s="142">
        <v>6.7610000000000001</v>
      </c>
      <c r="AH239" s="312">
        <v>6.7610000000000001</v>
      </c>
      <c r="AI239" s="142">
        <v>592.48199999999997</v>
      </c>
      <c r="AJ239" s="142">
        <v>593.62099999999998</v>
      </c>
      <c r="AK239" s="142">
        <v>593.62099999999998</v>
      </c>
      <c r="AL239" s="312">
        <v>619.84899999999993</v>
      </c>
      <c r="AM239" s="142">
        <v>615.79599999999994</v>
      </c>
      <c r="AN239" s="142">
        <v>615.79599999999994</v>
      </c>
      <c r="AO239" s="142">
        <v>618.59399999999994</v>
      </c>
      <c r="AP239" s="312">
        <v>618.59399999999994</v>
      </c>
      <c r="AQ239" s="142">
        <v>618.59399999999994</v>
      </c>
      <c r="AR239" s="142">
        <v>618.59399999999994</v>
      </c>
      <c r="AS239" s="142">
        <v>618.59399999999994</v>
      </c>
      <c r="AT239" s="312">
        <v>0</v>
      </c>
      <c r="AU239" s="142">
        <v>0</v>
      </c>
      <c r="AV239" s="142">
        <v>0</v>
      </c>
      <c r="AW239" s="142">
        <v>618.59399999999994</v>
      </c>
      <c r="AX239" s="312">
        <v>0</v>
      </c>
      <c r="AY239" s="142">
        <v>0</v>
      </c>
      <c r="AZ239" s="142">
        <v>0</v>
      </c>
      <c r="BA239" s="142">
        <v>618.59399999999994</v>
      </c>
      <c r="BB239" s="312">
        <v>0</v>
      </c>
      <c r="BC239" s="142">
        <v>0</v>
      </c>
      <c r="BD239" s="142">
        <v>0</v>
      </c>
      <c r="BE239" s="142">
        <v>618.59399999999994</v>
      </c>
      <c r="BF239" s="312">
        <v>0</v>
      </c>
      <c r="BG239" s="142">
        <v>0</v>
      </c>
      <c r="BH239" s="142">
        <v>0</v>
      </c>
      <c r="BI239" s="142">
        <v>617.68399999999997</v>
      </c>
      <c r="BJ239" s="312">
        <v>0</v>
      </c>
      <c r="BK239" s="142">
        <v>0</v>
      </c>
      <c r="BL239" s="142">
        <v>0</v>
      </c>
      <c r="BM239" s="142">
        <v>617.68399999999997</v>
      </c>
      <c r="BN239" s="312">
        <v>0</v>
      </c>
      <c r="BO239" s="142">
        <v>0</v>
      </c>
      <c r="BP239" s="142">
        <v>0</v>
      </c>
      <c r="BQ239" s="142">
        <v>617.68399999999997</v>
      </c>
      <c r="BR239" s="312">
        <v>0</v>
      </c>
      <c r="BS239" s="142">
        <v>0</v>
      </c>
      <c r="BT239" s="142">
        <v>0</v>
      </c>
      <c r="BU239" s="142">
        <v>617.68399999999997</v>
      </c>
      <c r="BV239" s="312">
        <v>0</v>
      </c>
      <c r="BW239" s="142">
        <v>0</v>
      </c>
      <c r="BX239" s="142">
        <v>0</v>
      </c>
      <c r="BY239" s="142">
        <v>618.66300000000001</v>
      </c>
      <c r="BZ239" s="396">
        <v>618.66300000000001</v>
      </c>
      <c r="CA239" s="396">
        <v>618.66300000000001</v>
      </c>
      <c r="CB239" s="396">
        <v>618.66300000000001</v>
      </c>
      <c r="CC239" s="313">
        <v>618.66300000000001</v>
      </c>
      <c r="CD239" s="396">
        <v>618.66300000000001</v>
      </c>
      <c r="CE239" s="396">
        <v>618.66300000000001</v>
      </c>
      <c r="CF239" s="396">
        <v>618.66300000000001</v>
      </c>
      <c r="CG239" s="313">
        <v>618.66300000000001</v>
      </c>
      <c r="CH239" s="396">
        <v>618.66300000000001</v>
      </c>
      <c r="CI239" s="396">
        <v>618.66300000000001</v>
      </c>
      <c r="CJ239" s="396">
        <v>618.66300000000001</v>
      </c>
      <c r="CK239" s="313">
        <v>618.66300000000001</v>
      </c>
      <c r="CL239" s="396">
        <v>618.66300000000001</v>
      </c>
      <c r="CM239" s="396">
        <v>618.66300000000001</v>
      </c>
      <c r="CN239" s="396">
        <v>618.66300000000001</v>
      </c>
      <c r="CO239" s="313">
        <v>618.66300000000001</v>
      </c>
      <c r="CP239" s="396">
        <v>618.66300000000001</v>
      </c>
      <c r="CQ239" s="396">
        <v>618.66300000000001</v>
      </c>
      <c r="CR239" s="396">
        <v>618.66300000000001</v>
      </c>
      <c r="CS239" s="313">
        <v>618.66300000000001</v>
      </c>
      <c r="CT239" s="396">
        <v>618.66300000000001</v>
      </c>
      <c r="CU239" s="396">
        <v>618.66300000000001</v>
      </c>
      <c r="CV239" s="396">
        <v>618.66300000000001</v>
      </c>
      <c r="CW239" s="313">
        <v>618.66300000000001</v>
      </c>
      <c r="CX239" s="322"/>
      <c r="CY239" s="71"/>
      <c r="CZ239" s="111"/>
      <c r="DA239" s="108">
        <v>190170</v>
      </c>
      <c r="DB239" s="123" t="s">
        <v>322</v>
      </c>
      <c r="DC239" s="156">
        <v>0</v>
      </c>
      <c r="DD239" s="156">
        <v>0</v>
      </c>
      <c r="DE239" s="156">
        <v>0.76</v>
      </c>
      <c r="DF239" s="119">
        <v>5.851</v>
      </c>
      <c r="DG239" s="116">
        <v>6.7610000000000001</v>
      </c>
      <c r="DH239" s="116">
        <v>6.7610000000000001</v>
      </c>
      <c r="DI239" s="116">
        <v>593.62099999999998</v>
      </c>
      <c r="DJ239" s="116">
        <v>618.59399999999994</v>
      </c>
      <c r="DK239" s="116">
        <v>618.59399999999994</v>
      </c>
      <c r="DL239" s="116">
        <v>618.59399999999994</v>
      </c>
      <c r="DM239" s="116">
        <v>618.59399999999994</v>
      </c>
      <c r="DN239" s="116">
        <v>618.59399999999994</v>
      </c>
    </row>
    <row r="240" spans="1:118" ht="15.75" customHeight="1">
      <c r="A240" s="108"/>
      <c r="B240" s="149">
        <v>110611</v>
      </c>
      <c r="C240" s="123" t="s">
        <v>327</v>
      </c>
      <c r="D240" s="155" t="s">
        <v>328</v>
      </c>
      <c r="E240" s="384"/>
      <c r="F240" s="71"/>
      <c r="G240" s="71"/>
      <c r="H240" s="71"/>
      <c r="I240" s="71"/>
      <c r="J240" s="312">
        <v>0</v>
      </c>
      <c r="K240" s="142">
        <v>0</v>
      </c>
      <c r="L240" s="142">
        <v>0</v>
      </c>
      <c r="M240" s="313">
        <v>3.5304819999999997</v>
      </c>
      <c r="N240" s="142">
        <v>0</v>
      </c>
      <c r="O240" s="142">
        <v>0</v>
      </c>
      <c r="P240" s="142">
        <v>0</v>
      </c>
      <c r="Q240" s="142">
        <v>4.3512230000000001</v>
      </c>
      <c r="R240" s="312">
        <v>0</v>
      </c>
      <c r="S240" s="142">
        <v>0</v>
      </c>
      <c r="T240" s="142">
        <v>0</v>
      </c>
      <c r="U240" s="313">
        <v>4.6982970000000002</v>
      </c>
      <c r="V240" s="312">
        <v>37.655000000000001</v>
      </c>
      <c r="W240" s="142">
        <v>40.473286000000002</v>
      </c>
      <c r="X240" s="142">
        <v>38.430999999999997</v>
      </c>
      <c r="Y240" s="142">
        <v>38.423999999999999</v>
      </c>
      <c r="Z240" s="312">
        <v>65.835999999999999</v>
      </c>
      <c r="AA240" s="142">
        <v>67.599000000000004</v>
      </c>
      <c r="AB240" s="142">
        <v>67.701000000000008</v>
      </c>
      <c r="AC240" s="142">
        <v>70.019000000000005</v>
      </c>
      <c r="AD240" s="312">
        <v>72.356999999999999</v>
      </c>
      <c r="AE240" s="142">
        <v>79.7</v>
      </c>
      <c r="AF240" s="142">
        <v>78.611999999999995</v>
      </c>
      <c r="AG240" s="142">
        <v>77.885000000000005</v>
      </c>
      <c r="AH240" s="312">
        <v>79.209000000000003</v>
      </c>
      <c r="AI240" s="142">
        <v>304.50099999999998</v>
      </c>
      <c r="AJ240" s="142">
        <v>292.07100000000003</v>
      </c>
      <c r="AK240" s="142">
        <v>280.63199999999995</v>
      </c>
      <c r="AL240" s="312">
        <v>269.08800000000008</v>
      </c>
      <c r="AM240" s="142">
        <v>256.84100000000001</v>
      </c>
      <c r="AN240" s="142">
        <v>245.47900000000004</v>
      </c>
      <c r="AO240" s="142">
        <v>238.71800000000007</v>
      </c>
      <c r="AP240" s="312">
        <v>223.66800000000001</v>
      </c>
      <c r="AQ240" s="142">
        <v>212.80600000000004</v>
      </c>
      <c r="AR240" s="142">
        <v>199.827</v>
      </c>
      <c r="AS240" s="142">
        <v>191.74200000000008</v>
      </c>
      <c r="AT240" s="312">
        <v>794.94099999999992</v>
      </c>
      <c r="AU240" s="142">
        <v>788.41300000000001</v>
      </c>
      <c r="AV240" s="142">
        <v>774.76299999999992</v>
      </c>
      <c r="AW240" s="142">
        <v>141.63400000000001</v>
      </c>
      <c r="AX240" s="312">
        <v>746.15899999999999</v>
      </c>
      <c r="AY240" s="142">
        <v>736.22199999999998</v>
      </c>
      <c r="AZ240" s="142">
        <v>723.44099999999992</v>
      </c>
      <c r="BA240" s="142">
        <v>92.604000000000042</v>
      </c>
      <c r="BB240" s="312">
        <v>701.16899999999998</v>
      </c>
      <c r="BC240" s="142">
        <v>691.49099999999999</v>
      </c>
      <c r="BD240" s="142">
        <v>695.322</v>
      </c>
      <c r="BE240" s="142">
        <v>79.249000000000024</v>
      </c>
      <c r="BF240" s="312">
        <v>699.51699999999994</v>
      </c>
      <c r="BG240" s="142">
        <v>699.96199999999999</v>
      </c>
      <c r="BH240" s="142">
        <v>700.01199999999994</v>
      </c>
      <c r="BI240" s="142">
        <v>85.751999999999953</v>
      </c>
      <c r="BJ240" s="312">
        <v>715.58699999999999</v>
      </c>
      <c r="BK240" s="142">
        <v>716.226</v>
      </c>
      <c r="BL240" s="142">
        <v>716.73899999999992</v>
      </c>
      <c r="BM240" s="142">
        <v>100.596</v>
      </c>
      <c r="BN240" s="312">
        <v>717.005</v>
      </c>
      <c r="BO240" s="142">
        <v>715.26699999999994</v>
      </c>
      <c r="BP240" s="142">
        <v>717.97699999999998</v>
      </c>
      <c r="BQ240" s="142">
        <v>102.94200000000001</v>
      </c>
      <c r="BR240" s="312">
        <v>723.74599999999998</v>
      </c>
      <c r="BS240" s="142">
        <v>720.61099999999999</v>
      </c>
      <c r="BT240" s="142">
        <v>720.40199999999993</v>
      </c>
      <c r="BU240" s="142">
        <v>106.74300000000005</v>
      </c>
      <c r="BV240" s="312">
        <v>724.88199999999995</v>
      </c>
      <c r="BW240" s="142">
        <v>722.61</v>
      </c>
      <c r="BX240" s="142">
        <v>745.50599999999997</v>
      </c>
      <c r="BY240" s="142">
        <v>132.07799999999997</v>
      </c>
      <c r="BZ240" s="396">
        <v>128.95153656445854</v>
      </c>
      <c r="CA240" s="396">
        <v>125.8250731289171</v>
      </c>
      <c r="CB240" s="396">
        <v>122.69860969337566</v>
      </c>
      <c r="CC240" s="313">
        <v>119.57214625783422</v>
      </c>
      <c r="CD240" s="396">
        <v>116.74171315630079</v>
      </c>
      <c r="CE240" s="396">
        <v>113.91128005476736</v>
      </c>
      <c r="CF240" s="396">
        <v>111.08084695323393</v>
      </c>
      <c r="CG240" s="313">
        <v>108.25041385170051</v>
      </c>
      <c r="CH240" s="396">
        <v>105.68798134371606</v>
      </c>
      <c r="CI240" s="396">
        <v>103.12554883573161</v>
      </c>
      <c r="CJ240" s="396">
        <v>100.56311632774717</v>
      </c>
      <c r="CK240" s="313">
        <v>98.000683819762713</v>
      </c>
      <c r="CL240" s="396">
        <v>95.680876171096429</v>
      </c>
      <c r="CM240" s="396">
        <v>93.361068522430145</v>
      </c>
      <c r="CN240" s="396">
        <v>91.041260873763861</v>
      </c>
      <c r="CO240" s="313">
        <v>88.721453225097576</v>
      </c>
      <c r="CP240" s="396">
        <v>86.621297412196355</v>
      </c>
      <c r="CQ240" s="396">
        <v>84.521141599295134</v>
      </c>
      <c r="CR240" s="396">
        <v>82.420985786393913</v>
      </c>
      <c r="CS240" s="313">
        <v>80.320829973492692</v>
      </c>
      <c r="CT240" s="396">
        <v>78.419528181941743</v>
      </c>
      <c r="CU240" s="396">
        <v>76.518226390390794</v>
      </c>
      <c r="CV240" s="396">
        <v>74.616924598839859</v>
      </c>
      <c r="CW240" s="313">
        <v>72.715622807288909</v>
      </c>
      <c r="CX240" s="322"/>
      <c r="CY240" s="71"/>
      <c r="CZ240" s="111"/>
      <c r="DA240" s="108">
        <v>110611</v>
      </c>
      <c r="DB240" s="123" t="s">
        <v>327</v>
      </c>
      <c r="DC240" s="156">
        <v>3.5304819999999997</v>
      </c>
      <c r="DD240" s="156">
        <v>4.3512230000000001</v>
      </c>
      <c r="DE240" s="156">
        <v>4.6982970000000002</v>
      </c>
      <c r="DF240" s="119">
        <v>38.423999999999999</v>
      </c>
      <c r="DG240" s="116">
        <v>70.019000000000005</v>
      </c>
      <c r="DH240" s="116">
        <v>77.885000000000005</v>
      </c>
      <c r="DI240" s="116">
        <v>280.63199999999995</v>
      </c>
      <c r="DJ240" s="116">
        <v>238.71800000000007</v>
      </c>
      <c r="DK240" s="116">
        <v>191.74200000000008</v>
      </c>
      <c r="DL240" s="116">
        <v>141.63400000000001</v>
      </c>
      <c r="DM240" s="116">
        <v>92.604000000000042</v>
      </c>
      <c r="DN240" s="116">
        <v>79.249000000000024</v>
      </c>
    </row>
    <row r="241" spans="1:118" ht="15.75" customHeight="1">
      <c r="A241" s="108"/>
      <c r="B241" s="149"/>
      <c r="C241" s="123"/>
      <c r="D241" s="155"/>
      <c r="E241" s="384"/>
      <c r="F241" s="71"/>
      <c r="G241" s="71"/>
      <c r="H241" s="71"/>
      <c r="I241" s="71"/>
      <c r="J241" s="312"/>
      <c r="K241" s="142"/>
      <c r="L241" s="142"/>
      <c r="M241" s="313"/>
      <c r="N241" s="142"/>
      <c r="O241" s="142"/>
      <c r="P241" s="142"/>
      <c r="Q241" s="142"/>
      <c r="R241" s="312"/>
      <c r="S241" s="142"/>
      <c r="T241" s="142"/>
      <c r="U241" s="313"/>
      <c r="V241" s="312"/>
      <c r="W241" s="142"/>
      <c r="X241" s="142"/>
      <c r="Y241" s="142"/>
      <c r="Z241" s="312"/>
      <c r="AA241" s="142"/>
      <c r="AB241" s="142"/>
      <c r="AC241" s="142"/>
      <c r="AD241" s="312"/>
      <c r="AE241" s="142"/>
      <c r="AF241" s="142"/>
      <c r="AG241" s="142"/>
      <c r="AH241" s="312"/>
      <c r="AI241" s="142"/>
      <c r="AJ241" s="142"/>
      <c r="AK241" s="142"/>
      <c r="AL241" s="312"/>
      <c r="AM241" s="142"/>
      <c r="AN241" s="142"/>
      <c r="AO241" s="142"/>
      <c r="AP241" s="312"/>
      <c r="AQ241" s="142"/>
      <c r="AR241" s="142"/>
      <c r="AS241" s="142"/>
      <c r="AT241" s="312"/>
      <c r="AU241" s="142"/>
      <c r="AV241" s="142"/>
      <c r="AW241" s="142"/>
      <c r="AX241" s="312"/>
      <c r="AY241" s="142"/>
      <c r="AZ241" s="142"/>
      <c r="BA241" s="142"/>
      <c r="BB241" s="312"/>
      <c r="BC241" s="142"/>
      <c r="BD241" s="142"/>
      <c r="BE241" s="142"/>
      <c r="BF241" s="312"/>
      <c r="BG241" s="142"/>
      <c r="BH241" s="142"/>
      <c r="BI241" s="142"/>
      <c r="BJ241" s="312"/>
      <c r="BK241" s="142"/>
      <c r="BL241" s="142"/>
      <c r="BM241" s="142"/>
      <c r="BN241" s="312"/>
      <c r="BO241" s="142"/>
      <c r="BP241" s="142"/>
      <c r="BQ241" s="142"/>
      <c r="BR241" s="312"/>
      <c r="BS241" s="142"/>
      <c r="BT241" s="142"/>
      <c r="BU241" s="142"/>
      <c r="BV241" s="312"/>
      <c r="BW241" s="142"/>
      <c r="BX241" s="142"/>
      <c r="BY241" s="142"/>
      <c r="BZ241" s="312"/>
      <c r="CA241" s="142"/>
      <c r="CB241" s="142"/>
      <c r="CC241" s="313"/>
      <c r="CD241" s="312"/>
      <c r="CE241" s="142"/>
      <c r="CF241" s="142"/>
      <c r="CG241" s="313"/>
      <c r="CH241" s="312"/>
      <c r="CI241" s="142"/>
      <c r="CJ241" s="142"/>
      <c r="CK241" s="313"/>
      <c r="CL241" s="312"/>
      <c r="CM241" s="142"/>
      <c r="CN241" s="142"/>
      <c r="CO241" s="313"/>
      <c r="CP241" s="312"/>
      <c r="CQ241" s="142"/>
      <c r="CR241" s="142"/>
      <c r="CS241" s="313"/>
      <c r="CT241" s="312"/>
      <c r="CU241" s="142"/>
      <c r="CV241" s="142"/>
      <c r="CW241" s="313"/>
      <c r="CX241" s="322"/>
      <c r="CY241" s="71"/>
      <c r="CZ241" s="111"/>
      <c r="DA241" s="108"/>
      <c r="DB241" s="123"/>
      <c r="DC241" s="156"/>
      <c r="DD241" s="156"/>
      <c r="DE241" s="156"/>
      <c r="DF241" s="119"/>
      <c r="DG241" s="116"/>
      <c r="DH241" s="116"/>
      <c r="DI241" s="116"/>
      <c r="DJ241" s="116"/>
      <c r="DK241" s="116"/>
      <c r="DL241" s="116"/>
      <c r="DM241" s="116"/>
      <c r="DN241" s="116"/>
    </row>
    <row r="242" spans="1:118" ht="15.75" customHeight="1">
      <c r="A242" s="114"/>
      <c r="B242" s="109">
        <v>190311</v>
      </c>
      <c r="C242" s="169" t="s">
        <v>343</v>
      </c>
      <c r="D242" s="93" t="s">
        <v>344</v>
      </c>
      <c r="E242" s="394"/>
      <c r="F242" s="89"/>
      <c r="G242" s="89"/>
      <c r="H242" s="89"/>
      <c r="I242" s="89"/>
      <c r="J242" s="307">
        <v>0</v>
      </c>
      <c r="K242" s="117">
        <v>0</v>
      </c>
      <c r="L242" s="117">
        <v>0</v>
      </c>
      <c r="M242" s="308">
        <v>1044.1750630000001</v>
      </c>
      <c r="N242" s="117">
        <v>0</v>
      </c>
      <c r="O242" s="117">
        <v>0</v>
      </c>
      <c r="P242" s="117">
        <v>0</v>
      </c>
      <c r="Q242" s="117">
        <v>1045.044848</v>
      </c>
      <c r="R242" s="307">
        <v>0</v>
      </c>
      <c r="S242" s="117">
        <v>0</v>
      </c>
      <c r="T242" s="117">
        <v>0</v>
      </c>
      <c r="U242" s="308">
        <v>1155.4689069999999</v>
      </c>
      <c r="V242" s="307">
        <v>1358.2645229999998</v>
      </c>
      <c r="W242" s="117">
        <v>880.8018689999999</v>
      </c>
      <c r="X242" s="117">
        <v>1009.303867</v>
      </c>
      <c r="Y242" s="117">
        <v>1374.2360000000001</v>
      </c>
      <c r="Z242" s="307">
        <v>1082.252</v>
      </c>
      <c r="AA242" s="117">
        <v>1055.2619999999999</v>
      </c>
      <c r="AB242" s="117">
        <v>1072.5039999999999</v>
      </c>
      <c r="AC242" s="117">
        <v>1231.6469999999999</v>
      </c>
      <c r="AD242" s="307">
        <v>754.19799999999998</v>
      </c>
      <c r="AE242" s="117">
        <v>684.46999999999991</v>
      </c>
      <c r="AF242" s="117">
        <v>726.94299999999998</v>
      </c>
      <c r="AG242" s="117">
        <v>708.02</v>
      </c>
      <c r="AH242" s="307">
        <v>682.08499999999992</v>
      </c>
      <c r="AI242" s="117">
        <v>755.89499999999998</v>
      </c>
      <c r="AJ242" s="117">
        <v>704.94999999999993</v>
      </c>
      <c r="AK242" s="117">
        <v>739.779</v>
      </c>
      <c r="AL242" s="307">
        <v>716.59899999999993</v>
      </c>
      <c r="AM242" s="117">
        <v>1523.5829999999999</v>
      </c>
      <c r="AN242" s="117">
        <v>890.68099999999993</v>
      </c>
      <c r="AO242" s="117">
        <v>870.42399999999998</v>
      </c>
      <c r="AP242" s="307">
        <v>697.74699999999996</v>
      </c>
      <c r="AQ242" s="117">
        <v>640.01</v>
      </c>
      <c r="AR242" s="117">
        <v>647.35</v>
      </c>
      <c r="AS242" s="117">
        <v>810.279</v>
      </c>
      <c r="AT242" s="307">
        <v>825.35399999999993</v>
      </c>
      <c r="AU242" s="117">
        <v>979.03699999999992</v>
      </c>
      <c r="AV242" s="117">
        <v>909.54399999999998</v>
      </c>
      <c r="AW242" s="117">
        <v>1123.4409999999998</v>
      </c>
      <c r="AX242" s="307">
        <v>973.52699999999993</v>
      </c>
      <c r="AY242" s="117">
        <v>755.17899999999997</v>
      </c>
      <c r="AZ242" s="117">
        <v>769.25400000000002</v>
      </c>
      <c r="BA242" s="117">
        <v>559.20100000000002</v>
      </c>
      <c r="BB242" s="307">
        <v>540.86</v>
      </c>
      <c r="BC242" s="117">
        <v>545.60799999999995</v>
      </c>
      <c r="BD242" s="117">
        <v>598.72500000000002</v>
      </c>
      <c r="BE242" s="117">
        <v>671.178</v>
      </c>
      <c r="BF242" s="307">
        <v>600.69499999999994</v>
      </c>
      <c r="BG242" s="117">
        <v>574.625</v>
      </c>
      <c r="BH242" s="117">
        <v>639.81799999999998</v>
      </c>
      <c r="BI242" s="117">
        <v>1018.405</v>
      </c>
      <c r="BJ242" s="307">
        <v>1085.538</v>
      </c>
      <c r="BK242" s="117">
        <v>1135.241</v>
      </c>
      <c r="BL242" s="117">
        <v>1142.6110000000001</v>
      </c>
      <c r="BM242" s="117">
        <v>1353.3430000000001</v>
      </c>
      <c r="BN242" s="307">
        <v>1397.9009999999998</v>
      </c>
      <c r="BO242" s="117">
        <v>1519.6590000000001</v>
      </c>
      <c r="BP242" s="117">
        <v>1473.3659999999998</v>
      </c>
      <c r="BQ242" s="117">
        <v>1557.3</v>
      </c>
      <c r="BR242" s="307">
        <v>1481.1109999999999</v>
      </c>
      <c r="BS242" s="117">
        <v>1297.415</v>
      </c>
      <c r="BT242" s="117">
        <v>1161.1189999999999</v>
      </c>
      <c r="BU242" s="117">
        <v>1217.0429999999999</v>
      </c>
      <c r="BV242" s="307">
        <v>1338.3989999999999</v>
      </c>
      <c r="BW242" s="117">
        <v>1270.27</v>
      </c>
      <c r="BX242" s="117">
        <v>1328.1659999999999</v>
      </c>
      <c r="BY242" s="117">
        <v>1390.1319999999998</v>
      </c>
      <c r="BZ242" s="307">
        <v>1364.1599999999999</v>
      </c>
      <c r="CA242" s="117">
        <v>1338.1879999999996</v>
      </c>
      <c r="CB242" s="117">
        <v>1312.2159999999997</v>
      </c>
      <c r="CC242" s="308">
        <v>1286.2439999999997</v>
      </c>
      <c r="CD242" s="307">
        <v>1260.2719999999997</v>
      </c>
      <c r="CE242" s="117">
        <v>1234.2999999999997</v>
      </c>
      <c r="CF242" s="117">
        <v>1208.3279999999997</v>
      </c>
      <c r="CG242" s="308">
        <v>1182.3559999999998</v>
      </c>
      <c r="CH242" s="307">
        <v>1156.3839999999998</v>
      </c>
      <c r="CI242" s="117">
        <v>1130.4119999999998</v>
      </c>
      <c r="CJ242" s="117">
        <v>1104.4399999999998</v>
      </c>
      <c r="CK242" s="308">
        <v>1078.4679999999998</v>
      </c>
      <c r="CL242" s="307">
        <v>1052.4959999999999</v>
      </c>
      <c r="CM242" s="117">
        <v>1026.5239999999999</v>
      </c>
      <c r="CN242" s="117">
        <v>1000.5519999999998</v>
      </c>
      <c r="CO242" s="308">
        <v>974.57999999999981</v>
      </c>
      <c r="CP242" s="307">
        <v>948.60799999999972</v>
      </c>
      <c r="CQ242" s="117">
        <v>922.63599999999974</v>
      </c>
      <c r="CR242" s="117">
        <v>896.66399999999976</v>
      </c>
      <c r="CS242" s="308">
        <v>870.69199999999978</v>
      </c>
      <c r="CT242" s="307">
        <v>844.7199999999998</v>
      </c>
      <c r="CU242" s="117">
        <v>818.74799999999982</v>
      </c>
      <c r="CV242" s="117">
        <v>792.77599999999984</v>
      </c>
      <c r="CW242" s="308">
        <v>766.80399999999986</v>
      </c>
      <c r="CX242" s="301"/>
      <c r="CY242" s="89"/>
      <c r="CZ242" s="166"/>
      <c r="DA242" s="114">
        <v>190311</v>
      </c>
      <c r="DB242" s="169" t="s">
        <v>343</v>
      </c>
      <c r="DC242" s="137">
        <v>1044.1750630000001</v>
      </c>
      <c r="DD242" s="137">
        <v>1045.044848</v>
      </c>
      <c r="DE242" s="137">
        <v>1155.4689069999999</v>
      </c>
      <c r="DF242" s="119">
        <v>1374.2360000000001</v>
      </c>
      <c r="DG242" s="116">
        <v>1231.6469999999999</v>
      </c>
      <c r="DH242" s="116">
        <v>708.02</v>
      </c>
      <c r="DI242" s="116">
        <v>739.779</v>
      </c>
      <c r="DJ242" s="116">
        <v>870.42399999999998</v>
      </c>
      <c r="DK242" s="116">
        <v>810.279</v>
      </c>
      <c r="DL242" s="116">
        <v>1123.4409999999998</v>
      </c>
      <c r="DM242" s="116">
        <v>559.20100000000002</v>
      </c>
      <c r="DN242" s="116">
        <v>671.178</v>
      </c>
    </row>
    <row r="243" spans="1:118" ht="15.75" customHeight="1">
      <c r="A243" s="108"/>
      <c r="B243" s="149">
        <v>111450</v>
      </c>
      <c r="C243" s="123" t="s">
        <v>349</v>
      </c>
      <c r="D243" s="155" t="s">
        <v>350</v>
      </c>
      <c r="E243" s="384"/>
      <c r="F243" s="71"/>
      <c r="G243" s="71"/>
      <c r="H243" s="71"/>
      <c r="I243" s="71"/>
      <c r="J243" s="312">
        <v>0</v>
      </c>
      <c r="K243" s="142">
        <v>0</v>
      </c>
      <c r="L243" s="142">
        <v>0</v>
      </c>
      <c r="M243" s="313">
        <v>44.606285999999997</v>
      </c>
      <c r="N243" s="142">
        <v>0</v>
      </c>
      <c r="O243" s="142">
        <v>0</v>
      </c>
      <c r="P243" s="142">
        <v>0</v>
      </c>
      <c r="Q243" s="142">
        <v>86.475883999999994</v>
      </c>
      <c r="R243" s="312">
        <v>0</v>
      </c>
      <c r="S243" s="142">
        <v>0</v>
      </c>
      <c r="T243" s="142">
        <v>0</v>
      </c>
      <c r="U243" s="313">
        <v>85.723134999999999</v>
      </c>
      <c r="V243" s="312">
        <v>130.71634499999999</v>
      </c>
      <c r="W243" s="142">
        <v>110.961631</v>
      </c>
      <c r="X243" s="142">
        <v>118.71201699999999</v>
      </c>
      <c r="Y243" s="142">
        <v>84.711999999999989</v>
      </c>
      <c r="Z243" s="312">
        <v>86.088999999999999</v>
      </c>
      <c r="AA243" s="142">
        <v>85.265000000000001</v>
      </c>
      <c r="AB243" s="142">
        <v>88.643999999999991</v>
      </c>
      <c r="AC243" s="142">
        <v>99.245999999999995</v>
      </c>
      <c r="AD243" s="312">
        <v>96.977999999999994</v>
      </c>
      <c r="AE243" s="142">
        <v>102.289</v>
      </c>
      <c r="AF243" s="142">
        <v>114.39699999999999</v>
      </c>
      <c r="AG243" s="142">
        <v>128.79999999999998</v>
      </c>
      <c r="AH243" s="312">
        <v>135.98999999999998</v>
      </c>
      <c r="AI243" s="142">
        <v>194.065</v>
      </c>
      <c r="AJ243" s="142">
        <v>133.63800000000001</v>
      </c>
      <c r="AK243" s="142">
        <v>124.00399999999999</v>
      </c>
      <c r="AL243" s="312">
        <v>119.00099999999999</v>
      </c>
      <c r="AM243" s="142">
        <v>117.71</v>
      </c>
      <c r="AN243" s="142">
        <v>105.26299999999999</v>
      </c>
      <c r="AO243" s="142">
        <v>107.98599999999999</v>
      </c>
      <c r="AP243" s="312">
        <v>104.645</v>
      </c>
      <c r="AQ243" s="142">
        <v>105.68299999999999</v>
      </c>
      <c r="AR243" s="142">
        <v>126.78699999999999</v>
      </c>
      <c r="AS243" s="142">
        <v>128.14499999999998</v>
      </c>
      <c r="AT243" s="312">
        <v>118.54899999999999</v>
      </c>
      <c r="AU243" s="142">
        <v>112.634</v>
      </c>
      <c r="AV243" s="142">
        <v>109.86799999999999</v>
      </c>
      <c r="AW243" s="142">
        <v>79.319000000000003</v>
      </c>
      <c r="AX243" s="312">
        <v>72.676999999999992</v>
      </c>
      <c r="AY243" s="142">
        <v>73.462999999999994</v>
      </c>
      <c r="AZ243" s="142">
        <v>60.212999999999994</v>
      </c>
      <c r="BA243" s="142">
        <v>45.890999999999998</v>
      </c>
      <c r="BB243" s="312">
        <v>53.457999999999998</v>
      </c>
      <c r="BC243" s="142">
        <v>52.625</v>
      </c>
      <c r="BD243" s="142">
        <v>61.593999999999994</v>
      </c>
      <c r="BE243" s="142">
        <v>62.048999999999999</v>
      </c>
      <c r="BF243" s="312">
        <v>62.343999999999994</v>
      </c>
      <c r="BG243" s="142">
        <v>63.012</v>
      </c>
      <c r="BH243" s="142">
        <v>68.003999999999991</v>
      </c>
      <c r="BI243" s="142">
        <v>68.497</v>
      </c>
      <c r="BJ243" s="312">
        <v>69.066000000000003</v>
      </c>
      <c r="BK243" s="142">
        <v>69.274000000000001</v>
      </c>
      <c r="BL243" s="142">
        <v>75.715000000000003</v>
      </c>
      <c r="BM243" s="142">
        <v>87.164000000000001</v>
      </c>
      <c r="BN243" s="312">
        <v>86.000999999999991</v>
      </c>
      <c r="BO243" s="142">
        <v>110.49199999999999</v>
      </c>
      <c r="BP243" s="142">
        <v>99.290999999999997</v>
      </c>
      <c r="BQ243" s="142">
        <v>88.957999999999998</v>
      </c>
      <c r="BR243" s="312">
        <v>90.632999999999996</v>
      </c>
      <c r="BS243" s="142">
        <v>85.475999999999999</v>
      </c>
      <c r="BT243" s="142">
        <v>88.893000000000001</v>
      </c>
      <c r="BU243" s="142">
        <v>86.60799999999999</v>
      </c>
      <c r="BV243" s="312">
        <v>101.02</v>
      </c>
      <c r="BW243" s="142">
        <v>121.095</v>
      </c>
      <c r="BX243" s="142">
        <v>134.809</v>
      </c>
      <c r="BY243" s="142">
        <v>168.06399999999999</v>
      </c>
      <c r="BZ243" s="396">
        <v>142.09199999999998</v>
      </c>
      <c r="CA243" s="396">
        <v>116.11999999999999</v>
      </c>
      <c r="CB243" s="396">
        <v>90.147999999999996</v>
      </c>
      <c r="CC243" s="313">
        <v>64.176000000000016</v>
      </c>
      <c r="CD243" s="396">
        <v>38.204000000000022</v>
      </c>
      <c r="CE243" s="396">
        <v>12.232000000000024</v>
      </c>
      <c r="CF243" s="396">
        <v>-13.739999999999977</v>
      </c>
      <c r="CG243" s="313">
        <v>-39.711999999999975</v>
      </c>
      <c r="CH243" s="396">
        <v>-65.683999999999969</v>
      </c>
      <c r="CI243" s="396">
        <v>-91.655999999999963</v>
      </c>
      <c r="CJ243" s="396">
        <v>-117.62799999999996</v>
      </c>
      <c r="CK243" s="313">
        <v>-143.59999999999997</v>
      </c>
      <c r="CL243" s="396">
        <v>-169.57199999999997</v>
      </c>
      <c r="CM243" s="396">
        <v>-195.54399999999998</v>
      </c>
      <c r="CN243" s="396">
        <v>-221.51599999999996</v>
      </c>
      <c r="CO243" s="313">
        <v>-247.48799999999997</v>
      </c>
      <c r="CP243" s="396">
        <v>-273.45999999999998</v>
      </c>
      <c r="CQ243" s="396">
        <v>-299.43199999999996</v>
      </c>
      <c r="CR243" s="396">
        <v>-325.40399999999994</v>
      </c>
      <c r="CS243" s="313">
        <v>-351.37599999999992</v>
      </c>
      <c r="CT243" s="396">
        <v>-377.3479999999999</v>
      </c>
      <c r="CU243" s="396">
        <v>-403.31999999999988</v>
      </c>
      <c r="CV243" s="396">
        <v>-429.29199999999992</v>
      </c>
      <c r="CW243" s="313">
        <v>-455.2639999999999</v>
      </c>
      <c r="CX243" s="322"/>
      <c r="CY243" s="71"/>
      <c r="CZ243" s="111"/>
      <c r="DA243" s="108">
        <v>111450</v>
      </c>
      <c r="DB243" s="123" t="s">
        <v>349</v>
      </c>
      <c r="DC243" s="156">
        <v>44.606285999999997</v>
      </c>
      <c r="DD243" s="156">
        <v>86.475883999999994</v>
      </c>
      <c r="DE243" s="156">
        <v>85.723134999999999</v>
      </c>
      <c r="DF243" s="119">
        <v>84.711999999999989</v>
      </c>
      <c r="DG243" s="116">
        <v>99.245999999999995</v>
      </c>
      <c r="DH243" s="116">
        <v>128.79999999999998</v>
      </c>
      <c r="DI243" s="116">
        <v>124.00399999999999</v>
      </c>
      <c r="DJ243" s="116">
        <v>107.98599999999999</v>
      </c>
      <c r="DK243" s="116">
        <v>128.14499999999998</v>
      </c>
      <c r="DL243" s="116">
        <v>79.319000000000003</v>
      </c>
      <c r="DM243" s="116">
        <v>45.890999999999998</v>
      </c>
      <c r="DN243" s="116">
        <v>62.048999999999999</v>
      </c>
    </row>
    <row r="244" spans="1:118" ht="15.75" customHeight="1">
      <c r="A244" s="108"/>
      <c r="B244" s="149">
        <v>111500</v>
      </c>
      <c r="C244" s="123" t="s">
        <v>345</v>
      </c>
      <c r="D244" s="155" t="s">
        <v>346</v>
      </c>
      <c r="E244" s="384"/>
      <c r="F244" s="71"/>
      <c r="G244" s="71"/>
      <c r="H244" s="71"/>
      <c r="I244" s="71"/>
      <c r="J244" s="312">
        <v>0</v>
      </c>
      <c r="K244" s="142">
        <v>0</v>
      </c>
      <c r="L244" s="142">
        <v>0</v>
      </c>
      <c r="M244" s="313">
        <v>741.16357699999992</v>
      </c>
      <c r="N244" s="142">
        <v>0</v>
      </c>
      <c r="O244" s="142">
        <v>0</v>
      </c>
      <c r="P244" s="142">
        <v>0</v>
      </c>
      <c r="Q244" s="142">
        <v>641.03143</v>
      </c>
      <c r="R244" s="312">
        <v>0</v>
      </c>
      <c r="S244" s="142">
        <v>0</v>
      </c>
      <c r="T244" s="142">
        <v>0</v>
      </c>
      <c r="U244" s="313">
        <v>753.23066399999993</v>
      </c>
      <c r="V244" s="312">
        <v>699.82102299999997</v>
      </c>
      <c r="W244" s="142">
        <v>654.02020499999992</v>
      </c>
      <c r="X244" s="142">
        <v>593.31961100000001</v>
      </c>
      <c r="Y244" s="142">
        <v>598.32899999999995</v>
      </c>
      <c r="Z244" s="312">
        <v>662.17</v>
      </c>
      <c r="AA244" s="142">
        <v>601.86599999999999</v>
      </c>
      <c r="AB244" s="142">
        <v>619.66699999999992</v>
      </c>
      <c r="AC244" s="142">
        <v>558.49599999999998</v>
      </c>
      <c r="AD244" s="312">
        <v>465.70299999999997</v>
      </c>
      <c r="AE244" s="142">
        <v>447.40299999999996</v>
      </c>
      <c r="AF244" s="142">
        <v>479.65199999999999</v>
      </c>
      <c r="AG244" s="142">
        <v>408.322</v>
      </c>
      <c r="AH244" s="312">
        <v>399.04999999999995</v>
      </c>
      <c r="AI244" s="142">
        <v>396.54300000000001</v>
      </c>
      <c r="AJ244" s="142">
        <v>428.71</v>
      </c>
      <c r="AK244" s="142">
        <v>466.56399999999996</v>
      </c>
      <c r="AL244" s="312">
        <v>454.42399999999998</v>
      </c>
      <c r="AM244" s="142">
        <v>404.77</v>
      </c>
      <c r="AN244" s="142">
        <v>407.37799999999999</v>
      </c>
      <c r="AO244" s="142">
        <v>429.791</v>
      </c>
      <c r="AP244" s="312">
        <v>358.60399999999998</v>
      </c>
      <c r="AQ244" s="142">
        <v>305.75099999999998</v>
      </c>
      <c r="AR244" s="142">
        <v>295.08799999999997</v>
      </c>
      <c r="AS244" s="142">
        <v>267.404</v>
      </c>
      <c r="AT244" s="312">
        <v>280.47800000000001</v>
      </c>
      <c r="AU244" s="142">
        <v>279.65299999999996</v>
      </c>
      <c r="AV244" s="142">
        <v>273.90100000000001</v>
      </c>
      <c r="AW244" s="142">
        <v>266.255</v>
      </c>
      <c r="AX244" s="312">
        <v>143.916</v>
      </c>
      <c r="AY244" s="142">
        <v>0</v>
      </c>
      <c r="AZ244" s="142">
        <v>0</v>
      </c>
      <c r="BA244" s="142">
        <v>0</v>
      </c>
      <c r="BB244" s="312">
        <v>0</v>
      </c>
      <c r="BC244" s="142">
        <v>0</v>
      </c>
      <c r="BD244" s="142">
        <v>0</v>
      </c>
      <c r="BE244" s="142">
        <v>0</v>
      </c>
      <c r="BF244" s="312">
        <v>0</v>
      </c>
      <c r="BG244" s="142">
        <v>0</v>
      </c>
      <c r="BH244" s="142">
        <v>0</v>
      </c>
      <c r="BI244" s="142">
        <v>0</v>
      </c>
      <c r="BJ244" s="312">
        <v>0</v>
      </c>
      <c r="BK244" s="142">
        <v>0</v>
      </c>
      <c r="BL244" s="142">
        <v>0</v>
      </c>
      <c r="BM244" s="142">
        <v>0</v>
      </c>
      <c r="BN244" s="312">
        <v>0</v>
      </c>
      <c r="BO244" s="142">
        <v>0</v>
      </c>
      <c r="BP244" s="142">
        <v>0</v>
      </c>
      <c r="BQ244" s="142">
        <v>0</v>
      </c>
      <c r="BR244" s="312">
        <v>0</v>
      </c>
      <c r="BS244" s="142">
        <v>0</v>
      </c>
      <c r="BT244" s="142">
        <v>0</v>
      </c>
      <c r="BU244" s="142">
        <v>0</v>
      </c>
      <c r="BV244" s="312">
        <v>0</v>
      </c>
      <c r="BW244" s="142">
        <v>0</v>
      </c>
      <c r="BX244" s="142">
        <v>0</v>
      </c>
      <c r="BY244" s="142">
        <v>0</v>
      </c>
      <c r="BZ244" s="396">
        <v>0</v>
      </c>
      <c r="CA244" s="396">
        <v>0</v>
      </c>
      <c r="CB244" s="396">
        <v>0</v>
      </c>
      <c r="CC244" s="313">
        <v>0</v>
      </c>
      <c r="CD244" s="396">
        <v>0</v>
      </c>
      <c r="CE244" s="396">
        <v>0</v>
      </c>
      <c r="CF244" s="396">
        <v>0</v>
      </c>
      <c r="CG244" s="313">
        <v>0</v>
      </c>
      <c r="CH244" s="396">
        <v>0</v>
      </c>
      <c r="CI244" s="396">
        <v>0</v>
      </c>
      <c r="CJ244" s="396">
        <v>0</v>
      </c>
      <c r="CK244" s="313">
        <v>0</v>
      </c>
      <c r="CL244" s="396">
        <v>0</v>
      </c>
      <c r="CM244" s="396">
        <v>0</v>
      </c>
      <c r="CN244" s="396">
        <v>0</v>
      </c>
      <c r="CO244" s="313">
        <v>0</v>
      </c>
      <c r="CP244" s="396">
        <v>0</v>
      </c>
      <c r="CQ244" s="396">
        <v>0</v>
      </c>
      <c r="CR244" s="396">
        <v>0</v>
      </c>
      <c r="CS244" s="313">
        <v>0</v>
      </c>
      <c r="CT244" s="396">
        <v>0</v>
      </c>
      <c r="CU244" s="396">
        <v>0</v>
      </c>
      <c r="CV244" s="396">
        <v>0</v>
      </c>
      <c r="CW244" s="313">
        <v>0</v>
      </c>
      <c r="CX244" s="322"/>
      <c r="CY244" s="71"/>
      <c r="CZ244" s="111"/>
      <c r="DA244" s="108">
        <v>111500</v>
      </c>
      <c r="DB244" s="123" t="s">
        <v>345</v>
      </c>
      <c r="DC244" s="156">
        <v>741.16357699999992</v>
      </c>
      <c r="DD244" s="156">
        <v>641.03143</v>
      </c>
      <c r="DE244" s="156">
        <v>753.23066399999993</v>
      </c>
      <c r="DF244" s="119">
        <v>598.32899999999995</v>
      </c>
      <c r="DG244" s="116">
        <v>558.49599999999998</v>
      </c>
      <c r="DH244" s="116">
        <v>408.322</v>
      </c>
      <c r="DI244" s="116">
        <v>466.56399999999996</v>
      </c>
      <c r="DJ244" s="116">
        <v>429.791</v>
      </c>
      <c r="DK244" s="116">
        <v>267.404</v>
      </c>
      <c r="DL244" s="116">
        <v>266.255</v>
      </c>
      <c r="DM244" s="116">
        <v>0</v>
      </c>
      <c r="DN244" s="116">
        <v>0</v>
      </c>
    </row>
    <row r="245" spans="1:118" ht="15.75" customHeight="1">
      <c r="A245" s="108"/>
      <c r="B245" s="149">
        <v>111580</v>
      </c>
      <c r="C245" s="123" t="s">
        <v>347</v>
      </c>
      <c r="D245" s="155" t="s">
        <v>348</v>
      </c>
      <c r="E245" s="384"/>
      <c r="F245" s="71"/>
      <c r="G245" s="71"/>
      <c r="H245" s="71"/>
      <c r="I245" s="71"/>
      <c r="J245" s="312">
        <v>0</v>
      </c>
      <c r="K245" s="142">
        <v>0</v>
      </c>
      <c r="L245" s="142">
        <v>0</v>
      </c>
      <c r="M245" s="313">
        <v>81.72699999999999</v>
      </c>
      <c r="N245" s="142">
        <v>0</v>
      </c>
      <c r="O245" s="142">
        <v>0</v>
      </c>
      <c r="P245" s="142">
        <v>0</v>
      </c>
      <c r="Q245" s="142">
        <v>88.858999999999995</v>
      </c>
      <c r="R245" s="312">
        <v>0</v>
      </c>
      <c r="S245" s="142">
        <v>0</v>
      </c>
      <c r="T245" s="142">
        <v>0</v>
      </c>
      <c r="U245" s="313">
        <v>92.477999999999994</v>
      </c>
      <c r="V245" s="312">
        <v>86.580154999999991</v>
      </c>
      <c r="W245" s="142">
        <v>88.209819999999993</v>
      </c>
      <c r="X245" s="142">
        <v>87.175829999999991</v>
      </c>
      <c r="Y245" s="142">
        <v>87.063000000000002</v>
      </c>
      <c r="Z245" s="312">
        <v>85.093999999999994</v>
      </c>
      <c r="AA245" s="142">
        <v>84.661999999999992</v>
      </c>
      <c r="AB245" s="142">
        <v>80.013999999999996</v>
      </c>
      <c r="AC245" s="142">
        <v>79.283999999999992</v>
      </c>
      <c r="AD245" s="312">
        <v>75.710999999999999</v>
      </c>
      <c r="AE245" s="142">
        <v>74.298999999999992</v>
      </c>
      <c r="AF245" s="142">
        <v>74.143000000000001</v>
      </c>
      <c r="AG245" s="142">
        <v>72.789999999999992</v>
      </c>
      <c r="AH245" s="312">
        <v>68.869</v>
      </c>
      <c r="AI245" s="142">
        <v>67.061999999999998</v>
      </c>
      <c r="AJ245" s="142">
        <v>64.192999999999998</v>
      </c>
      <c r="AK245" s="142">
        <v>56.457000000000001</v>
      </c>
      <c r="AL245" s="312">
        <v>55.643999999999998</v>
      </c>
      <c r="AM245" s="142">
        <v>49.778999999999996</v>
      </c>
      <c r="AN245" s="142">
        <v>47.634</v>
      </c>
      <c r="AO245" s="142">
        <v>45.122999999999998</v>
      </c>
      <c r="AP245" s="312">
        <v>39.361999999999995</v>
      </c>
      <c r="AQ245" s="142">
        <v>35.158999999999999</v>
      </c>
      <c r="AR245" s="142">
        <v>34.234000000000002</v>
      </c>
      <c r="AS245" s="142">
        <v>32.402000000000001</v>
      </c>
      <c r="AT245" s="312">
        <v>29.244</v>
      </c>
      <c r="AU245" s="142">
        <v>26.241</v>
      </c>
      <c r="AV245" s="142">
        <v>27.381999999999998</v>
      </c>
      <c r="AW245" s="142">
        <v>25.759</v>
      </c>
      <c r="AX245" s="312">
        <v>22.05</v>
      </c>
      <c r="AY245" s="142">
        <v>0</v>
      </c>
      <c r="AZ245" s="142">
        <v>0</v>
      </c>
      <c r="BA245" s="142">
        <v>0</v>
      </c>
      <c r="BB245" s="312">
        <v>0</v>
      </c>
      <c r="BC245" s="142">
        <v>0</v>
      </c>
      <c r="BD245" s="142">
        <v>0</v>
      </c>
      <c r="BE245" s="142">
        <v>0</v>
      </c>
      <c r="BF245" s="312">
        <v>0</v>
      </c>
      <c r="BG245" s="142">
        <v>0</v>
      </c>
      <c r="BH245" s="142">
        <v>0</v>
      </c>
      <c r="BI245" s="142">
        <v>0</v>
      </c>
      <c r="BJ245" s="312">
        <v>0</v>
      </c>
      <c r="BK245" s="142">
        <v>0</v>
      </c>
      <c r="BL245" s="142">
        <v>0</v>
      </c>
      <c r="BM245" s="142">
        <v>0</v>
      </c>
      <c r="BN245" s="312">
        <v>0</v>
      </c>
      <c r="BO245" s="142">
        <v>0</v>
      </c>
      <c r="BP245" s="142">
        <v>0</v>
      </c>
      <c r="BQ245" s="142">
        <v>0</v>
      </c>
      <c r="BR245" s="312">
        <v>0</v>
      </c>
      <c r="BS245" s="142">
        <v>0</v>
      </c>
      <c r="BT245" s="142">
        <v>0</v>
      </c>
      <c r="BU245" s="142">
        <v>0</v>
      </c>
      <c r="BV245" s="312">
        <v>0</v>
      </c>
      <c r="BW245" s="142">
        <v>0</v>
      </c>
      <c r="BX245" s="142">
        <v>0</v>
      </c>
      <c r="BY245" s="142">
        <v>0</v>
      </c>
      <c r="BZ245" s="396">
        <v>0</v>
      </c>
      <c r="CA245" s="396">
        <v>0</v>
      </c>
      <c r="CB245" s="396">
        <v>0</v>
      </c>
      <c r="CC245" s="313">
        <v>0</v>
      </c>
      <c r="CD245" s="396">
        <v>0</v>
      </c>
      <c r="CE245" s="396">
        <v>0</v>
      </c>
      <c r="CF245" s="396">
        <v>0</v>
      </c>
      <c r="CG245" s="313">
        <v>0</v>
      </c>
      <c r="CH245" s="396">
        <v>0</v>
      </c>
      <c r="CI245" s="396">
        <v>0</v>
      </c>
      <c r="CJ245" s="396">
        <v>0</v>
      </c>
      <c r="CK245" s="313">
        <v>0</v>
      </c>
      <c r="CL245" s="396">
        <v>0</v>
      </c>
      <c r="CM245" s="396">
        <v>0</v>
      </c>
      <c r="CN245" s="396">
        <v>0</v>
      </c>
      <c r="CO245" s="313">
        <v>0</v>
      </c>
      <c r="CP245" s="396">
        <v>0</v>
      </c>
      <c r="CQ245" s="396">
        <v>0</v>
      </c>
      <c r="CR245" s="396">
        <v>0</v>
      </c>
      <c r="CS245" s="313">
        <v>0</v>
      </c>
      <c r="CT245" s="396">
        <v>0</v>
      </c>
      <c r="CU245" s="396">
        <v>0</v>
      </c>
      <c r="CV245" s="396">
        <v>0</v>
      </c>
      <c r="CW245" s="313">
        <v>0</v>
      </c>
      <c r="CX245" s="322"/>
      <c r="CY245" s="71"/>
      <c r="CZ245" s="111"/>
      <c r="DA245" s="108">
        <v>111580</v>
      </c>
      <c r="DB245" s="123" t="s">
        <v>347</v>
      </c>
      <c r="DC245" s="156">
        <v>81.72699999999999</v>
      </c>
      <c r="DD245" s="156">
        <v>88.858999999999995</v>
      </c>
      <c r="DE245" s="156">
        <v>92.477999999999994</v>
      </c>
      <c r="DF245" s="119">
        <v>87.063000000000002</v>
      </c>
      <c r="DG245" s="116">
        <v>79.283999999999992</v>
      </c>
      <c r="DH245" s="116">
        <v>72.789999999999992</v>
      </c>
      <c r="DI245" s="116">
        <v>56.457000000000001</v>
      </c>
      <c r="DJ245" s="116">
        <v>45.122999999999998</v>
      </c>
      <c r="DK245" s="116">
        <v>32.402000000000001</v>
      </c>
      <c r="DL245" s="116">
        <v>25.759</v>
      </c>
      <c r="DM245" s="116">
        <v>0</v>
      </c>
      <c r="DN245" s="116">
        <v>0</v>
      </c>
    </row>
    <row r="246" spans="1:118" ht="15.75" customHeight="1">
      <c r="A246" s="108"/>
      <c r="B246" s="149">
        <v>111640</v>
      </c>
      <c r="C246" s="123" t="s">
        <v>364</v>
      </c>
      <c r="D246" s="155" t="s">
        <v>365</v>
      </c>
      <c r="E246" s="384"/>
      <c r="F246" s="71"/>
      <c r="G246" s="71"/>
      <c r="H246" s="71"/>
      <c r="I246" s="71"/>
      <c r="J246" s="312">
        <v>0</v>
      </c>
      <c r="K246" s="142">
        <v>0</v>
      </c>
      <c r="L246" s="142">
        <v>0</v>
      </c>
      <c r="M246" s="313">
        <v>217.445843</v>
      </c>
      <c r="N246" s="142">
        <v>0</v>
      </c>
      <c r="O246" s="142">
        <v>0</v>
      </c>
      <c r="P246" s="142">
        <v>0</v>
      </c>
      <c r="Q246" s="142">
        <v>236.03499399999998</v>
      </c>
      <c r="R246" s="312">
        <v>0</v>
      </c>
      <c r="S246" s="142">
        <v>0</v>
      </c>
      <c r="T246" s="142">
        <v>0</v>
      </c>
      <c r="U246" s="313">
        <v>231.630484</v>
      </c>
      <c r="V246" s="312">
        <v>441.14699999999982</v>
      </c>
      <c r="W246" s="142">
        <v>27.610212999999931</v>
      </c>
      <c r="X246" s="142">
        <v>210.09640899999999</v>
      </c>
      <c r="Y246" s="142">
        <v>604.13200000000018</v>
      </c>
      <c r="Z246" s="312">
        <v>248.89899999999989</v>
      </c>
      <c r="AA246" s="142">
        <v>283.46899999999994</v>
      </c>
      <c r="AB246" s="142">
        <v>284.17899999999997</v>
      </c>
      <c r="AC246" s="142">
        <v>494.62099999999998</v>
      </c>
      <c r="AD246" s="312">
        <v>115.80600000000004</v>
      </c>
      <c r="AE246" s="142">
        <v>60.478999999999928</v>
      </c>
      <c r="AF246" s="142">
        <v>58.750999999999976</v>
      </c>
      <c r="AG246" s="142">
        <v>98.108000000000061</v>
      </c>
      <c r="AH246" s="312">
        <v>78.175999999999931</v>
      </c>
      <c r="AI246" s="142">
        <v>98.225000000000023</v>
      </c>
      <c r="AJ246" s="142">
        <v>78.408999999999992</v>
      </c>
      <c r="AK246" s="142">
        <v>92.754000000000019</v>
      </c>
      <c r="AL246" s="312">
        <v>87.529999999999973</v>
      </c>
      <c r="AM246" s="142">
        <v>951.32399999999984</v>
      </c>
      <c r="AN246" s="142">
        <v>330.40599999999995</v>
      </c>
      <c r="AO246" s="142">
        <v>287.52399999999989</v>
      </c>
      <c r="AP246" s="312">
        <v>195.13599999999997</v>
      </c>
      <c r="AQ246" s="142">
        <v>193.41700000000003</v>
      </c>
      <c r="AR246" s="142">
        <v>191.2410000000001</v>
      </c>
      <c r="AS246" s="142">
        <v>382.32800000000003</v>
      </c>
      <c r="AT246" s="312">
        <v>397.08299999999997</v>
      </c>
      <c r="AU246" s="142">
        <v>560.50900000000001</v>
      </c>
      <c r="AV246" s="142">
        <v>498.39299999999997</v>
      </c>
      <c r="AW246" s="142">
        <v>752.10799999999972</v>
      </c>
      <c r="AX246" s="312">
        <v>734.8839999999999</v>
      </c>
      <c r="AY246" s="142">
        <v>681.71600000000001</v>
      </c>
      <c r="AZ246" s="142">
        <v>709.04100000000005</v>
      </c>
      <c r="BA246" s="142">
        <v>513.31000000000006</v>
      </c>
      <c r="BB246" s="312">
        <v>487.40200000000004</v>
      </c>
      <c r="BC246" s="142">
        <v>492.98299999999995</v>
      </c>
      <c r="BD246" s="142">
        <v>537.13100000000009</v>
      </c>
      <c r="BE246" s="142">
        <v>609.12900000000002</v>
      </c>
      <c r="BF246" s="312">
        <v>538.35099999999989</v>
      </c>
      <c r="BG246" s="142">
        <v>511.613</v>
      </c>
      <c r="BH246" s="142">
        <v>571.81399999999996</v>
      </c>
      <c r="BI246" s="142">
        <v>949.90800000000002</v>
      </c>
      <c r="BJ246" s="312">
        <v>1016.472</v>
      </c>
      <c r="BK246" s="142">
        <v>1065.9670000000001</v>
      </c>
      <c r="BL246" s="142">
        <v>1066.8960000000002</v>
      </c>
      <c r="BM246" s="142">
        <v>1266.1790000000001</v>
      </c>
      <c r="BN246" s="312">
        <v>1311.8999999999999</v>
      </c>
      <c r="BO246" s="142">
        <v>1409.1670000000001</v>
      </c>
      <c r="BP246" s="142">
        <v>1374.0749999999998</v>
      </c>
      <c r="BQ246" s="142">
        <v>1468.3419999999999</v>
      </c>
      <c r="BR246" s="312">
        <v>1390.4779999999998</v>
      </c>
      <c r="BS246" s="142">
        <v>1211.9389999999999</v>
      </c>
      <c r="BT246" s="142">
        <v>1072.2259999999999</v>
      </c>
      <c r="BU246" s="142">
        <v>1130.4349999999999</v>
      </c>
      <c r="BV246" s="312">
        <v>1237.3789999999999</v>
      </c>
      <c r="BW246" s="142">
        <v>1149.175</v>
      </c>
      <c r="BX246" s="142">
        <v>1193.357</v>
      </c>
      <c r="BY246" s="142">
        <v>1222.0679999999998</v>
      </c>
      <c r="BZ246" s="396">
        <v>1222.0679999999998</v>
      </c>
      <c r="CA246" s="396">
        <v>1222.0679999999998</v>
      </c>
      <c r="CB246" s="396">
        <v>1222.0679999999998</v>
      </c>
      <c r="CC246" s="313">
        <v>1222.0679999999998</v>
      </c>
      <c r="CD246" s="396">
        <v>1222.0679999999998</v>
      </c>
      <c r="CE246" s="396">
        <v>1222.0679999999998</v>
      </c>
      <c r="CF246" s="396">
        <v>1222.0679999999998</v>
      </c>
      <c r="CG246" s="313">
        <v>1222.0679999999998</v>
      </c>
      <c r="CH246" s="396">
        <v>1222.0679999999998</v>
      </c>
      <c r="CI246" s="396">
        <v>1222.0679999999998</v>
      </c>
      <c r="CJ246" s="396">
        <v>1222.0679999999998</v>
      </c>
      <c r="CK246" s="313">
        <v>1222.0679999999998</v>
      </c>
      <c r="CL246" s="396">
        <v>1222.0679999999998</v>
      </c>
      <c r="CM246" s="396">
        <v>1222.0679999999998</v>
      </c>
      <c r="CN246" s="396">
        <v>1222.0679999999998</v>
      </c>
      <c r="CO246" s="313">
        <v>1222.0679999999998</v>
      </c>
      <c r="CP246" s="396">
        <v>1222.0679999999998</v>
      </c>
      <c r="CQ246" s="396">
        <v>1222.0679999999998</v>
      </c>
      <c r="CR246" s="396">
        <v>1222.0679999999998</v>
      </c>
      <c r="CS246" s="313">
        <v>1222.0679999999998</v>
      </c>
      <c r="CT246" s="396">
        <v>1222.0679999999998</v>
      </c>
      <c r="CU246" s="396">
        <v>1222.0679999999998</v>
      </c>
      <c r="CV246" s="396">
        <v>1222.0679999999998</v>
      </c>
      <c r="CW246" s="313">
        <v>1222.0679999999998</v>
      </c>
      <c r="CX246" s="322"/>
      <c r="CY246" s="71"/>
      <c r="CZ246" s="111"/>
      <c r="DA246" s="108">
        <v>111640</v>
      </c>
      <c r="DB246" s="123" t="s">
        <v>364</v>
      </c>
      <c r="DC246" s="156">
        <v>217.445843</v>
      </c>
      <c r="DD246" s="156">
        <v>236.03499399999998</v>
      </c>
      <c r="DE246" s="156">
        <v>231.630484</v>
      </c>
      <c r="DF246" s="119">
        <v>604.13200000000018</v>
      </c>
      <c r="DG246" s="116">
        <v>494.62099999999998</v>
      </c>
      <c r="DH246" s="116">
        <v>98.108000000000061</v>
      </c>
      <c r="DI246" s="116">
        <v>92.754000000000019</v>
      </c>
      <c r="DJ246" s="116">
        <v>287.524</v>
      </c>
      <c r="DK246" s="116">
        <v>382.32800000000003</v>
      </c>
      <c r="DL246" s="116">
        <v>752.10799999999972</v>
      </c>
      <c r="DM246" s="116">
        <v>513.31000000000006</v>
      </c>
      <c r="DN246" s="116">
        <v>609.12900000000002</v>
      </c>
    </row>
    <row r="247" spans="1:118" ht="15.75" customHeight="1">
      <c r="A247" s="108"/>
      <c r="B247" s="149">
        <v>111930</v>
      </c>
      <c r="C247" s="123" t="s">
        <v>366</v>
      </c>
      <c r="D247" s="155" t="s">
        <v>367</v>
      </c>
      <c r="E247" s="384"/>
      <c r="F247" s="71"/>
      <c r="G247" s="71"/>
      <c r="H247" s="71"/>
      <c r="I247" s="71"/>
      <c r="J247" s="312">
        <v>0</v>
      </c>
      <c r="K247" s="142">
        <v>0</v>
      </c>
      <c r="L247" s="142">
        <v>0</v>
      </c>
      <c r="M247" s="313">
        <v>454.57805199999996</v>
      </c>
      <c r="N247" s="142">
        <v>0</v>
      </c>
      <c r="O247" s="142">
        <v>0</v>
      </c>
      <c r="P247" s="142">
        <v>0</v>
      </c>
      <c r="Q247" s="142">
        <v>631.42574100000002</v>
      </c>
      <c r="R247" s="312">
        <v>0</v>
      </c>
      <c r="S247" s="142">
        <v>0</v>
      </c>
      <c r="T247" s="142">
        <v>0</v>
      </c>
      <c r="U247" s="313">
        <v>533.674127</v>
      </c>
      <c r="V247" s="312">
        <v>400.993202</v>
      </c>
      <c r="W247" s="142">
        <v>307.04422999999997</v>
      </c>
      <c r="X247" s="142">
        <v>723.679125</v>
      </c>
      <c r="Y247" s="142">
        <v>469.678</v>
      </c>
      <c r="Z247" s="312">
        <v>810.90899999999999</v>
      </c>
      <c r="AA247" s="142">
        <v>919.82399999999996</v>
      </c>
      <c r="AB247" s="142">
        <v>939.18700000000001</v>
      </c>
      <c r="AC247" s="142">
        <v>465.42199999999997</v>
      </c>
      <c r="AD247" s="312">
        <v>925.1579999999999</v>
      </c>
      <c r="AE247" s="142">
        <v>929.61899999999991</v>
      </c>
      <c r="AF247" s="142">
        <v>901.745</v>
      </c>
      <c r="AG247" s="142">
        <v>873.23299999999995</v>
      </c>
      <c r="AH247" s="312">
        <v>926.79899999999998</v>
      </c>
      <c r="AI247" s="142">
        <v>960.745</v>
      </c>
      <c r="AJ247" s="142">
        <v>1049.4479999999999</v>
      </c>
      <c r="AK247" s="142">
        <v>1029.96</v>
      </c>
      <c r="AL247" s="312">
        <v>1086.249</v>
      </c>
      <c r="AM247" s="142">
        <v>405.21299999999997</v>
      </c>
      <c r="AN247" s="142">
        <v>1165.4649999999999</v>
      </c>
      <c r="AO247" s="142">
        <v>1214.115</v>
      </c>
      <c r="AP247" s="312">
        <v>1196.77</v>
      </c>
      <c r="AQ247" s="142">
        <v>1216.7919999999999</v>
      </c>
      <c r="AR247" s="142">
        <v>1119.683</v>
      </c>
      <c r="AS247" s="142">
        <v>1171.5609999999999</v>
      </c>
      <c r="AT247" s="312">
        <v>1104.644</v>
      </c>
      <c r="AU247" s="142">
        <v>1163.059</v>
      </c>
      <c r="AV247" s="142">
        <v>1184.9169999999999</v>
      </c>
      <c r="AW247" s="142">
        <v>1129.4059999999999</v>
      </c>
      <c r="AX247" s="312">
        <v>1157.8009999999999</v>
      </c>
      <c r="AY247" s="142">
        <v>1219.329</v>
      </c>
      <c r="AZ247" s="142">
        <v>1115.4479999999999</v>
      </c>
      <c r="BA247" s="142">
        <v>1267.9389999999999</v>
      </c>
      <c r="BB247" s="312">
        <v>1324.0509999999999</v>
      </c>
      <c r="BC247" s="142">
        <v>1096.6199999999999</v>
      </c>
      <c r="BD247" s="142">
        <v>1086.405</v>
      </c>
      <c r="BE247" s="142">
        <v>1390.2739999999999</v>
      </c>
      <c r="BF247" s="312">
        <v>1295.873</v>
      </c>
      <c r="BG247" s="142">
        <v>1257.5139999999999</v>
      </c>
      <c r="BH247" s="142">
        <v>1186.3339999999998</v>
      </c>
      <c r="BI247" s="142">
        <v>976.52699999999993</v>
      </c>
      <c r="BJ247" s="312">
        <v>954.29899999999998</v>
      </c>
      <c r="BK247" s="142">
        <v>998.995</v>
      </c>
      <c r="BL247" s="142">
        <v>1015.4059999999999</v>
      </c>
      <c r="BM247" s="142">
        <v>1100.8630000000001</v>
      </c>
      <c r="BN247" s="312">
        <v>1077.4349999999999</v>
      </c>
      <c r="BO247" s="142">
        <v>1103.807</v>
      </c>
      <c r="BP247" s="142">
        <v>1133.325</v>
      </c>
      <c r="BQ247" s="142">
        <v>1085.7570000000001</v>
      </c>
      <c r="BR247" s="312">
        <v>1118.8820000000001</v>
      </c>
      <c r="BS247" s="142">
        <v>1301.6779999999999</v>
      </c>
      <c r="BT247" s="142">
        <v>1135.74</v>
      </c>
      <c r="BU247" s="142">
        <v>1003.101</v>
      </c>
      <c r="BV247" s="312">
        <v>986.00299999999993</v>
      </c>
      <c r="BW247" s="142">
        <v>1161.057</v>
      </c>
      <c r="BX247" s="142">
        <v>979.63499999999999</v>
      </c>
      <c r="BY247" s="142">
        <v>945.07599999999991</v>
      </c>
      <c r="BZ247" s="396">
        <v>945.07599999999991</v>
      </c>
      <c r="CA247" s="396">
        <v>945.07599999999991</v>
      </c>
      <c r="CB247" s="396">
        <v>945.07599999999991</v>
      </c>
      <c r="CC247" s="313">
        <v>945.07599999999991</v>
      </c>
      <c r="CD247" s="396">
        <v>945.07599999999991</v>
      </c>
      <c r="CE247" s="396">
        <v>945.07599999999991</v>
      </c>
      <c r="CF247" s="396">
        <v>945.07599999999991</v>
      </c>
      <c r="CG247" s="313">
        <v>945.07599999999991</v>
      </c>
      <c r="CH247" s="396">
        <v>945.07599999999991</v>
      </c>
      <c r="CI247" s="396">
        <v>945.07599999999991</v>
      </c>
      <c r="CJ247" s="396">
        <v>945.07599999999991</v>
      </c>
      <c r="CK247" s="313">
        <v>945.07599999999991</v>
      </c>
      <c r="CL247" s="396">
        <v>945.07599999999991</v>
      </c>
      <c r="CM247" s="396">
        <v>945.07599999999991</v>
      </c>
      <c r="CN247" s="396">
        <v>945.07599999999991</v>
      </c>
      <c r="CO247" s="313">
        <v>945.07599999999991</v>
      </c>
      <c r="CP247" s="396">
        <v>945.07599999999991</v>
      </c>
      <c r="CQ247" s="396">
        <v>945.07599999999991</v>
      </c>
      <c r="CR247" s="396">
        <v>945.07599999999991</v>
      </c>
      <c r="CS247" s="313">
        <v>945.07599999999991</v>
      </c>
      <c r="CT247" s="396">
        <v>945.07599999999991</v>
      </c>
      <c r="CU247" s="396">
        <v>945.07599999999991</v>
      </c>
      <c r="CV247" s="396">
        <v>945.07599999999991</v>
      </c>
      <c r="CW247" s="313">
        <v>945.07599999999991</v>
      </c>
      <c r="CX247" s="322"/>
      <c r="CY247" s="71"/>
      <c r="CZ247" s="111"/>
      <c r="DA247" s="108">
        <v>111930</v>
      </c>
      <c r="DB247" s="123" t="s">
        <v>366</v>
      </c>
      <c r="DC247" s="156">
        <v>454.57805199999996</v>
      </c>
      <c r="DD247" s="156">
        <v>631.42574100000002</v>
      </c>
      <c r="DE247" s="156">
        <v>533.674127</v>
      </c>
      <c r="DF247" s="119">
        <v>469.678</v>
      </c>
      <c r="DG247" s="116">
        <v>465.42199999999997</v>
      </c>
      <c r="DH247" s="116">
        <v>873.23299999999995</v>
      </c>
      <c r="DI247" s="116">
        <v>1029.96</v>
      </c>
      <c r="DJ247" s="116">
        <v>1214.115</v>
      </c>
      <c r="DK247" s="116">
        <v>1171.5609999999999</v>
      </c>
      <c r="DL247" s="116">
        <v>1129.4059999999999</v>
      </c>
      <c r="DM247" s="116">
        <v>1267.9389999999999</v>
      </c>
      <c r="DN247" s="116">
        <v>1390.2739999999999</v>
      </c>
    </row>
    <row r="248" spans="1:118" ht="15.75" customHeight="1">
      <c r="A248" s="108"/>
      <c r="B248" s="149">
        <v>111330</v>
      </c>
      <c r="C248" s="123" t="s">
        <v>368</v>
      </c>
      <c r="D248" s="155" t="s">
        <v>369</v>
      </c>
      <c r="E248" s="384"/>
      <c r="F248" s="71"/>
      <c r="G248" s="71"/>
      <c r="H248" s="71"/>
      <c r="I248" s="71"/>
      <c r="J248" s="312">
        <v>0</v>
      </c>
      <c r="K248" s="142">
        <v>0</v>
      </c>
      <c r="L248" s="142">
        <v>0</v>
      </c>
      <c r="M248" s="313">
        <v>231.95459599999998</v>
      </c>
      <c r="N248" s="142">
        <v>0</v>
      </c>
      <c r="O248" s="142">
        <v>0</v>
      </c>
      <c r="P248" s="142">
        <v>0</v>
      </c>
      <c r="Q248" s="142">
        <v>263.987188</v>
      </c>
      <c r="R248" s="312">
        <v>0</v>
      </c>
      <c r="S248" s="142">
        <v>0</v>
      </c>
      <c r="T248" s="142">
        <v>0</v>
      </c>
      <c r="U248" s="313">
        <v>462.26174399999996</v>
      </c>
      <c r="V248" s="312">
        <v>30.695073999999998</v>
      </c>
      <c r="W248" s="142">
        <v>0</v>
      </c>
      <c r="X248" s="142">
        <v>0</v>
      </c>
      <c r="Y248" s="142">
        <v>1.2049999999999998</v>
      </c>
      <c r="Z248" s="312">
        <v>1.2049999999999998</v>
      </c>
      <c r="AA248" s="142">
        <v>28.869999999999997</v>
      </c>
      <c r="AB248" s="142">
        <v>27.791999999999998</v>
      </c>
      <c r="AC248" s="142">
        <v>26.474999999999998</v>
      </c>
      <c r="AD248" s="312">
        <v>27.297999999999998</v>
      </c>
      <c r="AE248" s="142">
        <v>27.891999999999999</v>
      </c>
      <c r="AF248" s="142">
        <v>25.904999999999998</v>
      </c>
      <c r="AG248" s="142">
        <v>64.153999999999996</v>
      </c>
      <c r="AH248" s="312">
        <v>64.364999999999995</v>
      </c>
      <c r="AI248" s="142">
        <v>151.465</v>
      </c>
      <c r="AJ248" s="142">
        <v>154.28700000000001</v>
      </c>
      <c r="AK248" s="142">
        <v>176.41399999999999</v>
      </c>
      <c r="AL248" s="312">
        <v>175.68299999999999</v>
      </c>
      <c r="AM248" s="142">
        <v>175.917</v>
      </c>
      <c r="AN248" s="142">
        <v>178.32599999999999</v>
      </c>
      <c r="AO248" s="142">
        <v>165.10399999999998</v>
      </c>
      <c r="AP248" s="312">
        <v>164.23</v>
      </c>
      <c r="AQ248" s="142">
        <v>418.78499999999997</v>
      </c>
      <c r="AR248" s="142">
        <v>410.05699999999996</v>
      </c>
      <c r="AS248" s="142">
        <v>390.93899999999996</v>
      </c>
      <c r="AT248" s="312">
        <v>385.62399999999997</v>
      </c>
      <c r="AU248" s="142">
        <v>380.00299999999999</v>
      </c>
      <c r="AV248" s="142">
        <v>372.56199999999995</v>
      </c>
      <c r="AW248" s="142">
        <v>394.19599999999997</v>
      </c>
      <c r="AX248" s="312">
        <v>388.00200000000001</v>
      </c>
      <c r="AY248" s="142">
        <v>386.31399999999996</v>
      </c>
      <c r="AZ248" s="142">
        <v>359.21799999999996</v>
      </c>
      <c r="BA248" s="142">
        <v>371.59799999999996</v>
      </c>
      <c r="BB248" s="312">
        <v>379.339</v>
      </c>
      <c r="BC248" s="142">
        <v>361.99</v>
      </c>
      <c r="BD248" s="142">
        <v>363.13399999999996</v>
      </c>
      <c r="BE248" s="142">
        <v>382.875</v>
      </c>
      <c r="BF248" s="312">
        <v>382.88099999999997</v>
      </c>
      <c r="BG248" s="142">
        <v>382.35999999999996</v>
      </c>
      <c r="BH248" s="142">
        <v>381.226</v>
      </c>
      <c r="BI248" s="142">
        <v>373.40799999999996</v>
      </c>
      <c r="BJ248" s="312">
        <v>378.43799999999999</v>
      </c>
      <c r="BK248" s="142">
        <v>373.35999999999996</v>
      </c>
      <c r="BL248" s="142">
        <v>363.827</v>
      </c>
      <c r="BM248" s="142">
        <v>354.75</v>
      </c>
      <c r="BN248" s="312">
        <v>370.57</v>
      </c>
      <c r="BO248" s="142">
        <v>375.02099999999996</v>
      </c>
      <c r="BP248" s="142">
        <v>377.42199999999997</v>
      </c>
      <c r="BQ248" s="142">
        <v>444.48199999999997</v>
      </c>
      <c r="BR248" s="312">
        <v>433.80399999999997</v>
      </c>
      <c r="BS248" s="142">
        <v>434.00299999999999</v>
      </c>
      <c r="BT248" s="142">
        <v>439.29599999999999</v>
      </c>
      <c r="BU248" s="142">
        <v>446.36699999999996</v>
      </c>
      <c r="BV248" s="312">
        <v>448.15299999999996</v>
      </c>
      <c r="BW248" s="142">
        <v>449.125</v>
      </c>
      <c r="BX248" s="142">
        <v>449.35399999999998</v>
      </c>
      <c r="BY248" s="142">
        <v>456.52199999999999</v>
      </c>
      <c r="BZ248" s="396">
        <v>456.52199999999999</v>
      </c>
      <c r="CA248" s="396">
        <v>456.52199999999999</v>
      </c>
      <c r="CB248" s="396">
        <v>456.52199999999999</v>
      </c>
      <c r="CC248" s="313">
        <v>456.52199999999999</v>
      </c>
      <c r="CD248" s="396">
        <v>456.52199999999999</v>
      </c>
      <c r="CE248" s="396">
        <v>456.52199999999999</v>
      </c>
      <c r="CF248" s="396">
        <v>456.52199999999999</v>
      </c>
      <c r="CG248" s="313">
        <v>456.52199999999999</v>
      </c>
      <c r="CH248" s="396">
        <v>456.52199999999999</v>
      </c>
      <c r="CI248" s="396">
        <v>456.52199999999999</v>
      </c>
      <c r="CJ248" s="396">
        <v>456.52199999999999</v>
      </c>
      <c r="CK248" s="313">
        <v>456.52199999999999</v>
      </c>
      <c r="CL248" s="396">
        <v>456.52199999999999</v>
      </c>
      <c r="CM248" s="396">
        <v>456.52199999999999</v>
      </c>
      <c r="CN248" s="396">
        <v>456.52199999999999</v>
      </c>
      <c r="CO248" s="313">
        <v>456.52199999999999</v>
      </c>
      <c r="CP248" s="396">
        <v>456.52199999999999</v>
      </c>
      <c r="CQ248" s="396">
        <v>456.52199999999999</v>
      </c>
      <c r="CR248" s="396">
        <v>456.52199999999999</v>
      </c>
      <c r="CS248" s="313">
        <v>456.52199999999999</v>
      </c>
      <c r="CT248" s="396">
        <v>456.52199999999999</v>
      </c>
      <c r="CU248" s="396">
        <v>456.52199999999999</v>
      </c>
      <c r="CV248" s="396">
        <v>456.52199999999999</v>
      </c>
      <c r="CW248" s="313">
        <v>456.52199999999999</v>
      </c>
      <c r="CX248" s="322"/>
      <c r="CY248" s="71"/>
      <c r="CZ248" s="111"/>
      <c r="DA248" s="108">
        <v>111330</v>
      </c>
      <c r="DB248" s="123" t="s">
        <v>368</v>
      </c>
      <c r="DC248" s="156">
        <v>231.95459599999998</v>
      </c>
      <c r="DD248" s="156">
        <v>263.987188</v>
      </c>
      <c r="DE248" s="156">
        <v>462.26174399999996</v>
      </c>
      <c r="DF248" s="119">
        <v>1.2049999999999998</v>
      </c>
      <c r="DG248" s="116">
        <v>26.474999999999998</v>
      </c>
      <c r="DH248" s="116">
        <v>64.153999999999996</v>
      </c>
      <c r="DI248" s="116">
        <v>176.41399999999999</v>
      </c>
      <c r="DJ248" s="116">
        <v>165.10399999999998</v>
      </c>
      <c r="DK248" s="116">
        <v>390.93899999999996</v>
      </c>
      <c r="DL248" s="116">
        <v>394.19599999999997</v>
      </c>
      <c r="DM248" s="116">
        <v>371.59799999999996</v>
      </c>
      <c r="DN248" s="116">
        <v>382.875</v>
      </c>
    </row>
    <row r="249" spans="1:118" ht="15.75" customHeight="1">
      <c r="A249" s="108"/>
      <c r="B249" s="149">
        <v>111160</v>
      </c>
      <c r="C249" s="123" t="s">
        <v>370</v>
      </c>
      <c r="D249" s="155" t="s">
        <v>371</v>
      </c>
      <c r="E249" s="384"/>
      <c r="F249" s="71"/>
      <c r="G249" s="71"/>
      <c r="H249" s="71"/>
      <c r="I249" s="71"/>
      <c r="J249" s="312">
        <v>0</v>
      </c>
      <c r="K249" s="142">
        <v>0</v>
      </c>
      <c r="L249" s="142">
        <v>0</v>
      </c>
      <c r="M249" s="313">
        <v>0</v>
      </c>
      <c r="N249" s="142">
        <v>0</v>
      </c>
      <c r="O249" s="142">
        <v>0</v>
      </c>
      <c r="P249" s="142">
        <v>0</v>
      </c>
      <c r="Q249" s="142">
        <v>0</v>
      </c>
      <c r="R249" s="312">
        <v>0</v>
      </c>
      <c r="S249" s="142">
        <v>0</v>
      </c>
      <c r="T249" s="142">
        <v>0</v>
      </c>
      <c r="U249" s="313">
        <v>0</v>
      </c>
      <c r="V249" s="312">
        <v>0</v>
      </c>
      <c r="W249" s="142">
        <v>0</v>
      </c>
      <c r="X249" s="142">
        <v>0</v>
      </c>
      <c r="Y249" s="142">
        <v>0</v>
      </c>
      <c r="Z249" s="312">
        <v>0</v>
      </c>
      <c r="AA249" s="142">
        <v>0</v>
      </c>
      <c r="AB249" s="142">
        <v>0</v>
      </c>
      <c r="AC249" s="142">
        <v>0</v>
      </c>
      <c r="AD249" s="312">
        <v>0</v>
      </c>
      <c r="AE249" s="142">
        <v>0</v>
      </c>
      <c r="AF249" s="142">
        <v>0</v>
      </c>
      <c r="AG249" s="142">
        <v>0</v>
      </c>
      <c r="AH249" s="312">
        <v>0</v>
      </c>
      <c r="AI249" s="142">
        <v>0</v>
      </c>
      <c r="AJ249" s="142">
        <v>0</v>
      </c>
      <c r="AK249" s="142">
        <v>0</v>
      </c>
      <c r="AL249" s="312">
        <v>0</v>
      </c>
      <c r="AM249" s="142">
        <v>0</v>
      </c>
      <c r="AN249" s="142">
        <v>0</v>
      </c>
      <c r="AO249" s="142">
        <v>0</v>
      </c>
      <c r="AP249" s="312">
        <v>0</v>
      </c>
      <c r="AQ249" s="142">
        <v>0</v>
      </c>
      <c r="AR249" s="142">
        <v>0</v>
      </c>
      <c r="AS249" s="142">
        <v>0</v>
      </c>
      <c r="AT249" s="312">
        <v>0</v>
      </c>
      <c r="AU249" s="142">
        <v>0</v>
      </c>
      <c r="AV249" s="142">
        <v>0</v>
      </c>
      <c r="AW249" s="142">
        <v>0</v>
      </c>
      <c r="AX249" s="312">
        <v>0</v>
      </c>
      <c r="AY249" s="142">
        <v>0</v>
      </c>
      <c r="AZ249" s="142">
        <v>0</v>
      </c>
      <c r="BA249" s="142">
        <v>0</v>
      </c>
      <c r="BB249" s="312">
        <v>0</v>
      </c>
      <c r="BC249" s="142">
        <v>0</v>
      </c>
      <c r="BD249" s="142">
        <v>0</v>
      </c>
      <c r="BE249" s="142">
        <v>0</v>
      </c>
      <c r="BF249" s="312">
        <v>0</v>
      </c>
      <c r="BG249" s="142">
        <v>0</v>
      </c>
      <c r="BH249" s="142">
        <v>0</v>
      </c>
      <c r="BI249" s="142">
        <v>0</v>
      </c>
      <c r="BJ249" s="312">
        <v>0</v>
      </c>
      <c r="BK249" s="142">
        <v>0</v>
      </c>
      <c r="BL249" s="142">
        <v>0</v>
      </c>
      <c r="BM249" s="142">
        <v>0</v>
      </c>
      <c r="BN249" s="312">
        <v>0</v>
      </c>
      <c r="BO249" s="142">
        <v>0</v>
      </c>
      <c r="BP249" s="142">
        <v>0</v>
      </c>
      <c r="BQ249" s="142">
        <v>0</v>
      </c>
      <c r="BR249" s="312">
        <v>0</v>
      </c>
      <c r="BS249" s="142">
        <v>0</v>
      </c>
      <c r="BT249" s="142">
        <v>0</v>
      </c>
      <c r="BU249" s="142">
        <v>0</v>
      </c>
      <c r="BV249" s="312">
        <v>0</v>
      </c>
      <c r="BW249" s="142">
        <v>0</v>
      </c>
      <c r="BX249" s="142">
        <v>0</v>
      </c>
      <c r="BY249" s="142">
        <v>0</v>
      </c>
      <c r="BZ249" s="396">
        <v>0</v>
      </c>
      <c r="CA249" s="396">
        <v>0</v>
      </c>
      <c r="CB249" s="396">
        <v>0</v>
      </c>
      <c r="CC249" s="313">
        <v>0</v>
      </c>
      <c r="CD249" s="396">
        <v>0</v>
      </c>
      <c r="CE249" s="396">
        <v>0</v>
      </c>
      <c r="CF249" s="396">
        <v>0</v>
      </c>
      <c r="CG249" s="313">
        <v>0</v>
      </c>
      <c r="CH249" s="396">
        <v>0</v>
      </c>
      <c r="CI249" s="396">
        <v>0</v>
      </c>
      <c r="CJ249" s="396">
        <v>0</v>
      </c>
      <c r="CK249" s="313">
        <v>0</v>
      </c>
      <c r="CL249" s="396">
        <v>0</v>
      </c>
      <c r="CM249" s="396">
        <v>0</v>
      </c>
      <c r="CN249" s="396">
        <v>0</v>
      </c>
      <c r="CO249" s="313">
        <v>0</v>
      </c>
      <c r="CP249" s="396">
        <v>0</v>
      </c>
      <c r="CQ249" s="396">
        <v>0</v>
      </c>
      <c r="CR249" s="396">
        <v>0</v>
      </c>
      <c r="CS249" s="313">
        <v>0</v>
      </c>
      <c r="CT249" s="396">
        <v>0</v>
      </c>
      <c r="CU249" s="396">
        <v>0</v>
      </c>
      <c r="CV249" s="396">
        <v>0</v>
      </c>
      <c r="CW249" s="313">
        <v>0</v>
      </c>
      <c r="CX249" s="322"/>
      <c r="CY249" s="71"/>
      <c r="CZ249" s="111"/>
      <c r="DA249" s="108">
        <v>111160</v>
      </c>
      <c r="DB249" s="123" t="s">
        <v>370</v>
      </c>
      <c r="DC249" s="156">
        <v>0</v>
      </c>
      <c r="DD249" s="156">
        <v>0</v>
      </c>
      <c r="DE249" s="156">
        <v>0</v>
      </c>
      <c r="DF249" s="119">
        <v>0</v>
      </c>
      <c r="DG249" s="116">
        <v>0</v>
      </c>
      <c r="DH249" s="116">
        <v>0</v>
      </c>
      <c r="DI249" s="116">
        <v>0</v>
      </c>
      <c r="DJ249" s="116">
        <v>0</v>
      </c>
      <c r="DK249" s="116">
        <v>0</v>
      </c>
      <c r="DL249" s="116">
        <v>0</v>
      </c>
      <c r="DM249" s="116">
        <v>0</v>
      </c>
      <c r="DN249" s="116">
        <v>0</v>
      </c>
    </row>
    <row r="250" spans="1:118" ht="15.75" customHeight="1">
      <c r="A250" s="108"/>
      <c r="B250" s="149">
        <v>112340</v>
      </c>
      <c r="C250" s="123" t="s">
        <v>372</v>
      </c>
      <c r="D250" s="155" t="s">
        <v>373</v>
      </c>
      <c r="E250" s="384"/>
      <c r="F250" s="71"/>
      <c r="G250" s="71"/>
      <c r="H250" s="71"/>
      <c r="I250" s="71"/>
      <c r="J250" s="312">
        <v>0</v>
      </c>
      <c r="K250" s="142">
        <v>0</v>
      </c>
      <c r="L250" s="142">
        <v>0</v>
      </c>
      <c r="M250" s="313">
        <v>54.810520999999994</v>
      </c>
      <c r="N250" s="142">
        <v>0</v>
      </c>
      <c r="O250" s="142">
        <v>0</v>
      </c>
      <c r="P250" s="142">
        <v>0</v>
      </c>
      <c r="Q250" s="142">
        <v>52.678978999999998</v>
      </c>
      <c r="R250" s="312">
        <v>0</v>
      </c>
      <c r="S250" s="142">
        <v>0</v>
      </c>
      <c r="T250" s="142">
        <v>0</v>
      </c>
      <c r="U250" s="313">
        <v>36.495798000000001</v>
      </c>
      <c r="V250" s="312">
        <v>60.964008</v>
      </c>
      <c r="W250" s="142">
        <v>71.092854000000003</v>
      </c>
      <c r="X250" s="142">
        <v>99.423209999999997</v>
      </c>
      <c r="Y250" s="142">
        <v>81.978999999999999</v>
      </c>
      <c r="Z250" s="312">
        <v>66.509999999999991</v>
      </c>
      <c r="AA250" s="142">
        <v>94.477999999999994</v>
      </c>
      <c r="AB250" s="142">
        <v>106.21299999999999</v>
      </c>
      <c r="AC250" s="142">
        <v>154.01499999999999</v>
      </c>
      <c r="AD250" s="312">
        <v>171.49199999999999</v>
      </c>
      <c r="AE250" s="142">
        <v>169.50899999999999</v>
      </c>
      <c r="AF250" s="142">
        <v>156.96299999999999</v>
      </c>
      <c r="AG250" s="142">
        <v>193.65799999999999</v>
      </c>
      <c r="AH250" s="312">
        <v>173.45</v>
      </c>
      <c r="AI250" s="142">
        <v>223.96099999999998</v>
      </c>
      <c r="AJ250" s="142">
        <v>180.821</v>
      </c>
      <c r="AK250" s="142">
        <v>171.19</v>
      </c>
      <c r="AL250" s="312">
        <v>187.33599999999998</v>
      </c>
      <c r="AM250" s="142">
        <v>183.31899999999999</v>
      </c>
      <c r="AN250" s="142">
        <v>183.80799999999999</v>
      </c>
      <c r="AO250" s="142">
        <v>135.38999999999999</v>
      </c>
      <c r="AP250" s="312">
        <v>155.18199999999999</v>
      </c>
      <c r="AQ250" s="142">
        <v>166.87699999999998</v>
      </c>
      <c r="AR250" s="142">
        <v>200.887</v>
      </c>
      <c r="AS250" s="142">
        <v>124.633</v>
      </c>
      <c r="AT250" s="312">
        <v>249.22899999999998</v>
      </c>
      <c r="AU250" s="142">
        <v>197.72299999999998</v>
      </c>
      <c r="AV250" s="142">
        <v>230.749</v>
      </c>
      <c r="AW250" s="142">
        <v>251.64999999999998</v>
      </c>
      <c r="AX250" s="312">
        <v>338.35399999999998</v>
      </c>
      <c r="AY250" s="142">
        <v>387.69200000000001</v>
      </c>
      <c r="AZ250" s="142">
        <v>385.30699999999996</v>
      </c>
      <c r="BA250" s="142">
        <v>252.54899999999998</v>
      </c>
      <c r="BB250" s="312">
        <v>281.43199999999996</v>
      </c>
      <c r="BC250" s="142">
        <v>291.78499999999997</v>
      </c>
      <c r="BD250" s="142">
        <v>264.67599999999999</v>
      </c>
      <c r="BE250" s="142">
        <v>258.93200000000002</v>
      </c>
      <c r="BF250" s="312">
        <v>263.80799999999999</v>
      </c>
      <c r="BG250" s="142">
        <v>253.07999999999998</v>
      </c>
      <c r="BH250" s="142">
        <v>219.691</v>
      </c>
      <c r="BI250" s="142">
        <v>252.96299999999999</v>
      </c>
      <c r="BJ250" s="312">
        <v>252.47899999999998</v>
      </c>
      <c r="BK250" s="142">
        <v>226.959</v>
      </c>
      <c r="BL250" s="142">
        <v>243.26499999999999</v>
      </c>
      <c r="BM250" s="142">
        <v>277.19200000000001</v>
      </c>
      <c r="BN250" s="312">
        <v>236.11199999999999</v>
      </c>
      <c r="BO250" s="142">
        <v>248.82399999999998</v>
      </c>
      <c r="BP250" s="142">
        <v>241.94799999999998</v>
      </c>
      <c r="BQ250" s="142">
        <v>248.31</v>
      </c>
      <c r="BR250" s="312">
        <v>267.42</v>
      </c>
      <c r="BS250" s="142">
        <v>267.04500000000002</v>
      </c>
      <c r="BT250" s="142">
        <v>227.35399999999998</v>
      </c>
      <c r="BU250" s="142">
        <v>232.14599999999999</v>
      </c>
      <c r="BV250" s="312">
        <v>233.44799999999998</v>
      </c>
      <c r="BW250" s="142">
        <v>217.41899999999998</v>
      </c>
      <c r="BX250" s="142">
        <v>269.464</v>
      </c>
      <c r="BY250" s="142">
        <v>717.12599999999998</v>
      </c>
      <c r="BZ250" s="396">
        <v>717.12599999999998</v>
      </c>
      <c r="CA250" s="396">
        <v>717.12599999999998</v>
      </c>
      <c r="CB250" s="396">
        <v>717.12599999999998</v>
      </c>
      <c r="CC250" s="313">
        <v>717.12599999999998</v>
      </c>
      <c r="CD250" s="396">
        <v>717.12599999999998</v>
      </c>
      <c r="CE250" s="396">
        <v>717.12599999999998</v>
      </c>
      <c r="CF250" s="396">
        <v>717.12599999999998</v>
      </c>
      <c r="CG250" s="313">
        <v>717.12599999999998</v>
      </c>
      <c r="CH250" s="396">
        <v>717.12599999999998</v>
      </c>
      <c r="CI250" s="396">
        <v>717.12599999999998</v>
      </c>
      <c r="CJ250" s="396">
        <v>717.12599999999998</v>
      </c>
      <c r="CK250" s="313">
        <v>717.12599999999998</v>
      </c>
      <c r="CL250" s="396">
        <v>717.12599999999998</v>
      </c>
      <c r="CM250" s="396">
        <v>717.12599999999998</v>
      </c>
      <c r="CN250" s="396">
        <v>717.12599999999998</v>
      </c>
      <c r="CO250" s="313">
        <v>717.12599999999998</v>
      </c>
      <c r="CP250" s="396">
        <v>717.12599999999998</v>
      </c>
      <c r="CQ250" s="396">
        <v>717.12599999999998</v>
      </c>
      <c r="CR250" s="396">
        <v>717.12599999999998</v>
      </c>
      <c r="CS250" s="313">
        <v>717.12599999999998</v>
      </c>
      <c r="CT250" s="396">
        <v>717.12599999999998</v>
      </c>
      <c r="CU250" s="396">
        <v>717.12599999999998</v>
      </c>
      <c r="CV250" s="396">
        <v>717.12599999999998</v>
      </c>
      <c r="CW250" s="313">
        <v>717.12599999999998</v>
      </c>
      <c r="CX250" s="322"/>
      <c r="CY250" s="71"/>
      <c r="CZ250" s="111"/>
      <c r="DA250" s="108">
        <v>112340</v>
      </c>
      <c r="DB250" s="123" t="s">
        <v>372</v>
      </c>
      <c r="DC250" s="156">
        <v>54.810520999999994</v>
      </c>
      <c r="DD250" s="156">
        <v>52.678978999999998</v>
      </c>
      <c r="DE250" s="156">
        <v>36.495798000000001</v>
      </c>
      <c r="DF250" s="119">
        <v>81.978999999999999</v>
      </c>
      <c r="DG250" s="116">
        <v>154.01499999999999</v>
      </c>
      <c r="DH250" s="116">
        <v>193.65799999999999</v>
      </c>
      <c r="DI250" s="116">
        <v>171.19</v>
      </c>
      <c r="DJ250" s="116">
        <v>135.38999999999999</v>
      </c>
      <c r="DK250" s="116">
        <v>124.633</v>
      </c>
      <c r="DL250" s="116">
        <v>251.64999999999998</v>
      </c>
      <c r="DM250" s="116">
        <v>252.54899999999998</v>
      </c>
      <c r="DN250" s="116">
        <v>258.93200000000002</v>
      </c>
    </row>
    <row r="251" spans="1:118" ht="15.75" customHeight="1">
      <c r="A251" s="108"/>
      <c r="B251" s="149">
        <v>112350</v>
      </c>
      <c r="C251" s="123" t="s">
        <v>374</v>
      </c>
      <c r="D251" s="155" t="s">
        <v>375</v>
      </c>
      <c r="E251" s="384"/>
      <c r="F251" s="71"/>
      <c r="G251" s="71"/>
      <c r="H251" s="71"/>
      <c r="I251" s="71"/>
      <c r="J251" s="312">
        <v>0</v>
      </c>
      <c r="K251" s="142">
        <v>0</v>
      </c>
      <c r="L251" s="142">
        <v>0</v>
      </c>
      <c r="M251" s="313">
        <v>0</v>
      </c>
      <c r="N251" s="142">
        <v>0</v>
      </c>
      <c r="O251" s="142">
        <v>0</v>
      </c>
      <c r="P251" s="142">
        <v>0</v>
      </c>
      <c r="Q251" s="142">
        <v>0</v>
      </c>
      <c r="R251" s="312">
        <v>0</v>
      </c>
      <c r="S251" s="142">
        <v>0</v>
      </c>
      <c r="T251" s="142">
        <v>0</v>
      </c>
      <c r="U251" s="313">
        <v>0</v>
      </c>
      <c r="V251" s="312">
        <v>0</v>
      </c>
      <c r="W251" s="142">
        <v>0</v>
      </c>
      <c r="X251" s="142">
        <v>0</v>
      </c>
      <c r="Y251" s="142">
        <v>0</v>
      </c>
      <c r="Z251" s="312">
        <v>0</v>
      </c>
      <c r="AA251" s="142">
        <v>0</v>
      </c>
      <c r="AB251" s="142">
        <v>0</v>
      </c>
      <c r="AC251" s="142">
        <v>0</v>
      </c>
      <c r="AD251" s="312">
        <v>0</v>
      </c>
      <c r="AE251" s="142">
        <v>0</v>
      </c>
      <c r="AF251" s="142">
        <v>0</v>
      </c>
      <c r="AG251" s="142">
        <v>0</v>
      </c>
      <c r="AH251" s="312">
        <v>0</v>
      </c>
      <c r="AI251" s="142">
        <v>0</v>
      </c>
      <c r="AJ251" s="142">
        <v>0</v>
      </c>
      <c r="AK251" s="142">
        <v>0</v>
      </c>
      <c r="AL251" s="312">
        <v>0</v>
      </c>
      <c r="AM251" s="142">
        <v>0</v>
      </c>
      <c r="AN251" s="142">
        <v>0</v>
      </c>
      <c r="AO251" s="142">
        <v>0</v>
      </c>
      <c r="AP251" s="312">
        <v>0</v>
      </c>
      <c r="AQ251" s="142">
        <v>0</v>
      </c>
      <c r="AR251" s="142">
        <v>0</v>
      </c>
      <c r="AS251" s="142">
        <v>0</v>
      </c>
      <c r="AT251" s="312">
        <v>0</v>
      </c>
      <c r="AU251" s="142">
        <v>0</v>
      </c>
      <c r="AV251" s="142">
        <v>0</v>
      </c>
      <c r="AW251" s="142">
        <v>0</v>
      </c>
      <c r="AX251" s="312">
        <v>0</v>
      </c>
      <c r="AY251" s="142">
        <v>0</v>
      </c>
      <c r="AZ251" s="142">
        <v>0</v>
      </c>
      <c r="BA251" s="142">
        <v>0</v>
      </c>
      <c r="BB251" s="312">
        <v>0</v>
      </c>
      <c r="BC251" s="142">
        <v>0</v>
      </c>
      <c r="BD251" s="142">
        <v>0</v>
      </c>
      <c r="BE251" s="142">
        <v>0</v>
      </c>
      <c r="BF251" s="312">
        <v>0</v>
      </c>
      <c r="BG251" s="142">
        <v>0</v>
      </c>
      <c r="BH251" s="142">
        <v>0</v>
      </c>
      <c r="BI251" s="142">
        <v>0</v>
      </c>
      <c r="BJ251" s="312">
        <v>0</v>
      </c>
      <c r="BK251" s="142">
        <v>0</v>
      </c>
      <c r="BL251" s="142">
        <v>0</v>
      </c>
      <c r="BM251" s="142">
        <v>0</v>
      </c>
      <c r="BN251" s="312">
        <v>0</v>
      </c>
      <c r="BO251" s="142">
        <v>0</v>
      </c>
      <c r="BP251" s="142">
        <v>0</v>
      </c>
      <c r="BQ251" s="142">
        <v>0</v>
      </c>
      <c r="BR251" s="312">
        <v>0</v>
      </c>
      <c r="BS251" s="142">
        <v>0</v>
      </c>
      <c r="BT251" s="142">
        <v>0</v>
      </c>
      <c r="BU251" s="142">
        <v>0</v>
      </c>
      <c r="BV251" s="312">
        <v>0</v>
      </c>
      <c r="BW251" s="142">
        <v>0</v>
      </c>
      <c r="BX251" s="142">
        <v>0</v>
      </c>
      <c r="BY251" s="142">
        <v>0</v>
      </c>
      <c r="BZ251" s="396">
        <v>0</v>
      </c>
      <c r="CA251" s="396">
        <v>0</v>
      </c>
      <c r="CB251" s="396">
        <v>0</v>
      </c>
      <c r="CC251" s="313">
        <v>0</v>
      </c>
      <c r="CD251" s="396">
        <v>0</v>
      </c>
      <c r="CE251" s="396">
        <v>0</v>
      </c>
      <c r="CF251" s="396">
        <v>0</v>
      </c>
      <c r="CG251" s="313">
        <v>0</v>
      </c>
      <c r="CH251" s="396">
        <v>0</v>
      </c>
      <c r="CI251" s="396">
        <v>0</v>
      </c>
      <c r="CJ251" s="396">
        <v>0</v>
      </c>
      <c r="CK251" s="313">
        <v>0</v>
      </c>
      <c r="CL251" s="396">
        <v>0</v>
      </c>
      <c r="CM251" s="396">
        <v>0</v>
      </c>
      <c r="CN251" s="396">
        <v>0</v>
      </c>
      <c r="CO251" s="313">
        <v>0</v>
      </c>
      <c r="CP251" s="396">
        <v>0</v>
      </c>
      <c r="CQ251" s="396">
        <v>0</v>
      </c>
      <c r="CR251" s="396">
        <v>0</v>
      </c>
      <c r="CS251" s="313">
        <v>0</v>
      </c>
      <c r="CT251" s="396">
        <v>0</v>
      </c>
      <c r="CU251" s="396">
        <v>0</v>
      </c>
      <c r="CV251" s="396">
        <v>0</v>
      </c>
      <c r="CW251" s="313">
        <v>0</v>
      </c>
      <c r="CX251" s="322"/>
      <c r="CY251" s="71"/>
      <c r="CZ251" s="111"/>
      <c r="DA251" s="108">
        <v>112350</v>
      </c>
      <c r="DB251" s="123" t="s">
        <v>374</v>
      </c>
      <c r="DC251" s="156">
        <v>0</v>
      </c>
      <c r="DD251" s="156">
        <v>0</v>
      </c>
      <c r="DE251" s="156">
        <v>0</v>
      </c>
      <c r="DF251" s="119">
        <v>0</v>
      </c>
      <c r="DG251" s="116">
        <v>0</v>
      </c>
      <c r="DH251" s="116">
        <v>0</v>
      </c>
      <c r="DI251" s="116">
        <v>0</v>
      </c>
      <c r="DJ251" s="116">
        <v>0</v>
      </c>
      <c r="DK251" s="116">
        <v>0</v>
      </c>
      <c r="DL251" s="116">
        <v>0</v>
      </c>
      <c r="DM251" s="116">
        <v>0</v>
      </c>
      <c r="DN251" s="116">
        <v>0</v>
      </c>
    </row>
    <row r="252" spans="1:118" ht="15.75" customHeight="1">
      <c r="A252" s="108"/>
      <c r="B252" s="149">
        <v>112360</v>
      </c>
      <c r="C252" s="123" t="s">
        <v>376</v>
      </c>
      <c r="D252" s="155" t="s">
        <v>377</v>
      </c>
      <c r="E252" s="384"/>
      <c r="F252" s="71"/>
      <c r="G252" s="71"/>
      <c r="H252" s="71"/>
      <c r="I252" s="71"/>
      <c r="J252" s="312">
        <v>0</v>
      </c>
      <c r="K252" s="142">
        <v>0</v>
      </c>
      <c r="L252" s="142">
        <v>0</v>
      </c>
      <c r="M252" s="313">
        <v>0</v>
      </c>
      <c r="N252" s="142">
        <v>0</v>
      </c>
      <c r="O252" s="142">
        <v>0</v>
      </c>
      <c r="P252" s="142">
        <v>0</v>
      </c>
      <c r="Q252" s="142">
        <v>0</v>
      </c>
      <c r="R252" s="312">
        <v>0</v>
      </c>
      <c r="S252" s="142">
        <v>0</v>
      </c>
      <c r="T252" s="142">
        <v>0</v>
      </c>
      <c r="U252" s="313">
        <v>0</v>
      </c>
      <c r="V252" s="312">
        <v>68.124158999999509</v>
      </c>
      <c r="W252" s="142">
        <v>637.53937099999985</v>
      </c>
      <c r="X252" s="142">
        <v>64.201304999999593</v>
      </c>
      <c r="Y252" s="142">
        <v>68.889000000000124</v>
      </c>
      <c r="Z252" s="312">
        <v>64.530999999999494</v>
      </c>
      <c r="AA252" s="142">
        <v>68.045999999999822</v>
      </c>
      <c r="AB252" s="142">
        <v>63</v>
      </c>
      <c r="AC252" s="142">
        <v>37.795000000000073</v>
      </c>
      <c r="AD252" s="312">
        <v>36.570999999999913</v>
      </c>
      <c r="AE252" s="142">
        <v>97.268000000000484</v>
      </c>
      <c r="AF252" s="142">
        <v>94.216999999999643</v>
      </c>
      <c r="AG252" s="142">
        <v>61.749000000000251</v>
      </c>
      <c r="AH252" s="312">
        <v>68.39200000000028</v>
      </c>
      <c r="AI252" s="142">
        <v>79.121000000000095</v>
      </c>
      <c r="AJ252" s="142">
        <v>86.666000000001077</v>
      </c>
      <c r="AK252" s="142">
        <v>101.21200000000044</v>
      </c>
      <c r="AL252" s="312">
        <v>101.375</v>
      </c>
      <c r="AM252" s="142">
        <v>113.59000000000015</v>
      </c>
      <c r="AN252" s="142">
        <v>109.58899999999994</v>
      </c>
      <c r="AO252" s="142">
        <v>125.14899999999943</v>
      </c>
      <c r="AP252" s="312">
        <v>129.02600000000075</v>
      </c>
      <c r="AQ252" s="142">
        <v>165.1230000000005</v>
      </c>
      <c r="AR252" s="142">
        <v>148.23600000000079</v>
      </c>
      <c r="AS252" s="142">
        <v>129.68199999999888</v>
      </c>
      <c r="AT252" s="312">
        <v>127.82900000000063</v>
      </c>
      <c r="AU252" s="142">
        <v>127.95200000000114</v>
      </c>
      <c r="AV252" s="142">
        <v>127.5580000000009</v>
      </c>
      <c r="AW252" s="142">
        <v>124.35000000000036</v>
      </c>
      <c r="AX252" s="312">
        <v>130.31299999999919</v>
      </c>
      <c r="AY252" s="142">
        <v>150.04499999999916</v>
      </c>
      <c r="AZ252" s="142">
        <v>123.45300000000043</v>
      </c>
      <c r="BA252" s="142">
        <v>118.78199999999924</v>
      </c>
      <c r="BB252" s="312">
        <v>157.35400000000027</v>
      </c>
      <c r="BC252" s="142">
        <v>193.33200000000033</v>
      </c>
      <c r="BD252" s="142">
        <v>196.28699999999935</v>
      </c>
      <c r="BE252" s="142">
        <v>234.1279999999997</v>
      </c>
      <c r="BF252" s="312">
        <v>235.3070000000007</v>
      </c>
      <c r="BG252" s="142">
        <v>232.35999999999967</v>
      </c>
      <c r="BH252" s="142">
        <v>213.76599999999962</v>
      </c>
      <c r="BI252" s="142">
        <v>248.1220000000003</v>
      </c>
      <c r="BJ252" s="312">
        <v>235.27399999999943</v>
      </c>
      <c r="BK252" s="142">
        <v>257.85100000000057</v>
      </c>
      <c r="BL252" s="142">
        <v>261.00799999999981</v>
      </c>
      <c r="BM252" s="142">
        <v>294.30399999999918</v>
      </c>
      <c r="BN252" s="312">
        <v>308.78600000000006</v>
      </c>
      <c r="BO252" s="142">
        <v>341.86400000000049</v>
      </c>
      <c r="BP252" s="142">
        <v>349.85000000000036</v>
      </c>
      <c r="BQ252" s="142">
        <v>289.67899999999918</v>
      </c>
      <c r="BR252" s="312">
        <v>288</v>
      </c>
      <c r="BS252" s="142">
        <v>279.93299999999999</v>
      </c>
      <c r="BT252" s="142">
        <v>458.24899999999889</v>
      </c>
      <c r="BU252" s="142">
        <v>273.46100000000024</v>
      </c>
      <c r="BV252" s="312">
        <v>251.13699999999972</v>
      </c>
      <c r="BW252" s="142">
        <v>389.49699999999939</v>
      </c>
      <c r="BX252" s="142">
        <v>280.09399999999914</v>
      </c>
      <c r="BY252" s="142">
        <v>355.97099999999955</v>
      </c>
      <c r="BZ252" s="396">
        <v>355.97099999999955</v>
      </c>
      <c r="CA252" s="396">
        <v>355.97099999999955</v>
      </c>
      <c r="CB252" s="396">
        <v>355.97099999999955</v>
      </c>
      <c r="CC252" s="313">
        <v>355.97099999999955</v>
      </c>
      <c r="CD252" s="396">
        <v>355.97099999999955</v>
      </c>
      <c r="CE252" s="396">
        <v>355.97099999999955</v>
      </c>
      <c r="CF252" s="396">
        <v>355.97099999999955</v>
      </c>
      <c r="CG252" s="313">
        <v>355.97099999999955</v>
      </c>
      <c r="CH252" s="396">
        <v>355.97099999999955</v>
      </c>
      <c r="CI252" s="396">
        <v>355.97099999999955</v>
      </c>
      <c r="CJ252" s="396">
        <v>355.97099999999955</v>
      </c>
      <c r="CK252" s="313">
        <v>355.97099999999955</v>
      </c>
      <c r="CL252" s="396">
        <v>355.97099999999955</v>
      </c>
      <c r="CM252" s="396">
        <v>355.97099999999955</v>
      </c>
      <c r="CN252" s="396">
        <v>355.97099999999955</v>
      </c>
      <c r="CO252" s="313">
        <v>355.97099999999955</v>
      </c>
      <c r="CP252" s="396">
        <v>355.97099999999955</v>
      </c>
      <c r="CQ252" s="396">
        <v>355.97099999999955</v>
      </c>
      <c r="CR252" s="396">
        <v>355.97099999999955</v>
      </c>
      <c r="CS252" s="313">
        <v>355.97099999999955</v>
      </c>
      <c r="CT252" s="396">
        <v>355.97099999999955</v>
      </c>
      <c r="CU252" s="396">
        <v>355.97099999999955</v>
      </c>
      <c r="CV252" s="396">
        <v>355.97099999999955</v>
      </c>
      <c r="CW252" s="313">
        <v>355.97099999999955</v>
      </c>
      <c r="CX252" s="322"/>
      <c r="CY252" s="71"/>
      <c r="CZ252" s="111"/>
      <c r="DA252" s="108">
        <v>112360</v>
      </c>
      <c r="DB252" s="123" t="s">
        <v>376</v>
      </c>
      <c r="DC252" s="156">
        <v>0</v>
      </c>
      <c r="DD252" s="156">
        <v>0</v>
      </c>
      <c r="DE252" s="156">
        <v>0</v>
      </c>
      <c r="DF252" s="119">
        <v>68.889000000000124</v>
      </c>
      <c r="DG252" s="116">
        <v>37.795000000000073</v>
      </c>
      <c r="DH252" s="116">
        <v>61.749000000000251</v>
      </c>
      <c r="DI252" s="116">
        <v>101.21200000000044</v>
      </c>
      <c r="DJ252" s="116">
        <v>125.14899999999943</v>
      </c>
      <c r="DK252" s="116">
        <v>129.68199999999888</v>
      </c>
      <c r="DL252" s="116">
        <v>124.35000000000036</v>
      </c>
      <c r="DM252" s="116">
        <v>118.78199999999924</v>
      </c>
      <c r="DN252" s="116">
        <v>234.1279999999997</v>
      </c>
    </row>
    <row r="253" spans="1:118" ht="15.75" customHeight="1">
      <c r="A253" s="108"/>
      <c r="B253" s="149"/>
      <c r="C253" s="123"/>
      <c r="D253" s="155"/>
      <c r="E253" s="384"/>
      <c r="F253" s="71"/>
      <c r="G253" s="71"/>
      <c r="H253" s="71"/>
      <c r="I253" s="71"/>
      <c r="J253" s="312"/>
      <c r="K253" s="142"/>
      <c r="L253" s="142"/>
      <c r="M253" s="313"/>
      <c r="N253" s="142"/>
      <c r="O253" s="142"/>
      <c r="P253" s="142"/>
      <c r="Q253" s="142"/>
      <c r="R253" s="312"/>
      <c r="S253" s="142"/>
      <c r="T253" s="142"/>
      <c r="U253" s="313"/>
      <c r="V253" s="312"/>
      <c r="W253" s="142"/>
      <c r="X253" s="142"/>
      <c r="Y253" s="142"/>
      <c r="Z253" s="312"/>
      <c r="AA253" s="142"/>
      <c r="AB253" s="142"/>
      <c r="AC253" s="142"/>
      <c r="AD253" s="312"/>
      <c r="AE253" s="142"/>
      <c r="AF253" s="142"/>
      <c r="AG253" s="142"/>
      <c r="AH253" s="312"/>
      <c r="AI253" s="142"/>
      <c r="AJ253" s="142"/>
      <c r="AK253" s="142"/>
      <c r="AL253" s="312"/>
      <c r="AM253" s="142"/>
      <c r="AN253" s="142"/>
      <c r="AO253" s="142"/>
      <c r="AP253" s="312"/>
      <c r="AQ253" s="142"/>
      <c r="AR253" s="142"/>
      <c r="AS253" s="142"/>
      <c r="AT253" s="312"/>
      <c r="AU253" s="142"/>
      <c r="AV253" s="142"/>
      <c r="AW253" s="142"/>
      <c r="AX253" s="312"/>
      <c r="AY253" s="142"/>
      <c r="AZ253" s="142"/>
      <c r="BA253" s="142"/>
      <c r="BB253" s="312"/>
      <c r="BC253" s="142"/>
      <c r="BD253" s="142"/>
      <c r="BE253" s="142"/>
      <c r="BF253" s="312"/>
      <c r="BG253" s="142"/>
      <c r="BH253" s="142"/>
      <c r="BI253" s="142"/>
      <c r="BJ253" s="312"/>
      <c r="BK253" s="142"/>
      <c r="BL253" s="142"/>
      <c r="BM253" s="142"/>
      <c r="BN253" s="312"/>
      <c r="BO253" s="142"/>
      <c r="BP253" s="142"/>
      <c r="BQ253" s="142"/>
      <c r="BR253" s="312"/>
      <c r="BS253" s="142"/>
      <c r="BT253" s="142"/>
      <c r="BU253" s="142"/>
      <c r="BV253" s="312"/>
      <c r="BW253" s="142"/>
      <c r="BX253" s="142"/>
      <c r="BY253" s="142"/>
      <c r="BZ253" s="312"/>
      <c r="CA253" s="142"/>
      <c r="CB253" s="142"/>
      <c r="CC253" s="313"/>
      <c r="CD253" s="312"/>
      <c r="CE253" s="142"/>
      <c r="CF253" s="142"/>
      <c r="CG253" s="313"/>
      <c r="CH253" s="312"/>
      <c r="CI253" s="142"/>
      <c r="CJ253" s="142"/>
      <c r="CK253" s="313"/>
      <c r="CL253" s="312"/>
      <c r="CM253" s="142"/>
      <c r="CN253" s="142"/>
      <c r="CO253" s="313"/>
      <c r="CP253" s="312"/>
      <c r="CQ253" s="142"/>
      <c r="CR253" s="142"/>
      <c r="CS253" s="313"/>
      <c r="CT253" s="312"/>
      <c r="CU253" s="142"/>
      <c r="CV253" s="142"/>
      <c r="CW253" s="313"/>
      <c r="CX253" s="322"/>
      <c r="CY253" s="71"/>
      <c r="CZ253" s="111"/>
      <c r="DA253" s="108"/>
      <c r="DB253" s="123"/>
      <c r="DC253" s="156"/>
      <c r="DD253" s="156"/>
      <c r="DE253" s="156"/>
      <c r="DF253" s="119"/>
      <c r="DG253" s="116"/>
      <c r="DH253" s="116"/>
      <c r="DI253" s="116"/>
      <c r="DJ253" s="116"/>
      <c r="DK253" s="116"/>
      <c r="DL253" s="116"/>
      <c r="DM253" s="116"/>
      <c r="DN253" s="116"/>
    </row>
    <row r="254" spans="1:118" ht="15.75" customHeight="1">
      <c r="A254" s="114"/>
      <c r="B254" s="109">
        <v>112830</v>
      </c>
      <c r="C254" s="114" t="s">
        <v>379</v>
      </c>
      <c r="D254" s="89" t="s">
        <v>378</v>
      </c>
      <c r="E254" s="394"/>
      <c r="F254" s="89"/>
      <c r="G254" s="89"/>
      <c r="H254" s="89"/>
      <c r="I254" s="89"/>
      <c r="J254" s="307">
        <v>0</v>
      </c>
      <c r="K254" s="117">
        <v>0</v>
      </c>
      <c r="L254" s="117">
        <v>0</v>
      </c>
      <c r="M254" s="308">
        <v>5820.9779109999999</v>
      </c>
      <c r="N254" s="117">
        <v>0</v>
      </c>
      <c r="O254" s="117">
        <v>0</v>
      </c>
      <c r="P254" s="117">
        <v>0</v>
      </c>
      <c r="Q254" s="117">
        <v>5678.1880329999995</v>
      </c>
      <c r="R254" s="307">
        <v>0</v>
      </c>
      <c r="S254" s="117">
        <v>0</v>
      </c>
      <c r="T254" s="117">
        <v>0</v>
      </c>
      <c r="U254" s="308">
        <v>6446.9882499999994</v>
      </c>
      <c r="V254" s="307">
        <v>8074.2194509999999</v>
      </c>
      <c r="W254" s="117">
        <v>8151.3640379999997</v>
      </c>
      <c r="X254" s="117">
        <v>8480.5634579999987</v>
      </c>
      <c r="Y254" s="117">
        <v>8711.3019999999997</v>
      </c>
      <c r="Z254" s="307">
        <v>8992.0589999999993</v>
      </c>
      <c r="AA254" s="117">
        <v>8861.134</v>
      </c>
      <c r="AB254" s="117">
        <v>9184.866</v>
      </c>
      <c r="AC254" s="117">
        <v>9610.6649999999991</v>
      </c>
      <c r="AD254" s="307">
        <v>9696.2950000000001</v>
      </c>
      <c r="AE254" s="117">
        <v>10505.936</v>
      </c>
      <c r="AF254" s="117">
        <v>10516.886999999999</v>
      </c>
      <c r="AG254" s="117">
        <v>11042.82</v>
      </c>
      <c r="AH254" s="307">
        <v>11242.928</v>
      </c>
      <c r="AI254" s="117">
        <v>12378.519999999999</v>
      </c>
      <c r="AJ254" s="117">
        <v>13050.475999999999</v>
      </c>
      <c r="AK254" s="117">
        <v>13441.147999999999</v>
      </c>
      <c r="AL254" s="307">
        <v>13591.705</v>
      </c>
      <c r="AM254" s="117">
        <v>14208.920999999998</v>
      </c>
      <c r="AN254" s="117">
        <v>14583.044</v>
      </c>
      <c r="AO254" s="117">
        <v>14228.423999999999</v>
      </c>
      <c r="AP254" s="307">
        <v>14241.492999999999</v>
      </c>
      <c r="AQ254" s="117">
        <v>14652.436</v>
      </c>
      <c r="AR254" s="117">
        <v>14329.576999999999</v>
      </c>
      <c r="AS254" s="117">
        <v>14937.923999999999</v>
      </c>
      <c r="AT254" s="307">
        <v>14190.713</v>
      </c>
      <c r="AU254" s="117">
        <v>13864.804999999998</v>
      </c>
      <c r="AV254" s="117">
        <v>13720.42</v>
      </c>
      <c r="AW254" s="117">
        <v>13249.84</v>
      </c>
      <c r="AX254" s="307">
        <v>13067.589</v>
      </c>
      <c r="AY254" s="117">
        <v>13120.807999999999</v>
      </c>
      <c r="AZ254" s="117">
        <v>13321.217999999999</v>
      </c>
      <c r="BA254" s="117">
        <v>13336.768</v>
      </c>
      <c r="BB254" s="307">
        <v>13625.563</v>
      </c>
      <c r="BC254" s="117">
        <v>13767.776</v>
      </c>
      <c r="BD254" s="117">
        <v>13668.183999999999</v>
      </c>
      <c r="BE254" s="117">
        <v>13171.992999999999</v>
      </c>
      <c r="BF254" s="307">
        <v>14483.13</v>
      </c>
      <c r="BG254" s="117">
        <v>14393.321</v>
      </c>
      <c r="BH254" s="117">
        <v>13994.833999999999</v>
      </c>
      <c r="BI254" s="117">
        <v>13398.942999999999</v>
      </c>
      <c r="BJ254" s="307">
        <v>13667.415999999999</v>
      </c>
      <c r="BK254" s="117">
        <v>13699.348</v>
      </c>
      <c r="BL254" s="117">
        <v>13943.365</v>
      </c>
      <c r="BM254" s="117">
        <v>14526.403999999999</v>
      </c>
      <c r="BN254" s="307">
        <v>14968.615</v>
      </c>
      <c r="BO254" s="117">
        <v>15175.227999999999</v>
      </c>
      <c r="BP254" s="117">
        <v>15836.766</v>
      </c>
      <c r="BQ254" s="117">
        <v>15516.743999999999</v>
      </c>
      <c r="BR254" s="307">
        <v>16261.072</v>
      </c>
      <c r="BS254" s="117">
        <v>17241.545999999998</v>
      </c>
      <c r="BT254" s="117">
        <v>17737.374</v>
      </c>
      <c r="BU254" s="117">
        <v>18613.43</v>
      </c>
      <c r="BV254" s="307">
        <v>19091.196</v>
      </c>
      <c r="BW254" s="117">
        <v>19460.802</v>
      </c>
      <c r="BX254" s="117">
        <v>19658.64</v>
      </c>
      <c r="BY254" s="117">
        <v>21100.663</v>
      </c>
      <c r="BZ254" s="307">
        <v>16377.226417848353</v>
      </c>
      <c r="CA254" s="117">
        <v>16784.161835696705</v>
      </c>
      <c r="CB254" s="117">
        <v>17191.097253545056</v>
      </c>
      <c r="CC254" s="308">
        <v>17598.032671393405</v>
      </c>
      <c r="CD254" s="307">
        <v>18077.629456418697</v>
      </c>
      <c r="CE254" s="117">
        <v>18557.22624144399</v>
      </c>
      <c r="CF254" s="117">
        <v>19036.823026469283</v>
      </c>
      <c r="CG254" s="308">
        <v>19516.419811494576</v>
      </c>
      <c r="CH254" s="307">
        <v>20074.492686048809</v>
      </c>
      <c r="CI254" s="117">
        <v>20632.565560603049</v>
      </c>
      <c r="CJ254" s="117">
        <v>21190.638435157285</v>
      </c>
      <c r="CK254" s="308">
        <v>21748.711309711518</v>
      </c>
      <c r="CL254" s="307">
        <v>22393.499812754937</v>
      </c>
      <c r="CM254" s="117">
        <v>23038.288315798356</v>
      </c>
      <c r="CN254" s="117">
        <v>23683.076818841775</v>
      </c>
      <c r="CO254" s="308">
        <v>24327.865321885194</v>
      </c>
      <c r="CP254" s="307">
        <v>25070.097553880805</v>
      </c>
      <c r="CQ254" s="117">
        <v>25812.32978587642</v>
      </c>
      <c r="CR254" s="117">
        <v>26554.562017872035</v>
      </c>
      <c r="CS254" s="308">
        <v>27296.794249867649</v>
      </c>
      <c r="CT254" s="307">
        <v>28149.869314685773</v>
      </c>
      <c r="CU254" s="117">
        <v>29002.944379503901</v>
      </c>
      <c r="CV254" s="117">
        <v>29856.019444322024</v>
      </c>
      <c r="CW254" s="308">
        <v>30709.094509140152</v>
      </c>
      <c r="CX254" s="301"/>
      <c r="CY254" s="89"/>
      <c r="CZ254" s="166"/>
      <c r="DA254" s="114">
        <v>112830</v>
      </c>
      <c r="DB254" s="114" t="s">
        <v>379</v>
      </c>
      <c r="DC254" s="137">
        <v>5820.9779109999999</v>
      </c>
      <c r="DD254" s="137">
        <v>5678.1880329999995</v>
      </c>
      <c r="DE254" s="137">
        <v>6446.9882499999994</v>
      </c>
      <c r="DF254" s="119">
        <v>8711.3019999999997</v>
      </c>
      <c r="DG254" s="116">
        <v>9610.6649999999991</v>
      </c>
      <c r="DH254" s="116">
        <v>11042.82</v>
      </c>
      <c r="DI254" s="116">
        <v>13441.147999999999</v>
      </c>
      <c r="DJ254" s="116">
        <v>14228.423999999999</v>
      </c>
      <c r="DK254" s="116">
        <v>14937.923999999999</v>
      </c>
      <c r="DL254" s="116">
        <v>13249.84</v>
      </c>
      <c r="DM254" s="116">
        <v>13336.768</v>
      </c>
      <c r="DN254" s="116">
        <v>13171.992999999999</v>
      </c>
    </row>
    <row r="255" spans="1:118" ht="15.75" customHeight="1">
      <c r="A255" s="108"/>
      <c r="B255" s="149"/>
      <c r="C255" s="123" t="s">
        <v>1337</v>
      </c>
      <c r="D255" s="71"/>
      <c r="E255" s="384"/>
      <c r="F255" s="71"/>
      <c r="G255" s="71"/>
      <c r="H255" s="71"/>
      <c r="I255" s="71"/>
      <c r="J255" s="388">
        <v>0</v>
      </c>
      <c r="K255" s="154">
        <v>0</v>
      </c>
      <c r="L255" s="154">
        <v>0</v>
      </c>
      <c r="M255" s="389">
        <v>0.6748776914582284</v>
      </c>
      <c r="N255" s="154">
        <v>0</v>
      </c>
      <c r="O255" s="154">
        <v>0</v>
      </c>
      <c r="P255" s="154">
        <v>0</v>
      </c>
      <c r="Q255" s="154">
        <v>0.65413956224801839</v>
      </c>
      <c r="R255" s="388">
        <v>0</v>
      </c>
      <c r="S255" s="154">
        <v>0</v>
      </c>
      <c r="T255" s="154">
        <v>0</v>
      </c>
      <c r="U255" s="389">
        <v>0.65971408980332968</v>
      </c>
      <c r="V255" s="388">
        <v>0.72592685874978513</v>
      </c>
      <c r="W255" s="154">
        <v>0.7276095434387494</v>
      </c>
      <c r="X255" s="154">
        <v>0.73645938795880839</v>
      </c>
      <c r="Y255" s="154">
        <v>0.73377556006461986</v>
      </c>
      <c r="Z255" s="388">
        <v>0.7335167820229529</v>
      </c>
      <c r="AA255" s="154">
        <v>0.7241374040773525</v>
      </c>
      <c r="AB255" s="154">
        <v>0.72998034468450124</v>
      </c>
      <c r="AC255" s="154">
        <v>0.75396516262985869</v>
      </c>
      <c r="AD255" s="388">
        <v>0.75558903409967137</v>
      </c>
      <c r="AE255" s="154">
        <v>0.77307180104457307</v>
      </c>
      <c r="AF255" s="154">
        <v>0.74375921885560548</v>
      </c>
      <c r="AG255" s="154">
        <v>0.75292805011911157</v>
      </c>
      <c r="AH255" s="388">
        <v>0.75491495217241045</v>
      </c>
      <c r="AI255" s="154">
        <v>0.72173982249957647</v>
      </c>
      <c r="AJ255" s="154">
        <v>0.73085648663835856</v>
      </c>
      <c r="AK255" s="154">
        <v>0.73671924843515346</v>
      </c>
      <c r="AL255" s="388">
        <v>0.73661429719606819</v>
      </c>
      <c r="AM255" s="154">
        <v>0.74041582429937447</v>
      </c>
      <c r="AN255" s="154">
        <v>0.73878469650848655</v>
      </c>
      <c r="AO255" s="154">
        <v>0.7353151556867682</v>
      </c>
      <c r="AP255" s="388">
        <v>0.74184225753104516</v>
      </c>
      <c r="AQ255" s="154">
        <v>0.74645065683614498</v>
      </c>
      <c r="AR255" s="154">
        <v>0.74662678078739719</v>
      </c>
      <c r="AS255" s="154">
        <v>0.75165254455405639</v>
      </c>
      <c r="AT255" s="388">
        <v>0.74022786605584678</v>
      </c>
      <c r="AU255" s="154">
        <v>0.73105274710708101</v>
      </c>
      <c r="AV255" s="154">
        <v>0.73188079712394594</v>
      </c>
      <c r="AW255" s="154">
        <v>0.71885364841892074</v>
      </c>
      <c r="AX255" s="388">
        <v>0.71849132529695192</v>
      </c>
      <c r="AY255" s="154">
        <v>0.7230199167046385</v>
      </c>
      <c r="AZ255" s="154">
        <v>0.73270274223030707</v>
      </c>
      <c r="BA255" s="154">
        <v>0.73869049171876278</v>
      </c>
      <c r="BB255" s="388">
        <v>0.73870560379789052</v>
      </c>
      <c r="BC255" s="154">
        <v>0.74748398703413421</v>
      </c>
      <c r="BD255" s="154">
        <v>0.74517061740436275</v>
      </c>
      <c r="BE255" s="154">
        <v>0.72266490561350505</v>
      </c>
      <c r="BF255" s="388">
        <v>0.7474548546842209</v>
      </c>
      <c r="BG255" s="154">
        <v>0.7658631853951503</v>
      </c>
      <c r="BH255" s="154">
        <v>0.76436393133827696</v>
      </c>
      <c r="BI255" s="154">
        <v>0.74690553252043534</v>
      </c>
      <c r="BJ255" s="388">
        <v>0.74904102429872776</v>
      </c>
      <c r="BK255" s="154">
        <v>0.74543573009763286</v>
      </c>
      <c r="BL255" s="154">
        <v>0.74707915129357894</v>
      </c>
      <c r="BM255" s="154">
        <v>0.73973665577852388</v>
      </c>
      <c r="BN255" s="388">
        <v>0.74495367870464613</v>
      </c>
      <c r="BO255" s="154">
        <v>0.7393233687519527</v>
      </c>
      <c r="BP255" s="154">
        <v>0.74600853393237243</v>
      </c>
      <c r="BQ255" s="154">
        <v>0.7420122736985425</v>
      </c>
      <c r="BR255" s="388">
        <v>0.74957473887616377</v>
      </c>
      <c r="BS255" s="154">
        <v>0.75991333533608074</v>
      </c>
      <c r="BT255" s="154">
        <v>0.76976894616092506</v>
      </c>
      <c r="BU255" s="154">
        <v>0.78489674774858165</v>
      </c>
      <c r="BV255" s="388">
        <v>0.78467593085239196</v>
      </c>
      <c r="BW255" s="154">
        <v>0.78057673017769791</v>
      </c>
      <c r="BX255" s="154">
        <v>0.78704342418161644</v>
      </c>
      <c r="BY255" s="154">
        <v>0.78135020108026609</v>
      </c>
      <c r="BZ255" s="388">
        <v>0.73784498675608934</v>
      </c>
      <c r="CA255" s="154">
        <v>0.7453982746977742</v>
      </c>
      <c r="CB255" s="154">
        <v>0.75273922380089486</v>
      </c>
      <c r="CC255" s="389">
        <v>0.75987666389116304</v>
      </c>
      <c r="CD255" s="388">
        <v>0.76692532408441361</v>
      </c>
      <c r="CE255" s="154">
        <v>0.77373152580856519</v>
      </c>
      <c r="CF255" s="154">
        <v>0.78030756760249276</v>
      </c>
      <c r="CG255" s="389">
        <v>0.78666493005516613</v>
      </c>
      <c r="CH255" s="388">
        <v>0.79305716750275523</v>
      </c>
      <c r="CI255" s="154">
        <v>0.79919995480537898</v>
      </c>
      <c r="CJ255" s="154">
        <v>0.80510761428911304</v>
      </c>
      <c r="CK255" s="389">
        <v>0.81079339243710413</v>
      </c>
      <c r="CL255" s="388">
        <v>0.81659282822926804</v>
      </c>
      <c r="CM255" s="154">
        <v>0.82214428426922381</v>
      </c>
      <c r="CN255" s="154">
        <v>0.82746333278517592</v>
      </c>
      <c r="CO255" s="389">
        <v>0.83256426889868251</v>
      </c>
      <c r="CP255" s="388">
        <v>0.83782467859379062</v>
      </c>
      <c r="CQ255" s="154">
        <v>0.84284377668416455</v>
      </c>
      <c r="CR255" s="154">
        <v>0.84763779544497553</v>
      </c>
      <c r="CS255" s="389">
        <v>0.85222154322017141</v>
      </c>
      <c r="CT255" s="388">
        <v>0.85698757115237945</v>
      </c>
      <c r="CU255" s="154">
        <v>0.86152218276240611</v>
      </c>
      <c r="CV255" s="154">
        <v>0.86584183331733677</v>
      </c>
      <c r="CW255" s="389">
        <v>0.86996145409831804</v>
      </c>
      <c r="CX255" s="322"/>
      <c r="CY255" s="71"/>
      <c r="CZ255" s="111"/>
      <c r="DA255" s="108"/>
      <c r="DB255" s="123"/>
      <c r="DC255" s="156"/>
      <c r="DD255" s="156"/>
      <c r="DE255" s="156"/>
      <c r="DF255" s="119"/>
      <c r="DG255" s="116"/>
      <c r="DH255" s="116"/>
      <c r="DI255" s="116"/>
      <c r="DJ255" s="116"/>
      <c r="DK255" s="116"/>
      <c r="DL255" s="116"/>
      <c r="DM255" s="116"/>
      <c r="DN255" s="116"/>
    </row>
    <row r="256" spans="1:118" ht="15.75" customHeight="1">
      <c r="A256" s="114"/>
      <c r="B256" s="149"/>
      <c r="C256" s="114"/>
      <c r="D256" s="89"/>
      <c r="E256" s="394"/>
      <c r="F256" s="89"/>
      <c r="G256" s="89"/>
      <c r="H256" s="89"/>
      <c r="I256" s="89"/>
      <c r="J256" s="312"/>
      <c r="K256" s="142"/>
      <c r="L256" s="142"/>
      <c r="M256" s="313"/>
      <c r="N256" s="142"/>
      <c r="O256" s="142"/>
      <c r="P256" s="142"/>
      <c r="Q256" s="142"/>
      <c r="R256" s="312"/>
      <c r="S256" s="142"/>
      <c r="T256" s="142"/>
      <c r="U256" s="313"/>
      <c r="V256" s="312"/>
      <c r="W256" s="142"/>
      <c r="X256" s="142"/>
      <c r="Y256" s="142"/>
      <c r="Z256" s="312"/>
      <c r="AA256" s="142"/>
      <c r="AB256" s="142"/>
      <c r="AC256" s="142"/>
      <c r="AD256" s="312"/>
      <c r="AE256" s="142"/>
      <c r="AF256" s="142"/>
      <c r="AG256" s="142"/>
      <c r="AH256" s="312"/>
      <c r="AI256" s="142"/>
      <c r="AJ256" s="142"/>
      <c r="AK256" s="142"/>
      <c r="AL256" s="312"/>
      <c r="AM256" s="142"/>
      <c r="AN256" s="142"/>
      <c r="AO256" s="142"/>
      <c r="AP256" s="312"/>
      <c r="AQ256" s="142"/>
      <c r="AR256" s="142"/>
      <c r="AS256" s="142"/>
      <c r="AT256" s="312"/>
      <c r="AU256" s="142"/>
      <c r="AV256" s="142"/>
      <c r="AW256" s="142"/>
      <c r="AX256" s="312"/>
      <c r="AY256" s="142"/>
      <c r="AZ256" s="142"/>
      <c r="BA256" s="142"/>
      <c r="BB256" s="312"/>
      <c r="BC256" s="142"/>
      <c r="BD256" s="142"/>
      <c r="BE256" s="142"/>
      <c r="BF256" s="312"/>
      <c r="BG256" s="142"/>
      <c r="BH256" s="142"/>
      <c r="BI256" s="142"/>
      <c r="BJ256" s="312"/>
      <c r="BK256" s="142"/>
      <c r="BL256" s="142"/>
      <c r="BM256" s="142"/>
      <c r="BN256" s="312"/>
      <c r="BO256" s="142"/>
      <c r="BP256" s="142"/>
      <c r="BQ256" s="142"/>
      <c r="BR256" s="312"/>
      <c r="BS256" s="142"/>
      <c r="BT256" s="142"/>
      <c r="BU256" s="142"/>
      <c r="BV256" s="312"/>
      <c r="BW256" s="142"/>
      <c r="BX256" s="142"/>
      <c r="BY256" s="142"/>
      <c r="BZ256" s="312"/>
      <c r="CA256" s="142"/>
      <c r="CB256" s="142"/>
      <c r="CC256" s="313"/>
      <c r="CD256" s="312"/>
      <c r="CE256" s="142"/>
      <c r="CF256" s="142"/>
      <c r="CG256" s="313"/>
      <c r="CH256" s="312"/>
      <c r="CI256" s="142"/>
      <c r="CJ256" s="142"/>
      <c r="CK256" s="313"/>
      <c r="CL256" s="312"/>
      <c r="CM256" s="142"/>
      <c r="CN256" s="142"/>
      <c r="CO256" s="313"/>
      <c r="CP256" s="312"/>
      <c r="CQ256" s="142"/>
      <c r="CR256" s="142"/>
      <c r="CS256" s="313"/>
      <c r="CT256" s="312"/>
      <c r="CU256" s="142"/>
      <c r="CV256" s="142"/>
      <c r="CW256" s="313"/>
      <c r="CX256" s="322"/>
      <c r="CY256" s="71"/>
      <c r="CZ256" s="111"/>
      <c r="DA256" s="108"/>
      <c r="DB256" s="108"/>
      <c r="DC256" s="156"/>
      <c r="DD256" s="156"/>
      <c r="DE256" s="156"/>
      <c r="DF256" s="119"/>
      <c r="DG256" s="116"/>
      <c r="DH256" s="116"/>
      <c r="DI256" s="116"/>
      <c r="DJ256" s="116"/>
      <c r="DK256" s="116"/>
      <c r="DL256" s="116"/>
      <c r="DM256" s="116"/>
      <c r="DN256" s="116"/>
    </row>
    <row r="257" spans="1:118" ht="15.75" customHeight="1">
      <c r="A257" s="108"/>
      <c r="B257" s="149">
        <v>112840</v>
      </c>
      <c r="C257" s="123" t="s">
        <v>380</v>
      </c>
      <c r="D257" s="155" t="s">
        <v>381</v>
      </c>
      <c r="E257" s="384"/>
      <c r="F257" s="71"/>
      <c r="G257" s="71"/>
      <c r="H257" s="71"/>
      <c r="I257" s="71"/>
      <c r="J257" s="312">
        <v>0</v>
      </c>
      <c r="K257" s="142">
        <v>0</v>
      </c>
      <c r="L257" s="142">
        <v>0</v>
      </c>
      <c r="M257" s="313">
        <v>822.06369999999993</v>
      </c>
      <c r="N257" s="142">
        <v>0</v>
      </c>
      <c r="O257" s="142">
        <v>0</v>
      </c>
      <c r="P257" s="142">
        <v>0</v>
      </c>
      <c r="Q257" s="142">
        <v>849.42366599999991</v>
      </c>
      <c r="R257" s="312">
        <v>0</v>
      </c>
      <c r="S257" s="142">
        <v>0</v>
      </c>
      <c r="T257" s="142">
        <v>0</v>
      </c>
      <c r="U257" s="313">
        <v>830.29855199999997</v>
      </c>
      <c r="V257" s="312">
        <v>1367.338743</v>
      </c>
      <c r="W257" s="142">
        <v>1259.357395</v>
      </c>
      <c r="X257" s="142">
        <v>1234.849827</v>
      </c>
      <c r="Y257" s="142">
        <v>1282.7379999999998</v>
      </c>
      <c r="Z257" s="312">
        <v>1411.587</v>
      </c>
      <c r="AA257" s="142">
        <v>1275.8399999999999</v>
      </c>
      <c r="AB257" s="142">
        <v>1255.3389999999999</v>
      </c>
      <c r="AC257" s="142">
        <v>1128.4559999999999</v>
      </c>
      <c r="AD257" s="312">
        <v>1083.912</v>
      </c>
      <c r="AE257" s="142">
        <v>1167.354</v>
      </c>
      <c r="AF257" s="142">
        <v>1126.3909999999998</v>
      </c>
      <c r="AG257" s="142">
        <v>1285.6889999999999</v>
      </c>
      <c r="AH257" s="312">
        <v>1244.046</v>
      </c>
      <c r="AI257" s="142">
        <v>1449.864</v>
      </c>
      <c r="AJ257" s="142">
        <v>1434.0729999999999</v>
      </c>
      <c r="AK257" s="142">
        <v>1336.864</v>
      </c>
      <c r="AL257" s="312">
        <v>1313.761</v>
      </c>
      <c r="AM257" s="142">
        <v>1153.2349999999999</v>
      </c>
      <c r="AN257" s="142">
        <v>1219.549</v>
      </c>
      <c r="AO257" s="142">
        <v>1328.5639999999999</v>
      </c>
      <c r="AP257" s="312">
        <v>1154.7190000000001</v>
      </c>
      <c r="AQ257" s="142">
        <v>1339.2839999999999</v>
      </c>
      <c r="AR257" s="142">
        <v>1223.721</v>
      </c>
      <c r="AS257" s="142">
        <v>1199.3619999999999</v>
      </c>
      <c r="AT257" s="312">
        <v>1150.6079999999999</v>
      </c>
      <c r="AU257" s="142">
        <v>1089.039</v>
      </c>
      <c r="AV257" s="142">
        <v>1905.0549999999998</v>
      </c>
      <c r="AW257" s="142">
        <v>2105.5169999999998</v>
      </c>
      <c r="AX257" s="312">
        <v>2243.607</v>
      </c>
      <c r="AY257" s="142">
        <v>2187.31</v>
      </c>
      <c r="AZ257" s="142">
        <v>2065.5549999999998</v>
      </c>
      <c r="BA257" s="142">
        <v>1947.0519999999999</v>
      </c>
      <c r="BB257" s="312">
        <v>1858.8139999999999</v>
      </c>
      <c r="BC257" s="142">
        <v>1804.761</v>
      </c>
      <c r="BD257" s="142">
        <v>1783.001</v>
      </c>
      <c r="BE257" s="142">
        <v>1723.425</v>
      </c>
      <c r="BF257" s="312">
        <v>1597.46</v>
      </c>
      <c r="BG257" s="142">
        <v>1437.0329999999999</v>
      </c>
      <c r="BH257" s="142">
        <v>1267.6369999999999</v>
      </c>
      <c r="BI257" s="142">
        <v>1125.479</v>
      </c>
      <c r="BJ257" s="312">
        <v>993.70699999999999</v>
      </c>
      <c r="BK257" s="142">
        <v>859.73799999999994</v>
      </c>
      <c r="BL257" s="142">
        <v>768.90800000000002</v>
      </c>
      <c r="BM257" s="142">
        <v>718.24699999999996</v>
      </c>
      <c r="BN257" s="312">
        <v>694.44099999999992</v>
      </c>
      <c r="BO257" s="142">
        <v>738.45299999999997</v>
      </c>
      <c r="BP257" s="142">
        <v>861.15299999999991</v>
      </c>
      <c r="BQ257" s="142">
        <v>855.39400000000001</v>
      </c>
      <c r="BR257" s="312">
        <v>848.38400000000001</v>
      </c>
      <c r="BS257" s="142">
        <v>837.07999999999993</v>
      </c>
      <c r="BT257" s="142">
        <v>811.91899999999998</v>
      </c>
      <c r="BU257" s="142">
        <v>815.625</v>
      </c>
      <c r="BV257" s="312">
        <v>791.85699999999997</v>
      </c>
      <c r="BW257" s="142">
        <v>793.15</v>
      </c>
      <c r="BX257" s="142">
        <v>813.77800000000002</v>
      </c>
      <c r="BY257" s="142">
        <v>776.51099999999997</v>
      </c>
      <c r="BZ257" s="396">
        <v>796.27584246168726</v>
      </c>
      <c r="CA257" s="396">
        <v>816.04068492337467</v>
      </c>
      <c r="CB257" s="396">
        <v>835.80552738506208</v>
      </c>
      <c r="CC257" s="313">
        <v>855.57036984674937</v>
      </c>
      <c r="CD257" s="396">
        <v>877.3475418055607</v>
      </c>
      <c r="CE257" s="396">
        <v>899.12471376437202</v>
      </c>
      <c r="CF257" s="396">
        <v>920.90188572318334</v>
      </c>
      <c r="CG257" s="313">
        <v>942.67905768199478</v>
      </c>
      <c r="CH257" s="396">
        <v>966.67344162120037</v>
      </c>
      <c r="CI257" s="396">
        <v>990.66782556040596</v>
      </c>
      <c r="CJ257" s="396">
        <v>1014.6622094996117</v>
      </c>
      <c r="CK257" s="313">
        <v>1038.6565934388173</v>
      </c>
      <c r="CL257" s="396">
        <v>1065.0939316621148</v>
      </c>
      <c r="CM257" s="396">
        <v>1091.5312698854125</v>
      </c>
      <c r="CN257" s="396">
        <v>1117.9686081087102</v>
      </c>
      <c r="CO257" s="313">
        <v>1144.4059463320077</v>
      </c>
      <c r="CP257" s="396">
        <v>1173.5349647766534</v>
      </c>
      <c r="CQ257" s="396">
        <v>1202.6639832212991</v>
      </c>
      <c r="CR257" s="396">
        <v>1231.7930016659448</v>
      </c>
      <c r="CS257" s="313">
        <v>1260.9220201105907</v>
      </c>
      <c r="CT257" s="396">
        <v>1293.016768393562</v>
      </c>
      <c r="CU257" s="396">
        <v>1325.1115166765333</v>
      </c>
      <c r="CV257" s="396">
        <v>1357.2062649595046</v>
      </c>
      <c r="CW257" s="313">
        <v>1389.3010132424761</v>
      </c>
      <c r="CX257" s="322"/>
      <c r="CY257" s="71"/>
      <c r="CZ257" s="111"/>
      <c r="DA257" s="108">
        <v>112840</v>
      </c>
      <c r="DB257" s="123" t="s">
        <v>380</v>
      </c>
      <c r="DC257" s="156">
        <v>822.06369999999993</v>
      </c>
      <c r="DD257" s="156">
        <v>849.42366599999991</v>
      </c>
      <c r="DE257" s="156">
        <v>830.29855199999997</v>
      </c>
      <c r="DF257" s="119">
        <v>1282.7379999999998</v>
      </c>
      <c r="DG257" s="116">
        <v>1128.4559999999999</v>
      </c>
      <c r="DH257" s="116">
        <v>1285.6889999999999</v>
      </c>
      <c r="DI257" s="116">
        <v>1336.864</v>
      </c>
      <c r="DJ257" s="116">
        <v>1328.5639999999999</v>
      </c>
      <c r="DK257" s="116">
        <v>1199.3619999999999</v>
      </c>
      <c r="DL257" s="116">
        <v>2105.5169999999998</v>
      </c>
      <c r="DM257" s="116">
        <v>1947.0519999999999</v>
      </c>
      <c r="DN257" s="116">
        <v>1723.425</v>
      </c>
    </row>
    <row r="258" spans="1:118" ht="15.75" customHeight="1">
      <c r="A258" s="108"/>
      <c r="B258" s="149">
        <v>113091</v>
      </c>
      <c r="C258" s="123" t="s">
        <v>384</v>
      </c>
      <c r="D258" s="155" t="s">
        <v>385</v>
      </c>
      <c r="E258" s="384"/>
      <c r="F258" s="71"/>
      <c r="G258" s="71"/>
      <c r="H258" s="71"/>
      <c r="I258" s="71"/>
      <c r="J258" s="312">
        <v>0</v>
      </c>
      <c r="K258" s="142">
        <v>0</v>
      </c>
      <c r="L258" s="142">
        <v>0</v>
      </c>
      <c r="M258" s="313">
        <v>619.976674</v>
      </c>
      <c r="N258" s="142">
        <v>0</v>
      </c>
      <c r="O258" s="142">
        <v>0</v>
      </c>
      <c r="P258" s="142">
        <v>0</v>
      </c>
      <c r="Q258" s="142">
        <v>183.205602</v>
      </c>
      <c r="R258" s="312">
        <v>0</v>
      </c>
      <c r="S258" s="142">
        <v>0</v>
      </c>
      <c r="T258" s="142">
        <v>0</v>
      </c>
      <c r="U258" s="313">
        <v>227.085498</v>
      </c>
      <c r="V258" s="312">
        <v>216.45074999999997</v>
      </c>
      <c r="W258" s="142">
        <v>70.736146999999988</v>
      </c>
      <c r="X258" s="142">
        <v>73.502311000000006</v>
      </c>
      <c r="Y258" s="142">
        <v>155.54400000000001</v>
      </c>
      <c r="Z258" s="312">
        <v>296.82099999999997</v>
      </c>
      <c r="AA258" s="142">
        <v>274.52000000000004</v>
      </c>
      <c r="AB258" s="142">
        <v>293.983</v>
      </c>
      <c r="AC258" s="142">
        <v>374.52299999999997</v>
      </c>
      <c r="AD258" s="312">
        <v>653.1</v>
      </c>
      <c r="AE258" s="142">
        <v>676.005</v>
      </c>
      <c r="AF258" s="142">
        <v>554.654</v>
      </c>
      <c r="AG258" s="142">
        <v>493.51699999999994</v>
      </c>
      <c r="AH258" s="312">
        <v>483.00399999999996</v>
      </c>
      <c r="AI258" s="142">
        <v>448.58199999999999</v>
      </c>
      <c r="AJ258" s="142">
        <v>498.18299999999999</v>
      </c>
      <c r="AK258" s="142">
        <v>548.83199999999999</v>
      </c>
      <c r="AL258" s="312">
        <v>588.41300000000001</v>
      </c>
      <c r="AM258" s="142">
        <v>580.05700000000002</v>
      </c>
      <c r="AN258" s="142">
        <v>958.76300000000003</v>
      </c>
      <c r="AO258" s="142">
        <v>1241.0729999999999</v>
      </c>
      <c r="AP258" s="312">
        <v>1145.7570000000001</v>
      </c>
      <c r="AQ258" s="142">
        <v>1219.413</v>
      </c>
      <c r="AR258" s="142">
        <v>1354.404</v>
      </c>
      <c r="AS258" s="142">
        <v>1854.1229999999998</v>
      </c>
      <c r="AT258" s="312">
        <v>1926.7549999999999</v>
      </c>
      <c r="AU258" s="142">
        <v>1976.653</v>
      </c>
      <c r="AV258" s="142">
        <v>1676.4649999999999</v>
      </c>
      <c r="AW258" s="142">
        <v>1556.9769999999999</v>
      </c>
      <c r="AX258" s="312">
        <v>1730.299</v>
      </c>
      <c r="AY258" s="142">
        <v>1799.0709999999999</v>
      </c>
      <c r="AZ258" s="142">
        <v>1988.5129999999999</v>
      </c>
      <c r="BA258" s="142">
        <v>2059.7799999999997</v>
      </c>
      <c r="BB258" s="312">
        <v>1659.9859999999999</v>
      </c>
      <c r="BC258" s="142">
        <v>1739.8349999999998</v>
      </c>
      <c r="BD258" s="142">
        <v>1938.721</v>
      </c>
      <c r="BE258" s="142">
        <v>1968.3779999999999</v>
      </c>
      <c r="BF258" s="312">
        <v>2010.6669999999999</v>
      </c>
      <c r="BG258" s="142">
        <v>2150.0789999999997</v>
      </c>
      <c r="BH258" s="142">
        <v>2123.1649999999995</v>
      </c>
      <c r="BI258" s="142">
        <v>2881.625</v>
      </c>
      <c r="BJ258" s="312">
        <v>3151.4409999999998</v>
      </c>
      <c r="BK258" s="142">
        <v>2575.5569999999998</v>
      </c>
      <c r="BL258" s="142">
        <v>2766.0819999999994</v>
      </c>
      <c r="BM258" s="142">
        <v>3271.7659999999996</v>
      </c>
      <c r="BN258" s="312">
        <v>2633.9959999999996</v>
      </c>
      <c r="BO258" s="142">
        <v>2245.6460000000002</v>
      </c>
      <c r="BP258" s="142">
        <v>2265.4490000000001</v>
      </c>
      <c r="BQ258" s="142">
        <v>1528.4469999999999</v>
      </c>
      <c r="BR258" s="312">
        <v>1511.0249999999999</v>
      </c>
      <c r="BS258" s="142">
        <v>1422.2929999999999</v>
      </c>
      <c r="BT258" s="142">
        <v>1218.2749999999999</v>
      </c>
      <c r="BU258" s="142">
        <v>971.08399999999983</v>
      </c>
      <c r="BV258" s="312">
        <v>969.47599999999989</v>
      </c>
      <c r="BW258" s="142">
        <v>841.81999999999994</v>
      </c>
      <c r="BX258" s="142">
        <v>794.61900000000003</v>
      </c>
      <c r="BY258" s="142">
        <v>714.774</v>
      </c>
      <c r="BZ258" s="396">
        <v>667.60925319642797</v>
      </c>
      <c r="CA258" s="396">
        <v>620.44450639285594</v>
      </c>
      <c r="CB258" s="396">
        <v>573.27975958928391</v>
      </c>
      <c r="CC258" s="313">
        <v>526.11501278571177</v>
      </c>
      <c r="CD258" s="396">
        <v>491.3990307164197</v>
      </c>
      <c r="CE258" s="396">
        <v>456.68304864712763</v>
      </c>
      <c r="CF258" s="396">
        <v>421.96706657783557</v>
      </c>
      <c r="CG258" s="313">
        <v>387.25108450854344</v>
      </c>
      <c r="CH258" s="396">
        <v>361.69811342921747</v>
      </c>
      <c r="CI258" s="396">
        <v>336.1451423498915</v>
      </c>
      <c r="CJ258" s="396">
        <v>310.59217127056553</v>
      </c>
      <c r="CK258" s="313">
        <v>285.03920019123956</v>
      </c>
      <c r="CL258" s="396">
        <v>266.23073526930267</v>
      </c>
      <c r="CM258" s="396">
        <v>247.42227034736581</v>
      </c>
      <c r="CN258" s="396">
        <v>228.61380542542895</v>
      </c>
      <c r="CO258" s="313">
        <v>209.80534050349209</v>
      </c>
      <c r="CP258" s="396">
        <v>195.96122227467509</v>
      </c>
      <c r="CQ258" s="396">
        <v>182.11710404585813</v>
      </c>
      <c r="CR258" s="396">
        <v>168.27298581704116</v>
      </c>
      <c r="CS258" s="313">
        <v>154.42886758822416</v>
      </c>
      <c r="CT258" s="396">
        <v>144.23879570681697</v>
      </c>
      <c r="CU258" s="396">
        <v>134.04872382540978</v>
      </c>
      <c r="CV258" s="396">
        <v>123.85865194400257</v>
      </c>
      <c r="CW258" s="313">
        <v>113.66858006259537</v>
      </c>
      <c r="CX258" s="322"/>
      <c r="CY258" s="71"/>
      <c r="CZ258" s="111"/>
      <c r="DA258" s="108">
        <v>113091</v>
      </c>
      <c r="DB258" s="123" t="s">
        <v>384</v>
      </c>
      <c r="DC258" s="156">
        <v>619.976674</v>
      </c>
      <c r="DD258" s="156">
        <v>183.205602</v>
      </c>
      <c r="DE258" s="156">
        <v>227.085498</v>
      </c>
      <c r="DF258" s="119">
        <v>155.54400000000001</v>
      </c>
      <c r="DG258" s="116">
        <v>374.52299999999997</v>
      </c>
      <c r="DH258" s="116">
        <v>493.51699999999994</v>
      </c>
      <c r="DI258" s="116">
        <v>548.83199999999999</v>
      </c>
      <c r="DJ258" s="116">
        <v>1241.0729999999999</v>
      </c>
      <c r="DK258" s="116">
        <v>1854.1229999999998</v>
      </c>
      <c r="DL258" s="116">
        <v>1556.9769999999999</v>
      </c>
      <c r="DM258" s="116">
        <v>2059.7799999999997</v>
      </c>
      <c r="DN258" s="116">
        <v>1968.3779999999999</v>
      </c>
    </row>
    <row r="259" spans="1:118" ht="15.75" customHeight="1">
      <c r="A259" s="108"/>
      <c r="B259" s="149">
        <v>113350</v>
      </c>
      <c r="C259" s="123" t="s">
        <v>387</v>
      </c>
      <c r="D259" s="155" t="s">
        <v>388</v>
      </c>
      <c r="E259" s="384"/>
      <c r="F259" s="71"/>
      <c r="G259" s="71"/>
      <c r="H259" s="71"/>
      <c r="I259" s="71"/>
      <c r="J259" s="312">
        <v>0</v>
      </c>
      <c r="K259" s="142">
        <v>0</v>
      </c>
      <c r="L259" s="142">
        <v>0</v>
      </c>
      <c r="M259" s="313">
        <v>2443.9311009999997</v>
      </c>
      <c r="N259" s="142">
        <v>0</v>
      </c>
      <c r="O259" s="142">
        <v>0</v>
      </c>
      <c r="P259" s="142">
        <v>0</v>
      </c>
      <c r="Q259" s="142">
        <v>2423.2761249999999</v>
      </c>
      <c r="R259" s="312">
        <v>0</v>
      </c>
      <c r="S259" s="142">
        <v>0</v>
      </c>
      <c r="T259" s="142">
        <v>0</v>
      </c>
      <c r="U259" s="313">
        <v>2881.0826729999999</v>
      </c>
      <c r="V259" s="312">
        <v>3944.2518339999997</v>
      </c>
      <c r="W259" s="142">
        <v>4445.9507839999997</v>
      </c>
      <c r="X259" s="142">
        <v>4850.2403519999998</v>
      </c>
      <c r="Y259" s="142">
        <v>4422.6379999999999</v>
      </c>
      <c r="Z259" s="312">
        <v>4787.0190000000002</v>
      </c>
      <c r="AA259" s="142">
        <v>4915.7209999999995</v>
      </c>
      <c r="AB259" s="142">
        <v>4841.5219999999999</v>
      </c>
      <c r="AC259" s="142">
        <v>5128.1080000000002</v>
      </c>
      <c r="AD259" s="312">
        <v>5381.6049999999996</v>
      </c>
      <c r="AE259" s="142">
        <v>5948.8029999999999</v>
      </c>
      <c r="AF259" s="142">
        <v>6386.3969999999999</v>
      </c>
      <c r="AG259" s="142">
        <v>6405.7039999999997</v>
      </c>
      <c r="AH259" s="312">
        <v>6666.3339999999998</v>
      </c>
      <c r="AI259" s="142">
        <v>7702.3219999999992</v>
      </c>
      <c r="AJ259" s="142">
        <v>7695.7509999999993</v>
      </c>
      <c r="AK259" s="142">
        <v>7792.9690000000001</v>
      </c>
      <c r="AL259" s="312">
        <v>8013.165</v>
      </c>
      <c r="AM259" s="142">
        <v>8657.1139999999996</v>
      </c>
      <c r="AN259" s="142">
        <v>8538.7960000000003</v>
      </c>
      <c r="AO259" s="142">
        <v>7980.4489999999996</v>
      </c>
      <c r="AP259" s="312">
        <v>7953.1019999999999</v>
      </c>
      <c r="AQ259" s="142">
        <v>7780.8149999999996</v>
      </c>
      <c r="AR259" s="142">
        <v>7419.5139999999992</v>
      </c>
      <c r="AS259" s="142">
        <v>7804.5749999999998</v>
      </c>
      <c r="AT259" s="312">
        <v>7224.4639999999999</v>
      </c>
      <c r="AU259" s="142">
        <v>6972.5749999999998</v>
      </c>
      <c r="AV259" s="142">
        <v>6940.4960000000001</v>
      </c>
      <c r="AW259" s="142">
        <v>6178.5360000000001</v>
      </c>
      <c r="AX259" s="312">
        <v>5538.5159999999996</v>
      </c>
      <c r="AY259" s="142">
        <v>5629.3159999999998</v>
      </c>
      <c r="AZ259" s="142">
        <v>5780.1379999999999</v>
      </c>
      <c r="BA259" s="142">
        <v>5958.665</v>
      </c>
      <c r="BB259" s="312">
        <v>6210.1509999999998</v>
      </c>
      <c r="BC259" s="142">
        <v>5919.86</v>
      </c>
      <c r="BD259" s="142">
        <v>6247.3149999999996</v>
      </c>
      <c r="BE259" s="142">
        <v>5768.0829999999996</v>
      </c>
      <c r="BF259" s="312">
        <v>5717.3239999999996</v>
      </c>
      <c r="BG259" s="142">
        <v>5819.5990000000002</v>
      </c>
      <c r="BH259" s="142">
        <v>5947.4830000000002</v>
      </c>
      <c r="BI259" s="142">
        <v>5170.1679999999997</v>
      </c>
      <c r="BJ259" s="312">
        <v>5480.65</v>
      </c>
      <c r="BK259" s="142">
        <v>5826.9569999999994</v>
      </c>
      <c r="BL259" s="142">
        <v>5994.4789999999994</v>
      </c>
      <c r="BM259" s="142">
        <v>6521.0519999999997</v>
      </c>
      <c r="BN259" s="312">
        <v>7099.8859999999995</v>
      </c>
      <c r="BO259" s="142">
        <v>7729.183</v>
      </c>
      <c r="BP259" s="142">
        <v>8020.9690000000001</v>
      </c>
      <c r="BQ259" s="142">
        <v>7848.7889999999998</v>
      </c>
      <c r="BR259" s="312">
        <v>8745.6139999999996</v>
      </c>
      <c r="BS259" s="142">
        <v>9591.6849999999995</v>
      </c>
      <c r="BT259" s="142">
        <v>10585.092999999999</v>
      </c>
      <c r="BU259" s="142">
        <v>10659.313</v>
      </c>
      <c r="BV259" s="312">
        <v>11992.421999999999</v>
      </c>
      <c r="BW259" s="142">
        <v>12454.493999999999</v>
      </c>
      <c r="BX259" s="142">
        <v>11998.287999999999</v>
      </c>
      <c r="BY259" s="142">
        <v>12100.466999999999</v>
      </c>
      <c r="BZ259" s="396">
        <v>12408.464985820992</v>
      </c>
      <c r="CA259" s="396">
        <v>12716.462971641988</v>
      </c>
      <c r="CB259" s="396">
        <v>13024.460957462983</v>
      </c>
      <c r="CC259" s="313">
        <v>13332.458943283977</v>
      </c>
      <c r="CD259" s="396">
        <v>13671.815308668269</v>
      </c>
      <c r="CE259" s="396">
        <v>14011.171674052561</v>
      </c>
      <c r="CF259" s="396">
        <v>14350.528039436853</v>
      </c>
      <c r="CG259" s="313">
        <v>14689.884404821147</v>
      </c>
      <c r="CH259" s="396">
        <v>15063.791858858098</v>
      </c>
      <c r="CI259" s="396">
        <v>15437.699312895051</v>
      </c>
      <c r="CJ259" s="396">
        <v>15811.606766932004</v>
      </c>
      <c r="CK259" s="313">
        <v>16185.514220968955</v>
      </c>
      <c r="CL259" s="396">
        <v>16597.490533910885</v>
      </c>
      <c r="CM259" s="396">
        <v>17009.466846852814</v>
      </c>
      <c r="CN259" s="396">
        <v>17421.443159794744</v>
      </c>
      <c r="CO259" s="313">
        <v>17833.419472736674</v>
      </c>
      <c r="CP259" s="396">
        <v>18287.340571641682</v>
      </c>
      <c r="CQ259" s="396">
        <v>18741.26167054669</v>
      </c>
      <c r="CR259" s="396">
        <v>19195.182769451698</v>
      </c>
      <c r="CS259" s="313">
        <v>19649.103868356709</v>
      </c>
      <c r="CT259" s="396">
        <v>20149.240302317594</v>
      </c>
      <c r="CU259" s="396">
        <v>20649.376736278482</v>
      </c>
      <c r="CV259" s="396">
        <v>21149.51317023937</v>
      </c>
      <c r="CW259" s="313">
        <v>21649.649604200255</v>
      </c>
      <c r="CX259" s="322"/>
      <c r="CY259" s="71"/>
      <c r="CZ259" s="111"/>
      <c r="DA259" s="108">
        <v>113350</v>
      </c>
      <c r="DB259" s="123" t="s">
        <v>387</v>
      </c>
      <c r="DC259" s="156">
        <v>2443.9311009999997</v>
      </c>
      <c r="DD259" s="156">
        <v>2423.2761249999999</v>
      </c>
      <c r="DE259" s="156">
        <v>2881.0826729999999</v>
      </c>
      <c r="DF259" s="119">
        <v>4422.6379999999999</v>
      </c>
      <c r="DG259" s="116">
        <v>5128.1080000000002</v>
      </c>
      <c r="DH259" s="116">
        <v>6405.7039999999997</v>
      </c>
      <c r="DI259" s="116">
        <v>7792.9690000000001</v>
      </c>
      <c r="DJ259" s="116">
        <v>7980.4489999999996</v>
      </c>
      <c r="DK259" s="116">
        <v>7804.5749999999998</v>
      </c>
      <c r="DL259" s="116">
        <v>6178.5360000000001</v>
      </c>
      <c r="DM259" s="116">
        <v>5958.665</v>
      </c>
      <c r="DN259" s="116">
        <v>5768.0829999999996</v>
      </c>
    </row>
    <row r="260" spans="1:118" ht="15.75" customHeight="1">
      <c r="A260" s="108"/>
      <c r="B260" s="149">
        <v>190650</v>
      </c>
      <c r="C260" s="123" t="s">
        <v>391</v>
      </c>
      <c r="D260" s="155" t="s">
        <v>390</v>
      </c>
      <c r="E260" s="405"/>
      <c r="F260" s="71"/>
      <c r="G260" s="71"/>
      <c r="H260" s="71"/>
      <c r="I260" s="71"/>
      <c r="J260" s="312">
        <v>0</v>
      </c>
      <c r="K260" s="142">
        <v>0</v>
      </c>
      <c r="L260" s="142">
        <v>0</v>
      </c>
      <c r="M260" s="313">
        <v>909.82229799999993</v>
      </c>
      <c r="N260" s="142">
        <v>0</v>
      </c>
      <c r="O260" s="142">
        <v>0</v>
      </c>
      <c r="P260" s="142">
        <v>0</v>
      </c>
      <c r="Q260" s="142">
        <v>1383.832249</v>
      </c>
      <c r="R260" s="312">
        <v>0</v>
      </c>
      <c r="S260" s="142">
        <v>0</v>
      </c>
      <c r="T260" s="142">
        <v>0</v>
      </c>
      <c r="U260" s="313">
        <v>1735.5156059999999</v>
      </c>
      <c r="V260" s="312">
        <v>1665.159077</v>
      </c>
      <c r="W260" s="142">
        <v>1432.1114789999999</v>
      </c>
      <c r="X260" s="142">
        <v>1370.243399</v>
      </c>
      <c r="Y260" s="142">
        <v>1861.9169999999999</v>
      </c>
      <c r="Z260" s="312">
        <v>1422.079</v>
      </c>
      <c r="AA260" s="142">
        <v>1223.9389999999999</v>
      </c>
      <c r="AB260" s="142">
        <v>1618.625</v>
      </c>
      <c r="AC260" s="142">
        <v>1854.8589999999999</v>
      </c>
      <c r="AD260" s="312">
        <v>1371.6569999999999</v>
      </c>
      <c r="AE260" s="142">
        <v>1527.2939999999999</v>
      </c>
      <c r="AF260" s="142">
        <v>1299.857</v>
      </c>
      <c r="AG260" s="142">
        <v>1883.56</v>
      </c>
      <c r="AH260" s="312">
        <v>1716.5609999999999</v>
      </c>
      <c r="AI260" s="142">
        <v>1549.1479999999999</v>
      </c>
      <c r="AJ260" s="142">
        <v>2192.6210000000001</v>
      </c>
      <c r="AK260" s="142">
        <v>2542.3809999999999</v>
      </c>
      <c r="AL260" s="312">
        <v>2369.14</v>
      </c>
      <c r="AM260" s="142">
        <v>2363.598</v>
      </c>
      <c r="AN260" s="142">
        <v>2150.5650000000001</v>
      </c>
      <c r="AO260" s="142">
        <v>1997.405</v>
      </c>
      <c r="AP260" s="312">
        <v>2066.7539999999999</v>
      </c>
      <c r="AQ260" s="142">
        <v>2415.8029999999999</v>
      </c>
      <c r="AR260" s="142">
        <v>2344.5619999999999</v>
      </c>
      <c r="AS260" s="142">
        <v>2149.9839999999999</v>
      </c>
      <c r="AT260" s="312">
        <v>2096.3159999999998</v>
      </c>
      <c r="AU260" s="142">
        <v>2042.683</v>
      </c>
      <c r="AV260" s="142">
        <v>1823.653</v>
      </c>
      <c r="AW260" s="142">
        <v>2107.2419999999997</v>
      </c>
      <c r="AX260" s="312">
        <v>2345.6210000000001</v>
      </c>
      <c r="AY260" s="142">
        <v>2328.0509999999999</v>
      </c>
      <c r="AZ260" s="142">
        <v>2323.877</v>
      </c>
      <c r="BA260" s="142">
        <v>2241.1880000000001</v>
      </c>
      <c r="BB260" s="312">
        <v>2721.4759999999997</v>
      </c>
      <c r="BC260" s="142">
        <v>3286.5789999999997</v>
      </c>
      <c r="BD260" s="142">
        <v>2560.752</v>
      </c>
      <c r="BE260" s="142">
        <v>2586.0070000000001</v>
      </c>
      <c r="BF260" s="312">
        <v>3843.7039999999997</v>
      </c>
      <c r="BG260" s="142">
        <v>3355.2429999999999</v>
      </c>
      <c r="BH260" s="142">
        <v>3580.444</v>
      </c>
      <c r="BI260" s="142">
        <v>3186.8419999999996</v>
      </c>
      <c r="BJ260" s="312">
        <v>3000.2169999999996</v>
      </c>
      <c r="BK260" s="142">
        <v>3369.5989999999997</v>
      </c>
      <c r="BL260" s="142">
        <v>3290.9969999999998</v>
      </c>
      <c r="BM260" s="142">
        <v>2926.8559999999998</v>
      </c>
      <c r="BN260" s="312">
        <v>3349.5839999999998</v>
      </c>
      <c r="BO260" s="142">
        <v>3096.52</v>
      </c>
      <c r="BP260" s="142">
        <v>3363.6059999999998</v>
      </c>
      <c r="BQ260" s="142">
        <v>3973.8969999999999</v>
      </c>
      <c r="BR260" s="312">
        <v>3502.2109999999998</v>
      </c>
      <c r="BS260" s="142">
        <v>3569.585</v>
      </c>
      <c r="BT260" s="142">
        <v>3233.712</v>
      </c>
      <c r="BU260" s="142">
        <v>4205.665</v>
      </c>
      <c r="BV260" s="312">
        <v>3213.2089999999998</v>
      </c>
      <c r="BW260" s="142">
        <v>3041.2570000000001</v>
      </c>
      <c r="BX260" s="142">
        <v>3704.4789999999998</v>
      </c>
      <c r="BY260" s="142">
        <v>5130.3719999999994</v>
      </c>
      <c r="BZ260" s="396">
        <v>0</v>
      </c>
      <c r="CA260" s="396">
        <v>0</v>
      </c>
      <c r="CB260" s="396">
        <v>0</v>
      </c>
      <c r="CC260" s="313">
        <v>0</v>
      </c>
      <c r="CD260" s="396">
        <v>0</v>
      </c>
      <c r="CE260" s="396">
        <v>0</v>
      </c>
      <c r="CF260" s="396">
        <v>0</v>
      </c>
      <c r="CG260" s="313">
        <v>0</v>
      </c>
      <c r="CH260" s="396">
        <v>0</v>
      </c>
      <c r="CI260" s="396">
        <v>0</v>
      </c>
      <c r="CJ260" s="396">
        <v>0</v>
      </c>
      <c r="CK260" s="313">
        <v>0</v>
      </c>
      <c r="CL260" s="396">
        <v>0</v>
      </c>
      <c r="CM260" s="396">
        <v>0</v>
      </c>
      <c r="CN260" s="396">
        <v>0</v>
      </c>
      <c r="CO260" s="313">
        <v>0</v>
      </c>
      <c r="CP260" s="396">
        <v>0</v>
      </c>
      <c r="CQ260" s="396">
        <v>0</v>
      </c>
      <c r="CR260" s="396">
        <v>0</v>
      </c>
      <c r="CS260" s="313">
        <v>0</v>
      </c>
      <c r="CT260" s="396">
        <v>0</v>
      </c>
      <c r="CU260" s="396">
        <v>0</v>
      </c>
      <c r="CV260" s="396">
        <v>0</v>
      </c>
      <c r="CW260" s="313">
        <v>0</v>
      </c>
      <c r="CX260" s="322"/>
      <c r="CY260" s="71"/>
      <c r="CZ260" s="111"/>
      <c r="DA260" s="108">
        <v>190650</v>
      </c>
      <c r="DB260" s="123" t="s">
        <v>391</v>
      </c>
      <c r="DC260" s="156">
        <v>909.82229799999993</v>
      </c>
      <c r="DD260" s="156">
        <v>1383.832249</v>
      </c>
      <c r="DE260" s="156">
        <v>1735.5156059999999</v>
      </c>
      <c r="DF260" s="119">
        <v>1861.9169999999999</v>
      </c>
      <c r="DG260" s="116">
        <v>1854.8589999999999</v>
      </c>
      <c r="DH260" s="116">
        <v>1883.56</v>
      </c>
      <c r="DI260" s="116">
        <v>2542.3809999999999</v>
      </c>
      <c r="DJ260" s="116">
        <v>1997.405</v>
      </c>
      <c r="DK260" s="116">
        <v>2149.9839999999999</v>
      </c>
      <c r="DL260" s="116">
        <v>2107.2419999999997</v>
      </c>
      <c r="DM260" s="116">
        <v>2241.1880000000001</v>
      </c>
      <c r="DN260" s="116">
        <v>2586.0070000000001</v>
      </c>
    </row>
    <row r="261" spans="1:118" ht="15.75" customHeight="1">
      <c r="A261" s="220"/>
      <c r="B261" s="149"/>
      <c r="C261" s="203" t="s">
        <v>389</v>
      </c>
      <c r="D261" s="406" t="s">
        <v>390</v>
      </c>
      <c r="E261" s="401"/>
      <c r="F261" s="407"/>
      <c r="G261" s="407"/>
      <c r="H261" s="407"/>
      <c r="I261" s="407"/>
      <c r="J261" s="408"/>
      <c r="K261" s="409"/>
      <c r="L261" s="409"/>
      <c r="M261" s="410"/>
      <c r="N261" s="409"/>
      <c r="O261" s="409"/>
      <c r="P261" s="409"/>
      <c r="Q261" s="409"/>
      <c r="R261" s="408"/>
      <c r="S261" s="409"/>
      <c r="T261" s="409"/>
      <c r="U261" s="410"/>
      <c r="V261" s="408"/>
      <c r="W261" s="409"/>
      <c r="X261" s="409"/>
      <c r="Y261" s="409"/>
      <c r="Z261" s="408"/>
      <c r="AA261" s="409"/>
      <c r="AB261" s="409"/>
      <c r="AC261" s="409"/>
      <c r="AD261" s="408"/>
      <c r="AE261" s="409"/>
      <c r="AF261" s="409"/>
      <c r="AG261" s="409"/>
      <c r="AH261" s="408"/>
      <c r="AI261" s="409"/>
      <c r="AJ261" s="409"/>
      <c r="AK261" s="409"/>
      <c r="AL261" s="408"/>
      <c r="AM261" s="409"/>
      <c r="AN261" s="409"/>
      <c r="AO261" s="409"/>
      <c r="AP261" s="408"/>
      <c r="AQ261" s="409"/>
      <c r="AR261" s="409"/>
      <c r="AS261" s="409"/>
      <c r="AT261" s="408"/>
      <c r="AU261" s="409"/>
      <c r="AV261" s="409"/>
      <c r="AW261" s="409"/>
      <c r="AX261" s="408"/>
      <c r="AY261" s="409"/>
      <c r="AZ261" s="409"/>
      <c r="BA261" s="409"/>
      <c r="BB261" s="408"/>
      <c r="BC261" s="409"/>
      <c r="BD261" s="409"/>
      <c r="BE261" s="409"/>
      <c r="BF261" s="408"/>
      <c r="BG261" s="409"/>
      <c r="BH261" s="409"/>
      <c r="BI261" s="409"/>
      <c r="BJ261" s="408"/>
      <c r="BK261" s="409"/>
      <c r="BL261" s="409"/>
      <c r="BM261" s="409"/>
      <c r="BN261" s="408"/>
      <c r="BO261" s="409"/>
      <c r="BP261" s="409"/>
      <c r="BQ261" s="409"/>
      <c r="BR261" s="408"/>
      <c r="BS261" s="409"/>
      <c r="BT261" s="409"/>
      <c r="BU261" s="409"/>
      <c r="BV261" s="408"/>
      <c r="BW261" s="409"/>
      <c r="BX261" s="409"/>
      <c r="BY261" s="409"/>
      <c r="BZ261" s="411"/>
      <c r="CA261" s="412"/>
      <c r="CB261" s="412"/>
      <c r="CC261" s="413"/>
      <c r="CD261" s="411"/>
      <c r="CE261" s="412"/>
      <c r="CF261" s="412"/>
      <c r="CG261" s="413"/>
      <c r="CH261" s="411"/>
      <c r="CI261" s="412"/>
      <c r="CJ261" s="412"/>
      <c r="CK261" s="413"/>
      <c r="CL261" s="411"/>
      <c r="CM261" s="412"/>
      <c r="CN261" s="412"/>
      <c r="CO261" s="413"/>
      <c r="CP261" s="411"/>
      <c r="CQ261" s="412"/>
      <c r="CR261" s="412"/>
      <c r="CS261" s="413"/>
      <c r="CT261" s="411"/>
      <c r="CU261" s="412"/>
      <c r="CV261" s="412"/>
      <c r="CW261" s="413"/>
      <c r="CX261" s="414"/>
      <c r="CY261" s="415"/>
      <c r="CZ261" s="416"/>
      <c r="DA261" s="417"/>
      <c r="DB261" s="418"/>
      <c r="DC261" s="419"/>
      <c r="DD261" s="419"/>
      <c r="DE261" s="419"/>
      <c r="DF261" s="119"/>
      <c r="DG261" s="116"/>
      <c r="DH261" s="116"/>
      <c r="DI261" s="116"/>
      <c r="DJ261" s="116"/>
      <c r="DK261" s="116"/>
      <c r="DL261" s="116"/>
      <c r="DM261" s="116"/>
      <c r="DN261" s="116"/>
    </row>
    <row r="262" spans="1:118" ht="15.75" customHeight="1">
      <c r="A262" s="108"/>
      <c r="B262" s="149">
        <v>112831</v>
      </c>
      <c r="C262" s="123" t="s">
        <v>392</v>
      </c>
      <c r="D262" s="155" t="s">
        <v>393</v>
      </c>
      <c r="E262" s="384"/>
      <c r="F262" s="71"/>
      <c r="G262" s="71"/>
      <c r="H262" s="71"/>
      <c r="I262" s="71"/>
      <c r="J262" s="312">
        <v>0</v>
      </c>
      <c r="K262" s="142">
        <v>0</v>
      </c>
      <c r="L262" s="142">
        <v>0</v>
      </c>
      <c r="M262" s="313">
        <v>1025.1841380000005</v>
      </c>
      <c r="N262" s="142">
        <v>0</v>
      </c>
      <c r="O262" s="142">
        <v>0</v>
      </c>
      <c r="P262" s="142">
        <v>0</v>
      </c>
      <c r="Q262" s="142">
        <v>838.4503909999994</v>
      </c>
      <c r="R262" s="312">
        <v>0</v>
      </c>
      <c r="S262" s="142">
        <v>0</v>
      </c>
      <c r="T262" s="142">
        <v>0</v>
      </c>
      <c r="U262" s="313">
        <v>773.00592099999994</v>
      </c>
      <c r="V262" s="312">
        <v>881.01904699999977</v>
      </c>
      <c r="W262" s="142">
        <v>943.20823300000029</v>
      </c>
      <c r="X262" s="142">
        <v>951.72756899999877</v>
      </c>
      <c r="Y262" s="142">
        <v>988.46500000000015</v>
      </c>
      <c r="Z262" s="312">
        <v>1074.5529999999999</v>
      </c>
      <c r="AA262" s="142">
        <v>1171.1140000000014</v>
      </c>
      <c r="AB262" s="142">
        <v>1175.3969999999999</v>
      </c>
      <c r="AC262" s="142">
        <v>1124.7189999999991</v>
      </c>
      <c r="AD262" s="312">
        <v>1206.0210000000006</v>
      </c>
      <c r="AE262" s="142">
        <v>1186.4799999999996</v>
      </c>
      <c r="AF262" s="142">
        <v>1149.5879999999997</v>
      </c>
      <c r="AG262" s="142">
        <v>974.35000000000036</v>
      </c>
      <c r="AH262" s="312">
        <v>1132.9830000000002</v>
      </c>
      <c r="AI262" s="142">
        <v>1228.6039999999994</v>
      </c>
      <c r="AJ262" s="142">
        <v>1229.8479999999981</v>
      </c>
      <c r="AK262" s="142">
        <v>1220.101999999999</v>
      </c>
      <c r="AL262" s="312">
        <v>1307.2260000000006</v>
      </c>
      <c r="AM262" s="142">
        <v>1454.9169999999995</v>
      </c>
      <c r="AN262" s="142">
        <v>1715.3709999999992</v>
      </c>
      <c r="AO262" s="142">
        <v>1680.9329999999991</v>
      </c>
      <c r="AP262" s="312">
        <v>1921.1610000000001</v>
      </c>
      <c r="AQ262" s="142">
        <v>1897.121000000001</v>
      </c>
      <c r="AR262" s="142">
        <v>1987.3760000000002</v>
      </c>
      <c r="AS262" s="142">
        <v>1929.8799999999992</v>
      </c>
      <c r="AT262" s="312">
        <v>1792.5699999999997</v>
      </c>
      <c r="AU262" s="142">
        <v>1783.8549999999977</v>
      </c>
      <c r="AV262" s="142">
        <v>1374.7510000000002</v>
      </c>
      <c r="AW262" s="142">
        <v>1301.5680000000011</v>
      </c>
      <c r="AX262" s="312">
        <v>1209.5460000000021</v>
      </c>
      <c r="AY262" s="142">
        <v>1177.0599999999995</v>
      </c>
      <c r="AZ262" s="142">
        <v>1163.1349999999984</v>
      </c>
      <c r="BA262" s="142">
        <v>1130.0830000000005</v>
      </c>
      <c r="BB262" s="312">
        <v>1175.1360000000004</v>
      </c>
      <c r="BC262" s="142">
        <v>1016.7410000000018</v>
      </c>
      <c r="BD262" s="142">
        <v>1138.3949999999986</v>
      </c>
      <c r="BE262" s="142">
        <v>1126.1000000000004</v>
      </c>
      <c r="BF262" s="312">
        <v>1313.9750000000004</v>
      </c>
      <c r="BG262" s="142">
        <v>1631.3670000000002</v>
      </c>
      <c r="BH262" s="142">
        <v>1076.1049999999996</v>
      </c>
      <c r="BI262" s="142">
        <v>1034.8289999999979</v>
      </c>
      <c r="BJ262" s="312">
        <v>1041.4009999999998</v>
      </c>
      <c r="BK262" s="142">
        <v>1067.4970000000012</v>
      </c>
      <c r="BL262" s="142">
        <v>1122.8990000000013</v>
      </c>
      <c r="BM262" s="142">
        <v>1088.4830000000002</v>
      </c>
      <c r="BN262" s="312">
        <v>1190.7080000000005</v>
      </c>
      <c r="BO262" s="142">
        <v>1365.4259999999995</v>
      </c>
      <c r="BP262" s="142">
        <v>1325.5889999999999</v>
      </c>
      <c r="BQ262" s="142">
        <v>1310.2170000000006</v>
      </c>
      <c r="BR262" s="312">
        <v>1653.8380000000016</v>
      </c>
      <c r="BS262" s="142">
        <v>1820.9029999999984</v>
      </c>
      <c r="BT262" s="142">
        <v>1888.3750000000018</v>
      </c>
      <c r="BU262" s="142">
        <v>1961.7429999999986</v>
      </c>
      <c r="BV262" s="312">
        <v>2124.232</v>
      </c>
      <c r="BW262" s="142">
        <v>2330.0810000000019</v>
      </c>
      <c r="BX262" s="142">
        <v>2347.4760000000024</v>
      </c>
      <c r="BY262" s="142">
        <v>2378.5390000000043</v>
      </c>
      <c r="BZ262" s="396">
        <v>2504.8763363692451</v>
      </c>
      <c r="CA262" s="396">
        <v>2631.2136727384864</v>
      </c>
      <c r="CB262" s="396">
        <v>2757.5510091077276</v>
      </c>
      <c r="CC262" s="313">
        <v>2883.8883454769684</v>
      </c>
      <c r="CD262" s="396">
        <v>3037.0675752284492</v>
      </c>
      <c r="CE262" s="396">
        <v>3190.2468049799299</v>
      </c>
      <c r="CF262" s="396">
        <v>3343.4260347314107</v>
      </c>
      <c r="CG262" s="313">
        <v>3496.6052644828915</v>
      </c>
      <c r="CH262" s="396">
        <v>3682.329272140295</v>
      </c>
      <c r="CI262" s="396">
        <v>3868.0532797976989</v>
      </c>
      <c r="CJ262" s="396">
        <v>4053.7772874551029</v>
      </c>
      <c r="CK262" s="313">
        <v>4239.5012951125063</v>
      </c>
      <c r="CL262" s="396">
        <v>4464.6846119126349</v>
      </c>
      <c r="CM262" s="396">
        <v>4689.8679287127634</v>
      </c>
      <c r="CN262" s="396">
        <v>4915.0512455128919</v>
      </c>
      <c r="CO262" s="313">
        <v>5140.2345623130204</v>
      </c>
      <c r="CP262" s="396">
        <v>5413.2607951877962</v>
      </c>
      <c r="CQ262" s="396">
        <v>5686.287028062573</v>
      </c>
      <c r="CR262" s="396">
        <v>5959.3132609373497</v>
      </c>
      <c r="CS262" s="313">
        <v>6232.3394938121255</v>
      </c>
      <c r="CT262" s="396">
        <v>6563.373448267801</v>
      </c>
      <c r="CU262" s="396">
        <v>6894.4074027234756</v>
      </c>
      <c r="CV262" s="396">
        <v>7225.4413571791501</v>
      </c>
      <c r="CW262" s="313">
        <v>7556.4753116348256</v>
      </c>
      <c r="CX262" s="322"/>
      <c r="CY262" s="71"/>
      <c r="CZ262" s="111"/>
      <c r="DA262" s="108">
        <v>112831</v>
      </c>
      <c r="DB262" s="123" t="s">
        <v>392</v>
      </c>
      <c r="DC262" s="156">
        <v>1025.1841380000005</v>
      </c>
      <c r="DD262" s="156">
        <v>838.4503909999994</v>
      </c>
      <c r="DE262" s="156">
        <v>773.00592099999994</v>
      </c>
      <c r="DF262" s="119">
        <v>988.46500000000015</v>
      </c>
      <c r="DG262" s="116">
        <v>1124.7189999999991</v>
      </c>
      <c r="DH262" s="116">
        <v>974.35000000000036</v>
      </c>
      <c r="DI262" s="116">
        <v>1220.101999999999</v>
      </c>
      <c r="DJ262" s="116">
        <v>1680.9329999999991</v>
      </c>
      <c r="DK262" s="116">
        <v>1929.8799999999992</v>
      </c>
      <c r="DL262" s="116">
        <v>1301.5680000000011</v>
      </c>
      <c r="DM262" s="116">
        <v>1130.0830000000005</v>
      </c>
      <c r="DN262" s="116">
        <v>1126.1000000000004</v>
      </c>
    </row>
    <row r="263" spans="1:118" ht="15.75" customHeight="1">
      <c r="A263" s="108"/>
      <c r="B263" s="149">
        <v>114350</v>
      </c>
      <c r="C263" s="123" t="s">
        <v>394</v>
      </c>
      <c r="D263" s="155" t="s">
        <v>395</v>
      </c>
      <c r="E263" s="384"/>
      <c r="F263" s="71"/>
      <c r="G263" s="71"/>
      <c r="H263" s="71"/>
      <c r="I263" s="71"/>
      <c r="J263" s="312">
        <v>0</v>
      </c>
      <c r="K263" s="142">
        <v>0</v>
      </c>
      <c r="L263" s="142">
        <v>0</v>
      </c>
      <c r="M263" s="313">
        <v>0</v>
      </c>
      <c r="N263" s="142">
        <v>0</v>
      </c>
      <c r="O263" s="142">
        <v>0</v>
      </c>
      <c r="P263" s="142">
        <v>0</v>
      </c>
      <c r="Q263" s="142">
        <v>0</v>
      </c>
      <c r="R263" s="312">
        <v>0</v>
      </c>
      <c r="S263" s="142">
        <v>0</v>
      </c>
      <c r="T263" s="142">
        <v>0</v>
      </c>
      <c r="U263" s="313">
        <v>0</v>
      </c>
      <c r="V263" s="312">
        <v>0</v>
      </c>
      <c r="W263" s="142">
        <v>0</v>
      </c>
      <c r="X263" s="142">
        <v>0</v>
      </c>
      <c r="Y263" s="142">
        <v>0</v>
      </c>
      <c r="Z263" s="312">
        <v>0</v>
      </c>
      <c r="AA263" s="142">
        <v>0</v>
      </c>
      <c r="AB263" s="142">
        <v>0</v>
      </c>
      <c r="AC263" s="142">
        <v>0</v>
      </c>
      <c r="AD263" s="312">
        <v>0</v>
      </c>
      <c r="AE263" s="142">
        <v>0</v>
      </c>
      <c r="AF263" s="142">
        <v>0</v>
      </c>
      <c r="AG263" s="142">
        <v>0</v>
      </c>
      <c r="AH263" s="312">
        <v>0</v>
      </c>
      <c r="AI263" s="142">
        <v>0</v>
      </c>
      <c r="AJ263" s="142">
        <v>0</v>
      </c>
      <c r="AK263" s="142">
        <v>0</v>
      </c>
      <c r="AL263" s="312">
        <v>0</v>
      </c>
      <c r="AM263" s="142">
        <v>0</v>
      </c>
      <c r="AN263" s="142">
        <v>0</v>
      </c>
      <c r="AO263" s="142">
        <v>0</v>
      </c>
      <c r="AP263" s="312">
        <v>0</v>
      </c>
      <c r="AQ263" s="142">
        <v>0</v>
      </c>
      <c r="AR263" s="142">
        <v>0</v>
      </c>
      <c r="AS263" s="142">
        <v>0</v>
      </c>
      <c r="AT263" s="312">
        <v>0</v>
      </c>
      <c r="AU263" s="142">
        <v>0</v>
      </c>
      <c r="AV263" s="142">
        <v>0</v>
      </c>
      <c r="AW263" s="142">
        <v>0</v>
      </c>
      <c r="AX263" s="312">
        <v>0</v>
      </c>
      <c r="AY263" s="142">
        <v>0</v>
      </c>
      <c r="AZ263" s="142">
        <v>0</v>
      </c>
      <c r="BA263" s="142">
        <v>0</v>
      </c>
      <c r="BB263" s="312">
        <v>0</v>
      </c>
      <c r="BC263" s="142">
        <v>0</v>
      </c>
      <c r="BD263" s="142">
        <v>0</v>
      </c>
      <c r="BE263" s="142">
        <v>0</v>
      </c>
      <c r="BF263" s="312">
        <v>0</v>
      </c>
      <c r="BG263" s="142">
        <v>0</v>
      </c>
      <c r="BH263" s="142">
        <v>0</v>
      </c>
      <c r="BI263" s="142">
        <v>0</v>
      </c>
      <c r="BJ263" s="312">
        <v>0</v>
      </c>
      <c r="BK263" s="142">
        <v>0</v>
      </c>
      <c r="BL263" s="142">
        <v>0</v>
      </c>
      <c r="BM263" s="142">
        <v>0</v>
      </c>
      <c r="BN263" s="312">
        <v>0</v>
      </c>
      <c r="BO263" s="142">
        <v>0</v>
      </c>
      <c r="BP263" s="142">
        <v>0</v>
      </c>
      <c r="BQ263" s="142">
        <v>0</v>
      </c>
      <c r="BR263" s="312">
        <v>0</v>
      </c>
      <c r="BS263" s="142">
        <v>0</v>
      </c>
      <c r="BT263" s="142">
        <v>0</v>
      </c>
      <c r="BU263" s="142">
        <v>0</v>
      </c>
      <c r="BV263" s="312">
        <v>0</v>
      </c>
      <c r="BW263" s="142">
        <v>0</v>
      </c>
      <c r="BX263" s="142">
        <v>0</v>
      </c>
      <c r="BY263" s="142">
        <v>0</v>
      </c>
      <c r="BZ263" s="396">
        <v>0</v>
      </c>
      <c r="CA263" s="396">
        <v>0</v>
      </c>
      <c r="CB263" s="396">
        <v>0</v>
      </c>
      <c r="CC263" s="313">
        <v>0</v>
      </c>
      <c r="CD263" s="396">
        <v>0</v>
      </c>
      <c r="CE263" s="396">
        <v>0</v>
      </c>
      <c r="CF263" s="396">
        <v>0</v>
      </c>
      <c r="CG263" s="313">
        <v>0</v>
      </c>
      <c r="CH263" s="396">
        <v>0</v>
      </c>
      <c r="CI263" s="396">
        <v>0</v>
      </c>
      <c r="CJ263" s="396">
        <v>0</v>
      </c>
      <c r="CK263" s="313">
        <v>0</v>
      </c>
      <c r="CL263" s="396">
        <v>0</v>
      </c>
      <c r="CM263" s="396">
        <v>0</v>
      </c>
      <c r="CN263" s="396">
        <v>0</v>
      </c>
      <c r="CO263" s="313">
        <v>0</v>
      </c>
      <c r="CP263" s="396">
        <v>0</v>
      </c>
      <c r="CQ263" s="396">
        <v>0</v>
      </c>
      <c r="CR263" s="396">
        <v>0</v>
      </c>
      <c r="CS263" s="313">
        <v>0</v>
      </c>
      <c r="CT263" s="396">
        <v>0</v>
      </c>
      <c r="CU263" s="396">
        <v>0</v>
      </c>
      <c r="CV263" s="396">
        <v>0</v>
      </c>
      <c r="CW263" s="313">
        <v>0</v>
      </c>
      <c r="CX263" s="322"/>
      <c r="CY263" s="71"/>
      <c r="CZ263" s="111"/>
      <c r="DA263" s="108">
        <v>114350</v>
      </c>
      <c r="DB263" s="123" t="s">
        <v>394</v>
      </c>
      <c r="DC263" s="156">
        <v>0</v>
      </c>
      <c r="DD263" s="156">
        <v>0</v>
      </c>
      <c r="DE263" s="156">
        <v>0</v>
      </c>
      <c r="DF263" s="119">
        <v>0</v>
      </c>
      <c r="DG263" s="116">
        <v>0</v>
      </c>
      <c r="DH263" s="116">
        <v>0</v>
      </c>
      <c r="DI263" s="116">
        <v>0</v>
      </c>
      <c r="DJ263" s="116">
        <v>0</v>
      </c>
      <c r="DK263" s="116">
        <v>0</v>
      </c>
      <c r="DL263" s="116">
        <v>0</v>
      </c>
      <c r="DM263" s="116">
        <v>0</v>
      </c>
      <c r="DN263" s="116">
        <v>0</v>
      </c>
    </row>
    <row r="264" spans="1:118" ht="15.75" customHeight="1">
      <c r="A264" s="108"/>
      <c r="B264" s="149"/>
      <c r="C264" s="108"/>
      <c r="D264" s="71"/>
      <c r="E264" s="384"/>
      <c r="F264" s="71"/>
      <c r="G264" s="71"/>
      <c r="H264" s="71"/>
      <c r="I264" s="71"/>
      <c r="J264" s="312"/>
      <c r="K264" s="142"/>
      <c r="L264" s="142"/>
      <c r="M264" s="313"/>
      <c r="N264" s="142"/>
      <c r="O264" s="142"/>
      <c r="P264" s="142"/>
      <c r="Q264" s="142"/>
      <c r="R264" s="312"/>
      <c r="S264" s="142"/>
      <c r="T264" s="142"/>
      <c r="U264" s="313"/>
      <c r="V264" s="312"/>
      <c r="W264" s="142"/>
      <c r="X264" s="142"/>
      <c r="Y264" s="142"/>
      <c r="Z264" s="312"/>
      <c r="AA264" s="142"/>
      <c r="AB264" s="142"/>
      <c r="AC264" s="142"/>
      <c r="AD264" s="312"/>
      <c r="AE264" s="142"/>
      <c r="AF264" s="142"/>
      <c r="AG264" s="142"/>
      <c r="AH264" s="312"/>
      <c r="AI264" s="142"/>
      <c r="AJ264" s="142"/>
      <c r="AK264" s="142"/>
      <c r="AL264" s="312"/>
      <c r="AM264" s="142"/>
      <c r="AN264" s="142"/>
      <c r="AO264" s="142"/>
      <c r="AP264" s="312"/>
      <c r="AQ264" s="142"/>
      <c r="AR264" s="142"/>
      <c r="AS264" s="142"/>
      <c r="AT264" s="312"/>
      <c r="AU264" s="142"/>
      <c r="AV264" s="142"/>
      <c r="AW264" s="142"/>
      <c r="AX264" s="312"/>
      <c r="AY264" s="142"/>
      <c r="AZ264" s="142"/>
      <c r="BA264" s="142"/>
      <c r="BB264" s="312"/>
      <c r="BC264" s="142"/>
      <c r="BD264" s="142"/>
      <c r="BE264" s="142"/>
      <c r="BF264" s="312"/>
      <c r="BG264" s="142"/>
      <c r="BH264" s="142"/>
      <c r="BI264" s="142"/>
      <c r="BJ264" s="312"/>
      <c r="BK264" s="142"/>
      <c r="BL264" s="142"/>
      <c r="BM264" s="142"/>
      <c r="BN264" s="312"/>
      <c r="BO264" s="142"/>
      <c r="BP264" s="142"/>
      <c r="BQ264" s="142"/>
      <c r="BR264" s="312"/>
      <c r="BS264" s="142"/>
      <c r="BT264" s="142"/>
      <c r="BU264" s="142"/>
      <c r="BV264" s="312"/>
      <c r="BW264" s="142"/>
      <c r="BX264" s="142"/>
      <c r="BY264" s="142"/>
      <c r="BZ264" s="312"/>
      <c r="CA264" s="142"/>
      <c r="CB264" s="142"/>
      <c r="CC264" s="313"/>
      <c r="CD264" s="312"/>
      <c r="CE264" s="142"/>
      <c r="CF264" s="142"/>
      <c r="CG264" s="313"/>
      <c r="CH264" s="312"/>
      <c r="CI264" s="142"/>
      <c r="CJ264" s="142"/>
      <c r="CK264" s="313"/>
      <c r="CL264" s="312"/>
      <c r="CM264" s="142"/>
      <c r="CN264" s="142"/>
      <c r="CO264" s="313"/>
      <c r="CP264" s="312"/>
      <c r="CQ264" s="142"/>
      <c r="CR264" s="142"/>
      <c r="CS264" s="313"/>
      <c r="CT264" s="312"/>
      <c r="CU264" s="142"/>
      <c r="CV264" s="142"/>
      <c r="CW264" s="313"/>
      <c r="CX264" s="322"/>
      <c r="CY264" s="71"/>
      <c r="CZ264" s="111"/>
      <c r="DA264" s="108"/>
      <c r="DB264" s="108"/>
      <c r="DC264" s="156"/>
      <c r="DD264" s="156"/>
      <c r="DE264" s="156"/>
      <c r="DF264" s="119"/>
      <c r="DG264" s="116"/>
      <c r="DH264" s="116"/>
      <c r="DI264" s="116"/>
      <c r="DJ264" s="116"/>
      <c r="DK264" s="116"/>
      <c r="DL264" s="116"/>
      <c r="DM264" s="116"/>
      <c r="DN264" s="116"/>
    </row>
    <row r="265" spans="1:118" ht="15.75" customHeight="1">
      <c r="A265" s="108"/>
      <c r="B265" s="149"/>
      <c r="C265" s="108"/>
      <c r="D265" s="71"/>
      <c r="E265" s="384"/>
      <c r="F265" s="71"/>
      <c r="G265" s="71"/>
      <c r="H265" s="71"/>
      <c r="I265" s="71"/>
      <c r="J265" s="312"/>
      <c r="K265" s="142"/>
      <c r="L265" s="142"/>
      <c r="M265" s="313"/>
      <c r="N265" s="142"/>
      <c r="O265" s="142"/>
      <c r="P265" s="142"/>
      <c r="Q265" s="142"/>
      <c r="R265" s="312"/>
      <c r="S265" s="142"/>
      <c r="T265" s="142"/>
      <c r="U265" s="313"/>
      <c r="V265" s="312"/>
      <c r="W265" s="142"/>
      <c r="X265" s="142"/>
      <c r="Y265" s="142"/>
      <c r="Z265" s="312"/>
      <c r="AA265" s="142"/>
      <c r="AB265" s="142"/>
      <c r="AC265" s="142"/>
      <c r="AD265" s="312"/>
      <c r="AE265" s="142"/>
      <c r="AF265" s="142"/>
      <c r="AG265" s="142"/>
      <c r="AH265" s="312"/>
      <c r="AI265" s="142"/>
      <c r="AJ265" s="142"/>
      <c r="AK265" s="142"/>
      <c r="AL265" s="312"/>
      <c r="AM265" s="142"/>
      <c r="AN265" s="142"/>
      <c r="AO265" s="142"/>
      <c r="AP265" s="312"/>
      <c r="AQ265" s="142"/>
      <c r="AR265" s="142"/>
      <c r="AS265" s="142"/>
      <c r="AT265" s="312"/>
      <c r="AU265" s="142"/>
      <c r="AV265" s="142"/>
      <c r="AW265" s="142"/>
      <c r="AX265" s="312"/>
      <c r="AY265" s="142"/>
      <c r="AZ265" s="142"/>
      <c r="BA265" s="142"/>
      <c r="BB265" s="312"/>
      <c r="BC265" s="142"/>
      <c r="BD265" s="142"/>
      <c r="BE265" s="142"/>
      <c r="BF265" s="312"/>
      <c r="BG265" s="142"/>
      <c r="BH265" s="142"/>
      <c r="BI265" s="142"/>
      <c r="BJ265" s="312"/>
      <c r="BK265" s="142"/>
      <c r="BL265" s="142"/>
      <c r="BM265" s="142"/>
      <c r="BN265" s="312"/>
      <c r="BO265" s="142"/>
      <c r="BP265" s="142"/>
      <c r="BQ265" s="142"/>
      <c r="BR265" s="312"/>
      <c r="BS265" s="142"/>
      <c r="BT265" s="142"/>
      <c r="BU265" s="142"/>
      <c r="BV265" s="312"/>
      <c r="BW265" s="142"/>
      <c r="BX265" s="142"/>
      <c r="BY265" s="142"/>
      <c r="BZ265" s="312"/>
      <c r="CA265" s="142"/>
      <c r="CB265" s="142"/>
      <c r="CC265" s="313"/>
      <c r="CD265" s="312"/>
      <c r="CE265" s="142"/>
      <c r="CF265" s="142"/>
      <c r="CG265" s="313"/>
      <c r="CH265" s="312"/>
      <c r="CI265" s="142"/>
      <c r="CJ265" s="142"/>
      <c r="CK265" s="313"/>
      <c r="CL265" s="312"/>
      <c r="CM265" s="142"/>
      <c r="CN265" s="142"/>
      <c r="CO265" s="313"/>
      <c r="CP265" s="312"/>
      <c r="CQ265" s="142"/>
      <c r="CR265" s="142"/>
      <c r="CS265" s="313"/>
      <c r="CT265" s="312"/>
      <c r="CU265" s="142"/>
      <c r="CV265" s="142"/>
      <c r="CW265" s="313"/>
      <c r="CX265" s="322"/>
      <c r="CY265" s="71"/>
      <c r="CZ265" s="111"/>
      <c r="DA265" s="108"/>
      <c r="DB265" s="108"/>
      <c r="DC265" s="156"/>
      <c r="DD265" s="156"/>
      <c r="DE265" s="156"/>
      <c r="DF265" s="119"/>
      <c r="DG265" s="116"/>
      <c r="DH265" s="116"/>
      <c r="DI265" s="116"/>
      <c r="DJ265" s="116"/>
      <c r="DK265" s="116"/>
      <c r="DL265" s="116"/>
      <c r="DM265" s="116"/>
      <c r="DN265" s="116"/>
    </row>
    <row r="266" spans="1:118" ht="15.75" customHeight="1">
      <c r="A266" s="114"/>
      <c r="B266" s="109">
        <v>130000</v>
      </c>
      <c r="C266" s="114" t="s">
        <v>446</v>
      </c>
      <c r="D266" s="89" t="s">
        <v>447</v>
      </c>
      <c r="E266" s="394"/>
      <c r="F266" s="89"/>
      <c r="G266" s="89"/>
      <c r="H266" s="89"/>
      <c r="I266" s="89"/>
      <c r="J266" s="307">
        <v>0</v>
      </c>
      <c r="K266" s="117">
        <v>0</v>
      </c>
      <c r="L266" s="117">
        <v>0</v>
      </c>
      <c r="M266" s="308">
        <v>5703.7595149999997</v>
      </c>
      <c r="N266" s="117">
        <v>0</v>
      </c>
      <c r="O266" s="117">
        <v>0</v>
      </c>
      <c r="P266" s="117">
        <v>0</v>
      </c>
      <c r="Q266" s="117">
        <v>5600.8633540000001</v>
      </c>
      <c r="R266" s="307">
        <v>0</v>
      </c>
      <c r="S266" s="117">
        <v>0</v>
      </c>
      <c r="T266" s="117">
        <v>0</v>
      </c>
      <c r="U266" s="308">
        <v>6110.613625</v>
      </c>
      <c r="V266" s="307">
        <v>7169.2879239999993</v>
      </c>
      <c r="W266" s="117">
        <v>7150.3327979999995</v>
      </c>
      <c r="X266" s="117">
        <v>7263.1084629999996</v>
      </c>
      <c r="Y266" s="117">
        <v>7508.415</v>
      </c>
      <c r="Z266" s="307">
        <v>7785.7280000000001</v>
      </c>
      <c r="AA266" s="117">
        <v>7691.2129999999997</v>
      </c>
      <c r="AB266" s="117">
        <v>7877.6239999999998</v>
      </c>
      <c r="AC266" s="117">
        <v>7990.893</v>
      </c>
      <c r="AD266" s="307">
        <v>8009.7860000000001</v>
      </c>
      <c r="AE266" s="117">
        <v>8642.77</v>
      </c>
      <c r="AF266" s="117">
        <v>8981.8140000000003</v>
      </c>
      <c r="AG266" s="117">
        <v>9532.2569999999996</v>
      </c>
      <c r="AH266" s="307">
        <v>9619.0360000000001</v>
      </c>
      <c r="AI266" s="117">
        <v>10536.374</v>
      </c>
      <c r="AJ266" s="117">
        <v>11071.635</v>
      </c>
      <c r="AK266" s="117">
        <v>11457.294</v>
      </c>
      <c r="AL266" s="307">
        <v>11515.832999999999</v>
      </c>
      <c r="AM266" s="117">
        <v>12103.499</v>
      </c>
      <c r="AN266" s="117">
        <v>12462.529999999999</v>
      </c>
      <c r="AO266" s="117">
        <v>11959.465</v>
      </c>
      <c r="AP266" s="307">
        <v>11678.582999999999</v>
      </c>
      <c r="AQ266" s="117">
        <v>11919.48</v>
      </c>
      <c r="AR266" s="117">
        <v>11464.111999999999</v>
      </c>
      <c r="AS266" s="117">
        <v>11748.797999999999</v>
      </c>
      <c r="AT266" s="307">
        <v>11202.84</v>
      </c>
      <c r="AU266" s="117">
        <v>10738.117</v>
      </c>
      <c r="AV266" s="117">
        <v>10340.307999999999</v>
      </c>
      <c r="AW266" s="117">
        <v>9958.9639999999999</v>
      </c>
      <c r="AX266" s="307">
        <v>10064.556999999999</v>
      </c>
      <c r="AY266" s="117">
        <v>9795.4579999999987</v>
      </c>
      <c r="AZ266" s="117">
        <v>9780.2119999999995</v>
      </c>
      <c r="BA266" s="117">
        <v>9762.7529999999988</v>
      </c>
      <c r="BB266" s="307">
        <v>10007.799999999999</v>
      </c>
      <c r="BC266" s="117">
        <v>9809.0370000000003</v>
      </c>
      <c r="BD266" s="117">
        <v>9455.262999999999</v>
      </c>
      <c r="BE266" s="117">
        <v>9511.99</v>
      </c>
      <c r="BF266" s="307">
        <v>10586.072</v>
      </c>
      <c r="BG266" s="117">
        <v>9982.9339999999993</v>
      </c>
      <c r="BH266" s="117">
        <v>9422.3689999999988</v>
      </c>
      <c r="BI266" s="117">
        <v>9172.8959999999988</v>
      </c>
      <c r="BJ266" s="307">
        <v>9357.5540000000001</v>
      </c>
      <c r="BK266" s="117">
        <v>9418.012999999999</v>
      </c>
      <c r="BL266" s="117">
        <v>9477.1819999999989</v>
      </c>
      <c r="BM266" s="117">
        <v>10207.973</v>
      </c>
      <c r="BN266" s="307">
        <v>10563.593999999999</v>
      </c>
      <c r="BO266" s="117">
        <v>10671.293</v>
      </c>
      <c r="BP266" s="117">
        <v>10865.522999999999</v>
      </c>
      <c r="BQ266" s="117">
        <v>10987.430999999999</v>
      </c>
      <c r="BR266" s="307">
        <v>11600.486999999999</v>
      </c>
      <c r="BS266" s="117">
        <v>12377.886999999999</v>
      </c>
      <c r="BT266" s="117">
        <v>12504.278</v>
      </c>
      <c r="BU266" s="117">
        <v>13258.98</v>
      </c>
      <c r="BV266" s="307">
        <v>13708.880999999999</v>
      </c>
      <c r="BW266" s="117">
        <v>14104.305999999999</v>
      </c>
      <c r="BX266" s="117">
        <v>14221.46</v>
      </c>
      <c r="BY266" s="117">
        <v>17335.971999999998</v>
      </c>
      <c r="BZ266" s="307">
        <v>18281.544915063165</v>
      </c>
      <c r="CA266" s="117">
        <v>19227.117830126335</v>
      </c>
      <c r="CB266" s="117">
        <v>20172.690745189502</v>
      </c>
      <c r="CC266" s="308">
        <v>21118.263660252669</v>
      </c>
      <c r="CD266" s="307">
        <v>22555.725726702953</v>
      </c>
      <c r="CE266" s="117">
        <v>23993.187793153233</v>
      </c>
      <c r="CF266" s="117">
        <v>25430.649859603505</v>
      </c>
      <c r="CG266" s="308">
        <v>26868.111926053785</v>
      </c>
      <c r="CH266" s="307">
        <v>29073.534518319935</v>
      </c>
      <c r="CI266" s="117">
        <v>31278.957110586085</v>
      </c>
      <c r="CJ266" s="117">
        <v>33484.379702852224</v>
      </c>
      <c r="CK266" s="308">
        <v>35689.802295118381</v>
      </c>
      <c r="CL266" s="307">
        <v>39096.458279112572</v>
      </c>
      <c r="CM266" s="117">
        <v>42503.114263106763</v>
      </c>
      <c r="CN266" s="117">
        <v>45909.770247100954</v>
      </c>
      <c r="CO266" s="308">
        <v>49316.426231095145</v>
      </c>
      <c r="CP266" s="307">
        <v>54604.538072802185</v>
      </c>
      <c r="CQ266" s="117">
        <v>59892.649914509209</v>
      </c>
      <c r="CR266" s="117">
        <v>65180.761756216249</v>
      </c>
      <c r="CS266" s="308">
        <v>70468.873597923273</v>
      </c>
      <c r="CT266" s="307">
        <v>78706.623572343771</v>
      </c>
      <c r="CU266" s="117">
        <v>86944.373546764284</v>
      </c>
      <c r="CV266" s="117">
        <v>95182.123521184796</v>
      </c>
      <c r="CW266" s="308">
        <v>103419.87349560529</v>
      </c>
      <c r="CX266" s="301"/>
      <c r="CY266" s="89"/>
      <c r="CZ266" s="166"/>
      <c r="DA266" s="114">
        <v>130000</v>
      </c>
      <c r="DB266" s="114" t="s">
        <v>446</v>
      </c>
      <c r="DC266" s="137">
        <v>5703.7595149999997</v>
      </c>
      <c r="DD266" s="137">
        <v>5600.8633540000001</v>
      </c>
      <c r="DE266" s="137">
        <v>6110.613625</v>
      </c>
      <c r="DF266" s="119">
        <v>7508.415</v>
      </c>
      <c r="DG266" s="116">
        <v>7990.893</v>
      </c>
      <c r="DH266" s="116">
        <v>9532.2569999999996</v>
      </c>
      <c r="DI266" s="116">
        <v>11457.294</v>
      </c>
      <c r="DJ266" s="116">
        <v>11959.465</v>
      </c>
      <c r="DK266" s="116">
        <v>11748.797999999999</v>
      </c>
      <c r="DL266" s="116">
        <v>9958.9639999999999</v>
      </c>
      <c r="DM266" s="116">
        <v>9762.7529999999988</v>
      </c>
      <c r="DN266" s="116">
        <v>9511.99</v>
      </c>
    </row>
    <row r="267" spans="1:118" ht="15.75" customHeight="1">
      <c r="A267" s="108"/>
      <c r="B267" s="149"/>
      <c r="C267" s="123" t="s">
        <v>1337</v>
      </c>
      <c r="D267" s="155" t="s">
        <v>1337</v>
      </c>
      <c r="E267" s="384"/>
      <c r="F267" s="71"/>
      <c r="G267" s="71"/>
      <c r="H267" s="71"/>
      <c r="I267" s="71"/>
      <c r="J267" s="388">
        <v>0</v>
      </c>
      <c r="K267" s="154">
        <v>0</v>
      </c>
      <c r="L267" s="154">
        <v>0</v>
      </c>
      <c r="M267" s="389">
        <v>0.66128752126716395</v>
      </c>
      <c r="N267" s="154">
        <v>0</v>
      </c>
      <c r="O267" s="154">
        <v>0</v>
      </c>
      <c r="P267" s="154">
        <v>0</v>
      </c>
      <c r="Q267" s="389">
        <v>0.64523159171621047</v>
      </c>
      <c r="R267" s="388">
        <v>0</v>
      </c>
      <c r="S267" s="154">
        <v>0</v>
      </c>
      <c r="T267" s="154">
        <v>0</v>
      </c>
      <c r="U267" s="389">
        <v>0.62529319884470091</v>
      </c>
      <c r="V267" s="388">
        <v>0.64456740292060311</v>
      </c>
      <c r="W267" s="154">
        <v>0.63825518751637123</v>
      </c>
      <c r="X267" s="154">
        <v>0.63073455435246417</v>
      </c>
      <c r="Y267" s="154">
        <v>0.63245326838888072</v>
      </c>
      <c r="Z267" s="388">
        <v>0.63511173005715393</v>
      </c>
      <c r="AA267" s="154">
        <v>0.62853072936556276</v>
      </c>
      <c r="AB267" s="154">
        <v>0.62608541951672447</v>
      </c>
      <c r="AC267" s="154">
        <v>0.62689261776399452</v>
      </c>
      <c r="AD267" s="388">
        <v>0.62416690778127837</v>
      </c>
      <c r="AE267" s="154">
        <v>0.63597206092955494</v>
      </c>
      <c r="AF267" s="154">
        <v>0.63519813082962118</v>
      </c>
      <c r="AG267" s="154">
        <v>0.64993395493580908</v>
      </c>
      <c r="AH267" s="388">
        <v>0.64587748866529204</v>
      </c>
      <c r="AI267" s="154">
        <v>0.61433197995795563</v>
      </c>
      <c r="AJ267" s="154">
        <v>0.62003686742478081</v>
      </c>
      <c r="AK267" s="154">
        <v>0.62798274557951395</v>
      </c>
      <c r="AL267" s="388">
        <v>0.62411060510232441</v>
      </c>
      <c r="AM267" s="154">
        <v>0.63070392107828988</v>
      </c>
      <c r="AN267" s="154">
        <v>0.63135833943708242</v>
      </c>
      <c r="AO267" s="154">
        <v>0.61805691680297514</v>
      </c>
      <c r="AP267" s="388">
        <v>0.60833975605532975</v>
      </c>
      <c r="AQ267" s="154">
        <v>0.60722351390207696</v>
      </c>
      <c r="AR267" s="154">
        <v>0.597324892224395</v>
      </c>
      <c r="AS267" s="154">
        <v>0.59118080344709267</v>
      </c>
      <c r="AT267" s="388">
        <v>0.58437193021697231</v>
      </c>
      <c r="AU267" s="154">
        <v>0.56619115318298729</v>
      </c>
      <c r="AV267" s="154">
        <v>0.55157734687036652</v>
      </c>
      <c r="AW267" s="154">
        <v>0.54031124948472498</v>
      </c>
      <c r="AX267" s="388">
        <v>0.55337651784554243</v>
      </c>
      <c r="AY267" s="154">
        <v>0.53977706458655472</v>
      </c>
      <c r="AZ267" s="154">
        <v>0.53793790868025404</v>
      </c>
      <c r="BA267" s="154">
        <v>0.54073466780698487</v>
      </c>
      <c r="BB267" s="388">
        <v>0.54256972293097383</v>
      </c>
      <c r="BC267" s="154">
        <v>0.53255501002669881</v>
      </c>
      <c r="BD267" s="154">
        <v>0.51548795124726343</v>
      </c>
      <c r="BE267" s="154">
        <v>0.52186342306335909</v>
      </c>
      <c r="BF267" s="388">
        <v>0.54633293414038953</v>
      </c>
      <c r="BG267" s="154">
        <v>0.5311881554527651</v>
      </c>
      <c r="BH267" s="154">
        <v>0.5146269695917729</v>
      </c>
      <c r="BI267" s="154">
        <v>0.51133039163123328</v>
      </c>
      <c r="BJ267" s="388">
        <v>0.51283957648546419</v>
      </c>
      <c r="BK267" s="154">
        <v>0.51247135241209996</v>
      </c>
      <c r="BL267" s="154">
        <v>0.50778309864331761</v>
      </c>
      <c r="BM267" s="154">
        <v>0.51982664183768168</v>
      </c>
      <c r="BN267" s="388">
        <v>0.52572587448086061</v>
      </c>
      <c r="BO267" s="154">
        <v>0.51989573334246653</v>
      </c>
      <c r="BP267" s="154">
        <v>0.51183258524110753</v>
      </c>
      <c r="BQ267" s="154">
        <v>0.5254200661179852</v>
      </c>
      <c r="BR267" s="388">
        <v>0.53473916196062177</v>
      </c>
      <c r="BS267" s="154">
        <v>0.54554976651067799</v>
      </c>
      <c r="BT267" s="154">
        <v>0.54266234102992017</v>
      </c>
      <c r="BU267" s="154">
        <v>0.55910868015532278</v>
      </c>
      <c r="BV267" s="388">
        <v>0.56345495377134414</v>
      </c>
      <c r="BW267" s="154">
        <v>0.56572658510711349</v>
      </c>
      <c r="BX267" s="154">
        <v>0.56936322020556307</v>
      </c>
      <c r="BY267" s="154">
        <v>0.64194500467221627</v>
      </c>
      <c r="BZ267" s="388">
        <v>0.82364045788821771</v>
      </c>
      <c r="CA267" s="154">
        <v>0.85389193683213027</v>
      </c>
      <c r="CB267" s="154">
        <v>0.88329298296408143</v>
      </c>
      <c r="CC267" s="389">
        <v>0.9118789603915517</v>
      </c>
      <c r="CD267" s="388">
        <v>0.95690407332520755</v>
      </c>
      <c r="CE267" s="154">
        <v>1.0003804210107723</v>
      </c>
      <c r="CF267" s="154">
        <v>1.0423865634988916</v>
      </c>
      <c r="CG267" s="389">
        <v>1.0829958359767859</v>
      </c>
      <c r="CH267" s="388">
        <v>1.1485707407398802</v>
      </c>
      <c r="CI267" s="154">
        <v>1.2115866558481998</v>
      </c>
      <c r="CJ267" s="154">
        <v>1.2721905071905426</v>
      </c>
      <c r="CK267" s="389">
        <v>1.3305181840979803</v>
      </c>
      <c r="CL267" s="388">
        <v>1.4256765448384134</v>
      </c>
      <c r="CM267" s="154">
        <v>1.5167660017125726</v>
      </c>
      <c r="CN267" s="154">
        <v>1.6040420671120259</v>
      </c>
      <c r="CO267" s="389">
        <v>1.6877392983942177</v>
      </c>
      <c r="CP267" s="388">
        <v>1.8248444970061963</v>
      </c>
      <c r="CQ267" s="154">
        <v>1.9556602471888598</v>
      </c>
      <c r="CR267" s="154">
        <v>2.0806096204214772</v>
      </c>
      <c r="CS267" s="389">
        <v>2.2000785754136878</v>
      </c>
      <c r="CT267" s="388">
        <v>2.3961247356014743</v>
      </c>
      <c r="CU267" s="154">
        <v>2.582651798961924</v>
      </c>
      <c r="CV267" s="154">
        <v>2.7603366377192313</v>
      </c>
      <c r="CW267" s="389">
        <v>2.9297934363425182</v>
      </c>
      <c r="CX267" s="322"/>
      <c r="CY267" s="71"/>
      <c r="CZ267" s="111"/>
      <c r="DA267" s="108"/>
      <c r="DB267" s="123"/>
      <c r="DC267" s="156"/>
      <c r="DD267" s="156"/>
      <c r="DE267" s="156"/>
      <c r="DF267" s="119"/>
      <c r="DG267" s="116"/>
      <c r="DH267" s="116"/>
      <c r="DI267" s="116"/>
      <c r="DJ267" s="116"/>
      <c r="DK267" s="116"/>
      <c r="DL267" s="116"/>
      <c r="DM267" s="116"/>
      <c r="DN267" s="116"/>
    </row>
    <row r="268" spans="1:118" ht="15.75" customHeight="1">
      <c r="A268" s="108"/>
      <c r="B268" s="149"/>
      <c r="C268" s="123" t="s">
        <v>1326</v>
      </c>
      <c r="D268" s="155" t="s">
        <v>1326</v>
      </c>
      <c r="E268" s="384"/>
      <c r="F268" s="71"/>
      <c r="G268" s="71"/>
      <c r="H268" s="71"/>
      <c r="I268" s="71"/>
      <c r="J268" s="154">
        <v>0</v>
      </c>
      <c r="K268" s="154">
        <v>0</v>
      </c>
      <c r="L268" s="154">
        <v>0</v>
      </c>
      <c r="M268" s="389">
        <v>0</v>
      </c>
      <c r="N268" s="154">
        <v>-1</v>
      </c>
      <c r="O268" s="154">
        <v>0</v>
      </c>
      <c r="P268" s="154">
        <v>0</v>
      </c>
      <c r="Q268" s="389">
        <v>0</v>
      </c>
      <c r="R268" s="154">
        <v>-1</v>
      </c>
      <c r="S268" s="154">
        <v>0</v>
      </c>
      <c r="T268" s="154">
        <v>0</v>
      </c>
      <c r="U268" s="389">
        <v>0</v>
      </c>
      <c r="V268" s="388">
        <v>0.17325171643461568</v>
      </c>
      <c r="W268" s="154">
        <v>-2.6439342652908593E-3</v>
      </c>
      <c r="X268" s="154">
        <v>1.5772086165212418E-2</v>
      </c>
      <c r="Y268" s="154">
        <v>3.3774318289428118E-2</v>
      </c>
      <c r="Z268" s="388">
        <v>3.6933627137018865E-2</v>
      </c>
      <c r="AA268" s="154">
        <v>-1.2139519901029239E-2</v>
      </c>
      <c r="AB268" s="154">
        <v>2.4236879150271839E-2</v>
      </c>
      <c r="AC268" s="154">
        <v>1.4378574047199999E-2</v>
      </c>
      <c r="AD268" s="388">
        <v>2.3643164787714444E-3</v>
      </c>
      <c r="AE268" s="154">
        <v>7.9026331040554787E-2</v>
      </c>
      <c r="AF268" s="154">
        <v>3.9228626933263344E-2</v>
      </c>
      <c r="AG268" s="154">
        <v>6.1284168209227996E-2</v>
      </c>
      <c r="AH268" s="388">
        <v>9.103720136794502E-3</v>
      </c>
      <c r="AI268" s="154">
        <v>9.5366936977884231E-2</v>
      </c>
      <c r="AJ268" s="154">
        <v>5.0801252878836634E-2</v>
      </c>
      <c r="AK268" s="154">
        <v>3.4833066660886036E-2</v>
      </c>
      <c r="AL268" s="388">
        <v>5.1093216251585361E-3</v>
      </c>
      <c r="AM268" s="154">
        <v>5.1031132528580603E-2</v>
      </c>
      <c r="AN268" s="154">
        <v>2.9663405598661985E-2</v>
      </c>
      <c r="AO268" s="154">
        <v>-4.0366201726294682E-2</v>
      </c>
      <c r="AP268" s="388">
        <v>-2.3486167650476175E-2</v>
      </c>
      <c r="AQ268" s="154">
        <v>2.0627245617041101E-2</v>
      </c>
      <c r="AR268" s="154">
        <v>-3.8203680026309916E-2</v>
      </c>
      <c r="AS268" s="154">
        <v>2.4832799958688367E-2</v>
      </c>
      <c r="AT268" s="388">
        <v>-4.6469264345169514E-2</v>
      </c>
      <c r="AU268" s="154">
        <v>-4.1482606196285965E-2</v>
      </c>
      <c r="AV268" s="154">
        <v>-3.7046439333823677E-2</v>
      </c>
      <c r="AW268" s="154">
        <v>-3.6879365682337406E-2</v>
      </c>
      <c r="AX268" s="388">
        <v>1.0602809689843173E-2</v>
      </c>
      <c r="AY268" s="154">
        <v>-2.6737292063624851E-2</v>
      </c>
      <c r="AZ268" s="154">
        <v>-1.5564356459901729E-3</v>
      </c>
      <c r="BA268" s="154">
        <v>-1.7851351279503103E-3</v>
      </c>
      <c r="BB268" s="388">
        <v>2.5100194586506586E-2</v>
      </c>
      <c r="BC268" s="154">
        <v>-1.9860808569315824E-2</v>
      </c>
      <c r="BD268" s="154">
        <v>-3.6066129631277866E-2</v>
      </c>
      <c r="BE268" s="154">
        <v>5.9995158252077463E-3</v>
      </c>
      <c r="BF268" s="388">
        <v>0.11291874781197198</v>
      </c>
      <c r="BG268" s="154">
        <v>-5.6974673892261518E-2</v>
      </c>
      <c r="BH268" s="154">
        <v>-5.615232956563676E-2</v>
      </c>
      <c r="BI268" s="154">
        <v>-2.6476674815006707E-2</v>
      </c>
      <c r="BJ268" s="388">
        <v>2.0130828911611109E-2</v>
      </c>
      <c r="BK268" s="154">
        <v>6.4609832868716133E-3</v>
      </c>
      <c r="BL268" s="154">
        <v>6.2825353925504146E-3</v>
      </c>
      <c r="BM268" s="154">
        <v>7.7110579917110567E-2</v>
      </c>
      <c r="BN268" s="388">
        <v>3.4837572552356866E-2</v>
      </c>
      <c r="BO268" s="154">
        <v>1.0195299062042862E-2</v>
      </c>
      <c r="BP268" s="154">
        <v>1.8201168312031113E-2</v>
      </c>
      <c r="BQ268" s="154">
        <v>1.1219708430049824E-2</v>
      </c>
      <c r="BR268" s="388">
        <v>5.5796118310094567E-2</v>
      </c>
      <c r="BS268" s="154">
        <v>6.7014427928758558E-2</v>
      </c>
      <c r="BT268" s="154">
        <v>1.0211031979852514E-2</v>
      </c>
      <c r="BU268" s="154">
        <v>6.0355503932334242E-2</v>
      </c>
      <c r="BV268" s="388">
        <v>3.3931795658489472E-2</v>
      </c>
      <c r="BW268" s="154">
        <v>2.8844440330322962E-2</v>
      </c>
      <c r="BX268" s="154">
        <v>8.3062576776198327E-3</v>
      </c>
      <c r="BY268" s="154">
        <v>0.21900086207745195</v>
      </c>
      <c r="BZ268" s="388">
        <v>5.4543980289260219E-2</v>
      </c>
      <c r="CA268" s="154">
        <v>5.1722812238043536E-2</v>
      </c>
      <c r="CB268" s="154">
        <v>4.9179129363922547E-2</v>
      </c>
      <c r="CC268" s="389">
        <v>4.687391122022988E-2</v>
      </c>
      <c r="CD268" s="388">
        <v>6.8067246889988109E-2</v>
      </c>
      <c r="CE268" s="154">
        <v>6.3729364502269847E-2</v>
      </c>
      <c r="CF268" s="154">
        <v>5.9911258097203435E-2</v>
      </c>
      <c r="CG268" s="389">
        <v>5.6524786994676113E-2</v>
      </c>
      <c r="CH268" s="388">
        <v>8.2083273969376647E-2</v>
      </c>
      <c r="CI268" s="154">
        <v>7.585670709821879E-2</v>
      </c>
      <c r="CJ268" s="154">
        <v>7.0508188123693305E-2</v>
      </c>
      <c r="CK268" s="389">
        <v>6.5864221223076669E-2</v>
      </c>
      <c r="CL268" s="388">
        <v>9.5451803174044114E-2</v>
      </c>
      <c r="CM268" s="154">
        <v>8.7134644260454808E-2</v>
      </c>
      <c r="CN268" s="154">
        <v>8.0150738200170268E-2</v>
      </c>
      <c r="CO268" s="389">
        <v>7.4203289749839474E-2</v>
      </c>
      <c r="CP268" s="388">
        <v>0.10722820459307258</v>
      </c>
      <c r="CQ268" s="154">
        <v>9.6843816069949851E-2</v>
      </c>
      <c r="CR268" s="154">
        <v>8.829316868188819E-2</v>
      </c>
      <c r="CS268" s="389">
        <v>8.1129948457570711E-2</v>
      </c>
      <c r="CT268" s="388">
        <v>0.11689912941454006</v>
      </c>
      <c r="CU268" s="154">
        <v>0.10466399904512125</v>
      </c>
      <c r="CV268" s="154">
        <v>9.474736131130701E-2</v>
      </c>
      <c r="CW268" s="389">
        <v>8.6547238805688265E-2</v>
      </c>
      <c r="CX268" s="322"/>
      <c r="CY268" s="71"/>
      <c r="CZ268" s="111"/>
      <c r="DA268" s="108"/>
      <c r="DB268" s="123"/>
      <c r="DC268" s="156"/>
      <c r="DD268" s="156"/>
      <c r="DE268" s="156"/>
      <c r="DF268" s="119"/>
      <c r="DG268" s="116"/>
      <c r="DH268" s="116"/>
      <c r="DI268" s="116"/>
      <c r="DJ268" s="116"/>
      <c r="DK268" s="116"/>
      <c r="DL268" s="116"/>
      <c r="DM268" s="116"/>
      <c r="DN268" s="116"/>
    </row>
    <row r="269" spans="1:118" ht="15.75" customHeight="1">
      <c r="A269" s="108"/>
      <c r="B269" s="149"/>
      <c r="C269" s="123" t="s">
        <v>1327</v>
      </c>
      <c r="D269" s="155" t="s">
        <v>1327</v>
      </c>
      <c r="E269" s="394"/>
      <c r="F269" s="89"/>
      <c r="G269" s="89"/>
      <c r="H269" s="89"/>
      <c r="I269" s="89"/>
      <c r="J269" s="154">
        <v>0</v>
      </c>
      <c r="K269" s="154">
        <v>0</v>
      </c>
      <c r="L269" s="154">
        <v>0</v>
      </c>
      <c r="M269" s="389">
        <v>0</v>
      </c>
      <c r="N269" s="154">
        <v>0</v>
      </c>
      <c r="O269" s="154">
        <v>0</v>
      </c>
      <c r="P269" s="154">
        <v>0</v>
      </c>
      <c r="Q269" s="389">
        <v>-1.8040059495741168E-2</v>
      </c>
      <c r="R269" s="154">
        <v>0</v>
      </c>
      <c r="S269" s="154">
        <v>0</v>
      </c>
      <c r="T269" s="154">
        <v>0</v>
      </c>
      <c r="U269" s="389">
        <v>9.1012802630856759E-2</v>
      </c>
      <c r="V269" s="388">
        <v>0</v>
      </c>
      <c r="W269" s="154">
        <v>0</v>
      </c>
      <c r="X269" s="154">
        <v>0</v>
      </c>
      <c r="Y269" s="154">
        <v>0.22874975588069524</v>
      </c>
      <c r="Z269" s="388">
        <v>8.5983445292578953E-2</v>
      </c>
      <c r="AA269" s="154">
        <v>7.5644059833311239E-2</v>
      </c>
      <c r="AB269" s="154">
        <v>8.4607787441215887E-2</v>
      </c>
      <c r="AC269" s="154">
        <v>6.4258302184948546E-2</v>
      </c>
      <c r="AD269" s="388">
        <v>2.8778041051523928E-2</v>
      </c>
      <c r="AE269" s="154">
        <v>0.12372001659556187</v>
      </c>
      <c r="AF269" s="154">
        <v>0.14016789834092114</v>
      </c>
      <c r="AG269" s="154">
        <v>0.19289008124623863</v>
      </c>
      <c r="AH269" s="388">
        <v>0.20091048624769758</v>
      </c>
      <c r="AI269" s="154">
        <v>0.21909688676199868</v>
      </c>
      <c r="AJ269" s="154">
        <v>0.23267248687180553</v>
      </c>
      <c r="AK269" s="154">
        <v>0.20194975859337405</v>
      </c>
      <c r="AL269" s="388">
        <v>0.19719200551905613</v>
      </c>
      <c r="AM269" s="154">
        <v>0.14873475448005169</v>
      </c>
      <c r="AN269" s="154">
        <v>0.12562688347294682</v>
      </c>
      <c r="AO269" s="154">
        <v>4.3829808329959974E-2</v>
      </c>
      <c r="AP269" s="388">
        <v>1.4132716235117249E-2</v>
      </c>
      <c r="AQ269" s="154">
        <v>-1.5203785285560878E-2</v>
      </c>
      <c r="AR269" s="154">
        <v>-8.0113588492866206E-2</v>
      </c>
      <c r="AS269" s="154">
        <v>-1.7615085624649751E-2</v>
      </c>
      <c r="AT269" s="388">
        <v>-4.0736363307089407E-2</v>
      </c>
      <c r="AU269" s="154">
        <v>-9.9111957904203796E-2</v>
      </c>
      <c r="AV269" s="154">
        <v>-9.8028002517770219E-2</v>
      </c>
      <c r="AW269" s="154">
        <v>-0.15234188212274979</v>
      </c>
      <c r="AX269" s="388">
        <v>-0.10160664617186366</v>
      </c>
      <c r="AY269" s="154">
        <v>-8.7786247812349338E-2</v>
      </c>
      <c r="AZ269" s="154">
        <v>-5.4166278219178743E-2</v>
      </c>
      <c r="BA269" s="154">
        <v>-1.970194891757826E-2</v>
      </c>
      <c r="BB269" s="388">
        <v>-5.639294407096096E-3</v>
      </c>
      <c r="BC269" s="154">
        <v>1.3862547315297569E-3</v>
      </c>
      <c r="BD269" s="154">
        <v>-3.3225148902702784E-2</v>
      </c>
      <c r="BE269" s="154">
        <v>-2.568568517507297E-2</v>
      </c>
      <c r="BF269" s="388">
        <v>5.7782129938647842E-2</v>
      </c>
      <c r="BG269" s="154">
        <v>1.7728243863286419E-2</v>
      </c>
      <c r="BH269" s="154">
        <v>-3.4789090477970186E-3</v>
      </c>
      <c r="BI269" s="154">
        <v>-3.5649112330858324E-2</v>
      </c>
      <c r="BJ269" s="388">
        <v>-0.11605041038829134</v>
      </c>
      <c r="BK269" s="154">
        <v>-5.6588674231443425E-2</v>
      </c>
      <c r="BL269" s="154">
        <v>5.8173268315007132E-3</v>
      </c>
      <c r="BM269" s="154">
        <v>0.11284080839900512</v>
      </c>
      <c r="BN269" s="388">
        <v>0.12888410796240124</v>
      </c>
      <c r="BO269" s="154">
        <v>0.13307265555908665</v>
      </c>
      <c r="BP269" s="154">
        <v>0.14649301870534948</v>
      </c>
      <c r="BQ269" s="154">
        <v>7.6357764661015404E-2</v>
      </c>
      <c r="BR269" s="388">
        <v>9.81572180831638E-2</v>
      </c>
      <c r="BS269" s="154">
        <v>0.15992382553829221</v>
      </c>
      <c r="BT269" s="154">
        <v>0.15082154812060145</v>
      </c>
      <c r="BU269" s="154">
        <v>0.20674068396880041</v>
      </c>
      <c r="BV269" s="388">
        <v>0.18175047306203607</v>
      </c>
      <c r="BW269" s="154">
        <v>0.13947606728030393</v>
      </c>
      <c r="BX269" s="154">
        <v>0.13732756101551802</v>
      </c>
      <c r="BY269" s="154">
        <v>0.30748911303886106</v>
      </c>
      <c r="BZ269" s="388">
        <v>0.33355486235989407</v>
      </c>
      <c r="CA269" s="154">
        <v>0.36320906750933624</v>
      </c>
      <c r="CB269" s="154">
        <v>0.41846833905868341</v>
      </c>
      <c r="CC269" s="389">
        <v>0.2181759211570411</v>
      </c>
      <c r="CD269" s="388">
        <v>0.23379757189547234</v>
      </c>
      <c r="CE269" s="154">
        <v>0.24788270426881653</v>
      </c>
      <c r="CF269" s="154">
        <v>0.26064738615337402</v>
      </c>
      <c r="CG269" s="389">
        <v>0.27226898755995177</v>
      </c>
      <c r="CH269" s="388">
        <v>0.28896471213518837</v>
      </c>
      <c r="CI269" s="154">
        <v>0.30365991298213157</v>
      </c>
      <c r="CJ269" s="154">
        <v>0.31669382763363974</v>
      </c>
      <c r="CK269" s="389">
        <v>0.32833309587750659</v>
      </c>
      <c r="CL269" s="388">
        <v>0.34474390289481138</v>
      </c>
      <c r="CM269" s="154">
        <v>0.35884051737524092</v>
      </c>
      <c r="CN269" s="154">
        <v>0.37108020678639986</v>
      </c>
      <c r="CO269" s="389">
        <v>0.3818072126961769</v>
      </c>
      <c r="CP269" s="388">
        <v>0.39666201176015115</v>
      </c>
      <c r="CQ269" s="154">
        <v>0.40913556460253986</v>
      </c>
      <c r="CR269" s="154">
        <v>0.41975796013338118</v>
      </c>
      <c r="CS269" s="389">
        <v>0.42891281837228945</v>
      </c>
      <c r="CT269" s="388">
        <v>0.44139345098766669</v>
      </c>
      <c r="CU269" s="154">
        <v>0.45167017440151191</v>
      </c>
      <c r="CV269" s="154">
        <v>0.46027939773360105</v>
      </c>
      <c r="CW269" s="389">
        <v>0.46759651765816068</v>
      </c>
      <c r="CX269" s="322"/>
      <c r="CY269" s="71"/>
      <c r="CZ269" s="111"/>
      <c r="DA269" s="108"/>
      <c r="DB269" s="123"/>
      <c r="DC269" s="156"/>
      <c r="DD269" s="156"/>
      <c r="DE269" s="156"/>
      <c r="DF269" s="119"/>
      <c r="DG269" s="116"/>
      <c r="DH269" s="116"/>
      <c r="DI269" s="116"/>
      <c r="DJ269" s="116"/>
      <c r="DK269" s="116"/>
      <c r="DL269" s="116"/>
      <c r="DM269" s="116"/>
      <c r="DN269" s="116"/>
    </row>
    <row r="270" spans="1:118" ht="15.75" customHeight="1">
      <c r="A270" s="108"/>
      <c r="B270" s="149"/>
      <c r="C270" s="108"/>
      <c r="D270" s="71"/>
      <c r="E270" s="384"/>
      <c r="F270" s="71"/>
      <c r="G270" s="71"/>
      <c r="H270" s="71"/>
      <c r="I270" s="71"/>
      <c r="J270" s="312"/>
      <c r="K270" s="142"/>
      <c r="L270" s="142"/>
      <c r="M270" s="313"/>
      <c r="N270" s="142"/>
      <c r="O270" s="142"/>
      <c r="P270" s="142"/>
      <c r="Q270" s="142"/>
      <c r="R270" s="312"/>
      <c r="S270" s="142"/>
      <c r="T270" s="142"/>
      <c r="U270" s="313"/>
      <c r="V270" s="312"/>
      <c r="W270" s="142"/>
      <c r="X270" s="142"/>
      <c r="Y270" s="142"/>
      <c r="Z270" s="312"/>
      <c r="AA270" s="142"/>
      <c r="AB270" s="142"/>
      <c r="AC270" s="142"/>
      <c r="AD270" s="312"/>
      <c r="AE270" s="142"/>
      <c r="AF270" s="142"/>
      <c r="AG270" s="142"/>
      <c r="AH270" s="312"/>
      <c r="AI270" s="142"/>
      <c r="AJ270" s="142"/>
      <c r="AK270" s="142"/>
      <c r="AL270" s="312"/>
      <c r="AM270" s="142"/>
      <c r="AN270" s="142"/>
      <c r="AO270" s="142"/>
      <c r="AP270" s="312"/>
      <c r="AQ270" s="142"/>
      <c r="AR270" s="142"/>
      <c r="AS270" s="142"/>
      <c r="AT270" s="312"/>
      <c r="AU270" s="142"/>
      <c r="AV270" s="142"/>
      <c r="AW270" s="142"/>
      <c r="AX270" s="312"/>
      <c r="AY270" s="142"/>
      <c r="AZ270" s="142"/>
      <c r="BA270" s="142"/>
      <c r="BB270" s="312"/>
      <c r="BC270" s="142"/>
      <c r="BD270" s="142"/>
      <c r="BE270" s="142"/>
      <c r="BF270" s="312"/>
      <c r="BG270" s="142"/>
      <c r="BH270" s="142"/>
      <c r="BI270" s="142"/>
      <c r="BJ270" s="312"/>
      <c r="BK270" s="142"/>
      <c r="BL270" s="142"/>
      <c r="BM270" s="142"/>
      <c r="BN270" s="312"/>
      <c r="BO270" s="142"/>
      <c r="BP270" s="142"/>
      <c r="BQ270" s="142"/>
      <c r="BR270" s="312"/>
      <c r="BS270" s="142"/>
      <c r="BT270" s="142"/>
      <c r="BU270" s="142"/>
      <c r="BV270" s="312"/>
      <c r="BW270" s="142"/>
      <c r="BX270" s="142"/>
      <c r="BY270" s="142"/>
      <c r="BZ270" s="312"/>
      <c r="CA270" s="142"/>
      <c r="CB270" s="142"/>
      <c r="CC270" s="313"/>
      <c r="CD270" s="312"/>
      <c r="CE270" s="142"/>
      <c r="CF270" s="142"/>
      <c r="CG270" s="313"/>
      <c r="CH270" s="312"/>
      <c r="CI270" s="142"/>
      <c r="CJ270" s="142"/>
      <c r="CK270" s="313"/>
      <c r="CL270" s="312"/>
      <c r="CM270" s="142"/>
      <c r="CN270" s="142"/>
      <c r="CO270" s="313"/>
      <c r="CP270" s="312"/>
      <c r="CQ270" s="142"/>
      <c r="CR270" s="142"/>
      <c r="CS270" s="313"/>
      <c r="CT270" s="312"/>
      <c r="CU270" s="142"/>
      <c r="CV270" s="142"/>
      <c r="CW270" s="313"/>
      <c r="CX270" s="322"/>
      <c r="CY270" s="71"/>
      <c r="CZ270" s="111"/>
      <c r="DA270" s="108"/>
      <c r="DB270" s="108"/>
      <c r="DC270" s="156"/>
      <c r="DD270" s="156"/>
      <c r="DE270" s="156"/>
      <c r="DF270" s="119"/>
      <c r="DG270" s="116"/>
      <c r="DH270" s="116"/>
      <c r="DI270" s="116"/>
      <c r="DJ270" s="116"/>
      <c r="DK270" s="116"/>
      <c r="DL270" s="116"/>
      <c r="DM270" s="116"/>
      <c r="DN270" s="116"/>
    </row>
    <row r="271" spans="1:118" ht="15.75" customHeight="1">
      <c r="A271" s="108"/>
      <c r="B271" s="149"/>
      <c r="C271" s="108"/>
      <c r="D271" s="71"/>
      <c r="E271" s="384"/>
      <c r="F271" s="71"/>
      <c r="G271" s="71"/>
      <c r="H271" s="71"/>
      <c r="I271" s="71"/>
      <c r="J271" s="312"/>
      <c r="K271" s="142"/>
      <c r="L271" s="142"/>
      <c r="M271" s="313"/>
      <c r="N271" s="142"/>
      <c r="O271" s="142"/>
      <c r="P271" s="142"/>
      <c r="Q271" s="142"/>
      <c r="R271" s="312"/>
      <c r="S271" s="142"/>
      <c r="T271" s="142"/>
      <c r="U271" s="313"/>
      <c r="V271" s="312"/>
      <c r="W271" s="142"/>
      <c r="X271" s="142"/>
      <c r="Y271" s="142"/>
      <c r="Z271" s="312"/>
      <c r="AA271" s="142"/>
      <c r="AB271" s="142"/>
      <c r="AC271" s="142"/>
      <c r="AD271" s="312"/>
      <c r="AE271" s="142"/>
      <c r="AF271" s="142"/>
      <c r="AG271" s="142"/>
      <c r="AH271" s="312"/>
      <c r="AI271" s="142"/>
      <c r="AJ271" s="142"/>
      <c r="AK271" s="142"/>
      <c r="AL271" s="312"/>
      <c r="AM271" s="142"/>
      <c r="AN271" s="142"/>
      <c r="AO271" s="142"/>
      <c r="AP271" s="312"/>
      <c r="AQ271" s="142"/>
      <c r="AR271" s="142"/>
      <c r="AS271" s="142"/>
      <c r="AT271" s="312"/>
      <c r="AU271" s="142"/>
      <c r="AV271" s="142"/>
      <c r="AW271" s="142"/>
      <c r="AX271" s="312"/>
      <c r="AY271" s="142"/>
      <c r="AZ271" s="142"/>
      <c r="BA271" s="142"/>
      <c r="BB271" s="312"/>
      <c r="BC271" s="142"/>
      <c r="BD271" s="142"/>
      <c r="BE271" s="142"/>
      <c r="BF271" s="312"/>
      <c r="BG271" s="142"/>
      <c r="BH271" s="142"/>
      <c r="BI271" s="142"/>
      <c r="BJ271" s="312"/>
      <c r="BK271" s="142"/>
      <c r="BL271" s="142"/>
      <c r="BM271" s="142"/>
      <c r="BN271" s="312"/>
      <c r="BO271" s="142"/>
      <c r="BP271" s="142"/>
      <c r="BQ271" s="142"/>
      <c r="BR271" s="312"/>
      <c r="BS271" s="142"/>
      <c r="BT271" s="142"/>
      <c r="BU271" s="142"/>
      <c r="BV271" s="312"/>
      <c r="BW271" s="142"/>
      <c r="BX271" s="142"/>
      <c r="BY271" s="142"/>
      <c r="BZ271" s="312"/>
      <c r="CA271" s="142"/>
      <c r="CB271" s="142"/>
      <c r="CC271" s="313"/>
      <c r="CD271" s="312"/>
      <c r="CE271" s="142"/>
      <c r="CF271" s="142"/>
      <c r="CG271" s="313"/>
      <c r="CH271" s="312"/>
      <c r="CI271" s="142"/>
      <c r="CJ271" s="142"/>
      <c r="CK271" s="313"/>
      <c r="CL271" s="312"/>
      <c r="CM271" s="142"/>
      <c r="CN271" s="142"/>
      <c r="CO271" s="313"/>
      <c r="CP271" s="312"/>
      <c r="CQ271" s="142"/>
      <c r="CR271" s="142"/>
      <c r="CS271" s="313"/>
      <c r="CT271" s="312"/>
      <c r="CU271" s="142"/>
      <c r="CV271" s="142"/>
      <c r="CW271" s="313"/>
      <c r="CX271" s="322"/>
      <c r="CY271" s="71"/>
      <c r="CZ271" s="111"/>
      <c r="DA271" s="108"/>
      <c r="DB271" s="108"/>
      <c r="DC271" s="156"/>
      <c r="DD271" s="156"/>
      <c r="DE271" s="156"/>
      <c r="DF271" s="119"/>
      <c r="DG271" s="116"/>
      <c r="DH271" s="116"/>
      <c r="DI271" s="116"/>
      <c r="DJ271" s="116"/>
      <c r="DK271" s="116"/>
      <c r="DL271" s="116"/>
      <c r="DM271" s="116"/>
      <c r="DN271" s="116"/>
    </row>
    <row r="272" spans="1:118" ht="15.75" customHeight="1">
      <c r="A272" s="114"/>
      <c r="B272" s="109">
        <v>130010</v>
      </c>
      <c r="C272" s="114" t="s">
        <v>402</v>
      </c>
      <c r="D272" s="89" t="s">
        <v>403</v>
      </c>
      <c r="E272" s="394"/>
      <c r="F272" s="89"/>
      <c r="G272" s="89"/>
      <c r="H272" s="89"/>
      <c r="I272" s="89"/>
      <c r="J272" s="307">
        <v>0</v>
      </c>
      <c r="K272" s="117">
        <v>0</v>
      </c>
      <c r="L272" s="117">
        <v>0</v>
      </c>
      <c r="M272" s="308">
        <v>1028.1082690000001</v>
      </c>
      <c r="N272" s="117">
        <v>0</v>
      </c>
      <c r="O272" s="117">
        <v>0</v>
      </c>
      <c r="P272" s="117">
        <v>0</v>
      </c>
      <c r="Q272" s="117">
        <v>927.59931899999992</v>
      </c>
      <c r="R272" s="307">
        <v>0</v>
      </c>
      <c r="S272" s="117">
        <v>0</v>
      </c>
      <c r="T272" s="117">
        <v>0</v>
      </c>
      <c r="U272" s="308">
        <v>1474.2095959999999</v>
      </c>
      <c r="V272" s="307">
        <v>1363.7791119999999</v>
      </c>
      <c r="W272" s="117">
        <v>1562.3022309999999</v>
      </c>
      <c r="X272" s="117">
        <v>1833.4237739999999</v>
      </c>
      <c r="Y272" s="117">
        <v>1735.5059999999999</v>
      </c>
      <c r="Z272" s="307">
        <v>1900.5179999999998</v>
      </c>
      <c r="AA272" s="117">
        <v>1757.1799999999998</v>
      </c>
      <c r="AB272" s="117">
        <v>1677.4279999999999</v>
      </c>
      <c r="AC272" s="117">
        <v>1841.1369999999999</v>
      </c>
      <c r="AD272" s="307">
        <v>2123.1459999999997</v>
      </c>
      <c r="AE272" s="117">
        <v>2245.0259999999998</v>
      </c>
      <c r="AF272" s="117">
        <v>2759.9179999999997</v>
      </c>
      <c r="AG272" s="117">
        <v>2623.0479999999998</v>
      </c>
      <c r="AH272" s="307">
        <v>3037.2529999999997</v>
      </c>
      <c r="AI272" s="117">
        <v>3276.1529999999998</v>
      </c>
      <c r="AJ272" s="117">
        <v>3313.1589999999997</v>
      </c>
      <c r="AK272" s="117">
        <v>3216.5309999999999</v>
      </c>
      <c r="AL272" s="307">
        <v>3514.4259999999999</v>
      </c>
      <c r="AM272" s="117">
        <v>3789.1699999999996</v>
      </c>
      <c r="AN272" s="117">
        <v>3779.241</v>
      </c>
      <c r="AO272" s="117">
        <v>3384.1659999999997</v>
      </c>
      <c r="AP272" s="307">
        <v>3276.8559999999998</v>
      </c>
      <c r="AQ272" s="117">
        <v>3297.6309999999999</v>
      </c>
      <c r="AR272" s="117">
        <v>3265.0629999999996</v>
      </c>
      <c r="AS272" s="117">
        <v>2999.2219999999998</v>
      </c>
      <c r="AT272" s="307">
        <v>2880.6619999999998</v>
      </c>
      <c r="AU272" s="117">
        <v>2762.0740000000001</v>
      </c>
      <c r="AV272" s="117">
        <v>2789.0139999999997</v>
      </c>
      <c r="AW272" s="117">
        <v>2739.9259999999999</v>
      </c>
      <c r="AX272" s="307">
        <v>2847.5629999999996</v>
      </c>
      <c r="AY272" s="117">
        <v>2896.444</v>
      </c>
      <c r="AZ272" s="117">
        <v>2896.48</v>
      </c>
      <c r="BA272" s="117">
        <v>2901.8779999999997</v>
      </c>
      <c r="BB272" s="307">
        <v>3074.1219999999998</v>
      </c>
      <c r="BC272" s="117">
        <v>2853.902</v>
      </c>
      <c r="BD272" s="117">
        <v>2747.7039999999997</v>
      </c>
      <c r="BE272" s="117">
        <v>2741.123</v>
      </c>
      <c r="BF272" s="307">
        <v>2880.9379999999996</v>
      </c>
      <c r="BG272" s="117">
        <v>2820.0079999999998</v>
      </c>
      <c r="BH272" s="117">
        <v>2831.8649999999998</v>
      </c>
      <c r="BI272" s="117">
        <v>2705.1709999999998</v>
      </c>
      <c r="BJ272" s="307">
        <v>2401.4249999999997</v>
      </c>
      <c r="BK272" s="117">
        <v>2597.5549999999998</v>
      </c>
      <c r="BL272" s="117">
        <v>2511.739</v>
      </c>
      <c r="BM272" s="117">
        <v>2594.7559999999999</v>
      </c>
      <c r="BN272" s="307">
        <v>2428.998</v>
      </c>
      <c r="BO272" s="117">
        <v>2515.19</v>
      </c>
      <c r="BP272" s="117">
        <v>2380.259</v>
      </c>
      <c r="BQ272" s="117">
        <v>2230.0340000000001</v>
      </c>
      <c r="BR272" s="307">
        <v>2379.6689999999999</v>
      </c>
      <c r="BS272" s="117">
        <v>2633.7809999999999</v>
      </c>
      <c r="BT272" s="117">
        <v>2996.6589999999997</v>
      </c>
      <c r="BU272" s="117">
        <v>2902.3330000000001</v>
      </c>
      <c r="BV272" s="307">
        <v>3092.06</v>
      </c>
      <c r="BW272" s="117">
        <v>2976.9959999999996</v>
      </c>
      <c r="BX272" s="117">
        <v>2641.5059999999999</v>
      </c>
      <c r="BY272" s="117">
        <v>2672.1969999999997</v>
      </c>
      <c r="BZ272" s="307">
        <v>2672.1969999999997</v>
      </c>
      <c r="CA272" s="117">
        <v>2672.1969999999997</v>
      </c>
      <c r="CB272" s="117">
        <v>2672.1969999999997</v>
      </c>
      <c r="CC272" s="308">
        <v>2672.1969999999997</v>
      </c>
      <c r="CD272" s="307">
        <v>2672.1969999999997</v>
      </c>
      <c r="CE272" s="117">
        <v>2672.1969999999997</v>
      </c>
      <c r="CF272" s="117">
        <v>2672.1969999999997</v>
      </c>
      <c r="CG272" s="308">
        <v>2672.1969999999997</v>
      </c>
      <c r="CH272" s="307">
        <v>2672.1969999999997</v>
      </c>
      <c r="CI272" s="117">
        <v>2672.1969999999997</v>
      </c>
      <c r="CJ272" s="117">
        <v>2672.1969999999997</v>
      </c>
      <c r="CK272" s="308">
        <v>2672.1969999999997</v>
      </c>
      <c r="CL272" s="307">
        <v>2672.1969999999997</v>
      </c>
      <c r="CM272" s="117">
        <v>2672.1969999999997</v>
      </c>
      <c r="CN272" s="117">
        <v>2672.1969999999997</v>
      </c>
      <c r="CO272" s="308">
        <v>2672.1969999999997</v>
      </c>
      <c r="CP272" s="307">
        <v>2672.1969999999997</v>
      </c>
      <c r="CQ272" s="117">
        <v>2672.1969999999997</v>
      </c>
      <c r="CR272" s="117">
        <v>2672.1969999999997</v>
      </c>
      <c r="CS272" s="308">
        <v>2672.1969999999997</v>
      </c>
      <c r="CT272" s="307">
        <v>2672.1969999999997</v>
      </c>
      <c r="CU272" s="117">
        <v>2672.1969999999997</v>
      </c>
      <c r="CV272" s="117">
        <v>2672.1969999999997</v>
      </c>
      <c r="CW272" s="308">
        <v>2672.1969999999997</v>
      </c>
      <c r="CX272" s="301"/>
      <c r="CY272" s="89"/>
      <c r="CZ272" s="166"/>
      <c r="DA272" s="114">
        <v>130010</v>
      </c>
      <c r="DB272" s="114" t="s">
        <v>402</v>
      </c>
      <c r="DC272" s="137">
        <v>1028.1082690000001</v>
      </c>
      <c r="DD272" s="137">
        <v>927.59931899999992</v>
      </c>
      <c r="DE272" s="137">
        <v>1474.2095959999999</v>
      </c>
      <c r="DF272" s="119">
        <v>1735.5059999999999</v>
      </c>
      <c r="DG272" s="116">
        <v>1841.1369999999999</v>
      </c>
      <c r="DH272" s="116">
        <v>2623.0479999999998</v>
      </c>
      <c r="DI272" s="116">
        <v>3216.5309999999999</v>
      </c>
      <c r="DJ272" s="116">
        <v>3384.1659999999997</v>
      </c>
      <c r="DK272" s="116">
        <v>2999.2219999999998</v>
      </c>
      <c r="DL272" s="116">
        <v>2739.9259999999999</v>
      </c>
      <c r="DM272" s="116">
        <v>2901.8779999999997</v>
      </c>
      <c r="DN272" s="116">
        <v>2741.123</v>
      </c>
    </row>
    <row r="273" spans="1:118" ht="15.75" customHeight="1">
      <c r="A273" s="108"/>
      <c r="B273" s="149"/>
      <c r="C273" s="123" t="s">
        <v>1338</v>
      </c>
      <c r="D273" s="155" t="s">
        <v>1338</v>
      </c>
      <c r="E273" s="384"/>
      <c r="F273" s="71"/>
      <c r="G273" s="71"/>
      <c r="H273" s="71"/>
      <c r="I273" s="71"/>
      <c r="J273" s="388">
        <v>0</v>
      </c>
      <c r="K273" s="154">
        <v>0</v>
      </c>
      <c r="L273" s="154">
        <v>0</v>
      </c>
      <c r="M273" s="389">
        <v>0.1802509846875969</v>
      </c>
      <c r="N273" s="154">
        <v>0</v>
      </c>
      <c r="O273" s="154">
        <v>0</v>
      </c>
      <c r="P273" s="154">
        <v>0</v>
      </c>
      <c r="Q273" s="154">
        <v>0.16561720227249091</v>
      </c>
      <c r="R273" s="388">
        <v>0</v>
      </c>
      <c r="S273" s="154">
        <v>0</v>
      </c>
      <c r="T273" s="154">
        <v>0</v>
      </c>
      <c r="U273" s="389">
        <v>0.24125393724267749</v>
      </c>
      <c r="V273" s="388">
        <v>0.19022518365242322</v>
      </c>
      <c r="W273" s="154">
        <v>0.21849363870685673</v>
      </c>
      <c r="X273" s="154">
        <v>0.25242962890336779</v>
      </c>
      <c r="Y273" s="154">
        <v>0.23114145928268481</v>
      </c>
      <c r="Z273" s="388">
        <v>0.2441027993785552</v>
      </c>
      <c r="AA273" s="154">
        <v>0.22846591298407676</v>
      </c>
      <c r="AB273" s="154">
        <v>0.21293577860532567</v>
      </c>
      <c r="AC273" s="154">
        <v>0.23040441162208028</v>
      </c>
      <c r="AD273" s="388">
        <v>0.26506900434044051</v>
      </c>
      <c r="AE273" s="154">
        <v>0.25975769342467747</v>
      </c>
      <c r="AF273" s="154">
        <v>0.30727846290292804</v>
      </c>
      <c r="AG273" s="154">
        <v>0.27517596304841546</v>
      </c>
      <c r="AH273" s="388">
        <v>0.31575440615878758</v>
      </c>
      <c r="AI273" s="154">
        <v>0.31093742496232574</v>
      </c>
      <c r="AJ273" s="154">
        <v>0.29924749144999807</v>
      </c>
      <c r="AK273" s="154">
        <v>0.28074089745798614</v>
      </c>
      <c r="AL273" s="388">
        <v>0.30518209147353909</v>
      </c>
      <c r="AM273" s="154">
        <v>0.31306401562060687</v>
      </c>
      <c r="AN273" s="154">
        <v>0.3032482970953731</v>
      </c>
      <c r="AO273" s="154">
        <v>0.2829696813360798</v>
      </c>
      <c r="AP273" s="388">
        <v>0.2805867800913861</v>
      </c>
      <c r="AQ273" s="154">
        <v>0.27665896498840553</v>
      </c>
      <c r="AR273" s="154">
        <v>0.28480731870030579</v>
      </c>
      <c r="AS273" s="154">
        <v>0.25527905067394979</v>
      </c>
      <c r="AT273" s="388">
        <v>0.25713676174969918</v>
      </c>
      <c r="AU273" s="154">
        <v>0.2572214476709464</v>
      </c>
      <c r="AV273" s="154">
        <v>0.26972252664040569</v>
      </c>
      <c r="AW273" s="154">
        <v>0.27512158895242517</v>
      </c>
      <c r="AX273" s="388">
        <v>0.28292979015370473</v>
      </c>
      <c r="AY273" s="154">
        <v>0.29569255465134969</v>
      </c>
      <c r="AZ273" s="154">
        <v>0.29615717941492475</v>
      </c>
      <c r="BA273" s="154">
        <v>0.29723972326248549</v>
      </c>
      <c r="BB273" s="388">
        <v>0.3071726053678131</v>
      </c>
      <c r="BC273" s="154">
        <v>0.29094619583961195</v>
      </c>
      <c r="BD273" s="154">
        <v>0.29060048356137741</v>
      </c>
      <c r="BE273" s="154">
        <v>0.28817555527287142</v>
      </c>
      <c r="BF273" s="388">
        <v>0.27214419097092857</v>
      </c>
      <c r="BG273" s="154">
        <v>0.28248288529203941</v>
      </c>
      <c r="BH273" s="154">
        <v>0.30054702803509398</v>
      </c>
      <c r="BI273" s="154">
        <v>0.29490915409920709</v>
      </c>
      <c r="BJ273" s="388">
        <v>0.25662956366588957</v>
      </c>
      <c r="BK273" s="154">
        <v>0.2758071155773516</v>
      </c>
      <c r="BL273" s="154">
        <v>0.26503015347811198</v>
      </c>
      <c r="BM273" s="154">
        <v>0.25418915195014719</v>
      </c>
      <c r="BN273" s="388">
        <v>0.22994049184396903</v>
      </c>
      <c r="BO273" s="154">
        <v>0.23569683636275379</v>
      </c>
      <c r="BP273" s="154">
        <v>0.21906529487812046</v>
      </c>
      <c r="BQ273" s="154">
        <v>0.20296227571303979</v>
      </c>
      <c r="BR273" s="388">
        <v>0.2051352671659388</v>
      </c>
      <c r="BS273" s="154">
        <v>0.21278114754157962</v>
      </c>
      <c r="BT273" s="154">
        <v>0.23965070194376673</v>
      </c>
      <c r="BU273" s="154">
        <v>0.218895646573115</v>
      </c>
      <c r="BV273" s="388">
        <v>0.22555159680793788</v>
      </c>
      <c r="BW273" s="154">
        <v>0.21107000939996623</v>
      </c>
      <c r="BX273" s="154">
        <v>0.18574084517342102</v>
      </c>
      <c r="BY273" s="154">
        <v>0.15414174642183318</v>
      </c>
      <c r="BZ273" s="388">
        <v>0.14616910181361262</v>
      </c>
      <c r="CA273" s="154">
        <v>0.13898063264651256</v>
      </c>
      <c r="CB273" s="154">
        <v>0.13246606681050851</v>
      </c>
      <c r="CC273" s="389">
        <v>0.12653488198603294</v>
      </c>
      <c r="CD273" s="388">
        <v>0.11847089436969332</v>
      </c>
      <c r="CE273" s="154">
        <v>0.11137315404010407</v>
      </c>
      <c r="CF273" s="154">
        <v>0.10507781023106197</v>
      </c>
      <c r="CG273" s="389">
        <v>9.9456076681323946E-2</v>
      </c>
      <c r="CH273" s="388">
        <v>9.1911666203370768E-2</v>
      </c>
      <c r="CI273" s="154">
        <v>8.5431141151941364E-2</v>
      </c>
      <c r="CJ273" s="154">
        <v>7.9804285571770051E-2</v>
      </c>
      <c r="CK273" s="389">
        <v>7.4872844010276302E-2</v>
      </c>
      <c r="CL273" s="388">
        <v>6.834882538267234E-2</v>
      </c>
      <c r="CM273" s="154">
        <v>6.2870616573136626E-2</v>
      </c>
      <c r="CN273" s="154">
        <v>5.820540999480911E-2</v>
      </c>
      <c r="CO273" s="389">
        <v>5.4184725135559754E-2</v>
      </c>
      <c r="CP273" s="388">
        <v>4.8937269580730809E-2</v>
      </c>
      <c r="CQ273" s="154">
        <v>4.461644298280832E-2</v>
      </c>
      <c r="CR273" s="154">
        <v>4.0996713263252924E-2</v>
      </c>
      <c r="CS273" s="389">
        <v>3.7920245685305658E-2</v>
      </c>
      <c r="CT273" s="388">
        <v>3.3951361127108066E-2</v>
      </c>
      <c r="CU273" s="154">
        <v>3.0734559247387296E-2</v>
      </c>
      <c r="CV273" s="154">
        <v>2.8074568008616088E-2</v>
      </c>
      <c r="CW273" s="389">
        <v>2.5838331741080224E-2</v>
      </c>
      <c r="CX273" s="322"/>
      <c r="CY273" s="71"/>
      <c r="CZ273" s="111"/>
      <c r="DA273" s="108"/>
      <c r="DB273" s="123"/>
      <c r="DC273" s="156"/>
      <c r="DD273" s="156"/>
      <c r="DE273" s="156"/>
      <c r="DF273" s="119"/>
      <c r="DG273" s="116"/>
      <c r="DH273" s="116"/>
      <c r="DI273" s="116"/>
      <c r="DJ273" s="116"/>
      <c r="DK273" s="116"/>
      <c r="DL273" s="116"/>
      <c r="DM273" s="116"/>
      <c r="DN273" s="116"/>
    </row>
    <row r="274" spans="1:118" ht="15.75" customHeight="1">
      <c r="A274" s="108"/>
      <c r="B274" s="149"/>
      <c r="C274" s="108"/>
      <c r="D274" s="71"/>
      <c r="E274" s="384"/>
      <c r="F274" s="71"/>
      <c r="G274" s="71"/>
      <c r="H274" s="71"/>
      <c r="I274" s="71"/>
      <c r="J274" s="312"/>
      <c r="K274" s="142"/>
      <c r="L274" s="142"/>
      <c r="M274" s="313"/>
      <c r="N274" s="142"/>
      <c r="O274" s="142"/>
      <c r="P274" s="142"/>
      <c r="Q274" s="142"/>
      <c r="R274" s="312"/>
      <c r="S274" s="142"/>
      <c r="T274" s="142"/>
      <c r="U274" s="313"/>
      <c r="V274" s="312"/>
      <c r="W274" s="142"/>
      <c r="X274" s="142"/>
      <c r="Y274" s="142"/>
      <c r="Z274" s="312"/>
      <c r="AA274" s="142"/>
      <c r="AB274" s="142"/>
      <c r="AC274" s="142"/>
      <c r="AD274" s="312"/>
      <c r="AE274" s="142"/>
      <c r="AF274" s="142"/>
      <c r="AG274" s="142"/>
      <c r="AH274" s="312"/>
      <c r="AI274" s="142"/>
      <c r="AJ274" s="142"/>
      <c r="AK274" s="142"/>
      <c r="AL274" s="312"/>
      <c r="AM274" s="142"/>
      <c r="AN274" s="142"/>
      <c r="AO274" s="142"/>
      <c r="AP274" s="312"/>
      <c r="AQ274" s="142"/>
      <c r="AR274" s="142"/>
      <c r="AS274" s="142"/>
      <c r="AT274" s="312"/>
      <c r="AU274" s="142"/>
      <c r="AV274" s="142"/>
      <c r="AW274" s="142"/>
      <c r="AX274" s="312"/>
      <c r="AY274" s="142"/>
      <c r="AZ274" s="142"/>
      <c r="BA274" s="142"/>
      <c r="BB274" s="312"/>
      <c r="BC274" s="142"/>
      <c r="BD274" s="142"/>
      <c r="BE274" s="142"/>
      <c r="BF274" s="312"/>
      <c r="BG274" s="142"/>
      <c r="BH274" s="142"/>
      <c r="BI274" s="142"/>
      <c r="BJ274" s="312"/>
      <c r="BK274" s="142"/>
      <c r="BL274" s="142"/>
      <c r="BM274" s="142"/>
      <c r="BN274" s="312"/>
      <c r="BO274" s="142"/>
      <c r="BP274" s="142"/>
      <c r="BQ274" s="142"/>
      <c r="BR274" s="312"/>
      <c r="BS274" s="142"/>
      <c r="BT274" s="142"/>
      <c r="BU274" s="142"/>
      <c r="BV274" s="312"/>
      <c r="BW274" s="142"/>
      <c r="BX274" s="142"/>
      <c r="BY274" s="142"/>
      <c r="BZ274" s="312"/>
      <c r="CA274" s="142"/>
      <c r="CB274" s="142"/>
      <c r="CC274" s="313"/>
      <c r="CD274" s="312"/>
      <c r="CE274" s="142"/>
      <c r="CF274" s="142"/>
      <c r="CG274" s="313"/>
      <c r="CH274" s="312"/>
      <c r="CI274" s="142"/>
      <c r="CJ274" s="142"/>
      <c r="CK274" s="313"/>
      <c r="CL274" s="312"/>
      <c r="CM274" s="142"/>
      <c r="CN274" s="142"/>
      <c r="CO274" s="313"/>
      <c r="CP274" s="312"/>
      <c r="CQ274" s="142"/>
      <c r="CR274" s="142"/>
      <c r="CS274" s="313"/>
      <c r="CT274" s="312"/>
      <c r="CU274" s="142"/>
      <c r="CV274" s="142"/>
      <c r="CW274" s="313"/>
      <c r="CX274" s="322"/>
      <c r="CY274" s="71"/>
      <c r="CZ274" s="111"/>
      <c r="DA274" s="108"/>
      <c r="DB274" s="108"/>
      <c r="DC274" s="156"/>
      <c r="DD274" s="156"/>
      <c r="DE274" s="156"/>
      <c r="DF274" s="119"/>
      <c r="DG274" s="116"/>
      <c r="DH274" s="116"/>
      <c r="DI274" s="116"/>
      <c r="DJ274" s="116"/>
      <c r="DK274" s="116"/>
      <c r="DL274" s="116"/>
      <c r="DM274" s="116"/>
      <c r="DN274" s="116"/>
    </row>
    <row r="275" spans="1:118" ht="15.75" customHeight="1">
      <c r="A275" s="108"/>
      <c r="B275" s="149">
        <v>190710</v>
      </c>
      <c r="C275" s="123" t="s">
        <v>405</v>
      </c>
      <c r="D275" s="155" t="s">
        <v>406</v>
      </c>
      <c r="E275" s="384"/>
      <c r="F275" s="71"/>
      <c r="G275" s="71"/>
      <c r="H275" s="71"/>
      <c r="I275" s="71"/>
      <c r="J275" s="312">
        <v>0</v>
      </c>
      <c r="K275" s="142">
        <v>0</v>
      </c>
      <c r="L275" s="142">
        <v>0</v>
      </c>
      <c r="M275" s="313">
        <v>345.52542999999997</v>
      </c>
      <c r="N275" s="142">
        <v>0</v>
      </c>
      <c r="O275" s="142">
        <v>0</v>
      </c>
      <c r="P275" s="142">
        <v>0</v>
      </c>
      <c r="Q275" s="142">
        <v>207.00432699999999</v>
      </c>
      <c r="R275" s="312">
        <v>0</v>
      </c>
      <c r="S275" s="142">
        <v>0</v>
      </c>
      <c r="T275" s="142">
        <v>0</v>
      </c>
      <c r="U275" s="313">
        <v>556.00488899999993</v>
      </c>
      <c r="V275" s="312">
        <v>548.36574399999995</v>
      </c>
      <c r="W275" s="142">
        <v>697.66545999999994</v>
      </c>
      <c r="X275" s="142">
        <v>897.071056</v>
      </c>
      <c r="Y275" s="142">
        <v>897.32299999999998</v>
      </c>
      <c r="Z275" s="312">
        <v>997.178</v>
      </c>
      <c r="AA275" s="142">
        <v>797.71600000000001</v>
      </c>
      <c r="AB275" s="142">
        <v>797.91599999999994</v>
      </c>
      <c r="AC275" s="142">
        <v>847.56299999999999</v>
      </c>
      <c r="AD275" s="312">
        <v>847.75799999999992</v>
      </c>
      <c r="AE275" s="142">
        <v>947.33699999999999</v>
      </c>
      <c r="AF275" s="142">
        <v>847.67499999999995</v>
      </c>
      <c r="AG275" s="142">
        <v>1047.146</v>
      </c>
      <c r="AH275" s="312">
        <v>1246.6949999999999</v>
      </c>
      <c r="AI275" s="142">
        <v>1147.0170000000001</v>
      </c>
      <c r="AJ275" s="142">
        <v>1445.9559999999999</v>
      </c>
      <c r="AK275" s="142">
        <v>1346.3129999999999</v>
      </c>
      <c r="AL275" s="312">
        <v>1695.3039999999999</v>
      </c>
      <c r="AM275" s="142">
        <v>1944.86</v>
      </c>
      <c r="AN275" s="142">
        <v>1845.2929999999999</v>
      </c>
      <c r="AO275" s="142">
        <v>1735.7329999999999</v>
      </c>
      <c r="AP275" s="312">
        <v>1636.1109999999999</v>
      </c>
      <c r="AQ275" s="142">
        <v>1636.32</v>
      </c>
      <c r="AR275" s="142">
        <v>1686.193</v>
      </c>
      <c r="AS275" s="142">
        <v>1536.3889999999999</v>
      </c>
      <c r="AT275" s="312">
        <v>1536.6319999999998</v>
      </c>
      <c r="AU275" s="142">
        <v>1436.9379999999999</v>
      </c>
      <c r="AV275" s="142">
        <v>1437.172</v>
      </c>
      <c r="AW275" s="142">
        <v>1347.463</v>
      </c>
      <c r="AX275" s="312">
        <v>1446.5809999999999</v>
      </c>
      <c r="AY275" s="142">
        <v>1446.8439999999998</v>
      </c>
      <c r="AZ275" s="142">
        <v>1347.194</v>
      </c>
      <c r="BA275" s="142">
        <v>1347.4379999999999</v>
      </c>
      <c r="BB275" s="312">
        <v>1496.5249999999999</v>
      </c>
      <c r="BC275" s="142">
        <v>1246.9349999999999</v>
      </c>
      <c r="BD275" s="142">
        <v>1247.184</v>
      </c>
      <c r="BE275" s="142">
        <v>1247.4349999999999</v>
      </c>
      <c r="BF275" s="312">
        <v>1426.607</v>
      </c>
      <c r="BG275" s="142">
        <v>1426.895</v>
      </c>
      <c r="BH275" s="142">
        <v>1535.702</v>
      </c>
      <c r="BI275" s="142">
        <v>1536.0169999999998</v>
      </c>
      <c r="BJ275" s="312">
        <v>1246.5509999999999</v>
      </c>
      <c r="BK275" s="142">
        <v>1445.5519999999999</v>
      </c>
      <c r="BL275" s="142">
        <v>1445.865</v>
      </c>
      <c r="BM275" s="142">
        <v>1446.183</v>
      </c>
      <c r="BN275" s="312">
        <v>1266.636</v>
      </c>
      <c r="BO275" s="142">
        <v>1266.915</v>
      </c>
      <c r="BP275" s="142">
        <v>1067.4489999999998</v>
      </c>
      <c r="BQ275" s="142">
        <v>1017.694</v>
      </c>
      <c r="BR275" s="312">
        <v>1047.278</v>
      </c>
      <c r="BS275" s="142">
        <v>967.65899999999999</v>
      </c>
      <c r="BT275" s="142">
        <v>1206.894</v>
      </c>
      <c r="BU275" s="142">
        <v>1207.22</v>
      </c>
      <c r="BV275" s="312">
        <v>1176.704</v>
      </c>
      <c r="BW275" s="142">
        <v>1177.067</v>
      </c>
      <c r="BX275" s="142">
        <v>927.77699999999993</v>
      </c>
      <c r="BY275" s="142">
        <v>928.04699999999991</v>
      </c>
      <c r="BZ275" s="396">
        <v>928.04699999999991</v>
      </c>
      <c r="CA275" s="396">
        <v>928.04699999999991</v>
      </c>
      <c r="CB275" s="396">
        <v>928.04699999999991</v>
      </c>
      <c r="CC275" s="313">
        <v>928.04699999999991</v>
      </c>
      <c r="CD275" s="396">
        <v>928.04699999999991</v>
      </c>
      <c r="CE275" s="396">
        <v>928.04699999999991</v>
      </c>
      <c r="CF275" s="396">
        <v>928.04699999999991</v>
      </c>
      <c r="CG275" s="313">
        <v>928.04699999999991</v>
      </c>
      <c r="CH275" s="396">
        <v>928.04699999999991</v>
      </c>
      <c r="CI275" s="396">
        <v>928.04699999999991</v>
      </c>
      <c r="CJ275" s="396">
        <v>928.04699999999991</v>
      </c>
      <c r="CK275" s="313">
        <v>928.04699999999991</v>
      </c>
      <c r="CL275" s="396">
        <v>928.04699999999991</v>
      </c>
      <c r="CM275" s="396">
        <v>928.04699999999991</v>
      </c>
      <c r="CN275" s="396">
        <v>928.04699999999991</v>
      </c>
      <c r="CO275" s="313">
        <v>928.04699999999991</v>
      </c>
      <c r="CP275" s="396">
        <v>928.04699999999991</v>
      </c>
      <c r="CQ275" s="396">
        <v>928.04699999999991</v>
      </c>
      <c r="CR275" s="396">
        <v>928.04699999999991</v>
      </c>
      <c r="CS275" s="313">
        <v>928.04699999999991</v>
      </c>
      <c r="CT275" s="396">
        <v>928.04699999999991</v>
      </c>
      <c r="CU275" s="396">
        <v>928.04699999999991</v>
      </c>
      <c r="CV275" s="396">
        <v>928.04699999999991</v>
      </c>
      <c r="CW275" s="313">
        <v>928.04699999999991</v>
      </c>
      <c r="CX275" s="322"/>
      <c r="CY275" s="71"/>
      <c r="CZ275" s="111"/>
      <c r="DA275" s="108">
        <v>190710</v>
      </c>
      <c r="DB275" s="123" t="s">
        <v>405</v>
      </c>
      <c r="DC275" s="156">
        <v>345.52542999999997</v>
      </c>
      <c r="DD275" s="156">
        <v>207.00432699999999</v>
      </c>
      <c r="DE275" s="156">
        <v>556.00488899999993</v>
      </c>
      <c r="DF275" s="119">
        <v>897.32299999999998</v>
      </c>
      <c r="DG275" s="116">
        <v>847.56299999999999</v>
      </c>
      <c r="DH275" s="116">
        <v>1047.146</v>
      </c>
      <c r="DI275" s="116">
        <v>1346.3129999999999</v>
      </c>
      <c r="DJ275" s="116">
        <v>1735.7329999999999</v>
      </c>
      <c r="DK275" s="116">
        <v>1536.3889999999999</v>
      </c>
      <c r="DL275" s="116">
        <v>1347.463</v>
      </c>
      <c r="DM275" s="116">
        <v>1347.4379999999999</v>
      </c>
      <c r="DN275" s="116">
        <v>1247.4349999999999</v>
      </c>
    </row>
    <row r="276" spans="1:118" ht="15.75" customHeight="1">
      <c r="A276" s="108"/>
      <c r="B276" s="149">
        <v>190760</v>
      </c>
      <c r="C276" s="123" t="s">
        <v>410</v>
      </c>
      <c r="D276" s="155" t="s">
        <v>411</v>
      </c>
      <c r="E276" s="384"/>
      <c r="F276" s="71"/>
      <c r="G276" s="71"/>
      <c r="H276" s="71"/>
      <c r="I276" s="71"/>
      <c r="J276" s="312">
        <v>0</v>
      </c>
      <c r="K276" s="142">
        <v>0</v>
      </c>
      <c r="L276" s="142">
        <v>0</v>
      </c>
      <c r="M276" s="313">
        <v>169.095967</v>
      </c>
      <c r="N276" s="142">
        <v>0</v>
      </c>
      <c r="O276" s="142">
        <v>0</v>
      </c>
      <c r="P276" s="142">
        <v>0</v>
      </c>
      <c r="Q276" s="142">
        <v>182.894599</v>
      </c>
      <c r="R276" s="312">
        <v>0</v>
      </c>
      <c r="S276" s="142">
        <v>0</v>
      </c>
      <c r="T276" s="142">
        <v>0</v>
      </c>
      <c r="U276" s="313">
        <v>218.47606999999999</v>
      </c>
      <c r="V276" s="312">
        <v>79.282321999999994</v>
      </c>
      <c r="W276" s="142">
        <v>161.07190699999998</v>
      </c>
      <c r="X276" s="142">
        <v>250.72316699999999</v>
      </c>
      <c r="Y276" s="142">
        <v>181.197</v>
      </c>
      <c r="Z276" s="312">
        <v>212.726</v>
      </c>
      <c r="AA276" s="142">
        <v>266.339</v>
      </c>
      <c r="AB276" s="142">
        <v>193.815</v>
      </c>
      <c r="AC276" s="142">
        <v>223.38</v>
      </c>
      <c r="AD276" s="312">
        <v>475.30699999999996</v>
      </c>
      <c r="AE276" s="142">
        <v>444.45</v>
      </c>
      <c r="AF276" s="142">
        <v>1034.3219999999999</v>
      </c>
      <c r="AG276" s="142">
        <v>601.35799999999995</v>
      </c>
      <c r="AH276" s="312">
        <v>762.053</v>
      </c>
      <c r="AI276" s="142">
        <v>994.64400000000001</v>
      </c>
      <c r="AJ276" s="142">
        <v>635.63199999999995</v>
      </c>
      <c r="AK276" s="142">
        <v>614.56999999999994</v>
      </c>
      <c r="AL276" s="312">
        <v>509.27599999999995</v>
      </c>
      <c r="AM276" s="142">
        <v>478.17699999999996</v>
      </c>
      <c r="AN276" s="142">
        <v>466.572</v>
      </c>
      <c r="AO276" s="142">
        <v>459.87299999999999</v>
      </c>
      <c r="AP276" s="312">
        <v>401.96199999999999</v>
      </c>
      <c r="AQ276" s="142">
        <v>398.69299999999998</v>
      </c>
      <c r="AR276" s="142">
        <v>387.49699999999996</v>
      </c>
      <c r="AS276" s="142">
        <v>431.69299999999998</v>
      </c>
      <c r="AT276" s="312">
        <v>381.60899999999998</v>
      </c>
      <c r="AU276" s="142">
        <v>370.04699999999997</v>
      </c>
      <c r="AV276" s="142">
        <v>359.66399999999999</v>
      </c>
      <c r="AW276" s="142">
        <v>348.10199999999998</v>
      </c>
      <c r="AX276" s="312">
        <v>348.17099999999999</v>
      </c>
      <c r="AY276" s="142">
        <v>336.60899999999998</v>
      </c>
      <c r="AZ276" s="142">
        <v>469.92699999999996</v>
      </c>
      <c r="BA276" s="142">
        <v>458.363</v>
      </c>
      <c r="BB276" s="312">
        <v>491.72999999999996</v>
      </c>
      <c r="BC276" s="142">
        <v>486.06699999999995</v>
      </c>
      <c r="BD276" s="142">
        <v>364.714</v>
      </c>
      <c r="BE276" s="142">
        <v>503.41699999999997</v>
      </c>
      <c r="BF276" s="312">
        <v>503.483</v>
      </c>
      <c r="BG276" s="142">
        <v>428.48999999999995</v>
      </c>
      <c r="BH276" s="142">
        <v>408.10399999999998</v>
      </c>
      <c r="BI276" s="142">
        <v>266.197</v>
      </c>
      <c r="BJ276" s="312">
        <v>230.262</v>
      </c>
      <c r="BK276" s="142">
        <v>222.53099999999998</v>
      </c>
      <c r="BL276" s="142">
        <v>149.143</v>
      </c>
      <c r="BM276" s="142">
        <v>163.87099999999998</v>
      </c>
      <c r="BN276" s="312">
        <v>259.78499999999997</v>
      </c>
      <c r="BO276" s="142">
        <v>244.97399999999999</v>
      </c>
      <c r="BP276" s="142">
        <v>198.952</v>
      </c>
      <c r="BQ276" s="142">
        <v>193.53099999999998</v>
      </c>
      <c r="BR276" s="312">
        <v>250.16199999999998</v>
      </c>
      <c r="BS276" s="142">
        <v>590.18099999999993</v>
      </c>
      <c r="BT276" s="142">
        <v>569.82499999999993</v>
      </c>
      <c r="BU276" s="142">
        <v>563.60899999999992</v>
      </c>
      <c r="BV276" s="312">
        <v>651.33799999999997</v>
      </c>
      <c r="BW276" s="142">
        <v>406.84299999999996</v>
      </c>
      <c r="BX276" s="142">
        <v>402.07099999999997</v>
      </c>
      <c r="BY276" s="142">
        <v>598.21199999999999</v>
      </c>
      <c r="BZ276" s="396">
        <v>598.21199999999999</v>
      </c>
      <c r="CA276" s="396">
        <v>598.21199999999999</v>
      </c>
      <c r="CB276" s="396">
        <v>598.21199999999999</v>
      </c>
      <c r="CC276" s="313">
        <v>598.21199999999999</v>
      </c>
      <c r="CD276" s="396">
        <v>598.21199999999999</v>
      </c>
      <c r="CE276" s="396">
        <v>598.21199999999999</v>
      </c>
      <c r="CF276" s="396">
        <v>598.21199999999999</v>
      </c>
      <c r="CG276" s="313">
        <v>598.21199999999999</v>
      </c>
      <c r="CH276" s="396">
        <v>598.21199999999999</v>
      </c>
      <c r="CI276" s="396">
        <v>598.21199999999999</v>
      </c>
      <c r="CJ276" s="396">
        <v>598.21199999999999</v>
      </c>
      <c r="CK276" s="313">
        <v>598.21199999999999</v>
      </c>
      <c r="CL276" s="396">
        <v>598.21199999999999</v>
      </c>
      <c r="CM276" s="396">
        <v>598.21199999999999</v>
      </c>
      <c r="CN276" s="396">
        <v>598.21199999999999</v>
      </c>
      <c r="CO276" s="313">
        <v>598.21199999999999</v>
      </c>
      <c r="CP276" s="396">
        <v>598.21199999999999</v>
      </c>
      <c r="CQ276" s="396">
        <v>598.21199999999999</v>
      </c>
      <c r="CR276" s="396">
        <v>598.21199999999999</v>
      </c>
      <c r="CS276" s="313">
        <v>598.21199999999999</v>
      </c>
      <c r="CT276" s="396">
        <v>598.21199999999999</v>
      </c>
      <c r="CU276" s="396">
        <v>598.21199999999999</v>
      </c>
      <c r="CV276" s="396">
        <v>598.21199999999999</v>
      </c>
      <c r="CW276" s="313">
        <v>598.21199999999999</v>
      </c>
      <c r="CX276" s="322"/>
      <c r="CY276" s="71"/>
      <c r="CZ276" s="111"/>
      <c r="DA276" s="108">
        <v>190760</v>
      </c>
      <c r="DB276" s="123" t="s">
        <v>410</v>
      </c>
      <c r="DC276" s="156">
        <v>169.095967</v>
      </c>
      <c r="DD276" s="156">
        <v>182.894599</v>
      </c>
      <c r="DE276" s="156">
        <v>218.47606999999999</v>
      </c>
      <c r="DF276" s="119">
        <v>181.197</v>
      </c>
      <c r="DG276" s="116">
        <v>223.38</v>
      </c>
      <c r="DH276" s="116">
        <v>601.35799999999995</v>
      </c>
      <c r="DI276" s="116">
        <v>614.56999999999994</v>
      </c>
      <c r="DJ276" s="116">
        <v>459.87299999999999</v>
      </c>
      <c r="DK276" s="116">
        <v>431.69299999999998</v>
      </c>
      <c r="DL276" s="116">
        <v>348.10199999999998</v>
      </c>
      <c r="DM276" s="116">
        <v>458.363</v>
      </c>
      <c r="DN276" s="116">
        <v>503.41699999999997</v>
      </c>
    </row>
    <row r="277" spans="1:118" ht="15.75" customHeight="1">
      <c r="A277" s="108"/>
      <c r="B277" s="149">
        <v>190771</v>
      </c>
      <c r="C277" s="123" t="s">
        <v>412</v>
      </c>
      <c r="D277" s="155" t="s">
        <v>413</v>
      </c>
      <c r="E277" s="384"/>
      <c r="F277" s="71"/>
      <c r="G277" s="71"/>
      <c r="H277" s="71"/>
      <c r="I277" s="71"/>
      <c r="J277" s="312">
        <v>0</v>
      </c>
      <c r="K277" s="142">
        <v>0</v>
      </c>
      <c r="L277" s="142">
        <v>0</v>
      </c>
      <c r="M277" s="313">
        <v>0</v>
      </c>
      <c r="N277" s="142">
        <v>0</v>
      </c>
      <c r="O277" s="142">
        <v>0</v>
      </c>
      <c r="P277" s="142">
        <v>0</v>
      </c>
      <c r="Q277" s="142">
        <v>0</v>
      </c>
      <c r="R277" s="312">
        <v>0</v>
      </c>
      <c r="S277" s="142">
        <v>0</v>
      </c>
      <c r="T277" s="142">
        <v>0</v>
      </c>
      <c r="U277" s="313">
        <v>0</v>
      </c>
      <c r="V277" s="312">
        <v>0</v>
      </c>
      <c r="W277" s="142">
        <v>0</v>
      </c>
      <c r="X277" s="142">
        <v>23.530531</v>
      </c>
      <c r="Y277" s="142">
        <v>29.808999999999997</v>
      </c>
      <c r="Z277" s="312">
        <v>26.363999999999997</v>
      </c>
      <c r="AA277" s="142">
        <v>24.113</v>
      </c>
      <c r="AB277" s="142">
        <v>20.350999999999999</v>
      </c>
      <c r="AC277" s="142">
        <v>18.396999999999998</v>
      </c>
      <c r="AD277" s="312">
        <v>15.622</v>
      </c>
      <c r="AE277" s="142">
        <v>37.225000000000001</v>
      </c>
      <c r="AF277" s="142">
        <v>36.869999999999997</v>
      </c>
      <c r="AG277" s="142">
        <v>37.262</v>
      </c>
      <c r="AH277" s="312">
        <v>39.792000000000002</v>
      </c>
      <c r="AI277" s="142">
        <v>51.896999999999998</v>
      </c>
      <c r="AJ277" s="142">
        <v>58.548999999999999</v>
      </c>
      <c r="AK277" s="142">
        <v>65.8</v>
      </c>
      <c r="AL277" s="312">
        <v>65.086999999999989</v>
      </c>
      <c r="AM277" s="142">
        <v>67.773999999999987</v>
      </c>
      <c r="AN277" s="142">
        <v>70.424999999999997</v>
      </c>
      <c r="AO277" s="142">
        <v>70.781000000000006</v>
      </c>
      <c r="AP277" s="312">
        <v>66.472999999999999</v>
      </c>
      <c r="AQ277" s="142">
        <v>71.73299999999999</v>
      </c>
      <c r="AR277" s="142">
        <v>74.063999999999993</v>
      </c>
      <c r="AS277" s="142">
        <v>83.172999999999988</v>
      </c>
      <c r="AT277" s="312">
        <v>84.972999999999985</v>
      </c>
      <c r="AU277" s="142">
        <v>88.941999999999993</v>
      </c>
      <c r="AV277" s="142">
        <v>88.825000000000003</v>
      </c>
      <c r="AW277" s="142">
        <v>100.03899999999999</v>
      </c>
      <c r="AX277" s="312">
        <v>108.044</v>
      </c>
      <c r="AY277" s="142">
        <v>110.20399999999999</v>
      </c>
      <c r="AZ277" s="142">
        <v>110.89399999999999</v>
      </c>
      <c r="BA277" s="142">
        <v>113.404</v>
      </c>
      <c r="BB277" s="312">
        <v>134.358</v>
      </c>
      <c r="BC277" s="142">
        <v>133.108</v>
      </c>
      <c r="BD277" s="142">
        <v>137.48099999999999</v>
      </c>
      <c r="BE277" s="142">
        <v>111.50699999999999</v>
      </c>
      <c r="BF277" s="312">
        <v>131.416</v>
      </c>
      <c r="BG277" s="142">
        <v>135.596</v>
      </c>
      <c r="BH277" s="142">
        <v>125.19200000000001</v>
      </c>
      <c r="BI277" s="142">
        <v>125.84399999999999</v>
      </c>
      <c r="BJ277" s="312">
        <v>125.64400000000001</v>
      </c>
      <c r="BK277" s="142">
        <v>141.072</v>
      </c>
      <c r="BL277" s="142">
        <v>133.89099999999999</v>
      </c>
      <c r="BM277" s="142">
        <v>138.255</v>
      </c>
      <c r="BN277" s="312">
        <v>133.07999999999998</v>
      </c>
      <c r="BO277" s="142">
        <v>137.12799999999999</v>
      </c>
      <c r="BP277" s="142">
        <v>132.09399999999999</v>
      </c>
      <c r="BQ277" s="142">
        <v>130.72699999999998</v>
      </c>
      <c r="BR277" s="312">
        <v>131.24299999999999</v>
      </c>
      <c r="BS277" s="142">
        <v>130.946</v>
      </c>
      <c r="BT277" s="142">
        <v>127.288</v>
      </c>
      <c r="BU277" s="142">
        <v>128.16399999999999</v>
      </c>
      <c r="BV277" s="312">
        <v>122.12</v>
      </c>
      <c r="BW277" s="142">
        <v>144.125</v>
      </c>
      <c r="BX277" s="142">
        <v>151.83799999999999</v>
      </c>
      <c r="BY277" s="142">
        <v>184.53699999999998</v>
      </c>
      <c r="BZ277" s="396">
        <v>184.53699999999998</v>
      </c>
      <c r="CA277" s="396">
        <v>184.53699999999998</v>
      </c>
      <c r="CB277" s="396">
        <v>184.53699999999998</v>
      </c>
      <c r="CC277" s="313">
        <v>184.53699999999998</v>
      </c>
      <c r="CD277" s="396">
        <v>184.53699999999998</v>
      </c>
      <c r="CE277" s="396">
        <v>184.53699999999998</v>
      </c>
      <c r="CF277" s="396">
        <v>184.53699999999998</v>
      </c>
      <c r="CG277" s="313">
        <v>184.53699999999998</v>
      </c>
      <c r="CH277" s="396">
        <v>184.53699999999998</v>
      </c>
      <c r="CI277" s="396">
        <v>184.53699999999998</v>
      </c>
      <c r="CJ277" s="396">
        <v>184.53699999999998</v>
      </c>
      <c r="CK277" s="313">
        <v>184.53699999999998</v>
      </c>
      <c r="CL277" s="396">
        <v>184.53699999999998</v>
      </c>
      <c r="CM277" s="396">
        <v>184.53699999999998</v>
      </c>
      <c r="CN277" s="396">
        <v>184.53699999999998</v>
      </c>
      <c r="CO277" s="313">
        <v>184.53699999999998</v>
      </c>
      <c r="CP277" s="396">
        <v>184.53699999999998</v>
      </c>
      <c r="CQ277" s="396">
        <v>184.53699999999998</v>
      </c>
      <c r="CR277" s="396">
        <v>184.53699999999998</v>
      </c>
      <c r="CS277" s="313">
        <v>184.53699999999998</v>
      </c>
      <c r="CT277" s="396">
        <v>184.53699999999998</v>
      </c>
      <c r="CU277" s="396">
        <v>184.53699999999998</v>
      </c>
      <c r="CV277" s="396">
        <v>184.53699999999998</v>
      </c>
      <c r="CW277" s="313">
        <v>184.53699999999998</v>
      </c>
      <c r="CX277" s="322"/>
      <c r="CY277" s="71"/>
      <c r="CZ277" s="111"/>
      <c r="DA277" s="108">
        <v>190771</v>
      </c>
      <c r="DB277" s="123" t="s">
        <v>412</v>
      </c>
      <c r="DC277" s="156">
        <v>0</v>
      </c>
      <c r="DD277" s="156">
        <v>0</v>
      </c>
      <c r="DE277" s="156">
        <v>0</v>
      </c>
      <c r="DF277" s="119">
        <v>29.808999999999997</v>
      </c>
      <c r="DG277" s="116">
        <v>18.396999999999998</v>
      </c>
      <c r="DH277" s="116">
        <v>37.262</v>
      </c>
      <c r="DI277" s="116">
        <v>65.8</v>
      </c>
      <c r="DJ277" s="116">
        <v>70.781000000000006</v>
      </c>
      <c r="DK277" s="116">
        <v>83.172999999999988</v>
      </c>
      <c r="DL277" s="116">
        <v>100.03899999999999</v>
      </c>
      <c r="DM277" s="116">
        <v>113.404</v>
      </c>
      <c r="DN277" s="116">
        <v>111.50699999999999</v>
      </c>
    </row>
    <row r="278" spans="1:118" ht="15.75" customHeight="1">
      <c r="A278" s="108"/>
      <c r="B278" s="149">
        <v>130880</v>
      </c>
      <c r="C278" s="123" t="s">
        <v>898</v>
      </c>
      <c r="D278" s="155" t="s">
        <v>415</v>
      </c>
      <c r="E278" s="384"/>
      <c r="F278" s="71"/>
      <c r="G278" s="71"/>
      <c r="H278" s="71"/>
      <c r="I278" s="71"/>
      <c r="J278" s="312">
        <v>0</v>
      </c>
      <c r="K278" s="142">
        <v>0</v>
      </c>
      <c r="L278" s="142">
        <v>0</v>
      </c>
      <c r="M278" s="313">
        <v>247.218131</v>
      </c>
      <c r="N278" s="142">
        <v>0</v>
      </c>
      <c r="O278" s="142">
        <v>0</v>
      </c>
      <c r="P278" s="142">
        <v>0</v>
      </c>
      <c r="Q278" s="142">
        <v>179.996331</v>
      </c>
      <c r="R278" s="312">
        <v>0</v>
      </c>
      <c r="S278" s="142">
        <v>0</v>
      </c>
      <c r="T278" s="142">
        <v>0</v>
      </c>
      <c r="U278" s="313">
        <v>201.291427</v>
      </c>
      <c r="V278" s="312">
        <v>228.518912</v>
      </c>
      <c r="W278" s="142">
        <v>215.493112</v>
      </c>
      <c r="X278" s="142">
        <v>196.796561</v>
      </c>
      <c r="Y278" s="142">
        <v>89.176000000000002</v>
      </c>
      <c r="Z278" s="312">
        <v>114.49</v>
      </c>
      <c r="AA278" s="142">
        <v>119.54499999999999</v>
      </c>
      <c r="AB278" s="142">
        <v>126.41699999999999</v>
      </c>
      <c r="AC278" s="142">
        <v>189.58499999999998</v>
      </c>
      <c r="AD278" s="312">
        <v>208.29</v>
      </c>
      <c r="AE278" s="142">
        <v>206.46899999999999</v>
      </c>
      <c r="AF278" s="142">
        <v>222.029</v>
      </c>
      <c r="AG278" s="142">
        <v>233.786</v>
      </c>
      <c r="AH278" s="312">
        <v>253.21499999999997</v>
      </c>
      <c r="AI278" s="142">
        <v>275.42099999999999</v>
      </c>
      <c r="AJ278" s="142">
        <v>294.94200000000001</v>
      </c>
      <c r="AK278" s="142">
        <v>338.75899999999996</v>
      </c>
      <c r="AL278" s="312">
        <v>360.935</v>
      </c>
      <c r="AM278" s="142">
        <v>359.84299999999996</v>
      </c>
      <c r="AN278" s="142">
        <v>380.74299999999999</v>
      </c>
      <c r="AO278" s="142">
        <v>177.68599999999998</v>
      </c>
      <c r="AP278" s="312">
        <v>201.34199999999998</v>
      </c>
      <c r="AQ278" s="142">
        <v>220.66299999999998</v>
      </c>
      <c r="AR278" s="142">
        <v>244.58999999999997</v>
      </c>
      <c r="AS278" s="142">
        <v>40.539000000000001</v>
      </c>
      <c r="AT278" s="312">
        <v>49.848999999999997</v>
      </c>
      <c r="AU278" s="142">
        <v>66.394999999999996</v>
      </c>
      <c r="AV278" s="142">
        <v>84.162999999999997</v>
      </c>
      <c r="AW278" s="142">
        <v>21.555</v>
      </c>
      <c r="AX278" s="312">
        <v>30.924999999999997</v>
      </c>
      <c r="AY278" s="142">
        <v>34.357999999999997</v>
      </c>
      <c r="AZ278" s="142">
        <v>43.315999999999995</v>
      </c>
      <c r="BA278" s="142">
        <v>38.324999999999996</v>
      </c>
      <c r="BB278" s="312">
        <v>47.864999999999995</v>
      </c>
      <c r="BC278" s="142">
        <v>28.474999999999998</v>
      </c>
      <c r="BD278" s="142">
        <v>23.305</v>
      </c>
      <c r="BE278" s="142">
        <v>35.774000000000001</v>
      </c>
      <c r="BF278" s="312">
        <v>40.970999999999997</v>
      </c>
      <c r="BG278" s="142">
        <v>29.367999999999999</v>
      </c>
      <c r="BH278" s="142">
        <v>35.117999999999995</v>
      </c>
      <c r="BI278" s="142">
        <v>40.015000000000001</v>
      </c>
      <c r="BJ278" s="312">
        <v>38.204000000000001</v>
      </c>
      <c r="BK278" s="142">
        <v>47.114999999999995</v>
      </c>
      <c r="BL278" s="142">
        <v>55.482999999999997</v>
      </c>
      <c r="BM278" s="142">
        <v>49.372999999999998</v>
      </c>
      <c r="BN278" s="312">
        <v>47.46</v>
      </c>
      <c r="BO278" s="142">
        <v>49.085000000000001</v>
      </c>
      <c r="BP278" s="142">
        <v>49.099999999999994</v>
      </c>
      <c r="BQ278" s="142">
        <v>44.046999999999997</v>
      </c>
      <c r="BR278" s="312">
        <v>41.546999999999997</v>
      </c>
      <c r="BS278" s="142">
        <v>42.370999999999995</v>
      </c>
      <c r="BT278" s="142">
        <v>42.98</v>
      </c>
      <c r="BU278" s="142">
        <v>50.591000000000001</v>
      </c>
      <c r="BV278" s="312">
        <v>48.410999999999994</v>
      </c>
      <c r="BW278" s="142">
        <v>49.094000000000001</v>
      </c>
      <c r="BX278" s="142">
        <v>49.105999999999995</v>
      </c>
      <c r="BY278" s="142">
        <v>70.661000000000001</v>
      </c>
      <c r="BZ278" s="396">
        <v>70.661000000000001</v>
      </c>
      <c r="CA278" s="396">
        <v>70.661000000000001</v>
      </c>
      <c r="CB278" s="396">
        <v>70.661000000000001</v>
      </c>
      <c r="CC278" s="313">
        <v>70.661000000000001</v>
      </c>
      <c r="CD278" s="396">
        <v>70.661000000000001</v>
      </c>
      <c r="CE278" s="396">
        <v>70.661000000000001</v>
      </c>
      <c r="CF278" s="396">
        <v>70.661000000000001</v>
      </c>
      <c r="CG278" s="313">
        <v>70.661000000000001</v>
      </c>
      <c r="CH278" s="396">
        <v>70.661000000000001</v>
      </c>
      <c r="CI278" s="396">
        <v>70.661000000000001</v>
      </c>
      <c r="CJ278" s="396">
        <v>70.661000000000001</v>
      </c>
      <c r="CK278" s="313">
        <v>70.661000000000001</v>
      </c>
      <c r="CL278" s="396">
        <v>70.661000000000001</v>
      </c>
      <c r="CM278" s="396">
        <v>70.661000000000001</v>
      </c>
      <c r="CN278" s="396">
        <v>70.661000000000001</v>
      </c>
      <c r="CO278" s="313">
        <v>70.661000000000001</v>
      </c>
      <c r="CP278" s="396">
        <v>70.661000000000001</v>
      </c>
      <c r="CQ278" s="396">
        <v>70.661000000000001</v>
      </c>
      <c r="CR278" s="396">
        <v>70.661000000000001</v>
      </c>
      <c r="CS278" s="313">
        <v>70.661000000000001</v>
      </c>
      <c r="CT278" s="396">
        <v>70.661000000000001</v>
      </c>
      <c r="CU278" s="396">
        <v>70.661000000000001</v>
      </c>
      <c r="CV278" s="396">
        <v>70.661000000000001</v>
      </c>
      <c r="CW278" s="313">
        <v>70.661000000000001</v>
      </c>
      <c r="CX278" s="322"/>
      <c r="CY278" s="71"/>
      <c r="CZ278" s="111"/>
      <c r="DA278" s="108">
        <v>130880</v>
      </c>
      <c r="DB278" s="123" t="s">
        <v>898</v>
      </c>
      <c r="DC278" s="156">
        <v>247.218131</v>
      </c>
      <c r="DD278" s="156">
        <v>179.996331</v>
      </c>
      <c r="DE278" s="156">
        <v>201.291427</v>
      </c>
      <c r="DF278" s="119">
        <v>89.176000000000002</v>
      </c>
      <c r="DG278" s="116">
        <v>189.58499999999998</v>
      </c>
      <c r="DH278" s="116">
        <v>233.786</v>
      </c>
      <c r="DI278" s="116">
        <v>338.75899999999996</v>
      </c>
      <c r="DJ278" s="116">
        <v>177.68599999999998</v>
      </c>
      <c r="DK278" s="116">
        <v>40.539000000000001</v>
      </c>
      <c r="DL278" s="116">
        <v>21.555</v>
      </c>
      <c r="DM278" s="116">
        <v>38.324999999999996</v>
      </c>
      <c r="DN278" s="116">
        <v>35.774000000000001</v>
      </c>
    </row>
    <row r="279" spans="1:118" ht="15.75" customHeight="1">
      <c r="A279" s="108"/>
      <c r="B279" s="149">
        <v>131090</v>
      </c>
      <c r="C279" s="123" t="s">
        <v>418</v>
      </c>
      <c r="D279" s="155" t="s">
        <v>419</v>
      </c>
      <c r="E279" s="384"/>
      <c r="F279" s="71"/>
      <c r="G279" s="71"/>
      <c r="H279" s="71"/>
      <c r="I279" s="71"/>
      <c r="J279" s="312">
        <v>0</v>
      </c>
      <c r="K279" s="142">
        <v>0</v>
      </c>
      <c r="L279" s="142">
        <v>0</v>
      </c>
      <c r="M279" s="313">
        <v>0.148589</v>
      </c>
      <c r="N279" s="142">
        <v>0</v>
      </c>
      <c r="O279" s="142">
        <v>0</v>
      </c>
      <c r="P279" s="142">
        <v>0</v>
      </c>
      <c r="Q279" s="142">
        <v>0.20613899999999999</v>
      </c>
      <c r="R279" s="312">
        <v>0</v>
      </c>
      <c r="S279" s="142">
        <v>0</v>
      </c>
      <c r="T279" s="142">
        <v>0</v>
      </c>
      <c r="U279" s="313">
        <v>0.207758</v>
      </c>
      <c r="V279" s="312">
        <v>0</v>
      </c>
      <c r="W279" s="142">
        <v>0</v>
      </c>
      <c r="X279" s="142">
        <v>2.1239999999999998E-2</v>
      </c>
      <c r="Y279" s="142">
        <v>0</v>
      </c>
      <c r="Z279" s="312">
        <v>3.3000000000000002E-2</v>
      </c>
      <c r="AA279" s="142">
        <v>0.125</v>
      </c>
      <c r="AB279" s="142">
        <v>0.10199999999999999</v>
      </c>
      <c r="AC279" s="142">
        <v>0.125</v>
      </c>
      <c r="AD279" s="312">
        <v>3.0909999999999997</v>
      </c>
      <c r="AE279" s="142">
        <v>3.254</v>
      </c>
      <c r="AF279" s="142">
        <v>1.3819999999999999</v>
      </c>
      <c r="AG279" s="142">
        <v>3.3969999999999998</v>
      </c>
      <c r="AH279" s="312">
        <v>4.2699999999999996</v>
      </c>
      <c r="AI279" s="142">
        <v>6.9659999999999993</v>
      </c>
      <c r="AJ279" s="142">
        <v>0.08</v>
      </c>
      <c r="AK279" s="142">
        <v>3.7209999999999996</v>
      </c>
      <c r="AL279" s="312">
        <v>3.5169999999999999</v>
      </c>
      <c r="AM279" s="142">
        <v>3.3039999999999998</v>
      </c>
      <c r="AN279" s="142">
        <v>3.0949999999999998</v>
      </c>
      <c r="AO279" s="142">
        <v>2.9119999999999999</v>
      </c>
      <c r="AP279" s="312">
        <v>2.726</v>
      </c>
      <c r="AQ279" s="142">
        <v>7.327</v>
      </c>
      <c r="AR279" s="142">
        <v>6.81</v>
      </c>
      <c r="AS279" s="142">
        <v>4.1869999999999994</v>
      </c>
      <c r="AT279" s="312">
        <v>3.7159999999999997</v>
      </c>
      <c r="AU279" s="142">
        <v>3.8149999999999999</v>
      </c>
      <c r="AV279" s="142">
        <v>3.7679999999999998</v>
      </c>
      <c r="AW279" s="142">
        <v>10.379999999999999</v>
      </c>
      <c r="AX279" s="312">
        <v>10.468999999999999</v>
      </c>
      <c r="AY279" s="142">
        <v>10.107999999999999</v>
      </c>
      <c r="AZ279" s="142">
        <v>8.9779999999999998</v>
      </c>
      <c r="BA279" s="142">
        <v>8.3569999999999993</v>
      </c>
      <c r="BB279" s="312">
        <v>8.8699999999999992</v>
      </c>
      <c r="BC279" s="142">
        <v>7.415</v>
      </c>
      <c r="BD279" s="142">
        <v>2.7050000000000001</v>
      </c>
      <c r="BE279" s="142">
        <v>3.1850000000000001</v>
      </c>
      <c r="BF279" s="312">
        <v>13.254</v>
      </c>
      <c r="BG279" s="142">
        <v>10.356999999999999</v>
      </c>
      <c r="BH279" s="142">
        <v>10.302999999999999</v>
      </c>
      <c r="BI279" s="142">
        <v>13.632999999999999</v>
      </c>
      <c r="BJ279" s="312">
        <v>14.379</v>
      </c>
      <c r="BK279" s="142">
        <v>12.526999999999999</v>
      </c>
      <c r="BL279" s="142">
        <v>12.631</v>
      </c>
      <c r="BM279" s="142">
        <v>3.0569999999999999</v>
      </c>
      <c r="BN279" s="312">
        <v>13.266</v>
      </c>
      <c r="BO279" s="142">
        <v>9.0709999999999997</v>
      </c>
      <c r="BP279" s="142">
        <v>7.819</v>
      </c>
      <c r="BQ279" s="142">
        <v>5.819</v>
      </c>
      <c r="BR279" s="312">
        <v>5.85</v>
      </c>
      <c r="BS279" s="142">
        <v>5.9379999999999997</v>
      </c>
      <c r="BT279" s="142">
        <v>21.279999999999998</v>
      </c>
      <c r="BU279" s="142">
        <v>20.048999999999999</v>
      </c>
      <c r="BV279" s="312">
        <v>19.899999999999999</v>
      </c>
      <c r="BW279" s="142">
        <v>23.931999999999999</v>
      </c>
      <c r="BX279" s="142">
        <v>32.344000000000001</v>
      </c>
      <c r="BY279" s="142">
        <v>31.607999999999997</v>
      </c>
      <c r="BZ279" s="396">
        <v>31.607999999999997</v>
      </c>
      <c r="CA279" s="396">
        <v>31.607999999999997</v>
      </c>
      <c r="CB279" s="396">
        <v>31.607999999999997</v>
      </c>
      <c r="CC279" s="313">
        <v>31.607999999999997</v>
      </c>
      <c r="CD279" s="396">
        <v>31.607999999999997</v>
      </c>
      <c r="CE279" s="396">
        <v>31.607999999999997</v>
      </c>
      <c r="CF279" s="396">
        <v>31.607999999999997</v>
      </c>
      <c r="CG279" s="313">
        <v>31.607999999999997</v>
      </c>
      <c r="CH279" s="396">
        <v>31.607999999999997</v>
      </c>
      <c r="CI279" s="396">
        <v>31.607999999999997</v>
      </c>
      <c r="CJ279" s="396">
        <v>31.607999999999997</v>
      </c>
      <c r="CK279" s="313">
        <v>31.607999999999997</v>
      </c>
      <c r="CL279" s="396">
        <v>31.607999999999997</v>
      </c>
      <c r="CM279" s="396">
        <v>31.607999999999997</v>
      </c>
      <c r="CN279" s="396">
        <v>31.607999999999997</v>
      </c>
      <c r="CO279" s="313">
        <v>31.607999999999997</v>
      </c>
      <c r="CP279" s="396">
        <v>31.607999999999997</v>
      </c>
      <c r="CQ279" s="396">
        <v>31.607999999999997</v>
      </c>
      <c r="CR279" s="396">
        <v>31.607999999999997</v>
      </c>
      <c r="CS279" s="313">
        <v>31.607999999999997</v>
      </c>
      <c r="CT279" s="396">
        <v>31.607999999999997</v>
      </c>
      <c r="CU279" s="396">
        <v>31.607999999999997</v>
      </c>
      <c r="CV279" s="396">
        <v>31.607999999999997</v>
      </c>
      <c r="CW279" s="313">
        <v>31.607999999999997</v>
      </c>
      <c r="CX279" s="322"/>
      <c r="CY279" s="71"/>
      <c r="CZ279" s="111"/>
      <c r="DA279" s="108">
        <v>131090</v>
      </c>
      <c r="DB279" s="123" t="s">
        <v>418</v>
      </c>
      <c r="DC279" s="156">
        <v>0.148589</v>
      </c>
      <c r="DD279" s="156">
        <v>0.20613899999999999</v>
      </c>
      <c r="DE279" s="156">
        <v>0.207758</v>
      </c>
      <c r="DF279" s="119">
        <v>0</v>
      </c>
      <c r="DG279" s="116">
        <v>0.125</v>
      </c>
      <c r="DH279" s="116">
        <v>3.3969999999999998</v>
      </c>
      <c r="DI279" s="116">
        <v>3.7209999999999996</v>
      </c>
      <c r="DJ279" s="116">
        <v>2.9119999999999999</v>
      </c>
      <c r="DK279" s="116">
        <v>4.1869999999999994</v>
      </c>
      <c r="DL279" s="116">
        <v>10.379999999999999</v>
      </c>
      <c r="DM279" s="116">
        <v>8.3569999999999993</v>
      </c>
      <c r="DN279" s="116">
        <v>3.1850000000000001</v>
      </c>
    </row>
    <row r="280" spans="1:118" ht="15.75" customHeight="1">
      <c r="A280" s="108"/>
      <c r="B280" s="149">
        <v>130011</v>
      </c>
      <c r="C280" s="123" t="s">
        <v>420</v>
      </c>
      <c r="D280" s="155" t="s">
        <v>421</v>
      </c>
      <c r="E280" s="384"/>
      <c r="F280" s="71"/>
      <c r="G280" s="71"/>
      <c r="H280" s="71"/>
      <c r="I280" s="71"/>
      <c r="J280" s="312">
        <v>0</v>
      </c>
      <c r="K280" s="142">
        <v>0</v>
      </c>
      <c r="L280" s="142">
        <v>0</v>
      </c>
      <c r="M280" s="313">
        <v>266.12015200000008</v>
      </c>
      <c r="N280" s="142">
        <v>0</v>
      </c>
      <c r="O280" s="142">
        <v>0</v>
      </c>
      <c r="P280" s="142">
        <v>0</v>
      </c>
      <c r="Q280" s="142">
        <v>357.49792300000001</v>
      </c>
      <c r="R280" s="312">
        <v>0</v>
      </c>
      <c r="S280" s="142">
        <v>0</v>
      </c>
      <c r="T280" s="142">
        <v>0</v>
      </c>
      <c r="U280" s="313">
        <v>498.22945199999992</v>
      </c>
      <c r="V280" s="312">
        <v>507.61213399999997</v>
      </c>
      <c r="W280" s="142">
        <v>488.07175200000006</v>
      </c>
      <c r="X280" s="142">
        <v>465.28121899999996</v>
      </c>
      <c r="Y280" s="142">
        <v>538.00099999999998</v>
      </c>
      <c r="Z280" s="312">
        <v>549.72699999999986</v>
      </c>
      <c r="AA280" s="142">
        <v>549.34199999999964</v>
      </c>
      <c r="AB280" s="142">
        <v>538.82699999999977</v>
      </c>
      <c r="AC280" s="142">
        <v>562.08699999999999</v>
      </c>
      <c r="AD280" s="312">
        <v>573.07799999999997</v>
      </c>
      <c r="AE280" s="142">
        <v>606.29099999999994</v>
      </c>
      <c r="AF280" s="142">
        <v>617.63999999999987</v>
      </c>
      <c r="AG280" s="142">
        <v>700.09899999999993</v>
      </c>
      <c r="AH280" s="312">
        <v>731.22799999999961</v>
      </c>
      <c r="AI280" s="142">
        <v>800.20800000000008</v>
      </c>
      <c r="AJ280" s="142">
        <v>878</v>
      </c>
      <c r="AK280" s="142">
        <v>847.36800000000039</v>
      </c>
      <c r="AL280" s="312">
        <v>880.30700000000024</v>
      </c>
      <c r="AM280" s="142">
        <v>935.21199999999999</v>
      </c>
      <c r="AN280" s="142">
        <v>1013.1130000000003</v>
      </c>
      <c r="AO280" s="142">
        <v>937.18100000000004</v>
      </c>
      <c r="AP280" s="312">
        <v>968.24199999999973</v>
      </c>
      <c r="AQ280" s="142">
        <v>962.89499999999953</v>
      </c>
      <c r="AR280" s="142">
        <v>865.90899999999965</v>
      </c>
      <c r="AS280" s="142">
        <v>903.24099999999999</v>
      </c>
      <c r="AT280" s="312">
        <v>823.88300000000027</v>
      </c>
      <c r="AU280" s="142">
        <v>795.93700000000013</v>
      </c>
      <c r="AV280" s="142">
        <v>815.42199999999957</v>
      </c>
      <c r="AW280" s="142">
        <v>912.38699999999972</v>
      </c>
      <c r="AX280" s="312">
        <v>903.37299999999959</v>
      </c>
      <c r="AY280" s="142">
        <v>958.32100000000037</v>
      </c>
      <c r="AZ280" s="142">
        <v>916.17100000000005</v>
      </c>
      <c r="BA280" s="142">
        <v>935.99099999999976</v>
      </c>
      <c r="BB280" s="312">
        <v>894.77400000000034</v>
      </c>
      <c r="BC280" s="142">
        <v>951.90200000000027</v>
      </c>
      <c r="BD280" s="142">
        <v>972.31499999999983</v>
      </c>
      <c r="BE280" s="142">
        <v>839.80500000000029</v>
      </c>
      <c r="BF280" s="312">
        <v>765.20699999999988</v>
      </c>
      <c r="BG280" s="142">
        <v>789.30199999999991</v>
      </c>
      <c r="BH280" s="142">
        <v>717.44599999999991</v>
      </c>
      <c r="BI280" s="142">
        <v>723.46499999999969</v>
      </c>
      <c r="BJ280" s="312">
        <v>746.38499999999999</v>
      </c>
      <c r="BK280" s="142">
        <v>728.75800000000004</v>
      </c>
      <c r="BL280" s="142">
        <v>714.72599999999989</v>
      </c>
      <c r="BM280" s="142">
        <v>794.0169999999996</v>
      </c>
      <c r="BN280" s="312">
        <v>708.77100000000019</v>
      </c>
      <c r="BO280" s="142">
        <v>808.01700000000028</v>
      </c>
      <c r="BP280" s="142">
        <v>924.84500000000025</v>
      </c>
      <c r="BQ280" s="142">
        <v>838.21600000000035</v>
      </c>
      <c r="BR280" s="312">
        <v>903.58899999999994</v>
      </c>
      <c r="BS280" s="142">
        <v>896.68599999999992</v>
      </c>
      <c r="BT280" s="142">
        <v>1028.3919999999996</v>
      </c>
      <c r="BU280" s="142">
        <v>932.70000000000027</v>
      </c>
      <c r="BV280" s="312">
        <v>1073.587</v>
      </c>
      <c r="BW280" s="142">
        <v>1175.9349999999997</v>
      </c>
      <c r="BX280" s="142">
        <v>1078.3699999999999</v>
      </c>
      <c r="BY280" s="142">
        <v>859.13199999999961</v>
      </c>
      <c r="BZ280" s="396">
        <v>859.13199999999961</v>
      </c>
      <c r="CA280" s="396">
        <v>859.13199999999961</v>
      </c>
      <c r="CB280" s="396">
        <v>859.13199999999961</v>
      </c>
      <c r="CC280" s="313">
        <v>859.13199999999961</v>
      </c>
      <c r="CD280" s="396">
        <v>859.13199999999961</v>
      </c>
      <c r="CE280" s="396">
        <v>859.13199999999961</v>
      </c>
      <c r="CF280" s="396">
        <v>859.13199999999961</v>
      </c>
      <c r="CG280" s="313">
        <v>859.13199999999961</v>
      </c>
      <c r="CH280" s="396">
        <v>859.13199999999961</v>
      </c>
      <c r="CI280" s="396">
        <v>859.13199999999961</v>
      </c>
      <c r="CJ280" s="396">
        <v>859.13199999999961</v>
      </c>
      <c r="CK280" s="313">
        <v>859.13199999999961</v>
      </c>
      <c r="CL280" s="396">
        <v>859.13199999999961</v>
      </c>
      <c r="CM280" s="396">
        <v>859.13199999999961</v>
      </c>
      <c r="CN280" s="396">
        <v>859.13199999999961</v>
      </c>
      <c r="CO280" s="313">
        <v>859.13199999999961</v>
      </c>
      <c r="CP280" s="396">
        <v>859.13199999999961</v>
      </c>
      <c r="CQ280" s="396">
        <v>859.13199999999961</v>
      </c>
      <c r="CR280" s="396">
        <v>859.13199999999961</v>
      </c>
      <c r="CS280" s="313">
        <v>859.13199999999961</v>
      </c>
      <c r="CT280" s="396">
        <v>859.13199999999961</v>
      </c>
      <c r="CU280" s="396">
        <v>859.13199999999961</v>
      </c>
      <c r="CV280" s="396">
        <v>859.13199999999961</v>
      </c>
      <c r="CW280" s="313">
        <v>859.13199999999961</v>
      </c>
      <c r="CX280" s="322"/>
      <c r="CY280" s="71"/>
      <c r="CZ280" s="111"/>
      <c r="DA280" s="108">
        <v>130011</v>
      </c>
      <c r="DB280" s="123" t="s">
        <v>420</v>
      </c>
      <c r="DC280" s="156">
        <v>266.12015200000008</v>
      </c>
      <c r="DD280" s="156">
        <v>357.49792300000001</v>
      </c>
      <c r="DE280" s="156">
        <v>498.22945199999992</v>
      </c>
      <c r="DF280" s="119">
        <v>538.00099999999998</v>
      </c>
      <c r="DG280" s="116">
        <v>562.08699999999999</v>
      </c>
      <c r="DH280" s="116">
        <v>700.09899999999993</v>
      </c>
      <c r="DI280" s="116">
        <v>847.36800000000039</v>
      </c>
      <c r="DJ280" s="116">
        <v>937.18100000000004</v>
      </c>
      <c r="DK280" s="116">
        <v>903.24099999999999</v>
      </c>
      <c r="DL280" s="116">
        <v>912.38699999999972</v>
      </c>
      <c r="DM280" s="116">
        <v>935.99099999999976</v>
      </c>
      <c r="DN280" s="116">
        <v>839.80500000000029</v>
      </c>
    </row>
    <row r="281" spans="1:118" ht="15.75" customHeight="1">
      <c r="A281" s="108"/>
      <c r="B281" s="149"/>
      <c r="C281" s="123"/>
      <c r="D281" s="155"/>
      <c r="E281" s="384"/>
      <c r="F281" s="71"/>
      <c r="G281" s="71"/>
      <c r="H281" s="71"/>
      <c r="I281" s="71"/>
      <c r="J281" s="312"/>
      <c r="K281" s="142"/>
      <c r="L281" s="142"/>
      <c r="M281" s="313"/>
      <c r="N281" s="142"/>
      <c r="O281" s="142"/>
      <c r="P281" s="142"/>
      <c r="Q281" s="142"/>
      <c r="R281" s="312"/>
      <c r="S281" s="142"/>
      <c r="T281" s="142"/>
      <c r="U281" s="313"/>
      <c r="V281" s="312"/>
      <c r="W281" s="142"/>
      <c r="X281" s="142"/>
      <c r="Y281" s="142"/>
      <c r="Z281" s="312"/>
      <c r="AA281" s="142"/>
      <c r="AB281" s="142"/>
      <c r="AC281" s="142"/>
      <c r="AD281" s="312"/>
      <c r="AE281" s="142"/>
      <c r="AF281" s="142"/>
      <c r="AG281" s="142"/>
      <c r="AH281" s="312"/>
      <c r="AI281" s="142"/>
      <c r="AJ281" s="142"/>
      <c r="AK281" s="142"/>
      <c r="AL281" s="312"/>
      <c r="AM281" s="142"/>
      <c r="AN281" s="142"/>
      <c r="AO281" s="142"/>
      <c r="AP281" s="312"/>
      <c r="AQ281" s="142"/>
      <c r="AR281" s="142"/>
      <c r="AS281" s="142"/>
      <c r="AT281" s="312"/>
      <c r="AU281" s="142"/>
      <c r="AV281" s="142"/>
      <c r="AW281" s="142"/>
      <c r="AX281" s="312"/>
      <c r="AY281" s="142"/>
      <c r="AZ281" s="142"/>
      <c r="BA281" s="142"/>
      <c r="BB281" s="312"/>
      <c r="BC281" s="142"/>
      <c r="BD281" s="142"/>
      <c r="BE281" s="142"/>
      <c r="BF281" s="312"/>
      <c r="BG281" s="142"/>
      <c r="BH281" s="142"/>
      <c r="BI281" s="142"/>
      <c r="BJ281" s="312"/>
      <c r="BK281" s="142"/>
      <c r="BL281" s="142"/>
      <c r="BM281" s="142"/>
      <c r="BN281" s="312"/>
      <c r="BO281" s="142"/>
      <c r="BP281" s="142"/>
      <c r="BQ281" s="142"/>
      <c r="BR281" s="312"/>
      <c r="BS281" s="142"/>
      <c r="BT281" s="142"/>
      <c r="BU281" s="142"/>
      <c r="BV281" s="312"/>
      <c r="BW281" s="142"/>
      <c r="BX281" s="142"/>
      <c r="BY281" s="142"/>
      <c r="BZ281" s="312"/>
      <c r="CA281" s="142"/>
      <c r="CB281" s="142"/>
      <c r="CC281" s="313"/>
      <c r="CD281" s="312"/>
      <c r="CE281" s="142"/>
      <c r="CF281" s="142"/>
      <c r="CG281" s="313"/>
      <c r="CH281" s="312"/>
      <c r="CI281" s="142"/>
      <c r="CJ281" s="142"/>
      <c r="CK281" s="313"/>
      <c r="CL281" s="312"/>
      <c r="CM281" s="142"/>
      <c r="CN281" s="142"/>
      <c r="CO281" s="313"/>
      <c r="CP281" s="312"/>
      <c r="CQ281" s="142"/>
      <c r="CR281" s="142"/>
      <c r="CS281" s="313"/>
      <c r="CT281" s="312"/>
      <c r="CU281" s="142"/>
      <c r="CV281" s="142"/>
      <c r="CW281" s="313"/>
      <c r="CX281" s="322"/>
      <c r="CY281" s="71"/>
      <c r="CZ281" s="111"/>
      <c r="DA281" s="108"/>
      <c r="DB281" s="123"/>
      <c r="DC281" s="156"/>
      <c r="DD281" s="156"/>
      <c r="DE281" s="156"/>
      <c r="DF281" s="119"/>
      <c r="DG281" s="116"/>
      <c r="DH281" s="116"/>
      <c r="DI281" s="116"/>
      <c r="DJ281" s="116"/>
      <c r="DK281" s="116"/>
      <c r="DL281" s="116"/>
      <c r="DM281" s="116"/>
      <c r="DN281" s="116"/>
    </row>
    <row r="282" spans="1:118" ht="15.75" customHeight="1">
      <c r="A282" s="114"/>
      <c r="B282" s="109">
        <v>131580</v>
      </c>
      <c r="C282" s="114" t="s">
        <v>422</v>
      </c>
      <c r="D282" s="89" t="s">
        <v>423</v>
      </c>
      <c r="E282" s="394"/>
      <c r="F282" s="89"/>
      <c r="G282" s="89"/>
      <c r="H282" s="89"/>
      <c r="I282" s="89"/>
      <c r="J282" s="307">
        <v>0</v>
      </c>
      <c r="K282" s="117">
        <v>0</v>
      </c>
      <c r="L282" s="117">
        <v>0</v>
      </c>
      <c r="M282" s="308">
        <v>4675.6512459999994</v>
      </c>
      <c r="N282" s="117">
        <v>0</v>
      </c>
      <c r="O282" s="117">
        <v>0</v>
      </c>
      <c r="P282" s="117">
        <v>0</v>
      </c>
      <c r="Q282" s="117">
        <v>4673.2640350000001</v>
      </c>
      <c r="R282" s="307">
        <v>0</v>
      </c>
      <c r="S282" s="117">
        <v>0</v>
      </c>
      <c r="T282" s="117">
        <v>0</v>
      </c>
      <c r="U282" s="308">
        <v>4636.4040289999994</v>
      </c>
      <c r="V282" s="307">
        <v>5805.508812</v>
      </c>
      <c r="W282" s="117">
        <v>5588.0305669999998</v>
      </c>
      <c r="X282" s="117">
        <v>5429.6846889999997</v>
      </c>
      <c r="Y282" s="117">
        <v>5772.9089999999997</v>
      </c>
      <c r="Z282" s="307">
        <v>5885.21</v>
      </c>
      <c r="AA282" s="117">
        <v>5934.0329999999994</v>
      </c>
      <c r="AB282" s="117">
        <v>6200.1959999999999</v>
      </c>
      <c r="AC282" s="117">
        <v>6149.7559999999994</v>
      </c>
      <c r="AD282" s="307">
        <v>5886.6399999999994</v>
      </c>
      <c r="AE282" s="117">
        <v>6397.7439999999997</v>
      </c>
      <c r="AF282" s="117">
        <v>6221.8959999999997</v>
      </c>
      <c r="AG282" s="117">
        <v>6909.2089999999998</v>
      </c>
      <c r="AH282" s="307">
        <v>6581.7829999999994</v>
      </c>
      <c r="AI282" s="117">
        <v>7260.2209999999995</v>
      </c>
      <c r="AJ282" s="117">
        <v>7758.4759999999997</v>
      </c>
      <c r="AK282" s="117">
        <v>8240.762999999999</v>
      </c>
      <c r="AL282" s="307">
        <v>8001.4069999999992</v>
      </c>
      <c r="AM282" s="117">
        <v>8314.3289999999997</v>
      </c>
      <c r="AN282" s="117">
        <v>8683.2889999999989</v>
      </c>
      <c r="AO282" s="117">
        <v>8575.2989999999991</v>
      </c>
      <c r="AP282" s="307">
        <v>8401.726999999999</v>
      </c>
      <c r="AQ282" s="117">
        <v>8621.8490000000002</v>
      </c>
      <c r="AR282" s="117">
        <v>8199.0489999999991</v>
      </c>
      <c r="AS282" s="117">
        <v>8749.5759999999991</v>
      </c>
      <c r="AT282" s="307">
        <v>8322.1779999999999</v>
      </c>
      <c r="AU282" s="117">
        <v>7976.0429999999997</v>
      </c>
      <c r="AV282" s="117">
        <v>7551.2939999999999</v>
      </c>
      <c r="AW282" s="117">
        <v>7219.0379999999996</v>
      </c>
      <c r="AX282" s="307">
        <v>7216.9939999999997</v>
      </c>
      <c r="AY282" s="117">
        <v>6899.0140000000001</v>
      </c>
      <c r="AZ282" s="117">
        <v>6883.732</v>
      </c>
      <c r="BA282" s="117">
        <v>6860.875</v>
      </c>
      <c r="BB282" s="307">
        <v>6933.6779999999999</v>
      </c>
      <c r="BC282" s="117">
        <v>6955.1349999999993</v>
      </c>
      <c r="BD282" s="117">
        <v>6707.5589999999993</v>
      </c>
      <c r="BE282" s="117">
        <v>6770.8669999999993</v>
      </c>
      <c r="BF282" s="307">
        <v>7705.134</v>
      </c>
      <c r="BG282" s="117">
        <v>7162.9259999999995</v>
      </c>
      <c r="BH282" s="117">
        <v>6590.5039999999999</v>
      </c>
      <c r="BI282" s="117">
        <v>6467.7249999999995</v>
      </c>
      <c r="BJ282" s="307">
        <v>6956.1289999999999</v>
      </c>
      <c r="BK282" s="117">
        <v>6820.4579999999996</v>
      </c>
      <c r="BL282" s="117">
        <v>6965.4429999999993</v>
      </c>
      <c r="BM282" s="117">
        <v>7613.2169999999996</v>
      </c>
      <c r="BN282" s="307">
        <v>8134.5959999999995</v>
      </c>
      <c r="BO282" s="117">
        <v>8156.1030000000001</v>
      </c>
      <c r="BP282" s="117">
        <v>8485.2639999999992</v>
      </c>
      <c r="BQ282" s="117">
        <v>8757.396999999999</v>
      </c>
      <c r="BR282" s="307">
        <v>9220.8179999999993</v>
      </c>
      <c r="BS282" s="117">
        <v>9744.1059999999998</v>
      </c>
      <c r="BT282" s="117">
        <v>9507.6189999999988</v>
      </c>
      <c r="BU282" s="117">
        <v>10356.646999999999</v>
      </c>
      <c r="BV282" s="307">
        <v>10616.821</v>
      </c>
      <c r="BW282" s="117">
        <v>11127.31</v>
      </c>
      <c r="BX282" s="117">
        <v>11579.954</v>
      </c>
      <c r="BY282" s="117">
        <v>14663.775</v>
      </c>
      <c r="BZ282" s="307">
        <v>15609.347915063167</v>
      </c>
      <c r="CA282" s="117">
        <v>16554.920830126335</v>
      </c>
      <c r="CB282" s="117">
        <v>17500.493745189502</v>
      </c>
      <c r="CC282" s="308">
        <v>18446.066660252669</v>
      </c>
      <c r="CD282" s="307">
        <v>19883.528726702953</v>
      </c>
      <c r="CE282" s="117">
        <v>21320.990793153233</v>
      </c>
      <c r="CF282" s="117">
        <v>22758.452859603505</v>
      </c>
      <c r="CG282" s="308">
        <v>24195.914926053785</v>
      </c>
      <c r="CH282" s="307">
        <v>26401.337518319935</v>
      </c>
      <c r="CI282" s="117">
        <v>28606.760110586085</v>
      </c>
      <c r="CJ282" s="117">
        <v>30812.182702852228</v>
      </c>
      <c r="CK282" s="308">
        <v>33017.605295118381</v>
      </c>
      <c r="CL282" s="307">
        <v>36424.261279112572</v>
      </c>
      <c r="CM282" s="117">
        <v>39830.917263106763</v>
      </c>
      <c r="CN282" s="117">
        <v>43237.573247100954</v>
      </c>
      <c r="CO282" s="308">
        <v>46644.229231095145</v>
      </c>
      <c r="CP282" s="307">
        <v>51932.341072802184</v>
      </c>
      <c r="CQ282" s="117">
        <v>57220.452914509209</v>
      </c>
      <c r="CR282" s="117">
        <v>62508.564756216248</v>
      </c>
      <c r="CS282" s="308">
        <v>67796.676597923273</v>
      </c>
      <c r="CT282" s="307">
        <v>76034.426572343771</v>
      </c>
      <c r="CU282" s="117">
        <v>84272.176546764284</v>
      </c>
      <c r="CV282" s="117">
        <v>92509.926521184796</v>
      </c>
      <c r="CW282" s="308">
        <v>100747.67649560529</v>
      </c>
      <c r="CX282" s="301"/>
      <c r="CY282" s="89"/>
      <c r="CZ282" s="166"/>
      <c r="DA282" s="114">
        <v>131580</v>
      </c>
      <c r="DB282" s="114" t="s">
        <v>422</v>
      </c>
      <c r="DC282" s="137">
        <v>4675.6512459999994</v>
      </c>
      <c r="DD282" s="137">
        <v>4673.2640350000001</v>
      </c>
      <c r="DE282" s="137">
        <v>4636.4040289999994</v>
      </c>
      <c r="DF282" s="119">
        <v>5772.9089999999997</v>
      </c>
      <c r="DG282" s="116">
        <v>6149.7559999999994</v>
      </c>
      <c r="DH282" s="116">
        <v>6909.2089999999998</v>
      </c>
      <c r="DI282" s="116">
        <v>8240.762999999999</v>
      </c>
      <c r="DJ282" s="116">
        <v>8575.2989999999991</v>
      </c>
      <c r="DK282" s="116">
        <v>8749.5759999999991</v>
      </c>
      <c r="DL282" s="116">
        <v>7219.0379999999996</v>
      </c>
      <c r="DM282" s="116">
        <v>6860.875</v>
      </c>
      <c r="DN282" s="116">
        <v>6770.8669999999993</v>
      </c>
    </row>
    <row r="283" spans="1:118" ht="15.75" customHeight="1">
      <c r="A283" s="108"/>
      <c r="B283" s="149"/>
      <c r="C283" s="123" t="s">
        <v>1338</v>
      </c>
      <c r="D283" s="155" t="s">
        <v>1338</v>
      </c>
      <c r="E283" s="384"/>
      <c r="F283" s="71"/>
      <c r="G283" s="71"/>
      <c r="H283" s="71"/>
      <c r="I283" s="71"/>
      <c r="J283" s="388">
        <v>0</v>
      </c>
      <c r="K283" s="154">
        <v>0</v>
      </c>
      <c r="L283" s="154">
        <v>0</v>
      </c>
      <c r="M283" s="389">
        <v>0.81974901531240307</v>
      </c>
      <c r="N283" s="154">
        <v>0</v>
      </c>
      <c r="O283" s="154">
        <v>0</v>
      </c>
      <c r="P283" s="154">
        <v>0</v>
      </c>
      <c r="Q283" s="154">
        <v>0.83438279772750912</v>
      </c>
      <c r="R283" s="388">
        <v>0</v>
      </c>
      <c r="S283" s="154">
        <v>0</v>
      </c>
      <c r="T283" s="154">
        <v>0</v>
      </c>
      <c r="U283" s="389">
        <v>0.75874606275732237</v>
      </c>
      <c r="V283" s="388">
        <v>0.80977481634757686</v>
      </c>
      <c r="W283" s="154">
        <v>0.78150636129314333</v>
      </c>
      <c r="X283" s="154">
        <v>0.74757037109663227</v>
      </c>
      <c r="Y283" s="154">
        <v>0.76885854071731508</v>
      </c>
      <c r="Z283" s="388">
        <v>0.75589720062144472</v>
      </c>
      <c r="AA283" s="154">
        <v>0.77153408701592319</v>
      </c>
      <c r="AB283" s="154">
        <v>0.78706422139467436</v>
      </c>
      <c r="AC283" s="154">
        <v>0.76959558837791964</v>
      </c>
      <c r="AD283" s="388">
        <v>0.73493099565955933</v>
      </c>
      <c r="AE283" s="154">
        <v>0.74024230657532242</v>
      </c>
      <c r="AF283" s="154">
        <v>0.69272153709707185</v>
      </c>
      <c r="AG283" s="154">
        <v>0.72482403695158448</v>
      </c>
      <c r="AH283" s="388">
        <v>0.68424559384121231</v>
      </c>
      <c r="AI283" s="154">
        <v>0.68906257503767421</v>
      </c>
      <c r="AJ283" s="154">
        <v>0.70075250855000182</v>
      </c>
      <c r="AK283" s="154">
        <v>0.71925910254201375</v>
      </c>
      <c r="AL283" s="388">
        <v>0.69481790852646097</v>
      </c>
      <c r="AM283" s="154">
        <v>0.68693598437939307</v>
      </c>
      <c r="AN283" s="154">
        <v>0.69675170290462685</v>
      </c>
      <c r="AO283" s="154">
        <v>0.71703031866392009</v>
      </c>
      <c r="AP283" s="388">
        <v>0.71941321990861395</v>
      </c>
      <c r="AQ283" s="154">
        <v>0.72334103501159452</v>
      </c>
      <c r="AR283" s="154">
        <v>0.71519268129969416</v>
      </c>
      <c r="AS283" s="154">
        <v>0.74472094932605015</v>
      </c>
      <c r="AT283" s="388">
        <v>0.74286323825030076</v>
      </c>
      <c r="AU283" s="154">
        <v>0.74277855232905354</v>
      </c>
      <c r="AV283" s="154">
        <v>0.73027747335959436</v>
      </c>
      <c r="AW283" s="154">
        <v>0.72487841104757478</v>
      </c>
      <c r="AX283" s="388">
        <v>0.71707020984629533</v>
      </c>
      <c r="AY283" s="154">
        <v>0.70430744534865042</v>
      </c>
      <c r="AZ283" s="154">
        <v>0.7038428205850753</v>
      </c>
      <c r="BA283" s="154">
        <v>0.70276027673751462</v>
      </c>
      <c r="BB283" s="388">
        <v>0.6928273946321869</v>
      </c>
      <c r="BC283" s="154">
        <v>0.70905380416038788</v>
      </c>
      <c r="BD283" s="154">
        <v>0.70939951643862265</v>
      </c>
      <c r="BE283" s="154">
        <v>0.71182444472712858</v>
      </c>
      <c r="BF283" s="388">
        <v>0.72785580902907143</v>
      </c>
      <c r="BG283" s="154">
        <v>0.71751711470796065</v>
      </c>
      <c r="BH283" s="154">
        <v>0.69945297196490619</v>
      </c>
      <c r="BI283" s="154">
        <v>0.70509084590079296</v>
      </c>
      <c r="BJ283" s="388">
        <v>0.74337043633411037</v>
      </c>
      <c r="BK283" s="154">
        <v>0.7241928844226484</v>
      </c>
      <c r="BL283" s="154">
        <v>0.73496984652188802</v>
      </c>
      <c r="BM283" s="154">
        <v>0.74581084804985276</v>
      </c>
      <c r="BN283" s="388">
        <v>0.77005950815603097</v>
      </c>
      <c r="BO283" s="154">
        <v>0.76430316363724626</v>
      </c>
      <c r="BP283" s="154">
        <v>0.78093470512187957</v>
      </c>
      <c r="BQ283" s="154">
        <v>0.79703772428696029</v>
      </c>
      <c r="BR283" s="388">
        <v>0.79486473283406123</v>
      </c>
      <c r="BS283" s="154">
        <v>0.78721885245842049</v>
      </c>
      <c r="BT283" s="154">
        <v>0.76034929805623308</v>
      </c>
      <c r="BU283" s="154">
        <v>0.781104353426885</v>
      </c>
      <c r="BV283" s="388">
        <v>0.77444840319206221</v>
      </c>
      <c r="BW283" s="154">
        <v>0.78892999060003377</v>
      </c>
      <c r="BX283" s="154">
        <v>0.81425915482657907</v>
      </c>
      <c r="BY283" s="154">
        <v>0.84585825357816691</v>
      </c>
      <c r="BZ283" s="388">
        <v>0.85383089818638747</v>
      </c>
      <c r="CA283" s="154">
        <v>0.86101936735348739</v>
      </c>
      <c r="CB283" s="154">
        <v>0.86753393318949146</v>
      </c>
      <c r="CC283" s="389">
        <v>0.87346511801396698</v>
      </c>
      <c r="CD283" s="388">
        <v>0.88152910563030662</v>
      </c>
      <c r="CE283" s="154">
        <v>0.88862684595989594</v>
      </c>
      <c r="CF283" s="154">
        <v>0.894922189768938</v>
      </c>
      <c r="CG283" s="389">
        <v>0.90054392331867605</v>
      </c>
      <c r="CH283" s="388">
        <v>0.90808833379662923</v>
      </c>
      <c r="CI283" s="154">
        <v>0.91456885884805861</v>
      </c>
      <c r="CJ283" s="154">
        <v>0.92019571442823</v>
      </c>
      <c r="CK283" s="389">
        <v>0.92512715598972373</v>
      </c>
      <c r="CL283" s="388">
        <v>0.9316511746173276</v>
      </c>
      <c r="CM283" s="154">
        <v>0.93712938342686336</v>
      </c>
      <c r="CN283" s="154">
        <v>0.94179459000519083</v>
      </c>
      <c r="CO283" s="389">
        <v>0.94581527486444028</v>
      </c>
      <c r="CP283" s="388">
        <v>0.95106273041926914</v>
      </c>
      <c r="CQ283" s="154">
        <v>0.95538355701719169</v>
      </c>
      <c r="CR283" s="154">
        <v>0.95900328673674706</v>
      </c>
      <c r="CS283" s="389">
        <v>0.96207975431469439</v>
      </c>
      <c r="CT283" s="388">
        <v>0.96604863887289194</v>
      </c>
      <c r="CU283" s="154">
        <v>0.96926544075261267</v>
      </c>
      <c r="CV283" s="154">
        <v>0.97192543199138393</v>
      </c>
      <c r="CW283" s="389">
        <v>0.97416166825891981</v>
      </c>
      <c r="CX283" s="322"/>
      <c r="CY283" s="71"/>
      <c r="CZ283" s="111"/>
      <c r="DA283" s="108"/>
      <c r="DB283" s="123"/>
      <c r="DC283" s="156"/>
      <c r="DD283" s="156"/>
      <c r="DE283" s="156"/>
      <c r="DF283" s="119"/>
      <c r="DG283" s="116"/>
      <c r="DH283" s="116"/>
      <c r="DI283" s="116"/>
      <c r="DJ283" s="116"/>
      <c r="DK283" s="116"/>
      <c r="DL283" s="116"/>
      <c r="DM283" s="116"/>
      <c r="DN283" s="116"/>
    </row>
    <row r="284" spans="1:118" ht="15.75" customHeight="1">
      <c r="A284" s="108"/>
      <c r="B284" s="149"/>
      <c r="C284" s="108"/>
      <c r="D284" s="71"/>
      <c r="E284" s="384"/>
      <c r="F284" s="71"/>
      <c r="G284" s="71"/>
      <c r="H284" s="71"/>
      <c r="I284" s="71"/>
      <c r="J284" s="312"/>
      <c r="K284" s="142"/>
      <c r="L284" s="142"/>
      <c r="M284" s="313"/>
      <c r="N284" s="142"/>
      <c r="O284" s="142"/>
      <c r="P284" s="142"/>
      <c r="Q284" s="142"/>
      <c r="R284" s="312"/>
      <c r="S284" s="142"/>
      <c r="T284" s="142"/>
      <c r="U284" s="313"/>
      <c r="V284" s="312"/>
      <c r="W284" s="142"/>
      <c r="X284" s="142"/>
      <c r="Y284" s="142"/>
      <c r="Z284" s="312"/>
      <c r="AA284" s="142"/>
      <c r="AB284" s="142"/>
      <c r="AC284" s="142"/>
      <c r="AD284" s="312"/>
      <c r="AE284" s="142"/>
      <c r="AF284" s="142"/>
      <c r="AG284" s="142"/>
      <c r="AH284" s="312"/>
      <c r="AI284" s="142"/>
      <c r="AJ284" s="142"/>
      <c r="AK284" s="142"/>
      <c r="AL284" s="312"/>
      <c r="AM284" s="142"/>
      <c r="AN284" s="142"/>
      <c r="AO284" s="142"/>
      <c r="AP284" s="312"/>
      <c r="AQ284" s="142"/>
      <c r="AR284" s="142"/>
      <c r="AS284" s="142"/>
      <c r="AT284" s="312"/>
      <c r="AU284" s="142"/>
      <c r="AV284" s="142"/>
      <c r="AW284" s="142"/>
      <c r="AX284" s="312"/>
      <c r="AY284" s="142"/>
      <c r="AZ284" s="142"/>
      <c r="BA284" s="142"/>
      <c r="BB284" s="312"/>
      <c r="BC284" s="142"/>
      <c r="BD284" s="142"/>
      <c r="BE284" s="142"/>
      <c r="BF284" s="312"/>
      <c r="BG284" s="142"/>
      <c r="BH284" s="142"/>
      <c r="BI284" s="142"/>
      <c r="BJ284" s="312"/>
      <c r="BK284" s="142"/>
      <c r="BL284" s="142"/>
      <c r="BM284" s="142"/>
      <c r="BN284" s="312"/>
      <c r="BO284" s="142"/>
      <c r="BP284" s="142"/>
      <c r="BQ284" s="142"/>
      <c r="BR284" s="312"/>
      <c r="BS284" s="142"/>
      <c r="BT284" s="142"/>
      <c r="BU284" s="142"/>
      <c r="BV284" s="312"/>
      <c r="BW284" s="142"/>
      <c r="BX284" s="142"/>
      <c r="BY284" s="142"/>
      <c r="BZ284" s="312"/>
      <c r="CA284" s="142"/>
      <c r="CB284" s="142"/>
      <c r="CC284" s="313"/>
      <c r="CD284" s="312"/>
      <c r="CE284" s="142"/>
      <c r="CF284" s="142"/>
      <c r="CG284" s="313"/>
      <c r="CH284" s="312"/>
      <c r="CI284" s="142"/>
      <c r="CJ284" s="142"/>
      <c r="CK284" s="313"/>
      <c r="CL284" s="312"/>
      <c r="CM284" s="142"/>
      <c r="CN284" s="142"/>
      <c r="CO284" s="313"/>
      <c r="CP284" s="312"/>
      <c r="CQ284" s="142"/>
      <c r="CR284" s="142"/>
      <c r="CS284" s="313"/>
      <c r="CT284" s="312"/>
      <c r="CU284" s="142"/>
      <c r="CV284" s="142"/>
      <c r="CW284" s="313"/>
      <c r="CX284" s="322"/>
      <c r="CY284" s="71"/>
      <c r="CZ284" s="111"/>
      <c r="DA284" s="108"/>
      <c r="DB284" s="108"/>
      <c r="DC284" s="156"/>
      <c r="DD284" s="156"/>
      <c r="DE284" s="156"/>
      <c r="DF284" s="119"/>
      <c r="DG284" s="116"/>
      <c r="DH284" s="116"/>
      <c r="DI284" s="116"/>
      <c r="DJ284" s="116"/>
      <c r="DK284" s="116"/>
      <c r="DL284" s="116"/>
      <c r="DM284" s="116"/>
      <c r="DN284" s="116"/>
    </row>
    <row r="285" spans="1:118" ht="15.75" customHeight="1">
      <c r="A285" s="108"/>
      <c r="B285" s="149">
        <v>131650</v>
      </c>
      <c r="C285" s="123" t="s">
        <v>424</v>
      </c>
      <c r="D285" s="155" t="s">
        <v>425</v>
      </c>
      <c r="E285" s="384"/>
      <c r="F285" s="71"/>
      <c r="G285" s="71"/>
      <c r="H285" s="71"/>
      <c r="I285" s="71"/>
      <c r="J285" s="312">
        <v>0</v>
      </c>
      <c r="K285" s="142">
        <v>0</v>
      </c>
      <c r="L285" s="142">
        <v>0</v>
      </c>
      <c r="M285" s="313">
        <v>524.556963</v>
      </c>
      <c r="N285" s="142">
        <v>0</v>
      </c>
      <c r="O285" s="142">
        <v>0</v>
      </c>
      <c r="P285" s="142">
        <v>0</v>
      </c>
      <c r="Q285" s="142">
        <v>380.52445699999998</v>
      </c>
      <c r="R285" s="312">
        <v>0</v>
      </c>
      <c r="S285" s="142">
        <v>0</v>
      </c>
      <c r="T285" s="142">
        <v>0</v>
      </c>
      <c r="U285" s="313">
        <v>265.475573</v>
      </c>
      <c r="V285" s="312">
        <v>221.29644199999998</v>
      </c>
      <c r="W285" s="142">
        <v>305.29557799999998</v>
      </c>
      <c r="X285" s="142">
        <v>286.27691099999998</v>
      </c>
      <c r="Y285" s="142">
        <v>169.672</v>
      </c>
      <c r="Z285" s="312">
        <v>244.97</v>
      </c>
      <c r="AA285" s="142">
        <v>493.399</v>
      </c>
      <c r="AB285" s="142">
        <v>358.59499999999997</v>
      </c>
      <c r="AC285" s="142">
        <v>185.9</v>
      </c>
      <c r="AD285" s="312">
        <v>114.42699999999999</v>
      </c>
      <c r="AE285" s="142">
        <v>206.47899999999998</v>
      </c>
      <c r="AF285" s="142">
        <v>253.68199999999999</v>
      </c>
      <c r="AG285" s="142">
        <v>239.09399999999999</v>
      </c>
      <c r="AH285" s="312">
        <v>172.363</v>
      </c>
      <c r="AI285" s="142">
        <v>240.73999999999998</v>
      </c>
      <c r="AJ285" s="142">
        <v>286.43099999999998</v>
      </c>
      <c r="AK285" s="142">
        <v>275.59499999999997</v>
      </c>
      <c r="AL285" s="312">
        <v>290.60699999999997</v>
      </c>
      <c r="AM285" s="142">
        <v>438.548</v>
      </c>
      <c r="AN285" s="142">
        <v>438.12199999999996</v>
      </c>
      <c r="AO285" s="142">
        <v>198.536</v>
      </c>
      <c r="AP285" s="312">
        <v>257.298</v>
      </c>
      <c r="AQ285" s="142">
        <v>356.49599999999998</v>
      </c>
      <c r="AR285" s="142">
        <v>252.28399999999999</v>
      </c>
      <c r="AS285" s="142">
        <v>163.40699999999998</v>
      </c>
      <c r="AT285" s="312">
        <v>202.19399999999999</v>
      </c>
      <c r="AU285" s="142">
        <v>194.37</v>
      </c>
      <c r="AV285" s="142">
        <v>276.976</v>
      </c>
      <c r="AW285" s="142">
        <v>362.58</v>
      </c>
      <c r="AX285" s="312">
        <v>297.00799999999998</v>
      </c>
      <c r="AY285" s="142">
        <v>281.28699999999998</v>
      </c>
      <c r="AZ285" s="142">
        <v>285.29599999999999</v>
      </c>
      <c r="BA285" s="142">
        <v>272.24199999999996</v>
      </c>
      <c r="BB285" s="312">
        <v>271.95</v>
      </c>
      <c r="BC285" s="142">
        <v>293.44799999999998</v>
      </c>
      <c r="BD285" s="142">
        <v>419.60300000000001</v>
      </c>
      <c r="BE285" s="142">
        <v>415.11399999999998</v>
      </c>
      <c r="BF285" s="312">
        <v>492.49299999999999</v>
      </c>
      <c r="BG285" s="142">
        <v>370.892</v>
      </c>
      <c r="BH285" s="142">
        <v>189.35599999999999</v>
      </c>
      <c r="BI285" s="142">
        <v>276.697</v>
      </c>
      <c r="BJ285" s="312">
        <v>121.988</v>
      </c>
      <c r="BK285" s="142">
        <v>129.70099999999999</v>
      </c>
      <c r="BL285" s="142">
        <v>142.595</v>
      </c>
      <c r="BM285" s="142">
        <v>108.786</v>
      </c>
      <c r="BN285" s="312">
        <v>102.414</v>
      </c>
      <c r="BO285" s="142">
        <v>95.646000000000001</v>
      </c>
      <c r="BP285" s="142">
        <v>65.695999999999998</v>
      </c>
      <c r="BQ285" s="142">
        <v>83.141999999999996</v>
      </c>
      <c r="BR285" s="312">
        <v>58.271999999999998</v>
      </c>
      <c r="BS285" s="142">
        <v>143.375</v>
      </c>
      <c r="BT285" s="142">
        <v>168.85</v>
      </c>
      <c r="BU285" s="142">
        <v>248.744</v>
      </c>
      <c r="BV285" s="312">
        <v>219.02099999999999</v>
      </c>
      <c r="BW285" s="142">
        <v>273.32099999999997</v>
      </c>
      <c r="BX285" s="142">
        <v>296.45999999999998</v>
      </c>
      <c r="BY285" s="142">
        <v>744.66800000000001</v>
      </c>
      <c r="BZ285" s="396">
        <v>744.66800000000001</v>
      </c>
      <c r="CA285" s="396">
        <v>744.66800000000001</v>
      </c>
      <c r="CB285" s="396">
        <v>744.66800000000001</v>
      </c>
      <c r="CC285" s="313">
        <v>744.66800000000001</v>
      </c>
      <c r="CD285" s="396">
        <v>744.66800000000001</v>
      </c>
      <c r="CE285" s="396">
        <v>744.66800000000001</v>
      </c>
      <c r="CF285" s="396">
        <v>744.66800000000001</v>
      </c>
      <c r="CG285" s="313">
        <v>744.66800000000001</v>
      </c>
      <c r="CH285" s="396">
        <v>744.66800000000001</v>
      </c>
      <c r="CI285" s="396">
        <v>744.66800000000001</v>
      </c>
      <c r="CJ285" s="396">
        <v>744.66800000000001</v>
      </c>
      <c r="CK285" s="313">
        <v>744.66800000000001</v>
      </c>
      <c r="CL285" s="396">
        <v>744.66800000000001</v>
      </c>
      <c r="CM285" s="396">
        <v>744.66800000000001</v>
      </c>
      <c r="CN285" s="396">
        <v>744.66800000000001</v>
      </c>
      <c r="CO285" s="313">
        <v>744.66800000000001</v>
      </c>
      <c r="CP285" s="396">
        <v>744.66800000000001</v>
      </c>
      <c r="CQ285" s="396">
        <v>744.66800000000001</v>
      </c>
      <c r="CR285" s="396">
        <v>744.66800000000001</v>
      </c>
      <c r="CS285" s="313">
        <v>744.66800000000001</v>
      </c>
      <c r="CT285" s="396">
        <v>744.66800000000001</v>
      </c>
      <c r="CU285" s="396">
        <v>744.66800000000001</v>
      </c>
      <c r="CV285" s="396">
        <v>744.66800000000001</v>
      </c>
      <c r="CW285" s="313">
        <v>744.66800000000001</v>
      </c>
      <c r="CX285" s="322"/>
      <c r="CY285" s="71"/>
      <c r="CZ285" s="111"/>
      <c r="DA285" s="108">
        <v>131650</v>
      </c>
      <c r="DB285" s="123" t="s">
        <v>424</v>
      </c>
      <c r="DC285" s="156">
        <v>524.556963</v>
      </c>
      <c r="DD285" s="156">
        <v>380.52445699999998</v>
      </c>
      <c r="DE285" s="156">
        <v>265.475573</v>
      </c>
      <c r="DF285" s="119">
        <v>169.672</v>
      </c>
      <c r="DG285" s="116">
        <v>185.9</v>
      </c>
      <c r="DH285" s="116">
        <v>239.09399999999999</v>
      </c>
      <c r="DI285" s="116">
        <v>275.59499999999997</v>
      </c>
      <c r="DJ285" s="116">
        <v>198.536</v>
      </c>
      <c r="DK285" s="116">
        <v>163.40699999999998</v>
      </c>
      <c r="DL285" s="116">
        <v>362.58</v>
      </c>
      <c r="DM285" s="116">
        <v>272.24199999999996</v>
      </c>
      <c r="DN285" s="116">
        <v>415.11399999999998</v>
      </c>
    </row>
    <row r="286" spans="1:118" ht="15.75" customHeight="1">
      <c r="A286" s="108"/>
      <c r="B286" s="149">
        <v>190930</v>
      </c>
      <c r="C286" s="123" t="s">
        <v>427</v>
      </c>
      <c r="D286" s="155" t="s">
        <v>428</v>
      </c>
      <c r="E286" s="384"/>
      <c r="F286" s="71"/>
      <c r="G286" s="71"/>
      <c r="H286" s="71"/>
      <c r="I286" s="71"/>
      <c r="J286" s="312">
        <v>0</v>
      </c>
      <c r="K286" s="142">
        <v>0</v>
      </c>
      <c r="L286" s="142">
        <v>0</v>
      </c>
      <c r="M286" s="313">
        <v>0</v>
      </c>
      <c r="N286" s="142">
        <v>0</v>
      </c>
      <c r="O286" s="142">
        <v>0</v>
      </c>
      <c r="P286" s="142">
        <v>0</v>
      </c>
      <c r="Q286" s="142">
        <v>0</v>
      </c>
      <c r="R286" s="312">
        <v>0</v>
      </c>
      <c r="S286" s="142">
        <v>0</v>
      </c>
      <c r="T286" s="142">
        <v>0</v>
      </c>
      <c r="U286" s="313">
        <v>0</v>
      </c>
      <c r="V286" s="312">
        <v>0</v>
      </c>
      <c r="W286" s="142">
        <v>0</v>
      </c>
      <c r="X286" s="142">
        <v>0</v>
      </c>
      <c r="Y286" s="142">
        <v>0</v>
      </c>
      <c r="Z286" s="312">
        <v>0</v>
      </c>
      <c r="AA286" s="142">
        <v>0</v>
      </c>
      <c r="AB286" s="142">
        <v>0</v>
      </c>
      <c r="AC286" s="142">
        <v>0</v>
      </c>
      <c r="AD286" s="312">
        <v>0</v>
      </c>
      <c r="AE286" s="142">
        <v>0</v>
      </c>
      <c r="AF286" s="142">
        <v>0</v>
      </c>
      <c r="AG286" s="142">
        <v>0</v>
      </c>
      <c r="AH286" s="312">
        <v>0</v>
      </c>
      <c r="AI286" s="142">
        <v>0</v>
      </c>
      <c r="AJ286" s="142">
        <v>0</v>
      </c>
      <c r="AK286" s="142">
        <v>0</v>
      </c>
      <c r="AL286" s="312">
        <v>0</v>
      </c>
      <c r="AM286" s="142">
        <v>0</v>
      </c>
      <c r="AN286" s="142">
        <v>0</v>
      </c>
      <c r="AO286" s="142">
        <v>0</v>
      </c>
      <c r="AP286" s="312">
        <v>0</v>
      </c>
      <c r="AQ286" s="142">
        <v>0</v>
      </c>
      <c r="AR286" s="142">
        <v>0</v>
      </c>
      <c r="AS286" s="142">
        <v>0</v>
      </c>
      <c r="AT286" s="312">
        <v>0</v>
      </c>
      <c r="AU286" s="142">
        <v>0</v>
      </c>
      <c r="AV286" s="142">
        <v>0</v>
      </c>
      <c r="AW286" s="142">
        <v>0</v>
      </c>
      <c r="AX286" s="312">
        <v>0</v>
      </c>
      <c r="AY286" s="142">
        <v>0</v>
      </c>
      <c r="AZ286" s="142">
        <v>0</v>
      </c>
      <c r="BA286" s="142">
        <v>0</v>
      </c>
      <c r="BB286" s="312">
        <v>0</v>
      </c>
      <c r="BC286" s="142">
        <v>0</v>
      </c>
      <c r="BD286" s="142">
        <v>0</v>
      </c>
      <c r="BE286" s="142">
        <v>0</v>
      </c>
      <c r="BF286" s="312">
        <v>0</v>
      </c>
      <c r="BG286" s="142">
        <v>0</v>
      </c>
      <c r="BH286" s="142">
        <v>0</v>
      </c>
      <c r="BI286" s="142">
        <v>0</v>
      </c>
      <c r="BJ286" s="312">
        <v>0</v>
      </c>
      <c r="BK286" s="142">
        <v>0</v>
      </c>
      <c r="BL286" s="142">
        <v>0</v>
      </c>
      <c r="BM286" s="142">
        <v>0</v>
      </c>
      <c r="BN286" s="312">
        <v>0</v>
      </c>
      <c r="BO286" s="142">
        <v>0</v>
      </c>
      <c r="BP286" s="142">
        <v>0</v>
      </c>
      <c r="BQ286" s="142">
        <v>0</v>
      </c>
      <c r="BR286" s="312">
        <v>0</v>
      </c>
      <c r="BS286" s="142">
        <v>0</v>
      </c>
      <c r="BT286" s="142">
        <v>0</v>
      </c>
      <c r="BU286" s="142">
        <v>0</v>
      </c>
      <c r="BV286" s="312">
        <v>0</v>
      </c>
      <c r="BW286" s="142">
        <v>0</v>
      </c>
      <c r="BX286" s="142">
        <v>0</v>
      </c>
      <c r="BY286" s="142">
        <v>0</v>
      </c>
      <c r="BZ286" s="396">
        <v>0</v>
      </c>
      <c r="CA286" s="396">
        <v>0</v>
      </c>
      <c r="CB286" s="396">
        <v>0</v>
      </c>
      <c r="CC286" s="313">
        <v>0</v>
      </c>
      <c r="CD286" s="396">
        <v>0</v>
      </c>
      <c r="CE286" s="396">
        <v>0</v>
      </c>
      <c r="CF286" s="396">
        <v>0</v>
      </c>
      <c r="CG286" s="313">
        <v>0</v>
      </c>
      <c r="CH286" s="396">
        <v>0</v>
      </c>
      <c r="CI286" s="396">
        <v>0</v>
      </c>
      <c r="CJ286" s="396">
        <v>0</v>
      </c>
      <c r="CK286" s="313">
        <v>0</v>
      </c>
      <c r="CL286" s="396">
        <v>0</v>
      </c>
      <c r="CM286" s="396">
        <v>0</v>
      </c>
      <c r="CN286" s="396">
        <v>0</v>
      </c>
      <c r="CO286" s="313">
        <v>0</v>
      </c>
      <c r="CP286" s="396">
        <v>0</v>
      </c>
      <c r="CQ286" s="396">
        <v>0</v>
      </c>
      <c r="CR286" s="396">
        <v>0</v>
      </c>
      <c r="CS286" s="313">
        <v>0</v>
      </c>
      <c r="CT286" s="396">
        <v>0</v>
      </c>
      <c r="CU286" s="396">
        <v>0</v>
      </c>
      <c r="CV286" s="396">
        <v>0</v>
      </c>
      <c r="CW286" s="313">
        <v>0</v>
      </c>
      <c r="CX286" s="322"/>
      <c r="CY286" s="71"/>
      <c r="CZ286" s="111"/>
      <c r="DA286" s="108">
        <v>190930</v>
      </c>
      <c r="DB286" s="123" t="s">
        <v>427</v>
      </c>
      <c r="DC286" s="156">
        <v>0</v>
      </c>
      <c r="DD286" s="156">
        <v>0</v>
      </c>
      <c r="DE286" s="156">
        <v>0</v>
      </c>
      <c r="DF286" s="119">
        <v>0</v>
      </c>
      <c r="DG286" s="116">
        <v>0</v>
      </c>
      <c r="DH286" s="116">
        <v>0</v>
      </c>
      <c r="DI286" s="116">
        <v>0</v>
      </c>
      <c r="DJ286" s="116">
        <v>0</v>
      </c>
      <c r="DK286" s="116">
        <v>0</v>
      </c>
      <c r="DL286" s="116">
        <v>0</v>
      </c>
      <c r="DM286" s="116">
        <v>0</v>
      </c>
      <c r="DN286" s="116">
        <v>0</v>
      </c>
    </row>
    <row r="287" spans="1:118" ht="15.75" customHeight="1">
      <c r="A287" s="108"/>
      <c r="B287" s="149">
        <v>190940</v>
      </c>
      <c r="C287" s="123" t="s">
        <v>429</v>
      </c>
      <c r="D287" s="155" t="s">
        <v>430</v>
      </c>
      <c r="E287" s="384"/>
      <c r="F287" s="71"/>
      <c r="G287" s="71"/>
      <c r="H287" s="71"/>
      <c r="I287" s="71"/>
      <c r="J287" s="312">
        <v>0</v>
      </c>
      <c r="K287" s="142">
        <v>0</v>
      </c>
      <c r="L287" s="142">
        <v>0</v>
      </c>
      <c r="M287" s="313">
        <v>412.01718099999999</v>
      </c>
      <c r="N287" s="142">
        <v>0</v>
      </c>
      <c r="O287" s="142">
        <v>0</v>
      </c>
      <c r="P287" s="142">
        <v>0</v>
      </c>
      <c r="Q287" s="313">
        <v>349.28247799999997</v>
      </c>
      <c r="R287" s="142">
        <v>0</v>
      </c>
      <c r="S287" s="142">
        <v>0</v>
      </c>
      <c r="T287" s="142">
        <v>0</v>
      </c>
      <c r="U287" s="313">
        <v>112.52881699999999</v>
      </c>
      <c r="V287" s="312">
        <v>104.06576299999999</v>
      </c>
      <c r="W287" s="142">
        <v>103.957976</v>
      </c>
      <c r="X287" s="142">
        <v>105.495368</v>
      </c>
      <c r="Y287" s="142">
        <v>176.935</v>
      </c>
      <c r="Z287" s="312">
        <v>186.93199999999999</v>
      </c>
      <c r="AA287" s="142">
        <v>312.09899999999999</v>
      </c>
      <c r="AB287" s="142">
        <v>407.541</v>
      </c>
      <c r="AC287" s="142">
        <v>439.399</v>
      </c>
      <c r="AD287" s="312">
        <v>422.28199999999998</v>
      </c>
      <c r="AE287" s="142">
        <v>377.108</v>
      </c>
      <c r="AF287" s="142">
        <v>486.41199999999998</v>
      </c>
      <c r="AG287" s="142">
        <v>413.97800000000001</v>
      </c>
      <c r="AH287" s="312">
        <v>364.14499999999998</v>
      </c>
      <c r="AI287" s="142">
        <v>306.7</v>
      </c>
      <c r="AJ287" s="142">
        <v>427.697</v>
      </c>
      <c r="AK287" s="142">
        <v>360.94499999999999</v>
      </c>
      <c r="AL287" s="312">
        <v>332.59999999999997</v>
      </c>
      <c r="AM287" s="142">
        <v>172.887</v>
      </c>
      <c r="AN287" s="142">
        <v>228.654</v>
      </c>
      <c r="AO287" s="142">
        <v>238.52799999999999</v>
      </c>
      <c r="AP287" s="312">
        <v>388.69099999999997</v>
      </c>
      <c r="AQ287" s="142">
        <v>389.24599999999998</v>
      </c>
      <c r="AR287" s="142">
        <v>384.005</v>
      </c>
      <c r="AS287" s="142">
        <v>428.43599999999998</v>
      </c>
      <c r="AT287" s="312">
        <v>366.8</v>
      </c>
      <c r="AU287" s="142">
        <v>472.42599999999999</v>
      </c>
      <c r="AV287" s="142">
        <v>371.97899999999998</v>
      </c>
      <c r="AW287" s="142">
        <v>223.62099999999998</v>
      </c>
      <c r="AX287" s="312">
        <v>417.71199999999999</v>
      </c>
      <c r="AY287" s="142">
        <v>323.584</v>
      </c>
      <c r="AZ287" s="142">
        <v>412.73599999999999</v>
      </c>
      <c r="BA287" s="142">
        <v>328.61199999999997</v>
      </c>
      <c r="BB287" s="312">
        <v>292.57099999999997</v>
      </c>
      <c r="BC287" s="142">
        <v>563.68399999999997</v>
      </c>
      <c r="BD287" s="142">
        <v>443.47499999999997</v>
      </c>
      <c r="BE287" s="142">
        <v>481.351</v>
      </c>
      <c r="BF287" s="312">
        <v>437.59</v>
      </c>
      <c r="BG287" s="142">
        <v>172.042</v>
      </c>
      <c r="BH287" s="142">
        <v>471.18599999999998</v>
      </c>
      <c r="BI287" s="142">
        <v>494.98699999999997</v>
      </c>
      <c r="BJ287" s="312">
        <v>658.755</v>
      </c>
      <c r="BK287" s="142">
        <v>758.40800000000002</v>
      </c>
      <c r="BL287" s="142">
        <v>505.548</v>
      </c>
      <c r="BM287" s="142">
        <v>515.09100000000001</v>
      </c>
      <c r="BN287" s="312">
        <v>377.50299999999999</v>
      </c>
      <c r="BO287" s="142">
        <v>254.48299999999998</v>
      </c>
      <c r="BP287" s="142">
        <v>448.65899999999999</v>
      </c>
      <c r="BQ287" s="142">
        <v>519.36099999999999</v>
      </c>
      <c r="BR287" s="312">
        <v>479.05599999999998</v>
      </c>
      <c r="BS287" s="142">
        <v>554.47199999999998</v>
      </c>
      <c r="BT287" s="142">
        <v>378.54999999999995</v>
      </c>
      <c r="BU287" s="142">
        <v>354.36500000000001</v>
      </c>
      <c r="BV287" s="312">
        <v>609.89400000000001</v>
      </c>
      <c r="BW287" s="142">
        <v>766.61399999999992</v>
      </c>
      <c r="BX287" s="142">
        <v>974.48299999999995</v>
      </c>
      <c r="BY287" s="142">
        <v>1044.694</v>
      </c>
      <c r="BZ287" s="396">
        <v>1044.694</v>
      </c>
      <c r="CA287" s="396">
        <v>1044.694</v>
      </c>
      <c r="CB287" s="396">
        <v>1044.694</v>
      </c>
      <c r="CC287" s="313">
        <v>1044.694</v>
      </c>
      <c r="CD287" s="396">
        <v>1044.694</v>
      </c>
      <c r="CE287" s="396">
        <v>1044.694</v>
      </c>
      <c r="CF287" s="396">
        <v>1044.694</v>
      </c>
      <c r="CG287" s="313">
        <v>1044.694</v>
      </c>
      <c r="CH287" s="396">
        <v>1044.694</v>
      </c>
      <c r="CI287" s="396">
        <v>1044.694</v>
      </c>
      <c r="CJ287" s="396">
        <v>1044.694</v>
      </c>
      <c r="CK287" s="313">
        <v>1044.694</v>
      </c>
      <c r="CL287" s="396">
        <v>1044.694</v>
      </c>
      <c r="CM287" s="396">
        <v>1044.694</v>
      </c>
      <c r="CN287" s="396">
        <v>1044.694</v>
      </c>
      <c r="CO287" s="313">
        <v>1044.694</v>
      </c>
      <c r="CP287" s="396">
        <v>1044.694</v>
      </c>
      <c r="CQ287" s="396">
        <v>1044.694</v>
      </c>
      <c r="CR287" s="396">
        <v>1044.694</v>
      </c>
      <c r="CS287" s="313">
        <v>1044.694</v>
      </c>
      <c r="CT287" s="396">
        <v>1044.694</v>
      </c>
      <c r="CU287" s="396">
        <v>1044.694</v>
      </c>
      <c r="CV287" s="396">
        <v>1044.694</v>
      </c>
      <c r="CW287" s="313">
        <v>1044.694</v>
      </c>
      <c r="CX287" s="322"/>
      <c r="CY287" s="71"/>
      <c r="CZ287" s="111"/>
      <c r="DA287" s="108">
        <v>190940</v>
      </c>
      <c r="DB287" s="123" t="s">
        <v>429</v>
      </c>
      <c r="DC287" s="156">
        <v>412.01718099999999</v>
      </c>
      <c r="DD287" s="156">
        <v>349.28247799999997</v>
      </c>
      <c r="DE287" s="258">
        <v>112.52881699999999</v>
      </c>
      <c r="DF287" s="119">
        <v>176.935</v>
      </c>
      <c r="DG287" s="116">
        <v>439.399</v>
      </c>
      <c r="DH287" s="116">
        <v>413.97800000000001</v>
      </c>
      <c r="DI287" s="116">
        <v>360.94499999999999</v>
      </c>
      <c r="DJ287" s="116">
        <v>238.52799999999999</v>
      </c>
      <c r="DK287" s="116">
        <v>428.43599999999998</v>
      </c>
      <c r="DL287" s="116">
        <v>223.62099999999998</v>
      </c>
      <c r="DM287" s="116">
        <v>328.61199999999997</v>
      </c>
      <c r="DN287" s="116">
        <v>481.351</v>
      </c>
    </row>
    <row r="288" spans="1:118" ht="15.75" customHeight="1">
      <c r="A288" s="108"/>
      <c r="B288" s="149">
        <v>190950</v>
      </c>
      <c r="C288" s="123" t="s">
        <v>431</v>
      </c>
      <c r="D288" s="71"/>
      <c r="E288" s="71"/>
      <c r="F288" s="71"/>
      <c r="G288" s="71"/>
      <c r="H288" s="71"/>
      <c r="I288" s="71"/>
      <c r="J288" s="312">
        <v>0</v>
      </c>
      <c r="K288" s="142">
        <v>0</v>
      </c>
      <c r="L288" s="142">
        <v>0</v>
      </c>
      <c r="M288" s="313">
        <v>396.33864599999998</v>
      </c>
      <c r="N288" s="312">
        <v>0</v>
      </c>
      <c r="O288" s="142">
        <v>0</v>
      </c>
      <c r="P288" s="142">
        <v>0</v>
      </c>
      <c r="Q288" s="313">
        <v>339.46181100000001</v>
      </c>
      <c r="R288" s="312">
        <v>0</v>
      </c>
      <c r="S288" s="142">
        <v>0</v>
      </c>
      <c r="T288" s="142">
        <v>0</v>
      </c>
      <c r="U288" s="313">
        <v>99.950999999999993</v>
      </c>
      <c r="V288" s="312">
        <v>99.988</v>
      </c>
      <c r="W288" s="142">
        <v>0</v>
      </c>
      <c r="X288" s="142">
        <v>99.915368000000001</v>
      </c>
      <c r="Y288" s="142">
        <v>99.951999999999998</v>
      </c>
      <c r="Z288" s="312">
        <v>99.988</v>
      </c>
      <c r="AA288" s="142">
        <v>199.73499999999999</v>
      </c>
      <c r="AB288" s="142">
        <v>199.81299999999999</v>
      </c>
      <c r="AC288" s="142">
        <v>349.70799999999997</v>
      </c>
      <c r="AD288" s="312">
        <v>349.82900000000001</v>
      </c>
      <c r="AE288" s="142">
        <v>249.821</v>
      </c>
      <c r="AF288" s="142">
        <v>349.77</v>
      </c>
      <c r="AG288" s="142">
        <v>199.85399999999998</v>
      </c>
      <c r="AH288" s="312">
        <v>199.92399999999998</v>
      </c>
      <c r="AI288" s="142">
        <v>249.815</v>
      </c>
      <c r="AJ288" s="142">
        <v>199.82</v>
      </c>
      <c r="AK288" s="142">
        <v>299.80799999999999</v>
      </c>
      <c r="AL288" s="312">
        <v>299.89099999999996</v>
      </c>
      <c r="AM288" s="142">
        <v>149.97</v>
      </c>
      <c r="AN288" s="142">
        <v>199.91</v>
      </c>
      <c r="AO288" s="142">
        <v>209.83099999999999</v>
      </c>
      <c r="AP288" s="312">
        <v>309.80500000000001</v>
      </c>
      <c r="AQ288" s="142">
        <v>309.88399999999996</v>
      </c>
      <c r="AR288" s="142">
        <v>309.81099999999998</v>
      </c>
      <c r="AS288" s="142">
        <v>399.738</v>
      </c>
      <c r="AT288" s="312">
        <v>299.83199999999999</v>
      </c>
      <c r="AU288" s="142">
        <v>399.85399999999998</v>
      </c>
      <c r="AV288" s="142">
        <v>299.94799999999998</v>
      </c>
      <c r="AW288" s="142">
        <v>189.92399999999998</v>
      </c>
      <c r="AX288" s="312">
        <v>389.83</v>
      </c>
      <c r="AY288" s="142">
        <v>289.887</v>
      </c>
      <c r="AZ288" s="142">
        <v>389.85399999999998</v>
      </c>
      <c r="BA288" s="142">
        <v>299.91399999999999</v>
      </c>
      <c r="BB288" s="312">
        <v>249.85399999999998</v>
      </c>
      <c r="BC288" s="142">
        <v>499.78199999999998</v>
      </c>
      <c r="BD288" s="142">
        <v>399.87099999999998</v>
      </c>
      <c r="BE288" s="142">
        <v>399.93899999999996</v>
      </c>
      <c r="BF288" s="312">
        <v>369.84</v>
      </c>
      <c r="BG288" s="142">
        <v>119.892</v>
      </c>
      <c r="BH288" s="142">
        <v>419.75599999999997</v>
      </c>
      <c r="BI288" s="142">
        <v>419.85499999999996</v>
      </c>
      <c r="BJ288" s="312">
        <v>589.70799999999997</v>
      </c>
      <c r="BK288" s="142">
        <v>689.779</v>
      </c>
      <c r="BL288" s="142">
        <v>389.87199999999996</v>
      </c>
      <c r="BM288" s="142">
        <v>389.94799999999998</v>
      </c>
      <c r="BN288" s="312">
        <v>279.86099999999999</v>
      </c>
      <c r="BO288" s="142">
        <v>179.90299999999999</v>
      </c>
      <c r="BP288" s="142">
        <v>379.68799999999999</v>
      </c>
      <c r="BQ288" s="142">
        <v>429.76799999999997</v>
      </c>
      <c r="BR288" s="312">
        <v>389.75299999999999</v>
      </c>
      <c r="BS288" s="142">
        <v>469.733</v>
      </c>
      <c r="BT288" s="142">
        <v>269.85199999999998</v>
      </c>
      <c r="BU288" s="142">
        <v>219.91799999999998</v>
      </c>
      <c r="BV288" s="312">
        <v>409.60699999999997</v>
      </c>
      <c r="BW288" s="142">
        <v>329.73899999999998</v>
      </c>
      <c r="BX288" s="142">
        <v>579.48899999999992</v>
      </c>
      <c r="BY288" s="142">
        <v>579.68399999999997</v>
      </c>
      <c r="BZ288" s="396">
        <v>579.68399999999997</v>
      </c>
      <c r="CA288" s="396">
        <v>579.68399999999997</v>
      </c>
      <c r="CB288" s="396">
        <v>579.68399999999997</v>
      </c>
      <c r="CC288" s="313">
        <v>579.68399999999997</v>
      </c>
      <c r="CD288" s="396">
        <v>579.68399999999997</v>
      </c>
      <c r="CE288" s="396">
        <v>579.68399999999997</v>
      </c>
      <c r="CF288" s="396">
        <v>579.68399999999997</v>
      </c>
      <c r="CG288" s="313">
        <v>579.68399999999997</v>
      </c>
      <c r="CH288" s="396">
        <v>579.68399999999997</v>
      </c>
      <c r="CI288" s="396">
        <v>579.68399999999997</v>
      </c>
      <c r="CJ288" s="396">
        <v>579.68399999999997</v>
      </c>
      <c r="CK288" s="313">
        <v>579.68399999999997</v>
      </c>
      <c r="CL288" s="396">
        <v>579.68399999999997</v>
      </c>
      <c r="CM288" s="396">
        <v>579.68399999999997</v>
      </c>
      <c r="CN288" s="396">
        <v>579.68399999999997</v>
      </c>
      <c r="CO288" s="313">
        <v>579.68399999999997</v>
      </c>
      <c r="CP288" s="396">
        <v>579.68399999999997</v>
      </c>
      <c r="CQ288" s="396">
        <v>579.68399999999997</v>
      </c>
      <c r="CR288" s="396">
        <v>579.68399999999997</v>
      </c>
      <c r="CS288" s="313">
        <v>579.68399999999997</v>
      </c>
      <c r="CT288" s="396">
        <v>579.68399999999997</v>
      </c>
      <c r="CU288" s="396">
        <v>579.68399999999997</v>
      </c>
      <c r="CV288" s="396">
        <v>579.68399999999997</v>
      </c>
      <c r="CW288" s="313">
        <v>579.68399999999997</v>
      </c>
      <c r="CX288" s="71"/>
      <c r="CY288" s="71"/>
      <c r="CZ288" s="111"/>
      <c r="DA288" s="108">
        <v>190950</v>
      </c>
      <c r="DB288" s="123" t="s">
        <v>431</v>
      </c>
      <c r="DC288" s="156">
        <v>396.33864599999998</v>
      </c>
      <c r="DD288" s="156">
        <v>339.46181100000001</v>
      </c>
      <c r="DE288" s="258">
        <v>99.950999999999993</v>
      </c>
      <c r="DF288" s="119">
        <v>99.951999999999998</v>
      </c>
      <c r="DG288" s="116">
        <v>349.70799999999997</v>
      </c>
      <c r="DH288" s="116">
        <v>199.85399999999998</v>
      </c>
      <c r="DI288" s="116">
        <v>299.80799999999999</v>
      </c>
      <c r="DJ288" s="116">
        <v>209.83099999999999</v>
      </c>
      <c r="DK288" s="116">
        <v>399.738</v>
      </c>
      <c r="DL288" s="116">
        <v>189.92399999999998</v>
      </c>
      <c r="DM288" s="116">
        <v>299.91399999999999</v>
      </c>
      <c r="DN288" s="116">
        <v>399.93899999999996</v>
      </c>
    </row>
    <row r="289" spans="1:118" ht="15.75" customHeight="1">
      <c r="A289" s="108"/>
      <c r="B289" s="149">
        <v>131810</v>
      </c>
      <c r="C289" s="123" t="s">
        <v>432</v>
      </c>
      <c r="D289" s="71"/>
      <c r="E289" s="71"/>
      <c r="F289" s="71"/>
      <c r="G289" s="71"/>
      <c r="H289" s="71"/>
      <c r="I289" s="71"/>
      <c r="J289" s="312">
        <v>0</v>
      </c>
      <c r="K289" s="142">
        <v>0</v>
      </c>
      <c r="L289" s="142">
        <v>0</v>
      </c>
      <c r="M289" s="313">
        <v>15.678535</v>
      </c>
      <c r="N289" s="312">
        <v>0</v>
      </c>
      <c r="O289" s="142">
        <v>0</v>
      </c>
      <c r="P289" s="142">
        <v>0</v>
      </c>
      <c r="Q289" s="313">
        <v>9.8109999999999999</v>
      </c>
      <c r="R289" s="312">
        <v>0</v>
      </c>
      <c r="S289" s="142">
        <v>0</v>
      </c>
      <c r="T289" s="142">
        <v>0</v>
      </c>
      <c r="U289" s="313">
        <v>12.577817</v>
      </c>
      <c r="V289" s="312">
        <v>4.077763</v>
      </c>
      <c r="W289" s="142">
        <v>0</v>
      </c>
      <c r="X289" s="142">
        <v>5.58</v>
      </c>
      <c r="Y289" s="142">
        <v>76.98299999999999</v>
      </c>
      <c r="Z289" s="312">
        <v>86.944000000000003</v>
      </c>
      <c r="AA289" s="142">
        <v>112.36399999999999</v>
      </c>
      <c r="AB289" s="142">
        <v>207.72799999999998</v>
      </c>
      <c r="AC289" s="142">
        <v>89.691000000000003</v>
      </c>
      <c r="AD289" s="312">
        <v>72.453000000000003</v>
      </c>
      <c r="AE289" s="142">
        <v>127.28699999999999</v>
      </c>
      <c r="AF289" s="142">
        <v>136.642</v>
      </c>
      <c r="AG289" s="142">
        <v>214.124</v>
      </c>
      <c r="AH289" s="312">
        <v>164.221</v>
      </c>
      <c r="AI289" s="142">
        <v>56.884999999999998</v>
      </c>
      <c r="AJ289" s="142">
        <v>227.87699999999998</v>
      </c>
      <c r="AK289" s="142">
        <v>61.137</v>
      </c>
      <c r="AL289" s="312">
        <v>32.708999999999996</v>
      </c>
      <c r="AM289" s="142">
        <v>22.916999999999998</v>
      </c>
      <c r="AN289" s="142">
        <v>28.744</v>
      </c>
      <c r="AO289" s="142">
        <v>28.696999999999999</v>
      </c>
      <c r="AP289" s="312">
        <v>78.885999999999996</v>
      </c>
      <c r="AQ289" s="142">
        <v>79.361999999999995</v>
      </c>
      <c r="AR289" s="142">
        <v>74.194000000000003</v>
      </c>
      <c r="AS289" s="142">
        <v>28.698</v>
      </c>
      <c r="AT289" s="312">
        <v>66.968000000000004</v>
      </c>
      <c r="AU289" s="142">
        <v>72.572000000000003</v>
      </c>
      <c r="AV289" s="142">
        <v>72.030999999999992</v>
      </c>
      <c r="AW289" s="142">
        <v>33.696999999999996</v>
      </c>
      <c r="AX289" s="312">
        <v>27.881999999999998</v>
      </c>
      <c r="AY289" s="142">
        <v>33.696999999999996</v>
      </c>
      <c r="AZ289" s="142">
        <v>22.881999999999998</v>
      </c>
      <c r="BA289" s="142">
        <v>28.698</v>
      </c>
      <c r="BB289" s="312">
        <v>22.881999999999998</v>
      </c>
      <c r="BC289" s="142">
        <v>28.698</v>
      </c>
      <c r="BD289" s="142">
        <v>9.7759999999999998</v>
      </c>
      <c r="BE289" s="142">
        <v>23.096999999999998</v>
      </c>
      <c r="BF289" s="312">
        <v>20.044999999999998</v>
      </c>
      <c r="BG289" s="142">
        <v>11.004</v>
      </c>
      <c r="BH289" s="142">
        <v>11.004999999999999</v>
      </c>
      <c r="BI289" s="142">
        <v>11.004</v>
      </c>
      <c r="BJ289" s="312">
        <v>11.003</v>
      </c>
      <c r="BK289" s="142">
        <v>10.965</v>
      </c>
      <c r="BL289" s="142">
        <v>63.965999999999994</v>
      </c>
      <c r="BM289" s="142">
        <v>50.994999999999997</v>
      </c>
      <c r="BN289" s="312">
        <v>35.994</v>
      </c>
      <c r="BO289" s="142">
        <v>10.991999999999999</v>
      </c>
      <c r="BP289" s="142">
        <v>10.991999999999999</v>
      </c>
      <c r="BQ289" s="142">
        <v>11.026</v>
      </c>
      <c r="BR289" s="312">
        <v>11.026</v>
      </c>
      <c r="BS289" s="142">
        <v>11.062999999999999</v>
      </c>
      <c r="BT289" s="142">
        <v>36.062999999999995</v>
      </c>
      <c r="BU289" s="142">
        <v>61.079000000000001</v>
      </c>
      <c r="BV289" s="312">
        <v>200.28699999999998</v>
      </c>
      <c r="BW289" s="142">
        <v>436.875</v>
      </c>
      <c r="BX289" s="142">
        <v>394.99399999999997</v>
      </c>
      <c r="BY289" s="142">
        <v>395.96799999999996</v>
      </c>
      <c r="BZ289" s="396">
        <v>395.96799999999996</v>
      </c>
      <c r="CA289" s="396">
        <v>395.96799999999996</v>
      </c>
      <c r="CB289" s="396">
        <v>395.96799999999996</v>
      </c>
      <c r="CC289" s="313">
        <v>395.96799999999996</v>
      </c>
      <c r="CD289" s="396">
        <v>395.96799999999996</v>
      </c>
      <c r="CE289" s="396">
        <v>395.96799999999996</v>
      </c>
      <c r="CF289" s="396">
        <v>395.96799999999996</v>
      </c>
      <c r="CG289" s="313">
        <v>395.96799999999996</v>
      </c>
      <c r="CH289" s="396">
        <v>395.96799999999996</v>
      </c>
      <c r="CI289" s="396">
        <v>395.96799999999996</v>
      </c>
      <c r="CJ289" s="396">
        <v>395.96799999999996</v>
      </c>
      <c r="CK289" s="313">
        <v>395.96799999999996</v>
      </c>
      <c r="CL289" s="396">
        <v>395.96799999999996</v>
      </c>
      <c r="CM289" s="396">
        <v>395.96799999999996</v>
      </c>
      <c r="CN289" s="396">
        <v>395.96799999999996</v>
      </c>
      <c r="CO289" s="313">
        <v>395.96799999999996</v>
      </c>
      <c r="CP289" s="396">
        <v>395.96799999999996</v>
      </c>
      <c r="CQ289" s="396">
        <v>395.96799999999996</v>
      </c>
      <c r="CR289" s="396">
        <v>395.96799999999996</v>
      </c>
      <c r="CS289" s="313">
        <v>395.96799999999996</v>
      </c>
      <c r="CT289" s="396">
        <v>395.96799999999996</v>
      </c>
      <c r="CU289" s="396">
        <v>395.96799999999996</v>
      </c>
      <c r="CV289" s="396">
        <v>395.96799999999996</v>
      </c>
      <c r="CW289" s="313">
        <v>395.96799999999996</v>
      </c>
      <c r="CX289" s="71"/>
      <c r="CY289" s="71"/>
      <c r="CZ289" s="111"/>
      <c r="DA289" s="108">
        <v>131810</v>
      </c>
      <c r="DB289" s="123" t="s">
        <v>432</v>
      </c>
      <c r="DC289" s="156">
        <v>15.678535</v>
      </c>
      <c r="DD289" s="156">
        <v>9.8109999999999999</v>
      </c>
      <c r="DE289" s="258">
        <v>12.577817</v>
      </c>
      <c r="DF289" s="119">
        <v>76.98299999999999</v>
      </c>
      <c r="DG289" s="116">
        <v>89.691000000000003</v>
      </c>
      <c r="DH289" s="116">
        <v>214.124</v>
      </c>
      <c r="DI289" s="116">
        <v>61.137</v>
      </c>
      <c r="DJ289" s="116">
        <v>28.696999999999999</v>
      </c>
      <c r="DK289" s="116">
        <v>28.698</v>
      </c>
      <c r="DL289" s="116">
        <v>33.696999999999996</v>
      </c>
      <c r="DM289" s="116">
        <v>28.698</v>
      </c>
      <c r="DN289" s="116">
        <v>23.096999999999998</v>
      </c>
    </row>
    <row r="290" spans="1:118" ht="15.75" customHeight="1">
      <c r="A290" s="108"/>
      <c r="B290" s="109"/>
      <c r="C290" s="123" t="s">
        <v>433</v>
      </c>
      <c r="D290" s="71"/>
      <c r="E290" s="71"/>
      <c r="F290" s="71"/>
      <c r="G290" s="71"/>
      <c r="H290" s="71"/>
      <c r="I290" s="71"/>
      <c r="J290" s="312">
        <v>0</v>
      </c>
      <c r="K290" s="142">
        <v>0</v>
      </c>
      <c r="L290" s="142">
        <v>0</v>
      </c>
      <c r="M290" s="313">
        <v>0</v>
      </c>
      <c r="N290" s="312">
        <v>0</v>
      </c>
      <c r="O290" s="142">
        <v>0</v>
      </c>
      <c r="P290" s="142">
        <v>0</v>
      </c>
      <c r="Q290" s="313">
        <v>9.6669999999576817E-3</v>
      </c>
      <c r="R290" s="312">
        <v>0</v>
      </c>
      <c r="S290" s="142">
        <v>0</v>
      </c>
      <c r="T290" s="142">
        <v>0</v>
      </c>
      <c r="U290" s="313">
        <v>0</v>
      </c>
      <c r="V290" s="312">
        <v>-9.7699626167013776E-15</v>
      </c>
      <c r="W290" s="142">
        <v>103.957976</v>
      </c>
      <c r="X290" s="142">
        <v>0</v>
      </c>
      <c r="Y290" s="142">
        <v>0</v>
      </c>
      <c r="Z290" s="312">
        <v>0</v>
      </c>
      <c r="AA290" s="142">
        <v>0</v>
      </c>
      <c r="AB290" s="142">
        <v>0</v>
      </c>
      <c r="AC290" s="142">
        <v>0</v>
      </c>
      <c r="AD290" s="312">
        <v>0</v>
      </c>
      <c r="AE290" s="142">
        <v>0</v>
      </c>
      <c r="AF290" s="142">
        <v>0</v>
      </c>
      <c r="AG290" s="142">
        <v>0</v>
      </c>
      <c r="AH290" s="312">
        <v>0</v>
      </c>
      <c r="AI290" s="142">
        <v>0</v>
      </c>
      <c r="AJ290" s="142">
        <v>0</v>
      </c>
      <c r="AK290" s="142">
        <v>0</v>
      </c>
      <c r="AL290" s="312">
        <v>0</v>
      </c>
      <c r="AM290" s="142">
        <v>0</v>
      </c>
      <c r="AN290" s="142">
        <v>0</v>
      </c>
      <c r="AO290" s="142">
        <v>0</v>
      </c>
      <c r="AP290" s="312">
        <v>0</v>
      </c>
      <c r="AQ290" s="142">
        <v>0</v>
      </c>
      <c r="AR290" s="142">
        <v>0</v>
      </c>
      <c r="AS290" s="142">
        <v>0</v>
      </c>
      <c r="AT290" s="312">
        <v>0</v>
      </c>
      <c r="AU290" s="142">
        <v>0</v>
      </c>
      <c r="AV290" s="142">
        <v>0</v>
      </c>
      <c r="AW290" s="142">
        <v>0</v>
      </c>
      <c r="AX290" s="312">
        <v>0</v>
      </c>
      <c r="AY290" s="142">
        <v>0</v>
      </c>
      <c r="AZ290" s="142">
        <v>0</v>
      </c>
      <c r="BA290" s="142">
        <v>0</v>
      </c>
      <c r="BB290" s="312">
        <v>19.834999999999987</v>
      </c>
      <c r="BC290" s="142">
        <v>35.203999999999986</v>
      </c>
      <c r="BD290" s="142">
        <v>33.827999999999989</v>
      </c>
      <c r="BE290" s="142">
        <v>58.31500000000004</v>
      </c>
      <c r="BF290" s="312">
        <v>47.704999999999998</v>
      </c>
      <c r="BG290" s="142">
        <v>41.146000000000008</v>
      </c>
      <c r="BH290" s="142">
        <v>40.425000000000011</v>
      </c>
      <c r="BI290" s="142">
        <v>64.128</v>
      </c>
      <c r="BJ290" s="312">
        <v>58.044000000000025</v>
      </c>
      <c r="BK290" s="142">
        <v>57.664000000000016</v>
      </c>
      <c r="BL290" s="142">
        <v>51.710000000000051</v>
      </c>
      <c r="BM290" s="142">
        <v>74.148000000000025</v>
      </c>
      <c r="BN290" s="312">
        <v>61.647999999999996</v>
      </c>
      <c r="BO290" s="142">
        <v>63.587999999999987</v>
      </c>
      <c r="BP290" s="142">
        <v>57.979000000000006</v>
      </c>
      <c r="BQ290" s="142">
        <v>78.567000000000021</v>
      </c>
      <c r="BR290" s="312">
        <v>78.277000000000001</v>
      </c>
      <c r="BS290" s="142">
        <v>73.675999999999974</v>
      </c>
      <c r="BT290" s="142">
        <v>72.634999999999991</v>
      </c>
      <c r="BU290" s="142">
        <v>73.368000000000023</v>
      </c>
      <c r="BV290" s="312">
        <v>0</v>
      </c>
      <c r="BW290" s="142">
        <v>0</v>
      </c>
      <c r="BX290" s="142">
        <v>0</v>
      </c>
      <c r="BY290" s="142">
        <v>69.04200000000003</v>
      </c>
      <c r="BZ290" s="396">
        <v>69.04200000000003</v>
      </c>
      <c r="CA290" s="396">
        <v>69.04200000000003</v>
      </c>
      <c r="CB290" s="396">
        <v>69.04200000000003</v>
      </c>
      <c r="CC290" s="313">
        <v>69.04200000000003</v>
      </c>
      <c r="CD290" s="396">
        <v>69.04200000000003</v>
      </c>
      <c r="CE290" s="396">
        <v>69.04200000000003</v>
      </c>
      <c r="CF290" s="396">
        <v>69.04200000000003</v>
      </c>
      <c r="CG290" s="313">
        <v>69.04200000000003</v>
      </c>
      <c r="CH290" s="396">
        <v>69.04200000000003</v>
      </c>
      <c r="CI290" s="396">
        <v>69.04200000000003</v>
      </c>
      <c r="CJ290" s="396">
        <v>69.04200000000003</v>
      </c>
      <c r="CK290" s="313">
        <v>69.04200000000003</v>
      </c>
      <c r="CL290" s="396">
        <v>69.04200000000003</v>
      </c>
      <c r="CM290" s="396">
        <v>69.04200000000003</v>
      </c>
      <c r="CN290" s="396">
        <v>69.04200000000003</v>
      </c>
      <c r="CO290" s="313">
        <v>69.04200000000003</v>
      </c>
      <c r="CP290" s="396">
        <v>69.04200000000003</v>
      </c>
      <c r="CQ290" s="396">
        <v>69.04200000000003</v>
      </c>
      <c r="CR290" s="396">
        <v>69.04200000000003</v>
      </c>
      <c r="CS290" s="313">
        <v>69.04200000000003</v>
      </c>
      <c r="CT290" s="396">
        <v>69.04200000000003</v>
      </c>
      <c r="CU290" s="396">
        <v>69.04200000000003</v>
      </c>
      <c r="CV290" s="396">
        <v>69.04200000000003</v>
      </c>
      <c r="CW290" s="313">
        <v>69.04200000000003</v>
      </c>
      <c r="CX290" s="71"/>
      <c r="CY290" s="71"/>
      <c r="CZ290" s="111"/>
      <c r="DA290" s="108"/>
      <c r="DB290" s="123" t="s">
        <v>433</v>
      </c>
      <c r="DC290" s="156">
        <v>0</v>
      </c>
      <c r="DD290" s="156">
        <v>9.6669999999576817E-3</v>
      </c>
      <c r="DE290" s="258">
        <v>0</v>
      </c>
      <c r="DF290" s="119">
        <v>0</v>
      </c>
      <c r="DG290" s="116">
        <v>0</v>
      </c>
      <c r="DH290" s="116">
        <v>0</v>
      </c>
      <c r="DI290" s="116">
        <v>0</v>
      </c>
      <c r="DJ290" s="116">
        <v>0</v>
      </c>
      <c r="DK290" s="116">
        <v>0</v>
      </c>
      <c r="DL290" s="116">
        <v>0</v>
      </c>
      <c r="DM290" s="116">
        <v>0</v>
      </c>
      <c r="DN290" s="116">
        <v>58.31500000000004</v>
      </c>
    </row>
    <row r="291" spans="1:118" ht="15.75" customHeight="1">
      <c r="A291" s="108"/>
      <c r="B291" s="149">
        <v>190961</v>
      </c>
      <c r="C291" s="123" t="s">
        <v>434</v>
      </c>
      <c r="D291" s="155" t="s">
        <v>435</v>
      </c>
      <c r="E291" s="384"/>
      <c r="F291" s="71"/>
      <c r="G291" s="71"/>
      <c r="H291" s="71"/>
      <c r="I291" s="71"/>
      <c r="J291" s="312">
        <v>0</v>
      </c>
      <c r="K291" s="142">
        <v>0</v>
      </c>
      <c r="L291" s="142">
        <v>0</v>
      </c>
      <c r="M291" s="313">
        <v>0</v>
      </c>
      <c r="N291" s="142">
        <v>0</v>
      </c>
      <c r="O291" s="142">
        <v>0</v>
      </c>
      <c r="P291" s="142">
        <v>0</v>
      </c>
      <c r="Q291" s="142">
        <v>0</v>
      </c>
      <c r="R291" s="312">
        <v>0</v>
      </c>
      <c r="S291" s="142">
        <v>0</v>
      </c>
      <c r="T291" s="142">
        <v>0</v>
      </c>
      <c r="U291" s="313">
        <v>0</v>
      </c>
      <c r="V291" s="312">
        <v>0</v>
      </c>
      <c r="W291" s="142">
        <v>0</v>
      </c>
      <c r="X291" s="142">
        <v>27.372515</v>
      </c>
      <c r="Y291" s="142">
        <v>28.706999999999997</v>
      </c>
      <c r="Z291" s="312">
        <v>26.710999999999999</v>
      </c>
      <c r="AA291" s="142">
        <v>27.201000000000001</v>
      </c>
      <c r="AB291" s="142">
        <v>15.072999999999999</v>
      </c>
      <c r="AC291" s="142">
        <v>15.860999999999999</v>
      </c>
      <c r="AD291" s="312">
        <v>13.898</v>
      </c>
      <c r="AE291" s="142">
        <v>19.486000000000001</v>
      </c>
      <c r="AF291" s="142">
        <v>17.548999999999999</v>
      </c>
      <c r="AG291" s="142">
        <v>17.89</v>
      </c>
      <c r="AH291" s="312">
        <v>15.834999999999999</v>
      </c>
      <c r="AI291" s="142">
        <v>16.172000000000001</v>
      </c>
      <c r="AJ291" s="142">
        <v>15.097</v>
      </c>
      <c r="AK291" s="142">
        <v>16.338000000000001</v>
      </c>
      <c r="AL291" s="312">
        <v>13.093</v>
      </c>
      <c r="AM291" s="142">
        <v>16.007999999999999</v>
      </c>
      <c r="AN291" s="142">
        <v>16.042999999999999</v>
      </c>
      <c r="AO291" s="142">
        <v>15.819999999999999</v>
      </c>
      <c r="AP291" s="312">
        <v>15.780999999999999</v>
      </c>
      <c r="AQ291" s="142">
        <v>15.709999999999999</v>
      </c>
      <c r="AR291" s="142">
        <v>12.939</v>
      </c>
      <c r="AS291" s="142">
        <v>12.286999999999999</v>
      </c>
      <c r="AT291" s="312">
        <v>11.173</v>
      </c>
      <c r="AU291" s="142">
        <v>11.209</v>
      </c>
      <c r="AV291" s="142">
        <v>11.270999999999999</v>
      </c>
      <c r="AW291" s="142">
        <v>10.99</v>
      </c>
      <c r="AX291" s="312">
        <v>14.260999999999999</v>
      </c>
      <c r="AY291" s="142">
        <v>16.073999999999998</v>
      </c>
      <c r="AZ291" s="142">
        <v>16.738</v>
      </c>
      <c r="BA291" s="142">
        <v>14.492999999999999</v>
      </c>
      <c r="BB291" s="312">
        <v>17.346999999999998</v>
      </c>
      <c r="BC291" s="142">
        <v>16.727999999999998</v>
      </c>
      <c r="BD291" s="142">
        <v>16.286999999999999</v>
      </c>
      <c r="BE291" s="142">
        <v>42.064</v>
      </c>
      <c r="BF291" s="312">
        <v>30.463999999999999</v>
      </c>
      <c r="BG291" s="142">
        <v>30.055999999999997</v>
      </c>
      <c r="BH291" s="142">
        <v>30.847999999999999</v>
      </c>
      <c r="BI291" s="142">
        <v>30.408999999999999</v>
      </c>
      <c r="BJ291" s="312">
        <v>32.99</v>
      </c>
      <c r="BK291" s="142">
        <v>30.806999999999999</v>
      </c>
      <c r="BL291" s="142">
        <v>33.308999999999997</v>
      </c>
      <c r="BM291" s="142">
        <v>34.284999999999997</v>
      </c>
      <c r="BN291" s="312">
        <v>35.571999999999996</v>
      </c>
      <c r="BO291" s="142">
        <v>38.481000000000002</v>
      </c>
      <c r="BP291" s="142">
        <v>41.960999999999999</v>
      </c>
      <c r="BQ291" s="142">
        <v>41.814999999999998</v>
      </c>
      <c r="BR291" s="312">
        <v>42.195999999999998</v>
      </c>
      <c r="BS291" s="142">
        <v>40.951999999999998</v>
      </c>
      <c r="BT291" s="142">
        <v>39.444000000000003</v>
      </c>
      <c r="BU291" s="142">
        <v>40.829000000000001</v>
      </c>
      <c r="BV291" s="312">
        <v>102.21399999999998</v>
      </c>
      <c r="BW291" s="142">
        <v>105.06899999999999</v>
      </c>
      <c r="BX291" s="142">
        <v>98.738</v>
      </c>
      <c r="BY291" s="142">
        <v>126.98599999999999</v>
      </c>
      <c r="BZ291" s="396">
        <v>126.98599999999999</v>
      </c>
      <c r="CA291" s="396">
        <v>126.98599999999999</v>
      </c>
      <c r="CB291" s="396">
        <v>126.98599999999999</v>
      </c>
      <c r="CC291" s="313">
        <v>126.98599999999999</v>
      </c>
      <c r="CD291" s="396">
        <v>126.98599999999999</v>
      </c>
      <c r="CE291" s="396">
        <v>126.98599999999999</v>
      </c>
      <c r="CF291" s="396">
        <v>126.98599999999999</v>
      </c>
      <c r="CG291" s="313">
        <v>126.98599999999999</v>
      </c>
      <c r="CH291" s="396">
        <v>126.98599999999999</v>
      </c>
      <c r="CI291" s="396">
        <v>126.98599999999999</v>
      </c>
      <c r="CJ291" s="396">
        <v>126.98599999999999</v>
      </c>
      <c r="CK291" s="313">
        <v>126.98599999999999</v>
      </c>
      <c r="CL291" s="396">
        <v>126.98599999999999</v>
      </c>
      <c r="CM291" s="396">
        <v>126.98599999999999</v>
      </c>
      <c r="CN291" s="396">
        <v>126.98599999999999</v>
      </c>
      <c r="CO291" s="313">
        <v>126.98599999999999</v>
      </c>
      <c r="CP291" s="396">
        <v>126.98599999999999</v>
      </c>
      <c r="CQ291" s="396">
        <v>126.98599999999999</v>
      </c>
      <c r="CR291" s="396">
        <v>126.98599999999999</v>
      </c>
      <c r="CS291" s="313">
        <v>126.98599999999999</v>
      </c>
      <c r="CT291" s="396">
        <v>126.98599999999999</v>
      </c>
      <c r="CU291" s="396">
        <v>126.98599999999999</v>
      </c>
      <c r="CV291" s="396">
        <v>126.98599999999999</v>
      </c>
      <c r="CW291" s="313">
        <v>126.98599999999999</v>
      </c>
      <c r="CX291" s="322"/>
      <c r="CY291" s="71"/>
      <c r="CZ291" s="111"/>
      <c r="DA291" s="108">
        <v>190961</v>
      </c>
      <c r="DB291" s="123" t="s">
        <v>434</v>
      </c>
      <c r="DC291" s="156">
        <v>0</v>
      </c>
      <c r="DD291" s="156">
        <v>0</v>
      </c>
      <c r="DE291" s="156">
        <v>0</v>
      </c>
      <c r="DF291" s="119">
        <v>28.706999999999997</v>
      </c>
      <c r="DG291" s="116">
        <v>15.860999999999999</v>
      </c>
      <c r="DH291" s="116">
        <v>17.89</v>
      </c>
      <c r="DI291" s="116">
        <v>16.338000000000001</v>
      </c>
      <c r="DJ291" s="116">
        <v>15.819999999999999</v>
      </c>
      <c r="DK291" s="116">
        <v>12.286999999999999</v>
      </c>
      <c r="DL291" s="116">
        <v>10.99</v>
      </c>
      <c r="DM291" s="116">
        <v>14.492999999999999</v>
      </c>
      <c r="DN291" s="116">
        <v>42.064</v>
      </c>
    </row>
    <row r="292" spans="1:118" ht="15.75" customHeight="1">
      <c r="A292" s="108"/>
      <c r="B292" s="149">
        <v>132000</v>
      </c>
      <c r="C292" s="123" t="s">
        <v>436</v>
      </c>
      <c r="D292" s="155" t="s">
        <v>437</v>
      </c>
      <c r="E292" s="384"/>
      <c r="F292" s="71"/>
      <c r="G292" s="71"/>
      <c r="H292" s="71"/>
      <c r="I292" s="71"/>
      <c r="J292" s="312">
        <v>0</v>
      </c>
      <c r="K292" s="142">
        <v>0</v>
      </c>
      <c r="L292" s="142">
        <v>0</v>
      </c>
      <c r="M292" s="313">
        <v>1730.75128</v>
      </c>
      <c r="N292" s="142">
        <v>0</v>
      </c>
      <c r="O292" s="142">
        <v>0</v>
      </c>
      <c r="P292" s="142">
        <v>0</v>
      </c>
      <c r="Q292" s="142">
        <v>1986.515979</v>
      </c>
      <c r="R292" s="312">
        <v>0</v>
      </c>
      <c r="S292" s="142">
        <v>0</v>
      </c>
      <c r="T292" s="142">
        <v>0</v>
      </c>
      <c r="U292" s="313">
        <v>2681.9557769999997</v>
      </c>
      <c r="V292" s="312">
        <v>3056.5068269999997</v>
      </c>
      <c r="W292" s="142">
        <v>2980.155831</v>
      </c>
      <c r="X292" s="142">
        <v>3007.1967219999997</v>
      </c>
      <c r="Y292" s="142">
        <v>3588.0449999999996</v>
      </c>
      <c r="Z292" s="312">
        <v>3312.027</v>
      </c>
      <c r="AA292" s="142">
        <v>2980.0619999999999</v>
      </c>
      <c r="AB292" s="142">
        <v>3289.8319999999999</v>
      </c>
      <c r="AC292" s="142">
        <v>3774.4569999999999</v>
      </c>
      <c r="AD292" s="312">
        <v>3230.6789999999996</v>
      </c>
      <c r="AE292" s="142">
        <v>3723.9969999999998</v>
      </c>
      <c r="AF292" s="142">
        <v>3654.3209999999999</v>
      </c>
      <c r="AG292" s="142">
        <v>4399.3059999999996</v>
      </c>
      <c r="AH292" s="312">
        <v>4179.6039999999994</v>
      </c>
      <c r="AI292" s="142">
        <v>4726.2039999999997</v>
      </c>
      <c r="AJ292" s="142">
        <v>4591.5419999999995</v>
      </c>
      <c r="AK292" s="142">
        <v>5169.7069999999994</v>
      </c>
      <c r="AL292" s="312">
        <v>4914.3679999999995</v>
      </c>
      <c r="AM292" s="142">
        <v>5067.3710000000001</v>
      </c>
      <c r="AN292" s="142">
        <v>5284.2109999999993</v>
      </c>
      <c r="AO292" s="142">
        <v>5529.6509999999998</v>
      </c>
      <c r="AP292" s="312">
        <v>5140.0709999999999</v>
      </c>
      <c r="AQ292" s="142">
        <v>5502.99</v>
      </c>
      <c r="AR292" s="142">
        <v>5378.7089999999998</v>
      </c>
      <c r="AS292" s="142">
        <v>5986.7</v>
      </c>
      <c r="AT292" s="312">
        <v>5507.2640000000001</v>
      </c>
      <c r="AU292" s="142">
        <v>5234.0529999999999</v>
      </c>
      <c r="AV292" s="142">
        <v>5224.1579999999994</v>
      </c>
      <c r="AW292" s="142">
        <v>5039.1409999999996</v>
      </c>
      <c r="AX292" s="312">
        <v>5050.9110000000001</v>
      </c>
      <c r="AY292" s="142">
        <v>4646.8109999999997</v>
      </c>
      <c r="AZ292" s="142">
        <v>4688.6889999999994</v>
      </c>
      <c r="BA292" s="142">
        <v>4930.8809999999994</v>
      </c>
      <c r="BB292" s="312">
        <v>4874.6369999999997</v>
      </c>
      <c r="BC292" s="142">
        <v>4792.527</v>
      </c>
      <c r="BD292" s="142">
        <v>4541.2569999999996</v>
      </c>
      <c r="BE292" s="142">
        <v>4615.3159999999998</v>
      </c>
      <c r="BF292" s="312">
        <v>5340.9659999999994</v>
      </c>
      <c r="BG292" s="142">
        <v>4718.2029999999995</v>
      </c>
      <c r="BH292" s="142">
        <v>4737.2269999999999</v>
      </c>
      <c r="BI292" s="142">
        <v>4736.6099999999997</v>
      </c>
      <c r="BJ292" s="312">
        <v>5101.3980000000001</v>
      </c>
      <c r="BK292" s="142">
        <v>5039.7460000000001</v>
      </c>
      <c r="BL292" s="142">
        <v>5368.174</v>
      </c>
      <c r="BM292" s="142">
        <v>5816.424</v>
      </c>
      <c r="BN292" s="312">
        <v>6212.7539999999999</v>
      </c>
      <c r="BO292" s="142">
        <v>6384.8710000000001</v>
      </c>
      <c r="BP292" s="142">
        <v>6536.6779999999999</v>
      </c>
      <c r="BQ292" s="142">
        <v>6806.3629999999994</v>
      </c>
      <c r="BR292" s="312">
        <v>7001.7349999999997</v>
      </c>
      <c r="BS292" s="142">
        <v>7594.4759999999997</v>
      </c>
      <c r="BT292" s="142">
        <v>7471.9049999999997</v>
      </c>
      <c r="BU292" s="142">
        <v>7714.9429999999993</v>
      </c>
      <c r="BV292" s="312">
        <v>7724.7039999999997</v>
      </c>
      <c r="BW292" s="142">
        <v>7929.54</v>
      </c>
      <c r="BX292" s="142">
        <v>8467.83</v>
      </c>
      <c r="BY292" s="142">
        <v>9940.0849999999991</v>
      </c>
      <c r="BZ292" s="396">
        <v>10885.657915063166</v>
      </c>
      <c r="CA292" s="396">
        <v>11831.230830126335</v>
      </c>
      <c r="CB292" s="396">
        <v>12776.803745189503</v>
      </c>
      <c r="CC292" s="313">
        <v>13722.37666025267</v>
      </c>
      <c r="CD292" s="396">
        <v>15159.83872670295</v>
      </c>
      <c r="CE292" s="396">
        <v>16597.30079315323</v>
      </c>
      <c r="CF292" s="396">
        <v>18034.762859603507</v>
      </c>
      <c r="CG292" s="313">
        <v>19472.224926053786</v>
      </c>
      <c r="CH292" s="396">
        <v>21677.647518319936</v>
      </c>
      <c r="CI292" s="396">
        <v>23883.070110586083</v>
      </c>
      <c r="CJ292" s="396">
        <v>26088.492702852229</v>
      </c>
      <c r="CK292" s="313">
        <v>28293.915295118379</v>
      </c>
      <c r="CL292" s="396">
        <v>31700.57127911257</v>
      </c>
      <c r="CM292" s="396">
        <v>35107.227263106761</v>
      </c>
      <c r="CN292" s="396">
        <v>38513.883247100952</v>
      </c>
      <c r="CO292" s="313">
        <v>41920.53923109515</v>
      </c>
      <c r="CP292" s="396">
        <v>47208.651072802182</v>
      </c>
      <c r="CQ292" s="396">
        <v>52496.762914509214</v>
      </c>
      <c r="CR292" s="396">
        <v>57784.874756216246</v>
      </c>
      <c r="CS292" s="313">
        <v>63072.986597923271</v>
      </c>
      <c r="CT292" s="396">
        <v>71310.736572343769</v>
      </c>
      <c r="CU292" s="396">
        <v>79548.486546764281</v>
      </c>
      <c r="CV292" s="396">
        <v>87786.236521184794</v>
      </c>
      <c r="CW292" s="313">
        <v>96023.986495605292</v>
      </c>
      <c r="CX292" s="322"/>
      <c r="CY292" s="71"/>
      <c r="CZ292" s="111"/>
      <c r="DA292" s="108">
        <v>132000</v>
      </c>
      <c r="DB292" s="123" t="s">
        <v>436</v>
      </c>
      <c r="DC292" s="156">
        <v>1730.75128</v>
      </c>
      <c r="DD292" s="156">
        <v>1986.515979</v>
      </c>
      <c r="DE292" s="156">
        <v>2681.9557769999997</v>
      </c>
      <c r="DF292" s="119">
        <v>3588.0449999999996</v>
      </c>
      <c r="DG292" s="116">
        <v>3774.4569999999999</v>
      </c>
      <c r="DH292" s="116">
        <v>4399.3059999999996</v>
      </c>
      <c r="DI292" s="116">
        <v>5169.7069999999994</v>
      </c>
      <c r="DJ292" s="116">
        <v>5529.6509999999998</v>
      </c>
      <c r="DK292" s="116">
        <v>5986.7</v>
      </c>
      <c r="DL292" s="116">
        <v>5039.1409999999996</v>
      </c>
      <c r="DM292" s="116">
        <v>4930.8809999999994</v>
      </c>
      <c r="DN292" s="116">
        <v>4615.3159999999998</v>
      </c>
    </row>
    <row r="293" spans="1:118" ht="15.75" customHeight="1">
      <c r="A293" s="108"/>
      <c r="B293" s="149">
        <v>131581</v>
      </c>
      <c r="C293" s="123" t="s">
        <v>442</v>
      </c>
      <c r="D293" s="155" t="s">
        <v>443</v>
      </c>
      <c r="E293" s="384"/>
      <c r="F293" s="71"/>
      <c r="G293" s="71"/>
      <c r="H293" s="71"/>
      <c r="I293" s="71"/>
      <c r="J293" s="312">
        <v>0</v>
      </c>
      <c r="K293" s="142">
        <v>0</v>
      </c>
      <c r="L293" s="142">
        <v>0</v>
      </c>
      <c r="M293" s="313">
        <v>2008.3258219999998</v>
      </c>
      <c r="N293" s="142">
        <v>0</v>
      </c>
      <c r="O293" s="142">
        <v>0</v>
      </c>
      <c r="P293" s="142">
        <v>0</v>
      </c>
      <c r="Q293" s="142">
        <v>1956.9411210000003</v>
      </c>
      <c r="R293" s="312">
        <v>0</v>
      </c>
      <c r="S293" s="142">
        <v>0</v>
      </c>
      <c r="T293" s="142">
        <v>0</v>
      </c>
      <c r="U293" s="313">
        <v>1576.4438619999996</v>
      </c>
      <c r="V293" s="312">
        <v>2423.6397800000004</v>
      </c>
      <c r="W293" s="142">
        <v>2198.6211819999999</v>
      </c>
      <c r="X293" s="142">
        <v>2003.3431730000002</v>
      </c>
      <c r="Y293" s="142">
        <v>1809.5500000000002</v>
      </c>
      <c r="Z293" s="312">
        <v>2114.5700000000002</v>
      </c>
      <c r="AA293" s="142">
        <v>2121.2719999999995</v>
      </c>
      <c r="AB293" s="142">
        <v>2129.1550000000002</v>
      </c>
      <c r="AC293" s="142">
        <v>1734.1389999999992</v>
      </c>
      <c r="AD293" s="312">
        <v>2105.3539999999998</v>
      </c>
      <c r="AE293" s="142">
        <v>2070.674</v>
      </c>
      <c r="AF293" s="142">
        <v>1809.9319999999998</v>
      </c>
      <c r="AG293" s="142">
        <v>1838.9409999999998</v>
      </c>
      <c r="AH293" s="312">
        <v>1849.8360000000002</v>
      </c>
      <c r="AI293" s="142">
        <v>1970.4049999999997</v>
      </c>
      <c r="AJ293" s="142">
        <v>2437.7089999999998</v>
      </c>
      <c r="AK293" s="142">
        <v>2418.1779999999999</v>
      </c>
      <c r="AL293" s="312">
        <v>2450.7389999999996</v>
      </c>
      <c r="AM293" s="142">
        <v>2619.5149999999994</v>
      </c>
      <c r="AN293" s="142">
        <v>2716.259</v>
      </c>
      <c r="AO293" s="142">
        <v>2592.7639999999992</v>
      </c>
      <c r="AP293" s="312">
        <v>2599.8859999999986</v>
      </c>
      <c r="AQ293" s="142">
        <v>2357.4070000000002</v>
      </c>
      <c r="AR293" s="142">
        <v>2171.1119999999992</v>
      </c>
      <c r="AS293" s="142">
        <v>2158.7459999999992</v>
      </c>
      <c r="AT293" s="312">
        <v>2234.7469999999994</v>
      </c>
      <c r="AU293" s="142">
        <v>2063.9849999999997</v>
      </c>
      <c r="AV293" s="142">
        <v>1666.9100000000008</v>
      </c>
      <c r="AW293" s="142">
        <v>1582.7060000000001</v>
      </c>
      <c r="AX293" s="312">
        <v>1437.1019999999999</v>
      </c>
      <c r="AY293" s="142">
        <v>1631.2580000000007</v>
      </c>
      <c r="AZ293" s="142">
        <v>1480.273000000001</v>
      </c>
      <c r="BA293" s="142">
        <v>1314.6470000000008</v>
      </c>
      <c r="BB293" s="312">
        <v>1477.1730000000007</v>
      </c>
      <c r="BC293" s="142">
        <v>1288.7479999999996</v>
      </c>
      <c r="BD293" s="142">
        <v>1286.9369999999999</v>
      </c>
      <c r="BE293" s="142">
        <v>1217.0219999999999</v>
      </c>
      <c r="BF293" s="312">
        <v>1403.621000000001</v>
      </c>
      <c r="BG293" s="142">
        <v>1871.7330000000002</v>
      </c>
      <c r="BH293" s="142">
        <v>1161.8869999999997</v>
      </c>
      <c r="BI293" s="142">
        <v>929.02199999999993</v>
      </c>
      <c r="BJ293" s="312">
        <v>1040.9979999999996</v>
      </c>
      <c r="BK293" s="142">
        <v>861.79599999999937</v>
      </c>
      <c r="BL293" s="142">
        <v>915.8169999999991</v>
      </c>
      <c r="BM293" s="142">
        <v>1138.6309999999994</v>
      </c>
      <c r="BN293" s="312">
        <v>1406.3530000000001</v>
      </c>
      <c r="BO293" s="142">
        <v>1382.6220000000003</v>
      </c>
      <c r="BP293" s="142">
        <v>1392.2699999999995</v>
      </c>
      <c r="BQ293" s="142">
        <v>1306.7159999999994</v>
      </c>
      <c r="BR293" s="312">
        <v>1639.5589999999993</v>
      </c>
      <c r="BS293" s="142">
        <v>1410.8310000000001</v>
      </c>
      <c r="BT293" s="142">
        <v>1448.869999999999</v>
      </c>
      <c r="BU293" s="142">
        <v>1997.7659999999996</v>
      </c>
      <c r="BV293" s="312">
        <v>1960.9880000000012</v>
      </c>
      <c r="BW293" s="142">
        <v>2052.7659999999996</v>
      </c>
      <c r="BX293" s="142">
        <v>1742.4429999999993</v>
      </c>
      <c r="BY293" s="142">
        <v>2807.3420000000006</v>
      </c>
      <c r="BZ293" s="396">
        <v>2807.3420000000006</v>
      </c>
      <c r="CA293" s="396">
        <v>2807.3420000000006</v>
      </c>
      <c r="CB293" s="396">
        <v>2807.3420000000006</v>
      </c>
      <c r="CC293" s="313">
        <v>2807.3420000000006</v>
      </c>
      <c r="CD293" s="396">
        <v>2807.3420000000006</v>
      </c>
      <c r="CE293" s="396">
        <v>2807.3420000000006</v>
      </c>
      <c r="CF293" s="396">
        <v>2807.3420000000006</v>
      </c>
      <c r="CG293" s="313">
        <v>2807.3420000000006</v>
      </c>
      <c r="CH293" s="396">
        <v>2807.3420000000006</v>
      </c>
      <c r="CI293" s="396">
        <v>2807.3420000000006</v>
      </c>
      <c r="CJ293" s="396">
        <v>2807.3420000000006</v>
      </c>
      <c r="CK293" s="313">
        <v>2807.3420000000006</v>
      </c>
      <c r="CL293" s="396">
        <v>2807.3420000000006</v>
      </c>
      <c r="CM293" s="396">
        <v>2807.3420000000006</v>
      </c>
      <c r="CN293" s="396">
        <v>2807.3420000000006</v>
      </c>
      <c r="CO293" s="313">
        <v>2807.3420000000006</v>
      </c>
      <c r="CP293" s="396">
        <v>2807.3420000000006</v>
      </c>
      <c r="CQ293" s="396">
        <v>2807.3420000000006</v>
      </c>
      <c r="CR293" s="396">
        <v>2807.3420000000006</v>
      </c>
      <c r="CS293" s="313">
        <v>2807.3420000000006</v>
      </c>
      <c r="CT293" s="396">
        <v>2807.3420000000006</v>
      </c>
      <c r="CU293" s="396">
        <v>2807.3420000000006</v>
      </c>
      <c r="CV293" s="396">
        <v>2807.3420000000006</v>
      </c>
      <c r="CW293" s="313">
        <v>2807.3420000000006</v>
      </c>
      <c r="CX293" s="322"/>
      <c r="CY293" s="71"/>
      <c r="CZ293" s="111"/>
      <c r="DA293" s="108">
        <v>131581</v>
      </c>
      <c r="DB293" s="123" t="s">
        <v>442</v>
      </c>
      <c r="DC293" s="156">
        <v>2008.3258219999998</v>
      </c>
      <c r="DD293" s="156">
        <v>1956.9411210000003</v>
      </c>
      <c r="DE293" s="156">
        <v>1576.4438619999996</v>
      </c>
      <c r="DF293" s="119">
        <v>1809.5500000000002</v>
      </c>
      <c r="DG293" s="116">
        <v>1734.1389999999992</v>
      </c>
      <c r="DH293" s="116">
        <v>1838.9409999999998</v>
      </c>
      <c r="DI293" s="116">
        <v>2418.1779999999999</v>
      </c>
      <c r="DJ293" s="116">
        <v>2592.7639999999992</v>
      </c>
      <c r="DK293" s="116">
        <v>2158.7459999999992</v>
      </c>
      <c r="DL293" s="116">
        <v>1582.7060000000001</v>
      </c>
      <c r="DM293" s="116">
        <v>1314.6470000000008</v>
      </c>
      <c r="DN293" s="116">
        <v>1217.0219999999999</v>
      </c>
    </row>
    <row r="294" spans="1:118" ht="15.75" customHeight="1">
      <c r="A294" s="108"/>
      <c r="B294" s="149"/>
      <c r="C294" s="123"/>
      <c r="D294" s="155"/>
      <c r="E294" s="384"/>
      <c r="F294" s="71"/>
      <c r="G294" s="71"/>
      <c r="H294" s="71"/>
      <c r="I294" s="71"/>
      <c r="J294" s="312"/>
      <c r="K294" s="142"/>
      <c r="L294" s="142"/>
      <c r="M294" s="313"/>
      <c r="N294" s="142"/>
      <c r="O294" s="142"/>
      <c r="P294" s="142"/>
      <c r="Q294" s="142"/>
      <c r="R294" s="312"/>
      <c r="S294" s="142"/>
      <c r="T294" s="142"/>
      <c r="U294" s="313"/>
      <c r="V294" s="312"/>
      <c r="W294" s="142"/>
      <c r="X294" s="142"/>
      <c r="Y294" s="142"/>
      <c r="Z294" s="312"/>
      <c r="AA294" s="142"/>
      <c r="AB294" s="142"/>
      <c r="AC294" s="142"/>
      <c r="AD294" s="312"/>
      <c r="AE294" s="142"/>
      <c r="AF294" s="142"/>
      <c r="AG294" s="142"/>
      <c r="AH294" s="312"/>
      <c r="AI294" s="142"/>
      <c r="AJ294" s="142"/>
      <c r="AK294" s="142"/>
      <c r="AL294" s="312"/>
      <c r="AM294" s="142"/>
      <c r="AN294" s="142"/>
      <c r="AO294" s="142"/>
      <c r="AP294" s="312"/>
      <c r="AQ294" s="142"/>
      <c r="AR294" s="142"/>
      <c r="AS294" s="142"/>
      <c r="AT294" s="312"/>
      <c r="AU294" s="142"/>
      <c r="AV294" s="142"/>
      <c r="AW294" s="142"/>
      <c r="AX294" s="312"/>
      <c r="AY294" s="142"/>
      <c r="AZ294" s="142"/>
      <c r="BA294" s="142"/>
      <c r="BB294" s="312"/>
      <c r="BC294" s="142"/>
      <c r="BD294" s="142"/>
      <c r="BE294" s="142"/>
      <c r="BF294" s="312"/>
      <c r="BG294" s="142"/>
      <c r="BH294" s="142"/>
      <c r="BI294" s="142"/>
      <c r="BJ294" s="312"/>
      <c r="BK294" s="142"/>
      <c r="BL294" s="142"/>
      <c r="BM294" s="142"/>
      <c r="BN294" s="312"/>
      <c r="BO294" s="142"/>
      <c r="BP294" s="142"/>
      <c r="BQ294" s="142"/>
      <c r="BR294" s="312"/>
      <c r="BS294" s="142"/>
      <c r="BT294" s="142"/>
      <c r="BU294" s="142"/>
      <c r="BV294" s="312"/>
      <c r="BW294" s="142"/>
      <c r="BX294" s="142"/>
      <c r="BY294" s="142"/>
      <c r="BZ294" s="312"/>
      <c r="CA294" s="142"/>
      <c r="CB294" s="142"/>
      <c r="CC294" s="313"/>
      <c r="CD294" s="312"/>
      <c r="CE294" s="142"/>
      <c r="CF294" s="142"/>
      <c r="CG294" s="313"/>
      <c r="CH294" s="312"/>
      <c r="CI294" s="142"/>
      <c r="CJ294" s="142"/>
      <c r="CK294" s="313"/>
      <c r="CL294" s="312"/>
      <c r="CM294" s="142"/>
      <c r="CN294" s="142"/>
      <c r="CO294" s="313"/>
      <c r="CP294" s="312"/>
      <c r="CQ294" s="142"/>
      <c r="CR294" s="142"/>
      <c r="CS294" s="313"/>
      <c r="CT294" s="312"/>
      <c r="CU294" s="142"/>
      <c r="CV294" s="142"/>
      <c r="CW294" s="313"/>
      <c r="CX294" s="322"/>
      <c r="CY294" s="71"/>
      <c r="CZ294" s="111"/>
      <c r="DA294" s="108"/>
      <c r="DB294" s="123"/>
      <c r="DC294" s="156"/>
      <c r="DD294" s="156"/>
      <c r="DE294" s="156"/>
      <c r="DF294" s="119"/>
      <c r="DG294" s="116"/>
      <c r="DH294" s="116"/>
      <c r="DI294" s="116"/>
      <c r="DJ294" s="116"/>
      <c r="DK294" s="116"/>
      <c r="DL294" s="116"/>
      <c r="DM294" s="116"/>
      <c r="DN294" s="116"/>
    </row>
    <row r="295" spans="1:118" ht="15.75" customHeight="1">
      <c r="A295" s="114"/>
      <c r="B295" s="149">
        <v>132780</v>
      </c>
      <c r="C295" s="108" t="s">
        <v>444</v>
      </c>
      <c r="D295" s="71" t="s">
        <v>445</v>
      </c>
      <c r="E295" s="384"/>
      <c r="F295" s="71"/>
      <c r="G295" s="71"/>
      <c r="H295" s="71"/>
      <c r="I295" s="71"/>
      <c r="J295" s="312">
        <v>0</v>
      </c>
      <c r="K295" s="142">
        <v>0</v>
      </c>
      <c r="L295" s="142">
        <v>0</v>
      </c>
      <c r="M295" s="313">
        <v>0</v>
      </c>
      <c r="N295" s="142">
        <v>0</v>
      </c>
      <c r="O295" s="142">
        <v>0</v>
      </c>
      <c r="P295" s="142">
        <v>0</v>
      </c>
      <c r="Q295" s="142">
        <v>0</v>
      </c>
      <c r="R295" s="312">
        <v>0</v>
      </c>
      <c r="S295" s="142">
        <v>0</v>
      </c>
      <c r="T295" s="142">
        <v>0</v>
      </c>
      <c r="U295" s="313">
        <v>0</v>
      </c>
      <c r="V295" s="312">
        <v>0</v>
      </c>
      <c r="W295" s="142">
        <v>0</v>
      </c>
      <c r="X295" s="142">
        <v>0</v>
      </c>
      <c r="Y295" s="142">
        <v>0</v>
      </c>
      <c r="Z295" s="312">
        <v>0</v>
      </c>
      <c r="AA295" s="142">
        <v>0</v>
      </c>
      <c r="AB295" s="142">
        <v>0</v>
      </c>
      <c r="AC295" s="142">
        <v>0</v>
      </c>
      <c r="AD295" s="312">
        <v>0</v>
      </c>
      <c r="AE295" s="142">
        <v>0</v>
      </c>
      <c r="AF295" s="142">
        <v>0</v>
      </c>
      <c r="AG295" s="142">
        <v>0</v>
      </c>
      <c r="AH295" s="312">
        <v>0</v>
      </c>
      <c r="AI295" s="142">
        <v>0</v>
      </c>
      <c r="AJ295" s="142">
        <v>0</v>
      </c>
      <c r="AK295" s="142">
        <v>0</v>
      </c>
      <c r="AL295" s="312">
        <v>0</v>
      </c>
      <c r="AM295" s="142">
        <v>0</v>
      </c>
      <c r="AN295" s="142">
        <v>0</v>
      </c>
      <c r="AO295" s="142">
        <v>0</v>
      </c>
      <c r="AP295" s="312">
        <v>0</v>
      </c>
      <c r="AQ295" s="142">
        <v>0</v>
      </c>
      <c r="AR295" s="142">
        <v>0</v>
      </c>
      <c r="AS295" s="142">
        <v>0</v>
      </c>
      <c r="AT295" s="312">
        <v>0</v>
      </c>
      <c r="AU295" s="142">
        <v>0</v>
      </c>
      <c r="AV295" s="142">
        <v>0</v>
      </c>
      <c r="AW295" s="142">
        <v>0</v>
      </c>
      <c r="AX295" s="312">
        <v>0</v>
      </c>
      <c r="AY295" s="142">
        <v>0</v>
      </c>
      <c r="AZ295" s="142">
        <v>0</v>
      </c>
      <c r="BA295" s="142">
        <v>0</v>
      </c>
      <c r="BB295" s="312">
        <v>0</v>
      </c>
      <c r="BC295" s="142">
        <v>0</v>
      </c>
      <c r="BD295" s="142">
        <v>0</v>
      </c>
      <c r="BE295" s="142">
        <v>0</v>
      </c>
      <c r="BF295" s="312">
        <v>0</v>
      </c>
      <c r="BG295" s="142">
        <v>0</v>
      </c>
      <c r="BH295" s="142">
        <v>0</v>
      </c>
      <c r="BI295" s="142">
        <v>0</v>
      </c>
      <c r="BJ295" s="312">
        <v>0</v>
      </c>
      <c r="BK295" s="142">
        <v>0</v>
      </c>
      <c r="BL295" s="142">
        <v>0</v>
      </c>
      <c r="BM295" s="142">
        <v>0</v>
      </c>
      <c r="BN295" s="312">
        <v>0</v>
      </c>
      <c r="BO295" s="142">
        <v>0</v>
      </c>
      <c r="BP295" s="142">
        <v>0</v>
      </c>
      <c r="BQ295" s="142">
        <v>0</v>
      </c>
      <c r="BR295" s="312">
        <v>0</v>
      </c>
      <c r="BS295" s="142">
        <v>0</v>
      </c>
      <c r="BT295" s="142">
        <v>0</v>
      </c>
      <c r="BU295" s="142">
        <v>0</v>
      </c>
      <c r="BV295" s="312">
        <v>0</v>
      </c>
      <c r="BW295" s="142">
        <v>0</v>
      </c>
      <c r="BX295" s="142">
        <v>0</v>
      </c>
      <c r="BY295" s="142">
        <v>0</v>
      </c>
      <c r="BZ295" s="312">
        <v>0</v>
      </c>
      <c r="CA295" s="142">
        <v>0</v>
      </c>
      <c r="CB295" s="142">
        <v>0</v>
      </c>
      <c r="CC295" s="313">
        <v>0</v>
      </c>
      <c r="CD295" s="312">
        <v>0</v>
      </c>
      <c r="CE295" s="142">
        <v>0</v>
      </c>
      <c r="CF295" s="142">
        <v>0</v>
      </c>
      <c r="CG295" s="313">
        <v>0</v>
      </c>
      <c r="CH295" s="312">
        <v>0</v>
      </c>
      <c r="CI295" s="142">
        <v>0</v>
      </c>
      <c r="CJ295" s="142">
        <v>0</v>
      </c>
      <c r="CK295" s="313">
        <v>0</v>
      </c>
      <c r="CL295" s="312">
        <v>0</v>
      </c>
      <c r="CM295" s="142">
        <v>0</v>
      </c>
      <c r="CN295" s="142">
        <v>0</v>
      </c>
      <c r="CO295" s="313">
        <v>0</v>
      </c>
      <c r="CP295" s="312">
        <v>0</v>
      </c>
      <c r="CQ295" s="142">
        <v>0</v>
      </c>
      <c r="CR295" s="142">
        <v>0</v>
      </c>
      <c r="CS295" s="313">
        <v>0</v>
      </c>
      <c r="CT295" s="312">
        <v>0</v>
      </c>
      <c r="CU295" s="142">
        <v>0</v>
      </c>
      <c r="CV295" s="142">
        <v>0</v>
      </c>
      <c r="CW295" s="313">
        <v>0</v>
      </c>
      <c r="CX295" s="322"/>
      <c r="CY295" s="71"/>
      <c r="CZ295" s="111"/>
      <c r="DA295" s="108">
        <v>132780</v>
      </c>
      <c r="DB295" s="108" t="s">
        <v>444</v>
      </c>
      <c r="DC295" s="156">
        <v>0</v>
      </c>
      <c r="DD295" s="156">
        <v>0</v>
      </c>
      <c r="DE295" s="156">
        <v>0</v>
      </c>
      <c r="DF295" s="119">
        <v>0</v>
      </c>
      <c r="DG295" s="116">
        <v>0</v>
      </c>
      <c r="DH295" s="116">
        <v>0</v>
      </c>
      <c r="DI295" s="116">
        <v>0</v>
      </c>
      <c r="DJ295" s="116">
        <v>0</v>
      </c>
      <c r="DK295" s="116">
        <v>0</v>
      </c>
      <c r="DL295" s="116">
        <v>0</v>
      </c>
      <c r="DM295" s="116">
        <v>0</v>
      </c>
      <c r="DN295" s="116">
        <v>0</v>
      </c>
    </row>
    <row r="296" spans="1:118" ht="15.75" customHeight="1">
      <c r="A296" s="114"/>
      <c r="B296" s="149"/>
      <c r="C296" s="108"/>
      <c r="D296" s="71"/>
      <c r="E296" s="384"/>
      <c r="F296" s="71"/>
      <c r="G296" s="71"/>
      <c r="H296" s="71"/>
      <c r="I296" s="71"/>
      <c r="J296" s="312"/>
      <c r="K296" s="142"/>
      <c r="L296" s="142"/>
      <c r="M296" s="313"/>
      <c r="N296" s="142"/>
      <c r="O296" s="142"/>
      <c r="P296" s="142"/>
      <c r="Q296" s="142"/>
      <c r="R296" s="312"/>
      <c r="S296" s="142"/>
      <c r="T296" s="142"/>
      <c r="U296" s="313"/>
      <c r="V296" s="312"/>
      <c r="W296" s="142"/>
      <c r="X296" s="142"/>
      <c r="Y296" s="142"/>
      <c r="Z296" s="312"/>
      <c r="AA296" s="142"/>
      <c r="AB296" s="142"/>
      <c r="AC296" s="142"/>
      <c r="AD296" s="312"/>
      <c r="AE296" s="142"/>
      <c r="AF296" s="142"/>
      <c r="AG296" s="142"/>
      <c r="AH296" s="312"/>
      <c r="AI296" s="142"/>
      <c r="AJ296" s="142"/>
      <c r="AK296" s="142"/>
      <c r="AL296" s="312"/>
      <c r="AM296" s="142"/>
      <c r="AN296" s="142"/>
      <c r="AO296" s="142"/>
      <c r="AP296" s="312"/>
      <c r="AQ296" s="142"/>
      <c r="AR296" s="142"/>
      <c r="AS296" s="142"/>
      <c r="AT296" s="312"/>
      <c r="AU296" s="142"/>
      <c r="AV296" s="142"/>
      <c r="AW296" s="142"/>
      <c r="AX296" s="312"/>
      <c r="AY296" s="142"/>
      <c r="AZ296" s="142"/>
      <c r="BA296" s="142"/>
      <c r="BB296" s="312"/>
      <c r="BC296" s="142"/>
      <c r="BD296" s="142"/>
      <c r="BE296" s="142"/>
      <c r="BF296" s="312"/>
      <c r="BG296" s="142"/>
      <c r="BH296" s="142"/>
      <c r="BI296" s="142"/>
      <c r="BJ296" s="312"/>
      <c r="BK296" s="142"/>
      <c r="BL296" s="142"/>
      <c r="BM296" s="142"/>
      <c r="BN296" s="312"/>
      <c r="BO296" s="142"/>
      <c r="BP296" s="142"/>
      <c r="BQ296" s="142"/>
      <c r="BR296" s="312"/>
      <c r="BS296" s="142"/>
      <c r="BT296" s="142"/>
      <c r="BU296" s="142"/>
      <c r="BV296" s="312"/>
      <c r="BW296" s="142"/>
      <c r="BX296" s="142"/>
      <c r="BY296" s="142"/>
      <c r="BZ296" s="312"/>
      <c r="CA296" s="142"/>
      <c r="CB296" s="142"/>
      <c r="CC296" s="313"/>
      <c r="CD296" s="312"/>
      <c r="CE296" s="142"/>
      <c r="CF296" s="142"/>
      <c r="CG296" s="313"/>
      <c r="CH296" s="312"/>
      <c r="CI296" s="142"/>
      <c r="CJ296" s="142"/>
      <c r="CK296" s="313"/>
      <c r="CL296" s="312"/>
      <c r="CM296" s="142"/>
      <c r="CN296" s="142"/>
      <c r="CO296" s="313"/>
      <c r="CP296" s="312"/>
      <c r="CQ296" s="142"/>
      <c r="CR296" s="142"/>
      <c r="CS296" s="313"/>
      <c r="CT296" s="312"/>
      <c r="CU296" s="142"/>
      <c r="CV296" s="142"/>
      <c r="CW296" s="313"/>
      <c r="CX296" s="322"/>
      <c r="CY296" s="71"/>
      <c r="CZ296" s="111"/>
      <c r="DA296" s="108"/>
      <c r="DB296" s="108"/>
      <c r="DC296" s="156"/>
      <c r="DD296" s="156"/>
      <c r="DE296" s="156"/>
      <c r="DF296" s="119"/>
      <c r="DG296" s="116"/>
      <c r="DH296" s="116"/>
      <c r="DI296" s="116"/>
      <c r="DJ296" s="116"/>
      <c r="DK296" s="116"/>
      <c r="DL296" s="116"/>
      <c r="DM296" s="116"/>
      <c r="DN296" s="116"/>
    </row>
    <row r="297" spans="1:118" ht="15.75" customHeight="1">
      <c r="A297" s="114"/>
      <c r="B297" s="149"/>
      <c r="C297" s="108"/>
      <c r="D297" s="71"/>
      <c r="E297" s="384"/>
      <c r="F297" s="71"/>
      <c r="G297" s="71"/>
      <c r="H297" s="71"/>
      <c r="I297" s="71"/>
      <c r="J297" s="312"/>
      <c r="K297" s="142"/>
      <c r="L297" s="142"/>
      <c r="M297" s="313"/>
      <c r="N297" s="142"/>
      <c r="O297" s="142"/>
      <c r="P297" s="142"/>
      <c r="Q297" s="142"/>
      <c r="R297" s="312"/>
      <c r="S297" s="142"/>
      <c r="T297" s="142"/>
      <c r="U297" s="313"/>
      <c r="V297" s="312"/>
      <c r="W297" s="142"/>
      <c r="X297" s="142"/>
      <c r="Y297" s="142"/>
      <c r="Z297" s="312"/>
      <c r="AA297" s="142"/>
      <c r="AB297" s="142"/>
      <c r="AC297" s="142"/>
      <c r="AD297" s="312"/>
      <c r="AE297" s="142"/>
      <c r="AF297" s="142"/>
      <c r="AG297" s="142"/>
      <c r="AH297" s="312"/>
      <c r="AI297" s="142"/>
      <c r="AJ297" s="142"/>
      <c r="AK297" s="142"/>
      <c r="AL297" s="312"/>
      <c r="AM297" s="142"/>
      <c r="AN297" s="142"/>
      <c r="AO297" s="142"/>
      <c r="AP297" s="312"/>
      <c r="AQ297" s="142"/>
      <c r="AR297" s="142"/>
      <c r="AS297" s="142"/>
      <c r="AT297" s="312"/>
      <c r="AU297" s="142"/>
      <c r="AV297" s="142"/>
      <c r="AW297" s="142"/>
      <c r="AX297" s="312"/>
      <c r="AY297" s="142"/>
      <c r="AZ297" s="142"/>
      <c r="BA297" s="142"/>
      <c r="BB297" s="312"/>
      <c r="BC297" s="142"/>
      <c r="BD297" s="142"/>
      <c r="BE297" s="142"/>
      <c r="BF297" s="312"/>
      <c r="BG297" s="142"/>
      <c r="BH297" s="142"/>
      <c r="BI297" s="142"/>
      <c r="BJ297" s="312"/>
      <c r="BK297" s="142"/>
      <c r="BL297" s="142"/>
      <c r="BM297" s="142"/>
      <c r="BN297" s="312"/>
      <c r="BO297" s="142"/>
      <c r="BP297" s="142"/>
      <c r="BQ297" s="142"/>
      <c r="BR297" s="312"/>
      <c r="BS297" s="142"/>
      <c r="BT297" s="142"/>
      <c r="BU297" s="142"/>
      <c r="BV297" s="312"/>
      <c r="BW297" s="142"/>
      <c r="BX297" s="142"/>
      <c r="BY297" s="142"/>
      <c r="BZ297" s="312"/>
      <c r="CA297" s="142"/>
      <c r="CB297" s="142"/>
      <c r="CC297" s="313"/>
      <c r="CD297" s="312"/>
      <c r="CE297" s="142"/>
      <c r="CF297" s="142"/>
      <c r="CG297" s="313"/>
      <c r="CH297" s="312"/>
      <c r="CI297" s="142"/>
      <c r="CJ297" s="142"/>
      <c r="CK297" s="313"/>
      <c r="CL297" s="312"/>
      <c r="CM297" s="142"/>
      <c r="CN297" s="142"/>
      <c r="CO297" s="313"/>
      <c r="CP297" s="312"/>
      <c r="CQ297" s="142"/>
      <c r="CR297" s="142"/>
      <c r="CS297" s="313"/>
      <c r="CT297" s="312"/>
      <c r="CU297" s="142"/>
      <c r="CV297" s="142"/>
      <c r="CW297" s="313"/>
      <c r="CX297" s="322"/>
      <c r="CY297" s="71"/>
      <c r="CZ297" s="111"/>
      <c r="DA297" s="108"/>
      <c r="DB297" s="108"/>
      <c r="DC297" s="156"/>
      <c r="DD297" s="156"/>
      <c r="DE297" s="156"/>
      <c r="DF297" s="119"/>
      <c r="DG297" s="116"/>
      <c r="DH297" s="116"/>
      <c r="DI297" s="116"/>
      <c r="DJ297" s="116"/>
      <c r="DK297" s="116"/>
      <c r="DL297" s="116"/>
      <c r="DM297" s="116"/>
      <c r="DN297" s="116"/>
    </row>
    <row r="298" spans="1:118" ht="15.75" customHeight="1">
      <c r="A298" s="108"/>
      <c r="B298" s="149">
        <v>800050</v>
      </c>
      <c r="C298" s="169" t="s">
        <v>1339</v>
      </c>
      <c r="D298" s="420" t="s">
        <v>1340</v>
      </c>
      <c r="E298" s="394"/>
      <c r="F298" s="89"/>
      <c r="G298" s="89"/>
      <c r="H298" s="89"/>
      <c r="I298" s="89"/>
      <c r="J298" s="312">
        <v>0</v>
      </c>
      <c r="K298" s="142">
        <v>0</v>
      </c>
      <c r="L298" s="142">
        <v>0</v>
      </c>
      <c r="M298" s="313">
        <v>1529.798972</v>
      </c>
      <c r="N298" s="142">
        <v>0</v>
      </c>
      <c r="O298" s="142">
        <v>0</v>
      </c>
      <c r="P298" s="142">
        <v>0</v>
      </c>
      <c r="Q298" s="142">
        <v>1567.037851</v>
      </c>
      <c r="R298" s="312">
        <v>0</v>
      </c>
      <c r="S298" s="142">
        <v>0</v>
      </c>
      <c r="T298" s="142">
        <v>0</v>
      </c>
      <c r="U298" s="313">
        <v>1962.6011039999999</v>
      </c>
      <c r="V298" s="312">
        <v>1881.609827</v>
      </c>
      <c r="W298" s="142">
        <v>1502.847626</v>
      </c>
      <c r="X298" s="142">
        <v>1443.7457099999999</v>
      </c>
      <c r="Y298" s="142">
        <v>2017.461</v>
      </c>
      <c r="Z298" s="312">
        <v>1718.8999999999999</v>
      </c>
      <c r="AA298" s="142">
        <v>1498.4589999999998</v>
      </c>
      <c r="AB298" s="142">
        <v>1912.6079999999999</v>
      </c>
      <c r="AC298" s="142">
        <v>2229.3820000000001</v>
      </c>
      <c r="AD298" s="312">
        <v>2024.7570000000001</v>
      </c>
      <c r="AE298" s="142">
        <v>2203.299</v>
      </c>
      <c r="AF298" s="142">
        <v>1854.511</v>
      </c>
      <c r="AG298" s="142">
        <v>2377.0769999999998</v>
      </c>
      <c r="AH298" s="312">
        <v>2199.5650000000001</v>
      </c>
      <c r="AI298" s="142">
        <v>1997.73</v>
      </c>
      <c r="AJ298" s="142">
        <v>2690.8040000000001</v>
      </c>
      <c r="AK298" s="142">
        <v>3091.2129999999997</v>
      </c>
      <c r="AL298" s="312">
        <v>2957.5529999999999</v>
      </c>
      <c r="AM298" s="142">
        <v>2943.6549999999997</v>
      </c>
      <c r="AN298" s="142">
        <v>3109.328</v>
      </c>
      <c r="AO298" s="142">
        <v>3238.4780000000001</v>
      </c>
      <c r="AP298" s="312">
        <v>3212.511</v>
      </c>
      <c r="AQ298" s="142">
        <v>3635.2159999999999</v>
      </c>
      <c r="AR298" s="142">
        <v>3698.9659999999999</v>
      </c>
      <c r="AS298" s="142">
        <v>4004.107</v>
      </c>
      <c r="AT298" s="312">
        <v>4023.0709999999999</v>
      </c>
      <c r="AU298" s="142">
        <v>4019.3360000000002</v>
      </c>
      <c r="AV298" s="142">
        <v>3500.1179999999999</v>
      </c>
      <c r="AW298" s="142">
        <v>3664.2189999999996</v>
      </c>
      <c r="AX298" s="312">
        <v>4075.92</v>
      </c>
      <c r="AY298" s="142">
        <v>4127.1219999999994</v>
      </c>
      <c r="AZ298" s="142">
        <v>4312.3899999999994</v>
      </c>
      <c r="BA298" s="142">
        <v>4300.9679999999998</v>
      </c>
      <c r="BB298" s="312">
        <v>4381.4619999999995</v>
      </c>
      <c r="BC298" s="142">
        <v>5026.4139999999998</v>
      </c>
      <c r="BD298" s="142">
        <v>4499.473</v>
      </c>
      <c r="BE298" s="142">
        <v>4554.3850000000002</v>
      </c>
      <c r="BF298" s="312">
        <v>5854.3709999999992</v>
      </c>
      <c r="BG298" s="142">
        <v>5505.3220000000001</v>
      </c>
      <c r="BH298" s="142">
        <v>5703.6089999999995</v>
      </c>
      <c r="BI298" s="142">
        <v>6068.4669999999996</v>
      </c>
      <c r="BJ298" s="312">
        <v>6151.6579999999994</v>
      </c>
      <c r="BK298" s="142">
        <v>5945.155999999999</v>
      </c>
      <c r="BL298" s="142">
        <v>6057.0789999999997</v>
      </c>
      <c r="BM298" s="142">
        <v>6198.6219999999994</v>
      </c>
      <c r="BN298" s="312">
        <v>5983.58</v>
      </c>
      <c r="BO298" s="142">
        <v>5342.1660000000002</v>
      </c>
      <c r="BP298" s="142">
        <v>5629.0550000000003</v>
      </c>
      <c r="BQ298" s="142">
        <v>5502.3440000000001</v>
      </c>
      <c r="BR298" s="312">
        <v>5013.2359999999999</v>
      </c>
      <c r="BS298" s="142">
        <v>4991.8779999999997</v>
      </c>
      <c r="BT298" s="142">
        <v>4451.9870000000001</v>
      </c>
      <c r="BU298" s="142">
        <v>5176.7489999999998</v>
      </c>
      <c r="BV298" s="312">
        <v>4182.6849999999995</v>
      </c>
      <c r="BW298" s="142">
        <v>3883.0770000000002</v>
      </c>
      <c r="BX298" s="142">
        <v>4499.098</v>
      </c>
      <c r="BY298" s="142">
        <v>5845.1459999999997</v>
      </c>
      <c r="BZ298" s="312">
        <v>667.60925319642797</v>
      </c>
      <c r="CA298" s="142">
        <v>620.44450639285594</v>
      </c>
      <c r="CB298" s="142">
        <v>573.27975958928391</v>
      </c>
      <c r="CC298" s="313">
        <v>526.11501278571177</v>
      </c>
      <c r="CD298" s="312">
        <v>491.3990307164197</v>
      </c>
      <c r="CE298" s="142">
        <v>456.68304864712763</v>
      </c>
      <c r="CF298" s="142">
        <v>421.96706657783557</v>
      </c>
      <c r="CG298" s="313">
        <v>387.25108450854344</v>
      </c>
      <c r="CH298" s="312">
        <v>361.69811342921747</v>
      </c>
      <c r="CI298" s="142">
        <v>336.1451423498915</v>
      </c>
      <c r="CJ298" s="142">
        <v>310.59217127056553</v>
      </c>
      <c r="CK298" s="313">
        <v>285.03920019123956</v>
      </c>
      <c r="CL298" s="312">
        <v>266.23073526930267</v>
      </c>
      <c r="CM298" s="142">
        <v>247.42227034736581</v>
      </c>
      <c r="CN298" s="142">
        <v>228.61380542542895</v>
      </c>
      <c r="CO298" s="313">
        <v>209.80534050349209</v>
      </c>
      <c r="CP298" s="312">
        <v>195.96122227467509</v>
      </c>
      <c r="CQ298" s="142">
        <v>182.11710404585813</v>
      </c>
      <c r="CR298" s="142">
        <v>168.27298581704116</v>
      </c>
      <c r="CS298" s="313">
        <v>154.42886758822416</v>
      </c>
      <c r="CT298" s="312">
        <v>144.23879570681697</v>
      </c>
      <c r="CU298" s="142">
        <v>134.04872382540978</v>
      </c>
      <c r="CV298" s="142">
        <v>123.85865194400257</v>
      </c>
      <c r="CW298" s="313">
        <v>113.66858006259537</v>
      </c>
      <c r="CX298" s="322"/>
      <c r="CY298" s="71"/>
      <c r="CZ298" s="111"/>
      <c r="DA298" s="108">
        <v>800050</v>
      </c>
      <c r="DB298" s="123" t="s">
        <v>1341</v>
      </c>
      <c r="DC298" s="156">
        <v>1529.798972</v>
      </c>
      <c r="DD298" s="156">
        <v>1567.037851</v>
      </c>
      <c r="DE298" s="156">
        <v>1962.6011039999999</v>
      </c>
      <c r="DF298" s="119">
        <v>2017.461</v>
      </c>
      <c r="DG298" s="116">
        <v>2229.3820000000001</v>
      </c>
      <c r="DH298" s="116">
        <v>2377.0769999999998</v>
      </c>
      <c r="DI298" s="116">
        <v>3091.2129999999997</v>
      </c>
      <c r="DJ298" s="116">
        <v>3238.4780000000001</v>
      </c>
      <c r="DK298" s="116">
        <v>4004.107</v>
      </c>
      <c r="DL298" s="116">
        <v>3664.2189999999996</v>
      </c>
      <c r="DM298" s="116">
        <v>4300.9679999999998</v>
      </c>
      <c r="DN298" s="116">
        <v>4554.3850000000002</v>
      </c>
    </row>
    <row r="299" spans="1:118" ht="15.75" customHeight="1">
      <c r="A299" s="108"/>
      <c r="B299" s="149">
        <v>800090</v>
      </c>
      <c r="C299" s="169" t="s">
        <v>1342</v>
      </c>
      <c r="D299" s="420" t="s">
        <v>451</v>
      </c>
      <c r="E299" s="394"/>
      <c r="F299" s="89"/>
      <c r="G299" s="89"/>
      <c r="H299" s="89"/>
      <c r="I299" s="89"/>
      <c r="J299" s="312">
        <v>0</v>
      </c>
      <c r="K299" s="142">
        <v>0</v>
      </c>
      <c r="L299" s="142">
        <v>0</v>
      </c>
      <c r="M299" s="313">
        <v>1451.1955409999998</v>
      </c>
      <c r="N299" s="142">
        <v>0</v>
      </c>
      <c r="O299" s="142">
        <v>0</v>
      </c>
      <c r="P299" s="142">
        <v>0</v>
      </c>
      <c r="Q299" s="142">
        <v>1119.7058609999999</v>
      </c>
      <c r="R299" s="312">
        <v>0</v>
      </c>
      <c r="S299" s="142">
        <v>0</v>
      </c>
      <c r="T299" s="142">
        <v>0</v>
      </c>
      <c r="U299" s="313">
        <v>1152.4853489999998</v>
      </c>
      <c r="V299" s="312">
        <v>953.01027099999988</v>
      </c>
      <c r="W299" s="142">
        <v>1267.9909209999998</v>
      </c>
      <c r="X299" s="142">
        <v>1590.469548</v>
      </c>
      <c r="Y299" s="142">
        <v>1483.643</v>
      </c>
      <c r="Z299" s="312">
        <v>1694.8810000000001</v>
      </c>
      <c r="AA299" s="142">
        <v>1920.867</v>
      </c>
      <c r="AB299" s="142">
        <v>1793.2909999999999</v>
      </c>
      <c r="AC299" s="142">
        <v>1730.5000000000002</v>
      </c>
      <c r="AD299" s="312">
        <v>1889.2939999999996</v>
      </c>
      <c r="AE299" s="142">
        <v>2032.085</v>
      </c>
      <c r="AF299" s="142">
        <v>2676.5099999999993</v>
      </c>
      <c r="AG299" s="142">
        <v>2356.7279999999996</v>
      </c>
      <c r="AH299" s="312">
        <v>2600.8829999999998</v>
      </c>
      <c r="AI299" s="142">
        <v>2757.1699999999996</v>
      </c>
      <c r="AJ299" s="142">
        <v>2869.3620000000001</v>
      </c>
      <c r="AK299" s="142">
        <v>2679.5610000000001</v>
      </c>
      <c r="AL299" s="312">
        <v>2905.9669999999996</v>
      </c>
      <c r="AM299" s="142">
        <v>3118.2539999999995</v>
      </c>
      <c r="AN299" s="142">
        <v>3065.1089999999999</v>
      </c>
      <c r="AO299" s="142">
        <v>2719.2709999999997</v>
      </c>
      <c r="AP299" s="312">
        <v>2766.3159999999998</v>
      </c>
      <c r="AQ299" s="142">
        <v>2868.1980000000003</v>
      </c>
      <c r="AR299" s="142">
        <v>2796.982</v>
      </c>
      <c r="AS299" s="142">
        <v>2655.3849999999998</v>
      </c>
      <c r="AT299" s="312">
        <v>2583.3809999999999</v>
      </c>
      <c r="AU299" s="142">
        <v>2573.9319999999998</v>
      </c>
      <c r="AV299" s="142">
        <v>2545.8870000000002</v>
      </c>
      <c r="AW299" s="142">
        <v>2392.7950000000001</v>
      </c>
      <c r="AX299" s="312">
        <v>2631.777</v>
      </c>
      <c r="AY299" s="142">
        <v>2514.6019999999994</v>
      </c>
      <c r="AZ299" s="142">
        <v>2642.7849999999994</v>
      </c>
      <c r="BA299" s="142">
        <v>2534.5520000000001</v>
      </c>
      <c r="BB299" s="312">
        <v>2704.4809999999998</v>
      </c>
      <c r="BC299" s="142">
        <v>2739.9700000000003</v>
      </c>
      <c r="BD299" s="142">
        <v>2628.7439999999997</v>
      </c>
      <c r="BE299" s="142">
        <v>2800.8879999999999</v>
      </c>
      <c r="BF299" s="312">
        <v>3022.0529999999999</v>
      </c>
      <c r="BG299" s="142">
        <v>2563.971</v>
      </c>
      <c r="BH299" s="142">
        <v>2760.3880000000004</v>
      </c>
      <c r="BI299" s="142">
        <v>2730.1510000000003</v>
      </c>
      <c r="BJ299" s="312">
        <v>2416.1899999999996</v>
      </c>
      <c r="BK299" s="142">
        <v>2728.0709999999995</v>
      </c>
      <c r="BL299" s="142">
        <v>2410.3510000000006</v>
      </c>
      <c r="BM299" s="142">
        <v>2406.471</v>
      </c>
      <c r="BN299" s="312">
        <v>2174.9899999999998</v>
      </c>
      <c r="BO299" s="142">
        <v>2037.6269999999997</v>
      </c>
      <c r="BP299" s="142">
        <v>1954.8109999999999</v>
      </c>
      <c r="BQ299" s="142">
        <v>1986.27</v>
      </c>
      <c r="BR299" s="312">
        <v>2008.2069999999999</v>
      </c>
      <c r="BS299" s="142">
        <v>2427.585</v>
      </c>
      <c r="BT299" s="142">
        <v>2490.8510000000001</v>
      </c>
      <c r="BU299" s="142">
        <v>2542.931</v>
      </c>
      <c r="BV299" s="312">
        <v>2881.2910000000002</v>
      </c>
      <c r="BW299" s="142">
        <v>2873.0389999999998</v>
      </c>
      <c r="BX299" s="142">
        <v>2851.3669999999997</v>
      </c>
      <c r="BY299" s="142">
        <v>3627.1439999999998</v>
      </c>
      <c r="BZ299" s="312">
        <v>3627.1439999999998</v>
      </c>
      <c r="CA299" s="142">
        <v>3627.1439999999998</v>
      </c>
      <c r="CB299" s="142">
        <v>3627.1439999999998</v>
      </c>
      <c r="CC299" s="313">
        <v>3627.1439999999998</v>
      </c>
      <c r="CD299" s="312">
        <v>3627.1439999999998</v>
      </c>
      <c r="CE299" s="142">
        <v>3627.1439999999998</v>
      </c>
      <c r="CF299" s="142">
        <v>3627.1439999999998</v>
      </c>
      <c r="CG299" s="313">
        <v>3627.1439999999998</v>
      </c>
      <c r="CH299" s="312">
        <v>3627.1439999999998</v>
      </c>
      <c r="CI299" s="142">
        <v>3627.1439999999998</v>
      </c>
      <c r="CJ299" s="142">
        <v>3627.1439999999998</v>
      </c>
      <c r="CK299" s="313">
        <v>3627.1439999999998</v>
      </c>
      <c r="CL299" s="312">
        <v>3627.1439999999998</v>
      </c>
      <c r="CM299" s="142">
        <v>3627.1439999999998</v>
      </c>
      <c r="CN299" s="142">
        <v>3627.1439999999998</v>
      </c>
      <c r="CO299" s="313">
        <v>3627.1439999999998</v>
      </c>
      <c r="CP299" s="312">
        <v>3627.1439999999998</v>
      </c>
      <c r="CQ299" s="142">
        <v>3627.1439999999998</v>
      </c>
      <c r="CR299" s="142">
        <v>3627.1439999999998</v>
      </c>
      <c r="CS299" s="313">
        <v>3627.1439999999998</v>
      </c>
      <c r="CT299" s="312">
        <v>3627.1439999999998</v>
      </c>
      <c r="CU299" s="142">
        <v>3627.1439999999998</v>
      </c>
      <c r="CV299" s="142">
        <v>3627.1439999999998</v>
      </c>
      <c r="CW299" s="313">
        <v>3627.1439999999998</v>
      </c>
      <c r="CX299" s="322"/>
      <c r="CY299" s="71"/>
      <c r="CZ299" s="111"/>
      <c r="DA299" s="108">
        <v>800090</v>
      </c>
      <c r="DB299" s="123" t="s">
        <v>452</v>
      </c>
      <c r="DC299" s="156">
        <v>1451.1955409999998</v>
      </c>
      <c r="DD299" s="156">
        <v>1119.7058609999999</v>
      </c>
      <c r="DE299" s="156">
        <v>1152.4853489999998</v>
      </c>
      <c r="DF299" s="119">
        <v>1483.643</v>
      </c>
      <c r="DG299" s="116">
        <v>1730.5000000000002</v>
      </c>
      <c r="DH299" s="116">
        <v>2356.7279999999996</v>
      </c>
      <c r="DI299" s="116">
        <v>2679.5610000000001</v>
      </c>
      <c r="DJ299" s="116">
        <v>2719.2709999999997</v>
      </c>
      <c r="DK299" s="116">
        <v>2655.3849999999998</v>
      </c>
      <c r="DL299" s="116">
        <v>2392.7950000000001</v>
      </c>
      <c r="DM299" s="116">
        <v>2534.5520000000001</v>
      </c>
      <c r="DN299" s="116">
        <v>2800.8879999999999</v>
      </c>
    </row>
    <row r="300" spans="1:118" ht="15.75" customHeight="1">
      <c r="A300" s="114"/>
      <c r="B300" s="149">
        <v>800100</v>
      </c>
      <c r="C300" s="169" t="s">
        <v>1343</v>
      </c>
      <c r="D300" s="420" t="s">
        <v>454</v>
      </c>
      <c r="E300" s="394"/>
      <c r="F300" s="89"/>
      <c r="G300" s="89"/>
      <c r="H300" s="89"/>
      <c r="I300" s="89"/>
      <c r="J300" s="312">
        <v>0</v>
      </c>
      <c r="K300" s="142">
        <v>0</v>
      </c>
      <c r="L300" s="142">
        <v>0</v>
      </c>
      <c r="M300" s="313">
        <v>-78.603431000000228</v>
      </c>
      <c r="N300" s="142">
        <v>0</v>
      </c>
      <c r="O300" s="142">
        <v>0</v>
      </c>
      <c r="P300" s="142">
        <v>0</v>
      </c>
      <c r="Q300" s="142">
        <v>-447.33199000000013</v>
      </c>
      <c r="R300" s="312">
        <v>0</v>
      </c>
      <c r="S300" s="142">
        <v>0</v>
      </c>
      <c r="T300" s="142">
        <v>0</v>
      </c>
      <c r="U300" s="313">
        <v>-810.11575500000004</v>
      </c>
      <c r="V300" s="312">
        <v>-928.59955600000012</v>
      </c>
      <c r="W300" s="142">
        <v>-234.85670500000015</v>
      </c>
      <c r="X300" s="142">
        <v>146.72383800000011</v>
      </c>
      <c r="Y300" s="142">
        <v>-533.81799999999998</v>
      </c>
      <c r="Z300" s="312">
        <v>-24.018999999999778</v>
      </c>
      <c r="AA300" s="142">
        <v>422.40800000000013</v>
      </c>
      <c r="AB300" s="142">
        <v>-119.31700000000001</v>
      </c>
      <c r="AC300" s="142">
        <v>-498.88199999999983</v>
      </c>
      <c r="AD300" s="312">
        <v>-135.46300000000042</v>
      </c>
      <c r="AE300" s="142">
        <v>-171.21399999999994</v>
      </c>
      <c r="AF300" s="142">
        <v>821.99899999999934</v>
      </c>
      <c r="AG300" s="142">
        <v>-20.34900000000016</v>
      </c>
      <c r="AH300" s="312">
        <v>401.31799999999976</v>
      </c>
      <c r="AI300" s="142">
        <v>759.4399999999996</v>
      </c>
      <c r="AJ300" s="142">
        <v>178.55799999999999</v>
      </c>
      <c r="AK300" s="142">
        <v>-411.65199999999959</v>
      </c>
      <c r="AL300" s="312">
        <v>-51.58600000000024</v>
      </c>
      <c r="AM300" s="142">
        <v>174.59899999999971</v>
      </c>
      <c r="AN300" s="142">
        <v>-44.219000000000051</v>
      </c>
      <c r="AO300" s="142">
        <v>-519.20700000000033</v>
      </c>
      <c r="AP300" s="312">
        <v>-446.19500000000016</v>
      </c>
      <c r="AQ300" s="142">
        <v>-767.01799999999957</v>
      </c>
      <c r="AR300" s="142">
        <v>-901.98399999999992</v>
      </c>
      <c r="AS300" s="142">
        <v>-1348.7220000000002</v>
      </c>
      <c r="AT300" s="312">
        <v>-1439.69</v>
      </c>
      <c r="AU300" s="142">
        <v>-1445.4040000000005</v>
      </c>
      <c r="AV300" s="142">
        <v>-954.23099999999977</v>
      </c>
      <c r="AW300" s="142">
        <v>-1271.4239999999995</v>
      </c>
      <c r="AX300" s="312">
        <v>-1444.143</v>
      </c>
      <c r="AY300" s="142">
        <v>-1612.52</v>
      </c>
      <c r="AZ300" s="142">
        <v>-1669.605</v>
      </c>
      <c r="BA300" s="142">
        <v>-1766.4159999999997</v>
      </c>
      <c r="BB300" s="312">
        <v>-1676.9809999999998</v>
      </c>
      <c r="BC300" s="142">
        <v>-2286.4439999999995</v>
      </c>
      <c r="BD300" s="142">
        <v>-1870.7290000000003</v>
      </c>
      <c r="BE300" s="142">
        <v>-1753.4970000000003</v>
      </c>
      <c r="BF300" s="312">
        <v>-2832.3179999999993</v>
      </c>
      <c r="BG300" s="142">
        <v>-2941.3510000000001</v>
      </c>
      <c r="BH300" s="142">
        <v>-2943.2209999999991</v>
      </c>
      <c r="BI300" s="142">
        <v>-3338.3159999999993</v>
      </c>
      <c r="BJ300" s="312">
        <v>-3735.4679999999998</v>
      </c>
      <c r="BK300" s="142">
        <v>-3217.0849999999996</v>
      </c>
      <c r="BL300" s="142">
        <v>-3646.7279999999992</v>
      </c>
      <c r="BM300" s="142">
        <v>-3792.1509999999994</v>
      </c>
      <c r="BN300" s="312">
        <v>-3808.59</v>
      </c>
      <c r="BO300" s="142">
        <v>-3304.5390000000007</v>
      </c>
      <c r="BP300" s="142">
        <v>-3674.2440000000006</v>
      </c>
      <c r="BQ300" s="142">
        <v>-3516.0740000000001</v>
      </c>
      <c r="BR300" s="312">
        <v>-3005.029</v>
      </c>
      <c r="BS300" s="142">
        <v>-2564.2929999999997</v>
      </c>
      <c r="BT300" s="142">
        <v>-1961.136</v>
      </c>
      <c r="BU300" s="142">
        <v>-2633.8179999999998</v>
      </c>
      <c r="BV300" s="312">
        <v>-1301.3939999999993</v>
      </c>
      <c r="BW300" s="142">
        <v>-1010.0380000000005</v>
      </c>
      <c r="BX300" s="142">
        <v>-1647.7310000000002</v>
      </c>
      <c r="BY300" s="142">
        <v>-2218.002</v>
      </c>
      <c r="BZ300" s="312">
        <v>2959.5347468035716</v>
      </c>
      <c r="CA300" s="142">
        <v>3006.6994936071437</v>
      </c>
      <c r="CB300" s="142">
        <v>3053.8642404107159</v>
      </c>
      <c r="CC300" s="313">
        <v>3101.028987214288</v>
      </c>
      <c r="CD300" s="312">
        <v>3135.7449692835798</v>
      </c>
      <c r="CE300" s="142">
        <v>3170.4609513528721</v>
      </c>
      <c r="CF300" s="142">
        <v>3205.1769334221644</v>
      </c>
      <c r="CG300" s="313">
        <v>3239.8929154914563</v>
      </c>
      <c r="CH300" s="312">
        <v>3265.4458865707825</v>
      </c>
      <c r="CI300" s="142">
        <v>3290.9988576501082</v>
      </c>
      <c r="CJ300" s="142">
        <v>3316.5518287294344</v>
      </c>
      <c r="CK300" s="313">
        <v>3342.1047998087602</v>
      </c>
      <c r="CL300" s="312">
        <v>3360.9132647306969</v>
      </c>
      <c r="CM300" s="142">
        <v>3379.7217296526342</v>
      </c>
      <c r="CN300" s="142">
        <v>3398.5301945745709</v>
      </c>
      <c r="CO300" s="313">
        <v>3417.3386594965077</v>
      </c>
      <c r="CP300" s="312">
        <v>3431.1827777253247</v>
      </c>
      <c r="CQ300" s="142">
        <v>3445.0268959541418</v>
      </c>
      <c r="CR300" s="142">
        <v>3458.8710141829588</v>
      </c>
      <c r="CS300" s="313">
        <v>3472.7151324117758</v>
      </c>
      <c r="CT300" s="312">
        <v>3482.9052042931826</v>
      </c>
      <c r="CU300" s="142">
        <v>3493.0952761745898</v>
      </c>
      <c r="CV300" s="142">
        <v>3503.285348055997</v>
      </c>
      <c r="CW300" s="313">
        <v>3513.4754199374042</v>
      </c>
      <c r="CX300" s="322"/>
      <c r="CY300" s="71"/>
      <c r="CZ300" s="111"/>
      <c r="DA300" s="108">
        <v>800100</v>
      </c>
      <c r="DB300" s="123" t="s">
        <v>455</v>
      </c>
      <c r="DC300" s="156">
        <v>-78.603431000000228</v>
      </c>
      <c r="DD300" s="156">
        <v>-447.33199000000013</v>
      </c>
      <c r="DE300" s="156">
        <v>-810.11575500000004</v>
      </c>
      <c r="DF300" s="119">
        <v>-533.81799999999998</v>
      </c>
      <c r="DG300" s="116">
        <v>-498.88199999999983</v>
      </c>
      <c r="DH300" s="116">
        <v>-20.34900000000016</v>
      </c>
      <c r="DI300" s="116">
        <v>-411.65199999999959</v>
      </c>
      <c r="DJ300" s="116">
        <v>-519.20700000000033</v>
      </c>
      <c r="DK300" s="116">
        <v>-1348.7220000000002</v>
      </c>
      <c r="DL300" s="116">
        <v>-1271.4239999999995</v>
      </c>
      <c r="DM300" s="116">
        <v>-1766.4159999999997</v>
      </c>
      <c r="DN300" s="116">
        <v>-1753.4970000000003</v>
      </c>
    </row>
    <row r="301" spans="1:118" ht="15.75" customHeight="1">
      <c r="A301" s="108"/>
      <c r="B301" s="149"/>
      <c r="C301" s="108"/>
      <c r="D301" s="71"/>
      <c r="E301" s="384"/>
      <c r="F301" s="71"/>
      <c r="G301" s="71"/>
      <c r="H301" s="71"/>
      <c r="I301" s="71"/>
      <c r="J301" s="312"/>
      <c r="K301" s="142"/>
      <c r="L301" s="142"/>
      <c r="M301" s="313"/>
      <c r="N301" s="142"/>
      <c r="O301" s="142"/>
      <c r="P301" s="142"/>
      <c r="Q301" s="142"/>
      <c r="R301" s="312"/>
      <c r="S301" s="142"/>
      <c r="T301" s="142"/>
      <c r="U301" s="313"/>
      <c r="V301" s="312"/>
      <c r="W301" s="142"/>
      <c r="X301" s="142"/>
      <c r="Y301" s="142"/>
      <c r="Z301" s="312"/>
      <c r="AA301" s="142"/>
      <c r="AB301" s="142"/>
      <c r="AC301" s="142"/>
      <c r="AD301" s="312"/>
      <c r="AE301" s="142"/>
      <c r="AF301" s="142"/>
      <c r="AG301" s="142"/>
      <c r="AH301" s="312"/>
      <c r="AI301" s="142"/>
      <c r="AJ301" s="142"/>
      <c r="AK301" s="142"/>
      <c r="AL301" s="312"/>
      <c r="AM301" s="142"/>
      <c r="AN301" s="142"/>
      <c r="AO301" s="142"/>
      <c r="AP301" s="312"/>
      <c r="AQ301" s="142"/>
      <c r="AR301" s="142"/>
      <c r="AS301" s="142"/>
      <c r="AT301" s="312"/>
      <c r="AU301" s="142"/>
      <c r="AV301" s="142"/>
      <c r="AW301" s="142"/>
      <c r="AX301" s="312"/>
      <c r="AY301" s="142"/>
      <c r="AZ301" s="142"/>
      <c r="BA301" s="142"/>
      <c r="BB301" s="312"/>
      <c r="BC301" s="142"/>
      <c r="BD301" s="142"/>
      <c r="BE301" s="142"/>
      <c r="BF301" s="312"/>
      <c r="BG301" s="142"/>
      <c r="BH301" s="142"/>
      <c r="BI301" s="142"/>
      <c r="BJ301" s="312"/>
      <c r="BK301" s="142"/>
      <c r="BL301" s="142"/>
      <c r="BM301" s="142"/>
      <c r="BN301" s="312"/>
      <c r="BO301" s="142"/>
      <c r="BP301" s="142"/>
      <c r="BQ301" s="142"/>
      <c r="BR301" s="312"/>
      <c r="BS301" s="142"/>
      <c r="BT301" s="142"/>
      <c r="BU301" s="142"/>
      <c r="BV301" s="312"/>
      <c r="BW301" s="142"/>
      <c r="BX301" s="142"/>
      <c r="BY301" s="142"/>
      <c r="BZ301" s="312"/>
      <c r="CA301" s="142"/>
      <c r="CB301" s="142"/>
      <c r="CC301" s="313"/>
      <c r="CD301" s="312"/>
      <c r="CE301" s="142"/>
      <c r="CF301" s="142"/>
      <c r="CG301" s="313"/>
      <c r="CH301" s="312"/>
      <c r="CI301" s="142"/>
      <c r="CJ301" s="142"/>
      <c r="CK301" s="313"/>
      <c r="CL301" s="312"/>
      <c r="CM301" s="142"/>
      <c r="CN301" s="142"/>
      <c r="CO301" s="313"/>
      <c r="CP301" s="312"/>
      <c r="CQ301" s="142"/>
      <c r="CR301" s="142"/>
      <c r="CS301" s="313"/>
      <c r="CT301" s="312"/>
      <c r="CU301" s="142"/>
      <c r="CV301" s="142"/>
      <c r="CW301" s="313"/>
      <c r="CX301" s="322"/>
      <c r="CY301" s="71"/>
      <c r="CZ301" s="111"/>
      <c r="DA301" s="108"/>
      <c r="DB301" s="108"/>
      <c r="DC301" s="156"/>
      <c r="DD301" s="156"/>
      <c r="DE301" s="156"/>
      <c r="DF301" s="119"/>
      <c r="DG301" s="116"/>
      <c r="DH301" s="116"/>
      <c r="DI301" s="116"/>
      <c r="DJ301" s="116"/>
      <c r="DK301" s="116"/>
      <c r="DL301" s="116"/>
      <c r="DM301" s="116"/>
      <c r="DN301" s="116"/>
    </row>
    <row r="302" spans="1:118" ht="15.75" customHeight="1">
      <c r="A302" s="108"/>
      <c r="B302" s="149"/>
      <c r="C302" s="108"/>
      <c r="D302" s="71"/>
      <c r="E302" s="384"/>
      <c r="F302" s="71"/>
      <c r="G302" s="71"/>
      <c r="H302" s="71"/>
      <c r="I302" s="71"/>
      <c r="J302" s="312"/>
      <c r="K302" s="142"/>
      <c r="L302" s="142"/>
      <c r="M302" s="313"/>
      <c r="N302" s="142"/>
      <c r="O302" s="142"/>
      <c r="P302" s="142"/>
      <c r="Q302" s="142"/>
      <c r="R302" s="312"/>
      <c r="S302" s="142"/>
      <c r="T302" s="142"/>
      <c r="U302" s="313"/>
      <c r="V302" s="312"/>
      <c r="W302" s="142"/>
      <c r="X302" s="142"/>
      <c r="Y302" s="142"/>
      <c r="Z302" s="312"/>
      <c r="AA302" s="142"/>
      <c r="AB302" s="142"/>
      <c r="AC302" s="142"/>
      <c r="AD302" s="312"/>
      <c r="AE302" s="142"/>
      <c r="AF302" s="142"/>
      <c r="AG302" s="142"/>
      <c r="AH302" s="312"/>
      <c r="AI302" s="142"/>
      <c r="AJ302" s="142"/>
      <c r="AK302" s="142"/>
      <c r="AL302" s="312"/>
      <c r="AM302" s="142"/>
      <c r="AN302" s="142"/>
      <c r="AO302" s="142"/>
      <c r="AP302" s="312"/>
      <c r="AQ302" s="142"/>
      <c r="AR302" s="142"/>
      <c r="AS302" s="142"/>
      <c r="AT302" s="312"/>
      <c r="AU302" s="142"/>
      <c r="AV302" s="142"/>
      <c r="AW302" s="142"/>
      <c r="AX302" s="312"/>
      <c r="AY302" s="142"/>
      <c r="AZ302" s="142"/>
      <c r="BA302" s="142"/>
      <c r="BB302" s="312"/>
      <c r="BC302" s="142"/>
      <c r="BD302" s="142"/>
      <c r="BE302" s="142"/>
      <c r="BF302" s="312"/>
      <c r="BG302" s="142"/>
      <c r="BH302" s="142"/>
      <c r="BI302" s="142"/>
      <c r="BJ302" s="312"/>
      <c r="BK302" s="142"/>
      <c r="BL302" s="142"/>
      <c r="BM302" s="142"/>
      <c r="BN302" s="312"/>
      <c r="BO302" s="142"/>
      <c r="BP302" s="142"/>
      <c r="BQ302" s="142"/>
      <c r="BR302" s="312"/>
      <c r="BS302" s="142"/>
      <c r="BT302" s="142"/>
      <c r="BU302" s="142"/>
      <c r="BV302" s="312"/>
      <c r="BW302" s="142"/>
      <c r="BX302" s="142"/>
      <c r="BY302" s="142"/>
      <c r="BZ302" s="312"/>
      <c r="CA302" s="142"/>
      <c r="CB302" s="142"/>
      <c r="CC302" s="313"/>
      <c r="CD302" s="312"/>
      <c r="CE302" s="142"/>
      <c r="CF302" s="142"/>
      <c r="CG302" s="313"/>
      <c r="CH302" s="312"/>
      <c r="CI302" s="142"/>
      <c r="CJ302" s="142"/>
      <c r="CK302" s="313"/>
      <c r="CL302" s="312"/>
      <c r="CM302" s="142"/>
      <c r="CN302" s="142"/>
      <c r="CO302" s="313"/>
      <c r="CP302" s="312"/>
      <c r="CQ302" s="142"/>
      <c r="CR302" s="142"/>
      <c r="CS302" s="313"/>
      <c r="CT302" s="312"/>
      <c r="CU302" s="142"/>
      <c r="CV302" s="142"/>
      <c r="CW302" s="313"/>
      <c r="CX302" s="322"/>
      <c r="CY302" s="71"/>
      <c r="CZ302" s="111"/>
      <c r="DA302" s="108"/>
      <c r="DB302" s="108"/>
      <c r="DC302" s="156"/>
      <c r="DD302" s="156"/>
      <c r="DE302" s="156"/>
      <c r="DF302" s="119"/>
      <c r="DG302" s="116"/>
      <c r="DH302" s="116"/>
      <c r="DI302" s="116"/>
      <c r="DJ302" s="116"/>
      <c r="DK302" s="116"/>
      <c r="DL302" s="116"/>
      <c r="DM302" s="116"/>
      <c r="DN302" s="116"/>
    </row>
    <row r="303" spans="1:118" ht="15.75" customHeight="1">
      <c r="A303" s="108"/>
      <c r="B303" s="109">
        <v>120000</v>
      </c>
      <c r="C303" s="114" t="s">
        <v>571</v>
      </c>
      <c r="D303" s="89" t="s">
        <v>572</v>
      </c>
      <c r="E303" s="394"/>
      <c r="F303" s="89"/>
      <c r="G303" s="89"/>
      <c r="H303" s="89"/>
      <c r="I303" s="89"/>
      <c r="J303" s="117">
        <v>0</v>
      </c>
      <c r="K303" s="117">
        <v>0</v>
      </c>
      <c r="L303" s="117">
        <v>0</v>
      </c>
      <c r="M303" s="308">
        <v>2921.4743369999997</v>
      </c>
      <c r="N303" s="117">
        <v>0</v>
      </c>
      <c r="O303" s="117">
        <v>0</v>
      </c>
      <c r="P303" s="117">
        <v>0</v>
      </c>
      <c r="Q303" s="308">
        <v>3079.5289669999997</v>
      </c>
      <c r="R303" s="117">
        <v>0</v>
      </c>
      <c r="S303" s="117">
        <v>0</v>
      </c>
      <c r="T303" s="117">
        <v>0</v>
      </c>
      <c r="U303" s="308">
        <v>3661.783766</v>
      </c>
      <c r="V303" s="307">
        <v>3953.3470269999998</v>
      </c>
      <c r="W303" s="117">
        <v>4052.604425</v>
      </c>
      <c r="X303" s="117">
        <v>4252.2087369999999</v>
      </c>
      <c r="Y303" s="117">
        <v>4363.4740000000002</v>
      </c>
      <c r="Z303" s="307">
        <v>4473.1039999999994</v>
      </c>
      <c r="AA303" s="117">
        <v>4545.5999999999995</v>
      </c>
      <c r="AB303" s="117">
        <v>4704.723</v>
      </c>
      <c r="AC303" s="117">
        <v>4755.9359999999997</v>
      </c>
      <c r="AD303" s="307">
        <v>4822.9769999999999</v>
      </c>
      <c r="AE303" s="117">
        <v>4947.0879999999997</v>
      </c>
      <c r="AF303" s="117">
        <v>5158.3629999999994</v>
      </c>
      <c r="AG303" s="117">
        <v>5134.2439999999997</v>
      </c>
      <c r="AH303" s="307">
        <v>5273.9369999999999</v>
      </c>
      <c r="AI303" s="117">
        <v>6614.5709999999999</v>
      </c>
      <c r="AJ303" s="117">
        <v>6784.7789999999995</v>
      </c>
      <c r="AK303" s="117">
        <v>6787.3059999999996</v>
      </c>
      <c r="AL303" s="307">
        <v>6935.7569999999996</v>
      </c>
      <c r="AM303" s="117">
        <v>7086.9619999999995</v>
      </c>
      <c r="AN303" s="117">
        <v>7276.7039999999997</v>
      </c>
      <c r="AO303" s="117">
        <v>7390.6379999999999</v>
      </c>
      <c r="AP303" s="307">
        <v>7518.8849999999993</v>
      </c>
      <c r="AQ303" s="117">
        <v>7709.9969999999994</v>
      </c>
      <c r="AR303" s="117">
        <v>7728.3109999999997</v>
      </c>
      <c r="AS303" s="117">
        <v>8124.6449999999995</v>
      </c>
      <c r="AT303" s="307">
        <v>7967.8959999999997</v>
      </c>
      <c r="AU303" s="117">
        <v>8227.4159999999993</v>
      </c>
      <c r="AV303" s="117">
        <v>8406.4879999999994</v>
      </c>
      <c r="AW303" s="117">
        <v>8472.9380000000001</v>
      </c>
      <c r="AX303" s="307">
        <v>8122.982</v>
      </c>
      <c r="AY303" s="117">
        <v>8351.7709999999988</v>
      </c>
      <c r="AZ303" s="117">
        <v>8400.7189999999991</v>
      </c>
      <c r="BA303" s="117">
        <v>8291.8559999999998</v>
      </c>
      <c r="BB303" s="307">
        <v>8437.3869999999988</v>
      </c>
      <c r="BC303" s="117">
        <v>8609.7870000000003</v>
      </c>
      <c r="BD303" s="117">
        <v>8887.0919999999987</v>
      </c>
      <c r="BE303" s="117">
        <v>8714.982</v>
      </c>
      <c r="BF303" s="307">
        <v>8790.5229999999992</v>
      </c>
      <c r="BG303" s="117">
        <v>8810.6589999999997</v>
      </c>
      <c r="BH303" s="117">
        <v>8886.7549999999992</v>
      </c>
      <c r="BI303" s="117">
        <v>8766.3779999999988</v>
      </c>
      <c r="BJ303" s="307">
        <v>8888.9979999999996</v>
      </c>
      <c r="BK303" s="117">
        <v>8959.625</v>
      </c>
      <c r="BL303" s="117">
        <v>9186.6569999999992</v>
      </c>
      <c r="BM303" s="117">
        <v>9429.2909999999993</v>
      </c>
      <c r="BN303" s="307">
        <v>9529.7559999999994</v>
      </c>
      <c r="BO303" s="117">
        <v>9854.5399999999991</v>
      </c>
      <c r="BP303" s="117">
        <v>10363.143</v>
      </c>
      <c r="BQ303" s="117">
        <v>9924.277</v>
      </c>
      <c r="BR303" s="307">
        <v>10093.243</v>
      </c>
      <c r="BS303" s="117">
        <v>10310.945</v>
      </c>
      <c r="BT303" s="117">
        <v>10538.187</v>
      </c>
      <c r="BU303" s="117">
        <v>10455.514999999999</v>
      </c>
      <c r="BV303" s="307">
        <v>10621.157999999999</v>
      </c>
      <c r="BW303" s="117">
        <v>10827.005999999999</v>
      </c>
      <c r="BX303" s="117">
        <v>10756.374</v>
      </c>
      <c r="BY303" s="117">
        <v>9669.4130000000005</v>
      </c>
      <c r="BZ303" s="307">
        <v>9392.1933261956874</v>
      </c>
      <c r="CA303" s="117">
        <v>9114.9736523913743</v>
      </c>
      <c r="CB303" s="117">
        <v>8837.7539785870613</v>
      </c>
      <c r="CC303" s="308">
        <v>8560.5343047827482</v>
      </c>
      <c r="CD303" s="307">
        <v>8259.9232253515365</v>
      </c>
      <c r="CE303" s="117">
        <v>7959.3121459203267</v>
      </c>
      <c r="CF303" s="117">
        <v>7658.7010664891168</v>
      </c>
      <c r="CG303" s="308">
        <v>7358.089987057906</v>
      </c>
      <c r="CH303" s="307">
        <v>7030.4680137562373</v>
      </c>
      <c r="CI303" s="117">
        <v>6702.8460404545685</v>
      </c>
      <c r="CJ303" s="117">
        <v>6375.2240671529007</v>
      </c>
      <c r="CK303" s="308">
        <v>6047.6020938512302</v>
      </c>
      <c r="CL303" s="307">
        <v>5689.4007753682972</v>
      </c>
      <c r="CM303" s="117">
        <v>5331.1994568853625</v>
      </c>
      <c r="CN303" s="117">
        <v>4972.9981384024286</v>
      </c>
      <c r="CO303" s="308">
        <v>4614.7968199194947</v>
      </c>
      <c r="CP303" s="307">
        <v>4222.3617756228796</v>
      </c>
      <c r="CQ303" s="117">
        <v>3829.9267313262649</v>
      </c>
      <c r="CR303" s="117">
        <v>3437.4916870296493</v>
      </c>
      <c r="CS303" s="308">
        <v>3045.056642733035</v>
      </c>
      <c r="CT303" s="307">
        <v>2614.5445314343378</v>
      </c>
      <c r="CU303" s="117">
        <v>2184.0324201356416</v>
      </c>
      <c r="CV303" s="117">
        <v>1753.5203088369453</v>
      </c>
      <c r="CW303" s="308">
        <v>1323.0081975382491</v>
      </c>
      <c r="CX303" s="301"/>
      <c r="CY303" s="89"/>
      <c r="CZ303" s="166"/>
      <c r="DA303" s="114">
        <v>120000</v>
      </c>
      <c r="DB303" s="114" t="s">
        <v>571</v>
      </c>
      <c r="DC303" s="137">
        <v>2921.4743369999997</v>
      </c>
      <c r="DD303" s="137">
        <v>3079.5289669999997</v>
      </c>
      <c r="DE303" s="137">
        <v>3661.783766</v>
      </c>
      <c r="DF303" s="119">
        <v>4363.4740000000002</v>
      </c>
      <c r="DG303" s="116">
        <v>4755.9359999999997</v>
      </c>
      <c r="DH303" s="116">
        <v>5134.2439999999997</v>
      </c>
      <c r="DI303" s="116">
        <v>6787.3059999999996</v>
      </c>
      <c r="DJ303" s="116">
        <v>7390.6379999999999</v>
      </c>
      <c r="DK303" s="116">
        <v>8124.6449999999995</v>
      </c>
      <c r="DL303" s="116">
        <v>8472.9380000000001</v>
      </c>
      <c r="DM303" s="116">
        <v>8291.8559999999998</v>
      </c>
      <c r="DN303" s="116">
        <v>8714.982</v>
      </c>
    </row>
    <row r="304" spans="1:118" ht="15.75" customHeight="1">
      <c r="A304" s="108"/>
      <c r="B304" s="149"/>
      <c r="C304" s="123" t="s">
        <v>1337</v>
      </c>
      <c r="D304" s="155" t="s">
        <v>1337</v>
      </c>
      <c r="E304" s="384"/>
      <c r="F304" s="71"/>
      <c r="G304" s="71"/>
      <c r="H304" s="71"/>
      <c r="I304" s="71"/>
      <c r="J304" s="154">
        <v>0</v>
      </c>
      <c r="K304" s="154">
        <v>0</v>
      </c>
      <c r="L304" s="154">
        <v>0</v>
      </c>
      <c r="M304" s="389">
        <v>0.33871247861689713</v>
      </c>
      <c r="N304" s="154">
        <v>0</v>
      </c>
      <c r="O304" s="154">
        <v>0</v>
      </c>
      <c r="P304" s="154">
        <v>0</v>
      </c>
      <c r="Q304" s="389">
        <v>0.35476840828378958</v>
      </c>
      <c r="R304" s="154">
        <v>0</v>
      </c>
      <c r="S304" s="154">
        <v>0</v>
      </c>
      <c r="T304" s="154">
        <v>0</v>
      </c>
      <c r="U304" s="389">
        <v>0.37470680115529903</v>
      </c>
      <c r="V304" s="388">
        <v>0.35543259707939684</v>
      </c>
      <c r="W304" s="154">
        <v>0.36174481248362883</v>
      </c>
      <c r="X304" s="154">
        <v>0.36926544556069496</v>
      </c>
      <c r="Y304" s="154">
        <v>0.36754673161111939</v>
      </c>
      <c r="Z304" s="388">
        <v>0.36488826994284607</v>
      </c>
      <c r="AA304" s="154">
        <v>0.37146927063443719</v>
      </c>
      <c r="AB304" s="154">
        <v>0.37391458048327553</v>
      </c>
      <c r="AC304" s="154">
        <v>0.37310738223600548</v>
      </c>
      <c r="AD304" s="388">
        <v>0.37583309221872174</v>
      </c>
      <c r="AE304" s="154">
        <v>0.36402793907044501</v>
      </c>
      <c r="AF304" s="154">
        <v>0.36480186917037882</v>
      </c>
      <c r="AG304" s="154">
        <v>0.35006604506419081</v>
      </c>
      <c r="AH304" s="388">
        <v>0.35412251133470796</v>
      </c>
      <c r="AI304" s="154">
        <v>0.38566802004204431</v>
      </c>
      <c r="AJ304" s="154">
        <v>0.37996313257521913</v>
      </c>
      <c r="AK304" s="154">
        <v>0.37201725442048605</v>
      </c>
      <c r="AL304" s="388">
        <v>0.37588939489767548</v>
      </c>
      <c r="AM304" s="154">
        <v>0.36929607892171012</v>
      </c>
      <c r="AN304" s="154">
        <v>0.36864166056291747</v>
      </c>
      <c r="AO304" s="154">
        <v>0.38194308319702486</v>
      </c>
      <c r="AP304" s="388">
        <v>0.39166024394467014</v>
      </c>
      <c r="AQ304" s="154">
        <v>0.39277648609792304</v>
      </c>
      <c r="AR304" s="154">
        <v>0.402675107775605</v>
      </c>
      <c r="AS304" s="154">
        <v>0.40881919655290733</v>
      </c>
      <c r="AT304" s="388">
        <v>0.41562806978302758</v>
      </c>
      <c r="AU304" s="154">
        <v>0.43380884681701271</v>
      </c>
      <c r="AV304" s="154">
        <v>0.44842265312963348</v>
      </c>
      <c r="AW304" s="154">
        <v>0.45968875051527514</v>
      </c>
      <c r="AX304" s="388">
        <v>0.44662348215445752</v>
      </c>
      <c r="AY304" s="154">
        <v>0.46022293541344517</v>
      </c>
      <c r="AZ304" s="154">
        <v>0.4620620913197459</v>
      </c>
      <c r="BA304" s="154">
        <v>0.45926533219301507</v>
      </c>
      <c r="BB304" s="388">
        <v>0.45743027706902617</v>
      </c>
      <c r="BC304" s="154">
        <v>0.46744498997330125</v>
      </c>
      <c r="BD304" s="154">
        <v>0.48451204875273646</v>
      </c>
      <c r="BE304" s="154">
        <v>0.47813657693664097</v>
      </c>
      <c r="BF304" s="388">
        <v>0.45366706585961053</v>
      </c>
      <c r="BG304" s="154">
        <v>0.46881184454723474</v>
      </c>
      <c r="BH304" s="154">
        <v>0.48537303040822705</v>
      </c>
      <c r="BI304" s="154">
        <v>0.48866960836876677</v>
      </c>
      <c r="BJ304" s="388">
        <v>0.48716042351453576</v>
      </c>
      <c r="BK304" s="154">
        <v>0.48752864758790004</v>
      </c>
      <c r="BL304" s="154">
        <v>0.49221690135668228</v>
      </c>
      <c r="BM304" s="154">
        <v>0.48017335816231832</v>
      </c>
      <c r="BN304" s="388">
        <v>0.47427412551913944</v>
      </c>
      <c r="BO304" s="154">
        <v>0.48010426665753342</v>
      </c>
      <c r="BP304" s="154">
        <v>0.48816741475889258</v>
      </c>
      <c r="BQ304" s="154">
        <v>0.47457993388201486</v>
      </c>
      <c r="BR304" s="388">
        <v>0.46526083803937823</v>
      </c>
      <c r="BS304" s="154">
        <v>0.45445023348932201</v>
      </c>
      <c r="BT304" s="154">
        <v>0.45733765897007977</v>
      </c>
      <c r="BU304" s="154">
        <v>0.44089131984467728</v>
      </c>
      <c r="BV304" s="388">
        <v>0.43654504622865581</v>
      </c>
      <c r="BW304" s="154">
        <v>0.43427341489288651</v>
      </c>
      <c r="BX304" s="154">
        <v>0.43063677979443693</v>
      </c>
      <c r="BY304" s="154">
        <v>0.35805499532778373</v>
      </c>
      <c r="BZ304" s="388">
        <v>0.42314752104941294</v>
      </c>
      <c r="CA304" s="154">
        <v>0.4048033914900685</v>
      </c>
      <c r="CB304" s="154">
        <v>0.38697495406310067</v>
      </c>
      <c r="CC304" s="389">
        <v>0.36964076440307642</v>
      </c>
      <c r="CD304" s="388">
        <v>0.35041897013028273</v>
      </c>
      <c r="CE304" s="154">
        <v>0.33185836347115522</v>
      </c>
      <c r="CF304" s="154">
        <v>0.31392540613932057</v>
      </c>
      <c r="CG304" s="389">
        <v>0.29658879040915914</v>
      </c>
      <c r="CH304" s="388">
        <v>0.27774365890118347</v>
      </c>
      <c r="CI304" s="154">
        <v>0.25963393824505715</v>
      </c>
      <c r="CJ304" s="154">
        <v>0.24221740439628764</v>
      </c>
      <c r="CK304" s="389">
        <v>0.22545500503259072</v>
      </c>
      <c r="CL304" s="388">
        <v>0.20746751999174123</v>
      </c>
      <c r="CM304" s="154">
        <v>0.19024916702565386</v>
      </c>
      <c r="CN304" s="154">
        <v>0.17375164743219343</v>
      </c>
      <c r="CO304" s="389">
        <v>0.15793062357328561</v>
      </c>
      <c r="CP304" s="388">
        <v>0.14110830203053329</v>
      </c>
      <c r="CQ304" s="154">
        <v>0.1250576735007054</v>
      </c>
      <c r="CR304" s="154">
        <v>0.10972682861397601</v>
      </c>
      <c r="CS304" s="389">
        <v>9.5068411605709474E-2</v>
      </c>
      <c r="CT304" s="388">
        <v>7.959653889031422E-2</v>
      </c>
      <c r="CU304" s="154">
        <v>6.4875908914572872E-2</v>
      </c>
      <c r="CV304" s="154">
        <v>5.0853103234138802E-2</v>
      </c>
      <c r="CW304" s="389">
        <v>3.7479650693438719E-2</v>
      </c>
      <c r="CX304" s="322"/>
      <c r="CY304" s="71"/>
      <c r="CZ304" s="111"/>
      <c r="DA304" s="108"/>
      <c r="DB304" s="123"/>
      <c r="DC304" s="156"/>
      <c r="DD304" s="156"/>
      <c r="DE304" s="156"/>
      <c r="DF304" s="119"/>
      <c r="DG304" s="116"/>
      <c r="DH304" s="116"/>
      <c r="DI304" s="116"/>
      <c r="DJ304" s="116"/>
      <c r="DK304" s="116"/>
      <c r="DL304" s="116"/>
      <c r="DM304" s="116"/>
      <c r="DN304" s="116"/>
    </row>
    <row r="305" spans="1:118" ht="15.75" customHeight="1">
      <c r="A305" s="108"/>
      <c r="B305" s="149"/>
      <c r="C305" s="123" t="s">
        <v>1326</v>
      </c>
      <c r="D305" s="155" t="s">
        <v>1326</v>
      </c>
      <c r="E305" s="384"/>
      <c r="F305" s="71"/>
      <c r="G305" s="71"/>
      <c r="H305" s="71"/>
      <c r="I305" s="71"/>
      <c r="J305" s="154">
        <v>0</v>
      </c>
      <c r="K305" s="154">
        <v>0</v>
      </c>
      <c r="L305" s="154">
        <v>0</v>
      </c>
      <c r="M305" s="389">
        <v>0</v>
      </c>
      <c r="N305" s="154">
        <v>-1</v>
      </c>
      <c r="O305" s="154">
        <v>0</v>
      </c>
      <c r="P305" s="154">
        <v>0</v>
      </c>
      <c r="Q305" s="389">
        <v>0</v>
      </c>
      <c r="R305" s="154">
        <v>-1</v>
      </c>
      <c r="S305" s="154">
        <v>0</v>
      </c>
      <c r="T305" s="154">
        <v>0</v>
      </c>
      <c r="U305" s="389">
        <v>0</v>
      </c>
      <c r="V305" s="388">
        <v>7.9623287346235888E-2</v>
      </c>
      <c r="W305" s="154">
        <v>2.510718065530456E-2</v>
      </c>
      <c r="X305" s="154">
        <v>4.9253342065331218E-2</v>
      </c>
      <c r="Y305" s="154">
        <v>2.6166463097599395E-2</v>
      </c>
      <c r="Z305" s="388">
        <v>2.5124476506563163E-2</v>
      </c>
      <c r="AA305" s="154">
        <v>1.6207090199557198E-2</v>
      </c>
      <c r="AB305" s="154">
        <v>3.5005939809926195E-2</v>
      </c>
      <c r="AC305" s="154">
        <v>1.0885444265262745E-2</v>
      </c>
      <c r="AD305" s="388">
        <v>1.409627883974893E-2</v>
      </c>
      <c r="AE305" s="154">
        <v>2.5733276356076317E-2</v>
      </c>
      <c r="AF305" s="154">
        <v>4.27069419424113E-2</v>
      </c>
      <c r="AG305" s="154">
        <v>-4.675708165555563E-3</v>
      </c>
      <c r="AH305" s="388">
        <v>2.7208095291147094E-2</v>
      </c>
      <c r="AI305" s="154">
        <v>0.25419985107899468</v>
      </c>
      <c r="AJ305" s="154">
        <v>2.5732281050426343E-2</v>
      </c>
      <c r="AK305" s="154">
        <v>3.7245133555566717E-4</v>
      </c>
      <c r="AL305" s="388">
        <v>2.1871859026246943E-2</v>
      </c>
      <c r="AM305" s="154">
        <v>2.1800792617157713E-2</v>
      </c>
      <c r="AN305" s="154">
        <v>2.6773390346949821E-2</v>
      </c>
      <c r="AO305" s="154">
        <v>1.5657363553608913E-2</v>
      </c>
      <c r="AP305" s="388">
        <v>1.7352629096432457E-2</v>
      </c>
      <c r="AQ305" s="154">
        <v>2.5417598487009724E-2</v>
      </c>
      <c r="AR305" s="154">
        <v>2.375357603900534E-3</v>
      </c>
      <c r="AS305" s="154">
        <v>5.1283391675102083E-2</v>
      </c>
      <c r="AT305" s="388">
        <v>-1.9293027572281594E-2</v>
      </c>
      <c r="AU305" s="154">
        <v>3.2570706244157747E-2</v>
      </c>
      <c r="AV305" s="154">
        <v>2.1765278430068459E-2</v>
      </c>
      <c r="AW305" s="154">
        <v>7.9046089163513633E-3</v>
      </c>
      <c r="AX305" s="388">
        <v>-4.1302792490633136E-2</v>
      </c>
      <c r="AY305" s="154">
        <v>2.8165641632592421E-2</v>
      </c>
      <c r="AZ305" s="154">
        <v>5.8607928785404106E-3</v>
      </c>
      <c r="BA305" s="154">
        <v>-1.2958771743228096E-2</v>
      </c>
      <c r="BB305" s="388">
        <v>1.7551076622652279E-2</v>
      </c>
      <c r="BC305" s="154">
        <v>2.043286624164584E-2</v>
      </c>
      <c r="BD305" s="154">
        <v>3.220811385926254E-2</v>
      </c>
      <c r="BE305" s="154">
        <v>-1.936628989550224E-2</v>
      </c>
      <c r="BF305" s="388">
        <v>8.6679467611062485E-3</v>
      </c>
      <c r="BG305" s="154">
        <v>2.2906486906410944E-3</v>
      </c>
      <c r="BH305" s="154">
        <v>8.6368113894771722E-3</v>
      </c>
      <c r="BI305" s="154">
        <v>-1.3545664306037515E-2</v>
      </c>
      <c r="BJ305" s="388">
        <v>1.3987532821423034E-2</v>
      </c>
      <c r="BK305" s="154">
        <v>7.9454399697244174E-3</v>
      </c>
      <c r="BL305" s="154">
        <v>2.5339453381140308E-2</v>
      </c>
      <c r="BM305" s="154">
        <v>2.6411566253099473E-2</v>
      </c>
      <c r="BN305" s="388">
        <v>1.0654565650800273E-2</v>
      </c>
      <c r="BO305" s="154">
        <v>3.4081040479945097E-2</v>
      </c>
      <c r="BP305" s="154">
        <v>5.1611034102048502E-2</v>
      </c>
      <c r="BQ305" s="154">
        <v>-4.2348735320934972E-2</v>
      </c>
      <c r="BR305" s="388">
        <v>1.70255223629893E-2</v>
      </c>
      <c r="BS305" s="154">
        <v>2.1569083395693467E-2</v>
      </c>
      <c r="BT305" s="154">
        <v>2.2038911079440362E-2</v>
      </c>
      <c r="BU305" s="154">
        <v>-7.8449926918169582E-3</v>
      </c>
      <c r="BV305" s="388">
        <v>1.5842643810467495E-2</v>
      </c>
      <c r="BW305" s="154">
        <v>1.9380937558785959E-2</v>
      </c>
      <c r="BX305" s="154">
        <v>-6.5236871578347342E-3</v>
      </c>
      <c r="BY305" s="154">
        <v>-0.10105273394175392</v>
      </c>
      <c r="BZ305" s="388">
        <v>-2.8669752114664361E-2</v>
      </c>
      <c r="CA305" s="154">
        <v>-2.9515967588861484E-2</v>
      </c>
      <c r="CB305" s="154">
        <v>-3.0413656075855208E-2</v>
      </c>
      <c r="CC305" s="389">
        <v>-3.1367661339746146E-2</v>
      </c>
      <c r="CD305" s="388">
        <v>-3.5115924862687727E-2</v>
      </c>
      <c r="CE305" s="154">
        <v>-3.639393142403162E-2</v>
      </c>
      <c r="CF305" s="154">
        <v>-3.7768474702338808E-2</v>
      </c>
      <c r="CG305" s="389">
        <v>-3.925092216309941E-2</v>
      </c>
      <c r="CH305" s="388">
        <v>-4.452540997431681E-2</v>
      </c>
      <c r="CI305" s="154">
        <v>-4.6600307783297476E-2</v>
      </c>
      <c r="CJ305" s="154">
        <v>-4.8878039466269674E-2</v>
      </c>
      <c r="CK305" s="389">
        <v>-5.1389875846039497E-2</v>
      </c>
      <c r="CL305" s="388">
        <v>-5.9230305321695431E-2</v>
      </c>
      <c r="CM305" s="154">
        <v>-6.2959410423982121E-2</v>
      </c>
      <c r="CN305" s="154">
        <v>-6.7189629909702384E-2</v>
      </c>
      <c r="CO305" s="389">
        <v>-7.2029248456144751E-2</v>
      </c>
      <c r="CP305" s="388">
        <v>-8.5038423057477358E-2</v>
      </c>
      <c r="CQ305" s="154">
        <v>-9.2942070137683311E-2</v>
      </c>
      <c r="CR305" s="154">
        <v>-0.10246541822504247</v>
      </c>
      <c r="CS305" s="389">
        <v>-0.1141631980601876</v>
      </c>
      <c r="CT305" s="388">
        <v>-0.14138065783640033</v>
      </c>
      <c r="CU305" s="154">
        <v>-0.16466046231865766</v>
      </c>
      <c r="CV305" s="154">
        <v>-0.19711800398638718</v>
      </c>
      <c r="CW305" s="389">
        <v>-0.24551304546010155</v>
      </c>
      <c r="CX305" s="322"/>
      <c r="CY305" s="71"/>
      <c r="CZ305" s="111"/>
      <c r="DA305" s="108"/>
      <c r="DB305" s="123"/>
      <c r="DC305" s="156"/>
      <c r="DD305" s="156"/>
      <c r="DE305" s="156"/>
      <c r="DF305" s="119"/>
      <c r="DG305" s="116"/>
      <c r="DH305" s="116"/>
      <c r="DI305" s="116"/>
      <c r="DJ305" s="116"/>
      <c r="DK305" s="116"/>
      <c r="DL305" s="116"/>
      <c r="DM305" s="116"/>
      <c r="DN305" s="116"/>
    </row>
    <row r="306" spans="1:118" ht="15.75" customHeight="1">
      <c r="A306" s="114"/>
      <c r="B306" s="149"/>
      <c r="C306" s="123" t="s">
        <v>1327</v>
      </c>
      <c r="D306" s="155" t="s">
        <v>1327</v>
      </c>
      <c r="E306" s="394"/>
      <c r="F306" s="89"/>
      <c r="G306" s="89"/>
      <c r="H306" s="89"/>
      <c r="I306" s="89"/>
      <c r="J306" s="154">
        <v>0</v>
      </c>
      <c r="K306" s="154">
        <v>0</v>
      </c>
      <c r="L306" s="154">
        <v>0</v>
      </c>
      <c r="M306" s="389">
        <v>0</v>
      </c>
      <c r="N306" s="154">
        <v>0</v>
      </c>
      <c r="O306" s="154">
        <v>0</v>
      </c>
      <c r="P306" s="154">
        <v>0</v>
      </c>
      <c r="Q306" s="389">
        <v>5.4100981822179227E-2</v>
      </c>
      <c r="R306" s="154">
        <v>0</v>
      </c>
      <c r="S306" s="154">
        <v>0</v>
      </c>
      <c r="T306" s="154">
        <v>0</v>
      </c>
      <c r="U306" s="389">
        <v>0.18907268132217583</v>
      </c>
      <c r="V306" s="388">
        <v>0</v>
      </c>
      <c r="W306" s="154">
        <v>0</v>
      </c>
      <c r="X306" s="154">
        <v>0</v>
      </c>
      <c r="Y306" s="154">
        <v>0.19162525120004592</v>
      </c>
      <c r="Z306" s="388">
        <v>0.1314726406384864</v>
      </c>
      <c r="AA306" s="154">
        <v>0.12164907385452491</v>
      </c>
      <c r="AB306" s="154">
        <v>0.10641863816856177</v>
      </c>
      <c r="AC306" s="154">
        <v>8.9942554945898506E-2</v>
      </c>
      <c r="AD306" s="388">
        <v>7.8217050173660291E-2</v>
      </c>
      <c r="AE306" s="154">
        <v>8.83245336149244E-2</v>
      </c>
      <c r="AF306" s="154">
        <v>9.6422254827754877E-2</v>
      </c>
      <c r="AG306" s="154">
        <v>7.9544384112822386E-2</v>
      </c>
      <c r="AH306" s="388">
        <v>9.3502415624208871E-2</v>
      </c>
      <c r="AI306" s="154">
        <v>0.33706354121859167</v>
      </c>
      <c r="AJ306" s="154">
        <v>0.31529692656371805</v>
      </c>
      <c r="AK306" s="154">
        <v>0.32196794698498943</v>
      </c>
      <c r="AL306" s="388">
        <v>0.31510046479508569</v>
      </c>
      <c r="AM306" s="154">
        <v>7.141672528724835E-2</v>
      </c>
      <c r="AN306" s="154">
        <v>7.2504203895219027E-2</v>
      </c>
      <c r="AO306" s="154">
        <v>8.8891233134324635E-2</v>
      </c>
      <c r="AP306" s="388">
        <v>8.4075609915399252E-2</v>
      </c>
      <c r="AQ306" s="154">
        <v>8.7912846153260019E-2</v>
      </c>
      <c r="AR306" s="154">
        <v>6.2062026983645338E-2</v>
      </c>
      <c r="AS306" s="154">
        <v>9.9315783021709306E-2</v>
      </c>
      <c r="AT306" s="388">
        <v>5.9717764003572399E-2</v>
      </c>
      <c r="AU306" s="154">
        <v>6.7110142844413551E-2</v>
      </c>
      <c r="AV306" s="154">
        <v>8.7752291542097585E-2</v>
      </c>
      <c r="AW306" s="154">
        <v>4.2868703801827723E-2</v>
      </c>
      <c r="AX306" s="388">
        <v>1.9463858464016128E-2</v>
      </c>
      <c r="AY306" s="154">
        <v>1.5114709162633758E-2</v>
      </c>
      <c r="AZ306" s="154">
        <v>-6.8625566348280438E-4</v>
      </c>
      <c r="BA306" s="154">
        <v>-2.1371807512341096E-2</v>
      </c>
      <c r="BB306" s="388">
        <v>3.8705613283397507E-2</v>
      </c>
      <c r="BC306" s="154">
        <v>3.0893567364335239E-2</v>
      </c>
      <c r="BD306" s="154">
        <v>5.7896591946475014E-2</v>
      </c>
      <c r="BE306" s="154">
        <v>5.1029106149455591E-2</v>
      </c>
      <c r="BF306" s="388">
        <v>4.1853716085323629E-2</v>
      </c>
      <c r="BG306" s="154">
        <v>2.3330658470412727E-2</v>
      </c>
      <c r="BH306" s="154">
        <v>-3.7920165561415857E-5</v>
      </c>
      <c r="BI306" s="154">
        <v>5.8974304249852522E-3</v>
      </c>
      <c r="BJ306" s="388">
        <v>1.1202405135621665E-2</v>
      </c>
      <c r="BK306" s="154">
        <v>1.6907475365917617E-2</v>
      </c>
      <c r="BL306" s="154">
        <v>3.3747076407530094E-2</v>
      </c>
      <c r="BM306" s="154">
        <v>7.5619942466546686E-2</v>
      </c>
      <c r="BN306" s="388">
        <v>7.2084390164110723E-2</v>
      </c>
      <c r="BO306" s="154">
        <v>9.988308662471912E-2</v>
      </c>
      <c r="BP306" s="154">
        <v>0.12806464854407876</v>
      </c>
      <c r="BQ306" s="154">
        <v>5.2494508866043142E-2</v>
      </c>
      <c r="BR306" s="388">
        <v>5.9129215900176356E-2</v>
      </c>
      <c r="BS306" s="154">
        <v>4.6314186151763623E-2</v>
      </c>
      <c r="BT306" s="154">
        <v>1.6891014627512125E-2</v>
      </c>
      <c r="BU306" s="154">
        <v>5.3529138696954887E-2</v>
      </c>
      <c r="BV306" s="388">
        <v>5.2303803643685087E-2</v>
      </c>
      <c r="BW306" s="154">
        <v>5.0049825694929002E-2</v>
      </c>
      <c r="BX306" s="154">
        <v>2.0704415285095996E-2</v>
      </c>
      <c r="BY306" s="154">
        <v>-7.5185392589461067E-2</v>
      </c>
      <c r="BZ306" s="388">
        <v>-0.11570910382882094</v>
      </c>
      <c r="CA306" s="154">
        <v>-0.15812611054326794</v>
      </c>
      <c r="CB306" s="154">
        <v>-0.17837051978788934</v>
      </c>
      <c r="CC306" s="389">
        <v>-0.11467900845865744</v>
      </c>
      <c r="CD306" s="388">
        <v>-0.12055438612897222</v>
      </c>
      <c r="CE306" s="154">
        <v>-0.12678714723084825</v>
      </c>
      <c r="CF306" s="154">
        <v>-0.13341092261163462</v>
      </c>
      <c r="CG306" s="389">
        <v>-0.14046369945075038</v>
      </c>
      <c r="CH306" s="388">
        <v>-0.14884584009471521</v>
      </c>
      <c r="CI306" s="154">
        <v>-0.15786114207240634</v>
      </c>
      <c r="CJ306" s="154">
        <v>-0.16758416188250372</v>
      </c>
      <c r="CK306" s="389">
        <v>-0.17810163989726735</v>
      </c>
      <c r="CL306" s="388">
        <v>-0.1907507772973189</v>
      </c>
      <c r="CM306" s="154">
        <v>-0.20463644477147871</v>
      </c>
      <c r="CN306" s="154">
        <v>-0.2199492777007114</v>
      </c>
      <c r="CO306" s="389">
        <v>-0.23692122128678234</v>
      </c>
      <c r="CP306" s="388">
        <v>-0.25785474739217162</v>
      </c>
      <c r="CQ306" s="154">
        <v>-0.28160130524101296</v>
      </c>
      <c r="CR306" s="154">
        <v>-0.30876875652039948</v>
      </c>
      <c r="CS306" s="389">
        <v>-0.34015369222990927</v>
      </c>
      <c r="CT306" s="388">
        <v>-0.38078623519922278</v>
      </c>
      <c r="CU306" s="154">
        <v>-0.42974563918633157</v>
      </c>
      <c r="CV306" s="154">
        <v>-0.48988376744201834</v>
      </c>
      <c r="CW306" s="389">
        <v>-0.56552263134560044</v>
      </c>
      <c r="CX306" s="322"/>
      <c r="CY306" s="71"/>
      <c r="CZ306" s="111"/>
      <c r="DA306" s="108"/>
      <c r="DB306" s="123"/>
      <c r="DC306" s="156"/>
      <c r="DD306" s="156"/>
      <c r="DE306" s="156"/>
      <c r="DF306" s="119"/>
      <c r="DG306" s="116"/>
      <c r="DH306" s="116"/>
      <c r="DI306" s="116"/>
      <c r="DJ306" s="116"/>
      <c r="DK306" s="116"/>
      <c r="DL306" s="116"/>
      <c r="DM306" s="116"/>
      <c r="DN306" s="116"/>
    </row>
    <row r="307" spans="1:118" ht="15.75" customHeight="1">
      <c r="A307" s="108"/>
      <c r="B307" s="149"/>
      <c r="C307" s="114"/>
      <c r="D307" s="89"/>
      <c r="E307" s="394"/>
      <c r="F307" s="89"/>
      <c r="G307" s="89"/>
      <c r="H307" s="89"/>
      <c r="I307" s="89"/>
      <c r="J307" s="312"/>
      <c r="K307" s="142"/>
      <c r="L307" s="142"/>
      <c r="M307" s="313"/>
      <c r="N307" s="142"/>
      <c r="O307" s="142"/>
      <c r="P307" s="142"/>
      <c r="Q307" s="142"/>
      <c r="R307" s="312"/>
      <c r="S307" s="142"/>
      <c r="T307" s="142"/>
      <c r="U307" s="313"/>
      <c r="V307" s="312"/>
      <c r="W307" s="142"/>
      <c r="X307" s="142"/>
      <c r="Y307" s="142"/>
      <c r="Z307" s="312"/>
      <c r="AA307" s="142"/>
      <c r="AB307" s="142"/>
      <c r="AC307" s="142"/>
      <c r="AD307" s="312"/>
      <c r="AE307" s="142"/>
      <c r="AF307" s="142"/>
      <c r="AG307" s="142"/>
      <c r="AH307" s="312"/>
      <c r="AI307" s="142"/>
      <c r="AJ307" s="142"/>
      <c r="AK307" s="142"/>
      <c r="AL307" s="312"/>
      <c r="AM307" s="142"/>
      <c r="AN307" s="142"/>
      <c r="AO307" s="142"/>
      <c r="AP307" s="312"/>
      <c r="AQ307" s="142"/>
      <c r="AR307" s="142"/>
      <c r="AS307" s="142"/>
      <c r="AT307" s="312"/>
      <c r="AU307" s="142"/>
      <c r="AV307" s="142"/>
      <c r="AW307" s="142"/>
      <c r="AX307" s="312"/>
      <c r="AY307" s="142"/>
      <c r="AZ307" s="142"/>
      <c r="BA307" s="142"/>
      <c r="BB307" s="312"/>
      <c r="BC307" s="142"/>
      <c r="BD307" s="142"/>
      <c r="BE307" s="142"/>
      <c r="BF307" s="312"/>
      <c r="BG307" s="142"/>
      <c r="BH307" s="142"/>
      <c r="BI307" s="142"/>
      <c r="BJ307" s="312"/>
      <c r="BK307" s="142"/>
      <c r="BL307" s="142"/>
      <c r="BM307" s="142"/>
      <c r="BN307" s="312"/>
      <c r="BO307" s="142"/>
      <c r="BP307" s="142"/>
      <c r="BQ307" s="142"/>
      <c r="BR307" s="312"/>
      <c r="BS307" s="142"/>
      <c r="BT307" s="142"/>
      <c r="BU307" s="142"/>
      <c r="BV307" s="312"/>
      <c r="BW307" s="142"/>
      <c r="BX307" s="142"/>
      <c r="BY307" s="142"/>
      <c r="BZ307" s="312"/>
      <c r="CA307" s="142"/>
      <c r="CB307" s="142"/>
      <c r="CC307" s="313"/>
      <c r="CD307" s="312"/>
      <c r="CE307" s="142"/>
      <c r="CF307" s="142"/>
      <c r="CG307" s="313"/>
      <c r="CH307" s="312"/>
      <c r="CI307" s="142"/>
      <c r="CJ307" s="142"/>
      <c r="CK307" s="313"/>
      <c r="CL307" s="312"/>
      <c r="CM307" s="142"/>
      <c r="CN307" s="142"/>
      <c r="CO307" s="313"/>
      <c r="CP307" s="312"/>
      <c r="CQ307" s="142"/>
      <c r="CR307" s="142"/>
      <c r="CS307" s="313"/>
      <c r="CT307" s="312"/>
      <c r="CU307" s="142"/>
      <c r="CV307" s="142"/>
      <c r="CW307" s="313"/>
      <c r="CX307" s="322"/>
      <c r="CY307" s="71"/>
      <c r="CZ307" s="111"/>
      <c r="DA307" s="108"/>
      <c r="DB307" s="108"/>
      <c r="DC307" s="156"/>
      <c r="DD307" s="156"/>
      <c r="DE307" s="156"/>
      <c r="DF307" s="119"/>
      <c r="DG307" s="116"/>
      <c r="DH307" s="116"/>
      <c r="DI307" s="116"/>
      <c r="DJ307" s="116"/>
      <c r="DK307" s="116"/>
      <c r="DL307" s="116"/>
      <c r="DM307" s="116"/>
      <c r="DN307" s="116"/>
    </row>
    <row r="308" spans="1:118" ht="15.75" customHeight="1">
      <c r="A308" s="108"/>
      <c r="B308" s="149"/>
      <c r="C308" s="114"/>
      <c r="D308" s="89"/>
      <c r="E308" s="394"/>
      <c r="F308" s="89"/>
      <c r="G308" s="89"/>
      <c r="H308" s="89"/>
      <c r="I308" s="89"/>
      <c r="J308" s="312"/>
      <c r="K308" s="142"/>
      <c r="L308" s="142"/>
      <c r="M308" s="313"/>
      <c r="N308" s="142"/>
      <c r="O308" s="142"/>
      <c r="P308" s="142"/>
      <c r="Q308" s="142"/>
      <c r="R308" s="312"/>
      <c r="S308" s="142"/>
      <c r="T308" s="142"/>
      <c r="U308" s="313"/>
      <c r="V308" s="312"/>
      <c r="W308" s="142"/>
      <c r="X308" s="142"/>
      <c r="Y308" s="142"/>
      <c r="Z308" s="312"/>
      <c r="AA308" s="142"/>
      <c r="AB308" s="142"/>
      <c r="AC308" s="142"/>
      <c r="AD308" s="312"/>
      <c r="AE308" s="142"/>
      <c r="AF308" s="142"/>
      <c r="AG308" s="142"/>
      <c r="AH308" s="312"/>
      <c r="AI308" s="142"/>
      <c r="AJ308" s="142"/>
      <c r="AK308" s="142"/>
      <c r="AL308" s="312"/>
      <c r="AM308" s="142"/>
      <c r="AN308" s="142"/>
      <c r="AO308" s="142"/>
      <c r="AP308" s="312"/>
      <c r="AQ308" s="142"/>
      <c r="AR308" s="142"/>
      <c r="AS308" s="142"/>
      <c r="AT308" s="312"/>
      <c r="AU308" s="142"/>
      <c r="AV308" s="142"/>
      <c r="AW308" s="142"/>
      <c r="AX308" s="312"/>
      <c r="AY308" s="142"/>
      <c r="AZ308" s="142"/>
      <c r="BA308" s="142"/>
      <c r="BB308" s="312"/>
      <c r="BC308" s="142"/>
      <c r="BD308" s="142"/>
      <c r="BE308" s="142"/>
      <c r="BF308" s="312"/>
      <c r="BG308" s="142"/>
      <c r="BH308" s="142"/>
      <c r="BI308" s="142"/>
      <c r="BJ308" s="312"/>
      <c r="BK308" s="142"/>
      <c r="BL308" s="142"/>
      <c r="BM308" s="142"/>
      <c r="BN308" s="312"/>
      <c r="BO308" s="142"/>
      <c r="BP308" s="142"/>
      <c r="BQ308" s="142"/>
      <c r="BR308" s="312"/>
      <c r="BS308" s="142"/>
      <c r="BT308" s="142"/>
      <c r="BU308" s="142"/>
      <c r="BV308" s="312"/>
      <c r="BW308" s="142"/>
      <c r="BX308" s="142"/>
      <c r="BY308" s="142"/>
      <c r="BZ308" s="312"/>
      <c r="CA308" s="142"/>
      <c r="CB308" s="142"/>
      <c r="CC308" s="313"/>
      <c r="CD308" s="312"/>
      <c r="CE308" s="142"/>
      <c r="CF308" s="142"/>
      <c r="CG308" s="313"/>
      <c r="CH308" s="312"/>
      <c r="CI308" s="142"/>
      <c r="CJ308" s="142"/>
      <c r="CK308" s="313"/>
      <c r="CL308" s="312"/>
      <c r="CM308" s="142"/>
      <c r="CN308" s="142"/>
      <c r="CO308" s="313"/>
      <c r="CP308" s="312"/>
      <c r="CQ308" s="142"/>
      <c r="CR308" s="142"/>
      <c r="CS308" s="313"/>
      <c r="CT308" s="312"/>
      <c r="CU308" s="142"/>
      <c r="CV308" s="142"/>
      <c r="CW308" s="313"/>
      <c r="CX308" s="322"/>
      <c r="CY308" s="71"/>
      <c r="CZ308" s="111"/>
      <c r="DA308" s="108"/>
      <c r="DB308" s="108"/>
      <c r="DC308" s="156"/>
      <c r="DD308" s="156"/>
      <c r="DE308" s="156"/>
      <c r="DF308" s="119"/>
      <c r="DG308" s="116"/>
      <c r="DH308" s="116"/>
      <c r="DI308" s="116"/>
      <c r="DJ308" s="116"/>
      <c r="DK308" s="116"/>
      <c r="DL308" s="116"/>
      <c r="DM308" s="116"/>
      <c r="DN308" s="116"/>
    </row>
    <row r="309" spans="1:118" ht="15.75" customHeight="1">
      <c r="A309" s="114"/>
      <c r="B309" s="109">
        <v>120010</v>
      </c>
      <c r="C309" s="114" t="s">
        <v>575</v>
      </c>
      <c r="D309" s="89" t="s">
        <v>576</v>
      </c>
      <c r="E309" s="401"/>
      <c r="F309" s="89"/>
      <c r="G309" s="89"/>
      <c r="H309" s="89"/>
      <c r="I309" s="89"/>
      <c r="J309" s="307">
        <v>0</v>
      </c>
      <c r="K309" s="117">
        <v>0</v>
      </c>
      <c r="L309" s="117">
        <v>0</v>
      </c>
      <c r="M309" s="308">
        <v>2870.7474819999998</v>
      </c>
      <c r="N309" s="117">
        <v>0</v>
      </c>
      <c r="O309" s="117">
        <v>0</v>
      </c>
      <c r="P309" s="117">
        <v>0</v>
      </c>
      <c r="Q309" s="117">
        <v>3002.0079299999998</v>
      </c>
      <c r="R309" s="307">
        <v>0</v>
      </c>
      <c r="S309" s="117">
        <v>0</v>
      </c>
      <c r="T309" s="117">
        <v>0</v>
      </c>
      <c r="U309" s="308">
        <v>3521.3239959999996</v>
      </c>
      <c r="V309" s="307">
        <v>3839.180468</v>
      </c>
      <c r="W309" s="117">
        <v>3928.9708179999998</v>
      </c>
      <c r="X309" s="117">
        <v>4108.8976279999997</v>
      </c>
      <c r="Y309" s="117">
        <v>4203.0749999999998</v>
      </c>
      <c r="Z309" s="307">
        <v>4306.6639999999998</v>
      </c>
      <c r="AA309" s="117">
        <v>4367.634</v>
      </c>
      <c r="AB309" s="117">
        <v>4512.567</v>
      </c>
      <c r="AC309" s="117">
        <v>4548.5419999999995</v>
      </c>
      <c r="AD309" s="307">
        <v>4597.085</v>
      </c>
      <c r="AE309" s="117">
        <v>4713.5190000000002</v>
      </c>
      <c r="AF309" s="117">
        <v>4859.1660000000002</v>
      </c>
      <c r="AG309" s="117">
        <v>4822.6039999999994</v>
      </c>
      <c r="AH309" s="307">
        <v>4941.8119999999999</v>
      </c>
      <c r="AI309" s="117">
        <v>5186.1019999999999</v>
      </c>
      <c r="AJ309" s="117">
        <v>5311.7109999999993</v>
      </c>
      <c r="AK309" s="117">
        <v>5291.5149999999994</v>
      </c>
      <c r="AL309" s="307">
        <v>5449.9009999999998</v>
      </c>
      <c r="AM309" s="117">
        <v>5554.6859999999997</v>
      </c>
      <c r="AN309" s="117">
        <v>5701.7640000000001</v>
      </c>
      <c r="AO309" s="117">
        <v>5720.2939999999999</v>
      </c>
      <c r="AP309" s="307">
        <v>5853.9690000000001</v>
      </c>
      <c r="AQ309" s="117">
        <v>6006.1169999999993</v>
      </c>
      <c r="AR309" s="117">
        <v>5979.4299999999994</v>
      </c>
      <c r="AS309" s="117">
        <v>6329.0249999999996</v>
      </c>
      <c r="AT309" s="307">
        <v>6185.8779999999997</v>
      </c>
      <c r="AU309" s="117">
        <v>6392.8579999999993</v>
      </c>
      <c r="AV309" s="117">
        <v>6484.2889999999998</v>
      </c>
      <c r="AW309" s="117">
        <v>6467.6459999999997</v>
      </c>
      <c r="AX309" s="307">
        <v>6190.33</v>
      </c>
      <c r="AY309" s="117">
        <v>6377.9070000000002</v>
      </c>
      <c r="AZ309" s="117">
        <v>6379.32</v>
      </c>
      <c r="BA309" s="117">
        <v>6274.0940000000001</v>
      </c>
      <c r="BB309" s="307">
        <v>6410.2139999999999</v>
      </c>
      <c r="BC309" s="117">
        <v>6580.4089999999997</v>
      </c>
      <c r="BD309" s="117">
        <v>6796.8819999999996</v>
      </c>
      <c r="BE309" s="117">
        <v>6662.5559999999996</v>
      </c>
      <c r="BF309" s="307">
        <v>6748.6679999999997</v>
      </c>
      <c r="BG309" s="117">
        <v>6755.1799999999994</v>
      </c>
      <c r="BH309" s="117">
        <v>6759.2929999999997</v>
      </c>
      <c r="BI309" s="117">
        <v>6631.7519999999995</v>
      </c>
      <c r="BJ309" s="307">
        <v>6759.1289999999999</v>
      </c>
      <c r="BK309" s="117">
        <v>6797.5869999999995</v>
      </c>
      <c r="BL309" s="117">
        <v>6979.6859999999997</v>
      </c>
      <c r="BM309" s="117">
        <v>7216.7370000000001</v>
      </c>
      <c r="BN309" s="307">
        <v>7323.2579999999998</v>
      </c>
      <c r="BO309" s="117">
        <v>7623.0450000000001</v>
      </c>
      <c r="BP309" s="117">
        <v>8092.8249999999998</v>
      </c>
      <c r="BQ309" s="117">
        <v>7686.6769999999997</v>
      </c>
      <c r="BR309" s="307">
        <v>7866.1569999999992</v>
      </c>
      <c r="BS309" s="117">
        <v>8026.7419999999993</v>
      </c>
      <c r="BT309" s="117">
        <v>8230.7880000000005</v>
      </c>
      <c r="BU309" s="117">
        <v>8136.6509999999998</v>
      </c>
      <c r="BV309" s="307">
        <v>8274.2979999999989</v>
      </c>
      <c r="BW309" s="117">
        <v>8487.5869999999995</v>
      </c>
      <c r="BX309" s="117">
        <v>8436.2849999999999</v>
      </c>
      <c r="BY309" s="117">
        <v>8025.41</v>
      </c>
      <c r="BZ309" s="307">
        <v>7966.1270383798055</v>
      </c>
      <c r="CA309" s="117">
        <v>7906.8440767596103</v>
      </c>
      <c r="CB309" s="117">
        <v>7847.5611151394151</v>
      </c>
      <c r="CC309" s="308">
        <v>7788.2781535192198</v>
      </c>
      <c r="CD309" s="307">
        <v>7723.8462014024844</v>
      </c>
      <c r="CE309" s="117">
        <v>7659.41424928575</v>
      </c>
      <c r="CF309" s="117">
        <v>7594.9822971690146</v>
      </c>
      <c r="CG309" s="308">
        <v>7530.5503450522792</v>
      </c>
      <c r="CH309" s="307">
        <v>7460.1726691915155</v>
      </c>
      <c r="CI309" s="117">
        <v>7389.7949933307518</v>
      </c>
      <c r="CJ309" s="117">
        <v>7319.417317469989</v>
      </c>
      <c r="CK309" s="308">
        <v>7249.0396416092244</v>
      </c>
      <c r="CL309" s="307">
        <v>7171.9307431686739</v>
      </c>
      <c r="CM309" s="117">
        <v>7094.8218447281215</v>
      </c>
      <c r="CN309" s="117">
        <v>7017.71294628757</v>
      </c>
      <c r="CO309" s="308">
        <v>6940.6040478470186</v>
      </c>
      <c r="CP309" s="307">
        <v>6855.9595129557401</v>
      </c>
      <c r="CQ309" s="117">
        <v>6771.3149780644608</v>
      </c>
      <c r="CR309" s="117">
        <v>6686.6704431731814</v>
      </c>
      <c r="CS309" s="308">
        <v>6602.025908281903</v>
      </c>
      <c r="CT309" s="307">
        <v>6508.9997284712435</v>
      </c>
      <c r="CU309" s="117">
        <v>6415.973548660585</v>
      </c>
      <c r="CV309" s="117">
        <v>6322.9473688499256</v>
      </c>
      <c r="CW309" s="308">
        <v>6229.9211890392671</v>
      </c>
      <c r="CX309" s="301"/>
      <c r="CY309" s="89"/>
      <c r="CZ309" s="166"/>
      <c r="DA309" s="114">
        <v>120010</v>
      </c>
      <c r="DB309" s="114" t="s">
        <v>575</v>
      </c>
      <c r="DC309" s="137">
        <v>2870.7474819999998</v>
      </c>
      <c r="DD309" s="137">
        <v>3002.0079299999998</v>
      </c>
      <c r="DE309" s="137">
        <v>3521.3239959999996</v>
      </c>
      <c r="DF309" s="119">
        <v>4203.0749999999998</v>
      </c>
      <c r="DG309" s="116">
        <v>4548.5419999999995</v>
      </c>
      <c r="DH309" s="116">
        <v>4822.6039999999994</v>
      </c>
      <c r="DI309" s="116">
        <v>5291.5149999999994</v>
      </c>
      <c r="DJ309" s="116">
        <v>5720.2939999999999</v>
      </c>
      <c r="DK309" s="116">
        <v>6329.0249999999996</v>
      </c>
      <c r="DL309" s="116">
        <v>6467.6459999999997</v>
      </c>
      <c r="DM309" s="116">
        <v>6274.0940000000001</v>
      </c>
      <c r="DN309" s="116">
        <v>6662.5559999999996</v>
      </c>
    </row>
    <row r="310" spans="1:118" ht="15.75" customHeight="1">
      <c r="A310" s="108"/>
      <c r="B310" s="149"/>
      <c r="C310" s="123" t="s">
        <v>1344</v>
      </c>
      <c r="D310" s="155" t="s">
        <v>1344</v>
      </c>
      <c r="E310" s="394"/>
      <c r="F310" s="89"/>
      <c r="G310" s="89"/>
      <c r="H310" s="89"/>
      <c r="I310" s="89"/>
      <c r="J310" s="388">
        <v>0</v>
      </c>
      <c r="K310" s="154">
        <v>0</v>
      </c>
      <c r="L310" s="154">
        <v>0</v>
      </c>
      <c r="M310" s="389">
        <v>0.98263655635870129</v>
      </c>
      <c r="N310" s="154">
        <v>0</v>
      </c>
      <c r="O310" s="154">
        <v>0</v>
      </c>
      <c r="P310" s="154">
        <v>0</v>
      </c>
      <c r="Q310" s="154">
        <v>0.9748269823629816</v>
      </c>
      <c r="R310" s="388">
        <v>0</v>
      </c>
      <c r="S310" s="154">
        <v>0</v>
      </c>
      <c r="T310" s="154">
        <v>0</v>
      </c>
      <c r="U310" s="389">
        <v>0.96164170825591</v>
      </c>
      <c r="V310" s="388">
        <v>0.97112154379054472</v>
      </c>
      <c r="W310" s="154">
        <v>0.96949280165680118</v>
      </c>
      <c r="X310" s="154">
        <v>0.9662972544708357</v>
      </c>
      <c r="Y310" s="154">
        <v>0.96324052807464866</v>
      </c>
      <c r="Z310" s="388">
        <v>0.96279093890953582</v>
      </c>
      <c r="AA310" s="154">
        <v>0.96084873284054917</v>
      </c>
      <c r="AB310" s="154">
        <v>0.9591567877641255</v>
      </c>
      <c r="AC310" s="154">
        <v>0.95639260074147336</v>
      </c>
      <c r="AD310" s="388">
        <v>0.95316336777056998</v>
      </c>
      <c r="AE310" s="154">
        <v>0.95278656858337685</v>
      </c>
      <c r="AF310" s="154">
        <v>0.94199768414902185</v>
      </c>
      <c r="AG310" s="154">
        <v>0.93930167713104395</v>
      </c>
      <c r="AH310" s="388">
        <v>0.93702522423002022</v>
      </c>
      <c r="AI310" s="154">
        <v>0.78404207922176661</v>
      </c>
      <c r="AJ310" s="154">
        <v>0.78288636962235614</v>
      </c>
      <c r="AK310" s="154">
        <v>0.77961933644954273</v>
      </c>
      <c r="AL310" s="388">
        <v>0.78576873440058526</v>
      </c>
      <c r="AM310" s="154">
        <v>0.78378944320570654</v>
      </c>
      <c r="AN310" s="154">
        <v>0.78356409715167752</v>
      </c>
      <c r="AO310" s="154">
        <v>0.77399190705863286</v>
      </c>
      <c r="AP310" s="388">
        <v>0.77856876385261919</v>
      </c>
      <c r="AQ310" s="154">
        <v>0.77900380505984634</v>
      </c>
      <c r="AR310" s="154">
        <v>0.77370462964029263</v>
      </c>
      <c r="AS310" s="154">
        <v>0.77899095898959281</v>
      </c>
      <c r="AT310" s="388">
        <v>0.776350243527275</v>
      </c>
      <c r="AU310" s="154">
        <v>0.77701893279736922</v>
      </c>
      <c r="AV310" s="154">
        <v>0.77134339572006771</v>
      </c>
      <c r="AW310" s="154">
        <v>0.76332979186204353</v>
      </c>
      <c r="AX310" s="388">
        <v>0.76207604547197072</v>
      </c>
      <c r="AY310" s="154">
        <v>0.76365922868335367</v>
      </c>
      <c r="AZ310" s="154">
        <v>0.75937785801429625</v>
      </c>
      <c r="BA310" s="154">
        <v>0.75665737562253854</v>
      </c>
      <c r="BB310" s="388">
        <v>0.75973924154480543</v>
      </c>
      <c r="BC310" s="154">
        <v>0.76429405280293228</v>
      </c>
      <c r="BD310" s="154">
        <v>0.76480383009425357</v>
      </c>
      <c r="BE310" s="154">
        <v>0.76449452219178415</v>
      </c>
      <c r="BF310" s="388">
        <v>0.76772087394572541</v>
      </c>
      <c r="BG310" s="154">
        <v>0.76670541897036304</v>
      </c>
      <c r="BH310" s="154">
        <v>0.76060305477083601</v>
      </c>
      <c r="BI310" s="154">
        <v>0.75649852196654088</v>
      </c>
      <c r="BJ310" s="388">
        <v>0.76039267867986926</v>
      </c>
      <c r="BK310" s="154">
        <v>0.75869101664411176</v>
      </c>
      <c r="BL310" s="154">
        <v>0.75976342645643569</v>
      </c>
      <c r="BM310" s="154">
        <v>0.76535308964374948</v>
      </c>
      <c r="BN310" s="388">
        <v>0.7684622775231601</v>
      </c>
      <c r="BO310" s="154">
        <v>0.7735566551051597</v>
      </c>
      <c r="BP310" s="154">
        <v>0.78092379888996999</v>
      </c>
      <c r="BQ310" s="154">
        <v>0.77453269391815638</v>
      </c>
      <c r="BR310" s="388">
        <v>0.77934881781801935</v>
      </c>
      <c r="BS310" s="154">
        <v>0.77846812295090306</v>
      </c>
      <c r="BT310" s="154">
        <v>0.78104402588414878</v>
      </c>
      <c r="BU310" s="154">
        <v>0.77821618542941218</v>
      </c>
      <c r="BV310" s="388">
        <v>0.7790391593835625</v>
      </c>
      <c r="BW310" s="154">
        <v>0.78392743109221519</v>
      </c>
      <c r="BX310" s="154">
        <v>0.78430565913754946</v>
      </c>
      <c r="BY310" s="154">
        <v>0.82997902768244558</v>
      </c>
      <c r="BZ310" s="388">
        <v>0.84816472166959633</v>
      </c>
      <c r="CA310" s="154">
        <v>0.86745660254159884</v>
      </c>
      <c r="CB310" s="154">
        <v>0.88795876578520083</v>
      </c>
      <c r="CC310" s="389">
        <v>0.90978879077301622</v>
      </c>
      <c r="CD310" s="388">
        <v>0.93509903066608258</v>
      </c>
      <c r="CE310" s="154">
        <v>0.96232112886937171</v>
      </c>
      <c r="CF310" s="154">
        <v>0.99168021198804779</v>
      </c>
      <c r="CG310" s="389">
        <v>1.0234381963658656</v>
      </c>
      <c r="CH310" s="388">
        <v>1.0611203485450034</v>
      </c>
      <c r="CI310" s="154">
        <v>1.1024861601669127</v>
      </c>
      <c r="CJ310" s="154">
        <v>1.1481035396358632</v>
      </c>
      <c r="CK310" s="389">
        <v>1.1986634585267324</v>
      </c>
      <c r="CL310" s="388">
        <v>1.2605775241250088</v>
      </c>
      <c r="CM310" s="154">
        <v>1.3308115560307918</v>
      </c>
      <c r="CN310" s="154">
        <v>1.4111633970050117</v>
      </c>
      <c r="CO310" s="389">
        <v>1.5039890852590336</v>
      </c>
      <c r="CP310" s="388">
        <v>1.6237262170516771</v>
      </c>
      <c r="CQ310" s="154">
        <v>1.7680011794167203</v>
      </c>
      <c r="CR310" s="154">
        <v>1.9452179239889773</v>
      </c>
      <c r="CS310" s="389">
        <v>2.1681126766681014</v>
      </c>
      <c r="CT310" s="388">
        <v>2.4895348502251018</v>
      </c>
      <c r="CU310" s="154">
        <v>2.9376732183591461</v>
      </c>
      <c r="CV310" s="154">
        <v>3.6058592175894084</v>
      </c>
      <c r="CW310" s="389">
        <v>4.7089059619066767</v>
      </c>
      <c r="CX310" s="322"/>
      <c r="CY310" s="71"/>
      <c r="CZ310" s="111"/>
      <c r="DA310" s="108"/>
      <c r="DB310" s="123"/>
      <c r="DC310" s="156"/>
      <c r="DD310" s="156"/>
      <c r="DE310" s="156"/>
      <c r="DF310" s="119"/>
      <c r="DG310" s="116"/>
      <c r="DH310" s="116"/>
      <c r="DI310" s="116"/>
      <c r="DJ310" s="116"/>
      <c r="DK310" s="116"/>
      <c r="DL310" s="116"/>
      <c r="DM310" s="116"/>
      <c r="DN310" s="116"/>
    </row>
    <row r="311" spans="1:118" ht="15.75" customHeight="1">
      <c r="A311" s="108"/>
      <c r="B311" s="149"/>
      <c r="C311" s="114"/>
      <c r="D311" s="89"/>
      <c r="E311" s="394"/>
      <c r="F311" s="89"/>
      <c r="G311" s="89"/>
      <c r="H311" s="89"/>
      <c r="I311" s="89"/>
      <c r="J311" s="312"/>
      <c r="K311" s="142"/>
      <c r="L311" s="142"/>
      <c r="M311" s="313"/>
      <c r="N311" s="142"/>
      <c r="O311" s="142"/>
      <c r="P311" s="142"/>
      <c r="Q311" s="142"/>
      <c r="R311" s="312"/>
      <c r="S311" s="142"/>
      <c r="T311" s="142"/>
      <c r="U311" s="313"/>
      <c r="V311" s="312"/>
      <c r="W311" s="142"/>
      <c r="X311" s="142"/>
      <c r="Y311" s="142"/>
      <c r="Z311" s="312"/>
      <c r="AA311" s="142"/>
      <c r="AB311" s="142"/>
      <c r="AC311" s="142"/>
      <c r="AD311" s="312"/>
      <c r="AE311" s="142"/>
      <c r="AF311" s="142"/>
      <c r="AG311" s="142"/>
      <c r="AH311" s="312"/>
      <c r="AI311" s="142"/>
      <c r="AJ311" s="142"/>
      <c r="AK311" s="142"/>
      <c r="AL311" s="312"/>
      <c r="AM311" s="142"/>
      <c r="AN311" s="142"/>
      <c r="AO311" s="142"/>
      <c r="AP311" s="312"/>
      <c r="AQ311" s="142"/>
      <c r="AR311" s="142"/>
      <c r="AS311" s="142"/>
      <c r="AT311" s="312"/>
      <c r="AU311" s="142"/>
      <c r="AV311" s="142"/>
      <c r="AW311" s="142"/>
      <c r="AX311" s="312"/>
      <c r="AY311" s="142"/>
      <c r="AZ311" s="142"/>
      <c r="BA311" s="142"/>
      <c r="BB311" s="312"/>
      <c r="BC311" s="142"/>
      <c r="BD311" s="142"/>
      <c r="BE311" s="142"/>
      <c r="BF311" s="312"/>
      <c r="BG311" s="142"/>
      <c r="BH311" s="142"/>
      <c r="BI311" s="142"/>
      <c r="BJ311" s="312"/>
      <c r="BK311" s="142"/>
      <c r="BL311" s="142"/>
      <c r="BM311" s="142"/>
      <c r="BN311" s="312"/>
      <c r="BO311" s="142"/>
      <c r="BP311" s="142"/>
      <c r="BQ311" s="142"/>
      <c r="BR311" s="312"/>
      <c r="BS311" s="142"/>
      <c r="BT311" s="142"/>
      <c r="BU311" s="142"/>
      <c r="BV311" s="312"/>
      <c r="BW311" s="142"/>
      <c r="BX311" s="142"/>
      <c r="BY311" s="142"/>
      <c r="BZ311" s="312"/>
      <c r="CA311" s="142"/>
      <c r="CB311" s="142"/>
      <c r="CC311" s="313"/>
      <c r="CD311" s="312"/>
      <c r="CE311" s="142"/>
      <c r="CF311" s="142"/>
      <c r="CG311" s="313"/>
      <c r="CH311" s="312"/>
      <c r="CI311" s="142"/>
      <c r="CJ311" s="142"/>
      <c r="CK311" s="313"/>
      <c r="CL311" s="312"/>
      <c r="CM311" s="142"/>
      <c r="CN311" s="142"/>
      <c r="CO311" s="313"/>
      <c r="CP311" s="312"/>
      <c r="CQ311" s="142"/>
      <c r="CR311" s="142"/>
      <c r="CS311" s="313"/>
      <c r="CT311" s="312"/>
      <c r="CU311" s="142"/>
      <c r="CV311" s="142"/>
      <c r="CW311" s="313"/>
      <c r="CX311" s="322"/>
      <c r="CY311" s="71"/>
      <c r="CZ311" s="111"/>
      <c r="DA311" s="108"/>
      <c r="DB311" s="108"/>
      <c r="DC311" s="156"/>
      <c r="DD311" s="156"/>
      <c r="DE311" s="156"/>
      <c r="DF311" s="119"/>
      <c r="DG311" s="116"/>
      <c r="DH311" s="116"/>
      <c r="DI311" s="116"/>
      <c r="DJ311" s="116"/>
      <c r="DK311" s="116"/>
      <c r="DL311" s="116"/>
      <c r="DM311" s="116"/>
      <c r="DN311" s="116"/>
    </row>
    <row r="312" spans="1:118" ht="15.75" customHeight="1">
      <c r="A312" s="108"/>
      <c r="B312" s="109">
        <v>120020</v>
      </c>
      <c r="C312" s="169" t="s">
        <v>579</v>
      </c>
      <c r="D312" s="93" t="s">
        <v>580</v>
      </c>
      <c r="E312" s="394"/>
      <c r="F312" s="89"/>
      <c r="G312" s="89"/>
      <c r="H312" s="89"/>
      <c r="I312" s="89"/>
      <c r="J312" s="307">
        <v>0</v>
      </c>
      <c r="K312" s="117">
        <v>0</v>
      </c>
      <c r="L312" s="117">
        <v>0</v>
      </c>
      <c r="M312" s="308">
        <v>555.48609999999996</v>
      </c>
      <c r="N312" s="117">
        <v>0</v>
      </c>
      <c r="O312" s="117">
        <v>0</v>
      </c>
      <c r="P312" s="117">
        <v>0</v>
      </c>
      <c r="Q312" s="117">
        <v>557.27310499999999</v>
      </c>
      <c r="R312" s="307">
        <v>0</v>
      </c>
      <c r="S312" s="117">
        <v>0</v>
      </c>
      <c r="T312" s="117">
        <v>0</v>
      </c>
      <c r="U312" s="308">
        <v>557.27310499999999</v>
      </c>
      <c r="V312" s="307">
        <v>557.27310499999999</v>
      </c>
      <c r="W312" s="117">
        <v>557.27310499999999</v>
      </c>
      <c r="X312" s="117">
        <v>557.27310499999999</v>
      </c>
      <c r="Y312" s="117">
        <v>557.27300000000002</v>
      </c>
      <c r="Z312" s="307">
        <v>557.27300000000002</v>
      </c>
      <c r="AA312" s="117">
        <v>557.27300000000002</v>
      </c>
      <c r="AB312" s="117">
        <v>557.27300000000002</v>
      </c>
      <c r="AC312" s="117">
        <v>557.27300000000002</v>
      </c>
      <c r="AD312" s="307">
        <v>557.27300000000002</v>
      </c>
      <c r="AE312" s="117">
        <v>557.27300000000002</v>
      </c>
      <c r="AF312" s="117">
        <v>557.27300000000002</v>
      </c>
      <c r="AG312" s="117">
        <v>557.27300000000002</v>
      </c>
      <c r="AH312" s="307">
        <v>557.27300000000002</v>
      </c>
      <c r="AI312" s="117">
        <v>557.27300000000002</v>
      </c>
      <c r="AJ312" s="117">
        <v>557.27300000000002</v>
      </c>
      <c r="AK312" s="117">
        <v>557.27300000000002</v>
      </c>
      <c r="AL312" s="307">
        <v>557.27300000000002</v>
      </c>
      <c r="AM312" s="117">
        <v>557.27300000000002</v>
      </c>
      <c r="AN312" s="117">
        <v>557.27300000000002</v>
      </c>
      <c r="AO312" s="117">
        <v>557.27300000000002</v>
      </c>
      <c r="AP312" s="307">
        <v>557.27300000000002</v>
      </c>
      <c r="AQ312" s="117">
        <v>557.27300000000002</v>
      </c>
      <c r="AR312" s="117">
        <v>557.27300000000002</v>
      </c>
      <c r="AS312" s="117">
        <v>557.27300000000002</v>
      </c>
      <c r="AT312" s="307">
        <v>557.27300000000002</v>
      </c>
      <c r="AU312" s="117">
        <v>557.27300000000002</v>
      </c>
      <c r="AV312" s="117">
        <v>557.27300000000002</v>
      </c>
      <c r="AW312" s="117">
        <v>557.27300000000002</v>
      </c>
      <c r="AX312" s="307">
        <v>557.27300000000002</v>
      </c>
      <c r="AY312" s="117">
        <v>557.27300000000002</v>
      </c>
      <c r="AZ312" s="117">
        <v>557.27300000000002</v>
      </c>
      <c r="BA312" s="117">
        <v>557.27300000000002</v>
      </c>
      <c r="BB312" s="307">
        <v>557.27300000000002</v>
      </c>
      <c r="BC312" s="117">
        <v>557.27300000000002</v>
      </c>
      <c r="BD312" s="117">
        <v>557.27300000000002</v>
      </c>
      <c r="BE312" s="117">
        <v>557.27300000000002</v>
      </c>
      <c r="BF312" s="307">
        <v>557.27300000000002</v>
      </c>
      <c r="BG312" s="117">
        <v>557.27300000000002</v>
      </c>
      <c r="BH312" s="117">
        <v>557.27300000000002</v>
      </c>
      <c r="BI312" s="117">
        <v>557.27300000000002</v>
      </c>
      <c r="BJ312" s="307">
        <v>557.27300000000002</v>
      </c>
      <c r="BK312" s="117">
        <v>557.27300000000002</v>
      </c>
      <c r="BL312" s="117">
        <v>557.27300000000002</v>
      </c>
      <c r="BM312" s="117">
        <v>562.05200000000002</v>
      </c>
      <c r="BN312" s="307">
        <v>562.05200000000002</v>
      </c>
      <c r="BO312" s="117">
        <v>562.05200000000002</v>
      </c>
      <c r="BP312" s="117">
        <v>562.05200000000002</v>
      </c>
      <c r="BQ312" s="117">
        <v>562.05200000000002</v>
      </c>
      <c r="BR312" s="307">
        <v>562.05200000000002</v>
      </c>
      <c r="BS312" s="117">
        <v>562.05200000000002</v>
      </c>
      <c r="BT312" s="117">
        <v>562.05200000000002</v>
      </c>
      <c r="BU312" s="117">
        <v>562.05200000000002</v>
      </c>
      <c r="BV312" s="307">
        <v>562.05200000000002</v>
      </c>
      <c r="BW312" s="117">
        <v>562.05200000000002</v>
      </c>
      <c r="BX312" s="117">
        <v>562.05200000000002</v>
      </c>
      <c r="BY312" s="117">
        <v>562.05200000000002</v>
      </c>
      <c r="BZ312" s="307">
        <v>562.05200000000002</v>
      </c>
      <c r="CA312" s="117">
        <v>562.05200000000002</v>
      </c>
      <c r="CB312" s="117">
        <v>562.05200000000002</v>
      </c>
      <c r="CC312" s="308">
        <v>562.05200000000002</v>
      </c>
      <c r="CD312" s="307">
        <v>562.05200000000002</v>
      </c>
      <c r="CE312" s="117">
        <v>562.05200000000002</v>
      </c>
      <c r="CF312" s="117">
        <v>562.05200000000002</v>
      </c>
      <c r="CG312" s="308">
        <v>562.05200000000002</v>
      </c>
      <c r="CH312" s="307">
        <v>562.05200000000002</v>
      </c>
      <c r="CI312" s="117">
        <v>562.05200000000002</v>
      </c>
      <c r="CJ312" s="117">
        <v>562.05200000000002</v>
      </c>
      <c r="CK312" s="308">
        <v>562.05200000000002</v>
      </c>
      <c r="CL312" s="307">
        <v>562.05200000000002</v>
      </c>
      <c r="CM312" s="117">
        <v>562.05200000000002</v>
      </c>
      <c r="CN312" s="117">
        <v>562.05200000000002</v>
      </c>
      <c r="CO312" s="308">
        <v>562.05200000000002</v>
      </c>
      <c r="CP312" s="307">
        <v>562.05200000000002</v>
      </c>
      <c r="CQ312" s="117">
        <v>562.05200000000002</v>
      </c>
      <c r="CR312" s="117">
        <v>562.05200000000002</v>
      </c>
      <c r="CS312" s="308">
        <v>562.05200000000002</v>
      </c>
      <c r="CT312" s="307">
        <v>562.05200000000002</v>
      </c>
      <c r="CU312" s="117">
        <v>562.05200000000002</v>
      </c>
      <c r="CV312" s="117">
        <v>562.05200000000002</v>
      </c>
      <c r="CW312" s="308">
        <v>562.05200000000002</v>
      </c>
      <c r="CX312" s="301"/>
      <c r="CY312" s="89"/>
      <c r="CZ312" s="166"/>
      <c r="DA312" s="114">
        <v>120020</v>
      </c>
      <c r="DB312" s="169" t="s">
        <v>579</v>
      </c>
      <c r="DC312" s="137">
        <v>555.48609999999996</v>
      </c>
      <c r="DD312" s="137">
        <v>557.27310499999999</v>
      </c>
      <c r="DE312" s="137">
        <v>557.27310499999999</v>
      </c>
      <c r="DF312" s="119">
        <v>557.27300000000002</v>
      </c>
      <c r="DG312" s="116">
        <v>557.27300000000002</v>
      </c>
      <c r="DH312" s="116">
        <v>557.27300000000002</v>
      </c>
      <c r="DI312" s="116">
        <v>557.27300000000002</v>
      </c>
      <c r="DJ312" s="116">
        <v>557.27300000000002</v>
      </c>
      <c r="DK312" s="116">
        <v>557.27300000000002</v>
      </c>
      <c r="DL312" s="116">
        <v>557.27300000000002</v>
      </c>
      <c r="DM312" s="116">
        <v>557.27300000000002</v>
      </c>
      <c r="DN312" s="116">
        <v>557.27300000000002</v>
      </c>
    </row>
    <row r="313" spans="1:118" ht="15.75" customHeight="1">
      <c r="A313" s="114"/>
      <c r="B313" s="149">
        <v>120030</v>
      </c>
      <c r="C313" s="123" t="s">
        <v>581</v>
      </c>
      <c r="D313" s="155" t="s">
        <v>582</v>
      </c>
      <c r="E313" s="384"/>
      <c r="F313" s="71"/>
      <c r="G313" s="71"/>
      <c r="H313" s="71"/>
      <c r="I313" s="71"/>
      <c r="J313" s="312">
        <v>0</v>
      </c>
      <c r="K313" s="142">
        <v>0</v>
      </c>
      <c r="L313" s="142">
        <v>0</v>
      </c>
      <c r="M313" s="313">
        <v>554.99181999999996</v>
      </c>
      <c r="N313" s="142">
        <v>0</v>
      </c>
      <c r="O313" s="142">
        <v>0</v>
      </c>
      <c r="P313" s="142">
        <v>0</v>
      </c>
      <c r="Q313" s="142">
        <v>556.77882499999998</v>
      </c>
      <c r="R313" s="312">
        <v>0</v>
      </c>
      <c r="S313" s="142">
        <v>0</v>
      </c>
      <c r="T313" s="142">
        <v>0</v>
      </c>
      <c r="U313" s="313">
        <v>556.77882499999998</v>
      </c>
      <c r="V313" s="312">
        <v>556.77882499999998</v>
      </c>
      <c r="W313" s="142">
        <v>556.77882499999998</v>
      </c>
      <c r="X313" s="142">
        <v>556.77882499999998</v>
      </c>
      <c r="Y313" s="142">
        <v>556.779</v>
      </c>
      <c r="Z313" s="312">
        <v>556.779</v>
      </c>
      <c r="AA313" s="142">
        <v>556.779</v>
      </c>
      <c r="AB313" s="142">
        <v>556.779</v>
      </c>
      <c r="AC313" s="142">
        <v>556.779</v>
      </c>
      <c r="AD313" s="312">
        <v>556.779</v>
      </c>
      <c r="AE313" s="142">
        <v>556.779</v>
      </c>
      <c r="AF313" s="142">
        <v>556.779</v>
      </c>
      <c r="AG313" s="142">
        <v>556.779</v>
      </c>
      <c r="AH313" s="312">
        <v>556.779</v>
      </c>
      <c r="AI313" s="142">
        <v>556.779</v>
      </c>
      <c r="AJ313" s="142">
        <v>556.77872000000002</v>
      </c>
      <c r="AK313" s="142">
        <v>556.779</v>
      </c>
      <c r="AL313" s="312">
        <v>556.779</v>
      </c>
      <c r="AM313" s="142">
        <v>556.779</v>
      </c>
      <c r="AN313" s="142">
        <v>556.779</v>
      </c>
      <c r="AO313" s="142">
        <v>556.779</v>
      </c>
      <c r="AP313" s="312">
        <v>556.779</v>
      </c>
      <c r="AQ313" s="142">
        <v>556.779</v>
      </c>
      <c r="AR313" s="142">
        <v>556.779</v>
      </c>
      <c r="AS313" s="142">
        <v>556.77872000000002</v>
      </c>
      <c r="AT313" s="312">
        <v>556.779</v>
      </c>
      <c r="AU313" s="142">
        <v>556.779</v>
      </c>
      <c r="AV313" s="142">
        <v>556.779</v>
      </c>
      <c r="AW313" s="142">
        <v>556.779</v>
      </c>
      <c r="AX313" s="312">
        <v>556.77882499999998</v>
      </c>
      <c r="AY313" s="142">
        <v>556.779</v>
      </c>
      <c r="AZ313" s="142">
        <v>556.779</v>
      </c>
      <c r="BA313" s="142">
        <v>556.779</v>
      </c>
      <c r="BB313" s="312">
        <v>556.77882499999998</v>
      </c>
      <c r="BC313" s="142">
        <v>556.779</v>
      </c>
      <c r="BD313" s="142">
        <v>556.77882499999998</v>
      </c>
      <c r="BE313" s="142">
        <v>556.779</v>
      </c>
      <c r="BF313" s="312">
        <v>556.779</v>
      </c>
      <c r="BG313" s="142">
        <v>556.779</v>
      </c>
      <c r="BH313" s="142">
        <v>556.779</v>
      </c>
      <c r="BI313" s="142">
        <v>556.779</v>
      </c>
      <c r="BJ313" s="312">
        <v>556.779</v>
      </c>
      <c r="BK313" s="142">
        <v>556.779</v>
      </c>
      <c r="BL313" s="142">
        <v>556.77882499999998</v>
      </c>
      <c r="BM313" s="142">
        <v>556.779</v>
      </c>
      <c r="BN313" s="312">
        <v>556.779</v>
      </c>
      <c r="BO313" s="142">
        <v>556.779</v>
      </c>
      <c r="BP313" s="142">
        <v>556.779</v>
      </c>
      <c r="BQ313" s="142">
        <v>556.77882499999998</v>
      </c>
      <c r="BR313" s="312">
        <v>556.779</v>
      </c>
      <c r="BS313" s="142">
        <v>556.779</v>
      </c>
      <c r="BT313" s="142">
        <v>556.779</v>
      </c>
      <c r="BU313" s="142">
        <v>556.77882499999998</v>
      </c>
      <c r="BV313" s="312">
        <v>556.77882499999998</v>
      </c>
      <c r="BW313" s="142">
        <v>556.77853499999992</v>
      </c>
      <c r="BX313" s="142">
        <v>556.779</v>
      </c>
      <c r="BY313" s="142">
        <v>556.77882499999998</v>
      </c>
      <c r="BZ313" s="396">
        <v>556.77882499999998</v>
      </c>
      <c r="CA313" s="396">
        <v>556.77882499999998</v>
      </c>
      <c r="CB313" s="396">
        <v>556.77882499999998</v>
      </c>
      <c r="CC313" s="313">
        <v>556.77882499999998</v>
      </c>
      <c r="CD313" s="396">
        <v>556.77882499999998</v>
      </c>
      <c r="CE313" s="396">
        <v>556.77882499999998</v>
      </c>
      <c r="CF313" s="396">
        <v>556.77882499999998</v>
      </c>
      <c r="CG313" s="313">
        <v>556.77882499999998</v>
      </c>
      <c r="CH313" s="396">
        <v>556.77882499999998</v>
      </c>
      <c r="CI313" s="396">
        <v>556.77882499999998</v>
      </c>
      <c r="CJ313" s="396">
        <v>556.77882499999998</v>
      </c>
      <c r="CK313" s="313">
        <v>556.77882499999998</v>
      </c>
      <c r="CL313" s="396">
        <v>556.77882499999998</v>
      </c>
      <c r="CM313" s="396">
        <v>556.77882499999998</v>
      </c>
      <c r="CN313" s="396">
        <v>556.77882499999998</v>
      </c>
      <c r="CO313" s="313">
        <v>556.77882499999998</v>
      </c>
      <c r="CP313" s="396">
        <v>556.77882499999998</v>
      </c>
      <c r="CQ313" s="396">
        <v>556.77882499999998</v>
      </c>
      <c r="CR313" s="396">
        <v>556.77882499999998</v>
      </c>
      <c r="CS313" s="313">
        <v>556.77882499999998</v>
      </c>
      <c r="CT313" s="396">
        <v>556.77882499999998</v>
      </c>
      <c r="CU313" s="396">
        <v>556.77882499999998</v>
      </c>
      <c r="CV313" s="396">
        <v>556.77882499999998</v>
      </c>
      <c r="CW313" s="313">
        <v>556.77882499999998</v>
      </c>
      <c r="CX313" s="322"/>
      <c r="CY313" s="71"/>
      <c r="CZ313" s="111"/>
      <c r="DA313" s="108">
        <v>120030</v>
      </c>
      <c r="DB313" s="123" t="s">
        <v>581</v>
      </c>
      <c r="DC313" s="156">
        <v>554.99181999999996</v>
      </c>
      <c r="DD313" s="156">
        <v>556.77882499999998</v>
      </c>
      <c r="DE313" s="156">
        <v>556.77882499999998</v>
      </c>
      <c r="DF313" s="119">
        <v>556.779</v>
      </c>
      <c r="DG313" s="116">
        <v>556.779</v>
      </c>
      <c r="DH313" s="116">
        <v>556.779</v>
      </c>
      <c r="DI313" s="116">
        <v>556.779</v>
      </c>
      <c r="DJ313" s="116">
        <v>556.779</v>
      </c>
      <c r="DK313" s="116">
        <v>556.77872000000002</v>
      </c>
      <c r="DL313" s="116">
        <v>556.779</v>
      </c>
      <c r="DM313" s="116">
        <v>556.779</v>
      </c>
      <c r="DN313" s="116">
        <v>556.779</v>
      </c>
    </row>
    <row r="314" spans="1:118" ht="15.75" customHeight="1">
      <c r="A314" s="108"/>
      <c r="B314" s="149">
        <v>120040</v>
      </c>
      <c r="C314" s="123" t="s">
        <v>583</v>
      </c>
      <c r="D314" s="155" t="s">
        <v>584</v>
      </c>
      <c r="E314" s="384"/>
      <c r="F314" s="71"/>
      <c r="G314" s="71"/>
      <c r="H314" s="71"/>
      <c r="I314" s="71"/>
      <c r="J314" s="312">
        <v>0</v>
      </c>
      <c r="K314" s="142">
        <v>0</v>
      </c>
      <c r="L314" s="142">
        <v>0</v>
      </c>
      <c r="M314" s="313">
        <v>0.49428</v>
      </c>
      <c r="N314" s="142">
        <v>0</v>
      </c>
      <c r="O314" s="142">
        <v>0</v>
      </c>
      <c r="P314" s="142">
        <v>0</v>
      </c>
      <c r="Q314" s="142">
        <v>0.49428</v>
      </c>
      <c r="R314" s="312">
        <v>0</v>
      </c>
      <c r="S314" s="142">
        <v>0</v>
      </c>
      <c r="T314" s="142">
        <v>0</v>
      </c>
      <c r="U314" s="313">
        <v>0.49428</v>
      </c>
      <c r="V314" s="312">
        <v>0.49428</v>
      </c>
      <c r="W314" s="142">
        <v>0.49428</v>
      </c>
      <c r="X314" s="142">
        <v>0.49428</v>
      </c>
      <c r="Y314" s="142">
        <v>0.49399999999999999</v>
      </c>
      <c r="Z314" s="312">
        <v>0.49399999999999999</v>
      </c>
      <c r="AA314" s="142">
        <v>0.49399999999999999</v>
      </c>
      <c r="AB314" s="142">
        <v>0.49399999999999999</v>
      </c>
      <c r="AC314" s="142">
        <v>0.49399999999999999</v>
      </c>
      <c r="AD314" s="312">
        <v>0.49399999999999999</v>
      </c>
      <c r="AE314" s="142">
        <v>0.49399999999999999</v>
      </c>
      <c r="AF314" s="142">
        <v>0.49399999999999999</v>
      </c>
      <c r="AG314" s="142">
        <v>0.49399999999999999</v>
      </c>
      <c r="AH314" s="312">
        <v>0.49399999999999999</v>
      </c>
      <c r="AI314" s="142">
        <v>0.49399999999999999</v>
      </c>
      <c r="AJ314" s="142">
        <v>0.49428</v>
      </c>
      <c r="AK314" s="142">
        <v>0.49399999999999999</v>
      </c>
      <c r="AL314" s="312">
        <v>0.49399999999999999</v>
      </c>
      <c r="AM314" s="142">
        <v>0.49399999999999999</v>
      </c>
      <c r="AN314" s="142">
        <v>0.49399999999999999</v>
      </c>
      <c r="AO314" s="142">
        <v>0.49399999999999999</v>
      </c>
      <c r="AP314" s="312">
        <v>0.49399999999999999</v>
      </c>
      <c r="AQ314" s="142">
        <v>0.49399999999999999</v>
      </c>
      <c r="AR314" s="142">
        <v>0.49399999999999999</v>
      </c>
      <c r="AS314" s="142">
        <v>0.49428</v>
      </c>
      <c r="AT314" s="312">
        <v>0.49399999999999999</v>
      </c>
      <c r="AU314" s="142">
        <v>0.49399999999999999</v>
      </c>
      <c r="AV314" s="142">
        <v>0.49399999999999999</v>
      </c>
      <c r="AW314" s="142">
        <v>0.49399999999999999</v>
      </c>
      <c r="AX314" s="312">
        <v>0.49417499999999998</v>
      </c>
      <c r="AY314" s="142">
        <v>0.49399999999999999</v>
      </c>
      <c r="AZ314" s="142">
        <v>0.49399999999999999</v>
      </c>
      <c r="BA314" s="142">
        <v>0.49399999999999999</v>
      </c>
      <c r="BB314" s="312">
        <v>0.49417499999999998</v>
      </c>
      <c r="BC314" s="142">
        <v>0.49399999999999999</v>
      </c>
      <c r="BD314" s="142">
        <v>0.49417499999999998</v>
      </c>
      <c r="BE314" s="142">
        <v>0.49399999999999999</v>
      </c>
      <c r="BF314" s="312">
        <v>0.49399999999999999</v>
      </c>
      <c r="BG314" s="142">
        <v>0.49399999999999999</v>
      </c>
      <c r="BH314" s="142">
        <v>0.49399999999999999</v>
      </c>
      <c r="BI314" s="142">
        <v>0.49399999999999999</v>
      </c>
      <c r="BJ314" s="312">
        <v>0.49399999999999999</v>
      </c>
      <c r="BK314" s="142">
        <v>0.49399999999999999</v>
      </c>
      <c r="BL314" s="142">
        <v>0.49417499999999998</v>
      </c>
      <c r="BM314" s="142">
        <v>5.2729999999999997</v>
      </c>
      <c r="BN314" s="312">
        <v>5.2729999999999997</v>
      </c>
      <c r="BO314" s="142">
        <v>5.2729999999999997</v>
      </c>
      <c r="BP314" s="142">
        <v>5.2729999999999997</v>
      </c>
      <c r="BQ314" s="142">
        <v>5.2731750000000002</v>
      </c>
      <c r="BR314" s="312">
        <v>5.2729999999999997</v>
      </c>
      <c r="BS314" s="142">
        <v>5.2729999999999997</v>
      </c>
      <c r="BT314" s="142">
        <v>5.2729999999999997</v>
      </c>
      <c r="BU314" s="142">
        <v>5.2731750000000002</v>
      </c>
      <c r="BV314" s="312">
        <v>5.2731750000000002</v>
      </c>
      <c r="BW314" s="142">
        <v>5.2734649999999998</v>
      </c>
      <c r="BX314" s="142">
        <v>5.2729999999999997</v>
      </c>
      <c r="BY314" s="142">
        <v>5.2731750000000002</v>
      </c>
      <c r="BZ314" s="396">
        <v>5.2731750000000002</v>
      </c>
      <c r="CA314" s="396">
        <v>5.2731750000000002</v>
      </c>
      <c r="CB314" s="396">
        <v>5.2731750000000002</v>
      </c>
      <c r="CC314" s="313">
        <v>5.2731750000000002</v>
      </c>
      <c r="CD314" s="396">
        <v>5.2731750000000002</v>
      </c>
      <c r="CE314" s="396">
        <v>5.2731750000000002</v>
      </c>
      <c r="CF314" s="396">
        <v>5.2731750000000002</v>
      </c>
      <c r="CG314" s="313">
        <v>5.2731750000000002</v>
      </c>
      <c r="CH314" s="396">
        <v>5.2731750000000002</v>
      </c>
      <c r="CI314" s="396">
        <v>5.2731750000000002</v>
      </c>
      <c r="CJ314" s="396">
        <v>5.2731750000000002</v>
      </c>
      <c r="CK314" s="313">
        <v>5.2731750000000002</v>
      </c>
      <c r="CL314" s="396">
        <v>5.2731750000000002</v>
      </c>
      <c r="CM314" s="396">
        <v>5.2731750000000002</v>
      </c>
      <c r="CN314" s="396">
        <v>5.2731750000000002</v>
      </c>
      <c r="CO314" s="313">
        <v>5.2731750000000002</v>
      </c>
      <c r="CP314" s="396">
        <v>5.2731750000000002</v>
      </c>
      <c r="CQ314" s="396">
        <v>5.2731750000000002</v>
      </c>
      <c r="CR314" s="396">
        <v>5.2731750000000002</v>
      </c>
      <c r="CS314" s="313">
        <v>5.2731750000000002</v>
      </c>
      <c r="CT314" s="396">
        <v>5.2731750000000002</v>
      </c>
      <c r="CU314" s="396">
        <v>5.2731750000000002</v>
      </c>
      <c r="CV314" s="396">
        <v>5.2731750000000002</v>
      </c>
      <c r="CW314" s="313">
        <v>5.2731750000000002</v>
      </c>
      <c r="CX314" s="322"/>
      <c r="CY314" s="71"/>
      <c r="CZ314" s="111"/>
      <c r="DA314" s="108">
        <v>120040</v>
      </c>
      <c r="DB314" s="123" t="s">
        <v>583</v>
      </c>
      <c r="DC314" s="156">
        <v>0.49428</v>
      </c>
      <c r="DD314" s="156">
        <v>0.49428</v>
      </c>
      <c r="DE314" s="156">
        <v>0.49428</v>
      </c>
      <c r="DF314" s="119">
        <v>0.49399999999999999</v>
      </c>
      <c r="DG314" s="116">
        <v>0.49399999999999999</v>
      </c>
      <c r="DH314" s="116">
        <v>0.49399999999999999</v>
      </c>
      <c r="DI314" s="116">
        <v>0.49399999999999999</v>
      </c>
      <c r="DJ314" s="116">
        <v>0.49399999999999999</v>
      </c>
      <c r="DK314" s="116">
        <v>0.49428</v>
      </c>
      <c r="DL314" s="116">
        <v>0.49399999999999999</v>
      </c>
      <c r="DM314" s="116">
        <v>0.49399999999999999</v>
      </c>
      <c r="DN314" s="116">
        <v>0.49399999999999999</v>
      </c>
    </row>
    <row r="315" spans="1:118" ht="15.75" customHeight="1">
      <c r="A315" s="108"/>
      <c r="B315" s="149"/>
      <c r="C315" s="123"/>
      <c r="D315" s="155"/>
      <c r="E315" s="384"/>
      <c r="F315" s="71"/>
      <c r="G315" s="71"/>
      <c r="H315" s="71"/>
      <c r="I315" s="71"/>
      <c r="J315" s="312"/>
      <c r="K315" s="142"/>
      <c r="L315" s="142"/>
      <c r="M315" s="313"/>
      <c r="N315" s="142"/>
      <c r="O315" s="142"/>
      <c r="P315" s="142"/>
      <c r="Q315" s="142"/>
      <c r="R315" s="312"/>
      <c r="S315" s="142"/>
      <c r="T315" s="142"/>
      <c r="U315" s="313"/>
      <c r="V315" s="312"/>
      <c r="W315" s="142"/>
      <c r="X315" s="142"/>
      <c r="Y315" s="142"/>
      <c r="Z315" s="312"/>
      <c r="AA315" s="142"/>
      <c r="AB315" s="142"/>
      <c r="AC315" s="142"/>
      <c r="AD315" s="312"/>
      <c r="AE315" s="142"/>
      <c r="AF315" s="142"/>
      <c r="AG315" s="142"/>
      <c r="AH315" s="312"/>
      <c r="AI315" s="142"/>
      <c r="AJ315" s="142"/>
      <c r="AK315" s="142"/>
      <c r="AL315" s="312"/>
      <c r="AM315" s="142"/>
      <c r="AN315" s="142"/>
      <c r="AO315" s="142"/>
      <c r="AP315" s="312"/>
      <c r="AQ315" s="142"/>
      <c r="AR315" s="142"/>
      <c r="AS315" s="142"/>
      <c r="AT315" s="312"/>
      <c r="AU315" s="142"/>
      <c r="AV315" s="142"/>
      <c r="AW315" s="142"/>
      <c r="AX315" s="312"/>
      <c r="AY315" s="142"/>
      <c r="AZ315" s="142"/>
      <c r="BA315" s="142"/>
      <c r="BB315" s="312"/>
      <c r="BC315" s="142"/>
      <c r="BD315" s="142"/>
      <c r="BE315" s="142"/>
      <c r="BF315" s="312"/>
      <c r="BG315" s="142"/>
      <c r="BH315" s="142"/>
      <c r="BI315" s="142"/>
      <c r="BJ315" s="312"/>
      <c r="BK315" s="142"/>
      <c r="BL315" s="142"/>
      <c r="BM315" s="142"/>
      <c r="BN315" s="312"/>
      <c r="BO315" s="142"/>
      <c r="BP315" s="142"/>
      <c r="BQ315" s="142"/>
      <c r="BR315" s="312"/>
      <c r="BS315" s="142"/>
      <c r="BT315" s="142"/>
      <c r="BU315" s="142"/>
      <c r="BV315" s="312"/>
      <c r="BW315" s="142"/>
      <c r="BX315" s="142"/>
      <c r="BY315" s="142"/>
      <c r="BZ315" s="312"/>
      <c r="CA315" s="142"/>
      <c r="CB315" s="142"/>
      <c r="CC315" s="313"/>
      <c r="CD315" s="312"/>
      <c r="CE315" s="142"/>
      <c r="CF315" s="142"/>
      <c r="CG315" s="313"/>
      <c r="CH315" s="312"/>
      <c r="CI315" s="142"/>
      <c r="CJ315" s="142"/>
      <c r="CK315" s="313"/>
      <c r="CL315" s="312"/>
      <c r="CM315" s="142"/>
      <c r="CN315" s="142"/>
      <c r="CO315" s="313"/>
      <c r="CP315" s="312"/>
      <c r="CQ315" s="142"/>
      <c r="CR315" s="142"/>
      <c r="CS315" s="313"/>
      <c r="CT315" s="312"/>
      <c r="CU315" s="142"/>
      <c r="CV315" s="142"/>
      <c r="CW315" s="313"/>
      <c r="CX315" s="322"/>
      <c r="CY315" s="71"/>
      <c r="CZ315" s="111"/>
      <c r="DA315" s="108"/>
      <c r="DB315" s="123"/>
      <c r="DC315" s="156"/>
      <c r="DD315" s="156"/>
      <c r="DE315" s="156"/>
      <c r="DF315" s="119"/>
      <c r="DG315" s="116"/>
      <c r="DH315" s="116"/>
      <c r="DI315" s="116"/>
      <c r="DJ315" s="116"/>
      <c r="DK315" s="116"/>
      <c r="DL315" s="116"/>
      <c r="DM315" s="116"/>
      <c r="DN315" s="116"/>
    </row>
    <row r="316" spans="1:118" ht="15.75" customHeight="1">
      <c r="A316" s="108"/>
      <c r="B316" s="109">
        <v>120710</v>
      </c>
      <c r="C316" s="169" t="s">
        <v>585</v>
      </c>
      <c r="D316" s="93" t="s">
        <v>586</v>
      </c>
      <c r="E316" s="394"/>
      <c r="F316" s="89"/>
      <c r="G316" s="89"/>
      <c r="H316" s="89"/>
      <c r="I316" s="89"/>
      <c r="J316" s="307">
        <v>0</v>
      </c>
      <c r="K316" s="117">
        <v>0</v>
      </c>
      <c r="L316" s="117">
        <v>0</v>
      </c>
      <c r="M316" s="308">
        <v>0</v>
      </c>
      <c r="N316" s="117">
        <v>0</v>
      </c>
      <c r="O316" s="117">
        <v>0</v>
      </c>
      <c r="P316" s="117">
        <v>0</v>
      </c>
      <c r="Q316" s="117">
        <v>0</v>
      </c>
      <c r="R316" s="307">
        <v>0</v>
      </c>
      <c r="S316" s="117">
        <v>0</v>
      </c>
      <c r="T316" s="117">
        <v>0</v>
      </c>
      <c r="U316" s="308">
        <v>0</v>
      </c>
      <c r="V316" s="307">
        <v>0</v>
      </c>
      <c r="W316" s="117">
        <v>0</v>
      </c>
      <c r="X316" s="117">
        <v>0</v>
      </c>
      <c r="Y316" s="117">
        <v>0</v>
      </c>
      <c r="Z316" s="307">
        <v>0</v>
      </c>
      <c r="AA316" s="117">
        <v>0</v>
      </c>
      <c r="AB316" s="117">
        <v>0</v>
      </c>
      <c r="AC316" s="117">
        <v>0</v>
      </c>
      <c r="AD316" s="307">
        <v>0</v>
      </c>
      <c r="AE316" s="117">
        <v>0</v>
      </c>
      <c r="AF316" s="117">
        <v>0</v>
      </c>
      <c r="AG316" s="117">
        <v>0</v>
      </c>
      <c r="AH316" s="307">
        <v>0</v>
      </c>
      <c r="AI316" s="117">
        <v>0</v>
      </c>
      <c r="AJ316" s="117">
        <v>0</v>
      </c>
      <c r="AK316" s="117">
        <v>0</v>
      </c>
      <c r="AL316" s="307">
        <v>0</v>
      </c>
      <c r="AM316" s="117">
        <v>0</v>
      </c>
      <c r="AN316" s="117">
        <v>0</v>
      </c>
      <c r="AO316" s="117">
        <v>0</v>
      </c>
      <c r="AP316" s="307">
        <v>0</v>
      </c>
      <c r="AQ316" s="117">
        <v>0</v>
      </c>
      <c r="AR316" s="117">
        <v>0</v>
      </c>
      <c r="AS316" s="117">
        <v>0</v>
      </c>
      <c r="AT316" s="307">
        <v>0</v>
      </c>
      <c r="AU316" s="117">
        <v>0</v>
      </c>
      <c r="AV316" s="117">
        <v>0</v>
      </c>
      <c r="AW316" s="117">
        <v>0</v>
      </c>
      <c r="AX316" s="307">
        <v>0</v>
      </c>
      <c r="AY316" s="117">
        <v>0</v>
      </c>
      <c r="AZ316" s="117">
        <v>0</v>
      </c>
      <c r="BA316" s="117">
        <v>0</v>
      </c>
      <c r="BB316" s="307">
        <v>0</v>
      </c>
      <c r="BC316" s="117">
        <v>0</v>
      </c>
      <c r="BD316" s="117">
        <v>0</v>
      </c>
      <c r="BE316" s="117">
        <v>0</v>
      </c>
      <c r="BF316" s="307">
        <v>0</v>
      </c>
      <c r="BG316" s="117">
        <v>0</v>
      </c>
      <c r="BH316" s="117">
        <v>0</v>
      </c>
      <c r="BI316" s="117">
        <v>0</v>
      </c>
      <c r="BJ316" s="307">
        <v>0</v>
      </c>
      <c r="BK316" s="117">
        <v>0</v>
      </c>
      <c r="BL316" s="117">
        <v>0</v>
      </c>
      <c r="BM316" s="117">
        <v>0</v>
      </c>
      <c r="BN316" s="307">
        <v>0</v>
      </c>
      <c r="BO316" s="117">
        <v>0</v>
      </c>
      <c r="BP316" s="117">
        <v>0</v>
      </c>
      <c r="BQ316" s="117">
        <v>0</v>
      </c>
      <c r="BR316" s="307">
        <v>0</v>
      </c>
      <c r="BS316" s="117">
        <v>0</v>
      </c>
      <c r="BT316" s="117">
        <v>0</v>
      </c>
      <c r="BU316" s="117">
        <v>0</v>
      </c>
      <c r="BV316" s="307">
        <v>0</v>
      </c>
      <c r="BW316" s="117">
        <v>0</v>
      </c>
      <c r="BX316" s="117">
        <v>0</v>
      </c>
      <c r="BY316" s="117">
        <v>0</v>
      </c>
      <c r="BZ316" s="421">
        <v>0</v>
      </c>
      <c r="CA316" s="421">
        <v>0</v>
      </c>
      <c r="CB316" s="421">
        <v>0</v>
      </c>
      <c r="CC316" s="308">
        <v>0</v>
      </c>
      <c r="CD316" s="421">
        <v>0</v>
      </c>
      <c r="CE316" s="421">
        <v>0</v>
      </c>
      <c r="CF316" s="421">
        <v>0</v>
      </c>
      <c r="CG316" s="308">
        <v>0</v>
      </c>
      <c r="CH316" s="421">
        <v>0</v>
      </c>
      <c r="CI316" s="421">
        <v>0</v>
      </c>
      <c r="CJ316" s="421">
        <v>0</v>
      </c>
      <c r="CK316" s="308">
        <v>0</v>
      </c>
      <c r="CL316" s="421">
        <v>0</v>
      </c>
      <c r="CM316" s="421">
        <v>0</v>
      </c>
      <c r="CN316" s="421">
        <v>0</v>
      </c>
      <c r="CO316" s="308">
        <v>0</v>
      </c>
      <c r="CP316" s="421">
        <v>0</v>
      </c>
      <c r="CQ316" s="421">
        <v>0</v>
      </c>
      <c r="CR316" s="421">
        <v>0</v>
      </c>
      <c r="CS316" s="308">
        <v>0</v>
      </c>
      <c r="CT316" s="421">
        <v>0</v>
      </c>
      <c r="CU316" s="421">
        <v>0</v>
      </c>
      <c r="CV316" s="421">
        <v>0</v>
      </c>
      <c r="CW316" s="308">
        <v>0</v>
      </c>
      <c r="CX316" s="301"/>
      <c r="CY316" s="89"/>
      <c r="CZ316" s="166"/>
      <c r="DA316" s="114">
        <v>120710</v>
      </c>
      <c r="DB316" s="169" t="s">
        <v>585</v>
      </c>
      <c r="DC316" s="137">
        <v>0</v>
      </c>
      <c r="DD316" s="137">
        <v>0</v>
      </c>
      <c r="DE316" s="137">
        <v>0</v>
      </c>
      <c r="DF316" s="119">
        <v>0</v>
      </c>
      <c r="DG316" s="116">
        <v>0</v>
      </c>
      <c r="DH316" s="116">
        <v>0</v>
      </c>
      <c r="DI316" s="116">
        <v>0</v>
      </c>
      <c r="DJ316" s="116">
        <v>0</v>
      </c>
      <c r="DK316" s="116">
        <v>0</v>
      </c>
      <c r="DL316" s="116">
        <v>0</v>
      </c>
      <c r="DM316" s="116">
        <v>0</v>
      </c>
      <c r="DN316" s="116">
        <v>0</v>
      </c>
    </row>
    <row r="317" spans="1:118" ht="15.75" customHeight="1">
      <c r="A317" s="108"/>
      <c r="B317" s="149"/>
      <c r="C317" s="123"/>
      <c r="D317" s="155"/>
      <c r="E317" s="384"/>
      <c r="F317" s="71"/>
      <c r="G317" s="71"/>
      <c r="H317" s="71"/>
      <c r="I317" s="71"/>
      <c r="J317" s="312"/>
      <c r="K317" s="142"/>
      <c r="L317" s="142"/>
      <c r="M317" s="313"/>
      <c r="N317" s="142"/>
      <c r="O317" s="142"/>
      <c r="P317" s="142"/>
      <c r="Q317" s="142"/>
      <c r="R317" s="312"/>
      <c r="S317" s="142"/>
      <c r="T317" s="142"/>
      <c r="U317" s="313"/>
      <c r="V317" s="312"/>
      <c r="W317" s="142"/>
      <c r="X317" s="142"/>
      <c r="Y317" s="142"/>
      <c r="Z317" s="312"/>
      <c r="AA317" s="142"/>
      <c r="AB317" s="142"/>
      <c r="AC317" s="142"/>
      <c r="AD317" s="312"/>
      <c r="AE317" s="142"/>
      <c r="AF317" s="142"/>
      <c r="AG317" s="142"/>
      <c r="AH317" s="312"/>
      <c r="AI317" s="142"/>
      <c r="AJ317" s="142"/>
      <c r="AK317" s="142"/>
      <c r="AL317" s="312"/>
      <c r="AM317" s="142"/>
      <c r="AN317" s="142"/>
      <c r="AO317" s="142"/>
      <c r="AP317" s="312"/>
      <c r="AQ317" s="142"/>
      <c r="AR317" s="142"/>
      <c r="AS317" s="142"/>
      <c r="AT317" s="312"/>
      <c r="AU317" s="142"/>
      <c r="AV317" s="142"/>
      <c r="AW317" s="142"/>
      <c r="AX317" s="312"/>
      <c r="AY317" s="142"/>
      <c r="AZ317" s="142"/>
      <c r="BA317" s="142"/>
      <c r="BB317" s="312"/>
      <c r="BC317" s="142"/>
      <c r="BD317" s="142"/>
      <c r="BE317" s="142"/>
      <c r="BF317" s="312"/>
      <c r="BG317" s="142"/>
      <c r="BH317" s="142"/>
      <c r="BI317" s="142"/>
      <c r="BJ317" s="312"/>
      <c r="BK317" s="142"/>
      <c r="BL317" s="142"/>
      <c r="BM317" s="142"/>
      <c r="BN317" s="312"/>
      <c r="BO317" s="142"/>
      <c r="BP317" s="142"/>
      <c r="BQ317" s="142"/>
      <c r="BR317" s="312"/>
      <c r="BS317" s="142"/>
      <c r="BT317" s="142"/>
      <c r="BU317" s="142"/>
      <c r="BV317" s="312"/>
      <c r="BW317" s="142"/>
      <c r="BX317" s="142"/>
      <c r="BY317" s="142"/>
      <c r="BZ317" s="312"/>
      <c r="CA317" s="142"/>
      <c r="CB317" s="142"/>
      <c r="CC317" s="313"/>
      <c r="CD317" s="312"/>
      <c r="CE317" s="142"/>
      <c r="CF317" s="142"/>
      <c r="CG317" s="313"/>
      <c r="CH317" s="312"/>
      <c r="CI317" s="142"/>
      <c r="CJ317" s="142"/>
      <c r="CK317" s="313"/>
      <c r="CL317" s="312"/>
      <c r="CM317" s="142"/>
      <c r="CN317" s="142"/>
      <c r="CO317" s="313"/>
      <c r="CP317" s="312"/>
      <c r="CQ317" s="142"/>
      <c r="CR317" s="142"/>
      <c r="CS317" s="313"/>
      <c r="CT317" s="312"/>
      <c r="CU317" s="142"/>
      <c r="CV317" s="142"/>
      <c r="CW317" s="313"/>
      <c r="CX317" s="322"/>
      <c r="CY317" s="71"/>
      <c r="CZ317" s="111"/>
      <c r="DA317" s="108"/>
      <c r="DB317" s="123"/>
      <c r="DC317" s="156"/>
      <c r="DD317" s="156"/>
      <c r="DE317" s="156"/>
      <c r="DF317" s="119"/>
      <c r="DG317" s="116"/>
      <c r="DH317" s="116"/>
      <c r="DI317" s="116"/>
      <c r="DJ317" s="116"/>
      <c r="DK317" s="116"/>
      <c r="DL317" s="116"/>
      <c r="DM317" s="116"/>
      <c r="DN317" s="116"/>
    </row>
    <row r="318" spans="1:118" ht="15.75" customHeight="1">
      <c r="A318" s="108"/>
      <c r="B318" s="109">
        <v>120050</v>
      </c>
      <c r="C318" s="169" t="s">
        <v>587</v>
      </c>
      <c r="D318" s="93" t="s">
        <v>588</v>
      </c>
      <c r="E318" s="394"/>
      <c r="F318" s="89"/>
      <c r="G318" s="89"/>
      <c r="H318" s="89"/>
      <c r="I318" s="89"/>
      <c r="J318" s="307">
        <v>0</v>
      </c>
      <c r="K318" s="117">
        <v>0</v>
      </c>
      <c r="L318" s="117">
        <v>0</v>
      </c>
      <c r="M318" s="308">
        <v>807.469022</v>
      </c>
      <c r="N318" s="117">
        <v>0</v>
      </c>
      <c r="O318" s="117">
        <v>0</v>
      </c>
      <c r="P318" s="117">
        <v>0</v>
      </c>
      <c r="Q318" s="117">
        <v>828.18133699999998</v>
      </c>
      <c r="R318" s="307">
        <v>0</v>
      </c>
      <c r="S318" s="117">
        <v>0</v>
      </c>
      <c r="T318" s="117">
        <v>0</v>
      </c>
      <c r="U318" s="308">
        <v>828.18133699999998</v>
      </c>
      <c r="V318" s="307">
        <v>828.18076399999995</v>
      </c>
      <c r="W318" s="117">
        <v>828.18076299999996</v>
      </c>
      <c r="X318" s="117">
        <v>828.18099999999993</v>
      </c>
      <c r="Y318" s="117">
        <v>828.18099999999993</v>
      </c>
      <c r="Z318" s="307">
        <v>830.33999999999992</v>
      </c>
      <c r="AA318" s="117">
        <v>830.33999999999992</v>
      </c>
      <c r="AB318" s="117">
        <v>830.33999999999992</v>
      </c>
      <c r="AC318" s="117">
        <v>830.33999999999992</v>
      </c>
      <c r="AD318" s="307">
        <v>830.33999999999992</v>
      </c>
      <c r="AE318" s="117">
        <v>830.47399999999993</v>
      </c>
      <c r="AF318" s="117">
        <v>830.58100000000002</v>
      </c>
      <c r="AG318" s="117">
        <v>830.58100000000002</v>
      </c>
      <c r="AH318" s="307">
        <v>830.58100000000002</v>
      </c>
      <c r="AI318" s="117">
        <v>1028.4479999999999</v>
      </c>
      <c r="AJ318" s="117">
        <v>1028.4479999999999</v>
      </c>
      <c r="AK318" s="117">
        <v>1028.8029999999999</v>
      </c>
      <c r="AL318" s="307">
        <v>1028.8029999999999</v>
      </c>
      <c r="AM318" s="117">
        <v>1029.5349999999999</v>
      </c>
      <c r="AN318" s="117">
        <v>1029.5349999999999</v>
      </c>
      <c r="AO318" s="117">
        <v>1039.6849999999999</v>
      </c>
      <c r="AP318" s="307">
        <v>1039.6849999999999</v>
      </c>
      <c r="AQ318" s="117">
        <v>1039.6849999999999</v>
      </c>
      <c r="AR318" s="117">
        <v>1039.6849999999999</v>
      </c>
      <c r="AS318" s="117">
        <v>1039.6849999999999</v>
      </c>
      <c r="AT318" s="307">
        <v>1039.6849999999999</v>
      </c>
      <c r="AU318" s="117">
        <v>1039.7149999999999</v>
      </c>
      <c r="AV318" s="117">
        <v>1032.412</v>
      </c>
      <c r="AW318" s="117">
        <v>1032.412</v>
      </c>
      <c r="AX318" s="307">
        <v>1032.412</v>
      </c>
      <c r="AY318" s="117">
        <v>1032.4110000000001</v>
      </c>
      <c r="AZ318" s="117">
        <v>1032.4110000000001</v>
      </c>
      <c r="BA318" s="117">
        <v>1003.641</v>
      </c>
      <c r="BB318" s="307">
        <v>1004.1329999999999</v>
      </c>
      <c r="BC318" s="117">
        <v>1018.399</v>
      </c>
      <c r="BD318" s="117">
        <v>1018.399</v>
      </c>
      <c r="BE318" s="117">
        <v>1019.4749999999999</v>
      </c>
      <c r="BF318" s="307">
        <v>1019.169</v>
      </c>
      <c r="BG318" s="117">
        <v>1019.169</v>
      </c>
      <c r="BH318" s="117">
        <v>1019.169</v>
      </c>
      <c r="BI318" s="117">
        <v>1019.169</v>
      </c>
      <c r="BJ318" s="307">
        <v>1019.169</v>
      </c>
      <c r="BK318" s="117">
        <v>1019.169</v>
      </c>
      <c r="BL318" s="117">
        <v>1018.833</v>
      </c>
      <c r="BM318" s="117">
        <v>1098.1579999999999</v>
      </c>
      <c r="BN318" s="307">
        <v>1098.1579999999999</v>
      </c>
      <c r="BO318" s="117">
        <v>1098.1579999999999</v>
      </c>
      <c r="BP318" s="117">
        <v>1095.3239999999998</v>
      </c>
      <c r="BQ318" s="117">
        <v>1095.3239999999998</v>
      </c>
      <c r="BR318" s="307">
        <v>1095.3239999999998</v>
      </c>
      <c r="BS318" s="117">
        <v>1095.3239999999998</v>
      </c>
      <c r="BT318" s="117">
        <v>1095.3239999999998</v>
      </c>
      <c r="BU318" s="117">
        <v>1095.3239999999998</v>
      </c>
      <c r="BV318" s="307">
        <v>1095.3239999999998</v>
      </c>
      <c r="BW318" s="117">
        <v>1095.31</v>
      </c>
      <c r="BX318" s="117">
        <v>1095.31</v>
      </c>
      <c r="BY318" s="117">
        <v>1095.31</v>
      </c>
      <c r="BZ318" s="307">
        <v>1095.31</v>
      </c>
      <c r="CA318" s="117">
        <v>1095.31</v>
      </c>
      <c r="CB318" s="117">
        <v>1095.31</v>
      </c>
      <c r="CC318" s="308">
        <v>1095.31</v>
      </c>
      <c r="CD318" s="307">
        <v>1095.31</v>
      </c>
      <c r="CE318" s="117">
        <v>1095.31</v>
      </c>
      <c r="CF318" s="117">
        <v>1095.31</v>
      </c>
      <c r="CG318" s="308">
        <v>1095.31</v>
      </c>
      <c r="CH318" s="307">
        <v>1095.31</v>
      </c>
      <c r="CI318" s="117">
        <v>1095.31</v>
      </c>
      <c r="CJ318" s="117">
        <v>1095.31</v>
      </c>
      <c r="CK318" s="308">
        <v>1095.31</v>
      </c>
      <c r="CL318" s="307">
        <v>1095.31</v>
      </c>
      <c r="CM318" s="117">
        <v>1095.31</v>
      </c>
      <c r="CN318" s="117">
        <v>1095.31</v>
      </c>
      <c r="CO318" s="308">
        <v>1095.31</v>
      </c>
      <c r="CP318" s="307">
        <v>1095.31</v>
      </c>
      <c r="CQ318" s="117">
        <v>1095.31</v>
      </c>
      <c r="CR318" s="117">
        <v>1095.31</v>
      </c>
      <c r="CS318" s="308">
        <v>1095.31</v>
      </c>
      <c r="CT318" s="307">
        <v>1095.31</v>
      </c>
      <c r="CU318" s="117">
        <v>1095.31</v>
      </c>
      <c r="CV318" s="117">
        <v>1095.31</v>
      </c>
      <c r="CW318" s="308">
        <v>1095.31</v>
      </c>
      <c r="CX318" s="301"/>
      <c r="CY318" s="89"/>
      <c r="CZ318" s="166"/>
      <c r="DA318" s="114">
        <v>120050</v>
      </c>
      <c r="DB318" s="169" t="s">
        <v>587</v>
      </c>
      <c r="DC318" s="137">
        <v>807.469022</v>
      </c>
      <c r="DD318" s="137">
        <v>828.18133699999998</v>
      </c>
      <c r="DE318" s="137">
        <v>828.18133699999998</v>
      </c>
      <c r="DF318" s="119">
        <v>828.18099999999993</v>
      </c>
      <c r="DG318" s="116">
        <v>830.33999999999992</v>
      </c>
      <c r="DH318" s="116">
        <v>830.58100000000002</v>
      </c>
      <c r="DI318" s="116">
        <v>1028.8029999999999</v>
      </c>
      <c r="DJ318" s="116">
        <v>1039.6849999999999</v>
      </c>
      <c r="DK318" s="116">
        <v>1039.6849999999999</v>
      </c>
      <c r="DL318" s="116">
        <v>1032.412</v>
      </c>
      <c r="DM318" s="116">
        <v>1003.641</v>
      </c>
      <c r="DN318" s="116">
        <v>1019.4749999999999</v>
      </c>
    </row>
    <row r="319" spans="1:118" ht="15.75" customHeight="1">
      <c r="A319" s="114"/>
      <c r="B319" s="149">
        <v>120060</v>
      </c>
      <c r="C319" s="123" t="s">
        <v>589</v>
      </c>
      <c r="D319" s="155" t="s">
        <v>590</v>
      </c>
      <c r="E319" s="384"/>
      <c r="F319" s="71"/>
      <c r="G319" s="71"/>
      <c r="H319" s="71"/>
      <c r="I319" s="71"/>
      <c r="J319" s="312">
        <v>0</v>
      </c>
      <c r="K319" s="142">
        <v>0</v>
      </c>
      <c r="L319" s="142">
        <v>0</v>
      </c>
      <c r="M319" s="313">
        <v>268.99799999999999</v>
      </c>
      <c r="N319" s="142">
        <v>0</v>
      </c>
      <c r="O319" s="142">
        <v>0</v>
      </c>
      <c r="P319" s="142">
        <v>0</v>
      </c>
      <c r="Q319" s="142">
        <v>287.48099999999999</v>
      </c>
      <c r="R319" s="312">
        <v>0</v>
      </c>
      <c r="S319" s="142">
        <v>0</v>
      </c>
      <c r="T319" s="142">
        <v>0</v>
      </c>
      <c r="U319" s="313">
        <v>287.48099999999999</v>
      </c>
      <c r="V319" s="312">
        <v>287.48099999999999</v>
      </c>
      <c r="W319" s="142">
        <v>287.48099999999999</v>
      </c>
      <c r="X319" s="142">
        <v>287.48099999999999</v>
      </c>
      <c r="Y319" s="142">
        <v>287.48099999999999</v>
      </c>
      <c r="Z319" s="312">
        <v>287.48099999999999</v>
      </c>
      <c r="AA319" s="142">
        <v>287.48099999999999</v>
      </c>
      <c r="AB319" s="142">
        <v>287.48099999999999</v>
      </c>
      <c r="AC319" s="142">
        <v>287.48099999999999</v>
      </c>
      <c r="AD319" s="312">
        <v>287.48099999999999</v>
      </c>
      <c r="AE319" s="142">
        <v>287.48099999999999</v>
      </c>
      <c r="AF319" s="142">
        <v>287.48099999999999</v>
      </c>
      <c r="AG319" s="142">
        <v>287.48099999999999</v>
      </c>
      <c r="AH319" s="312">
        <v>287.48099999999999</v>
      </c>
      <c r="AI319" s="142">
        <v>287.48099999999999</v>
      </c>
      <c r="AJ319" s="142">
        <v>287.48099999999999</v>
      </c>
      <c r="AK319" s="142">
        <v>287.48099999999999</v>
      </c>
      <c r="AL319" s="312">
        <v>287.48099999999999</v>
      </c>
      <c r="AM319" s="142">
        <v>287.48099999999999</v>
      </c>
      <c r="AN319" s="142">
        <v>287.48099999999999</v>
      </c>
      <c r="AO319" s="142">
        <v>287.48099999999999</v>
      </c>
      <c r="AP319" s="312">
        <v>287.48099999999999</v>
      </c>
      <c r="AQ319" s="142">
        <v>287.48099999999999</v>
      </c>
      <c r="AR319" s="142">
        <v>287.48099999999999</v>
      </c>
      <c r="AS319" s="142">
        <v>287.48099999999999</v>
      </c>
      <c r="AT319" s="312">
        <v>287.48099999999999</v>
      </c>
      <c r="AU319" s="142">
        <v>287.48099999999999</v>
      </c>
      <c r="AV319" s="142">
        <v>287.48099999999999</v>
      </c>
      <c r="AW319" s="142">
        <v>287.48099999999999</v>
      </c>
      <c r="AX319" s="312">
        <v>287.48099999999999</v>
      </c>
      <c r="AY319" s="142">
        <v>287.48099999999999</v>
      </c>
      <c r="AZ319" s="142">
        <v>287.48099999999999</v>
      </c>
      <c r="BA319" s="142">
        <v>287.48099999999999</v>
      </c>
      <c r="BB319" s="312">
        <v>287.48099999999999</v>
      </c>
      <c r="BC319" s="142">
        <v>287.48099999999999</v>
      </c>
      <c r="BD319" s="142">
        <v>287.48099999999999</v>
      </c>
      <c r="BE319" s="142">
        <v>287.48099999999999</v>
      </c>
      <c r="BF319" s="312">
        <v>287.48099999999999</v>
      </c>
      <c r="BG319" s="142">
        <v>287.48099999999999</v>
      </c>
      <c r="BH319" s="142">
        <v>287.48099999999999</v>
      </c>
      <c r="BI319" s="142">
        <v>287.48099999999999</v>
      </c>
      <c r="BJ319" s="312">
        <v>287.48099999999999</v>
      </c>
      <c r="BK319" s="142">
        <v>287.48099999999999</v>
      </c>
      <c r="BL319" s="142">
        <v>287.14499999999998</v>
      </c>
      <c r="BM319" s="142">
        <v>366.46999999999997</v>
      </c>
      <c r="BN319" s="312">
        <v>366.46999999999997</v>
      </c>
      <c r="BO319" s="142">
        <v>366.46999999999997</v>
      </c>
      <c r="BP319" s="142">
        <v>366.46999999999997</v>
      </c>
      <c r="BQ319" s="142">
        <v>366.46999999999997</v>
      </c>
      <c r="BR319" s="312">
        <v>366.46999999999997</v>
      </c>
      <c r="BS319" s="142">
        <v>366.46999999999997</v>
      </c>
      <c r="BT319" s="142">
        <v>366.46999999999997</v>
      </c>
      <c r="BU319" s="142">
        <v>366.46999999999997</v>
      </c>
      <c r="BV319" s="312">
        <v>366.46999999999997</v>
      </c>
      <c r="BW319" s="142">
        <v>366.46999999999997</v>
      </c>
      <c r="BX319" s="142">
        <v>366.46999999999997</v>
      </c>
      <c r="BY319" s="142">
        <v>366.46999999999997</v>
      </c>
      <c r="BZ319" s="396">
        <v>366.46999999999997</v>
      </c>
      <c r="CA319" s="396">
        <v>366.46999999999997</v>
      </c>
      <c r="CB319" s="396">
        <v>366.46999999999997</v>
      </c>
      <c r="CC319" s="313">
        <v>366.46999999999997</v>
      </c>
      <c r="CD319" s="396">
        <v>366.46999999999997</v>
      </c>
      <c r="CE319" s="396">
        <v>366.46999999999997</v>
      </c>
      <c r="CF319" s="396">
        <v>366.46999999999997</v>
      </c>
      <c r="CG319" s="313">
        <v>366.46999999999997</v>
      </c>
      <c r="CH319" s="396">
        <v>366.46999999999997</v>
      </c>
      <c r="CI319" s="396">
        <v>366.46999999999997</v>
      </c>
      <c r="CJ319" s="396">
        <v>366.46999999999997</v>
      </c>
      <c r="CK319" s="313">
        <v>366.46999999999997</v>
      </c>
      <c r="CL319" s="396">
        <v>366.46999999999997</v>
      </c>
      <c r="CM319" s="396">
        <v>366.46999999999997</v>
      </c>
      <c r="CN319" s="396">
        <v>366.46999999999997</v>
      </c>
      <c r="CO319" s="313">
        <v>366.46999999999997</v>
      </c>
      <c r="CP319" s="396">
        <v>366.46999999999997</v>
      </c>
      <c r="CQ319" s="396">
        <v>366.46999999999997</v>
      </c>
      <c r="CR319" s="396">
        <v>366.46999999999997</v>
      </c>
      <c r="CS319" s="313">
        <v>366.46999999999997</v>
      </c>
      <c r="CT319" s="396">
        <v>366.46999999999997</v>
      </c>
      <c r="CU319" s="396">
        <v>366.46999999999997</v>
      </c>
      <c r="CV319" s="396">
        <v>366.46999999999997</v>
      </c>
      <c r="CW319" s="313">
        <v>366.46999999999997</v>
      </c>
      <c r="CX319" s="322"/>
      <c r="CY319" s="71"/>
      <c r="CZ319" s="111"/>
      <c r="DA319" s="108">
        <v>120060</v>
      </c>
      <c r="DB319" s="123" t="s">
        <v>589</v>
      </c>
      <c r="DC319" s="156">
        <v>268.99799999999999</v>
      </c>
      <c r="DD319" s="156">
        <v>287.48099999999999</v>
      </c>
      <c r="DE319" s="156">
        <v>287.48099999999999</v>
      </c>
      <c r="DF319" s="119">
        <v>287.48099999999999</v>
      </c>
      <c r="DG319" s="116">
        <v>287.48099999999999</v>
      </c>
      <c r="DH319" s="116">
        <v>287.48099999999999</v>
      </c>
      <c r="DI319" s="116">
        <v>287.48099999999999</v>
      </c>
      <c r="DJ319" s="116">
        <v>287.48099999999999</v>
      </c>
      <c r="DK319" s="116">
        <v>287.48099999999999</v>
      </c>
      <c r="DL319" s="116">
        <v>287.48099999999999</v>
      </c>
      <c r="DM319" s="116">
        <v>287.48099999999999</v>
      </c>
      <c r="DN319" s="116">
        <v>287.48099999999999</v>
      </c>
    </row>
    <row r="320" spans="1:118" ht="15.75" customHeight="1">
      <c r="A320" s="108"/>
      <c r="B320" s="149">
        <v>120051</v>
      </c>
      <c r="C320" s="123" t="s">
        <v>433</v>
      </c>
      <c r="D320" s="155" t="s">
        <v>167</v>
      </c>
      <c r="E320" s="384"/>
      <c r="F320" s="71"/>
      <c r="G320" s="71"/>
      <c r="H320" s="71"/>
      <c r="I320" s="71"/>
      <c r="J320" s="312">
        <v>0</v>
      </c>
      <c r="K320" s="142">
        <v>0</v>
      </c>
      <c r="L320" s="142">
        <v>0</v>
      </c>
      <c r="M320" s="313">
        <v>538.47102199999995</v>
      </c>
      <c r="N320" s="142">
        <v>0</v>
      </c>
      <c r="O320" s="142">
        <v>0</v>
      </c>
      <c r="P320" s="142">
        <v>0</v>
      </c>
      <c r="Q320" s="142">
        <v>540.70033699999999</v>
      </c>
      <c r="R320" s="312">
        <v>0</v>
      </c>
      <c r="S320" s="142">
        <v>0</v>
      </c>
      <c r="T320" s="142">
        <v>0</v>
      </c>
      <c r="U320" s="313">
        <v>540.70033699999999</v>
      </c>
      <c r="V320" s="312">
        <v>540.69976399999996</v>
      </c>
      <c r="W320" s="142">
        <v>540.69976299999996</v>
      </c>
      <c r="X320" s="142">
        <v>540.69999999999993</v>
      </c>
      <c r="Y320" s="142">
        <v>540.69999999999993</v>
      </c>
      <c r="Z320" s="312">
        <v>542.85899999999992</v>
      </c>
      <c r="AA320" s="142">
        <v>542.85899999999992</v>
      </c>
      <c r="AB320" s="142">
        <v>542.85899999999992</v>
      </c>
      <c r="AC320" s="142">
        <v>542.85899999999992</v>
      </c>
      <c r="AD320" s="312">
        <v>542.85899999999992</v>
      </c>
      <c r="AE320" s="142">
        <v>542.99299999999994</v>
      </c>
      <c r="AF320" s="142">
        <v>543.1</v>
      </c>
      <c r="AG320" s="142">
        <v>543.1</v>
      </c>
      <c r="AH320" s="312">
        <v>543.1</v>
      </c>
      <c r="AI320" s="142">
        <v>740.96699999999987</v>
      </c>
      <c r="AJ320" s="142">
        <v>740.96699999999987</v>
      </c>
      <c r="AK320" s="142">
        <v>741.32199999999989</v>
      </c>
      <c r="AL320" s="312">
        <v>741.32199999999989</v>
      </c>
      <c r="AM320" s="142">
        <v>742.05399999999986</v>
      </c>
      <c r="AN320" s="142">
        <v>742.05399999999986</v>
      </c>
      <c r="AO320" s="142">
        <v>752.20399999999995</v>
      </c>
      <c r="AP320" s="312">
        <v>752.20399999999995</v>
      </c>
      <c r="AQ320" s="142">
        <v>752.20399999999995</v>
      </c>
      <c r="AR320" s="142">
        <v>752.20399999999995</v>
      </c>
      <c r="AS320" s="142">
        <v>752.20399999999995</v>
      </c>
      <c r="AT320" s="312">
        <v>752.20399999999995</v>
      </c>
      <c r="AU320" s="142">
        <v>752.23399999999992</v>
      </c>
      <c r="AV320" s="142">
        <v>744.93100000000004</v>
      </c>
      <c r="AW320" s="142">
        <v>744.93100000000004</v>
      </c>
      <c r="AX320" s="312">
        <v>744.93100000000004</v>
      </c>
      <c r="AY320" s="142">
        <v>744.93000000000006</v>
      </c>
      <c r="AZ320" s="142">
        <v>744.93000000000006</v>
      </c>
      <c r="BA320" s="142">
        <v>716.16</v>
      </c>
      <c r="BB320" s="312">
        <v>716.65199999999993</v>
      </c>
      <c r="BC320" s="142">
        <v>730.91800000000001</v>
      </c>
      <c r="BD320" s="142">
        <v>730.91800000000001</v>
      </c>
      <c r="BE320" s="142">
        <v>731.99399999999991</v>
      </c>
      <c r="BF320" s="312">
        <v>731.68799999999999</v>
      </c>
      <c r="BG320" s="142">
        <v>731.68799999999999</v>
      </c>
      <c r="BH320" s="142">
        <v>731.68799999999999</v>
      </c>
      <c r="BI320" s="142">
        <v>731.68799999999999</v>
      </c>
      <c r="BJ320" s="312">
        <v>731.68799999999999</v>
      </c>
      <c r="BK320" s="142">
        <v>731.68799999999999</v>
      </c>
      <c r="BL320" s="142">
        <v>731.68799999999999</v>
      </c>
      <c r="BM320" s="142">
        <v>731.68799999999987</v>
      </c>
      <c r="BN320" s="312">
        <v>731.68799999999987</v>
      </c>
      <c r="BO320" s="142">
        <v>731.68799999999987</v>
      </c>
      <c r="BP320" s="142">
        <v>728.85399999999981</v>
      </c>
      <c r="BQ320" s="142">
        <v>728.85399999999981</v>
      </c>
      <c r="BR320" s="312">
        <v>728.85399999999981</v>
      </c>
      <c r="BS320" s="142">
        <v>728.85399999999981</v>
      </c>
      <c r="BT320" s="142">
        <v>728.85399999999981</v>
      </c>
      <c r="BU320" s="142">
        <v>728.85399999999981</v>
      </c>
      <c r="BV320" s="312">
        <v>728.85399999999981</v>
      </c>
      <c r="BW320" s="142">
        <v>728.83999999999992</v>
      </c>
      <c r="BX320" s="142">
        <v>728.83999999999992</v>
      </c>
      <c r="BY320" s="142">
        <v>728.83999999999992</v>
      </c>
      <c r="BZ320" s="396">
        <v>728.83999999999992</v>
      </c>
      <c r="CA320" s="396">
        <v>728.83999999999992</v>
      </c>
      <c r="CB320" s="396">
        <v>728.83999999999992</v>
      </c>
      <c r="CC320" s="313">
        <v>728.83999999999992</v>
      </c>
      <c r="CD320" s="396">
        <v>728.83999999999992</v>
      </c>
      <c r="CE320" s="396">
        <v>728.83999999999992</v>
      </c>
      <c r="CF320" s="396">
        <v>728.83999999999992</v>
      </c>
      <c r="CG320" s="313">
        <v>728.83999999999992</v>
      </c>
      <c r="CH320" s="396">
        <v>728.83999999999992</v>
      </c>
      <c r="CI320" s="396">
        <v>728.83999999999992</v>
      </c>
      <c r="CJ320" s="396">
        <v>728.83999999999992</v>
      </c>
      <c r="CK320" s="313">
        <v>728.83999999999992</v>
      </c>
      <c r="CL320" s="396">
        <v>728.83999999999992</v>
      </c>
      <c r="CM320" s="396">
        <v>728.83999999999992</v>
      </c>
      <c r="CN320" s="396">
        <v>728.83999999999992</v>
      </c>
      <c r="CO320" s="313">
        <v>728.83999999999992</v>
      </c>
      <c r="CP320" s="396">
        <v>728.83999999999992</v>
      </c>
      <c r="CQ320" s="396">
        <v>728.83999999999992</v>
      </c>
      <c r="CR320" s="396">
        <v>728.83999999999992</v>
      </c>
      <c r="CS320" s="313">
        <v>728.83999999999992</v>
      </c>
      <c r="CT320" s="396">
        <v>728.83999999999992</v>
      </c>
      <c r="CU320" s="396">
        <v>728.83999999999992</v>
      </c>
      <c r="CV320" s="396">
        <v>728.83999999999992</v>
      </c>
      <c r="CW320" s="313">
        <v>728.83999999999992</v>
      </c>
      <c r="CX320" s="322"/>
      <c r="CY320" s="71"/>
      <c r="CZ320" s="111"/>
      <c r="DA320" s="108">
        <v>120051</v>
      </c>
      <c r="DB320" s="123" t="s">
        <v>433</v>
      </c>
      <c r="DC320" s="156">
        <v>538.47102199999995</v>
      </c>
      <c r="DD320" s="156">
        <v>540.70033699999999</v>
      </c>
      <c r="DE320" s="156">
        <v>540.70033699999999</v>
      </c>
      <c r="DF320" s="119">
        <v>540.69999999999993</v>
      </c>
      <c r="DG320" s="116">
        <v>542.85899999999992</v>
      </c>
      <c r="DH320" s="116">
        <v>543.1</v>
      </c>
      <c r="DI320" s="116">
        <v>741.32199999999989</v>
      </c>
      <c r="DJ320" s="116">
        <v>752.20399999999995</v>
      </c>
      <c r="DK320" s="116">
        <v>752.20399999999995</v>
      </c>
      <c r="DL320" s="116">
        <v>744.93100000000004</v>
      </c>
      <c r="DM320" s="116">
        <v>716.16</v>
      </c>
      <c r="DN320" s="116">
        <v>731.99399999999991</v>
      </c>
    </row>
    <row r="321" spans="1:118" ht="15.75" customHeight="1">
      <c r="A321" s="108"/>
      <c r="B321" s="149"/>
      <c r="C321" s="123"/>
      <c r="D321" s="155"/>
      <c r="E321" s="384"/>
      <c r="F321" s="71"/>
      <c r="G321" s="71"/>
      <c r="H321" s="71"/>
      <c r="I321" s="71"/>
      <c r="J321" s="312"/>
      <c r="K321" s="142"/>
      <c r="L321" s="142"/>
      <c r="M321" s="313"/>
      <c r="N321" s="142"/>
      <c r="O321" s="142"/>
      <c r="P321" s="142"/>
      <c r="Q321" s="142"/>
      <c r="R321" s="312"/>
      <c r="S321" s="142"/>
      <c r="T321" s="142"/>
      <c r="U321" s="313"/>
      <c r="V321" s="312"/>
      <c r="W321" s="142"/>
      <c r="X321" s="142"/>
      <c r="Y321" s="142"/>
      <c r="Z321" s="312"/>
      <c r="AA321" s="142"/>
      <c r="AB321" s="142"/>
      <c r="AC321" s="142"/>
      <c r="AD321" s="312"/>
      <c r="AE321" s="142"/>
      <c r="AF321" s="142"/>
      <c r="AG321" s="142"/>
      <c r="AH321" s="312"/>
      <c r="AI321" s="142"/>
      <c r="AJ321" s="142"/>
      <c r="AK321" s="142"/>
      <c r="AL321" s="312"/>
      <c r="AM321" s="142"/>
      <c r="AN321" s="142"/>
      <c r="AO321" s="142"/>
      <c r="AP321" s="312"/>
      <c r="AQ321" s="142"/>
      <c r="AR321" s="142"/>
      <c r="AS321" s="142"/>
      <c r="AT321" s="312"/>
      <c r="AU321" s="142"/>
      <c r="AV321" s="142"/>
      <c r="AW321" s="142"/>
      <c r="AX321" s="312"/>
      <c r="AY321" s="142"/>
      <c r="AZ321" s="142"/>
      <c r="BA321" s="142"/>
      <c r="BB321" s="312"/>
      <c r="BC321" s="142"/>
      <c r="BD321" s="142"/>
      <c r="BE321" s="142"/>
      <c r="BF321" s="312"/>
      <c r="BG321" s="142"/>
      <c r="BH321" s="142"/>
      <c r="BI321" s="142"/>
      <c r="BJ321" s="312"/>
      <c r="BK321" s="142"/>
      <c r="BL321" s="142"/>
      <c r="BM321" s="142"/>
      <c r="BN321" s="312"/>
      <c r="BO321" s="142"/>
      <c r="BP321" s="142"/>
      <c r="BQ321" s="142"/>
      <c r="BR321" s="312"/>
      <c r="BS321" s="142"/>
      <c r="BT321" s="142"/>
      <c r="BU321" s="142"/>
      <c r="BV321" s="312"/>
      <c r="BW321" s="142"/>
      <c r="BX321" s="142"/>
      <c r="BY321" s="142"/>
      <c r="BZ321" s="312"/>
      <c r="CA321" s="142"/>
      <c r="CB321" s="142"/>
      <c r="CC321" s="313"/>
      <c r="CD321" s="312"/>
      <c r="CE321" s="142"/>
      <c r="CF321" s="142"/>
      <c r="CG321" s="313"/>
      <c r="CH321" s="312"/>
      <c r="CI321" s="142"/>
      <c r="CJ321" s="142"/>
      <c r="CK321" s="313"/>
      <c r="CL321" s="312"/>
      <c r="CM321" s="142"/>
      <c r="CN321" s="142"/>
      <c r="CO321" s="313"/>
      <c r="CP321" s="312"/>
      <c r="CQ321" s="142"/>
      <c r="CR321" s="142"/>
      <c r="CS321" s="313"/>
      <c r="CT321" s="312"/>
      <c r="CU321" s="142"/>
      <c r="CV321" s="142"/>
      <c r="CW321" s="313"/>
      <c r="CX321" s="322"/>
      <c r="CY321" s="71"/>
      <c r="CZ321" s="111"/>
      <c r="DA321" s="108"/>
      <c r="DB321" s="123"/>
      <c r="DC321" s="156"/>
      <c r="DD321" s="156"/>
      <c r="DE321" s="156"/>
      <c r="DF321" s="119"/>
      <c r="DG321" s="116"/>
      <c r="DH321" s="116"/>
      <c r="DI321" s="116"/>
      <c r="DJ321" s="116"/>
      <c r="DK321" s="116"/>
      <c r="DL321" s="116"/>
      <c r="DM321" s="116"/>
      <c r="DN321" s="116"/>
    </row>
    <row r="322" spans="1:118" ht="15.75" customHeight="1">
      <c r="A322" s="108"/>
      <c r="B322" s="109">
        <v>120210</v>
      </c>
      <c r="C322" s="169" t="s">
        <v>591</v>
      </c>
      <c r="D322" s="93" t="s">
        <v>592</v>
      </c>
      <c r="E322" s="394"/>
      <c r="F322" s="89"/>
      <c r="G322" s="89"/>
      <c r="H322" s="89"/>
      <c r="I322" s="89"/>
      <c r="J322" s="307">
        <v>0</v>
      </c>
      <c r="K322" s="117">
        <v>0</v>
      </c>
      <c r="L322" s="117">
        <v>0</v>
      </c>
      <c r="M322" s="308">
        <v>-3.2501799999999998</v>
      </c>
      <c r="N322" s="117">
        <v>0</v>
      </c>
      <c r="O322" s="117">
        <v>0</v>
      </c>
      <c r="P322" s="117">
        <v>0</v>
      </c>
      <c r="Q322" s="117">
        <v>-4.2222330000000001</v>
      </c>
      <c r="R322" s="307">
        <v>0</v>
      </c>
      <c r="S322" s="117">
        <v>0</v>
      </c>
      <c r="T322" s="117">
        <v>0</v>
      </c>
      <c r="U322" s="308">
        <v>-5.1617899999999999</v>
      </c>
      <c r="V322" s="307">
        <v>-5.3719990000000593</v>
      </c>
      <c r="W322" s="117">
        <v>-5.3719999999997867</v>
      </c>
      <c r="X322" s="117">
        <v>-5.3722370000002249</v>
      </c>
      <c r="Y322" s="117">
        <v>-5.3719999999999999</v>
      </c>
      <c r="Z322" s="307">
        <v>-4.167000000000769</v>
      </c>
      <c r="AA322" s="117">
        <v>-4.1660000000007074</v>
      </c>
      <c r="AB322" s="117">
        <v>-4.1660000000001958</v>
      </c>
      <c r="AC322" s="117">
        <v>-4.1659999999999995</v>
      </c>
      <c r="AD322" s="307">
        <v>-4.1660000000003379</v>
      </c>
      <c r="AE322" s="117">
        <v>-4.1660000000006505</v>
      </c>
      <c r="AF322" s="117">
        <v>-4.2610000000007631</v>
      </c>
      <c r="AG322" s="117">
        <v>-4.2610000000000001</v>
      </c>
      <c r="AH322" s="307">
        <v>-4.261000000000422</v>
      </c>
      <c r="AI322" s="117">
        <v>-4.2609999999988304</v>
      </c>
      <c r="AJ322" s="117">
        <v>-4.2610000000006494</v>
      </c>
      <c r="AK322" s="117">
        <v>-4.2610000000000001</v>
      </c>
      <c r="AL322" s="307">
        <v>-4.2610000000006494</v>
      </c>
      <c r="AM322" s="117">
        <v>-4.2609999999999673</v>
      </c>
      <c r="AN322" s="117">
        <v>-4.2610000000001946</v>
      </c>
      <c r="AO322" s="117">
        <v>-4.2610000000000001</v>
      </c>
      <c r="AP322" s="307">
        <v>-4.2610000000001946</v>
      </c>
      <c r="AQ322" s="117">
        <v>-4.2610000000011041</v>
      </c>
      <c r="AR322" s="117">
        <v>-4.2610000000008768</v>
      </c>
      <c r="AS322" s="117">
        <v>-4.2610000000000001</v>
      </c>
      <c r="AT322" s="307">
        <v>-4.2309999999997672</v>
      </c>
      <c r="AU322" s="117">
        <v>-4.2610000000013315</v>
      </c>
      <c r="AV322" s="117">
        <v>-4.2610000000006494</v>
      </c>
      <c r="AW322" s="117">
        <v>-4.2610000000000001</v>
      </c>
      <c r="AX322" s="307">
        <v>-4.2609999999992851</v>
      </c>
      <c r="AY322" s="117">
        <v>-5.7110000000004675</v>
      </c>
      <c r="AZ322" s="117">
        <v>-5.7110000000006949</v>
      </c>
      <c r="BA322" s="117">
        <v>-5.7109999999999994</v>
      </c>
      <c r="BB322" s="307">
        <v>-7.290000000000191</v>
      </c>
      <c r="BC322" s="117">
        <v>-5.710999999999558</v>
      </c>
      <c r="BD322" s="117">
        <v>-5.7110000000002401</v>
      </c>
      <c r="BE322" s="117">
        <v>-5.7109999999999994</v>
      </c>
      <c r="BF322" s="307">
        <v>-5.7109999999997854</v>
      </c>
      <c r="BG322" s="117">
        <v>-5.7109999999988759</v>
      </c>
      <c r="BH322" s="117">
        <v>-5.7109999999997854</v>
      </c>
      <c r="BI322" s="117">
        <v>-5.7109999999999994</v>
      </c>
      <c r="BJ322" s="307">
        <v>-5.7109999999984211</v>
      </c>
      <c r="BK322" s="117">
        <v>-5.7109999999988759</v>
      </c>
      <c r="BL322" s="117">
        <v>-5.7109999999988759</v>
      </c>
      <c r="BM322" s="117">
        <v>-5.7109999999999994</v>
      </c>
      <c r="BN322" s="307">
        <v>-5.7109999999997854</v>
      </c>
      <c r="BO322" s="117">
        <v>-5.7110000000002401</v>
      </c>
      <c r="BP322" s="117">
        <v>-5.8489999999987958</v>
      </c>
      <c r="BQ322" s="117">
        <v>-5.7109999999999994</v>
      </c>
      <c r="BR322" s="307">
        <v>-5.7109999999988759</v>
      </c>
      <c r="BS322" s="117">
        <v>-5.7109999999997854</v>
      </c>
      <c r="BT322" s="117">
        <v>-5.7109999999988759</v>
      </c>
      <c r="BU322" s="117">
        <v>-5.7109999999999994</v>
      </c>
      <c r="BV322" s="307">
        <v>-5.7110000000002401</v>
      </c>
      <c r="BW322" s="117">
        <v>-5.7109999999984211</v>
      </c>
      <c r="BX322" s="117">
        <v>-5.7109999999993306</v>
      </c>
      <c r="BY322" s="117">
        <v>-5.7109999999999994</v>
      </c>
      <c r="BZ322" s="307">
        <v>-5.7109999999986485</v>
      </c>
      <c r="CA322" s="117">
        <v>-5.7109999999986485</v>
      </c>
      <c r="CB322" s="117">
        <v>-5.7109999999986485</v>
      </c>
      <c r="CC322" s="308">
        <v>-5.7109999999986485</v>
      </c>
      <c r="CD322" s="307">
        <v>-5.7109999999986485</v>
      </c>
      <c r="CE322" s="117">
        <v>-5.7109999999986485</v>
      </c>
      <c r="CF322" s="117">
        <v>-5.7109999999986485</v>
      </c>
      <c r="CG322" s="308">
        <v>-5.7109999999986485</v>
      </c>
      <c r="CH322" s="307">
        <v>-5.7109999999986485</v>
      </c>
      <c r="CI322" s="117">
        <v>-5.7109999999986485</v>
      </c>
      <c r="CJ322" s="117">
        <v>-5.7109999999986485</v>
      </c>
      <c r="CK322" s="308">
        <v>-5.7109999999986485</v>
      </c>
      <c r="CL322" s="307">
        <v>-5.7109999999986485</v>
      </c>
      <c r="CM322" s="117">
        <v>-5.7109999999986485</v>
      </c>
      <c r="CN322" s="117">
        <v>-5.7109999999986485</v>
      </c>
      <c r="CO322" s="308">
        <v>-5.7109999999986485</v>
      </c>
      <c r="CP322" s="307">
        <v>-5.7109999999986485</v>
      </c>
      <c r="CQ322" s="117">
        <v>-5.7109999999986485</v>
      </c>
      <c r="CR322" s="117">
        <v>-5.7109999999986485</v>
      </c>
      <c r="CS322" s="308">
        <v>-5.7109999999986485</v>
      </c>
      <c r="CT322" s="307">
        <v>-5.7109999999986485</v>
      </c>
      <c r="CU322" s="117">
        <v>-5.7109999999986485</v>
      </c>
      <c r="CV322" s="117">
        <v>-5.7109999999986485</v>
      </c>
      <c r="CW322" s="308">
        <v>-5.7109999999986485</v>
      </c>
      <c r="CX322" s="301"/>
      <c r="CY322" s="89"/>
      <c r="CZ322" s="166"/>
      <c r="DA322" s="114">
        <v>120210</v>
      </c>
      <c r="DB322" s="169" t="s">
        <v>591</v>
      </c>
      <c r="DC322" s="137">
        <v>-3.2501800000005687</v>
      </c>
      <c r="DD322" s="137">
        <v>-4.2222339999998582</v>
      </c>
      <c r="DE322" s="137">
        <v>-5.1617899999994847</v>
      </c>
      <c r="DF322" s="119">
        <v>-5.3719999999999573</v>
      </c>
      <c r="DG322" s="116">
        <v>-4.1660000000003663</v>
      </c>
      <c r="DH322" s="116">
        <v>-4.2610000000005357</v>
      </c>
      <c r="DI322" s="116">
        <v>-4.2610000000001946</v>
      </c>
      <c r="DJ322" s="116">
        <v>-4.2609999999992851</v>
      </c>
      <c r="DK322" s="116">
        <v>-4.2609999999995125</v>
      </c>
      <c r="DL322" s="116">
        <v>-4.2609999999999673</v>
      </c>
      <c r="DM322" s="116">
        <v>-5.710999999999558</v>
      </c>
      <c r="DN322" s="116">
        <v>-5.7109999999997854</v>
      </c>
    </row>
    <row r="323" spans="1:118" ht="15.75" customHeight="1">
      <c r="A323" s="114"/>
      <c r="B323" s="149">
        <v>120220</v>
      </c>
      <c r="C323" s="123" t="s">
        <v>593</v>
      </c>
      <c r="D323" s="155" t="s">
        <v>594</v>
      </c>
      <c r="E323" s="384"/>
      <c r="F323" s="71"/>
      <c r="G323" s="71"/>
      <c r="H323" s="71"/>
      <c r="I323" s="71"/>
      <c r="J323" s="312">
        <v>0</v>
      </c>
      <c r="K323" s="142">
        <v>0</v>
      </c>
      <c r="L323" s="142">
        <v>0</v>
      </c>
      <c r="M323" s="313">
        <v>0</v>
      </c>
      <c r="N323" s="142">
        <v>0</v>
      </c>
      <c r="O323" s="142">
        <v>0</v>
      </c>
      <c r="P323" s="142">
        <v>0</v>
      </c>
      <c r="Q323" s="142">
        <v>0</v>
      </c>
      <c r="R323" s="312">
        <v>0</v>
      </c>
      <c r="S323" s="142">
        <v>0</v>
      </c>
      <c r="T323" s="142">
        <v>0</v>
      </c>
      <c r="U323" s="313">
        <v>0</v>
      </c>
      <c r="V323" s="312">
        <v>0</v>
      </c>
      <c r="W323" s="142">
        <v>-5.3719999999999999</v>
      </c>
      <c r="X323" s="142">
        <v>-5.372236</v>
      </c>
      <c r="Y323" s="142">
        <v>0</v>
      </c>
      <c r="Z323" s="312">
        <v>0</v>
      </c>
      <c r="AA323" s="142">
        <v>0</v>
      </c>
      <c r="AB323" s="142">
        <v>0</v>
      </c>
      <c r="AC323" s="142">
        <v>0</v>
      </c>
      <c r="AD323" s="312">
        <v>0</v>
      </c>
      <c r="AE323" s="142">
        <v>0</v>
      </c>
      <c r="AF323" s="142">
        <v>0</v>
      </c>
      <c r="AG323" s="142">
        <v>0</v>
      </c>
      <c r="AH323" s="312">
        <v>0</v>
      </c>
      <c r="AI323" s="142">
        <v>0</v>
      </c>
      <c r="AJ323" s="142">
        <v>0</v>
      </c>
      <c r="AK323" s="142">
        <v>0</v>
      </c>
      <c r="AL323" s="312">
        <v>0</v>
      </c>
      <c r="AM323" s="142">
        <v>0</v>
      </c>
      <c r="AN323" s="142">
        <v>0</v>
      </c>
      <c r="AO323" s="142">
        <v>0</v>
      </c>
      <c r="AP323" s="312">
        <v>0</v>
      </c>
      <c r="AQ323" s="142">
        <v>0</v>
      </c>
      <c r="AR323" s="142">
        <v>0</v>
      </c>
      <c r="AS323" s="142">
        <v>0</v>
      </c>
      <c r="AT323" s="312">
        <v>0</v>
      </c>
      <c r="AU323" s="142">
        <v>0</v>
      </c>
      <c r="AV323" s="142">
        <v>0</v>
      </c>
      <c r="AW323" s="142">
        <v>0</v>
      </c>
      <c r="AX323" s="312">
        <v>0</v>
      </c>
      <c r="AY323" s="142">
        <v>0</v>
      </c>
      <c r="AZ323" s="142">
        <v>0</v>
      </c>
      <c r="BA323" s="142">
        <v>0</v>
      </c>
      <c r="BB323" s="312">
        <v>0</v>
      </c>
      <c r="BC323" s="142">
        <v>0</v>
      </c>
      <c r="BD323" s="142">
        <v>0</v>
      </c>
      <c r="BE323" s="142">
        <v>0</v>
      </c>
      <c r="BF323" s="312">
        <v>0</v>
      </c>
      <c r="BG323" s="142">
        <v>0</v>
      </c>
      <c r="BH323" s="142">
        <v>0</v>
      </c>
      <c r="BI323" s="142">
        <v>0</v>
      </c>
      <c r="BJ323" s="312">
        <v>0</v>
      </c>
      <c r="BK323" s="142">
        <v>0</v>
      </c>
      <c r="BL323" s="142">
        <v>0</v>
      </c>
      <c r="BM323" s="142">
        <v>0</v>
      </c>
      <c r="BN323" s="312">
        <v>0</v>
      </c>
      <c r="BO323" s="142">
        <v>0</v>
      </c>
      <c r="BP323" s="142">
        <v>0</v>
      </c>
      <c r="BQ323" s="142">
        <v>0</v>
      </c>
      <c r="BR323" s="312">
        <v>0</v>
      </c>
      <c r="BS323" s="142">
        <v>0</v>
      </c>
      <c r="BT323" s="142">
        <v>0</v>
      </c>
      <c r="BU323" s="142">
        <v>0</v>
      </c>
      <c r="BV323" s="312">
        <v>0</v>
      </c>
      <c r="BW323" s="142">
        <v>0</v>
      </c>
      <c r="BX323" s="142">
        <v>0</v>
      </c>
      <c r="BY323" s="142">
        <v>0</v>
      </c>
      <c r="BZ323" s="396">
        <v>0</v>
      </c>
      <c r="CA323" s="396">
        <v>0</v>
      </c>
      <c r="CB323" s="396">
        <v>0</v>
      </c>
      <c r="CC323" s="313">
        <v>0</v>
      </c>
      <c r="CD323" s="396">
        <v>0</v>
      </c>
      <c r="CE323" s="396">
        <v>0</v>
      </c>
      <c r="CF323" s="396">
        <v>0</v>
      </c>
      <c r="CG323" s="313">
        <v>0</v>
      </c>
      <c r="CH323" s="396">
        <v>0</v>
      </c>
      <c r="CI323" s="396">
        <v>0</v>
      </c>
      <c r="CJ323" s="396">
        <v>0</v>
      </c>
      <c r="CK323" s="313">
        <v>0</v>
      </c>
      <c r="CL323" s="396">
        <v>0</v>
      </c>
      <c r="CM323" s="396">
        <v>0</v>
      </c>
      <c r="CN323" s="396">
        <v>0</v>
      </c>
      <c r="CO323" s="313">
        <v>0</v>
      </c>
      <c r="CP323" s="396">
        <v>0</v>
      </c>
      <c r="CQ323" s="396">
        <v>0</v>
      </c>
      <c r="CR323" s="396">
        <v>0</v>
      </c>
      <c r="CS323" s="313">
        <v>0</v>
      </c>
      <c r="CT323" s="396">
        <v>0</v>
      </c>
      <c r="CU323" s="396">
        <v>0</v>
      </c>
      <c r="CV323" s="396">
        <v>0</v>
      </c>
      <c r="CW323" s="313">
        <v>0</v>
      </c>
      <c r="CX323" s="322"/>
      <c r="CY323" s="71"/>
      <c r="CZ323" s="111"/>
      <c r="DA323" s="108">
        <v>120220</v>
      </c>
      <c r="DB323" s="123" t="s">
        <v>593</v>
      </c>
      <c r="DC323" s="156">
        <v>0</v>
      </c>
      <c r="DD323" s="156">
        <v>0</v>
      </c>
      <c r="DE323" s="156">
        <v>0</v>
      </c>
      <c r="DF323" s="119">
        <v>0</v>
      </c>
      <c r="DG323" s="116">
        <v>0</v>
      </c>
      <c r="DH323" s="116">
        <v>0</v>
      </c>
      <c r="DI323" s="116">
        <v>0</v>
      </c>
      <c r="DJ323" s="116">
        <v>0</v>
      </c>
      <c r="DK323" s="116">
        <v>0</v>
      </c>
      <c r="DL323" s="116">
        <v>0</v>
      </c>
      <c r="DM323" s="116">
        <v>0</v>
      </c>
      <c r="DN323" s="116">
        <v>0</v>
      </c>
    </row>
    <row r="324" spans="1:118" ht="15.75" customHeight="1">
      <c r="A324" s="108"/>
      <c r="B324" s="149">
        <v>120211</v>
      </c>
      <c r="C324" s="123" t="s">
        <v>433</v>
      </c>
      <c r="D324" s="155" t="s">
        <v>167</v>
      </c>
      <c r="E324" s="384"/>
      <c r="F324" s="71"/>
      <c r="G324" s="71"/>
      <c r="H324" s="71"/>
      <c r="I324" s="71"/>
      <c r="J324" s="312">
        <v>0</v>
      </c>
      <c r="K324" s="142">
        <v>0</v>
      </c>
      <c r="L324" s="142">
        <v>0</v>
      </c>
      <c r="M324" s="313">
        <v>-3.2501800000005687</v>
      </c>
      <c r="N324" s="142">
        <v>0</v>
      </c>
      <c r="O324" s="142">
        <v>0</v>
      </c>
      <c r="P324" s="142">
        <v>0</v>
      </c>
      <c r="Q324" s="142">
        <v>-4.2222339999998582</v>
      </c>
      <c r="R324" s="312">
        <v>0</v>
      </c>
      <c r="S324" s="142">
        <v>0</v>
      </c>
      <c r="T324" s="142">
        <v>0</v>
      </c>
      <c r="U324" s="313">
        <v>-5.1617899999994847</v>
      </c>
      <c r="V324" s="312">
        <v>-5.3719990000000593</v>
      </c>
      <c r="W324" s="142">
        <v>2.1316282072803006E-13</v>
      </c>
      <c r="X324" s="142">
        <v>-1.0000002248489182E-6</v>
      </c>
      <c r="Y324" s="142">
        <v>-5.3719999999999573</v>
      </c>
      <c r="Z324" s="312">
        <v>-4.167000000000769</v>
      </c>
      <c r="AA324" s="142">
        <v>-4.1660000000007074</v>
      </c>
      <c r="AB324" s="142">
        <v>-4.1660000000001958</v>
      </c>
      <c r="AC324" s="142">
        <v>-4.1660000000003663</v>
      </c>
      <c r="AD324" s="312">
        <v>-4.1660000000003379</v>
      </c>
      <c r="AE324" s="142">
        <v>-4.1660000000006505</v>
      </c>
      <c r="AF324" s="142">
        <v>-4.2610000000007631</v>
      </c>
      <c r="AG324" s="142">
        <v>-4.2610000000005357</v>
      </c>
      <c r="AH324" s="312">
        <v>-4.261000000000422</v>
      </c>
      <c r="AI324" s="142">
        <v>-4.2609999999988304</v>
      </c>
      <c r="AJ324" s="142">
        <v>-4.2610000000006494</v>
      </c>
      <c r="AK324" s="142">
        <v>-4.2610000000001946</v>
      </c>
      <c r="AL324" s="312">
        <v>-4.2610000000006494</v>
      </c>
      <c r="AM324" s="142">
        <v>-4.2609999999999673</v>
      </c>
      <c r="AN324" s="142">
        <v>-4.2610000000001946</v>
      </c>
      <c r="AO324" s="142">
        <v>-4.2609999999992851</v>
      </c>
      <c r="AP324" s="312">
        <v>-4.2610000000001946</v>
      </c>
      <c r="AQ324" s="142">
        <v>-4.2610000000011041</v>
      </c>
      <c r="AR324" s="142">
        <v>-4.2610000000008768</v>
      </c>
      <c r="AS324" s="142">
        <v>-4.2609999999995125</v>
      </c>
      <c r="AT324" s="312">
        <v>-4.2309999999997672</v>
      </c>
      <c r="AU324" s="142">
        <v>-4.2610000000013315</v>
      </c>
      <c r="AV324" s="142">
        <v>-4.2610000000006494</v>
      </c>
      <c r="AW324" s="142">
        <v>-4.2609999999999673</v>
      </c>
      <c r="AX324" s="312">
        <v>-4.2609999999992851</v>
      </c>
      <c r="AY324" s="142">
        <v>-5.7110000000004675</v>
      </c>
      <c r="AZ324" s="142">
        <v>-5.7110000000006949</v>
      </c>
      <c r="BA324" s="142">
        <v>-5.710999999999558</v>
      </c>
      <c r="BB324" s="312">
        <v>-7.290000000000191</v>
      </c>
      <c r="BC324" s="142">
        <v>-5.710999999999558</v>
      </c>
      <c r="BD324" s="142">
        <v>-5.7110000000002401</v>
      </c>
      <c r="BE324" s="142">
        <v>-5.7109999999997854</v>
      </c>
      <c r="BF324" s="312">
        <v>-5.7109999999997854</v>
      </c>
      <c r="BG324" s="142">
        <v>-5.7109999999988759</v>
      </c>
      <c r="BH324" s="142">
        <v>-5.7109999999997854</v>
      </c>
      <c r="BI324" s="142">
        <v>-5.7109999999997854</v>
      </c>
      <c r="BJ324" s="312">
        <v>-5.7109999999984211</v>
      </c>
      <c r="BK324" s="142">
        <v>-5.7109999999988759</v>
      </c>
      <c r="BL324" s="142">
        <v>-5.7109999999988759</v>
      </c>
      <c r="BM324" s="142">
        <v>-5.7109999999993306</v>
      </c>
      <c r="BN324" s="312">
        <v>-5.7109999999997854</v>
      </c>
      <c r="BO324" s="142">
        <v>-5.7110000000002401</v>
      </c>
      <c r="BP324" s="142">
        <v>-5.8489999999987958</v>
      </c>
      <c r="BQ324" s="142">
        <v>-5.7109999999997854</v>
      </c>
      <c r="BR324" s="312">
        <v>-5.7109999999988759</v>
      </c>
      <c r="BS324" s="142">
        <v>-5.7109999999997854</v>
      </c>
      <c r="BT324" s="142">
        <v>-5.7109999999988759</v>
      </c>
      <c r="BU324" s="142">
        <v>-5.7109999999997854</v>
      </c>
      <c r="BV324" s="312">
        <v>-5.7110000000002401</v>
      </c>
      <c r="BW324" s="142">
        <v>-5.7109999999984211</v>
      </c>
      <c r="BX324" s="142">
        <v>-5.7109999999993306</v>
      </c>
      <c r="BY324" s="142">
        <v>-5.7109999999986485</v>
      </c>
      <c r="BZ324" s="396">
        <v>-5.7109999999986485</v>
      </c>
      <c r="CA324" s="396">
        <v>-5.7109999999986485</v>
      </c>
      <c r="CB324" s="396">
        <v>-5.7109999999986485</v>
      </c>
      <c r="CC324" s="313">
        <v>-5.7109999999986485</v>
      </c>
      <c r="CD324" s="396">
        <v>-5.7109999999986485</v>
      </c>
      <c r="CE324" s="396">
        <v>-5.7109999999986485</v>
      </c>
      <c r="CF324" s="396">
        <v>-5.7109999999986485</v>
      </c>
      <c r="CG324" s="313">
        <v>-5.7109999999986485</v>
      </c>
      <c r="CH324" s="396">
        <v>-5.7109999999986485</v>
      </c>
      <c r="CI324" s="396">
        <v>-5.7109999999986485</v>
      </c>
      <c r="CJ324" s="396">
        <v>-5.7109999999986485</v>
      </c>
      <c r="CK324" s="313">
        <v>-5.7109999999986485</v>
      </c>
      <c r="CL324" s="396">
        <v>-5.7109999999986485</v>
      </c>
      <c r="CM324" s="396">
        <v>-5.7109999999986485</v>
      </c>
      <c r="CN324" s="396">
        <v>-5.7109999999986485</v>
      </c>
      <c r="CO324" s="313">
        <v>-5.7109999999986485</v>
      </c>
      <c r="CP324" s="396">
        <v>-5.7109999999986485</v>
      </c>
      <c r="CQ324" s="396">
        <v>-5.7109999999986485</v>
      </c>
      <c r="CR324" s="396">
        <v>-5.7109999999986485</v>
      </c>
      <c r="CS324" s="313">
        <v>-5.7109999999986485</v>
      </c>
      <c r="CT324" s="396">
        <v>-5.7109999999986485</v>
      </c>
      <c r="CU324" s="396">
        <v>-5.7109999999986485</v>
      </c>
      <c r="CV324" s="396">
        <v>-5.7109999999986485</v>
      </c>
      <c r="CW324" s="313">
        <v>-5.7109999999986485</v>
      </c>
      <c r="CX324" s="322"/>
      <c r="CY324" s="71"/>
      <c r="CZ324" s="111"/>
      <c r="DA324" s="108">
        <v>120211</v>
      </c>
      <c r="DB324" s="123" t="s">
        <v>433</v>
      </c>
      <c r="DC324" s="156">
        <v>-3.2501800000005687</v>
      </c>
      <c r="DD324" s="156">
        <v>-4.2222339999998582</v>
      </c>
      <c r="DE324" s="156">
        <v>-5.1617899999994847</v>
      </c>
      <c r="DF324" s="119">
        <v>-5.3719999999999573</v>
      </c>
      <c r="DG324" s="116">
        <v>-4.1660000000003663</v>
      </c>
      <c r="DH324" s="116">
        <v>-4.2610000000005357</v>
      </c>
      <c r="DI324" s="116">
        <v>-4.2610000000001946</v>
      </c>
      <c r="DJ324" s="116">
        <v>-4.2609999999992851</v>
      </c>
      <c r="DK324" s="116">
        <v>-4.2609999999995125</v>
      </c>
      <c r="DL324" s="116">
        <v>-4.2609999999999673</v>
      </c>
      <c r="DM324" s="116">
        <v>-5.710999999999558</v>
      </c>
      <c r="DN324" s="116">
        <v>-5.7109999999997854</v>
      </c>
    </row>
    <row r="325" spans="1:118" ht="15.75" customHeight="1">
      <c r="A325" s="114"/>
      <c r="B325" s="149"/>
      <c r="C325" s="123"/>
      <c r="D325" s="155"/>
      <c r="E325" s="384"/>
      <c r="F325" s="71"/>
      <c r="G325" s="71"/>
      <c r="H325" s="71"/>
      <c r="I325" s="71"/>
      <c r="J325" s="312"/>
      <c r="K325" s="142"/>
      <c r="L325" s="142"/>
      <c r="M325" s="313"/>
      <c r="N325" s="142"/>
      <c r="O325" s="142"/>
      <c r="P325" s="142"/>
      <c r="Q325" s="142"/>
      <c r="R325" s="312"/>
      <c r="S325" s="142"/>
      <c r="T325" s="142"/>
      <c r="U325" s="313"/>
      <c r="V325" s="312"/>
      <c r="W325" s="142"/>
      <c r="X325" s="142"/>
      <c r="Y325" s="142"/>
      <c r="Z325" s="312"/>
      <c r="AA325" s="142"/>
      <c r="AB325" s="142"/>
      <c r="AC325" s="142"/>
      <c r="AD325" s="312"/>
      <c r="AE325" s="142"/>
      <c r="AF325" s="142"/>
      <c r="AG325" s="142"/>
      <c r="AH325" s="312"/>
      <c r="AI325" s="142"/>
      <c r="AJ325" s="142"/>
      <c r="AK325" s="142"/>
      <c r="AL325" s="312"/>
      <c r="AM325" s="142"/>
      <c r="AN325" s="142"/>
      <c r="AO325" s="142"/>
      <c r="AP325" s="312"/>
      <c r="AQ325" s="142"/>
      <c r="AR325" s="142"/>
      <c r="AS325" s="142"/>
      <c r="AT325" s="312"/>
      <c r="AU325" s="142"/>
      <c r="AV325" s="142"/>
      <c r="AW325" s="142"/>
      <c r="AX325" s="312"/>
      <c r="AY325" s="142"/>
      <c r="AZ325" s="142"/>
      <c r="BA325" s="142"/>
      <c r="BB325" s="312"/>
      <c r="BC325" s="142"/>
      <c r="BD325" s="142"/>
      <c r="BE325" s="142"/>
      <c r="BF325" s="312"/>
      <c r="BG325" s="142"/>
      <c r="BH325" s="142"/>
      <c r="BI325" s="142"/>
      <c r="BJ325" s="312"/>
      <c r="BK325" s="142"/>
      <c r="BL325" s="142"/>
      <c r="BM325" s="142"/>
      <c r="BN325" s="312"/>
      <c r="BO325" s="142"/>
      <c r="BP325" s="142"/>
      <c r="BQ325" s="142"/>
      <c r="BR325" s="312"/>
      <c r="BS325" s="142"/>
      <c r="BT325" s="142"/>
      <c r="BU325" s="142"/>
      <c r="BV325" s="312"/>
      <c r="BW325" s="142"/>
      <c r="BX325" s="142"/>
      <c r="BY325" s="142"/>
      <c r="BZ325" s="312"/>
      <c r="CA325" s="142"/>
      <c r="CB325" s="142"/>
      <c r="CC325" s="313"/>
      <c r="CD325" s="312"/>
      <c r="CE325" s="142"/>
      <c r="CF325" s="142"/>
      <c r="CG325" s="313"/>
      <c r="CH325" s="312"/>
      <c r="CI325" s="142"/>
      <c r="CJ325" s="142"/>
      <c r="CK325" s="313"/>
      <c r="CL325" s="312"/>
      <c r="CM325" s="142"/>
      <c r="CN325" s="142"/>
      <c r="CO325" s="313"/>
      <c r="CP325" s="312"/>
      <c r="CQ325" s="142"/>
      <c r="CR325" s="142"/>
      <c r="CS325" s="313"/>
      <c r="CT325" s="312"/>
      <c r="CU325" s="142"/>
      <c r="CV325" s="142"/>
      <c r="CW325" s="313"/>
      <c r="CX325" s="322"/>
      <c r="CY325" s="71"/>
      <c r="CZ325" s="111"/>
      <c r="DA325" s="108"/>
      <c r="DB325" s="123"/>
      <c r="DC325" s="156"/>
      <c r="DD325" s="156"/>
      <c r="DE325" s="156"/>
      <c r="DF325" s="119"/>
      <c r="DG325" s="116"/>
      <c r="DH325" s="116"/>
      <c r="DI325" s="116"/>
      <c r="DJ325" s="116"/>
      <c r="DK325" s="116"/>
      <c r="DL325" s="116"/>
      <c r="DM325" s="116"/>
      <c r="DN325" s="116"/>
    </row>
    <row r="326" spans="1:118" ht="15.75" customHeight="1">
      <c r="A326" s="114"/>
      <c r="B326" s="109">
        <v>120310</v>
      </c>
      <c r="C326" s="169" t="s">
        <v>597</v>
      </c>
      <c r="D326" s="93" t="s">
        <v>596</v>
      </c>
      <c r="E326" s="394"/>
      <c r="F326" s="89"/>
      <c r="G326" s="89"/>
      <c r="H326" s="89"/>
      <c r="I326" s="89"/>
      <c r="J326" s="307">
        <v>0</v>
      </c>
      <c r="K326" s="117">
        <v>0</v>
      </c>
      <c r="L326" s="117">
        <v>0</v>
      </c>
      <c r="M326" s="308">
        <v>447.579476</v>
      </c>
      <c r="N326" s="117">
        <v>0</v>
      </c>
      <c r="O326" s="117">
        <v>0</v>
      </c>
      <c r="P326" s="117">
        <v>0</v>
      </c>
      <c r="Q326" s="117">
        <v>157.750124</v>
      </c>
      <c r="R326" s="307">
        <v>0</v>
      </c>
      <c r="S326" s="117">
        <v>0</v>
      </c>
      <c r="T326" s="117">
        <v>0</v>
      </c>
      <c r="U326" s="308">
        <v>222.67383599999999</v>
      </c>
      <c r="V326" s="307">
        <v>276.03691699999996</v>
      </c>
      <c r="W326" s="117">
        <v>192.37476799999999</v>
      </c>
      <c r="X326" s="117">
        <v>152.71510999999998</v>
      </c>
      <c r="Y326" s="117">
        <v>148.268</v>
      </c>
      <c r="Z326" s="307">
        <v>189.10899999999998</v>
      </c>
      <c r="AA326" s="117">
        <v>145.244</v>
      </c>
      <c r="AB326" s="117">
        <v>133.54900000000001</v>
      </c>
      <c r="AC326" s="117">
        <v>85.855999999999995</v>
      </c>
      <c r="AD326" s="307">
        <v>52.792999999999999</v>
      </c>
      <c r="AE326" s="117">
        <v>55.232999999999997</v>
      </c>
      <c r="AF326" s="117">
        <v>47.726999999999997</v>
      </c>
      <c r="AG326" s="117">
        <v>-20.52</v>
      </c>
      <c r="AH326" s="307">
        <v>-14.639999999999999</v>
      </c>
      <c r="AI326" s="117">
        <v>-78.551000000000002</v>
      </c>
      <c r="AJ326" s="117">
        <v>-42.214999999999996</v>
      </c>
      <c r="AK326" s="117">
        <v>11.366</v>
      </c>
      <c r="AL326" s="307">
        <v>-12.578999999999999</v>
      </c>
      <c r="AM326" s="117">
        <v>-13.173999999999999</v>
      </c>
      <c r="AN326" s="117">
        <v>28.660999999999998</v>
      </c>
      <c r="AO326" s="117">
        <v>40.405999999999999</v>
      </c>
      <c r="AP326" s="307">
        <v>71.567999999999998</v>
      </c>
      <c r="AQ326" s="117">
        <v>85.924999999999997</v>
      </c>
      <c r="AR326" s="117">
        <v>-37.637999999999998</v>
      </c>
      <c r="AS326" s="117">
        <v>114.51599999999999</v>
      </c>
      <c r="AT326" s="307">
        <v>-5.1019999999999994</v>
      </c>
      <c r="AU326" s="117">
        <v>67.384999999999991</v>
      </c>
      <c r="AV326" s="117">
        <v>109.008</v>
      </c>
      <c r="AW326" s="117">
        <v>68.972999999999999</v>
      </c>
      <c r="AX326" s="307">
        <v>-140.21599999999998</v>
      </c>
      <c r="AY326" s="117">
        <v>-173.81399999999999</v>
      </c>
      <c r="AZ326" s="117">
        <v>-235.52499999999998</v>
      </c>
      <c r="BA326" s="117">
        <v>-267.54599999999999</v>
      </c>
      <c r="BB326" s="307">
        <v>-194.50199999999998</v>
      </c>
      <c r="BC326" s="117">
        <v>-184.90599999999998</v>
      </c>
      <c r="BD326" s="117">
        <v>-131.452</v>
      </c>
      <c r="BE326" s="117">
        <v>-233.7</v>
      </c>
      <c r="BF326" s="307">
        <v>-175.595</v>
      </c>
      <c r="BG326" s="117">
        <v>-177.03299999999999</v>
      </c>
      <c r="BH326" s="117">
        <v>-224.161</v>
      </c>
      <c r="BI326" s="117">
        <v>-239.80199999999999</v>
      </c>
      <c r="BJ326" s="307">
        <v>-180.94799999999998</v>
      </c>
      <c r="BK326" s="117">
        <v>-184.459</v>
      </c>
      <c r="BL326" s="117">
        <v>-103.175</v>
      </c>
      <c r="BM326" s="117">
        <v>-77.722999999999999</v>
      </c>
      <c r="BN326" s="307">
        <v>-46.268000000000001</v>
      </c>
      <c r="BO326" s="117">
        <v>55.175999999999995</v>
      </c>
      <c r="BP326" s="117">
        <v>323.57799999999997</v>
      </c>
      <c r="BQ326" s="117">
        <v>25.872999999999998</v>
      </c>
      <c r="BR326" s="307">
        <v>142.35399999999998</v>
      </c>
      <c r="BS326" s="117">
        <v>139.06899999999999</v>
      </c>
      <c r="BT326" s="117">
        <v>178.71899999999999</v>
      </c>
      <c r="BU326" s="117">
        <v>64.765999999999991</v>
      </c>
      <c r="BV326" s="307">
        <v>112.24199999999999</v>
      </c>
      <c r="BW326" s="117">
        <v>175.12099999999998</v>
      </c>
      <c r="BX326" s="117">
        <v>73.972999999999999</v>
      </c>
      <c r="BY326" s="117">
        <v>243.529</v>
      </c>
      <c r="BZ326" s="307">
        <v>262.63424999999995</v>
      </c>
      <c r="CA326" s="117">
        <v>281.73949999999996</v>
      </c>
      <c r="CB326" s="117">
        <v>300.84474999999998</v>
      </c>
      <c r="CC326" s="308">
        <v>319.94999999999993</v>
      </c>
      <c r="CD326" s="307">
        <v>339.05524999999994</v>
      </c>
      <c r="CE326" s="117">
        <v>358.16049999999996</v>
      </c>
      <c r="CF326" s="117">
        <v>377.26574999999997</v>
      </c>
      <c r="CG326" s="308">
        <v>396.37099999999998</v>
      </c>
      <c r="CH326" s="307">
        <v>415.47624999999999</v>
      </c>
      <c r="CI326" s="117">
        <v>434.58150000000001</v>
      </c>
      <c r="CJ326" s="117">
        <v>453.68675000000002</v>
      </c>
      <c r="CK326" s="308">
        <v>472.79200000000003</v>
      </c>
      <c r="CL326" s="307">
        <v>491.89725000000004</v>
      </c>
      <c r="CM326" s="117">
        <v>511.00250000000005</v>
      </c>
      <c r="CN326" s="117">
        <v>530.10775000000012</v>
      </c>
      <c r="CO326" s="308">
        <v>549.21300000000008</v>
      </c>
      <c r="CP326" s="307">
        <v>568.31825000000003</v>
      </c>
      <c r="CQ326" s="117">
        <v>587.4235000000001</v>
      </c>
      <c r="CR326" s="117">
        <v>606.52875000000017</v>
      </c>
      <c r="CS326" s="308">
        <v>625.63400000000013</v>
      </c>
      <c r="CT326" s="307">
        <v>644.73925000000008</v>
      </c>
      <c r="CU326" s="117">
        <v>663.84450000000015</v>
      </c>
      <c r="CV326" s="117">
        <v>682.94975000000022</v>
      </c>
      <c r="CW326" s="308">
        <v>702.05500000000018</v>
      </c>
      <c r="CX326" s="301"/>
      <c r="CY326" s="89"/>
      <c r="CZ326" s="166"/>
      <c r="DA326" s="114">
        <v>120310</v>
      </c>
      <c r="DB326" s="169" t="s">
        <v>597</v>
      </c>
      <c r="DC326" s="137">
        <v>447.579476</v>
      </c>
      <c r="DD326" s="137">
        <v>157.750124</v>
      </c>
      <c r="DE326" s="137">
        <v>222.67383599999999</v>
      </c>
      <c r="DF326" s="119">
        <v>148.268</v>
      </c>
      <c r="DG326" s="116">
        <v>85.855999999999995</v>
      </c>
      <c r="DH326" s="116">
        <v>-20.52</v>
      </c>
      <c r="DI326" s="116">
        <v>11.366</v>
      </c>
      <c r="DJ326" s="116">
        <v>40.405999999999999</v>
      </c>
      <c r="DK326" s="116">
        <v>114.51599999999999</v>
      </c>
      <c r="DL326" s="116">
        <v>68.972999999999999</v>
      </c>
      <c r="DM326" s="116">
        <v>-267.54599999999999</v>
      </c>
      <c r="DN326" s="116">
        <v>-233.7</v>
      </c>
    </row>
    <row r="327" spans="1:118" ht="15.75" customHeight="1">
      <c r="A327" s="114"/>
      <c r="B327" s="149"/>
      <c r="C327" s="123"/>
      <c r="D327" s="155"/>
      <c r="E327" s="384"/>
      <c r="F327" s="71"/>
      <c r="G327" s="71"/>
      <c r="H327" s="71"/>
      <c r="I327" s="71"/>
      <c r="J327" s="312"/>
      <c r="K327" s="142"/>
      <c r="L327" s="142"/>
      <c r="M327" s="313"/>
      <c r="N327" s="142"/>
      <c r="O327" s="142"/>
      <c r="P327" s="142"/>
      <c r="Q327" s="142"/>
      <c r="R327" s="312"/>
      <c r="S327" s="142"/>
      <c r="T327" s="142"/>
      <c r="U327" s="313"/>
      <c r="V327" s="312"/>
      <c r="W327" s="142"/>
      <c r="X327" s="142"/>
      <c r="Y327" s="142"/>
      <c r="Z327" s="312"/>
      <c r="AA327" s="142"/>
      <c r="AB327" s="142"/>
      <c r="AC327" s="142"/>
      <c r="AD327" s="312"/>
      <c r="AE327" s="142"/>
      <c r="AF327" s="142"/>
      <c r="AG327" s="142"/>
      <c r="AH327" s="312"/>
      <c r="AI327" s="142"/>
      <c r="AJ327" s="142"/>
      <c r="AK327" s="142"/>
      <c r="AL327" s="312"/>
      <c r="AM327" s="142"/>
      <c r="AN327" s="142"/>
      <c r="AO327" s="142"/>
      <c r="AP327" s="312"/>
      <c r="AQ327" s="142"/>
      <c r="AR327" s="142"/>
      <c r="AS327" s="142"/>
      <c r="AT327" s="312"/>
      <c r="AU327" s="142"/>
      <c r="AV327" s="142"/>
      <c r="AW327" s="142"/>
      <c r="AX327" s="312"/>
      <c r="AY327" s="142"/>
      <c r="AZ327" s="142"/>
      <c r="BA327" s="142"/>
      <c r="BB327" s="312"/>
      <c r="BC327" s="142"/>
      <c r="BD327" s="142"/>
      <c r="BE327" s="142"/>
      <c r="BF327" s="312"/>
      <c r="BG327" s="142"/>
      <c r="BH327" s="142"/>
      <c r="BI327" s="142"/>
      <c r="BJ327" s="312"/>
      <c r="BK327" s="142"/>
      <c r="BL327" s="142"/>
      <c r="BM327" s="142"/>
      <c r="BN327" s="312"/>
      <c r="BO327" s="142"/>
      <c r="BP327" s="142"/>
      <c r="BQ327" s="142"/>
      <c r="BR327" s="312"/>
      <c r="BS327" s="142"/>
      <c r="BT327" s="142"/>
      <c r="BU327" s="142"/>
      <c r="BV327" s="312"/>
      <c r="BW327" s="142"/>
      <c r="BX327" s="142"/>
      <c r="BY327" s="142"/>
      <c r="BZ327" s="312"/>
      <c r="CA327" s="142"/>
      <c r="CB327" s="142"/>
      <c r="CC327" s="313"/>
      <c r="CD327" s="312"/>
      <c r="CE327" s="142"/>
      <c r="CF327" s="142"/>
      <c r="CG327" s="313"/>
      <c r="CH327" s="312"/>
      <c r="CI327" s="142"/>
      <c r="CJ327" s="142"/>
      <c r="CK327" s="313"/>
      <c r="CL327" s="312"/>
      <c r="CM327" s="142"/>
      <c r="CN327" s="142"/>
      <c r="CO327" s="313"/>
      <c r="CP327" s="312"/>
      <c r="CQ327" s="142"/>
      <c r="CR327" s="142"/>
      <c r="CS327" s="313"/>
      <c r="CT327" s="312"/>
      <c r="CU327" s="142"/>
      <c r="CV327" s="142"/>
      <c r="CW327" s="313"/>
      <c r="CX327" s="322"/>
      <c r="CY327" s="71"/>
      <c r="CZ327" s="111"/>
      <c r="DA327" s="108"/>
      <c r="DB327" s="123"/>
      <c r="DC327" s="156"/>
      <c r="DD327" s="156"/>
      <c r="DE327" s="156"/>
      <c r="DF327" s="119"/>
      <c r="DG327" s="116"/>
      <c r="DH327" s="116"/>
      <c r="DI327" s="116"/>
      <c r="DJ327" s="116"/>
      <c r="DK327" s="116"/>
      <c r="DL327" s="116"/>
      <c r="DM327" s="116"/>
      <c r="DN327" s="116"/>
    </row>
    <row r="328" spans="1:118" ht="15.75" customHeight="1">
      <c r="A328" s="108"/>
      <c r="B328" s="109">
        <v>120460</v>
      </c>
      <c r="C328" s="169" t="s">
        <v>605</v>
      </c>
      <c r="D328" s="93" t="s">
        <v>606</v>
      </c>
      <c r="E328" s="394"/>
      <c r="F328" s="89"/>
      <c r="G328" s="89"/>
      <c r="H328" s="89"/>
      <c r="I328" s="89"/>
      <c r="J328" s="307">
        <v>0</v>
      </c>
      <c r="K328" s="117">
        <v>0</v>
      </c>
      <c r="L328" s="117">
        <v>0</v>
      </c>
      <c r="M328" s="308">
        <v>1063.463064</v>
      </c>
      <c r="N328" s="117">
        <v>0</v>
      </c>
      <c r="O328" s="117">
        <v>0</v>
      </c>
      <c r="P328" s="117">
        <v>0</v>
      </c>
      <c r="Q328" s="117">
        <v>1463.0255979999999</v>
      </c>
      <c r="R328" s="307">
        <v>0</v>
      </c>
      <c r="S328" s="117">
        <v>0</v>
      </c>
      <c r="T328" s="117">
        <v>0</v>
      </c>
      <c r="U328" s="308">
        <v>1918.3575079999998</v>
      </c>
      <c r="V328" s="307">
        <v>2183.061682</v>
      </c>
      <c r="W328" s="117">
        <v>2356.5141819999999</v>
      </c>
      <c r="X328" s="117">
        <v>2576.100649</v>
      </c>
      <c r="Y328" s="117">
        <v>2674.7249999999999</v>
      </c>
      <c r="Z328" s="307">
        <v>2734.1089999999999</v>
      </c>
      <c r="AA328" s="117">
        <v>2838.9429999999998</v>
      </c>
      <c r="AB328" s="117">
        <v>2995.5709999999999</v>
      </c>
      <c r="AC328" s="117">
        <v>3079.239</v>
      </c>
      <c r="AD328" s="307">
        <v>3160.8449999999998</v>
      </c>
      <c r="AE328" s="117">
        <v>3274.7049999999999</v>
      </c>
      <c r="AF328" s="117">
        <v>3427.846</v>
      </c>
      <c r="AG328" s="117">
        <v>3459.5309999999999</v>
      </c>
      <c r="AH328" s="307">
        <v>3572.8589999999999</v>
      </c>
      <c r="AI328" s="117">
        <v>3683.1929999999998</v>
      </c>
      <c r="AJ328" s="117">
        <v>3772.4659999999999</v>
      </c>
      <c r="AK328" s="117">
        <v>3698.3339999999998</v>
      </c>
      <c r="AL328" s="307">
        <v>3880.665</v>
      </c>
      <c r="AM328" s="117">
        <v>3985.3129999999996</v>
      </c>
      <c r="AN328" s="117">
        <v>4090.556</v>
      </c>
      <c r="AO328" s="117">
        <v>4087.1909999999998</v>
      </c>
      <c r="AP328" s="307">
        <v>4189.7039999999997</v>
      </c>
      <c r="AQ328" s="117">
        <v>4327.4949999999999</v>
      </c>
      <c r="AR328" s="117">
        <v>4424.3710000000001</v>
      </c>
      <c r="AS328" s="117">
        <v>4621.8119999999999</v>
      </c>
      <c r="AT328" s="307">
        <v>4598.2529999999997</v>
      </c>
      <c r="AU328" s="117">
        <v>4732.7460000000001</v>
      </c>
      <c r="AV328" s="117">
        <v>4789.857</v>
      </c>
      <c r="AW328" s="117">
        <v>4813.2489999999998</v>
      </c>
      <c r="AX328" s="307">
        <v>4745.1219999999994</v>
      </c>
      <c r="AY328" s="117">
        <v>4967.7479999999996</v>
      </c>
      <c r="AZ328" s="117">
        <v>5030.8719999999994</v>
      </c>
      <c r="BA328" s="117">
        <v>4986.4369999999999</v>
      </c>
      <c r="BB328" s="307">
        <v>5050.5999999999995</v>
      </c>
      <c r="BC328" s="117">
        <v>5195.3539999999994</v>
      </c>
      <c r="BD328" s="117">
        <v>5358.3729999999996</v>
      </c>
      <c r="BE328" s="117">
        <v>5325.2190000000001</v>
      </c>
      <c r="BF328" s="307">
        <v>5353.5320000000002</v>
      </c>
      <c r="BG328" s="117">
        <v>5361.482</v>
      </c>
      <c r="BH328" s="117">
        <v>5412.723</v>
      </c>
      <c r="BI328" s="117">
        <v>5300.8229999999994</v>
      </c>
      <c r="BJ328" s="307">
        <v>5369.3459999999995</v>
      </c>
      <c r="BK328" s="117">
        <v>5411.3149999999996</v>
      </c>
      <c r="BL328" s="117">
        <v>5512.4659999999994</v>
      </c>
      <c r="BM328" s="117">
        <v>5639.9609999999993</v>
      </c>
      <c r="BN328" s="307">
        <v>5715.027</v>
      </c>
      <c r="BO328" s="117">
        <v>5913.37</v>
      </c>
      <c r="BP328" s="117">
        <v>6117.7199999999993</v>
      </c>
      <c r="BQ328" s="117">
        <v>6009.1390000000001</v>
      </c>
      <c r="BR328" s="307">
        <v>6072.1379999999999</v>
      </c>
      <c r="BS328" s="117">
        <v>6236.0079999999998</v>
      </c>
      <c r="BT328" s="117">
        <v>6400.4039999999995</v>
      </c>
      <c r="BU328" s="117">
        <v>6420.2199999999993</v>
      </c>
      <c r="BV328" s="307">
        <v>6510.3909999999996</v>
      </c>
      <c r="BW328" s="117">
        <v>6660.8149999999996</v>
      </c>
      <c r="BX328" s="117">
        <v>6710.6610000000001</v>
      </c>
      <c r="BY328" s="117">
        <v>6130.23</v>
      </c>
      <c r="BZ328" s="307">
        <v>6051.8417883798047</v>
      </c>
      <c r="CA328" s="117">
        <v>5973.4535767596089</v>
      </c>
      <c r="CB328" s="117">
        <v>5895.0653651394132</v>
      </c>
      <c r="CC328" s="308">
        <v>5816.6771535192183</v>
      </c>
      <c r="CD328" s="307">
        <v>5733.1399514024833</v>
      </c>
      <c r="CE328" s="117">
        <v>5649.6027492857484</v>
      </c>
      <c r="CF328" s="117">
        <v>5566.0655471690134</v>
      </c>
      <c r="CG328" s="308">
        <v>5482.5283450522775</v>
      </c>
      <c r="CH328" s="307">
        <v>5393.0454191915142</v>
      </c>
      <c r="CI328" s="117">
        <v>5303.5624933307508</v>
      </c>
      <c r="CJ328" s="117">
        <v>5214.0795674699875</v>
      </c>
      <c r="CK328" s="308">
        <v>5124.5966416092233</v>
      </c>
      <c r="CL328" s="307">
        <v>5028.3824931686722</v>
      </c>
      <c r="CM328" s="117">
        <v>4932.1683447281202</v>
      </c>
      <c r="CN328" s="117">
        <v>4835.9541962875683</v>
      </c>
      <c r="CO328" s="308">
        <v>4739.7400478470172</v>
      </c>
      <c r="CP328" s="307">
        <v>4635.9902629557382</v>
      </c>
      <c r="CQ328" s="117">
        <v>4532.2404780644592</v>
      </c>
      <c r="CR328" s="117">
        <v>4428.4906931731803</v>
      </c>
      <c r="CS328" s="308">
        <v>4324.7409082819013</v>
      </c>
      <c r="CT328" s="307">
        <v>4212.6094784712423</v>
      </c>
      <c r="CU328" s="117">
        <v>4100.4780486605832</v>
      </c>
      <c r="CV328" s="117">
        <v>3988.3466188499247</v>
      </c>
      <c r="CW328" s="308">
        <v>3876.2151890392661</v>
      </c>
      <c r="CX328" s="301"/>
      <c r="CY328" s="89"/>
      <c r="CZ328" s="166"/>
      <c r="DA328" s="114">
        <v>120460</v>
      </c>
      <c r="DB328" s="169" t="s">
        <v>605</v>
      </c>
      <c r="DC328" s="137">
        <v>1063.463064</v>
      </c>
      <c r="DD328" s="137">
        <v>1463.0255979999999</v>
      </c>
      <c r="DE328" s="137">
        <v>1918.3575079999998</v>
      </c>
      <c r="DF328" s="119">
        <v>2674.7249999999999</v>
      </c>
      <c r="DG328" s="116">
        <v>3079.239</v>
      </c>
      <c r="DH328" s="116">
        <v>3459.5309999999999</v>
      </c>
      <c r="DI328" s="116">
        <v>3698.3339999999998</v>
      </c>
      <c r="DJ328" s="116">
        <v>4087.1909999999998</v>
      </c>
      <c r="DK328" s="116">
        <v>4621.8119999999999</v>
      </c>
      <c r="DL328" s="116">
        <v>4813.2489999999998</v>
      </c>
      <c r="DM328" s="116">
        <v>4986.4369999999999</v>
      </c>
      <c r="DN328" s="116">
        <v>5325.2190000000001</v>
      </c>
    </row>
    <row r="329" spans="1:118" ht="15.75" customHeight="1">
      <c r="A329" s="108"/>
      <c r="B329" s="149"/>
      <c r="C329" s="169"/>
      <c r="D329" s="93"/>
      <c r="E329" s="394"/>
      <c r="F329" s="89"/>
      <c r="G329" s="89"/>
      <c r="H329" s="89"/>
      <c r="I329" s="89"/>
      <c r="J329" s="312"/>
      <c r="K329" s="142"/>
      <c r="L329" s="142"/>
      <c r="M329" s="313"/>
      <c r="N329" s="142"/>
      <c r="O329" s="142"/>
      <c r="P329" s="142"/>
      <c r="Q329" s="142"/>
      <c r="R329" s="312"/>
      <c r="S329" s="142"/>
      <c r="T329" s="142"/>
      <c r="U329" s="313"/>
      <c r="V329" s="312"/>
      <c r="W329" s="142"/>
      <c r="X329" s="142"/>
      <c r="Y329" s="142"/>
      <c r="Z329" s="312"/>
      <c r="AA329" s="142"/>
      <c r="AB329" s="142"/>
      <c r="AC329" s="142"/>
      <c r="AD329" s="312"/>
      <c r="AE329" s="142"/>
      <c r="AF329" s="142"/>
      <c r="AG329" s="142"/>
      <c r="AH329" s="312"/>
      <c r="AI329" s="142"/>
      <c r="AJ329" s="142"/>
      <c r="AK329" s="142"/>
      <c r="AL329" s="312"/>
      <c r="AM329" s="142"/>
      <c r="AN329" s="142"/>
      <c r="AO329" s="142"/>
      <c r="AP329" s="312"/>
      <c r="AQ329" s="142"/>
      <c r="AR329" s="142"/>
      <c r="AS329" s="142"/>
      <c r="AT329" s="312"/>
      <c r="AU329" s="142"/>
      <c r="AV329" s="142"/>
      <c r="AW329" s="142"/>
      <c r="AX329" s="312"/>
      <c r="AY329" s="142"/>
      <c r="AZ329" s="142"/>
      <c r="BA329" s="142"/>
      <c r="BB329" s="312"/>
      <c r="BC329" s="142"/>
      <c r="BD329" s="142"/>
      <c r="BE329" s="142"/>
      <c r="BF329" s="312"/>
      <c r="BG329" s="142"/>
      <c r="BH329" s="142"/>
      <c r="BI329" s="142"/>
      <c r="BJ329" s="312"/>
      <c r="BK329" s="142"/>
      <c r="BL329" s="142"/>
      <c r="BM329" s="142"/>
      <c r="BN329" s="312"/>
      <c r="BO329" s="142"/>
      <c r="BP329" s="142"/>
      <c r="BQ329" s="142"/>
      <c r="BR329" s="312"/>
      <c r="BS329" s="142"/>
      <c r="BT329" s="142"/>
      <c r="BU329" s="142"/>
      <c r="BV329" s="312"/>
      <c r="BW329" s="142"/>
      <c r="BX329" s="142"/>
      <c r="BY329" s="142"/>
      <c r="BZ329" s="312"/>
      <c r="CA329" s="142"/>
      <c r="CB329" s="142"/>
      <c r="CC329" s="313"/>
      <c r="CD329" s="312"/>
      <c r="CE329" s="142"/>
      <c r="CF329" s="142"/>
      <c r="CG329" s="313"/>
      <c r="CH329" s="312"/>
      <c r="CI329" s="142"/>
      <c r="CJ329" s="142"/>
      <c r="CK329" s="313"/>
      <c r="CL329" s="312"/>
      <c r="CM329" s="142"/>
      <c r="CN329" s="142"/>
      <c r="CO329" s="313"/>
      <c r="CP329" s="312"/>
      <c r="CQ329" s="142"/>
      <c r="CR329" s="142"/>
      <c r="CS329" s="313"/>
      <c r="CT329" s="312"/>
      <c r="CU329" s="142"/>
      <c r="CV329" s="142"/>
      <c r="CW329" s="313"/>
      <c r="CX329" s="322"/>
      <c r="CY329" s="71"/>
      <c r="CZ329" s="111"/>
      <c r="DA329" s="108"/>
      <c r="DB329" s="123"/>
      <c r="DC329" s="156"/>
      <c r="DD329" s="156"/>
      <c r="DE329" s="156"/>
      <c r="DF329" s="119"/>
      <c r="DG329" s="116"/>
      <c r="DH329" s="116"/>
      <c r="DI329" s="116"/>
      <c r="DJ329" s="116"/>
      <c r="DK329" s="116"/>
      <c r="DL329" s="116"/>
      <c r="DM329" s="116"/>
      <c r="DN329" s="116"/>
    </row>
    <row r="330" spans="1:118" ht="15.75" customHeight="1">
      <c r="A330" s="108"/>
      <c r="B330" s="109">
        <v>120620</v>
      </c>
      <c r="C330" s="169" t="s">
        <v>607</v>
      </c>
      <c r="D330" s="93" t="s">
        <v>608</v>
      </c>
      <c r="E330" s="401"/>
      <c r="F330" s="89"/>
      <c r="G330" s="89"/>
      <c r="H330" s="89"/>
      <c r="I330" s="89"/>
      <c r="J330" s="307">
        <v>0</v>
      </c>
      <c r="K330" s="117">
        <v>0</v>
      </c>
      <c r="L330" s="117">
        <v>0</v>
      </c>
      <c r="M330" s="308">
        <v>50.726855</v>
      </c>
      <c r="N330" s="117">
        <v>0</v>
      </c>
      <c r="O330" s="117">
        <v>0</v>
      </c>
      <c r="P330" s="117">
        <v>0</v>
      </c>
      <c r="Q330" s="117">
        <v>77.521036999999993</v>
      </c>
      <c r="R330" s="307">
        <v>0</v>
      </c>
      <c r="S330" s="117">
        <v>0</v>
      </c>
      <c r="T330" s="117">
        <v>0</v>
      </c>
      <c r="U330" s="308">
        <v>140.45976999999999</v>
      </c>
      <c r="V330" s="307">
        <v>114.16655799999999</v>
      </c>
      <c r="W330" s="117">
        <v>123.633607</v>
      </c>
      <c r="X330" s="117">
        <v>143.31110999999999</v>
      </c>
      <c r="Y330" s="117">
        <v>160.399</v>
      </c>
      <c r="Z330" s="307">
        <v>166.44</v>
      </c>
      <c r="AA330" s="117">
        <v>177.96599999999998</v>
      </c>
      <c r="AB330" s="117">
        <v>192.15599999999998</v>
      </c>
      <c r="AC330" s="117">
        <v>207.39399999999998</v>
      </c>
      <c r="AD330" s="307">
        <v>225.892</v>
      </c>
      <c r="AE330" s="117">
        <v>233.56899999999999</v>
      </c>
      <c r="AF330" s="117">
        <v>299.197</v>
      </c>
      <c r="AG330" s="117">
        <v>311.64</v>
      </c>
      <c r="AH330" s="307">
        <v>332.125</v>
      </c>
      <c r="AI330" s="117">
        <v>1428.4689999999998</v>
      </c>
      <c r="AJ330" s="117">
        <v>1473.068</v>
      </c>
      <c r="AK330" s="117">
        <v>1495.7909999999999</v>
      </c>
      <c r="AL330" s="307">
        <v>1485.856</v>
      </c>
      <c r="AM330" s="117">
        <v>1532.2759999999998</v>
      </c>
      <c r="AN330" s="117">
        <v>1574.9399999999998</v>
      </c>
      <c r="AO330" s="117">
        <v>1670.3439999999998</v>
      </c>
      <c r="AP330" s="307">
        <v>1664.9159999999999</v>
      </c>
      <c r="AQ330" s="117">
        <v>1703.8799999999999</v>
      </c>
      <c r="AR330" s="117">
        <v>1748.8809999999999</v>
      </c>
      <c r="AS330" s="117">
        <v>1795.62</v>
      </c>
      <c r="AT330" s="307">
        <v>1782.018</v>
      </c>
      <c r="AU330" s="117">
        <v>1834.558</v>
      </c>
      <c r="AV330" s="117">
        <v>1922.1989999999998</v>
      </c>
      <c r="AW330" s="117">
        <v>2005.2919999999999</v>
      </c>
      <c r="AX330" s="307">
        <v>1932.6519999999998</v>
      </c>
      <c r="AY330" s="117">
        <v>1973.8639999999998</v>
      </c>
      <c r="AZ330" s="117">
        <v>2021.3989999999999</v>
      </c>
      <c r="BA330" s="117">
        <v>2017.7619999999999</v>
      </c>
      <c r="BB330" s="307">
        <v>2027.173</v>
      </c>
      <c r="BC330" s="117">
        <v>2029.3779999999999</v>
      </c>
      <c r="BD330" s="117">
        <v>2090.21</v>
      </c>
      <c r="BE330" s="117">
        <v>2052.4259999999999</v>
      </c>
      <c r="BF330" s="307">
        <v>2041.855</v>
      </c>
      <c r="BG330" s="117">
        <v>2055.4789999999998</v>
      </c>
      <c r="BH330" s="117">
        <v>2127.462</v>
      </c>
      <c r="BI330" s="117">
        <v>2134.6259999999997</v>
      </c>
      <c r="BJ330" s="307">
        <v>2129.8689999999997</v>
      </c>
      <c r="BK330" s="117">
        <v>2162.038</v>
      </c>
      <c r="BL330" s="117">
        <v>2206.971</v>
      </c>
      <c r="BM330" s="117">
        <v>2212.5540000000001</v>
      </c>
      <c r="BN330" s="307">
        <v>2206.498</v>
      </c>
      <c r="BO330" s="117">
        <v>2231.4949999999999</v>
      </c>
      <c r="BP330" s="117">
        <v>2270.3179999999998</v>
      </c>
      <c r="BQ330" s="117">
        <v>2237.6</v>
      </c>
      <c r="BR330" s="307">
        <v>2227.0859999999998</v>
      </c>
      <c r="BS330" s="117">
        <v>2284.203</v>
      </c>
      <c r="BT330" s="117">
        <v>2307.3989999999999</v>
      </c>
      <c r="BU330" s="117">
        <v>2318.864</v>
      </c>
      <c r="BV330" s="307">
        <v>2346.8599999999997</v>
      </c>
      <c r="BW330" s="117">
        <v>2339.4189999999999</v>
      </c>
      <c r="BX330" s="117">
        <v>2320.0889999999999</v>
      </c>
      <c r="BY330" s="117">
        <v>1644.0029999999999</v>
      </c>
      <c r="BZ330" s="307">
        <v>1426.0662878158819</v>
      </c>
      <c r="CA330" s="117">
        <v>1208.1295756317638</v>
      </c>
      <c r="CB330" s="117">
        <v>990.19286344764566</v>
      </c>
      <c r="CC330" s="308">
        <v>772.2561512635275</v>
      </c>
      <c r="CD330" s="307">
        <v>536.07702394905232</v>
      </c>
      <c r="CE330" s="117">
        <v>299.89789663457714</v>
      </c>
      <c r="CF330" s="117">
        <v>63.718769320102012</v>
      </c>
      <c r="CG330" s="308">
        <v>-172.46035799437311</v>
      </c>
      <c r="CH330" s="307">
        <v>-429.70465543527826</v>
      </c>
      <c r="CI330" s="117">
        <v>-686.94895287618351</v>
      </c>
      <c r="CJ330" s="117">
        <v>-944.19325031708865</v>
      </c>
      <c r="CK330" s="308">
        <v>-1201.4375477579938</v>
      </c>
      <c r="CL330" s="307">
        <v>-1482.5299678003764</v>
      </c>
      <c r="CM330" s="117">
        <v>-1763.6223878427591</v>
      </c>
      <c r="CN330" s="117">
        <v>-2044.7148078851417</v>
      </c>
      <c r="CO330" s="308">
        <v>-2325.8072279275243</v>
      </c>
      <c r="CP330" s="307">
        <v>-2633.5977373328601</v>
      </c>
      <c r="CQ330" s="117">
        <v>-2941.3882467381959</v>
      </c>
      <c r="CR330" s="117">
        <v>-3249.1787561435322</v>
      </c>
      <c r="CS330" s="308">
        <v>-3556.969265548868</v>
      </c>
      <c r="CT330" s="307">
        <v>-3894.4551970369057</v>
      </c>
      <c r="CU330" s="117">
        <v>-4231.9411285249435</v>
      </c>
      <c r="CV330" s="117">
        <v>-4569.4270600129803</v>
      </c>
      <c r="CW330" s="308">
        <v>-4906.912991501018</v>
      </c>
      <c r="CX330" s="301"/>
      <c r="CY330" s="89"/>
      <c r="CZ330" s="166"/>
      <c r="DA330" s="114">
        <v>120620</v>
      </c>
      <c r="DB330" s="169" t="s">
        <v>607</v>
      </c>
      <c r="DC330" s="137">
        <v>50.726855</v>
      </c>
      <c r="DD330" s="137">
        <v>77.521036999999993</v>
      </c>
      <c r="DE330" s="137">
        <v>140.45976999999999</v>
      </c>
      <c r="DF330" s="119">
        <v>160.399</v>
      </c>
      <c r="DG330" s="116">
        <v>207.39399999999998</v>
      </c>
      <c r="DH330" s="116">
        <v>311.64</v>
      </c>
      <c r="DI330" s="116">
        <v>1495.7909999999999</v>
      </c>
      <c r="DJ330" s="116">
        <v>1670.3439999999998</v>
      </c>
      <c r="DK330" s="116">
        <v>1795.62</v>
      </c>
      <c r="DL330" s="116">
        <v>2005.2919999999999</v>
      </c>
      <c r="DM330" s="116">
        <v>2017.7619999999999</v>
      </c>
      <c r="DN330" s="116">
        <v>2052.4259999999999</v>
      </c>
    </row>
    <row r="331" spans="1:118" ht="15.75" customHeight="1">
      <c r="A331" s="108"/>
      <c r="B331" s="149"/>
      <c r="C331" s="123" t="s">
        <v>1344</v>
      </c>
      <c r="D331" s="155" t="s">
        <v>1344</v>
      </c>
      <c r="E331" s="394"/>
      <c r="F331" s="89"/>
      <c r="G331" s="89"/>
      <c r="H331" s="89"/>
      <c r="I331" s="89"/>
      <c r="J331" s="388">
        <v>0</v>
      </c>
      <c r="K331" s="154">
        <v>0</v>
      </c>
      <c r="L331" s="154">
        <v>0</v>
      </c>
      <c r="M331" s="389">
        <v>1.7363443641298708E-2</v>
      </c>
      <c r="N331" s="154">
        <v>0</v>
      </c>
      <c r="O331" s="154">
        <v>0</v>
      </c>
      <c r="P331" s="154">
        <v>0</v>
      </c>
      <c r="Q331" s="154">
        <v>2.5173017637018381E-2</v>
      </c>
      <c r="R331" s="388">
        <v>0</v>
      </c>
      <c r="S331" s="154">
        <v>0</v>
      </c>
      <c r="T331" s="154">
        <v>0</v>
      </c>
      <c r="U331" s="389">
        <v>3.8358291744089834E-2</v>
      </c>
      <c r="V331" s="388">
        <v>2.8878455956505129E-2</v>
      </c>
      <c r="W331" s="154">
        <v>3.0507198343198767E-2</v>
      </c>
      <c r="X331" s="154">
        <v>3.3702745764336163E-2</v>
      </c>
      <c r="Y331" s="154">
        <v>3.6759471925351221E-2</v>
      </c>
      <c r="Z331" s="388">
        <v>3.7209061090464256E-2</v>
      </c>
      <c r="AA331" s="154">
        <v>3.91512671594509E-2</v>
      </c>
      <c r="AB331" s="154">
        <v>4.0843212235874456E-2</v>
      </c>
      <c r="AC331" s="154">
        <v>4.3607399258526608E-2</v>
      </c>
      <c r="AD331" s="388">
        <v>4.6836632229430082E-2</v>
      </c>
      <c r="AE331" s="154">
        <v>4.7213431416623278E-2</v>
      </c>
      <c r="AF331" s="154">
        <v>5.8002315850978314E-2</v>
      </c>
      <c r="AG331" s="154">
        <v>6.0698322868955976E-2</v>
      </c>
      <c r="AH331" s="388">
        <v>6.2974775769979813E-2</v>
      </c>
      <c r="AI331" s="154">
        <v>0.21595792077823336</v>
      </c>
      <c r="AJ331" s="154">
        <v>0.21711363037764386</v>
      </c>
      <c r="AK331" s="154">
        <v>0.2203806635504573</v>
      </c>
      <c r="AL331" s="388">
        <v>0.21423126559941474</v>
      </c>
      <c r="AM331" s="154">
        <v>0.21621055679429352</v>
      </c>
      <c r="AN331" s="154">
        <v>0.21643590284832251</v>
      </c>
      <c r="AO331" s="154">
        <v>0.22600809294136714</v>
      </c>
      <c r="AP331" s="388">
        <v>0.22143123614738092</v>
      </c>
      <c r="AQ331" s="154">
        <v>0.22099619494015368</v>
      </c>
      <c r="AR331" s="154">
        <v>0.22629537035970732</v>
      </c>
      <c r="AS331" s="154">
        <v>0.22100904101040722</v>
      </c>
      <c r="AT331" s="388">
        <v>0.22364975647272506</v>
      </c>
      <c r="AU331" s="154">
        <v>0.22298106720263083</v>
      </c>
      <c r="AV331" s="154">
        <v>0.22865660427993237</v>
      </c>
      <c r="AW331" s="154">
        <v>0.23667020813795639</v>
      </c>
      <c r="AX331" s="388">
        <v>0.23792395452802922</v>
      </c>
      <c r="AY331" s="154">
        <v>0.23634077131664649</v>
      </c>
      <c r="AZ331" s="154">
        <v>0.24062214198570386</v>
      </c>
      <c r="BA331" s="154">
        <v>0.24334262437746146</v>
      </c>
      <c r="BB331" s="388">
        <v>0.24026075845519476</v>
      </c>
      <c r="BC331" s="154">
        <v>0.23570594719706769</v>
      </c>
      <c r="BD331" s="154">
        <v>0.23519616990574649</v>
      </c>
      <c r="BE331" s="154">
        <v>0.23550547780821576</v>
      </c>
      <c r="BF331" s="388">
        <v>0.23227912605427462</v>
      </c>
      <c r="BG331" s="154">
        <v>0.23329458102963693</v>
      </c>
      <c r="BH331" s="154">
        <v>0.2393969452291641</v>
      </c>
      <c r="BI331" s="154">
        <v>0.2435014780334592</v>
      </c>
      <c r="BJ331" s="388">
        <v>0.23960732132013077</v>
      </c>
      <c r="BK331" s="154">
        <v>0.24130898335588821</v>
      </c>
      <c r="BL331" s="154">
        <v>0.24023657354356434</v>
      </c>
      <c r="BM331" s="154">
        <v>0.23464691035625057</v>
      </c>
      <c r="BN331" s="388">
        <v>0.23153772247683993</v>
      </c>
      <c r="BO331" s="154">
        <v>0.22644334489484036</v>
      </c>
      <c r="BP331" s="154">
        <v>0.21907620111003001</v>
      </c>
      <c r="BQ331" s="154">
        <v>0.22546730608184354</v>
      </c>
      <c r="BR331" s="388">
        <v>0.22065118218198052</v>
      </c>
      <c r="BS331" s="154">
        <v>0.22153187704909685</v>
      </c>
      <c r="BT331" s="154">
        <v>0.21895597411585122</v>
      </c>
      <c r="BU331" s="154">
        <v>0.22178381457058788</v>
      </c>
      <c r="BV331" s="388">
        <v>0.22096084061643748</v>
      </c>
      <c r="BW331" s="154">
        <v>0.21607256890778484</v>
      </c>
      <c r="BX331" s="154">
        <v>0.21569434086245048</v>
      </c>
      <c r="BY331" s="154">
        <v>0.17002097231755431</v>
      </c>
      <c r="BZ331" s="388">
        <v>0.15183527833040367</v>
      </c>
      <c r="CA331" s="154">
        <v>0.1325433974584011</v>
      </c>
      <c r="CB331" s="154">
        <v>0.11204123421479911</v>
      </c>
      <c r="CC331" s="389">
        <v>9.0211209226983641E-2</v>
      </c>
      <c r="CD331" s="388">
        <v>6.4900969333917424E-2</v>
      </c>
      <c r="CE331" s="154">
        <v>3.7678871130628372E-2</v>
      </c>
      <c r="CF331" s="154">
        <v>8.3197880119522429E-3</v>
      </c>
      <c r="CG331" s="389">
        <v>-2.3438196365865659E-2</v>
      </c>
      <c r="CH331" s="388">
        <v>-6.1120348545003297E-2</v>
      </c>
      <c r="CI331" s="154">
        <v>-0.1024861601669127</v>
      </c>
      <c r="CJ331" s="154">
        <v>-0.1481035396358632</v>
      </c>
      <c r="CK331" s="389">
        <v>-0.19866345852673239</v>
      </c>
      <c r="CL331" s="388">
        <v>-0.26057752412500884</v>
      </c>
      <c r="CM331" s="154">
        <v>-0.33081155603079182</v>
      </c>
      <c r="CN331" s="154">
        <v>-0.41116339700501164</v>
      </c>
      <c r="CO331" s="389">
        <v>-0.50398908525903385</v>
      </c>
      <c r="CP331" s="388">
        <v>-0.62372621705167686</v>
      </c>
      <c r="CQ331" s="154">
        <v>-0.7680011794167203</v>
      </c>
      <c r="CR331" s="154">
        <v>-0.94521792398897719</v>
      </c>
      <c r="CS331" s="389">
        <v>-1.1681126766681014</v>
      </c>
      <c r="CT331" s="388">
        <v>-1.489534850225102</v>
      </c>
      <c r="CU331" s="154">
        <v>-1.9376732183591461</v>
      </c>
      <c r="CV331" s="154">
        <v>-2.6058592175894084</v>
      </c>
      <c r="CW331" s="389">
        <v>-3.7089059619066767</v>
      </c>
      <c r="CX331" s="322"/>
      <c r="CY331" s="71"/>
      <c r="CZ331" s="111"/>
      <c r="DA331" s="108"/>
      <c r="DB331" s="123"/>
      <c r="DC331" s="156"/>
      <c r="DD331" s="156"/>
      <c r="DE331" s="156"/>
      <c r="DF331" s="119"/>
      <c r="DG331" s="116"/>
      <c r="DH331" s="116"/>
      <c r="DI331" s="116"/>
      <c r="DJ331" s="116"/>
      <c r="DK331" s="116"/>
      <c r="DL331" s="116"/>
      <c r="DM331" s="116"/>
      <c r="DN331" s="116"/>
    </row>
    <row r="332" spans="1:118" ht="15.75" customHeight="1">
      <c r="A332" s="108"/>
      <c r="B332" s="149"/>
      <c r="C332" s="169"/>
      <c r="D332" s="71"/>
      <c r="E332" s="384"/>
      <c r="F332" s="71"/>
      <c r="G332" s="71"/>
      <c r="H332" s="71"/>
      <c r="I332" s="71"/>
      <c r="J332" s="322"/>
      <c r="K332" s="118"/>
      <c r="L332" s="118"/>
      <c r="M332" s="323"/>
      <c r="N332" s="118"/>
      <c r="O332" s="118"/>
      <c r="P332" s="118"/>
      <c r="Q332" s="118"/>
      <c r="R332" s="322"/>
      <c r="S332" s="118"/>
      <c r="T332" s="118"/>
      <c r="U332" s="323"/>
      <c r="V332" s="322"/>
      <c r="W332" s="118"/>
      <c r="X332" s="118"/>
      <c r="Y332" s="118"/>
      <c r="Z332" s="322"/>
      <c r="AA332" s="118"/>
      <c r="AB332" s="118"/>
      <c r="AC332" s="118"/>
      <c r="AD332" s="322"/>
      <c r="AE332" s="118"/>
      <c r="AF332" s="118"/>
      <c r="AG332" s="118"/>
      <c r="AH332" s="322"/>
      <c r="AI332" s="118"/>
      <c r="AJ332" s="118"/>
      <c r="AK332" s="118"/>
      <c r="AL332" s="322"/>
      <c r="AM332" s="118"/>
      <c r="AN332" s="118"/>
      <c r="AO332" s="118"/>
      <c r="AP332" s="322"/>
      <c r="AQ332" s="118"/>
      <c r="AR332" s="118"/>
      <c r="AS332" s="118"/>
      <c r="AT332" s="322"/>
      <c r="AU332" s="118"/>
      <c r="AV332" s="118"/>
      <c r="AW332" s="118"/>
      <c r="AX332" s="322"/>
      <c r="AY332" s="118"/>
      <c r="AZ332" s="118"/>
      <c r="BA332" s="118"/>
      <c r="BB332" s="322"/>
      <c r="BC332" s="118"/>
      <c r="BD332" s="118"/>
      <c r="BE332" s="118"/>
      <c r="BF332" s="322"/>
      <c r="BG332" s="118"/>
      <c r="BH332" s="118"/>
      <c r="BI332" s="118"/>
      <c r="BJ332" s="322"/>
      <c r="BK332" s="118"/>
      <c r="BL332" s="118"/>
      <c r="BM332" s="118"/>
      <c r="BN332" s="322"/>
      <c r="BO332" s="118"/>
      <c r="BP332" s="118"/>
      <c r="BQ332" s="118"/>
      <c r="BR332" s="322"/>
      <c r="BS332" s="118"/>
      <c r="BT332" s="118"/>
      <c r="BU332" s="118"/>
      <c r="BV332" s="322"/>
      <c r="BW332" s="118"/>
      <c r="BX332" s="118"/>
      <c r="BY332" s="118"/>
      <c r="BZ332" s="322"/>
      <c r="CA332" s="118"/>
      <c r="CB332" s="118"/>
      <c r="CC332" s="323"/>
      <c r="CD332" s="322"/>
      <c r="CE332" s="118"/>
      <c r="CF332" s="118"/>
      <c r="CG332" s="323"/>
      <c r="CH332" s="322"/>
      <c r="CI332" s="118"/>
      <c r="CJ332" s="118"/>
      <c r="CK332" s="323"/>
      <c r="CL332" s="322"/>
      <c r="CM332" s="118"/>
      <c r="CN332" s="118"/>
      <c r="CO332" s="323"/>
      <c r="CP332" s="322"/>
      <c r="CQ332" s="118"/>
      <c r="CR332" s="118"/>
      <c r="CS332" s="323"/>
      <c r="CT332" s="322"/>
      <c r="CU332" s="118"/>
      <c r="CV332" s="118"/>
      <c r="CW332" s="323"/>
      <c r="CX332" s="322"/>
      <c r="CY332" s="71"/>
      <c r="CZ332" s="111"/>
      <c r="DA332" s="108"/>
      <c r="DB332" s="123"/>
      <c r="DC332" s="156"/>
      <c r="DD332" s="156"/>
      <c r="DE332" s="156"/>
      <c r="DF332" s="119"/>
      <c r="DG332" s="116"/>
      <c r="DH332" s="116"/>
      <c r="DI332" s="116"/>
      <c r="DJ332" s="116"/>
      <c r="DK332" s="116"/>
      <c r="DL332" s="116"/>
      <c r="DM332" s="116"/>
      <c r="DN332" s="116"/>
    </row>
    <row r="333" spans="1:118" ht="15.75" customHeight="1">
      <c r="A333" s="108"/>
      <c r="B333" s="149"/>
      <c r="C333" s="169"/>
      <c r="D333" s="71"/>
      <c r="E333" s="384"/>
      <c r="F333" s="71"/>
      <c r="G333" s="71"/>
      <c r="H333" s="71"/>
      <c r="I333" s="71"/>
      <c r="J333" s="322"/>
      <c r="K333" s="118"/>
      <c r="L333" s="118"/>
      <c r="M333" s="323"/>
      <c r="N333" s="118"/>
      <c r="O333" s="118"/>
      <c r="P333" s="118"/>
      <c r="Q333" s="118"/>
      <c r="R333" s="322"/>
      <c r="S333" s="118"/>
      <c r="T333" s="118"/>
      <c r="U333" s="323"/>
      <c r="V333" s="322"/>
      <c r="W333" s="118"/>
      <c r="X333" s="118"/>
      <c r="Y333" s="118"/>
      <c r="Z333" s="322"/>
      <c r="AA333" s="118"/>
      <c r="AB333" s="118"/>
      <c r="AC333" s="118"/>
      <c r="AD333" s="322"/>
      <c r="AE333" s="118"/>
      <c r="AF333" s="118"/>
      <c r="AG333" s="118"/>
      <c r="AH333" s="322"/>
      <c r="AI333" s="118"/>
      <c r="AJ333" s="118"/>
      <c r="AK333" s="118"/>
      <c r="AL333" s="322"/>
      <c r="AM333" s="118"/>
      <c r="AN333" s="118"/>
      <c r="AO333" s="118"/>
      <c r="AP333" s="322"/>
      <c r="AQ333" s="118"/>
      <c r="AR333" s="118"/>
      <c r="AS333" s="118"/>
      <c r="AT333" s="322"/>
      <c r="AU333" s="118"/>
      <c r="AV333" s="118"/>
      <c r="AW333" s="118"/>
      <c r="AX333" s="322"/>
      <c r="AY333" s="118"/>
      <c r="AZ333" s="118"/>
      <c r="BA333" s="118"/>
      <c r="BB333" s="322"/>
      <c r="BC333" s="118"/>
      <c r="BD333" s="118"/>
      <c r="BE333" s="118"/>
      <c r="BF333" s="322"/>
      <c r="BG333" s="118"/>
      <c r="BH333" s="118"/>
      <c r="BI333" s="118"/>
      <c r="BJ333" s="322"/>
      <c r="BK333" s="118"/>
      <c r="BL333" s="118"/>
      <c r="BM333" s="118"/>
      <c r="BN333" s="322"/>
      <c r="BO333" s="118"/>
      <c r="BP333" s="118"/>
      <c r="BQ333" s="118"/>
      <c r="BR333" s="322"/>
      <c r="BS333" s="118"/>
      <c r="BT333" s="118"/>
      <c r="BU333" s="118"/>
      <c r="BV333" s="322"/>
      <c r="BW333" s="118"/>
      <c r="BX333" s="118"/>
      <c r="BY333" s="118"/>
      <c r="BZ333" s="322"/>
      <c r="CA333" s="118"/>
      <c r="CB333" s="118"/>
      <c r="CC333" s="323"/>
      <c r="CD333" s="322"/>
      <c r="CE333" s="118"/>
      <c r="CF333" s="118"/>
      <c r="CG333" s="323"/>
      <c r="CH333" s="322"/>
      <c r="CI333" s="118"/>
      <c r="CJ333" s="118"/>
      <c r="CK333" s="323"/>
      <c r="CL333" s="322"/>
      <c r="CM333" s="118"/>
      <c r="CN333" s="118"/>
      <c r="CO333" s="323"/>
      <c r="CP333" s="322"/>
      <c r="CQ333" s="118"/>
      <c r="CR333" s="118"/>
      <c r="CS333" s="323"/>
      <c r="CT333" s="322"/>
      <c r="CU333" s="118"/>
      <c r="CV333" s="118"/>
      <c r="CW333" s="323"/>
      <c r="CX333" s="322"/>
      <c r="CY333" s="71"/>
      <c r="CZ333" s="112"/>
      <c r="DA333" s="71"/>
      <c r="DB333" s="71"/>
      <c r="DC333" s="156"/>
      <c r="DD333" s="156"/>
      <c r="DE333" s="156"/>
      <c r="DF333" s="119"/>
      <c r="DG333" s="116"/>
      <c r="DH333" s="116"/>
      <c r="DI333" s="116"/>
      <c r="DJ333" s="116"/>
      <c r="DK333" s="116"/>
      <c r="DL333" s="116"/>
      <c r="DM333" s="116"/>
      <c r="DN333" s="116"/>
    </row>
    <row r="334" spans="1:118" ht="15.75" customHeight="1">
      <c r="A334" s="108"/>
      <c r="B334" s="149"/>
      <c r="C334" s="169"/>
      <c r="D334" s="71"/>
      <c r="E334" s="384"/>
      <c r="F334" s="71"/>
      <c r="G334" s="71"/>
      <c r="H334" s="71"/>
      <c r="I334" s="71"/>
      <c r="J334" s="322"/>
      <c r="K334" s="118"/>
      <c r="L334" s="118"/>
      <c r="M334" s="323"/>
      <c r="N334" s="118"/>
      <c r="O334" s="118"/>
      <c r="P334" s="118"/>
      <c r="Q334" s="118"/>
      <c r="R334" s="322"/>
      <c r="S334" s="118"/>
      <c r="T334" s="118"/>
      <c r="U334" s="323"/>
      <c r="V334" s="322"/>
      <c r="W334" s="118"/>
      <c r="X334" s="118"/>
      <c r="Y334" s="118"/>
      <c r="Z334" s="322"/>
      <c r="AA334" s="118"/>
      <c r="AB334" s="118"/>
      <c r="AC334" s="118"/>
      <c r="AD334" s="322"/>
      <c r="AE334" s="118"/>
      <c r="AF334" s="118"/>
      <c r="AG334" s="118"/>
      <c r="AH334" s="322"/>
      <c r="AI334" s="118"/>
      <c r="AJ334" s="118"/>
      <c r="AK334" s="118"/>
      <c r="AL334" s="322"/>
      <c r="AM334" s="118"/>
      <c r="AN334" s="118"/>
      <c r="AO334" s="118"/>
      <c r="AP334" s="322"/>
      <c r="AQ334" s="118"/>
      <c r="AR334" s="118"/>
      <c r="AS334" s="118"/>
      <c r="AT334" s="322"/>
      <c r="AU334" s="118"/>
      <c r="AV334" s="118"/>
      <c r="AW334" s="118"/>
      <c r="AX334" s="322"/>
      <c r="AY334" s="118"/>
      <c r="AZ334" s="118"/>
      <c r="BA334" s="118"/>
      <c r="BB334" s="322"/>
      <c r="BC334" s="118"/>
      <c r="BD334" s="118"/>
      <c r="BE334" s="118"/>
      <c r="BF334" s="322"/>
      <c r="BG334" s="118"/>
      <c r="BH334" s="118"/>
      <c r="BI334" s="118"/>
      <c r="BJ334" s="322"/>
      <c r="BK334" s="118"/>
      <c r="BL334" s="118"/>
      <c r="BM334" s="118"/>
      <c r="BN334" s="322"/>
      <c r="BO334" s="118"/>
      <c r="BP334" s="118"/>
      <c r="BQ334" s="118"/>
      <c r="BR334" s="322"/>
      <c r="BS334" s="118"/>
      <c r="BT334" s="118"/>
      <c r="BU334" s="118"/>
      <c r="BV334" s="322"/>
      <c r="BW334" s="118"/>
      <c r="BX334" s="118"/>
      <c r="BY334" s="118"/>
      <c r="BZ334" s="322"/>
      <c r="CA334" s="118"/>
      <c r="CB334" s="118"/>
      <c r="CC334" s="323"/>
      <c r="CD334" s="322"/>
      <c r="CE334" s="118"/>
      <c r="CF334" s="118"/>
      <c r="CG334" s="323"/>
      <c r="CH334" s="322"/>
      <c r="CI334" s="118"/>
      <c r="CJ334" s="118"/>
      <c r="CK334" s="323"/>
      <c r="CL334" s="322"/>
      <c r="CM334" s="118"/>
      <c r="CN334" s="118"/>
      <c r="CO334" s="323"/>
      <c r="CP334" s="322"/>
      <c r="CQ334" s="118"/>
      <c r="CR334" s="118"/>
      <c r="CS334" s="323"/>
      <c r="CT334" s="322"/>
      <c r="CU334" s="118"/>
      <c r="CV334" s="118"/>
      <c r="CW334" s="323"/>
      <c r="CX334" s="322"/>
      <c r="CY334" s="71"/>
      <c r="CZ334" s="112"/>
      <c r="DA334" s="71"/>
      <c r="DB334" s="71"/>
      <c r="DC334" s="156"/>
      <c r="DD334" s="156"/>
      <c r="DE334" s="156"/>
      <c r="DF334" s="119"/>
      <c r="DG334" s="116"/>
      <c r="DH334" s="116"/>
      <c r="DI334" s="116"/>
      <c r="DJ334" s="116"/>
      <c r="DK334" s="116"/>
      <c r="DL334" s="116"/>
      <c r="DM334" s="116"/>
      <c r="DN334" s="116"/>
    </row>
    <row r="335" spans="1:118" ht="15.75" customHeight="1">
      <c r="A335" s="108"/>
      <c r="B335" s="149"/>
      <c r="C335" s="169"/>
      <c r="D335" s="71"/>
      <c r="E335" s="384"/>
      <c r="F335" s="71"/>
      <c r="G335" s="71"/>
      <c r="H335" s="71"/>
      <c r="I335" s="71"/>
      <c r="J335" s="322"/>
      <c r="K335" s="118"/>
      <c r="L335" s="118"/>
      <c r="M335" s="323"/>
      <c r="N335" s="118"/>
      <c r="O335" s="118"/>
      <c r="P335" s="118"/>
      <c r="Q335" s="118"/>
      <c r="R335" s="322"/>
      <c r="S335" s="118"/>
      <c r="T335" s="118"/>
      <c r="U335" s="323"/>
      <c r="V335" s="322"/>
      <c r="W335" s="118"/>
      <c r="X335" s="118"/>
      <c r="Y335" s="118"/>
      <c r="Z335" s="322"/>
      <c r="AA335" s="118"/>
      <c r="AB335" s="118"/>
      <c r="AC335" s="118"/>
      <c r="AD335" s="322"/>
      <c r="AE335" s="118"/>
      <c r="AF335" s="118"/>
      <c r="AG335" s="118"/>
      <c r="AH335" s="322"/>
      <c r="AI335" s="118"/>
      <c r="AJ335" s="118"/>
      <c r="AK335" s="118"/>
      <c r="AL335" s="322"/>
      <c r="AM335" s="118"/>
      <c r="AN335" s="118"/>
      <c r="AO335" s="118"/>
      <c r="AP335" s="322"/>
      <c r="AQ335" s="118"/>
      <c r="AR335" s="118"/>
      <c r="AS335" s="118"/>
      <c r="AT335" s="322"/>
      <c r="AU335" s="118"/>
      <c r="AV335" s="118"/>
      <c r="AW335" s="118"/>
      <c r="AX335" s="322"/>
      <c r="AY335" s="118"/>
      <c r="AZ335" s="118"/>
      <c r="BA335" s="118"/>
      <c r="BB335" s="322"/>
      <c r="BC335" s="118"/>
      <c r="BD335" s="118"/>
      <c r="BE335" s="118"/>
      <c r="BF335" s="322"/>
      <c r="BG335" s="118"/>
      <c r="BH335" s="118"/>
      <c r="BI335" s="118"/>
      <c r="BJ335" s="322"/>
      <c r="BK335" s="118"/>
      <c r="BL335" s="118"/>
      <c r="BM335" s="118"/>
      <c r="BN335" s="322"/>
      <c r="BO335" s="118"/>
      <c r="BP335" s="118"/>
      <c r="BQ335" s="118"/>
      <c r="BR335" s="322"/>
      <c r="BS335" s="118"/>
      <c r="BT335" s="118"/>
      <c r="BU335" s="118"/>
      <c r="BV335" s="322"/>
      <c r="BW335" s="118"/>
      <c r="BX335" s="118"/>
      <c r="BY335" s="118"/>
      <c r="BZ335" s="322"/>
      <c r="CA335" s="118"/>
      <c r="CB335" s="118"/>
      <c r="CC335" s="323"/>
      <c r="CD335" s="322"/>
      <c r="CE335" s="118"/>
      <c r="CF335" s="118"/>
      <c r="CG335" s="323"/>
      <c r="CH335" s="322"/>
      <c r="CI335" s="118"/>
      <c r="CJ335" s="118"/>
      <c r="CK335" s="323"/>
      <c r="CL335" s="322"/>
      <c r="CM335" s="118"/>
      <c r="CN335" s="118"/>
      <c r="CO335" s="323"/>
      <c r="CP335" s="322"/>
      <c r="CQ335" s="118"/>
      <c r="CR335" s="118"/>
      <c r="CS335" s="323"/>
      <c r="CT335" s="322"/>
      <c r="CU335" s="118"/>
      <c r="CV335" s="118"/>
      <c r="CW335" s="323"/>
      <c r="CX335" s="322"/>
      <c r="CY335" s="71"/>
      <c r="CZ335" s="112"/>
      <c r="DA335" s="71"/>
      <c r="DB335" s="71"/>
      <c r="DC335" s="156"/>
      <c r="DD335" s="156"/>
      <c r="DE335" s="156"/>
      <c r="DF335" s="119"/>
      <c r="DG335" s="116"/>
      <c r="DH335" s="116"/>
      <c r="DI335" s="116"/>
      <c r="DJ335" s="116"/>
      <c r="DK335" s="116"/>
      <c r="DL335" s="116"/>
      <c r="DM335" s="116"/>
      <c r="DN335" s="116"/>
    </row>
    <row r="336" spans="1:118" ht="15.75" customHeight="1">
      <c r="A336" s="108"/>
      <c r="B336" s="149"/>
      <c r="C336" s="169"/>
      <c r="D336" s="71"/>
      <c r="E336" s="384"/>
      <c r="F336" s="71"/>
      <c r="G336" s="71"/>
      <c r="H336" s="71"/>
      <c r="I336" s="71"/>
      <c r="J336" s="322"/>
      <c r="K336" s="118"/>
      <c r="L336" s="118"/>
      <c r="M336" s="323"/>
      <c r="N336" s="118"/>
      <c r="O336" s="118"/>
      <c r="P336" s="118"/>
      <c r="Q336" s="118"/>
      <c r="R336" s="322"/>
      <c r="S336" s="118"/>
      <c r="T336" s="118"/>
      <c r="U336" s="323"/>
      <c r="V336" s="322"/>
      <c r="W336" s="118"/>
      <c r="X336" s="118"/>
      <c r="Y336" s="118"/>
      <c r="Z336" s="322"/>
      <c r="AA336" s="118"/>
      <c r="AB336" s="118"/>
      <c r="AC336" s="118"/>
      <c r="AD336" s="322"/>
      <c r="AE336" s="118"/>
      <c r="AF336" s="118"/>
      <c r="AG336" s="118"/>
      <c r="AH336" s="322"/>
      <c r="AI336" s="118"/>
      <c r="AJ336" s="118"/>
      <c r="AK336" s="118"/>
      <c r="AL336" s="322"/>
      <c r="AM336" s="118"/>
      <c r="AN336" s="118"/>
      <c r="AO336" s="118"/>
      <c r="AP336" s="322"/>
      <c r="AQ336" s="118"/>
      <c r="AR336" s="118"/>
      <c r="AS336" s="118"/>
      <c r="AT336" s="322"/>
      <c r="AU336" s="118"/>
      <c r="AV336" s="118"/>
      <c r="AW336" s="118"/>
      <c r="AX336" s="322"/>
      <c r="AY336" s="118"/>
      <c r="AZ336" s="118"/>
      <c r="BA336" s="118"/>
      <c r="BB336" s="322"/>
      <c r="BC336" s="118"/>
      <c r="BD336" s="118"/>
      <c r="BE336" s="118"/>
      <c r="BF336" s="322"/>
      <c r="BG336" s="118"/>
      <c r="BH336" s="118"/>
      <c r="BI336" s="118"/>
      <c r="BJ336" s="322"/>
      <c r="BK336" s="118"/>
      <c r="BL336" s="118"/>
      <c r="BM336" s="118"/>
      <c r="BN336" s="322"/>
      <c r="BO336" s="118"/>
      <c r="BP336" s="118"/>
      <c r="BQ336" s="118"/>
      <c r="BR336" s="322"/>
      <c r="BS336" s="118"/>
      <c r="BT336" s="118"/>
      <c r="BU336" s="118"/>
      <c r="BV336" s="322"/>
      <c r="BW336" s="118"/>
      <c r="BX336" s="118"/>
      <c r="BY336" s="118"/>
      <c r="BZ336" s="322"/>
      <c r="CA336" s="118"/>
      <c r="CB336" s="118"/>
      <c r="CC336" s="323"/>
      <c r="CD336" s="322"/>
      <c r="CE336" s="118"/>
      <c r="CF336" s="118"/>
      <c r="CG336" s="323"/>
      <c r="CH336" s="322"/>
      <c r="CI336" s="118"/>
      <c r="CJ336" s="118"/>
      <c r="CK336" s="323"/>
      <c r="CL336" s="322"/>
      <c r="CM336" s="118"/>
      <c r="CN336" s="118"/>
      <c r="CO336" s="323"/>
      <c r="CP336" s="322"/>
      <c r="CQ336" s="118"/>
      <c r="CR336" s="118"/>
      <c r="CS336" s="323"/>
      <c r="CT336" s="322"/>
      <c r="CU336" s="118"/>
      <c r="CV336" s="118"/>
      <c r="CW336" s="323"/>
      <c r="CX336" s="322"/>
      <c r="CY336" s="71"/>
      <c r="CZ336" s="112"/>
      <c r="DA336" s="71"/>
      <c r="DB336" s="71"/>
      <c r="DC336" s="156"/>
      <c r="DD336" s="156"/>
      <c r="DE336" s="156"/>
      <c r="DF336" s="119"/>
      <c r="DG336" s="116"/>
      <c r="DH336" s="116"/>
      <c r="DI336" s="116"/>
      <c r="DJ336" s="116"/>
      <c r="DK336" s="116"/>
      <c r="DL336" s="116"/>
      <c r="DM336" s="116"/>
      <c r="DN336" s="116"/>
    </row>
    <row r="337" spans="1:118" ht="15.75" customHeight="1">
      <c r="A337" s="108"/>
      <c r="B337" s="149"/>
      <c r="C337" s="169"/>
      <c r="D337" s="71"/>
      <c r="E337" s="384"/>
      <c r="F337" s="71"/>
      <c r="G337" s="71"/>
      <c r="H337" s="71"/>
      <c r="I337" s="71"/>
      <c r="J337" s="322"/>
      <c r="K337" s="118"/>
      <c r="L337" s="118"/>
      <c r="M337" s="323"/>
      <c r="N337" s="118"/>
      <c r="O337" s="118"/>
      <c r="P337" s="118"/>
      <c r="Q337" s="118"/>
      <c r="R337" s="322"/>
      <c r="S337" s="118"/>
      <c r="T337" s="118"/>
      <c r="U337" s="323"/>
      <c r="V337" s="322"/>
      <c r="W337" s="118"/>
      <c r="X337" s="118"/>
      <c r="Y337" s="118"/>
      <c r="Z337" s="322"/>
      <c r="AA337" s="118"/>
      <c r="AB337" s="118"/>
      <c r="AC337" s="118"/>
      <c r="AD337" s="322"/>
      <c r="AE337" s="118"/>
      <c r="AF337" s="118"/>
      <c r="AG337" s="118"/>
      <c r="AH337" s="322"/>
      <c r="AI337" s="118"/>
      <c r="AJ337" s="118"/>
      <c r="AK337" s="118"/>
      <c r="AL337" s="322"/>
      <c r="AM337" s="118"/>
      <c r="AN337" s="118"/>
      <c r="AO337" s="118"/>
      <c r="AP337" s="322"/>
      <c r="AQ337" s="118"/>
      <c r="AR337" s="118"/>
      <c r="AS337" s="118"/>
      <c r="AT337" s="322"/>
      <c r="AU337" s="118"/>
      <c r="AV337" s="118"/>
      <c r="AW337" s="118"/>
      <c r="AX337" s="322"/>
      <c r="AY337" s="118"/>
      <c r="AZ337" s="118"/>
      <c r="BA337" s="118"/>
      <c r="BB337" s="322"/>
      <c r="BC337" s="118"/>
      <c r="BD337" s="118"/>
      <c r="BE337" s="118"/>
      <c r="BF337" s="322"/>
      <c r="BG337" s="118"/>
      <c r="BH337" s="118"/>
      <c r="BI337" s="118"/>
      <c r="BJ337" s="322"/>
      <c r="BK337" s="118"/>
      <c r="BL337" s="118"/>
      <c r="BM337" s="118"/>
      <c r="BN337" s="322"/>
      <c r="BO337" s="118"/>
      <c r="BP337" s="118"/>
      <c r="BQ337" s="118"/>
      <c r="BR337" s="322"/>
      <c r="BS337" s="118"/>
      <c r="BT337" s="118"/>
      <c r="BU337" s="118"/>
      <c r="BV337" s="322"/>
      <c r="BW337" s="118"/>
      <c r="BX337" s="118"/>
      <c r="BY337" s="118"/>
      <c r="BZ337" s="322"/>
      <c r="CA337" s="118"/>
      <c r="CB337" s="118"/>
      <c r="CC337" s="323"/>
      <c r="CD337" s="322"/>
      <c r="CE337" s="118"/>
      <c r="CF337" s="118"/>
      <c r="CG337" s="323"/>
      <c r="CH337" s="322"/>
      <c r="CI337" s="118"/>
      <c r="CJ337" s="118"/>
      <c r="CK337" s="323"/>
      <c r="CL337" s="322"/>
      <c r="CM337" s="118"/>
      <c r="CN337" s="118"/>
      <c r="CO337" s="323"/>
      <c r="CP337" s="322"/>
      <c r="CQ337" s="118"/>
      <c r="CR337" s="118"/>
      <c r="CS337" s="323"/>
      <c r="CT337" s="322"/>
      <c r="CU337" s="118"/>
      <c r="CV337" s="118"/>
      <c r="CW337" s="323"/>
      <c r="CX337" s="322"/>
      <c r="CY337" s="71"/>
      <c r="CZ337" s="112"/>
      <c r="DA337" s="71"/>
      <c r="DB337" s="71"/>
      <c r="DC337" s="156"/>
      <c r="DD337" s="156"/>
      <c r="DE337" s="156"/>
      <c r="DF337" s="119"/>
      <c r="DG337" s="116"/>
      <c r="DH337" s="116"/>
      <c r="DI337" s="116"/>
      <c r="DJ337" s="116"/>
      <c r="DK337" s="116"/>
      <c r="DL337" s="116"/>
      <c r="DM337" s="116"/>
      <c r="DN337" s="116"/>
    </row>
    <row r="338" spans="1:118" ht="15.75" customHeight="1">
      <c r="A338" s="108"/>
      <c r="B338" s="149"/>
      <c r="C338" s="169"/>
      <c r="D338" s="71"/>
      <c r="E338" s="384"/>
      <c r="F338" s="71"/>
      <c r="G338" s="71"/>
      <c r="H338" s="71"/>
      <c r="I338" s="71"/>
      <c r="J338" s="322"/>
      <c r="K338" s="118"/>
      <c r="L338" s="118"/>
      <c r="M338" s="323"/>
      <c r="N338" s="118"/>
      <c r="O338" s="118"/>
      <c r="P338" s="118"/>
      <c r="Q338" s="118"/>
      <c r="R338" s="322"/>
      <c r="S338" s="118"/>
      <c r="T338" s="118"/>
      <c r="U338" s="323"/>
      <c r="V338" s="322"/>
      <c r="W338" s="118"/>
      <c r="X338" s="118"/>
      <c r="Y338" s="118"/>
      <c r="Z338" s="322"/>
      <c r="AA338" s="118"/>
      <c r="AB338" s="118"/>
      <c r="AC338" s="118"/>
      <c r="AD338" s="322"/>
      <c r="AE338" s="118"/>
      <c r="AF338" s="118"/>
      <c r="AG338" s="118"/>
      <c r="AH338" s="322"/>
      <c r="AI338" s="118"/>
      <c r="AJ338" s="118"/>
      <c r="AK338" s="118"/>
      <c r="AL338" s="322"/>
      <c r="AM338" s="118"/>
      <c r="AN338" s="118"/>
      <c r="AO338" s="118"/>
      <c r="AP338" s="322"/>
      <c r="AQ338" s="118"/>
      <c r="AR338" s="118"/>
      <c r="AS338" s="118"/>
      <c r="AT338" s="322"/>
      <c r="AU338" s="118"/>
      <c r="AV338" s="118"/>
      <c r="AW338" s="118"/>
      <c r="AX338" s="322"/>
      <c r="AY338" s="118"/>
      <c r="AZ338" s="118"/>
      <c r="BA338" s="118"/>
      <c r="BB338" s="322"/>
      <c r="BC338" s="118"/>
      <c r="BD338" s="118"/>
      <c r="BE338" s="118"/>
      <c r="BF338" s="322"/>
      <c r="BG338" s="118"/>
      <c r="BH338" s="118"/>
      <c r="BI338" s="118"/>
      <c r="BJ338" s="322"/>
      <c r="BK338" s="118"/>
      <c r="BL338" s="118"/>
      <c r="BM338" s="118"/>
      <c r="BN338" s="322"/>
      <c r="BO338" s="118"/>
      <c r="BP338" s="118"/>
      <c r="BQ338" s="118"/>
      <c r="BR338" s="322"/>
      <c r="BS338" s="118"/>
      <c r="BT338" s="118"/>
      <c r="BU338" s="118"/>
      <c r="BV338" s="322"/>
      <c r="BW338" s="118"/>
      <c r="BX338" s="118"/>
      <c r="BY338" s="118"/>
      <c r="BZ338" s="322"/>
      <c r="CA338" s="118"/>
      <c r="CB338" s="118"/>
      <c r="CC338" s="323"/>
      <c r="CD338" s="322"/>
      <c r="CE338" s="118"/>
      <c r="CF338" s="118"/>
      <c r="CG338" s="323"/>
      <c r="CH338" s="322"/>
      <c r="CI338" s="118"/>
      <c r="CJ338" s="118"/>
      <c r="CK338" s="323"/>
      <c r="CL338" s="322"/>
      <c r="CM338" s="118"/>
      <c r="CN338" s="118"/>
      <c r="CO338" s="323"/>
      <c r="CP338" s="322"/>
      <c r="CQ338" s="118"/>
      <c r="CR338" s="118"/>
      <c r="CS338" s="323"/>
      <c r="CT338" s="322"/>
      <c r="CU338" s="118"/>
      <c r="CV338" s="118"/>
      <c r="CW338" s="323"/>
      <c r="CX338" s="322"/>
      <c r="CY338" s="71"/>
      <c r="CZ338" s="112"/>
      <c r="DA338" s="71"/>
      <c r="DB338" s="71"/>
      <c r="DC338" s="156"/>
      <c r="DD338" s="156"/>
      <c r="DE338" s="156"/>
      <c r="DF338" s="119"/>
      <c r="DG338" s="116"/>
      <c r="DH338" s="116"/>
      <c r="DI338" s="116"/>
      <c r="DJ338" s="116"/>
      <c r="DK338" s="116"/>
      <c r="DL338" s="116"/>
      <c r="DM338" s="116"/>
      <c r="DN338" s="116"/>
    </row>
    <row r="339" spans="1:118" ht="15.75" customHeight="1">
      <c r="A339" s="108"/>
      <c r="B339" s="149"/>
      <c r="C339" s="169"/>
      <c r="D339" s="71"/>
      <c r="E339" s="384"/>
      <c r="F339" s="71"/>
      <c r="G339" s="71"/>
      <c r="H339" s="71"/>
      <c r="I339" s="71"/>
      <c r="J339" s="322"/>
      <c r="K339" s="118"/>
      <c r="L339" s="118"/>
      <c r="M339" s="323"/>
      <c r="N339" s="118"/>
      <c r="O339" s="118"/>
      <c r="P339" s="118"/>
      <c r="Q339" s="118"/>
      <c r="R339" s="322"/>
      <c r="S339" s="118"/>
      <c r="T339" s="118"/>
      <c r="U339" s="323"/>
      <c r="V339" s="322"/>
      <c r="W339" s="118"/>
      <c r="X339" s="118"/>
      <c r="Y339" s="118"/>
      <c r="Z339" s="322"/>
      <c r="AA339" s="118"/>
      <c r="AB339" s="118"/>
      <c r="AC339" s="118"/>
      <c r="AD339" s="322"/>
      <c r="AE339" s="118"/>
      <c r="AF339" s="118"/>
      <c r="AG339" s="118"/>
      <c r="AH339" s="322"/>
      <c r="AI339" s="118"/>
      <c r="AJ339" s="118"/>
      <c r="AK339" s="118"/>
      <c r="AL339" s="322"/>
      <c r="AM339" s="118"/>
      <c r="AN339" s="118"/>
      <c r="AO339" s="118"/>
      <c r="AP339" s="322"/>
      <c r="AQ339" s="118"/>
      <c r="AR339" s="118"/>
      <c r="AS339" s="118"/>
      <c r="AT339" s="322"/>
      <c r="AU339" s="118"/>
      <c r="AV339" s="118"/>
      <c r="AW339" s="118"/>
      <c r="AX339" s="322"/>
      <c r="AY339" s="118"/>
      <c r="AZ339" s="118"/>
      <c r="BA339" s="118"/>
      <c r="BB339" s="322"/>
      <c r="BC339" s="118"/>
      <c r="BD339" s="118"/>
      <c r="BE339" s="118"/>
      <c r="BF339" s="322"/>
      <c r="BG339" s="118"/>
      <c r="BH339" s="118"/>
      <c r="BI339" s="118"/>
      <c r="BJ339" s="322"/>
      <c r="BK339" s="118"/>
      <c r="BL339" s="118"/>
      <c r="BM339" s="118"/>
      <c r="BN339" s="322"/>
      <c r="BO339" s="118"/>
      <c r="BP339" s="118"/>
      <c r="BQ339" s="118"/>
      <c r="BR339" s="322"/>
      <c r="BS339" s="118"/>
      <c r="BT339" s="118"/>
      <c r="BU339" s="118"/>
      <c r="BV339" s="322"/>
      <c r="BW339" s="118"/>
      <c r="BX339" s="118"/>
      <c r="BY339" s="118"/>
      <c r="BZ339" s="322"/>
      <c r="CA339" s="118"/>
      <c r="CB339" s="118"/>
      <c r="CC339" s="323"/>
      <c r="CD339" s="322"/>
      <c r="CE339" s="118"/>
      <c r="CF339" s="118"/>
      <c r="CG339" s="323"/>
      <c r="CH339" s="322"/>
      <c r="CI339" s="118"/>
      <c r="CJ339" s="118"/>
      <c r="CK339" s="323"/>
      <c r="CL339" s="322"/>
      <c r="CM339" s="118"/>
      <c r="CN339" s="118"/>
      <c r="CO339" s="323"/>
      <c r="CP339" s="322"/>
      <c r="CQ339" s="118"/>
      <c r="CR339" s="118"/>
      <c r="CS339" s="323"/>
      <c r="CT339" s="322"/>
      <c r="CU339" s="118"/>
      <c r="CV339" s="118"/>
      <c r="CW339" s="323"/>
      <c r="CX339" s="322"/>
      <c r="CY339" s="71"/>
      <c r="CZ339" s="112"/>
      <c r="DA339" s="71"/>
      <c r="DB339" s="71"/>
      <c r="DC339" s="156"/>
      <c r="DD339" s="156"/>
      <c r="DE339" s="156"/>
      <c r="DF339" s="119"/>
      <c r="DG339" s="116"/>
      <c r="DH339" s="116"/>
      <c r="DI339" s="116"/>
      <c r="DJ339" s="116"/>
      <c r="DK339" s="116"/>
      <c r="DL339" s="116"/>
      <c r="DM339" s="116"/>
      <c r="DN339" s="116"/>
    </row>
    <row r="340" spans="1:118" ht="15.75" customHeight="1">
      <c r="A340" s="108"/>
      <c r="B340" s="149"/>
      <c r="C340" s="169"/>
      <c r="D340" s="71"/>
      <c r="E340" s="384"/>
      <c r="F340" s="71"/>
      <c r="G340" s="71"/>
      <c r="H340" s="71"/>
      <c r="I340" s="71"/>
      <c r="J340" s="322"/>
      <c r="K340" s="118"/>
      <c r="L340" s="118"/>
      <c r="M340" s="323"/>
      <c r="N340" s="118"/>
      <c r="O340" s="118"/>
      <c r="P340" s="118"/>
      <c r="Q340" s="118"/>
      <c r="R340" s="322"/>
      <c r="S340" s="118"/>
      <c r="T340" s="118"/>
      <c r="U340" s="323"/>
      <c r="V340" s="322"/>
      <c r="W340" s="118"/>
      <c r="X340" s="118"/>
      <c r="Y340" s="118"/>
      <c r="Z340" s="322"/>
      <c r="AA340" s="118"/>
      <c r="AB340" s="118"/>
      <c r="AC340" s="118"/>
      <c r="AD340" s="322"/>
      <c r="AE340" s="118"/>
      <c r="AF340" s="118"/>
      <c r="AG340" s="118"/>
      <c r="AH340" s="322"/>
      <c r="AI340" s="118"/>
      <c r="AJ340" s="118"/>
      <c r="AK340" s="118"/>
      <c r="AL340" s="322"/>
      <c r="AM340" s="118"/>
      <c r="AN340" s="118"/>
      <c r="AO340" s="118"/>
      <c r="AP340" s="322"/>
      <c r="AQ340" s="118"/>
      <c r="AR340" s="118"/>
      <c r="AS340" s="118"/>
      <c r="AT340" s="322"/>
      <c r="AU340" s="118"/>
      <c r="AV340" s="118"/>
      <c r="AW340" s="118"/>
      <c r="AX340" s="322"/>
      <c r="AY340" s="118"/>
      <c r="AZ340" s="118"/>
      <c r="BA340" s="118"/>
      <c r="BB340" s="322"/>
      <c r="BC340" s="118"/>
      <c r="BD340" s="118"/>
      <c r="BE340" s="118"/>
      <c r="BF340" s="322"/>
      <c r="BG340" s="118"/>
      <c r="BH340" s="118"/>
      <c r="BI340" s="118"/>
      <c r="BJ340" s="322"/>
      <c r="BK340" s="118"/>
      <c r="BL340" s="118"/>
      <c r="BM340" s="118"/>
      <c r="BN340" s="322"/>
      <c r="BO340" s="118"/>
      <c r="BP340" s="118"/>
      <c r="BQ340" s="118"/>
      <c r="BR340" s="322"/>
      <c r="BS340" s="118"/>
      <c r="BT340" s="118"/>
      <c r="BU340" s="118"/>
      <c r="BV340" s="322"/>
      <c r="BW340" s="118"/>
      <c r="BX340" s="118"/>
      <c r="BY340" s="118"/>
      <c r="BZ340" s="322"/>
      <c r="CA340" s="118"/>
      <c r="CB340" s="118"/>
      <c r="CC340" s="323"/>
      <c r="CD340" s="322"/>
      <c r="CE340" s="118"/>
      <c r="CF340" s="118"/>
      <c r="CG340" s="323"/>
      <c r="CH340" s="322"/>
      <c r="CI340" s="118"/>
      <c r="CJ340" s="118"/>
      <c r="CK340" s="323"/>
      <c r="CL340" s="322"/>
      <c r="CM340" s="118"/>
      <c r="CN340" s="118"/>
      <c r="CO340" s="323"/>
      <c r="CP340" s="322"/>
      <c r="CQ340" s="118"/>
      <c r="CR340" s="118"/>
      <c r="CS340" s="323"/>
      <c r="CT340" s="322"/>
      <c r="CU340" s="118"/>
      <c r="CV340" s="118"/>
      <c r="CW340" s="323"/>
      <c r="CX340" s="322"/>
      <c r="CY340" s="71"/>
      <c r="CZ340" s="112"/>
      <c r="DA340" s="71"/>
      <c r="DB340" s="71"/>
      <c r="DC340" s="156"/>
      <c r="DD340" s="156"/>
      <c r="DE340" s="156"/>
      <c r="DF340" s="119"/>
      <c r="DG340" s="116"/>
      <c r="DH340" s="116"/>
      <c r="DI340" s="116"/>
      <c r="DJ340" s="116"/>
      <c r="DK340" s="116"/>
      <c r="DL340" s="116"/>
      <c r="DM340" s="116"/>
      <c r="DN340" s="116"/>
    </row>
    <row r="341" spans="1:118" ht="15.75" customHeight="1">
      <c r="A341" s="108"/>
      <c r="B341" s="149"/>
      <c r="C341" s="169"/>
      <c r="D341" s="71"/>
      <c r="E341" s="384"/>
      <c r="F341" s="71"/>
      <c r="G341" s="71"/>
      <c r="H341" s="71"/>
      <c r="I341" s="71"/>
      <c r="J341" s="322"/>
      <c r="K341" s="118"/>
      <c r="L341" s="118"/>
      <c r="M341" s="323"/>
      <c r="N341" s="118"/>
      <c r="O341" s="118"/>
      <c r="P341" s="118"/>
      <c r="Q341" s="118"/>
      <c r="R341" s="322"/>
      <c r="S341" s="118"/>
      <c r="T341" s="118"/>
      <c r="U341" s="323"/>
      <c r="V341" s="322"/>
      <c r="W341" s="118"/>
      <c r="X341" s="118"/>
      <c r="Y341" s="118"/>
      <c r="Z341" s="322"/>
      <c r="AA341" s="118"/>
      <c r="AB341" s="118"/>
      <c r="AC341" s="118"/>
      <c r="AD341" s="322"/>
      <c r="AE341" s="118"/>
      <c r="AF341" s="118"/>
      <c r="AG341" s="118"/>
      <c r="AH341" s="322"/>
      <c r="AI341" s="118"/>
      <c r="AJ341" s="118"/>
      <c r="AK341" s="118"/>
      <c r="AL341" s="322"/>
      <c r="AM341" s="118"/>
      <c r="AN341" s="118"/>
      <c r="AO341" s="118"/>
      <c r="AP341" s="322"/>
      <c r="AQ341" s="118"/>
      <c r="AR341" s="118"/>
      <c r="AS341" s="118"/>
      <c r="AT341" s="322"/>
      <c r="AU341" s="118"/>
      <c r="AV341" s="118"/>
      <c r="AW341" s="118"/>
      <c r="AX341" s="322"/>
      <c r="AY341" s="118"/>
      <c r="AZ341" s="118"/>
      <c r="BA341" s="118"/>
      <c r="BB341" s="322"/>
      <c r="BC341" s="118"/>
      <c r="BD341" s="118"/>
      <c r="BE341" s="118"/>
      <c r="BF341" s="322"/>
      <c r="BG341" s="118"/>
      <c r="BH341" s="118"/>
      <c r="BI341" s="118"/>
      <c r="BJ341" s="322"/>
      <c r="BK341" s="118"/>
      <c r="BL341" s="118"/>
      <c r="BM341" s="118"/>
      <c r="BN341" s="322"/>
      <c r="BO341" s="118"/>
      <c r="BP341" s="118"/>
      <c r="BQ341" s="118"/>
      <c r="BR341" s="322"/>
      <c r="BS341" s="118"/>
      <c r="BT341" s="118"/>
      <c r="BU341" s="118"/>
      <c r="BV341" s="322"/>
      <c r="BW341" s="118"/>
      <c r="BX341" s="118"/>
      <c r="BY341" s="118"/>
      <c r="BZ341" s="322"/>
      <c r="CA341" s="118"/>
      <c r="CB341" s="118"/>
      <c r="CC341" s="323"/>
      <c r="CD341" s="322"/>
      <c r="CE341" s="118"/>
      <c r="CF341" s="118"/>
      <c r="CG341" s="323"/>
      <c r="CH341" s="322"/>
      <c r="CI341" s="118"/>
      <c r="CJ341" s="118"/>
      <c r="CK341" s="323"/>
      <c r="CL341" s="322"/>
      <c r="CM341" s="118"/>
      <c r="CN341" s="118"/>
      <c r="CO341" s="323"/>
      <c r="CP341" s="322"/>
      <c r="CQ341" s="118"/>
      <c r="CR341" s="118"/>
      <c r="CS341" s="323"/>
      <c r="CT341" s="322"/>
      <c r="CU341" s="118"/>
      <c r="CV341" s="118"/>
      <c r="CW341" s="323"/>
      <c r="CX341" s="322"/>
      <c r="CY341" s="71"/>
      <c r="CZ341" s="112"/>
      <c r="DA341" s="71"/>
      <c r="DB341" s="71"/>
      <c r="DC341" s="156"/>
      <c r="DD341" s="156"/>
      <c r="DE341" s="156"/>
      <c r="DF341" s="119"/>
      <c r="DG341" s="116"/>
      <c r="DH341" s="116"/>
      <c r="DI341" s="116"/>
      <c r="DJ341" s="116"/>
      <c r="DK341" s="116"/>
      <c r="DL341" s="116"/>
      <c r="DM341" s="116"/>
      <c r="DN341" s="116"/>
    </row>
    <row r="342" spans="1:118" ht="15.75" customHeight="1">
      <c r="A342" s="108"/>
      <c r="B342" s="149"/>
      <c r="C342" s="169"/>
      <c r="D342" s="71"/>
      <c r="E342" s="384"/>
      <c r="F342" s="71"/>
      <c r="G342" s="71"/>
      <c r="H342" s="71"/>
      <c r="I342" s="71"/>
      <c r="J342" s="322"/>
      <c r="K342" s="118"/>
      <c r="L342" s="118"/>
      <c r="M342" s="323"/>
      <c r="N342" s="118"/>
      <c r="O342" s="118"/>
      <c r="P342" s="118"/>
      <c r="Q342" s="118"/>
      <c r="R342" s="322"/>
      <c r="S342" s="118"/>
      <c r="T342" s="118"/>
      <c r="U342" s="323"/>
      <c r="V342" s="322"/>
      <c r="W342" s="118"/>
      <c r="X342" s="118"/>
      <c r="Y342" s="118"/>
      <c r="Z342" s="322"/>
      <c r="AA342" s="118"/>
      <c r="AB342" s="118"/>
      <c r="AC342" s="118"/>
      <c r="AD342" s="322"/>
      <c r="AE342" s="118"/>
      <c r="AF342" s="118"/>
      <c r="AG342" s="118"/>
      <c r="AH342" s="322"/>
      <c r="AI342" s="118"/>
      <c r="AJ342" s="118"/>
      <c r="AK342" s="118"/>
      <c r="AL342" s="322"/>
      <c r="AM342" s="118"/>
      <c r="AN342" s="118"/>
      <c r="AO342" s="118"/>
      <c r="AP342" s="322"/>
      <c r="AQ342" s="118"/>
      <c r="AR342" s="118"/>
      <c r="AS342" s="118"/>
      <c r="AT342" s="322"/>
      <c r="AU342" s="118"/>
      <c r="AV342" s="118"/>
      <c r="AW342" s="118"/>
      <c r="AX342" s="322"/>
      <c r="AY342" s="118"/>
      <c r="AZ342" s="118"/>
      <c r="BA342" s="118"/>
      <c r="BB342" s="322"/>
      <c r="BC342" s="118"/>
      <c r="BD342" s="118"/>
      <c r="BE342" s="118"/>
      <c r="BF342" s="322"/>
      <c r="BG342" s="118"/>
      <c r="BH342" s="118"/>
      <c r="BI342" s="118"/>
      <c r="BJ342" s="322"/>
      <c r="BK342" s="118"/>
      <c r="BL342" s="118"/>
      <c r="BM342" s="118"/>
      <c r="BN342" s="322"/>
      <c r="BO342" s="118"/>
      <c r="BP342" s="118"/>
      <c r="BQ342" s="118"/>
      <c r="BR342" s="322"/>
      <c r="BS342" s="118"/>
      <c r="BT342" s="118"/>
      <c r="BU342" s="118"/>
      <c r="BV342" s="322"/>
      <c r="BW342" s="118"/>
      <c r="BX342" s="118"/>
      <c r="BY342" s="118"/>
      <c r="BZ342" s="322"/>
      <c r="CA342" s="118"/>
      <c r="CB342" s="118"/>
      <c r="CC342" s="323"/>
      <c r="CD342" s="322"/>
      <c r="CE342" s="118"/>
      <c r="CF342" s="118"/>
      <c r="CG342" s="323"/>
      <c r="CH342" s="322"/>
      <c r="CI342" s="118"/>
      <c r="CJ342" s="118"/>
      <c r="CK342" s="323"/>
      <c r="CL342" s="322"/>
      <c r="CM342" s="118"/>
      <c r="CN342" s="118"/>
      <c r="CO342" s="323"/>
      <c r="CP342" s="322"/>
      <c r="CQ342" s="118"/>
      <c r="CR342" s="118"/>
      <c r="CS342" s="323"/>
      <c r="CT342" s="322"/>
      <c r="CU342" s="118"/>
      <c r="CV342" s="118"/>
      <c r="CW342" s="323"/>
      <c r="CX342" s="322"/>
      <c r="CY342" s="71"/>
      <c r="CZ342" s="112"/>
      <c r="DA342" s="71"/>
      <c r="DB342" s="71"/>
      <c r="DC342" s="156"/>
      <c r="DD342" s="156"/>
      <c r="DE342" s="156"/>
      <c r="DF342" s="119"/>
      <c r="DG342" s="116"/>
      <c r="DH342" s="116"/>
      <c r="DI342" s="116"/>
      <c r="DJ342" s="116"/>
      <c r="DK342" s="116"/>
      <c r="DL342" s="116"/>
      <c r="DM342" s="116"/>
      <c r="DN342" s="116"/>
    </row>
    <row r="343" spans="1:118" ht="15.75" customHeight="1">
      <c r="A343" s="108"/>
      <c r="B343" s="149"/>
      <c r="C343" s="169"/>
      <c r="D343" s="71"/>
      <c r="E343" s="384"/>
      <c r="F343" s="71"/>
      <c r="G343" s="71"/>
      <c r="H343" s="71"/>
      <c r="I343" s="71"/>
      <c r="J343" s="322"/>
      <c r="K343" s="118"/>
      <c r="L343" s="118"/>
      <c r="M343" s="323"/>
      <c r="N343" s="118"/>
      <c r="O343" s="118"/>
      <c r="P343" s="118"/>
      <c r="Q343" s="118"/>
      <c r="R343" s="322"/>
      <c r="S343" s="118"/>
      <c r="T343" s="118"/>
      <c r="U343" s="323"/>
      <c r="V343" s="322"/>
      <c r="W343" s="118"/>
      <c r="X343" s="118"/>
      <c r="Y343" s="118"/>
      <c r="Z343" s="322"/>
      <c r="AA343" s="118"/>
      <c r="AB343" s="118"/>
      <c r="AC343" s="118"/>
      <c r="AD343" s="322"/>
      <c r="AE343" s="118"/>
      <c r="AF343" s="118"/>
      <c r="AG343" s="118"/>
      <c r="AH343" s="322"/>
      <c r="AI343" s="118"/>
      <c r="AJ343" s="118"/>
      <c r="AK343" s="118"/>
      <c r="AL343" s="322"/>
      <c r="AM343" s="118"/>
      <c r="AN343" s="118"/>
      <c r="AO343" s="118"/>
      <c r="AP343" s="322"/>
      <c r="AQ343" s="118"/>
      <c r="AR343" s="118"/>
      <c r="AS343" s="118"/>
      <c r="AT343" s="322"/>
      <c r="AU343" s="118"/>
      <c r="AV343" s="118"/>
      <c r="AW343" s="118"/>
      <c r="AX343" s="322"/>
      <c r="AY343" s="118"/>
      <c r="AZ343" s="118"/>
      <c r="BA343" s="118"/>
      <c r="BB343" s="322"/>
      <c r="BC343" s="118"/>
      <c r="BD343" s="118"/>
      <c r="BE343" s="118"/>
      <c r="BF343" s="322"/>
      <c r="BG343" s="118"/>
      <c r="BH343" s="118"/>
      <c r="BI343" s="118"/>
      <c r="BJ343" s="322"/>
      <c r="BK343" s="118"/>
      <c r="BL343" s="118"/>
      <c r="BM343" s="118"/>
      <c r="BN343" s="322"/>
      <c r="BO343" s="118"/>
      <c r="BP343" s="118"/>
      <c r="BQ343" s="118"/>
      <c r="BR343" s="322"/>
      <c r="BS343" s="118"/>
      <c r="BT343" s="118"/>
      <c r="BU343" s="118"/>
      <c r="BV343" s="322"/>
      <c r="BW343" s="118"/>
      <c r="BX343" s="118"/>
      <c r="BY343" s="118"/>
      <c r="BZ343" s="322"/>
      <c r="CA343" s="118"/>
      <c r="CB343" s="118"/>
      <c r="CC343" s="323"/>
      <c r="CD343" s="322"/>
      <c r="CE343" s="118"/>
      <c r="CF343" s="118"/>
      <c r="CG343" s="323"/>
      <c r="CH343" s="322"/>
      <c r="CI343" s="118"/>
      <c r="CJ343" s="118"/>
      <c r="CK343" s="323"/>
      <c r="CL343" s="322"/>
      <c r="CM343" s="118"/>
      <c r="CN343" s="118"/>
      <c r="CO343" s="323"/>
      <c r="CP343" s="322"/>
      <c r="CQ343" s="118"/>
      <c r="CR343" s="118"/>
      <c r="CS343" s="323"/>
      <c r="CT343" s="322"/>
      <c r="CU343" s="118"/>
      <c r="CV343" s="118"/>
      <c r="CW343" s="323"/>
      <c r="CX343" s="322"/>
      <c r="CY343" s="71"/>
      <c r="CZ343" s="112"/>
      <c r="DA343" s="71"/>
      <c r="DB343" s="71"/>
      <c r="DC343" s="156"/>
      <c r="DD343" s="156"/>
      <c r="DE343" s="156"/>
      <c r="DF343" s="119"/>
      <c r="DG343" s="116"/>
      <c r="DH343" s="116"/>
      <c r="DI343" s="116"/>
      <c r="DJ343" s="116"/>
      <c r="DK343" s="116"/>
      <c r="DL343" s="116"/>
      <c r="DM343" s="116"/>
      <c r="DN343" s="116"/>
    </row>
    <row r="344" spans="1:118" ht="15.75" customHeight="1">
      <c r="A344" s="102" t="s">
        <v>727</v>
      </c>
      <c r="B344" s="103"/>
      <c r="C344" s="104"/>
      <c r="D344" s="104"/>
      <c r="E344" s="383"/>
      <c r="F344" s="139"/>
      <c r="G344" s="139"/>
      <c r="H344" s="139"/>
      <c r="I344" s="139"/>
      <c r="J344" s="140"/>
      <c r="K344" s="140"/>
      <c r="L344" s="140"/>
      <c r="M344" s="140"/>
      <c r="N344" s="140"/>
      <c r="O344" s="140"/>
      <c r="P344" s="140"/>
      <c r="Q344" s="140"/>
      <c r="R344" s="140"/>
      <c r="S344" s="140"/>
      <c r="T344" s="140"/>
      <c r="U344" s="140"/>
      <c r="V344" s="402"/>
      <c r="W344" s="140"/>
      <c r="X344" s="140"/>
      <c r="Y344" s="140"/>
      <c r="Z344" s="402"/>
      <c r="AA344" s="140"/>
      <c r="AB344" s="140"/>
      <c r="AC344" s="140"/>
      <c r="AD344" s="402"/>
      <c r="AE344" s="140"/>
      <c r="AF344" s="140"/>
      <c r="AG344" s="140"/>
      <c r="AH344" s="402"/>
      <c r="AI344" s="140"/>
      <c r="AJ344" s="140"/>
      <c r="AK344" s="140"/>
      <c r="AL344" s="402"/>
      <c r="AM344" s="140"/>
      <c r="AN344" s="140"/>
      <c r="AO344" s="140"/>
      <c r="AP344" s="402"/>
      <c r="AQ344" s="140"/>
      <c r="AR344" s="140"/>
      <c r="AS344" s="140"/>
      <c r="AT344" s="402"/>
      <c r="AU344" s="140"/>
      <c r="AV344" s="140"/>
      <c r="AW344" s="140"/>
      <c r="AX344" s="402"/>
      <c r="AY344" s="140"/>
      <c r="AZ344" s="140"/>
      <c r="BA344" s="140"/>
      <c r="BB344" s="402"/>
      <c r="BC344" s="140"/>
      <c r="BD344" s="140"/>
      <c r="BE344" s="140"/>
      <c r="BF344" s="402"/>
      <c r="BG344" s="140"/>
      <c r="BH344" s="140"/>
      <c r="BI344" s="140"/>
      <c r="BJ344" s="402"/>
      <c r="BK344" s="140"/>
      <c r="BL344" s="140"/>
      <c r="BM344" s="140"/>
      <c r="BN344" s="402"/>
      <c r="BO344" s="140"/>
      <c r="BP344" s="140"/>
      <c r="BQ344" s="140"/>
      <c r="BR344" s="402"/>
      <c r="BS344" s="140"/>
      <c r="BT344" s="140"/>
      <c r="BU344" s="140"/>
      <c r="BV344" s="402"/>
      <c r="BW344" s="140"/>
      <c r="BX344" s="140"/>
      <c r="BY344" s="140"/>
      <c r="BZ344" s="402"/>
      <c r="CA344" s="140"/>
      <c r="CB344" s="140"/>
      <c r="CC344" s="403"/>
      <c r="CD344" s="402"/>
      <c r="CE344" s="140"/>
      <c r="CF344" s="140"/>
      <c r="CG344" s="403"/>
      <c r="CH344" s="402"/>
      <c r="CI344" s="140"/>
      <c r="CJ344" s="140"/>
      <c r="CK344" s="403"/>
      <c r="CL344" s="402"/>
      <c r="CM344" s="140"/>
      <c r="CN344" s="140"/>
      <c r="CO344" s="403"/>
      <c r="CP344" s="402"/>
      <c r="CQ344" s="140"/>
      <c r="CR344" s="140"/>
      <c r="CS344" s="403"/>
      <c r="CT344" s="402"/>
      <c r="CU344" s="140"/>
      <c r="CV344" s="140"/>
      <c r="CW344" s="403"/>
      <c r="CX344" s="322"/>
      <c r="CY344" s="71"/>
      <c r="CZ344" s="102" t="s">
        <v>727</v>
      </c>
      <c r="DA344" s="139"/>
      <c r="DB344" s="104"/>
      <c r="DC344" s="139"/>
      <c r="DD344" s="139"/>
      <c r="DE344" s="139"/>
      <c r="DF344" s="139"/>
      <c r="DG344" s="139"/>
      <c r="DH344" s="139"/>
      <c r="DI344" s="139"/>
      <c r="DJ344" s="139"/>
      <c r="DK344" s="139"/>
      <c r="DL344" s="139"/>
      <c r="DM344" s="139"/>
      <c r="DN344" s="139"/>
    </row>
    <row r="345" spans="1:118" ht="15.75" customHeight="1">
      <c r="A345" s="108"/>
      <c r="B345" s="149"/>
      <c r="C345" s="123"/>
      <c r="D345" s="155"/>
      <c r="E345" s="384"/>
      <c r="F345" s="71"/>
      <c r="G345" s="71"/>
      <c r="H345" s="71"/>
      <c r="I345" s="71"/>
      <c r="J345" s="322"/>
      <c r="K345" s="118"/>
      <c r="L345" s="118"/>
      <c r="M345" s="323"/>
      <c r="N345" s="118"/>
      <c r="O345" s="118"/>
      <c r="P345" s="118"/>
      <c r="Q345" s="118"/>
      <c r="R345" s="322"/>
      <c r="S345" s="118"/>
      <c r="T345" s="118"/>
      <c r="U345" s="323"/>
      <c r="V345" s="322"/>
      <c r="W345" s="118"/>
      <c r="X345" s="118"/>
      <c r="Y345" s="118"/>
      <c r="Z345" s="322"/>
      <c r="AA345" s="118"/>
      <c r="AB345" s="118"/>
      <c r="AC345" s="118"/>
      <c r="AD345" s="322"/>
      <c r="AE345" s="118"/>
      <c r="AF345" s="118"/>
      <c r="AG345" s="118"/>
      <c r="AH345" s="322"/>
      <c r="AI345" s="118"/>
      <c r="AJ345" s="118"/>
      <c r="AK345" s="118"/>
      <c r="AL345" s="322"/>
      <c r="AM345" s="118"/>
      <c r="AN345" s="118"/>
      <c r="AO345" s="118"/>
      <c r="AP345" s="322"/>
      <c r="AQ345" s="118"/>
      <c r="AR345" s="118"/>
      <c r="AS345" s="118"/>
      <c r="AT345" s="322"/>
      <c r="AU345" s="118"/>
      <c r="AV345" s="118"/>
      <c r="AW345" s="118"/>
      <c r="AX345" s="322"/>
      <c r="AY345" s="118"/>
      <c r="AZ345" s="118"/>
      <c r="BA345" s="118"/>
      <c r="BB345" s="322"/>
      <c r="BC345" s="118"/>
      <c r="BD345" s="118"/>
      <c r="BE345" s="118"/>
      <c r="BF345" s="322"/>
      <c r="BG345" s="118"/>
      <c r="BH345" s="118"/>
      <c r="BI345" s="118"/>
      <c r="BJ345" s="322"/>
      <c r="BK345" s="118"/>
      <c r="BL345" s="118"/>
      <c r="BM345" s="118"/>
      <c r="BN345" s="322"/>
      <c r="BO345" s="118"/>
      <c r="BP345" s="118"/>
      <c r="BQ345" s="118"/>
      <c r="BR345" s="322"/>
      <c r="BS345" s="118"/>
      <c r="BT345" s="118"/>
      <c r="BU345" s="118"/>
      <c r="BV345" s="322"/>
      <c r="BW345" s="118"/>
      <c r="BX345" s="118"/>
      <c r="BY345" s="118"/>
      <c r="BZ345" s="322"/>
      <c r="CA345" s="118"/>
      <c r="CB345" s="118"/>
      <c r="CC345" s="323"/>
      <c r="CD345" s="322"/>
      <c r="CE345" s="118"/>
      <c r="CF345" s="118"/>
      <c r="CG345" s="323"/>
      <c r="CH345" s="322"/>
      <c r="CI345" s="118"/>
      <c r="CJ345" s="118"/>
      <c r="CK345" s="323"/>
      <c r="CL345" s="322"/>
      <c r="CM345" s="118"/>
      <c r="CN345" s="118"/>
      <c r="CO345" s="323"/>
      <c r="CP345" s="322"/>
      <c r="CQ345" s="118"/>
      <c r="CR345" s="118"/>
      <c r="CS345" s="323"/>
      <c r="CT345" s="322"/>
      <c r="CU345" s="118"/>
      <c r="CV345" s="118"/>
      <c r="CW345" s="323"/>
      <c r="CX345" s="322"/>
      <c r="CY345" s="71"/>
      <c r="CZ345" s="111"/>
      <c r="DA345" s="108"/>
      <c r="DB345" s="123"/>
      <c r="DC345" s="156"/>
      <c r="DD345" s="156"/>
      <c r="DE345" s="156"/>
      <c r="DF345" s="119"/>
      <c r="DG345" s="116"/>
      <c r="DH345" s="116"/>
      <c r="DI345" s="116"/>
      <c r="DJ345" s="116"/>
      <c r="DK345" s="116"/>
      <c r="DL345" s="116"/>
      <c r="DM345" s="116"/>
      <c r="DN345" s="116"/>
    </row>
    <row r="346" spans="1:118" ht="15.75" customHeight="1">
      <c r="A346" s="114"/>
      <c r="B346" s="109">
        <v>400000</v>
      </c>
      <c r="C346" s="114" t="s">
        <v>728</v>
      </c>
      <c r="D346" s="89" t="s">
        <v>729</v>
      </c>
      <c r="E346" s="394"/>
      <c r="F346" s="89"/>
      <c r="G346" s="89"/>
      <c r="H346" s="89"/>
      <c r="I346" s="89"/>
      <c r="J346" s="307">
        <v>0</v>
      </c>
      <c r="K346" s="117">
        <v>0</v>
      </c>
      <c r="L346" s="117">
        <v>0</v>
      </c>
      <c r="M346" s="308">
        <v>0</v>
      </c>
      <c r="N346" s="117">
        <v>0</v>
      </c>
      <c r="O346" s="117">
        <v>0</v>
      </c>
      <c r="P346" s="117">
        <v>0</v>
      </c>
      <c r="Q346" s="117">
        <v>0</v>
      </c>
      <c r="R346" s="307">
        <v>0</v>
      </c>
      <c r="S346" s="117">
        <v>0</v>
      </c>
      <c r="T346" s="117">
        <v>0</v>
      </c>
      <c r="U346" s="308">
        <v>0</v>
      </c>
      <c r="V346" s="307">
        <v>-36.784534999999998</v>
      </c>
      <c r="W346" s="117">
        <v>-527.23664799999995</v>
      </c>
      <c r="X346" s="117">
        <v>-276.847622</v>
      </c>
      <c r="Y346" s="117">
        <v>685.116805</v>
      </c>
      <c r="Z346" s="307">
        <v>-476.79199999999997</v>
      </c>
      <c r="AA346" s="117">
        <v>-317.76599999999996</v>
      </c>
      <c r="AB346" s="117">
        <v>527.654</v>
      </c>
      <c r="AC346" s="117">
        <v>295.03899999999999</v>
      </c>
      <c r="AD346" s="307">
        <v>-330.28299999999996</v>
      </c>
      <c r="AE346" s="117">
        <v>126.02499999999999</v>
      </c>
      <c r="AF346" s="117">
        <v>-602.62799999999993</v>
      </c>
      <c r="AG346" s="117">
        <v>924.35399999999993</v>
      </c>
      <c r="AH346" s="307">
        <v>-396.39599999999996</v>
      </c>
      <c r="AI346" s="117">
        <v>-258.32099999999997</v>
      </c>
      <c r="AJ346" s="117">
        <v>541.59399999999994</v>
      </c>
      <c r="AK346" s="117">
        <v>539.16099999999994</v>
      </c>
      <c r="AL346" s="307">
        <v>-327.09199999999998</v>
      </c>
      <c r="AM346" s="117">
        <v>24.477999999999998</v>
      </c>
      <c r="AN346" s="117">
        <v>412.73699999999997</v>
      </c>
      <c r="AO346" s="117">
        <v>485.87799999999999</v>
      </c>
      <c r="AP346" s="307">
        <v>-199.446</v>
      </c>
      <c r="AQ346" s="117">
        <v>438.90299999999996</v>
      </c>
      <c r="AR346" s="117">
        <v>182.065</v>
      </c>
      <c r="AS346" s="117">
        <v>664.99799999999993</v>
      </c>
      <c r="AT346" s="307">
        <v>225.13499999999999</v>
      </c>
      <c r="AU346" s="117">
        <v>246.96599999999998</v>
      </c>
      <c r="AV346" s="117">
        <v>-533.87799999999993</v>
      </c>
      <c r="AW346" s="117">
        <v>576.18099999999993</v>
      </c>
      <c r="AX346" s="307">
        <v>112.431</v>
      </c>
      <c r="AY346" s="117">
        <v>75.712000000000003</v>
      </c>
      <c r="AZ346" s="117">
        <v>93.042000000000002</v>
      </c>
      <c r="BA346" s="117">
        <v>-31.660999999999998</v>
      </c>
      <c r="BB346" s="307">
        <v>-22.797999999999998</v>
      </c>
      <c r="BC346" s="117">
        <v>762.74299999999994</v>
      </c>
      <c r="BD346" s="117">
        <v>-349.02699999999999</v>
      </c>
      <c r="BE346" s="117">
        <v>87.99799999999999</v>
      </c>
      <c r="BF346" s="307">
        <v>1070.3719999999998</v>
      </c>
      <c r="BG346" s="117">
        <v>-105.782</v>
      </c>
      <c r="BH346" s="117">
        <v>60.595999999999997</v>
      </c>
      <c r="BI346" s="117">
        <v>704.53499999999997</v>
      </c>
      <c r="BJ346" s="307">
        <v>477.649</v>
      </c>
      <c r="BK346" s="117">
        <v>-287.09299999999996</v>
      </c>
      <c r="BL346" s="117">
        <v>425.24399999999997</v>
      </c>
      <c r="BM346" s="117">
        <v>393.601</v>
      </c>
      <c r="BN346" s="307">
        <v>37.042000000000002</v>
      </c>
      <c r="BO346" s="117">
        <v>-352.02499999999998</v>
      </c>
      <c r="BP346" s="117">
        <v>269.78300000000002</v>
      </c>
      <c r="BQ346" s="117">
        <v>-98.274000000000001</v>
      </c>
      <c r="BR346" s="307">
        <v>-512.01</v>
      </c>
      <c r="BS346" s="117">
        <v>-457.803</v>
      </c>
      <c r="BT346" s="117">
        <v>-537.26699999999994</v>
      </c>
      <c r="BU346" s="117">
        <v>792.36399999999992</v>
      </c>
      <c r="BV346" s="307">
        <v>-1152.47</v>
      </c>
      <c r="BW346" s="117">
        <v>-191.34699999999998</v>
      </c>
      <c r="BX346" s="117">
        <v>636.452</v>
      </c>
      <c r="BY346" s="117">
        <v>588.56499999999994</v>
      </c>
      <c r="BZ346" s="307">
        <v>-1122.5976208873371</v>
      </c>
      <c r="CA346" s="117">
        <v>-1122.597620887336</v>
      </c>
      <c r="CB346" s="117">
        <v>-1122.597620887336</v>
      </c>
      <c r="CC346" s="308">
        <v>4562.9193490973657</v>
      </c>
      <c r="CD346" s="307">
        <v>6743.9517264694696</v>
      </c>
      <c r="CE346" s="117">
        <v>6743.9517264694696</v>
      </c>
      <c r="CF346" s="117">
        <v>6743.9517264694659</v>
      </c>
      <c r="CG346" s="308">
        <v>-17478.889652144753</v>
      </c>
      <c r="CH346" s="307">
        <v>-17174.039299969798</v>
      </c>
      <c r="CI346" s="117">
        <v>-17174.039299969802</v>
      </c>
      <c r="CJ346" s="117">
        <v>-17174.039299969802</v>
      </c>
      <c r="CK346" s="308">
        <v>56910.608637346413</v>
      </c>
      <c r="CL346" s="307">
        <v>65297.65659718083</v>
      </c>
      <c r="CM346" s="117">
        <v>65297.65659718083</v>
      </c>
      <c r="CN346" s="117">
        <v>65297.65659718083</v>
      </c>
      <c r="CO346" s="308">
        <v>-186176.37934939194</v>
      </c>
      <c r="CP346" s="307">
        <v>-201814.4482496593</v>
      </c>
      <c r="CQ346" s="117">
        <v>-201814.4482496593</v>
      </c>
      <c r="CR346" s="117">
        <v>-201814.4482496593</v>
      </c>
      <c r="CS346" s="308">
        <v>622155.34252224548</v>
      </c>
      <c r="CT346" s="307">
        <v>689874.7293787864</v>
      </c>
      <c r="CU346" s="117">
        <v>689874.7293787864</v>
      </c>
      <c r="CV346" s="117">
        <v>689874.7293787864</v>
      </c>
      <c r="CW346" s="308">
        <v>-2041710.7845152153</v>
      </c>
      <c r="CX346" s="301"/>
      <c r="CY346" s="89"/>
      <c r="CZ346" s="166"/>
      <c r="DA346" s="114">
        <v>400000</v>
      </c>
      <c r="DB346" s="114" t="s">
        <v>728</v>
      </c>
      <c r="DC346" s="137">
        <v>982.66770199999996</v>
      </c>
      <c r="DD346" s="137">
        <v>1046.55747</v>
      </c>
      <c r="DE346" s="137">
        <v>657.05559099999994</v>
      </c>
      <c r="DF346" s="119">
        <v>-155.75199999999998</v>
      </c>
      <c r="DG346" s="116">
        <v>28.134999999999998</v>
      </c>
      <c r="DH346" s="116">
        <v>117.46799999999999</v>
      </c>
      <c r="DI346" s="116">
        <v>426.03799999999995</v>
      </c>
      <c r="DJ346" s="116">
        <v>596.00099999999998</v>
      </c>
      <c r="DK346" s="116">
        <v>1086.52</v>
      </c>
      <c r="DL346" s="116">
        <v>514.404</v>
      </c>
      <c r="DM346" s="116">
        <v>249.524</v>
      </c>
      <c r="DN346" s="116">
        <v>478.916</v>
      </c>
    </row>
    <row r="347" spans="1:118" ht="15.75" customHeight="1">
      <c r="A347" s="108"/>
      <c r="B347" s="149"/>
      <c r="C347" s="108"/>
      <c r="D347" s="71"/>
      <c r="E347" s="384"/>
      <c r="F347" s="71"/>
      <c r="G347" s="71"/>
      <c r="H347" s="71"/>
      <c r="I347" s="71"/>
      <c r="J347" s="312"/>
      <c r="K347" s="142"/>
      <c r="L347" s="142"/>
      <c r="M347" s="313"/>
      <c r="N347" s="142"/>
      <c r="O347" s="142"/>
      <c r="P347" s="142"/>
      <c r="Q347" s="142"/>
      <c r="R347" s="312"/>
      <c r="S347" s="142"/>
      <c r="T347" s="142"/>
      <c r="U347" s="313"/>
      <c r="V347" s="312"/>
      <c r="W347" s="142"/>
      <c r="X347" s="142"/>
      <c r="Y347" s="142"/>
      <c r="Z347" s="312"/>
      <c r="AA347" s="142"/>
      <c r="AB347" s="142"/>
      <c r="AC347" s="142"/>
      <c r="AD347" s="312"/>
      <c r="AE347" s="142"/>
      <c r="AF347" s="142"/>
      <c r="AG347" s="142"/>
      <c r="AH347" s="312"/>
      <c r="AI347" s="142"/>
      <c r="AJ347" s="142"/>
      <c r="AK347" s="142"/>
      <c r="AL347" s="312"/>
      <c r="AM347" s="142"/>
      <c r="AN347" s="142"/>
      <c r="AO347" s="142"/>
      <c r="AP347" s="312"/>
      <c r="AQ347" s="142"/>
      <c r="AR347" s="142"/>
      <c r="AS347" s="142"/>
      <c r="AT347" s="312"/>
      <c r="AU347" s="142"/>
      <c r="AV347" s="142"/>
      <c r="AW347" s="142"/>
      <c r="AX347" s="312"/>
      <c r="AY347" s="142"/>
      <c r="AZ347" s="142"/>
      <c r="BA347" s="142"/>
      <c r="BB347" s="312"/>
      <c r="BC347" s="142"/>
      <c r="BD347" s="142"/>
      <c r="BE347" s="142"/>
      <c r="BF347" s="312"/>
      <c r="BG347" s="142"/>
      <c r="BH347" s="142"/>
      <c r="BI347" s="142"/>
      <c r="BJ347" s="312"/>
      <c r="BK347" s="142"/>
      <c r="BL347" s="142"/>
      <c r="BM347" s="142"/>
      <c r="BN347" s="312"/>
      <c r="BO347" s="142"/>
      <c r="BP347" s="142"/>
      <c r="BQ347" s="142"/>
      <c r="BR347" s="312"/>
      <c r="BS347" s="142"/>
      <c r="BT347" s="142"/>
      <c r="BU347" s="142"/>
      <c r="BV347" s="312"/>
      <c r="BW347" s="142"/>
      <c r="BX347" s="142"/>
      <c r="BY347" s="142"/>
      <c r="BZ347" s="312"/>
      <c r="CA347" s="142"/>
      <c r="CB347" s="142"/>
      <c r="CC347" s="313"/>
      <c r="CD347" s="312"/>
      <c r="CE347" s="142"/>
      <c r="CF347" s="142"/>
      <c r="CG347" s="313"/>
      <c r="CH347" s="312"/>
      <c r="CI347" s="142"/>
      <c r="CJ347" s="142"/>
      <c r="CK347" s="313"/>
      <c r="CL347" s="312"/>
      <c r="CM347" s="142"/>
      <c r="CN347" s="142"/>
      <c r="CO347" s="313"/>
      <c r="CP347" s="312"/>
      <c r="CQ347" s="142"/>
      <c r="CR347" s="142"/>
      <c r="CS347" s="313"/>
      <c r="CT347" s="312"/>
      <c r="CU347" s="142"/>
      <c r="CV347" s="142"/>
      <c r="CW347" s="313"/>
      <c r="CX347" s="322"/>
      <c r="CY347" s="71"/>
      <c r="CZ347" s="111"/>
      <c r="DA347" s="108"/>
      <c r="DB347" s="108"/>
      <c r="DC347" s="156"/>
      <c r="DD347" s="156"/>
      <c r="DE347" s="156"/>
      <c r="DF347" s="119"/>
      <c r="DG347" s="116"/>
      <c r="DH347" s="116"/>
      <c r="DI347" s="116"/>
      <c r="DJ347" s="116"/>
      <c r="DK347" s="116"/>
      <c r="DL347" s="116"/>
      <c r="DM347" s="116"/>
      <c r="DN347" s="116"/>
    </row>
    <row r="348" spans="1:118" ht="15.75" customHeight="1">
      <c r="A348" s="114"/>
      <c r="B348" s="109">
        <v>400010</v>
      </c>
      <c r="C348" s="169" t="s">
        <v>529</v>
      </c>
      <c r="D348" s="93" t="s">
        <v>1345</v>
      </c>
      <c r="E348" s="394"/>
      <c r="F348" s="89"/>
      <c r="G348" s="89"/>
      <c r="H348" s="89"/>
      <c r="I348" s="89"/>
      <c r="J348" s="307">
        <v>0</v>
      </c>
      <c r="K348" s="117">
        <v>0</v>
      </c>
      <c r="L348" s="117">
        <v>0</v>
      </c>
      <c r="M348" s="308">
        <v>0</v>
      </c>
      <c r="N348" s="117">
        <v>0</v>
      </c>
      <c r="O348" s="117">
        <v>0</v>
      </c>
      <c r="P348" s="117">
        <v>0</v>
      </c>
      <c r="Q348" s="117">
        <v>0</v>
      </c>
      <c r="R348" s="307">
        <v>0</v>
      </c>
      <c r="S348" s="117">
        <v>0</v>
      </c>
      <c r="T348" s="117">
        <v>0</v>
      </c>
      <c r="U348" s="308">
        <v>0</v>
      </c>
      <c r="V348" s="307">
        <v>127.54506699999999</v>
      </c>
      <c r="W348" s="117">
        <v>182.99217899999999</v>
      </c>
      <c r="X348" s="117">
        <v>238.22560299999998</v>
      </c>
      <c r="Y348" s="117">
        <v>136.37615099999999</v>
      </c>
      <c r="Z348" s="307">
        <v>124.79899999999999</v>
      </c>
      <c r="AA348" s="117">
        <v>118.437</v>
      </c>
      <c r="AB348" s="117">
        <v>172.24699999999999</v>
      </c>
      <c r="AC348" s="117">
        <v>151.477</v>
      </c>
      <c r="AD348" s="307">
        <v>149.68799999999999</v>
      </c>
      <c r="AE348" s="117">
        <v>129.941</v>
      </c>
      <c r="AF348" s="117">
        <v>169.17999999999998</v>
      </c>
      <c r="AG348" s="117">
        <v>50.58</v>
      </c>
      <c r="AH348" s="307">
        <v>118.90899999999999</v>
      </c>
      <c r="AI348" s="117">
        <v>156.92599999999999</v>
      </c>
      <c r="AJ348" s="117">
        <v>135.10399999999998</v>
      </c>
      <c r="AK348" s="117">
        <v>68.400999999999996</v>
      </c>
      <c r="AL348" s="307">
        <v>111.68499999999999</v>
      </c>
      <c r="AM348" s="117">
        <v>144.107</v>
      </c>
      <c r="AN348" s="117">
        <v>163.024</v>
      </c>
      <c r="AO348" s="117">
        <v>244.96199999999999</v>
      </c>
      <c r="AP348" s="307">
        <v>86.935999999999993</v>
      </c>
      <c r="AQ348" s="117">
        <v>167.77699999999999</v>
      </c>
      <c r="AR348" s="117">
        <v>135.607</v>
      </c>
      <c r="AS348" s="117">
        <v>341.39299999999997</v>
      </c>
      <c r="AT348" s="307">
        <v>43.905000000000001</v>
      </c>
      <c r="AU348" s="117">
        <v>215.48399999999998</v>
      </c>
      <c r="AV348" s="117">
        <v>111.121</v>
      </c>
      <c r="AW348" s="117">
        <v>1.054</v>
      </c>
      <c r="AX348" s="307">
        <v>140.15099999999998</v>
      </c>
      <c r="AY348" s="117">
        <v>201.64999999999998</v>
      </c>
      <c r="AZ348" s="117">
        <v>126.64999999999999</v>
      </c>
      <c r="BA348" s="117">
        <v>66.852000000000004</v>
      </c>
      <c r="BB348" s="307">
        <v>155.98599999999999</v>
      </c>
      <c r="BC348" s="117">
        <v>192.196</v>
      </c>
      <c r="BD348" s="117">
        <v>218.232</v>
      </c>
      <c r="BE348" s="117">
        <v>6.9169999999999998</v>
      </c>
      <c r="BF348" s="307">
        <v>196.54</v>
      </c>
      <c r="BG348" s="117">
        <v>69.426999999999992</v>
      </c>
      <c r="BH348" s="117">
        <v>83.841999999999999</v>
      </c>
      <c r="BI348" s="117">
        <v>-122.11199999999999</v>
      </c>
      <c r="BJ348" s="307">
        <v>194.434</v>
      </c>
      <c r="BK348" s="117">
        <v>84.933999999999997</v>
      </c>
      <c r="BL348" s="117">
        <v>148.376</v>
      </c>
      <c r="BM348" s="117">
        <v>126.633</v>
      </c>
      <c r="BN348" s="307">
        <v>183.108</v>
      </c>
      <c r="BO348" s="117">
        <v>224.94399999999999</v>
      </c>
      <c r="BP348" s="117">
        <v>234.798</v>
      </c>
      <c r="BQ348" s="117">
        <v>-171.97399999999999</v>
      </c>
      <c r="BR348" s="307">
        <v>150.55199999999999</v>
      </c>
      <c r="BS348" s="117">
        <v>212.35899999999998</v>
      </c>
      <c r="BT348" s="117">
        <v>181.32499999999999</v>
      </c>
      <c r="BU348" s="117">
        <v>110.045</v>
      </c>
      <c r="BV348" s="307">
        <v>208.363</v>
      </c>
      <c r="BW348" s="117">
        <v>146.11699999999999</v>
      </c>
      <c r="BX348" s="117">
        <v>40.106000000000002</v>
      </c>
      <c r="BY348" s="117">
        <v>-1160.807</v>
      </c>
      <c r="BZ348" s="307">
        <v>-2008.8273998714833</v>
      </c>
      <c r="CA348" s="117">
        <v>-2008.8273998714833</v>
      </c>
      <c r="CB348" s="117">
        <v>-2008.8273998714833</v>
      </c>
      <c r="CC348" s="308">
        <v>4908.6815138471966</v>
      </c>
      <c r="CD348" s="307">
        <v>5413.5124022005539</v>
      </c>
      <c r="CE348" s="117">
        <v>5413.5124022005539</v>
      </c>
      <c r="CF348" s="117">
        <v>5413.5124022005539</v>
      </c>
      <c r="CG348" s="308">
        <v>-17451.903514876503</v>
      </c>
      <c r="CH348" s="307">
        <v>-19224.921909305172</v>
      </c>
      <c r="CI348" s="117">
        <v>-19224.921909305172</v>
      </c>
      <c r="CJ348" s="117">
        <v>-19224.921909305172</v>
      </c>
      <c r="CK348" s="308">
        <v>56355.355844158847</v>
      </c>
      <c r="CL348" s="307">
        <v>62096.100857580823</v>
      </c>
      <c r="CM348" s="117">
        <v>62096.100857580823</v>
      </c>
      <c r="CN348" s="117">
        <v>62096.100857580823</v>
      </c>
      <c r="CO348" s="308">
        <v>-187730.02983722423</v>
      </c>
      <c r="CP348" s="307">
        <v>-206841.03433381533</v>
      </c>
      <c r="CQ348" s="117">
        <v>-206841.03433381533</v>
      </c>
      <c r="CR348" s="117">
        <v>-206841.03433381533</v>
      </c>
      <c r="CS348" s="308">
        <v>618944.44083370955</v>
      </c>
      <c r="CT348" s="307">
        <v>681963.49943060346</v>
      </c>
      <c r="CU348" s="117">
        <v>681963.49943060346</v>
      </c>
      <c r="CV348" s="117">
        <v>681963.49943060346</v>
      </c>
      <c r="CW348" s="308">
        <v>-2047621.4687275549</v>
      </c>
      <c r="CX348" s="301"/>
      <c r="CY348" s="89"/>
      <c r="CZ348" s="166"/>
      <c r="DA348" s="114">
        <v>400010</v>
      </c>
      <c r="DB348" s="114" t="s">
        <v>529</v>
      </c>
      <c r="DC348" s="137">
        <v>367.37133999999998</v>
      </c>
      <c r="DD348" s="137">
        <v>476.813019</v>
      </c>
      <c r="DE348" s="137">
        <v>542.60240999999996</v>
      </c>
      <c r="DF348" s="119">
        <v>685.13900000000001</v>
      </c>
      <c r="DG348" s="116">
        <v>566.95999999999992</v>
      </c>
      <c r="DH348" s="116">
        <v>499.38899999999995</v>
      </c>
      <c r="DI348" s="116">
        <v>479.34</v>
      </c>
      <c r="DJ348" s="116">
        <v>663.77800000000002</v>
      </c>
      <c r="DK348" s="116">
        <v>731.71299999999997</v>
      </c>
      <c r="DL348" s="116">
        <v>371.56399999999996</v>
      </c>
      <c r="DM348" s="116">
        <v>535.303</v>
      </c>
      <c r="DN348" s="116">
        <v>573.33100000000002</v>
      </c>
    </row>
    <row r="349" spans="1:118" ht="15.75" customHeight="1">
      <c r="A349" s="108"/>
      <c r="B349" s="149"/>
      <c r="C349" s="108"/>
      <c r="D349" s="71"/>
      <c r="E349" s="384"/>
      <c r="F349" s="71"/>
      <c r="G349" s="71"/>
      <c r="H349" s="71"/>
      <c r="I349" s="71"/>
      <c r="J349" s="312"/>
      <c r="K349" s="142"/>
      <c r="L349" s="142"/>
      <c r="M349" s="313"/>
      <c r="N349" s="142"/>
      <c r="O349" s="142"/>
      <c r="P349" s="142"/>
      <c r="Q349" s="142"/>
      <c r="R349" s="312"/>
      <c r="S349" s="142"/>
      <c r="T349" s="142"/>
      <c r="U349" s="313"/>
      <c r="V349" s="312"/>
      <c r="W349" s="142"/>
      <c r="X349" s="142"/>
      <c r="Y349" s="142"/>
      <c r="Z349" s="312"/>
      <c r="AA349" s="142"/>
      <c r="AB349" s="142"/>
      <c r="AC349" s="142"/>
      <c r="AD349" s="312"/>
      <c r="AE349" s="142"/>
      <c r="AF349" s="142"/>
      <c r="AG349" s="142"/>
      <c r="AH349" s="312"/>
      <c r="AI349" s="142"/>
      <c r="AJ349" s="142"/>
      <c r="AK349" s="142"/>
      <c r="AL349" s="312"/>
      <c r="AM349" s="142"/>
      <c r="AN349" s="142"/>
      <c r="AO349" s="142"/>
      <c r="AP349" s="312"/>
      <c r="AQ349" s="142"/>
      <c r="AR349" s="142"/>
      <c r="AS349" s="142"/>
      <c r="AT349" s="312"/>
      <c r="AU349" s="142"/>
      <c r="AV349" s="142"/>
      <c r="AW349" s="142"/>
      <c r="AX349" s="312"/>
      <c r="AY349" s="142"/>
      <c r="AZ349" s="142"/>
      <c r="BA349" s="142"/>
      <c r="BB349" s="312"/>
      <c r="BC349" s="142"/>
      <c r="BD349" s="142"/>
      <c r="BE349" s="142"/>
      <c r="BF349" s="312"/>
      <c r="BG349" s="142"/>
      <c r="BH349" s="142"/>
      <c r="BI349" s="142"/>
      <c r="BJ349" s="312"/>
      <c r="BK349" s="142"/>
      <c r="BL349" s="142"/>
      <c r="BM349" s="142"/>
      <c r="BN349" s="312"/>
      <c r="BO349" s="142"/>
      <c r="BP349" s="142"/>
      <c r="BQ349" s="142"/>
      <c r="BR349" s="312"/>
      <c r="BS349" s="142"/>
      <c r="BT349" s="142"/>
      <c r="BU349" s="142"/>
      <c r="BV349" s="312"/>
      <c r="BW349" s="142"/>
      <c r="BX349" s="142"/>
      <c r="BY349" s="142"/>
      <c r="BZ349" s="312"/>
      <c r="CA349" s="142"/>
      <c r="CB349" s="142"/>
      <c r="CC349" s="313"/>
      <c r="CD349" s="312"/>
      <c r="CE349" s="142"/>
      <c r="CF349" s="142"/>
      <c r="CG349" s="313"/>
      <c r="CH349" s="312"/>
      <c r="CI349" s="142"/>
      <c r="CJ349" s="142"/>
      <c r="CK349" s="313"/>
      <c r="CL349" s="312"/>
      <c r="CM349" s="142"/>
      <c r="CN349" s="142"/>
      <c r="CO349" s="313"/>
      <c r="CP349" s="312"/>
      <c r="CQ349" s="142"/>
      <c r="CR349" s="142"/>
      <c r="CS349" s="313"/>
      <c r="CT349" s="312"/>
      <c r="CU349" s="142"/>
      <c r="CV349" s="142"/>
      <c r="CW349" s="313"/>
      <c r="CX349" s="322"/>
      <c r="CY349" s="71"/>
      <c r="CZ349" s="111"/>
      <c r="DA349" s="108"/>
      <c r="DB349" s="108"/>
      <c r="DC349" s="156"/>
      <c r="DD349" s="156"/>
      <c r="DE349" s="156"/>
      <c r="DF349" s="119"/>
      <c r="DG349" s="116"/>
      <c r="DH349" s="116"/>
      <c r="DI349" s="116"/>
      <c r="DJ349" s="116"/>
      <c r="DK349" s="116"/>
      <c r="DL349" s="116"/>
      <c r="DM349" s="116"/>
      <c r="DN349" s="116"/>
    </row>
    <row r="350" spans="1:118" ht="15.75" customHeight="1">
      <c r="A350" s="114"/>
      <c r="B350" s="109">
        <v>400030</v>
      </c>
      <c r="C350" s="169" t="s">
        <v>731</v>
      </c>
      <c r="D350" s="93" t="s">
        <v>732</v>
      </c>
      <c r="E350" s="394"/>
      <c r="F350" s="89"/>
      <c r="G350" s="89"/>
      <c r="H350" s="89"/>
      <c r="I350" s="89"/>
      <c r="J350" s="307">
        <v>0</v>
      </c>
      <c r="K350" s="117">
        <v>0</v>
      </c>
      <c r="L350" s="117">
        <v>0</v>
      </c>
      <c r="M350" s="308">
        <v>0</v>
      </c>
      <c r="N350" s="117">
        <v>0</v>
      </c>
      <c r="O350" s="117">
        <v>0</v>
      </c>
      <c r="P350" s="117">
        <v>0</v>
      </c>
      <c r="Q350" s="117">
        <v>0</v>
      </c>
      <c r="R350" s="307">
        <v>0</v>
      </c>
      <c r="S350" s="117">
        <v>0</v>
      </c>
      <c r="T350" s="117">
        <v>0</v>
      </c>
      <c r="U350" s="308">
        <v>0</v>
      </c>
      <c r="V350" s="307">
        <v>128.77016499999999</v>
      </c>
      <c r="W350" s="117">
        <v>159.738259</v>
      </c>
      <c r="X350" s="117">
        <v>195.71927499999998</v>
      </c>
      <c r="Y350" s="117">
        <v>279.72230099999996</v>
      </c>
      <c r="Z350" s="307">
        <v>125.34299999999999</v>
      </c>
      <c r="AA350" s="117">
        <v>187.941</v>
      </c>
      <c r="AB350" s="117">
        <v>148.25799999999998</v>
      </c>
      <c r="AC350" s="117">
        <v>227.51</v>
      </c>
      <c r="AD350" s="307">
        <v>142.69</v>
      </c>
      <c r="AE350" s="117">
        <v>175.47199999999998</v>
      </c>
      <c r="AF350" s="117">
        <v>144.06100000000001</v>
      </c>
      <c r="AG350" s="117">
        <v>198.00700000000001</v>
      </c>
      <c r="AH350" s="307">
        <v>173.24299999999999</v>
      </c>
      <c r="AI350" s="117">
        <v>331.733</v>
      </c>
      <c r="AJ350" s="117">
        <v>202.05699999999999</v>
      </c>
      <c r="AK350" s="117">
        <v>214.214</v>
      </c>
      <c r="AL350" s="307">
        <v>257.702</v>
      </c>
      <c r="AM350" s="117">
        <v>262.60399999999998</v>
      </c>
      <c r="AN350" s="117">
        <v>283.54300000000001</v>
      </c>
      <c r="AO350" s="117">
        <v>306.07099999999997</v>
      </c>
      <c r="AP350" s="307">
        <v>313.59199999999998</v>
      </c>
      <c r="AQ350" s="117">
        <v>260.15699999999998</v>
      </c>
      <c r="AR350" s="117">
        <v>267.39400000000001</v>
      </c>
      <c r="AS350" s="117">
        <v>355.28800000000001</v>
      </c>
      <c r="AT350" s="307">
        <v>362.815</v>
      </c>
      <c r="AU350" s="117">
        <v>244.25399999999999</v>
      </c>
      <c r="AV350" s="117">
        <v>406.56700000000001</v>
      </c>
      <c r="AW350" s="117">
        <v>331.06700000000001</v>
      </c>
      <c r="AX350" s="307">
        <v>223.655</v>
      </c>
      <c r="AY350" s="117">
        <v>313.39499999999998</v>
      </c>
      <c r="AZ350" s="117">
        <v>187.999</v>
      </c>
      <c r="BA350" s="117">
        <v>301.07599999999996</v>
      </c>
      <c r="BB350" s="307">
        <v>209.209</v>
      </c>
      <c r="BC350" s="117">
        <v>234.39399999999998</v>
      </c>
      <c r="BD350" s="117">
        <v>169.297</v>
      </c>
      <c r="BE350" s="117">
        <v>369.50099999999998</v>
      </c>
      <c r="BF350" s="307">
        <v>345.21100000000001</v>
      </c>
      <c r="BG350" s="117">
        <v>89.674999999999997</v>
      </c>
      <c r="BH350" s="117">
        <v>163.624</v>
      </c>
      <c r="BI350" s="117">
        <v>357.26599999999996</v>
      </c>
      <c r="BJ350" s="307">
        <v>239.25199999999998</v>
      </c>
      <c r="BK350" s="117">
        <v>204.30699999999999</v>
      </c>
      <c r="BL350" s="117">
        <v>281.55</v>
      </c>
      <c r="BM350" s="117">
        <v>466.96999999999997</v>
      </c>
      <c r="BN350" s="307">
        <v>212.37</v>
      </c>
      <c r="BO350" s="117">
        <v>291.33799999999997</v>
      </c>
      <c r="BP350" s="117">
        <v>318.14699999999999</v>
      </c>
      <c r="BQ350" s="117">
        <v>243.47299999999998</v>
      </c>
      <c r="BR350" s="307">
        <v>333.43399999999997</v>
      </c>
      <c r="BS350" s="117">
        <v>234.67599999999999</v>
      </c>
      <c r="BT350" s="117">
        <v>304.66499999999996</v>
      </c>
      <c r="BU350" s="117">
        <v>231.232</v>
      </c>
      <c r="BV350" s="307">
        <v>339.21899999999999</v>
      </c>
      <c r="BW350" s="117">
        <v>315.24700000000001</v>
      </c>
      <c r="BX350" s="117">
        <v>190.26599999999999</v>
      </c>
      <c r="BY350" s="117">
        <v>508.96699999999998</v>
      </c>
      <c r="BZ350" s="307">
        <v>238.25116658329267</v>
      </c>
      <c r="CA350" s="117">
        <v>238.25116658329267</v>
      </c>
      <c r="CB350" s="117">
        <v>238.25116658329267</v>
      </c>
      <c r="CC350" s="308">
        <v>238.25116658329262</v>
      </c>
      <c r="CD350" s="307">
        <v>212.72494904556376</v>
      </c>
      <c r="CE350" s="117">
        <v>212.72494904556376</v>
      </c>
      <c r="CF350" s="117">
        <v>212.72494904556376</v>
      </c>
      <c r="CG350" s="308">
        <v>212.72494904556379</v>
      </c>
      <c r="CH350" s="307">
        <v>192.23200480028819</v>
      </c>
      <c r="CI350" s="117">
        <v>192.23200480028819</v>
      </c>
      <c r="CJ350" s="117">
        <v>192.23200480028819</v>
      </c>
      <c r="CK350" s="308">
        <v>192.23200480028822</v>
      </c>
      <c r="CL350" s="307">
        <v>174.81407464240033</v>
      </c>
      <c r="CM350" s="117">
        <v>174.81407464240033</v>
      </c>
      <c r="CN350" s="117">
        <v>174.81407464240033</v>
      </c>
      <c r="CO350" s="308">
        <v>174.81407464240033</v>
      </c>
      <c r="CP350" s="307">
        <v>159.11637112184852</v>
      </c>
      <c r="CQ350" s="117">
        <v>159.11637112184852</v>
      </c>
      <c r="CR350" s="117">
        <v>159.11637112184852</v>
      </c>
      <c r="CS350" s="308">
        <v>159.11637112184849</v>
      </c>
      <c r="CT350" s="307">
        <v>144.18778194711109</v>
      </c>
      <c r="CU350" s="117">
        <v>144.18778194711109</v>
      </c>
      <c r="CV350" s="117">
        <v>144.18778194711109</v>
      </c>
      <c r="CW350" s="308">
        <v>144.18778194711109</v>
      </c>
      <c r="CX350" s="301"/>
      <c r="CY350" s="89"/>
      <c r="CZ350" s="166"/>
      <c r="DA350" s="114">
        <v>400030</v>
      </c>
      <c r="DB350" s="169" t="s">
        <v>731</v>
      </c>
      <c r="DC350" s="137">
        <v>406.15262899999999</v>
      </c>
      <c r="DD350" s="137">
        <v>393.92648800000001</v>
      </c>
      <c r="DE350" s="137">
        <v>583.62700499999994</v>
      </c>
      <c r="DF350" s="119">
        <v>763.94999999999993</v>
      </c>
      <c r="DG350" s="116">
        <v>689.05200000000002</v>
      </c>
      <c r="DH350" s="116">
        <v>660.23</v>
      </c>
      <c r="DI350" s="116">
        <v>921.24699999999996</v>
      </c>
      <c r="DJ350" s="116">
        <v>1109.9199999999998</v>
      </c>
      <c r="DK350" s="116">
        <v>1196.431</v>
      </c>
      <c r="DL350" s="116">
        <v>1344.703</v>
      </c>
      <c r="DM350" s="116">
        <v>1026.125</v>
      </c>
      <c r="DN350" s="116">
        <v>982.40099999999995</v>
      </c>
    </row>
    <row r="351" spans="1:118" ht="15.75" customHeight="1">
      <c r="A351" s="108"/>
      <c r="B351" s="149"/>
      <c r="C351" s="123" t="s">
        <v>1321</v>
      </c>
      <c r="D351" s="155" t="s">
        <v>1323</v>
      </c>
      <c r="E351" s="384"/>
      <c r="F351" s="71"/>
      <c r="G351" s="71"/>
      <c r="H351" s="71"/>
      <c r="I351" s="71"/>
      <c r="J351" s="388">
        <v>0</v>
      </c>
      <c r="K351" s="154">
        <v>0</v>
      </c>
      <c r="L351" s="154">
        <v>0</v>
      </c>
      <c r="M351" s="389">
        <v>0</v>
      </c>
      <c r="N351" s="154">
        <v>0</v>
      </c>
      <c r="O351" s="154">
        <v>0</v>
      </c>
      <c r="P351" s="154">
        <v>0</v>
      </c>
      <c r="Q351" s="154">
        <v>0</v>
      </c>
      <c r="R351" s="388">
        <v>0</v>
      </c>
      <c r="S351" s="154">
        <v>0</v>
      </c>
      <c r="T351" s="154">
        <v>0</v>
      </c>
      <c r="U351" s="389">
        <v>0</v>
      </c>
      <c r="V351" s="388">
        <v>0.16855836769422083</v>
      </c>
      <c r="W351" s="154">
        <v>0.20909517507690295</v>
      </c>
      <c r="X351" s="154">
        <v>0.25619382813011321</v>
      </c>
      <c r="Y351" s="154">
        <v>0.36615262909876301</v>
      </c>
      <c r="Z351" s="388">
        <v>0.1819064453771268</v>
      </c>
      <c r="AA351" s="154">
        <v>0.27275299977360201</v>
      </c>
      <c r="AB351" s="154">
        <v>0.21516228093090214</v>
      </c>
      <c r="AC351" s="154">
        <v>0.33017827391836896</v>
      </c>
      <c r="AD351" s="388">
        <v>0.21612165457492086</v>
      </c>
      <c r="AE351" s="154">
        <v>0.26577404843766561</v>
      </c>
      <c r="AF351" s="154">
        <v>0.2181982036563016</v>
      </c>
      <c r="AG351" s="154">
        <v>0.2999060933311119</v>
      </c>
      <c r="AH351" s="388">
        <v>0.18805271550409391</v>
      </c>
      <c r="AI351" s="154">
        <v>0.36009126759707227</v>
      </c>
      <c r="AJ351" s="154">
        <v>0.21932988655593993</v>
      </c>
      <c r="AK351" s="154">
        <v>0.23252613034289393</v>
      </c>
      <c r="AL351" s="388">
        <v>0.23218069770794295</v>
      </c>
      <c r="AM351" s="154">
        <v>0.23659723223295376</v>
      </c>
      <c r="AN351" s="154">
        <v>0.25546255585988181</v>
      </c>
      <c r="AO351" s="154">
        <v>0.27575951419922157</v>
      </c>
      <c r="AP351" s="388">
        <v>0.26210621423216213</v>
      </c>
      <c r="AQ351" s="154">
        <v>0.21744421533711511</v>
      </c>
      <c r="AR351" s="154">
        <v>0.22349303887980168</v>
      </c>
      <c r="AS351" s="154">
        <v>0.29695653155092105</v>
      </c>
      <c r="AT351" s="388">
        <v>0.2698105083427344</v>
      </c>
      <c r="AU351" s="154">
        <v>0.1816415966945861</v>
      </c>
      <c r="AV351" s="154">
        <v>0.30234706102388409</v>
      </c>
      <c r="AW351" s="154">
        <v>0.24620083393879541</v>
      </c>
      <c r="AX351" s="388">
        <v>0.21796077475941039</v>
      </c>
      <c r="AY351" s="154">
        <v>0.30541600682178094</v>
      </c>
      <c r="AZ351" s="154">
        <v>0.18321257156779144</v>
      </c>
      <c r="BA351" s="154">
        <v>0.29341064685101714</v>
      </c>
      <c r="BB351" s="388">
        <v>0.21295682720192671</v>
      </c>
      <c r="BC351" s="154">
        <v>0.23859299817487969</v>
      </c>
      <c r="BD351" s="154">
        <v>0.17232983272614746</v>
      </c>
      <c r="BE351" s="154">
        <v>0.37612034189704613</v>
      </c>
      <c r="BF351" s="388">
        <v>0.36118400127226469</v>
      </c>
      <c r="BG351" s="154">
        <v>9.3824285188161244E-2</v>
      </c>
      <c r="BH351" s="154">
        <v>0.17119492433373509</v>
      </c>
      <c r="BI351" s="154">
        <v>0.37379678920583903</v>
      </c>
      <c r="BJ351" s="388">
        <v>0.2007014635774978</v>
      </c>
      <c r="BK351" s="154">
        <v>0.17138713122200794</v>
      </c>
      <c r="BL351" s="154">
        <v>0.23618401129455349</v>
      </c>
      <c r="BM351" s="154">
        <v>0.3917273939059408</v>
      </c>
      <c r="BN351" s="388">
        <v>0.19934705555472118</v>
      </c>
      <c r="BO351" s="154">
        <v>0.27347258309178019</v>
      </c>
      <c r="BP351" s="154">
        <v>0.29863760269137768</v>
      </c>
      <c r="BQ351" s="154">
        <v>0.22854275866212095</v>
      </c>
      <c r="BR351" s="388">
        <v>0.30202163573238211</v>
      </c>
      <c r="BS351" s="154">
        <v>0.21256749277857837</v>
      </c>
      <c r="BT351" s="154">
        <v>0.27596292414812584</v>
      </c>
      <c r="BU351" s="154">
        <v>0.2094479473409136</v>
      </c>
      <c r="BV351" s="388">
        <v>0.25058672570490192</v>
      </c>
      <c r="BW351" s="154">
        <v>0.2328782100008939</v>
      </c>
      <c r="BX351" s="154">
        <v>0.14055266347984302</v>
      </c>
      <c r="BY351" s="154">
        <v>0.3759824008143613</v>
      </c>
      <c r="BZ351" s="390">
        <v>0.25</v>
      </c>
      <c r="CA351" s="390">
        <v>0.25</v>
      </c>
      <c r="CB351" s="390">
        <v>0.25</v>
      </c>
      <c r="CC351" s="389">
        <v>0.25</v>
      </c>
      <c r="CD351" s="390">
        <v>0.25</v>
      </c>
      <c r="CE351" s="390">
        <v>0.25</v>
      </c>
      <c r="CF351" s="390">
        <v>0.25</v>
      </c>
      <c r="CG351" s="389">
        <v>0.25</v>
      </c>
      <c r="CH351" s="390">
        <v>0.25</v>
      </c>
      <c r="CI351" s="390">
        <v>0.25</v>
      </c>
      <c r="CJ351" s="390">
        <v>0.25</v>
      </c>
      <c r="CK351" s="389">
        <v>0.25</v>
      </c>
      <c r="CL351" s="390">
        <v>0.25</v>
      </c>
      <c r="CM351" s="390">
        <v>0.25</v>
      </c>
      <c r="CN351" s="390">
        <v>0.25</v>
      </c>
      <c r="CO351" s="389">
        <v>0.25</v>
      </c>
      <c r="CP351" s="390">
        <v>0.25</v>
      </c>
      <c r="CQ351" s="390">
        <v>0.25</v>
      </c>
      <c r="CR351" s="390">
        <v>0.25</v>
      </c>
      <c r="CS351" s="389">
        <v>0.25</v>
      </c>
      <c r="CT351" s="390">
        <v>0.25</v>
      </c>
      <c r="CU351" s="390">
        <v>0.25</v>
      </c>
      <c r="CV351" s="390">
        <v>0.25</v>
      </c>
      <c r="CW351" s="389">
        <v>0.25</v>
      </c>
      <c r="CX351" s="322"/>
      <c r="CY351" s="71"/>
      <c r="CZ351" s="111"/>
      <c r="DA351" s="108"/>
      <c r="DB351" s="123"/>
      <c r="DC351" s="156"/>
      <c r="DD351" s="156"/>
      <c r="DE351" s="156"/>
      <c r="DF351" s="119"/>
      <c r="DG351" s="116"/>
      <c r="DH351" s="116"/>
      <c r="DI351" s="116"/>
      <c r="DJ351" s="116"/>
      <c r="DK351" s="116"/>
      <c r="DL351" s="116"/>
      <c r="DM351" s="116"/>
      <c r="DN351" s="116"/>
    </row>
    <row r="352" spans="1:118" ht="15.75" customHeight="1">
      <c r="A352" s="108"/>
      <c r="B352" s="149"/>
      <c r="C352" s="123"/>
      <c r="D352" s="155"/>
      <c r="E352" s="384"/>
      <c r="F352" s="71"/>
      <c r="G352" s="71"/>
      <c r="H352" s="71"/>
      <c r="I352" s="71"/>
      <c r="J352" s="391"/>
      <c r="K352" s="157"/>
      <c r="L352" s="157"/>
      <c r="M352" s="392"/>
      <c r="N352" s="157"/>
      <c r="O352" s="157"/>
      <c r="P352" s="157"/>
      <c r="Q352" s="157"/>
      <c r="R352" s="391"/>
      <c r="S352" s="157"/>
      <c r="T352" s="157"/>
      <c r="U352" s="392"/>
      <c r="V352" s="391"/>
      <c r="W352" s="157"/>
      <c r="X352" s="157"/>
      <c r="Y352" s="157"/>
      <c r="Z352" s="391"/>
      <c r="AA352" s="157"/>
      <c r="AB352" s="157"/>
      <c r="AC352" s="157"/>
      <c r="AD352" s="391"/>
      <c r="AE352" s="157"/>
      <c r="AF352" s="157"/>
      <c r="AG352" s="157"/>
      <c r="AH352" s="391"/>
      <c r="AI352" s="157"/>
      <c r="AJ352" s="157"/>
      <c r="AK352" s="157"/>
      <c r="AL352" s="391"/>
      <c r="AM352" s="157"/>
      <c r="AN352" s="157"/>
      <c r="AO352" s="157"/>
      <c r="AP352" s="391"/>
      <c r="AQ352" s="157"/>
      <c r="AR352" s="157"/>
      <c r="AS352" s="157"/>
      <c r="AT352" s="391"/>
      <c r="AU352" s="157"/>
      <c r="AV352" s="157"/>
      <c r="AW352" s="157"/>
      <c r="AX352" s="391"/>
      <c r="AY352" s="157"/>
      <c r="AZ352" s="157"/>
      <c r="BA352" s="157"/>
      <c r="BB352" s="391"/>
      <c r="BC352" s="157"/>
      <c r="BD352" s="157"/>
      <c r="BE352" s="157"/>
      <c r="BF352" s="391"/>
      <c r="BG352" s="157"/>
      <c r="BH352" s="157"/>
      <c r="BI352" s="157"/>
      <c r="BJ352" s="391"/>
      <c r="BK352" s="157"/>
      <c r="BL352" s="157"/>
      <c r="BM352" s="157"/>
      <c r="BN352" s="391"/>
      <c r="BO352" s="157"/>
      <c r="BP352" s="157"/>
      <c r="BQ352" s="157"/>
      <c r="BR352" s="391"/>
      <c r="BS352" s="157"/>
      <c r="BT352" s="157"/>
      <c r="BU352" s="157"/>
      <c r="BV352" s="391"/>
      <c r="BW352" s="157"/>
      <c r="BX352" s="157"/>
      <c r="BY352" s="157"/>
      <c r="BZ352" s="391"/>
      <c r="CA352" s="157"/>
      <c r="CB352" s="157"/>
      <c r="CC352" s="392"/>
      <c r="CD352" s="391"/>
      <c r="CE352" s="157"/>
      <c r="CF352" s="157"/>
      <c r="CG352" s="392"/>
      <c r="CH352" s="391"/>
      <c r="CI352" s="157"/>
      <c r="CJ352" s="157"/>
      <c r="CK352" s="392"/>
      <c r="CL352" s="391"/>
      <c r="CM352" s="157"/>
      <c r="CN352" s="157"/>
      <c r="CO352" s="392"/>
      <c r="CP352" s="391"/>
      <c r="CQ352" s="157"/>
      <c r="CR352" s="157"/>
      <c r="CS352" s="392"/>
      <c r="CT352" s="391"/>
      <c r="CU352" s="157"/>
      <c r="CV352" s="157"/>
      <c r="CW352" s="392"/>
      <c r="CX352" s="322"/>
      <c r="CY352" s="71"/>
      <c r="CZ352" s="111"/>
      <c r="DA352" s="108"/>
      <c r="DB352" s="123"/>
      <c r="DC352" s="156"/>
      <c r="DD352" s="156"/>
      <c r="DE352" s="156"/>
      <c r="DF352" s="119"/>
      <c r="DG352" s="116"/>
      <c r="DH352" s="116"/>
      <c r="DI352" s="116"/>
      <c r="DJ352" s="116"/>
      <c r="DK352" s="116"/>
      <c r="DL352" s="116"/>
      <c r="DM352" s="116"/>
      <c r="DN352" s="116"/>
    </row>
    <row r="353" spans="1:118" ht="15.75" customHeight="1">
      <c r="A353" s="108"/>
      <c r="B353" s="149">
        <v>400140</v>
      </c>
      <c r="C353" s="123" t="s">
        <v>733</v>
      </c>
      <c r="D353" s="155" t="s">
        <v>290</v>
      </c>
      <c r="E353" s="384"/>
      <c r="F353" s="71"/>
      <c r="G353" s="71"/>
      <c r="H353" s="71"/>
      <c r="I353" s="71"/>
      <c r="J353" s="312">
        <v>0</v>
      </c>
      <c r="K353" s="142">
        <v>0</v>
      </c>
      <c r="L353" s="142">
        <v>0</v>
      </c>
      <c r="M353" s="313">
        <v>0</v>
      </c>
      <c r="N353" s="142">
        <v>0</v>
      </c>
      <c r="O353" s="142">
        <v>0</v>
      </c>
      <c r="P353" s="142">
        <v>0</v>
      </c>
      <c r="Q353" s="142">
        <v>0</v>
      </c>
      <c r="R353" s="312">
        <v>0</v>
      </c>
      <c r="S353" s="142">
        <v>0</v>
      </c>
      <c r="T353" s="142">
        <v>0</v>
      </c>
      <c r="U353" s="313">
        <v>0</v>
      </c>
      <c r="V353" s="312">
        <v>18.245999999999999</v>
      </c>
      <c r="W353" s="142">
        <v>18.582000000000001</v>
      </c>
      <c r="X353" s="142">
        <v>18.474</v>
      </c>
      <c r="Y353" s="142">
        <v>19.288</v>
      </c>
      <c r="Z353" s="312">
        <v>20.942999999999998</v>
      </c>
      <c r="AA353" s="142">
        <v>20.823999999999998</v>
      </c>
      <c r="AB353" s="142">
        <v>20.715999999999998</v>
      </c>
      <c r="AC353" s="142">
        <v>20.782999999999998</v>
      </c>
      <c r="AD353" s="312">
        <v>22.128999999999998</v>
      </c>
      <c r="AE353" s="142">
        <v>23.151999999999997</v>
      </c>
      <c r="AF353" s="142">
        <v>19.657999999999998</v>
      </c>
      <c r="AG353" s="142">
        <v>24.692</v>
      </c>
      <c r="AH353" s="312">
        <v>25.794</v>
      </c>
      <c r="AI353" s="142">
        <v>27.276999999999997</v>
      </c>
      <c r="AJ353" s="142">
        <v>28.524999999999999</v>
      </c>
      <c r="AK353" s="142">
        <v>31.131</v>
      </c>
      <c r="AL353" s="312">
        <v>31.576999999999998</v>
      </c>
      <c r="AM353" s="142">
        <v>32.731000000000002</v>
      </c>
      <c r="AN353" s="142">
        <v>29.325999999999997</v>
      </c>
      <c r="AO353" s="142">
        <v>30.445999999999998</v>
      </c>
      <c r="AP353" s="312">
        <v>31.273</v>
      </c>
      <c r="AQ353" s="142">
        <v>33.713000000000001</v>
      </c>
      <c r="AR353" s="142">
        <v>33.853999999999999</v>
      </c>
      <c r="AS353" s="142">
        <v>37.353000000000002</v>
      </c>
      <c r="AT353" s="312">
        <v>34.353000000000002</v>
      </c>
      <c r="AU353" s="142">
        <v>33.945999999999998</v>
      </c>
      <c r="AV353" s="142">
        <v>32.912999999999997</v>
      </c>
      <c r="AW353" s="142">
        <v>33.275999999999996</v>
      </c>
      <c r="AX353" s="312">
        <v>31.420999999999999</v>
      </c>
      <c r="AY353" s="142">
        <v>30.533999999999999</v>
      </c>
      <c r="AZ353" s="142">
        <v>27.683</v>
      </c>
      <c r="BA353" s="142">
        <v>26.712</v>
      </c>
      <c r="BB353" s="312">
        <v>34.609000000000002</v>
      </c>
      <c r="BC353" s="142">
        <v>39.045999999999999</v>
      </c>
      <c r="BD353" s="142">
        <v>38.981000000000002</v>
      </c>
      <c r="BE353" s="142">
        <v>52.074999999999996</v>
      </c>
      <c r="BF353" s="312">
        <v>42.303999999999995</v>
      </c>
      <c r="BG353" s="142">
        <v>47.533999999999999</v>
      </c>
      <c r="BH353" s="142">
        <v>42.000999999999998</v>
      </c>
      <c r="BI353" s="142">
        <v>31.32</v>
      </c>
      <c r="BJ353" s="312">
        <v>40.582999999999998</v>
      </c>
      <c r="BK353" s="142">
        <v>42.5</v>
      </c>
      <c r="BL353" s="142">
        <v>28.931999999999999</v>
      </c>
      <c r="BM353" s="142">
        <v>49.966999999999999</v>
      </c>
      <c r="BN353" s="312">
        <v>37.763999999999996</v>
      </c>
      <c r="BO353" s="142">
        <v>44.217999999999996</v>
      </c>
      <c r="BP353" s="142">
        <v>43.616</v>
      </c>
      <c r="BQ353" s="142">
        <v>46.675999999999995</v>
      </c>
      <c r="BR353" s="312">
        <v>46.916999999999994</v>
      </c>
      <c r="BS353" s="142">
        <v>48.728999999999999</v>
      </c>
      <c r="BT353" s="142">
        <v>55.836999999999996</v>
      </c>
      <c r="BU353" s="142">
        <v>35.119</v>
      </c>
      <c r="BV353" s="312">
        <v>49.08</v>
      </c>
      <c r="BW353" s="142">
        <v>53.492999999999995</v>
      </c>
      <c r="BX353" s="142">
        <v>53.722999999999999</v>
      </c>
      <c r="BY353" s="142">
        <v>55.093999999999994</v>
      </c>
      <c r="BZ353" s="312">
        <v>56.824079316366145</v>
      </c>
      <c r="CA353" s="142">
        <v>56.824079316366145</v>
      </c>
      <c r="CB353" s="142">
        <v>56.824079316366145</v>
      </c>
      <c r="CC353" s="313">
        <v>56.824079316366152</v>
      </c>
      <c r="CD353" s="312">
        <v>38.294726427394345</v>
      </c>
      <c r="CE353" s="142">
        <v>38.294726427394345</v>
      </c>
      <c r="CF353" s="142">
        <v>38.294726427394345</v>
      </c>
      <c r="CG353" s="313">
        <v>38.294726427394352</v>
      </c>
      <c r="CH353" s="312">
        <v>25.807476157851369</v>
      </c>
      <c r="CI353" s="142">
        <v>25.807476157851369</v>
      </c>
      <c r="CJ353" s="142">
        <v>25.807476157851369</v>
      </c>
      <c r="CK353" s="313">
        <v>25.807476157851369</v>
      </c>
      <c r="CL353" s="312">
        <v>17.392102980571806</v>
      </c>
      <c r="CM353" s="142">
        <v>17.392102980571806</v>
      </c>
      <c r="CN353" s="142">
        <v>17.392102980571806</v>
      </c>
      <c r="CO353" s="313">
        <v>17.392102980571806</v>
      </c>
      <c r="CP353" s="312">
        <v>11.720837955508097</v>
      </c>
      <c r="CQ353" s="142">
        <v>11.720837955508097</v>
      </c>
      <c r="CR353" s="142">
        <v>11.720837955508097</v>
      </c>
      <c r="CS353" s="313">
        <v>11.720837955508095</v>
      </c>
      <c r="CT353" s="312">
        <v>7.898874709558708</v>
      </c>
      <c r="CU353" s="142">
        <v>7.898874709558708</v>
      </c>
      <c r="CV353" s="142">
        <v>7.898874709558708</v>
      </c>
      <c r="CW353" s="313">
        <v>7.898874709558708</v>
      </c>
      <c r="CX353" s="322"/>
      <c r="CY353" s="71"/>
      <c r="CZ353" s="111"/>
      <c r="DA353" s="108">
        <v>400140</v>
      </c>
      <c r="DB353" s="123" t="s">
        <v>733</v>
      </c>
      <c r="DC353" s="156">
        <v>40.879694999999998</v>
      </c>
      <c r="DD353" s="156">
        <v>79.420839000000001</v>
      </c>
      <c r="DE353" s="156">
        <v>72.373043999999993</v>
      </c>
      <c r="DF353" s="119">
        <v>74.59</v>
      </c>
      <c r="DG353" s="116">
        <v>83.265999999999991</v>
      </c>
      <c r="DH353" s="116">
        <v>89.631</v>
      </c>
      <c r="DI353" s="116">
        <v>112.72699999999999</v>
      </c>
      <c r="DJ353" s="116">
        <v>124.08</v>
      </c>
      <c r="DK353" s="116">
        <v>136.19299999999998</v>
      </c>
      <c r="DL353" s="116">
        <v>134.488</v>
      </c>
      <c r="DM353" s="116">
        <v>116.35</v>
      </c>
      <c r="DN353" s="116">
        <v>164.71099999999998</v>
      </c>
    </row>
    <row r="354" spans="1:118" ht="15.75" customHeight="1">
      <c r="A354" s="108"/>
      <c r="B354" s="149"/>
      <c r="C354" s="123" t="s">
        <v>1321</v>
      </c>
      <c r="D354" s="155" t="s">
        <v>1323</v>
      </c>
      <c r="E354" s="384"/>
      <c r="F354" s="71"/>
      <c r="G354" s="71"/>
      <c r="H354" s="71"/>
      <c r="I354" s="71"/>
      <c r="J354" s="388">
        <v>0</v>
      </c>
      <c r="K354" s="154">
        <v>0</v>
      </c>
      <c r="L354" s="154">
        <v>0</v>
      </c>
      <c r="M354" s="389">
        <v>0</v>
      </c>
      <c r="N354" s="154">
        <v>0</v>
      </c>
      <c r="O354" s="154">
        <v>0</v>
      </c>
      <c r="P354" s="154">
        <v>0</v>
      </c>
      <c r="Q354" s="154">
        <v>0</v>
      </c>
      <c r="R354" s="388">
        <v>0</v>
      </c>
      <c r="S354" s="154">
        <v>0</v>
      </c>
      <c r="T354" s="154">
        <v>0</v>
      </c>
      <c r="U354" s="389">
        <v>0</v>
      </c>
      <c r="V354" s="388">
        <v>0.24461724091701298</v>
      </c>
      <c r="W354" s="154">
        <v>0.24912186620190374</v>
      </c>
      <c r="X354" s="154">
        <v>0.24767395093176028</v>
      </c>
      <c r="Y354" s="154">
        <v>0.25858694194932297</v>
      </c>
      <c r="Z354" s="388">
        <v>0.25151922753584899</v>
      </c>
      <c r="AA354" s="154">
        <v>0.25009007277880529</v>
      </c>
      <c r="AB354" s="154">
        <v>0.24879302476400933</v>
      </c>
      <c r="AC354" s="154">
        <v>0.24959767492133644</v>
      </c>
      <c r="AD354" s="388">
        <v>0.24689002688801862</v>
      </c>
      <c r="AE354" s="154">
        <v>0.25830348874831249</v>
      </c>
      <c r="AF354" s="154">
        <v>0.21932144012674185</v>
      </c>
      <c r="AG354" s="154">
        <v>0.27548504423692693</v>
      </c>
      <c r="AH354" s="388">
        <v>0.22881829552813437</v>
      </c>
      <c r="AI354" s="154">
        <v>0.24197397251767544</v>
      </c>
      <c r="AJ354" s="154">
        <v>0.25304496704427509</v>
      </c>
      <c r="AK354" s="154">
        <v>0.27616276490991515</v>
      </c>
      <c r="AL354" s="388">
        <v>0.25448903932946487</v>
      </c>
      <c r="AM354" s="154">
        <v>0.26378949065119278</v>
      </c>
      <c r="AN354" s="154">
        <v>0.23634751773049642</v>
      </c>
      <c r="AO354" s="154">
        <v>0.2453739522888459</v>
      </c>
      <c r="AP354" s="388">
        <v>0.22962266783168006</v>
      </c>
      <c r="AQ354" s="154">
        <v>0.24753841974257124</v>
      </c>
      <c r="AR354" s="154">
        <v>0.24857371524233993</v>
      </c>
      <c r="AS354" s="154">
        <v>0.27426519718340886</v>
      </c>
      <c r="AT354" s="388">
        <v>0.25543542918327289</v>
      </c>
      <c r="AU354" s="154">
        <v>0.25240913687466537</v>
      </c>
      <c r="AV354" s="154">
        <v>0.24472815418475996</v>
      </c>
      <c r="AW354" s="154">
        <v>0.24742727975730175</v>
      </c>
      <c r="AX354" s="388">
        <v>0.27005586592178771</v>
      </c>
      <c r="AY354" s="154">
        <v>0.26243231628706487</v>
      </c>
      <c r="AZ354" s="154">
        <v>0.23792866351525571</v>
      </c>
      <c r="BA354" s="154">
        <v>0.22958315427589171</v>
      </c>
      <c r="BB354" s="388">
        <v>0.21011954271420855</v>
      </c>
      <c r="BC354" s="154">
        <v>0.23705763428064916</v>
      </c>
      <c r="BD354" s="154">
        <v>0.23666300368524268</v>
      </c>
      <c r="BE354" s="154">
        <v>0.31615981931989973</v>
      </c>
      <c r="BF354" s="388">
        <v>0.25928082422667459</v>
      </c>
      <c r="BG354" s="154">
        <v>0.29133544579214143</v>
      </c>
      <c r="BH354" s="154">
        <v>0.25742374003272883</v>
      </c>
      <c r="BI354" s="154">
        <v>0.1919599899484552</v>
      </c>
      <c r="BJ354" s="388">
        <v>0.25054018347717649</v>
      </c>
      <c r="BK354" s="154">
        <v>0.26237483177143139</v>
      </c>
      <c r="BL354" s="154">
        <v>0.17861243841908359</v>
      </c>
      <c r="BM354" s="154">
        <v>0.30847254633230853</v>
      </c>
      <c r="BN354" s="388">
        <v>0.21920893460417704</v>
      </c>
      <c r="BO354" s="154">
        <v>0.2566725100711657</v>
      </c>
      <c r="BP354" s="154">
        <v>0.25317807678465698</v>
      </c>
      <c r="BQ354" s="154">
        <v>0.2709404785400002</v>
      </c>
      <c r="BR354" s="388">
        <v>0.25142817333147549</v>
      </c>
      <c r="BS354" s="154">
        <v>0.26113868018563574</v>
      </c>
      <c r="BT354" s="154">
        <v>0.29923044769080714</v>
      </c>
      <c r="BU354" s="154">
        <v>0.18820269879208154</v>
      </c>
      <c r="BV354" s="388">
        <v>0.23217749183972752</v>
      </c>
      <c r="BW354" s="154">
        <v>0.25305359761578122</v>
      </c>
      <c r="BX354" s="154">
        <v>0.25414163394673356</v>
      </c>
      <c r="BY354" s="154">
        <v>0.2606272765977577</v>
      </c>
      <c r="BZ354" s="390">
        <v>0.25</v>
      </c>
      <c r="CA354" s="390">
        <v>0.25</v>
      </c>
      <c r="CB354" s="390">
        <v>0.25</v>
      </c>
      <c r="CC354" s="389">
        <v>0.25</v>
      </c>
      <c r="CD354" s="390">
        <v>0.25</v>
      </c>
      <c r="CE354" s="390">
        <v>0.25</v>
      </c>
      <c r="CF354" s="390">
        <v>0.25</v>
      </c>
      <c r="CG354" s="389">
        <v>0.25</v>
      </c>
      <c r="CH354" s="390">
        <v>0.25</v>
      </c>
      <c r="CI354" s="390">
        <v>0.25</v>
      </c>
      <c r="CJ354" s="390">
        <v>0.25</v>
      </c>
      <c r="CK354" s="389">
        <v>0.25</v>
      </c>
      <c r="CL354" s="390">
        <v>0.25</v>
      </c>
      <c r="CM354" s="390">
        <v>0.25</v>
      </c>
      <c r="CN354" s="390">
        <v>0.25</v>
      </c>
      <c r="CO354" s="389">
        <v>0.25</v>
      </c>
      <c r="CP354" s="390">
        <v>0.25</v>
      </c>
      <c r="CQ354" s="390">
        <v>0.25</v>
      </c>
      <c r="CR354" s="390">
        <v>0.25</v>
      </c>
      <c r="CS354" s="389">
        <v>0.25</v>
      </c>
      <c r="CT354" s="390">
        <v>0.25</v>
      </c>
      <c r="CU354" s="390">
        <v>0.25</v>
      </c>
      <c r="CV354" s="390">
        <v>0.25</v>
      </c>
      <c r="CW354" s="389">
        <v>0.25</v>
      </c>
      <c r="CX354" s="322"/>
      <c r="CY354" s="71"/>
      <c r="CZ354" s="111"/>
      <c r="DA354" s="108"/>
      <c r="DB354" s="123"/>
      <c r="DC354" s="156"/>
      <c r="DD354" s="156"/>
      <c r="DE354" s="156"/>
      <c r="DF354" s="119"/>
      <c r="DG354" s="116"/>
      <c r="DH354" s="116"/>
      <c r="DI354" s="116"/>
      <c r="DJ354" s="116"/>
      <c r="DK354" s="116"/>
      <c r="DL354" s="116"/>
      <c r="DM354" s="116"/>
      <c r="DN354" s="116"/>
    </row>
    <row r="355" spans="1:118" ht="15.75" customHeight="1">
      <c r="A355" s="108"/>
      <c r="B355" s="149"/>
      <c r="C355" s="123"/>
      <c r="D355" s="155"/>
      <c r="E355" s="384"/>
      <c r="F355" s="71"/>
      <c r="G355" s="71"/>
      <c r="H355" s="71"/>
      <c r="I355" s="71"/>
      <c r="J355" s="391"/>
      <c r="K355" s="157"/>
      <c r="L355" s="157"/>
      <c r="M355" s="392"/>
      <c r="N355" s="157"/>
      <c r="O355" s="157"/>
      <c r="P355" s="157"/>
      <c r="Q355" s="157"/>
      <c r="R355" s="391"/>
      <c r="S355" s="157"/>
      <c r="T355" s="157"/>
      <c r="U355" s="392"/>
      <c r="V355" s="391"/>
      <c r="W355" s="157"/>
      <c r="X355" s="157"/>
      <c r="Y355" s="157"/>
      <c r="Z355" s="391"/>
      <c r="AA355" s="157"/>
      <c r="AB355" s="157"/>
      <c r="AC355" s="157"/>
      <c r="AD355" s="391"/>
      <c r="AE355" s="157"/>
      <c r="AF355" s="157"/>
      <c r="AG355" s="157"/>
      <c r="AH355" s="391"/>
      <c r="AI355" s="157"/>
      <c r="AJ355" s="157"/>
      <c r="AK355" s="157"/>
      <c r="AL355" s="391"/>
      <c r="AM355" s="157"/>
      <c r="AN355" s="157"/>
      <c r="AO355" s="157"/>
      <c r="AP355" s="391"/>
      <c r="AQ355" s="157"/>
      <c r="AR355" s="157"/>
      <c r="AS355" s="157"/>
      <c r="AT355" s="391"/>
      <c r="AU355" s="157"/>
      <c r="AV355" s="157"/>
      <c r="AW355" s="157"/>
      <c r="AX355" s="391"/>
      <c r="AY355" s="157"/>
      <c r="AZ355" s="157"/>
      <c r="BA355" s="157"/>
      <c r="BB355" s="391"/>
      <c r="BC355" s="157"/>
      <c r="BD355" s="157"/>
      <c r="BE355" s="157"/>
      <c r="BF355" s="391"/>
      <c r="BG355" s="157"/>
      <c r="BH355" s="157"/>
      <c r="BI355" s="157"/>
      <c r="BJ355" s="391"/>
      <c r="BK355" s="157"/>
      <c r="BL355" s="157"/>
      <c r="BM355" s="157"/>
      <c r="BN355" s="391"/>
      <c r="BO355" s="157"/>
      <c r="BP355" s="157"/>
      <c r="BQ355" s="157"/>
      <c r="BR355" s="391"/>
      <c r="BS355" s="157"/>
      <c r="BT355" s="157"/>
      <c r="BU355" s="157"/>
      <c r="BV355" s="391"/>
      <c r="BW355" s="157"/>
      <c r="BX355" s="157"/>
      <c r="BY355" s="157"/>
      <c r="BZ355" s="391"/>
      <c r="CA355" s="157"/>
      <c r="CB355" s="157"/>
      <c r="CC355" s="392"/>
      <c r="CD355" s="391"/>
      <c r="CE355" s="157"/>
      <c r="CF355" s="157"/>
      <c r="CG355" s="392"/>
      <c r="CH355" s="391"/>
      <c r="CI355" s="157"/>
      <c r="CJ355" s="157"/>
      <c r="CK355" s="392"/>
      <c r="CL355" s="391"/>
      <c r="CM355" s="157"/>
      <c r="CN355" s="157"/>
      <c r="CO355" s="392"/>
      <c r="CP355" s="391"/>
      <c r="CQ355" s="157"/>
      <c r="CR355" s="157"/>
      <c r="CS355" s="392"/>
      <c r="CT355" s="391"/>
      <c r="CU355" s="157"/>
      <c r="CV355" s="157"/>
      <c r="CW355" s="392"/>
      <c r="CX355" s="322"/>
      <c r="CY355" s="71"/>
      <c r="CZ355" s="111"/>
      <c r="DA355" s="108"/>
      <c r="DB355" s="123"/>
      <c r="DC355" s="156"/>
      <c r="DD355" s="156"/>
      <c r="DE355" s="156"/>
      <c r="DF355" s="119"/>
      <c r="DG355" s="116"/>
      <c r="DH355" s="116"/>
      <c r="DI355" s="116"/>
      <c r="DJ355" s="116"/>
      <c r="DK355" s="116"/>
      <c r="DL355" s="116"/>
      <c r="DM355" s="116"/>
      <c r="DN355" s="116"/>
    </row>
    <row r="356" spans="1:118" ht="15.75" customHeight="1">
      <c r="A356" s="108"/>
      <c r="B356" s="149" t="s">
        <v>734</v>
      </c>
      <c r="C356" s="123" t="s">
        <v>151</v>
      </c>
      <c r="D356" s="155" t="s">
        <v>330</v>
      </c>
      <c r="E356" s="384"/>
      <c r="F356" s="71"/>
      <c r="G356" s="71"/>
      <c r="H356" s="71"/>
      <c r="I356" s="71"/>
      <c r="J356" s="312">
        <v>0</v>
      </c>
      <c r="K356" s="142">
        <v>0</v>
      </c>
      <c r="L356" s="142">
        <v>0</v>
      </c>
      <c r="M356" s="313">
        <v>0</v>
      </c>
      <c r="N356" s="142">
        <v>0</v>
      </c>
      <c r="O356" s="142">
        <v>0</v>
      </c>
      <c r="P356" s="142">
        <v>0</v>
      </c>
      <c r="Q356" s="142">
        <v>0</v>
      </c>
      <c r="R356" s="312">
        <v>0</v>
      </c>
      <c r="S356" s="142">
        <v>0</v>
      </c>
      <c r="T356" s="142">
        <v>0</v>
      </c>
      <c r="U356" s="313">
        <v>0</v>
      </c>
      <c r="V356" s="312">
        <v>0.45599999999999996</v>
      </c>
      <c r="W356" s="142">
        <v>0.45399999999999996</v>
      </c>
      <c r="X356" s="142">
        <v>0.46299999999999997</v>
      </c>
      <c r="Y356" s="142">
        <v>0.47099999999999997</v>
      </c>
      <c r="Z356" s="312">
        <v>0.59099999999999997</v>
      </c>
      <c r="AA356" s="142">
        <v>0.57599999999999996</v>
      </c>
      <c r="AB356" s="142">
        <v>0.59199999999999997</v>
      </c>
      <c r="AC356" s="142">
        <v>0.754</v>
      </c>
      <c r="AD356" s="312">
        <v>0.65899999999999992</v>
      </c>
      <c r="AE356" s="142">
        <v>0.89599999999999991</v>
      </c>
      <c r="AF356" s="142">
        <v>1.0409999999999999</v>
      </c>
      <c r="AG356" s="142">
        <v>1.036</v>
      </c>
      <c r="AH356" s="312">
        <v>1.0839999999999999</v>
      </c>
      <c r="AI356" s="142">
        <v>13.301</v>
      </c>
      <c r="AJ356" s="142">
        <v>13.458</v>
      </c>
      <c r="AK356" s="142">
        <v>13.484</v>
      </c>
      <c r="AL356" s="312">
        <v>13.398</v>
      </c>
      <c r="AM356" s="142">
        <v>13.524999999999999</v>
      </c>
      <c r="AN356" s="142">
        <v>13.379999999999999</v>
      </c>
      <c r="AO356" s="142">
        <v>31.436</v>
      </c>
      <c r="AP356" s="312">
        <v>13.367999999999999</v>
      </c>
      <c r="AQ356" s="142">
        <v>12.673999999999999</v>
      </c>
      <c r="AR356" s="142">
        <v>13.702999999999999</v>
      </c>
      <c r="AS356" s="142">
        <v>14.523</v>
      </c>
      <c r="AT356" s="312">
        <v>13.837</v>
      </c>
      <c r="AU356" s="142">
        <v>14.636999999999999</v>
      </c>
      <c r="AV356" s="142">
        <v>14.860999999999999</v>
      </c>
      <c r="AW356" s="142">
        <v>15.537999999999998</v>
      </c>
      <c r="AX356" s="312">
        <v>16.456</v>
      </c>
      <c r="AY356" s="142">
        <v>12.99</v>
      </c>
      <c r="AZ356" s="142">
        <v>13.54</v>
      </c>
      <c r="BA356" s="142">
        <v>12.782</v>
      </c>
      <c r="BB356" s="312">
        <v>11.657</v>
      </c>
      <c r="BC356" s="142">
        <v>3.581</v>
      </c>
      <c r="BD356" s="142">
        <v>2.202</v>
      </c>
      <c r="BE356" s="142">
        <v>2.1029999999999998</v>
      </c>
      <c r="BF356" s="312">
        <v>2.1739999999999999</v>
      </c>
      <c r="BG356" s="142">
        <v>2.0569999999999999</v>
      </c>
      <c r="BH356" s="142">
        <v>2.1309999999999998</v>
      </c>
      <c r="BI356" s="142">
        <v>2.1360000000000001</v>
      </c>
      <c r="BJ356" s="312">
        <v>2.1679999999999997</v>
      </c>
      <c r="BK356" s="142">
        <v>2.2050000000000001</v>
      </c>
      <c r="BL356" s="142">
        <v>2.4339999999999997</v>
      </c>
      <c r="BM356" s="142">
        <v>2.7119999999999997</v>
      </c>
      <c r="BN356" s="312">
        <v>2.524</v>
      </c>
      <c r="BO356" s="142">
        <v>2.3069999999999999</v>
      </c>
      <c r="BP356" s="142">
        <v>2.355</v>
      </c>
      <c r="BQ356" s="142">
        <v>2.2479999999999998</v>
      </c>
      <c r="BR356" s="312">
        <v>2.48</v>
      </c>
      <c r="BS356" s="142">
        <v>2.3979999999999997</v>
      </c>
      <c r="BT356" s="142">
        <v>2.2929999999999997</v>
      </c>
      <c r="BU356" s="142">
        <v>2.3409999999999997</v>
      </c>
      <c r="BV356" s="312">
        <v>2.573</v>
      </c>
      <c r="BW356" s="142">
        <v>2.3239999999999998</v>
      </c>
      <c r="BX356" s="142">
        <v>2.57</v>
      </c>
      <c r="BY356" s="142">
        <v>2.6399999999999997</v>
      </c>
      <c r="BZ356" s="312">
        <v>3.1264634355414387</v>
      </c>
      <c r="CA356" s="142">
        <v>3.1264634355414387</v>
      </c>
      <c r="CB356" s="142">
        <v>3.1264634355414387</v>
      </c>
      <c r="CC356" s="313">
        <v>3.1264634355414387</v>
      </c>
      <c r="CD356" s="312">
        <v>2.8304331015334259</v>
      </c>
      <c r="CE356" s="142">
        <v>2.8304331015334259</v>
      </c>
      <c r="CF356" s="142">
        <v>2.8304331015334259</v>
      </c>
      <c r="CG356" s="313">
        <v>2.8304331015334263</v>
      </c>
      <c r="CH356" s="312">
        <v>2.5624325079844499</v>
      </c>
      <c r="CI356" s="142">
        <v>2.5624325079844499</v>
      </c>
      <c r="CJ356" s="142">
        <v>2.5624325079844499</v>
      </c>
      <c r="CK356" s="313">
        <v>2.5624325079844503</v>
      </c>
      <c r="CL356" s="312">
        <v>2.3198076486662855</v>
      </c>
      <c r="CM356" s="142">
        <v>2.3198076486662855</v>
      </c>
      <c r="CN356" s="142">
        <v>2.3198076486662855</v>
      </c>
      <c r="CO356" s="313">
        <v>2.319807648666286</v>
      </c>
      <c r="CP356" s="312">
        <v>2.1001558129012223</v>
      </c>
      <c r="CQ356" s="142">
        <v>2.1001558129012223</v>
      </c>
      <c r="CR356" s="142">
        <v>2.1001558129012223</v>
      </c>
      <c r="CS356" s="313">
        <v>2.1001558129012228</v>
      </c>
      <c r="CT356" s="312">
        <v>1.9013017915509454</v>
      </c>
      <c r="CU356" s="142">
        <v>1.9013017915509454</v>
      </c>
      <c r="CV356" s="142">
        <v>1.9013017915509454</v>
      </c>
      <c r="CW356" s="313">
        <v>1.9013017915509458</v>
      </c>
      <c r="CX356" s="322"/>
      <c r="CY356" s="71"/>
      <c r="CZ356" s="111"/>
      <c r="DA356" s="108" t="s">
        <v>734</v>
      </c>
      <c r="DB356" s="123" t="s">
        <v>151</v>
      </c>
      <c r="DC356" s="156">
        <v>3.5334699999999999</v>
      </c>
      <c r="DD356" s="156">
        <v>5.8583829999999999</v>
      </c>
      <c r="DE356" s="156">
        <v>12.552766999999999</v>
      </c>
      <c r="DF356" s="119">
        <v>1.8439999999999999</v>
      </c>
      <c r="DG356" s="116">
        <v>2.5129999999999999</v>
      </c>
      <c r="DH356" s="116">
        <v>3.6319999999999997</v>
      </c>
      <c r="DI356" s="116">
        <v>41.326999999999998</v>
      </c>
      <c r="DJ356" s="116">
        <v>71.73899999999999</v>
      </c>
      <c r="DK356" s="116">
        <v>54.268000000000001</v>
      </c>
      <c r="DL356" s="116">
        <v>58.872999999999998</v>
      </c>
      <c r="DM356" s="116">
        <v>55.768000000000001</v>
      </c>
      <c r="DN356" s="116">
        <v>19.542999999999999</v>
      </c>
    </row>
    <row r="357" spans="1:118" ht="15.75" customHeight="1">
      <c r="A357" s="108"/>
      <c r="B357" s="149"/>
      <c r="C357" s="123" t="s">
        <v>1321</v>
      </c>
      <c r="D357" s="155" t="s">
        <v>1323</v>
      </c>
      <c r="E357" s="384"/>
      <c r="F357" s="71"/>
      <c r="G357" s="71"/>
      <c r="H357" s="71"/>
      <c r="I357" s="71"/>
      <c r="J357" s="388">
        <v>0</v>
      </c>
      <c r="K357" s="154">
        <v>0</v>
      </c>
      <c r="L357" s="154">
        <v>0</v>
      </c>
      <c r="M357" s="389">
        <v>0</v>
      </c>
      <c r="N357" s="154">
        <v>0</v>
      </c>
      <c r="O357" s="154">
        <v>0</v>
      </c>
      <c r="P357" s="154">
        <v>0</v>
      </c>
      <c r="Q357" s="154">
        <v>0</v>
      </c>
      <c r="R357" s="388">
        <v>0</v>
      </c>
      <c r="S357" s="154">
        <v>0</v>
      </c>
      <c r="T357" s="154">
        <v>0</v>
      </c>
      <c r="U357" s="389">
        <v>0</v>
      </c>
      <c r="V357" s="388">
        <v>0.24728850325379609</v>
      </c>
      <c r="W357" s="154">
        <v>0.24620390455531452</v>
      </c>
      <c r="X357" s="154">
        <v>0.25108459869848154</v>
      </c>
      <c r="Y357" s="154">
        <v>0.25542299349240782</v>
      </c>
      <c r="Z357" s="388">
        <v>0.23517707918822126</v>
      </c>
      <c r="AA357" s="154">
        <v>0.22920811778750497</v>
      </c>
      <c r="AB357" s="154">
        <v>0.23557500994826899</v>
      </c>
      <c r="AC357" s="154">
        <v>0.30003979307600481</v>
      </c>
      <c r="AD357" s="388">
        <v>0.18144273127753302</v>
      </c>
      <c r="AE357" s="154">
        <v>0.24669603524229075</v>
      </c>
      <c r="AF357" s="154">
        <v>0.28661894273127753</v>
      </c>
      <c r="AG357" s="154">
        <v>0.28524229074889873</v>
      </c>
      <c r="AH357" s="388">
        <v>2.6229825537784014E-2</v>
      </c>
      <c r="AI357" s="154">
        <v>0.32184770247053984</v>
      </c>
      <c r="AJ357" s="154">
        <v>0.32564667166743294</v>
      </c>
      <c r="AK357" s="154">
        <v>0.32627580032424325</v>
      </c>
      <c r="AL357" s="388">
        <v>0.18676033956425378</v>
      </c>
      <c r="AM357" s="154">
        <v>0.18853064581329543</v>
      </c>
      <c r="AN357" s="154">
        <v>0.18650943001714551</v>
      </c>
      <c r="AO357" s="154">
        <v>0.43819958460530539</v>
      </c>
      <c r="AP357" s="388">
        <v>0.24633301393086163</v>
      </c>
      <c r="AQ357" s="154">
        <v>0.23354463035306255</v>
      </c>
      <c r="AR357" s="154">
        <v>0.25250608093167243</v>
      </c>
      <c r="AS357" s="154">
        <v>0.26761627478440331</v>
      </c>
      <c r="AT357" s="388">
        <v>0.23503133864420023</v>
      </c>
      <c r="AU357" s="154">
        <v>0.24861991065513903</v>
      </c>
      <c r="AV357" s="154">
        <v>0.25242471081820189</v>
      </c>
      <c r="AW357" s="154">
        <v>0.26392403988245883</v>
      </c>
      <c r="AX357" s="388">
        <v>0.29507961555013629</v>
      </c>
      <c r="AY357" s="154">
        <v>0.23292927843924832</v>
      </c>
      <c r="AZ357" s="154">
        <v>0.24279156505522878</v>
      </c>
      <c r="BA357" s="154">
        <v>0.22919954095538661</v>
      </c>
      <c r="BB357" s="388">
        <v>0.59647955789796858</v>
      </c>
      <c r="BC357" s="154">
        <v>0.18323696464207134</v>
      </c>
      <c r="BD357" s="154">
        <v>0.11267461495164509</v>
      </c>
      <c r="BE357" s="154">
        <v>0.10760886250831499</v>
      </c>
      <c r="BF357" s="388">
        <v>0.25582489997646507</v>
      </c>
      <c r="BG357" s="154">
        <v>0.24205695457754767</v>
      </c>
      <c r="BH357" s="154">
        <v>0.25076488585549539</v>
      </c>
      <c r="BI357" s="154">
        <v>0.25135325959049193</v>
      </c>
      <c r="BJ357" s="388">
        <v>0.22775501628322301</v>
      </c>
      <c r="BK357" s="154">
        <v>0.23164197919949575</v>
      </c>
      <c r="BL357" s="154">
        <v>0.2556991280596701</v>
      </c>
      <c r="BM357" s="154">
        <v>0.28490387645761106</v>
      </c>
      <c r="BN357" s="388">
        <v>0.26754292982828071</v>
      </c>
      <c r="BO357" s="154">
        <v>0.24454102183591267</v>
      </c>
      <c r="BP357" s="154">
        <v>0.24962900148399408</v>
      </c>
      <c r="BQ357" s="154">
        <v>0.2382870468518126</v>
      </c>
      <c r="BR357" s="388">
        <v>0.26072329688814128</v>
      </c>
      <c r="BS357" s="154">
        <v>0.25210260723296884</v>
      </c>
      <c r="BT357" s="154">
        <v>0.24106391925988221</v>
      </c>
      <c r="BU357" s="154">
        <v>0.24611017661900753</v>
      </c>
      <c r="BV357" s="388">
        <v>0.25457603641040866</v>
      </c>
      <c r="BW357" s="154">
        <v>0.2299396457900465</v>
      </c>
      <c r="BX357" s="154">
        <v>0.25427921242703078</v>
      </c>
      <c r="BY357" s="154">
        <v>0.26120510537251407</v>
      </c>
      <c r="BZ357" s="390">
        <v>0.25</v>
      </c>
      <c r="CA357" s="390">
        <v>0.25</v>
      </c>
      <c r="CB357" s="390">
        <v>0.25</v>
      </c>
      <c r="CC357" s="389">
        <v>0.25</v>
      </c>
      <c r="CD357" s="390">
        <v>0.25</v>
      </c>
      <c r="CE357" s="390">
        <v>0.25</v>
      </c>
      <c r="CF357" s="390">
        <v>0.25</v>
      </c>
      <c r="CG357" s="389">
        <v>0.25</v>
      </c>
      <c r="CH357" s="390">
        <v>0.25</v>
      </c>
      <c r="CI357" s="390">
        <v>0.25</v>
      </c>
      <c r="CJ357" s="390">
        <v>0.25</v>
      </c>
      <c r="CK357" s="389">
        <v>0.25</v>
      </c>
      <c r="CL357" s="390">
        <v>0.25</v>
      </c>
      <c r="CM357" s="390">
        <v>0.25</v>
      </c>
      <c r="CN357" s="390">
        <v>0.25</v>
      </c>
      <c r="CO357" s="389">
        <v>0.25</v>
      </c>
      <c r="CP357" s="390">
        <v>0.25</v>
      </c>
      <c r="CQ357" s="390">
        <v>0.25</v>
      </c>
      <c r="CR357" s="390">
        <v>0.25</v>
      </c>
      <c r="CS357" s="389">
        <v>0.25</v>
      </c>
      <c r="CT357" s="390">
        <v>0.25</v>
      </c>
      <c r="CU357" s="390">
        <v>0.25</v>
      </c>
      <c r="CV357" s="390">
        <v>0.25</v>
      </c>
      <c r="CW357" s="389">
        <v>0.25</v>
      </c>
      <c r="CX357" s="322"/>
      <c r="CY357" s="71"/>
      <c r="CZ357" s="111"/>
      <c r="DA357" s="108"/>
      <c r="DB357" s="123"/>
      <c r="DC357" s="156"/>
      <c r="DD357" s="156"/>
      <c r="DE357" s="156"/>
      <c r="DF357" s="119"/>
      <c r="DG357" s="116"/>
      <c r="DH357" s="116"/>
      <c r="DI357" s="116"/>
      <c r="DJ357" s="116"/>
      <c r="DK357" s="116"/>
      <c r="DL357" s="116"/>
      <c r="DM357" s="116"/>
      <c r="DN357" s="116"/>
    </row>
    <row r="358" spans="1:118" ht="15.75" customHeight="1">
      <c r="A358" s="108"/>
      <c r="B358" s="149"/>
      <c r="C358" s="123"/>
      <c r="D358" s="155"/>
      <c r="E358" s="384"/>
      <c r="F358" s="71"/>
      <c r="G358" s="71"/>
      <c r="H358" s="71"/>
      <c r="I358" s="71"/>
      <c r="J358" s="391"/>
      <c r="K358" s="157"/>
      <c r="L358" s="157"/>
      <c r="M358" s="392"/>
      <c r="N358" s="157"/>
      <c r="O358" s="157"/>
      <c r="P358" s="157"/>
      <c r="Q358" s="157"/>
      <c r="R358" s="391"/>
      <c r="S358" s="157"/>
      <c r="T358" s="157"/>
      <c r="U358" s="392"/>
      <c r="V358" s="391"/>
      <c r="W358" s="157"/>
      <c r="X358" s="157"/>
      <c r="Y358" s="157"/>
      <c r="Z358" s="391"/>
      <c r="AA358" s="157"/>
      <c r="AB358" s="157"/>
      <c r="AC358" s="157"/>
      <c r="AD358" s="391"/>
      <c r="AE358" s="157"/>
      <c r="AF358" s="157"/>
      <c r="AG358" s="157"/>
      <c r="AH358" s="391"/>
      <c r="AI358" s="157"/>
      <c r="AJ358" s="157"/>
      <c r="AK358" s="157"/>
      <c r="AL358" s="391"/>
      <c r="AM358" s="157"/>
      <c r="AN358" s="157"/>
      <c r="AO358" s="157"/>
      <c r="AP358" s="391"/>
      <c r="AQ358" s="157"/>
      <c r="AR358" s="157"/>
      <c r="AS358" s="157"/>
      <c r="AT358" s="391"/>
      <c r="AU358" s="157"/>
      <c r="AV358" s="157"/>
      <c r="AW358" s="157"/>
      <c r="AX358" s="391"/>
      <c r="AY358" s="157"/>
      <c r="AZ358" s="157"/>
      <c r="BA358" s="157"/>
      <c r="BB358" s="391"/>
      <c r="BC358" s="157"/>
      <c r="BD358" s="157"/>
      <c r="BE358" s="157"/>
      <c r="BF358" s="391"/>
      <c r="BG358" s="157"/>
      <c r="BH358" s="157"/>
      <c r="BI358" s="157"/>
      <c r="BJ358" s="391"/>
      <c r="BK358" s="157"/>
      <c r="BL358" s="157"/>
      <c r="BM358" s="157"/>
      <c r="BN358" s="391"/>
      <c r="BO358" s="157"/>
      <c r="BP358" s="157"/>
      <c r="BQ358" s="157"/>
      <c r="BR358" s="391"/>
      <c r="BS358" s="157"/>
      <c r="BT358" s="157"/>
      <c r="BU358" s="157"/>
      <c r="BV358" s="391"/>
      <c r="BW358" s="157"/>
      <c r="BX358" s="157"/>
      <c r="BY358" s="157"/>
      <c r="BZ358" s="391"/>
      <c r="CA358" s="157"/>
      <c r="CB358" s="157"/>
      <c r="CC358" s="392"/>
      <c r="CD358" s="391"/>
      <c r="CE358" s="157"/>
      <c r="CF358" s="157"/>
      <c r="CG358" s="392"/>
      <c r="CH358" s="391"/>
      <c r="CI358" s="157"/>
      <c r="CJ358" s="157"/>
      <c r="CK358" s="392"/>
      <c r="CL358" s="391"/>
      <c r="CM358" s="157"/>
      <c r="CN358" s="157"/>
      <c r="CO358" s="392"/>
      <c r="CP358" s="391"/>
      <c r="CQ358" s="157"/>
      <c r="CR358" s="157"/>
      <c r="CS358" s="392"/>
      <c r="CT358" s="391"/>
      <c r="CU358" s="157"/>
      <c r="CV358" s="157"/>
      <c r="CW358" s="392"/>
      <c r="CX358" s="322"/>
      <c r="CY358" s="71"/>
      <c r="CZ358" s="111"/>
      <c r="DA358" s="108"/>
      <c r="DB358" s="123"/>
      <c r="DC358" s="156"/>
      <c r="DD358" s="156"/>
      <c r="DE358" s="156"/>
      <c r="DF358" s="119"/>
      <c r="DG358" s="116"/>
      <c r="DH358" s="116"/>
      <c r="DI358" s="116"/>
      <c r="DJ358" s="116"/>
      <c r="DK358" s="116"/>
      <c r="DL358" s="116"/>
      <c r="DM358" s="116"/>
      <c r="DN358" s="116"/>
    </row>
    <row r="359" spans="1:118" ht="15.75" customHeight="1">
      <c r="A359" s="114"/>
      <c r="B359" s="109">
        <v>400790</v>
      </c>
      <c r="C359" s="169" t="s">
        <v>738</v>
      </c>
      <c r="D359" s="93" t="s">
        <v>739</v>
      </c>
      <c r="E359" s="394"/>
      <c r="F359" s="89"/>
      <c r="G359" s="89"/>
      <c r="H359" s="89"/>
      <c r="I359" s="89"/>
      <c r="J359" s="307">
        <v>0</v>
      </c>
      <c r="K359" s="117">
        <v>0</v>
      </c>
      <c r="L359" s="117">
        <v>0</v>
      </c>
      <c r="M359" s="308">
        <v>0</v>
      </c>
      <c r="N359" s="117">
        <v>0</v>
      </c>
      <c r="O359" s="117">
        <v>0</v>
      </c>
      <c r="P359" s="117">
        <v>0</v>
      </c>
      <c r="Q359" s="117">
        <v>0</v>
      </c>
      <c r="R359" s="307">
        <v>0</v>
      </c>
      <c r="S359" s="117">
        <v>0</v>
      </c>
      <c r="T359" s="117">
        <v>0</v>
      </c>
      <c r="U359" s="308">
        <v>0</v>
      </c>
      <c r="V359" s="307">
        <v>-62.993500999999995</v>
      </c>
      <c r="W359" s="117">
        <v>-87.147448999999995</v>
      </c>
      <c r="X359" s="117">
        <v>-61.181049999999999</v>
      </c>
      <c r="Y359" s="117">
        <v>-97.99799999999999</v>
      </c>
      <c r="Z359" s="307">
        <v>-72.265999999999991</v>
      </c>
      <c r="AA359" s="117">
        <v>-48.927</v>
      </c>
      <c r="AB359" s="117">
        <v>-26.212</v>
      </c>
      <c r="AC359" s="117">
        <v>-102.03099999999999</v>
      </c>
      <c r="AD359" s="307">
        <v>-74.197999999999993</v>
      </c>
      <c r="AE359" s="117">
        <v>-66.968999999999994</v>
      </c>
      <c r="AF359" s="117">
        <v>-91.147999999999996</v>
      </c>
      <c r="AG359" s="117">
        <v>-44.669999999999995</v>
      </c>
      <c r="AH359" s="307">
        <v>-86.703000000000003</v>
      </c>
      <c r="AI359" s="117">
        <v>-86.47</v>
      </c>
      <c r="AJ359" s="117">
        <v>-28.04</v>
      </c>
      <c r="AK359" s="117">
        <v>-64.685999999999993</v>
      </c>
      <c r="AL359" s="307">
        <v>-88.304999999999993</v>
      </c>
      <c r="AM359" s="117">
        <v>-78.24499999999999</v>
      </c>
      <c r="AN359" s="117">
        <v>-117.20699999999999</v>
      </c>
      <c r="AO359" s="117">
        <v>-59.224999999999994</v>
      </c>
      <c r="AP359" s="307">
        <v>-107.30499999999999</v>
      </c>
      <c r="AQ359" s="117">
        <v>-35.921999999999997</v>
      </c>
      <c r="AR359" s="117">
        <v>-60.870999999999995</v>
      </c>
      <c r="AS359" s="117">
        <v>-130.91</v>
      </c>
      <c r="AT359" s="307">
        <v>-115.33199999999999</v>
      </c>
      <c r="AU359" s="117">
        <v>-52.736999999999995</v>
      </c>
      <c r="AV359" s="117">
        <v>-184.01999999999998</v>
      </c>
      <c r="AW359" s="117">
        <v>57.364999999999995</v>
      </c>
      <c r="AX359" s="307">
        <v>-68.530999999999992</v>
      </c>
      <c r="AY359" s="117">
        <v>-137.506</v>
      </c>
      <c r="AZ359" s="117">
        <v>-49.530999999999999</v>
      </c>
      <c r="BA359" s="117">
        <v>-137.07499999999999</v>
      </c>
      <c r="BB359" s="307">
        <v>-94.935000000000002</v>
      </c>
      <c r="BC359" s="117">
        <v>-73.212000000000003</v>
      </c>
      <c r="BD359" s="117">
        <v>-123.80099999999999</v>
      </c>
      <c r="BE359" s="117">
        <v>-4.2989999999999995</v>
      </c>
      <c r="BF359" s="307">
        <v>-196.761</v>
      </c>
      <c r="BG359" s="117">
        <v>18.608000000000001</v>
      </c>
      <c r="BH359" s="117">
        <v>-19.658999999999999</v>
      </c>
      <c r="BI359" s="117">
        <v>-121.87899999999999</v>
      </c>
      <c r="BJ359" s="307">
        <v>-140.16200000000001</v>
      </c>
      <c r="BK359" s="117">
        <v>-36.720999999999997</v>
      </c>
      <c r="BL359" s="117">
        <v>-129.64499999999998</v>
      </c>
      <c r="BM359" s="117">
        <v>-158.86599999999999</v>
      </c>
      <c r="BN359" s="307">
        <v>-168.846</v>
      </c>
      <c r="BO359" s="117">
        <v>-204.33599999999998</v>
      </c>
      <c r="BP359" s="117">
        <v>-311.13599999999997</v>
      </c>
      <c r="BQ359" s="117">
        <v>88.653999999999996</v>
      </c>
      <c r="BR359" s="307">
        <v>-161.304</v>
      </c>
      <c r="BS359" s="117">
        <v>-186.57599999999999</v>
      </c>
      <c r="BT359" s="117">
        <v>-56.884999999999998</v>
      </c>
      <c r="BU359" s="117">
        <v>-142.655</v>
      </c>
      <c r="BV359" s="307">
        <v>-173.39400000000001</v>
      </c>
      <c r="BW359" s="117">
        <v>-272.68799999999999</v>
      </c>
      <c r="BX359" s="117">
        <v>-13.081</v>
      </c>
      <c r="BY359" s="117">
        <v>-636.64199999999994</v>
      </c>
      <c r="BZ359" s="307">
        <v>-212.01559350934119</v>
      </c>
      <c r="CA359" s="117">
        <v>-212.01559350934119</v>
      </c>
      <c r="CB359" s="117">
        <v>-212.01559350934119</v>
      </c>
      <c r="CC359" s="308">
        <v>-212.01559350934122</v>
      </c>
      <c r="CD359" s="307">
        <v>-210.72792704343377</v>
      </c>
      <c r="CE359" s="117">
        <v>-210.72792704343377</v>
      </c>
      <c r="CF359" s="117">
        <v>-210.72792704343377</v>
      </c>
      <c r="CG359" s="308">
        <v>-210.72792704343374</v>
      </c>
      <c r="CH359" s="307">
        <v>-209.78013003462453</v>
      </c>
      <c r="CI359" s="117">
        <v>-209.78013003462453</v>
      </c>
      <c r="CJ359" s="117">
        <v>-209.78013003462453</v>
      </c>
      <c r="CK359" s="308">
        <v>-209.78013003462456</v>
      </c>
      <c r="CL359" s="307">
        <v>-209.08249660726437</v>
      </c>
      <c r="CM359" s="117">
        <v>-209.08249660726437</v>
      </c>
      <c r="CN359" s="117">
        <v>-209.08249660726437</v>
      </c>
      <c r="CO359" s="308">
        <v>-209.08249660726437</v>
      </c>
      <c r="CP359" s="307">
        <v>-208.56899804750236</v>
      </c>
      <c r="CQ359" s="117">
        <v>-208.56899804750236</v>
      </c>
      <c r="CR359" s="117">
        <v>-208.56899804750236</v>
      </c>
      <c r="CS359" s="308">
        <v>-208.56899804750242</v>
      </c>
      <c r="CT359" s="307">
        <v>-208.19103340226536</v>
      </c>
      <c r="CU359" s="117">
        <v>-208.19103340226536</v>
      </c>
      <c r="CV359" s="117">
        <v>-208.19103340226536</v>
      </c>
      <c r="CW359" s="308">
        <v>-208.19103340226536</v>
      </c>
      <c r="CX359" s="301"/>
      <c r="CY359" s="89"/>
      <c r="CZ359" s="166"/>
      <c r="DA359" s="114">
        <v>400790</v>
      </c>
      <c r="DB359" s="169" t="s">
        <v>738</v>
      </c>
      <c r="DC359" s="137">
        <v>-311.911494</v>
      </c>
      <c r="DD359" s="137">
        <v>-320.93180100000001</v>
      </c>
      <c r="DE359" s="137">
        <v>-234.17747599999998</v>
      </c>
      <c r="DF359" s="119">
        <v>-309.32</v>
      </c>
      <c r="DG359" s="116">
        <v>-249.43599999999998</v>
      </c>
      <c r="DH359" s="116">
        <v>-276.98500000000001</v>
      </c>
      <c r="DI359" s="116">
        <v>-265.899</v>
      </c>
      <c r="DJ359" s="116">
        <v>-342.98199999999997</v>
      </c>
      <c r="DK359" s="116">
        <v>-335.00799999999998</v>
      </c>
      <c r="DL359" s="116">
        <v>-294.72399999999999</v>
      </c>
      <c r="DM359" s="116">
        <v>-392.64299999999997</v>
      </c>
      <c r="DN359" s="116">
        <v>-296.24700000000001</v>
      </c>
    </row>
    <row r="360" spans="1:118" ht="15.75" customHeight="1">
      <c r="A360" s="108"/>
      <c r="B360" s="149"/>
      <c r="C360" s="123" t="s">
        <v>1321</v>
      </c>
      <c r="D360" s="155" t="s">
        <v>1323</v>
      </c>
      <c r="E360" s="384"/>
      <c r="F360" s="71"/>
      <c r="G360" s="71"/>
      <c r="H360" s="71"/>
      <c r="I360" s="71"/>
      <c r="J360" s="388">
        <v>0</v>
      </c>
      <c r="K360" s="154">
        <v>0</v>
      </c>
      <c r="L360" s="154">
        <v>0</v>
      </c>
      <c r="M360" s="389">
        <v>0</v>
      </c>
      <c r="N360" s="154">
        <v>0</v>
      </c>
      <c r="O360" s="154">
        <v>0</v>
      </c>
      <c r="P360" s="154">
        <v>0</v>
      </c>
      <c r="Q360" s="154">
        <v>0</v>
      </c>
      <c r="R360" s="388">
        <v>0</v>
      </c>
      <c r="S360" s="154">
        <v>0</v>
      </c>
      <c r="T360" s="154">
        <v>0</v>
      </c>
      <c r="U360" s="389">
        <v>0</v>
      </c>
      <c r="V360" s="388">
        <v>0.20365156148971938</v>
      </c>
      <c r="W360" s="154">
        <v>0.2817388109401267</v>
      </c>
      <c r="X360" s="154">
        <v>0.19779209233156603</v>
      </c>
      <c r="Y360" s="154">
        <v>0.31681753523858786</v>
      </c>
      <c r="Z360" s="388">
        <v>0.28971760291216986</v>
      </c>
      <c r="AA360" s="154">
        <v>0.19615051556311039</v>
      </c>
      <c r="AB360" s="154">
        <v>0.10508507192225662</v>
      </c>
      <c r="AC360" s="154">
        <v>0.40904680960246315</v>
      </c>
      <c r="AD360" s="388">
        <v>0.26787732187663588</v>
      </c>
      <c r="AE360" s="154">
        <v>0.24177843565536036</v>
      </c>
      <c r="AF360" s="154">
        <v>0.32907197140639383</v>
      </c>
      <c r="AG360" s="154">
        <v>0.1612722710616098</v>
      </c>
      <c r="AH360" s="388">
        <v>0.32607493822842509</v>
      </c>
      <c r="AI360" s="154">
        <v>0.32519866565876515</v>
      </c>
      <c r="AJ360" s="154">
        <v>0.10545357447752718</v>
      </c>
      <c r="AK360" s="154">
        <v>0.24327282163528255</v>
      </c>
      <c r="AL360" s="388">
        <v>0.25746249074295446</v>
      </c>
      <c r="AM360" s="154">
        <v>0.22813150544343433</v>
      </c>
      <c r="AN360" s="154">
        <v>0.34172930357861347</v>
      </c>
      <c r="AO360" s="154">
        <v>0.17267670023499776</v>
      </c>
      <c r="AP360" s="388">
        <v>0.32030578374247781</v>
      </c>
      <c r="AQ360" s="154">
        <v>0.1072272900945649</v>
      </c>
      <c r="AR360" s="154">
        <v>0.18170013850415512</v>
      </c>
      <c r="AS360" s="154">
        <v>0.39076678765880218</v>
      </c>
      <c r="AT360" s="388">
        <v>0.39132205046077007</v>
      </c>
      <c r="AU360" s="154">
        <v>0.17893690367937459</v>
      </c>
      <c r="AV360" s="154">
        <v>0.62438077659098001</v>
      </c>
      <c r="AW360" s="154">
        <v>-0.1946397307311247</v>
      </c>
      <c r="AX360" s="388">
        <v>0.17453768435958364</v>
      </c>
      <c r="AY360" s="154">
        <v>0.35020616692517126</v>
      </c>
      <c r="AZ360" s="154">
        <v>0.12614767103959576</v>
      </c>
      <c r="BA360" s="154">
        <v>0.3491084776756494</v>
      </c>
      <c r="BB360" s="388">
        <v>0.32045894135636815</v>
      </c>
      <c r="BC360" s="154">
        <v>0.24713161652269897</v>
      </c>
      <c r="BD360" s="154">
        <v>0.41789790276357225</v>
      </c>
      <c r="BE360" s="154">
        <v>1.4511539357360579E-2</v>
      </c>
      <c r="BF360" s="388">
        <v>0.61547244057543071</v>
      </c>
      <c r="BG360" s="154">
        <v>-5.8206205367057569E-2</v>
      </c>
      <c r="BH360" s="154">
        <v>6.149375490708215E-2</v>
      </c>
      <c r="BI360" s="154">
        <v>0.38124000988454476</v>
      </c>
      <c r="BJ360" s="388">
        <v>0.30116847230518656</v>
      </c>
      <c r="BK360" s="154">
        <v>7.8903036996609319E-2</v>
      </c>
      <c r="BL360" s="154">
        <v>0.2785704156048423</v>
      </c>
      <c r="BM360" s="154">
        <v>0.34135807509336175</v>
      </c>
      <c r="BN360" s="388">
        <v>0.2834584598028419</v>
      </c>
      <c r="BO360" s="154">
        <v>0.34303902871417441</v>
      </c>
      <c r="BP360" s="154">
        <v>0.52233473904751671</v>
      </c>
      <c r="BQ360" s="154">
        <v>-0.14883222756453302</v>
      </c>
      <c r="BR360" s="388">
        <v>0.29466223375105038</v>
      </c>
      <c r="BS360" s="154">
        <v>0.34082788352636001</v>
      </c>
      <c r="BT360" s="154">
        <v>0.10391472726608454</v>
      </c>
      <c r="BU360" s="154">
        <v>0.26059515545650508</v>
      </c>
      <c r="BV360" s="388">
        <v>0.15823435739022909</v>
      </c>
      <c r="BW360" s="154">
        <v>0.24884719452822351</v>
      </c>
      <c r="BX360" s="154">
        <v>1.1937342866659669E-2</v>
      </c>
      <c r="BY360" s="154">
        <v>0.58098110521488755</v>
      </c>
      <c r="BZ360" s="390">
        <v>0.25</v>
      </c>
      <c r="CA360" s="390">
        <v>0.25</v>
      </c>
      <c r="CB360" s="390">
        <v>0.25</v>
      </c>
      <c r="CC360" s="389">
        <v>0.25</v>
      </c>
      <c r="CD360" s="390">
        <v>0.25</v>
      </c>
      <c r="CE360" s="390">
        <v>0.25</v>
      </c>
      <c r="CF360" s="390">
        <v>0.25</v>
      </c>
      <c r="CG360" s="389">
        <v>0.25</v>
      </c>
      <c r="CH360" s="390">
        <v>0.25</v>
      </c>
      <c r="CI360" s="390">
        <v>0.25</v>
      </c>
      <c r="CJ360" s="390">
        <v>0.25</v>
      </c>
      <c r="CK360" s="389">
        <v>0.25</v>
      </c>
      <c r="CL360" s="390">
        <v>0.25</v>
      </c>
      <c r="CM360" s="390">
        <v>0.25</v>
      </c>
      <c r="CN360" s="390">
        <v>0.25</v>
      </c>
      <c r="CO360" s="389">
        <v>0.25</v>
      </c>
      <c r="CP360" s="390">
        <v>0.25</v>
      </c>
      <c r="CQ360" s="390">
        <v>0.25</v>
      </c>
      <c r="CR360" s="390">
        <v>0.25</v>
      </c>
      <c r="CS360" s="389">
        <v>0.25</v>
      </c>
      <c r="CT360" s="390">
        <v>0.25</v>
      </c>
      <c r="CU360" s="390">
        <v>0.25</v>
      </c>
      <c r="CV360" s="390">
        <v>0.25</v>
      </c>
      <c r="CW360" s="389">
        <v>0.25</v>
      </c>
      <c r="CX360" s="322"/>
      <c r="CY360" s="71"/>
      <c r="CZ360" s="111"/>
      <c r="DA360" s="108"/>
      <c r="DB360" s="123"/>
      <c r="DC360" s="156"/>
      <c r="DD360" s="156"/>
      <c r="DE360" s="156"/>
      <c r="DF360" s="119"/>
      <c r="DG360" s="116"/>
      <c r="DH360" s="116"/>
      <c r="DI360" s="116"/>
      <c r="DJ360" s="116"/>
      <c r="DK360" s="116"/>
      <c r="DL360" s="116"/>
      <c r="DM360" s="116"/>
      <c r="DN360" s="116"/>
    </row>
    <row r="361" spans="1:118" ht="15.75" customHeight="1">
      <c r="A361" s="108"/>
      <c r="B361" s="149"/>
      <c r="C361" s="123"/>
      <c r="D361" s="155"/>
      <c r="E361" s="384"/>
      <c r="F361" s="71"/>
      <c r="G361" s="71"/>
      <c r="H361" s="71"/>
      <c r="I361" s="71"/>
      <c r="J361" s="391"/>
      <c r="K361" s="157"/>
      <c r="L361" s="157"/>
      <c r="M361" s="392"/>
      <c r="N361" s="157"/>
      <c r="O361" s="157"/>
      <c r="P361" s="157"/>
      <c r="Q361" s="157"/>
      <c r="R361" s="391"/>
      <c r="S361" s="157"/>
      <c r="T361" s="157"/>
      <c r="U361" s="392"/>
      <c r="V361" s="391"/>
      <c r="W361" s="157"/>
      <c r="X361" s="157"/>
      <c r="Y361" s="157"/>
      <c r="Z361" s="391"/>
      <c r="AA361" s="157"/>
      <c r="AB361" s="157"/>
      <c r="AC361" s="157"/>
      <c r="AD361" s="391"/>
      <c r="AE361" s="157"/>
      <c r="AF361" s="157"/>
      <c r="AG361" s="157"/>
      <c r="AH361" s="391"/>
      <c r="AI361" s="157"/>
      <c r="AJ361" s="157"/>
      <c r="AK361" s="157"/>
      <c r="AL361" s="391"/>
      <c r="AM361" s="157"/>
      <c r="AN361" s="157"/>
      <c r="AO361" s="157"/>
      <c r="AP361" s="391"/>
      <c r="AQ361" s="157"/>
      <c r="AR361" s="157"/>
      <c r="AS361" s="157"/>
      <c r="AT361" s="391"/>
      <c r="AU361" s="157"/>
      <c r="AV361" s="157"/>
      <c r="AW361" s="157"/>
      <c r="AX361" s="391"/>
      <c r="AY361" s="157"/>
      <c r="AZ361" s="157"/>
      <c r="BA361" s="157"/>
      <c r="BB361" s="391"/>
      <c r="BC361" s="157"/>
      <c r="BD361" s="157"/>
      <c r="BE361" s="157"/>
      <c r="BF361" s="391"/>
      <c r="BG361" s="157"/>
      <c r="BH361" s="157"/>
      <c r="BI361" s="157"/>
      <c r="BJ361" s="391"/>
      <c r="BK361" s="157"/>
      <c r="BL361" s="157"/>
      <c r="BM361" s="157"/>
      <c r="BN361" s="391"/>
      <c r="BO361" s="157"/>
      <c r="BP361" s="157"/>
      <c r="BQ361" s="157"/>
      <c r="BR361" s="391"/>
      <c r="BS361" s="157"/>
      <c r="BT361" s="157"/>
      <c r="BU361" s="157"/>
      <c r="BV361" s="391"/>
      <c r="BW361" s="157"/>
      <c r="BX361" s="157"/>
      <c r="BY361" s="157"/>
      <c r="BZ361" s="391"/>
      <c r="CA361" s="157"/>
      <c r="CB361" s="157"/>
      <c r="CC361" s="392"/>
      <c r="CD361" s="391"/>
      <c r="CE361" s="157"/>
      <c r="CF361" s="157"/>
      <c r="CG361" s="392"/>
      <c r="CH361" s="391"/>
      <c r="CI361" s="157"/>
      <c r="CJ361" s="157"/>
      <c r="CK361" s="392"/>
      <c r="CL361" s="391"/>
      <c r="CM361" s="157"/>
      <c r="CN361" s="157"/>
      <c r="CO361" s="392"/>
      <c r="CP361" s="391"/>
      <c r="CQ361" s="157"/>
      <c r="CR361" s="157"/>
      <c r="CS361" s="392"/>
      <c r="CT361" s="391"/>
      <c r="CU361" s="157"/>
      <c r="CV361" s="157"/>
      <c r="CW361" s="392"/>
      <c r="CX361" s="322"/>
      <c r="CY361" s="71"/>
      <c r="CZ361" s="111"/>
      <c r="DA361" s="108"/>
      <c r="DB361" s="123"/>
      <c r="DC361" s="156"/>
      <c r="DD361" s="156"/>
      <c r="DE361" s="156"/>
      <c r="DF361" s="119"/>
      <c r="DG361" s="116"/>
      <c r="DH361" s="116"/>
      <c r="DI361" s="116"/>
      <c r="DJ361" s="116"/>
      <c r="DK361" s="116"/>
      <c r="DL361" s="116"/>
      <c r="DM361" s="116"/>
      <c r="DN361" s="116"/>
    </row>
    <row r="362" spans="1:118" ht="15.75" customHeight="1">
      <c r="A362" s="114"/>
      <c r="B362" s="109">
        <v>401490</v>
      </c>
      <c r="C362" s="169" t="s">
        <v>743</v>
      </c>
      <c r="D362" s="93" t="s">
        <v>744</v>
      </c>
      <c r="E362" s="394"/>
      <c r="F362" s="89"/>
      <c r="G362" s="89"/>
      <c r="H362" s="89"/>
      <c r="I362" s="89"/>
      <c r="J362" s="307">
        <v>0</v>
      </c>
      <c r="K362" s="117">
        <v>0</v>
      </c>
      <c r="L362" s="117">
        <v>0</v>
      </c>
      <c r="M362" s="308">
        <v>0</v>
      </c>
      <c r="N362" s="117">
        <v>0</v>
      </c>
      <c r="O362" s="117">
        <v>0</v>
      </c>
      <c r="P362" s="117">
        <v>0</v>
      </c>
      <c r="Q362" s="117">
        <v>0</v>
      </c>
      <c r="R362" s="307">
        <v>0</v>
      </c>
      <c r="S362" s="117">
        <v>0</v>
      </c>
      <c r="T362" s="117">
        <v>0</v>
      </c>
      <c r="U362" s="308">
        <v>0</v>
      </c>
      <c r="V362" s="307">
        <v>-190.119677</v>
      </c>
      <c r="W362" s="117">
        <v>-695.38694199999998</v>
      </c>
      <c r="X362" s="117">
        <v>-590.04450799999995</v>
      </c>
      <c r="Y362" s="117">
        <v>365.27912699999996</v>
      </c>
      <c r="Z362" s="307">
        <v>-640.09799999999996</v>
      </c>
      <c r="AA362" s="117">
        <v>-501.75099999999998</v>
      </c>
      <c r="AB362" s="117">
        <v>287.45</v>
      </c>
      <c r="AC362" s="117">
        <v>41.442</v>
      </c>
      <c r="AD362" s="307">
        <v>-522.471</v>
      </c>
      <c r="AE362" s="117">
        <v>-12.277999999999999</v>
      </c>
      <c r="AF362" s="117">
        <v>-756.47299999999996</v>
      </c>
      <c r="AG362" s="117">
        <v>760.23500000000001</v>
      </c>
      <c r="AH362" s="307">
        <v>-564.04099999999994</v>
      </c>
      <c r="AI362" s="117">
        <v>-563.84100000000001</v>
      </c>
      <c r="AJ362" s="117">
        <v>287.95799999999997</v>
      </c>
      <c r="AK362" s="117">
        <v>435.98099999999999</v>
      </c>
      <c r="AL362" s="307">
        <v>-578.80200000000002</v>
      </c>
      <c r="AM362" s="117">
        <v>-251.44</v>
      </c>
      <c r="AN362" s="117">
        <v>143.285</v>
      </c>
      <c r="AO362" s="117">
        <v>18.465999999999998</v>
      </c>
      <c r="AP362" s="307">
        <v>-415.74899999999997</v>
      </c>
      <c r="AQ362" s="117">
        <v>105.46599999999999</v>
      </c>
      <c r="AR362" s="117">
        <v>-99.668999999999997</v>
      </c>
      <c r="AS362" s="117">
        <v>117.75399999999999</v>
      </c>
      <c r="AT362" s="307">
        <v>6.359</v>
      </c>
      <c r="AU362" s="117">
        <v>-75.557999999999993</v>
      </c>
      <c r="AV362" s="117">
        <v>-777.80399999999997</v>
      </c>
      <c r="AW362" s="117">
        <v>216.34699999999998</v>
      </c>
      <c r="AX362" s="307">
        <v>-146.16999999999999</v>
      </c>
      <c r="AY362" s="117">
        <v>-146.483</v>
      </c>
      <c r="AZ362" s="117">
        <v>-28.486999999999998</v>
      </c>
      <c r="BA362" s="117">
        <v>-168.66</v>
      </c>
      <c r="BB362" s="307">
        <v>-285.92699999999996</v>
      </c>
      <c r="BC362" s="117">
        <v>417.72499999999997</v>
      </c>
      <c r="BD362" s="117">
        <v>-517.005</v>
      </c>
      <c r="BE362" s="117">
        <v>-266.822</v>
      </c>
      <c r="BF362" s="307">
        <v>739.63599999999997</v>
      </c>
      <c r="BG362" s="117">
        <v>-228.41799999999998</v>
      </c>
      <c r="BH362" s="117">
        <v>-112.092</v>
      </c>
      <c r="BI362" s="117">
        <v>611.61900000000003</v>
      </c>
      <c r="BJ362" s="307">
        <v>216.54599999999999</v>
      </c>
      <c r="BK362" s="117">
        <v>-535.85599999999999</v>
      </c>
      <c r="BL362" s="117">
        <v>182.35899999999998</v>
      </c>
      <c r="BM362" s="117">
        <v>-25.529</v>
      </c>
      <c r="BN362" s="307">
        <v>-134.964</v>
      </c>
      <c r="BO362" s="117">
        <v>-543.84799999999996</v>
      </c>
      <c r="BP362" s="117">
        <v>88.134999999999991</v>
      </c>
      <c r="BQ362" s="117">
        <v>-236.37899999999999</v>
      </c>
      <c r="BR362" s="307">
        <v>-807.89400000000001</v>
      </c>
      <c r="BS362" s="117">
        <v>-696.87900000000002</v>
      </c>
      <c r="BT362" s="117">
        <v>-910.44499999999994</v>
      </c>
      <c r="BU362" s="117">
        <v>598.87400000000002</v>
      </c>
      <c r="BV362" s="307">
        <v>-1503.575</v>
      </c>
      <c r="BW362" s="117">
        <v>-290.99399999999997</v>
      </c>
      <c r="BX362" s="117">
        <v>485.80599999999998</v>
      </c>
      <c r="BY362" s="117">
        <v>1896.7629999999999</v>
      </c>
      <c r="BZ362" s="307">
        <v>799.47073623223878</v>
      </c>
      <c r="CA362" s="117">
        <v>799.47073623224003</v>
      </c>
      <c r="CB362" s="117">
        <v>799.47073623224003</v>
      </c>
      <c r="CC362" s="308">
        <v>-432.52120750173913</v>
      </c>
      <c r="CD362" s="307">
        <v>1262.5056647399879</v>
      </c>
      <c r="CE362" s="117">
        <v>1262.5056647399879</v>
      </c>
      <c r="CF362" s="117">
        <v>1262.5056647399842</v>
      </c>
      <c r="CG362" s="308">
        <v>-94.919796797182244</v>
      </c>
      <c r="CH362" s="307">
        <v>1995.7042006695408</v>
      </c>
      <c r="CI362" s="117">
        <v>1995.7042006695367</v>
      </c>
      <c r="CJ362" s="117">
        <v>1995.7042006695365</v>
      </c>
      <c r="CK362" s="308">
        <v>500.07438452173301</v>
      </c>
      <c r="CL362" s="307">
        <v>3155.035328970765</v>
      </c>
      <c r="CM362" s="117">
        <v>3155.0353289707646</v>
      </c>
      <c r="CN362" s="117">
        <v>3155.0353289707646</v>
      </c>
      <c r="CO362" s="308">
        <v>1507.1300772030536</v>
      </c>
      <c r="CP362" s="307">
        <v>4985.95659038761</v>
      </c>
      <c r="CQ362" s="117">
        <v>4985.95659038761</v>
      </c>
      <c r="CR362" s="117">
        <v>4985.95659038761</v>
      </c>
      <c r="CS362" s="308">
        <v>3170.2721947675673</v>
      </c>
      <c r="CT362" s="307">
        <v>7874.6212716818509</v>
      </c>
      <c r="CU362" s="117">
        <v>7874.6212716818663</v>
      </c>
      <c r="CV362" s="117">
        <v>7874.6212716818663</v>
      </c>
      <c r="CW362" s="308">
        <v>5874.0755358383067</v>
      </c>
      <c r="CX362" s="301"/>
      <c r="CY362" s="89"/>
      <c r="CZ362" s="166"/>
      <c r="DA362" s="114">
        <v>401490</v>
      </c>
      <c r="DB362" s="169" t="s">
        <v>743</v>
      </c>
      <c r="DC362" s="137">
        <v>521.05522699999995</v>
      </c>
      <c r="DD362" s="137">
        <v>496.74976399999997</v>
      </c>
      <c r="DE362" s="137">
        <v>-234.99634799999998</v>
      </c>
      <c r="DF362" s="119">
        <v>-1110.2719999999999</v>
      </c>
      <c r="DG362" s="116">
        <v>-812.95699999999999</v>
      </c>
      <c r="DH362" s="116">
        <v>-530.98699999999997</v>
      </c>
      <c r="DI362" s="116">
        <v>-403.94299999999998</v>
      </c>
      <c r="DJ362" s="116">
        <v>-668.49099999999999</v>
      </c>
      <c r="DK362" s="116">
        <v>-292.19799999999998</v>
      </c>
      <c r="DL362" s="116">
        <v>-630.65599999999995</v>
      </c>
      <c r="DM362" s="116">
        <v>-489.79999999999995</v>
      </c>
      <c r="DN362" s="116">
        <v>-652.029</v>
      </c>
    </row>
    <row r="363" spans="1:118" ht="15.75" customHeight="1">
      <c r="A363" s="114"/>
      <c r="B363" s="149"/>
      <c r="C363" s="169"/>
      <c r="D363" s="93"/>
      <c r="E363" s="394"/>
      <c r="F363" s="89"/>
      <c r="G363" s="89"/>
      <c r="H363" s="89"/>
      <c r="I363" s="89"/>
      <c r="J363" s="312"/>
      <c r="K363" s="142"/>
      <c r="L363" s="142"/>
      <c r="M363" s="313"/>
      <c r="N363" s="142"/>
      <c r="O363" s="142"/>
      <c r="P363" s="142"/>
      <c r="Q363" s="142"/>
      <c r="R363" s="312"/>
      <c r="S363" s="142"/>
      <c r="T363" s="142"/>
      <c r="U363" s="313"/>
      <c r="V363" s="312"/>
      <c r="W363" s="142"/>
      <c r="X363" s="142"/>
      <c r="Y363" s="142"/>
      <c r="Z363" s="312"/>
      <c r="AA363" s="142"/>
      <c r="AB363" s="142"/>
      <c r="AC363" s="142"/>
      <c r="AD363" s="312"/>
      <c r="AE363" s="142"/>
      <c r="AF363" s="142"/>
      <c r="AG363" s="142"/>
      <c r="AH363" s="312"/>
      <c r="AI363" s="142"/>
      <c r="AJ363" s="142"/>
      <c r="AK363" s="142"/>
      <c r="AL363" s="312"/>
      <c r="AM363" s="142"/>
      <c r="AN363" s="142"/>
      <c r="AO363" s="142"/>
      <c r="AP363" s="312"/>
      <c r="AQ363" s="142"/>
      <c r="AR363" s="142"/>
      <c r="AS363" s="142"/>
      <c r="AT363" s="312"/>
      <c r="AU363" s="142"/>
      <c r="AV363" s="142"/>
      <c r="AW363" s="142"/>
      <c r="AX363" s="312"/>
      <c r="AY363" s="142"/>
      <c r="AZ363" s="142"/>
      <c r="BA363" s="142"/>
      <c r="BB363" s="312"/>
      <c r="BC363" s="142"/>
      <c r="BD363" s="142"/>
      <c r="BE363" s="142"/>
      <c r="BF363" s="312"/>
      <c r="BG363" s="142"/>
      <c r="BH363" s="142"/>
      <c r="BI363" s="142"/>
      <c r="BJ363" s="312"/>
      <c r="BK363" s="142"/>
      <c r="BL363" s="142"/>
      <c r="BM363" s="142"/>
      <c r="BN363" s="312"/>
      <c r="BO363" s="142"/>
      <c r="BP363" s="142"/>
      <c r="BQ363" s="142"/>
      <c r="BR363" s="312"/>
      <c r="BS363" s="142"/>
      <c r="BT363" s="142"/>
      <c r="BU363" s="142"/>
      <c r="BV363" s="312"/>
      <c r="BW363" s="142"/>
      <c r="BX363" s="142"/>
      <c r="BY363" s="142"/>
      <c r="BZ363" s="312"/>
      <c r="CA363" s="142"/>
      <c r="CB363" s="142"/>
      <c r="CC363" s="313"/>
      <c r="CD363" s="312"/>
      <c r="CE363" s="142"/>
      <c r="CF363" s="142"/>
      <c r="CG363" s="313"/>
      <c r="CH363" s="312"/>
      <c r="CI363" s="142"/>
      <c r="CJ363" s="142"/>
      <c r="CK363" s="313"/>
      <c r="CL363" s="312"/>
      <c r="CM363" s="142"/>
      <c r="CN363" s="142"/>
      <c r="CO363" s="313"/>
      <c r="CP363" s="312"/>
      <c r="CQ363" s="142"/>
      <c r="CR363" s="142"/>
      <c r="CS363" s="313"/>
      <c r="CT363" s="312"/>
      <c r="CU363" s="142"/>
      <c r="CV363" s="142"/>
      <c r="CW363" s="313"/>
      <c r="CX363" s="322"/>
      <c r="CY363" s="71"/>
      <c r="CZ363" s="111"/>
      <c r="DA363" s="108"/>
      <c r="DB363" s="123"/>
      <c r="DC363" s="156"/>
      <c r="DD363" s="156"/>
      <c r="DE363" s="156"/>
      <c r="DF363" s="119"/>
      <c r="DG363" s="116"/>
      <c r="DH363" s="116"/>
      <c r="DI363" s="116"/>
      <c r="DJ363" s="116"/>
      <c r="DK363" s="116"/>
      <c r="DL363" s="116"/>
      <c r="DM363" s="116"/>
      <c r="DN363" s="116"/>
    </row>
    <row r="364" spans="1:118" ht="15.75" customHeight="1">
      <c r="A364" s="114"/>
      <c r="B364" s="149">
        <v>401500</v>
      </c>
      <c r="C364" s="123" t="s">
        <v>745</v>
      </c>
      <c r="D364" s="93" t="s">
        <v>746</v>
      </c>
      <c r="E364" s="394"/>
      <c r="F364" s="89"/>
      <c r="G364" s="89"/>
      <c r="H364" s="89"/>
      <c r="I364" s="89"/>
      <c r="J364" s="312">
        <v>0</v>
      </c>
      <c r="K364" s="142">
        <v>0</v>
      </c>
      <c r="L364" s="142">
        <v>0</v>
      </c>
      <c r="M364" s="313">
        <v>0</v>
      </c>
      <c r="N364" s="142">
        <v>0</v>
      </c>
      <c r="O364" s="142">
        <v>0</v>
      </c>
      <c r="P364" s="142">
        <v>0</v>
      </c>
      <c r="Q364" s="142">
        <v>0</v>
      </c>
      <c r="R364" s="312">
        <v>0</v>
      </c>
      <c r="S364" s="142">
        <v>0</v>
      </c>
      <c r="T364" s="142">
        <v>0</v>
      </c>
      <c r="U364" s="313">
        <v>0</v>
      </c>
      <c r="V364" s="312">
        <v>-283.29997399999996</v>
      </c>
      <c r="W364" s="142">
        <v>-336.79125399999998</v>
      </c>
      <c r="X364" s="142">
        <v>-419.00509</v>
      </c>
      <c r="Y364" s="142">
        <v>473.33531799999997</v>
      </c>
      <c r="Z364" s="312">
        <v>-648.83600000000001</v>
      </c>
      <c r="AA364" s="142">
        <v>-291.00599999999997</v>
      </c>
      <c r="AB364" s="142">
        <v>204.55799999999999</v>
      </c>
      <c r="AC364" s="142">
        <v>-3.4789999999999996</v>
      </c>
      <c r="AD364" s="312">
        <v>-373.76099999999997</v>
      </c>
      <c r="AE364" s="142">
        <v>-494.654</v>
      </c>
      <c r="AF364" s="142">
        <v>-422.69</v>
      </c>
      <c r="AG364" s="142">
        <v>-75.009</v>
      </c>
      <c r="AH364" s="312">
        <v>-312.71799999999996</v>
      </c>
      <c r="AI364" s="142">
        <v>-374.44099999999997</v>
      </c>
      <c r="AJ364" s="142">
        <v>55.798999999999999</v>
      </c>
      <c r="AK364" s="142">
        <v>-185.57499999999999</v>
      </c>
      <c r="AL364" s="312">
        <v>-141.101</v>
      </c>
      <c r="AM364" s="142">
        <v>-696.88799999999992</v>
      </c>
      <c r="AN364" s="142">
        <v>-160.27599999999998</v>
      </c>
      <c r="AO364" s="142">
        <v>-6.7619999999999996</v>
      </c>
      <c r="AP364" s="312">
        <v>38.513999999999996</v>
      </c>
      <c r="AQ364" s="142">
        <v>48.339999999999996</v>
      </c>
      <c r="AR364" s="142">
        <v>391.56</v>
      </c>
      <c r="AS364" s="142">
        <v>-241.71499999999997</v>
      </c>
      <c r="AT364" s="312">
        <v>787.99799999999993</v>
      </c>
      <c r="AU364" s="142">
        <v>218.31399999999999</v>
      </c>
      <c r="AV364" s="142">
        <v>-150.23499999999999</v>
      </c>
      <c r="AW364" s="142">
        <v>749.42199999999991</v>
      </c>
      <c r="AX364" s="312">
        <v>481.74399999999997</v>
      </c>
      <c r="AY364" s="142">
        <v>-273.14099999999996</v>
      </c>
      <c r="AZ364" s="142">
        <v>-25.738999999999997</v>
      </c>
      <c r="BA364" s="142">
        <v>-186.036</v>
      </c>
      <c r="BB364" s="312">
        <v>-717.98199999999997</v>
      </c>
      <c r="BC364" s="142">
        <v>1114.26</v>
      </c>
      <c r="BD364" s="142">
        <v>-778.39400000000001</v>
      </c>
      <c r="BE364" s="142">
        <v>202.22299999999998</v>
      </c>
      <c r="BF364" s="312">
        <v>-12.474</v>
      </c>
      <c r="BG364" s="142">
        <v>172.48</v>
      </c>
      <c r="BH364" s="142">
        <v>25.084</v>
      </c>
      <c r="BI364" s="142">
        <v>1143.691</v>
      </c>
      <c r="BJ364" s="312">
        <v>-192.767</v>
      </c>
      <c r="BK364" s="142">
        <v>-476.09099999999995</v>
      </c>
      <c r="BL364" s="142">
        <v>-265.43899999999996</v>
      </c>
      <c r="BM364" s="142">
        <v>-617.63299999999992</v>
      </c>
      <c r="BN364" s="312">
        <v>-668.57499999999993</v>
      </c>
      <c r="BO364" s="142">
        <v>-1093.0249999999999</v>
      </c>
      <c r="BP364" s="142">
        <v>-226.51999999999998</v>
      </c>
      <c r="BQ364" s="142">
        <v>-84.932000000000002</v>
      </c>
      <c r="BR364" s="312">
        <v>-1371.4849999999999</v>
      </c>
      <c r="BS364" s="142">
        <v>-1170.809</v>
      </c>
      <c r="BT364" s="142">
        <v>-967.298</v>
      </c>
      <c r="BU364" s="142">
        <v>153.547</v>
      </c>
      <c r="BV364" s="312">
        <v>-1833.0709999999999</v>
      </c>
      <c r="BW364" s="142">
        <v>-795.06099999999992</v>
      </c>
      <c r="BX364" s="142">
        <v>385.45299999999997</v>
      </c>
      <c r="BY364" s="142">
        <v>458.178</v>
      </c>
      <c r="BZ364" s="312">
        <v>-146.1021788309281</v>
      </c>
      <c r="CA364" s="142">
        <v>-146.10217883092866</v>
      </c>
      <c r="CB364" s="142">
        <v>-146.10217883092866</v>
      </c>
      <c r="CC364" s="313">
        <v>-1378.094122114906</v>
      </c>
      <c r="CD364" s="312">
        <v>-174.95640171029208</v>
      </c>
      <c r="CE364" s="142">
        <v>-174.95640171029208</v>
      </c>
      <c r="CF364" s="142">
        <v>-174.95640171029208</v>
      </c>
      <c r="CG364" s="313">
        <v>-1532.3818632474622</v>
      </c>
      <c r="CH364" s="312">
        <v>-209.71839159660908</v>
      </c>
      <c r="CI364" s="142">
        <v>-209.71839159660954</v>
      </c>
      <c r="CJ364" s="142">
        <v>-209.71839159660965</v>
      </c>
      <c r="CK364" s="313">
        <v>-1705.3482077444169</v>
      </c>
      <c r="CL364" s="312">
        <v>-251.62065502342602</v>
      </c>
      <c r="CM364" s="142">
        <v>-251.62065502342625</v>
      </c>
      <c r="CN364" s="142">
        <v>-251.62065502342625</v>
      </c>
      <c r="CO364" s="313">
        <v>-1899.5259067911452</v>
      </c>
      <c r="CP364" s="312">
        <v>-302.1552513194215</v>
      </c>
      <c r="CQ364" s="142">
        <v>-302.1552513194224</v>
      </c>
      <c r="CR364" s="142">
        <v>-302.1552513194224</v>
      </c>
      <c r="CS364" s="313">
        <v>-2117.839646939457</v>
      </c>
      <c r="CT364" s="312">
        <v>-363.12870273864678</v>
      </c>
      <c r="CU364" s="142">
        <v>-363.12870273864587</v>
      </c>
      <c r="CV364" s="142">
        <v>-363.12870273864587</v>
      </c>
      <c r="CW364" s="313">
        <v>-2363.6744385821921</v>
      </c>
      <c r="CX364" s="322"/>
      <c r="CY364" s="71"/>
      <c r="CZ364" s="111"/>
      <c r="DA364" s="108">
        <v>401500</v>
      </c>
      <c r="DB364" s="123" t="s">
        <v>745</v>
      </c>
      <c r="DC364" s="156">
        <v>-449.60698299999996</v>
      </c>
      <c r="DD364" s="156">
        <v>52.437117999999998</v>
      </c>
      <c r="DE364" s="156">
        <v>-391.35161399999998</v>
      </c>
      <c r="DF364" s="119">
        <v>-565.76099999999997</v>
      </c>
      <c r="DG364" s="116">
        <v>-738.76299999999992</v>
      </c>
      <c r="DH364" s="116">
        <v>-1366.114</v>
      </c>
      <c r="DI364" s="116">
        <v>-816.93499999999995</v>
      </c>
      <c r="DJ364" s="116">
        <v>-1005.0269999999999</v>
      </c>
      <c r="DK364" s="116">
        <v>236.69899999999998</v>
      </c>
      <c r="DL364" s="116">
        <v>1605.499</v>
      </c>
      <c r="DM364" s="116">
        <v>-3.1719999999999997</v>
      </c>
      <c r="DN364" s="116">
        <v>-179.893</v>
      </c>
    </row>
    <row r="365" spans="1:118" ht="15.75" customHeight="1">
      <c r="A365" s="108"/>
      <c r="B365" s="149">
        <v>401510</v>
      </c>
      <c r="C365" s="123" t="s">
        <v>749</v>
      </c>
      <c r="D365" s="155" t="s">
        <v>748</v>
      </c>
      <c r="E365" s="384"/>
      <c r="F365" s="71"/>
      <c r="G365" s="71"/>
      <c r="H365" s="71"/>
      <c r="I365" s="71"/>
      <c r="J365" s="312">
        <v>0</v>
      </c>
      <c r="K365" s="142">
        <v>0</v>
      </c>
      <c r="L365" s="142">
        <v>0</v>
      </c>
      <c r="M365" s="313">
        <v>0</v>
      </c>
      <c r="N365" s="142">
        <v>0</v>
      </c>
      <c r="O365" s="142">
        <v>0</v>
      </c>
      <c r="P365" s="142">
        <v>0</v>
      </c>
      <c r="Q365" s="142">
        <v>0</v>
      </c>
      <c r="R365" s="312">
        <v>0</v>
      </c>
      <c r="S365" s="142">
        <v>0</v>
      </c>
      <c r="T365" s="142">
        <v>0</v>
      </c>
      <c r="U365" s="313">
        <v>0</v>
      </c>
      <c r="V365" s="312">
        <v>-168.89074599999998</v>
      </c>
      <c r="W365" s="142">
        <v>-458.49102299999998</v>
      </c>
      <c r="X365" s="142">
        <v>-260.10704899999996</v>
      </c>
      <c r="Y365" s="142">
        <v>398.694818</v>
      </c>
      <c r="Z365" s="312">
        <v>-468.25099999999998</v>
      </c>
      <c r="AA365" s="142">
        <v>-207.446</v>
      </c>
      <c r="AB365" s="142">
        <v>-166.11599999999999</v>
      </c>
      <c r="AC365" s="142">
        <v>-138.815</v>
      </c>
      <c r="AD365" s="312">
        <v>-281.93099999999998</v>
      </c>
      <c r="AE365" s="142">
        <v>-511.25099999999998</v>
      </c>
      <c r="AF365" s="142">
        <v>-407.07599999999996</v>
      </c>
      <c r="AG365" s="142">
        <v>-28.209</v>
      </c>
      <c r="AH365" s="312">
        <v>-233.01</v>
      </c>
      <c r="AI365" s="142">
        <v>-357.84699999999998</v>
      </c>
      <c r="AJ365" s="142">
        <v>-78.448999999999998</v>
      </c>
      <c r="AK365" s="142">
        <v>-52.205999999999996</v>
      </c>
      <c r="AL365" s="312">
        <v>-227.624</v>
      </c>
      <c r="AM365" s="142">
        <v>-504.09699999999998</v>
      </c>
      <c r="AN365" s="142">
        <v>129.54999999999998</v>
      </c>
      <c r="AO365" s="142">
        <v>292.95299999999997</v>
      </c>
      <c r="AP365" s="312">
        <v>74.650999999999996</v>
      </c>
      <c r="AQ365" s="142">
        <v>130.154</v>
      </c>
      <c r="AR365" s="142">
        <v>384.18899999999996</v>
      </c>
      <c r="AS365" s="142">
        <v>-7.9649999999999999</v>
      </c>
      <c r="AT365" s="312">
        <v>316.80099999999999</v>
      </c>
      <c r="AU365" s="142">
        <v>152.42699999999999</v>
      </c>
      <c r="AV365" s="142">
        <v>125.946</v>
      </c>
      <c r="AW365" s="142">
        <v>684.94999999999993</v>
      </c>
      <c r="AX365" s="312">
        <v>339.59799999999996</v>
      </c>
      <c r="AY365" s="142">
        <v>-199.62</v>
      </c>
      <c r="AZ365" s="142">
        <v>-168.67</v>
      </c>
      <c r="BA365" s="142">
        <v>-350.81799999999998</v>
      </c>
      <c r="BB365" s="312">
        <v>-831.70799999999997</v>
      </c>
      <c r="BC365" s="142">
        <v>979.00299999999993</v>
      </c>
      <c r="BD365" s="142">
        <v>-601.49699999999996</v>
      </c>
      <c r="BE365" s="142">
        <v>341.88</v>
      </c>
      <c r="BF365" s="312">
        <v>11.295999999999999</v>
      </c>
      <c r="BG365" s="142">
        <v>-108.98899999999999</v>
      </c>
      <c r="BH365" s="142">
        <v>-25.823999999999998</v>
      </c>
      <c r="BI365" s="142">
        <v>743.15899999999999</v>
      </c>
      <c r="BJ365" s="312">
        <v>-428.64</v>
      </c>
      <c r="BK365" s="142">
        <v>-497.35499999999996</v>
      </c>
      <c r="BL365" s="142">
        <v>-167.81899999999999</v>
      </c>
      <c r="BM365" s="142">
        <v>-646.928</v>
      </c>
      <c r="BN365" s="312">
        <v>-432.27699999999999</v>
      </c>
      <c r="BO365" s="142">
        <v>-757.53699999999992</v>
      </c>
      <c r="BP365" s="142">
        <v>-101.759</v>
      </c>
      <c r="BQ365" s="142">
        <v>215.84</v>
      </c>
      <c r="BR365" s="312">
        <v>-1102.7149999999999</v>
      </c>
      <c r="BS365" s="142">
        <v>-1012.5119999999999</v>
      </c>
      <c r="BT365" s="142">
        <v>-940.05899999999997</v>
      </c>
      <c r="BU365" s="142">
        <v>168.99799999999999</v>
      </c>
      <c r="BV365" s="312">
        <v>-1823.9159999999999</v>
      </c>
      <c r="BW365" s="142">
        <v>-695.20399999999995</v>
      </c>
      <c r="BX365" s="142">
        <v>216.19799999999998</v>
      </c>
      <c r="BY365" s="142">
        <v>762.548</v>
      </c>
      <c r="BZ365" s="396">
        <v>0</v>
      </c>
      <c r="CA365" s="396">
        <v>0</v>
      </c>
      <c r="CB365" s="396">
        <v>0</v>
      </c>
      <c r="CC365" s="313">
        <v>-1231.9919432839779</v>
      </c>
      <c r="CD365" s="396">
        <v>0</v>
      </c>
      <c r="CE365" s="396">
        <v>0</v>
      </c>
      <c r="CF365" s="396">
        <v>0</v>
      </c>
      <c r="CG365" s="313">
        <v>-1357.4254615371701</v>
      </c>
      <c r="CH365" s="396">
        <v>0</v>
      </c>
      <c r="CI365" s="396">
        <v>0</v>
      </c>
      <c r="CJ365" s="396">
        <v>0</v>
      </c>
      <c r="CK365" s="313">
        <v>-1495.629816147808</v>
      </c>
      <c r="CL365" s="396">
        <v>0</v>
      </c>
      <c r="CM365" s="396">
        <v>0</v>
      </c>
      <c r="CN365" s="396">
        <v>0</v>
      </c>
      <c r="CO365" s="313">
        <v>-1647.9052517677192</v>
      </c>
      <c r="CP365" s="396">
        <v>0</v>
      </c>
      <c r="CQ365" s="396">
        <v>0</v>
      </c>
      <c r="CR365" s="396">
        <v>0</v>
      </c>
      <c r="CS365" s="313">
        <v>-1815.6843956200355</v>
      </c>
      <c r="CT365" s="396">
        <v>0</v>
      </c>
      <c r="CU365" s="396">
        <v>0</v>
      </c>
      <c r="CV365" s="396">
        <v>0</v>
      </c>
      <c r="CW365" s="313">
        <v>-2000.5457358435451</v>
      </c>
      <c r="CX365" s="322"/>
      <c r="CY365" s="71"/>
      <c r="CZ365" s="111"/>
      <c r="DA365" s="108">
        <v>401510</v>
      </c>
      <c r="DB365" s="123" t="s">
        <v>749</v>
      </c>
      <c r="DC365" s="156">
        <v>146.36491699999999</v>
      </c>
      <c r="DD365" s="156">
        <v>17.001581999999999</v>
      </c>
      <c r="DE365" s="156">
        <v>-463.29629399999999</v>
      </c>
      <c r="DF365" s="119">
        <v>-488.79399999999998</v>
      </c>
      <c r="DG365" s="116">
        <v>-980.62799999999993</v>
      </c>
      <c r="DH365" s="116">
        <v>-1228.4669999999999</v>
      </c>
      <c r="DI365" s="116">
        <v>-721.51199999999994</v>
      </c>
      <c r="DJ365" s="116">
        <v>-309.21799999999996</v>
      </c>
      <c r="DK365" s="116">
        <v>581.029</v>
      </c>
      <c r="DL365" s="116">
        <v>1280.124</v>
      </c>
      <c r="DM365" s="116">
        <v>-379.51</v>
      </c>
      <c r="DN365" s="116">
        <v>-112.32199999999999</v>
      </c>
    </row>
    <row r="366" spans="1:118" ht="15.75" customHeight="1">
      <c r="A366" s="108"/>
      <c r="B366" s="149">
        <v>401590</v>
      </c>
      <c r="C366" s="123" t="s">
        <v>752</v>
      </c>
      <c r="D366" s="155" t="s">
        <v>751</v>
      </c>
      <c r="E366" s="384"/>
      <c r="F366" s="71"/>
      <c r="G366" s="71"/>
      <c r="H366" s="71"/>
      <c r="I366" s="71"/>
      <c r="J366" s="312">
        <v>0</v>
      </c>
      <c r="K366" s="142">
        <v>0</v>
      </c>
      <c r="L366" s="142">
        <v>0</v>
      </c>
      <c r="M366" s="313">
        <v>0</v>
      </c>
      <c r="N366" s="142">
        <v>0</v>
      </c>
      <c r="O366" s="142">
        <v>0</v>
      </c>
      <c r="P366" s="142">
        <v>0</v>
      </c>
      <c r="Q366" s="142">
        <v>0</v>
      </c>
      <c r="R366" s="312">
        <v>0</v>
      </c>
      <c r="S366" s="142">
        <v>0</v>
      </c>
      <c r="T366" s="142">
        <v>0</v>
      </c>
      <c r="U366" s="313">
        <v>0</v>
      </c>
      <c r="V366" s="312">
        <v>-33.980398000000001</v>
      </c>
      <c r="W366" s="142">
        <v>112.52633</v>
      </c>
      <c r="X366" s="142">
        <v>-23.555996</v>
      </c>
      <c r="Y366" s="142">
        <v>-22.105936</v>
      </c>
      <c r="Z366" s="312">
        <v>-138.11099999999999</v>
      </c>
      <c r="AA366" s="142">
        <v>180.06399999999999</v>
      </c>
      <c r="AB366" s="142">
        <v>65.125999999999991</v>
      </c>
      <c r="AC366" s="142">
        <v>116.169</v>
      </c>
      <c r="AD366" s="312">
        <v>27.585999999999999</v>
      </c>
      <c r="AE366" s="142">
        <v>89.813000000000002</v>
      </c>
      <c r="AF366" s="142">
        <v>41.332999999999998</v>
      </c>
      <c r="AG366" s="142">
        <v>-198.18299999999999</v>
      </c>
      <c r="AH366" s="312">
        <v>41.786999999999999</v>
      </c>
      <c r="AI366" s="142">
        <v>-59.497999999999998</v>
      </c>
      <c r="AJ366" s="142">
        <v>38.863999999999997</v>
      </c>
      <c r="AK366" s="142">
        <v>127.285</v>
      </c>
      <c r="AL366" s="312">
        <v>25.123999999999999</v>
      </c>
      <c r="AM366" s="142">
        <v>158.673</v>
      </c>
      <c r="AN366" s="142">
        <v>29.521999999999998</v>
      </c>
      <c r="AO366" s="142">
        <v>-89.224999999999994</v>
      </c>
      <c r="AP366" s="312">
        <v>158.84</v>
      </c>
      <c r="AQ366" s="142">
        <v>-64.727999999999994</v>
      </c>
      <c r="AR366" s="142">
        <v>107.937</v>
      </c>
      <c r="AS366" s="142">
        <v>80.944999999999993</v>
      </c>
      <c r="AT366" s="312">
        <v>12.783999999999999</v>
      </c>
      <c r="AU366" s="142">
        <v>62.348999999999997</v>
      </c>
      <c r="AV366" s="142">
        <v>-240.94799999999998</v>
      </c>
      <c r="AW366" s="142">
        <v>-20.259</v>
      </c>
      <c r="AX366" s="312">
        <v>40.058</v>
      </c>
      <c r="AY366" s="142">
        <v>6.9329999999999998</v>
      </c>
      <c r="AZ366" s="142">
        <v>114.095</v>
      </c>
      <c r="BA366" s="142">
        <v>118.785</v>
      </c>
      <c r="BB366" s="312">
        <v>88.710999999999999</v>
      </c>
      <c r="BC366" s="142">
        <v>141.78399999999999</v>
      </c>
      <c r="BD366" s="142">
        <v>6.4829999999999997</v>
      </c>
      <c r="BE366" s="142">
        <v>61.367999999999995</v>
      </c>
      <c r="BF366" s="312">
        <v>126.267</v>
      </c>
      <c r="BG366" s="142">
        <v>146.03100000000001</v>
      </c>
      <c r="BH366" s="142">
        <v>167.95999999999998</v>
      </c>
      <c r="BI366" s="142">
        <v>151.03199999999998</v>
      </c>
      <c r="BJ366" s="312">
        <v>132.11199999999999</v>
      </c>
      <c r="BK366" s="142">
        <v>146.363</v>
      </c>
      <c r="BL366" s="142">
        <v>67.168999999999997</v>
      </c>
      <c r="BM366" s="142">
        <v>67.140999999999991</v>
      </c>
      <c r="BN366" s="312">
        <v>18.036999999999999</v>
      </c>
      <c r="BO366" s="142">
        <v>-65.528999999999996</v>
      </c>
      <c r="BP366" s="142">
        <v>-18.035</v>
      </c>
      <c r="BQ366" s="142">
        <v>-25.273</v>
      </c>
      <c r="BR366" s="312">
        <v>8.0719999999999992</v>
      </c>
      <c r="BS366" s="142">
        <v>2.0299999999999998</v>
      </c>
      <c r="BT366" s="142">
        <v>20.913</v>
      </c>
      <c r="BU366" s="142">
        <v>23.16</v>
      </c>
      <c r="BV366" s="312">
        <v>19.372999999999998</v>
      </c>
      <c r="BW366" s="142">
        <v>-1.3579999999999999</v>
      </c>
      <c r="BX366" s="142">
        <v>-1.0999999999999999</v>
      </c>
      <c r="BY366" s="142">
        <v>26.323</v>
      </c>
      <c r="BZ366" s="396">
        <v>-19.764842461687294</v>
      </c>
      <c r="CA366" s="396">
        <v>-19.764842461687408</v>
      </c>
      <c r="CB366" s="396">
        <v>-19.764842461687408</v>
      </c>
      <c r="CC366" s="313">
        <v>-19.764842461687294</v>
      </c>
      <c r="CD366" s="396">
        <v>-21.777171958811323</v>
      </c>
      <c r="CE366" s="396">
        <v>-21.777171958811323</v>
      </c>
      <c r="CF366" s="396">
        <v>-21.777171958811323</v>
      </c>
      <c r="CG366" s="313">
        <v>-21.777171958811437</v>
      </c>
      <c r="CH366" s="396">
        <v>-23.994383939205591</v>
      </c>
      <c r="CI366" s="396">
        <v>-23.994383939205591</v>
      </c>
      <c r="CJ366" s="396">
        <v>-23.994383939205704</v>
      </c>
      <c r="CK366" s="313">
        <v>-23.994383939205591</v>
      </c>
      <c r="CL366" s="396">
        <v>-26.437338223297502</v>
      </c>
      <c r="CM366" s="396">
        <v>-26.437338223297729</v>
      </c>
      <c r="CN366" s="396">
        <v>-26.437338223297729</v>
      </c>
      <c r="CO366" s="313">
        <v>-26.437338223297502</v>
      </c>
      <c r="CP366" s="396">
        <v>-29.129018444645681</v>
      </c>
      <c r="CQ366" s="396">
        <v>-29.129018444645681</v>
      </c>
      <c r="CR366" s="396">
        <v>-29.129018444645681</v>
      </c>
      <c r="CS366" s="313">
        <v>-29.129018444645908</v>
      </c>
      <c r="CT366" s="396">
        <v>-32.094748282971295</v>
      </c>
      <c r="CU366" s="396">
        <v>-32.094748282971295</v>
      </c>
      <c r="CV366" s="396">
        <v>-32.094748282971295</v>
      </c>
      <c r="CW366" s="313">
        <v>-32.094748282971523</v>
      </c>
      <c r="CX366" s="322"/>
      <c r="CY366" s="71"/>
      <c r="CZ366" s="111"/>
      <c r="DA366" s="108">
        <v>401590</v>
      </c>
      <c r="DB366" s="123" t="s">
        <v>752</v>
      </c>
      <c r="DC366" s="156">
        <v>-374.75814700000001</v>
      </c>
      <c r="DD366" s="156">
        <v>58.209040999999999</v>
      </c>
      <c r="DE366" s="156">
        <v>-5.9579550000000001</v>
      </c>
      <c r="DF366" s="119">
        <v>32.884</v>
      </c>
      <c r="DG366" s="116">
        <v>223.24799999999999</v>
      </c>
      <c r="DH366" s="116">
        <v>-39.451000000000001</v>
      </c>
      <c r="DI366" s="116">
        <v>148.43799999999999</v>
      </c>
      <c r="DJ366" s="116">
        <v>124.09399999999999</v>
      </c>
      <c r="DK366" s="116">
        <v>282.99399999999997</v>
      </c>
      <c r="DL366" s="116">
        <v>-186.07399999999998</v>
      </c>
      <c r="DM366" s="116">
        <v>279.87099999999998</v>
      </c>
      <c r="DN366" s="116">
        <v>298.346</v>
      </c>
    </row>
    <row r="367" spans="1:118" ht="15.75" customHeight="1">
      <c r="A367" s="108"/>
      <c r="B367" s="149">
        <v>401501</v>
      </c>
      <c r="C367" s="123" t="s">
        <v>433</v>
      </c>
      <c r="D367" s="155" t="s">
        <v>167</v>
      </c>
      <c r="E367" s="384"/>
      <c r="F367" s="71"/>
      <c r="G367" s="71"/>
      <c r="H367" s="71"/>
      <c r="I367" s="71"/>
      <c r="J367" s="312">
        <v>0</v>
      </c>
      <c r="K367" s="142">
        <v>0</v>
      </c>
      <c r="L367" s="142">
        <v>0</v>
      </c>
      <c r="M367" s="313">
        <v>0</v>
      </c>
      <c r="N367" s="142">
        <v>0</v>
      </c>
      <c r="O367" s="142">
        <v>0</v>
      </c>
      <c r="P367" s="142">
        <v>0</v>
      </c>
      <c r="Q367" s="142">
        <v>0</v>
      </c>
      <c r="R367" s="312">
        <v>0</v>
      </c>
      <c r="S367" s="142">
        <v>0</v>
      </c>
      <c r="T367" s="142">
        <v>0</v>
      </c>
      <c r="U367" s="313">
        <v>0</v>
      </c>
      <c r="V367" s="312">
        <v>-80.428829999999977</v>
      </c>
      <c r="W367" s="142">
        <v>9.1734390000000303</v>
      </c>
      <c r="X367" s="142">
        <v>-135.34204500000004</v>
      </c>
      <c r="Y367" s="142">
        <v>96.74643599999996</v>
      </c>
      <c r="Z367" s="312">
        <v>-42.474000000000046</v>
      </c>
      <c r="AA367" s="142">
        <v>-263.62399999999997</v>
      </c>
      <c r="AB367" s="142">
        <v>305.548</v>
      </c>
      <c r="AC367" s="142">
        <v>19.167000000000002</v>
      </c>
      <c r="AD367" s="312">
        <v>-119.416</v>
      </c>
      <c r="AE367" s="142">
        <v>-73.216000000000008</v>
      </c>
      <c r="AF367" s="142">
        <v>-56.94700000000006</v>
      </c>
      <c r="AG367" s="142">
        <v>151.38299999999998</v>
      </c>
      <c r="AH367" s="312">
        <v>-121.49499999999998</v>
      </c>
      <c r="AI367" s="142">
        <v>42.903999999999996</v>
      </c>
      <c r="AJ367" s="142">
        <v>95.384</v>
      </c>
      <c r="AK367" s="142">
        <v>-260.654</v>
      </c>
      <c r="AL367" s="312">
        <v>61.399000000000001</v>
      </c>
      <c r="AM367" s="142">
        <v>-351.46399999999994</v>
      </c>
      <c r="AN367" s="142">
        <v>-319.34799999999996</v>
      </c>
      <c r="AO367" s="142">
        <v>-210.48999999999998</v>
      </c>
      <c r="AP367" s="312">
        <v>-194.97699999999998</v>
      </c>
      <c r="AQ367" s="142">
        <v>-17.086000000000006</v>
      </c>
      <c r="AR367" s="142">
        <v>-100.56599999999997</v>
      </c>
      <c r="AS367" s="142">
        <v>-314.69499999999994</v>
      </c>
      <c r="AT367" s="312">
        <v>458.41299999999995</v>
      </c>
      <c r="AU367" s="142">
        <v>3.5380000000000109</v>
      </c>
      <c r="AV367" s="142">
        <v>-35.233000000000004</v>
      </c>
      <c r="AW367" s="142">
        <v>84.730999999999995</v>
      </c>
      <c r="AX367" s="312">
        <v>102.08800000000002</v>
      </c>
      <c r="AY367" s="142">
        <v>-80.453999999999951</v>
      </c>
      <c r="AZ367" s="142">
        <v>28.835999999999991</v>
      </c>
      <c r="BA367" s="142">
        <v>45.996999999999986</v>
      </c>
      <c r="BB367" s="312">
        <v>25.014999999999986</v>
      </c>
      <c r="BC367" s="142">
        <v>-6.5269999999998163</v>
      </c>
      <c r="BD367" s="142">
        <v>-183.38</v>
      </c>
      <c r="BE367" s="142">
        <v>-201.02500000000001</v>
      </c>
      <c r="BF367" s="312">
        <v>-150.03699999999998</v>
      </c>
      <c r="BG367" s="142">
        <v>135.43799999999999</v>
      </c>
      <c r="BH367" s="142">
        <v>-117.05199999999996</v>
      </c>
      <c r="BI367" s="142">
        <v>249.5</v>
      </c>
      <c r="BJ367" s="312">
        <v>103.76100000000002</v>
      </c>
      <c r="BK367" s="142">
        <v>-125.09899999999999</v>
      </c>
      <c r="BL367" s="142">
        <v>-164.78899999999999</v>
      </c>
      <c r="BM367" s="142">
        <v>-37.84599999999989</v>
      </c>
      <c r="BN367" s="312">
        <v>-254.33499999999992</v>
      </c>
      <c r="BO367" s="142">
        <v>-269.95899999999995</v>
      </c>
      <c r="BP367" s="142">
        <v>-106.72599999999998</v>
      </c>
      <c r="BQ367" s="142">
        <v>-275.49900000000002</v>
      </c>
      <c r="BR367" s="312">
        <v>-276.84199999999987</v>
      </c>
      <c r="BS367" s="142">
        <v>-160.327</v>
      </c>
      <c r="BT367" s="142">
        <v>-48.152000000000044</v>
      </c>
      <c r="BU367" s="142">
        <v>-38.61099999999999</v>
      </c>
      <c r="BV367" s="312">
        <v>-28.52800000000002</v>
      </c>
      <c r="BW367" s="142">
        <v>-98.499000000000024</v>
      </c>
      <c r="BX367" s="142">
        <v>170.35499999999999</v>
      </c>
      <c r="BY367" s="142">
        <v>-330.69299999999998</v>
      </c>
      <c r="BZ367" s="396">
        <v>-126.3373363692408</v>
      </c>
      <c r="CA367" s="396">
        <v>-126.33733636924126</v>
      </c>
      <c r="CB367" s="396">
        <v>-126.33733636924126</v>
      </c>
      <c r="CC367" s="313">
        <v>-126.3373363692408</v>
      </c>
      <c r="CD367" s="396">
        <v>-153.17922975148076</v>
      </c>
      <c r="CE367" s="396">
        <v>-153.17922975148076</v>
      </c>
      <c r="CF367" s="396">
        <v>-153.17922975148076</v>
      </c>
      <c r="CG367" s="313">
        <v>-153.17922975148076</v>
      </c>
      <c r="CH367" s="396">
        <v>-185.72400765740349</v>
      </c>
      <c r="CI367" s="396">
        <v>-185.72400765740394</v>
      </c>
      <c r="CJ367" s="396">
        <v>-185.72400765740394</v>
      </c>
      <c r="CK367" s="313">
        <v>-185.72400765740349</v>
      </c>
      <c r="CL367" s="396">
        <v>-225.18331680012852</v>
      </c>
      <c r="CM367" s="396">
        <v>-225.18331680012852</v>
      </c>
      <c r="CN367" s="396">
        <v>-225.18331680012852</v>
      </c>
      <c r="CO367" s="313">
        <v>-225.18331680012852</v>
      </c>
      <c r="CP367" s="396">
        <v>-273.02623287477581</v>
      </c>
      <c r="CQ367" s="396">
        <v>-273.02623287477672</v>
      </c>
      <c r="CR367" s="396">
        <v>-273.02623287477672</v>
      </c>
      <c r="CS367" s="313">
        <v>-273.02623287477581</v>
      </c>
      <c r="CT367" s="396">
        <v>-331.03395445567548</v>
      </c>
      <c r="CU367" s="396">
        <v>-331.03395445567458</v>
      </c>
      <c r="CV367" s="396">
        <v>-331.03395445567458</v>
      </c>
      <c r="CW367" s="313">
        <v>-331.03395445567548</v>
      </c>
      <c r="CX367" s="322"/>
      <c r="CY367" s="71"/>
      <c r="CZ367" s="111"/>
      <c r="DA367" s="108">
        <v>401501</v>
      </c>
      <c r="DB367" s="123" t="s">
        <v>433</v>
      </c>
      <c r="DC367" s="156">
        <v>-221.21375299999994</v>
      </c>
      <c r="DD367" s="156">
        <v>-22.773505</v>
      </c>
      <c r="DE367" s="156">
        <v>77.902635000000032</v>
      </c>
      <c r="DF367" s="119">
        <v>-109.851</v>
      </c>
      <c r="DG367" s="116">
        <v>18.616999999999962</v>
      </c>
      <c r="DH367" s="116">
        <v>-98.19600000000014</v>
      </c>
      <c r="DI367" s="116">
        <v>-243.86099999999999</v>
      </c>
      <c r="DJ367" s="116">
        <v>-819.90300000000002</v>
      </c>
      <c r="DK367" s="116">
        <v>-627.32399999999996</v>
      </c>
      <c r="DL367" s="116">
        <v>511.44900000000007</v>
      </c>
      <c r="DM367" s="116">
        <v>96.467000000000013</v>
      </c>
      <c r="DN367" s="116">
        <v>-365.91700000000003</v>
      </c>
    </row>
    <row r="368" spans="1:118" ht="15.75" customHeight="1">
      <c r="A368" s="114"/>
      <c r="B368" s="149">
        <v>401730</v>
      </c>
      <c r="C368" s="123" t="s">
        <v>753</v>
      </c>
      <c r="D368" s="93" t="s">
        <v>754</v>
      </c>
      <c r="E368" s="394"/>
      <c r="F368" s="89"/>
      <c r="G368" s="89"/>
      <c r="H368" s="89"/>
      <c r="I368" s="89"/>
      <c r="J368" s="312">
        <v>0</v>
      </c>
      <c r="K368" s="142">
        <v>0</v>
      </c>
      <c r="L368" s="142">
        <v>0</v>
      </c>
      <c r="M368" s="313">
        <v>0</v>
      </c>
      <c r="N368" s="142">
        <v>0</v>
      </c>
      <c r="O368" s="142">
        <v>0</v>
      </c>
      <c r="P368" s="142">
        <v>0</v>
      </c>
      <c r="Q368" s="142">
        <v>0</v>
      </c>
      <c r="R368" s="312">
        <v>0</v>
      </c>
      <c r="S368" s="142">
        <v>0</v>
      </c>
      <c r="T368" s="142">
        <v>0</v>
      </c>
      <c r="U368" s="313">
        <v>0</v>
      </c>
      <c r="V368" s="312">
        <v>93.180296999999996</v>
      </c>
      <c r="W368" s="142">
        <v>-356.89490599999999</v>
      </c>
      <c r="X368" s="142">
        <v>-192.745465</v>
      </c>
      <c r="Y368" s="142">
        <v>-96.276925999999989</v>
      </c>
      <c r="Z368" s="312">
        <v>20.492999999999999</v>
      </c>
      <c r="AA368" s="142">
        <v>-211.048</v>
      </c>
      <c r="AB368" s="142">
        <v>119.40299999999999</v>
      </c>
      <c r="AC368" s="142">
        <v>75.453999999999994</v>
      </c>
      <c r="AD368" s="312">
        <v>-185.869</v>
      </c>
      <c r="AE368" s="142">
        <v>454.75</v>
      </c>
      <c r="AF368" s="142">
        <v>-259.798</v>
      </c>
      <c r="AG368" s="142">
        <v>869.73399999999992</v>
      </c>
      <c r="AH368" s="312">
        <v>-269.37899999999996</v>
      </c>
      <c r="AI368" s="142">
        <v>-114.76599999999999</v>
      </c>
      <c r="AJ368" s="142">
        <v>189.554</v>
      </c>
      <c r="AK368" s="142">
        <v>557.87599999999998</v>
      </c>
      <c r="AL368" s="312">
        <v>-423.94399999999996</v>
      </c>
      <c r="AM368" s="142">
        <v>417.702</v>
      </c>
      <c r="AN368" s="142">
        <v>218.49699999999999</v>
      </c>
      <c r="AO368" s="142">
        <v>74.84899999999999</v>
      </c>
      <c r="AP368" s="312">
        <v>-463.221</v>
      </c>
      <c r="AQ368" s="142">
        <v>38.720999999999997</v>
      </c>
      <c r="AR368" s="142">
        <v>-321.67399999999998</v>
      </c>
      <c r="AS368" s="142">
        <v>170.399</v>
      </c>
      <c r="AT368" s="312">
        <v>-666.93200000000002</v>
      </c>
      <c r="AU368" s="142">
        <v>-383.81199999999995</v>
      </c>
      <c r="AV368" s="142">
        <v>-565.03699999999992</v>
      </c>
      <c r="AW368" s="142">
        <v>-461.02199999999999</v>
      </c>
      <c r="AX368" s="312">
        <v>-544.21699999999998</v>
      </c>
      <c r="AY368" s="142">
        <v>58.361999999999995</v>
      </c>
      <c r="AZ368" s="142">
        <v>55.503</v>
      </c>
      <c r="BA368" s="142">
        <v>36.29</v>
      </c>
      <c r="BB368" s="312">
        <v>351.899</v>
      </c>
      <c r="BC368" s="142">
        <v>-728.27</v>
      </c>
      <c r="BD368" s="142">
        <v>191.36799999999999</v>
      </c>
      <c r="BE368" s="142">
        <v>-370.70499999999998</v>
      </c>
      <c r="BF368" s="312">
        <v>721.423</v>
      </c>
      <c r="BG368" s="142">
        <v>-359.66199999999998</v>
      </c>
      <c r="BH368" s="142">
        <v>-96.245999999999995</v>
      </c>
      <c r="BI368" s="142">
        <v>-343.04300000000001</v>
      </c>
      <c r="BJ368" s="312">
        <v>345.71999999999997</v>
      </c>
      <c r="BK368" s="142">
        <v>-49.887999999999998</v>
      </c>
      <c r="BL368" s="142">
        <v>340.387</v>
      </c>
      <c r="BM368" s="142">
        <v>588.79200000000003</v>
      </c>
      <c r="BN368" s="312">
        <v>494.15299999999996</v>
      </c>
      <c r="BO368" s="142">
        <v>404.72699999999998</v>
      </c>
      <c r="BP368" s="142">
        <v>-11.545999999999999</v>
      </c>
      <c r="BQ368" s="142">
        <v>187.21899999999999</v>
      </c>
      <c r="BR368" s="312">
        <v>426.75899999999996</v>
      </c>
      <c r="BS368" s="142">
        <v>454.79699999999997</v>
      </c>
      <c r="BT368" s="142">
        <v>12.248999999999999</v>
      </c>
      <c r="BU368" s="142">
        <v>503.49199999999996</v>
      </c>
      <c r="BV368" s="312">
        <v>265.70299999999997</v>
      </c>
      <c r="BW368" s="142">
        <v>431.85999999999996</v>
      </c>
      <c r="BX368" s="142">
        <v>210.09799999999998</v>
      </c>
      <c r="BY368" s="142">
        <v>1165.817</v>
      </c>
      <c r="BZ368" s="312">
        <v>945.57291506316687</v>
      </c>
      <c r="CA368" s="142">
        <v>945.57291506316869</v>
      </c>
      <c r="CB368" s="142">
        <v>945.57291506316869</v>
      </c>
      <c r="CC368" s="313">
        <v>945.57291461316709</v>
      </c>
      <c r="CD368" s="312">
        <v>1437.46206645028</v>
      </c>
      <c r="CE368" s="142">
        <v>1437.46206645028</v>
      </c>
      <c r="CF368" s="142">
        <v>1437.4620664502763</v>
      </c>
      <c r="CG368" s="313">
        <v>1437.46206645028</v>
      </c>
      <c r="CH368" s="312">
        <v>2205.4225922661499</v>
      </c>
      <c r="CI368" s="142">
        <v>2205.4225922661462</v>
      </c>
      <c r="CJ368" s="142">
        <v>2205.4225922661462</v>
      </c>
      <c r="CK368" s="313">
        <v>2205.4225922661499</v>
      </c>
      <c r="CL368" s="312">
        <v>3406.655983994191</v>
      </c>
      <c r="CM368" s="142">
        <v>3406.655983994191</v>
      </c>
      <c r="CN368" s="142">
        <v>3406.655983994191</v>
      </c>
      <c r="CO368" s="313">
        <v>3406.6559839941983</v>
      </c>
      <c r="CP368" s="312">
        <v>5288.111841707032</v>
      </c>
      <c r="CQ368" s="142">
        <v>5288.111841707032</v>
      </c>
      <c r="CR368" s="142">
        <v>5288.111841707032</v>
      </c>
      <c r="CS368" s="313">
        <v>5288.1118417070247</v>
      </c>
      <c r="CT368" s="312">
        <v>8237.7499744204979</v>
      </c>
      <c r="CU368" s="142">
        <v>8237.7499744205124</v>
      </c>
      <c r="CV368" s="142">
        <v>8237.7499744205124</v>
      </c>
      <c r="CW368" s="313">
        <v>8237.7499744204979</v>
      </c>
      <c r="CX368" s="322"/>
      <c r="CY368" s="71"/>
      <c r="CZ368" s="111"/>
      <c r="DA368" s="108">
        <v>401730</v>
      </c>
      <c r="DB368" s="123" t="s">
        <v>753</v>
      </c>
      <c r="DC368" s="156">
        <v>970.66220999999996</v>
      </c>
      <c r="DD368" s="156">
        <v>444.31264599999997</v>
      </c>
      <c r="DE368" s="156">
        <v>156.355267</v>
      </c>
      <c r="DF368" s="119">
        <v>-552.73699999999997</v>
      </c>
      <c r="DG368" s="116">
        <v>4.3019999999999996</v>
      </c>
      <c r="DH368" s="116">
        <v>878.81700000000001</v>
      </c>
      <c r="DI368" s="116">
        <v>363.28499999999997</v>
      </c>
      <c r="DJ368" s="116">
        <v>287.10399999999998</v>
      </c>
      <c r="DK368" s="116">
        <v>-575.77499999999998</v>
      </c>
      <c r="DL368" s="116">
        <v>-2076.8029999999999</v>
      </c>
      <c r="DM368" s="116">
        <v>-394.06199999999995</v>
      </c>
      <c r="DN368" s="116">
        <v>-555.70799999999997</v>
      </c>
    </row>
    <row r="369" spans="1:118" ht="15.75" customHeight="1">
      <c r="A369" s="108"/>
      <c r="B369" s="149">
        <v>401740</v>
      </c>
      <c r="C369" s="123" t="s">
        <v>755</v>
      </c>
      <c r="D369" s="155" t="s">
        <v>756</v>
      </c>
      <c r="E369" s="384"/>
      <c r="F369" s="71"/>
      <c r="G369" s="71"/>
      <c r="H369" s="71"/>
      <c r="I369" s="71"/>
      <c r="J369" s="312">
        <v>0</v>
      </c>
      <c r="K369" s="142">
        <v>0</v>
      </c>
      <c r="L369" s="142">
        <v>0</v>
      </c>
      <c r="M369" s="313">
        <v>0</v>
      </c>
      <c r="N369" s="142">
        <v>0</v>
      </c>
      <c r="O369" s="142">
        <v>0</v>
      </c>
      <c r="P369" s="142">
        <v>0</v>
      </c>
      <c r="Q369" s="142">
        <v>0</v>
      </c>
      <c r="R369" s="312">
        <v>0</v>
      </c>
      <c r="S369" s="142">
        <v>0</v>
      </c>
      <c r="T369" s="142">
        <v>0</v>
      </c>
      <c r="U369" s="313">
        <v>0</v>
      </c>
      <c r="V369" s="312">
        <v>118.278325</v>
      </c>
      <c r="W369" s="142">
        <v>-689.38045899999997</v>
      </c>
      <c r="X369" s="142">
        <v>-69.210729999999998</v>
      </c>
      <c r="Y369" s="142">
        <v>388.24886399999997</v>
      </c>
      <c r="Z369" s="312">
        <v>-325.34199999999998</v>
      </c>
      <c r="AA369" s="142">
        <v>-251.97399999999999</v>
      </c>
      <c r="AB369" s="142">
        <v>85.66</v>
      </c>
      <c r="AC369" s="142">
        <v>421.98699999999997</v>
      </c>
      <c r="AD369" s="312">
        <v>-555.63199999999995</v>
      </c>
      <c r="AE369" s="142">
        <v>543.26800000000003</v>
      </c>
      <c r="AF369" s="142">
        <v>0.40599999999999997</v>
      </c>
      <c r="AG369" s="142">
        <v>481.495</v>
      </c>
      <c r="AH369" s="312">
        <v>-141.23399999999998</v>
      </c>
      <c r="AI369" s="142">
        <v>-204.351</v>
      </c>
      <c r="AJ369" s="142">
        <v>-48.942</v>
      </c>
      <c r="AK369" s="142">
        <v>511.661</v>
      </c>
      <c r="AL369" s="312">
        <v>-206.47799999999998</v>
      </c>
      <c r="AM369" s="142">
        <v>159.77799999999999</v>
      </c>
      <c r="AN369" s="142">
        <v>-70.897999999999996</v>
      </c>
      <c r="AO369" s="142">
        <v>434.92699999999996</v>
      </c>
      <c r="AP369" s="312">
        <v>-427.10199999999998</v>
      </c>
      <c r="AQ369" s="142">
        <v>383.49599999999998</v>
      </c>
      <c r="AR369" s="142">
        <v>-93.378</v>
      </c>
      <c r="AS369" s="142">
        <v>347.88299999999998</v>
      </c>
      <c r="AT369" s="312">
        <v>-373.92399999999998</v>
      </c>
      <c r="AU369" s="142">
        <v>71.207999999999998</v>
      </c>
      <c r="AV369" s="142">
        <v>-272.79899999999998</v>
      </c>
      <c r="AW369" s="142">
        <v>-18.628</v>
      </c>
      <c r="AX369" s="312">
        <v>-174.93599999999998</v>
      </c>
      <c r="AY369" s="142">
        <v>-175.02500000000001</v>
      </c>
      <c r="AZ369" s="142">
        <v>2.9569999999999999</v>
      </c>
      <c r="BA369" s="142">
        <v>34.018999999999998</v>
      </c>
      <c r="BB369" s="312">
        <v>-90.040999999999997</v>
      </c>
      <c r="BC369" s="142">
        <v>150.50700000000001</v>
      </c>
      <c r="BD369" s="142">
        <v>-357.762</v>
      </c>
      <c r="BE369" s="142">
        <v>188.25899999999999</v>
      </c>
      <c r="BF369" s="312">
        <v>457.20799999999997</v>
      </c>
      <c r="BG369" s="142">
        <v>-131.161</v>
      </c>
      <c r="BH369" s="142">
        <v>54.601999999999997</v>
      </c>
      <c r="BI369" s="142">
        <v>112.80499999999999</v>
      </c>
      <c r="BJ369" s="312">
        <v>152.73599999999999</v>
      </c>
      <c r="BK369" s="142">
        <v>211.148</v>
      </c>
      <c r="BL369" s="142">
        <v>110.113</v>
      </c>
      <c r="BM369" s="142">
        <v>375.14099999999996</v>
      </c>
      <c r="BN369" s="312">
        <v>179.095</v>
      </c>
      <c r="BO369" s="142">
        <v>396.464</v>
      </c>
      <c r="BP369" s="142">
        <v>115.574</v>
      </c>
      <c r="BQ369" s="142">
        <v>174.501</v>
      </c>
      <c r="BR369" s="312">
        <v>-52.927</v>
      </c>
      <c r="BS369" s="142">
        <v>909.88699999999994</v>
      </c>
      <c r="BT369" s="142">
        <v>-118.18899999999999</v>
      </c>
      <c r="BU369" s="142">
        <v>-203.21799999999999</v>
      </c>
      <c r="BV369" s="312">
        <v>-109.40299999999999</v>
      </c>
      <c r="BW369" s="142">
        <v>389.23599999999999</v>
      </c>
      <c r="BX369" s="142">
        <v>407.685</v>
      </c>
      <c r="BY369" s="142">
        <v>933.97299999999996</v>
      </c>
      <c r="BZ369" s="396">
        <v>945.57291506316687</v>
      </c>
      <c r="CA369" s="396">
        <v>945.57291506316869</v>
      </c>
      <c r="CB369" s="396">
        <v>945.57291506316869</v>
      </c>
      <c r="CC369" s="313">
        <v>945.57291506316687</v>
      </c>
      <c r="CD369" s="396">
        <v>1437.46206645028</v>
      </c>
      <c r="CE369" s="396">
        <v>1437.46206645028</v>
      </c>
      <c r="CF369" s="396">
        <v>1437.4620664502763</v>
      </c>
      <c r="CG369" s="313">
        <v>1437.46206645028</v>
      </c>
      <c r="CH369" s="396">
        <v>2205.4225922661499</v>
      </c>
      <c r="CI369" s="396">
        <v>2205.4225922661462</v>
      </c>
      <c r="CJ369" s="396">
        <v>2205.4225922661462</v>
      </c>
      <c r="CK369" s="313">
        <v>2205.4225922661499</v>
      </c>
      <c r="CL369" s="396">
        <v>3406.655983994191</v>
      </c>
      <c r="CM369" s="396">
        <v>3406.655983994191</v>
      </c>
      <c r="CN369" s="396">
        <v>3406.655983994191</v>
      </c>
      <c r="CO369" s="313">
        <v>3406.6559839941983</v>
      </c>
      <c r="CP369" s="396">
        <v>5288.111841707032</v>
      </c>
      <c r="CQ369" s="396">
        <v>5288.111841707032</v>
      </c>
      <c r="CR369" s="396">
        <v>5288.111841707032</v>
      </c>
      <c r="CS369" s="313">
        <v>5288.1118417070247</v>
      </c>
      <c r="CT369" s="396">
        <v>8237.7499744204979</v>
      </c>
      <c r="CU369" s="396">
        <v>8237.7499744205124</v>
      </c>
      <c r="CV369" s="396">
        <v>8237.7499744205124</v>
      </c>
      <c r="CW369" s="313">
        <v>8237.7499744204979</v>
      </c>
      <c r="CX369" s="322"/>
      <c r="CY369" s="71"/>
      <c r="CZ369" s="111"/>
      <c r="DA369" s="108">
        <v>401740</v>
      </c>
      <c r="DB369" s="123" t="s">
        <v>755</v>
      </c>
      <c r="DC369" s="156">
        <v>206.80362399999999</v>
      </c>
      <c r="DD369" s="156">
        <v>205.95381699999999</v>
      </c>
      <c r="DE369" s="156">
        <v>589.25618099999997</v>
      </c>
      <c r="DF369" s="119">
        <v>-252.06399999999999</v>
      </c>
      <c r="DG369" s="116">
        <v>-69.668999999999997</v>
      </c>
      <c r="DH369" s="116">
        <v>469.53699999999998</v>
      </c>
      <c r="DI369" s="116">
        <v>117.134</v>
      </c>
      <c r="DJ369" s="116">
        <v>317.32900000000001</v>
      </c>
      <c r="DK369" s="116">
        <v>210.899</v>
      </c>
      <c r="DL369" s="116">
        <v>-594.14300000000003</v>
      </c>
      <c r="DM369" s="116">
        <v>-312.98500000000001</v>
      </c>
      <c r="DN369" s="116">
        <v>-109.03699999999999</v>
      </c>
    </row>
    <row r="370" spans="1:118" ht="15.75" customHeight="1">
      <c r="A370" s="108"/>
      <c r="B370" s="149">
        <v>401731</v>
      </c>
      <c r="C370" s="123" t="s">
        <v>433</v>
      </c>
      <c r="D370" s="155" t="s">
        <v>167</v>
      </c>
      <c r="E370" s="384"/>
      <c r="F370" s="71"/>
      <c r="G370" s="71"/>
      <c r="H370" s="71"/>
      <c r="I370" s="71"/>
      <c r="J370" s="312">
        <v>0</v>
      </c>
      <c r="K370" s="142">
        <v>0</v>
      </c>
      <c r="L370" s="142">
        <v>0</v>
      </c>
      <c r="M370" s="313">
        <v>0</v>
      </c>
      <c r="N370" s="142">
        <v>0</v>
      </c>
      <c r="O370" s="142">
        <v>0</v>
      </c>
      <c r="P370" s="142">
        <v>0</v>
      </c>
      <c r="Q370" s="142">
        <v>0</v>
      </c>
      <c r="R370" s="312">
        <v>0</v>
      </c>
      <c r="S370" s="142">
        <v>0</v>
      </c>
      <c r="T370" s="142">
        <v>0</v>
      </c>
      <c r="U370" s="313">
        <v>0</v>
      </c>
      <c r="V370" s="312">
        <v>-25.098027999999999</v>
      </c>
      <c r="W370" s="142">
        <v>332.48555299999998</v>
      </c>
      <c r="X370" s="142">
        <v>-123.534735</v>
      </c>
      <c r="Y370" s="142">
        <v>-484.52578999999997</v>
      </c>
      <c r="Z370" s="312">
        <v>345.83499999999998</v>
      </c>
      <c r="AA370" s="142">
        <v>40.925999999999988</v>
      </c>
      <c r="AB370" s="142">
        <v>33.742999999999995</v>
      </c>
      <c r="AC370" s="142">
        <v>-346.53299999999996</v>
      </c>
      <c r="AD370" s="312">
        <v>369.76299999999992</v>
      </c>
      <c r="AE370" s="142">
        <v>-88.518000000000029</v>
      </c>
      <c r="AF370" s="142">
        <v>-260.20400000000001</v>
      </c>
      <c r="AG370" s="142">
        <v>388.23899999999992</v>
      </c>
      <c r="AH370" s="312">
        <v>-128.14499999999998</v>
      </c>
      <c r="AI370" s="142">
        <v>89.585000000000008</v>
      </c>
      <c r="AJ370" s="142">
        <v>238.49600000000001</v>
      </c>
      <c r="AK370" s="142">
        <v>46.214999999999975</v>
      </c>
      <c r="AL370" s="312">
        <v>-217.46599999999998</v>
      </c>
      <c r="AM370" s="142">
        <v>257.92399999999998</v>
      </c>
      <c r="AN370" s="142">
        <v>289.39499999999998</v>
      </c>
      <c r="AO370" s="142">
        <v>-360.07799999999997</v>
      </c>
      <c r="AP370" s="312">
        <v>-36.119000000000028</v>
      </c>
      <c r="AQ370" s="142">
        <v>-344.77499999999998</v>
      </c>
      <c r="AR370" s="142">
        <v>-228.29599999999999</v>
      </c>
      <c r="AS370" s="142">
        <v>-177.48399999999998</v>
      </c>
      <c r="AT370" s="312">
        <v>-293.00800000000004</v>
      </c>
      <c r="AU370" s="142">
        <v>-455.02</v>
      </c>
      <c r="AV370" s="142">
        <v>-292.23799999999994</v>
      </c>
      <c r="AW370" s="142">
        <v>-442.39400000000001</v>
      </c>
      <c r="AX370" s="312">
        <v>-369.28100000000001</v>
      </c>
      <c r="AY370" s="142">
        <v>233.387</v>
      </c>
      <c r="AZ370" s="142">
        <v>52.545999999999999</v>
      </c>
      <c r="BA370" s="142">
        <v>2.2710000000000008</v>
      </c>
      <c r="BB370" s="312">
        <v>441.94</v>
      </c>
      <c r="BC370" s="142">
        <v>-878.77700000000004</v>
      </c>
      <c r="BD370" s="142">
        <v>549.13</v>
      </c>
      <c r="BE370" s="142">
        <v>-558.96399999999994</v>
      </c>
      <c r="BF370" s="312">
        <v>264.21500000000003</v>
      </c>
      <c r="BG370" s="142">
        <v>-228.50099999999998</v>
      </c>
      <c r="BH370" s="142">
        <v>-150.84799999999998</v>
      </c>
      <c r="BI370" s="142">
        <v>-455.84800000000001</v>
      </c>
      <c r="BJ370" s="312">
        <v>192.98399999999998</v>
      </c>
      <c r="BK370" s="142">
        <v>-261.036</v>
      </c>
      <c r="BL370" s="142">
        <v>230.274</v>
      </c>
      <c r="BM370" s="142">
        <v>213.65100000000007</v>
      </c>
      <c r="BN370" s="312">
        <v>315.05799999999999</v>
      </c>
      <c r="BO370" s="142">
        <v>8.2629999999999768</v>
      </c>
      <c r="BP370" s="142">
        <v>-127.12</v>
      </c>
      <c r="BQ370" s="142">
        <v>12.717999999999989</v>
      </c>
      <c r="BR370" s="312">
        <v>479.68599999999998</v>
      </c>
      <c r="BS370" s="142">
        <v>-455.09</v>
      </c>
      <c r="BT370" s="142">
        <v>130.43799999999999</v>
      </c>
      <c r="BU370" s="142">
        <v>706.70999999999992</v>
      </c>
      <c r="BV370" s="312">
        <v>375.10599999999999</v>
      </c>
      <c r="BW370" s="142">
        <v>42.623999999999967</v>
      </c>
      <c r="BX370" s="142">
        <v>-197.58700000000002</v>
      </c>
      <c r="BY370" s="142">
        <v>231.84400000000005</v>
      </c>
      <c r="BZ370" s="396">
        <v>0</v>
      </c>
      <c r="CA370" s="396">
        <v>0</v>
      </c>
      <c r="CB370" s="396">
        <v>0</v>
      </c>
      <c r="CC370" s="313">
        <v>-4.4999999360140208E-7</v>
      </c>
      <c r="CD370" s="396">
        <v>0</v>
      </c>
      <c r="CE370" s="396">
        <v>0</v>
      </c>
      <c r="CF370" s="396">
        <v>0</v>
      </c>
      <c r="CG370" s="313">
        <v>-6.106226635438361E-15</v>
      </c>
      <c r="CH370" s="396">
        <v>0</v>
      </c>
      <c r="CI370" s="396">
        <v>0</v>
      </c>
      <c r="CJ370" s="396">
        <v>0</v>
      </c>
      <c r="CK370" s="313">
        <v>-6.106226635438361E-15</v>
      </c>
      <c r="CL370" s="396">
        <v>0</v>
      </c>
      <c r="CM370" s="396">
        <v>0</v>
      </c>
      <c r="CN370" s="396">
        <v>0</v>
      </c>
      <c r="CO370" s="313">
        <v>-6.106226635438361E-15</v>
      </c>
      <c r="CP370" s="396">
        <v>0</v>
      </c>
      <c r="CQ370" s="396">
        <v>0</v>
      </c>
      <c r="CR370" s="396">
        <v>0</v>
      </c>
      <c r="CS370" s="313">
        <v>-6.106226635438361E-15</v>
      </c>
      <c r="CT370" s="396">
        <v>0</v>
      </c>
      <c r="CU370" s="396">
        <v>0</v>
      </c>
      <c r="CV370" s="396">
        <v>0</v>
      </c>
      <c r="CW370" s="313">
        <v>-6.106226635438361E-15</v>
      </c>
      <c r="CX370" s="322"/>
      <c r="CY370" s="71"/>
      <c r="CZ370" s="111"/>
      <c r="DA370" s="108">
        <v>401731</v>
      </c>
      <c r="DB370" s="123" t="s">
        <v>433</v>
      </c>
      <c r="DC370" s="156">
        <v>763.85858599999995</v>
      </c>
      <c r="DD370" s="156">
        <v>238.35882899999999</v>
      </c>
      <c r="DE370" s="156">
        <v>-432.90091399999994</v>
      </c>
      <c r="DF370" s="119">
        <v>-300.673</v>
      </c>
      <c r="DG370" s="116">
        <v>73.971000000000004</v>
      </c>
      <c r="DH370" s="116">
        <v>409.28000000000003</v>
      </c>
      <c r="DI370" s="116">
        <v>246.15099999999995</v>
      </c>
      <c r="DJ370" s="116">
        <v>-30.225000000000023</v>
      </c>
      <c r="DK370" s="116">
        <v>-786.67399999999998</v>
      </c>
      <c r="DL370" s="116">
        <v>-1482.6599999999999</v>
      </c>
      <c r="DM370" s="116">
        <v>-81.076999999999941</v>
      </c>
      <c r="DN370" s="116">
        <v>-446.67099999999999</v>
      </c>
    </row>
    <row r="371" spans="1:118" ht="15.75" customHeight="1">
      <c r="A371" s="108"/>
      <c r="B371" s="149"/>
      <c r="C371" s="123"/>
      <c r="D371" s="155"/>
      <c r="E371" s="384"/>
      <c r="F371" s="71"/>
      <c r="G371" s="71"/>
      <c r="H371" s="71"/>
      <c r="I371" s="71"/>
      <c r="J371" s="312"/>
      <c r="K371" s="142"/>
      <c r="L371" s="142"/>
      <c r="M371" s="313"/>
      <c r="N371" s="142"/>
      <c r="O371" s="142"/>
      <c r="P371" s="142"/>
      <c r="Q371" s="142"/>
      <c r="R371" s="312"/>
      <c r="S371" s="142"/>
      <c r="T371" s="142"/>
      <c r="U371" s="313"/>
      <c r="V371" s="312"/>
      <c r="W371" s="142"/>
      <c r="X371" s="142"/>
      <c r="Y371" s="142"/>
      <c r="Z371" s="312"/>
      <c r="AA371" s="142"/>
      <c r="AB371" s="142"/>
      <c r="AC371" s="142"/>
      <c r="AD371" s="312"/>
      <c r="AE371" s="142"/>
      <c r="AF371" s="142"/>
      <c r="AG371" s="142"/>
      <c r="AH371" s="312"/>
      <c r="AI371" s="142"/>
      <c r="AJ371" s="142"/>
      <c r="AK371" s="142"/>
      <c r="AL371" s="312"/>
      <c r="AM371" s="142"/>
      <c r="AN371" s="142"/>
      <c r="AO371" s="142"/>
      <c r="AP371" s="312"/>
      <c r="AQ371" s="142"/>
      <c r="AR371" s="142"/>
      <c r="AS371" s="142"/>
      <c r="AT371" s="312"/>
      <c r="AU371" s="142"/>
      <c r="AV371" s="142"/>
      <c r="AW371" s="142"/>
      <c r="AX371" s="312"/>
      <c r="AY371" s="142"/>
      <c r="AZ371" s="142"/>
      <c r="BA371" s="142"/>
      <c r="BB371" s="312"/>
      <c r="BC371" s="142"/>
      <c r="BD371" s="142"/>
      <c r="BE371" s="142"/>
      <c r="BF371" s="312"/>
      <c r="BG371" s="142"/>
      <c r="BH371" s="142"/>
      <c r="BI371" s="142"/>
      <c r="BJ371" s="312"/>
      <c r="BK371" s="142"/>
      <c r="BL371" s="142"/>
      <c r="BM371" s="142"/>
      <c r="BN371" s="312"/>
      <c r="BO371" s="142"/>
      <c r="BP371" s="142"/>
      <c r="BQ371" s="142"/>
      <c r="BR371" s="312"/>
      <c r="BS371" s="142"/>
      <c r="BT371" s="142"/>
      <c r="BU371" s="142"/>
      <c r="BV371" s="312"/>
      <c r="BW371" s="142"/>
      <c r="BX371" s="142"/>
      <c r="BY371" s="142"/>
      <c r="BZ371" s="312"/>
      <c r="CA371" s="142"/>
      <c r="CB371" s="142"/>
      <c r="CC371" s="313"/>
      <c r="CD371" s="312"/>
      <c r="CE371" s="142"/>
      <c r="CF371" s="142"/>
      <c r="CG371" s="313"/>
      <c r="CH371" s="312"/>
      <c r="CI371" s="142"/>
      <c r="CJ371" s="142"/>
      <c r="CK371" s="313"/>
      <c r="CL371" s="312"/>
      <c r="CM371" s="142"/>
      <c r="CN371" s="142"/>
      <c r="CO371" s="313"/>
      <c r="CP371" s="312"/>
      <c r="CQ371" s="142"/>
      <c r="CR371" s="142"/>
      <c r="CS371" s="313"/>
      <c r="CT371" s="312"/>
      <c r="CU371" s="142"/>
      <c r="CV371" s="142"/>
      <c r="CW371" s="313"/>
      <c r="CX371" s="322"/>
      <c r="CY371" s="71"/>
      <c r="CZ371" s="111"/>
      <c r="DA371" s="108"/>
      <c r="DB371" s="123"/>
      <c r="DC371" s="156"/>
      <c r="DD371" s="156"/>
      <c r="DE371" s="156"/>
      <c r="DF371" s="119"/>
      <c r="DG371" s="116"/>
      <c r="DH371" s="116"/>
      <c r="DI371" s="116"/>
      <c r="DJ371" s="116"/>
      <c r="DK371" s="116"/>
      <c r="DL371" s="116"/>
      <c r="DM371" s="116"/>
      <c r="DN371" s="116"/>
    </row>
    <row r="372" spans="1:118" ht="15.75" customHeight="1">
      <c r="A372" s="108"/>
      <c r="B372" s="149">
        <v>402090</v>
      </c>
      <c r="C372" s="123" t="s">
        <v>759</v>
      </c>
      <c r="D372" s="155" t="s">
        <v>760</v>
      </c>
      <c r="E372" s="384"/>
      <c r="F372" s="71"/>
      <c r="G372" s="71"/>
      <c r="H372" s="71"/>
      <c r="I372" s="71"/>
      <c r="J372" s="312">
        <v>0</v>
      </c>
      <c r="K372" s="142">
        <v>0</v>
      </c>
      <c r="L372" s="142">
        <v>0</v>
      </c>
      <c r="M372" s="313">
        <v>0</v>
      </c>
      <c r="N372" s="142">
        <v>0</v>
      </c>
      <c r="O372" s="142">
        <v>0</v>
      </c>
      <c r="P372" s="142">
        <v>0</v>
      </c>
      <c r="Q372" s="142">
        <v>0</v>
      </c>
      <c r="R372" s="312">
        <v>0</v>
      </c>
      <c r="S372" s="142">
        <v>0</v>
      </c>
      <c r="T372" s="142">
        <v>0</v>
      </c>
      <c r="U372" s="313">
        <v>0</v>
      </c>
      <c r="V372" s="312">
        <v>22.281679</v>
      </c>
      <c r="W372" s="142">
        <v>10.617308999999999</v>
      </c>
      <c r="X372" s="142">
        <v>15.309208</v>
      </c>
      <c r="Y372" s="142">
        <v>12.547803999999999</v>
      </c>
      <c r="Z372" s="312">
        <v>23.689999999999998</v>
      </c>
      <c r="AA372" s="142">
        <v>8.4030000000000005</v>
      </c>
      <c r="AB372" s="142">
        <v>18.488</v>
      </c>
      <c r="AC372" s="142">
        <v>11.958</v>
      </c>
      <c r="AD372" s="312">
        <v>20.033999999999999</v>
      </c>
      <c r="AE372" s="142">
        <v>6.8839999999999995</v>
      </c>
      <c r="AF372" s="142">
        <v>20.262</v>
      </c>
      <c r="AG372" s="142">
        <v>11.606999999999999</v>
      </c>
      <c r="AH372" s="312">
        <v>23.945999999999998</v>
      </c>
      <c r="AI372" s="142">
        <v>13.558</v>
      </c>
      <c r="AJ372" s="142">
        <v>17.795999999999999</v>
      </c>
      <c r="AK372" s="142">
        <v>12.548999999999999</v>
      </c>
      <c r="AL372" s="312">
        <v>22.384999999999998</v>
      </c>
      <c r="AM372" s="142">
        <v>12.920999999999999</v>
      </c>
      <c r="AN372" s="142">
        <v>21.670999999999999</v>
      </c>
      <c r="AO372" s="142">
        <v>11.684999999999999</v>
      </c>
      <c r="AP372" s="312">
        <v>20.721</v>
      </c>
      <c r="AQ372" s="142">
        <v>13.897</v>
      </c>
      <c r="AR372" s="142">
        <v>26.670999999999999</v>
      </c>
      <c r="AS372" s="142">
        <v>19.268000000000001</v>
      </c>
      <c r="AT372" s="312">
        <v>25.63</v>
      </c>
      <c r="AU372" s="142">
        <v>11.956999999999999</v>
      </c>
      <c r="AV372" s="142">
        <v>29.638999999999999</v>
      </c>
      <c r="AW372" s="142">
        <v>22.971999999999998</v>
      </c>
      <c r="AX372" s="312">
        <v>26.588999999999999</v>
      </c>
      <c r="AY372" s="142">
        <v>22.91</v>
      </c>
      <c r="AZ372" s="142">
        <v>31.119999999999997</v>
      </c>
      <c r="BA372" s="142">
        <v>24.305999999999997</v>
      </c>
      <c r="BB372" s="312">
        <v>33.676000000000002</v>
      </c>
      <c r="BC372" s="142">
        <v>31.447999999999997</v>
      </c>
      <c r="BD372" s="142">
        <v>39.668999999999997</v>
      </c>
      <c r="BE372" s="142">
        <v>22.617999999999999</v>
      </c>
      <c r="BF372" s="312">
        <v>35.405999999999999</v>
      </c>
      <c r="BG372" s="142">
        <v>22.295999999999999</v>
      </c>
      <c r="BH372" s="142">
        <v>28.262999999999998</v>
      </c>
      <c r="BI372" s="142">
        <v>17.212</v>
      </c>
      <c r="BJ372" s="312">
        <v>26.712</v>
      </c>
      <c r="BK372" s="142">
        <v>14.757</v>
      </c>
      <c r="BL372" s="142">
        <v>27.448999999999998</v>
      </c>
      <c r="BM372" s="142">
        <v>19.411999999999999</v>
      </c>
      <c r="BN372" s="312">
        <v>32.406999999999996</v>
      </c>
      <c r="BO372" s="142">
        <v>21.48</v>
      </c>
      <c r="BP372" s="142">
        <v>51.542999999999999</v>
      </c>
      <c r="BQ372" s="142">
        <v>45.869</v>
      </c>
      <c r="BR372" s="312">
        <v>49.091999999999999</v>
      </c>
      <c r="BS372" s="142">
        <v>32.027000000000001</v>
      </c>
      <c r="BT372" s="142">
        <v>44.448999999999998</v>
      </c>
      <c r="BU372" s="142">
        <v>42.585000000000001</v>
      </c>
      <c r="BV372" s="312">
        <v>41.446999999999996</v>
      </c>
      <c r="BW372" s="142">
        <v>67.167999999999992</v>
      </c>
      <c r="BX372" s="142">
        <v>52.858999999999995</v>
      </c>
      <c r="BY372" s="142">
        <v>61.391999999999996</v>
      </c>
      <c r="BZ372" s="312">
        <v>4.8785935093411794</v>
      </c>
      <c r="CA372" s="142">
        <v>4.8785935093411794</v>
      </c>
      <c r="CB372" s="142">
        <v>4.8785935093411794</v>
      </c>
      <c r="CC372" s="313">
        <v>4.8785935093411794</v>
      </c>
      <c r="CD372" s="312">
        <v>3.5909270434337635</v>
      </c>
      <c r="CE372" s="142">
        <v>3.5909270434337635</v>
      </c>
      <c r="CF372" s="142">
        <v>3.5909270434337635</v>
      </c>
      <c r="CG372" s="313">
        <v>3.5909270434337639</v>
      </c>
      <c r="CH372" s="312">
        <v>2.6431300346245279</v>
      </c>
      <c r="CI372" s="142">
        <v>2.6431300346245279</v>
      </c>
      <c r="CJ372" s="142">
        <v>2.6431300346245279</v>
      </c>
      <c r="CK372" s="313">
        <v>2.6431300346245283</v>
      </c>
      <c r="CL372" s="312">
        <v>1.9454966072643693</v>
      </c>
      <c r="CM372" s="142">
        <v>1.9454966072643693</v>
      </c>
      <c r="CN372" s="142">
        <v>1.9454966072643693</v>
      </c>
      <c r="CO372" s="313">
        <v>1.9454966072643689</v>
      </c>
      <c r="CP372" s="312">
        <v>1.4319980475023608</v>
      </c>
      <c r="CQ372" s="142">
        <v>1.4319980475023608</v>
      </c>
      <c r="CR372" s="142">
        <v>1.4319980475023608</v>
      </c>
      <c r="CS372" s="313">
        <v>1.4319980475023613</v>
      </c>
      <c r="CT372" s="312">
        <v>1.0540334022653577</v>
      </c>
      <c r="CU372" s="142">
        <v>1.0540334022653577</v>
      </c>
      <c r="CV372" s="142">
        <v>1.0540334022653577</v>
      </c>
      <c r="CW372" s="313">
        <v>1.0540334022653575</v>
      </c>
      <c r="CX372" s="322"/>
      <c r="CY372" s="71"/>
      <c r="CZ372" s="111"/>
      <c r="DA372" s="108">
        <v>402090</v>
      </c>
      <c r="DB372" s="123" t="s">
        <v>759</v>
      </c>
      <c r="DC372" s="156">
        <v>0</v>
      </c>
      <c r="DD372" s="156">
        <v>0</v>
      </c>
      <c r="DE372" s="156">
        <v>0</v>
      </c>
      <c r="DF372" s="119">
        <v>60.756</v>
      </c>
      <c r="DG372" s="116">
        <v>62.538999999999994</v>
      </c>
      <c r="DH372" s="116">
        <v>58.786999999999999</v>
      </c>
      <c r="DI372" s="116">
        <v>67.849000000000004</v>
      </c>
      <c r="DJ372" s="116">
        <v>68.661999999999992</v>
      </c>
      <c r="DK372" s="116">
        <v>80.557000000000002</v>
      </c>
      <c r="DL372" s="116">
        <v>90.197999999999993</v>
      </c>
      <c r="DM372" s="116">
        <v>104.925</v>
      </c>
      <c r="DN372" s="116">
        <v>127.41099999999999</v>
      </c>
    </row>
    <row r="373" spans="1:118" ht="15.75" customHeight="1">
      <c r="A373" s="108"/>
      <c r="B373" s="149"/>
      <c r="C373" s="123" t="s">
        <v>1321</v>
      </c>
      <c r="D373" s="155" t="s">
        <v>1346</v>
      </c>
      <c r="E373" s="384"/>
      <c r="F373" s="71"/>
      <c r="G373" s="71"/>
      <c r="H373" s="71"/>
      <c r="I373" s="71"/>
      <c r="J373" s="388">
        <v>0</v>
      </c>
      <c r="K373" s="154">
        <v>0</v>
      </c>
      <c r="L373" s="154">
        <v>0</v>
      </c>
      <c r="M373" s="389">
        <v>0</v>
      </c>
      <c r="N373" s="154">
        <v>0</v>
      </c>
      <c r="O373" s="154">
        <v>0</v>
      </c>
      <c r="P373" s="154">
        <v>0</v>
      </c>
      <c r="Q373" s="154">
        <v>0</v>
      </c>
      <c r="R373" s="388">
        <v>0</v>
      </c>
      <c r="S373" s="154">
        <v>0</v>
      </c>
      <c r="T373" s="154">
        <v>0</v>
      </c>
      <c r="U373" s="389">
        <v>0</v>
      </c>
      <c r="V373" s="388">
        <v>0.36674038778063073</v>
      </c>
      <c r="W373" s="154">
        <v>0.17475325893738888</v>
      </c>
      <c r="X373" s="154">
        <v>0.25197853709921653</v>
      </c>
      <c r="Y373" s="154">
        <v>0.20652781618276383</v>
      </c>
      <c r="Z373" s="388">
        <v>0.37880362653704086</v>
      </c>
      <c r="AA373" s="154">
        <v>0.13436415676617791</v>
      </c>
      <c r="AB373" s="154">
        <v>0.29562353091670801</v>
      </c>
      <c r="AC373" s="154">
        <v>0.19120868578007325</v>
      </c>
      <c r="AD373" s="388">
        <v>0.34078963036045384</v>
      </c>
      <c r="AE373" s="154">
        <v>0.11710071954683858</v>
      </c>
      <c r="AF373" s="154">
        <v>0.34466803885212721</v>
      </c>
      <c r="AG373" s="154">
        <v>0.19744161124058041</v>
      </c>
      <c r="AH373" s="388">
        <v>0.352930772745361</v>
      </c>
      <c r="AI373" s="154">
        <v>0.19982608439328509</v>
      </c>
      <c r="AJ373" s="154">
        <v>0.26228831670326752</v>
      </c>
      <c r="AK373" s="154">
        <v>0.18495482615808631</v>
      </c>
      <c r="AL373" s="388">
        <v>0.32601730214674784</v>
      </c>
      <c r="AM373" s="154">
        <v>0.18818269202761354</v>
      </c>
      <c r="AN373" s="154">
        <v>0.31561853718213861</v>
      </c>
      <c r="AO373" s="154">
        <v>0.17018146864350003</v>
      </c>
      <c r="AP373" s="388">
        <v>0.2572215946472684</v>
      </c>
      <c r="AQ373" s="154">
        <v>0.17251138945094777</v>
      </c>
      <c r="AR373" s="154">
        <v>0.33108233921322788</v>
      </c>
      <c r="AS373" s="154">
        <v>0.23918467668855592</v>
      </c>
      <c r="AT373" s="388">
        <v>0.28415264196545381</v>
      </c>
      <c r="AU373" s="154">
        <v>0.13256391494268166</v>
      </c>
      <c r="AV373" s="154">
        <v>0.32859930375396351</v>
      </c>
      <c r="AW373" s="154">
        <v>0.25468413933790107</v>
      </c>
      <c r="AX373" s="388">
        <v>0.253409578270193</v>
      </c>
      <c r="AY373" s="154">
        <v>0.2183464379318561</v>
      </c>
      <c r="AZ373" s="154">
        <v>0.29659280438408386</v>
      </c>
      <c r="BA373" s="154">
        <v>0.23165117941386704</v>
      </c>
      <c r="BB373" s="388">
        <v>0.26430998893345165</v>
      </c>
      <c r="BC373" s="154">
        <v>0.24682327271585655</v>
      </c>
      <c r="BD373" s="154">
        <v>0.31134674400169532</v>
      </c>
      <c r="BE373" s="154">
        <v>0.17751999434899657</v>
      </c>
      <c r="BF373" s="388">
        <v>0.34315787433245781</v>
      </c>
      <c r="BG373" s="154">
        <v>0.216094672262229</v>
      </c>
      <c r="BH373" s="154">
        <v>0.27392732876513176</v>
      </c>
      <c r="BI373" s="154">
        <v>0.16682012464018145</v>
      </c>
      <c r="BJ373" s="388">
        <v>0.30241141175138686</v>
      </c>
      <c r="BK373" s="154">
        <v>0.16706668176157591</v>
      </c>
      <c r="BL373" s="154">
        <v>0.31075512283482393</v>
      </c>
      <c r="BM373" s="154">
        <v>0.21976678365221328</v>
      </c>
      <c r="BN373" s="388">
        <v>0.21419176597333753</v>
      </c>
      <c r="BO373" s="154">
        <v>0.14197053516546707</v>
      </c>
      <c r="BP373" s="154">
        <v>0.34066979953601806</v>
      </c>
      <c r="BQ373" s="154">
        <v>0.30316789932517729</v>
      </c>
      <c r="BR373" s="388">
        <v>0.29194840413195128</v>
      </c>
      <c r="BS373" s="154">
        <v>0.19046344697983386</v>
      </c>
      <c r="BT373" s="154">
        <v>0.26433664579281962</v>
      </c>
      <c r="BU373" s="154">
        <v>0.25325150309539529</v>
      </c>
      <c r="BV373" s="388">
        <v>0.18597273698096614</v>
      </c>
      <c r="BW373" s="154">
        <v>0.30138289375678656</v>
      </c>
      <c r="BX373" s="154">
        <v>0.23717839419202569</v>
      </c>
      <c r="BY373" s="154">
        <v>0.27546597507022158</v>
      </c>
      <c r="BZ373" s="390">
        <v>0.25</v>
      </c>
      <c r="CA373" s="390">
        <v>0.25</v>
      </c>
      <c r="CB373" s="390">
        <v>0.25</v>
      </c>
      <c r="CC373" s="389">
        <v>0.25</v>
      </c>
      <c r="CD373" s="390">
        <v>0.25</v>
      </c>
      <c r="CE373" s="390">
        <v>0.25</v>
      </c>
      <c r="CF373" s="390">
        <v>0.25</v>
      </c>
      <c r="CG373" s="389">
        <v>0.25</v>
      </c>
      <c r="CH373" s="390">
        <v>0.25</v>
      </c>
      <c r="CI373" s="390">
        <v>0.25</v>
      </c>
      <c r="CJ373" s="390">
        <v>0.25</v>
      </c>
      <c r="CK373" s="389">
        <v>0.25</v>
      </c>
      <c r="CL373" s="390">
        <v>0.25</v>
      </c>
      <c r="CM373" s="390">
        <v>0.25</v>
      </c>
      <c r="CN373" s="390">
        <v>0.25</v>
      </c>
      <c r="CO373" s="389">
        <v>0.25</v>
      </c>
      <c r="CP373" s="390">
        <v>0.25</v>
      </c>
      <c r="CQ373" s="390">
        <v>0.25</v>
      </c>
      <c r="CR373" s="390">
        <v>0.25</v>
      </c>
      <c r="CS373" s="389">
        <v>0.25</v>
      </c>
      <c r="CT373" s="390">
        <v>0.25</v>
      </c>
      <c r="CU373" s="390">
        <v>0.25</v>
      </c>
      <c r="CV373" s="390">
        <v>0.25</v>
      </c>
      <c r="CW373" s="389">
        <v>0.25</v>
      </c>
      <c r="CX373" s="322"/>
      <c r="CY373" s="71"/>
      <c r="CZ373" s="111"/>
      <c r="DA373" s="108"/>
      <c r="DB373" s="123"/>
      <c r="DC373" s="156"/>
      <c r="DD373" s="156"/>
      <c r="DE373" s="156"/>
      <c r="DF373" s="119"/>
      <c r="DG373" s="116"/>
      <c r="DH373" s="116"/>
      <c r="DI373" s="116"/>
      <c r="DJ373" s="116"/>
      <c r="DK373" s="116"/>
      <c r="DL373" s="116"/>
      <c r="DM373" s="116"/>
      <c r="DN373" s="116"/>
    </row>
    <row r="374" spans="1:118" ht="15.75" customHeight="1">
      <c r="A374" s="108"/>
      <c r="B374" s="149"/>
      <c r="C374" s="123"/>
      <c r="D374" s="155"/>
      <c r="E374" s="384"/>
      <c r="F374" s="71"/>
      <c r="G374" s="71"/>
      <c r="H374" s="71"/>
      <c r="I374" s="71"/>
      <c r="J374" s="391"/>
      <c r="K374" s="157"/>
      <c r="L374" s="157"/>
      <c r="M374" s="392"/>
      <c r="N374" s="157"/>
      <c r="O374" s="157"/>
      <c r="P374" s="157"/>
      <c r="Q374" s="157"/>
      <c r="R374" s="391"/>
      <c r="S374" s="157"/>
      <c r="T374" s="157"/>
      <c r="U374" s="392"/>
      <c r="V374" s="391"/>
      <c r="W374" s="157"/>
      <c r="X374" s="157"/>
      <c r="Y374" s="157"/>
      <c r="Z374" s="391"/>
      <c r="AA374" s="157"/>
      <c r="AB374" s="157"/>
      <c r="AC374" s="157"/>
      <c r="AD374" s="391"/>
      <c r="AE374" s="157"/>
      <c r="AF374" s="157"/>
      <c r="AG374" s="157"/>
      <c r="AH374" s="391"/>
      <c r="AI374" s="157"/>
      <c r="AJ374" s="157"/>
      <c r="AK374" s="157"/>
      <c r="AL374" s="391"/>
      <c r="AM374" s="157"/>
      <c r="AN374" s="157"/>
      <c r="AO374" s="157"/>
      <c r="AP374" s="391"/>
      <c r="AQ374" s="157"/>
      <c r="AR374" s="157"/>
      <c r="AS374" s="157"/>
      <c r="AT374" s="391"/>
      <c r="AU374" s="157"/>
      <c r="AV374" s="157"/>
      <c r="AW374" s="157"/>
      <c r="AX374" s="391"/>
      <c r="AY374" s="157"/>
      <c r="AZ374" s="157"/>
      <c r="BA374" s="157"/>
      <c r="BB374" s="391"/>
      <c r="BC374" s="157"/>
      <c r="BD374" s="157"/>
      <c r="BE374" s="157"/>
      <c r="BF374" s="391"/>
      <c r="BG374" s="157"/>
      <c r="BH374" s="157"/>
      <c r="BI374" s="157"/>
      <c r="BJ374" s="391"/>
      <c r="BK374" s="157"/>
      <c r="BL374" s="157"/>
      <c r="BM374" s="157"/>
      <c r="BN374" s="391"/>
      <c r="BO374" s="157"/>
      <c r="BP374" s="157"/>
      <c r="BQ374" s="157"/>
      <c r="BR374" s="391"/>
      <c r="BS374" s="157"/>
      <c r="BT374" s="157"/>
      <c r="BU374" s="157"/>
      <c r="BV374" s="391"/>
      <c r="BW374" s="157"/>
      <c r="BX374" s="157"/>
      <c r="BY374" s="157"/>
      <c r="BZ374" s="391"/>
      <c r="CA374" s="157"/>
      <c r="CB374" s="157"/>
      <c r="CC374" s="392"/>
      <c r="CD374" s="391"/>
      <c r="CE374" s="157"/>
      <c r="CF374" s="157"/>
      <c r="CG374" s="392"/>
      <c r="CH374" s="391"/>
      <c r="CI374" s="157"/>
      <c r="CJ374" s="157"/>
      <c r="CK374" s="392"/>
      <c r="CL374" s="391"/>
      <c r="CM374" s="157"/>
      <c r="CN374" s="157"/>
      <c r="CO374" s="392"/>
      <c r="CP374" s="391"/>
      <c r="CQ374" s="157"/>
      <c r="CR374" s="157"/>
      <c r="CS374" s="392"/>
      <c r="CT374" s="391"/>
      <c r="CU374" s="157"/>
      <c r="CV374" s="157"/>
      <c r="CW374" s="392"/>
      <c r="CX374" s="322"/>
      <c r="CY374" s="71"/>
      <c r="CZ374" s="111"/>
      <c r="DA374" s="108"/>
      <c r="DB374" s="123"/>
      <c r="DC374" s="156"/>
      <c r="DD374" s="156"/>
      <c r="DE374" s="156"/>
      <c r="DF374" s="119"/>
      <c r="DG374" s="116"/>
      <c r="DH374" s="116"/>
      <c r="DI374" s="116"/>
      <c r="DJ374" s="116"/>
      <c r="DK374" s="116"/>
      <c r="DL374" s="116"/>
      <c r="DM374" s="116"/>
      <c r="DN374" s="116"/>
    </row>
    <row r="375" spans="1:118" ht="15.75" customHeight="1">
      <c r="A375" s="108"/>
      <c r="B375" s="149">
        <v>402100</v>
      </c>
      <c r="C375" s="123" t="s">
        <v>761</v>
      </c>
      <c r="D375" s="155" t="s">
        <v>762</v>
      </c>
      <c r="E375" s="384"/>
      <c r="F375" s="71"/>
      <c r="G375" s="71"/>
      <c r="H375" s="71"/>
      <c r="I375" s="71"/>
      <c r="J375" s="312">
        <v>0</v>
      </c>
      <c r="K375" s="142">
        <v>0</v>
      </c>
      <c r="L375" s="142">
        <v>0</v>
      </c>
      <c r="M375" s="313">
        <v>0</v>
      </c>
      <c r="N375" s="142">
        <v>0</v>
      </c>
      <c r="O375" s="142">
        <v>0</v>
      </c>
      <c r="P375" s="142">
        <v>0</v>
      </c>
      <c r="Q375" s="142">
        <v>0</v>
      </c>
      <c r="R375" s="312">
        <v>0</v>
      </c>
      <c r="S375" s="142">
        <v>0</v>
      </c>
      <c r="T375" s="142">
        <v>0</v>
      </c>
      <c r="U375" s="313">
        <v>0</v>
      </c>
      <c r="V375" s="312">
        <v>-3.188669</v>
      </c>
      <c r="W375" s="142">
        <v>-15.437659</v>
      </c>
      <c r="X375" s="142">
        <v>-10.601815</v>
      </c>
      <c r="Y375" s="142">
        <v>-10.795857</v>
      </c>
      <c r="Z375" s="312">
        <v>-12.571</v>
      </c>
      <c r="AA375" s="142">
        <v>-16.547999999999998</v>
      </c>
      <c r="AB375" s="142">
        <v>-12.273999999999999</v>
      </c>
      <c r="AC375" s="142">
        <v>-16.154999999999998</v>
      </c>
      <c r="AD375" s="312">
        <v>-12.45</v>
      </c>
      <c r="AE375" s="142">
        <v>-16.643999999999998</v>
      </c>
      <c r="AF375" s="142">
        <v>-14.123999999999999</v>
      </c>
      <c r="AG375" s="142">
        <v>-22.526999999999997</v>
      </c>
      <c r="AH375" s="312">
        <v>-24.303999999999998</v>
      </c>
      <c r="AI375" s="142">
        <v>-26.625</v>
      </c>
      <c r="AJ375" s="142">
        <v>-22.760999999999999</v>
      </c>
      <c r="AK375" s="142">
        <v>-29.295999999999999</v>
      </c>
      <c r="AL375" s="312">
        <v>-27.794999999999998</v>
      </c>
      <c r="AM375" s="142">
        <v>-24.818999999999999</v>
      </c>
      <c r="AN375" s="142">
        <v>-24.930999999999997</v>
      </c>
      <c r="AO375" s="142">
        <v>-23.530999999999999</v>
      </c>
      <c r="AP375" s="312">
        <v>-26.623999999999999</v>
      </c>
      <c r="AQ375" s="142">
        <v>-23.97</v>
      </c>
      <c r="AR375" s="142">
        <v>-23.585999999999999</v>
      </c>
      <c r="AS375" s="142">
        <v>-22.096999999999998</v>
      </c>
      <c r="AT375" s="312">
        <v>-28.186999999999998</v>
      </c>
      <c r="AU375" s="142">
        <v>-21.042999999999999</v>
      </c>
      <c r="AV375" s="142">
        <v>-21.776999999999997</v>
      </c>
      <c r="AW375" s="142">
        <v>-25.084999999999997</v>
      </c>
      <c r="AX375" s="312">
        <v>-16.940999999999999</v>
      </c>
      <c r="AY375" s="142">
        <v>-28.712999999999997</v>
      </c>
      <c r="AZ375" s="142">
        <v>-16.765000000000001</v>
      </c>
      <c r="BA375" s="142">
        <v>-24.270999999999997</v>
      </c>
      <c r="BB375" s="312">
        <v>-10.868</v>
      </c>
      <c r="BC375" s="142">
        <v>-23.192999999999998</v>
      </c>
      <c r="BD375" s="142">
        <v>-20.631</v>
      </c>
      <c r="BE375" s="142">
        <v>-21.890999999999998</v>
      </c>
      <c r="BF375" s="312">
        <v>-16.268000000000001</v>
      </c>
      <c r="BG375" s="142">
        <v>-20.302</v>
      </c>
      <c r="BH375" s="142">
        <v>-16.692</v>
      </c>
      <c r="BI375" s="142">
        <v>-17.192</v>
      </c>
      <c r="BJ375" s="312">
        <v>-13.523</v>
      </c>
      <c r="BK375" s="142">
        <v>-15.558999999999999</v>
      </c>
      <c r="BL375" s="142">
        <v>-14.404</v>
      </c>
      <c r="BM375" s="142">
        <v>-12.090999999999999</v>
      </c>
      <c r="BN375" s="312">
        <v>-11.494</v>
      </c>
      <c r="BO375" s="142">
        <v>-11.729999999999999</v>
      </c>
      <c r="BP375" s="142">
        <v>-8.8259999999999987</v>
      </c>
      <c r="BQ375" s="142">
        <v>-11.384</v>
      </c>
      <c r="BR375" s="312">
        <v>-9.2809999999999988</v>
      </c>
      <c r="BS375" s="142">
        <v>-13.415999999999999</v>
      </c>
      <c r="BT375" s="142">
        <v>-14.302999999999999</v>
      </c>
      <c r="BU375" s="142">
        <v>-21.47</v>
      </c>
      <c r="BV375" s="312">
        <v>-19.167999999999999</v>
      </c>
      <c r="BW375" s="142">
        <v>-27.305999999999997</v>
      </c>
      <c r="BX375" s="142">
        <v>-27.209</v>
      </c>
      <c r="BY375" s="142">
        <v>-23.939999999999998</v>
      </c>
      <c r="BZ375" s="312">
        <v>-25.136499999999998</v>
      </c>
      <c r="CA375" s="142">
        <v>-25.136499999999998</v>
      </c>
      <c r="CB375" s="142">
        <v>-25.136499999999998</v>
      </c>
      <c r="CC375" s="313">
        <v>-25.136499999999998</v>
      </c>
      <c r="CD375" s="312">
        <v>-25.136499999999998</v>
      </c>
      <c r="CE375" s="142">
        <v>-25.136499999999998</v>
      </c>
      <c r="CF375" s="142">
        <v>-25.136499999999998</v>
      </c>
      <c r="CG375" s="313">
        <v>-25.136499999999998</v>
      </c>
      <c r="CH375" s="312">
        <v>-25.136499999999998</v>
      </c>
      <c r="CI375" s="142">
        <v>-25.136499999999998</v>
      </c>
      <c r="CJ375" s="142">
        <v>-25.136499999999998</v>
      </c>
      <c r="CK375" s="313">
        <v>-25.136499999999998</v>
      </c>
      <c r="CL375" s="312">
        <v>-25.136499999999998</v>
      </c>
      <c r="CM375" s="142">
        <v>-25.136499999999998</v>
      </c>
      <c r="CN375" s="142">
        <v>-25.136499999999998</v>
      </c>
      <c r="CO375" s="313">
        <v>-25.136499999999998</v>
      </c>
      <c r="CP375" s="312">
        <v>-25.136499999999998</v>
      </c>
      <c r="CQ375" s="142">
        <v>-25.136499999999998</v>
      </c>
      <c r="CR375" s="142">
        <v>-25.136499999999998</v>
      </c>
      <c r="CS375" s="313">
        <v>-25.136499999999998</v>
      </c>
      <c r="CT375" s="312">
        <v>-25.136499999999998</v>
      </c>
      <c r="CU375" s="142">
        <v>-25.136499999999998</v>
      </c>
      <c r="CV375" s="142">
        <v>-25.136499999999998</v>
      </c>
      <c r="CW375" s="313">
        <v>-25.136499999999998</v>
      </c>
      <c r="CX375" s="322"/>
      <c r="CY375" s="71"/>
      <c r="CZ375" s="111"/>
      <c r="DA375" s="108">
        <v>402100</v>
      </c>
      <c r="DB375" s="123" t="s">
        <v>761</v>
      </c>
      <c r="DC375" s="156">
        <v>0</v>
      </c>
      <c r="DD375" s="156">
        <v>0</v>
      </c>
      <c r="DE375" s="156">
        <v>0</v>
      </c>
      <c r="DF375" s="119">
        <v>-40.024000000000001</v>
      </c>
      <c r="DG375" s="116">
        <v>-57.547999999999995</v>
      </c>
      <c r="DH375" s="116">
        <v>-65.74499999999999</v>
      </c>
      <c r="DI375" s="116">
        <v>-102.98599999999999</v>
      </c>
      <c r="DJ375" s="116">
        <v>-101.07599999999999</v>
      </c>
      <c r="DK375" s="116">
        <v>-96.277000000000001</v>
      </c>
      <c r="DL375" s="116">
        <v>-96.091999999999999</v>
      </c>
      <c r="DM375" s="116">
        <v>-86.69</v>
      </c>
      <c r="DN375" s="116">
        <v>-76.582999999999998</v>
      </c>
    </row>
    <row r="376" spans="1:118" ht="15.75" customHeight="1">
      <c r="A376" s="108"/>
      <c r="B376" s="149"/>
      <c r="C376" s="123" t="s">
        <v>1321</v>
      </c>
      <c r="D376" s="155" t="s">
        <v>1346</v>
      </c>
      <c r="E376" s="384"/>
      <c r="F376" s="71"/>
      <c r="G376" s="71"/>
      <c r="H376" s="71"/>
      <c r="I376" s="71"/>
      <c r="J376" s="388">
        <v>0</v>
      </c>
      <c r="K376" s="154">
        <v>0</v>
      </c>
      <c r="L376" s="154">
        <v>0</v>
      </c>
      <c r="M376" s="389">
        <v>0</v>
      </c>
      <c r="N376" s="154">
        <v>0</v>
      </c>
      <c r="O376" s="154">
        <v>0</v>
      </c>
      <c r="P376" s="154">
        <v>0</v>
      </c>
      <c r="Q376" s="154">
        <v>0</v>
      </c>
      <c r="R376" s="388">
        <v>0</v>
      </c>
      <c r="S376" s="154">
        <v>0</v>
      </c>
      <c r="T376" s="154">
        <v>0</v>
      </c>
      <c r="U376" s="389">
        <v>0</v>
      </c>
      <c r="V376" s="388">
        <v>7.9668923645812503E-2</v>
      </c>
      <c r="W376" s="154">
        <v>0.38571004897061761</v>
      </c>
      <c r="X376" s="154">
        <v>0.26488644313411952</v>
      </c>
      <c r="Y376" s="154">
        <v>0.26973458424945029</v>
      </c>
      <c r="Z376" s="388">
        <v>0.21844373392646141</v>
      </c>
      <c r="AA376" s="154">
        <v>0.28755126155557098</v>
      </c>
      <c r="AB376" s="154">
        <v>0.21328282477236393</v>
      </c>
      <c r="AC376" s="154">
        <v>0.28072217974560365</v>
      </c>
      <c r="AD376" s="388">
        <v>0.18936801277663703</v>
      </c>
      <c r="AE376" s="154">
        <v>0.25315993611681498</v>
      </c>
      <c r="AF376" s="154">
        <v>0.21483002509696555</v>
      </c>
      <c r="AG376" s="154">
        <v>0.34264202600958249</v>
      </c>
      <c r="AH376" s="388">
        <v>0.23599324179985631</v>
      </c>
      <c r="AI376" s="154">
        <v>0.25853028566989689</v>
      </c>
      <c r="AJ376" s="154">
        <v>0.22101062280309947</v>
      </c>
      <c r="AK376" s="154">
        <v>0.28446584972714739</v>
      </c>
      <c r="AL376" s="388">
        <v>0.27499109580909414</v>
      </c>
      <c r="AM376" s="154">
        <v>0.24554790454707351</v>
      </c>
      <c r="AN376" s="154">
        <v>0.24665598163757962</v>
      </c>
      <c r="AO376" s="154">
        <v>0.23280501800625272</v>
      </c>
      <c r="AP376" s="388">
        <v>0.27653541344246285</v>
      </c>
      <c r="AQ376" s="154">
        <v>0.24896912035065485</v>
      </c>
      <c r="AR376" s="154">
        <v>0.24498062881061933</v>
      </c>
      <c r="AS376" s="154">
        <v>0.22951483739626283</v>
      </c>
      <c r="AT376" s="388">
        <v>0.29333347208924776</v>
      </c>
      <c r="AU376" s="154">
        <v>0.21898805311576405</v>
      </c>
      <c r="AV376" s="154">
        <v>0.22662656620738456</v>
      </c>
      <c r="AW376" s="154">
        <v>0.26105190858760352</v>
      </c>
      <c r="AX376" s="388">
        <v>0.19542046372130578</v>
      </c>
      <c r="AY376" s="154">
        <v>0.33121467297266116</v>
      </c>
      <c r="AZ376" s="154">
        <v>0.1933902410889376</v>
      </c>
      <c r="BA376" s="154">
        <v>0.27997462221709535</v>
      </c>
      <c r="BB376" s="388">
        <v>0.14191139025632321</v>
      </c>
      <c r="BC376" s="154">
        <v>0.30284789052400662</v>
      </c>
      <c r="BD376" s="154">
        <v>0.26939399083347482</v>
      </c>
      <c r="BE376" s="154">
        <v>0.28584672838619535</v>
      </c>
      <c r="BF376" s="388">
        <v>0.23090243279302811</v>
      </c>
      <c r="BG376" s="154">
        <v>0.28815965026826018</v>
      </c>
      <c r="BH376" s="154">
        <v>0.23692054390098508</v>
      </c>
      <c r="BI376" s="154">
        <v>0.24401737303772678</v>
      </c>
      <c r="BJ376" s="388">
        <v>0.24332007844971842</v>
      </c>
      <c r="BK376" s="154">
        <v>0.27995393778001693</v>
      </c>
      <c r="BL376" s="154">
        <v>0.2591719596235853</v>
      </c>
      <c r="BM376" s="154">
        <v>0.21755402414667938</v>
      </c>
      <c r="BN376" s="388">
        <v>0.26463139475986558</v>
      </c>
      <c r="BO376" s="154">
        <v>0.27006492609476446</v>
      </c>
      <c r="BP376" s="154">
        <v>0.20320486255007597</v>
      </c>
      <c r="BQ376" s="154">
        <v>0.26209881659529405</v>
      </c>
      <c r="BR376" s="388">
        <v>0.15873097314862319</v>
      </c>
      <c r="BS376" s="154">
        <v>0.22945100051308362</v>
      </c>
      <c r="BT376" s="154">
        <v>0.24462117325123994</v>
      </c>
      <c r="BU376" s="154">
        <v>0.36719685308705319</v>
      </c>
      <c r="BV376" s="388">
        <v>0.1963471722852197</v>
      </c>
      <c r="BW376" s="154">
        <v>0.27970867520973541</v>
      </c>
      <c r="BX376" s="154">
        <v>0.2787150569025742</v>
      </c>
      <c r="BY376" s="154">
        <v>0.24522909560247072</v>
      </c>
      <c r="BZ376" s="390">
        <v>0.25</v>
      </c>
      <c r="CA376" s="390">
        <v>0.25</v>
      </c>
      <c r="CB376" s="390">
        <v>0.25</v>
      </c>
      <c r="CC376" s="389">
        <v>0.25</v>
      </c>
      <c r="CD376" s="390">
        <v>0.25</v>
      </c>
      <c r="CE376" s="390">
        <v>0.25</v>
      </c>
      <c r="CF376" s="390">
        <v>0.25</v>
      </c>
      <c r="CG376" s="389">
        <v>0.25</v>
      </c>
      <c r="CH376" s="390">
        <v>0.25</v>
      </c>
      <c r="CI376" s="390">
        <v>0.25</v>
      </c>
      <c r="CJ376" s="390">
        <v>0.25</v>
      </c>
      <c r="CK376" s="389">
        <v>0.25</v>
      </c>
      <c r="CL376" s="390">
        <v>0.25</v>
      </c>
      <c r="CM376" s="390">
        <v>0.25</v>
      </c>
      <c r="CN376" s="390">
        <v>0.25</v>
      </c>
      <c r="CO376" s="389">
        <v>0.25</v>
      </c>
      <c r="CP376" s="390">
        <v>0.25</v>
      </c>
      <c r="CQ376" s="390">
        <v>0.25</v>
      </c>
      <c r="CR376" s="390">
        <v>0.25</v>
      </c>
      <c r="CS376" s="389">
        <v>0.25</v>
      </c>
      <c r="CT376" s="390">
        <v>0.25</v>
      </c>
      <c r="CU376" s="390">
        <v>0.25</v>
      </c>
      <c r="CV376" s="390">
        <v>0.25</v>
      </c>
      <c r="CW376" s="389">
        <v>0.25</v>
      </c>
      <c r="CX376" s="322"/>
      <c r="CY376" s="71"/>
      <c r="CZ376" s="111"/>
      <c r="DA376" s="108"/>
      <c r="DB376" s="123"/>
      <c r="DC376" s="156"/>
      <c r="DD376" s="156"/>
      <c r="DE376" s="156"/>
      <c r="DF376" s="119"/>
      <c r="DG376" s="116"/>
      <c r="DH376" s="116"/>
      <c r="DI376" s="116"/>
      <c r="DJ376" s="116"/>
      <c r="DK376" s="116"/>
      <c r="DL376" s="116"/>
      <c r="DM376" s="116"/>
      <c r="DN376" s="116"/>
    </row>
    <row r="377" spans="1:118" ht="15.75" customHeight="1">
      <c r="A377" s="108"/>
      <c r="B377" s="149"/>
      <c r="C377" s="123"/>
      <c r="D377" s="155"/>
      <c r="E377" s="384"/>
      <c r="F377" s="71"/>
      <c r="G377" s="71"/>
      <c r="H377" s="71"/>
      <c r="I377" s="71"/>
      <c r="J377" s="312"/>
      <c r="K377" s="142"/>
      <c r="L377" s="142"/>
      <c r="M377" s="313"/>
      <c r="N377" s="142"/>
      <c r="O377" s="142"/>
      <c r="P377" s="142"/>
      <c r="Q377" s="142"/>
      <c r="R377" s="312"/>
      <c r="S377" s="142"/>
      <c r="T377" s="142"/>
      <c r="U377" s="313"/>
      <c r="V377" s="312"/>
      <c r="W377" s="142"/>
      <c r="X377" s="142"/>
      <c r="Y377" s="142"/>
      <c r="Z377" s="312"/>
      <c r="AA377" s="142"/>
      <c r="AB377" s="142"/>
      <c r="AC377" s="142"/>
      <c r="AD377" s="312"/>
      <c r="AE377" s="142"/>
      <c r="AF377" s="142"/>
      <c r="AG377" s="142"/>
      <c r="AH377" s="312"/>
      <c r="AI377" s="142"/>
      <c r="AJ377" s="142"/>
      <c r="AK377" s="142"/>
      <c r="AL377" s="312"/>
      <c r="AM377" s="142"/>
      <c r="AN377" s="142"/>
      <c r="AO377" s="142"/>
      <c r="AP377" s="312"/>
      <c r="AQ377" s="142"/>
      <c r="AR377" s="142"/>
      <c r="AS377" s="142"/>
      <c r="AT377" s="312"/>
      <c r="AU377" s="142"/>
      <c r="AV377" s="142"/>
      <c r="AW377" s="142"/>
      <c r="AX377" s="312"/>
      <c r="AY377" s="142"/>
      <c r="AZ377" s="142"/>
      <c r="BA377" s="142"/>
      <c r="BB377" s="312"/>
      <c r="BC377" s="142"/>
      <c r="BD377" s="142"/>
      <c r="BE377" s="142"/>
      <c r="BF377" s="312"/>
      <c r="BG377" s="142"/>
      <c r="BH377" s="142"/>
      <c r="BI377" s="142"/>
      <c r="BJ377" s="312"/>
      <c r="BK377" s="142"/>
      <c r="BL377" s="142"/>
      <c r="BM377" s="142"/>
      <c r="BN377" s="312"/>
      <c r="BO377" s="142"/>
      <c r="BP377" s="142"/>
      <c r="BQ377" s="142"/>
      <c r="BR377" s="312"/>
      <c r="BS377" s="142"/>
      <c r="BT377" s="142"/>
      <c r="BU377" s="142"/>
      <c r="BV377" s="312"/>
      <c r="BW377" s="142"/>
      <c r="BX377" s="142"/>
      <c r="BY377" s="142"/>
      <c r="BZ377" s="312"/>
      <c r="CA377" s="142"/>
      <c r="CB377" s="142"/>
      <c r="CC377" s="313"/>
      <c r="CD377" s="312"/>
      <c r="CE377" s="142"/>
      <c r="CF377" s="142"/>
      <c r="CG377" s="313"/>
      <c r="CH377" s="312"/>
      <c r="CI377" s="142"/>
      <c r="CJ377" s="142"/>
      <c r="CK377" s="313"/>
      <c r="CL377" s="312"/>
      <c r="CM377" s="142"/>
      <c r="CN377" s="142"/>
      <c r="CO377" s="313"/>
      <c r="CP377" s="312"/>
      <c r="CQ377" s="142"/>
      <c r="CR377" s="142"/>
      <c r="CS377" s="313"/>
      <c r="CT377" s="312"/>
      <c r="CU377" s="142"/>
      <c r="CV377" s="142"/>
      <c r="CW377" s="313"/>
      <c r="CX377" s="322"/>
      <c r="CY377" s="71"/>
      <c r="CZ377" s="111"/>
      <c r="DA377" s="108"/>
      <c r="DB377" s="123"/>
      <c r="DC377" s="156"/>
      <c r="DD377" s="156"/>
      <c r="DE377" s="156"/>
      <c r="DF377" s="119"/>
      <c r="DG377" s="116"/>
      <c r="DH377" s="116"/>
      <c r="DI377" s="116"/>
      <c r="DJ377" s="116"/>
      <c r="DK377" s="116"/>
      <c r="DL377" s="116"/>
      <c r="DM377" s="116"/>
      <c r="DN377" s="116"/>
    </row>
    <row r="378" spans="1:118" ht="15.75" customHeight="1">
      <c r="A378" s="108"/>
      <c r="B378" s="149">
        <v>402110</v>
      </c>
      <c r="C378" s="123" t="s">
        <v>763</v>
      </c>
      <c r="D378" s="155" t="s">
        <v>764</v>
      </c>
      <c r="E378" s="384"/>
      <c r="F378" s="71"/>
      <c r="G378" s="71"/>
      <c r="H378" s="71"/>
      <c r="I378" s="71"/>
      <c r="J378" s="312">
        <v>0</v>
      </c>
      <c r="K378" s="142">
        <v>0</v>
      </c>
      <c r="L378" s="142">
        <v>0</v>
      </c>
      <c r="M378" s="313">
        <v>0</v>
      </c>
      <c r="N378" s="142">
        <v>0</v>
      </c>
      <c r="O378" s="142">
        <v>0</v>
      </c>
      <c r="P378" s="142">
        <v>0</v>
      </c>
      <c r="Q378" s="142">
        <v>0</v>
      </c>
      <c r="R378" s="312">
        <v>0</v>
      </c>
      <c r="S378" s="142">
        <v>0</v>
      </c>
      <c r="T378" s="142">
        <v>0</v>
      </c>
      <c r="U378" s="313">
        <v>0</v>
      </c>
      <c r="V378" s="312">
        <v>1.7587549999999998</v>
      </c>
      <c r="W378" s="142">
        <v>6.2382969999999993</v>
      </c>
      <c r="X378" s="142">
        <v>14.490708</v>
      </c>
      <c r="Y378" s="142">
        <v>0.74724000000000002</v>
      </c>
      <c r="Z378" s="312">
        <v>0.92899999999999994</v>
      </c>
      <c r="AA378" s="142">
        <v>0.26400000000000001</v>
      </c>
      <c r="AB378" s="142">
        <v>4.7E-2</v>
      </c>
      <c r="AC378" s="142">
        <v>0.21099999999999999</v>
      </c>
      <c r="AD378" s="312">
        <v>3.2000000000000001E-2</v>
      </c>
      <c r="AE378" s="142">
        <v>0.93099999999999994</v>
      </c>
      <c r="AF378" s="142">
        <v>0</v>
      </c>
      <c r="AG378" s="142">
        <v>3.4159999999999999</v>
      </c>
      <c r="AH378" s="312">
        <v>1.1279999999999999</v>
      </c>
      <c r="AI378" s="142">
        <v>0.92499999999999993</v>
      </c>
      <c r="AJ378" s="142">
        <v>0.74199999999999999</v>
      </c>
      <c r="AK378" s="142">
        <v>-8.0000000000000002E-3</v>
      </c>
      <c r="AL378" s="312">
        <v>1.3239999999999998</v>
      </c>
      <c r="AM378" s="142">
        <v>1.7969999999999999</v>
      </c>
      <c r="AN378" s="142">
        <v>4.5889999999999995</v>
      </c>
      <c r="AO378" s="142">
        <v>1.01</v>
      </c>
      <c r="AP378" s="312">
        <v>0.81699999999999995</v>
      </c>
      <c r="AQ378" s="142">
        <v>0.53100000000000003</v>
      </c>
      <c r="AR378" s="142">
        <v>0.438</v>
      </c>
      <c r="AS378" s="142">
        <v>1.3999999999999999E-2</v>
      </c>
      <c r="AT378" s="312">
        <v>1.589</v>
      </c>
      <c r="AU378" s="142">
        <v>4.7909999999999995</v>
      </c>
      <c r="AV378" s="142">
        <v>1.3</v>
      </c>
      <c r="AW378" s="142">
        <v>5.077</v>
      </c>
      <c r="AX378" s="312">
        <v>0.33299999999999996</v>
      </c>
      <c r="AY378" s="142">
        <v>2.0859999999999999</v>
      </c>
      <c r="AZ378" s="142">
        <v>0.73299999999999998</v>
      </c>
      <c r="BA378" s="142">
        <v>-0.55899999999999994</v>
      </c>
      <c r="BB378" s="312">
        <v>4.0149999999999997</v>
      </c>
      <c r="BC378" s="142">
        <v>-1.51</v>
      </c>
      <c r="BD378" s="142">
        <v>3.8769999999999998</v>
      </c>
      <c r="BE378" s="142">
        <v>1.349</v>
      </c>
      <c r="BF378" s="312">
        <v>0.23299999999999998</v>
      </c>
      <c r="BG378" s="142">
        <v>1.1759999999999999</v>
      </c>
      <c r="BH378" s="142">
        <v>6.0000000000000001E-3</v>
      </c>
      <c r="BI378" s="142">
        <v>6.9999999999999993E-2</v>
      </c>
      <c r="BJ378" s="312">
        <v>0.156</v>
      </c>
      <c r="BK378" s="142">
        <v>1.0979999999999999</v>
      </c>
      <c r="BL378" s="142">
        <v>0.19899999999999998</v>
      </c>
      <c r="BM378" s="142">
        <v>0.90399999999999991</v>
      </c>
      <c r="BN378" s="312">
        <v>6.7999999999999991E-2</v>
      </c>
      <c r="BO378" s="142">
        <v>2.2399999999999998</v>
      </c>
      <c r="BP378" s="142">
        <v>0</v>
      </c>
      <c r="BQ378" s="142">
        <v>3.8109999999999999</v>
      </c>
      <c r="BR378" s="312">
        <v>0.46699999999999997</v>
      </c>
      <c r="BS378" s="142">
        <v>7.3620000000000001</v>
      </c>
      <c r="BT378" s="142">
        <v>16.419999999999998</v>
      </c>
      <c r="BU378" s="142">
        <v>1.421</v>
      </c>
      <c r="BV378" s="312">
        <v>0.86799999999999999</v>
      </c>
      <c r="BW378" s="142">
        <v>1.0289999999999999</v>
      </c>
      <c r="BX378" s="142">
        <v>2.3E-2</v>
      </c>
      <c r="BY378" s="142">
        <v>0.99399999999999999</v>
      </c>
      <c r="BZ378" s="312">
        <v>0.72849999999999993</v>
      </c>
      <c r="CA378" s="142">
        <v>0.72849999999999993</v>
      </c>
      <c r="CB378" s="142">
        <v>0.72849999999999993</v>
      </c>
      <c r="CC378" s="313">
        <v>0.72849999999999993</v>
      </c>
      <c r="CD378" s="312">
        <v>0.72849999999999993</v>
      </c>
      <c r="CE378" s="142">
        <v>0.72849999999999993</v>
      </c>
      <c r="CF378" s="142">
        <v>0.72849999999999993</v>
      </c>
      <c r="CG378" s="313">
        <v>0.72849999999999993</v>
      </c>
      <c r="CH378" s="312">
        <v>0.72849999999999993</v>
      </c>
      <c r="CI378" s="142">
        <v>0.72849999999999993</v>
      </c>
      <c r="CJ378" s="142">
        <v>0.72849999999999993</v>
      </c>
      <c r="CK378" s="313">
        <v>0.72849999999999993</v>
      </c>
      <c r="CL378" s="312">
        <v>0.72849999999999993</v>
      </c>
      <c r="CM378" s="142">
        <v>0.72849999999999993</v>
      </c>
      <c r="CN378" s="142">
        <v>0.72849999999999993</v>
      </c>
      <c r="CO378" s="313">
        <v>0.72849999999999993</v>
      </c>
      <c r="CP378" s="312">
        <v>0.72849999999999993</v>
      </c>
      <c r="CQ378" s="142">
        <v>0.72849999999999993</v>
      </c>
      <c r="CR378" s="142">
        <v>0.72849999999999993</v>
      </c>
      <c r="CS378" s="313">
        <v>0.72849999999999993</v>
      </c>
      <c r="CT378" s="312">
        <v>0.72849999999999993</v>
      </c>
      <c r="CU378" s="142">
        <v>0.72849999999999993</v>
      </c>
      <c r="CV378" s="142">
        <v>0.72849999999999993</v>
      </c>
      <c r="CW378" s="313">
        <v>0.72849999999999993</v>
      </c>
      <c r="CX378" s="322"/>
      <c r="CY378" s="71"/>
      <c r="CZ378" s="111"/>
      <c r="DA378" s="108">
        <v>402110</v>
      </c>
      <c r="DB378" s="123" t="s">
        <v>763</v>
      </c>
      <c r="DC378" s="156">
        <v>0</v>
      </c>
      <c r="DD378" s="156">
        <v>0</v>
      </c>
      <c r="DE378" s="156">
        <v>0</v>
      </c>
      <c r="DF378" s="119">
        <v>23.234999999999999</v>
      </c>
      <c r="DG378" s="116">
        <v>1.4509999999999998</v>
      </c>
      <c r="DH378" s="116">
        <v>4.3789999999999996</v>
      </c>
      <c r="DI378" s="116">
        <v>2.7869999999999999</v>
      </c>
      <c r="DJ378" s="116">
        <v>8.7199999999999989</v>
      </c>
      <c r="DK378" s="116">
        <v>1.7999999999999998</v>
      </c>
      <c r="DL378" s="116">
        <v>12.757</v>
      </c>
      <c r="DM378" s="116">
        <v>2.593</v>
      </c>
      <c r="DN378" s="116">
        <v>7.7309999999999999</v>
      </c>
    </row>
    <row r="379" spans="1:118" ht="15.75" customHeight="1">
      <c r="A379" s="108"/>
      <c r="B379" s="149"/>
      <c r="C379" s="123" t="s">
        <v>1321</v>
      </c>
      <c r="D379" s="155" t="s">
        <v>1346</v>
      </c>
      <c r="E379" s="384"/>
      <c r="F379" s="71"/>
      <c r="G379" s="71"/>
      <c r="H379" s="71"/>
      <c r="I379" s="71"/>
      <c r="J379" s="388">
        <v>0</v>
      </c>
      <c r="K379" s="154">
        <v>0</v>
      </c>
      <c r="L379" s="154">
        <v>0</v>
      </c>
      <c r="M379" s="389">
        <v>0</v>
      </c>
      <c r="N379" s="154">
        <v>0</v>
      </c>
      <c r="O379" s="154">
        <v>0</v>
      </c>
      <c r="P379" s="154">
        <v>0</v>
      </c>
      <c r="Q379" s="154">
        <v>0</v>
      </c>
      <c r="R379" s="388">
        <v>0</v>
      </c>
      <c r="S379" s="154">
        <v>0</v>
      </c>
      <c r="T379" s="154">
        <v>0</v>
      </c>
      <c r="U379" s="389">
        <v>0</v>
      </c>
      <c r="V379" s="388">
        <v>7.5694211319130622E-2</v>
      </c>
      <c r="W379" s="154">
        <v>0.26848706692489777</v>
      </c>
      <c r="X379" s="154">
        <v>0.62365861846352488</v>
      </c>
      <c r="Y379" s="154">
        <v>3.2160103292446743E-2</v>
      </c>
      <c r="Z379" s="388">
        <v>0.64024810475534122</v>
      </c>
      <c r="AA379" s="154">
        <v>0.18194348725017231</v>
      </c>
      <c r="AB379" s="154">
        <v>3.2391454169538252E-2</v>
      </c>
      <c r="AC379" s="154">
        <v>0.14541695382494832</v>
      </c>
      <c r="AD379" s="388">
        <v>7.3076044759077426E-3</v>
      </c>
      <c r="AE379" s="154">
        <v>0.21260561772094086</v>
      </c>
      <c r="AF379" s="154">
        <v>0</v>
      </c>
      <c r="AG379" s="154">
        <v>0.7800867778031515</v>
      </c>
      <c r="AH379" s="388">
        <v>0.40473627556512376</v>
      </c>
      <c r="AI379" s="154">
        <v>0.33189809831359884</v>
      </c>
      <c r="AJ379" s="154">
        <v>0.26623609616074634</v>
      </c>
      <c r="AK379" s="154">
        <v>-2.8704700394689632E-3</v>
      </c>
      <c r="AL379" s="388">
        <v>0.1518348623853211</v>
      </c>
      <c r="AM379" s="154">
        <v>0.20607798165137617</v>
      </c>
      <c r="AN379" s="154">
        <v>0.52626146788990824</v>
      </c>
      <c r="AO379" s="154">
        <v>0.11582568807339451</v>
      </c>
      <c r="AP379" s="388">
        <v>0.4538888888888889</v>
      </c>
      <c r="AQ379" s="154">
        <v>0.29500000000000004</v>
      </c>
      <c r="AR379" s="154">
        <v>0.24333333333333335</v>
      </c>
      <c r="AS379" s="154">
        <v>7.7777777777777776E-3</v>
      </c>
      <c r="AT379" s="388">
        <v>0.12455906561103708</v>
      </c>
      <c r="AU379" s="154">
        <v>0.37555851689268632</v>
      </c>
      <c r="AV379" s="154">
        <v>0.10190483656031983</v>
      </c>
      <c r="AW379" s="154">
        <v>0.39797758093595675</v>
      </c>
      <c r="AX379" s="388">
        <v>0.12842267643655997</v>
      </c>
      <c r="AY379" s="154">
        <v>0.80447358272271496</v>
      </c>
      <c r="AZ379" s="154">
        <v>0.28268414963362898</v>
      </c>
      <c r="BA379" s="154">
        <v>-0.21558040879290397</v>
      </c>
      <c r="BB379" s="388">
        <v>0.51933773121200355</v>
      </c>
      <c r="BC379" s="154">
        <v>-0.19531755270986936</v>
      </c>
      <c r="BD379" s="154">
        <v>0.50148751778553868</v>
      </c>
      <c r="BE379" s="154">
        <v>0.17449230371232699</v>
      </c>
      <c r="BF379" s="388">
        <v>0.1569023569023569</v>
      </c>
      <c r="BG379" s="154">
        <v>0.79191919191919191</v>
      </c>
      <c r="BH379" s="154">
        <v>4.0404040404040404E-3</v>
      </c>
      <c r="BI379" s="154">
        <v>4.7138047138047139E-2</v>
      </c>
      <c r="BJ379" s="388">
        <v>6.6185829444208741E-2</v>
      </c>
      <c r="BK379" s="154">
        <v>0.46584641493423845</v>
      </c>
      <c r="BL379" s="154">
        <v>8.4429359355112435E-2</v>
      </c>
      <c r="BM379" s="154">
        <v>0.38353839626644037</v>
      </c>
      <c r="BN379" s="388">
        <v>1.111292694884785E-2</v>
      </c>
      <c r="BO379" s="154">
        <v>0.36607288772675273</v>
      </c>
      <c r="BP379" s="154">
        <v>0</v>
      </c>
      <c r="BQ379" s="154">
        <v>0.62281418532439947</v>
      </c>
      <c r="BR379" s="388">
        <v>1.8192442539929878E-2</v>
      </c>
      <c r="BS379" s="154">
        <v>0.28679392286716016</v>
      </c>
      <c r="BT379" s="154">
        <v>0.63965718737826249</v>
      </c>
      <c r="BU379" s="154">
        <v>5.5356447214647456E-2</v>
      </c>
      <c r="BV379" s="388">
        <v>0.29787234042553196</v>
      </c>
      <c r="BW379" s="154">
        <v>0.35312285518188058</v>
      </c>
      <c r="BX379" s="154">
        <v>7.8929306794783809E-3</v>
      </c>
      <c r="BY379" s="154">
        <v>0.34111187371310914</v>
      </c>
      <c r="BZ379" s="390">
        <v>0.25</v>
      </c>
      <c r="CA379" s="390">
        <v>0.25</v>
      </c>
      <c r="CB379" s="390">
        <v>0.25</v>
      </c>
      <c r="CC379" s="389">
        <v>0.25</v>
      </c>
      <c r="CD379" s="390">
        <v>0.25</v>
      </c>
      <c r="CE379" s="390">
        <v>0.25</v>
      </c>
      <c r="CF379" s="390">
        <v>0.25</v>
      </c>
      <c r="CG379" s="389">
        <v>0.25</v>
      </c>
      <c r="CH379" s="390">
        <v>0.25</v>
      </c>
      <c r="CI379" s="390">
        <v>0.25</v>
      </c>
      <c r="CJ379" s="390">
        <v>0.25</v>
      </c>
      <c r="CK379" s="389">
        <v>0.25</v>
      </c>
      <c r="CL379" s="390">
        <v>0.25</v>
      </c>
      <c r="CM379" s="390">
        <v>0.25</v>
      </c>
      <c r="CN379" s="390">
        <v>0.25</v>
      </c>
      <c r="CO379" s="389">
        <v>0.25</v>
      </c>
      <c r="CP379" s="390">
        <v>0.25</v>
      </c>
      <c r="CQ379" s="390">
        <v>0.25</v>
      </c>
      <c r="CR379" s="390">
        <v>0.25</v>
      </c>
      <c r="CS379" s="389">
        <v>0.25</v>
      </c>
      <c r="CT379" s="390">
        <v>0.25</v>
      </c>
      <c r="CU379" s="390">
        <v>0.25</v>
      </c>
      <c r="CV379" s="390">
        <v>0.25</v>
      </c>
      <c r="CW379" s="389">
        <v>0.25</v>
      </c>
      <c r="CX379" s="322"/>
      <c r="CY379" s="71"/>
      <c r="CZ379" s="111"/>
      <c r="DA379" s="108"/>
      <c r="DB379" s="123"/>
      <c r="DC379" s="156"/>
      <c r="DD379" s="156"/>
      <c r="DE379" s="156"/>
      <c r="DF379" s="119"/>
      <c r="DG379" s="116"/>
      <c r="DH379" s="116"/>
      <c r="DI379" s="116"/>
      <c r="DJ379" s="116"/>
      <c r="DK379" s="116"/>
      <c r="DL379" s="116"/>
      <c r="DM379" s="116"/>
      <c r="DN379" s="116"/>
    </row>
    <row r="380" spans="1:118" ht="15.75" customHeight="1">
      <c r="A380" s="108"/>
      <c r="B380" s="149"/>
      <c r="C380" s="123"/>
      <c r="D380" s="155"/>
      <c r="E380" s="384"/>
      <c r="F380" s="71"/>
      <c r="G380" s="71"/>
      <c r="H380" s="71"/>
      <c r="I380" s="71"/>
      <c r="J380" s="312"/>
      <c r="K380" s="142"/>
      <c r="L380" s="142"/>
      <c r="M380" s="313"/>
      <c r="N380" s="142"/>
      <c r="O380" s="142"/>
      <c r="P380" s="142"/>
      <c r="Q380" s="142"/>
      <c r="R380" s="312"/>
      <c r="S380" s="142"/>
      <c r="T380" s="142"/>
      <c r="U380" s="313"/>
      <c r="V380" s="312"/>
      <c r="W380" s="142"/>
      <c r="X380" s="142"/>
      <c r="Y380" s="142"/>
      <c r="Z380" s="312"/>
      <c r="AA380" s="142"/>
      <c r="AB380" s="142"/>
      <c r="AC380" s="142"/>
      <c r="AD380" s="312"/>
      <c r="AE380" s="142"/>
      <c r="AF380" s="142"/>
      <c r="AG380" s="142"/>
      <c r="AH380" s="312"/>
      <c r="AI380" s="142"/>
      <c r="AJ380" s="142"/>
      <c r="AK380" s="142"/>
      <c r="AL380" s="312"/>
      <c r="AM380" s="142"/>
      <c r="AN380" s="142"/>
      <c r="AO380" s="142"/>
      <c r="AP380" s="312"/>
      <c r="AQ380" s="142"/>
      <c r="AR380" s="142"/>
      <c r="AS380" s="142"/>
      <c r="AT380" s="312"/>
      <c r="AU380" s="142"/>
      <c r="AV380" s="142"/>
      <c r="AW380" s="142"/>
      <c r="AX380" s="312"/>
      <c r="AY380" s="142"/>
      <c r="AZ380" s="142"/>
      <c r="BA380" s="142"/>
      <c r="BB380" s="312"/>
      <c r="BC380" s="142"/>
      <c r="BD380" s="142"/>
      <c r="BE380" s="142"/>
      <c r="BF380" s="312"/>
      <c r="BG380" s="142"/>
      <c r="BH380" s="142"/>
      <c r="BI380" s="142"/>
      <c r="BJ380" s="312"/>
      <c r="BK380" s="142"/>
      <c r="BL380" s="142"/>
      <c r="BM380" s="142"/>
      <c r="BN380" s="312"/>
      <c r="BO380" s="142"/>
      <c r="BP380" s="142"/>
      <c r="BQ380" s="142"/>
      <c r="BR380" s="312"/>
      <c r="BS380" s="142"/>
      <c r="BT380" s="142"/>
      <c r="BU380" s="142"/>
      <c r="BV380" s="312"/>
      <c r="BW380" s="142"/>
      <c r="BX380" s="142"/>
      <c r="BY380" s="142"/>
      <c r="BZ380" s="312"/>
      <c r="CA380" s="142"/>
      <c r="CB380" s="142"/>
      <c r="CC380" s="313"/>
      <c r="CD380" s="312"/>
      <c r="CE380" s="142"/>
      <c r="CF380" s="142"/>
      <c r="CG380" s="313"/>
      <c r="CH380" s="312"/>
      <c r="CI380" s="142"/>
      <c r="CJ380" s="142"/>
      <c r="CK380" s="313"/>
      <c r="CL380" s="312"/>
      <c r="CM380" s="142"/>
      <c r="CN380" s="142"/>
      <c r="CO380" s="313"/>
      <c r="CP380" s="312"/>
      <c r="CQ380" s="142"/>
      <c r="CR380" s="142"/>
      <c r="CS380" s="313"/>
      <c r="CT380" s="312"/>
      <c r="CU380" s="142"/>
      <c r="CV380" s="142"/>
      <c r="CW380" s="313"/>
      <c r="CX380" s="322"/>
      <c r="CY380" s="71"/>
      <c r="CZ380" s="111"/>
      <c r="DA380" s="108"/>
      <c r="DB380" s="123"/>
      <c r="DC380" s="156"/>
      <c r="DD380" s="156"/>
      <c r="DE380" s="156"/>
      <c r="DF380" s="119"/>
      <c r="DG380" s="116"/>
      <c r="DH380" s="116"/>
      <c r="DI380" s="116"/>
      <c r="DJ380" s="116"/>
      <c r="DK380" s="116"/>
      <c r="DL380" s="116"/>
      <c r="DM380" s="116"/>
      <c r="DN380" s="116"/>
    </row>
    <row r="381" spans="1:118" ht="15.75" customHeight="1">
      <c r="A381" s="108"/>
      <c r="B381" s="149">
        <v>402120</v>
      </c>
      <c r="C381" s="123" t="s">
        <v>765</v>
      </c>
      <c r="D381" s="155" t="s">
        <v>766</v>
      </c>
      <c r="E381" s="384"/>
      <c r="F381" s="71"/>
      <c r="G381" s="71"/>
      <c r="H381" s="71"/>
      <c r="I381" s="71"/>
      <c r="J381" s="312">
        <v>0</v>
      </c>
      <c r="K381" s="142">
        <v>0</v>
      </c>
      <c r="L381" s="142">
        <v>0</v>
      </c>
      <c r="M381" s="313">
        <v>0</v>
      </c>
      <c r="N381" s="142">
        <v>0</v>
      </c>
      <c r="O381" s="142">
        <v>0</v>
      </c>
      <c r="P381" s="142">
        <v>0</v>
      </c>
      <c r="Q381" s="142">
        <v>0</v>
      </c>
      <c r="R381" s="312">
        <v>0</v>
      </c>
      <c r="S381" s="142">
        <v>0</v>
      </c>
      <c r="T381" s="142">
        <v>0</v>
      </c>
      <c r="U381" s="313">
        <v>0</v>
      </c>
      <c r="V381" s="312">
        <v>0</v>
      </c>
      <c r="W381" s="142">
        <v>0</v>
      </c>
      <c r="X381" s="142">
        <v>0</v>
      </c>
      <c r="Y381" s="142">
        <v>0</v>
      </c>
      <c r="Z381" s="312">
        <v>0</v>
      </c>
      <c r="AA381" s="142">
        <v>0</v>
      </c>
      <c r="AB381" s="142">
        <v>0</v>
      </c>
      <c r="AC381" s="142">
        <v>0</v>
      </c>
      <c r="AD381" s="312">
        <v>0</v>
      </c>
      <c r="AE381" s="142">
        <v>0</v>
      </c>
      <c r="AF381" s="142">
        <v>0</v>
      </c>
      <c r="AG381" s="142">
        <v>0</v>
      </c>
      <c r="AH381" s="312">
        <v>0</v>
      </c>
      <c r="AI381" s="142">
        <v>0</v>
      </c>
      <c r="AJ381" s="142">
        <v>0</v>
      </c>
      <c r="AK381" s="142">
        <v>0</v>
      </c>
      <c r="AL381" s="312">
        <v>0</v>
      </c>
      <c r="AM381" s="142">
        <v>0</v>
      </c>
      <c r="AN381" s="142">
        <v>0</v>
      </c>
      <c r="AO381" s="142">
        <v>0</v>
      </c>
      <c r="AP381" s="312">
        <v>0</v>
      </c>
      <c r="AQ381" s="142">
        <v>0</v>
      </c>
      <c r="AR381" s="142">
        <v>0</v>
      </c>
      <c r="AS381" s="142">
        <v>0</v>
      </c>
      <c r="AT381" s="312">
        <v>0</v>
      </c>
      <c r="AU381" s="142">
        <v>0</v>
      </c>
      <c r="AV381" s="142">
        <v>0</v>
      </c>
      <c r="AW381" s="142">
        <v>0</v>
      </c>
      <c r="AX381" s="312">
        <v>0</v>
      </c>
      <c r="AY381" s="142">
        <v>0</v>
      </c>
      <c r="AZ381" s="142">
        <v>0</v>
      </c>
      <c r="BA381" s="142">
        <v>0</v>
      </c>
      <c r="BB381" s="312">
        <v>0</v>
      </c>
      <c r="BC381" s="142">
        <v>0</v>
      </c>
      <c r="BD381" s="142">
        <v>0</v>
      </c>
      <c r="BE381" s="142">
        <v>0</v>
      </c>
      <c r="BF381" s="312">
        <v>0</v>
      </c>
      <c r="BG381" s="142">
        <v>0</v>
      </c>
      <c r="BH381" s="142">
        <v>0</v>
      </c>
      <c r="BI381" s="142">
        <v>0</v>
      </c>
      <c r="BJ381" s="312">
        <v>0</v>
      </c>
      <c r="BK381" s="142">
        <v>0</v>
      </c>
      <c r="BL381" s="142">
        <v>0</v>
      </c>
      <c r="BM381" s="142">
        <v>0</v>
      </c>
      <c r="BN381" s="312">
        <v>0</v>
      </c>
      <c r="BO381" s="142">
        <v>0</v>
      </c>
      <c r="BP381" s="142">
        <v>0</v>
      </c>
      <c r="BQ381" s="142">
        <v>0</v>
      </c>
      <c r="BR381" s="312">
        <v>0</v>
      </c>
      <c r="BS381" s="142">
        <v>0</v>
      </c>
      <c r="BT381" s="142">
        <v>0</v>
      </c>
      <c r="BU381" s="142">
        <v>0</v>
      </c>
      <c r="BV381" s="312">
        <v>0</v>
      </c>
      <c r="BW381" s="142">
        <v>0</v>
      </c>
      <c r="BX381" s="142">
        <v>0</v>
      </c>
      <c r="BY381" s="142">
        <v>0</v>
      </c>
      <c r="BZ381" s="312">
        <v>0</v>
      </c>
      <c r="CA381" s="142">
        <v>0</v>
      </c>
      <c r="CB381" s="142">
        <v>0</v>
      </c>
      <c r="CC381" s="313">
        <v>0</v>
      </c>
      <c r="CD381" s="312">
        <v>0</v>
      </c>
      <c r="CE381" s="142">
        <v>0</v>
      </c>
      <c r="CF381" s="142">
        <v>0</v>
      </c>
      <c r="CG381" s="313">
        <v>0</v>
      </c>
      <c r="CH381" s="312">
        <v>0</v>
      </c>
      <c r="CI381" s="142">
        <v>0</v>
      </c>
      <c r="CJ381" s="142">
        <v>0</v>
      </c>
      <c r="CK381" s="313">
        <v>0</v>
      </c>
      <c r="CL381" s="312">
        <v>0</v>
      </c>
      <c r="CM381" s="142">
        <v>0</v>
      </c>
      <c r="CN381" s="142">
        <v>0</v>
      </c>
      <c r="CO381" s="313">
        <v>0</v>
      </c>
      <c r="CP381" s="312">
        <v>0</v>
      </c>
      <c r="CQ381" s="142">
        <v>0</v>
      </c>
      <c r="CR381" s="142">
        <v>0</v>
      </c>
      <c r="CS381" s="313">
        <v>0</v>
      </c>
      <c r="CT381" s="312">
        <v>0</v>
      </c>
      <c r="CU381" s="142">
        <v>0</v>
      </c>
      <c r="CV381" s="142">
        <v>0</v>
      </c>
      <c r="CW381" s="313">
        <v>0</v>
      </c>
      <c r="CX381" s="322"/>
      <c r="CY381" s="71"/>
      <c r="CZ381" s="111"/>
      <c r="DA381" s="108">
        <v>402120</v>
      </c>
      <c r="DB381" s="123" t="s">
        <v>765</v>
      </c>
      <c r="DC381" s="156">
        <v>0</v>
      </c>
      <c r="DD381" s="156">
        <v>0</v>
      </c>
      <c r="DE381" s="156">
        <v>0</v>
      </c>
      <c r="DF381" s="119">
        <v>0</v>
      </c>
      <c r="DG381" s="116">
        <v>0</v>
      </c>
      <c r="DH381" s="116">
        <v>0</v>
      </c>
      <c r="DI381" s="116">
        <v>0</v>
      </c>
      <c r="DJ381" s="116">
        <v>0</v>
      </c>
      <c r="DK381" s="116">
        <v>0</v>
      </c>
      <c r="DL381" s="116">
        <v>0</v>
      </c>
      <c r="DM381" s="116">
        <v>0</v>
      </c>
      <c r="DN381" s="116">
        <v>0</v>
      </c>
    </row>
    <row r="382" spans="1:118" ht="15.75" customHeight="1">
      <c r="A382" s="108"/>
      <c r="B382" s="149"/>
      <c r="C382" s="123" t="s">
        <v>1321</v>
      </c>
      <c r="D382" s="155" t="s">
        <v>1346</v>
      </c>
      <c r="E382" s="384"/>
      <c r="F382" s="71"/>
      <c r="G382" s="71"/>
      <c r="H382" s="71"/>
      <c r="I382" s="71"/>
      <c r="J382" s="388">
        <v>0</v>
      </c>
      <c r="K382" s="154">
        <v>0</v>
      </c>
      <c r="L382" s="154">
        <v>0</v>
      </c>
      <c r="M382" s="389">
        <v>0</v>
      </c>
      <c r="N382" s="154">
        <v>0</v>
      </c>
      <c r="O382" s="154">
        <v>0</v>
      </c>
      <c r="P382" s="154">
        <v>0</v>
      </c>
      <c r="Q382" s="154">
        <v>0</v>
      </c>
      <c r="R382" s="388">
        <v>0</v>
      </c>
      <c r="S382" s="154">
        <v>0</v>
      </c>
      <c r="T382" s="154">
        <v>0</v>
      </c>
      <c r="U382" s="389">
        <v>0</v>
      </c>
      <c r="V382" s="388">
        <v>0</v>
      </c>
      <c r="W382" s="154">
        <v>0</v>
      </c>
      <c r="X382" s="154">
        <v>0</v>
      </c>
      <c r="Y382" s="154">
        <v>0</v>
      </c>
      <c r="Z382" s="388">
        <v>0</v>
      </c>
      <c r="AA382" s="154">
        <v>0</v>
      </c>
      <c r="AB382" s="154">
        <v>0</v>
      </c>
      <c r="AC382" s="154">
        <v>0</v>
      </c>
      <c r="AD382" s="388">
        <v>0</v>
      </c>
      <c r="AE382" s="154">
        <v>0</v>
      </c>
      <c r="AF382" s="154">
        <v>0</v>
      </c>
      <c r="AG382" s="154">
        <v>0</v>
      </c>
      <c r="AH382" s="388">
        <v>0</v>
      </c>
      <c r="AI382" s="154">
        <v>0</v>
      </c>
      <c r="AJ382" s="154">
        <v>0</v>
      </c>
      <c r="AK382" s="154">
        <v>0</v>
      </c>
      <c r="AL382" s="388">
        <v>0</v>
      </c>
      <c r="AM382" s="154">
        <v>0</v>
      </c>
      <c r="AN382" s="154">
        <v>0</v>
      </c>
      <c r="AO382" s="154">
        <v>0</v>
      </c>
      <c r="AP382" s="388">
        <v>0</v>
      </c>
      <c r="AQ382" s="154">
        <v>0</v>
      </c>
      <c r="AR382" s="154">
        <v>0</v>
      </c>
      <c r="AS382" s="154">
        <v>0</v>
      </c>
      <c r="AT382" s="388">
        <v>0</v>
      </c>
      <c r="AU382" s="154">
        <v>0</v>
      </c>
      <c r="AV382" s="154">
        <v>0</v>
      </c>
      <c r="AW382" s="154">
        <v>0</v>
      </c>
      <c r="AX382" s="388">
        <v>0</v>
      </c>
      <c r="AY382" s="154">
        <v>0</v>
      </c>
      <c r="AZ382" s="154">
        <v>0</v>
      </c>
      <c r="BA382" s="154">
        <v>0</v>
      </c>
      <c r="BB382" s="388">
        <v>0</v>
      </c>
      <c r="BC382" s="154">
        <v>0</v>
      </c>
      <c r="BD382" s="154">
        <v>0</v>
      </c>
      <c r="BE382" s="154">
        <v>0</v>
      </c>
      <c r="BF382" s="388">
        <v>0</v>
      </c>
      <c r="BG382" s="154">
        <v>0</v>
      </c>
      <c r="BH382" s="154">
        <v>0</v>
      </c>
      <c r="BI382" s="154">
        <v>0</v>
      </c>
      <c r="BJ382" s="388">
        <v>0</v>
      </c>
      <c r="BK382" s="154">
        <v>0</v>
      </c>
      <c r="BL382" s="154">
        <v>0</v>
      </c>
      <c r="BM382" s="154">
        <v>0</v>
      </c>
      <c r="BN382" s="388">
        <v>0</v>
      </c>
      <c r="BO382" s="154">
        <v>0</v>
      </c>
      <c r="BP382" s="154">
        <v>0</v>
      </c>
      <c r="BQ382" s="154">
        <v>0</v>
      </c>
      <c r="BR382" s="388">
        <v>0</v>
      </c>
      <c r="BS382" s="154">
        <v>0</v>
      </c>
      <c r="BT382" s="154">
        <v>0</v>
      </c>
      <c r="BU382" s="154">
        <v>0</v>
      </c>
      <c r="BV382" s="388">
        <v>0</v>
      </c>
      <c r="BW382" s="154">
        <v>0</v>
      </c>
      <c r="BX382" s="154">
        <v>0</v>
      </c>
      <c r="BY382" s="154">
        <v>0</v>
      </c>
      <c r="BZ382" s="390">
        <v>0.25</v>
      </c>
      <c r="CA382" s="390">
        <v>0.25</v>
      </c>
      <c r="CB382" s="390">
        <v>0.25</v>
      </c>
      <c r="CC382" s="389">
        <v>0.25</v>
      </c>
      <c r="CD382" s="390">
        <v>0.25</v>
      </c>
      <c r="CE382" s="390">
        <v>0.25</v>
      </c>
      <c r="CF382" s="390">
        <v>0.25</v>
      </c>
      <c r="CG382" s="389">
        <v>0.25</v>
      </c>
      <c r="CH382" s="390">
        <v>0.25</v>
      </c>
      <c r="CI382" s="390">
        <v>0.25</v>
      </c>
      <c r="CJ382" s="390">
        <v>0.25</v>
      </c>
      <c r="CK382" s="389">
        <v>0.25</v>
      </c>
      <c r="CL382" s="390">
        <v>0.25</v>
      </c>
      <c r="CM382" s="390">
        <v>0.25</v>
      </c>
      <c r="CN382" s="390">
        <v>0.25</v>
      </c>
      <c r="CO382" s="389">
        <v>0.25</v>
      </c>
      <c r="CP382" s="390">
        <v>0.25</v>
      </c>
      <c r="CQ382" s="390">
        <v>0.25</v>
      </c>
      <c r="CR382" s="390">
        <v>0.25</v>
      </c>
      <c r="CS382" s="389">
        <v>0.25</v>
      </c>
      <c r="CT382" s="390">
        <v>0.25</v>
      </c>
      <c r="CU382" s="390">
        <v>0.25</v>
      </c>
      <c r="CV382" s="390">
        <v>0.25</v>
      </c>
      <c r="CW382" s="389">
        <v>0.25</v>
      </c>
      <c r="CX382" s="322"/>
      <c r="CY382" s="71"/>
      <c r="CZ382" s="111"/>
      <c r="DA382" s="108"/>
      <c r="DB382" s="123"/>
      <c r="DC382" s="156"/>
      <c r="DD382" s="156"/>
      <c r="DE382" s="156"/>
      <c r="DF382" s="119"/>
      <c r="DG382" s="116"/>
      <c r="DH382" s="116"/>
      <c r="DI382" s="116"/>
      <c r="DJ382" s="116"/>
      <c r="DK382" s="116"/>
      <c r="DL382" s="116"/>
      <c r="DM382" s="116"/>
      <c r="DN382" s="116"/>
    </row>
    <row r="383" spans="1:118" ht="15.75" customHeight="1">
      <c r="A383" s="108"/>
      <c r="B383" s="149"/>
      <c r="C383" s="123"/>
      <c r="D383" s="155"/>
      <c r="E383" s="384"/>
      <c r="F383" s="71"/>
      <c r="G383" s="71"/>
      <c r="H383" s="71"/>
      <c r="I383" s="71"/>
      <c r="J383" s="391"/>
      <c r="K383" s="157"/>
      <c r="L383" s="157"/>
      <c r="M383" s="392"/>
      <c r="N383" s="157"/>
      <c r="O383" s="157"/>
      <c r="P383" s="157"/>
      <c r="Q383" s="157"/>
      <c r="R383" s="391"/>
      <c r="S383" s="157"/>
      <c r="T383" s="157"/>
      <c r="U383" s="392"/>
      <c r="V383" s="391"/>
      <c r="W383" s="157"/>
      <c r="X383" s="157"/>
      <c r="Y383" s="157"/>
      <c r="Z383" s="391"/>
      <c r="AA383" s="157"/>
      <c r="AB383" s="157"/>
      <c r="AC383" s="157"/>
      <c r="AD383" s="391"/>
      <c r="AE383" s="157"/>
      <c r="AF383" s="157"/>
      <c r="AG383" s="157"/>
      <c r="AH383" s="391"/>
      <c r="AI383" s="157"/>
      <c r="AJ383" s="157"/>
      <c r="AK383" s="157"/>
      <c r="AL383" s="391"/>
      <c r="AM383" s="157"/>
      <c r="AN383" s="157"/>
      <c r="AO383" s="157"/>
      <c r="AP383" s="391"/>
      <c r="AQ383" s="157"/>
      <c r="AR383" s="157"/>
      <c r="AS383" s="157"/>
      <c r="AT383" s="391"/>
      <c r="AU383" s="157"/>
      <c r="AV383" s="157"/>
      <c r="AW383" s="157"/>
      <c r="AX383" s="391"/>
      <c r="AY383" s="157"/>
      <c r="AZ383" s="157"/>
      <c r="BA383" s="157"/>
      <c r="BB383" s="391"/>
      <c r="BC383" s="157"/>
      <c r="BD383" s="157"/>
      <c r="BE383" s="157"/>
      <c r="BF383" s="391"/>
      <c r="BG383" s="157"/>
      <c r="BH383" s="157"/>
      <c r="BI383" s="157"/>
      <c r="BJ383" s="391"/>
      <c r="BK383" s="157"/>
      <c r="BL383" s="157"/>
      <c r="BM383" s="157"/>
      <c r="BN383" s="391"/>
      <c r="BO383" s="157"/>
      <c r="BP383" s="157"/>
      <c r="BQ383" s="157"/>
      <c r="BR383" s="391"/>
      <c r="BS383" s="157"/>
      <c r="BT383" s="157"/>
      <c r="BU383" s="157"/>
      <c r="BV383" s="391"/>
      <c r="BW383" s="157"/>
      <c r="BX383" s="157"/>
      <c r="BY383" s="157"/>
      <c r="BZ383" s="391"/>
      <c r="CA383" s="157"/>
      <c r="CB383" s="157"/>
      <c r="CC383" s="392"/>
      <c r="CD383" s="391"/>
      <c r="CE383" s="157"/>
      <c r="CF383" s="157"/>
      <c r="CG383" s="392"/>
      <c r="CH383" s="391"/>
      <c r="CI383" s="157"/>
      <c r="CJ383" s="157"/>
      <c r="CK383" s="392"/>
      <c r="CL383" s="391"/>
      <c r="CM383" s="157"/>
      <c r="CN383" s="157"/>
      <c r="CO383" s="392"/>
      <c r="CP383" s="391"/>
      <c r="CQ383" s="157"/>
      <c r="CR383" s="157"/>
      <c r="CS383" s="392"/>
      <c r="CT383" s="391"/>
      <c r="CU383" s="157"/>
      <c r="CV383" s="157"/>
      <c r="CW383" s="392"/>
      <c r="CX383" s="322"/>
      <c r="CY383" s="71"/>
      <c r="CZ383" s="111"/>
      <c r="DA383" s="108"/>
      <c r="DB383" s="123"/>
      <c r="DC383" s="156"/>
      <c r="DD383" s="156"/>
      <c r="DE383" s="156"/>
      <c r="DF383" s="119"/>
      <c r="DG383" s="116"/>
      <c r="DH383" s="116"/>
      <c r="DI383" s="116"/>
      <c r="DJ383" s="116"/>
      <c r="DK383" s="116"/>
      <c r="DL383" s="116"/>
      <c r="DM383" s="116"/>
      <c r="DN383" s="116"/>
    </row>
    <row r="384" spans="1:118" ht="15.75" customHeight="1">
      <c r="A384" s="108"/>
      <c r="B384" s="149">
        <v>402130</v>
      </c>
      <c r="C384" s="123" t="s">
        <v>767</v>
      </c>
      <c r="D384" s="155" t="s">
        <v>768</v>
      </c>
      <c r="E384" s="384"/>
      <c r="F384" s="71"/>
      <c r="G384" s="71"/>
      <c r="H384" s="71"/>
      <c r="I384" s="71"/>
      <c r="J384" s="312">
        <v>0</v>
      </c>
      <c r="K384" s="142">
        <v>0</v>
      </c>
      <c r="L384" s="142">
        <v>0</v>
      </c>
      <c r="M384" s="313">
        <v>0</v>
      </c>
      <c r="N384" s="142">
        <v>0</v>
      </c>
      <c r="O384" s="142">
        <v>0</v>
      </c>
      <c r="P384" s="142">
        <v>0</v>
      </c>
      <c r="Q384" s="142">
        <v>0</v>
      </c>
      <c r="R384" s="312">
        <v>0</v>
      </c>
      <c r="S384" s="142">
        <v>0</v>
      </c>
      <c r="T384" s="142">
        <v>0</v>
      </c>
      <c r="U384" s="313">
        <v>0</v>
      </c>
      <c r="V384" s="312">
        <v>0</v>
      </c>
      <c r="W384" s="142">
        <v>0</v>
      </c>
      <c r="X384" s="142">
        <v>0</v>
      </c>
      <c r="Y384" s="142">
        <v>0</v>
      </c>
      <c r="Z384" s="312">
        <v>0</v>
      </c>
      <c r="AA384" s="142">
        <v>0</v>
      </c>
      <c r="AB384" s="142">
        <v>0</v>
      </c>
      <c r="AC384" s="142">
        <v>0</v>
      </c>
      <c r="AD384" s="312">
        <v>0</v>
      </c>
      <c r="AE384" s="142">
        <v>0</v>
      </c>
      <c r="AF384" s="142">
        <v>0</v>
      </c>
      <c r="AG384" s="142">
        <v>0</v>
      </c>
      <c r="AH384" s="312">
        <v>0</v>
      </c>
      <c r="AI384" s="142">
        <v>0</v>
      </c>
      <c r="AJ384" s="142">
        <v>0</v>
      </c>
      <c r="AK384" s="142">
        <v>0</v>
      </c>
      <c r="AL384" s="312">
        <v>0</v>
      </c>
      <c r="AM384" s="142">
        <v>0</v>
      </c>
      <c r="AN384" s="142">
        <v>0</v>
      </c>
      <c r="AO384" s="142">
        <v>0</v>
      </c>
      <c r="AP384" s="312">
        <v>0</v>
      </c>
      <c r="AQ384" s="142">
        <v>0</v>
      </c>
      <c r="AR384" s="142">
        <v>0</v>
      </c>
      <c r="AS384" s="142">
        <v>0</v>
      </c>
      <c r="AT384" s="312">
        <v>0</v>
      </c>
      <c r="AU384" s="142">
        <v>0</v>
      </c>
      <c r="AV384" s="142">
        <v>0</v>
      </c>
      <c r="AW384" s="142">
        <v>0</v>
      </c>
      <c r="AX384" s="312">
        <v>0</v>
      </c>
      <c r="AY384" s="142">
        <v>0</v>
      </c>
      <c r="AZ384" s="142">
        <v>0</v>
      </c>
      <c r="BA384" s="142">
        <v>0</v>
      </c>
      <c r="BB384" s="312">
        <v>0</v>
      </c>
      <c r="BC384" s="142">
        <v>0</v>
      </c>
      <c r="BD384" s="142">
        <v>0</v>
      </c>
      <c r="BE384" s="142">
        <v>0</v>
      </c>
      <c r="BF384" s="312">
        <v>0</v>
      </c>
      <c r="BG384" s="142">
        <v>0</v>
      </c>
      <c r="BH384" s="142">
        <v>0</v>
      </c>
      <c r="BI384" s="142">
        <v>0</v>
      </c>
      <c r="BJ384" s="312">
        <v>0</v>
      </c>
      <c r="BK384" s="142">
        <v>0</v>
      </c>
      <c r="BL384" s="142">
        <v>0</v>
      </c>
      <c r="BM384" s="142">
        <v>0</v>
      </c>
      <c r="BN384" s="312">
        <v>0</v>
      </c>
      <c r="BO384" s="142">
        <v>0</v>
      </c>
      <c r="BP384" s="142">
        <v>0</v>
      </c>
      <c r="BQ384" s="142">
        <v>0</v>
      </c>
      <c r="BR384" s="312">
        <v>0</v>
      </c>
      <c r="BS384" s="142">
        <v>0</v>
      </c>
      <c r="BT384" s="142">
        <v>0</v>
      </c>
      <c r="BU384" s="142">
        <v>0</v>
      </c>
      <c r="BV384" s="312">
        <v>0</v>
      </c>
      <c r="BW384" s="142">
        <v>0</v>
      </c>
      <c r="BX384" s="142">
        <v>0</v>
      </c>
      <c r="BY384" s="142">
        <v>0</v>
      </c>
      <c r="BZ384" s="312">
        <v>0</v>
      </c>
      <c r="CA384" s="142">
        <v>0</v>
      </c>
      <c r="CB384" s="142">
        <v>0</v>
      </c>
      <c r="CC384" s="313">
        <v>0</v>
      </c>
      <c r="CD384" s="312">
        <v>0</v>
      </c>
      <c r="CE384" s="142">
        <v>0</v>
      </c>
      <c r="CF384" s="142">
        <v>0</v>
      </c>
      <c r="CG384" s="313">
        <v>0</v>
      </c>
      <c r="CH384" s="312">
        <v>0</v>
      </c>
      <c r="CI384" s="142">
        <v>0</v>
      </c>
      <c r="CJ384" s="142">
        <v>0</v>
      </c>
      <c r="CK384" s="313">
        <v>0</v>
      </c>
      <c r="CL384" s="312">
        <v>0</v>
      </c>
      <c r="CM384" s="142">
        <v>0</v>
      </c>
      <c r="CN384" s="142">
        <v>0</v>
      </c>
      <c r="CO384" s="313">
        <v>0</v>
      </c>
      <c r="CP384" s="312">
        <v>0</v>
      </c>
      <c r="CQ384" s="142">
        <v>0</v>
      </c>
      <c r="CR384" s="142">
        <v>0</v>
      </c>
      <c r="CS384" s="313">
        <v>0</v>
      </c>
      <c r="CT384" s="312">
        <v>0</v>
      </c>
      <c r="CU384" s="142">
        <v>0</v>
      </c>
      <c r="CV384" s="142">
        <v>0</v>
      </c>
      <c r="CW384" s="313">
        <v>0</v>
      </c>
      <c r="CX384" s="322"/>
      <c r="CY384" s="71"/>
      <c r="CZ384" s="111"/>
      <c r="DA384" s="108">
        <v>402130</v>
      </c>
      <c r="DB384" s="123" t="s">
        <v>767</v>
      </c>
      <c r="DC384" s="156">
        <v>0</v>
      </c>
      <c r="DD384" s="156">
        <v>0</v>
      </c>
      <c r="DE384" s="156">
        <v>0</v>
      </c>
      <c r="DF384" s="119">
        <v>0</v>
      </c>
      <c r="DG384" s="116">
        <v>0</v>
      </c>
      <c r="DH384" s="116">
        <v>0</v>
      </c>
      <c r="DI384" s="116">
        <v>0</v>
      </c>
      <c r="DJ384" s="116">
        <v>0</v>
      </c>
      <c r="DK384" s="116">
        <v>0</v>
      </c>
      <c r="DL384" s="116">
        <v>0</v>
      </c>
      <c r="DM384" s="116">
        <v>0</v>
      </c>
      <c r="DN384" s="116">
        <v>0</v>
      </c>
    </row>
    <row r="385" spans="1:118" ht="15.75" customHeight="1">
      <c r="A385" s="108"/>
      <c r="B385" s="149"/>
      <c r="C385" s="123" t="s">
        <v>1321</v>
      </c>
      <c r="D385" s="155" t="s">
        <v>1346</v>
      </c>
      <c r="E385" s="384"/>
      <c r="F385" s="71"/>
      <c r="G385" s="71"/>
      <c r="H385" s="71"/>
      <c r="I385" s="71"/>
      <c r="J385" s="388">
        <v>0</v>
      </c>
      <c r="K385" s="154">
        <v>0</v>
      </c>
      <c r="L385" s="154">
        <v>0</v>
      </c>
      <c r="M385" s="389">
        <v>0</v>
      </c>
      <c r="N385" s="154">
        <v>0</v>
      </c>
      <c r="O385" s="154">
        <v>0</v>
      </c>
      <c r="P385" s="154">
        <v>0</v>
      </c>
      <c r="Q385" s="154">
        <v>0</v>
      </c>
      <c r="R385" s="388">
        <v>0</v>
      </c>
      <c r="S385" s="154">
        <v>0</v>
      </c>
      <c r="T385" s="154">
        <v>0</v>
      </c>
      <c r="U385" s="389">
        <v>0</v>
      </c>
      <c r="V385" s="388">
        <v>0</v>
      </c>
      <c r="W385" s="154">
        <v>0</v>
      </c>
      <c r="X385" s="154">
        <v>0</v>
      </c>
      <c r="Y385" s="154">
        <v>0</v>
      </c>
      <c r="Z385" s="388">
        <v>0</v>
      </c>
      <c r="AA385" s="154">
        <v>0</v>
      </c>
      <c r="AB385" s="154">
        <v>0</v>
      </c>
      <c r="AC385" s="154">
        <v>0</v>
      </c>
      <c r="AD385" s="388">
        <v>0</v>
      </c>
      <c r="AE385" s="154">
        <v>0</v>
      </c>
      <c r="AF385" s="154">
        <v>0</v>
      </c>
      <c r="AG385" s="154">
        <v>0</v>
      </c>
      <c r="AH385" s="388">
        <v>0</v>
      </c>
      <c r="AI385" s="154">
        <v>0</v>
      </c>
      <c r="AJ385" s="154">
        <v>0</v>
      </c>
      <c r="AK385" s="154">
        <v>0</v>
      </c>
      <c r="AL385" s="388">
        <v>0</v>
      </c>
      <c r="AM385" s="154">
        <v>0</v>
      </c>
      <c r="AN385" s="154">
        <v>0</v>
      </c>
      <c r="AO385" s="154">
        <v>0</v>
      </c>
      <c r="AP385" s="388">
        <v>0</v>
      </c>
      <c r="AQ385" s="154">
        <v>0</v>
      </c>
      <c r="AR385" s="154">
        <v>0</v>
      </c>
      <c r="AS385" s="154">
        <v>0</v>
      </c>
      <c r="AT385" s="388">
        <v>0</v>
      </c>
      <c r="AU385" s="154">
        <v>0</v>
      </c>
      <c r="AV385" s="154">
        <v>0</v>
      </c>
      <c r="AW385" s="154">
        <v>0</v>
      </c>
      <c r="AX385" s="388">
        <v>0</v>
      </c>
      <c r="AY385" s="154">
        <v>0</v>
      </c>
      <c r="AZ385" s="154">
        <v>0</v>
      </c>
      <c r="BA385" s="154">
        <v>0</v>
      </c>
      <c r="BB385" s="388">
        <v>0</v>
      </c>
      <c r="BC385" s="154">
        <v>0</v>
      </c>
      <c r="BD385" s="154">
        <v>0</v>
      </c>
      <c r="BE385" s="154">
        <v>0</v>
      </c>
      <c r="BF385" s="388">
        <v>0</v>
      </c>
      <c r="BG385" s="154">
        <v>0</v>
      </c>
      <c r="BH385" s="154">
        <v>0</v>
      </c>
      <c r="BI385" s="154">
        <v>0</v>
      </c>
      <c r="BJ385" s="388">
        <v>0</v>
      </c>
      <c r="BK385" s="154">
        <v>0</v>
      </c>
      <c r="BL385" s="154">
        <v>0</v>
      </c>
      <c r="BM385" s="154">
        <v>0</v>
      </c>
      <c r="BN385" s="388">
        <v>0</v>
      </c>
      <c r="BO385" s="154">
        <v>0</v>
      </c>
      <c r="BP385" s="154">
        <v>0</v>
      </c>
      <c r="BQ385" s="154">
        <v>0</v>
      </c>
      <c r="BR385" s="388">
        <v>0</v>
      </c>
      <c r="BS385" s="154">
        <v>0</v>
      </c>
      <c r="BT385" s="154">
        <v>0</v>
      </c>
      <c r="BU385" s="154">
        <v>0</v>
      </c>
      <c r="BV385" s="388">
        <v>0</v>
      </c>
      <c r="BW385" s="154">
        <v>0</v>
      </c>
      <c r="BX385" s="154">
        <v>0</v>
      </c>
      <c r="BY385" s="154">
        <v>0</v>
      </c>
      <c r="BZ385" s="390">
        <v>0.25</v>
      </c>
      <c r="CA385" s="390">
        <v>0.25</v>
      </c>
      <c r="CB385" s="390">
        <v>0.25</v>
      </c>
      <c r="CC385" s="389">
        <v>0.25</v>
      </c>
      <c r="CD385" s="390">
        <v>0.25</v>
      </c>
      <c r="CE385" s="390">
        <v>0.25</v>
      </c>
      <c r="CF385" s="390">
        <v>0.25</v>
      </c>
      <c r="CG385" s="389">
        <v>0.25</v>
      </c>
      <c r="CH385" s="390">
        <v>0.25</v>
      </c>
      <c r="CI385" s="390">
        <v>0.25</v>
      </c>
      <c r="CJ385" s="390">
        <v>0.25</v>
      </c>
      <c r="CK385" s="389">
        <v>0.25</v>
      </c>
      <c r="CL385" s="390">
        <v>0.25</v>
      </c>
      <c r="CM385" s="390">
        <v>0.25</v>
      </c>
      <c r="CN385" s="390">
        <v>0.25</v>
      </c>
      <c r="CO385" s="389">
        <v>0.25</v>
      </c>
      <c r="CP385" s="390">
        <v>0.25</v>
      </c>
      <c r="CQ385" s="390">
        <v>0.25</v>
      </c>
      <c r="CR385" s="390">
        <v>0.25</v>
      </c>
      <c r="CS385" s="389">
        <v>0.25</v>
      </c>
      <c r="CT385" s="390">
        <v>0.25</v>
      </c>
      <c r="CU385" s="390">
        <v>0.25</v>
      </c>
      <c r="CV385" s="390">
        <v>0.25</v>
      </c>
      <c r="CW385" s="389">
        <v>0.25</v>
      </c>
      <c r="CX385" s="322"/>
      <c r="CY385" s="71"/>
      <c r="CZ385" s="111"/>
      <c r="DA385" s="108"/>
      <c r="DB385" s="123"/>
      <c r="DC385" s="156"/>
      <c r="DD385" s="156"/>
      <c r="DE385" s="156"/>
      <c r="DF385" s="119"/>
      <c r="DG385" s="116"/>
      <c r="DH385" s="116"/>
      <c r="DI385" s="116"/>
      <c r="DJ385" s="116"/>
      <c r="DK385" s="116"/>
      <c r="DL385" s="116"/>
      <c r="DM385" s="116"/>
      <c r="DN385" s="116"/>
    </row>
    <row r="386" spans="1:118" ht="15.75" customHeight="1">
      <c r="A386" s="108"/>
      <c r="B386" s="149"/>
      <c r="C386" s="123"/>
      <c r="D386" s="155"/>
      <c r="E386" s="384"/>
      <c r="F386" s="71"/>
      <c r="G386" s="71"/>
      <c r="H386" s="71"/>
      <c r="I386" s="71"/>
      <c r="J386" s="312"/>
      <c r="K386" s="142"/>
      <c r="L386" s="142"/>
      <c r="M386" s="313"/>
      <c r="N386" s="142"/>
      <c r="O386" s="142"/>
      <c r="P386" s="142"/>
      <c r="Q386" s="142"/>
      <c r="R386" s="312"/>
      <c r="S386" s="142"/>
      <c r="T386" s="142"/>
      <c r="U386" s="313"/>
      <c r="V386" s="312"/>
      <c r="W386" s="142"/>
      <c r="X386" s="142"/>
      <c r="Y386" s="142"/>
      <c r="Z386" s="312"/>
      <c r="AA386" s="142"/>
      <c r="AB386" s="142"/>
      <c r="AC386" s="142"/>
      <c r="AD386" s="312"/>
      <c r="AE386" s="142"/>
      <c r="AF386" s="142"/>
      <c r="AG386" s="142"/>
      <c r="AH386" s="312"/>
      <c r="AI386" s="142"/>
      <c r="AJ386" s="142"/>
      <c r="AK386" s="142"/>
      <c r="AL386" s="312"/>
      <c r="AM386" s="142"/>
      <c r="AN386" s="142"/>
      <c r="AO386" s="142"/>
      <c r="AP386" s="312"/>
      <c r="AQ386" s="142"/>
      <c r="AR386" s="142"/>
      <c r="AS386" s="142"/>
      <c r="AT386" s="312"/>
      <c r="AU386" s="142"/>
      <c r="AV386" s="142"/>
      <c r="AW386" s="142"/>
      <c r="AX386" s="312"/>
      <c r="AY386" s="142"/>
      <c r="AZ386" s="142"/>
      <c r="BA386" s="142"/>
      <c r="BB386" s="312"/>
      <c r="BC386" s="142"/>
      <c r="BD386" s="142"/>
      <c r="BE386" s="142"/>
      <c r="BF386" s="312"/>
      <c r="BG386" s="142"/>
      <c r="BH386" s="142"/>
      <c r="BI386" s="142"/>
      <c r="BJ386" s="312"/>
      <c r="BK386" s="142"/>
      <c r="BL386" s="142"/>
      <c r="BM386" s="142"/>
      <c r="BN386" s="312"/>
      <c r="BO386" s="142"/>
      <c r="BP386" s="142"/>
      <c r="BQ386" s="142"/>
      <c r="BR386" s="312"/>
      <c r="BS386" s="142"/>
      <c r="BT386" s="142"/>
      <c r="BU386" s="142"/>
      <c r="BV386" s="312"/>
      <c r="BW386" s="142"/>
      <c r="BX386" s="142"/>
      <c r="BY386" s="142"/>
      <c r="BZ386" s="312"/>
      <c r="CA386" s="142"/>
      <c r="CB386" s="142"/>
      <c r="CC386" s="313"/>
      <c r="CD386" s="312"/>
      <c r="CE386" s="142"/>
      <c r="CF386" s="142"/>
      <c r="CG386" s="313"/>
      <c r="CH386" s="312"/>
      <c r="CI386" s="142"/>
      <c r="CJ386" s="142"/>
      <c r="CK386" s="313"/>
      <c r="CL386" s="312"/>
      <c r="CM386" s="142"/>
      <c r="CN386" s="142"/>
      <c r="CO386" s="313"/>
      <c r="CP386" s="312"/>
      <c r="CQ386" s="142"/>
      <c r="CR386" s="142"/>
      <c r="CS386" s="313"/>
      <c r="CT386" s="312"/>
      <c r="CU386" s="142"/>
      <c r="CV386" s="142"/>
      <c r="CW386" s="313"/>
      <c r="CX386" s="322"/>
      <c r="CY386" s="71"/>
      <c r="CZ386" s="111"/>
      <c r="DA386" s="108"/>
      <c r="DB386" s="123"/>
      <c r="DC386" s="156"/>
      <c r="DD386" s="156"/>
      <c r="DE386" s="156"/>
      <c r="DF386" s="119"/>
      <c r="DG386" s="116"/>
      <c r="DH386" s="116"/>
      <c r="DI386" s="116"/>
      <c r="DJ386" s="116"/>
      <c r="DK386" s="116"/>
      <c r="DL386" s="116"/>
      <c r="DM386" s="116"/>
      <c r="DN386" s="116"/>
    </row>
    <row r="387" spans="1:118" ht="15.75" customHeight="1">
      <c r="A387" s="108"/>
      <c r="B387" s="149">
        <v>402140</v>
      </c>
      <c r="C387" s="123" t="s">
        <v>769</v>
      </c>
      <c r="D387" s="155" t="s">
        <v>770</v>
      </c>
      <c r="E387" s="384"/>
      <c r="F387" s="71"/>
      <c r="G387" s="71"/>
      <c r="H387" s="71"/>
      <c r="I387" s="71"/>
      <c r="J387" s="312">
        <v>0</v>
      </c>
      <c r="K387" s="142">
        <v>0</v>
      </c>
      <c r="L387" s="142">
        <v>0</v>
      </c>
      <c r="M387" s="313">
        <v>0</v>
      </c>
      <c r="N387" s="142">
        <v>0</v>
      </c>
      <c r="O387" s="142">
        <v>0</v>
      </c>
      <c r="P387" s="142">
        <v>0</v>
      </c>
      <c r="Q387" s="142">
        <v>0</v>
      </c>
      <c r="R387" s="312">
        <v>0</v>
      </c>
      <c r="S387" s="142">
        <v>0</v>
      </c>
      <c r="T387" s="142">
        <v>0</v>
      </c>
      <c r="U387" s="313">
        <v>0</v>
      </c>
      <c r="V387" s="312">
        <v>-60.838352999999998</v>
      </c>
      <c r="W387" s="142">
        <v>-88.850644000000003</v>
      </c>
      <c r="X387" s="142">
        <v>-78.765041999999994</v>
      </c>
      <c r="Y387" s="142">
        <v>-0.761961</v>
      </c>
      <c r="Z387" s="312">
        <v>-26.617999999999999</v>
      </c>
      <c r="AA387" s="142">
        <v>-65.584999999999994</v>
      </c>
      <c r="AB387" s="142">
        <v>-60.349999999999994</v>
      </c>
      <c r="AC387" s="142">
        <v>-19.372999999999998</v>
      </c>
      <c r="AD387" s="312">
        <v>-33.607999999999997</v>
      </c>
      <c r="AE387" s="142">
        <v>-91.311999999999998</v>
      </c>
      <c r="AF387" s="142">
        <v>-74.385999999999996</v>
      </c>
      <c r="AG387" s="142">
        <v>-32.293999999999997</v>
      </c>
      <c r="AH387" s="312">
        <v>-38.573999999999998</v>
      </c>
      <c r="AI387" s="142">
        <v>-84.527000000000001</v>
      </c>
      <c r="AJ387" s="142">
        <v>-51.262</v>
      </c>
      <c r="AK387" s="142">
        <v>-97.994</v>
      </c>
      <c r="AL387" s="312">
        <v>-25.285999999999998</v>
      </c>
      <c r="AM387" s="142">
        <v>-42.446999999999996</v>
      </c>
      <c r="AN387" s="142">
        <v>-61.236999999999995</v>
      </c>
      <c r="AO387" s="142">
        <v>-13.559999999999999</v>
      </c>
      <c r="AP387" s="312">
        <v>-71.834000000000003</v>
      </c>
      <c r="AQ387" s="142">
        <v>-49.033000000000001</v>
      </c>
      <c r="AR387" s="142">
        <v>-63.918999999999997</v>
      </c>
      <c r="AS387" s="142">
        <v>-15.712</v>
      </c>
      <c r="AT387" s="312">
        <v>-71.643999999999991</v>
      </c>
      <c r="AU387" s="142">
        <v>-80.182000000000002</v>
      </c>
      <c r="AV387" s="142">
        <v>-98.903999999999996</v>
      </c>
      <c r="AW387" s="142">
        <v>-32.616</v>
      </c>
      <c r="AX387" s="312">
        <v>-46.655000000000001</v>
      </c>
      <c r="AY387" s="142">
        <v>-151.62699999999998</v>
      </c>
      <c r="AZ387" s="142">
        <v>-158.67699999999999</v>
      </c>
      <c r="BA387" s="142">
        <v>-93.33</v>
      </c>
      <c r="BB387" s="312">
        <v>-33.954000000000001</v>
      </c>
      <c r="BC387" s="142">
        <v>-15.104999999999999</v>
      </c>
      <c r="BD387" s="142">
        <v>-118.66499999999999</v>
      </c>
      <c r="BE387" s="142">
        <v>-19.375</v>
      </c>
      <c r="BF387" s="312">
        <v>-33.625</v>
      </c>
      <c r="BG387" s="142">
        <v>-58.244</v>
      </c>
      <c r="BH387" s="142">
        <v>-66.695999999999998</v>
      </c>
      <c r="BI387" s="142">
        <v>-20.448999999999998</v>
      </c>
      <c r="BJ387" s="312">
        <v>-45.765999999999998</v>
      </c>
      <c r="BK387" s="142">
        <v>-4.0529999999999999</v>
      </c>
      <c r="BL387" s="142">
        <v>-70.64</v>
      </c>
      <c r="BM387" s="142">
        <v>-23.831999999999997</v>
      </c>
      <c r="BN387" s="312">
        <v>-75.606999999999999</v>
      </c>
      <c r="BO387" s="142">
        <v>-132.113</v>
      </c>
      <c r="BP387" s="142">
        <v>-102.878</v>
      </c>
      <c r="BQ387" s="142">
        <v>-60.343999999999994</v>
      </c>
      <c r="BR387" s="312">
        <v>-67.075999999999993</v>
      </c>
      <c r="BS387" s="142">
        <v>-47.355999999999995</v>
      </c>
      <c r="BT387" s="142">
        <v>-102.49299999999999</v>
      </c>
      <c r="BU387" s="142">
        <v>-27.666999999999998</v>
      </c>
      <c r="BV387" s="312">
        <v>-46.23</v>
      </c>
      <c r="BW387" s="142">
        <v>-129.91999999999999</v>
      </c>
      <c r="BX387" s="142">
        <v>-92.317999999999998</v>
      </c>
      <c r="BY387" s="142">
        <v>-58.161999999999999</v>
      </c>
      <c r="BZ387" s="312">
        <v>80.052876168614844</v>
      </c>
      <c r="CA387" s="142">
        <v>80.052876168614844</v>
      </c>
      <c r="CB387" s="142">
        <v>80.052876168614844</v>
      </c>
      <c r="CC387" s="313">
        <v>80.05287616861483</v>
      </c>
      <c r="CD387" s="312">
        <v>86.753710483363946</v>
      </c>
      <c r="CE387" s="142">
        <v>86.753710483363946</v>
      </c>
      <c r="CF387" s="142">
        <v>86.753710483363946</v>
      </c>
      <c r="CG387" s="313">
        <v>86.753710483363932</v>
      </c>
      <c r="CH387" s="312">
        <v>94.491403865547568</v>
      </c>
      <c r="CI387" s="142">
        <v>94.491403865547568</v>
      </c>
      <c r="CJ387" s="142">
        <v>94.491403865547568</v>
      </c>
      <c r="CK387" s="313">
        <v>94.491403865547568</v>
      </c>
      <c r="CL387" s="312">
        <v>103.2513359868377</v>
      </c>
      <c r="CM387" s="142">
        <v>103.2513359868377</v>
      </c>
      <c r="CN387" s="142">
        <v>103.2513359868377</v>
      </c>
      <c r="CO387" s="313">
        <v>103.25133598683772</v>
      </c>
      <c r="CP387" s="312">
        <v>113.05812264656075</v>
      </c>
      <c r="CQ387" s="142">
        <v>113.05812264656075</v>
      </c>
      <c r="CR387" s="142">
        <v>113.05812264656075</v>
      </c>
      <c r="CS387" s="313">
        <v>113.05812264656072</v>
      </c>
      <c r="CT387" s="312">
        <v>123.96589455399852</v>
      </c>
      <c r="CU387" s="142">
        <v>123.96589455399852</v>
      </c>
      <c r="CV387" s="142">
        <v>123.96589455399852</v>
      </c>
      <c r="CW387" s="313">
        <v>123.96589455399851</v>
      </c>
      <c r="CX387" s="322"/>
      <c r="CY387" s="71"/>
      <c r="CZ387" s="111"/>
      <c r="DA387" s="108">
        <v>402140</v>
      </c>
      <c r="DB387" s="123" t="s">
        <v>769</v>
      </c>
      <c r="DC387" s="156">
        <v>0</v>
      </c>
      <c r="DD387" s="156">
        <v>0</v>
      </c>
      <c r="DE387" s="156">
        <v>0</v>
      </c>
      <c r="DF387" s="119">
        <v>-229.21599999999998</v>
      </c>
      <c r="DG387" s="116">
        <v>-171.92599999999999</v>
      </c>
      <c r="DH387" s="116">
        <v>-231.6</v>
      </c>
      <c r="DI387" s="116">
        <v>-272.35699999999997</v>
      </c>
      <c r="DJ387" s="116">
        <v>-142.53</v>
      </c>
      <c r="DK387" s="116">
        <v>-200.49799999999999</v>
      </c>
      <c r="DL387" s="116">
        <v>-283.346</v>
      </c>
      <c r="DM387" s="116">
        <v>-450.28899999999999</v>
      </c>
      <c r="DN387" s="116">
        <v>-187.09899999999999</v>
      </c>
    </row>
    <row r="388" spans="1:118" ht="15.75" customHeight="1">
      <c r="A388" s="108"/>
      <c r="B388" s="149"/>
      <c r="C388" s="123" t="s">
        <v>1321</v>
      </c>
      <c r="D388" s="155" t="s">
        <v>1346</v>
      </c>
      <c r="E388" s="384"/>
      <c r="F388" s="71"/>
      <c r="G388" s="71"/>
      <c r="H388" s="71"/>
      <c r="I388" s="71"/>
      <c r="J388" s="388">
        <v>0</v>
      </c>
      <c r="K388" s="154">
        <v>0</v>
      </c>
      <c r="L388" s="154">
        <v>0</v>
      </c>
      <c r="M388" s="389">
        <v>0</v>
      </c>
      <c r="N388" s="154">
        <v>0</v>
      </c>
      <c r="O388" s="154">
        <v>0</v>
      </c>
      <c r="P388" s="154">
        <v>0</v>
      </c>
      <c r="Q388" s="154">
        <v>0</v>
      </c>
      <c r="R388" s="388">
        <v>0</v>
      </c>
      <c r="S388" s="154">
        <v>0</v>
      </c>
      <c r="T388" s="154">
        <v>0</v>
      </c>
      <c r="U388" s="389">
        <v>0</v>
      </c>
      <c r="V388" s="388">
        <v>0.26541931191539858</v>
      </c>
      <c r="W388" s="154">
        <v>0.38762845525617762</v>
      </c>
      <c r="X388" s="154">
        <v>0.34362802771185258</v>
      </c>
      <c r="Y388" s="154">
        <v>3.3242051165712693E-3</v>
      </c>
      <c r="Z388" s="388">
        <v>0.15482242360085152</v>
      </c>
      <c r="AA388" s="154">
        <v>0.38147226132173145</v>
      </c>
      <c r="AB388" s="154">
        <v>0.35102311459581448</v>
      </c>
      <c r="AC388" s="154">
        <v>0.11268220048160255</v>
      </c>
      <c r="AD388" s="388">
        <v>0.14511226252158893</v>
      </c>
      <c r="AE388" s="154">
        <v>0.39426597582037998</v>
      </c>
      <c r="AF388" s="154">
        <v>0.32118307426597581</v>
      </c>
      <c r="AG388" s="154">
        <v>0.13943868739205525</v>
      </c>
      <c r="AH388" s="388">
        <v>0.14163028671926919</v>
      </c>
      <c r="AI388" s="154">
        <v>0.31035369019338593</v>
      </c>
      <c r="AJ388" s="154">
        <v>0.18821620152961005</v>
      </c>
      <c r="AK388" s="154">
        <v>0.35979982155773493</v>
      </c>
      <c r="AL388" s="388">
        <v>0.17740826492668207</v>
      </c>
      <c r="AM388" s="154">
        <v>0.29781098716059773</v>
      </c>
      <c r="AN388" s="154">
        <v>0.4296428822002385</v>
      </c>
      <c r="AO388" s="154">
        <v>9.5137865712481576E-2</v>
      </c>
      <c r="AP388" s="388">
        <v>0.35827788805873378</v>
      </c>
      <c r="AQ388" s="154">
        <v>0.24455605542199924</v>
      </c>
      <c r="AR388" s="154">
        <v>0.31880118504922744</v>
      </c>
      <c r="AS388" s="154">
        <v>7.8364871470039607E-2</v>
      </c>
      <c r="AT388" s="388">
        <v>0.25284987259393105</v>
      </c>
      <c r="AU388" s="154">
        <v>0.28298264312889543</v>
      </c>
      <c r="AV388" s="154">
        <v>0.34905733626026131</v>
      </c>
      <c r="AW388" s="154">
        <v>0.11511014801691219</v>
      </c>
      <c r="AX388" s="388">
        <v>0.10361123633932874</v>
      </c>
      <c r="AY388" s="154">
        <v>0.3367326317098574</v>
      </c>
      <c r="AZ388" s="154">
        <v>0.35238924335260241</v>
      </c>
      <c r="BA388" s="154">
        <v>0.20726688859821138</v>
      </c>
      <c r="BB388" s="388">
        <v>0.18147611692205731</v>
      </c>
      <c r="BC388" s="154">
        <v>8.073266024938669E-2</v>
      </c>
      <c r="BD388" s="154">
        <v>0.63423642029086202</v>
      </c>
      <c r="BE388" s="154">
        <v>0.10355480253769396</v>
      </c>
      <c r="BF388" s="388">
        <v>0.18783447104695725</v>
      </c>
      <c r="BG388" s="154">
        <v>0.32536002770733019</v>
      </c>
      <c r="BH388" s="154">
        <v>0.37257421207279878</v>
      </c>
      <c r="BI388" s="154">
        <v>0.11423128917291385</v>
      </c>
      <c r="BJ388" s="388">
        <v>0.31717847960025225</v>
      </c>
      <c r="BK388" s="154">
        <v>2.8089070004366178E-2</v>
      </c>
      <c r="BL388" s="154">
        <v>0.48956622381160297</v>
      </c>
      <c r="BM388" s="154">
        <v>0.16516622658377861</v>
      </c>
      <c r="BN388" s="388">
        <v>0.20382431754829594</v>
      </c>
      <c r="BO388" s="154">
        <v>0.35615540974060633</v>
      </c>
      <c r="BP388" s="154">
        <v>0.27734254950908765</v>
      </c>
      <c r="BQ388" s="154">
        <v>0.16267772320200999</v>
      </c>
      <c r="BR388" s="388">
        <v>0.27423627919146987</v>
      </c>
      <c r="BS388" s="154">
        <v>0.19361221953293647</v>
      </c>
      <c r="BT388" s="154">
        <v>0.41903659972525675</v>
      </c>
      <c r="BU388" s="154">
        <v>0.11311490155033689</v>
      </c>
      <c r="BV388" s="388">
        <v>0.14153629489024278</v>
      </c>
      <c r="BW388" s="154">
        <v>0.39775893212503444</v>
      </c>
      <c r="BX388" s="154">
        <v>0.28263784710528733</v>
      </c>
      <c r="BY388" s="154">
        <v>0.17806692587943546</v>
      </c>
      <c r="BZ388" s="390">
        <v>0.25</v>
      </c>
      <c r="CA388" s="390">
        <v>0.25</v>
      </c>
      <c r="CB388" s="390">
        <v>0.25</v>
      </c>
      <c r="CC388" s="389">
        <v>0.25</v>
      </c>
      <c r="CD388" s="390">
        <v>0.25</v>
      </c>
      <c r="CE388" s="390">
        <v>0.25</v>
      </c>
      <c r="CF388" s="390">
        <v>0.25</v>
      </c>
      <c r="CG388" s="389">
        <v>0.25</v>
      </c>
      <c r="CH388" s="390">
        <v>0.25</v>
      </c>
      <c r="CI388" s="390">
        <v>0.25</v>
      </c>
      <c r="CJ388" s="390">
        <v>0.25</v>
      </c>
      <c r="CK388" s="389">
        <v>0.25</v>
      </c>
      <c r="CL388" s="390">
        <v>0.25</v>
      </c>
      <c r="CM388" s="390">
        <v>0.25</v>
      </c>
      <c r="CN388" s="390">
        <v>0.25</v>
      </c>
      <c r="CO388" s="389">
        <v>0.25</v>
      </c>
      <c r="CP388" s="390">
        <v>0.25</v>
      </c>
      <c r="CQ388" s="390">
        <v>0.25</v>
      </c>
      <c r="CR388" s="390">
        <v>0.25</v>
      </c>
      <c r="CS388" s="389">
        <v>0.25</v>
      </c>
      <c r="CT388" s="390">
        <v>0.25</v>
      </c>
      <c r="CU388" s="390">
        <v>0.25</v>
      </c>
      <c r="CV388" s="390">
        <v>0.25</v>
      </c>
      <c r="CW388" s="389">
        <v>0.25</v>
      </c>
      <c r="CX388" s="322"/>
      <c r="CY388" s="71"/>
      <c r="CZ388" s="111"/>
      <c r="DA388" s="108"/>
      <c r="DB388" s="123"/>
      <c r="DC388" s="156"/>
      <c r="DD388" s="156"/>
      <c r="DE388" s="156"/>
      <c r="DF388" s="119"/>
      <c r="DG388" s="116"/>
      <c r="DH388" s="116"/>
      <c r="DI388" s="116"/>
      <c r="DJ388" s="116"/>
      <c r="DK388" s="116"/>
      <c r="DL388" s="116"/>
      <c r="DM388" s="116"/>
      <c r="DN388" s="116"/>
    </row>
    <row r="389" spans="1:118" ht="15.75" customHeight="1">
      <c r="A389" s="108"/>
      <c r="B389" s="149"/>
      <c r="C389" s="123"/>
      <c r="D389" s="155"/>
      <c r="E389" s="384"/>
      <c r="F389" s="71"/>
      <c r="G389" s="71"/>
      <c r="H389" s="71"/>
      <c r="I389" s="71"/>
      <c r="J389" s="312"/>
      <c r="K389" s="142"/>
      <c r="L389" s="142"/>
      <c r="M389" s="313"/>
      <c r="N389" s="142"/>
      <c r="O389" s="142"/>
      <c r="P389" s="142"/>
      <c r="Q389" s="142"/>
      <c r="R389" s="312"/>
      <c r="S389" s="142"/>
      <c r="T389" s="142"/>
      <c r="U389" s="313"/>
      <c r="V389" s="312"/>
      <c r="W389" s="142"/>
      <c r="X389" s="142"/>
      <c r="Y389" s="142"/>
      <c r="Z389" s="312"/>
      <c r="AA389" s="142"/>
      <c r="AB389" s="142"/>
      <c r="AC389" s="142"/>
      <c r="AD389" s="312"/>
      <c r="AE389" s="142"/>
      <c r="AF389" s="142"/>
      <c r="AG389" s="142"/>
      <c r="AH389" s="312"/>
      <c r="AI389" s="142"/>
      <c r="AJ389" s="142"/>
      <c r="AK389" s="142"/>
      <c r="AL389" s="312"/>
      <c r="AM389" s="142"/>
      <c r="AN389" s="142"/>
      <c r="AO389" s="142"/>
      <c r="AP389" s="312"/>
      <c r="AQ389" s="142"/>
      <c r="AR389" s="142"/>
      <c r="AS389" s="142"/>
      <c r="AT389" s="312"/>
      <c r="AU389" s="142"/>
      <c r="AV389" s="142"/>
      <c r="AW389" s="142"/>
      <c r="AX389" s="312"/>
      <c r="AY389" s="142"/>
      <c r="AZ389" s="142"/>
      <c r="BA389" s="142"/>
      <c r="BB389" s="312"/>
      <c r="BC389" s="142"/>
      <c r="BD389" s="142"/>
      <c r="BE389" s="142"/>
      <c r="BF389" s="312"/>
      <c r="BG389" s="142"/>
      <c r="BH389" s="142"/>
      <c r="BI389" s="142"/>
      <c r="BJ389" s="312"/>
      <c r="BK389" s="142"/>
      <c r="BL389" s="142"/>
      <c r="BM389" s="142"/>
      <c r="BN389" s="312"/>
      <c r="BO389" s="142"/>
      <c r="BP389" s="142"/>
      <c r="BQ389" s="142"/>
      <c r="BR389" s="312"/>
      <c r="BS389" s="142"/>
      <c r="BT389" s="142"/>
      <c r="BU389" s="142"/>
      <c r="BV389" s="312"/>
      <c r="BW389" s="142"/>
      <c r="BX389" s="142"/>
      <c r="BY389" s="142"/>
      <c r="BZ389" s="312"/>
      <c r="CA389" s="142"/>
      <c r="CB389" s="142"/>
      <c r="CC389" s="313"/>
      <c r="CD389" s="312"/>
      <c r="CE389" s="142"/>
      <c r="CF389" s="142"/>
      <c r="CG389" s="313"/>
      <c r="CH389" s="312"/>
      <c r="CI389" s="142"/>
      <c r="CJ389" s="142"/>
      <c r="CK389" s="313"/>
      <c r="CL389" s="312"/>
      <c r="CM389" s="142"/>
      <c r="CN389" s="142"/>
      <c r="CO389" s="313"/>
      <c r="CP389" s="312"/>
      <c r="CQ389" s="142"/>
      <c r="CR389" s="142"/>
      <c r="CS389" s="313"/>
      <c r="CT389" s="312"/>
      <c r="CU389" s="142"/>
      <c r="CV389" s="142"/>
      <c r="CW389" s="313"/>
      <c r="CX389" s="322"/>
      <c r="CY389" s="71"/>
      <c r="CZ389" s="111"/>
      <c r="DA389" s="108"/>
      <c r="DB389" s="123"/>
      <c r="DC389" s="156"/>
      <c r="DD389" s="156"/>
      <c r="DE389" s="156"/>
      <c r="DF389" s="119"/>
      <c r="DG389" s="116"/>
      <c r="DH389" s="116"/>
      <c r="DI389" s="116"/>
      <c r="DJ389" s="116"/>
      <c r="DK389" s="116"/>
      <c r="DL389" s="116"/>
      <c r="DM389" s="116"/>
      <c r="DN389" s="116"/>
    </row>
    <row r="390" spans="1:118" ht="15.75" customHeight="1">
      <c r="A390" s="108"/>
      <c r="B390" s="149">
        <v>402141</v>
      </c>
      <c r="C390" s="123" t="s">
        <v>433</v>
      </c>
      <c r="D390" s="155" t="s">
        <v>167</v>
      </c>
      <c r="E390" s="384"/>
      <c r="F390" s="71"/>
      <c r="G390" s="71"/>
      <c r="H390" s="71"/>
      <c r="I390" s="71"/>
      <c r="J390" s="312">
        <v>0</v>
      </c>
      <c r="K390" s="142">
        <v>0</v>
      </c>
      <c r="L390" s="142">
        <v>0</v>
      </c>
      <c r="M390" s="313">
        <v>0</v>
      </c>
      <c r="N390" s="142">
        <v>0</v>
      </c>
      <c r="O390" s="142">
        <v>0</v>
      </c>
      <c r="P390" s="142">
        <v>0</v>
      </c>
      <c r="Q390" s="142">
        <v>0</v>
      </c>
      <c r="R390" s="312">
        <v>0</v>
      </c>
      <c r="S390" s="142">
        <v>0</v>
      </c>
      <c r="T390" s="142">
        <v>0</v>
      </c>
      <c r="U390" s="313">
        <v>0</v>
      </c>
      <c r="V390" s="312">
        <v>-1.0000000045806701E-6</v>
      </c>
      <c r="W390" s="142">
        <v>2.0000001086373231E-6</v>
      </c>
      <c r="X390" s="142">
        <v>-1.0000001111620804E-6</v>
      </c>
      <c r="Y390" s="142">
        <v>0</v>
      </c>
      <c r="Z390" s="312">
        <v>0</v>
      </c>
      <c r="AA390" s="142">
        <v>0</v>
      </c>
      <c r="AB390" s="142">
        <v>0</v>
      </c>
      <c r="AC390" s="142">
        <v>0</v>
      </c>
      <c r="AD390" s="312">
        <v>0</v>
      </c>
      <c r="AE390" s="142">
        <v>0</v>
      </c>
      <c r="AF390" s="142">
        <v>0</v>
      </c>
      <c r="AG390" s="142">
        <v>0</v>
      </c>
      <c r="AH390" s="312">
        <v>0</v>
      </c>
      <c r="AI390" s="142">
        <v>0</v>
      </c>
      <c r="AJ390" s="142">
        <v>0</v>
      </c>
      <c r="AK390" s="142">
        <v>0</v>
      </c>
      <c r="AL390" s="312">
        <v>0</v>
      </c>
      <c r="AM390" s="142">
        <v>0</v>
      </c>
      <c r="AN390" s="142">
        <v>0</v>
      </c>
      <c r="AO390" s="142">
        <v>0</v>
      </c>
      <c r="AP390" s="312">
        <v>0</v>
      </c>
      <c r="AQ390" s="142">
        <v>0</v>
      </c>
      <c r="AR390" s="142">
        <v>0</v>
      </c>
      <c r="AS390" s="142">
        <v>0</v>
      </c>
      <c r="AT390" s="312">
        <v>0</v>
      </c>
      <c r="AU390" s="142">
        <v>0</v>
      </c>
      <c r="AV390" s="142">
        <v>0</v>
      </c>
      <c r="AW390" s="142">
        <v>0</v>
      </c>
      <c r="AX390" s="312">
        <v>0</v>
      </c>
      <c r="AY390" s="142">
        <v>0</v>
      </c>
      <c r="AZ390" s="142">
        <v>0</v>
      </c>
      <c r="BA390" s="142">
        <v>0</v>
      </c>
      <c r="BB390" s="312">
        <v>0</v>
      </c>
      <c r="BC390" s="142">
        <v>0</v>
      </c>
      <c r="BD390" s="142">
        <v>0</v>
      </c>
      <c r="BE390" s="142">
        <v>0</v>
      </c>
      <c r="BF390" s="312">
        <v>0</v>
      </c>
      <c r="BG390" s="142">
        <v>0</v>
      </c>
      <c r="BH390" s="142">
        <v>0</v>
      </c>
      <c r="BI390" s="142">
        <v>0</v>
      </c>
      <c r="BJ390" s="312">
        <v>0</v>
      </c>
      <c r="BK390" s="142">
        <v>0</v>
      </c>
      <c r="BL390" s="142">
        <v>0</v>
      </c>
      <c r="BM390" s="142">
        <v>0</v>
      </c>
      <c r="BN390" s="312">
        <v>0</v>
      </c>
      <c r="BO390" s="142">
        <v>0</v>
      </c>
      <c r="BP390" s="142">
        <v>0</v>
      </c>
      <c r="BQ390" s="142">
        <v>0</v>
      </c>
      <c r="BR390" s="312">
        <v>0</v>
      </c>
      <c r="BS390" s="142">
        <v>0</v>
      </c>
      <c r="BT390" s="142">
        <v>0</v>
      </c>
      <c r="BU390" s="142">
        <v>-1.00000000009004E-3</v>
      </c>
      <c r="BV390" s="312">
        <v>0</v>
      </c>
      <c r="BW390" s="142">
        <v>0</v>
      </c>
      <c r="BX390" s="142">
        <v>0</v>
      </c>
      <c r="BY390" s="142">
        <v>0</v>
      </c>
      <c r="BZ390" s="312">
        <v>6.0396132539608516E-14</v>
      </c>
      <c r="CA390" s="142">
        <v>6.0396132539608516E-14</v>
      </c>
      <c r="CB390" s="142">
        <v>6.0396132539608516E-14</v>
      </c>
      <c r="CC390" s="313">
        <v>6.0396132539608516E-14</v>
      </c>
      <c r="CD390" s="312">
        <v>6.0396132539608516E-14</v>
      </c>
      <c r="CE390" s="142">
        <v>6.0396132539608516E-14</v>
      </c>
      <c r="CF390" s="142">
        <v>6.0396132539608516E-14</v>
      </c>
      <c r="CG390" s="313">
        <v>6.0396132539608516E-14</v>
      </c>
      <c r="CH390" s="312">
        <v>6.0396132539608516E-14</v>
      </c>
      <c r="CI390" s="142">
        <v>6.0396132539608516E-14</v>
      </c>
      <c r="CJ390" s="142">
        <v>6.0396132539608516E-14</v>
      </c>
      <c r="CK390" s="313">
        <v>6.0396132539608516E-14</v>
      </c>
      <c r="CL390" s="312">
        <v>6.0396132539608516E-14</v>
      </c>
      <c r="CM390" s="142">
        <v>6.0396132539608516E-14</v>
      </c>
      <c r="CN390" s="142">
        <v>6.0396132539608516E-14</v>
      </c>
      <c r="CO390" s="313">
        <v>6.0396132539608516E-14</v>
      </c>
      <c r="CP390" s="312">
        <v>6.0396132539608516E-14</v>
      </c>
      <c r="CQ390" s="142">
        <v>6.0396132539608516E-14</v>
      </c>
      <c r="CR390" s="142">
        <v>6.0396132539608516E-14</v>
      </c>
      <c r="CS390" s="313">
        <v>6.0396132539608516E-14</v>
      </c>
      <c r="CT390" s="312">
        <v>6.0396132539608516E-14</v>
      </c>
      <c r="CU390" s="142">
        <v>6.0396132539608516E-14</v>
      </c>
      <c r="CV390" s="142">
        <v>6.0396132539608516E-14</v>
      </c>
      <c r="CW390" s="313">
        <v>6.0396132539608516E-14</v>
      </c>
      <c r="CX390" s="322"/>
      <c r="CY390" s="71"/>
      <c r="CZ390" s="111"/>
      <c r="DA390" s="108">
        <v>402141</v>
      </c>
      <c r="DB390" s="123" t="s">
        <v>433</v>
      </c>
      <c r="DC390" s="156">
        <v>0</v>
      </c>
      <c r="DD390" s="156">
        <v>0</v>
      </c>
      <c r="DE390" s="156">
        <v>0</v>
      </c>
      <c r="DF390" s="119">
        <v>0</v>
      </c>
      <c r="DG390" s="116">
        <v>-4.9737991503207013E-14</v>
      </c>
      <c r="DH390" s="116">
        <v>0</v>
      </c>
      <c r="DI390" s="116">
        <v>0</v>
      </c>
      <c r="DJ390" s="116">
        <v>0</v>
      </c>
      <c r="DK390" s="116">
        <v>0</v>
      </c>
      <c r="DL390" s="116">
        <v>0</v>
      </c>
      <c r="DM390" s="116">
        <v>0</v>
      </c>
      <c r="DN390" s="116">
        <v>0</v>
      </c>
    </row>
    <row r="391" spans="1:118" ht="15.75" customHeight="1">
      <c r="A391" s="108"/>
      <c r="B391" s="149"/>
      <c r="C391" s="123" t="s">
        <v>1321</v>
      </c>
      <c r="D391" s="155" t="s">
        <v>1346</v>
      </c>
      <c r="E391" s="384"/>
      <c r="F391" s="71"/>
      <c r="G391" s="71"/>
      <c r="H391" s="71"/>
      <c r="I391" s="71"/>
      <c r="J391" s="388">
        <v>0</v>
      </c>
      <c r="K391" s="154">
        <v>0</v>
      </c>
      <c r="L391" s="154">
        <v>0</v>
      </c>
      <c r="M391" s="389">
        <v>0</v>
      </c>
      <c r="N391" s="154">
        <v>0</v>
      </c>
      <c r="O391" s="154">
        <v>0</v>
      </c>
      <c r="P391" s="154">
        <v>0</v>
      </c>
      <c r="Q391" s="154">
        <v>0</v>
      </c>
      <c r="R391" s="388">
        <v>0</v>
      </c>
      <c r="S391" s="154">
        <v>0</v>
      </c>
      <c r="T391" s="154">
        <v>0</v>
      </c>
      <c r="U391" s="389">
        <v>0</v>
      </c>
      <c r="V391" s="388">
        <v>0</v>
      </c>
      <c r="W391" s="154">
        <v>0</v>
      </c>
      <c r="X391" s="154">
        <v>0</v>
      </c>
      <c r="Y391" s="154">
        <v>0</v>
      </c>
      <c r="Z391" s="388">
        <v>0</v>
      </c>
      <c r="AA391" s="154">
        <v>0</v>
      </c>
      <c r="AB391" s="154">
        <v>0</v>
      </c>
      <c r="AC391" s="154">
        <v>0</v>
      </c>
      <c r="AD391" s="388">
        <v>0</v>
      </c>
      <c r="AE391" s="154">
        <v>0</v>
      </c>
      <c r="AF391" s="154">
        <v>0</v>
      </c>
      <c r="AG391" s="154">
        <v>0</v>
      </c>
      <c r="AH391" s="388">
        <v>0</v>
      </c>
      <c r="AI391" s="154">
        <v>0</v>
      </c>
      <c r="AJ391" s="154">
        <v>0</v>
      </c>
      <c r="AK391" s="154">
        <v>0</v>
      </c>
      <c r="AL391" s="388">
        <v>0</v>
      </c>
      <c r="AM391" s="154">
        <v>0</v>
      </c>
      <c r="AN391" s="154">
        <v>0</v>
      </c>
      <c r="AO391" s="154">
        <v>0</v>
      </c>
      <c r="AP391" s="388">
        <v>0</v>
      </c>
      <c r="AQ391" s="154">
        <v>0</v>
      </c>
      <c r="AR391" s="154">
        <v>0</v>
      </c>
      <c r="AS391" s="154">
        <v>0</v>
      </c>
      <c r="AT391" s="388">
        <v>0</v>
      </c>
      <c r="AU391" s="154">
        <v>0</v>
      </c>
      <c r="AV391" s="154">
        <v>0</v>
      </c>
      <c r="AW391" s="154">
        <v>0</v>
      </c>
      <c r="AX391" s="388">
        <v>0</v>
      </c>
      <c r="AY391" s="154">
        <v>0</v>
      </c>
      <c r="AZ391" s="154">
        <v>0</v>
      </c>
      <c r="BA391" s="154">
        <v>0</v>
      </c>
      <c r="BB391" s="388">
        <v>0</v>
      </c>
      <c r="BC391" s="154">
        <v>0</v>
      </c>
      <c r="BD391" s="154">
        <v>0</v>
      </c>
      <c r="BE391" s="154">
        <v>0</v>
      </c>
      <c r="BF391" s="388">
        <v>0</v>
      </c>
      <c r="BG391" s="154">
        <v>0</v>
      </c>
      <c r="BH391" s="154">
        <v>0</v>
      </c>
      <c r="BI391" s="154">
        <v>0</v>
      </c>
      <c r="BJ391" s="388">
        <v>0</v>
      </c>
      <c r="BK391" s="154">
        <v>0</v>
      </c>
      <c r="BL391" s="154">
        <v>0</v>
      </c>
      <c r="BM391" s="154">
        <v>0</v>
      </c>
      <c r="BN391" s="388">
        <v>0</v>
      </c>
      <c r="BO391" s="154">
        <v>0</v>
      </c>
      <c r="BP391" s="154">
        <v>0</v>
      </c>
      <c r="BQ391" s="154">
        <v>0</v>
      </c>
      <c r="BR391" s="388">
        <v>0</v>
      </c>
      <c r="BS391" s="154">
        <v>0</v>
      </c>
      <c r="BT391" s="154">
        <v>0</v>
      </c>
      <c r="BU391" s="154">
        <v>0</v>
      </c>
      <c r="BV391" s="388">
        <v>0</v>
      </c>
      <c r="BW391" s="154">
        <v>0</v>
      </c>
      <c r="BX391" s="154">
        <v>0</v>
      </c>
      <c r="BY391" s="154">
        <v>0</v>
      </c>
      <c r="BZ391" s="390">
        <v>0.25</v>
      </c>
      <c r="CA391" s="390">
        <v>0.25</v>
      </c>
      <c r="CB391" s="390">
        <v>0.25</v>
      </c>
      <c r="CC391" s="389">
        <v>0.25</v>
      </c>
      <c r="CD391" s="390">
        <v>0.25</v>
      </c>
      <c r="CE391" s="390">
        <v>0.25</v>
      </c>
      <c r="CF391" s="390">
        <v>0.25</v>
      </c>
      <c r="CG391" s="389">
        <v>0.25</v>
      </c>
      <c r="CH391" s="390">
        <v>0.25</v>
      </c>
      <c r="CI391" s="390">
        <v>0.25</v>
      </c>
      <c r="CJ391" s="390">
        <v>0.25</v>
      </c>
      <c r="CK391" s="389">
        <v>0.25</v>
      </c>
      <c r="CL391" s="390">
        <v>0.25</v>
      </c>
      <c r="CM391" s="390">
        <v>0.25</v>
      </c>
      <c r="CN391" s="390">
        <v>0.25</v>
      </c>
      <c r="CO391" s="389">
        <v>0.25</v>
      </c>
      <c r="CP391" s="390">
        <v>0.25</v>
      </c>
      <c r="CQ391" s="390">
        <v>0.25</v>
      </c>
      <c r="CR391" s="390">
        <v>0.25</v>
      </c>
      <c r="CS391" s="389">
        <v>0.25</v>
      </c>
      <c r="CT391" s="390">
        <v>0.25</v>
      </c>
      <c r="CU391" s="390">
        <v>0.25</v>
      </c>
      <c r="CV391" s="390">
        <v>0.25</v>
      </c>
      <c r="CW391" s="389">
        <v>0.25</v>
      </c>
      <c r="CX391" s="322"/>
      <c r="CY391" s="71"/>
      <c r="CZ391" s="111"/>
      <c r="DA391" s="108"/>
      <c r="DB391" s="123"/>
      <c r="DC391" s="156"/>
      <c r="DD391" s="156"/>
      <c r="DE391" s="156"/>
      <c r="DF391" s="119"/>
      <c r="DG391" s="116"/>
      <c r="DH391" s="116"/>
      <c r="DI391" s="116"/>
      <c r="DJ391" s="116"/>
      <c r="DK391" s="116"/>
      <c r="DL391" s="116"/>
      <c r="DM391" s="116"/>
      <c r="DN391" s="116"/>
    </row>
    <row r="392" spans="1:118" ht="15.75" customHeight="1">
      <c r="A392" s="108"/>
      <c r="B392" s="149"/>
      <c r="C392" s="123"/>
      <c r="D392" s="155"/>
      <c r="E392" s="384"/>
      <c r="F392" s="71"/>
      <c r="G392" s="71"/>
      <c r="H392" s="71"/>
      <c r="I392" s="71"/>
      <c r="J392" s="312"/>
      <c r="K392" s="142"/>
      <c r="L392" s="142"/>
      <c r="M392" s="313"/>
      <c r="N392" s="142"/>
      <c r="O392" s="142"/>
      <c r="P392" s="142"/>
      <c r="Q392" s="142"/>
      <c r="R392" s="312"/>
      <c r="S392" s="142"/>
      <c r="T392" s="142"/>
      <c r="U392" s="313"/>
      <c r="V392" s="312"/>
      <c r="W392" s="142"/>
      <c r="X392" s="142"/>
      <c r="Y392" s="142"/>
      <c r="Z392" s="312"/>
      <c r="AA392" s="142"/>
      <c r="AB392" s="142"/>
      <c r="AC392" s="142"/>
      <c r="AD392" s="312"/>
      <c r="AE392" s="142"/>
      <c r="AF392" s="142"/>
      <c r="AG392" s="142"/>
      <c r="AH392" s="312"/>
      <c r="AI392" s="142"/>
      <c r="AJ392" s="142"/>
      <c r="AK392" s="142"/>
      <c r="AL392" s="312"/>
      <c r="AM392" s="142"/>
      <c r="AN392" s="142"/>
      <c r="AO392" s="142"/>
      <c r="AP392" s="312"/>
      <c r="AQ392" s="142"/>
      <c r="AR392" s="142"/>
      <c r="AS392" s="142"/>
      <c r="AT392" s="312"/>
      <c r="AU392" s="142"/>
      <c r="AV392" s="142"/>
      <c r="AW392" s="142"/>
      <c r="AX392" s="312"/>
      <c r="AY392" s="142"/>
      <c r="AZ392" s="142"/>
      <c r="BA392" s="142"/>
      <c r="BB392" s="312"/>
      <c r="BC392" s="142"/>
      <c r="BD392" s="142"/>
      <c r="BE392" s="142"/>
      <c r="BF392" s="312"/>
      <c r="BG392" s="142"/>
      <c r="BH392" s="142"/>
      <c r="BI392" s="142"/>
      <c r="BJ392" s="312"/>
      <c r="BK392" s="142"/>
      <c r="BL392" s="142"/>
      <c r="BM392" s="142"/>
      <c r="BN392" s="312"/>
      <c r="BO392" s="142"/>
      <c r="BP392" s="142"/>
      <c r="BQ392" s="142"/>
      <c r="BR392" s="312"/>
      <c r="BS392" s="142"/>
      <c r="BT392" s="142"/>
      <c r="BU392" s="142"/>
      <c r="BV392" s="312"/>
      <c r="BW392" s="142"/>
      <c r="BX392" s="142"/>
      <c r="BY392" s="142"/>
      <c r="BZ392" s="312"/>
      <c r="CA392" s="142"/>
      <c r="CB392" s="142"/>
      <c r="CC392" s="313"/>
      <c r="CD392" s="312"/>
      <c r="CE392" s="142"/>
      <c r="CF392" s="142"/>
      <c r="CG392" s="313"/>
      <c r="CH392" s="312"/>
      <c r="CI392" s="142"/>
      <c r="CJ392" s="142"/>
      <c r="CK392" s="313"/>
      <c r="CL392" s="312"/>
      <c r="CM392" s="142"/>
      <c r="CN392" s="142"/>
      <c r="CO392" s="313"/>
      <c r="CP392" s="312"/>
      <c r="CQ392" s="142"/>
      <c r="CR392" s="142"/>
      <c r="CS392" s="313"/>
      <c r="CT392" s="312"/>
      <c r="CU392" s="142"/>
      <c r="CV392" s="142"/>
      <c r="CW392" s="313"/>
      <c r="CX392" s="322"/>
      <c r="CY392" s="71"/>
      <c r="CZ392" s="111"/>
      <c r="DA392" s="108"/>
      <c r="DB392" s="123"/>
      <c r="DC392" s="156"/>
      <c r="DD392" s="156"/>
      <c r="DE392" s="156"/>
      <c r="DF392" s="119"/>
      <c r="DG392" s="116"/>
      <c r="DH392" s="116"/>
      <c r="DI392" s="116"/>
      <c r="DJ392" s="116"/>
      <c r="DK392" s="116"/>
      <c r="DL392" s="116"/>
      <c r="DM392" s="116"/>
      <c r="DN392" s="116"/>
    </row>
    <row r="393" spans="1:118" ht="15.75" customHeight="1">
      <c r="A393" s="108"/>
      <c r="B393" s="149"/>
      <c r="C393" s="123"/>
      <c r="D393" s="155"/>
      <c r="E393" s="384"/>
      <c r="F393" s="71"/>
      <c r="G393" s="71"/>
      <c r="H393" s="71"/>
      <c r="I393" s="71"/>
      <c r="J393" s="312"/>
      <c r="K393" s="142"/>
      <c r="L393" s="142"/>
      <c r="M393" s="313"/>
      <c r="N393" s="142"/>
      <c r="O393" s="142"/>
      <c r="P393" s="142"/>
      <c r="Q393" s="142"/>
      <c r="R393" s="312"/>
      <c r="S393" s="142"/>
      <c r="T393" s="142"/>
      <c r="U393" s="313"/>
      <c r="V393" s="312"/>
      <c r="W393" s="142"/>
      <c r="X393" s="142"/>
      <c r="Y393" s="142"/>
      <c r="Z393" s="312"/>
      <c r="AA393" s="142"/>
      <c r="AB393" s="142"/>
      <c r="AC393" s="142"/>
      <c r="AD393" s="312"/>
      <c r="AE393" s="142"/>
      <c r="AF393" s="142"/>
      <c r="AG393" s="142"/>
      <c r="AH393" s="312"/>
      <c r="AI393" s="142"/>
      <c r="AJ393" s="142"/>
      <c r="AK393" s="142"/>
      <c r="AL393" s="312"/>
      <c r="AM393" s="142"/>
      <c r="AN393" s="142"/>
      <c r="AO393" s="142"/>
      <c r="AP393" s="312"/>
      <c r="AQ393" s="142"/>
      <c r="AR393" s="142"/>
      <c r="AS393" s="142"/>
      <c r="AT393" s="312"/>
      <c r="AU393" s="142"/>
      <c r="AV393" s="142"/>
      <c r="AW393" s="142"/>
      <c r="AX393" s="312"/>
      <c r="AY393" s="142"/>
      <c r="AZ393" s="142"/>
      <c r="BA393" s="142"/>
      <c r="BB393" s="312"/>
      <c r="BC393" s="142"/>
      <c r="BD393" s="142"/>
      <c r="BE393" s="142"/>
      <c r="BF393" s="312"/>
      <c r="BG393" s="142"/>
      <c r="BH393" s="142"/>
      <c r="BI393" s="142"/>
      <c r="BJ393" s="312"/>
      <c r="BK393" s="142"/>
      <c r="BL393" s="142"/>
      <c r="BM393" s="142"/>
      <c r="BN393" s="312"/>
      <c r="BO393" s="142"/>
      <c r="BP393" s="142"/>
      <c r="BQ393" s="142"/>
      <c r="BR393" s="312"/>
      <c r="BS393" s="142"/>
      <c r="BT393" s="142"/>
      <c r="BU393" s="142"/>
      <c r="BV393" s="312"/>
      <c r="BW393" s="142"/>
      <c r="BX393" s="142"/>
      <c r="BY393" s="142"/>
      <c r="BZ393" s="312"/>
      <c r="CA393" s="142"/>
      <c r="CB393" s="142"/>
      <c r="CC393" s="313"/>
      <c r="CD393" s="312"/>
      <c r="CE393" s="142"/>
      <c r="CF393" s="142"/>
      <c r="CG393" s="313"/>
      <c r="CH393" s="312"/>
      <c r="CI393" s="142"/>
      <c r="CJ393" s="142"/>
      <c r="CK393" s="313"/>
      <c r="CL393" s="312"/>
      <c r="CM393" s="142"/>
      <c r="CN393" s="142"/>
      <c r="CO393" s="313"/>
      <c r="CP393" s="312"/>
      <c r="CQ393" s="142"/>
      <c r="CR393" s="142"/>
      <c r="CS393" s="313"/>
      <c r="CT393" s="312"/>
      <c r="CU393" s="142"/>
      <c r="CV393" s="142"/>
      <c r="CW393" s="313"/>
      <c r="CX393" s="322"/>
      <c r="CY393" s="71"/>
      <c r="CZ393" s="111"/>
      <c r="DA393" s="108"/>
      <c r="DB393" s="123"/>
      <c r="DC393" s="156"/>
      <c r="DD393" s="156"/>
      <c r="DE393" s="156"/>
      <c r="DF393" s="119"/>
      <c r="DG393" s="116"/>
      <c r="DH393" s="116"/>
      <c r="DI393" s="116"/>
      <c r="DJ393" s="116"/>
      <c r="DK393" s="116"/>
      <c r="DL393" s="116"/>
      <c r="DM393" s="116"/>
      <c r="DN393" s="116"/>
    </row>
    <row r="394" spans="1:118" ht="15.75" customHeight="1">
      <c r="A394" s="114"/>
      <c r="B394" s="109">
        <v>402340</v>
      </c>
      <c r="C394" s="114" t="s">
        <v>771</v>
      </c>
      <c r="D394" s="89" t="s">
        <v>772</v>
      </c>
      <c r="E394" s="394"/>
      <c r="F394" s="89"/>
      <c r="G394" s="89"/>
      <c r="H394" s="89"/>
      <c r="I394" s="89"/>
      <c r="J394" s="307">
        <v>0</v>
      </c>
      <c r="K394" s="117">
        <v>0</v>
      </c>
      <c r="L394" s="117">
        <v>0</v>
      </c>
      <c r="M394" s="308">
        <v>0</v>
      </c>
      <c r="N394" s="117">
        <v>0</v>
      </c>
      <c r="O394" s="117">
        <v>0</v>
      </c>
      <c r="P394" s="117">
        <v>0</v>
      </c>
      <c r="Q394" s="117">
        <v>0</v>
      </c>
      <c r="R394" s="307">
        <v>0</v>
      </c>
      <c r="S394" s="117">
        <v>0</v>
      </c>
      <c r="T394" s="117">
        <v>0</v>
      </c>
      <c r="U394" s="308">
        <v>0</v>
      </c>
      <c r="V394" s="307">
        <v>-4.6638500000000001</v>
      </c>
      <c r="W394" s="117">
        <v>57.794649999999997</v>
      </c>
      <c r="X394" s="117">
        <v>-36.603434999999998</v>
      </c>
      <c r="Y394" s="117">
        <v>-85.252364999999998</v>
      </c>
      <c r="Z394" s="307">
        <v>-142.197</v>
      </c>
      <c r="AA394" s="117">
        <v>-38.183999999999997</v>
      </c>
      <c r="AB394" s="117">
        <v>-30.844999999999999</v>
      </c>
      <c r="AC394" s="117">
        <v>3.149</v>
      </c>
      <c r="AD394" s="307">
        <v>-302.09999999999997</v>
      </c>
      <c r="AE394" s="117">
        <v>-16.574999999999999</v>
      </c>
      <c r="AF394" s="117">
        <v>109.476</v>
      </c>
      <c r="AG394" s="117">
        <v>-12.029</v>
      </c>
      <c r="AH394" s="307">
        <v>-9.7939999999999987</v>
      </c>
      <c r="AI394" s="117">
        <v>375.04300000000001</v>
      </c>
      <c r="AJ394" s="117">
        <v>-38.656999999999996</v>
      </c>
      <c r="AK394" s="117">
        <v>-2.0369999999999999</v>
      </c>
      <c r="AL394" s="307">
        <v>-81.923999999999992</v>
      </c>
      <c r="AM394" s="117">
        <v>-161.428</v>
      </c>
      <c r="AN394" s="117">
        <v>-566.471</v>
      </c>
      <c r="AO394" s="117">
        <v>-363.98899999999998</v>
      </c>
      <c r="AP394" s="307">
        <v>205.572</v>
      </c>
      <c r="AQ394" s="117">
        <v>-82.501999999999995</v>
      </c>
      <c r="AR394" s="117">
        <v>-178.28100000000001</v>
      </c>
      <c r="AS394" s="117">
        <v>-719.99</v>
      </c>
      <c r="AT394" s="307">
        <v>-96.793999999999997</v>
      </c>
      <c r="AU394" s="117">
        <v>-205.27499999999998</v>
      </c>
      <c r="AV394" s="117">
        <v>366.47199999999998</v>
      </c>
      <c r="AW394" s="117">
        <v>-80.655000000000001</v>
      </c>
      <c r="AX394" s="307">
        <v>-101.899</v>
      </c>
      <c r="AY394" s="117">
        <v>131.864</v>
      </c>
      <c r="AZ394" s="117">
        <v>-228.59</v>
      </c>
      <c r="BA394" s="117">
        <v>106.58199999999999</v>
      </c>
      <c r="BB394" s="307">
        <v>379.99699999999996</v>
      </c>
      <c r="BC394" s="117">
        <v>-100.691</v>
      </c>
      <c r="BD394" s="117">
        <v>-259.03699999999998</v>
      </c>
      <c r="BE394" s="117">
        <v>-171.42499999999998</v>
      </c>
      <c r="BF394" s="307">
        <v>-13.173999999999999</v>
      </c>
      <c r="BG394" s="117">
        <v>-138.715</v>
      </c>
      <c r="BH394" s="117">
        <v>-42.128</v>
      </c>
      <c r="BI394" s="117">
        <v>-1025.155</v>
      </c>
      <c r="BJ394" s="307">
        <v>-349.75599999999997</v>
      </c>
      <c r="BK394" s="117">
        <v>510.49099999999999</v>
      </c>
      <c r="BL394" s="117">
        <v>-202.46899999999999</v>
      </c>
      <c r="BM394" s="117">
        <v>-756.58199999999999</v>
      </c>
      <c r="BN394" s="307">
        <v>617.67899999999997</v>
      </c>
      <c r="BO394" s="117">
        <v>335.90999999999997</v>
      </c>
      <c r="BP394" s="117">
        <v>74.757999999999996</v>
      </c>
      <c r="BQ394" s="117">
        <v>824.91099999999994</v>
      </c>
      <c r="BR394" s="307">
        <v>32.405000000000001</v>
      </c>
      <c r="BS394" s="117">
        <v>221.827</v>
      </c>
      <c r="BT394" s="117">
        <v>138.66299999999998</v>
      </c>
      <c r="BU394" s="117">
        <v>169.67099999999999</v>
      </c>
      <c r="BV394" s="307">
        <v>-206.20099999999999</v>
      </c>
      <c r="BW394" s="117">
        <v>169.54999999999998</v>
      </c>
      <c r="BX394" s="117">
        <v>106.83699999999999</v>
      </c>
      <c r="BY394" s="117">
        <v>141.51300000000001</v>
      </c>
      <c r="BZ394" s="307">
        <v>152.27999680357209</v>
      </c>
      <c r="CA394" s="117">
        <v>152.27999680357209</v>
      </c>
      <c r="CB394" s="117">
        <v>152.27999680357209</v>
      </c>
      <c r="CC394" s="308">
        <v>152.27999680357209</v>
      </c>
      <c r="CD394" s="307">
        <v>139.83123206929207</v>
      </c>
      <c r="CE394" s="117">
        <v>139.83123206929207</v>
      </c>
      <c r="CF394" s="117">
        <v>139.83123206929207</v>
      </c>
      <c r="CG394" s="308">
        <v>139.83123206929207</v>
      </c>
      <c r="CH394" s="307">
        <v>130.66822107932597</v>
      </c>
      <c r="CI394" s="117">
        <v>130.66822107932597</v>
      </c>
      <c r="CJ394" s="117">
        <v>130.66822107932597</v>
      </c>
      <c r="CK394" s="308">
        <v>130.66822107932597</v>
      </c>
      <c r="CL394" s="307">
        <v>123.92371492193689</v>
      </c>
      <c r="CM394" s="117">
        <v>123.92371492193689</v>
      </c>
      <c r="CN394" s="117">
        <v>123.92371492193689</v>
      </c>
      <c r="CO394" s="308">
        <v>123.92371492193689</v>
      </c>
      <c r="CP394" s="307">
        <v>118.959368228817</v>
      </c>
      <c r="CQ394" s="117">
        <v>118.959368228817</v>
      </c>
      <c r="CR394" s="117">
        <v>118.959368228817</v>
      </c>
      <c r="CS394" s="308">
        <v>118.959368228817</v>
      </c>
      <c r="CT394" s="307">
        <v>115.3053218814072</v>
      </c>
      <c r="CU394" s="117">
        <v>115.3053218814072</v>
      </c>
      <c r="CV394" s="117">
        <v>115.3053218814072</v>
      </c>
      <c r="CW394" s="308">
        <v>115.3053218814072</v>
      </c>
      <c r="CX394" s="301"/>
      <c r="CY394" s="89"/>
      <c r="CZ394" s="166"/>
      <c r="DA394" s="114">
        <v>402340</v>
      </c>
      <c r="DB394" s="114" t="s">
        <v>771</v>
      </c>
      <c r="DC394" s="137">
        <v>-383.47393899999997</v>
      </c>
      <c r="DD394" s="137">
        <v>-210.91673599999999</v>
      </c>
      <c r="DE394" s="137">
        <v>-270.14976899999999</v>
      </c>
      <c r="DF394" s="119">
        <v>-68.724999999999994</v>
      </c>
      <c r="DG394" s="116">
        <v>-208.077</v>
      </c>
      <c r="DH394" s="116">
        <v>-221.22799999999998</v>
      </c>
      <c r="DI394" s="116">
        <v>324.55500000000001</v>
      </c>
      <c r="DJ394" s="116">
        <v>-1173.8119999999999</v>
      </c>
      <c r="DK394" s="116">
        <v>-775.20099999999991</v>
      </c>
      <c r="DL394" s="116">
        <v>-16.251999999999999</v>
      </c>
      <c r="DM394" s="116">
        <v>-92.042999999999992</v>
      </c>
      <c r="DN394" s="116">
        <v>-151.15600000000001</v>
      </c>
    </row>
    <row r="395" spans="1:118" ht="15.75" customHeight="1">
      <c r="A395" s="108"/>
      <c r="B395" s="149"/>
      <c r="C395" s="108"/>
      <c r="D395" s="71"/>
      <c r="E395" s="384"/>
      <c r="F395" s="71"/>
      <c r="G395" s="71"/>
      <c r="H395" s="71"/>
      <c r="I395" s="71"/>
      <c r="J395" s="391"/>
      <c r="K395" s="157"/>
      <c r="L395" s="157"/>
      <c r="M395" s="392"/>
      <c r="N395" s="157"/>
      <c r="O395" s="157"/>
      <c r="P395" s="157"/>
      <c r="Q395" s="157"/>
      <c r="R395" s="391"/>
      <c r="S395" s="157"/>
      <c r="T395" s="157"/>
      <c r="U395" s="392"/>
      <c r="V395" s="391"/>
      <c r="W395" s="157"/>
      <c r="X395" s="157"/>
      <c r="Y395" s="157"/>
      <c r="Z395" s="391"/>
      <c r="AA395" s="157"/>
      <c r="AB395" s="157"/>
      <c r="AC395" s="157"/>
      <c r="AD395" s="391"/>
      <c r="AE395" s="157"/>
      <c r="AF395" s="157"/>
      <c r="AG395" s="157"/>
      <c r="AH395" s="391"/>
      <c r="AI395" s="157"/>
      <c r="AJ395" s="157"/>
      <c r="AK395" s="157"/>
      <c r="AL395" s="391"/>
      <c r="AM395" s="157"/>
      <c r="AN395" s="157"/>
      <c r="AO395" s="157"/>
      <c r="AP395" s="391"/>
      <c r="AQ395" s="157"/>
      <c r="AR395" s="157"/>
      <c r="AS395" s="157"/>
      <c r="AT395" s="391"/>
      <c r="AU395" s="157"/>
      <c r="AV395" s="157"/>
      <c r="AW395" s="157"/>
      <c r="AX395" s="391"/>
      <c r="AY395" s="157"/>
      <c r="AZ395" s="157"/>
      <c r="BA395" s="157"/>
      <c r="BB395" s="391"/>
      <c r="BC395" s="157"/>
      <c r="BD395" s="157"/>
      <c r="BE395" s="157"/>
      <c r="BF395" s="391"/>
      <c r="BG395" s="157"/>
      <c r="BH395" s="157"/>
      <c r="BI395" s="157"/>
      <c r="BJ395" s="391"/>
      <c r="BK395" s="157"/>
      <c r="BL395" s="157"/>
      <c r="BM395" s="157"/>
      <c r="BN395" s="391"/>
      <c r="BO395" s="157"/>
      <c r="BP395" s="157"/>
      <c r="BQ395" s="157"/>
      <c r="BR395" s="391"/>
      <c r="BS395" s="157"/>
      <c r="BT395" s="157"/>
      <c r="BU395" s="157"/>
      <c r="BV395" s="391"/>
      <c r="BW395" s="157"/>
      <c r="BX395" s="157"/>
      <c r="BY395" s="157"/>
      <c r="BZ395" s="391"/>
      <c r="CA395" s="157"/>
      <c r="CB395" s="157"/>
      <c r="CC395" s="392"/>
      <c r="CD395" s="391"/>
      <c r="CE395" s="157"/>
      <c r="CF395" s="157"/>
      <c r="CG395" s="392"/>
      <c r="CH395" s="391"/>
      <c r="CI395" s="157"/>
      <c r="CJ395" s="157"/>
      <c r="CK395" s="392"/>
      <c r="CL395" s="391"/>
      <c r="CM395" s="157"/>
      <c r="CN395" s="157"/>
      <c r="CO395" s="392"/>
      <c r="CP395" s="391"/>
      <c r="CQ395" s="157"/>
      <c r="CR395" s="157"/>
      <c r="CS395" s="392"/>
      <c r="CT395" s="391"/>
      <c r="CU395" s="157"/>
      <c r="CV395" s="157"/>
      <c r="CW395" s="392"/>
      <c r="CX395" s="322"/>
      <c r="CY395" s="71"/>
      <c r="CZ395" s="111"/>
      <c r="DA395" s="108"/>
      <c r="DB395" s="108"/>
      <c r="DC395" s="156"/>
      <c r="DD395" s="156"/>
      <c r="DE395" s="156"/>
      <c r="DF395" s="119"/>
      <c r="DG395" s="116"/>
      <c r="DH395" s="116"/>
      <c r="DI395" s="116"/>
      <c r="DJ395" s="116"/>
      <c r="DK395" s="116"/>
      <c r="DL395" s="116"/>
      <c r="DM395" s="116"/>
      <c r="DN395" s="116"/>
    </row>
    <row r="396" spans="1:118" ht="15.75" customHeight="1">
      <c r="A396" s="108"/>
      <c r="B396" s="149">
        <v>403200</v>
      </c>
      <c r="C396" s="123" t="s">
        <v>774</v>
      </c>
      <c r="D396" s="155" t="s">
        <v>774</v>
      </c>
      <c r="E396" s="384"/>
      <c r="F396" s="71"/>
      <c r="G396" s="71"/>
      <c r="H396" s="71"/>
      <c r="I396" s="71"/>
      <c r="J396" s="312">
        <v>0</v>
      </c>
      <c r="K396" s="142">
        <v>0</v>
      </c>
      <c r="L396" s="142">
        <v>0</v>
      </c>
      <c r="M396" s="313">
        <v>0</v>
      </c>
      <c r="N396" s="142">
        <v>0</v>
      </c>
      <c r="O396" s="142">
        <v>0</v>
      </c>
      <c r="P396" s="142">
        <v>0</v>
      </c>
      <c r="Q396" s="142">
        <v>0</v>
      </c>
      <c r="R396" s="312">
        <v>0</v>
      </c>
      <c r="S396" s="142">
        <v>0</v>
      </c>
      <c r="T396" s="142">
        <v>0</v>
      </c>
      <c r="U396" s="313">
        <v>0</v>
      </c>
      <c r="V396" s="312">
        <v>-9.0873119999999989</v>
      </c>
      <c r="W396" s="142">
        <v>-11.896626999999999</v>
      </c>
      <c r="X396" s="142">
        <v>-17.735699</v>
      </c>
      <c r="Y396" s="142">
        <v>-29.410361999999999</v>
      </c>
      <c r="Z396" s="312">
        <v>-11.065999999999999</v>
      </c>
      <c r="AA396" s="142">
        <v>-15.241999999999999</v>
      </c>
      <c r="AB396" s="142">
        <v>-16.053999999999998</v>
      </c>
      <c r="AC396" s="142">
        <v>-54.721999999999994</v>
      </c>
      <c r="AD396" s="312">
        <v>-24.114999999999998</v>
      </c>
      <c r="AE396" s="142">
        <v>-45.341999999999999</v>
      </c>
      <c r="AF396" s="142">
        <v>-66.161999999999992</v>
      </c>
      <c r="AG396" s="142">
        <v>-28.357999999999997</v>
      </c>
      <c r="AH396" s="312">
        <v>-36.507999999999996</v>
      </c>
      <c r="AI396" s="142">
        <v>-40.303999999999995</v>
      </c>
      <c r="AJ396" s="142">
        <v>-64.570999999999998</v>
      </c>
      <c r="AK396" s="142">
        <v>-46.669999999999995</v>
      </c>
      <c r="AL396" s="312">
        <v>-29.605999999999998</v>
      </c>
      <c r="AM396" s="142">
        <v>-39.765000000000001</v>
      </c>
      <c r="AN396" s="142">
        <v>-86.905000000000001</v>
      </c>
      <c r="AO396" s="142">
        <v>-30.241</v>
      </c>
      <c r="AP396" s="312">
        <v>-49.5</v>
      </c>
      <c r="AQ396" s="142">
        <v>-57.364999999999995</v>
      </c>
      <c r="AR396" s="142">
        <v>-32.122999999999998</v>
      </c>
      <c r="AS396" s="142">
        <v>-39.662999999999997</v>
      </c>
      <c r="AT396" s="312">
        <v>-10.106999999999999</v>
      </c>
      <c r="AU396" s="142">
        <v>-10.930999999999999</v>
      </c>
      <c r="AV396" s="142">
        <v>-9.1349999999999998</v>
      </c>
      <c r="AW396" s="142">
        <v>-19.593</v>
      </c>
      <c r="AX396" s="312">
        <v>-24.29</v>
      </c>
      <c r="AY396" s="142">
        <v>-17.132999999999999</v>
      </c>
      <c r="AZ396" s="142">
        <v>-52.966000000000001</v>
      </c>
      <c r="BA396" s="142">
        <v>-97.513999999999996</v>
      </c>
      <c r="BB396" s="312">
        <v>-29.361999999999998</v>
      </c>
      <c r="BC396" s="142">
        <v>-24.667999999999999</v>
      </c>
      <c r="BD396" s="142">
        <v>-22.294999999999998</v>
      </c>
      <c r="BE396" s="142">
        <v>-33.613</v>
      </c>
      <c r="BF396" s="312">
        <v>-30.471</v>
      </c>
      <c r="BG396" s="142">
        <v>-13.046999999999999</v>
      </c>
      <c r="BH396" s="142">
        <v>-7.5569999999999995</v>
      </c>
      <c r="BI396" s="142">
        <v>-22.3</v>
      </c>
      <c r="BJ396" s="312">
        <v>-16.916</v>
      </c>
      <c r="BK396" s="142">
        <v>-47.12</v>
      </c>
      <c r="BL396" s="142">
        <v>-10.01</v>
      </c>
      <c r="BM396" s="142">
        <v>-23.553999999999998</v>
      </c>
      <c r="BN396" s="312">
        <v>-24.146999999999998</v>
      </c>
      <c r="BO396" s="142">
        <v>-19.637</v>
      </c>
      <c r="BP396" s="142">
        <v>-58</v>
      </c>
      <c r="BQ396" s="142">
        <v>-46.62</v>
      </c>
      <c r="BR396" s="312">
        <v>-71.819000000000003</v>
      </c>
      <c r="BS396" s="142">
        <v>-39.948</v>
      </c>
      <c r="BT396" s="142">
        <v>-36.619999999999997</v>
      </c>
      <c r="BU396" s="142">
        <v>-73.756999999999991</v>
      </c>
      <c r="BV396" s="312">
        <v>-70.24799999999999</v>
      </c>
      <c r="BW396" s="142">
        <v>-31.108999999999998</v>
      </c>
      <c r="BX396" s="142">
        <v>-40.870999999999995</v>
      </c>
      <c r="BY396" s="142">
        <v>-36.625</v>
      </c>
      <c r="BZ396" s="312">
        <v>0</v>
      </c>
      <c r="CA396" s="142">
        <v>0</v>
      </c>
      <c r="CB396" s="142">
        <v>0</v>
      </c>
      <c r="CC396" s="313">
        <v>0</v>
      </c>
      <c r="CD396" s="312">
        <v>0</v>
      </c>
      <c r="CE396" s="142">
        <v>0</v>
      </c>
      <c r="CF396" s="142">
        <v>0</v>
      </c>
      <c r="CG396" s="313">
        <v>0</v>
      </c>
      <c r="CH396" s="312">
        <v>0</v>
      </c>
      <c r="CI396" s="142">
        <v>0</v>
      </c>
      <c r="CJ396" s="142">
        <v>0</v>
      </c>
      <c r="CK396" s="313">
        <v>0</v>
      </c>
      <c r="CL396" s="312">
        <v>0</v>
      </c>
      <c r="CM396" s="142">
        <v>0</v>
      </c>
      <c r="CN396" s="142">
        <v>0</v>
      </c>
      <c r="CO396" s="313">
        <v>0</v>
      </c>
      <c r="CP396" s="312">
        <v>0</v>
      </c>
      <c r="CQ396" s="142">
        <v>0</v>
      </c>
      <c r="CR396" s="142">
        <v>0</v>
      </c>
      <c r="CS396" s="313">
        <v>0</v>
      </c>
      <c r="CT396" s="312">
        <v>0</v>
      </c>
      <c r="CU396" s="142">
        <v>0</v>
      </c>
      <c r="CV396" s="142">
        <v>0</v>
      </c>
      <c r="CW396" s="313">
        <v>0</v>
      </c>
      <c r="CX396" s="322"/>
      <c r="CY396" s="71"/>
      <c r="CZ396" s="111"/>
      <c r="DA396" s="108">
        <v>403200</v>
      </c>
      <c r="DB396" s="123" t="s">
        <v>774</v>
      </c>
      <c r="DC396" s="156">
        <v>-295.41204099999999</v>
      </c>
      <c r="DD396" s="156">
        <v>-218.73243399999998</v>
      </c>
      <c r="DE396" s="156">
        <v>-153.213054</v>
      </c>
      <c r="DF396" s="119">
        <v>-68.13</v>
      </c>
      <c r="DG396" s="116">
        <v>-97.083999999999989</v>
      </c>
      <c r="DH396" s="116">
        <v>-163.977</v>
      </c>
      <c r="DI396" s="116">
        <v>-188.053</v>
      </c>
      <c r="DJ396" s="116">
        <v>-186.517</v>
      </c>
      <c r="DK396" s="116">
        <v>-178.65099999999998</v>
      </c>
      <c r="DL396" s="116">
        <v>-49.765999999999998</v>
      </c>
      <c r="DM396" s="116">
        <v>-191.90299999999999</v>
      </c>
      <c r="DN396" s="116">
        <v>-109.93799999999999</v>
      </c>
    </row>
    <row r="397" spans="1:118" ht="15.75" customHeight="1">
      <c r="A397" s="108"/>
      <c r="B397" s="149"/>
      <c r="C397" s="123" t="s">
        <v>1321</v>
      </c>
      <c r="D397" s="155" t="s">
        <v>1323</v>
      </c>
      <c r="E397" s="384"/>
      <c r="F397" s="71"/>
      <c r="G397" s="71"/>
      <c r="H397" s="71"/>
      <c r="I397" s="71"/>
      <c r="J397" s="388">
        <v>0</v>
      </c>
      <c r="K397" s="154">
        <v>0</v>
      </c>
      <c r="L397" s="154">
        <v>0</v>
      </c>
      <c r="M397" s="389">
        <v>0</v>
      </c>
      <c r="N397" s="154">
        <v>0</v>
      </c>
      <c r="O397" s="154">
        <v>0</v>
      </c>
      <c r="P397" s="154">
        <v>0</v>
      </c>
      <c r="Q397" s="154">
        <v>0</v>
      </c>
      <c r="R397" s="388">
        <v>0</v>
      </c>
      <c r="S397" s="154">
        <v>0</v>
      </c>
      <c r="T397" s="154">
        <v>0</v>
      </c>
      <c r="U397" s="389">
        <v>0</v>
      </c>
      <c r="V397" s="388">
        <v>0.13338194627917216</v>
      </c>
      <c r="W397" s="154">
        <v>0.17461657126082489</v>
      </c>
      <c r="X397" s="154">
        <v>0.26032142961984445</v>
      </c>
      <c r="Y397" s="154">
        <v>0.43168005284015853</v>
      </c>
      <c r="Z397" s="388">
        <v>0.11398376663507891</v>
      </c>
      <c r="AA397" s="154">
        <v>0.15699806353261095</v>
      </c>
      <c r="AB397" s="154">
        <v>0.16536195459601993</v>
      </c>
      <c r="AC397" s="154">
        <v>0.56365621523629028</v>
      </c>
      <c r="AD397" s="388">
        <v>0.14706330765900094</v>
      </c>
      <c r="AE397" s="154">
        <v>0.27651438921312133</v>
      </c>
      <c r="AF397" s="154">
        <v>0.40348341535703169</v>
      </c>
      <c r="AG397" s="154">
        <v>0.1729388877708459</v>
      </c>
      <c r="AH397" s="388">
        <v>0.19413675931785185</v>
      </c>
      <c r="AI397" s="154">
        <v>0.2143225580022653</v>
      </c>
      <c r="AJ397" s="154">
        <v>0.34336596597767649</v>
      </c>
      <c r="AK397" s="154">
        <v>0.24817471670220626</v>
      </c>
      <c r="AL397" s="388">
        <v>0.15873083954813769</v>
      </c>
      <c r="AM397" s="154">
        <v>0.21319772460419159</v>
      </c>
      <c r="AN397" s="154">
        <v>0.46593608089343064</v>
      </c>
      <c r="AO397" s="154">
        <v>0.16213535495424009</v>
      </c>
      <c r="AP397" s="388">
        <v>0.27707653469613941</v>
      </c>
      <c r="AQ397" s="154">
        <v>0.32110091743119268</v>
      </c>
      <c r="AR397" s="154">
        <v>0.17980867725341587</v>
      </c>
      <c r="AS397" s="154">
        <v>0.22201387061925207</v>
      </c>
      <c r="AT397" s="388">
        <v>0.20309046336856487</v>
      </c>
      <c r="AU397" s="154">
        <v>0.21964795241731302</v>
      </c>
      <c r="AV397" s="154">
        <v>0.18355905638387654</v>
      </c>
      <c r="AW397" s="154">
        <v>0.39370252783024556</v>
      </c>
      <c r="AX397" s="388">
        <v>0.12657436308968595</v>
      </c>
      <c r="AY397" s="154">
        <v>8.9279479737158871E-2</v>
      </c>
      <c r="AZ397" s="154">
        <v>0.27600402286571862</v>
      </c>
      <c r="BA397" s="154">
        <v>0.5081421343074366</v>
      </c>
      <c r="BB397" s="388">
        <v>0.26707780749149523</v>
      </c>
      <c r="BC397" s="154">
        <v>0.22438101475377031</v>
      </c>
      <c r="BD397" s="154">
        <v>0.20279612145027198</v>
      </c>
      <c r="BE397" s="154">
        <v>0.30574505630446253</v>
      </c>
      <c r="BF397" s="388">
        <v>0.41527768313458263</v>
      </c>
      <c r="BG397" s="154">
        <v>0.17781260647359454</v>
      </c>
      <c r="BH397" s="154">
        <v>0.10299148211243611</v>
      </c>
      <c r="BI397" s="154">
        <v>0.30391822827938675</v>
      </c>
      <c r="BJ397" s="388">
        <v>0.17331967213114755</v>
      </c>
      <c r="BK397" s="154">
        <v>0.48278688524590163</v>
      </c>
      <c r="BL397" s="154">
        <v>0.10256147540983607</v>
      </c>
      <c r="BM397" s="154">
        <v>0.24133196721311476</v>
      </c>
      <c r="BN397" s="388">
        <v>0.16271124767526482</v>
      </c>
      <c r="BO397" s="154">
        <v>0.13232123123365946</v>
      </c>
      <c r="BP397" s="154">
        <v>0.39082504514703109</v>
      </c>
      <c r="BQ397" s="154">
        <v>0.31414247594404465</v>
      </c>
      <c r="BR397" s="388">
        <v>0.3232993013540767</v>
      </c>
      <c r="BS397" s="154">
        <v>0.17982929991356961</v>
      </c>
      <c r="BT397" s="154">
        <v>0.16484802650532987</v>
      </c>
      <c r="BU397" s="154">
        <v>0.33202337222702388</v>
      </c>
      <c r="BV397" s="388">
        <v>0.39276948108222953</v>
      </c>
      <c r="BW397" s="154">
        <v>0.17393613749839254</v>
      </c>
      <c r="BX397" s="154">
        <v>0.22851727396241606</v>
      </c>
      <c r="BY397" s="154">
        <v>0.2047771074569619</v>
      </c>
      <c r="BZ397" s="390">
        <v>0.25</v>
      </c>
      <c r="CA397" s="390">
        <v>0.25</v>
      </c>
      <c r="CB397" s="390">
        <v>0.25</v>
      </c>
      <c r="CC397" s="389">
        <v>0.25</v>
      </c>
      <c r="CD397" s="390">
        <v>0.25</v>
      </c>
      <c r="CE397" s="390">
        <v>0.25</v>
      </c>
      <c r="CF397" s="390">
        <v>0.25</v>
      </c>
      <c r="CG397" s="389">
        <v>0.25</v>
      </c>
      <c r="CH397" s="390">
        <v>0.25</v>
      </c>
      <c r="CI397" s="390">
        <v>0.25</v>
      </c>
      <c r="CJ397" s="390">
        <v>0.25</v>
      </c>
      <c r="CK397" s="389">
        <v>0.25</v>
      </c>
      <c r="CL397" s="390">
        <v>0.25</v>
      </c>
      <c r="CM397" s="390">
        <v>0.25</v>
      </c>
      <c r="CN397" s="390">
        <v>0.25</v>
      </c>
      <c r="CO397" s="389">
        <v>0.25</v>
      </c>
      <c r="CP397" s="390">
        <v>0.25</v>
      </c>
      <c r="CQ397" s="390">
        <v>0.25</v>
      </c>
      <c r="CR397" s="390">
        <v>0.25</v>
      </c>
      <c r="CS397" s="389">
        <v>0.25</v>
      </c>
      <c r="CT397" s="390">
        <v>0.25</v>
      </c>
      <c r="CU397" s="390">
        <v>0.25</v>
      </c>
      <c r="CV397" s="390">
        <v>0.25</v>
      </c>
      <c r="CW397" s="389">
        <v>0.25</v>
      </c>
      <c r="CX397" s="322"/>
      <c r="CY397" s="71"/>
      <c r="CZ397" s="111"/>
      <c r="DA397" s="108"/>
      <c r="DB397" s="123"/>
      <c r="DC397" s="156"/>
      <c r="DD397" s="156"/>
      <c r="DE397" s="156"/>
      <c r="DF397" s="119"/>
      <c r="DG397" s="116"/>
      <c r="DH397" s="116"/>
      <c r="DI397" s="116"/>
      <c r="DJ397" s="116"/>
      <c r="DK397" s="116"/>
      <c r="DL397" s="116"/>
      <c r="DM397" s="116"/>
      <c r="DN397" s="116"/>
    </row>
    <row r="398" spans="1:118" ht="15.75" customHeight="1">
      <c r="A398" s="108"/>
      <c r="B398" s="149"/>
      <c r="C398" s="123"/>
      <c r="D398" s="155"/>
      <c r="E398" s="384"/>
      <c r="F398" s="71"/>
      <c r="G398" s="71"/>
      <c r="H398" s="71"/>
      <c r="I398" s="71"/>
      <c r="J398" s="391"/>
      <c r="K398" s="157"/>
      <c r="L398" s="157"/>
      <c r="M398" s="392"/>
      <c r="N398" s="157"/>
      <c r="O398" s="157"/>
      <c r="P398" s="157"/>
      <c r="Q398" s="157"/>
      <c r="R398" s="391"/>
      <c r="S398" s="157"/>
      <c r="T398" s="157"/>
      <c r="U398" s="392"/>
      <c r="V398" s="391"/>
      <c r="W398" s="157"/>
      <c r="X398" s="157"/>
      <c r="Y398" s="157"/>
      <c r="Z398" s="391"/>
      <c r="AA398" s="157"/>
      <c r="AB398" s="157"/>
      <c r="AC398" s="157"/>
      <c r="AD398" s="391"/>
      <c r="AE398" s="157"/>
      <c r="AF398" s="157"/>
      <c r="AG398" s="157"/>
      <c r="AH398" s="391"/>
      <c r="AI398" s="157"/>
      <c r="AJ398" s="157"/>
      <c r="AK398" s="157"/>
      <c r="AL398" s="391"/>
      <c r="AM398" s="157"/>
      <c r="AN398" s="157"/>
      <c r="AO398" s="157"/>
      <c r="AP398" s="391"/>
      <c r="AQ398" s="157"/>
      <c r="AR398" s="157"/>
      <c r="AS398" s="157"/>
      <c r="AT398" s="391"/>
      <c r="AU398" s="157"/>
      <c r="AV398" s="157"/>
      <c r="AW398" s="157"/>
      <c r="AX398" s="391"/>
      <c r="AY398" s="157"/>
      <c r="AZ398" s="157"/>
      <c r="BA398" s="157"/>
      <c r="BB398" s="391"/>
      <c r="BC398" s="157"/>
      <c r="BD398" s="157"/>
      <c r="BE398" s="157"/>
      <c r="BF398" s="391"/>
      <c r="BG398" s="157"/>
      <c r="BH398" s="157"/>
      <c r="BI398" s="157"/>
      <c r="BJ398" s="391"/>
      <c r="BK398" s="157"/>
      <c r="BL398" s="157"/>
      <c r="BM398" s="157"/>
      <c r="BN398" s="391"/>
      <c r="BO398" s="157"/>
      <c r="BP398" s="157"/>
      <c r="BQ398" s="157"/>
      <c r="BR398" s="391"/>
      <c r="BS398" s="157"/>
      <c r="BT398" s="157"/>
      <c r="BU398" s="157"/>
      <c r="BV398" s="391"/>
      <c r="BW398" s="157"/>
      <c r="BX398" s="157"/>
      <c r="BY398" s="157"/>
      <c r="BZ398" s="391"/>
      <c r="CA398" s="157"/>
      <c r="CB398" s="157"/>
      <c r="CC398" s="392"/>
      <c r="CD398" s="391"/>
      <c r="CE398" s="157"/>
      <c r="CF398" s="157"/>
      <c r="CG398" s="392"/>
      <c r="CH398" s="391"/>
      <c r="CI398" s="157"/>
      <c r="CJ398" s="157"/>
      <c r="CK398" s="392"/>
      <c r="CL398" s="391"/>
      <c r="CM398" s="157"/>
      <c r="CN398" s="157"/>
      <c r="CO398" s="392"/>
      <c r="CP398" s="391"/>
      <c r="CQ398" s="157"/>
      <c r="CR398" s="157"/>
      <c r="CS398" s="392"/>
      <c r="CT398" s="391"/>
      <c r="CU398" s="157"/>
      <c r="CV398" s="157"/>
      <c r="CW398" s="392"/>
      <c r="CX398" s="322"/>
      <c r="CY398" s="71"/>
      <c r="CZ398" s="111"/>
      <c r="DA398" s="108"/>
      <c r="DB398" s="123"/>
      <c r="DC398" s="156"/>
      <c r="DD398" s="156"/>
      <c r="DE398" s="156"/>
      <c r="DF398" s="119"/>
      <c r="DG398" s="116"/>
      <c r="DH398" s="116"/>
      <c r="DI398" s="116"/>
      <c r="DJ398" s="116"/>
      <c r="DK398" s="116"/>
      <c r="DL398" s="116"/>
      <c r="DM398" s="116"/>
      <c r="DN398" s="116"/>
    </row>
    <row r="399" spans="1:118" ht="15.75" customHeight="1">
      <c r="A399" s="108"/>
      <c r="B399" s="149">
        <v>402630</v>
      </c>
      <c r="C399" s="123" t="s">
        <v>775</v>
      </c>
      <c r="D399" s="155" t="s">
        <v>776</v>
      </c>
      <c r="E399" s="384"/>
      <c r="F399" s="71"/>
      <c r="G399" s="71"/>
      <c r="H399" s="71"/>
      <c r="I399" s="71"/>
      <c r="J399" s="312">
        <v>0</v>
      </c>
      <c r="K399" s="142">
        <v>0</v>
      </c>
      <c r="L399" s="142">
        <v>0</v>
      </c>
      <c r="M399" s="313">
        <v>0</v>
      </c>
      <c r="N399" s="142">
        <v>0</v>
      </c>
      <c r="O399" s="142">
        <v>0</v>
      </c>
      <c r="P399" s="142">
        <v>0</v>
      </c>
      <c r="Q399" s="142">
        <v>0</v>
      </c>
      <c r="R399" s="312">
        <v>0</v>
      </c>
      <c r="S399" s="142">
        <v>0</v>
      </c>
      <c r="T399" s="142">
        <v>0</v>
      </c>
      <c r="U399" s="313">
        <v>0</v>
      </c>
      <c r="V399" s="312">
        <v>1.0608309999999999</v>
      </c>
      <c r="W399" s="142">
        <v>0.41347200000000001</v>
      </c>
      <c r="X399" s="142">
        <v>0.47557899999999997</v>
      </c>
      <c r="Y399" s="142">
        <v>0.63711799999999996</v>
      </c>
      <c r="Z399" s="312">
        <v>0.93399999999999994</v>
      </c>
      <c r="AA399" s="142">
        <v>3.3619999999999997</v>
      </c>
      <c r="AB399" s="142">
        <v>0.35799999999999998</v>
      </c>
      <c r="AC399" s="142">
        <v>3.7159999999999997</v>
      </c>
      <c r="AD399" s="312">
        <v>4.6459999999999999</v>
      </c>
      <c r="AE399" s="142">
        <v>2.044</v>
      </c>
      <c r="AF399" s="142">
        <v>69.498999999999995</v>
      </c>
      <c r="AG399" s="142">
        <v>3.7869999999999999</v>
      </c>
      <c r="AH399" s="312">
        <v>0.45099999999999996</v>
      </c>
      <c r="AI399" s="142">
        <v>0.89</v>
      </c>
      <c r="AJ399" s="142">
        <v>1.377</v>
      </c>
      <c r="AK399" s="142">
        <v>35.905000000000001</v>
      </c>
      <c r="AL399" s="312">
        <v>0.95599999999999996</v>
      </c>
      <c r="AM399" s="142">
        <v>7.0119999999999996</v>
      </c>
      <c r="AN399" s="142">
        <v>0.38600000000000001</v>
      </c>
      <c r="AO399" s="142">
        <v>6.3229999999999995</v>
      </c>
      <c r="AP399" s="312">
        <v>1.7009999999999998</v>
      </c>
      <c r="AQ399" s="142">
        <v>1.1989999999999998</v>
      </c>
      <c r="AR399" s="142">
        <v>0.60299999999999998</v>
      </c>
      <c r="AS399" s="142">
        <v>0.66699999999999993</v>
      </c>
      <c r="AT399" s="312">
        <v>3.7119999999999997</v>
      </c>
      <c r="AU399" s="142">
        <v>3.9179999999999997</v>
      </c>
      <c r="AV399" s="142">
        <v>2.8759999999999999</v>
      </c>
      <c r="AW399" s="142">
        <v>0.81899999999999995</v>
      </c>
      <c r="AX399" s="312">
        <v>2.5649999999999999</v>
      </c>
      <c r="AY399" s="142">
        <v>1.1870000000000001</v>
      </c>
      <c r="AZ399" s="142">
        <v>3.722</v>
      </c>
      <c r="BA399" s="142">
        <v>5.8329999999999993</v>
      </c>
      <c r="BB399" s="312">
        <v>0.65699999999999992</v>
      </c>
      <c r="BC399" s="142">
        <v>1.204</v>
      </c>
      <c r="BD399" s="142">
        <v>1.1179999999999999</v>
      </c>
      <c r="BE399" s="142">
        <v>2.012</v>
      </c>
      <c r="BF399" s="312">
        <v>1.9379999999999999</v>
      </c>
      <c r="BG399" s="142">
        <v>-4.0999999999999995E-2</v>
      </c>
      <c r="BH399" s="142">
        <v>7.0819999999999999</v>
      </c>
      <c r="BI399" s="142">
        <v>13.462999999999999</v>
      </c>
      <c r="BJ399" s="312">
        <v>3.7759999999999998</v>
      </c>
      <c r="BK399" s="142">
        <v>7.3919999999999995</v>
      </c>
      <c r="BL399" s="142">
        <v>6.5739999999999998</v>
      </c>
      <c r="BM399" s="142">
        <v>3.1179999999999999</v>
      </c>
      <c r="BN399" s="312">
        <v>12.144</v>
      </c>
      <c r="BO399" s="142">
        <v>1.609</v>
      </c>
      <c r="BP399" s="142">
        <v>3.1659999999999999</v>
      </c>
      <c r="BQ399" s="142">
        <v>1.2449999999999999</v>
      </c>
      <c r="BR399" s="312">
        <v>1.9369999999999998</v>
      </c>
      <c r="BS399" s="142">
        <v>9.2119999999999997</v>
      </c>
      <c r="BT399" s="142">
        <v>16.739999999999998</v>
      </c>
      <c r="BU399" s="142">
        <v>9.770999999999999</v>
      </c>
      <c r="BV399" s="312">
        <v>0.497</v>
      </c>
      <c r="BW399" s="142">
        <v>0.46699999999999997</v>
      </c>
      <c r="BX399" s="142">
        <v>2.0489999999999999</v>
      </c>
      <c r="BY399" s="142">
        <v>2.7889999999999997</v>
      </c>
      <c r="BZ399" s="312">
        <v>0</v>
      </c>
      <c r="CA399" s="142">
        <v>0</v>
      </c>
      <c r="CB399" s="142">
        <v>0</v>
      </c>
      <c r="CC399" s="313">
        <v>0</v>
      </c>
      <c r="CD399" s="312">
        <v>0</v>
      </c>
      <c r="CE399" s="142">
        <v>0</v>
      </c>
      <c r="CF399" s="142">
        <v>0</v>
      </c>
      <c r="CG399" s="313">
        <v>0</v>
      </c>
      <c r="CH399" s="312">
        <v>0</v>
      </c>
      <c r="CI399" s="142">
        <v>0</v>
      </c>
      <c r="CJ399" s="142">
        <v>0</v>
      </c>
      <c r="CK399" s="313">
        <v>0</v>
      </c>
      <c r="CL399" s="312">
        <v>0</v>
      </c>
      <c r="CM399" s="142">
        <v>0</v>
      </c>
      <c r="CN399" s="142">
        <v>0</v>
      </c>
      <c r="CO399" s="313">
        <v>0</v>
      </c>
      <c r="CP399" s="312">
        <v>0</v>
      </c>
      <c r="CQ399" s="142">
        <v>0</v>
      </c>
      <c r="CR399" s="142">
        <v>0</v>
      </c>
      <c r="CS399" s="313">
        <v>0</v>
      </c>
      <c r="CT399" s="312">
        <v>0</v>
      </c>
      <c r="CU399" s="142">
        <v>0</v>
      </c>
      <c r="CV399" s="142">
        <v>0</v>
      </c>
      <c r="CW399" s="313">
        <v>0</v>
      </c>
      <c r="CX399" s="322"/>
      <c r="CY399" s="71"/>
      <c r="CZ399" s="111"/>
      <c r="DA399" s="108">
        <v>402630</v>
      </c>
      <c r="DB399" s="123" t="s">
        <v>775</v>
      </c>
      <c r="DC399" s="156">
        <v>17.974837999999998</v>
      </c>
      <c r="DD399" s="156">
        <v>25.033141999999998</v>
      </c>
      <c r="DE399" s="156">
        <v>12.711539999999999</v>
      </c>
      <c r="DF399" s="119">
        <v>2.5869999999999997</v>
      </c>
      <c r="DG399" s="116">
        <v>8.3699999999999992</v>
      </c>
      <c r="DH399" s="116">
        <v>79.975999999999999</v>
      </c>
      <c r="DI399" s="116">
        <v>38.622999999999998</v>
      </c>
      <c r="DJ399" s="116">
        <v>14.677</v>
      </c>
      <c r="DK399" s="116">
        <v>4.17</v>
      </c>
      <c r="DL399" s="116">
        <v>11.324999999999999</v>
      </c>
      <c r="DM399" s="116">
        <v>13.306999999999999</v>
      </c>
      <c r="DN399" s="116">
        <v>4.9909999999999997</v>
      </c>
    </row>
    <row r="400" spans="1:118" ht="15.75" customHeight="1">
      <c r="A400" s="108"/>
      <c r="B400" s="149"/>
      <c r="C400" s="123" t="s">
        <v>1321</v>
      </c>
      <c r="D400" s="155" t="s">
        <v>1323</v>
      </c>
      <c r="E400" s="384"/>
      <c r="F400" s="71"/>
      <c r="G400" s="71"/>
      <c r="H400" s="71"/>
      <c r="I400" s="71"/>
      <c r="J400" s="388">
        <v>0</v>
      </c>
      <c r="K400" s="154">
        <v>0</v>
      </c>
      <c r="L400" s="154">
        <v>0</v>
      </c>
      <c r="M400" s="389">
        <v>0</v>
      </c>
      <c r="N400" s="154">
        <v>0</v>
      </c>
      <c r="O400" s="154">
        <v>0</v>
      </c>
      <c r="P400" s="154">
        <v>0</v>
      </c>
      <c r="Q400" s="154">
        <v>0</v>
      </c>
      <c r="R400" s="388">
        <v>0</v>
      </c>
      <c r="S400" s="154">
        <v>0</v>
      </c>
      <c r="T400" s="154">
        <v>0</v>
      </c>
      <c r="U400" s="389">
        <v>0</v>
      </c>
      <c r="V400" s="388">
        <v>0.4100622342481639</v>
      </c>
      <c r="W400" s="154">
        <v>0.15982682643989179</v>
      </c>
      <c r="X400" s="154">
        <v>0.18383417085427137</v>
      </c>
      <c r="Y400" s="154">
        <v>0.24627676845767299</v>
      </c>
      <c r="Z400" s="388">
        <v>0.11158900836320192</v>
      </c>
      <c r="AA400" s="154">
        <v>0.40167264038231781</v>
      </c>
      <c r="AB400" s="154">
        <v>4.2771804062126648E-2</v>
      </c>
      <c r="AC400" s="154">
        <v>0.44396654719235368</v>
      </c>
      <c r="AD400" s="388">
        <v>5.8092427728318498E-2</v>
      </c>
      <c r="AE400" s="154">
        <v>2.555766730019006E-2</v>
      </c>
      <c r="AF400" s="154">
        <v>0.86899819945983792</v>
      </c>
      <c r="AG400" s="154">
        <v>4.7351705511653498E-2</v>
      </c>
      <c r="AH400" s="388">
        <v>1.1676980037801309E-2</v>
      </c>
      <c r="AI400" s="154">
        <v>2.3043264376148929E-2</v>
      </c>
      <c r="AJ400" s="154">
        <v>3.5652331512311321E-2</v>
      </c>
      <c r="AK400" s="154">
        <v>0.92962742407373855</v>
      </c>
      <c r="AL400" s="388">
        <v>6.5135926960550525E-2</v>
      </c>
      <c r="AM400" s="154">
        <v>0.47775430946378689</v>
      </c>
      <c r="AN400" s="154">
        <v>2.6299652517544458E-2</v>
      </c>
      <c r="AO400" s="154">
        <v>0.43081011105811812</v>
      </c>
      <c r="AP400" s="388">
        <v>0.40791366906474819</v>
      </c>
      <c r="AQ400" s="154">
        <v>0.28752997601918462</v>
      </c>
      <c r="AR400" s="154">
        <v>0.14460431654676259</v>
      </c>
      <c r="AS400" s="154">
        <v>0.15995203836930455</v>
      </c>
      <c r="AT400" s="388">
        <v>0.32777041942604856</v>
      </c>
      <c r="AU400" s="154">
        <v>0.34596026490066223</v>
      </c>
      <c r="AV400" s="154">
        <v>0.25395143487858718</v>
      </c>
      <c r="AW400" s="154">
        <v>7.2317880794701986E-2</v>
      </c>
      <c r="AX400" s="388">
        <v>0.19275569249267305</v>
      </c>
      <c r="AY400" s="154">
        <v>8.9201172315322777E-2</v>
      </c>
      <c r="AZ400" s="154">
        <v>0.27970241226422188</v>
      </c>
      <c r="BA400" s="154">
        <v>0.43834072292778237</v>
      </c>
      <c r="BB400" s="388">
        <v>0.13163694650370666</v>
      </c>
      <c r="BC400" s="154">
        <v>0.241234221598878</v>
      </c>
      <c r="BD400" s="154">
        <v>0.22400320577038668</v>
      </c>
      <c r="BE400" s="154">
        <v>0.40312562612702868</v>
      </c>
      <c r="BF400" s="388">
        <v>8.6355939755814987E-2</v>
      </c>
      <c r="BG400" s="154">
        <v>-1.8269316460208535E-3</v>
      </c>
      <c r="BH400" s="154">
        <v>0.31556902236877282</v>
      </c>
      <c r="BI400" s="154">
        <v>0.59990196952143293</v>
      </c>
      <c r="BJ400" s="388">
        <v>0.18101629913710451</v>
      </c>
      <c r="BK400" s="154">
        <v>0.35436241610738256</v>
      </c>
      <c r="BL400" s="154">
        <v>0.31514860977948228</v>
      </c>
      <c r="BM400" s="154">
        <v>0.14947267497603067</v>
      </c>
      <c r="BN400" s="388">
        <v>0.66857520369962575</v>
      </c>
      <c r="BO400" s="154">
        <v>8.8581810173970502E-2</v>
      </c>
      <c r="BP400" s="154">
        <v>0.17430081479850254</v>
      </c>
      <c r="BQ400" s="154">
        <v>6.8542171327901344E-2</v>
      </c>
      <c r="BR400" s="388">
        <v>5.1433882103027087E-2</v>
      </c>
      <c r="BS400" s="154">
        <v>0.24460966542750931</v>
      </c>
      <c r="BT400" s="154">
        <v>0.44450345193839619</v>
      </c>
      <c r="BU400" s="154">
        <v>0.25945300053106746</v>
      </c>
      <c r="BV400" s="388">
        <v>8.5660117200965197E-2</v>
      </c>
      <c r="BW400" s="154">
        <v>8.0489486384005521E-2</v>
      </c>
      <c r="BX400" s="154">
        <v>0.35315408479834542</v>
      </c>
      <c r="BY400" s="154">
        <v>0.48069631161668386</v>
      </c>
      <c r="BZ400" s="390">
        <v>0.25</v>
      </c>
      <c r="CA400" s="390">
        <v>0.25</v>
      </c>
      <c r="CB400" s="390">
        <v>0.25</v>
      </c>
      <c r="CC400" s="389">
        <v>0.25</v>
      </c>
      <c r="CD400" s="390">
        <v>0.25</v>
      </c>
      <c r="CE400" s="390">
        <v>0.25</v>
      </c>
      <c r="CF400" s="390">
        <v>0.25</v>
      </c>
      <c r="CG400" s="389">
        <v>0.25</v>
      </c>
      <c r="CH400" s="390">
        <v>0.25</v>
      </c>
      <c r="CI400" s="390">
        <v>0.25</v>
      </c>
      <c r="CJ400" s="390">
        <v>0.25</v>
      </c>
      <c r="CK400" s="389">
        <v>0.25</v>
      </c>
      <c r="CL400" s="390">
        <v>0.25</v>
      </c>
      <c r="CM400" s="390">
        <v>0.25</v>
      </c>
      <c r="CN400" s="390">
        <v>0.25</v>
      </c>
      <c r="CO400" s="389">
        <v>0.25</v>
      </c>
      <c r="CP400" s="390">
        <v>0.25</v>
      </c>
      <c r="CQ400" s="390">
        <v>0.25</v>
      </c>
      <c r="CR400" s="390">
        <v>0.25</v>
      </c>
      <c r="CS400" s="389">
        <v>0.25</v>
      </c>
      <c r="CT400" s="390">
        <v>0.25</v>
      </c>
      <c r="CU400" s="390">
        <v>0.25</v>
      </c>
      <c r="CV400" s="390">
        <v>0.25</v>
      </c>
      <c r="CW400" s="389">
        <v>0.25</v>
      </c>
      <c r="CX400" s="322"/>
      <c r="CY400" s="71"/>
      <c r="CZ400" s="111"/>
      <c r="DA400" s="108"/>
      <c r="DB400" s="123"/>
      <c r="DC400" s="156"/>
      <c r="DD400" s="156"/>
      <c r="DE400" s="156"/>
      <c r="DF400" s="119"/>
      <c r="DG400" s="116"/>
      <c r="DH400" s="116"/>
      <c r="DI400" s="116"/>
      <c r="DJ400" s="116"/>
      <c r="DK400" s="116"/>
      <c r="DL400" s="116"/>
      <c r="DM400" s="116"/>
      <c r="DN400" s="116"/>
    </row>
    <row r="401" spans="1:118" ht="15.75" customHeight="1">
      <c r="A401" s="108"/>
      <c r="B401" s="149"/>
      <c r="C401" s="123"/>
      <c r="D401" s="155"/>
      <c r="E401" s="384"/>
      <c r="F401" s="71"/>
      <c r="G401" s="71"/>
      <c r="H401" s="71"/>
      <c r="I401" s="71"/>
      <c r="J401" s="391"/>
      <c r="K401" s="157"/>
      <c r="L401" s="157"/>
      <c r="M401" s="392"/>
      <c r="N401" s="157"/>
      <c r="O401" s="157"/>
      <c r="P401" s="157"/>
      <c r="Q401" s="157"/>
      <c r="R401" s="391"/>
      <c r="S401" s="157"/>
      <c r="T401" s="157"/>
      <c r="U401" s="392"/>
      <c r="V401" s="391"/>
      <c r="W401" s="157"/>
      <c r="X401" s="157"/>
      <c r="Y401" s="157"/>
      <c r="Z401" s="391"/>
      <c r="AA401" s="157"/>
      <c r="AB401" s="157"/>
      <c r="AC401" s="157"/>
      <c r="AD401" s="391"/>
      <c r="AE401" s="157"/>
      <c r="AF401" s="157"/>
      <c r="AG401" s="157"/>
      <c r="AH401" s="391"/>
      <c r="AI401" s="157"/>
      <c r="AJ401" s="157"/>
      <c r="AK401" s="157"/>
      <c r="AL401" s="391"/>
      <c r="AM401" s="157"/>
      <c r="AN401" s="157"/>
      <c r="AO401" s="157"/>
      <c r="AP401" s="391"/>
      <c r="AQ401" s="157"/>
      <c r="AR401" s="157"/>
      <c r="AS401" s="157"/>
      <c r="AT401" s="391"/>
      <c r="AU401" s="157"/>
      <c r="AV401" s="157"/>
      <c r="AW401" s="157"/>
      <c r="AX401" s="391"/>
      <c r="AY401" s="157"/>
      <c r="AZ401" s="157"/>
      <c r="BA401" s="157"/>
      <c r="BB401" s="391"/>
      <c r="BC401" s="157"/>
      <c r="BD401" s="157"/>
      <c r="BE401" s="157"/>
      <c r="BF401" s="391"/>
      <c r="BG401" s="157"/>
      <c r="BH401" s="157"/>
      <c r="BI401" s="157"/>
      <c r="BJ401" s="391"/>
      <c r="BK401" s="157"/>
      <c r="BL401" s="157"/>
      <c r="BM401" s="157"/>
      <c r="BN401" s="391"/>
      <c r="BO401" s="157"/>
      <c r="BP401" s="157"/>
      <c r="BQ401" s="157"/>
      <c r="BR401" s="391"/>
      <c r="BS401" s="157"/>
      <c r="BT401" s="157"/>
      <c r="BU401" s="157"/>
      <c r="BV401" s="391"/>
      <c r="BW401" s="157"/>
      <c r="BX401" s="157"/>
      <c r="BY401" s="157"/>
      <c r="BZ401" s="391"/>
      <c r="CA401" s="157"/>
      <c r="CB401" s="157"/>
      <c r="CC401" s="392"/>
      <c r="CD401" s="391"/>
      <c r="CE401" s="157"/>
      <c r="CF401" s="157"/>
      <c r="CG401" s="392"/>
      <c r="CH401" s="391"/>
      <c r="CI401" s="157"/>
      <c r="CJ401" s="157"/>
      <c r="CK401" s="392"/>
      <c r="CL401" s="391"/>
      <c r="CM401" s="157"/>
      <c r="CN401" s="157"/>
      <c r="CO401" s="392"/>
      <c r="CP401" s="391"/>
      <c r="CQ401" s="157"/>
      <c r="CR401" s="157"/>
      <c r="CS401" s="392"/>
      <c r="CT401" s="391"/>
      <c r="CU401" s="157"/>
      <c r="CV401" s="157"/>
      <c r="CW401" s="392"/>
      <c r="CX401" s="322"/>
      <c r="CY401" s="71"/>
      <c r="CZ401" s="111"/>
      <c r="DA401" s="108"/>
      <c r="DB401" s="123"/>
      <c r="DC401" s="156"/>
      <c r="DD401" s="156"/>
      <c r="DE401" s="156"/>
      <c r="DF401" s="119"/>
      <c r="DG401" s="116"/>
      <c r="DH401" s="116"/>
      <c r="DI401" s="116"/>
      <c r="DJ401" s="116"/>
      <c r="DK401" s="116"/>
      <c r="DL401" s="116"/>
      <c r="DM401" s="116"/>
      <c r="DN401" s="116"/>
    </row>
    <row r="402" spans="1:118" ht="15.75" customHeight="1">
      <c r="A402" s="108"/>
      <c r="B402" s="149">
        <v>404580</v>
      </c>
      <c r="C402" s="123" t="s">
        <v>777</v>
      </c>
      <c r="D402" s="155" t="s">
        <v>778</v>
      </c>
      <c r="E402" s="384"/>
      <c r="F402" s="71"/>
      <c r="G402" s="71"/>
      <c r="H402" s="71"/>
      <c r="I402" s="71"/>
      <c r="J402" s="312">
        <v>0</v>
      </c>
      <c r="K402" s="142">
        <v>0</v>
      </c>
      <c r="L402" s="142">
        <v>0</v>
      </c>
      <c r="M402" s="313">
        <v>0</v>
      </c>
      <c r="N402" s="142">
        <v>0</v>
      </c>
      <c r="O402" s="142">
        <v>0</v>
      </c>
      <c r="P402" s="142">
        <v>0</v>
      </c>
      <c r="Q402" s="142">
        <v>0</v>
      </c>
      <c r="R402" s="312">
        <v>0</v>
      </c>
      <c r="S402" s="142">
        <v>0</v>
      </c>
      <c r="T402" s="142">
        <v>0</v>
      </c>
      <c r="U402" s="313">
        <v>0</v>
      </c>
      <c r="V402" s="312">
        <v>-0.48459099999999999</v>
      </c>
      <c r="W402" s="142">
        <v>-4.1144739999999995</v>
      </c>
      <c r="X402" s="142">
        <v>-2.3117799999999997</v>
      </c>
      <c r="Y402" s="142">
        <v>-0.419155</v>
      </c>
      <c r="Z402" s="312">
        <v>-1.5639999999999998</v>
      </c>
      <c r="AA402" s="142">
        <v>-1.6989999999999998</v>
      </c>
      <c r="AB402" s="142">
        <v>-2.4350000000000001</v>
      </c>
      <c r="AC402" s="142">
        <v>-1.3719999999999999</v>
      </c>
      <c r="AD402" s="312">
        <v>-2.665</v>
      </c>
      <c r="AE402" s="142">
        <v>-1.591</v>
      </c>
      <c r="AF402" s="142">
        <v>-0.71199999999999997</v>
      </c>
      <c r="AG402" s="142">
        <v>-0.84099999999999997</v>
      </c>
      <c r="AH402" s="312">
        <v>-1.946</v>
      </c>
      <c r="AI402" s="142">
        <v>-1.6809999999999998</v>
      </c>
      <c r="AJ402" s="142">
        <v>-1.7189999999999999</v>
      </c>
      <c r="AK402" s="142">
        <v>-3.0349999999999997</v>
      </c>
      <c r="AL402" s="312">
        <v>-2.0489999999999999</v>
      </c>
      <c r="AM402" s="142">
        <v>-2.3169999999999997</v>
      </c>
      <c r="AN402" s="142">
        <v>-2.7609999999999997</v>
      </c>
      <c r="AO402" s="142">
        <v>-2.6659999999999999</v>
      </c>
      <c r="AP402" s="312">
        <v>-1.387</v>
      </c>
      <c r="AQ402" s="142">
        <v>-1.9869999999999999</v>
      </c>
      <c r="AR402" s="142">
        <v>-0.96199999999999997</v>
      </c>
      <c r="AS402" s="142">
        <v>-4.2539999999999996</v>
      </c>
      <c r="AT402" s="312">
        <v>-0.11199999999999999</v>
      </c>
      <c r="AU402" s="142">
        <v>-1.5859999999999999</v>
      </c>
      <c r="AV402" s="142">
        <v>-1.1219999999999999</v>
      </c>
      <c r="AW402" s="142">
        <v>-0.872</v>
      </c>
      <c r="AX402" s="312">
        <v>-0.108</v>
      </c>
      <c r="AY402" s="142">
        <v>-0.88800000000000001</v>
      </c>
      <c r="AZ402" s="142">
        <v>-0.11699999999999999</v>
      </c>
      <c r="BA402" s="142">
        <v>-1.639</v>
      </c>
      <c r="BB402" s="312">
        <v>-1.538</v>
      </c>
      <c r="BC402" s="142">
        <v>-2.5619999999999998</v>
      </c>
      <c r="BD402" s="142">
        <v>-6.0350000000000001</v>
      </c>
      <c r="BE402" s="142">
        <v>-4.8559999999999999</v>
      </c>
      <c r="BF402" s="312">
        <v>-4.3739999999999997</v>
      </c>
      <c r="BG402" s="142">
        <v>-3.9849999999999999</v>
      </c>
      <c r="BH402" s="142">
        <v>-2.4009999999999998</v>
      </c>
      <c r="BI402" s="142">
        <v>-6.3469999999999995</v>
      </c>
      <c r="BJ402" s="312">
        <v>-15.440999999999999</v>
      </c>
      <c r="BK402" s="142">
        <v>-3.012</v>
      </c>
      <c r="BL402" s="142">
        <v>-1.9329999999999998</v>
      </c>
      <c r="BM402" s="142">
        <v>-4.1630000000000003</v>
      </c>
      <c r="BN402" s="312">
        <v>-2.3929999999999998</v>
      </c>
      <c r="BO402" s="142">
        <v>-1.105</v>
      </c>
      <c r="BP402" s="142">
        <v>-7.7399999999999993</v>
      </c>
      <c r="BQ402" s="142">
        <v>-7.1539999999999999</v>
      </c>
      <c r="BR402" s="312">
        <v>-5.492</v>
      </c>
      <c r="BS402" s="142">
        <v>-1.3169999999999999</v>
      </c>
      <c r="BT402" s="142">
        <v>-2.2649999999999997</v>
      </c>
      <c r="BU402" s="142">
        <v>-5.8220000000000001</v>
      </c>
      <c r="BV402" s="312">
        <v>-6.6579999999999995</v>
      </c>
      <c r="BW402" s="142">
        <v>-3.4579999999999997</v>
      </c>
      <c r="BX402" s="142">
        <v>-12.071</v>
      </c>
      <c r="BY402" s="142">
        <v>1.696</v>
      </c>
      <c r="BZ402" s="312">
        <v>0</v>
      </c>
      <c r="CA402" s="142">
        <v>0</v>
      </c>
      <c r="CB402" s="142">
        <v>0</v>
      </c>
      <c r="CC402" s="313">
        <v>0</v>
      </c>
      <c r="CD402" s="312">
        <v>0</v>
      </c>
      <c r="CE402" s="142">
        <v>0</v>
      </c>
      <c r="CF402" s="142">
        <v>0</v>
      </c>
      <c r="CG402" s="313">
        <v>0</v>
      </c>
      <c r="CH402" s="312">
        <v>0</v>
      </c>
      <c r="CI402" s="142">
        <v>0</v>
      </c>
      <c r="CJ402" s="142">
        <v>0</v>
      </c>
      <c r="CK402" s="313">
        <v>0</v>
      </c>
      <c r="CL402" s="312">
        <v>0</v>
      </c>
      <c r="CM402" s="142">
        <v>0</v>
      </c>
      <c r="CN402" s="142">
        <v>0</v>
      </c>
      <c r="CO402" s="313">
        <v>0</v>
      </c>
      <c r="CP402" s="312">
        <v>0</v>
      </c>
      <c r="CQ402" s="142">
        <v>0</v>
      </c>
      <c r="CR402" s="142">
        <v>0</v>
      </c>
      <c r="CS402" s="313">
        <v>0</v>
      </c>
      <c r="CT402" s="312">
        <v>0</v>
      </c>
      <c r="CU402" s="142">
        <v>0</v>
      </c>
      <c r="CV402" s="142">
        <v>0</v>
      </c>
      <c r="CW402" s="313">
        <v>0</v>
      </c>
      <c r="CX402" s="322"/>
      <c r="CY402" s="71"/>
      <c r="CZ402" s="111"/>
      <c r="DA402" s="108">
        <v>404580</v>
      </c>
      <c r="DB402" s="123" t="s">
        <v>777</v>
      </c>
      <c r="DC402" s="156">
        <v>-1.6435359999999999</v>
      </c>
      <c r="DD402" s="156">
        <v>-2.4000900000000001</v>
      </c>
      <c r="DE402" s="156">
        <v>-2.1560760000000001</v>
      </c>
      <c r="DF402" s="119">
        <v>-7.33</v>
      </c>
      <c r="DG402" s="116">
        <v>-7.0699999999999994</v>
      </c>
      <c r="DH402" s="116">
        <v>-5.8090000000000002</v>
      </c>
      <c r="DI402" s="116">
        <v>-8.3810000000000002</v>
      </c>
      <c r="DJ402" s="116">
        <v>-9.7929999999999993</v>
      </c>
      <c r="DK402" s="116">
        <v>-8.59</v>
      </c>
      <c r="DL402" s="116">
        <v>-3.6919999999999997</v>
      </c>
      <c r="DM402" s="116">
        <v>-2.7519999999999998</v>
      </c>
      <c r="DN402" s="116">
        <v>-14.991</v>
      </c>
    </row>
    <row r="403" spans="1:118" ht="15.75" customHeight="1">
      <c r="A403" s="108"/>
      <c r="B403" s="149"/>
      <c r="C403" s="123" t="s">
        <v>1321</v>
      </c>
      <c r="D403" s="155" t="s">
        <v>1323</v>
      </c>
      <c r="E403" s="384"/>
      <c r="F403" s="71"/>
      <c r="G403" s="71"/>
      <c r="H403" s="71"/>
      <c r="I403" s="71"/>
      <c r="J403" s="388">
        <v>0</v>
      </c>
      <c r="K403" s="154">
        <v>0</v>
      </c>
      <c r="L403" s="154">
        <v>0</v>
      </c>
      <c r="M403" s="389">
        <v>0</v>
      </c>
      <c r="N403" s="154">
        <v>0</v>
      </c>
      <c r="O403" s="154">
        <v>0</v>
      </c>
      <c r="P403" s="154">
        <v>0</v>
      </c>
      <c r="Q403" s="154">
        <v>0</v>
      </c>
      <c r="R403" s="388">
        <v>0</v>
      </c>
      <c r="S403" s="154">
        <v>0</v>
      </c>
      <c r="T403" s="154">
        <v>0</v>
      </c>
      <c r="U403" s="389">
        <v>0</v>
      </c>
      <c r="V403" s="388">
        <v>6.6110641200545703E-2</v>
      </c>
      <c r="W403" s="154">
        <v>0.56131978171896313</v>
      </c>
      <c r="X403" s="154">
        <v>0.31538608458390172</v>
      </c>
      <c r="Y403" s="154">
        <v>5.7183492496589355E-2</v>
      </c>
      <c r="Z403" s="388">
        <v>0.22121640735502121</v>
      </c>
      <c r="AA403" s="154">
        <v>0.2403111739745403</v>
      </c>
      <c r="AB403" s="154">
        <v>0.34441301272984443</v>
      </c>
      <c r="AC403" s="154">
        <v>0.19405940594059407</v>
      </c>
      <c r="AD403" s="388">
        <v>0.45877087278361162</v>
      </c>
      <c r="AE403" s="154">
        <v>0.27388535031847133</v>
      </c>
      <c r="AF403" s="154">
        <v>0.12256842830091237</v>
      </c>
      <c r="AG403" s="154">
        <v>0.14477534859700464</v>
      </c>
      <c r="AH403" s="388">
        <v>0.23219186254623553</v>
      </c>
      <c r="AI403" s="154">
        <v>0.20057272401861351</v>
      </c>
      <c r="AJ403" s="154">
        <v>0.20510678916597064</v>
      </c>
      <c r="AK403" s="154">
        <v>0.36212862426918024</v>
      </c>
      <c r="AL403" s="388">
        <v>0.20923108342693761</v>
      </c>
      <c r="AM403" s="154">
        <v>0.23659756969263759</v>
      </c>
      <c r="AN403" s="154">
        <v>0.28193607678954352</v>
      </c>
      <c r="AO403" s="154">
        <v>0.27223527009088128</v>
      </c>
      <c r="AP403" s="388">
        <v>0.16146682188591385</v>
      </c>
      <c r="AQ403" s="154">
        <v>0.23131548311990685</v>
      </c>
      <c r="AR403" s="154">
        <v>0.1119906868451688</v>
      </c>
      <c r="AS403" s="154">
        <v>0.49522700814901044</v>
      </c>
      <c r="AT403" s="388">
        <v>3.0335861321776812E-2</v>
      </c>
      <c r="AU403" s="154">
        <v>0.42957746478873238</v>
      </c>
      <c r="AV403" s="154">
        <v>0.30390032502708558</v>
      </c>
      <c r="AW403" s="154">
        <v>0.23618634886240522</v>
      </c>
      <c r="AX403" s="388">
        <v>3.9244186046511628E-2</v>
      </c>
      <c r="AY403" s="154">
        <v>0.32267441860465118</v>
      </c>
      <c r="AZ403" s="154">
        <v>4.2514534883720929E-2</v>
      </c>
      <c r="BA403" s="154">
        <v>0.59556686046511631</v>
      </c>
      <c r="BB403" s="388">
        <v>0.10259489026749384</v>
      </c>
      <c r="BC403" s="154">
        <v>0.17090254152491494</v>
      </c>
      <c r="BD403" s="154">
        <v>0.40257487826028954</v>
      </c>
      <c r="BE403" s="154">
        <v>0.3239276899473017</v>
      </c>
      <c r="BF403" s="388">
        <v>0.25568480738878818</v>
      </c>
      <c r="BG403" s="154">
        <v>0.23294557783363534</v>
      </c>
      <c r="BH403" s="154">
        <v>0.14035190272987666</v>
      </c>
      <c r="BI403" s="154">
        <v>0.37101771204769973</v>
      </c>
      <c r="BJ403" s="388">
        <v>0.62898692411096169</v>
      </c>
      <c r="BK403" s="154">
        <v>0.12269338873273861</v>
      </c>
      <c r="BL403" s="154">
        <v>7.8740478227219024E-2</v>
      </c>
      <c r="BM403" s="154">
        <v>0.16957920892908063</v>
      </c>
      <c r="BN403" s="388">
        <v>0.13011091779034362</v>
      </c>
      <c r="BO403" s="154">
        <v>6.0080469769464982E-2</v>
      </c>
      <c r="BP403" s="154">
        <v>0.42083514571552849</v>
      </c>
      <c r="BQ403" s="154">
        <v>0.38897346672466293</v>
      </c>
      <c r="BR403" s="388">
        <v>0.36868958109559613</v>
      </c>
      <c r="BS403" s="154">
        <v>8.8412996777658431E-2</v>
      </c>
      <c r="BT403" s="154">
        <v>0.15205424274973145</v>
      </c>
      <c r="BU403" s="154">
        <v>0.39084317937701402</v>
      </c>
      <c r="BV403" s="388">
        <v>0.3249231369869699</v>
      </c>
      <c r="BW403" s="154">
        <v>0.16875701527499878</v>
      </c>
      <c r="BX403" s="154">
        <v>0.58908789224537605</v>
      </c>
      <c r="BY403" s="154">
        <v>-8.2768044507344693E-2</v>
      </c>
      <c r="BZ403" s="390">
        <v>0.25</v>
      </c>
      <c r="CA403" s="390">
        <v>0.25</v>
      </c>
      <c r="CB403" s="390">
        <v>0.25</v>
      </c>
      <c r="CC403" s="389">
        <v>0.25</v>
      </c>
      <c r="CD403" s="390">
        <v>0.25</v>
      </c>
      <c r="CE403" s="390">
        <v>0.25</v>
      </c>
      <c r="CF403" s="390">
        <v>0.25</v>
      </c>
      <c r="CG403" s="389">
        <v>0.25</v>
      </c>
      <c r="CH403" s="390">
        <v>0.25</v>
      </c>
      <c r="CI403" s="390">
        <v>0.25</v>
      </c>
      <c r="CJ403" s="390">
        <v>0.25</v>
      </c>
      <c r="CK403" s="389">
        <v>0.25</v>
      </c>
      <c r="CL403" s="390">
        <v>0.25</v>
      </c>
      <c r="CM403" s="390">
        <v>0.25</v>
      </c>
      <c r="CN403" s="390">
        <v>0.25</v>
      </c>
      <c r="CO403" s="389">
        <v>0.25</v>
      </c>
      <c r="CP403" s="390">
        <v>0.25</v>
      </c>
      <c r="CQ403" s="390">
        <v>0.25</v>
      </c>
      <c r="CR403" s="390">
        <v>0.25</v>
      </c>
      <c r="CS403" s="389">
        <v>0.25</v>
      </c>
      <c r="CT403" s="390">
        <v>0.25</v>
      </c>
      <c r="CU403" s="390">
        <v>0.25</v>
      </c>
      <c r="CV403" s="390">
        <v>0.25</v>
      </c>
      <c r="CW403" s="389">
        <v>0.25</v>
      </c>
      <c r="CX403" s="322"/>
      <c r="CY403" s="71"/>
      <c r="CZ403" s="111"/>
      <c r="DA403" s="108"/>
      <c r="DB403" s="123"/>
      <c r="DC403" s="156"/>
      <c r="DD403" s="156"/>
      <c r="DE403" s="156"/>
      <c r="DF403" s="119"/>
      <c r="DG403" s="116"/>
      <c r="DH403" s="116"/>
      <c r="DI403" s="116"/>
      <c r="DJ403" s="116"/>
      <c r="DK403" s="116"/>
      <c r="DL403" s="116"/>
      <c r="DM403" s="116"/>
      <c r="DN403" s="116"/>
    </row>
    <row r="404" spans="1:118" ht="15.75" customHeight="1">
      <c r="A404" s="108"/>
      <c r="B404" s="149"/>
      <c r="C404" s="123"/>
      <c r="D404" s="155"/>
      <c r="E404" s="384"/>
      <c r="F404" s="71"/>
      <c r="G404" s="71"/>
      <c r="H404" s="71"/>
      <c r="I404" s="71"/>
      <c r="J404" s="391"/>
      <c r="K404" s="157"/>
      <c r="L404" s="157"/>
      <c r="M404" s="392"/>
      <c r="N404" s="157"/>
      <c r="O404" s="157"/>
      <c r="P404" s="157"/>
      <c r="Q404" s="157"/>
      <c r="R404" s="391"/>
      <c r="S404" s="157"/>
      <c r="T404" s="157"/>
      <c r="U404" s="392"/>
      <c r="V404" s="391"/>
      <c r="W404" s="157"/>
      <c r="X404" s="157"/>
      <c r="Y404" s="157"/>
      <c r="Z404" s="391"/>
      <c r="AA404" s="157"/>
      <c r="AB404" s="157"/>
      <c r="AC404" s="157"/>
      <c r="AD404" s="391"/>
      <c r="AE404" s="157"/>
      <c r="AF404" s="157"/>
      <c r="AG404" s="157"/>
      <c r="AH404" s="391"/>
      <c r="AI404" s="157"/>
      <c r="AJ404" s="157"/>
      <c r="AK404" s="157"/>
      <c r="AL404" s="391"/>
      <c r="AM404" s="157"/>
      <c r="AN404" s="157"/>
      <c r="AO404" s="157"/>
      <c r="AP404" s="391"/>
      <c r="AQ404" s="157"/>
      <c r="AR404" s="157"/>
      <c r="AS404" s="157"/>
      <c r="AT404" s="391"/>
      <c r="AU404" s="157"/>
      <c r="AV404" s="157"/>
      <c r="AW404" s="157"/>
      <c r="AX404" s="391"/>
      <c r="AY404" s="157"/>
      <c r="AZ404" s="157"/>
      <c r="BA404" s="157"/>
      <c r="BB404" s="391"/>
      <c r="BC404" s="157"/>
      <c r="BD404" s="157"/>
      <c r="BE404" s="157"/>
      <c r="BF404" s="391"/>
      <c r="BG404" s="157"/>
      <c r="BH404" s="157"/>
      <c r="BI404" s="157"/>
      <c r="BJ404" s="391"/>
      <c r="BK404" s="157"/>
      <c r="BL404" s="157"/>
      <c r="BM404" s="157"/>
      <c r="BN404" s="391"/>
      <c r="BO404" s="157"/>
      <c r="BP404" s="157"/>
      <c r="BQ404" s="157"/>
      <c r="BR404" s="391"/>
      <c r="BS404" s="157"/>
      <c r="BT404" s="157"/>
      <c r="BU404" s="157"/>
      <c r="BV404" s="391"/>
      <c r="BW404" s="157"/>
      <c r="BX404" s="157"/>
      <c r="BY404" s="157"/>
      <c r="BZ404" s="391"/>
      <c r="CA404" s="157"/>
      <c r="CB404" s="157"/>
      <c r="CC404" s="392"/>
      <c r="CD404" s="391"/>
      <c r="CE404" s="157"/>
      <c r="CF404" s="157"/>
      <c r="CG404" s="392"/>
      <c r="CH404" s="391"/>
      <c r="CI404" s="157"/>
      <c r="CJ404" s="157"/>
      <c r="CK404" s="392"/>
      <c r="CL404" s="391"/>
      <c r="CM404" s="157"/>
      <c r="CN404" s="157"/>
      <c r="CO404" s="392"/>
      <c r="CP404" s="391"/>
      <c r="CQ404" s="157"/>
      <c r="CR404" s="157"/>
      <c r="CS404" s="392"/>
      <c r="CT404" s="391"/>
      <c r="CU404" s="157"/>
      <c r="CV404" s="157"/>
      <c r="CW404" s="392"/>
      <c r="CX404" s="322"/>
      <c r="CY404" s="71"/>
      <c r="CZ404" s="111"/>
      <c r="DA404" s="108"/>
      <c r="DB404" s="123"/>
      <c r="DC404" s="156"/>
      <c r="DD404" s="156"/>
      <c r="DE404" s="156"/>
      <c r="DF404" s="119"/>
      <c r="DG404" s="116"/>
      <c r="DH404" s="116"/>
      <c r="DI404" s="116"/>
      <c r="DJ404" s="116"/>
      <c r="DK404" s="116"/>
      <c r="DL404" s="116"/>
      <c r="DM404" s="116"/>
      <c r="DN404" s="116"/>
    </row>
    <row r="405" spans="1:118" ht="15.75" customHeight="1">
      <c r="A405" s="108"/>
      <c r="B405" s="149">
        <v>404460</v>
      </c>
      <c r="C405" s="123" t="s">
        <v>779</v>
      </c>
      <c r="D405" s="155" t="s">
        <v>781</v>
      </c>
      <c r="E405" s="384"/>
      <c r="F405" s="71"/>
      <c r="G405" s="71"/>
      <c r="H405" s="71"/>
      <c r="I405" s="71"/>
      <c r="J405" s="312">
        <v>0</v>
      </c>
      <c r="K405" s="142">
        <v>0</v>
      </c>
      <c r="L405" s="142">
        <v>0</v>
      </c>
      <c r="M405" s="313">
        <v>0</v>
      </c>
      <c r="N405" s="142">
        <v>0</v>
      </c>
      <c r="O405" s="142">
        <v>0</v>
      </c>
      <c r="P405" s="142">
        <v>0</v>
      </c>
      <c r="Q405" s="142">
        <v>0</v>
      </c>
      <c r="R405" s="312">
        <v>0</v>
      </c>
      <c r="S405" s="142">
        <v>0</v>
      </c>
      <c r="T405" s="142">
        <v>0</v>
      </c>
      <c r="U405" s="313">
        <v>0</v>
      </c>
      <c r="V405" s="312">
        <v>0</v>
      </c>
      <c r="W405" s="142">
        <v>1.0909089999999999</v>
      </c>
      <c r="X405" s="142">
        <v>4.8709090000000002</v>
      </c>
      <c r="Y405" s="142">
        <v>1.8199999999999998E-4</v>
      </c>
      <c r="Z405" s="312">
        <v>1.3599999999999999</v>
      </c>
      <c r="AA405" s="142">
        <v>1.2909999999999999</v>
      </c>
      <c r="AB405" s="142">
        <v>0.93799999999999994</v>
      </c>
      <c r="AC405" s="142">
        <v>0.26999999999999996</v>
      </c>
      <c r="AD405" s="312">
        <v>0</v>
      </c>
      <c r="AE405" s="142">
        <v>0.35</v>
      </c>
      <c r="AF405" s="142">
        <v>0</v>
      </c>
      <c r="AG405" s="142">
        <v>0</v>
      </c>
      <c r="AH405" s="312">
        <v>8.9999999999999993E-3</v>
      </c>
      <c r="AI405" s="142">
        <v>2.8999999999999998E-2</v>
      </c>
      <c r="AJ405" s="142">
        <v>1.464</v>
      </c>
      <c r="AK405" s="142">
        <v>0.254</v>
      </c>
      <c r="AL405" s="312">
        <v>0.19999999999999998</v>
      </c>
      <c r="AM405" s="142">
        <v>1.18</v>
      </c>
      <c r="AN405" s="142">
        <v>1.0449999999999999</v>
      </c>
      <c r="AO405" s="142">
        <v>1.206</v>
      </c>
      <c r="AP405" s="312">
        <v>2.9809999999999999</v>
      </c>
      <c r="AQ405" s="142">
        <v>0.33499999999999996</v>
      </c>
      <c r="AR405" s="142">
        <v>0</v>
      </c>
      <c r="AS405" s="142">
        <v>-0.11499999999999999</v>
      </c>
      <c r="AT405" s="312">
        <v>0</v>
      </c>
      <c r="AU405" s="142">
        <v>0</v>
      </c>
      <c r="AV405" s="142">
        <v>0</v>
      </c>
      <c r="AW405" s="142">
        <v>1.03</v>
      </c>
      <c r="AX405" s="312">
        <v>0</v>
      </c>
      <c r="AY405" s="142">
        <v>0</v>
      </c>
      <c r="AZ405" s="142">
        <v>0</v>
      </c>
      <c r="BA405" s="142">
        <v>3.8889999999999998</v>
      </c>
      <c r="BB405" s="312">
        <v>0.57599999999999996</v>
      </c>
      <c r="BC405" s="142">
        <v>0.39999999999999997</v>
      </c>
      <c r="BD405" s="142">
        <v>9.9999999999999992E-2</v>
      </c>
      <c r="BE405" s="142">
        <v>0</v>
      </c>
      <c r="BF405" s="312">
        <v>0</v>
      </c>
      <c r="BG405" s="142">
        <v>0.3</v>
      </c>
      <c r="BH405" s="142">
        <v>0</v>
      </c>
      <c r="BI405" s="142">
        <v>0</v>
      </c>
      <c r="BJ405" s="312">
        <v>0</v>
      </c>
      <c r="BK405" s="142">
        <v>0</v>
      </c>
      <c r="BL405" s="142">
        <v>0</v>
      </c>
      <c r="BM405" s="142">
        <v>2.5999999999999999E-2</v>
      </c>
      <c r="BN405" s="312">
        <v>0</v>
      </c>
      <c r="BO405" s="142">
        <v>1.3699999999999999</v>
      </c>
      <c r="BP405" s="142">
        <v>1.0899999999999999</v>
      </c>
      <c r="BQ405" s="142">
        <v>2.21</v>
      </c>
      <c r="BR405" s="312">
        <v>0.10299999999999999</v>
      </c>
      <c r="BS405" s="142">
        <v>1.9989999999999999</v>
      </c>
      <c r="BT405" s="142">
        <v>0</v>
      </c>
      <c r="BU405" s="142">
        <v>4.9999999999999996E-2</v>
      </c>
      <c r="BV405" s="312">
        <v>2.2879999999999998</v>
      </c>
      <c r="BW405" s="142">
        <v>2.5</v>
      </c>
      <c r="BX405" s="142">
        <v>0</v>
      </c>
      <c r="BY405" s="142">
        <v>0.65899999999999992</v>
      </c>
      <c r="BZ405" s="312">
        <v>0</v>
      </c>
      <c r="CA405" s="142">
        <v>0</v>
      </c>
      <c r="CB405" s="142">
        <v>0</v>
      </c>
      <c r="CC405" s="313">
        <v>0</v>
      </c>
      <c r="CD405" s="312">
        <v>0</v>
      </c>
      <c r="CE405" s="142">
        <v>0</v>
      </c>
      <c r="CF405" s="142">
        <v>0</v>
      </c>
      <c r="CG405" s="313">
        <v>0</v>
      </c>
      <c r="CH405" s="312">
        <v>0</v>
      </c>
      <c r="CI405" s="142">
        <v>0</v>
      </c>
      <c r="CJ405" s="142">
        <v>0</v>
      </c>
      <c r="CK405" s="313">
        <v>0</v>
      </c>
      <c r="CL405" s="312">
        <v>0</v>
      </c>
      <c r="CM405" s="142">
        <v>0</v>
      </c>
      <c r="CN405" s="142">
        <v>0</v>
      </c>
      <c r="CO405" s="313">
        <v>0</v>
      </c>
      <c r="CP405" s="312">
        <v>0</v>
      </c>
      <c r="CQ405" s="142">
        <v>0</v>
      </c>
      <c r="CR405" s="142">
        <v>0</v>
      </c>
      <c r="CS405" s="313">
        <v>0</v>
      </c>
      <c r="CT405" s="312">
        <v>0</v>
      </c>
      <c r="CU405" s="142">
        <v>0</v>
      </c>
      <c r="CV405" s="142">
        <v>0</v>
      </c>
      <c r="CW405" s="313">
        <v>0</v>
      </c>
      <c r="CX405" s="322"/>
      <c r="CY405" s="71"/>
      <c r="CZ405" s="111"/>
      <c r="DA405" s="422">
        <v>404460</v>
      </c>
      <c r="DB405" s="123" t="s">
        <v>779</v>
      </c>
      <c r="DC405" s="156">
        <v>0</v>
      </c>
      <c r="DD405" s="156">
        <v>0</v>
      </c>
      <c r="DE405" s="156">
        <v>0</v>
      </c>
      <c r="DF405" s="119">
        <v>5.9619999999999997</v>
      </c>
      <c r="DG405" s="116">
        <v>3.859</v>
      </c>
      <c r="DH405" s="116">
        <v>0.35</v>
      </c>
      <c r="DI405" s="116">
        <v>1.756</v>
      </c>
      <c r="DJ405" s="116">
        <v>3.6309999999999998</v>
      </c>
      <c r="DK405" s="116">
        <v>3.2010000000000001</v>
      </c>
      <c r="DL405" s="116">
        <v>1.03</v>
      </c>
      <c r="DM405" s="116">
        <v>3.8889999999999998</v>
      </c>
      <c r="DN405" s="116">
        <v>1.0759999999999998</v>
      </c>
    </row>
    <row r="406" spans="1:118" ht="15.75" customHeight="1">
      <c r="A406" s="108"/>
      <c r="B406" s="149"/>
      <c r="C406" s="123" t="s">
        <v>1321</v>
      </c>
      <c r="D406" s="155" t="s">
        <v>1323</v>
      </c>
      <c r="E406" s="384"/>
      <c r="F406" s="71"/>
      <c r="G406" s="71"/>
      <c r="H406" s="71"/>
      <c r="I406" s="71"/>
      <c r="J406" s="388">
        <v>0</v>
      </c>
      <c r="K406" s="154">
        <v>0</v>
      </c>
      <c r="L406" s="154">
        <v>0</v>
      </c>
      <c r="M406" s="389">
        <v>0</v>
      </c>
      <c r="N406" s="154">
        <v>0</v>
      </c>
      <c r="O406" s="154">
        <v>0</v>
      </c>
      <c r="P406" s="154">
        <v>0</v>
      </c>
      <c r="Q406" s="154">
        <v>0</v>
      </c>
      <c r="R406" s="388">
        <v>0</v>
      </c>
      <c r="S406" s="154">
        <v>0</v>
      </c>
      <c r="T406" s="154">
        <v>0</v>
      </c>
      <c r="U406" s="389">
        <v>0</v>
      </c>
      <c r="V406" s="388">
        <v>0</v>
      </c>
      <c r="W406" s="154">
        <v>0.1829770211338477</v>
      </c>
      <c r="X406" s="154">
        <v>0.81699245219724925</v>
      </c>
      <c r="Y406" s="154">
        <v>3.0526668903052663E-5</v>
      </c>
      <c r="Z406" s="388">
        <v>0.35242290748898675</v>
      </c>
      <c r="AA406" s="154">
        <v>0.33454262762373671</v>
      </c>
      <c r="AB406" s="154">
        <v>0.24306815237108056</v>
      </c>
      <c r="AC406" s="154">
        <v>6.9966312516195894E-2</v>
      </c>
      <c r="AD406" s="388">
        <v>0</v>
      </c>
      <c r="AE406" s="154">
        <v>1</v>
      </c>
      <c r="AF406" s="154">
        <v>0</v>
      </c>
      <c r="AG406" s="154">
        <v>0</v>
      </c>
      <c r="AH406" s="388">
        <v>5.1252847380410015E-3</v>
      </c>
      <c r="AI406" s="154">
        <v>1.6514806378132116E-2</v>
      </c>
      <c r="AJ406" s="154">
        <v>0.83371298405466965</v>
      </c>
      <c r="AK406" s="154">
        <v>0.14464692482915717</v>
      </c>
      <c r="AL406" s="388">
        <v>5.5081244836133296E-2</v>
      </c>
      <c r="AM406" s="154">
        <v>0.32497934453318644</v>
      </c>
      <c r="AN406" s="154">
        <v>0.28779950426879647</v>
      </c>
      <c r="AO406" s="154">
        <v>0.33213990636188379</v>
      </c>
      <c r="AP406" s="388">
        <v>0.93127147766323015</v>
      </c>
      <c r="AQ406" s="154">
        <v>0.10465479537644484</v>
      </c>
      <c r="AR406" s="154">
        <v>0</v>
      </c>
      <c r="AS406" s="154">
        <v>-3.5926273039675098E-2</v>
      </c>
      <c r="AT406" s="388">
        <v>0</v>
      </c>
      <c r="AU406" s="154">
        <v>0</v>
      </c>
      <c r="AV406" s="154">
        <v>0</v>
      </c>
      <c r="AW406" s="154">
        <v>1</v>
      </c>
      <c r="AX406" s="388">
        <v>0</v>
      </c>
      <c r="AY406" s="154">
        <v>0</v>
      </c>
      <c r="AZ406" s="154">
        <v>0</v>
      </c>
      <c r="BA406" s="154">
        <v>1</v>
      </c>
      <c r="BB406" s="388">
        <v>0.53531598513011158</v>
      </c>
      <c r="BC406" s="154">
        <v>0.37174721189591081</v>
      </c>
      <c r="BD406" s="154">
        <v>9.2936802973977703E-2</v>
      </c>
      <c r="BE406" s="154">
        <v>0</v>
      </c>
      <c r="BF406" s="388">
        <v>0</v>
      </c>
      <c r="BG406" s="154">
        <v>1</v>
      </c>
      <c r="BH406" s="154">
        <v>0</v>
      </c>
      <c r="BI406" s="154">
        <v>0</v>
      </c>
      <c r="BJ406" s="388">
        <v>0</v>
      </c>
      <c r="BK406" s="154">
        <v>0</v>
      </c>
      <c r="BL406" s="154">
        <v>0</v>
      </c>
      <c r="BM406" s="154">
        <v>1</v>
      </c>
      <c r="BN406" s="388">
        <v>0</v>
      </c>
      <c r="BO406" s="154">
        <v>0.29336188436830835</v>
      </c>
      <c r="BP406" s="154">
        <v>0.23340471092077086</v>
      </c>
      <c r="BQ406" s="154">
        <v>0.47323340471092079</v>
      </c>
      <c r="BR406" s="388">
        <v>4.7862453531598514E-2</v>
      </c>
      <c r="BS406" s="154">
        <v>0.92890334572490718</v>
      </c>
      <c r="BT406" s="154">
        <v>0</v>
      </c>
      <c r="BU406" s="154">
        <v>2.3234200743494426E-2</v>
      </c>
      <c r="BV406" s="388">
        <v>0.42004773269689732</v>
      </c>
      <c r="BW406" s="154">
        <v>0.45896823939783365</v>
      </c>
      <c r="BX406" s="154">
        <v>0</v>
      </c>
      <c r="BY406" s="154">
        <v>0.12098402790526894</v>
      </c>
      <c r="BZ406" s="390">
        <v>0.25</v>
      </c>
      <c r="CA406" s="390">
        <v>0.25</v>
      </c>
      <c r="CB406" s="390">
        <v>0.25</v>
      </c>
      <c r="CC406" s="389">
        <v>0.25</v>
      </c>
      <c r="CD406" s="390">
        <v>0.25</v>
      </c>
      <c r="CE406" s="390">
        <v>0.25</v>
      </c>
      <c r="CF406" s="390">
        <v>0.25</v>
      </c>
      <c r="CG406" s="389">
        <v>0.25</v>
      </c>
      <c r="CH406" s="390">
        <v>0.25</v>
      </c>
      <c r="CI406" s="390">
        <v>0.25</v>
      </c>
      <c r="CJ406" s="390">
        <v>0.25</v>
      </c>
      <c r="CK406" s="389">
        <v>0.25</v>
      </c>
      <c r="CL406" s="390">
        <v>0.25</v>
      </c>
      <c r="CM406" s="390">
        <v>0.25</v>
      </c>
      <c r="CN406" s="390">
        <v>0.25</v>
      </c>
      <c r="CO406" s="389">
        <v>0.25</v>
      </c>
      <c r="CP406" s="390">
        <v>0.25</v>
      </c>
      <c r="CQ406" s="390">
        <v>0.25</v>
      </c>
      <c r="CR406" s="390">
        <v>0.25</v>
      </c>
      <c r="CS406" s="389">
        <v>0.25</v>
      </c>
      <c r="CT406" s="390">
        <v>0.25</v>
      </c>
      <c r="CU406" s="390">
        <v>0.25</v>
      </c>
      <c r="CV406" s="390">
        <v>0.25</v>
      </c>
      <c r="CW406" s="389">
        <v>0.25</v>
      </c>
      <c r="CX406" s="322"/>
      <c r="CY406" s="71"/>
      <c r="CZ406" s="111"/>
      <c r="DA406" s="108"/>
      <c r="DB406" s="123"/>
      <c r="DC406" s="156"/>
      <c r="DD406" s="156"/>
      <c r="DE406" s="156"/>
      <c r="DF406" s="119"/>
      <c r="DG406" s="116"/>
      <c r="DH406" s="116"/>
      <c r="DI406" s="116"/>
      <c r="DJ406" s="116"/>
      <c r="DK406" s="116"/>
      <c r="DL406" s="116"/>
      <c r="DM406" s="116"/>
      <c r="DN406" s="116"/>
    </row>
    <row r="407" spans="1:118" ht="15.75" customHeight="1">
      <c r="A407" s="108"/>
      <c r="B407" s="149"/>
      <c r="C407" s="123"/>
      <c r="D407" s="155"/>
      <c r="E407" s="384"/>
      <c r="F407" s="71"/>
      <c r="G407" s="71"/>
      <c r="H407" s="71"/>
      <c r="I407" s="71"/>
      <c r="J407" s="391"/>
      <c r="K407" s="157"/>
      <c r="L407" s="157"/>
      <c r="M407" s="392"/>
      <c r="N407" s="157"/>
      <c r="O407" s="157"/>
      <c r="P407" s="157"/>
      <c r="Q407" s="157"/>
      <c r="R407" s="391"/>
      <c r="S407" s="157"/>
      <c r="T407" s="157"/>
      <c r="U407" s="392"/>
      <c r="V407" s="391"/>
      <c r="W407" s="157"/>
      <c r="X407" s="157"/>
      <c r="Y407" s="157"/>
      <c r="Z407" s="391"/>
      <c r="AA407" s="157"/>
      <c r="AB407" s="157"/>
      <c r="AC407" s="157"/>
      <c r="AD407" s="391"/>
      <c r="AE407" s="157"/>
      <c r="AF407" s="157"/>
      <c r="AG407" s="157"/>
      <c r="AH407" s="391"/>
      <c r="AI407" s="157"/>
      <c r="AJ407" s="157"/>
      <c r="AK407" s="157"/>
      <c r="AL407" s="391"/>
      <c r="AM407" s="157"/>
      <c r="AN407" s="157"/>
      <c r="AO407" s="157"/>
      <c r="AP407" s="391"/>
      <c r="AQ407" s="157"/>
      <c r="AR407" s="157"/>
      <c r="AS407" s="157"/>
      <c r="AT407" s="391"/>
      <c r="AU407" s="157"/>
      <c r="AV407" s="157"/>
      <c r="AW407" s="157"/>
      <c r="AX407" s="391"/>
      <c r="AY407" s="157"/>
      <c r="AZ407" s="157"/>
      <c r="BA407" s="157"/>
      <c r="BB407" s="391"/>
      <c r="BC407" s="157"/>
      <c r="BD407" s="157"/>
      <c r="BE407" s="157"/>
      <c r="BF407" s="391"/>
      <c r="BG407" s="157"/>
      <c r="BH407" s="157"/>
      <c r="BI407" s="157"/>
      <c r="BJ407" s="391"/>
      <c r="BK407" s="157"/>
      <c r="BL407" s="157"/>
      <c r="BM407" s="157"/>
      <c r="BN407" s="391"/>
      <c r="BO407" s="157"/>
      <c r="BP407" s="157"/>
      <c r="BQ407" s="157"/>
      <c r="BR407" s="391"/>
      <c r="BS407" s="157"/>
      <c r="BT407" s="157"/>
      <c r="BU407" s="157"/>
      <c r="BV407" s="391"/>
      <c r="BW407" s="157"/>
      <c r="BX407" s="157"/>
      <c r="BY407" s="157"/>
      <c r="BZ407" s="391"/>
      <c r="CA407" s="157"/>
      <c r="CB407" s="157"/>
      <c r="CC407" s="392"/>
      <c r="CD407" s="391"/>
      <c r="CE407" s="157"/>
      <c r="CF407" s="157"/>
      <c r="CG407" s="392"/>
      <c r="CH407" s="391"/>
      <c r="CI407" s="157"/>
      <c r="CJ407" s="157"/>
      <c r="CK407" s="392"/>
      <c r="CL407" s="391"/>
      <c r="CM407" s="157"/>
      <c r="CN407" s="157"/>
      <c r="CO407" s="392"/>
      <c r="CP407" s="391"/>
      <c r="CQ407" s="157"/>
      <c r="CR407" s="157"/>
      <c r="CS407" s="392"/>
      <c r="CT407" s="391"/>
      <c r="CU407" s="157"/>
      <c r="CV407" s="157"/>
      <c r="CW407" s="392"/>
      <c r="CX407" s="322"/>
      <c r="CY407" s="71"/>
      <c r="CZ407" s="111"/>
      <c r="DA407" s="108"/>
      <c r="DB407" s="123"/>
      <c r="DC407" s="156"/>
      <c r="DD407" s="156"/>
      <c r="DE407" s="156"/>
      <c r="DF407" s="119"/>
      <c r="DG407" s="116"/>
      <c r="DH407" s="116"/>
      <c r="DI407" s="116"/>
      <c r="DJ407" s="116"/>
      <c r="DK407" s="116"/>
      <c r="DL407" s="116"/>
      <c r="DM407" s="116"/>
      <c r="DN407" s="116"/>
    </row>
    <row r="408" spans="1:118" ht="15.75" customHeight="1">
      <c r="A408" s="108"/>
      <c r="B408" s="149">
        <v>403101</v>
      </c>
      <c r="C408" s="123" t="s">
        <v>780</v>
      </c>
      <c r="D408" s="155" t="s">
        <v>783</v>
      </c>
      <c r="E408" s="384"/>
      <c r="F408" s="71"/>
      <c r="G408" s="71"/>
      <c r="H408" s="71"/>
      <c r="I408" s="71"/>
      <c r="J408" s="312">
        <v>0</v>
      </c>
      <c r="K408" s="142">
        <v>0</v>
      </c>
      <c r="L408" s="142">
        <v>0</v>
      </c>
      <c r="M408" s="313">
        <v>-1645.1608120000005</v>
      </c>
      <c r="N408" s="142">
        <v>1645.1608120000005</v>
      </c>
      <c r="O408" s="142">
        <v>0</v>
      </c>
      <c r="P408" s="142">
        <v>0</v>
      </c>
      <c r="Q408" s="142">
        <v>-1021.6559929999994</v>
      </c>
      <c r="R408" s="312">
        <v>1021.6559929999994</v>
      </c>
      <c r="S408" s="142">
        <v>0</v>
      </c>
      <c r="T408" s="142">
        <v>0</v>
      </c>
      <c r="U408" s="313">
        <v>-1000.091419</v>
      </c>
      <c r="V408" s="312">
        <v>-97.378377999999771</v>
      </c>
      <c r="W408" s="142">
        <v>83.525416999999493</v>
      </c>
      <c r="X408" s="142">
        <v>-11.285499999998478</v>
      </c>
      <c r="Y408" s="142">
        <v>-118.77912000000151</v>
      </c>
      <c r="Z408" s="312">
        <v>-227.36499999999955</v>
      </c>
      <c r="AA408" s="142">
        <v>-74.260000000001583</v>
      </c>
      <c r="AB408" s="142">
        <v>-23.745999999998503</v>
      </c>
      <c r="AC408" s="142">
        <v>-29.861999999999171</v>
      </c>
      <c r="AD408" s="312">
        <v>-359.8790000000015</v>
      </c>
      <c r="AE408" s="142">
        <v>-3.3639999999991232</v>
      </c>
      <c r="AF408" s="142">
        <v>158.24299999999994</v>
      </c>
      <c r="AG408" s="142">
        <v>236.37499999999955</v>
      </c>
      <c r="AH408" s="312">
        <v>-148.11999999999989</v>
      </c>
      <c r="AI408" s="142">
        <v>-61.19899999999916</v>
      </c>
      <c r="AJ408" s="142">
        <v>-50.84499999999889</v>
      </c>
      <c r="AK408" s="142">
        <v>-40.903000000000702</v>
      </c>
      <c r="AL408" s="312">
        <v>-126.70500000000175</v>
      </c>
      <c r="AM408" s="142">
        <v>-139.3349999999989</v>
      </c>
      <c r="AN408" s="142">
        <v>-639.15999999999963</v>
      </c>
      <c r="AO408" s="142">
        <v>-247.87199999999984</v>
      </c>
      <c r="AP408" s="312">
        <v>-144.91200000000117</v>
      </c>
      <c r="AQ408" s="142">
        <v>-49.616000000000895</v>
      </c>
      <c r="AR408" s="142">
        <v>-225.24599999999919</v>
      </c>
      <c r="AS408" s="142">
        <v>-442.22299999999859</v>
      </c>
      <c r="AT408" s="312">
        <v>64.677999999998974</v>
      </c>
      <c r="AU408" s="142">
        <v>-41.182999999998174</v>
      </c>
      <c r="AV408" s="142">
        <v>709.29199999999764</v>
      </c>
      <c r="AW408" s="142">
        <v>192.67099999999937</v>
      </c>
      <c r="AX408" s="312">
        <v>-81.300000000001091</v>
      </c>
      <c r="AY408" s="142">
        <v>-36.28599999999733</v>
      </c>
      <c r="AZ408" s="142">
        <v>-175.51699999999892</v>
      </c>
      <c r="BA408" s="142">
        <v>-38.215000000001965</v>
      </c>
      <c r="BB408" s="312">
        <v>354.74099999999999</v>
      </c>
      <c r="BC408" s="142">
        <v>78.545999999998457</v>
      </c>
      <c r="BD408" s="142">
        <v>-320.53999999999678</v>
      </c>
      <c r="BE408" s="142">
        <v>-17.362000000001444</v>
      </c>
      <c r="BF408" s="312">
        <v>-230.16400000000021</v>
      </c>
      <c r="BG408" s="142">
        <v>-456.80399999999963</v>
      </c>
      <c r="BH408" s="142">
        <v>582.17600000000084</v>
      </c>
      <c r="BI408" s="142">
        <v>-717.18399999999883</v>
      </c>
      <c r="BJ408" s="312">
        <v>-276.38800000000174</v>
      </c>
      <c r="BK408" s="142">
        <v>549.78799999999865</v>
      </c>
      <c r="BL408" s="142">
        <v>-245.92699999999968</v>
      </c>
      <c r="BM408" s="142">
        <v>-471.26799999999912</v>
      </c>
      <c r="BN408" s="312">
        <v>535.54499999999962</v>
      </c>
      <c r="BO408" s="142">
        <v>213.63200000000052</v>
      </c>
      <c r="BP408" s="142">
        <v>20.033999999999651</v>
      </c>
      <c r="BQ408" s="142">
        <v>752.37399999999934</v>
      </c>
      <c r="BR408" s="312">
        <v>-326.19900000000052</v>
      </c>
      <c r="BS408" s="142">
        <v>-78.3329999999969</v>
      </c>
      <c r="BT408" s="142">
        <v>136.54599999999664</v>
      </c>
      <c r="BU408" s="142">
        <v>173.82300000000305</v>
      </c>
      <c r="BV408" s="312">
        <v>-160.88100000000122</v>
      </c>
      <c r="BW408" s="142">
        <v>-78.19300000000203</v>
      </c>
      <c r="BX408" s="142">
        <v>29.805999999999131</v>
      </c>
      <c r="BY408" s="142">
        <v>48.781999999998334</v>
      </c>
      <c r="BZ408" s="312">
        <v>27.365750000000034</v>
      </c>
      <c r="CA408" s="142">
        <v>27.365750000000034</v>
      </c>
      <c r="CB408" s="142">
        <v>27.365750000000034</v>
      </c>
      <c r="CC408" s="313">
        <v>27.365750000000034</v>
      </c>
      <c r="CD408" s="312">
        <v>27.365749999999977</v>
      </c>
      <c r="CE408" s="142">
        <v>27.365749999999977</v>
      </c>
      <c r="CF408" s="142">
        <v>27.365749999999977</v>
      </c>
      <c r="CG408" s="313">
        <v>27.365749999999977</v>
      </c>
      <c r="CH408" s="312">
        <v>27.365749999999977</v>
      </c>
      <c r="CI408" s="142">
        <v>27.365749999999977</v>
      </c>
      <c r="CJ408" s="142">
        <v>27.365749999999977</v>
      </c>
      <c r="CK408" s="313">
        <v>27.365749999999977</v>
      </c>
      <c r="CL408" s="312">
        <v>27.365750000000006</v>
      </c>
      <c r="CM408" s="142">
        <v>27.365750000000006</v>
      </c>
      <c r="CN408" s="142">
        <v>27.365750000000006</v>
      </c>
      <c r="CO408" s="313">
        <v>27.365750000000006</v>
      </c>
      <c r="CP408" s="312">
        <v>27.365750000000006</v>
      </c>
      <c r="CQ408" s="142">
        <v>27.365750000000006</v>
      </c>
      <c r="CR408" s="142">
        <v>27.365750000000006</v>
      </c>
      <c r="CS408" s="313">
        <v>27.365750000000006</v>
      </c>
      <c r="CT408" s="312">
        <v>27.365749999999977</v>
      </c>
      <c r="CU408" s="142">
        <v>27.365749999999977</v>
      </c>
      <c r="CV408" s="142">
        <v>27.365749999999977</v>
      </c>
      <c r="CW408" s="313">
        <v>27.365749999999977</v>
      </c>
      <c r="CX408" s="322"/>
      <c r="CY408" s="71"/>
      <c r="CZ408" s="111"/>
      <c r="DA408" s="108">
        <v>403101</v>
      </c>
      <c r="DB408" s="123" t="s">
        <v>780</v>
      </c>
      <c r="DC408" s="156">
        <v>290.54020999999989</v>
      </c>
      <c r="DD408" s="156">
        <v>22.975801000000132</v>
      </c>
      <c r="DE408" s="156">
        <v>-92.891103999999942</v>
      </c>
      <c r="DF408" s="119">
        <v>-235.40609300000014</v>
      </c>
      <c r="DG408" s="116">
        <v>131.42400000000018</v>
      </c>
      <c r="DH408" s="116">
        <v>511.00999999999993</v>
      </c>
      <c r="DI408" s="116">
        <v>-45.480000000000018</v>
      </c>
      <c r="DJ408" s="116">
        <v>-130.04299999999998</v>
      </c>
      <c r="DK408" s="116">
        <v>54.22499999999998</v>
      </c>
      <c r="DL408" s="116">
        <v>-328.07199999999978</v>
      </c>
      <c r="DM408" s="116">
        <v>547.7969999999998</v>
      </c>
      <c r="DN408" s="116">
        <v>-119.69599999999997</v>
      </c>
    </row>
    <row r="409" spans="1:118" ht="15.75" customHeight="1">
      <c r="A409" s="108"/>
      <c r="B409" s="149"/>
      <c r="C409" s="123" t="s">
        <v>1321</v>
      </c>
      <c r="D409" s="155" t="s">
        <v>1323</v>
      </c>
      <c r="E409" s="384"/>
      <c r="F409" s="71"/>
      <c r="G409" s="71"/>
      <c r="H409" s="71"/>
      <c r="I409" s="71"/>
      <c r="J409" s="388">
        <v>0</v>
      </c>
      <c r="K409" s="154">
        <v>0</v>
      </c>
      <c r="L409" s="154">
        <v>0</v>
      </c>
      <c r="M409" s="389">
        <v>-5.6624203995722358</v>
      </c>
      <c r="N409" s="154">
        <v>71.604067775482179</v>
      </c>
      <c r="O409" s="154">
        <v>0</v>
      </c>
      <c r="P409" s="154">
        <v>0</v>
      </c>
      <c r="Q409" s="154">
        <v>-44.466610456801639</v>
      </c>
      <c r="R409" s="388">
        <v>-10.998426641586692</v>
      </c>
      <c r="S409" s="154">
        <v>0</v>
      </c>
      <c r="T409" s="154">
        <v>0</v>
      </c>
      <c r="U409" s="389">
        <v>10.766277672832919</v>
      </c>
      <c r="V409" s="388">
        <v>0.41366124707740554</v>
      </c>
      <c r="W409" s="154">
        <v>-0.35481416787287423</v>
      </c>
      <c r="X409" s="154">
        <v>4.794056031505723E-2</v>
      </c>
      <c r="Y409" s="154">
        <v>0.50457113699262424</v>
      </c>
      <c r="Z409" s="388">
        <v>-1.7300112612612555</v>
      </c>
      <c r="AA409" s="154">
        <v>-0.5650413927441067</v>
      </c>
      <c r="AB409" s="154">
        <v>-0.1806823715607383</v>
      </c>
      <c r="AC409" s="154">
        <v>-0.2272187728268743</v>
      </c>
      <c r="AD409" s="388">
        <v>-0.7042504060585929</v>
      </c>
      <c r="AE409" s="154">
        <v>-6.5830414277589944E-3</v>
      </c>
      <c r="AF409" s="154">
        <v>0.30966712980176503</v>
      </c>
      <c r="AG409" s="154">
        <v>0.46256433337899372</v>
      </c>
      <c r="AH409" s="388">
        <v>3.2568161829375515</v>
      </c>
      <c r="AI409" s="154">
        <v>1.3456244503078085</v>
      </c>
      <c r="AJ409" s="154">
        <v>1.1179639401934669</v>
      </c>
      <c r="AK409" s="154">
        <v>0.8993623570800503</v>
      </c>
      <c r="AL409" s="388">
        <v>0.97433156725084602</v>
      </c>
      <c r="AM409" s="154">
        <v>1.0714532885276327</v>
      </c>
      <c r="AN409" s="154">
        <v>4.9149896572672098</v>
      </c>
      <c r="AO409" s="154">
        <v>1.906077220611643</v>
      </c>
      <c r="AP409" s="388">
        <v>-2.6724204702628165</v>
      </c>
      <c r="AQ409" s="154">
        <v>-0.91500230520979098</v>
      </c>
      <c r="AR409" s="154">
        <v>-4.1539142461963907</v>
      </c>
      <c r="AS409" s="154">
        <v>-8.1553342554172197</v>
      </c>
      <c r="AT409" s="388">
        <v>-0.19714574849422997</v>
      </c>
      <c r="AU409" s="154">
        <v>0.1255303713818863</v>
      </c>
      <c r="AV409" s="154">
        <v>-2.1620010241654213</v>
      </c>
      <c r="AW409" s="154">
        <v>-0.58728266965787845</v>
      </c>
      <c r="AX409" s="388">
        <v>-0.14841264190932246</v>
      </c>
      <c r="AY409" s="154">
        <v>-6.6239866227813124E-2</v>
      </c>
      <c r="AZ409" s="154">
        <v>-0.32040518659284184</v>
      </c>
      <c r="BA409" s="154">
        <v>-6.9761243672385898E-2</v>
      </c>
      <c r="BB409" s="388">
        <v>-2.9636829969255452</v>
      </c>
      <c r="BC409" s="154">
        <v>-0.65621240475870934</v>
      </c>
      <c r="BD409" s="154">
        <v>2.6779508087153863</v>
      </c>
      <c r="BE409" s="154">
        <v>0.1450507953482276</v>
      </c>
      <c r="BF409" s="388">
        <v>0.65670892288027083</v>
      </c>
      <c r="BG409" s="154">
        <v>1.3033630924358228</v>
      </c>
      <c r="BH409" s="154">
        <v>-1.6610772053263967</v>
      </c>
      <c r="BI409" s="154">
        <v>2.0462849626655903</v>
      </c>
      <c r="BJ409" s="388">
        <v>0.79997452937226965</v>
      </c>
      <c r="BK409" s="154">
        <v>-1.5913006228726194</v>
      </c>
      <c r="BL409" s="154">
        <v>0.71180853034477853</v>
      </c>
      <c r="BM409" s="154">
        <v>1.364033158126285</v>
      </c>
      <c r="BN409" s="388">
        <v>-2.4721645201495632</v>
      </c>
      <c r="BO409" s="154">
        <v>-0.98616073489360034</v>
      </c>
      <c r="BP409" s="154">
        <v>-9.2480265891149244E-2</v>
      </c>
      <c r="BQ409" s="154">
        <v>-3.4730831371462854</v>
      </c>
      <c r="BR409" s="388">
        <v>-0.9737952157909362</v>
      </c>
      <c r="BS409" s="154">
        <v>-0.23384590583830198</v>
      </c>
      <c r="BT409" s="154">
        <v>0.40762798639905606</v>
      </c>
      <c r="BU409" s="154">
        <v>0.51891025353980424</v>
      </c>
      <c r="BV409" s="388">
        <v>0.96040330957413267</v>
      </c>
      <c r="BW409" s="154">
        <v>0.46678486574257705</v>
      </c>
      <c r="BX409" s="154">
        <v>-0.17793139677877157</v>
      </c>
      <c r="BY409" s="154">
        <v>-0.29121148083144305</v>
      </c>
      <c r="BZ409" s="390">
        <v>0.25</v>
      </c>
      <c r="CA409" s="390">
        <v>0.25</v>
      </c>
      <c r="CB409" s="390">
        <v>0.25</v>
      </c>
      <c r="CC409" s="389">
        <v>0.25</v>
      </c>
      <c r="CD409" s="390">
        <v>0.25</v>
      </c>
      <c r="CE409" s="390">
        <v>0.25</v>
      </c>
      <c r="CF409" s="390">
        <v>0.25</v>
      </c>
      <c r="CG409" s="389">
        <v>0.25</v>
      </c>
      <c r="CH409" s="390">
        <v>0.25</v>
      </c>
      <c r="CI409" s="390">
        <v>0.25</v>
      </c>
      <c r="CJ409" s="390">
        <v>0.25</v>
      </c>
      <c r="CK409" s="389">
        <v>0.25</v>
      </c>
      <c r="CL409" s="390">
        <v>0.25</v>
      </c>
      <c r="CM409" s="390">
        <v>0.25</v>
      </c>
      <c r="CN409" s="390">
        <v>0.25</v>
      </c>
      <c r="CO409" s="389">
        <v>0.25</v>
      </c>
      <c r="CP409" s="390">
        <v>0.25</v>
      </c>
      <c r="CQ409" s="390">
        <v>0.25</v>
      </c>
      <c r="CR409" s="390">
        <v>0.25</v>
      </c>
      <c r="CS409" s="389">
        <v>0.25</v>
      </c>
      <c r="CT409" s="390">
        <v>0.25</v>
      </c>
      <c r="CU409" s="390">
        <v>0.25</v>
      </c>
      <c r="CV409" s="390">
        <v>0.25</v>
      </c>
      <c r="CW409" s="389">
        <v>0.25</v>
      </c>
      <c r="CX409" s="322"/>
      <c r="CY409" s="71"/>
      <c r="CZ409" s="111"/>
      <c r="DA409" s="108"/>
      <c r="DB409" s="123"/>
      <c r="DC409" s="156"/>
      <c r="DD409" s="156"/>
      <c r="DE409" s="156"/>
      <c r="DF409" s="119"/>
      <c r="DG409" s="116"/>
      <c r="DH409" s="116"/>
      <c r="DI409" s="116"/>
      <c r="DJ409" s="116"/>
      <c r="DK409" s="116"/>
      <c r="DL409" s="116"/>
      <c r="DM409" s="116"/>
      <c r="DN409" s="116"/>
    </row>
    <row r="410" spans="1:118" ht="15.75" customHeight="1">
      <c r="A410" s="108"/>
      <c r="B410" s="149"/>
      <c r="C410" s="123"/>
      <c r="D410" s="155"/>
      <c r="E410" s="384"/>
      <c r="F410" s="71"/>
      <c r="G410" s="71"/>
      <c r="H410" s="71"/>
      <c r="I410" s="71"/>
      <c r="J410" s="388"/>
      <c r="K410" s="154"/>
      <c r="L410" s="154"/>
      <c r="M410" s="389"/>
      <c r="N410" s="154"/>
      <c r="O410" s="154"/>
      <c r="P410" s="154"/>
      <c r="Q410" s="154"/>
      <c r="R410" s="388"/>
      <c r="S410" s="154"/>
      <c r="T410" s="154"/>
      <c r="U410" s="389"/>
      <c r="V410" s="388"/>
      <c r="W410" s="154"/>
      <c r="X410" s="154"/>
      <c r="Y410" s="154"/>
      <c r="Z410" s="388"/>
      <c r="AA410" s="154"/>
      <c r="AB410" s="154"/>
      <c r="AC410" s="154"/>
      <c r="AD410" s="388"/>
      <c r="AE410" s="154"/>
      <c r="AF410" s="154"/>
      <c r="AG410" s="154"/>
      <c r="AH410" s="388"/>
      <c r="AI410" s="154"/>
      <c r="AJ410" s="154"/>
      <c r="AK410" s="154"/>
      <c r="AL410" s="388"/>
      <c r="AM410" s="154"/>
      <c r="AN410" s="154"/>
      <c r="AO410" s="154"/>
      <c r="AP410" s="388"/>
      <c r="AQ410" s="154"/>
      <c r="AR410" s="154"/>
      <c r="AS410" s="154"/>
      <c r="AT410" s="388"/>
      <c r="AU410" s="154"/>
      <c r="AV410" s="154"/>
      <c r="AW410" s="154"/>
      <c r="AX410" s="388"/>
      <c r="AY410" s="154"/>
      <c r="AZ410" s="154"/>
      <c r="BA410" s="154"/>
      <c r="BB410" s="388"/>
      <c r="BC410" s="154"/>
      <c r="BD410" s="154"/>
      <c r="BE410" s="154"/>
      <c r="BF410" s="388"/>
      <c r="BG410" s="154"/>
      <c r="BH410" s="154"/>
      <c r="BI410" s="154"/>
      <c r="BJ410" s="388"/>
      <c r="BK410" s="154"/>
      <c r="BL410" s="154"/>
      <c r="BM410" s="154"/>
      <c r="BN410" s="388"/>
      <c r="BO410" s="154"/>
      <c r="BP410" s="154"/>
      <c r="BQ410" s="154"/>
      <c r="BR410" s="388"/>
      <c r="BS410" s="154"/>
      <c r="BT410" s="154"/>
      <c r="BU410" s="154"/>
      <c r="BV410" s="388"/>
      <c r="BW410" s="154"/>
      <c r="BX410" s="154"/>
      <c r="BY410" s="154"/>
      <c r="BZ410" s="388"/>
      <c r="CA410" s="154"/>
      <c r="CB410" s="154"/>
      <c r="CC410" s="389"/>
      <c r="CD410" s="388"/>
      <c r="CE410" s="154"/>
      <c r="CF410" s="154"/>
      <c r="CG410" s="389"/>
      <c r="CH410" s="388"/>
      <c r="CI410" s="154"/>
      <c r="CJ410" s="154"/>
      <c r="CK410" s="389"/>
      <c r="CL410" s="388"/>
      <c r="CM410" s="154"/>
      <c r="CN410" s="154"/>
      <c r="CO410" s="389"/>
      <c r="CP410" s="388"/>
      <c r="CQ410" s="154"/>
      <c r="CR410" s="154"/>
      <c r="CS410" s="389"/>
      <c r="CT410" s="388"/>
      <c r="CU410" s="154"/>
      <c r="CV410" s="154"/>
      <c r="CW410" s="389"/>
      <c r="CX410" s="322"/>
      <c r="CY410" s="71"/>
      <c r="CZ410" s="111"/>
      <c r="DA410" s="108"/>
      <c r="DB410" s="123"/>
      <c r="DC410" s="156"/>
      <c r="DD410" s="156"/>
      <c r="DE410" s="156"/>
      <c r="DF410" s="119"/>
      <c r="DG410" s="116"/>
      <c r="DH410" s="116"/>
      <c r="DI410" s="116"/>
      <c r="DJ410" s="116"/>
      <c r="DK410" s="116"/>
      <c r="DL410" s="116"/>
      <c r="DM410" s="116"/>
      <c r="DN410" s="116"/>
    </row>
    <row r="411" spans="1:118" ht="15.75" customHeight="1">
      <c r="A411" s="108"/>
      <c r="B411" s="149">
        <v>402931</v>
      </c>
      <c r="C411" s="123" t="s">
        <v>782</v>
      </c>
      <c r="D411" s="155" t="s">
        <v>783</v>
      </c>
      <c r="E411" s="384"/>
      <c r="F411" s="71"/>
      <c r="G411" s="71"/>
      <c r="H411" s="71"/>
      <c r="I411" s="71"/>
      <c r="J411" s="312">
        <v>0</v>
      </c>
      <c r="K411" s="142">
        <v>0</v>
      </c>
      <c r="L411" s="142">
        <v>0</v>
      </c>
      <c r="M411" s="313">
        <v>-619.976674</v>
      </c>
      <c r="N411" s="142">
        <v>619.976674</v>
      </c>
      <c r="O411" s="142">
        <v>0</v>
      </c>
      <c r="P411" s="142">
        <v>0</v>
      </c>
      <c r="Q411" s="142">
        <v>-183.205602</v>
      </c>
      <c r="R411" s="312">
        <v>183.205602</v>
      </c>
      <c r="S411" s="142">
        <v>0</v>
      </c>
      <c r="T411" s="142">
        <v>0</v>
      </c>
      <c r="U411" s="313">
        <v>-227.085498</v>
      </c>
      <c r="V411" s="312">
        <v>10.63474800000003</v>
      </c>
      <c r="W411" s="142">
        <v>145.71460299999998</v>
      </c>
      <c r="X411" s="142">
        <v>-2.7661640000000176</v>
      </c>
      <c r="Y411" s="142">
        <v>-82.041689000000005</v>
      </c>
      <c r="Z411" s="312">
        <v>-141.27699999999996</v>
      </c>
      <c r="AA411" s="142">
        <v>22.300999999999931</v>
      </c>
      <c r="AB411" s="142">
        <v>-19.462999999999965</v>
      </c>
      <c r="AC411" s="142">
        <v>-80.539999999999964</v>
      </c>
      <c r="AD411" s="312">
        <v>-278.57700000000006</v>
      </c>
      <c r="AE411" s="142">
        <v>-22.904999999999973</v>
      </c>
      <c r="AF411" s="142">
        <v>121.351</v>
      </c>
      <c r="AG411" s="142">
        <v>61.137000000000057</v>
      </c>
      <c r="AH411" s="312">
        <v>10.512999999999977</v>
      </c>
      <c r="AI411" s="142">
        <v>34.421999999999969</v>
      </c>
      <c r="AJ411" s="142">
        <v>-49.600999999999999</v>
      </c>
      <c r="AK411" s="142">
        <v>-50.649000000000001</v>
      </c>
      <c r="AL411" s="312">
        <v>-39.581000000000017</v>
      </c>
      <c r="AM411" s="142">
        <v>8.3559999999999945</v>
      </c>
      <c r="AN411" s="142">
        <v>-378.70600000000002</v>
      </c>
      <c r="AO411" s="142">
        <v>-282.30999999999983</v>
      </c>
      <c r="AP411" s="312">
        <v>95.315999999999804</v>
      </c>
      <c r="AQ411" s="142">
        <v>-73.655999999999949</v>
      </c>
      <c r="AR411" s="142">
        <v>-134.99099999999999</v>
      </c>
      <c r="AS411" s="142">
        <v>-499.71899999999982</v>
      </c>
      <c r="AT411" s="312">
        <v>-72.632000000000062</v>
      </c>
      <c r="AU411" s="142">
        <v>-49.898000000000138</v>
      </c>
      <c r="AV411" s="142">
        <v>300.1880000000001</v>
      </c>
      <c r="AW411" s="142">
        <v>119.48800000000006</v>
      </c>
      <c r="AX411" s="312">
        <v>-173.32200000000012</v>
      </c>
      <c r="AY411" s="142">
        <v>-68.771999999999935</v>
      </c>
      <c r="AZ411" s="142">
        <v>-189.44200000000001</v>
      </c>
      <c r="BA411" s="142">
        <v>-71.266999999999825</v>
      </c>
      <c r="BB411" s="312">
        <v>399.79399999999987</v>
      </c>
      <c r="BC411" s="142">
        <v>-79.848999999999933</v>
      </c>
      <c r="BD411" s="142">
        <v>-198.88600000000019</v>
      </c>
      <c r="BE411" s="142">
        <v>-29.656999999999925</v>
      </c>
      <c r="BF411" s="312">
        <v>-42.288999999999987</v>
      </c>
      <c r="BG411" s="142">
        <v>-139.41199999999981</v>
      </c>
      <c r="BH411" s="142">
        <v>26.914000000000215</v>
      </c>
      <c r="BI411" s="142">
        <v>-758.46000000000049</v>
      </c>
      <c r="BJ411" s="312">
        <v>-269.8159999999998</v>
      </c>
      <c r="BK411" s="142">
        <v>575.88400000000001</v>
      </c>
      <c r="BL411" s="142">
        <v>-190.52499999999964</v>
      </c>
      <c r="BM411" s="142">
        <v>-505.6840000000002</v>
      </c>
      <c r="BN411" s="312">
        <v>637.77</v>
      </c>
      <c r="BO411" s="142">
        <v>388.34999999999945</v>
      </c>
      <c r="BP411" s="142">
        <v>-19.802999999999884</v>
      </c>
      <c r="BQ411" s="142">
        <v>737.00200000000018</v>
      </c>
      <c r="BR411" s="312">
        <v>17.422000000000025</v>
      </c>
      <c r="BS411" s="142">
        <v>88.731999999999971</v>
      </c>
      <c r="BT411" s="142">
        <v>204.01800000000003</v>
      </c>
      <c r="BU411" s="142">
        <v>247.19100000000003</v>
      </c>
      <c r="BV411" s="312">
        <v>1.6079999999999472</v>
      </c>
      <c r="BW411" s="142">
        <v>127.65599999999995</v>
      </c>
      <c r="BX411" s="142">
        <v>47.200999999999908</v>
      </c>
      <c r="BY411" s="142">
        <v>79.845000000000027</v>
      </c>
      <c r="BZ411" s="312">
        <v>47.164746803572058</v>
      </c>
      <c r="CA411" s="142">
        <v>47.164746803572058</v>
      </c>
      <c r="CB411" s="142">
        <v>47.164746803572058</v>
      </c>
      <c r="CC411" s="313">
        <v>47.164746803572058</v>
      </c>
      <c r="CD411" s="312">
        <v>34.715982069292082</v>
      </c>
      <c r="CE411" s="142">
        <v>34.715982069292082</v>
      </c>
      <c r="CF411" s="142">
        <v>34.715982069292082</v>
      </c>
      <c r="CG411" s="313">
        <v>34.715982069292082</v>
      </c>
      <c r="CH411" s="312">
        <v>25.552971079325971</v>
      </c>
      <c r="CI411" s="142">
        <v>25.552971079325971</v>
      </c>
      <c r="CJ411" s="142">
        <v>25.552971079325971</v>
      </c>
      <c r="CK411" s="313">
        <v>25.552971079325971</v>
      </c>
      <c r="CL411" s="312">
        <v>18.808464921936867</v>
      </c>
      <c r="CM411" s="142">
        <v>18.808464921936867</v>
      </c>
      <c r="CN411" s="142">
        <v>18.808464921936867</v>
      </c>
      <c r="CO411" s="313">
        <v>18.808464921936867</v>
      </c>
      <c r="CP411" s="312">
        <v>13.844118228816981</v>
      </c>
      <c r="CQ411" s="142">
        <v>13.844118228816981</v>
      </c>
      <c r="CR411" s="142">
        <v>13.844118228816981</v>
      </c>
      <c r="CS411" s="313">
        <v>13.844118228816981</v>
      </c>
      <c r="CT411" s="312">
        <v>10.190071881407199</v>
      </c>
      <c r="CU411" s="142">
        <v>10.190071881407199</v>
      </c>
      <c r="CV411" s="142">
        <v>10.190071881407199</v>
      </c>
      <c r="CW411" s="313">
        <v>10.190071881407199</v>
      </c>
      <c r="CX411" s="322"/>
      <c r="CY411" s="71"/>
      <c r="CZ411" s="111"/>
      <c r="DA411" s="108">
        <v>402931</v>
      </c>
      <c r="DB411" s="123" t="s">
        <v>782</v>
      </c>
      <c r="DC411" s="156">
        <v>-567.49354900000003</v>
      </c>
      <c r="DD411" s="156">
        <v>436.771072</v>
      </c>
      <c r="DE411" s="156">
        <v>-43.879896000000002</v>
      </c>
      <c r="DF411" s="119">
        <v>71.54149799999999</v>
      </c>
      <c r="DG411" s="116">
        <v>-218.97899999999996</v>
      </c>
      <c r="DH411" s="116">
        <v>-118.99399999999997</v>
      </c>
      <c r="DI411" s="116">
        <v>-55.315000000000055</v>
      </c>
      <c r="DJ411" s="116">
        <v>-692.24099999999987</v>
      </c>
      <c r="DK411" s="116">
        <v>-613.04999999999995</v>
      </c>
      <c r="DL411" s="116">
        <v>297.14599999999996</v>
      </c>
      <c r="DM411" s="116">
        <v>-502.80299999999988</v>
      </c>
      <c r="DN411" s="116">
        <v>91.401999999999816</v>
      </c>
    </row>
    <row r="412" spans="1:118" ht="15.75" customHeight="1">
      <c r="A412" s="108"/>
      <c r="B412" s="149"/>
      <c r="C412" s="123" t="s">
        <v>1321</v>
      </c>
      <c r="D412" s="155" t="s">
        <v>1323</v>
      </c>
      <c r="E412" s="384"/>
      <c r="F412" s="71"/>
      <c r="G412" s="71"/>
      <c r="H412" s="71"/>
      <c r="I412" s="71"/>
      <c r="J412" s="388">
        <v>0</v>
      </c>
      <c r="K412" s="154">
        <v>0</v>
      </c>
      <c r="L412" s="154">
        <v>0</v>
      </c>
      <c r="M412" s="389">
        <v>1.0924823288167456</v>
      </c>
      <c r="N412" s="154">
        <v>1.4194545237647973</v>
      </c>
      <c r="O412" s="154">
        <v>0</v>
      </c>
      <c r="P412" s="154">
        <v>0</v>
      </c>
      <c r="Q412" s="154">
        <v>-0.4194545237647973</v>
      </c>
      <c r="R412" s="388">
        <v>-4.1751603513372046</v>
      </c>
      <c r="S412" s="154">
        <v>0</v>
      </c>
      <c r="T412" s="154">
        <v>0</v>
      </c>
      <c r="U412" s="389">
        <v>5.1751603513372046</v>
      </c>
      <c r="V412" s="388">
        <v>0.1486514582068163</v>
      </c>
      <c r="W412" s="154">
        <v>2.0367843429837045</v>
      </c>
      <c r="X412" s="154">
        <v>-3.8665167452881934E-2</v>
      </c>
      <c r="Y412" s="154">
        <v>-1.1467706337376389</v>
      </c>
      <c r="Z412" s="388">
        <v>0.64516232150114849</v>
      </c>
      <c r="AA412" s="154">
        <v>-0.10184081578598832</v>
      </c>
      <c r="AB412" s="154">
        <v>8.8880668922590611E-2</v>
      </c>
      <c r="AC412" s="154">
        <v>0.36779782536224925</v>
      </c>
      <c r="AD412" s="388">
        <v>2.3411012319948914</v>
      </c>
      <c r="AE412" s="154">
        <v>0.19248869690908768</v>
      </c>
      <c r="AF412" s="154">
        <v>-1.0198077213977177</v>
      </c>
      <c r="AG412" s="154">
        <v>-0.51378220750626147</v>
      </c>
      <c r="AH412" s="388">
        <v>-0.1900569465786851</v>
      </c>
      <c r="AI412" s="154">
        <v>-0.62229051794269064</v>
      </c>
      <c r="AJ412" s="154">
        <v>0.89670071409201757</v>
      </c>
      <c r="AK412" s="154">
        <v>0.91564675042935828</v>
      </c>
      <c r="AL412" s="388">
        <v>5.7178063709026228E-2</v>
      </c>
      <c r="AM412" s="154">
        <v>-1.2070940611723369E-2</v>
      </c>
      <c r="AN412" s="154">
        <v>0.54707247909326384</v>
      </c>
      <c r="AO412" s="154">
        <v>0.40782039780943324</v>
      </c>
      <c r="AP412" s="388">
        <v>-0.15547834597504251</v>
      </c>
      <c r="AQ412" s="154">
        <v>0.12014680694886218</v>
      </c>
      <c r="AR412" s="154">
        <v>0.22019574259848299</v>
      </c>
      <c r="AS412" s="154">
        <v>0.8151357964276974</v>
      </c>
      <c r="AT412" s="388">
        <v>-0.2444320300458363</v>
      </c>
      <c r="AU412" s="154">
        <v>-0.16792418541727011</v>
      </c>
      <c r="AV412" s="154">
        <v>1.0102373917198957</v>
      </c>
      <c r="AW412" s="154">
        <v>0.40211882374321067</v>
      </c>
      <c r="AX412" s="388">
        <v>0.34471154706714191</v>
      </c>
      <c r="AY412" s="154">
        <v>0.13677722686618804</v>
      </c>
      <c r="AZ412" s="154">
        <v>0.37677181719281716</v>
      </c>
      <c r="BA412" s="154">
        <v>0.14173940887385286</v>
      </c>
      <c r="BB412" s="388">
        <v>4.3740180740027643</v>
      </c>
      <c r="BC412" s="154">
        <v>-0.87360232817662731</v>
      </c>
      <c r="BD412" s="154">
        <v>-2.175948009890381</v>
      </c>
      <c r="BE412" s="154">
        <v>-0.32446773593575617</v>
      </c>
      <c r="BF412" s="388">
        <v>4.6306201936606402E-2</v>
      </c>
      <c r="BG412" s="154">
        <v>0.15265530573875391</v>
      </c>
      <c r="BH412" s="154">
        <v>-2.9470668942794459E-2</v>
      </c>
      <c r="BI412" s="154">
        <v>0.83050916126743413</v>
      </c>
      <c r="BJ412" s="388">
        <v>0.69158586254713061</v>
      </c>
      <c r="BK412" s="154">
        <v>-1.4760919770031875</v>
      </c>
      <c r="BL412" s="154">
        <v>0.48834908404909971</v>
      </c>
      <c r="BM412" s="154">
        <v>1.2961570304069572</v>
      </c>
      <c r="BN412" s="388">
        <v>0.36583665984251884</v>
      </c>
      <c r="BO412" s="154">
        <v>0.2227647378362764</v>
      </c>
      <c r="BP412" s="154">
        <v>-1.1359366816973766E-2</v>
      </c>
      <c r="BQ412" s="154">
        <v>0.42275796913817854</v>
      </c>
      <c r="BR412" s="388">
        <v>3.1257905530148261E-2</v>
      </c>
      <c r="BS412" s="154">
        <v>0.15919965982671969</v>
      </c>
      <c r="BT412" s="154">
        <v>0.3660415205171495</v>
      </c>
      <c r="BU412" s="154">
        <v>0.44350091412598253</v>
      </c>
      <c r="BV412" s="388">
        <v>6.2736529983221422E-3</v>
      </c>
      <c r="BW412" s="154">
        <v>0.49805313877726204</v>
      </c>
      <c r="BX412" s="154">
        <v>0.18415590495883866</v>
      </c>
      <c r="BY412" s="154">
        <v>0.31151730326557714</v>
      </c>
      <c r="BZ412" s="390">
        <v>0.25</v>
      </c>
      <c r="CA412" s="390">
        <v>0.25</v>
      </c>
      <c r="CB412" s="390">
        <v>0.25</v>
      </c>
      <c r="CC412" s="389">
        <v>0.25</v>
      </c>
      <c r="CD412" s="390">
        <v>0.25</v>
      </c>
      <c r="CE412" s="390">
        <v>0.25</v>
      </c>
      <c r="CF412" s="390">
        <v>0.25</v>
      </c>
      <c r="CG412" s="389">
        <v>0.25</v>
      </c>
      <c r="CH412" s="390">
        <v>0.25</v>
      </c>
      <c r="CI412" s="390">
        <v>0.25</v>
      </c>
      <c r="CJ412" s="390">
        <v>0.25</v>
      </c>
      <c r="CK412" s="389">
        <v>0.25</v>
      </c>
      <c r="CL412" s="390">
        <v>0.25</v>
      </c>
      <c r="CM412" s="390">
        <v>0.25</v>
      </c>
      <c r="CN412" s="390">
        <v>0.25</v>
      </c>
      <c r="CO412" s="389">
        <v>0.25</v>
      </c>
      <c r="CP412" s="390">
        <v>0.25</v>
      </c>
      <c r="CQ412" s="390">
        <v>0.25</v>
      </c>
      <c r="CR412" s="390">
        <v>0.25</v>
      </c>
      <c r="CS412" s="389">
        <v>0.25</v>
      </c>
      <c r="CT412" s="390">
        <v>0.25</v>
      </c>
      <c r="CU412" s="390">
        <v>0.25</v>
      </c>
      <c r="CV412" s="390">
        <v>0.25</v>
      </c>
      <c r="CW412" s="389">
        <v>0.25</v>
      </c>
      <c r="CX412" s="322"/>
      <c r="CY412" s="71"/>
      <c r="CZ412" s="111"/>
      <c r="DA412" s="108"/>
      <c r="DB412" s="123"/>
      <c r="DC412" s="156"/>
      <c r="DD412" s="156"/>
      <c r="DE412" s="156"/>
      <c r="DF412" s="119"/>
      <c r="DG412" s="116"/>
      <c r="DH412" s="116"/>
      <c r="DI412" s="116"/>
      <c r="DJ412" s="116"/>
      <c r="DK412" s="116"/>
      <c r="DL412" s="116"/>
      <c r="DM412" s="116"/>
      <c r="DN412" s="116"/>
    </row>
    <row r="413" spans="1:118" ht="15.75" customHeight="1">
      <c r="A413" s="108"/>
      <c r="B413" s="149"/>
      <c r="C413" s="123"/>
      <c r="D413" s="155"/>
      <c r="E413" s="384"/>
      <c r="F413" s="71"/>
      <c r="G413" s="71"/>
      <c r="H413" s="71"/>
      <c r="I413" s="71"/>
      <c r="J413" s="388"/>
      <c r="K413" s="154"/>
      <c r="L413" s="154"/>
      <c r="M413" s="389"/>
      <c r="N413" s="154"/>
      <c r="O413" s="154"/>
      <c r="P413" s="154"/>
      <c r="Q413" s="154"/>
      <c r="R413" s="388"/>
      <c r="S413" s="154"/>
      <c r="T413" s="154"/>
      <c r="U413" s="389"/>
      <c r="V413" s="388"/>
      <c r="W413" s="154"/>
      <c r="X413" s="154"/>
      <c r="Y413" s="154"/>
      <c r="Z413" s="388"/>
      <c r="AA413" s="154"/>
      <c r="AB413" s="154"/>
      <c r="AC413" s="154"/>
      <c r="AD413" s="388"/>
      <c r="AE413" s="154"/>
      <c r="AF413" s="154"/>
      <c r="AG413" s="154"/>
      <c r="AH413" s="388"/>
      <c r="AI413" s="154"/>
      <c r="AJ413" s="154"/>
      <c r="AK413" s="154"/>
      <c r="AL413" s="388"/>
      <c r="AM413" s="154"/>
      <c r="AN413" s="154"/>
      <c r="AO413" s="154"/>
      <c r="AP413" s="388"/>
      <c r="AQ413" s="154"/>
      <c r="AR413" s="154"/>
      <c r="AS413" s="154"/>
      <c r="AT413" s="388"/>
      <c r="AU413" s="154"/>
      <c r="AV413" s="154"/>
      <c r="AW413" s="154"/>
      <c r="AX413" s="388"/>
      <c r="AY413" s="154"/>
      <c r="AZ413" s="154"/>
      <c r="BA413" s="154"/>
      <c r="BB413" s="388"/>
      <c r="BC413" s="154"/>
      <c r="BD413" s="154"/>
      <c r="BE413" s="154"/>
      <c r="BF413" s="388"/>
      <c r="BG413" s="154"/>
      <c r="BH413" s="154"/>
      <c r="BI413" s="154"/>
      <c r="BJ413" s="388"/>
      <c r="BK413" s="154"/>
      <c r="BL413" s="154"/>
      <c r="BM413" s="154"/>
      <c r="BN413" s="388"/>
      <c r="BO413" s="154"/>
      <c r="BP413" s="154"/>
      <c r="BQ413" s="154"/>
      <c r="BR413" s="388"/>
      <c r="BS413" s="154"/>
      <c r="BT413" s="154"/>
      <c r="BU413" s="154"/>
      <c r="BV413" s="388"/>
      <c r="BW413" s="154"/>
      <c r="BX413" s="154"/>
      <c r="BY413" s="154"/>
      <c r="BZ413" s="388"/>
      <c r="CA413" s="154"/>
      <c r="CB413" s="154"/>
      <c r="CC413" s="389"/>
      <c r="CD413" s="388"/>
      <c r="CE413" s="154"/>
      <c r="CF413" s="154"/>
      <c r="CG413" s="389"/>
      <c r="CH413" s="388"/>
      <c r="CI413" s="154"/>
      <c r="CJ413" s="154"/>
      <c r="CK413" s="389"/>
      <c r="CL413" s="388"/>
      <c r="CM413" s="154"/>
      <c r="CN413" s="154"/>
      <c r="CO413" s="389"/>
      <c r="CP413" s="388"/>
      <c r="CQ413" s="154"/>
      <c r="CR413" s="154"/>
      <c r="CS413" s="389"/>
      <c r="CT413" s="388"/>
      <c r="CU413" s="154"/>
      <c r="CV413" s="154"/>
      <c r="CW413" s="389"/>
      <c r="CX413" s="322"/>
      <c r="CY413" s="71"/>
      <c r="CZ413" s="111"/>
      <c r="DA413" s="108"/>
      <c r="DB413" s="123"/>
      <c r="DC413" s="156"/>
      <c r="DD413" s="156"/>
      <c r="DE413" s="156"/>
      <c r="DF413" s="119"/>
      <c r="DG413" s="116"/>
      <c r="DH413" s="116"/>
      <c r="DI413" s="116"/>
      <c r="DJ413" s="116"/>
      <c r="DK413" s="116"/>
      <c r="DL413" s="116"/>
      <c r="DM413" s="116"/>
      <c r="DN413" s="116"/>
    </row>
    <row r="414" spans="1:118" ht="15.75" customHeight="1">
      <c r="A414" s="108"/>
      <c r="B414" s="149"/>
      <c r="C414" s="123"/>
      <c r="D414" s="155"/>
      <c r="E414" s="384"/>
      <c r="F414" s="71"/>
      <c r="G414" s="71"/>
      <c r="H414" s="71"/>
      <c r="I414" s="71"/>
      <c r="J414" s="388"/>
      <c r="K414" s="154"/>
      <c r="L414" s="154"/>
      <c r="M414" s="389"/>
      <c r="N414" s="154"/>
      <c r="O414" s="154"/>
      <c r="P414" s="154"/>
      <c r="Q414" s="154"/>
      <c r="R414" s="388"/>
      <c r="S414" s="154"/>
      <c r="T414" s="154"/>
      <c r="U414" s="389"/>
      <c r="V414" s="388"/>
      <c r="W414" s="154"/>
      <c r="X414" s="154"/>
      <c r="Y414" s="154"/>
      <c r="Z414" s="388"/>
      <c r="AA414" s="154"/>
      <c r="AB414" s="154"/>
      <c r="AC414" s="154"/>
      <c r="AD414" s="388"/>
      <c r="AE414" s="154"/>
      <c r="AF414" s="154"/>
      <c r="AG414" s="154"/>
      <c r="AH414" s="388"/>
      <c r="AI414" s="154"/>
      <c r="AJ414" s="154"/>
      <c r="AK414" s="154"/>
      <c r="AL414" s="388"/>
      <c r="AM414" s="154"/>
      <c r="AN414" s="154"/>
      <c r="AO414" s="154"/>
      <c r="AP414" s="388"/>
      <c r="AQ414" s="154"/>
      <c r="AR414" s="154"/>
      <c r="AS414" s="154"/>
      <c r="AT414" s="388"/>
      <c r="AU414" s="154"/>
      <c r="AV414" s="154"/>
      <c r="AW414" s="154"/>
      <c r="AX414" s="388"/>
      <c r="AY414" s="154"/>
      <c r="AZ414" s="154"/>
      <c r="BA414" s="154"/>
      <c r="BB414" s="388"/>
      <c r="BC414" s="154"/>
      <c r="BD414" s="154"/>
      <c r="BE414" s="154"/>
      <c r="BF414" s="388"/>
      <c r="BG414" s="154"/>
      <c r="BH414" s="154"/>
      <c r="BI414" s="154"/>
      <c r="BJ414" s="388"/>
      <c r="BK414" s="154"/>
      <c r="BL414" s="154"/>
      <c r="BM414" s="154"/>
      <c r="BN414" s="388"/>
      <c r="BO414" s="154"/>
      <c r="BP414" s="154"/>
      <c r="BQ414" s="154"/>
      <c r="BR414" s="388"/>
      <c r="BS414" s="154"/>
      <c r="BT414" s="154"/>
      <c r="BU414" s="154"/>
      <c r="BV414" s="388"/>
      <c r="BW414" s="154"/>
      <c r="BX414" s="154"/>
      <c r="BY414" s="154"/>
      <c r="BZ414" s="388"/>
      <c r="CA414" s="154"/>
      <c r="CB414" s="154"/>
      <c r="CC414" s="389"/>
      <c r="CD414" s="388"/>
      <c r="CE414" s="154"/>
      <c r="CF414" s="154"/>
      <c r="CG414" s="389"/>
      <c r="CH414" s="388"/>
      <c r="CI414" s="154"/>
      <c r="CJ414" s="154"/>
      <c r="CK414" s="389"/>
      <c r="CL414" s="388"/>
      <c r="CM414" s="154"/>
      <c r="CN414" s="154"/>
      <c r="CO414" s="389"/>
      <c r="CP414" s="388"/>
      <c r="CQ414" s="154"/>
      <c r="CR414" s="154"/>
      <c r="CS414" s="389"/>
      <c r="CT414" s="388"/>
      <c r="CU414" s="154"/>
      <c r="CV414" s="154"/>
      <c r="CW414" s="389"/>
      <c r="CX414" s="322"/>
      <c r="CY414" s="71"/>
      <c r="CZ414" s="111"/>
      <c r="DA414" s="108"/>
      <c r="DB414" s="123"/>
      <c r="DC414" s="156"/>
      <c r="DD414" s="156"/>
      <c r="DE414" s="156"/>
      <c r="DF414" s="119"/>
      <c r="DG414" s="116"/>
      <c r="DH414" s="116"/>
      <c r="DI414" s="116"/>
      <c r="DJ414" s="116"/>
      <c r="DK414" s="116"/>
      <c r="DL414" s="116"/>
      <c r="DM414" s="116"/>
      <c r="DN414" s="116"/>
    </row>
    <row r="415" spans="1:118" ht="15.75" customHeight="1">
      <c r="A415" s="108"/>
      <c r="B415" s="149">
        <v>403560</v>
      </c>
      <c r="C415" s="123" t="s">
        <v>759</v>
      </c>
      <c r="D415" s="155" t="s">
        <v>760</v>
      </c>
      <c r="E415" s="384"/>
      <c r="F415" s="71"/>
      <c r="G415" s="71"/>
      <c r="H415" s="71"/>
      <c r="I415" s="71"/>
      <c r="J415" s="312">
        <v>0</v>
      </c>
      <c r="K415" s="142">
        <v>0</v>
      </c>
      <c r="L415" s="142">
        <v>0</v>
      </c>
      <c r="M415" s="313">
        <v>0</v>
      </c>
      <c r="N415" s="142">
        <v>0</v>
      </c>
      <c r="O415" s="142">
        <v>0</v>
      </c>
      <c r="P415" s="142">
        <v>0</v>
      </c>
      <c r="Q415" s="142">
        <v>0</v>
      </c>
      <c r="R415" s="312">
        <v>0</v>
      </c>
      <c r="S415" s="142">
        <v>0</v>
      </c>
      <c r="T415" s="142">
        <v>0</v>
      </c>
      <c r="U415" s="313">
        <v>0</v>
      </c>
      <c r="V415" s="312">
        <v>0</v>
      </c>
      <c r="W415" s="142">
        <v>0</v>
      </c>
      <c r="X415" s="142">
        <v>0</v>
      </c>
      <c r="Y415" s="142">
        <v>0</v>
      </c>
      <c r="Z415" s="312">
        <v>0</v>
      </c>
      <c r="AA415" s="142">
        <v>0</v>
      </c>
      <c r="AB415" s="142">
        <v>0</v>
      </c>
      <c r="AC415" s="142">
        <v>0</v>
      </c>
      <c r="AD415" s="312">
        <v>0</v>
      </c>
      <c r="AE415" s="142">
        <v>0</v>
      </c>
      <c r="AF415" s="142">
        <v>0</v>
      </c>
      <c r="AG415" s="142">
        <v>0</v>
      </c>
      <c r="AH415" s="312">
        <v>0</v>
      </c>
      <c r="AI415" s="142">
        <v>0</v>
      </c>
      <c r="AJ415" s="142">
        <v>0</v>
      </c>
      <c r="AK415" s="142">
        <v>0</v>
      </c>
      <c r="AL415" s="312">
        <v>0</v>
      </c>
      <c r="AM415" s="142">
        <v>0</v>
      </c>
      <c r="AN415" s="142">
        <v>0</v>
      </c>
      <c r="AO415" s="142">
        <v>0</v>
      </c>
      <c r="AP415" s="312">
        <v>0</v>
      </c>
      <c r="AQ415" s="142">
        <v>0</v>
      </c>
      <c r="AR415" s="142">
        <v>0</v>
      </c>
      <c r="AS415" s="142">
        <v>0</v>
      </c>
      <c r="AT415" s="312">
        <v>0</v>
      </c>
      <c r="AU415" s="142">
        <v>0</v>
      </c>
      <c r="AV415" s="142">
        <v>0</v>
      </c>
      <c r="AW415" s="142">
        <v>0</v>
      </c>
      <c r="AX415" s="312">
        <v>0</v>
      </c>
      <c r="AY415" s="142">
        <v>0</v>
      </c>
      <c r="AZ415" s="142">
        <v>0</v>
      </c>
      <c r="BA415" s="142">
        <v>0</v>
      </c>
      <c r="BB415" s="312">
        <v>0</v>
      </c>
      <c r="BC415" s="142">
        <v>0</v>
      </c>
      <c r="BD415" s="142">
        <v>0</v>
      </c>
      <c r="BE415" s="142">
        <v>0</v>
      </c>
      <c r="BF415" s="312">
        <v>0</v>
      </c>
      <c r="BG415" s="142">
        <v>0</v>
      </c>
      <c r="BH415" s="142">
        <v>0</v>
      </c>
      <c r="BI415" s="142">
        <v>0</v>
      </c>
      <c r="BJ415" s="312">
        <v>0</v>
      </c>
      <c r="BK415" s="142">
        <v>0</v>
      </c>
      <c r="BL415" s="142">
        <v>0</v>
      </c>
      <c r="BM415" s="142">
        <v>0</v>
      </c>
      <c r="BN415" s="312">
        <v>0</v>
      </c>
      <c r="BO415" s="142">
        <v>0</v>
      </c>
      <c r="BP415" s="142">
        <v>0</v>
      </c>
      <c r="BQ415" s="142">
        <v>0</v>
      </c>
      <c r="BR415" s="312">
        <v>0</v>
      </c>
      <c r="BS415" s="142">
        <v>0</v>
      </c>
      <c r="BT415" s="142">
        <v>0</v>
      </c>
      <c r="BU415" s="142">
        <v>0</v>
      </c>
      <c r="BV415" s="312">
        <v>0</v>
      </c>
      <c r="BW415" s="142">
        <v>0</v>
      </c>
      <c r="BX415" s="142">
        <v>0</v>
      </c>
      <c r="BY415" s="142">
        <v>0</v>
      </c>
      <c r="BZ415" s="312">
        <v>0</v>
      </c>
      <c r="CA415" s="142">
        <v>0</v>
      </c>
      <c r="CB415" s="142">
        <v>0</v>
      </c>
      <c r="CC415" s="313">
        <v>0</v>
      </c>
      <c r="CD415" s="312">
        <v>0</v>
      </c>
      <c r="CE415" s="142">
        <v>0</v>
      </c>
      <c r="CF415" s="142">
        <v>0</v>
      </c>
      <c r="CG415" s="313">
        <v>0</v>
      </c>
      <c r="CH415" s="312">
        <v>0</v>
      </c>
      <c r="CI415" s="142">
        <v>0</v>
      </c>
      <c r="CJ415" s="142">
        <v>0</v>
      </c>
      <c r="CK415" s="313">
        <v>0</v>
      </c>
      <c r="CL415" s="312">
        <v>0</v>
      </c>
      <c r="CM415" s="142">
        <v>0</v>
      </c>
      <c r="CN415" s="142">
        <v>0</v>
      </c>
      <c r="CO415" s="313">
        <v>0</v>
      </c>
      <c r="CP415" s="312">
        <v>0</v>
      </c>
      <c r="CQ415" s="142">
        <v>0</v>
      </c>
      <c r="CR415" s="142">
        <v>0</v>
      </c>
      <c r="CS415" s="313">
        <v>0</v>
      </c>
      <c r="CT415" s="312">
        <v>0</v>
      </c>
      <c r="CU415" s="142">
        <v>0</v>
      </c>
      <c r="CV415" s="142">
        <v>0</v>
      </c>
      <c r="CW415" s="313">
        <v>0</v>
      </c>
      <c r="CX415" s="322"/>
      <c r="CY415" s="71"/>
      <c r="CZ415" s="111"/>
      <c r="DA415" s="108">
        <v>403560</v>
      </c>
      <c r="DB415" s="123" t="s">
        <v>759</v>
      </c>
      <c r="DC415" s="156">
        <v>0</v>
      </c>
      <c r="DD415" s="156">
        <v>0</v>
      </c>
      <c r="DE415" s="156">
        <v>0</v>
      </c>
      <c r="DF415" s="119">
        <v>0</v>
      </c>
      <c r="DG415" s="116">
        <v>0</v>
      </c>
      <c r="DH415" s="116">
        <v>0</v>
      </c>
      <c r="DI415" s="116">
        <v>0</v>
      </c>
      <c r="DJ415" s="116">
        <v>0</v>
      </c>
      <c r="DK415" s="116">
        <v>0</v>
      </c>
      <c r="DL415" s="116">
        <v>0</v>
      </c>
      <c r="DM415" s="116">
        <v>0</v>
      </c>
      <c r="DN415" s="116">
        <v>0</v>
      </c>
    </row>
    <row r="416" spans="1:118" ht="15.75" customHeight="1">
      <c r="A416" s="108"/>
      <c r="B416" s="149"/>
      <c r="C416" s="123" t="s">
        <v>1321</v>
      </c>
      <c r="D416" s="155" t="s">
        <v>1346</v>
      </c>
      <c r="E416" s="384"/>
      <c r="F416" s="71"/>
      <c r="G416" s="71"/>
      <c r="H416" s="71"/>
      <c r="I416" s="71"/>
      <c r="J416" s="388">
        <v>0</v>
      </c>
      <c r="K416" s="154">
        <v>0</v>
      </c>
      <c r="L416" s="154">
        <v>0</v>
      </c>
      <c r="M416" s="389">
        <v>0</v>
      </c>
      <c r="N416" s="154">
        <v>0</v>
      </c>
      <c r="O416" s="154">
        <v>0</v>
      </c>
      <c r="P416" s="154">
        <v>0</v>
      </c>
      <c r="Q416" s="154">
        <v>0</v>
      </c>
      <c r="R416" s="388">
        <v>0</v>
      </c>
      <c r="S416" s="154">
        <v>0</v>
      </c>
      <c r="T416" s="154">
        <v>0</v>
      </c>
      <c r="U416" s="389">
        <v>0</v>
      </c>
      <c r="V416" s="388">
        <v>0</v>
      </c>
      <c r="W416" s="154">
        <v>0</v>
      </c>
      <c r="X416" s="154">
        <v>0</v>
      </c>
      <c r="Y416" s="154">
        <v>0</v>
      </c>
      <c r="Z416" s="388">
        <v>0</v>
      </c>
      <c r="AA416" s="154">
        <v>0</v>
      </c>
      <c r="AB416" s="154">
        <v>0</v>
      </c>
      <c r="AC416" s="154">
        <v>0</v>
      </c>
      <c r="AD416" s="388">
        <v>0</v>
      </c>
      <c r="AE416" s="154">
        <v>0</v>
      </c>
      <c r="AF416" s="154">
        <v>0</v>
      </c>
      <c r="AG416" s="154">
        <v>0</v>
      </c>
      <c r="AH416" s="388">
        <v>0</v>
      </c>
      <c r="AI416" s="154">
        <v>0</v>
      </c>
      <c r="AJ416" s="154">
        <v>0</v>
      </c>
      <c r="AK416" s="154">
        <v>0</v>
      </c>
      <c r="AL416" s="388">
        <v>0</v>
      </c>
      <c r="AM416" s="154">
        <v>0</v>
      </c>
      <c r="AN416" s="154">
        <v>0</v>
      </c>
      <c r="AO416" s="154">
        <v>0</v>
      </c>
      <c r="AP416" s="388">
        <v>0</v>
      </c>
      <c r="AQ416" s="154">
        <v>0</v>
      </c>
      <c r="AR416" s="154">
        <v>0</v>
      </c>
      <c r="AS416" s="154">
        <v>0</v>
      </c>
      <c r="AT416" s="388">
        <v>0</v>
      </c>
      <c r="AU416" s="154">
        <v>0</v>
      </c>
      <c r="AV416" s="154">
        <v>0</v>
      </c>
      <c r="AW416" s="154">
        <v>0</v>
      </c>
      <c r="AX416" s="388">
        <v>0</v>
      </c>
      <c r="AY416" s="154">
        <v>0</v>
      </c>
      <c r="AZ416" s="154">
        <v>0</v>
      </c>
      <c r="BA416" s="154">
        <v>0</v>
      </c>
      <c r="BB416" s="388">
        <v>0</v>
      </c>
      <c r="BC416" s="154">
        <v>0</v>
      </c>
      <c r="BD416" s="154">
        <v>0</v>
      </c>
      <c r="BE416" s="154">
        <v>0</v>
      </c>
      <c r="BF416" s="388">
        <v>0</v>
      </c>
      <c r="BG416" s="154">
        <v>0</v>
      </c>
      <c r="BH416" s="154">
        <v>0</v>
      </c>
      <c r="BI416" s="154">
        <v>0</v>
      </c>
      <c r="BJ416" s="388">
        <v>0</v>
      </c>
      <c r="BK416" s="154">
        <v>0</v>
      </c>
      <c r="BL416" s="154">
        <v>0</v>
      </c>
      <c r="BM416" s="154">
        <v>0</v>
      </c>
      <c r="BN416" s="388">
        <v>0</v>
      </c>
      <c r="BO416" s="154">
        <v>0</v>
      </c>
      <c r="BP416" s="154">
        <v>0</v>
      </c>
      <c r="BQ416" s="154">
        <v>0</v>
      </c>
      <c r="BR416" s="388">
        <v>0</v>
      </c>
      <c r="BS416" s="154">
        <v>0</v>
      </c>
      <c r="BT416" s="154">
        <v>0</v>
      </c>
      <c r="BU416" s="154">
        <v>0</v>
      </c>
      <c r="BV416" s="388">
        <v>0</v>
      </c>
      <c r="BW416" s="154">
        <v>0</v>
      </c>
      <c r="BX416" s="154">
        <v>0</v>
      </c>
      <c r="BY416" s="154">
        <v>0</v>
      </c>
      <c r="BZ416" s="390">
        <v>0.25</v>
      </c>
      <c r="CA416" s="390">
        <v>0.25</v>
      </c>
      <c r="CB416" s="390">
        <v>0.25</v>
      </c>
      <c r="CC416" s="389">
        <v>0.25</v>
      </c>
      <c r="CD416" s="390">
        <v>0.25</v>
      </c>
      <c r="CE416" s="390">
        <v>0.25</v>
      </c>
      <c r="CF416" s="390">
        <v>0.25</v>
      </c>
      <c r="CG416" s="389">
        <v>0.25</v>
      </c>
      <c r="CH416" s="390">
        <v>0.25</v>
      </c>
      <c r="CI416" s="390">
        <v>0.25</v>
      </c>
      <c r="CJ416" s="390">
        <v>0.25</v>
      </c>
      <c r="CK416" s="389">
        <v>0.25</v>
      </c>
      <c r="CL416" s="390">
        <v>0.25</v>
      </c>
      <c r="CM416" s="390">
        <v>0.25</v>
      </c>
      <c r="CN416" s="390">
        <v>0.25</v>
      </c>
      <c r="CO416" s="389">
        <v>0.25</v>
      </c>
      <c r="CP416" s="390">
        <v>0.25</v>
      </c>
      <c r="CQ416" s="390">
        <v>0.25</v>
      </c>
      <c r="CR416" s="390">
        <v>0.25</v>
      </c>
      <c r="CS416" s="389">
        <v>0.25</v>
      </c>
      <c r="CT416" s="390">
        <v>0.25</v>
      </c>
      <c r="CU416" s="390">
        <v>0.25</v>
      </c>
      <c r="CV416" s="390">
        <v>0.25</v>
      </c>
      <c r="CW416" s="389">
        <v>0.25</v>
      </c>
      <c r="CX416" s="322"/>
      <c r="CY416" s="71"/>
      <c r="CZ416" s="111"/>
      <c r="DA416" s="108"/>
      <c r="DB416" s="123"/>
      <c r="DC416" s="156"/>
      <c r="DD416" s="156"/>
      <c r="DE416" s="156"/>
      <c r="DF416" s="119"/>
      <c r="DG416" s="116"/>
      <c r="DH416" s="116"/>
      <c r="DI416" s="116"/>
      <c r="DJ416" s="116"/>
      <c r="DK416" s="116"/>
      <c r="DL416" s="116"/>
      <c r="DM416" s="116"/>
      <c r="DN416" s="116"/>
    </row>
    <row r="417" spans="1:118" ht="15.75" customHeight="1">
      <c r="A417" s="108"/>
      <c r="B417" s="149"/>
      <c r="C417" s="123"/>
      <c r="D417" s="155"/>
      <c r="E417" s="384"/>
      <c r="F417" s="71"/>
      <c r="G417" s="71"/>
      <c r="H417" s="71"/>
      <c r="I417" s="71"/>
      <c r="J417" s="391"/>
      <c r="K417" s="157"/>
      <c r="L417" s="157"/>
      <c r="M417" s="392"/>
      <c r="N417" s="157"/>
      <c r="O417" s="157"/>
      <c r="P417" s="157"/>
      <c r="Q417" s="157"/>
      <c r="R417" s="391"/>
      <c r="S417" s="157"/>
      <c r="T417" s="157"/>
      <c r="U417" s="392"/>
      <c r="V417" s="391"/>
      <c r="W417" s="157"/>
      <c r="X417" s="157"/>
      <c r="Y417" s="157"/>
      <c r="Z417" s="391"/>
      <c r="AA417" s="157"/>
      <c r="AB417" s="157"/>
      <c r="AC417" s="157"/>
      <c r="AD417" s="391"/>
      <c r="AE417" s="157"/>
      <c r="AF417" s="157"/>
      <c r="AG417" s="157"/>
      <c r="AH417" s="391"/>
      <c r="AI417" s="157"/>
      <c r="AJ417" s="157"/>
      <c r="AK417" s="157"/>
      <c r="AL417" s="391"/>
      <c r="AM417" s="157"/>
      <c r="AN417" s="157"/>
      <c r="AO417" s="157"/>
      <c r="AP417" s="391"/>
      <c r="AQ417" s="157"/>
      <c r="AR417" s="157"/>
      <c r="AS417" s="157"/>
      <c r="AT417" s="391"/>
      <c r="AU417" s="157"/>
      <c r="AV417" s="157"/>
      <c r="AW417" s="157"/>
      <c r="AX417" s="391"/>
      <c r="AY417" s="157"/>
      <c r="AZ417" s="157"/>
      <c r="BA417" s="157"/>
      <c r="BB417" s="391"/>
      <c r="BC417" s="157"/>
      <c r="BD417" s="157"/>
      <c r="BE417" s="157"/>
      <c r="BF417" s="391"/>
      <c r="BG417" s="157"/>
      <c r="BH417" s="157"/>
      <c r="BI417" s="157"/>
      <c r="BJ417" s="391"/>
      <c r="BK417" s="157"/>
      <c r="BL417" s="157"/>
      <c r="BM417" s="157"/>
      <c r="BN417" s="391"/>
      <c r="BO417" s="157"/>
      <c r="BP417" s="157"/>
      <c r="BQ417" s="157"/>
      <c r="BR417" s="391"/>
      <c r="BS417" s="157"/>
      <c r="BT417" s="157"/>
      <c r="BU417" s="157"/>
      <c r="BV417" s="391"/>
      <c r="BW417" s="157"/>
      <c r="BX417" s="157"/>
      <c r="BY417" s="157"/>
      <c r="BZ417" s="391"/>
      <c r="CA417" s="157"/>
      <c r="CB417" s="157"/>
      <c r="CC417" s="392"/>
      <c r="CD417" s="391"/>
      <c r="CE417" s="157"/>
      <c r="CF417" s="157"/>
      <c r="CG417" s="392"/>
      <c r="CH417" s="391"/>
      <c r="CI417" s="157"/>
      <c r="CJ417" s="157"/>
      <c r="CK417" s="392"/>
      <c r="CL417" s="391"/>
      <c r="CM417" s="157"/>
      <c r="CN417" s="157"/>
      <c r="CO417" s="392"/>
      <c r="CP417" s="391"/>
      <c r="CQ417" s="157"/>
      <c r="CR417" s="157"/>
      <c r="CS417" s="392"/>
      <c r="CT417" s="391"/>
      <c r="CU417" s="157"/>
      <c r="CV417" s="157"/>
      <c r="CW417" s="392"/>
      <c r="CX417" s="322"/>
      <c r="CY417" s="71"/>
      <c r="CZ417" s="111"/>
      <c r="DA417" s="108"/>
      <c r="DB417" s="123"/>
      <c r="DC417" s="156"/>
      <c r="DD417" s="156"/>
      <c r="DE417" s="156"/>
      <c r="DF417" s="119"/>
      <c r="DG417" s="116"/>
      <c r="DH417" s="116"/>
      <c r="DI417" s="116"/>
      <c r="DJ417" s="116"/>
      <c r="DK417" s="116"/>
      <c r="DL417" s="116"/>
      <c r="DM417" s="116"/>
      <c r="DN417" s="116"/>
    </row>
    <row r="418" spans="1:118" ht="15.75" customHeight="1">
      <c r="A418" s="108"/>
      <c r="B418" s="149">
        <v>403570</v>
      </c>
      <c r="C418" s="123" t="s">
        <v>761</v>
      </c>
      <c r="D418" s="155" t="s">
        <v>762</v>
      </c>
      <c r="E418" s="384"/>
      <c r="F418" s="71"/>
      <c r="G418" s="71"/>
      <c r="H418" s="71"/>
      <c r="I418" s="71"/>
      <c r="J418" s="312">
        <v>0</v>
      </c>
      <c r="K418" s="142">
        <v>0</v>
      </c>
      <c r="L418" s="142">
        <v>0</v>
      </c>
      <c r="M418" s="313">
        <v>0</v>
      </c>
      <c r="N418" s="142">
        <v>0</v>
      </c>
      <c r="O418" s="142">
        <v>0</v>
      </c>
      <c r="P418" s="142">
        <v>0</v>
      </c>
      <c r="Q418" s="142">
        <v>0</v>
      </c>
      <c r="R418" s="312">
        <v>0</v>
      </c>
      <c r="S418" s="142">
        <v>0</v>
      </c>
      <c r="T418" s="142">
        <v>0</v>
      </c>
      <c r="U418" s="313">
        <v>0</v>
      </c>
      <c r="V418" s="312">
        <v>0</v>
      </c>
      <c r="W418" s="142">
        <v>0</v>
      </c>
      <c r="X418" s="142">
        <v>0</v>
      </c>
      <c r="Y418" s="142">
        <v>0</v>
      </c>
      <c r="Z418" s="312">
        <v>0</v>
      </c>
      <c r="AA418" s="142">
        <v>0</v>
      </c>
      <c r="AB418" s="142">
        <v>0</v>
      </c>
      <c r="AC418" s="142">
        <v>0</v>
      </c>
      <c r="AD418" s="312">
        <v>0</v>
      </c>
      <c r="AE418" s="142">
        <v>0</v>
      </c>
      <c r="AF418" s="142">
        <v>0</v>
      </c>
      <c r="AG418" s="142">
        <v>0</v>
      </c>
      <c r="AH418" s="312">
        <v>0</v>
      </c>
      <c r="AI418" s="142">
        <v>0</v>
      </c>
      <c r="AJ418" s="142">
        <v>0</v>
      </c>
      <c r="AK418" s="142">
        <v>0</v>
      </c>
      <c r="AL418" s="312">
        <v>0</v>
      </c>
      <c r="AM418" s="142">
        <v>0</v>
      </c>
      <c r="AN418" s="142">
        <v>0</v>
      </c>
      <c r="AO418" s="142">
        <v>0</v>
      </c>
      <c r="AP418" s="312">
        <v>0</v>
      </c>
      <c r="AQ418" s="142">
        <v>0</v>
      </c>
      <c r="AR418" s="142">
        <v>0</v>
      </c>
      <c r="AS418" s="142">
        <v>0</v>
      </c>
      <c r="AT418" s="312">
        <v>0</v>
      </c>
      <c r="AU418" s="142">
        <v>0</v>
      </c>
      <c r="AV418" s="142">
        <v>0</v>
      </c>
      <c r="AW418" s="142">
        <v>0</v>
      </c>
      <c r="AX418" s="312">
        <v>0</v>
      </c>
      <c r="AY418" s="142">
        <v>0</v>
      </c>
      <c r="AZ418" s="142">
        <v>0</v>
      </c>
      <c r="BA418" s="142">
        <v>0</v>
      </c>
      <c r="BB418" s="312">
        <v>0</v>
      </c>
      <c r="BC418" s="142">
        <v>0</v>
      </c>
      <c r="BD418" s="142">
        <v>0</v>
      </c>
      <c r="BE418" s="142">
        <v>0</v>
      </c>
      <c r="BF418" s="312">
        <v>0</v>
      </c>
      <c r="BG418" s="142">
        <v>0</v>
      </c>
      <c r="BH418" s="142">
        <v>0</v>
      </c>
      <c r="BI418" s="142">
        <v>0</v>
      </c>
      <c r="BJ418" s="312">
        <v>0</v>
      </c>
      <c r="BK418" s="142">
        <v>0</v>
      </c>
      <c r="BL418" s="142">
        <v>0</v>
      </c>
      <c r="BM418" s="142">
        <v>0</v>
      </c>
      <c r="BN418" s="312">
        <v>0</v>
      </c>
      <c r="BO418" s="142">
        <v>0</v>
      </c>
      <c r="BP418" s="142">
        <v>0</v>
      </c>
      <c r="BQ418" s="142">
        <v>0</v>
      </c>
      <c r="BR418" s="312">
        <v>0</v>
      </c>
      <c r="BS418" s="142">
        <v>0</v>
      </c>
      <c r="BT418" s="142">
        <v>0</v>
      </c>
      <c r="BU418" s="142">
        <v>0</v>
      </c>
      <c r="BV418" s="312">
        <v>0</v>
      </c>
      <c r="BW418" s="142">
        <v>0</v>
      </c>
      <c r="BX418" s="142">
        <v>0</v>
      </c>
      <c r="BY418" s="142">
        <v>0</v>
      </c>
      <c r="BZ418" s="312">
        <v>0</v>
      </c>
      <c r="CA418" s="142">
        <v>0</v>
      </c>
      <c r="CB418" s="142">
        <v>0</v>
      </c>
      <c r="CC418" s="313">
        <v>0</v>
      </c>
      <c r="CD418" s="312">
        <v>0</v>
      </c>
      <c r="CE418" s="142">
        <v>0</v>
      </c>
      <c r="CF418" s="142">
        <v>0</v>
      </c>
      <c r="CG418" s="313">
        <v>0</v>
      </c>
      <c r="CH418" s="312">
        <v>0</v>
      </c>
      <c r="CI418" s="142">
        <v>0</v>
      </c>
      <c r="CJ418" s="142">
        <v>0</v>
      </c>
      <c r="CK418" s="313">
        <v>0</v>
      </c>
      <c r="CL418" s="312">
        <v>0</v>
      </c>
      <c r="CM418" s="142">
        <v>0</v>
      </c>
      <c r="CN418" s="142">
        <v>0</v>
      </c>
      <c r="CO418" s="313">
        <v>0</v>
      </c>
      <c r="CP418" s="312">
        <v>0</v>
      </c>
      <c r="CQ418" s="142">
        <v>0</v>
      </c>
      <c r="CR418" s="142">
        <v>0</v>
      </c>
      <c r="CS418" s="313">
        <v>0</v>
      </c>
      <c r="CT418" s="312">
        <v>0</v>
      </c>
      <c r="CU418" s="142">
        <v>0</v>
      </c>
      <c r="CV418" s="142">
        <v>0</v>
      </c>
      <c r="CW418" s="313">
        <v>0</v>
      </c>
      <c r="CX418" s="322"/>
      <c r="CY418" s="71"/>
      <c r="CZ418" s="111"/>
      <c r="DA418" s="108">
        <v>403570</v>
      </c>
      <c r="DB418" s="123" t="s">
        <v>761</v>
      </c>
      <c r="DC418" s="156">
        <v>0</v>
      </c>
      <c r="DD418" s="156">
        <v>0</v>
      </c>
      <c r="DE418" s="156">
        <v>0</v>
      </c>
      <c r="DF418" s="119">
        <v>0</v>
      </c>
      <c r="DG418" s="116">
        <v>0</v>
      </c>
      <c r="DH418" s="116">
        <v>0</v>
      </c>
      <c r="DI418" s="116">
        <v>0</v>
      </c>
      <c r="DJ418" s="116">
        <v>0</v>
      </c>
      <c r="DK418" s="116">
        <v>0</v>
      </c>
      <c r="DL418" s="116">
        <v>0</v>
      </c>
      <c r="DM418" s="116">
        <v>0</v>
      </c>
      <c r="DN418" s="116">
        <v>0</v>
      </c>
    </row>
    <row r="419" spans="1:118" ht="15.75" customHeight="1">
      <c r="A419" s="108"/>
      <c r="B419" s="149"/>
      <c r="C419" s="123" t="s">
        <v>1321</v>
      </c>
      <c r="D419" s="155" t="s">
        <v>1346</v>
      </c>
      <c r="E419" s="384"/>
      <c r="F419" s="71"/>
      <c r="G419" s="71"/>
      <c r="H419" s="71"/>
      <c r="I419" s="71"/>
      <c r="J419" s="388">
        <v>0</v>
      </c>
      <c r="K419" s="154">
        <v>0</v>
      </c>
      <c r="L419" s="154">
        <v>0</v>
      </c>
      <c r="M419" s="389">
        <v>0</v>
      </c>
      <c r="N419" s="154">
        <v>0</v>
      </c>
      <c r="O419" s="154">
        <v>0</v>
      </c>
      <c r="P419" s="154">
        <v>0</v>
      </c>
      <c r="Q419" s="154">
        <v>0</v>
      </c>
      <c r="R419" s="388">
        <v>0</v>
      </c>
      <c r="S419" s="154">
        <v>0</v>
      </c>
      <c r="T419" s="154">
        <v>0</v>
      </c>
      <c r="U419" s="389">
        <v>0</v>
      </c>
      <c r="V419" s="388">
        <v>0</v>
      </c>
      <c r="W419" s="154">
        <v>0</v>
      </c>
      <c r="X419" s="154">
        <v>0</v>
      </c>
      <c r="Y419" s="154">
        <v>0</v>
      </c>
      <c r="Z419" s="388">
        <v>0</v>
      </c>
      <c r="AA419" s="154">
        <v>0</v>
      </c>
      <c r="AB419" s="154">
        <v>0</v>
      </c>
      <c r="AC419" s="154">
        <v>0</v>
      </c>
      <c r="AD419" s="388">
        <v>0</v>
      </c>
      <c r="AE419" s="154">
        <v>0</v>
      </c>
      <c r="AF419" s="154">
        <v>0</v>
      </c>
      <c r="AG419" s="154">
        <v>0</v>
      </c>
      <c r="AH419" s="388">
        <v>0</v>
      </c>
      <c r="AI419" s="154">
        <v>0</v>
      </c>
      <c r="AJ419" s="154">
        <v>0</v>
      </c>
      <c r="AK419" s="154">
        <v>0</v>
      </c>
      <c r="AL419" s="388">
        <v>0</v>
      </c>
      <c r="AM419" s="154">
        <v>0</v>
      </c>
      <c r="AN419" s="154">
        <v>0</v>
      </c>
      <c r="AO419" s="154">
        <v>0</v>
      </c>
      <c r="AP419" s="388">
        <v>0</v>
      </c>
      <c r="AQ419" s="154">
        <v>0</v>
      </c>
      <c r="AR419" s="154">
        <v>0</v>
      </c>
      <c r="AS419" s="154">
        <v>0</v>
      </c>
      <c r="AT419" s="388">
        <v>0</v>
      </c>
      <c r="AU419" s="154">
        <v>0</v>
      </c>
      <c r="AV419" s="154">
        <v>0</v>
      </c>
      <c r="AW419" s="154">
        <v>0</v>
      </c>
      <c r="AX419" s="388">
        <v>0</v>
      </c>
      <c r="AY419" s="154">
        <v>0</v>
      </c>
      <c r="AZ419" s="154">
        <v>0</v>
      </c>
      <c r="BA419" s="154">
        <v>0</v>
      </c>
      <c r="BB419" s="388">
        <v>0</v>
      </c>
      <c r="BC419" s="154">
        <v>0</v>
      </c>
      <c r="BD419" s="154">
        <v>0</v>
      </c>
      <c r="BE419" s="154">
        <v>0</v>
      </c>
      <c r="BF419" s="388">
        <v>0</v>
      </c>
      <c r="BG419" s="154">
        <v>0</v>
      </c>
      <c r="BH419" s="154">
        <v>0</v>
      </c>
      <c r="BI419" s="154">
        <v>0</v>
      </c>
      <c r="BJ419" s="388">
        <v>0</v>
      </c>
      <c r="BK419" s="154">
        <v>0</v>
      </c>
      <c r="BL419" s="154">
        <v>0</v>
      </c>
      <c r="BM419" s="154">
        <v>0</v>
      </c>
      <c r="BN419" s="388">
        <v>0</v>
      </c>
      <c r="BO419" s="154">
        <v>0</v>
      </c>
      <c r="BP419" s="154">
        <v>0</v>
      </c>
      <c r="BQ419" s="154">
        <v>0</v>
      </c>
      <c r="BR419" s="388">
        <v>0</v>
      </c>
      <c r="BS419" s="154">
        <v>0</v>
      </c>
      <c r="BT419" s="154">
        <v>0</v>
      </c>
      <c r="BU419" s="154">
        <v>0</v>
      </c>
      <c r="BV419" s="388">
        <v>0</v>
      </c>
      <c r="BW419" s="154">
        <v>0</v>
      </c>
      <c r="BX419" s="154">
        <v>0</v>
      </c>
      <c r="BY419" s="154">
        <v>0</v>
      </c>
      <c r="BZ419" s="390">
        <v>0.25</v>
      </c>
      <c r="CA419" s="390">
        <v>0.25</v>
      </c>
      <c r="CB419" s="390">
        <v>0.25</v>
      </c>
      <c r="CC419" s="389">
        <v>0.25</v>
      </c>
      <c r="CD419" s="390">
        <v>0.25</v>
      </c>
      <c r="CE419" s="390">
        <v>0.25</v>
      </c>
      <c r="CF419" s="390">
        <v>0.25</v>
      </c>
      <c r="CG419" s="389">
        <v>0.25</v>
      </c>
      <c r="CH419" s="390">
        <v>0.25</v>
      </c>
      <c r="CI419" s="390">
        <v>0.25</v>
      </c>
      <c r="CJ419" s="390">
        <v>0.25</v>
      </c>
      <c r="CK419" s="389">
        <v>0.25</v>
      </c>
      <c r="CL419" s="390">
        <v>0.25</v>
      </c>
      <c r="CM419" s="390">
        <v>0.25</v>
      </c>
      <c r="CN419" s="390">
        <v>0.25</v>
      </c>
      <c r="CO419" s="389">
        <v>0.25</v>
      </c>
      <c r="CP419" s="390">
        <v>0.25</v>
      </c>
      <c r="CQ419" s="390">
        <v>0.25</v>
      </c>
      <c r="CR419" s="390">
        <v>0.25</v>
      </c>
      <c r="CS419" s="389">
        <v>0.25</v>
      </c>
      <c r="CT419" s="390">
        <v>0.25</v>
      </c>
      <c r="CU419" s="390">
        <v>0.25</v>
      </c>
      <c r="CV419" s="390">
        <v>0.25</v>
      </c>
      <c r="CW419" s="389">
        <v>0.25</v>
      </c>
      <c r="CX419" s="322"/>
      <c r="CY419" s="71"/>
      <c r="CZ419" s="111"/>
      <c r="DA419" s="108"/>
      <c r="DB419" s="123"/>
      <c r="DC419" s="156"/>
      <c r="DD419" s="156"/>
      <c r="DE419" s="156"/>
      <c r="DF419" s="119"/>
      <c r="DG419" s="116"/>
      <c r="DH419" s="116"/>
      <c r="DI419" s="116"/>
      <c r="DJ419" s="116"/>
      <c r="DK419" s="116"/>
      <c r="DL419" s="116"/>
      <c r="DM419" s="116"/>
      <c r="DN419" s="116"/>
    </row>
    <row r="420" spans="1:118" ht="15.75" customHeight="1">
      <c r="A420" s="108"/>
      <c r="B420" s="149"/>
      <c r="C420" s="123"/>
      <c r="D420" s="155"/>
      <c r="E420" s="384"/>
      <c r="F420" s="71"/>
      <c r="G420" s="71"/>
      <c r="H420" s="71"/>
      <c r="I420" s="71"/>
      <c r="J420" s="312"/>
      <c r="K420" s="142"/>
      <c r="L420" s="142"/>
      <c r="M420" s="313"/>
      <c r="N420" s="142"/>
      <c r="O420" s="142"/>
      <c r="P420" s="142"/>
      <c r="Q420" s="142"/>
      <c r="R420" s="312"/>
      <c r="S420" s="142"/>
      <c r="T420" s="142"/>
      <c r="U420" s="313"/>
      <c r="V420" s="312"/>
      <c r="W420" s="142"/>
      <c r="X420" s="142"/>
      <c r="Y420" s="142"/>
      <c r="Z420" s="312"/>
      <c r="AA420" s="142"/>
      <c r="AB420" s="142"/>
      <c r="AC420" s="142"/>
      <c r="AD420" s="312"/>
      <c r="AE420" s="142"/>
      <c r="AF420" s="142"/>
      <c r="AG420" s="142"/>
      <c r="AH420" s="312"/>
      <c r="AI420" s="142"/>
      <c r="AJ420" s="142"/>
      <c r="AK420" s="142"/>
      <c r="AL420" s="312"/>
      <c r="AM420" s="142"/>
      <c r="AN420" s="142"/>
      <c r="AO420" s="142"/>
      <c r="AP420" s="312"/>
      <c r="AQ420" s="142"/>
      <c r="AR420" s="142"/>
      <c r="AS420" s="142"/>
      <c r="AT420" s="312"/>
      <c r="AU420" s="142"/>
      <c r="AV420" s="142"/>
      <c r="AW420" s="142"/>
      <c r="AX420" s="312"/>
      <c r="AY420" s="142"/>
      <c r="AZ420" s="142"/>
      <c r="BA420" s="142"/>
      <c r="BB420" s="312"/>
      <c r="BC420" s="142"/>
      <c r="BD420" s="142"/>
      <c r="BE420" s="142"/>
      <c r="BF420" s="312"/>
      <c r="BG420" s="142"/>
      <c r="BH420" s="142"/>
      <c r="BI420" s="142"/>
      <c r="BJ420" s="312"/>
      <c r="BK420" s="142"/>
      <c r="BL420" s="142"/>
      <c r="BM420" s="142"/>
      <c r="BN420" s="312"/>
      <c r="BO420" s="142"/>
      <c r="BP420" s="142"/>
      <c r="BQ420" s="142"/>
      <c r="BR420" s="312"/>
      <c r="BS420" s="142"/>
      <c r="BT420" s="142"/>
      <c r="BU420" s="142"/>
      <c r="BV420" s="312"/>
      <c r="BW420" s="142"/>
      <c r="BX420" s="142"/>
      <c r="BY420" s="142"/>
      <c r="BZ420" s="312"/>
      <c r="CA420" s="142"/>
      <c r="CB420" s="142"/>
      <c r="CC420" s="313"/>
      <c r="CD420" s="312"/>
      <c r="CE420" s="142"/>
      <c r="CF420" s="142"/>
      <c r="CG420" s="313"/>
      <c r="CH420" s="312"/>
      <c r="CI420" s="142"/>
      <c r="CJ420" s="142"/>
      <c r="CK420" s="313"/>
      <c r="CL420" s="312"/>
      <c r="CM420" s="142"/>
      <c r="CN420" s="142"/>
      <c r="CO420" s="313"/>
      <c r="CP420" s="312"/>
      <c r="CQ420" s="142"/>
      <c r="CR420" s="142"/>
      <c r="CS420" s="313"/>
      <c r="CT420" s="312"/>
      <c r="CU420" s="142"/>
      <c r="CV420" s="142"/>
      <c r="CW420" s="313"/>
      <c r="CX420" s="322"/>
      <c r="CY420" s="71"/>
      <c r="CZ420" s="111"/>
      <c r="DA420" s="108"/>
      <c r="DB420" s="123"/>
      <c r="DC420" s="156"/>
      <c r="DD420" s="156"/>
      <c r="DE420" s="156"/>
      <c r="DF420" s="119"/>
      <c r="DG420" s="116"/>
      <c r="DH420" s="116"/>
      <c r="DI420" s="116"/>
      <c r="DJ420" s="116"/>
      <c r="DK420" s="116"/>
      <c r="DL420" s="116"/>
      <c r="DM420" s="116"/>
      <c r="DN420" s="116"/>
    </row>
    <row r="421" spans="1:118" ht="15.75" customHeight="1">
      <c r="A421" s="108"/>
      <c r="B421" s="149">
        <v>403580</v>
      </c>
      <c r="C421" s="123" t="s">
        <v>763</v>
      </c>
      <c r="D421" s="155" t="s">
        <v>764</v>
      </c>
      <c r="E421" s="384"/>
      <c r="F421" s="71"/>
      <c r="G421" s="71"/>
      <c r="H421" s="71"/>
      <c r="I421" s="71"/>
      <c r="J421" s="312">
        <v>0</v>
      </c>
      <c r="K421" s="142">
        <v>0</v>
      </c>
      <c r="L421" s="142">
        <v>0</v>
      </c>
      <c r="M421" s="313">
        <v>0</v>
      </c>
      <c r="N421" s="142">
        <v>0</v>
      </c>
      <c r="O421" s="142">
        <v>0</v>
      </c>
      <c r="P421" s="142">
        <v>0</v>
      </c>
      <c r="Q421" s="142">
        <v>0</v>
      </c>
      <c r="R421" s="312">
        <v>0</v>
      </c>
      <c r="S421" s="142">
        <v>0</v>
      </c>
      <c r="T421" s="142">
        <v>0</v>
      </c>
      <c r="U421" s="313">
        <v>0</v>
      </c>
      <c r="V421" s="312">
        <v>0</v>
      </c>
      <c r="W421" s="142">
        <v>0</v>
      </c>
      <c r="X421" s="142">
        <v>0</v>
      </c>
      <c r="Y421" s="142">
        <v>0</v>
      </c>
      <c r="Z421" s="312">
        <v>0</v>
      </c>
      <c r="AA421" s="142">
        <v>0</v>
      </c>
      <c r="AB421" s="142">
        <v>0</v>
      </c>
      <c r="AC421" s="142">
        <v>0</v>
      </c>
      <c r="AD421" s="312">
        <v>0</v>
      </c>
      <c r="AE421" s="142">
        <v>0</v>
      </c>
      <c r="AF421" s="142">
        <v>0</v>
      </c>
      <c r="AG421" s="142">
        <v>0</v>
      </c>
      <c r="AH421" s="312">
        <v>0</v>
      </c>
      <c r="AI421" s="142">
        <v>0</v>
      </c>
      <c r="AJ421" s="142">
        <v>0</v>
      </c>
      <c r="AK421" s="142">
        <v>0</v>
      </c>
      <c r="AL421" s="312">
        <v>0</v>
      </c>
      <c r="AM421" s="142">
        <v>0</v>
      </c>
      <c r="AN421" s="142">
        <v>0</v>
      </c>
      <c r="AO421" s="142">
        <v>0</v>
      </c>
      <c r="AP421" s="312">
        <v>0</v>
      </c>
      <c r="AQ421" s="142">
        <v>0</v>
      </c>
      <c r="AR421" s="142">
        <v>0</v>
      </c>
      <c r="AS421" s="142">
        <v>0</v>
      </c>
      <c r="AT421" s="312">
        <v>0</v>
      </c>
      <c r="AU421" s="142">
        <v>0</v>
      </c>
      <c r="AV421" s="142">
        <v>0</v>
      </c>
      <c r="AW421" s="142">
        <v>0</v>
      </c>
      <c r="AX421" s="312">
        <v>0</v>
      </c>
      <c r="AY421" s="142">
        <v>0</v>
      </c>
      <c r="AZ421" s="142">
        <v>0</v>
      </c>
      <c r="BA421" s="142">
        <v>0</v>
      </c>
      <c r="BB421" s="312">
        <v>0</v>
      </c>
      <c r="BC421" s="142">
        <v>0</v>
      </c>
      <c r="BD421" s="142">
        <v>0</v>
      </c>
      <c r="BE421" s="142">
        <v>0</v>
      </c>
      <c r="BF421" s="312">
        <v>0</v>
      </c>
      <c r="BG421" s="142">
        <v>0</v>
      </c>
      <c r="BH421" s="142">
        <v>0</v>
      </c>
      <c r="BI421" s="142">
        <v>0</v>
      </c>
      <c r="BJ421" s="312">
        <v>0</v>
      </c>
      <c r="BK421" s="142">
        <v>0</v>
      </c>
      <c r="BL421" s="142">
        <v>0</v>
      </c>
      <c r="BM421" s="142">
        <v>0</v>
      </c>
      <c r="BN421" s="312">
        <v>0</v>
      </c>
      <c r="BO421" s="142">
        <v>0</v>
      </c>
      <c r="BP421" s="142">
        <v>0</v>
      </c>
      <c r="BQ421" s="142">
        <v>0</v>
      </c>
      <c r="BR421" s="312">
        <v>0</v>
      </c>
      <c r="BS421" s="142">
        <v>0</v>
      </c>
      <c r="BT421" s="142">
        <v>0</v>
      </c>
      <c r="BU421" s="142">
        <v>0</v>
      </c>
      <c r="BV421" s="312">
        <v>0</v>
      </c>
      <c r="BW421" s="142">
        <v>0</v>
      </c>
      <c r="BX421" s="142">
        <v>0</v>
      </c>
      <c r="BY421" s="142">
        <v>0</v>
      </c>
      <c r="BZ421" s="312">
        <v>0</v>
      </c>
      <c r="CA421" s="142">
        <v>0</v>
      </c>
      <c r="CB421" s="142">
        <v>0</v>
      </c>
      <c r="CC421" s="313">
        <v>0</v>
      </c>
      <c r="CD421" s="312">
        <v>0</v>
      </c>
      <c r="CE421" s="142">
        <v>0</v>
      </c>
      <c r="CF421" s="142">
        <v>0</v>
      </c>
      <c r="CG421" s="313">
        <v>0</v>
      </c>
      <c r="CH421" s="312">
        <v>0</v>
      </c>
      <c r="CI421" s="142">
        <v>0</v>
      </c>
      <c r="CJ421" s="142">
        <v>0</v>
      </c>
      <c r="CK421" s="313">
        <v>0</v>
      </c>
      <c r="CL421" s="312">
        <v>0</v>
      </c>
      <c r="CM421" s="142">
        <v>0</v>
      </c>
      <c r="CN421" s="142">
        <v>0</v>
      </c>
      <c r="CO421" s="313">
        <v>0</v>
      </c>
      <c r="CP421" s="312">
        <v>0</v>
      </c>
      <c r="CQ421" s="142">
        <v>0</v>
      </c>
      <c r="CR421" s="142">
        <v>0</v>
      </c>
      <c r="CS421" s="313">
        <v>0</v>
      </c>
      <c r="CT421" s="312">
        <v>0</v>
      </c>
      <c r="CU421" s="142">
        <v>0</v>
      </c>
      <c r="CV421" s="142">
        <v>0</v>
      </c>
      <c r="CW421" s="313">
        <v>0</v>
      </c>
      <c r="CX421" s="322"/>
      <c r="CY421" s="71"/>
      <c r="CZ421" s="111"/>
      <c r="DA421" s="108">
        <v>403580</v>
      </c>
      <c r="DB421" s="123" t="s">
        <v>763</v>
      </c>
      <c r="DC421" s="156">
        <v>0</v>
      </c>
      <c r="DD421" s="156">
        <v>0</v>
      </c>
      <c r="DE421" s="156">
        <v>0</v>
      </c>
      <c r="DF421" s="119">
        <v>0</v>
      </c>
      <c r="DG421" s="116">
        <v>0</v>
      </c>
      <c r="DH421" s="116">
        <v>0</v>
      </c>
      <c r="DI421" s="116">
        <v>0</v>
      </c>
      <c r="DJ421" s="116">
        <v>0</v>
      </c>
      <c r="DK421" s="116">
        <v>0</v>
      </c>
      <c r="DL421" s="116">
        <v>0</v>
      </c>
      <c r="DM421" s="116">
        <v>0</v>
      </c>
      <c r="DN421" s="116">
        <v>0</v>
      </c>
    </row>
    <row r="422" spans="1:118" ht="15.75" customHeight="1">
      <c r="A422" s="108"/>
      <c r="B422" s="149"/>
      <c r="C422" s="123" t="s">
        <v>1321</v>
      </c>
      <c r="D422" s="155" t="s">
        <v>1346</v>
      </c>
      <c r="E422" s="384"/>
      <c r="F422" s="71"/>
      <c r="G422" s="71"/>
      <c r="H422" s="71"/>
      <c r="I422" s="71"/>
      <c r="J422" s="388">
        <v>0</v>
      </c>
      <c r="K422" s="154">
        <v>0</v>
      </c>
      <c r="L422" s="154">
        <v>0</v>
      </c>
      <c r="M422" s="389">
        <v>0</v>
      </c>
      <c r="N422" s="154">
        <v>0</v>
      </c>
      <c r="O422" s="154">
        <v>0</v>
      </c>
      <c r="P422" s="154">
        <v>0</v>
      </c>
      <c r="Q422" s="154">
        <v>0</v>
      </c>
      <c r="R422" s="388">
        <v>0</v>
      </c>
      <c r="S422" s="154">
        <v>0</v>
      </c>
      <c r="T422" s="154">
        <v>0</v>
      </c>
      <c r="U422" s="389">
        <v>0</v>
      </c>
      <c r="V422" s="388">
        <v>0</v>
      </c>
      <c r="W422" s="154">
        <v>0</v>
      </c>
      <c r="X422" s="154">
        <v>0</v>
      </c>
      <c r="Y422" s="154">
        <v>0</v>
      </c>
      <c r="Z422" s="388">
        <v>0</v>
      </c>
      <c r="AA422" s="154">
        <v>0</v>
      </c>
      <c r="AB422" s="154">
        <v>0</v>
      </c>
      <c r="AC422" s="154">
        <v>0</v>
      </c>
      <c r="AD422" s="388">
        <v>0</v>
      </c>
      <c r="AE422" s="154">
        <v>0</v>
      </c>
      <c r="AF422" s="154">
        <v>0</v>
      </c>
      <c r="AG422" s="154">
        <v>0</v>
      </c>
      <c r="AH422" s="388">
        <v>0</v>
      </c>
      <c r="AI422" s="154">
        <v>0</v>
      </c>
      <c r="AJ422" s="154">
        <v>0</v>
      </c>
      <c r="AK422" s="154">
        <v>0</v>
      </c>
      <c r="AL422" s="388">
        <v>0</v>
      </c>
      <c r="AM422" s="154">
        <v>0</v>
      </c>
      <c r="AN422" s="154">
        <v>0</v>
      </c>
      <c r="AO422" s="154">
        <v>0</v>
      </c>
      <c r="AP422" s="388">
        <v>0</v>
      </c>
      <c r="AQ422" s="154">
        <v>0</v>
      </c>
      <c r="AR422" s="154">
        <v>0</v>
      </c>
      <c r="AS422" s="154">
        <v>0</v>
      </c>
      <c r="AT422" s="388">
        <v>0</v>
      </c>
      <c r="AU422" s="154">
        <v>0</v>
      </c>
      <c r="AV422" s="154">
        <v>0</v>
      </c>
      <c r="AW422" s="154">
        <v>0</v>
      </c>
      <c r="AX422" s="388">
        <v>0</v>
      </c>
      <c r="AY422" s="154">
        <v>0</v>
      </c>
      <c r="AZ422" s="154">
        <v>0</v>
      </c>
      <c r="BA422" s="154">
        <v>0</v>
      </c>
      <c r="BB422" s="388">
        <v>0</v>
      </c>
      <c r="BC422" s="154">
        <v>0</v>
      </c>
      <c r="BD422" s="154">
        <v>0</v>
      </c>
      <c r="BE422" s="154">
        <v>0</v>
      </c>
      <c r="BF422" s="388">
        <v>0</v>
      </c>
      <c r="BG422" s="154">
        <v>0</v>
      </c>
      <c r="BH422" s="154">
        <v>0</v>
      </c>
      <c r="BI422" s="154">
        <v>0</v>
      </c>
      <c r="BJ422" s="388">
        <v>0</v>
      </c>
      <c r="BK422" s="154">
        <v>0</v>
      </c>
      <c r="BL422" s="154">
        <v>0</v>
      </c>
      <c r="BM422" s="154">
        <v>0</v>
      </c>
      <c r="BN422" s="388">
        <v>0</v>
      </c>
      <c r="BO422" s="154">
        <v>0</v>
      </c>
      <c r="BP422" s="154">
        <v>0</v>
      </c>
      <c r="BQ422" s="154">
        <v>0</v>
      </c>
      <c r="BR422" s="388">
        <v>0</v>
      </c>
      <c r="BS422" s="154">
        <v>0</v>
      </c>
      <c r="BT422" s="154">
        <v>0</v>
      </c>
      <c r="BU422" s="154">
        <v>0</v>
      </c>
      <c r="BV422" s="388">
        <v>0</v>
      </c>
      <c r="BW422" s="154">
        <v>0</v>
      </c>
      <c r="BX422" s="154">
        <v>0</v>
      </c>
      <c r="BY422" s="154">
        <v>0</v>
      </c>
      <c r="BZ422" s="390">
        <v>0.25</v>
      </c>
      <c r="CA422" s="390">
        <v>0.25</v>
      </c>
      <c r="CB422" s="390">
        <v>0.25</v>
      </c>
      <c r="CC422" s="389">
        <v>0.25</v>
      </c>
      <c r="CD422" s="390">
        <v>0.25</v>
      </c>
      <c r="CE422" s="390">
        <v>0.25</v>
      </c>
      <c r="CF422" s="390">
        <v>0.25</v>
      </c>
      <c r="CG422" s="389">
        <v>0.25</v>
      </c>
      <c r="CH422" s="390">
        <v>0.25</v>
      </c>
      <c r="CI422" s="390">
        <v>0.25</v>
      </c>
      <c r="CJ422" s="390">
        <v>0.25</v>
      </c>
      <c r="CK422" s="389">
        <v>0.25</v>
      </c>
      <c r="CL422" s="390">
        <v>0.25</v>
      </c>
      <c r="CM422" s="390">
        <v>0.25</v>
      </c>
      <c r="CN422" s="390">
        <v>0.25</v>
      </c>
      <c r="CO422" s="389">
        <v>0.25</v>
      </c>
      <c r="CP422" s="390">
        <v>0.25</v>
      </c>
      <c r="CQ422" s="390">
        <v>0.25</v>
      </c>
      <c r="CR422" s="390">
        <v>0.25</v>
      </c>
      <c r="CS422" s="389">
        <v>0.25</v>
      </c>
      <c r="CT422" s="390">
        <v>0.25</v>
      </c>
      <c r="CU422" s="390">
        <v>0.25</v>
      </c>
      <c r="CV422" s="390">
        <v>0.25</v>
      </c>
      <c r="CW422" s="389">
        <v>0.25</v>
      </c>
      <c r="CX422" s="322"/>
      <c r="CY422" s="71"/>
      <c r="CZ422" s="111"/>
      <c r="DA422" s="108"/>
      <c r="DB422" s="123"/>
      <c r="DC422" s="156"/>
      <c r="DD422" s="156"/>
      <c r="DE422" s="156"/>
      <c r="DF422" s="119"/>
      <c r="DG422" s="116"/>
      <c r="DH422" s="116"/>
      <c r="DI422" s="116"/>
      <c r="DJ422" s="116"/>
      <c r="DK422" s="116"/>
      <c r="DL422" s="116"/>
      <c r="DM422" s="116"/>
      <c r="DN422" s="116"/>
    </row>
    <row r="423" spans="1:118" ht="15.75" customHeight="1">
      <c r="A423" s="108"/>
      <c r="B423" s="149"/>
      <c r="C423" s="123"/>
      <c r="D423" s="155"/>
      <c r="E423" s="384"/>
      <c r="F423" s="71"/>
      <c r="G423" s="71"/>
      <c r="H423" s="71"/>
      <c r="I423" s="71"/>
      <c r="J423" s="312"/>
      <c r="K423" s="142"/>
      <c r="L423" s="142"/>
      <c r="M423" s="313"/>
      <c r="N423" s="142"/>
      <c r="O423" s="142"/>
      <c r="P423" s="142"/>
      <c r="Q423" s="142"/>
      <c r="R423" s="312"/>
      <c r="S423" s="142"/>
      <c r="T423" s="142"/>
      <c r="U423" s="313"/>
      <c r="V423" s="312"/>
      <c r="W423" s="142"/>
      <c r="X423" s="142"/>
      <c r="Y423" s="142"/>
      <c r="Z423" s="312"/>
      <c r="AA423" s="142"/>
      <c r="AB423" s="142"/>
      <c r="AC423" s="142"/>
      <c r="AD423" s="312"/>
      <c r="AE423" s="142"/>
      <c r="AF423" s="142"/>
      <c r="AG423" s="142"/>
      <c r="AH423" s="312"/>
      <c r="AI423" s="142"/>
      <c r="AJ423" s="142"/>
      <c r="AK423" s="142"/>
      <c r="AL423" s="312"/>
      <c r="AM423" s="142"/>
      <c r="AN423" s="142"/>
      <c r="AO423" s="142"/>
      <c r="AP423" s="312"/>
      <c r="AQ423" s="142"/>
      <c r="AR423" s="142"/>
      <c r="AS423" s="142"/>
      <c r="AT423" s="312"/>
      <c r="AU423" s="142"/>
      <c r="AV423" s="142"/>
      <c r="AW423" s="142"/>
      <c r="AX423" s="312"/>
      <c r="AY423" s="142"/>
      <c r="AZ423" s="142"/>
      <c r="BA423" s="142"/>
      <c r="BB423" s="312"/>
      <c r="BC423" s="142"/>
      <c r="BD423" s="142"/>
      <c r="BE423" s="142"/>
      <c r="BF423" s="312"/>
      <c r="BG423" s="142"/>
      <c r="BH423" s="142"/>
      <c r="BI423" s="142"/>
      <c r="BJ423" s="312"/>
      <c r="BK423" s="142"/>
      <c r="BL423" s="142"/>
      <c r="BM423" s="142"/>
      <c r="BN423" s="312"/>
      <c r="BO423" s="142"/>
      <c r="BP423" s="142"/>
      <c r="BQ423" s="142"/>
      <c r="BR423" s="312"/>
      <c r="BS423" s="142"/>
      <c r="BT423" s="142"/>
      <c r="BU423" s="142"/>
      <c r="BV423" s="312"/>
      <c r="BW423" s="142"/>
      <c r="BX423" s="142"/>
      <c r="BY423" s="142"/>
      <c r="BZ423" s="312"/>
      <c r="CA423" s="142"/>
      <c r="CB423" s="142"/>
      <c r="CC423" s="313"/>
      <c r="CD423" s="312"/>
      <c r="CE423" s="142"/>
      <c r="CF423" s="142"/>
      <c r="CG423" s="313"/>
      <c r="CH423" s="312"/>
      <c r="CI423" s="142"/>
      <c r="CJ423" s="142"/>
      <c r="CK423" s="313"/>
      <c r="CL423" s="312"/>
      <c r="CM423" s="142"/>
      <c r="CN423" s="142"/>
      <c r="CO423" s="313"/>
      <c r="CP423" s="312"/>
      <c r="CQ423" s="142"/>
      <c r="CR423" s="142"/>
      <c r="CS423" s="313"/>
      <c r="CT423" s="312"/>
      <c r="CU423" s="142"/>
      <c r="CV423" s="142"/>
      <c r="CW423" s="313"/>
      <c r="CX423" s="322"/>
      <c r="CY423" s="71"/>
      <c r="CZ423" s="111"/>
      <c r="DA423" s="108"/>
      <c r="DB423" s="123"/>
      <c r="DC423" s="156"/>
      <c r="DD423" s="156"/>
      <c r="DE423" s="156"/>
      <c r="DF423" s="119"/>
      <c r="DG423" s="116"/>
      <c r="DH423" s="116"/>
      <c r="DI423" s="116"/>
      <c r="DJ423" s="116"/>
      <c r="DK423" s="116"/>
      <c r="DL423" s="116"/>
      <c r="DM423" s="116"/>
      <c r="DN423" s="116"/>
    </row>
    <row r="424" spans="1:118" ht="15.75" customHeight="1">
      <c r="A424" s="108"/>
      <c r="B424" s="149">
        <v>403590</v>
      </c>
      <c r="C424" s="123" t="s">
        <v>765</v>
      </c>
      <c r="D424" s="155" t="s">
        <v>766</v>
      </c>
      <c r="E424" s="384"/>
      <c r="F424" s="71"/>
      <c r="G424" s="71"/>
      <c r="H424" s="71"/>
      <c r="I424" s="71"/>
      <c r="J424" s="312">
        <v>0</v>
      </c>
      <c r="K424" s="142">
        <v>0</v>
      </c>
      <c r="L424" s="142">
        <v>0</v>
      </c>
      <c r="M424" s="313">
        <v>0</v>
      </c>
      <c r="N424" s="142">
        <v>0</v>
      </c>
      <c r="O424" s="142">
        <v>0</v>
      </c>
      <c r="P424" s="142">
        <v>0</v>
      </c>
      <c r="Q424" s="142">
        <v>0</v>
      </c>
      <c r="R424" s="312">
        <v>0</v>
      </c>
      <c r="S424" s="142">
        <v>0</v>
      </c>
      <c r="T424" s="142">
        <v>0</v>
      </c>
      <c r="U424" s="313">
        <v>0</v>
      </c>
      <c r="V424" s="312">
        <v>0</v>
      </c>
      <c r="W424" s="142">
        <v>0</v>
      </c>
      <c r="X424" s="142">
        <v>0</v>
      </c>
      <c r="Y424" s="142">
        <v>0</v>
      </c>
      <c r="Z424" s="312">
        <v>0</v>
      </c>
      <c r="AA424" s="142">
        <v>0</v>
      </c>
      <c r="AB424" s="142">
        <v>0</v>
      </c>
      <c r="AC424" s="142">
        <v>0</v>
      </c>
      <c r="AD424" s="312">
        <v>0</v>
      </c>
      <c r="AE424" s="142">
        <v>0</v>
      </c>
      <c r="AF424" s="142">
        <v>0</v>
      </c>
      <c r="AG424" s="142">
        <v>0</v>
      </c>
      <c r="AH424" s="312">
        <v>0</v>
      </c>
      <c r="AI424" s="142">
        <v>0</v>
      </c>
      <c r="AJ424" s="142">
        <v>0</v>
      </c>
      <c r="AK424" s="142">
        <v>0</v>
      </c>
      <c r="AL424" s="312">
        <v>0</v>
      </c>
      <c r="AM424" s="142">
        <v>0</v>
      </c>
      <c r="AN424" s="142">
        <v>0</v>
      </c>
      <c r="AO424" s="142">
        <v>0</v>
      </c>
      <c r="AP424" s="312">
        <v>0</v>
      </c>
      <c r="AQ424" s="142">
        <v>0</v>
      </c>
      <c r="AR424" s="142">
        <v>0</v>
      </c>
      <c r="AS424" s="142">
        <v>0</v>
      </c>
      <c r="AT424" s="312">
        <v>0</v>
      </c>
      <c r="AU424" s="142">
        <v>0</v>
      </c>
      <c r="AV424" s="142">
        <v>0</v>
      </c>
      <c r="AW424" s="142">
        <v>0</v>
      </c>
      <c r="AX424" s="312">
        <v>0</v>
      </c>
      <c r="AY424" s="142">
        <v>0</v>
      </c>
      <c r="AZ424" s="142">
        <v>0</v>
      </c>
      <c r="BA424" s="142">
        <v>0</v>
      </c>
      <c r="BB424" s="312">
        <v>0</v>
      </c>
      <c r="BC424" s="142">
        <v>0</v>
      </c>
      <c r="BD424" s="142">
        <v>0</v>
      </c>
      <c r="BE424" s="142">
        <v>0</v>
      </c>
      <c r="BF424" s="312">
        <v>0</v>
      </c>
      <c r="BG424" s="142">
        <v>0</v>
      </c>
      <c r="BH424" s="142">
        <v>0</v>
      </c>
      <c r="BI424" s="142">
        <v>0</v>
      </c>
      <c r="BJ424" s="312">
        <v>0</v>
      </c>
      <c r="BK424" s="142">
        <v>0</v>
      </c>
      <c r="BL424" s="142">
        <v>0</v>
      </c>
      <c r="BM424" s="142">
        <v>0</v>
      </c>
      <c r="BN424" s="312">
        <v>0</v>
      </c>
      <c r="BO424" s="142">
        <v>0</v>
      </c>
      <c r="BP424" s="142">
        <v>0</v>
      </c>
      <c r="BQ424" s="142">
        <v>0</v>
      </c>
      <c r="BR424" s="312">
        <v>0</v>
      </c>
      <c r="BS424" s="142">
        <v>0</v>
      </c>
      <c r="BT424" s="142">
        <v>0</v>
      </c>
      <c r="BU424" s="142">
        <v>0</v>
      </c>
      <c r="BV424" s="312">
        <v>0</v>
      </c>
      <c r="BW424" s="142">
        <v>0</v>
      </c>
      <c r="BX424" s="142">
        <v>0</v>
      </c>
      <c r="BY424" s="142">
        <v>0</v>
      </c>
      <c r="BZ424" s="312">
        <v>0</v>
      </c>
      <c r="CA424" s="142">
        <v>0</v>
      </c>
      <c r="CB424" s="142">
        <v>0</v>
      </c>
      <c r="CC424" s="313">
        <v>0</v>
      </c>
      <c r="CD424" s="312">
        <v>0</v>
      </c>
      <c r="CE424" s="142">
        <v>0</v>
      </c>
      <c r="CF424" s="142">
        <v>0</v>
      </c>
      <c r="CG424" s="313">
        <v>0</v>
      </c>
      <c r="CH424" s="312">
        <v>0</v>
      </c>
      <c r="CI424" s="142">
        <v>0</v>
      </c>
      <c r="CJ424" s="142">
        <v>0</v>
      </c>
      <c r="CK424" s="313">
        <v>0</v>
      </c>
      <c r="CL424" s="312">
        <v>0</v>
      </c>
      <c r="CM424" s="142">
        <v>0</v>
      </c>
      <c r="CN424" s="142">
        <v>0</v>
      </c>
      <c r="CO424" s="313">
        <v>0</v>
      </c>
      <c r="CP424" s="312">
        <v>0</v>
      </c>
      <c r="CQ424" s="142">
        <v>0</v>
      </c>
      <c r="CR424" s="142">
        <v>0</v>
      </c>
      <c r="CS424" s="313">
        <v>0</v>
      </c>
      <c r="CT424" s="312">
        <v>0</v>
      </c>
      <c r="CU424" s="142">
        <v>0</v>
      </c>
      <c r="CV424" s="142">
        <v>0</v>
      </c>
      <c r="CW424" s="313">
        <v>0</v>
      </c>
      <c r="CX424" s="322"/>
      <c r="CY424" s="71"/>
      <c r="CZ424" s="111"/>
      <c r="DA424" s="108">
        <v>403590</v>
      </c>
      <c r="DB424" s="123" t="s">
        <v>765</v>
      </c>
      <c r="DC424" s="156">
        <v>0</v>
      </c>
      <c r="DD424" s="156">
        <v>0</v>
      </c>
      <c r="DE424" s="156">
        <v>0</v>
      </c>
      <c r="DF424" s="119">
        <v>0</v>
      </c>
      <c r="DG424" s="116">
        <v>0</v>
      </c>
      <c r="DH424" s="116">
        <v>0</v>
      </c>
      <c r="DI424" s="116">
        <v>0</v>
      </c>
      <c r="DJ424" s="116">
        <v>0</v>
      </c>
      <c r="DK424" s="116">
        <v>0</v>
      </c>
      <c r="DL424" s="116">
        <v>0</v>
      </c>
      <c r="DM424" s="116">
        <v>0</v>
      </c>
      <c r="DN424" s="116">
        <v>0</v>
      </c>
    </row>
    <row r="425" spans="1:118" ht="15.75" customHeight="1">
      <c r="A425" s="108"/>
      <c r="B425" s="149"/>
      <c r="C425" s="123" t="s">
        <v>1321</v>
      </c>
      <c r="D425" s="155" t="s">
        <v>1346</v>
      </c>
      <c r="E425" s="384"/>
      <c r="F425" s="71"/>
      <c r="G425" s="71"/>
      <c r="H425" s="71"/>
      <c r="I425" s="71"/>
      <c r="J425" s="388">
        <v>0</v>
      </c>
      <c r="K425" s="154">
        <v>0</v>
      </c>
      <c r="L425" s="154">
        <v>0</v>
      </c>
      <c r="M425" s="389">
        <v>0</v>
      </c>
      <c r="N425" s="154">
        <v>0</v>
      </c>
      <c r="O425" s="154">
        <v>0</v>
      </c>
      <c r="P425" s="154">
        <v>0</v>
      </c>
      <c r="Q425" s="154">
        <v>0</v>
      </c>
      <c r="R425" s="388">
        <v>0</v>
      </c>
      <c r="S425" s="154">
        <v>0</v>
      </c>
      <c r="T425" s="154">
        <v>0</v>
      </c>
      <c r="U425" s="389">
        <v>0</v>
      </c>
      <c r="V425" s="388">
        <v>0</v>
      </c>
      <c r="W425" s="154">
        <v>0</v>
      </c>
      <c r="X425" s="154">
        <v>0</v>
      </c>
      <c r="Y425" s="154">
        <v>0</v>
      </c>
      <c r="Z425" s="388">
        <v>0</v>
      </c>
      <c r="AA425" s="154">
        <v>0</v>
      </c>
      <c r="AB425" s="154">
        <v>0</v>
      </c>
      <c r="AC425" s="154">
        <v>0</v>
      </c>
      <c r="AD425" s="388">
        <v>0</v>
      </c>
      <c r="AE425" s="154">
        <v>0</v>
      </c>
      <c r="AF425" s="154">
        <v>0</v>
      </c>
      <c r="AG425" s="154">
        <v>0</v>
      </c>
      <c r="AH425" s="388">
        <v>0</v>
      </c>
      <c r="AI425" s="154">
        <v>0</v>
      </c>
      <c r="AJ425" s="154">
        <v>0</v>
      </c>
      <c r="AK425" s="154">
        <v>0</v>
      </c>
      <c r="AL425" s="388">
        <v>0</v>
      </c>
      <c r="AM425" s="154">
        <v>0</v>
      </c>
      <c r="AN425" s="154">
        <v>0</v>
      </c>
      <c r="AO425" s="154">
        <v>0</v>
      </c>
      <c r="AP425" s="388">
        <v>0</v>
      </c>
      <c r="AQ425" s="154">
        <v>0</v>
      </c>
      <c r="AR425" s="154">
        <v>0</v>
      </c>
      <c r="AS425" s="154">
        <v>0</v>
      </c>
      <c r="AT425" s="388">
        <v>0</v>
      </c>
      <c r="AU425" s="154">
        <v>0</v>
      </c>
      <c r="AV425" s="154">
        <v>0</v>
      </c>
      <c r="AW425" s="154">
        <v>0</v>
      </c>
      <c r="AX425" s="388">
        <v>0</v>
      </c>
      <c r="AY425" s="154">
        <v>0</v>
      </c>
      <c r="AZ425" s="154">
        <v>0</v>
      </c>
      <c r="BA425" s="154">
        <v>0</v>
      </c>
      <c r="BB425" s="388">
        <v>0</v>
      </c>
      <c r="BC425" s="154">
        <v>0</v>
      </c>
      <c r="BD425" s="154">
        <v>0</v>
      </c>
      <c r="BE425" s="154">
        <v>0</v>
      </c>
      <c r="BF425" s="388">
        <v>0</v>
      </c>
      <c r="BG425" s="154">
        <v>0</v>
      </c>
      <c r="BH425" s="154">
        <v>0</v>
      </c>
      <c r="BI425" s="154">
        <v>0</v>
      </c>
      <c r="BJ425" s="388">
        <v>0</v>
      </c>
      <c r="BK425" s="154">
        <v>0</v>
      </c>
      <c r="BL425" s="154">
        <v>0</v>
      </c>
      <c r="BM425" s="154">
        <v>0</v>
      </c>
      <c r="BN425" s="388">
        <v>0</v>
      </c>
      <c r="BO425" s="154">
        <v>0</v>
      </c>
      <c r="BP425" s="154">
        <v>0</v>
      </c>
      <c r="BQ425" s="154">
        <v>0</v>
      </c>
      <c r="BR425" s="388">
        <v>0</v>
      </c>
      <c r="BS425" s="154">
        <v>0</v>
      </c>
      <c r="BT425" s="154">
        <v>0</v>
      </c>
      <c r="BU425" s="154">
        <v>0</v>
      </c>
      <c r="BV425" s="388">
        <v>0</v>
      </c>
      <c r="BW425" s="154">
        <v>0</v>
      </c>
      <c r="BX425" s="154">
        <v>0</v>
      </c>
      <c r="BY425" s="154">
        <v>0</v>
      </c>
      <c r="BZ425" s="390">
        <v>0.25</v>
      </c>
      <c r="CA425" s="390">
        <v>0.25</v>
      </c>
      <c r="CB425" s="390">
        <v>0.25</v>
      </c>
      <c r="CC425" s="389">
        <v>0.25</v>
      </c>
      <c r="CD425" s="390">
        <v>0.25</v>
      </c>
      <c r="CE425" s="390">
        <v>0.25</v>
      </c>
      <c r="CF425" s="390">
        <v>0.25</v>
      </c>
      <c r="CG425" s="389">
        <v>0.25</v>
      </c>
      <c r="CH425" s="390">
        <v>0.25</v>
      </c>
      <c r="CI425" s="390">
        <v>0.25</v>
      </c>
      <c r="CJ425" s="390">
        <v>0.25</v>
      </c>
      <c r="CK425" s="389">
        <v>0.25</v>
      </c>
      <c r="CL425" s="390">
        <v>0.25</v>
      </c>
      <c r="CM425" s="390">
        <v>0.25</v>
      </c>
      <c r="CN425" s="390">
        <v>0.25</v>
      </c>
      <c r="CO425" s="389">
        <v>0.25</v>
      </c>
      <c r="CP425" s="390">
        <v>0.25</v>
      </c>
      <c r="CQ425" s="390">
        <v>0.25</v>
      </c>
      <c r="CR425" s="390">
        <v>0.25</v>
      </c>
      <c r="CS425" s="389">
        <v>0.25</v>
      </c>
      <c r="CT425" s="390">
        <v>0.25</v>
      </c>
      <c r="CU425" s="390">
        <v>0.25</v>
      </c>
      <c r="CV425" s="390">
        <v>0.25</v>
      </c>
      <c r="CW425" s="389">
        <v>0.25</v>
      </c>
      <c r="CX425" s="322"/>
      <c r="CY425" s="71"/>
      <c r="CZ425" s="111"/>
      <c r="DA425" s="108"/>
      <c r="DB425" s="123"/>
      <c r="DC425" s="156"/>
      <c r="DD425" s="156"/>
      <c r="DE425" s="156"/>
      <c r="DF425" s="119"/>
      <c r="DG425" s="116"/>
      <c r="DH425" s="116"/>
      <c r="DI425" s="116"/>
      <c r="DJ425" s="116"/>
      <c r="DK425" s="116"/>
      <c r="DL425" s="116"/>
      <c r="DM425" s="116"/>
      <c r="DN425" s="116"/>
    </row>
    <row r="426" spans="1:118" ht="15.75" customHeight="1">
      <c r="A426" s="108"/>
      <c r="B426" s="149"/>
      <c r="C426" s="123"/>
      <c r="D426" s="155"/>
      <c r="E426" s="384"/>
      <c r="F426" s="71"/>
      <c r="G426" s="71"/>
      <c r="H426" s="71"/>
      <c r="I426" s="71"/>
      <c r="J426" s="391"/>
      <c r="K426" s="157"/>
      <c r="L426" s="157"/>
      <c r="M426" s="392"/>
      <c r="N426" s="157"/>
      <c r="O426" s="157"/>
      <c r="P426" s="157"/>
      <c r="Q426" s="157"/>
      <c r="R426" s="391"/>
      <c r="S426" s="157"/>
      <c r="T426" s="157"/>
      <c r="U426" s="392"/>
      <c r="V426" s="391"/>
      <c r="W426" s="157"/>
      <c r="X426" s="157"/>
      <c r="Y426" s="157"/>
      <c r="Z426" s="391"/>
      <c r="AA426" s="157"/>
      <c r="AB426" s="157"/>
      <c r="AC426" s="157"/>
      <c r="AD426" s="391"/>
      <c r="AE426" s="157"/>
      <c r="AF426" s="157"/>
      <c r="AG426" s="157"/>
      <c r="AH426" s="391"/>
      <c r="AI426" s="157"/>
      <c r="AJ426" s="157"/>
      <c r="AK426" s="157"/>
      <c r="AL426" s="391"/>
      <c r="AM426" s="157"/>
      <c r="AN426" s="157"/>
      <c r="AO426" s="157"/>
      <c r="AP426" s="391"/>
      <c r="AQ426" s="157"/>
      <c r="AR426" s="157"/>
      <c r="AS426" s="157"/>
      <c r="AT426" s="391"/>
      <c r="AU426" s="157"/>
      <c r="AV426" s="157"/>
      <c r="AW426" s="157"/>
      <c r="AX426" s="391"/>
      <c r="AY426" s="157"/>
      <c r="AZ426" s="157"/>
      <c r="BA426" s="157"/>
      <c r="BB426" s="391"/>
      <c r="BC426" s="157"/>
      <c r="BD426" s="157"/>
      <c r="BE426" s="157"/>
      <c r="BF426" s="391"/>
      <c r="BG426" s="157"/>
      <c r="BH426" s="157"/>
      <c r="BI426" s="157"/>
      <c r="BJ426" s="391"/>
      <c r="BK426" s="157"/>
      <c r="BL426" s="157"/>
      <c r="BM426" s="157"/>
      <c r="BN426" s="391"/>
      <c r="BO426" s="157"/>
      <c r="BP426" s="157"/>
      <c r="BQ426" s="157"/>
      <c r="BR426" s="391"/>
      <c r="BS426" s="157"/>
      <c r="BT426" s="157"/>
      <c r="BU426" s="157"/>
      <c r="BV426" s="391"/>
      <c r="BW426" s="157"/>
      <c r="BX426" s="157"/>
      <c r="BY426" s="157"/>
      <c r="BZ426" s="391"/>
      <c r="CA426" s="157"/>
      <c r="CB426" s="157"/>
      <c r="CC426" s="392"/>
      <c r="CD426" s="391"/>
      <c r="CE426" s="157"/>
      <c r="CF426" s="157"/>
      <c r="CG426" s="392"/>
      <c r="CH426" s="391"/>
      <c r="CI426" s="157"/>
      <c r="CJ426" s="157"/>
      <c r="CK426" s="392"/>
      <c r="CL426" s="391"/>
      <c r="CM426" s="157"/>
      <c r="CN426" s="157"/>
      <c r="CO426" s="392"/>
      <c r="CP426" s="391"/>
      <c r="CQ426" s="157"/>
      <c r="CR426" s="157"/>
      <c r="CS426" s="392"/>
      <c r="CT426" s="391"/>
      <c r="CU426" s="157"/>
      <c r="CV426" s="157"/>
      <c r="CW426" s="392"/>
      <c r="CX426" s="322"/>
      <c r="CY426" s="71"/>
      <c r="CZ426" s="111"/>
      <c r="DA426" s="108"/>
      <c r="DB426" s="123"/>
      <c r="DC426" s="156"/>
      <c r="DD426" s="156"/>
      <c r="DE426" s="156"/>
      <c r="DF426" s="119"/>
      <c r="DG426" s="116"/>
      <c r="DH426" s="116"/>
      <c r="DI426" s="116"/>
      <c r="DJ426" s="116"/>
      <c r="DK426" s="116"/>
      <c r="DL426" s="116"/>
      <c r="DM426" s="116"/>
      <c r="DN426" s="116"/>
    </row>
    <row r="427" spans="1:118" ht="15.75" customHeight="1">
      <c r="A427" s="108"/>
      <c r="B427" s="149">
        <v>403600</v>
      </c>
      <c r="C427" s="123" t="s">
        <v>767</v>
      </c>
      <c r="D427" s="155" t="s">
        <v>768</v>
      </c>
      <c r="E427" s="384"/>
      <c r="F427" s="71"/>
      <c r="G427" s="71"/>
      <c r="H427" s="71"/>
      <c r="I427" s="71"/>
      <c r="J427" s="312">
        <v>0</v>
      </c>
      <c r="K427" s="142">
        <v>0</v>
      </c>
      <c r="L427" s="142">
        <v>0</v>
      </c>
      <c r="M427" s="313">
        <v>0</v>
      </c>
      <c r="N427" s="142">
        <v>0</v>
      </c>
      <c r="O427" s="142">
        <v>0</v>
      </c>
      <c r="P427" s="142">
        <v>0</v>
      </c>
      <c r="Q427" s="142">
        <v>0</v>
      </c>
      <c r="R427" s="312">
        <v>0</v>
      </c>
      <c r="S427" s="142">
        <v>0</v>
      </c>
      <c r="T427" s="142">
        <v>0</v>
      </c>
      <c r="U427" s="313">
        <v>0</v>
      </c>
      <c r="V427" s="312">
        <v>0</v>
      </c>
      <c r="W427" s="142">
        <v>0</v>
      </c>
      <c r="X427" s="142">
        <v>0</v>
      </c>
      <c r="Y427" s="142">
        <v>0</v>
      </c>
      <c r="Z427" s="312">
        <v>0</v>
      </c>
      <c r="AA427" s="142">
        <v>0</v>
      </c>
      <c r="AB427" s="142">
        <v>0</v>
      </c>
      <c r="AC427" s="142">
        <v>0</v>
      </c>
      <c r="AD427" s="312">
        <v>0</v>
      </c>
      <c r="AE427" s="142">
        <v>0</v>
      </c>
      <c r="AF427" s="142">
        <v>0</v>
      </c>
      <c r="AG427" s="142">
        <v>0</v>
      </c>
      <c r="AH427" s="312">
        <v>0</v>
      </c>
      <c r="AI427" s="142">
        <v>0</v>
      </c>
      <c r="AJ427" s="142">
        <v>0</v>
      </c>
      <c r="AK427" s="142">
        <v>0</v>
      </c>
      <c r="AL427" s="312">
        <v>0</v>
      </c>
      <c r="AM427" s="142">
        <v>0</v>
      </c>
      <c r="AN427" s="142">
        <v>0</v>
      </c>
      <c r="AO427" s="142">
        <v>0</v>
      </c>
      <c r="AP427" s="312">
        <v>0</v>
      </c>
      <c r="AQ427" s="142">
        <v>0</v>
      </c>
      <c r="AR427" s="142">
        <v>0</v>
      </c>
      <c r="AS427" s="142">
        <v>0</v>
      </c>
      <c r="AT427" s="312">
        <v>0</v>
      </c>
      <c r="AU427" s="142">
        <v>0</v>
      </c>
      <c r="AV427" s="142">
        <v>0</v>
      </c>
      <c r="AW427" s="142">
        <v>0</v>
      </c>
      <c r="AX427" s="312">
        <v>0</v>
      </c>
      <c r="AY427" s="142">
        <v>0</v>
      </c>
      <c r="AZ427" s="142">
        <v>0</v>
      </c>
      <c r="BA427" s="142">
        <v>0</v>
      </c>
      <c r="BB427" s="312">
        <v>0</v>
      </c>
      <c r="BC427" s="142">
        <v>0</v>
      </c>
      <c r="BD427" s="142">
        <v>0</v>
      </c>
      <c r="BE427" s="142">
        <v>0</v>
      </c>
      <c r="BF427" s="312">
        <v>0</v>
      </c>
      <c r="BG427" s="142">
        <v>0</v>
      </c>
      <c r="BH427" s="142">
        <v>0</v>
      </c>
      <c r="BI427" s="142">
        <v>0</v>
      </c>
      <c r="BJ427" s="312">
        <v>0</v>
      </c>
      <c r="BK427" s="142">
        <v>0</v>
      </c>
      <c r="BL427" s="142">
        <v>0</v>
      </c>
      <c r="BM427" s="142">
        <v>0</v>
      </c>
      <c r="BN427" s="312">
        <v>0</v>
      </c>
      <c r="BO427" s="142">
        <v>0</v>
      </c>
      <c r="BP427" s="142">
        <v>0</v>
      </c>
      <c r="BQ427" s="142">
        <v>0</v>
      </c>
      <c r="BR427" s="312">
        <v>0</v>
      </c>
      <c r="BS427" s="142">
        <v>0</v>
      </c>
      <c r="BT427" s="142">
        <v>0</v>
      </c>
      <c r="BU427" s="142">
        <v>0</v>
      </c>
      <c r="BV427" s="312">
        <v>0</v>
      </c>
      <c r="BW427" s="142">
        <v>0</v>
      </c>
      <c r="BX427" s="142">
        <v>0</v>
      </c>
      <c r="BY427" s="142">
        <v>0</v>
      </c>
      <c r="BZ427" s="312">
        <v>0</v>
      </c>
      <c r="CA427" s="142">
        <v>0</v>
      </c>
      <c r="CB427" s="142">
        <v>0</v>
      </c>
      <c r="CC427" s="313">
        <v>0</v>
      </c>
      <c r="CD427" s="312">
        <v>0</v>
      </c>
      <c r="CE427" s="142">
        <v>0</v>
      </c>
      <c r="CF427" s="142">
        <v>0</v>
      </c>
      <c r="CG427" s="313">
        <v>0</v>
      </c>
      <c r="CH427" s="312">
        <v>0</v>
      </c>
      <c r="CI427" s="142">
        <v>0</v>
      </c>
      <c r="CJ427" s="142">
        <v>0</v>
      </c>
      <c r="CK427" s="313">
        <v>0</v>
      </c>
      <c r="CL427" s="312">
        <v>0</v>
      </c>
      <c r="CM427" s="142">
        <v>0</v>
      </c>
      <c r="CN427" s="142">
        <v>0</v>
      </c>
      <c r="CO427" s="313">
        <v>0</v>
      </c>
      <c r="CP427" s="312">
        <v>0</v>
      </c>
      <c r="CQ427" s="142">
        <v>0</v>
      </c>
      <c r="CR427" s="142">
        <v>0</v>
      </c>
      <c r="CS427" s="313">
        <v>0</v>
      </c>
      <c r="CT427" s="312">
        <v>0</v>
      </c>
      <c r="CU427" s="142">
        <v>0</v>
      </c>
      <c r="CV427" s="142">
        <v>0</v>
      </c>
      <c r="CW427" s="313">
        <v>0</v>
      </c>
      <c r="CX427" s="322"/>
      <c r="CY427" s="71"/>
      <c r="CZ427" s="111"/>
      <c r="DA427" s="108">
        <v>403600</v>
      </c>
      <c r="DB427" s="123" t="s">
        <v>767</v>
      </c>
      <c r="DC427" s="156">
        <v>0</v>
      </c>
      <c r="DD427" s="156">
        <v>0</v>
      </c>
      <c r="DE427" s="156">
        <v>0</v>
      </c>
      <c r="DF427" s="119">
        <v>0</v>
      </c>
      <c r="DG427" s="116">
        <v>0</v>
      </c>
      <c r="DH427" s="116">
        <v>0</v>
      </c>
      <c r="DI427" s="116">
        <v>0</v>
      </c>
      <c r="DJ427" s="116">
        <v>0</v>
      </c>
      <c r="DK427" s="116">
        <v>0</v>
      </c>
      <c r="DL427" s="116">
        <v>0</v>
      </c>
      <c r="DM427" s="116">
        <v>0</v>
      </c>
      <c r="DN427" s="116">
        <v>0</v>
      </c>
    </row>
    <row r="428" spans="1:118" ht="15.75" customHeight="1">
      <c r="A428" s="108"/>
      <c r="B428" s="149"/>
      <c r="C428" s="123" t="s">
        <v>1321</v>
      </c>
      <c r="D428" s="155" t="s">
        <v>1346</v>
      </c>
      <c r="E428" s="384"/>
      <c r="F428" s="71"/>
      <c r="G428" s="71"/>
      <c r="H428" s="71"/>
      <c r="I428" s="71"/>
      <c r="J428" s="388">
        <v>0</v>
      </c>
      <c r="K428" s="154">
        <v>0</v>
      </c>
      <c r="L428" s="154">
        <v>0</v>
      </c>
      <c r="M428" s="389">
        <v>0</v>
      </c>
      <c r="N428" s="154">
        <v>0</v>
      </c>
      <c r="O428" s="154">
        <v>0</v>
      </c>
      <c r="P428" s="154">
        <v>0</v>
      </c>
      <c r="Q428" s="154">
        <v>0</v>
      </c>
      <c r="R428" s="388">
        <v>0</v>
      </c>
      <c r="S428" s="154">
        <v>0</v>
      </c>
      <c r="T428" s="154">
        <v>0</v>
      </c>
      <c r="U428" s="389">
        <v>0</v>
      </c>
      <c r="V428" s="388">
        <v>0</v>
      </c>
      <c r="W428" s="154">
        <v>0</v>
      </c>
      <c r="X428" s="154">
        <v>0</v>
      </c>
      <c r="Y428" s="154">
        <v>0</v>
      </c>
      <c r="Z428" s="388">
        <v>0</v>
      </c>
      <c r="AA428" s="154">
        <v>0</v>
      </c>
      <c r="AB428" s="154">
        <v>0</v>
      </c>
      <c r="AC428" s="154">
        <v>0</v>
      </c>
      <c r="AD428" s="388">
        <v>0</v>
      </c>
      <c r="AE428" s="154">
        <v>0</v>
      </c>
      <c r="AF428" s="154">
        <v>0</v>
      </c>
      <c r="AG428" s="154">
        <v>0</v>
      </c>
      <c r="AH428" s="388">
        <v>0</v>
      </c>
      <c r="AI428" s="154">
        <v>0</v>
      </c>
      <c r="AJ428" s="154">
        <v>0</v>
      </c>
      <c r="AK428" s="154">
        <v>0</v>
      </c>
      <c r="AL428" s="388">
        <v>0</v>
      </c>
      <c r="AM428" s="154">
        <v>0</v>
      </c>
      <c r="AN428" s="154">
        <v>0</v>
      </c>
      <c r="AO428" s="154">
        <v>0</v>
      </c>
      <c r="AP428" s="388">
        <v>0</v>
      </c>
      <c r="AQ428" s="154">
        <v>0</v>
      </c>
      <c r="AR428" s="154">
        <v>0</v>
      </c>
      <c r="AS428" s="154">
        <v>0</v>
      </c>
      <c r="AT428" s="388">
        <v>0</v>
      </c>
      <c r="AU428" s="154">
        <v>0</v>
      </c>
      <c r="AV428" s="154">
        <v>0</v>
      </c>
      <c r="AW428" s="154">
        <v>0</v>
      </c>
      <c r="AX428" s="388">
        <v>0</v>
      </c>
      <c r="AY428" s="154">
        <v>0</v>
      </c>
      <c r="AZ428" s="154">
        <v>0</v>
      </c>
      <c r="BA428" s="154">
        <v>0</v>
      </c>
      <c r="BB428" s="388">
        <v>0</v>
      </c>
      <c r="BC428" s="154">
        <v>0</v>
      </c>
      <c r="BD428" s="154">
        <v>0</v>
      </c>
      <c r="BE428" s="154">
        <v>0</v>
      </c>
      <c r="BF428" s="388">
        <v>0</v>
      </c>
      <c r="BG428" s="154">
        <v>0</v>
      </c>
      <c r="BH428" s="154">
        <v>0</v>
      </c>
      <c r="BI428" s="154">
        <v>0</v>
      </c>
      <c r="BJ428" s="388">
        <v>0</v>
      </c>
      <c r="BK428" s="154">
        <v>0</v>
      </c>
      <c r="BL428" s="154">
        <v>0</v>
      </c>
      <c r="BM428" s="154">
        <v>0</v>
      </c>
      <c r="BN428" s="388">
        <v>0</v>
      </c>
      <c r="BO428" s="154">
        <v>0</v>
      </c>
      <c r="BP428" s="154">
        <v>0</v>
      </c>
      <c r="BQ428" s="154">
        <v>0</v>
      </c>
      <c r="BR428" s="388">
        <v>0</v>
      </c>
      <c r="BS428" s="154">
        <v>0</v>
      </c>
      <c r="BT428" s="154">
        <v>0</v>
      </c>
      <c r="BU428" s="154">
        <v>0</v>
      </c>
      <c r="BV428" s="388">
        <v>0</v>
      </c>
      <c r="BW428" s="154">
        <v>0</v>
      </c>
      <c r="BX428" s="154">
        <v>0</v>
      </c>
      <c r="BY428" s="154">
        <v>0</v>
      </c>
      <c r="BZ428" s="390">
        <v>0.25</v>
      </c>
      <c r="CA428" s="390">
        <v>0.25</v>
      </c>
      <c r="CB428" s="390">
        <v>0.25</v>
      </c>
      <c r="CC428" s="389">
        <v>0.25</v>
      </c>
      <c r="CD428" s="390">
        <v>0.25</v>
      </c>
      <c r="CE428" s="390">
        <v>0.25</v>
      </c>
      <c r="CF428" s="390">
        <v>0.25</v>
      </c>
      <c r="CG428" s="389">
        <v>0.25</v>
      </c>
      <c r="CH428" s="390">
        <v>0.25</v>
      </c>
      <c r="CI428" s="390">
        <v>0.25</v>
      </c>
      <c r="CJ428" s="390">
        <v>0.25</v>
      </c>
      <c r="CK428" s="389">
        <v>0.25</v>
      </c>
      <c r="CL428" s="390">
        <v>0.25</v>
      </c>
      <c r="CM428" s="390">
        <v>0.25</v>
      </c>
      <c r="CN428" s="390">
        <v>0.25</v>
      </c>
      <c r="CO428" s="389">
        <v>0.25</v>
      </c>
      <c r="CP428" s="390">
        <v>0.25</v>
      </c>
      <c r="CQ428" s="390">
        <v>0.25</v>
      </c>
      <c r="CR428" s="390">
        <v>0.25</v>
      </c>
      <c r="CS428" s="389">
        <v>0.25</v>
      </c>
      <c r="CT428" s="390">
        <v>0.25</v>
      </c>
      <c r="CU428" s="390">
        <v>0.25</v>
      </c>
      <c r="CV428" s="390">
        <v>0.25</v>
      </c>
      <c r="CW428" s="389">
        <v>0.25</v>
      </c>
      <c r="CX428" s="322"/>
      <c r="CY428" s="71"/>
      <c r="CZ428" s="111"/>
      <c r="DA428" s="108"/>
      <c r="DB428" s="123"/>
      <c r="DC428" s="156"/>
      <c r="DD428" s="156"/>
      <c r="DE428" s="156"/>
      <c r="DF428" s="119"/>
      <c r="DG428" s="116"/>
      <c r="DH428" s="116"/>
      <c r="DI428" s="116"/>
      <c r="DJ428" s="116"/>
      <c r="DK428" s="116"/>
      <c r="DL428" s="116"/>
      <c r="DM428" s="116"/>
      <c r="DN428" s="116"/>
    </row>
    <row r="429" spans="1:118" ht="15.75" customHeight="1">
      <c r="A429" s="108"/>
      <c r="B429" s="149"/>
      <c r="C429" s="123"/>
      <c r="D429" s="155"/>
      <c r="E429" s="384"/>
      <c r="F429" s="71"/>
      <c r="G429" s="71"/>
      <c r="H429" s="71"/>
      <c r="I429" s="71"/>
      <c r="J429" s="312"/>
      <c r="K429" s="142"/>
      <c r="L429" s="142"/>
      <c r="M429" s="313"/>
      <c r="N429" s="142"/>
      <c r="O429" s="142"/>
      <c r="P429" s="142"/>
      <c r="Q429" s="142"/>
      <c r="R429" s="312"/>
      <c r="S429" s="142"/>
      <c r="T429" s="142"/>
      <c r="U429" s="313"/>
      <c r="V429" s="312"/>
      <c r="W429" s="142"/>
      <c r="X429" s="142"/>
      <c r="Y429" s="142"/>
      <c r="Z429" s="312"/>
      <c r="AA429" s="142"/>
      <c r="AB429" s="142"/>
      <c r="AC429" s="142"/>
      <c r="AD429" s="312"/>
      <c r="AE429" s="142"/>
      <c r="AF429" s="142"/>
      <c r="AG429" s="142"/>
      <c r="AH429" s="312"/>
      <c r="AI429" s="142"/>
      <c r="AJ429" s="142"/>
      <c r="AK429" s="142"/>
      <c r="AL429" s="312"/>
      <c r="AM429" s="142"/>
      <c r="AN429" s="142"/>
      <c r="AO429" s="142"/>
      <c r="AP429" s="312"/>
      <c r="AQ429" s="142"/>
      <c r="AR429" s="142"/>
      <c r="AS429" s="142"/>
      <c r="AT429" s="312"/>
      <c r="AU429" s="142"/>
      <c r="AV429" s="142"/>
      <c r="AW429" s="142"/>
      <c r="AX429" s="312"/>
      <c r="AY429" s="142"/>
      <c r="AZ429" s="142"/>
      <c r="BA429" s="142"/>
      <c r="BB429" s="312"/>
      <c r="BC429" s="142"/>
      <c r="BD429" s="142"/>
      <c r="BE429" s="142"/>
      <c r="BF429" s="312"/>
      <c r="BG429" s="142"/>
      <c r="BH429" s="142"/>
      <c r="BI429" s="142"/>
      <c r="BJ429" s="312"/>
      <c r="BK429" s="142"/>
      <c r="BL429" s="142"/>
      <c r="BM429" s="142"/>
      <c r="BN429" s="312"/>
      <c r="BO429" s="142"/>
      <c r="BP429" s="142"/>
      <c r="BQ429" s="142"/>
      <c r="BR429" s="312"/>
      <c r="BS429" s="142"/>
      <c r="BT429" s="142"/>
      <c r="BU429" s="142"/>
      <c r="BV429" s="312"/>
      <c r="BW429" s="142"/>
      <c r="BX429" s="142"/>
      <c r="BY429" s="142"/>
      <c r="BZ429" s="312"/>
      <c r="CA429" s="142"/>
      <c r="CB429" s="142"/>
      <c r="CC429" s="313"/>
      <c r="CD429" s="312"/>
      <c r="CE429" s="142"/>
      <c r="CF429" s="142"/>
      <c r="CG429" s="313"/>
      <c r="CH429" s="312"/>
      <c r="CI429" s="142"/>
      <c r="CJ429" s="142"/>
      <c r="CK429" s="313"/>
      <c r="CL429" s="312"/>
      <c r="CM429" s="142"/>
      <c r="CN429" s="142"/>
      <c r="CO429" s="313"/>
      <c r="CP429" s="312"/>
      <c r="CQ429" s="142"/>
      <c r="CR429" s="142"/>
      <c r="CS429" s="313"/>
      <c r="CT429" s="312"/>
      <c r="CU429" s="142"/>
      <c r="CV429" s="142"/>
      <c r="CW429" s="313"/>
      <c r="CX429" s="322"/>
      <c r="CY429" s="71"/>
      <c r="CZ429" s="111"/>
      <c r="DA429" s="108"/>
      <c r="DB429" s="123"/>
      <c r="DC429" s="156"/>
      <c r="DD429" s="156"/>
      <c r="DE429" s="156"/>
      <c r="DF429" s="119"/>
      <c r="DG429" s="116"/>
      <c r="DH429" s="116"/>
      <c r="DI429" s="116"/>
      <c r="DJ429" s="116"/>
      <c r="DK429" s="116"/>
      <c r="DL429" s="116"/>
      <c r="DM429" s="116"/>
      <c r="DN429" s="116"/>
    </row>
    <row r="430" spans="1:118" ht="15.75" customHeight="1">
      <c r="A430" s="108"/>
      <c r="B430" s="149">
        <v>403610</v>
      </c>
      <c r="C430" s="123" t="s">
        <v>769</v>
      </c>
      <c r="D430" s="155" t="s">
        <v>770</v>
      </c>
      <c r="E430" s="384"/>
      <c r="F430" s="71"/>
      <c r="G430" s="71"/>
      <c r="H430" s="71"/>
      <c r="I430" s="71"/>
      <c r="J430" s="312">
        <v>0</v>
      </c>
      <c r="K430" s="142">
        <v>0</v>
      </c>
      <c r="L430" s="142">
        <v>0</v>
      </c>
      <c r="M430" s="313">
        <v>0</v>
      </c>
      <c r="N430" s="142">
        <v>0</v>
      </c>
      <c r="O430" s="142">
        <v>0</v>
      </c>
      <c r="P430" s="142">
        <v>0</v>
      </c>
      <c r="Q430" s="142">
        <v>0</v>
      </c>
      <c r="R430" s="312">
        <v>0</v>
      </c>
      <c r="S430" s="142">
        <v>0</v>
      </c>
      <c r="T430" s="142">
        <v>0</v>
      </c>
      <c r="U430" s="313">
        <v>0</v>
      </c>
      <c r="V430" s="312">
        <v>0</v>
      </c>
      <c r="W430" s="142">
        <v>0</v>
      </c>
      <c r="X430" s="142">
        <v>0</v>
      </c>
      <c r="Y430" s="142">
        <v>0</v>
      </c>
      <c r="Z430" s="312">
        <v>0</v>
      </c>
      <c r="AA430" s="142">
        <v>0</v>
      </c>
      <c r="AB430" s="142">
        <v>0</v>
      </c>
      <c r="AC430" s="142">
        <v>0</v>
      </c>
      <c r="AD430" s="312">
        <v>0</v>
      </c>
      <c r="AE430" s="142">
        <v>0</v>
      </c>
      <c r="AF430" s="142">
        <v>0</v>
      </c>
      <c r="AG430" s="142">
        <v>0</v>
      </c>
      <c r="AH430" s="312">
        <v>0</v>
      </c>
      <c r="AI430" s="142">
        <v>0</v>
      </c>
      <c r="AJ430" s="142">
        <v>0</v>
      </c>
      <c r="AK430" s="142">
        <v>0</v>
      </c>
      <c r="AL430" s="312">
        <v>0</v>
      </c>
      <c r="AM430" s="142">
        <v>0</v>
      </c>
      <c r="AN430" s="142">
        <v>0</v>
      </c>
      <c r="AO430" s="142">
        <v>0</v>
      </c>
      <c r="AP430" s="312">
        <v>0</v>
      </c>
      <c r="AQ430" s="142">
        <v>0</v>
      </c>
      <c r="AR430" s="142">
        <v>0</v>
      </c>
      <c r="AS430" s="142">
        <v>0</v>
      </c>
      <c r="AT430" s="312">
        <v>0</v>
      </c>
      <c r="AU430" s="142">
        <v>0</v>
      </c>
      <c r="AV430" s="142">
        <v>0</v>
      </c>
      <c r="AW430" s="142">
        <v>0</v>
      </c>
      <c r="AX430" s="312">
        <v>0</v>
      </c>
      <c r="AY430" s="142">
        <v>0</v>
      </c>
      <c r="AZ430" s="142">
        <v>0</v>
      </c>
      <c r="BA430" s="142">
        <v>0</v>
      </c>
      <c r="BB430" s="312">
        <v>0</v>
      </c>
      <c r="BC430" s="142">
        <v>0</v>
      </c>
      <c r="BD430" s="142">
        <v>0</v>
      </c>
      <c r="BE430" s="142">
        <v>0</v>
      </c>
      <c r="BF430" s="312">
        <v>0</v>
      </c>
      <c r="BG430" s="142">
        <v>0</v>
      </c>
      <c r="BH430" s="142">
        <v>0</v>
      </c>
      <c r="BI430" s="142">
        <v>0</v>
      </c>
      <c r="BJ430" s="312">
        <v>0</v>
      </c>
      <c r="BK430" s="142">
        <v>0</v>
      </c>
      <c r="BL430" s="142">
        <v>0</v>
      </c>
      <c r="BM430" s="142">
        <v>0</v>
      </c>
      <c r="BN430" s="312">
        <v>0</v>
      </c>
      <c r="BO430" s="142">
        <v>0</v>
      </c>
      <c r="BP430" s="142">
        <v>0</v>
      </c>
      <c r="BQ430" s="142">
        <v>0</v>
      </c>
      <c r="BR430" s="312">
        <v>0</v>
      </c>
      <c r="BS430" s="142">
        <v>0</v>
      </c>
      <c r="BT430" s="142">
        <v>0</v>
      </c>
      <c r="BU430" s="142">
        <v>0</v>
      </c>
      <c r="BV430" s="312">
        <v>0</v>
      </c>
      <c r="BW430" s="142">
        <v>0</v>
      </c>
      <c r="BX430" s="142">
        <v>0</v>
      </c>
      <c r="BY430" s="142">
        <v>0</v>
      </c>
      <c r="BZ430" s="312">
        <v>0</v>
      </c>
      <c r="CA430" s="142">
        <v>0</v>
      </c>
      <c r="CB430" s="142">
        <v>0</v>
      </c>
      <c r="CC430" s="313">
        <v>0</v>
      </c>
      <c r="CD430" s="312">
        <v>0</v>
      </c>
      <c r="CE430" s="142">
        <v>0</v>
      </c>
      <c r="CF430" s="142">
        <v>0</v>
      </c>
      <c r="CG430" s="313">
        <v>0</v>
      </c>
      <c r="CH430" s="312">
        <v>0</v>
      </c>
      <c r="CI430" s="142">
        <v>0</v>
      </c>
      <c r="CJ430" s="142">
        <v>0</v>
      </c>
      <c r="CK430" s="313">
        <v>0</v>
      </c>
      <c r="CL430" s="312">
        <v>0</v>
      </c>
      <c r="CM430" s="142">
        <v>0</v>
      </c>
      <c r="CN430" s="142">
        <v>0</v>
      </c>
      <c r="CO430" s="313">
        <v>0</v>
      </c>
      <c r="CP430" s="312">
        <v>0</v>
      </c>
      <c r="CQ430" s="142">
        <v>0</v>
      </c>
      <c r="CR430" s="142">
        <v>0</v>
      </c>
      <c r="CS430" s="313">
        <v>0</v>
      </c>
      <c r="CT430" s="312">
        <v>0</v>
      </c>
      <c r="CU430" s="142">
        <v>0</v>
      </c>
      <c r="CV430" s="142">
        <v>0</v>
      </c>
      <c r="CW430" s="313">
        <v>0</v>
      </c>
      <c r="CX430" s="322"/>
      <c r="CY430" s="71"/>
      <c r="CZ430" s="111"/>
      <c r="DA430" s="108">
        <v>403610</v>
      </c>
      <c r="DB430" s="123" t="s">
        <v>769</v>
      </c>
      <c r="DC430" s="156">
        <v>0</v>
      </c>
      <c r="DD430" s="156">
        <v>0</v>
      </c>
      <c r="DE430" s="156">
        <v>0</v>
      </c>
      <c r="DF430" s="119">
        <v>0</v>
      </c>
      <c r="DG430" s="116">
        <v>0</v>
      </c>
      <c r="DH430" s="116">
        <v>0</v>
      </c>
      <c r="DI430" s="116">
        <v>0</v>
      </c>
      <c r="DJ430" s="116">
        <v>0</v>
      </c>
      <c r="DK430" s="116">
        <v>0</v>
      </c>
      <c r="DL430" s="116">
        <v>0</v>
      </c>
      <c r="DM430" s="116">
        <v>0</v>
      </c>
      <c r="DN430" s="116">
        <v>0</v>
      </c>
    </row>
    <row r="431" spans="1:118" ht="15.75" customHeight="1">
      <c r="A431" s="108"/>
      <c r="B431" s="149"/>
      <c r="C431" s="123" t="s">
        <v>1321</v>
      </c>
      <c r="D431" s="155" t="s">
        <v>1346</v>
      </c>
      <c r="E431" s="384"/>
      <c r="F431" s="71"/>
      <c r="G431" s="71"/>
      <c r="H431" s="71"/>
      <c r="I431" s="71"/>
      <c r="J431" s="388">
        <v>0</v>
      </c>
      <c r="K431" s="154">
        <v>0</v>
      </c>
      <c r="L431" s="154">
        <v>0</v>
      </c>
      <c r="M431" s="389">
        <v>0</v>
      </c>
      <c r="N431" s="154">
        <v>0</v>
      </c>
      <c r="O431" s="154">
        <v>0</v>
      </c>
      <c r="P431" s="154">
        <v>0</v>
      </c>
      <c r="Q431" s="154">
        <v>0</v>
      </c>
      <c r="R431" s="388">
        <v>0</v>
      </c>
      <c r="S431" s="154">
        <v>0</v>
      </c>
      <c r="T431" s="154">
        <v>0</v>
      </c>
      <c r="U431" s="389">
        <v>0</v>
      </c>
      <c r="V431" s="388">
        <v>0</v>
      </c>
      <c r="W431" s="154">
        <v>0</v>
      </c>
      <c r="X431" s="154">
        <v>0</v>
      </c>
      <c r="Y431" s="154">
        <v>0</v>
      </c>
      <c r="Z431" s="388">
        <v>0</v>
      </c>
      <c r="AA431" s="154">
        <v>0</v>
      </c>
      <c r="AB431" s="154">
        <v>0</v>
      </c>
      <c r="AC431" s="154">
        <v>0</v>
      </c>
      <c r="AD431" s="388">
        <v>0</v>
      </c>
      <c r="AE431" s="154">
        <v>0</v>
      </c>
      <c r="AF431" s="154">
        <v>0</v>
      </c>
      <c r="AG431" s="154">
        <v>0</v>
      </c>
      <c r="AH431" s="388">
        <v>0</v>
      </c>
      <c r="AI431" s="154">
        <v>0</v>
      </c>
      <c r="AJ431" s="154">
        <v>0</v>
      </c>
      <c r="AK431" s="154">
        <v>0</v>
      </c>
      <c r="AL431" s="388">
        <v>0</v>
      </c>
      <c r="AM431" s="154">
        <v>0</v>
      </c>
      <c r="AN431" s="154">
        <v>0</v>
      </c>
      <c r="AO431" s="154">
        <v>0</v>
      </c>
      <c r="AP431" s="388">
        <v>0</v>
      </c>
      <c r="AQ431" s="154">
        <v>0</v>
      </c>
      <c r="AR431" s="154">
        <v>0</v>
      </c>
      <c r="AS431" s="154">
        <v>0</v>
      </c>
      <c r="AT431" s="388">
        <v>0</v>
      </c>
      <c r="AU431" s="154">
        <v>0</v>
      </c>
      <c r="AV431" s="154">
        <v>0</v>
      </c>
      <c r="AW431" s="154">
        <v>0</v>
      </c>
      <c r="AX431" s="388">
        <v>0</v>
      </c>
      <c r="AY431" s="154">
        <v>0</v>
      </c>
      <c r="AZ431" s="154">
        <v>0</v>
      </c>
      <c r="BA431" s="154">
        <v>0</v>
      </c>
      <c r="BB431" s="388">
        <v>0</v>
      </c>
      <c r="BC431" s="154">
        <v>0</v>
      </c>
      <c r="BD431" s="154">
        <v>0</v>
      </c>
      <c r="BE431" s="154">
        <v>0</v>
      </c>
      <c r="BF431" s="388">
        <v>0</v>
      </c>
      <c r="BG431" s="154">
        <v>0</v>
      </c>
      <c r="BH431" s="154">
        <v>0</v>
      </c>
      <c r="BI431" s="154">
        <v>0</v>
      </c>
      <c r="BJ431" s="388">
        <v>0</v>
      </c>
      <c r="BK431" s="154">
        <v>0</v>
      </c>
      <c r="BL431" s="154">
        <v>0</v>
      </c>
      <c r="BM431" s="154">
        <v>0</v>
      </c>
      <c r="BN431" s="388">
        <v>0</v>
      </c>
      <c r="BO431" s="154">
        <v>0</v>
      </c>
      <c r="BP431" s="154">
        <v>0</v>
      </c>
      <c r="BQ431" s="154">
        <v>0</v>
      </c>
      <c r="BR431" s="388">
        <v>0</v>
      </c>
      <c r="BS431" s="154">
        <v>0</v>
      </c>
      <c r="BT431" s="154">
        <v>0</v>
      </c>
      <c r="BU431" s="154">
        <v>0</v>
      </c>
      <c r="BV431" s="388">
        <v>0</v>
      </c>
      <c r="BW431" s="154">
        <v>0</v>
      </c>
      <c r="BX431" s="154">
        <v>0</v>
      </c>
      <c r="BY431" s="154">
        <v>0</v>
      </c>
      <c r="BZ431" s="390">
        <v>0.25</v>
      </c>
      <c r="CA431" s="390">
        <v>0.25</v>
      </c>
      <c r="CB431" s="390">
        <v>0.25</v>
      </c>
      <c r="CC431" s="389">
        <v>0.25</v>
      </c>
      <c r="CD431" s="390">
        <v>0.25</v>
      </c>
      <c r="CE431" s="390">
        <v>0.25</v>
      </c>
      <c r="CF431" s="390">
        <v>0.25</v>
      </c>
      <c r="CG431" s="389">
        <v>0.25</v>
      </c>
      <c r="CH431" s="390">
        <v>0.25</v>
      </c>
      <c r="CI431" s="390">
        <v>0.25</v>
      </c>
      <c r="CJ431" s="390">
        <v>0.25</v>
      </c>
      <c r="CK431" s="389">
        <v>0.25</v>
      </c>
      <c r="CL431" s="390">
        <v>0.25</v>
      </c>
      <c r="CM431" s="390">
        <v>0.25</v>
      </c>
      <c r="CN431" s="390">
        <v>0.25</v>
      </c>
      <c r="CO431" s="389">
        <v>0.25</v>
      </c>
      <c r="CP431" s="390">
        <v>0.25</v>
      </c>
      <c r="CQ431" s="390">
        <v>0.25</v>
      </c>
      <c r="CR431" s="390">
        <v>0.25</v>
      </c>
      <c r="CS431" s="389">
        <v>0.25</v>
      </c>
      <c r="CT431" s="390">
        <v>0.25</v>
      </c>
      <c r="CU431" s="390">
        <v>0.25</v>
      </c>
      <c r="CV431" s="390">
        <v>0.25</v>
      </c>
      <c r="CW431" s="389">
        <v>0.25</v>
      </c>
      <c r="CX431" s="322"/>
      <c r="CY431" s="71"/>
      <c r="CZ431" s="111"/>
      <c r="DA431" s="108"/>
      <c r="DB431" s="123"/>
      <c r="DC431" s="156"/>
      <c r="DD431" s="156"/>
      <c r="DE431" s="156"/>
      <c r="DF431" s="119"/>
      <c r="DG431" s="116"/>
      <c r="DH431" s="116"/>
      <c r="DI431" s="116"/>
      <c r="DJ431" s="116"/>
      <c r="DK431" s="116"/>
      <c r="DL431" s="116"/>
      <c r="DM431" s="116"/>
      <c r="DN431" s="116"/>
    </row>
    <row r="432" spans="1:118" ht="15.75" customHeight="1">
      <c r="A432" s="108"/>
      <c r="B432" s="149"/>
      <c r="C432" s="123"/>
      <c r="D432" s="155"/>
      <c r="E432" s="384"/>
      <c r="F432" s="71"/>
      <c r="G432" s="71"/>
      <c r="H432" s="71"/>
      <c r="I432" s="71"/>
      <c r="J432" s="388"/>
      <c r="K432" s="154"/>
      <c r="L432" s="154"/>
      <c r="M432" s="389"/>
      <c r="N432" s="154"/>
      <c r="O432" s="154"/>
      <c r="P432" s="154"/>
      <c r="Q432" s="154"/>
      <c r="R432" s="388"/>
      <c r="S432" s="154"/>
      <c r="T432" s="154"/>
      <c r="U432" s="389"/>
      <c r="V432" s="388"/>
      <c r="W432" s="154"/>
      <c r="X432" s="154"/>
      <c r="Y432" s="154"/>
      <c r="Z432" s="388"/>
      <c r="AA432" s="154"/>
      <c r="AB432" s="154"/>
      <c r="AC432" s="154"/>
      <c r="AD432" s="388"/>
      <c r="AE432" s="154"/>
      <c r="AF432" s="154"/>
      <c r="AG432" s="154"/>
      <c r="AH432" s="388"/>
      <c r="AI432" s="154"/>
      <c r="AJ432" s="154"/>
      <c r="AK432" s="154"/>
      <c r="AL432" s="388"/>
      <c r="AM432" s="154"/>
      <c r="AN432" s="154"/>
      <c r="AO432" s="154"/>
      <c r="AP432" s="388"/>
      <c r="AQ432" s="154"/>
      <c r="AR432" s="154"/>
      <c r="AS432" s="154"/>
      <c r="AT432" s="388"/>
      <c r="AU432" s="154"/>
      <c r="AV432" s="154"/>
      <c r="AW432" s="154"/>
      <c r="AX432" s="388"/>
      <c r="AY432" s="154"/>
      <c r="AZ432" s="154"/>
      <c r="BA432" s="154"/>
      <c r="BB432" s="388"/>
      <c r="BC432" s="154"/>
      <c r="BD432" s="154"/>
      <c r="BE432" s="154"/>
      <c r="BF432" s="388"/>
      <c r="BG432" s="154"/>
      <c r="BH432" s="154"/>
      <c r="BI432" s="154"/>
      <c r="BJ432" s="388"/>
      <c r="BK432" s="154"/>
      <c r="BL432" s="154"/>
      <c r="BM432" s="154"/>
      <c r="BN432" s="388"/>
      <c r="BO432" s="154"/>
      <c r="BP432" s="154"/>
      <c r="BQ432" s="154"/>
      <c r="BR432" s="388"/>
      <c r="BS432" s="154"/>
      <c r="BT432" s="154"/>
      <c r="BU432" s="154"/>
      <c r="BV432" s="388"/>
      <c r="BW432" s="154"/>
      <c r="BX432" s="154"/>
      <c r="BY432" s="154"/>
      <c r="BZ432" s="388"/>
      <c r="CA432" s="154"/>
      <c r="CB432" s="154"/>
      <c r="CC432" s="389"/>
      <c r="CD432" s="388"/>
      <c r="CE432" s="154"/>
      <c r="CF432" s="154"/>
      <c r="CG432" s="389"/>
      <c r="CH432" s="388"/>
      <c r="CI432" s="154"/>
      <c r="CJ432" s="154"/>
      <c r="CK432" s="389"/>
      <c r="CL432" s="388"/>
      <c r="CM432" s="154"/>
      <c r="CN432" s="154"/>
      <c r="CO432" s="389"/>
      <c r="CP432" s="388"/>
      <c r="CQ432" s="154"/>
      <c r="CR432" s="154"/>
      <c r="CS432" s="389"/>
      <c r="CT432" s="388"/>
      <c r="CU432" s="154"/>
      <c r="CV432" s="154"/>
      <c r="CW432" s="389"/>
      <c r="CX432" s="322"/>
      <c r="CY432" s="71"/>
      <c r="CZ432" s="111"/>
      <c r="DA432" s="108"/>
      <c r="DB432" s="123"/>
      <c r="DC432" s="156"/>
      <c r="DD432" s="156"/>
      <c r="DE432" s="156"/>
      <c r="DF432" s="119"/>
      <c r="DG432" s="116"/>
      <c r="DH432" s="116"/>
      <c r="DI432" s="116"/>
      <c r="DJ432" s="116"/>
      <c r="DK432" s="116"/>
      <c r="DL432" s="116"/>
      <c r="DM432" s="116"/>
      <c r="DN432" s="116"/>
    </row>
    <row r="433" spans="1:118" ht="15.75" customHeight="1">
      <c r="A433" s="108"/>
      <c r="B433" s="149">
        <v>402341</v>
      </c>
      <c r="C433" s="123" t="s">
        <v>433</v>
      </c>
      <c r="D433" s="155" t="s">
        <v>167</v>
      </c>
      <c r="E433" s="384"/>
      <c r="F433" s="71"/>
      <c r="G433" s="71"/>
      <c r="H433" s="71"/>
      <c r="I433" s="71"/>
      <c r="J433" s="312">
        <v>0</v>
      </c>
      <c r="K433" s="142">
        <v>0</v>
      </c>
      <c r="L433" s="142">
        <v>0</v>
      </c>
      <c r="M433" s="313">
        <v>2265.1374860000005</v>
      </c>
      <c r="N433" s="142">
        <v>-2265.1374860000005</v>
      </c>
      <c r="O433" s="142">
        <v>0</v>
      </c>
      <c r="P433" s="142">
        <v>0</v>
      </c>
      <c r="Q433" s="142">
        <v>1204.8615949999994</v>
      </c>
      <c r="R433" s="312">
        <v>-1204.8615949999994</v>
      </c>
      <c r="S433" s="142">
        <v>0</v>
      </c>
      <c r="T433" s="142">
        <v>0</v>
      </c>
      <c r="U433" s="313">
        <v>1227.176917</v>
      </c>
      <c r="V433" s="312">
        <v>90.590851999999742</v>
      </c>
      <c r="W433" s="142">
        <v>-156.93864999999948</v>
      </c>
      <c r="X433" s="142">
        <v>-7.8507800000015031</v>
      </c>
      <c r="Y433" s="142">
        <v>144.76066100000151</v>
      </c>
      <c r="Z433" s="312">
        <v>236.78099999999949</v>
      </c>
      <c r="AA433" s="142">
        <v>26.063000000001651</v>
      </c>
      <c r="AB433" s="142">
        <v>29.556999999998467</v>
      </c>
      <c r="AC433" s="142">
        <v>165.65899999999914</v>
      </c>
      <c r="AD433" s="312">
        <v>358.49000000000154</v>
      </c>
      <c r="AE433" s="142">
        <v>54.232999999999095</v>
      </c>
      <c r="AF433" s="142">
        <v>-172.74299999999994</v>
      </c>
      <c r="AG433" s="142">
        <v>-284.12899999999956</v>
      </c>
      <c r="AH433" s="312">
        <v>165.8069999999999</v>
      </c>
      <c r="AI433" s="142">
        <v>442.88599999999917</v>
      </c>
      <c r="AJ433" s="142">
        <v>125.23799999999891</v>
      </c>
      <c r="AK433" s="142">
        <v>103.06100000000069</v>
      </c>
      <c r="AL433" s="312">
        <v>114.86100000000177</v>
      </c>
      <c r="AM433" s="142">
        <v>3.4409999999988941</v>
      </c>
      <c r="AN433" s="142">
        <v>539.62999999999965</v>
      </c>
      <c r="AO433" s="142">
        <v>191.57099999999974</v>
      </c>
      <c r="AP433" s="312">
        <v>301.37300000000135</v>
      </c>
      <c r="AQ433" s="142">
        <v>98.588000000000832</v>
      </c>
      <c r="AR433" s="142">
        <v>214.43799999999914</v>
      </c>
      <c r="AS433" s="142">
        <v>265.31699999999842</v>
      </c>
      <c r="AT433" s="312">
        <v>-82.332999999998918</v>
      </c>
      <c r="AU433" s="142">
        <v>-105.59500000000166</v>
      </c>
      <c r="AV433" s="142">
        <v>-635.62699999999779</v>
      </c>
      <c r="AW433" s="142">
        <v>-374.19799999999941</v>
      </c>
      <c r="AX433" s="312">
        <v>174.55600000000118</v>
      </c>
      <c r="AY433" s="142">
        <v>253.75599999999727</v>
      </c>
      <c r="AZ433" s="142">
        <v>185.72999999999891</v>
      </c>
      <c r="BA433" s="142">
        <v>305.49500000000177</v>
      </c>
      <c r="BB433" s="312">
        <v>-344.87099999999998</v>
      </c>
      <c r="BC433" s="142">
        <v>-73.761999999998523</v>
      </c>
      <c r="BD433" s="142">
        <v>287.50099999999708</v>
      </c>
      <c r="BE433" s="142">
        <v>-87.94899999999862</v>
      </c>
      <c r="BF433" s="312">
        <v>292.18600000000021</v>
      </c>
      <c r="BG433" s="142">
        <v>474.27399999999943</v>
      </c>
      <c r="BH433" s="142">
        <v>-648.34200000000112</v>
      </c>
      <c r="BI433" s="142">
        <v>465.67299999999932</v>
      </c>
      <c r="BJ433" s="312">
        <v>225.02900000000159</v>
      </c>
      <c r="BK433" s="142">
        <v>-572.44099999999867</v>
      </c>
      <c r="BL433" s="142">
        <v>239.35199999999935</v>
      </c>
      <c r="BM433" s="142">
        <v>244.9429999999993</v>
      </c>
      <c r="BN433" s="312">
        <v>-541.23999999999967</v>
      </c>
      <c r="BO433" s="142">
        <v>-248.30899999999997</v>
      </c>
      <c r="BP433" s="142">
        <v>136.01100000000025</v>
      </c>
      <c r="BQ433" s="142">
        <v>-614.14599999999962</v>
      </c>
      <c r="BR433" s="312">
        <v>416.45300000000054</v>
      </c>
      <c r="BS433" s="142">
        <v>241.48199999999693</v>
      </c>
      <c r="BT433" s="142">
        <v>-179.7559999999967</v>
      </c>
      <c r="BU433" s="142">
        <v>-181.58500000000311</v>
      </c>
      <c r="BV433" s="312">
        <v>27.193000000001263</v>
      </c>
      <c r="BW433" s="142">
        <v>151.68700000000206</v>
      </c>
      <c r="BX433" s="142">
        <v>80.723000000000951</v>
      </c>
      <c r="BY433" s="142">
        <v>44.367000000001639</v>
      </c>
      <c r="BZ433" s="312">
        <v>77.749500000000012</v>
      </c>
      <c r="CA433" s="142">
        <v>77.749500000000012</v>
      </c>
      <c r="CB433" s="142">
        <v>77.749500000000012</v>
      </c>
      <c r="CC433" s="313">
        <v>77.749500000000012</v>
      </c>
      <c r="CD433" s="312">
        <v>77.749500000000012</v>
      </c>
      <c r="CE433" s="142">
        <v>77.749500000000012</v>
      </c>
      <c r="CF433" s="142">
        <v>77.749500000000012</v>
      </c>
      <c r="CG433" s="313">
        <v>77.749500000000012</v>
      </c>
      <c r="CH433" s="312">
        <v>77.749500000000012</v>
      </c>
      <c r="CI433" s="142">
        <v>77.749500000000012</v>
      </c>
      <c r="CJ433" s="142">
        <v>77.749500000000012</v>
      </c>
      <c r="CK433" s="313">
        <v>77.749500000000012</v>
      </c>
      <c r="CL433" s="312">
        <v>77.749500000000012</v>
      </c>
      <c r="CM433" s="142">
        <v>77.749500000000012</v>
      </c>
      <c r="CN433" s="142">
        <v>77.749500000000012</v>
      </c>
      <c r="CO433" s="313">
        <v>77.749500000000012</v>
      </c>
      <c r="CP433" s="312">
        <v>77.749500000000012</v>
      </c>
      <c r="CQ433" s="142">
        <v>77.749500000000012</v>
      </c>
      <c r="CR433" s="142">
        <v>77.749500000000012</v>
      </c>
      <c r="CS433" s="313">
        <v>77.749500000000012</v>
      </c>
      <c r="CT433" s="312">
        <v>77.749500000000012</v>
      </c>
      <c r="CU433" s="142">
        <v>77.749500000000012</v>
      </c>
      <c r="CV433" s="142">
        <v>77.749500000000012</v>
      </c>
      <c r="CW433" s="313">
        <v>77.749500000000012</v>
      </c>
      <c r="CX433" s="322"/>
      <c r="CY433" s="71"/>
      <c r="CZ433" s="111"/>
      <c r="DA433" s="108">
        <v>402341</v>
      </c>
      <c r="DB433" s="123" t="s">
        <v>433</v>
      </c>
      <c r="DC433" s="156">
        <v>172.56013900000016</v>
      </c>
      <c r="DD433" s="156">
        <v>-474.56422700000019</v>
      </c>
      <c r="DE433" s="156">
        <v>9.2788209999999935</v>
      </c>
      <c r="DF433" s="119">
        <v>162.05059500000013</v>
      </c>
      <c r="DG433" s="116">
        <v>-28.597000000000236</v>
      </c>
      <c r="DH433" s="116">
        <v>-523.78399999999999</v>
      </c>
      <c r="DI433" s="116">
        <v>581.40500000000009</v>
      </c>
      <c r="DJ433" s="116">
        <v>-173.52600000000007</v>
      </c>
      <c r="DK433" s="116">
        <v>-36.505999999999972</v>
      </c>
      <c r="DL433" s="116">
        <v>55.77699999999983</v>
      </c>
      <c r="DM433" s="116">
        <v>40.422000000000097</v>
      </c>
      <c r="DN433" s="116">
        <v>-3.9999999999998579</v>
      </c>
    </row>
    <row r="434" spans="1:118" ht="15.75" customHeight="1">
      <c r="A434" s="108"/>
      <c r="B434" s="149"/>
      <c r="C434" s="123" t="s">
        <v>1321</v>
      </c>
      <c r="D434" s="155" t="s">
        <v>1346</v>
      </c>
      <c r="E434" s="384"/>
      <c r="F434" s="71"/>
      <c r="G434" s="71"/>
      <c r="H434" s="71"/>
      <c r="I434" s="71"/>
      <c r="J434" s="388">
        <v>0</v>
      </c>
      <c r="K434" s="154">
        <v>0</v>
      </c>
      <c r="L434" s="154">
        <v>0</v>
      </c>
      <c r="M434" s="389">
        <v>13.126655432283805</v>
      </c>
      <c r="N434" s="154">
        <v>4.7730894094552134</v>
      </c>
      <c r="O434" s="154">
        <v>0</v>
      </c>
      <c r="P434" s="154">
        <v>0</v>
      </c>
      <c r="Q434" s="154">
        <v>-2.5388799375305608</v>
      </c>
      <c r="R434" s="388">
        <v>-129.85072079739444</v>
      </c>
      <c r="S434" s="154">
        <v>0</v>
      </c>
      <c r="T434" s="154">
        <v>0</v>
      </c>
      <c r="U434" s="389">
        <v>132.25569466206977</v>
      </c>
      <c r="V434" s="388">
        <v>0.55902819733552767</v>
      </c>
      <c r="W434" s="154">
        <v>-0.96845463603511828</v>
      </c>
      <c r="X434" s="154">
        <v>-4.8446474386604363E-2</v>
      </c>
      <c r="Y434" s="154">
        <v>0.8933053346703318</v>
      </c>
      <c r="Z434" s="388">
        <v>-8.2799244676014112</v>
      </c>
      <c r="AA434" s="154">
        <v>-0.91138930657066952</v>
      </c>
      <c r="AB434" s="154">
        <v>-1.033569954890311</v>
      </c>
      <c r="AC434" s="154">
        <v>-5.7928803720669224</v>
      </c>
      <c r="AD434" s="388">
        <v>-0.6844233500832434</v>
      </c>
      <c r="AE434" s="154">
        <v>-0.10354077253218712</v>
      </c>
      <c r="AF434" s="154">
        <v>0.32979816107403043</v>
      </c>
      <c r="AG434" s="154">
        <v>0.54245452323858612</v>
      </c>
      <c r="AH434" s="388">
        <v>0.28518330595712088</v>
      </c>
      <c r="AI434" s="154">
        <v>0.76175127492883465</v>
      </c>
      <c r="AJ434" s="154">
        <v>0.2154057842639793</v>
      </c>
      <c r="AK434" s="154">
        <v>0.17726197745117547</v>
      </c>
      <c r="AL434" s="388">
        <v>-0.66192386155389815</v>
      </c>
      <c r="AM434" s="154">
        <v>-1.9829881401051675E-2</v>
      </c>
      <c r="AN434" s="154">
        <v>-3.1097933450894937</v>
      </c>
      <c r="AO434" s="154">
        <v>-1.1039901801459129</v>
      </c>
      <c r="AP434" s="388">
        <v>-8.2554374623350029</v>
      </c>
      <c r="AQ434" s="154">
        <v>-2.700597162110363</v>
      </c>
      <c r="AR434" s="154">
        <v>-5.874048101681896</v>
      </c>
      <c r="AS434" s="154">
        <v>-7.267764203144651</v>
      </c>
      <c r="AT434" s="388">
        <v>-1.4761102246445519</v>
      </c>
      <c r="AU434" s="154">
        <v>-1.8931638488983269</v>
      </c>
      <c r="AV434" s="154">
        <v>-11.395862093694529</v>
      </c>
      <c r="AW434" s="154">
        <v>-6.7088226329849316</v>
      </c>
      <c r="AX434" s="388">
        <v>4.3183414972045115</v>
      </c>
      <c r="AY434" s="154">
        <v>6.2776705754291395</v>
      </c>
      <c r="AZ434" s="154">
        <v>4.5947751224580298</v>
      </c>
      <c r="BA434" s="154">
        <v>7.557641878185172</v>
      </c>
      <c r="BB434" s="388">
        <v>86.217750000003065</v>
      </c>
      <c r="BC434" s="154">
        <v>18.440500000000284</v>
      </c>
      <c r="BD434" s="154">
        <v>-71.875250000001827</v>
      </c>
      <c r="BE434" s="154">
        <v>21.987250000000437</v>
      </c>
      <c r="BF434" s="388">
        <v>2.6019270499394462</v>
      </c>
      <c r="BG434" s="154">
        <v>4.2234273705207599</v>
      </c>
      <c r="BH434" s="154">
        <v>-5.7735092968583102</v>
      </c>
      <c r="BI434" s="154">
        <v>4.1468351499608103</v>
      </c>
      <c r="BJ434" s="388">
        <v>5.8321843251089369</v>
      </c>
      <c r="BK434" s="154">
        <v>-14.836227451793564</v>
      </c>
      <c r="BL434" s="154">
        <v>6.2034003732117222</v>
      </c>
      <c r="BM434" s="154">
        <v>6.3483049968899303</v>
      </c>
      <c r="BN434" s="388">
        <v>-1.1502749021849776</v>
      </c>
      <c r="BO434" s="154">
        <v>-0.52772080904339991</v>
      </c>
      <c r="BP434" s="154">
        <v>0.28905853174392393</v>
      </c>
      <c r="BQ434" s="154">
        <v>-1.3052189972605412</v>
      </c>
      <c r="BR434" s="388">
        <v>-3.1419507189956697</v>
      </c>
      <c r="BS434" s="154">
        <v>-1.8218731610157728</v>
      </c>
      <c r="BT434" s="154">
        <v>1.3561782324626657</v>
      </c>
      <c r="BU434" s="154">
        <v>1.3699772154572969</v>
      </c>
      <c r="BV434" s="388">
        <v>8.7437861336732897E-2</v>
      </c>
      <c r="BW434" s="154">
        <v>0.48774268644815089</v>
      </c>
      <c r="BX434" s="154">
        <v>0.25956115473411706</v>
      </c>
      <c r="BY434" s="154">
        <v>0.14266008141531983</v>
      </c>
      <c r="BZ434" s="390">
        <v>0.25</v>
      </c>
      <c r="CA434" s="390">
        <v>0.25</v>
      </c>
      <c r="CB434" s="390">
        <v>0.25</v>
      </c>
      <c r="CC434" s="389">
        <v>0.25</v>
      </c>
      <c r="CD434" s="390">
        <v>0.25</v>
      </c>
      <c r="CE434" s="390">
        <v>0.25</v>
      </c>
      <c r="CF434" s="390">
        <v>0.25</v>
      </c>
      <c r="CG434" s="389">
        <v>0.25</v>
      </c>
      <c r="CH434" s="390">
        <v>0.25</v>
      </c>
      <c r="CI434" s="390">
        <v>0.25</v>
      </c>
      <c r="CJ434" s="390">
        <v>0.25</v>
      </c>
      <c r="CK434" s="389">
        <v>0.25</v>
      </c>
      <c r="CL434" s="390">
        <v>0.25</v>
      </c>
      <c r="CM434" s="390">
        <v>0.25</v>
      </c>
      <c r="CN434" s="390">
        <v>0.25</v>
      </c>
      <c r="CO434" s="389">
        <v>0.25</v>
      </c>
      <c r="CP434" s="390">
        <v>0.25</v>
      </c>
      <c r="CQ434" s="390">
        <v>0.25</v>
      </c>
      <c r="CR434" s="390">
        <v>0.25</v>
      </c>
      <c r="CS434" s="389">
        <v>0.25</v>
      </c>
      <c r="CT434" s="390">
        <v>0.25</v>
      </c>
      <c r="CU434" s="390">
        <v>0.25</v>
      </c>
      <c r="CV434" s="390">
        <v>0.25</v>
      </c>
      <c r="CW434" s="389">
        <v>0.25</v>
      </c>
      <c r="CX434" s="322"/>
      <c r="CY434" s="71"/>
      <c r="CZ434" s="111"/>
      <c r="DA434" s="108"/>
      <c r="DB434" s="123"/>
      <c r="DC434" s="156"/>
      <c r="DD434" s="156"/>
      <c r="DE434" s="156"/>
      <c r="DF434" s="119"/>
      <c r="DG434" s="116"/>
      <c r="DH434" s="116"/>
      <c r="DI434" s="116"/>
      <c r="DJ434" s="116"/>
      <c r="DK434" s="116"/>
      <c r="DL434" s="116"/>
      <c r="DM434" s="116"/>
      <c r="DN434" s="116"/>
    </row>
    <row r="435" spans="1:118" ht="15.75" customHeight="1">
      <c r="A435" s="108"/>
      <c r="B435" s="149"/>
      <c r="C435" s="123"/>
      <c r="D435" s="155"/>
      <c r="E435" s="384"/>
      <c r="F435" s="71"/>
      <c r="G435" s="71"/>
      <c r="H435" s="71"/>
      <c r="I435" s="71"/>
      <c r="J435" s="388"/>
      <c r="K435" s="154"/>
      <c r="L435" s="154"/>
      <c r="M435" s="389"/>
      <c r="N435" s="154"/>
      <c r="O435" s="154"/>
      <c r="P435" s="154"/>
      <c r="Q435" s="154"/>
      <c r="R435" s="388"/>
      <c r="S435" s="154"/>
      <c r="T435" s="154"/>
      <c r="U435" s="389"/>
      <c r="V435" s="388"/>
      <c r="W435" s="154"/>
      <c r="X435" s="154"/>
      <c r="Y435" s="154"/>
      <c r="Z435" s="388"/>
      <c r="AA435" s="154"/>
      <c r="AB435" s="154"/>
      <c r="AC435" s="154"/>
      <c r="AD435" s="388"/>
      <c r="AE435" s="154"/>
      <c r="AF435" s="154"/>
      <c r="AG435" s="154"/>
      <c r="AH435" s="388"/>
      <c r="AI435" s="154"/>
      <c r="AJ435" s="154"/>
      <c r="AK435" s="154"/>
      <c r="AL435" s="388"/>
      <c r="AM435" s="154"/>
      <c r="AN435" s="154"/>
      <c r="AO435" s="154"/>
      <c r="AP435" s="388"/>
      <c r="AQ435" s="154"/>
      <c r="AR435" s="154"/>
      <c r="AS435" s="154"/>
      <c r="AT435" s="388"/>
      <c r="AU435" s="154"/>
      <c r="AV435" s="154"/>
      <c r="AW435" s="154"/>
      <c r="AX435" s="388"/>
      <c r="AY435" s="154"/>
      <c r="AZ435" s="154"/>
      <c r="BA435" s="154"/>
      <c r="BB435" s="388"/>
      <c r="BC435" s="154"/>
      <c r="BD435" s="154"/>
      <c r="BE435" s="154"/>
      <c r="BF435" s="388"/>
      <c r="BG435" s="154"/>
      <c r="BH435" s="154"/>
      <c r="BI435" s="154"/>
      <c r="BJ435" s="388"/>
      <c r="BK435" s="154"/>
      <c r="BL435" s="154"/>
      <c r="BM435" s="154"/>
      <c r="BN435" s="388"/>
      <c r="BO435" s="154"/>
      <c r="BP435" s="154"/>
      <c r="BQ435" s="154"/>
      <c r="BR435" s="388"/>
      <c r="BS435" s="154"/>
      <c r="BT435" s="154"/>
      <c r="BU435" s="154"/>
      <c r="BV435" s="388"/>
      <c r="BW435" s="154"/>
      <c r="BX435" s="154"/>
      <c r="BY435" s="154"/>
      <c r="BZ435" s="388"/>
      <c r="CA435" s="154"/>
      <c r="CB435" s="154"/>
      <c r="CC435" s="389"/>
      <c r="CD435" s="388"/>
      <c r="CE435" s="154"/>
      <c r="CF435" s="154"/>
      <c r="CG435" s="389"/>
      <c r="CH435" s="388"/>
      <c r="CI435" s="154"/>
      <c r="CJ435" s="154"/>
      <c r="CK435" s="389"/>
      <c r="CL435" s="388"/>
      <c r="CM435" s="154"/>
      <c r="CN435" s="154"/>
      <c r="CO435" s="389"/>
      <c r="CP435" s="388"/>
      <c r="CQ435" s="154"/>
      <c r="CR435" s="154"/>
      <c r="CS435" s="389"/>
      <c r="CT435" s="388"/>
      <c r="CU435" s="154"/>
      <c r="CV435" s="154"/>
      <c r="CW435" s="389"/>
      <c r="CX435" s="322"/>
      <c r="CY435" s="71"/>
      <c r="CZ435" s="111"/>
      <c r="DA435" s="108"/>
      <c r="DB435" s="123"/>
      <c r="DC435" s="156"/>
      <c r="DD435" s="156"/>
      <c r="DE435" s="156"/>
      <c r="DF435" s="119"/>
      <c r="DG435" s="116"/>
      <c r="DH435" s="116"/>
      <c r="DI435" s="116"/>
      <c r="DJ435" s="116"/>
      <c r="DK435" s="116"/>
      <c r="DL435" s="116"/>
      <c r="DM435" s="116"/>
      <c r="DN435" s="116"/>
    </row>
    <row r="436" spans="1:118" ht="15.75" customHeight="1">
      <c r="A436" s="108"/>
      <c r="B436" s="149"/>
      <c r="C436" s="123"/>
      <c r="D436" s="155"/>
      <c r="E436" s="384"/>
      <c r="F436" s="71"/>
      <c r="G436" s="71"/>
      <c r="H436" s="71"/>
      <c r="I436" s="71"/>
      <c r="J436" s="388"/>
      <c r="K436" s="154"/>
      <c r="L436" s="154"/>
      <c r="M436" s="389"/>
      <c r="N436" s="154"/>
      <c r="O436" s="154"/>
      <c r="P436" s="154"/>
      <c r="Q436" s="154"/>
      <c r="R436" s="388"/>
      <c r="S436" s="154"/>
      <c r="T436" s="154"/>
      <c r="U436" s="389"/>
      <c r="V436" s="388"/>
      <c r="W436" s="154"/>
      <c r="X436" s="154"/>
      <c r="Y436" s="154"/>
      <c r="Z436" s="388"/>
      <c r="AA436" s="154"/>
      <c r="AB436" s="154"/>
      <c r="AC436" s="154"/>
      <c r="AD436" s="388"/>
      <c r="AE436" s="154"/>
      <c r="AF436" s="154"/>
      <c r="AG436" s="154"/>
      <c r="AH436" s="388"/>
      <c r="AI436" s="154"/>
      <c r="AJ436" s="154"/>
      <c r="AK436" s="154"/>
      <c r="AL436" s="388"/>
      <c r="AM436" s="154"/>
      <c r="AN436" s="154"/>
      <c r="AO436" s="154"/>
      <c r="AP436" s="388"/>
      <c r="AQ436" s="154"/>
      <c r="AR436" s="154"/>
      <c r="AS436" s="154"/>
      <c r="AT436" s="388"/>
      <c r="AU436" s="154"/>
      <c r="AV436" s="154"/>
      <c r="AW436" s="154"/>
      <c r="AX436" s="388"/>
      <c r="AY436" s="154"/>
      <c r="AZ436" s="154"/>
      <c r="BA436" s="154"/>
      <c r="BB436" s="388"/>
      <c r="BC436" s="154"/>
      <c r="BD436" s="154"/>
      <c r="BE436" s="154"/>
      <c r="BF436" s="388"/>
      <c r="BG436" s="154"/>
      <c r="BH436" s="154"/>
      <c r="BI436" s="154"/>
      <c r="BJ436" s="388"/>
      <c r="BK436" s="154"/>
      <c r="BL436" s="154"/>
      <c r="BM436" s="154"/>
      <c r="BN436" s="388"/>
      <c r="BO436" s="154"/>
      <c r="BP436" s="154"/>
      <c r="BQ436" s="154"/>
      <c r="BR436" s="388"/>
      <c r="BS436" s="154"/>
      <c r="BT436" s="154"/>
      <c r="BU436" s="154"/>
      <c r="BV436" s="388"/>
      <c r="BW436" s="154"/>
      <c r="BX436" s="154"/>
      <c r="BY436" s="154"/>
      <c r="BZ436" s="388"/>
      <c r="CA436" s="154"/>
      <c r="CB436" s="154"/>
      <c r="CC436" s="389"/>
      <c r="CD436" s="388"/>
      <c r="CE436" s="154"/>
      <c r="CF436" s="154"/>
      <c r="CG436" s="389"/>
      <c r="CH436" s="388"/>
      <c r="CI436" s="154"/>
      <c r="CJ436" s="154"/>
      <c r="CK436" s="389"/>
      <c r="CL436" s="388"/>
      <c r="CM436" s="154"/>
      <c r="CN436" s="154"/>
      <c r="CO436" s="389"/>
      <c r="CP436" s="388"/>
      <c r="CQ436" s="154"/>
      <c r="CR436" s="154"/>
      <c r="CS436" s="389"/>
      <c r="CT436" s="388"/>
      <c r="CU436" s="154"/>
      <c r="CV436" s="154"/>
      <c r="CW436" s="389"/>
      <c r="CX436" s="322"/>
      <c r="CY436" s="71"/>
      <c r="CZ436" s="111"/>
      <c r="DA436" s="108"/>
      <c r="DB436" s="123"/>
      <c r="DC436" s="156"/>
      <c r="DD436" s="156"/>
      <c r="DE436" s="156"/>
      <c r="DF436" s="119"/>
      <c r="DG436" s="116"/>
      <c r="DH436" s="116"/>
      <c r="DI436" s="116"/>
      <c r="DJ436" s="116"/>
      <c r="DK436" s="116"/>
      <c r="DL436" s="116"/>
      <c r="DM436" s="116"/>
      <c r="DN436" s="116"/>
    </row>
    <row r="437" spans="1:118" ht="15.75" customHeight="1">
      <c r="A437" s="114"/>
      <c r="B437" s="109">
        <v>403630</v>
      </c>
      <c r="C437" s="114" t="s">
        <v>786</v>
      </c>
      <c r="D437" s="89" t="s">
        <v>787</v>
      </c>
      <c r="E437" s="394"/>
      <c r="F437" s="89"/>
      <c r="G437" s="89"/>
      <c r="H437" s="89"/>
      <c r="I437" s="89"/>
      <c r="J437" s="307">
        <v>0</v>
      </c>
      <c r="K437" s="117">
        <v>0</v>
      </c>
      <c r="L437" s="117">
        <v>0</v>
      </c>
      <c r="M437" s="308">
        <v>0</v>
      </c>
      <c r="N437" s="117">
        <v>0</v>
      </c>
      <c r="O437" s="117">
        <v>0</v>
      </c>
      <c r="P437" s="117">
        <v>0</v>
      </c>
      <c r="Q437" s="117">
        <v>0</v>
      </c>
      <c r="R437" s="307">
        <v>0</v>
      </c>
      <c r="S437" s="117">
        <v>0</v>
      </c>
      <c r="T437" s="117">
        <v>0</v>
      </c>
      <c r="U437" s="308">
        <v>0</v>
      </c>
      <c r="V437" s="307">
        <v>-34.478313</v>
      </c>
      <c r="W437" s="117">
        <v>231.54082499999998</v>
      </c>
      <c r="X437" s="117">
        <v>251.40291999999999</v>
      </c>
      <c r="Y437" s="117">
        <v>-103.38843199999999</v>
      </c>
      <c r="Z437" s="307">
        <v>180.904</v>
      </c>
      <c r="AA437" s="117">
        <v>157.92099999999999</v>
      </c>
      <c r="AB437" s="117">
        <v>-95.49499999999999</v>
      </c>
      <c r="AC437" s="117">
        <v>-57.823999999999998</v>
      </c>
      <c r="AD437" s="307">
        <v>146.03399999999999</v>
      </c>
      <c r="AE437" s="117">
        <v>47.286000000000001</v>
      </c>
      <c r="AF437" s="117">
        <v>271.41800000000001</v>
      </c>
      <c r="AG437" s="117">
        <v>-330.19399999999996</v>
      </c>
      <c r="AH437" s="307">
        <v>237.94899999999998</v>
      </c>
      <c r="AI437" s="117">
        <v>-278.63599999999997</v>
      </c>
      <c r="AJ437" s="117">
        <v>139.66</v>
      </c>
      <c r="AK437" s="117">
        <v>-179.19399999999999</v>
      </c>
      <c r="AL437" s="307">
        <v>228.482</v>
      </c>
      <c r="AM437" s="117">
        <v>132.41399999999999</v>
      </c>
      <c r="AN437" s="117">
        <v>-63.214999999999996</v>
      </c>
      <c r="AO437" s="117">
        <v>-266.97199999999998</v>
      </c>
      <c r="AP437" s="307">
        <v>56.222999999999999</v>
      </c>
      <c r="AQ437" s="117">
        <v>-9.5439999999999987</v>
      </c>
      <c r="AR437" s="117">
        <v>-68.664999999999992</v>
      </c>
      <c r="AS437" s="117">
        <v>-154.86799999999999</v>
      </c>
      <c r="AT437" s="307">
        <v>-65.662999999999997</v>
      </c>
      <c r="AU437" s="117">
        <v>-123.32899999999999</v>
      </c>
      <c r="AV437" s="117">
        <v>-30.027999999999999</v>
      </c>
      <c r="AW437" s="117">
        <v>-161.916</v>
      </c>
      <c r="AX437" s="307">
        <v>227.53399999999999</v>
      </c>
      <c r="AY437" s="117">
        <v>-232.58799999999999</v>
      </c>
      <c r="AZ437" s="117">
        <v>126.181</v>
      </c>
      <c r="BA437" s="117">
        <v>-158.417</v>
      </c>
      <c r="BB437" s="307">
        <v>117.99499999999999</v>
      </c>
      <c r="BC437" s="117">
        <v>-95.444000000000003</v>
      </c>
      <c r="BD437" s="117">
        <v>-129.84699999999998</v>
      </c>
      <c r="BE437" s="117">
        <v>122.55999999999999</v>
      </c>
      <c r="BF437" s="307">
        <v>204.202</v>
      </c>
      <c r="BG437" s="117">
        <v>-221.08499999999998</v>
      </c>
      <c r="BH437" s="117">
        <v>187.97499999999999</v>
      </c>
      <c r="BI437" s="117">
        <v>-75.603999999999999</v>
      </c>
      <c r="BJ437" s="307">
        <v>-335.40899999999999</v>
      </c>
      <c r="BK437" s="117">
        <v>151.93199999999999</v>
      </c>
      <c r="BL437" s="117">
        <v>-322.38299999999998</v>
      </c>
      <c r="BM437" s="117">
        <v>13.256</v>
      </c>
      <c r="BN437" s="307">
        <v>-246.33199999999999</v>
      </c>
      <c r="BO437" s="117">
        <v>-275.08299999999997</v>
      </c>
      <c r="BP437" s="117">
        <v>-111.82299999999999</v>
      </c>
      <c r="BQ437" s="117">
        <v>-24.945999999999998</v>
      </c>
      <c r="BR437" s="307">
        <v>-14.67</v>
      </c>
      <c r="BS437" s="117">
        <v>304.42199999999997</v>
      </c>
      <c r="BT437" s="117">
        <v>39.583999999999996</v>
      </c>
      <c r="BU437" s="117">
        <v>36.652999999999999</v>
      </c>
      <c r="BV437" s="307">
        <v>332.35399999999998</v>
      </c>
      <c r="BW437" s="117">
        <v>-162.97</v>
      </c>
      <c r="BX437" s="117">
        <v>-49.470999999999997</v>
      </c>
      <c r="BY437" s="117">
        <v>613.82799999999997</v>
      </c>
      <c r="BZ437" s="307">
        <v>-45.196752250000003</v>
      </c>
      <c r="CA437" s="117">
        <v>-45.196752250000003</v>
      </c>
      <c r="CB437" s="117">
        <v>-45.196752250000003</v>
      </c>
      <c r="CC437" s="308">
        <v>-45.196752250000003</v>
      </c>
      <c r="CD437" s="307">
        <v>-45.1967523625</v>
      </c>
      <c r="CE437" s="117">
        <v>-45.1967523625</v>
      </c>
      <c r="CF437" s="117">
        <v>-45.1967523625</v>
      </c>
      <c r="CG437" s="308">
        <v>-45.1967523625</v>
      </c>
      <c r="CH437" s="307">
        <v>-45.1967523625</v>
      </c>
      <c r="CI437" s="117">
        <v>-45.1967523625</v>
      </c>
      <c r="CJ437" s="117">
        <v>-45.1967523625</v>
      </c>
      <c r="CK437" s="308">
        <v>-45.1967523625</v>
      </c>
      <c r="CL437" s="307">
        <v>-45.1967523625</v>
      </c>
      <c r="CM437" s="117">
        <v>-45.1967523625</v>
      </c>
      <c r="CN437" s="117">
        <v>-45.1967523625</v>
      </c>
      <c r="CO437" s="308">
        <v>-45.1967523625</v>
      </c>
      <c r="CP437" s="307">
        <v>-45.1967523625</v>
      </c>
      <c r="CQ437" s="117">
        <v>-45.1967523625</v>
      </c>
      <c r="CR437" s="117">
        <v>-45.1967523625</v>
      </c>
      <c r="CS437" s="308">
        <v>-45.1967523625</v>
      </c>
      <c r="CT437" s="307">
        <v>-45.1967523625</v>
      </c>
      <c r="CU437" s="117">
        <v>-45.1967523625</v>
      </c>
      <c r="CV437" s="117">
        <v>-45.1967523625</v>
      </c>
      <c r="CW437" s="308">
        <v>-45.1967523625</v>
      </c>
      <c r="CX437" s="301"/>
      <c r="CY437" s="89"/>
      <c r="CZ437" s="166"/>
      <c r="DA437" s="114">
        <v>403630</v>
      </c>
      <c r="DB437" s="114" t="s">
        <v>786</v>
      </c>
      <c r="DC437" s="137">
        <v>-242.246488</v>
      </c>
      <c r="DD437" s="137">
        <v>-368.978432</v>
      </c>
      <c r="DE437" s="137">
        <v>-34.035316000000002</v>
      </c>
      <c r="DF437" s="119">
        <v>345.077</v>
      </c>
      <c r="DG437" s="116">
        <v>185.506</v>
      </c>
      <c r="DH437" s="116">
        <v>134.54399999999998</v>
      </c>
      <c r="DI437" s="116">
        <v>-80.220999999999989</v>
      </c>
      <c r="DJ437" s="116">
        <v>30.709</v>
      </c>
      <c r="DK437" s="116">
        <v>-176.85399999999998</v>
      </c>
      <c r="DL437" s="116">
        <v>-380.93599999999998</v>
      </c>
      <c r="DM437" s="116">
        <v>-37.29</v>
      </c>
      <c r="DN437" s="116">
        <v>15.263999999999999</v>
      </c>
    </row>
    <row r="438" spans="1:118" ht="15.75" customHeight="1">
      <c r="A438" s="108"/>
      <c r="B438" s="149"/>
      <c r="C438" s="123"/>
      <c r="D438" s="155"/>
      <c r="E438" s="384"/>
      <c r="F438" s="71"/>
      <c r="G438" s="71"/>
      <c r="H438" s="71"/>
      <c r="I438" s="71"/>
      <c r="J438" s="391"/>
      <c r="K438" s="157"/>
      <c r="L438" s="157"/>
      <c r="M438" s="392"/>
      <c r="N438" s="157"/>
      <c r="O438" s="157"/>
      <c r="P438" s="157"/>
      <c r="Q438" s="157"/>
      <c r="R438" s="391"/>
      <c r="S438" s="157"/>
      <c r="T438" s="157"/>
      <c r="U438" s="392"/>
      <c r="V438" s="391"/>
      <c r="W438" s="157"/>
      <c r="X438" s="157"/>
      <c r="Y438" s="157"/>
      <c r="Z438" s="391"/>
      <c r="AA438" s="157"/>
      <c r="AB438" s="157"/>
      <c r="AC438" s="157"/>
      <c r="AD438" s="391"/>
      <c r="AE438" s="157"/>
      <c r="AF438" s="157"/>
      <c r="AG438" s="157"/>
      <c r="AH438" s="391"/>
      <c r="AI438" s="157"/>
      <c r="AJ438" s="157"/>
      <c r="AK438" s="157"/>
      <c r="AL438" s="391"/>
      <c r="AM438" s="157"/>
      <c r="AN438" s="157"/>
      <c r="AO438" s="157"/>
      <c r="AP438" s="391"/>
      <c r="AQ438" s="157"/>
      <c r="AR438" s="157"/>
      <c r="AS438" s="157"/>
      <c r="AT438" s="391"/>
      <c r="AU438" s="157"/>
      <c r="AV438" s="157"/>
      <c r="AW438" s="157"/>
      <c r="AX438" s="391"/>
      <c r="AY438" s="157"/>
      <c r="AZ438" s="157"/>
      <c r="BA438" s="157"/>
      <c r="BB438" s="391"/>
      <c r="BC438" s="157"/>
      <c r="BD438" s="157"/>
      <c r="BE438" s="157"/>
      <c r="BF438" s="391"/>
      <c r="BG438" s="157"/>
      <c r="BH438" s="157"/>
      <c r="BI438" s="157"/>
      <c r="BJ438" s="391"/>
      <c r="BK438" s="157"/>
      <c r="BL438" s="157"/>
      <c r="BM438" s="157"/>
      <c r="BN438" s="391"/>
      <c r="BO438" s="157"/>
      <c r="BP438" s="157"/>
      <c r="BQ438" s="157"/>
      <c r="BR438" s="391"/>
      <c r="BS438" s="157"/>
      <c r="BT438" s="157"/>
      <c r="BU438" s="157"/>
      <c r="BV438" s="391"/>
      <c r="BW438" s="157"/>
      <c r="BX438" s="157"/>
      <c r="BY438" s="157"/>
      <c r="BZ438" s="391"/>
      <c r="CA438" s="157"/>
      <c r="CB438" s="157"/>
      <c r="CC438" s="392"/>
      <c r="CD438" s="391"/>
      <c r="CE438" s="157"/>
      <c r="CF438" s="157"/>
      <c r="CG438" s="392"/>
      <c r="CH438" s="391"/>
      <c r="CI438" s="157"/>
      <c r="CJ438" s="157"/>
      <c r="CK438" s="392"/>
      <c r="CL438" s="391"/>
      <c r="CM438" s="157"/>
      <c r="CN438" s="157"/>
      <c r="CO438" s="392"/>
      <c r="CP438" s="391"/>
      <c r="CQ438" s="157"/>
      <c r="CR438" s="157"/>
      <c r="CS438" s="392"/>
      <c r="CT438" s="391"/>
      <c r="CU438" s="157"/>
      <c r="CV438" s="157"/>
      <c r="CW438" s="392"/>
      <c r="CX438" s="322"/>
      <c r="CY438" s="71"/>
      <c r="CZ438" s="111"/>
      <c r="DA438" s="108"/>
      <c r="DB438" s="123"/>
      <c r="DC438" s="156"/>
      <c r="DD438" s="156"/>
      <c r="DE438" s="156"/>
      <c r="DF438" s="119"/>
      <c r="DG438" s="116"/>
      <c r="DH438" s="116"/>
      <c r="DI438" s="116"/>
      <c r="DJ438" s="116"/>
      <c r="DK438" s="116"/>
      <c r="DL438" s="116"/>
      <c r="DM438" s="116"/>
      <c r="DN438" s="116"/>
    </row>
    <row r="439" spans="1:118" ht="15.75" customHeight="1">
      <c r="A439" s="108"/>
      <c r="B439" s="149" t="s">
        <v>789</v>
      </c>
      <c r="C439" s="123" t="s">
        <v>790</v>
      </c>
      <c r="D439" s="155" t="s">
        <v>791</v>
      </c>
      <c r="E439" s="384"/>
      <c r="F439" s="71"/>
      <c r="G439" s="71"/>
      <c r="H439" s="71"/>
      <c r="I439" s="71"/>
      <c r="J439" s="312">
        <v>0</v>
      </c>
      <c r="K439" s="142">
        <v>0</v>
      </c>
      <c r="L439" s="142">
        <v>0</v>
      </c>
      <c r="M439" s="313">
        <v>0</v>
      </c>
      <c r="N439" s="142">
        <v>0</v>
      </c>
      <c r="O439" s="142">
        <v>0</v>
      </c>
      <c r="P439" s="142">
        <v>0</v>
      </c>
      <c r="Q439" s="142">
        <v>0</v>
      </c>
      <c r="R439" s="312">
        <v>0</v>
      </c>
      <c r="S439" s="142">
        <v>0</v>
      </c>
      <c r="T439" s="142">
        <v>0</v>
      </c>
      <c r="U439" s="313">
        <v>0</v>
      </c>
      <c r="V439" s="312">
        <v>0</v>
      </c>
      <c r="W439" s="142">
        <v>0</v>
      </c>
      <c r="X439" s="142">
        <v>0</v>
      </c>
      <c r="Y439" s="142">
        <v>0</v>
      </c>
      <c r="Z439" s="312">
        <v>0</v>
      </c>
      <c r="AA439" s="142">
        <v>0</v>
      </c>
      <c r="AB439" s="142">
        <v>0</v>
      </c>
      <c r="AC439" s="142">
        <v>0</v>
      </c>
      <c r="AD439" s="312">
        <v>0</v>
      </c>
      <c r="AE439" s="142">
        <v>0</v>
      </c>
      <c r="AF439" s="142">
        <v>0</v>
      </c>
      <c r="AG439" s="142">
        <v>0</v>
      </c>
      <c r="AH439" s="312">
        <v>0</v>
      </c>
      <c r="AI439" s="142">
        <v>0</v>
      </c>
      <c r="AJ439" s="142">
        <v>0</v>
      </c>
      <c r="AK439" s="142">
        <v>0</v>
      </c>
      <c r="AL439" s="312">
        <v>0</v>
      </c>
      <c r="AM439" s="142">
        <v>0</v>
      </c>
      <c r="AN439" s="142">
        <v>0</v>
      </c>
      <c r="AO439" s="142">
        <v>0</v>
      </c>
      <c r="AP439" s="312">
        <v>0</v>
      </c>
      <c r="AQ439" s="142">
        <v>0</v>
      </c>
      <c r="AR439" s="142">
        <v>0</v>
      </c>
      <c r="AS439" s="142">
        <v>0</v>
      </c>
      <c r="AT439" s="312">
        <v>0</v>
      </c>
      <c r="AU439" s="142">
        <v>0</v>
      </c>
      <c r="AV439" s="142">
        <v>0</v>
      </c>
      <c r="AW439" s="142">
        <v>0</v>
      </c>
      <c r="AX439" s="312">
        <v>0</v>
      </c>
      <c r="AY439" s="142">
        <v>0</v>
      </c>
      <c r="AZ439" s="142">
        <v>0</v>
      </c>
      <c r="BA439" s="142">
        <v>0</v>
      </c>
      <c r="BB439" s="312">
        <v>0</v>
      </c>
      <c r="BC439" s="142">
        <v>0</v>
      </c>
      <c r="BD439" s="142">
        <v>0</v>
      </c>
      <c r="BE439" s="142">
        <v>0</v>
      </c>
      <c r="BF439" s="312">
        <v>0</v>
      </c>
      <c r="BG439" s="142">
        <v>0</v>
      </c>
      <c r="BH439" s="142">
        <v>0</v>
      </c>
      <c r="BI439" s="142">
        <v>0</v>
      </c>
      <c r="BJ439" s="312">
        <v>0</v>
      </c>
      <c r="BK439" s="142">
        <v>0</v>
      </c>
      <c r="BL439" s="142">
        <v>0</v>
      </c>
      <c r="BM439" s="142">
        <v>0</v>
      </c>
      <c r="BN439" s="312">
        <v>0</v>
      </c>
      <c r="BO439" s="142">
        <v>0</v>
      </c>
      <c r="BP439" s="142">
        <v>0</v>
      </c>
      <c r="BQ439" s="142">
        <v>0</v>
      </c>
      <c r="BR439" s="312">
        <v>0</v>
      </c>
      <c r="BS439" s="142">
        <v>0</v>
      </c>
      <c r="BT439" s="142">
        <v>0</v>
      </c>
      <c r="BU439" s="142">
        <v>0</v>
      </c>
      <c r="BV439" s="312">
        <v>0</v>
      </c>
      <c r="BW439" s="142">
        <v>0</v>
      </c>
      <c r="BX439" s="142">
        <v>0</v>
      </c>
      <c r="BY439" s="142">
        <v>0</v>
      </c>
      <c r="BZ439" s="312">
        <v>0</v>
      </c>
      <c r="CA439" s="142">
        <v>0</v>
      </c>
      <c r="CB439" s="142">
        <v>0</v>
      </c>
      <c r="CC439" s="313">
        <v>0</v>
      </c>
      <c r="CD439" s="312">
        <v>0</v>
      </c>
      <c r="CE439" s="142">
        <v>0</v>
      </c>
      <c r="CF439" s="142">
        <v>0</v>
      </c>
      <c r="CG439" s="313">
        <v>0</v>
      </c>
      <c r="CH439" s="312">
        <v>0</v>
      </c>
      <c r="CI439" s="142">
        <v>0</v>
      </c>
      <c r="CJ439" s="142">
        <v>0</v>
      </c>
      <c r="CK439" s="313">
        <v>0</v>
      </c>
      <c r="CL439" s="312">
        <v>0</v>
      </c>
      <c r="CM439" s="142">
        <v>0</v>
      </c>
      <c r="CN439" s="142">
        <v>0</v>
      </c>
      <c r="CO439" s="313">
        <v>0</v>
      </c>
      <c r="CP439" s="312">
        <v>0</v>
      </c>
      <c r="CQ439" s="142">
        <v>0</v>
      </c>
      <c r="CR439" s="142">
        <v>0</v>
      </c>
      <c r="CS439" s="313">
        <v>0</v>
      </c>
      <c r="CT439" s="312">
        <v>0</v>
      </c>
      <c r="CU439" s="142">
        <v>0</v>
      </c>
      <c r="CV439" s="142">
        <v>0</v>
      </c>
      <c r="CW439" s="313">
        <v>0</v>
      </c>
      <c r="CX439" s="322"/>
      <c r="CY439" s="71"/>
      <c r="CZ439" s="111"/>
      <c r="DA439" s="108" t="s">
        <v>789</v>
      </c>
      <c r="DB439" s="123" t="s">
        <v>790</v>
      </c>
      <c r="DC439" s="156">
        <v>0</v>
      </c>
      <c r="DD439" s="156">
        <v>0</v>
      </c>
      <c r="DE439" s="156">
        <v>0</v>
      </c>
      <c r="DF439" s="119">
        <v>0</v>
      </c>
      <c r="DG439" s="116">
        <v>0</v>
      </c>
      <c r="DH439" s="116">
        <v>0</v>
      </c>
      <c r="DI439" s="116">
        <v>0</v>
      </c>
      <c r="DJ439" s="116">
        <v>0</v>
      </c>
      <c r="DK439" s="116">
        <v>0</v>
      </c>
      <c r="DL439" s="116">
        <v>0</v>
      </c>
      <c r="DM439" s="116">
        <v>0</v>
      </c>
      <c r="DN439" s="116">
        <v>0</v>
      </c>
    </row>
    <row r="440" spans="1:118" ht="15.75" customHeight="1">
      <c r="A440" s="108"/>
      <c r="B440" s="149"/>
      <c r="C440" s="123" t="s">
        <v>1321</v>
      </c>
      <c r="D440" s="155" t="s">
        <v>1346</v>
      </c>
      <c r="E440" s="384"/>
      <c r="F440" s="71"/>
      <c r="G440" s="71"/>
      <c r="H440" s="71"/>
      <c r="I440" s="71"/>
      <c r="J440" s="388">
        <v>0</v>
      </c>
      <c r="K440" s="154">
        <v>0</v>
      </c>
      <c r="L440" s="154">
        <v>0</v>
      </c>
      <c r="M440" s="389">
        <v>0</v>
      </c>
      <c r="N440" s="154">
        <v>0</v>
      </c>
      <c r="O440" s="154">
        <v>0</v>
      </c>
      <c r="P440" s="154">
        <v>0</v>
      </c>
      <c r="Q440" s="154">
        <v>0</v>
      </c>
      <c r="R440" s="388">
        <v>0</v>
      </c>
      <c r="S440" s="154">
        <v>0</v>
      </c>
      <c r="T440" s="154">
        <v>0</v>
      </c>
      <c r="U440" s="389">
        <v>0</v>
      </c>
      <c r="V440" s="388">
        <v>0</v>
      </c>
      <c r="W440" s="154">
        <v>0</v>
      </c>
      <c r="X440" s="154">
        <v>0</v>
      </c>
      <c r="Y440" s="154">
        <v>0</v>
      </c>
      <c r="Z440" s="388">
        <v>0</v>
      </c>
      <c r="AA440" s="154">
        <v>0</v>
      </c>
      <c r="AB440" s="154">
        <v>0</v>
      </c>
      <c r="AC440" s="154">
        <v>0</v>
      </c>
      <c r="AD440" s="388">
        <v>0</v>
      </c>
      <c r="AE440" s="154">
        <v>0</v>
      </c>
      <c r="AF440" s="154">
        <v>0</v>
      </c>
      <c r="AG440" s="154">
        <v>0</v>
      </c>
      <c r="AH440" s="388">
        <v>0</v>
      </c>
      <c r="AI440" s="154">
        <v>0</v>
      </c>
      <c r="AJ440" s="154">
        <v>0</v>
      </c>
      <c r="AK440" s="154">
        <v>0</v>
      </c>
      <c r="AL440" s="388">
        <v>0</v>
      </c>
      <c r="AM440" s="154">
        <v>0</v>
      </c>
      <c r="AN440" s="154">
        <v>0</v>
      </c>
      <c r="AO440" s="154">
        <v>0</v>
      </c>
      <c r="AP440" s="388">
        <v>0</v>
      </c>
      <c r="AQ440" s="154">
        <v>0</v>
      </c>
      <c r="AR440" s="154">
        <v>0</v>
      </c>
      <c r="AS440" s="154">
        <v>0</v>
      </c>
      <c r="AT440" s="388">
        <v>0</v>
      </c>
      <c r="AU440" s="154">
        <v>0</v>
      </c>
      <c r="AV440" s="154">
        <v>0</v>
      </c>
      <c r="AW440" s="154">
        <v>0</v>
      </c>
      <c r="AX440" s="388">
        <v>0</v>
      </c>
      <c r="AY440" s="154">
        <v>0</v>
      </c>
      <c r="AZ440" s="154">
        <v>0</v>
      </c>
      <c r="BA440" s="154">
        <v>0</v>
      </c>
      <c r="BB440" s="388">
        <v>0</v>
      </c>
      <c r="BC440" s="154">
        <v>0</v>
      </c>
      <c r="BD440" s="154">
        <v>0</v>
      </c>
      <c r="BE440" s="154">
        <v>0</v>
      </c>
      <c r="BF440" s="388">
        <v>0</v>
      </c>
      <c r="BG440" s="154">
        <v>0</v>
      </c>
      <c r="BH440" s="154">
        <v>0</v>
      </c>
      <c r="BI440" s="154">
        <v>0</v>
      </c>
      <c r="BJ440" s="388">
        <v>0</v>
      </c>
      <c r="BK440" s="154">
        <v>0</v>
      </c>
      <c r="BL440" s="154">
        <v>0</v>
      </c>
      <c r="BM440" s="154">
        <v>0</v>
      </c>
      <c r="BN440" s="388">
        <v>0</v>
      </c>
      <c r="BO440" s="154">
        <v>0</v>
      </c>
      <c r="BP440" s="154">
        <v>0</v>
      </c>
      <c r="BQ440" s="154">
        <v>0</v>
      </c>
      <c r="BR440" s="388">
        <v>0</v>
      </c>
      <c r="BS440" s="154">
        <v>0</v>
      </c>
      <c r="BT440" s="154">
        <v>0</v>
      </c>
      <c r="BU440" s="154">
        <v>0</v>
      </c>
      <c r="BV440" s="388">
        <v>0</v>
      </c>
      <c r="BW440" s="154">
        <v>0</v>
      </c>
      <c r="BX440" s="154">
        <v>0</v>
      </c>
      <c r="BY440" s="154">
        <v>0</v>
      </c>
      <c r="BZ440" s="390">
        <v>0.25</v>
      </c>
      <c r="CA440" s="390">
        <v>0.25</v>
      </c>
      <c r="CB440" s="390">
        <v>0.25</v>
      </c>
      <c r="CC440" s="389">
        <v>0.25</v>
      </c>
      <c r="CD440" s="390">
        <v>0.25</v>
      </c>
      <c r="CE440" s="390">
        <v>0.25</v>
      </c>
      <c r="CF440" s="390">
        <v>0.25</v>
      </c>
      <c r="CG440" s="389">
        <v>0.25</v>
      </c>
      <c r="CH440" s="390">
        <v>0.25</v>
      </c>
      <c r="CI440" s="390">
        <v>0.25</v>
      </c>
      <c r="CJ440" s="390">
        <v>0.25</v>
      </c>
      <c r="CK440" s="389">
        <v>0.25</v>
      </c>
      <c r="CL440" s="390">
        <v>0.25</v>
      </c>
      <c r="CM440" s="390">
        <v>0.25</v>
      </c>
      <c r="CN440" s="390">
        <v>0.25</v>
      </c>
      <c r="CO440" s="389">
        <v>0.25</v>
      </c>
      <c r="CP440" s="390">
        <v>0.25</v>
      </c>
      <c r="CQ440" s="390">
        <v>0.25</v>
      </c>
      <c r="CR440" s="390">
        <v>0.25</v>
      </c>
      <c r="CS440" s="389">
        <v>0.25</v>
      </c>
      <c r="CT440" s="390">
        <v>0.25</v>
      </c>
      <c r="CU440" s="390">
        <v>0.25</v>
      </c>
      <c r="CV440" s="390">
        <v>0.25</v>
      </c>
      <c r="CW440" s="389">
        <v>0.25</v>
      </c>
      <c r="CX440" s="322"/>
      <c r="CY440" s="71"/>
      <c r="CZ440" s="111"/>
      <c r="DA440" s="108"/>
      <c r="DB440" s="123"/>
      <c r="DC440" s="156"/>
      <c r="DD440" s="156"/>
      <c r="DE440" s="156"/>
      <c r="DF440" s="119"/>
      <c r="DG440" s="116"/>
      <c r="DH440" s="116"/>
      <c r="DI440" s="116"/>
      <c r="DJ440" s="116"/>
      <c r="DK440" s="116"/>
      <c r="DL440" s="116"/>
      <c r="DM440" s="116"/>
      <c r="DN440" s="116"/>
    </row>
    <row r="441" spans="1:118" ht="15.75" customHeight="1">
      <c r="A441" s="108"/>
      <c r="B441" s="149"/>
      <c r="C441" s="123"/>
      <c r="D441" s="155"/>
      <c r="E441" s="384"/>
      <c r="F441" s="71"/>
      <c r="G441" s="71"/>
      <c r="H441" s="71"/>
      <c r="I441" s="71"/>
      <c r="J441" s="391"/>
      <c r="K441" s="157"/>
      <c r="L441" s="157"/>
      <c r="M441" s="392"/>
      <c r="N441" s="157"/>
      <c r="O441" s="157"/>
      <c r="P441" s="157"/>
      <c r="Q441" s="157"/>
      <c r="R441" s="391"/>
      <c r="S441" s="157"/>
      <c r="T441" s="157"/>
      <c r="U441" s="392"/>
      <c r="V441" s="391"/>
      <c r="W441" s="157"/>
      <c r="X441" s="157"/>
      <c r="Y441" s="157"/>
      <c r="Z441" s="391"/>
      <c r="AA441" s="157"/>
      <c r="AB441" s="157"/>
      <c r="AC441" s="157"/>
      <c r="AD441" s="391"/>
      <c r="AE441" s="157"/>
      <c r="AF441" s="157"/>
      <c r="AG441" s="157"/>
      <c r="AH441" s="391"/>
      <c r="AI441" s="157"/>
      <c r="AJ441" s="157"/>
      <c r="AK441" s="157"/>
      <c r="AL441" s="391"/>
      <c r="AM441" s="157"/>
      <c r="AN441" s="157"/>
      <c r="AO441" s="157"/>
      <c r="AP441" s="391"/>
      <c r="AQ441" s="157"/>
      <c r="AR441" s="157"/>
      <c r="AS441" s="157"/>
      <c r="AT441" s="391"/>
      <c r="AU441" s="157"/>
      <c r="AV441" s="157"/>
      <c r="AW441" s="157"/>
      <c r="AX441" s="391"/>
      <c r="AY441" s="157"/>
      <c r="AZ441" s="157"/>
      <c r="BA441" s="157"/>
      <c r="BB441" s="391"/>
      <c r="BC441" s="157"/>
      <c r="BD441" s="157"/>
      <c r="BE441" s="157"/>
      <c r="BF441" s="391"/>
      <c r="BG441" s="157"/>
      <c r="BH441" s="157"/>
      <c r="BI441" s="157"/>
      <c r="BJ441" s="391"/>
      <c r="BK441" s="157"/>
      <c r="BL441" s="157"/>
      <c r="BM441" s="157"/>
      <c r="BN441" s="391"/>
      <c r="BO441" s="157"/>
      <c r="BP441" s="157"/>
      <c r="BQ441" s="157"/>
      <c r="BR441" s="391"/>
      <c r="BS441" s="157"/>
      <c r="BT441" s="157"/>
      <c r="BU441" s="157"/>
      <c r="BV441" s="391"/>
      <c r="BW441" s="157"/>
      <c r="BX441" s="157"/>
      <c r="BY441" s="157"/>
      <c r="BZ441" s="391"/>
      <c r="CA441" s="157"/>
      <c r="CB441" s="157"/>
      <c r="CC441" s="392"/>
      <c r="CD441" s="391"/>
      <c r="CE441" s="157"/>
      <c r="CF441" s="157"/>
      <c r="CG441" s="392"/>
      <c r="CH441" s="391"/>
      <c r="CI441" s="157"/>
      <c r="CJ441" s="157"/>
      <c r="CK441" s="392"/>
      <c r="CL441" s="391"/>
      <c r="CM441" s="157"/>
      <c r="CN441" s="157"/>
      <c r="CO441" s="392"/>
      <c r="CP441" s="391"/>
      <c r="CQ441" s="157"/>
      <c r="CR441" s="157"/>
      <c r="CS441" s="392"/>
      <c r="CT441" s="391"/>
      <c r="CU441" s="157"/>
      <c r="CV441" s="157"/>
      <c r="CW441" s="392"/>
      <c r="CX441" s="322"/>
      <c r="CY441" s="71"/>
      <c r="CZ441" s="111"/>
      <c r="DA441" s="108"/>
      <c r="DB441" s="123"/>
      <c r="DC441" s="156"/>
      <c r="DD441" s="156"/>
      <c r="DE441" s="156"/>
      <c r="DF441" s="119"/>
      <c r="DG441" s="116"/>
      <c r="DH441" s="116"/>
      <c r="DI441" s="116"/>
      <c r="DJ441" s="116"/>
      <c r="DK441" s="116"/>
      <c r="DL441" s="116"/>
      <c r="DM441" s="116"/>
      <c r="DN441" s="116"/>
    </row>
    <row r="442" spans="1:118" ht="15.75" customHeight="1">
      <c r="A442" s="108"/>
      <c r="B442" s="149" t="s">
        <v>792</v>
      </c>
      <c r="C442" s="123" t="s">
        <v>793</v>
      </c>
      <c r="D442" s="155" t="s">
        <v>794</v>
      </c>
      <c r="E442" s="384"/>
      <c r="F442" s="71"/>
      <c r="G442" s="71"/>
      <c r="H442" s="71"/>
      <c r="I442" s="71"/>
      <c r="J442" s="312">
        <v>0</v>
      </c>
      <c r="K442" s="142">
        <v>0</v>
      </c>
      <c r="L442" s="142">
        <v>0</v>
      </c>
      <c r="M442" s="313">
        <v>0</v>
      </c>
      <c r="N442" s="142">
        <v>0</v>
      </c>
      <c r="O442" s="142">
        <v>0</v>
      </c>
      <c r="P442" s="142">
        <v>0</v>
      </c>
      <c r="Q442" s="142">
        <v>0</v>
      </c>
      <c r="R442" s="312">
        <v>0</v>
      </c>
      <c r="S442" s="142">
        <v>0</v>
      </c>
      <c r="T442" s="142">
        <v>0</v>
      </c>
      <c r="U442" s="313">
        <v>0</v>
      </c>
      <c r="V442" s="312">
        <v>-35.429483999999995</v>
      </c>
      <c r="W442" s="142">
        <v>82.437272000000007</v>
      </c>
      <c r="X442" s="142">
        <v>-33.165374000000043</v>
      </c>
      <c r="Y442" s="142">
        <v>-108.17541399999999</v>
      </c>
      <c r="Z442" s="312">
        <v>38.923999999999978</v>
      </c>
      <c r="AA442" s="142">
        <v>243.41899999999998</v>
      </c>
      <c r="AB442" s="142">
        <v>-126.42700000000002</v>
      </c>
      <c r="AC442" s="142">
        <v>-172.13699999999994</v>
      </c>
      <c r="AD442" s="312">
        <v>-74.686999999999998</v>
      </c>
      <c r="AE442" s="142">
        <v>93.170999999999992</v>
      </c>
      <c r="AF442" s="142">
        <v>52.063999999999965</v>
      </c>
      <c r="AG442" s="142">
        <v>-17.102000000000032</v>
      </c>
      <c r="AH442" s="312">
        <v>-68.849999999999994</v>
      </c>
      <c r="AI442" s="142">
        <v>74.451999999999998</v>
      </c>
      <c r="AJ442" s="142">
        <v>42.775000000000034</v>
      </c>
      <c r="AK442" s="142">
        <v>56.426000000000045</v>
      </c>
      <c r="AL442" s="312">
        <v>14.515000000000015</v>
      </c>
      <c r="AM442" s="142">
        <v>149.73799999999997</v>
      </c>
      <c r="AN442" s="142">
        <v>-7.7610000000000241</v>
      </c>
      <c r="AO442" s="142">
        <v>-155.40300000000002</v>
      </c>
      <c r="AP442" s="312">
        <v>63.198999999999998</v>
      </c>
      <c r="AQ442" s="142">
        <v>97.141999999999967</v>
      </c>
      <c r="AR442" s="142">
        <v>-102.55799999999999</v>
      </c>
      <c r="AS442" s="142">
        <v>-91.697999999999979</v>
      </c>
      <c r="AT442" s="312">
        <v>42.384999999999991</v>
      </c>
      <c r="AU442" s="142">
        <v>-8.7390000000000008</v>
      </c>
      <c r="AV442" s="142">
        <v>82.24799999999999</v>
      </c>
      <c r="AW442" s="142">
        <v>87.211999999999989</v>
      </c>
      <c r="AX442" s="312">
        <v>-65.310999999999993</v>
      </c>
      <c r="AY442" s="142">
        <v>-15.888000000000005</v>
      </c>
      <c r="AZ442" s="142">
        <v>4.0600000000000023</v>
      </c>
      <c r="BA442" s="142">
        <v>-13.045000000000002</v>
      </c>
      <c r="BB442" s="312">
        <v>-0.2690000000000019</v>
      </c>
      <c r="BC442" s="142">
        <v>60.582000000000008</v>
      </c>
      <c r="BD442" s="142">
        <v>87.062000000000012</v>
      </c>
      <c r="BE442" s="142">
        <v>-4.5869999999999997</v>
      </c>
      <c r="BF442" s="312">
        <v>78.499000000000009</v>
      </c>
      <c r="BG442" s="142">
        <v>83.775000000000006</v>
      </c>
      <c r="BH442" s="142">
        <v>-180.16299999999998</v>
      </c>
      <c r="BI442" s="142">
        <v>87.468999999999994</v>
      </c>
      <c r="BJ442" s="312">
        <v>-156.06399999999999</v>
      </c>
      <c r="BK442" s="142">
        <v>11.834</v>
      </c>
      <c r="BL442" s="142">
        <v>19.899999999999977</v>
      </c>
      <c r="BM442" s="142">
        <v>-58.388999999999996</v>
      </c>
      <c r="BN442" s="312">
        <v>12.645</v>
      </c>
      <c r="BO442" s="142">
        <v>-2.6070000000000011</v>
      </c>
      <c r="BP442" s="142">
        <v>-81.034000000000006</v>
      </c>
      <c r="BQ442" s="142">
        <v>18.082999999999998</v>
      </c>
      <c r="BR442" s="312">
        <v>22.355</v>
      </c>
      <c r="BS442" s="142">
        <v>34.049999999999997</v>
      </c>
      <c r="BT442" s="142">
        <v>29.047999999999998</v>
      </c>
      <c r="BU442" s="142">
        <v>80.659000000000006</v>
      </c>
      <c r="BV442" s="312">
        <v>-25.078999999999997</v>
      </c>
      <c r="BW442" s="142">
        <v>49.565999999999995</v>
      </c>
      <c r="BX442" s="142">
        <v>23.396999999999998</v>
      </c>
      <c r="BY442" s="142">
        <v>444.98899999999992</v>
      </c>
      <c r="BZ442" s="312">
        <v>0</v>
      </c>
      <c r="CA442" s="142">
        <v>0</v>
      </c>
      <c r="CB442" s="142">
        <v>0</v>
      </c>
      <c r="CC442" s="313">
        <v>0</v>
      </c>
      <c r="CD442" s="312">
        <v>0</v>
      </c>
      <c r="CE442" s="142">
        <v>0</v>
      </c>
      <c r="CF442" s="142">
        <v>0</v>
      </c>
      <c r="CG442" s="313">
        <v>0</v>
      </c>
      <c r="CH442" s="312">
        <v>0</v>
      </c>
      <c r="CI442" s="142">
        <v>0</v>
      </c>
      <c r="CJ442" s="142">
        <v>0</v>
      </c>
      <c r="CK442" s="313">
        <v>0</v>
      </c>
      <c r="CL442" s="312">
        <v>0</v>
      </c>
      <c r="CM442" s="142">
        <v>0</v>
      </c>
      <c r="CN442" s="142">
        <v>0</v>
      </c>
      <c r="CO442" s="313">
        <v>0</v>
      </c>
      <c r="CP442" s="312">
        <v>0</v>
      </c>
      <c r="CQ442" s="142">
        <v>0</v>
      </c>
      <c r="CR442" s="142">
        <v>0</v>
      </c>
      <c r="CS442" s="313">
        <v>0</v>
      </c>
      <c r="CT442" s="312">
        <v>0</v>
      </c>
      <c r="CU442" s="142">
        <v>0</v>
      </c>
      <c r="CV442" s="142">
        <v>0</v>
      </c>
      <c r="CW442" s="313">
        <v>0</v>
      </c>
      <c r="CX442" s="322"/>
      <c r="CY442" s="71"/>
      <c r="CZ442" s="111"/>
      <c r="DA442" s="108" t="s">
        <v>792</v>
      </c>
      <c r="DB442" s="123" t="s">
        <v>793</v>
      </c>
      <c r="DC442" s="156">
        <v>306.35999400000014</v>
      </c>
      <c r="DD442" s="156">
        <v>-133.11780599999975</v>
      </c>
      <c r="DE442" s="156">
        <v>-106.71052499999996</v>
      </c>
      <c r="DF442" s="119">
        <v>-94.333000000000084</v>
      </c>
      <c r="DG442" s="116">
        <v>-16.221000000000004</v>
      </c>
      <c r="DH442" s="116">
        <v>53.445999999999913</v>
      </c>
      <c r="DI442" s="116">
        <v>104.80300000000011</v>
      </c>
      <c r="DJ442" s="116">
        <v>1.0890000000000555</v>
      </c>
      <c r="DK442" s="116">
        <v>-33.915000000000077</v>
      </c>
      <c r="DL442" s="116">
        <v>203.10599999999999</v>
      </c>
      <c r="DM442" s="116">
        <v>-90.183999999999997</v>
      </c>
      <c r="DN442" s="116">
        <v>142.78799999999998</v>
      </c>
    </row>
    <row r="443" spans="1:118" ht="15.75" customHeight="1">
      <c r="A443" s="108"/>
      <c r="B443" s="149"/>
      <c r="C443" s="123" t="s">
        <v>1321</v>
      </c>
      <c r="D443" s="155" t="s">
        <v>1346</v>
      </c>
      <c r="E443" s="384"/>
      <c r="F443" s="89"/>
      <c r="G443" s="71"/>
      <c r="H443" s="71"/>
      <c r="I443" s="71"/>
      <c r="J443" s="388">
        <v>0</v>
      </c>
      <c r="K443" s="154">
        <v>0</v>
      </c>
      <c r="L443" s="154">
        <v>0</v>
      </c>
      <c r="M443" s="389">
        <v>0</v>
      </c>
      <c r="N443" s="154">
        <v>0</v>
      </c>
      <c r="O443" s="154">
        <v>0</v>
      </c>
      <c r="P443" s="154">
        <v>0</v>
      </c>
      <c r="Q443" s="154">
        <v>0</v>
      </c>
      <c r="R443" s="388">
        <v>0</v>
      </c>
      <c r="S443" s="154">
        <v>0</v>
      </c>
      <c r="T443" s="154">
        <v>0</v>
      </c>
      <c r="U443" s="389">
        <v>0</v>
      </c>
      <c r="V443" s="388">
        <v>0.37557889603850153</v>
      </c>
      <c r="W443" s="154">
        <v>-0.87389643072943646</v>
      </c>
      <c r="X443" s="154">
        <v>0.35157764515068973</v>
      </c>
      <c r="Y443" s="154">
        <v>1.1467398895402445</v>
      </c>
      <c r="Z443" s="388">
        <v>-2.3996054497256623</v>
      </c>
      <c r="AA443" s="154">
        <v>-15.006411441957951</v>
      </c>
      <c r="AB443" s="154">
        <v>7.7940324271006718</v>
      </c>
      <c r="AC443" s="154">
        <v>10.611984464582942</v>
      </c>
      <c r="AD443" s="388">
        <v>-1.3974291808554451</v>
      </c>
      <c r="AE443" s="154">
        <v>1.7432735845526353</v>
      </c>
      <c r="AF443" s="154">
        <v>0.97414212476144235</v>
      </c>
      <c r="AG443" s="154">
        <v>-0.31998652845863229</v>
      </c>
      <c r="AH443" s="388">
        <v>-0.65694684312471896</v>
      </c>
      <c r="AI443" s="154">
        <v>0.71039951146436575</v>
      </c>
      <c r="AJ443" s="154">
        <v>0.40814671335744196</v>
      </c>
      <c r="AK443" s="154">
        <v>0.53840061830291108</v>
      </c>
      <c r="AL443" s="388">
        <v>13.328741965104935</v>
      </c>
      <c r="AM443" s="154">
        <v>137.50045913681575</v>
      </c>
      <c r="AN443" s="154">
        <v>-7.1267217630850581</v>
      </c>
      <c r="AO443" s="154">
        <v>-142.70247933883573</v>
      </c>
      <c r="AP443" s="388">
        <v>-1.8634527495208566</v>
      </c>
      <c r="AQ443" s="154">
        <v>-2.8642783429161063</v>
      </c>
      <c r="AR443" s="154">
        <v>3.0239716939407271</v>
      </c>
      <c r="AS443" s="154">
        <v>2.703759398496234</v>
      </c>
      <c r="AT443" s="388">
        <v>0.20868413537758604</v>
      </c>
      <c r="AU443" s="154">
        <v>-4.3026793890874722E-2</v>
      </c>
      <c r="AV443" s="154">
        <v>0.40495110927299044</v>
      </c>
      <c r="AW443" s="154">
        <v>0.42939154924029815</v>
      </c>
      <c r="AX443" s="388">
        <v>0.72419719684201178</v>
      </c>
      <c r="AY443" s="154">
        <v>0.17617315710103795</v>
      </c>
      <c r="AZ443" s="154">
        <v>-4.5019072119222951E-2</v>
      </c>
      <c r="BA443" s="154">
        <v>0.14464871817617317</v>
      </c>
      <c r="BB443" s="388">
        <v>-1.8839118133176594E-3</v>
      </c>
      <c r="BC443" s="154">
        <v>0.42427935120598381</v>
      </c>
      <c r="BD443" s="154">
        <v>0.60972910888870224</v>
      </c>
      <c r="BE443" s="154">
        <v>-3.2124548281368182E-2</v>
      </c>
      <c r="BF443" s="388">
        <v>1.1281833860304689</v>
      </c>
      <c r="BG443" s="154">
        <v>1.2040097729232542</v>
      </c>
      <c r="BH443" s="154">
        <v>-2.5892929002586955</v>
      </c>
      <c r="BI443" s="154">
        <v>1.2570997413049729</v>
      </c>
      <c r="BJ443" s="388">
        <v>0.85412026116605277</v>
      </c>
      <c r="BK443" s="154">
        <v>-6.4766116276906066E-2</v>
      </c>
      <c r="BL443" s="154">
        <v>-0.10891040340632326</v>
      </c>
      <c r="BM443" s="154">
        <v>0.31955625851717662</v>
      </c>
      <c r="BN443" s="388">
        <v>-0.23897718897057435</v>
      </c>
      <c r="BO443" s="154">
        <v>4.9269555685748326E-2</v>
      </c>
      <c r="BP443" s="154">
        <v>1.5314572978285113</v>
      </c>
      <c r="BQ443" s="154">
        <v>-0.34174966454368488</v>
      </c>
      <c r="BR443" s="388">
        <v>0.13457787516856098</v>
      </c>
      <c r="BS443" s="154">
        <v>0.20498218069736079</v>
      </c>
      <c r="BT443" s="154">
        <v>0.17486996725101137</v>
      </c>
      <c r="BU443" s="154">
        <v>0.48556997688306691</v>
      </c>
      <c r="BV443" s="388">
        <v>-5.0883290421670495E-2</v>
      </c>
      <c r="BW443" s="154">
        <v>0.10056546006780652</v>
      </c>
      <c r="BX443" s="154">
        <v>4.7470646596587764E-2</v>
      </c>
      <c r="BY443" s="154">
        <v>0.90284718375727613</v>
      </c>
      <c r="BZ443" s="390">
        <v>0.25</v>
      </c>
      <c r="CA443" s="390">
        <v>0.25</v>
      </c>
      <c r="CB443" s="390">
        <v>0.25</v>
      </c>
      <c r="CC443" s="389">
        <v>0.25</v>
      </c>
      <c r="CD443" s="390">
        <v>0.25</v>
      </c>
      <c r="CE443" s="390">
        <v>0.25</v>
      </c>
      <c r="CF443" s="390">
        <v>0.25</v>
      </c>
      <c r="CG443" s="389">
        <v>0.25</v>
      </c>
      <c r="CH443" s="390">
        <v>0.25</v>
      </c>
      <c r="CI443" s="390">
        <v>0.25</v>
      </c>
      <c r="CJ443" s="390">
        <v>0.25</v>
      </c>
      <c r="CK443" s="389">
        <v>0.25</v>
      </c>
      <c r="CL443" s="390">
        <v>0.25</v>
      </c>
      <c r="CM443" s="390">
        <v>0.25</v>
      </c>
      <c r="CN443" s="390">
        <v>0.25</v>
      </c>
      <c r="CO443" s="389">
        <v>0.25</v>
      </c>
      <c r="CP443" s="390">
        <v>0.25</v>
      </c>
      <c r="CQ443" s="390">
        <v>0.25</v>
      </c>
      <c r="CR443" s="390">
        <v>0.25</v>
      </c>
      <c r="CS443" s="389">
        <v>0.25</v>
      </c>
      <c r="CT443" s="390">
        <v>0.25</v>
      </c>
      <c r="CU443" s="390">
        <v>0.25</v>
      </c>
      <c r="CV443" s="390">
        <v>0.25</v>
      </c>
      <c r="CW443" s="389">
        <v>0.25</v>
      </c>
      <c r="CX443" s="322"/>
      <c r="CY443" s="71"/>
      <c r="CZ443" s="111"/>
      <c r="DA443" s="108"/>
      <c r="DB443" s="123"/>
      <c r="DC443" s="156"/>
      <c r="DD443" s="156"/>
      <c r="DE443" s="156"/>
      <c r="DF443" s="119"/>
      <c r="DG443" s="116"/>
      <c r="DH443" s="116"/>
      <c r="DI443" s="116"/>
      <c r="DJ443" s="116"/>
      <c r="DK443" s="116"/>
      <c r="DL443" s="116"/>
      <c r="DM443" s="116"/>
      <c r="DN443" s="116"/>
    </row>
    <row r="444" spans="1:118" ht="15.75" customHeight="1">
      <c r="A444" s="108"/>
      <c r="B444" s="149"/>
      <c r="C444" s="123"/>
      <c r="D444" s="155"/>
      <c r="E444" s="384"/>
      <c r="F444" s="71"/>
      <c r="G444" s="71"/>
      <c r="H444" s="71"/>
      <c r="I444" s="71"/>
      <c r="J444" s="391"/>
      <c r="K444" s="157"/>
      <c r="L444" s="157"/>
      <c r="M444" s="392"/>
      <c r="N444" s="157"/>
      <c r="O444" s="157"/>
      <c r="P444" s="157"/>
      <c r="Q444" s="157"/>
      <c r="R444" s="391"/>
      <c r="S444" s="157"/>
      <c r="T444" s="157"/>
      <c r="U444" s="392"/>
      <c r="V444" s="391"/>
      <c r="W444" s="157"/>
      <c r="X444" s="157"/>
      <c r="Y444" s="157"/>
      <c r="Z444" s="391"/>
      <c r="AA444" s="157"/>
      <c r="AB444" s="157"/>
      <c r="AC444" s="157"/>
      <c r="AD444" s="391"/>
      <c r="AE444" s="157"/>
      <c r="AF444" s="157"/>
      <c r="AG444" s="157"/>
      <c r="AH444" s="391"/>
      <c r="AI444" s="157"/>
      <c r="AJ444" s="157"/>
      <c r="AK444" s="157"/>
      <c r="AL444" s="391"/>
      <c r="AM444" s="157"/>
      <c r="AN444" s="157"/>
      <c r="AO444" s="157"/>
      <c r="AP444" s="391"/>
      <c r="AQ444" s="157"/>
      <c r="AR444" s="157"/>
      <c r="AS444" s="157"/>
      <c r="AT444" s="391"/>
      <c r="AU444" s="157"/>
      <c r="AV444" s="157"/>
      <c r="AW444" s="157"/>
      <c r="AX444" s="391"/>
      <c r="AY444" s="157"/>
      <c r="AZ444" s="157"/>
      <c r="BA444" s="157"/>
      <c r="BB444" s="391"/>
      <c r="BC444" s="157"/>
      <c r="BD444" s="157"/>
      <c r="BE444" s="157"/>
      <c r="BF444" s="391"/>
      <c r="BG444" s="157"/>
      <c r="BH444" s="157"/>
      <c r="BI444" s="157"/>
      <c r="BJ444" s="391"/>
      <c r="BK444" s="157"/>
      <c r="BL444" s="157"/>
      <c r="BM444" s="157"/>
      <c r="BN444" s="391"/>
      <c r="BO444" s="157"/>
      <c r="BP444" s="157"/>
      <c r="BQ444" s="157"/>
      <c r="BR444" s="391"/>
      <c r="BS444" s="157"/>
      <c r="BT444" s="157"/>
      <c r="BU444" s="157"/>
      <c r="BV444" s="391"/>
      <c r="BW444" s="157"/>
      <c r="BX444" s="157"/>
      <c r="BY444" s="157"/>
      <c r="BZ444" s="391"/>
      <c r="CA444" s="157"/>
      <c r="CB444" s="157"/>
      <c r="CC444" s="392"/>
      <c r="CD444" s="391"/>
      <c r="CE444" s="157"/>
      <c r="CF444" s="157"/>
      <c r="CG444" s="392"/>
      <c r="CH444" s="391"/>
      <c r="CI444" s="157"/>
      <c r="CJ444" s="157"/>
      <c r="CK444" s="392"/>
      <c r="CL444" s="391"/>
      <c r="CM444" s="157"/>
      <c r="CN444" s="157"/>
      <c r="CO444" s="392"/>
      <c r="CP444" s="391"/>
      <c r="CQ444" s="157"/>
      <c r="CR444" s="157"/>
      <c r="CS444" s="392"/>
      <c r="CT444" s="391"/>
      <c r="CU444" s="157"/>
      <c r="CV444" s="157"/>
      <c r="CW444" s="392"/>
      <c r="CX444" s="322"/>
      <c r="CY444" s="71"/>
      <c r="CZ444" s="111"/>
      <c r="DA444" s="108"/>
      <c r="DB444" s="123"/>
      <c r="DC444" s="156"/>
      <c r="DD444" s="156"/>
      <c r="DE444" s="156"/>
      <c r="DF444" s="119"/>
      <c r="DG444" s="116"/>
      <c r="DH444" s="116"/>
      <c r="DI444" s="116"/>
      <c r="DJ444" s="116"/>
      <c r="DK444" s="116"/>
      <c r="DL444" s="116"/>
      <c r="DM444" s="116"/>
      <c r="DN444" s="116"/>
    </row>
    <row r="445" spans="1:118" ht="15.75" customHeight="1">
      <c r="A445" s="108"/>
      <c r="B445" s="149" t="s">
        <v>795</v>
      </c>
      <c r="C445" s="123" t="s">
        <v>796</v>
      </c>
      <c r="D445" s="155" t="s">
        <v>797</v>
      </c>
      <c r="E445" s="384"/>
      <c r="F445" s="71"/>
      <c r="G445" s="71"/>
      <c r="H445" s="71"/>
      <c r="I445" s="71"/>
      <c r="J445" s="312">
        <v>0</v>
      </c>
      <c r="K445" s="142">
        <v>0</v>
      </c>
      <c r="L445" s="142">
        <v>0</v>
      </c>
      <c r="M445" s="313">
        <v>0</v>
      </c>
      <c r="N445" s="142">
        <v>0</v>
      </c>
      <c r="O445" s="142">
        <v>0</v>
      </c>
      <c r="P445" s="142">
        <v>0</v>
      </c>
      <c r="Q445" s="142">
        <v>0</v>
      </c>
      <c r="R445" s="312">
        <v>0</v>
      </c>
      <c r="S445" s="142">
        <v>0</v>
      </c>
      <c r="T445" s="142">
        <v>0</v>
      </c>
      <c r="U445" s="313">
        <v>0</v>
      </c>
      <c r="V445" s="312">
        <v>0</v>
      </c>
      <c r="W445" s="142">
        <v>-100</v>
      </c>
      <c r="X445" s="142">
        <v>-1.7149999999999999E-2</v>
      </c>
      <c r="Y445" s="142">
        <v>-3.2988499999999998</v>
      </c>
      <c r="Z445" s="312">
        <v>-2.262</v>
      </c>
      <c r="AA445" s="142">
        <v>-102.684</v>
      </c>
      <c r="AB445" s="142">
        <v>-1.472</v>
      </c>
      <c r="AC445" s="142">
        <v>-158.39599999999999</v>
      </c>
      <c r="AD445" s="312">
        <v>-18.209</v>
      </c>
      <c r="AE445" s="142">
        <v>-238</v>
      </c>
      <c r="AF445" s="142">
        <v>-75.036000000000001</v>
      </c>
      <c r="AG445" s="142">
        <v>-304.73699999999997</v>
      </c>
      <c r="AH445" s="312">
        <v>-102.051</v>
      </c>
      <c r="AI445" s="142">
        <v>-226.505</v>
      </c>
      <c r="AJ445" s="142">
        <v>-246.66199999999998</v>
      </c>
      <c r="AK445" s="142">
        <v>-184.94199999999998</v>
      </c>
      <c r="AL445" s="312">
        <v>-134.28799999999998</v>
      </c>
      <c r="AM445" s="142">
        <v>-162.047</v>
      </c>
      <c r="AN445" s="142">
        <v>-55.454999999999998</v>
      </c>
      <c r="AO445" s="142">
        <v>-5.8109999999999999</v>
      </c>
      <c r="AP445" s="312">
        <v>-5.8149999999999995</v>
      </c>
      <c r="AQ445" s="142">
        <v>-6.9769999999999994</v>
      </c>
      <c r="AR445" s="142">
        <v>-114.55499999999999</v>
      </c>
      <c r="AS445" s="142">
        <v>-111.366</v>
      </c>
      <c r="AT445" s="312">
        <v>-108.048</v>
      </c>
      <c r="AU445" s="142">
        <v>-6.9550000000000001</v>
      </c>
      <c r="AV445" s="142">
        <v>-111.26599999999999</v>
      </c>
      <c r="AW445" s="142">
        <v>-249.12799999999999</v>
      </c>
      <c r="AX445" s="312">
        <v>-7.085</v>
      </c>
      <c r="AY445" s="142">
        <v>-104.545</v>
      </c>
      <c r="AZ445" s="142">
        <v>-15.815</v>
      </c>
      <c r="BA445" s="142">
        <v>-95.816000000000003</v>
      </c>
      <c r="BB445" s="312">
        <v>-205.815</v>
      </c>
      <c r="BC445" s="142">
        <v>-5.8159999999999998</v>
      </c>
      <c r="BD445" s="142">
        <v>-128.261</v>
      </c>
      <c r="BE445" s="142">
        <v>0</v>
      </c>
      <c r="BF445" s="312">
        <v>-153.113</v>
      </c>
      <c r="BG445" s="142">
        <v>-258.142</v>
      </c>
      <c r="BH445" s="142">
        <v>-0.45099999999999996</v>
      </c>
      <c r="BI445" s="142">
        <v>-110.52</v>
      </c>
      <c r="BJ445" s="312">
        <v>-120</v>
      </c>
      <c r="BK445" s="142">
        <v>-7.8329999999999993</v>
      </c>
      <c r="BL445" s="142">
        <v>-300.45099999999996</v>
      </c>
      <c r="BM445" s="142">
        <v>-15.734</v>
      </c>
      <c r="BN445" s="312">
        <v>-305</v>
      </c>
      <c r="BO445" s="142">
        <v>-134.095</v>
      </c>
      <c r="BP445" s="142">
        <v>-0.45099999999999996</v>
      </c>
      <c r="BQ445" s="142">
        <v>-5.4479999999999995</v>
      </c>
      <c r="BR445" s="312">
        <v>-180</v>
      </c>
      <c r="BS445" s="142">
        <v>-5.1079999999999997</v>
      </c>
      <c r="BT445" s="142">
        <v>-200.45099999999999</v>
      </c>
      <c r="BU445" s="142">
        <v>-55.481999999999999</v>
      </c>
      <c r="BV445" s="312">
        <v>-183.24299999999999</v>
      </c>
      <c r="BW445" s="142">
        <v>-80</v>
      </c>
      <c r="BX445" s="142">
        <v>-42.332000000000001</v>
      </c>
      <c r="BY445" s="142">
        <v>-50.321999999999996</v>
      </c>
      <c r="BZ445" s="312">
        <v>0</v>
      </c>
      <c r="CA445" s="142">
        <v>0</v>
      </c>
      <c r="CB445" s="142">
        <v>0</v>
      </c>
      <c r="CC445" s="313">
        <v>0</v>
      </c>
      <c r="CD445" s="312">
        <v>0</v>
      </c>
      <c r="CE445" s="142">
        <v>0</v>
      </c>
      <c r="CF445" s="142">
        <v>0</v>
      </c>
      <c r="CG445" s="313">
        <v>0</v>
      </c>
      <c r="CH445" s="312">
        <v>0</v>
      </c>
      <c r="CI445" s="142">
        <v>0</v>
      </c>
      <c r="CJ445" s="142">
        <v>0</v>
      </c>
      <c r="CK445" s="313">
        <v>0</v>
      </c>
      <c r="CL445" s="312">
        <v>0</v>
      </c>
      <c r="CM445" s="142">
        <v>0</v>
      </c>
      <c r="CN445" s="142">
        <v>0</v>
      </c>
      <c r="CO445" s="313">
        <v>0</v>
      </c>
      <c r="CP445" s="312">
        <v>0</v>
      </c>
      <c r="CQ445" s="142">
        <v>0</v>
      </c>
      <c r="CR445" s="142">
        <v>0</v>
      </c>
      <c r="CS445" s="313">
        <v>0</v>
      </c>
      <c r="CT445" s="312">
        <v>0</v>
      </c>
      <c r="CU445" s="142">
        <v>0</v>
      </c>
      <c r="CV445" s="142">
        <v>0</v>
      </c>
      <c r="CW445" s="313">
        <v>0</v>
      </c>
      <c r="CX445" s="322"/>
      <c r="CY445" s="71"/>
      <c r="CZ445" s="111"/>
      <c r="DA445" s="108" t="s">
        <v>795</v>
      </c>
      <c r="DB445" s="123" t="s">
        <v>796</v>
      </c>
      <c r="DC445" s="156">
        <v>-461.21959999999996</v>
      </c>
      <c r="DD445" s="156">
        <v>-404.81630699999999</v>
      </c>
      <c r="DE445" s="156">
        <v>-356.00035499999996</v>
      </c>
      <c r="DF445" s="119">
        <v>-103.31599999999999</v>
      </c>
      <c r="DG445" s="116">
        <v>-264.81399999999996</v>
      </c>
      <c r="DH445" s="116">
        <v>-635.98199999999997</v>
      </c>
      <c r="DI445" s="116">
        <v>-760.16</v>
      </c>
      <c r="DJ445" s="116">
        <v>-357.601</v>
      </c>
      <c r="DK445" s="116">
        <v>-238.71299999999999</v>
      </c>
      <c r="DL445" s="116">
        <v>-475.39699999999999</v>
      </c>
      <c r="DM445" s="116">
        <v>-223.261</v>
      </c>
      <c r="DN445" s="116">
        <v>-339.892</v>
      </c>
    </row>
    <row r="446" spans="1:118" ht="15.75" customHeight="1">
      <c r="A446" s="108"/>
      <c r="B446" s="149"/>
      <c r="C446" s="123" t="s">
        <v>1321</v>
      </c>
      <c r="D446" s="155" t="s">
        <v>1346</v>
      </c>
      <c r="E446" s="384"/>
      <c r="F446" s="71"/>
      <c r="G446" s="71"/>
      <c r="H446" s="71"/>
      <c r="I446" s="71"/>
      <c r="J446" s="388">
        <v>0</v>
      </c>
      <c r="K446" s="154">
        <v>0</v>
      </c>
      <c r="L446" s="154">
        <v>0</v>
      </c>
      <c r="M446" s="389">
        <v>0</v>
      </c>
      <c r="N446" s="154">
        <v>0</v>
      </c>
      <c r="O446" s="154">
        <v>0</v>
      </c>
      <c r="P446" s="154">
        <v>0</v>
      </c>
      <c r="Q446" s="154">
        <v>0</v>
      </c>
      <c r="R446" s="388">
        <v>0</v>
      </c>
      <c r="S446" s="154">
        <v>0</v>
      </c>
      <c r="T446" s="154">
        <v>0</v>
      </c>
      <c r="U446" s="389">
        <v>0</v>
      </c>
      <c r="V446" s="388">
        <v>0</v>
      </c>
      <c r="W446" s="154">
        <v>0.96790429362344665</v>
      </c>
      <c r="X446" s="154">
        <v>1.6599558635642107E-4</v>
      </c>
      <c r="Y446" s="154">
        <v>3.1929710790197068E-2</v>
      </c>
      <c r="Z446" s="388">
        <v>8.5418444644165346E-3</v>
      </c>
      <c r="AA446" s="154">
        <v>0.38775895534224025</v>
      </c>
      <c r="AB446" s="154">
        <v>5.5586185020429441E-3</v>
      </c>
      <c r="AC446" s="154">
        <v>0.59814058169130035</v>
      </c>
      <c r="AD446" s="388">
        <v>2.863131346484649E-2</v>
      </c>
      <c r="AE446" s="154">
        <v>0.37422442773537617</v>
      </c>
      <c r="AF446" s="154">
        <v>0.11798447125862054</v>
      </c>
      <c r="AG446" s="154">
        <v>0.47915978754115679</v>
      </c>
      <c r="AH446" s="388">
        <v>0.13424936855398864</v>
      </c>
      <c r="AI446" s="154">
        <v>0.29797016417596295</v>
      </c>
      <c r="AJ446" s="154">
        <v>0.32448695011576506</v>
      </c>
      <c r="AK446" s="154">
        <v>0.2432935171542833</v>
      </c>
      <c r="AL446" s="388">
        <v>0.37552467694441566</v>
      </c>
      <c r="AM446" s="154">
        <v>0.4531502987967036</v>
      </c>
      <c r="AN446" s="154">
        <v>0.15507506970058807</v>
      </c>
      <c r="AO446" s="154">
        <v>1.6249954558292621E-2</v>
      </c>
      <c r="AP446" s="388">
        <v>2.435979607310871E-2</v>
      </c>
      <c r="AQ446" s="154">
        <v>2.9227566156849436E-2</v>
      </c>
      <c r="AR446" s="154">
        <v>0.47988588807480109</v>
      </c>
      <c r="AS446" s="154">
        <v>0.46652674969524072</v>
      </c>
      <c r="AT446" s="388">
        <v>0.22727951585727299</v>
      </c>
      <c r="AU446" s="154">
        <v>1.4629877765320353E-2</v>
      </c>
      <c r="AV446" s="154">
        <v>0.23404859517413865</v>
      </c>
      <c r="AW446" s="154">
        <v>0.52404201120326799</v>
      </c>
      <c r="AX446" s="388">
        <v>3.1734158675272441E-2</v>
      </c>
      <c r="AY446" s="154">
        <v>0.46826360179341669</v>
      </c>
      <c r="AZ446" s="154">
        <v>7.0836375363363957E-2</v>
      </c>
      <c r="BA446" s="154">
        <v>0.42916586416794694</v>
      </c>
      <c r="BB446" s="388">
        <v>0.60553058030197826</v>
      </c>
      <c r="BC446" s="154">
        <v>1.7111317712685207E-2</v>
      </c>
      <c r="BD446" s="154">
        <v>0.37735810198533654</v>
      </c>
      <c r="BE446" s="154">
        <v>0</v>
      </c>
      <c r="BF446" s="388">
        <v>0.29319298541244593</v>
      </c>
      <c r="BG446" s="154">
        <v>0.49431089221907754</v>
      </c>
      <c r="BH446" s="154">
        <v>8.6361077387950801E-4</v>
      </c>
      <c r="BI446" s="154">
        <v>0.21163251159459698</v>
      </c>
      <c r="BJ446" s="388">
        <v>0.27025931381160223</v>
      </c>
      <c r="BK446" s="154">
        <v>1.7641176709052336E-2</v>
      </c>
      <c r="BL446" s="154">
        <v>0.67666400911674751</v>
      </c>
      <c r="BM446" s="154">
        <v>3.5435500362597912E-2</v>
      </c>
      <c r="BN446" s="388">
        <v>0.68540249980898627</v>
      </c>
      <c r="BO446" s="154">
        <v>0.30134114167831477</v>
      </c>
      <c r="BP446" s="154">
        <v>1.0134968111929598E-3</v>
      </c>
      <c r="BQ446" s="154">
        <v>1.2242861701506087E-2</v>
      </c>
      <c r="BR446" s="388">
        <v>0.40812532168211119</v>
      </c>
      <c r="BS446" s="154">
        <v>1.1581689684179022E-2</v>
      </c>
      <c r="BT446" s="154">
        <v>0.4544951603138937</v>
      </c>
      <c r="BU446" s="154">
        <v>0.12579782831981606</v>
      </c>
      <c r="BV446" s="388">
        <v>0.51487649516573619</v>
      </c>
      <c r="BW446" s="154">
        <v>0.22478413698345309</v>
      </c>
      <c r="BX446" s="154">
        <v>0.11894452608479419</v>
      </c>
      <c r="BY446" s="154">
        <v>0.14139484176601658</v>
      </c>
      <c r="BZ446" s="390">
        <v>0.25</v>
      </c>
      <c r="CA446" s="390">
        <v>0.25</v>
      </c>
      <c r="CB446" s="390">
        <v>0.25</v>
      </c>
      <c r="CC446" s="389">
        <v>0.25</v>
      </c>
      <c r="CD446" s="390">
        <v>0.25</v>
      </c>
      <c r="CE446" s="390">
        <v>0.25</v>
      </c>
      <c r="CF446" s="390">
        <v>0.25</v>
      </c>
      <c r="CG446" s="389">
        <v>0.25</v>
      </c>
      <c r="CH446" s="390">
        <v>0.25</v>
      </c>
      <c r="CI446" s="390">
        <v>0.25</v>
      </c>
      <c r="CJ446" s="390">
        <v>0.25</v>
      </c>
      <c r="CK446" s="389">
        <v>0.25</v>
      </c>
      <c r="CL446" s="390">
        <v>0.25</v>
      </c>
      <c r="CM446" s="390">
        <v>0.25</v>
      </c>
      <c r="CN446" s="390">
        <v>0.25</v>
      </c>
      <c r="CO446" s="389">
        <v>0.25</v>
      </c>
      <c r="CP446" s="390">
        <v>0.25</v>
      </c>
      <c r="CQ446" s="390">
        <v>0.25</v>
      </c>
      <c r="CR446" s="390">
        <v>0.25</v>
      </c>
      <c r="CS446" s="389">
        <v>0.25</v>
      </c>
      <c r="CT446" s="390">
        <v>0.25</v>
      </c>
      <c r="CU446" s="390">
        <v>0.25</v>
      </c>
      <c r="CV446" s="390">
        <v>0.25</v>
      </c>
      <c r="CW446" s="389">
        <v>0.25</v>
      </c>
      <c r="CX446" s="322"/>
      <c r="CY446" s="71"/>
      <c r="CZ446" s="111"/>
      <c r="DA446" s="108"/>
      <c r="DB446" s="123"/>
      <c r="DC446" s="156"/>
      <c r="DD446" s="156"/>
      <c r="DE446" s="156"/>
      <c r="DF446" s="119"/>
      <c r="DG446" s="116"/>
      <c r="DH446" s="116"/>
      <c r="DI446" s="116"/>
      <c r="DJ446" s="116"/>
      <c r="DK446" s="116"/>
      <c r="DL446" s="116"/>
      <c r="DM446" s="116"/>
      <c r="DN446" s="116"/>
    </row>
    <row r="447" spans="1:118" ht="15.75" customHeight="1">
      <c r="A447" s="108"/>
      <c r="B447" s="149"/>
      <c r="C447" s="123"/>
      <c r="D447" s="155"/>
      <c r="E447" s="384"/>
      <c r="F447" s="71"/>
      <c r="G447" s="71"/>
      <c r="H447" s="71"/>
      <c r="I447" s="71"/>
      <c r="J447" s="391"/>
      <c r="K447" s="157"/>
      <c r="L447" s="157"/>
      <c r="M447" s="392"/>
      <c r="N447" s="157"/>
      <c r="O447" s="157"/>
      <c r="P447" s="157"/>
      <c r="Q447" s="157"/>
      <c r="R447" s="391"/>
      <c r="S447" s="157"/>
      <c r="T447" s="157"/>
      <c r="U447" s="392"/>
      <c r="V447" s="391"/>
      <c r="W447" s="157"/>
      <c r="X447" s="157"/>
      <c r="Y447" s="157"/>
      <c r="Z447" s="391"/>
      <c r="AA447" s="157"/>
      <c r="AB447" s="157"/>
      <c r="AC447" s="157"/>
      <c r="AD447" s="391"/>
      <c r="AE447" s="157"/>
      <c r="AF447" s="157"/>
      <c r="AG447" s="157"/>
      <c r="AH447" s="391"/>
      <c r="AI447" s="157"/>
      <c r="AJ447" s="157"/>
      <c r="AK447" s="157"/>
      <c r="AL447" s="391"/>
      <c r="AM447" s="157"/>
      <c r="AN447" s="157"/>
      <c r="AO447" s="157"/>
      <c r="AP447" s="391"/>
      <c r="AQ447" s="157"/>
      <c r="AR447" s="157"/>
      <c r="AS447" s="157"/>
      <c r="AT447" s="391"/>
      <c r="AU447" s="157"/>
      <c r="AV447" s="157"/>
      <c r="AW447" s="157"/>
      <c r="AX447" s="391"/>
      <c r="AY447" s="157"/>
      <c r="AZ447" s="157"/>
      <c r="BA447" s="157"/>
      <c r="BB447" s="391"/>
      <c r="BC447" s="157"/>
      <c r="BD447" s="157"/>
      <c r="BE447" s="157"/>
      <c r="BF447" s="391"/>
      <c r="BG447" s="157"/>
      <c r="BH447" s="157"/>
      <c r="BI447" s="157"/>
      <c r="BJ447" s="391"/>
      <c r="BK447" s="157"/>
      <c r="BL447" s="157"/>
      <c r="BM447" s="157"/>
      <c r="BN447" s="391"/>
      <c r="BO447" s="157"/>
      <c r="BP447" s="157"/>
      <c r="BQ447" s="157"/>
      <c r="BR447" s="391"/>
      <c r="BS447" s="157"/>
      <c r="BT447" s="157"/>
      <c r="BU447" s="157"/>
      <c r="BV447" s="391"/>
      <c r="BW447" s="157"/>
      <c r="BX447" s="157"/>
      <c r="BY447" s="157"/>
      <c r="BZ447" s="391"/>
      <c r="CA447" s="157"/>
      <c r="CB447" s="157"/>
      <c r="CC447" s="392"/>
      <c r="CD447" s="391"/>
      <c r="CE447" s="157"/>
      <c r="CF447" s="157"/>
      <c r="CG447" s="392"/>
      <c r="CH447" s="391"/>
      <c r="CI447" s="157"/>
      <c r="CJ447" s="157"/>
      <c r="CK447" s="392"/>
      <c r="CL447" s="391"/>
      <c r="CM447" s="157"/>
      <c r="CN447" s="157"/>
      <c r="CO447" s="392"/>
      <c r="CP447" s="391"/>
      <c r="CQ447" s="157"/>
      <c r="CR447" s="157"/>
      <c r="CS447" s="392"/>
      <c r="CT447" s="391"/>
      <c r="CU447" s="157"/>
      <c r="CV447" s="157"/>
      <c r="CW447" s="392"/>
      <c r="CX447" s="322"/>
      <c r="CY447" s="71"/>
      <c r="CZ447" s="111"/>
      <c r="DA447" s="108"/>
      <c r="DB447" s="123"/>
      <c r="DC447" s="156"/>
      <c r="DD447" s="156"/>
      <c r="DE447" s="156"/>
      <c r="DF447" s="119"/>
      <c r="DG447" s="116"/>
      <c r="DH447" s="116"/>
      <c r="DI447" s="116"/>
      <c r="DJ447" s="116"/>
      <c r="DK447" s="116"/>
      <c r="DL447" s="116"/>
      <c r="DM447" s="116"/>
      <c r="DN447" s="116"/>
    </row>
    <row r="448" spans="1:118" ht="15.75" customHeight="1">
      <c r="A448" s="108"/>
      <c r="B448" s="149" t="s">
        <v>798</v>
      </c>
      <c r="C448" s="123" t="s">
        <v>799</v>
      </c>
      <c r="D448" s="155" t="s">
        <v>800</v>
      </c>
      <c r="E448" s="384"/>
      <c r="F448" s="89"/>
      <c r="G448" s="71"/>
      <c r="H448" s="71"/>
      <c r="I448" s="71"/>
      <c r="J448" s="312">
        <v>0</v>
      </c>
      <c r="K448" s="142">
        <v>0</v>
      </c>
      <c r="L448" s="142">
        <v>0</v>
      </c>
      <c r="M448" s="313">
        <v>0</v>
      </c>
      <c r="N448" s="142">
        <v>0</v>
      </c>
      <c r="O448" s="142">
        <v>0</v>
      </c>
      <c r="P448" s="142">
        <v>0</v>
      </c>
      <c r="Q448" s="142">
        <v>0</v>
      </c>
      <c r="R448" s="312">
        <v>0</v>
      </c>
      <c r="S448" s="142">
        <v>0</v>
      </c>
      <c r="T448" s="142">
        <v>0</v>
      </c>
      <c r="U448" s="313">
        <v>0</v>
      </c>
      <c r="V448" s="312">
        <v>0</v>
      </c>
      <c r="W448" s="142">
        <v>248.99529999999999</v>
      </c>
      <c r="X448" s="142">
        <v>199.1952</v>
      </c>
      <c r="Y448" s="142">
        <v>-5.0000000000000001E-4</v>
      </c>
      <c r="Z448" s="312">
        <v>99.597999999999999</v>
      </c>
      <c r="AA448" s="142">
        <v>-1E-3</v>
      </c>
      <c r="AB448" s="142">
        <v>1E-3</v>
      </c>
      <c r="AC448" s="142">
        <v>199.23499999999999</v>
      </c>
      <c r="AD448" s="312">
        <v>0</v>
      </c>
      <c r="AE448" s="142">
        <v>199.233</v>
      </c>
      <c r="AF448" s="142">
        <v>0.01</v>
      </c>
      <c r="AG448" s="142">
        <v>199.26299999999998</v>
      </c>
      <c r="AH448" s="312">
        <v>199.32499999999999</v>
      </c>
      <c r="AI448" s="142">
        <v>0</v>
      </c>
      <c r="AJ448" s="142">
        <v>348.63599999999997</v>
      </c>
      <c r="AK448" s="142">
        <v>0</v>
      </c>
      <c r="AL448" s="312">
        <v>348.70799999999997</v>
      </c>
      <c r="AM448" s="142">
        <v>249.21199999999999</v>
      </c>
      <c r="AN448" s="142">
        <v>0</v>
      </c>
      <c r="AO448" s="142">
        <v>0</v>
      </c>
      <c r="AP448" s="312">
        <v>0</v>
      </c>
      <c r="AQ448" s="142">
        <v>0</v>
      </c>
      <c r="AR448" s="142">
        <v>149.351</v>
      </c>
      <c r="AS448" s="142">
        <v>49.772999999999996</v>
      </c>
      <c r="AT448" s="312">
        <v>0</v>
      </c>
      <c r="AU448" s="142">
        <v>0</v>
      </c>
      <c r="AV448" s="142">
        <v>0</v>
      </c>
      <c r="AW448" s="142">
        <v>0</v>
      </c>
      <c r="AX448" s="312">
        <v>300</v>
      </c>
      <c r="AY448" s="142">
        <v>-1.27</v>
      </c>
      <c r="AZ448" s="142">
        <v>0</v>
      </c>
      <c r="BA448" s="142">
        <v>1.27</v>
      </c>
      <c r="BB448" s="312">
        <v>298.71800000000002</v>
      </c>
      <c r="BC448" s="142">
        <v>1.282</v>
      </c>
      <c r="BD448" s="142">
        <v>0</v>
      </c>
      <c r="BE448" s="142">
        <v>0</v>
      </c>
      <c r="BF448" s="312">
        <v>300</v>
      </c>
      <c r="BG448" s="142">
        <v>0</v>
      </c>
      <c r="BH448" s="142">
        <v>410</v>
      </c>
      <c r="BI448" s="142">
        <v>0</v>
      </c>
      <c r="BJ448" s="312">
        <v>0</v>
      </c>
      <c r="BK448" s="142">
        <v>300</v>
      </c>
      <c r="BL448" s="142">
        <v>0</v>
      </c>
      <c r="BM448" s="142">
        <v>0</v>
      </c>
      <c r="BN448" s="312">
        <v>0</v>
      </c>
      <c r="BO448" s="142">
        <v>0</v>
      </c>
      <c r="BP448" s="142">
        <v>0</v>
      </c>
      <c r="BQ448" s="142">
        <v>0</v>
      </c>
      <c r="BR448" s="312">
        <v>170</v>
      </c>
      <c r="BS448" s="142">
        <v>0</v>
      </c>
      <c r="BT448" s="142">
        <v>240</v>
      </c>
      <c r="BU448" s="142">
        <v>0</v>
      </c>
      <c r="BV448" s="312">
        <v>300</v>
      </c>
      <c r="BW448" s="142">
        <v>0</v>
      </c>
      <c r="BX448" s="142">
        <v>0</v>
      </c>
      <c r="BY448" s="142">
        <v>0</v>
      </c>
      <c r="BZ448" s="312">
        <v>0</v>
      </c>
      <c r="CA448" s="142">
        <v>0</v>
      </c>
      <c r="CB448" s="142">
        <v>0</v>
      </c>
      <c r="CC448" s="313">
        <v>0</v>
      </c>
      <c r="CD448" s="312">
        <v>0</v>
      </c>
      <c r="CE448" s="142">
        <v>0</v>
      </c>
      <c r="CF448" s="142">
        <v>0</v>
      </c>
      <c r="CG448" s="313">
        <v>0</v>
      </c>
      <c r="CH448" s="312">
        <v>0</v>
      </c>
      <c r="CI448" s="142">
        <v>0</v>
      </c>
      <c r="CJ448" s="142">
        <v>0</v>
      </c>
      <c r="CK448" s="313">
        <v>0</v>
      </c>
      <c r="CL448" s="312">
        <v>0</v>
      </c>
      <c r="CM448" s="142">
        <v>0</v>
      </c>
      <c r="CN448" s="142">
        <v>0</v>
      </c>
      <c r="CO448" s="313">
        <v>0</v>
      </c>
      <c r="CP448" s="312">
        <v>0</v>
      </c>
      <c r="CQ448" s="142">
        <v>0</v>
      </c>
      <c r="CR448" s="142">
        <v>0</v>
      </c>
      <c r="CS448" s="313">
        <v>0</v>
      </c>
      <c r="CT448" s="312">
        <v>0</v>
      </c>
      <c r="CU448" s="142">
        <v>0</v>
      </c>
      <c r="CV448" s="142">
        <v>0</v>
      </c>
      <c r="CW448" s="313">
        <v>0</v>
      </c>
      <c r="CX448" s="322"/>
      <c r="CY448" s="71"/>
      <c r="CZ448" s="111"/>
      <c r="DA448" s="108" t="s">
        <v>798</v>
      </c>
      <c r="DB448" s="123" t="s">
        <v>799</v>
      </c>
      <c r="DC448" s="156">
        <v>-79.226649999999992</v>
      </c>
      <c r="DD448" s="156">
        <v>200</v>
      </c>
      <c r="DE448" s="156">
        <v>450</v>
      </c>
      <c r="DF448" s="119">
        <v>448.19</v>
      </c>
      <c r="DG448" s="116">
        <v>298.83299999999997</v>
      </c>
      <c r="DH448" s="116">
        <v>398.50599999999997</v>
      </c>
      <c r="DI448" s="116">
        <v>547.96100000000001</v>
      </c>
      <c r="DJ448" s="116">
        <v>597.91999999999996</v>
      </c>
      <c r="DK448" s="116">
        <v>199.124</v>
      </c>
      <c r="DL448" s="116">
        <v>0</v>
      </c>
      <c r="DM448" s="116">
        <v>300</v>
      </c>
      <c r="DN448" s="116">
        <v>300</v>
      </c>
    </row>
    <row r="449" spans="1:118" ht="15.75" customHeight="1">
      <c r="A449" s="108"/>
      <c r="B449" s="149"/>
      <c r="C449" s="123" t="s">
        <v>1321</v>
      </c>
      <c r="D449" s="155" t="s">
        <v>1346</v>
      </c>
      <c r="E449" s="384"/>
      <c r="F449" s="71"/>
      <c r="G449" s="71"/>
      <c r="H449" s="71"/>
      <c r="I449" s="71"/>
      <c r="J449" s="388">
        <v>0</v>
      </c>
      <c r="K449" s="154">
        <v>0</v>
      </c>
      <c r="L449" s="154">
        <v>0</v>
      </c>
      <c r="M449" s="389">
        <v>0</v>
      </c>
      <c r="N449" s="154">
        <v>0</v>
      </c>
      <c r="O449" s="154">
        <v>0</v>
      </c>
      <c r="P449" s="154">
        <v>0</v>
      </c>
      <c r="Q449" s="154">
        <v>0</v>
      </c>
      <c r="R449" s="388">
        <v>0</v>
      </c>
      <c r="S449" s="154">
        <v>0</v>
      </c>
      <c r="T449" s="154">
        <v>0</v>
      </c>
      <c r="U449" s="389">
        <v>0</v>
      </c>
      <c r="V449" s="388">
        <v>0</v>
      </c>
      <c r="W449" s="154">
        <v>0.55555746446819432</v>
      </c>
      <c r="X449" s="154">
        <v>0.44444365113010109</v>
      </c>
      <c r="Y449" s="154">
        <v>-1.1155982953658048E-6</v>
      </c>
      <c r="Z449" s="388">
        <v>0.33328983077504831</v>
      </c>
      <c r="AA449" s="154">
        <v>-3.3463506373124792E-6</v>
      </c>
      <c r="AB449" s="154">
        <v>3.3463506373124792E-6</v>
      </c>
      <c r="AC449" s="154">
        <v>0.66671016922495174</v>
      </c>
      <c r="AD449" s="388">
        <v>0</v>
      </c>
      <c r="AE449" s="154">
        <v>0.49994981254987381</v>
      </c>
      <c r="AF449" s="154">
        <v>2.5093725063110722E-5</v>
      </c>
      <c r="AG449" s="154">
        <v>0.5000250937250631</v>
      </c>
      <c r="AH449" s="388">
        <v>0.36375763968603603</v>
      </c>
      <c r="AI449" s="154">
        <v>0</v>
      </c>
      <c r="AJ449" s="154">
        <v>0.63624236031396386</v>
      </c>
      <c r="AK449" s="154">
        <v>0</v>
      </c>
      <c r="AL449" s="388">
        <v>0.58320176612255814</v>
      </c>
      <c r="AM449" s="154">
        <v>0.4167982338774418</v>
      </c>
      <c r="AN449" s="154">
        <v>0</v>
      </c>
      <c r="AO449" s="154">
        <v>0</v>
      </c>
      <c r="AP449" s="388">
        <v>0</v>
      </c>
      <c r="AQ449" s="154">
        <v>0</v>
      </c>
      <c r="AR449" s="154">
        <v>0.7500401759707519</v>
      </c>
      <c r="AS449" s="154">
        <v>0.2499598240292481</v>
      </c>
      <c r="AT449" s="388">
        <v>0</v>
      </c>
      <c r="AU449" s="154">
        <v>0</v>
      </c>
      <c r="AV449" s="154">
        <v>0</v>
      </c>
      <c r="AW449" s="154">
        <v>0</v>
      </c>
      <c r="AX449" s="388">
        <v>1</v>
      </c>
      <c r="AY449" s="154">
        <v>-4.2333333333333337E-3</v>
      </c>
      <c r="AZ449" s="154">
        <v>0</v>
      </c>
      <c r="BA449" s="154">
        <v>4.2333333333333337E-3</v>
      </c>
      <c r="BB449" s="388">
        <v>0.99572666666666676</v>
      </c>
      <c r="BC449" s="154">
        <v>4.2733333333333338E-3</v>
      </c>
      <c r="BD449" s="154">
        <v>0</v>
      </c>
      <c r="BE449" s="154">
        <v>0</v>
      </c>
      <c r="BF449" s="388">
        <v>0.42253521126760563</v>
      </c>
      <c r="BG449" s="154">
        <v>0</v>
      </c>
      <c r="BH449" s="154">
        <v>0.57746478873239437</v>
      </c>
      <c r="BI449" s="154">
        <v>0</v>
      </c>
      <c r="BJ449" s="388">
        <v>0</v>
      </c>
      <c r="BK449" s="154">
        <v>1</v>
      </c>
      <c r="BL449" s="154">
        <v>0</v>
      </c>
      <c r="BM449" s="154">
        <v>0</v>
      </c>
      <c r="BN449" s="388">
        <v>0</v>
      </c>
      <c r="BO449" s="154">
        <v>0</v>
      </c>
      <c r="BP449" s="154">
        <v>0</v>
      </c>
      <c r="BQ449" s="154">
        <v>0</v>
      </c>
      <c r="BR449" s="388">
        <v>0.41463414634146339</v>
      </c>
      <c r="BS449" s="154">
        <v>0</v>
      </c>
      <c r="BT449" s="154">
        <v>0.58536585365853655</v>
      </c>
      <c r="BU449" s="154">
        <v>0</v>
      </c>
      <c r="BV449" s="388">
        <v>1</v>
      </c>
      <c r="BW449" s="154">
        <v>0</v>
      </c>
      <c r="BX449" s="154">
        <v>0</v>
      </c>
      <c r="BY449" s="154">
        <v>0</v>
      </c>
      <c r="BZ449" s="390">
        <v>0.25</v>
      </c>
      <c r="CA449" s="390">
        <v>0.25</v>
      </c>
      <c r="CB449" s="390">
        <v>0.25</v>
      </c>
      <c r="CC449" s="389">
        <v>0.25</v>
      </c>
      <c r="CD449" s="390">
        <v>0.25</v>
      </c>
      <c r="CE449" s="390">
        <v>0.25</v>
      </c>
      <c r="CF449" s="390">
        <v>0.25</v>
      </c>
      <c r="CG449" s="389">
        <v>0.25</v>
      </c>
      <c r="CH449" s="390">
        <v>0.25</v>
      </c>
      <c r="CI449" s="390">
        <v>0.25</v>
      </c>
      <c r="CJ449" s="390">
        <v>0.25</v>
      </c>
      <c r="CK449" s="389">
        <v>0.25</v>
      </c>
      <c r="CL449" s="390">
        <v>0.25</v>
      </c>
      <c r="CM449" s="390">
        <v>0.25</v>
      </c>
      <c r="CN449" s="390">
        <v>0.25</v>
      </c>
      <c r="CO449" s="389">
        <v>0.25</v>
      </c>
      <c r="CP449" s="390">
        <v>0.25</v>
      </c>
      <c r="CQ449" s="390">
        <v>0.25</v>
      </c>
      <c r="CR449" s="390">
        <v>0.25</v>
      </c>
      <c r="CS449" s="389">
        <v>0.25</v>
      </c>
      <c r="CT449" s="390">
        <v>0.25</v>
      </c>
      <c r="CU449" s="390">
        <v>0.25</v>
      </c>
      <c r="CV449" s="390">
        <v>0.25</v>
      </c>
      <c r="CW449" s="389">
        <v>0.25</v>
      </c>
      <c r="CX449" s="322"/>
      <c r="CY449" s="71"/>
      <c r="CZ449" s="111"/>
      <c r="DA449" s="108"/>
      <c r="DB449" s="123"/>
      <c r="DC449" s="156"/>
      <c r="DD449" s="156"/>
      <c r="DE449" s="156"/>
      <c r="DF449" s="119"/>
      <c r="DG449" s="116"/>
      <c r="DH449" s="116"/>
      <c r="DI449" s="116"/>
      <c r="DJ449" s="116"/>
      <c r="DK449" s="116"/>
      <c r="DL449" s="116"/>
      <c r="DM449" s="116"/>
      <c r="DN449" s="116"/>
    </row>
    <row r="450" spans="1:118" ht="15.75" customHeight="1">
      <c r="A450" s="108"/>
      <c r="B450" s="149"/>
      <c r="C450" s="123"/>
      <c r="D450" s="155"/>
      <c r="E450" s="384"/>
      <c r="F450" s="71"/>
      <c r="G450" s="71"/>
      <c r="H450" s="71"/>
      <c r="I450" s="71"/>
      <c r="J450" s="391"/>
      <c r="K450" s="157"/>
      <c r="L450" s="157"/>
      <c r="M450" s="392"/>
      <c r="N450" s="157"/>
      <c r="O450" s="157"/>
      <c r="P450" s="157"/>
      <c r="Q450" s="157"/>
      <c r="R450" s="391"/>
      <c r="S450" s="157"/>
      <c r="T450" s="157"/>
      <c r="U450" s="392"/>
      <c r="V450" s="391"/>
      <c r="W450" s="157"/>
      <c r="X450" s="157"/>
      <c r="Y450" s="157"/>
      <c r="Z450" s="391"/>
      <c r="AA450" s="157"/>
      <c r="AB450" s="157"/>
      <c r="AC450" s="157"/>
      <c r="AD450" s="391"/>
      <c r="AE450" s="157"/>
      <c r="AF450" s="157"/>
      <c r="AG450" s="157"/>
      <c r="AH450" s="391"/>
      <c r="AI450" s="157"/>
      <c r="AJ450" s="157"/>
      <c r="AK450" s="157"/>
      <c r="AL450" s="391"/>
      <c r="AM450" s="157"/>
      <c r="AN450" s="157"/>
      <c r="AO450" s="157"/>
      <c r="AP450" s="391"/>
      <c r="AQ450" s="157"/>
      <c r="AR450" s="157"/>
      <c r="AS450" s="157"/>
      <c r="AT450" s="391"/>
      <c r="AU450" s="157"/>
      <c r="AV450" s="157"/>
      <c r="AW450" s="157"/>
      <c r="AX450" s="391"/>
      <c r="AY450" s="157"/>
      <c r="AZ450" s="157"/>
      <c r="BA450" s="157"/>
      <c r="BB450" s="391"/>
      <c r="BC450" s="157"/>
      <c r="BD450" s="157"/>
      <c r="BE450" s="157"/>
      <c r="BF450" s="391"/>
      <c r="BG450" s="157"/>
      <c r="BH450" s="157"/>
      <c r="BI450" s="157"/>
      <c r="BJ450" s="391"/>
      <c r="BK450" s="157"/>
      <c r="BL450" s="157"/>
      <c r="BM450" s="157"/>
      <c r="BN450" s="391"/>
      <c r="BO450" s="157"/>
      <c r="BP450" s="157"/>
      <c r="BQ450" s="157"/>
      <c r="BR450" s="391"/>
      <c r="BS450" s="157"/>
      <c r="BT450" s="157"/>
      <c r="BU450" s="157"/>
      <c r="BV450" s="391"/>
      <c r="BW450" s="157"/>
      <c r="BX450" s="157"/>
      <c r="BY450" s="157"/>
      <c r="BZ450" s="391"/>
      <c r="CA450" s="157"/>
      <c r="CB450" s="157"/>
      <c r="CC450" s="392"/>
      <c r="CD450" s="391"/>
      <c r="CE450" s="157"/>
      <c r="CF450" s="157"/>
      <c r="CG450" s="392"/>
      <c r="CH450" s="391"/>
      <c r="CI450" s="157"/>
      <c r="CJ450" s="157"/>
      <c r="CK450" s="392"/>
      <c r="CL450" s="391"/>
      <c r="CM450" s="157"/>
      <c r="CN450" s="157"/>
      <c r="CO450" s="392"/>
      <c r="CP450" s="391"/>
      <c r="CQ450" s="157"/>
      <c r="CR450" s="157"/>
      <c r="CS450" s="392"/>
      <c r="CT450" s="391"/>
      <c r="CU450" s="157"/>
      <c r="CV450" s="157"/>
      <c r="CW450" s="392"/>
      <c r="CX450" s="322"/>
      <c r="CY450" s="71"/>
      <c r="CZ450" s="111"/>
      <c r="DA450" s="108"/>
      <c r="DB450" s="123"/>
      <c r="DC450" s="156"/>
      <c r="DD450" s="156"/>
      <c r="DE450" s="156"/>
      <c r="DF450" s="119"/>
      <c r="DG450" s="116"/>
      <c r="DH450" s="116"/>
      <c r="DI450" s="116"/>
      <c r="DJ450" s="116"/>
      <c r="DK450" s="116"/>
      <c r="DL450" s="116"/>
      <c r="DM450" s="116"/>
      <c r="DN450" s="116"/>
    </row>
    <row r="451" spans="1:118" ht="15.75" customHeight="1">
      <c r="A451" s="108"/>
      <c r="B451" s="149" t="s">
        <v>801</v>
      </c>
      <c r="C451" s="123" t="s">
        <v>802</v>
      </c>
      <c r="D451" s="155" t="s">
        <v>803</v>
      </c>
      <c r="E451" s="384"/>
      <c r="F451" s="71"/>
      <c r="G451" s="71"/>
      <c r="H451" s="71"/>
      <c r="I451" s="71"/>
      <c r="J451" s="312">
        <v>0</v>
      </c>
      <c r="K451" s="142">
        <v>0</v>
      </c>
      <c r="L451" s="142">
        <v>0</v>
      </c>
      <c r="M451" s="313">
        <v>0</v>
      </c>
      <c r="N451" s="142">
        <v>0</v>
      </c>
      <c r="O451" s="142">
        <v>0</v>
      </c>
      <c r="P451" s="142">
        <v>0</v>
      </c>
      <c r="Q451" s="142">
        <v>0</v>
      </c>
      <c r="R451" s="312">
        <v>0</v>
      </c>
      <c r="S451" s="142">
        <v>0</v>
      </c>
      <c r="T451" s="142">
        <v>0</v>
      </c>
      <c r="U451" s="313">
        <v>0</v>
      </c>
      <c r="V451" s="312">
        <v>0.95117099999999999</v>
      </c>
      <c r="W451" s="142">
        <v>79.820533999999995</v>
      </c>
      <c r="X451" s="142">
        <v>85.390242999999998</v>
      </c>
      <c r="Y451" s="142">
        <v>8.0860519999999987</v>
      </c>
      <c r="Z451" s="312">
        <v>44.643999999999998</v>
      </c>
      <c r="AA451" s="142">
        <v>75.850999999999999</v>
      </c>
      <c r="AB451" s="142">
        <v>33.491</v>
      </c>
      <c r="AC451" s="142">
        <v>73.517999999999986</v>
      </c>
      <c r="AD451" s="312">
        <v>238.92999999999998</v>
      </c>
      <c r="AE451" s="142">
        <v>51.615999999999985</v>
      </c>
      <c r="AF451" s="142">
        <v>294.38099999999997</v>
      </c>
      <c r="AG451" s="142">
        <v>-203.65299999999996</v>
      </c>
      <c r="AH451" s="312">
        <v>209.52500000000003</v>
      </c>
      <c r="AI451" s="142">
        <v>107.29499999999999</v>
      </c>
      <c r="AJ451" s="142">
        <v>-5.1329999999999956</v>
      </c>
      <c r="AK451" s="142">
        <v>-50.21</v>
      </c>
      <c r="AL451" s="312">
        <v>0</v>
      </c>
      <c r="AM451" s="142">
        <v>0</v>
      </c>
      <c r="AN451" s="142">
        <v>0</v>
      </c>
      <c r="AO451" s="142">
        <v>-104.13799999999999</v>
      </c>
      <c r="AP451" s="312">
        <v>-1.161</v>
      </c>
      <c r="AQ451" s="142">
        <v>7.7910000000000004</v>
      </c>
      <c r="AR451" s="142">
        <v>0</v>
      </c>
      <c r="AS451" s="142">
        <v>-1.5770000000000004</v>
      </c>
      <c r="AT451" s="312">
        <v>0</v>
      </c>
      <c r="AU451" s="142">
        <v>0</v>
      </c>
      <c r="AV451" s="142">
        <v>0</v>
      </c>
      <c r="AW451" s="142">
        <v>0</v>
      </c>
      <c r="AX451" s="312">
        <v>0</v>
      </c>
      <c r="AY451" s="142">
        <v>0</v>
      </c>
      <c r="AZ451" s="142">
        <v>138.249</v>
      </c>
      <c r="BA451" s="142">
        <v>0</v>
      </c>
      <c r="BB451" s="312">
        <v>33.299999999999997</v>
      </c>
      <c r="BC451" s="142">
        <v>-33.299999999999997</v>
      </c>
      <c r="BD451" s="142">
        <v>-72.88</v>
      </c>
      <c r="BE451" s="142">
        <v>151.85399999999998</v>
      </c>
      <c r="BF451" s="312">
        <v>0</v>
      </c>
      <c r="BG451" s="142">
        <v>105.1</v>
      </c>
      <c r="BH451" s="142">
        <v>-20</v>
      </c>
      <c r="BI451" s="142">
        <v>-31.451999999999998</v>
      </c>
      <c r="BJ451" s="312">
        <v>-36</v>
      </c>
      <c r="BK451" s="142">
        <v>0</v>
      </c>
      <c r="BL451" s="142">
        <v>-20</v>
      </c>
      <c r="BM451" s="142">
        <v>25.802</v>
      </c>
      <c r="BN451" s="312">
        <v>67</v>
      </c>
      <c r="BO451" s="142">
        <v>-0.11599999999999999</v>
      </c>
      <c r="BP451" s="142">
        <v>0</v>
      </c>
      <c r="BQ451" s="142">
        <v>0</v>
      </c>
      <c r="BR451" s="312">
        <v>5</v>
      </c>
      <c r="BS451" s="142">
        <v>396.67399999999998</v>
      </c>
      <c r="BT451" s="142">
        <v>5</v>
      </c>
      <c r="BU451" s="142">
        <v>24.207000000000001</v>
      </c>
      <c r="BV451" s="312">
        <v>269.98199999999997</v>
      </c>
      <c r="BW451" s="142">
        <v>-7.9879999999999995</v>
      </c>
      <c r="BX451" s="142">
        <v>-4.4619999999999997</v>
      </c>
      <c r="BY451" s="142">
        <v>247.40299999999999</v>
      </c>
      <c r="BZ451" s="312">
        <v>0</v>
      </c>
      <c r="CA451" s="142">
        <v>0</v>
      </c>
      <c r="CB451" s="142">
        <v>0</v>
      </c>
      <c r="CC451" s="313">
        <v>0</v>
      </c>
      <c r="CD451" s="312">
        <v>0</v>
      </c>
      <c r="CE451" s="142">
        <v>0</v>
      </c>
      <c r="CF451" s="142">
        <v>0</v>
      </c>
      <c r="CG451" s="313">
        <v>0</v>
      </c>
      <c r="CH451" s="312">
        <v>0</v>
      </c>
      <c r="CI451" s="142">
        <v>0</v>
      </c>
      <c r="CJ451" s="142">
        <v>0</v>
      </c>
      <c r="CK451" s="313">
        <v>0</v>
      </c>
      <c r="CL451" s="312">
        <v>0</v>
      </c>
      <c r="CM451" s="142">
        <v>0</v>
      </c>
      <c r="CN451" s="142">
        <v>0</v>
      </c>
      <c r="CO451" s="313">
        <v>0</v>
      </c>
      <c r="CP451" s="312">
        <v>0</v>
      </c>
      <c r="CQ451" s="142">
        <v>0</v>
      </c>
      <c r="CR451" s="142">
        <v>0</v>
      </c>
      <c r="CS451" s="313">
        <v>0</v>
      </c>
      <c r="CT451" s="312">
        <v>0</v>
      </c>
      <c r="CU451" s="142">
        <v>0</v>
      </c>
      <c r="CV451" s="142">
        <v>0</v>
      </c>
      <c r="CW451" s="313">
        <v>0</v>
      </c>
      <c r="CX451" s="322"/>
      <c r="CY451" s="71"/>
      <c r="CZ451" s="111"/>
      <c r="DA451" s="108" t="s">
        <v>801</v>
      </c>
      <c r="DB451" s="123" t="s">
        <v>802</v>
      </c>
      <c r="DC451" s="156">
        <v>49.009299999999996</v>
      </c>
      <c r="DD451" s="156">
        <v>11.948632</v>
      </c>
      <c r="DE451" s="156">
        <v>13.550063</v>
      </c>
      <c r="DF451" s="119">
        <v>174.24799999999999</v>
      </c>
      <c r="DG451" s="116">
        <v>227.50399999999999</v>
      </c>
      <c r="DH451" s="116">
        <v>381.27399999999989</v>
      </c>
      <c r="DI451" s="116">
        <v>261.47699999999998</v>
      </c>
      <c r="DJ451" s="116">
        <v>-104.13799999999999</v>
      </c>
      <c r="DK451" s="116">
        <v>5.0529999999999999</v>
      </c>
      <c r="DL451" s="116">
        <v>0</v>
      </c>
      <c r="DM451" s="116">
        <v>138.249</v>
      </c>
      <c r="DN451" s="116">
        <v>78.97399999999999</v>
      </c>
    </row>
    <row r="452" spans="1:118" ht="15.75" customHeight="1">
      <c r="A452" s="108"/>
      <c r="B452" s="149"/>
      <c r="C452" s="123" t="s">
        <v>1321</v>
      </c>
      <c r="D452" s="155" t="s">
        <v>1346</v>
      </c>
      <c r="E452" s="384"/>
      <c r="F452" s="71"/>
      <c r="G452" s="71"/>
      <c r="H452" s="71"/>
      <c r="I452" s="71"/>
      <c r="J452" s="388">
        <v>0</v>
      </c>
      <c r="K452" s="154">
        <v>0</v>
      </c>
      <c r="L452" s="154">
        <v>0</v>
      </c>
      <c r="M452" s="389">
        <v>0</v>
      </c>
      <c r="N452" s="154">
        <v>0</v>
      </c>
      <c r="O452" s="154">
        <v>0</v>
      </c>
      <c r="P452" s="154">
        <v>0</v>
      </c>
      <c r="Q452" s="154">
        <v>0</v>
      </c>
      <c r="R452" s="388">
        <v>0</v>
      </c>
      <c r="S452" s="154">
        <v>0</v>
      </c>
      <c r="T452" s="154">
        <v>0</v>
      </c>
      <c r="U452" s="389">
        <v>0</v>
      </c>
      <c r="V452" s="388">
        <v>5.4587197557504248E-3</v>
      </c>
      <c r="W452" s="154">
        <v>0.45808579725448784</v>
      </c>
      <c r="X452" s="154">
        <v>0.49005006083283598</v>
      </c>
      <c r="Y452" s="154">
        <v>4.6405422156925759E-2</v>
      </c>
      <c r="Z452" s="388">
        <v>0.19623391237077151</v>
      </c>
      <c r="AA452" s="154">
        <v>0.33340512694282298</v>
      </c>
      <c r="AB452" s="154">
        <v>0.14721059849497153</v>
      </c>
      <c r="AC452" s="154">
        <v>0.32315036219143395</v>
      </c>
      <c r="AD452" s="388">
        <v>0.62666219044571636</v>
      </c>
      <c r="AE452" s="154">
        <v>0.13537770737055241</v>
      </c>
      <c r="AF452" s="154">
        <v>0.77209828102624378</v>
      </c>
      <c r="AG452" s="154">
        <v>-0.53413817884251225</v>
      </c>
      <c r="AH452" s="388">
        <v>0.8013133086275277</v>
      </c>
      <c r="AI452" s="154">
        <v>0.4103420186096674</v>
      </c>
      <c r="AJ452" s="154">
        <v>-1.9630789706169171E-2</v>
      </c>
      <c r="AK452" s="154">
        <v>-0.19202453753102569</v>
      </c>
      <c r="AL452" s="388">
        <v>0</v>
      </c>
      <c r="AM452" s="154">
        <v>0</v>
      </c>
      <c r="AN452" s="154">
        <v>0</v>
      </c>
      <c r="AO452" s="154">
        <v>1</v>
      </c>
      <c r="AP452" s="388">
        <v>-0.22976449633880863</v>
      </c>
      <c r="AQ452" s="154">
        <v>1.5418563229764497</v>
      </c>
      <c r="AR452" s="154">
        <v>0</v>
      </c>
      <c r="AS452" s="154">
        <v>-0.31209182663764107</v>
      </c>
      <c r="AT452" s="388">
        <v>0</v>
      </c>
      <c r="AU452" s="154">
        <v>0</v>
      </c>
      <c r="AV452" s="154">
        <v>0</v>
      </c>
      <c r="AW452" s="154">
        <v>0</v>
      </c>
      <c r="AX452" s="388">
        <v>0</v>
      </c>
      <c r="AY452" s="154">
        <v>0</v>
      </c>
      <c r="AZ452" s="154">
        <v>1</v>
      </c>
      <c r="BA452" s="154">
        <v>0</v>
      </c>
      <c r="BB452" s="388">
        <v>0.42165776078202954</v>
      </c>
      <c r="BC452" s="154">
        <v>-0.42165776078202954</v>
      </c>
      <c r="BD452" s="154">
        <v>-0.92283536353736684</v>
      </c>
      <c r="BE452" s="154">
        <v>1.9228353635373667</v>
      </c>
      <c r="BF452" s="388">
        <v>0</v>
      </c>
      <c r="BG452" s="154">
        <v>1.9590665076051308</v>
      </c>
      <c r="BH452" s="154">
        <v>-0.37280047718461101</v>
      </c>
      <c r="BI452" s="154">
        <v>-0.58626603042051928</v>
      </c>
      <c r="BJ452" s="388">
        <v>1.1921319292668389</v>
      </c>
      <c r="BK452" s="154">
        <v>0</v>
      </c>
      <c r="BL452" s="154">
        <v>0.6622955162593549</v>
      </c>
      <c r="BM452" s="154">
        <v>-0.85442744552619376</v>
      </c>
      <c r="BN452" s="388">
        <v>1.0017343460319359</v>
      </c>
      <c r="BO452" s="154">
        <v>-1.7343460319358889E-3</v>
      </c>
      <c r="BP452" s="154">
        <v>0</v>
      </c>
      <c r="BQ452" s="154">
        <v>0</v>
      </c>
      <c r="BR452" s="388">
        <v>1.160413199932232E-2</v>
      </c>
      <c r="BS452" s="154">
        <v>0.92061149133983633</v>
      </c>
      <c r="BT452" s="154">
        <v>1.160413199932232E-2</v>
      </c>
      <c r="BU452" s="154">
        <v>5.618024466151908E-2</v>
      </c>
      <c r="BV452" s="388">
        <v>0.53468664283521639</v>
      </c>
      <c r="BW452" s="154">
        <v>-1.5819858001524949E-2</v>
      </c>
      <c r="BX452" s="154">
        <v>-8.8367809718082526E-3</v>
      </c>
      <c r="BY452" s="154">
        <v>0.48996999613811676</v>
      </c>
      <c r="BZ452" s="390">
        <v>0.25</v>
      </c>
      <c r="CA452" s="390">
        <v>0.25</v>
      </c>
      <c r="CB452" s="390">
        <v>0.25</v>
      </c>
      <c r="CC452" s="389">
        <v>0.25</v>
      </c>
      <c r="CD452" s="390">
        <v>0.25</v>
      </c>
      <c r="CE452" s="390">
        <v>0.25</v>
      </c>
      <c r="CF452" s="390">
        <v>0.25</v>
      </c>
      <c r="CG452" s="389">
        <v>0.25</v>
      </c>
      <c r="CH452" s="390">
        <v>0.25</v>
      </c>
      <c r="CI452" s="390">
        <v>0.25</v>
      </c>
      <c r="CJ452" s="390">
        <v>0.25</v>
      </c>
      <c r="CK452" s="389">
        <v>0.25</v>
      </c>
      <c r="CL452" s="390">
        <v>0.25</v>
      </c>
      <c r="CM452" s="390">
        <v>0.25</v>
      </c>
      <c r="CN452" s="390">
        <v>0.25</v>
      </c>
      <c r="CO452" s="389">
        <v>0.25</v>
      </c>
      <c r="CP452" s="390">
        <v>0.25</v>
      </c>
      <c r="CQ452" s="390">
        <v>0.25</v>
      </c>
      <c r="CR452" s="390">
        <v>0.25</v>
      </c>
      <c r="CS452" s="389">
        <v>0.25</v>
      </c>
      <c r="CT452" s="390">
        <v>0.25</v>
      </c>
      <c r="CU452" s="390">
        <v>0.25</v>
      </c>
      <c r="CV452" s="390">
        <v>0.25</v>
      </c>
      <c r="CW452" s="389">
        <v>0.25</v>
      </c>
      <c r="CX452" s="322"/>
      <c r="CY452" s="71"/>
      <c r="CZ452" s="111"/>
      <c r="DA452" s="108"/>
      <c r="DB452" s="123"/>
      <c r="DC452" s="156"/>
      <c r="DD452" s="156"/>
      <c r="DE452" s="156"/>
      <c r="DF452" s="119"/>
      <c r="DG452" s="116"/>
      <c r="DH452" s="116"/>
      <c r="DI452" s="116"/>
      <c r="DJ452" s="116"/>
      <c r="DK452" s="116"/>
      <c r="DL452" s="116"/>
      <c r="DM452" s="116"/>
      <c r="DN452" s="116"/>
    </row>
    <row r="453" spans="1:118" ht="15.75" customHeight="1">
      <c r="A453" s="108"/>
      <c r="B453" s="149"/>
      <c r="C453" s="123"/>
      <c r="D453" s="155"/>
      <c r="E453" s="384"/>
      <c r="F453" s="71"/>
      <c r="G453" s="71"/>
      <c r="H453" s="71"/>
      <c r="I453" s="71"/>
      <c r="J453" s="312"/>
      <c r="K453" s="142"/>
      <c r="L453" s="142"/>
      <c r="M453" s="313"/>
      <c r="N453" s="142"/>
      <c r="O453" s="142"/>
      <c r="P453" s="142"/>
      <c r="Q453" s="142"/>
      <c r="R453" s="312"/>
      <c r="S453" s="142"/>
      <c r="T453" s="142"/>
      <c r="U453" s="313"/>
      <c r="V453" s="312"/>
      <c r="W453" s="142"/>
      <c r="X453" s="142"/>
      <c r="Y453" s="142"/>
      <c r="Z453" s="312"/>
      <c r="AA453" s="142"/>
      <c r="AB453" s="142"/>
      <c r="AC453" s="142"/>
      <c r="AD453" s="312"/>
      <c r="AE453" s="142"/>
      <c r="AF453" s="142"/>
      <c r="AG453" s="142"/>
      <c r="AH453" s="312"/>
      <c r="AI453" s="142"/>
      <c r="AJ453" s="142"/>
      <c r="AK453" s="142"/>
      <c r="AL453" s="312"/>
      <c r="AM453" s="142"/>
      <c r="AN453" s="142"/>
      <c r="AO453" s="142"/>
      <c r="AP453" s="312"/>
      <c r="AQ453" s="142"/>
      <c r="AR453" s="142"/>
      <c r="AS453" s="142"/>
      <c r="AT453" s="312"/>
      <c r="AU453" s="142"/>
      <c r="AV453" s="142"/>
      <c r="AW453" s="142"/>
      <c r="AX453" s="312"/>
      <c r="AY453" s="142"/>
      <c r="AZ453" s="142"/>
      <c r="BA453" s="142"/>
      <c r="BB453" s="312"/>
      <c r="BC453" s="142"/>
      <c r="BD453" s="142"/>
      <c r="BE453" s="142"/>
      <c r="BF453" s="312"/>
      <c r="BG453" s="142"/>
      <c r="BH453" s="142"/>
      <c r="BI453" s="142"/>
      <c r="BJ453" s="312"/>
      <c r="BK453" s="142"/>
      <c r="BL453" s="142"/>
      <c r="BM453" s="142"/>
      <c r="BN453" s="312"/>
      <c r="BO453" s="142"/>
      <c r="BP453" s="142"/>
      <c r="BQ453" s="142"/>
      <c r="BR453" s="312"/>
      <c r="BS453" s="142"/>
      <c r="BT453" s="142"/>
      <c r="BU453" s="142"/>
      <c r="BV453" s="312"/>
      <c r="BW453" s="142"/>
      <c r="BX453" s="142"/>
      <c r="BY453" s="142"/>
      <c r="BZ453" s="312"/>
      <c r="CA453" s="142"/>
      <c r="CB453" s="142"/>
      <c r="CC453" s="313"/>
      <c r="CD453" s="312"/>
      <c r="CE453" s="142"/>
      <c r="CF453" s="142"/>
      <c r="CG453" s="313"/>
      <c r="CH453" s="312"/>
      <c r="CI453" s="142"/>
      <c r="CJ453" s="142"/>
      <c r="CK453" s="313"/>
      <c r="CL453" s="312"/>
      <c r="CM453" s="142"/>
      <c r="CN453" s="142"/>
      <c r="CO453" s="313"/>
      <c r="CP453" s="312"/>
      <c r="CQ453" s="142"/>
      <c r="CR453" s="142"/>
      <c r="CS453" s="313"/>
      <c r="CT453" s="312"/>
      <c r="CU453" s="142"/>
      <c r="CV453" s="142"/>
      <c r="CW453" s="313"/>
      <c r="CX453" s="322"/>
      <c r="CY453" s="71"/>
      <c r="CZ453" s="111"/>
      <c r="DA453" s="108"/>
      <c r="DB453" s="123"/>
      <c r="DC453" s="156"/>
      <c r="DD453" s="156"/>
      <c r="DE453" s="156"/>
      <c r="DF453" s="119"/>
      <c r="DG453" s="116"/>
      <c r="DH453" s="116"/>
      <c r="DI453" s="116"/>
      <c r="DJ453" s="116"/>
      <c r="DK453" s="116"/>
      <c r="DL453" s="116"/>
      <c r="DM453" s="116"/>
      <c r="DN453" s="116"/>
    </row>
    <row r="454" spans="1:118" ht="15.75" customHeight="1">
      <c r="A454" s="108"/>
      <c r="B454" s="149" t="s">
        <v>804</v>
      </c>
      <c r="C454" s="123" t="s">
        <v>805</v>
      </c>
      <c r="D454" s="155" t="s">
        <v>806</v>
      </c>
      <c r="E454" s="384"/>
      <c r="F454" s="71"/>
      <c r="G454" s="71"/>
      <c r="H454" s="71"/>
      <c r="I454" s="71"/>
      <c r="J454" s="312">
        <v>0</v>
      </c>
      <c r="K454" s="142">
        <v>0</v>
      </c>
      <c r="L454" s="142">
        <v>0</v>
      </c>
      <c r="M454" s="313">
        <v>0</v>
      </c>
      <c r="N454" s="142">
        <v>0</v>
      </c>
      <c r="O454" s="142">
        <v>0</v>
      </c>
      <c r="P454" s="142">
        <v>0</v>
      </c>
      <c r="Q454" s="142">
        <v>0</v>
      </c>
      <c r="R454" s="312">
        <v>0</v>
      </c>
      <c r="S454" s="142">
        <v>0</v>
      </c>
      <c r="T454" s="142">
        <v>0</v>
      </c>
      <c r="U454" s="313">
        <v>0</v>
      </c>
      <c r="V454" s="312">
        <v>0</v>
      </c>
      <c r="W454" s="142">
        <v>0</v>
      </c>
      <c r="X454" s="142">
        <v>0</v>
      </c>
      <c r="Y454" s="142">
        <v>0</v>
      </c>
      <c r="Z454" s="312">
        <v>0</v>
      </c>
      <c r="AA454" s="142">
        <v>0</v>
      </c>
      <c r="AB454" s="142">
        <v>0</v>
      </c>
      <c r="AC454" s="142">
        <v>0</v>
      </c>
      <c r="AD454" s="312">
        <v>0</v>
      </c>
      <c r="AE454" s="142">
        <v>0</v>
      </c>
      <c r="AF454" s="142">
        <v>0</v>
      </c>
      <c r="AG454" s="142">
        <v>0</v>
      </c>
      <c r="AH454" s="312">
        <v>0</v>
      </c>
      <c r="AI454" s="142">
        <v>-130.69200000000001</v>
      </c>
      <c r="AJ454" s="142">
        <v>4.3999999999999997E-2</v>
      </c>
      <c r="AK454" s="142">
        <v>130.69200000000001</v>
      </c>
      <c r="AL454" s="312">
        <v>0</v>
      </c>
      <c r="AM454" s="142">
        <v>2.5579999999999998</v>
      </c>
      <c r="AN454" s="142">
        <v>1E-3</v>
      </c>
      <c r="AO454" s="142">
        <v>0</v>
      </c>
      <c r="AP454" s="312">
        <v>0</v>
      </c>
      <c r="AQ454" s="142">
        <v>0</v>
      </c>
      <c r="AR454" s="142">
        <v>0</v>
      </c>
      <c r="AS454" s="142">
        <v>0</v>
      </c>
      <c r="AT454" s="312">
        <v>0</v>
      </c>
      <c r="AU454" s="142">
        <v>0</v>
      </c>
      <c r="AV454" s="142">
        <v>0</v>
      </c>
      <c r="AW454" s="142">
        <v>0</v>
      </c>
      <c r="AX454" s="312">
        <v>0</v>
      </c>
      <c r="AY454" s="142">
        <v>0</v>
      </c>
      <c r="AZ454" s="142">
        <v>0</v>
      </c>
      <c r="BA454" s="142">
        <v>3.61</v>
      </c>
      <c r="BB454" s="312">
        <v>0</v>
      </c>
      <c r="BC454" s="142">
        <v>0</v>
      </c>
      <c r="BD454" s="142">
        <v>0</v>
      </c>
      <c r="BE454" s="142">
        <v>0</v>
      </c>
      <c r="BF454" s="312">
        <v>0</v>
      </c>
      <c r="BG454" s="142">
        <v>0</v>
      </c>
      <c r="BH454" s="142">
        <v>0</v>
      </c>
      <c r="BI454" s="142">
        <v>0</v>
      </c>
      <c r="BJ454" s="312">
        <v>0</v>
      </c>
      <c r="BK454" s="142">
        <v>0</v>
      </c>
      <c r="BL454" s="142">
        <v>-0.33599999999999997</v>
      </c>
      <c r="BM454" s="142">
        <v>84.545000000000002</v>
      </c>
      <c r="BN454" s="312">
        <v>0</v>
      </c>
      <c r="BO454" s="142">
        <v>0</v>
      </c>
      <c r="BP454" s="142">
        <v>0</v>
      </c>
      <c r="BQ454" s="142">
        <v>0</v>
      </c>
      <c r="BR454" s="312">
        <v>0</v>
      </c>
      <c r="BS454" s="142">
        <v>0</v>
      </c>
      <c r="BT454" s="142">
        <v>0</v>
      </c>
      <c r="BU454" s="142">
        <v>0</v>
      </c>
      <c r="BV454" s="312">
        <v>0</v>
      </c>
      <c r="BW454" s="142">
        <v>0</v>
      </c>
      <c r="BX454" s="142">
        <v>0</v>
      </c>
      <c r="BY454" s="142">
        <v>0</v>
      </c>
      <c r="BZ454" s="312">
        <v>0</v>
      </c>
      <c r="CA454" s="142">
        <v>0</v>
      </c>
      <c r="CB454" s="142">
        <v>0</v>
      </c>
      <c r="CC454" s="313">
        <v>0</v>
      </c>
      <c r="CD454" s="312">
        <v>0</v>
      </c>
      <c r="CE454" s="142">
        <v>0</v>
      </c>
      <c r="CF454" s="142">
        <v>0</v>
      </c>
      <c r="CG454" s="313">
        <v>0</v>
      </c>
      <c r="CH454" s="312">
        <v>0</v>
      </c>
      <c r="CI454" s="142">
        <v>0</v>
      </c>
      <c r="CJ454" s="142">
        <v>0</v>
      </c>
      <c r="CK454" s="313">
        <v>0</v>
      </c>
      <c r="CL454" s="312">
        <v>0</v>
      </c>
      <c r="CM454" s="142">
        <v>0</v>
      </c>
      <c r="CN454" s="142">
        <v>0</v>
      </c>
      <c r="CO454" s="313">
        <v>0</v>
      </c>
      <c r="CP454" s="312">
        <v>0</v>
      </c>
      <c r="CQ454" s="142">
        <v>0</v>
      </c>
      <c r="CR454" s="142">
        <v>0</v>
      </c>
      <c r="CS454" s="313">
        <v>0</v>
      </c>
      <c r="CT454" s="312">
        <v>0</v>
      </c>
      <c r="CU454" s="142">
        <v>0</v>
      </c>
      <c r="CV454" s="142">
        <v>0</v>
      </c>
      <c r="CW454" s="313">
        <v>0</v>
      </c>
      <c r="CX454" s="322"/>
      <c r="CY454" s="71"/>
      <c r="CZ454" s="111"/>
      <c r="DA454" s="108" t="s">
        <v>804</v>
      </c>
      <c r="DB454" s="123" t="s">
        <v>805</v>
      </c>
      <c r="DC454" s="156">
        <v>0</v>
      </c>
      <c r="DD454" s="156">
        <v>0</v>
      </c>
      <c r="DE454" s="156">
        <v>0</v>
      </c>
      <c r="DF454" s="119">
        <v>0</v>
      </c>
      <c r="DG454" s="116">
        <v>0</v>
      </c>
      <c r="DH454" s="116">
        <v>0</v>
      </c>
      <c r="DI454" s="116">
        <v>4.3999999999999997E-2</v>
      </c>
      <c r="DJ454" s="116">
        <v>2.5589999999999997</v>
      </c>
      <c r="DK454" s="116">
        <v>0</v>
      </c>
      <c r="DL454" s="116">
        <v>0</v>
      </c>
      <c r="DM454" s="116">
        <v>3.61</v>
      </c>
      <c r="DN454" s="116">
        <v>0</v>
      </c>
    </row>
    <row r="455" spans="1:118" ht="15.75" customHeight="1">
      <c r="A455" s="108"/>
      <c r="B455" s="149"/>
      <c r="C455" s="123" t="s">
        <v>1321</v>
      </c>
      <c r="D455" s="155" t="s">
        <v>1346</v>
      </c>
      <c r="E455" s="384"/>
      <c r="F455" s="71"/>
      <c r="G455" s="71"/>
      <c r="H455" s="71"/>
      <c r="I455" s="71"/>
      <c r="J455" s="388">
        <v>0</v>
      </c>
      <c r="K455" s="154">
        <v>0</v>
      </c>
      <c r="L455" s="154">
        <v>0</v>
      </c>
      <c r="M455" s="389">
        <v>0</v>
      </c>
      <c r="N455" s="154">
        <v>0</v>
      </c>
      <c r="O455" s="154">
        <v>0</v>
      </c>
      <c r="P455" s="154">
        <v>0</v>
      </c>
      <c r="Q455" s="154">
        <v>0</v>
      </c>
      <c r="R455" s="388">
        <v>0</v>
      </c>
      <c r="S455" s="154">
        <v>0</v>
      </c>
      <c r="T455" s="154">
        <v>0</v>
      </c>
      <c r="U455" s="389">
        <v>0</v>
      </c>
      <c r="V455" s="388">
        <v>0</v>
      </c>
      <c r="W455" s="154">
        <v>0</v>
      </c>
      <c r="X455" s="154">
        <v>0</v>
      </c>
      <c r="Y455" s="154">
        <v>0</v>
      </c>
      <c r="Z455" s="388">
        <v>0</v>
      </c>
      <c r="AA455" s="154">
        <v>0</v>
      </c>
      <c r="AB455" s="154">
        <v>0</v>
      </c>
      <c r="AC455" s="154">
        <v>0</v>
      </c>
      <c r="AD455" s="388">
        <v>0</v>
      </c>
      <c r="AE455" s="154">
        <v>0</v>
      </c>
      <c r="AF455" s="154">
        <v>0</v>
      </c>
      <c r="AG455" s="154">
        <v>0</v>
      </c>
      <c r="AH455" s="388">
        <v>0</v>
      </c>
      <c r="AI455" s="154">
        <v>-2970.2727272727275</v>
      </c>
      <c r="AJ455" s="154">
        <v>1</v>
      </c>
      <c r="AK455" s="154">
        <v>2970.2727272727275</v>
      </c>
      <c r="AL455" s="388">
        <v>0</v>
      </c>
      <c r="AM455" s="154">
        <v>0.99960922235248151</v>
      </c>
      <c r="AN455" s="154">
        <v>3.9077764751856197E-4</v>
      </c>
      <c r="AO455" s="154">
        <v>0</v>
      </c>
      <c r="AP455" s="388">
        <v>0</v>
      </c>
      <c r="AQ455" s="154">
        <v>0</v>
      </c>
      <c r="AR455" s="154">
        <v>0</v>
      </c>
      <c r="AS455" s="154">
        <v>0</v>
      </c>
      <c r="AT455" s="388">
        <v>0</v>
      </c>
      <c r="AU455" s="154">
        <v>0</v>
      </c>
      <c r="AV455" s="154">
        <v>0</v>
      </c>
      <c r="AW455" s="154">
        <v>0</v>
      </c>
      <c r="AX455" s="388">
        <v>0</v>
      </c>
      <c r="AY455" s="154">
        <v>0</v>
      </c>
      <c r="AZ455" s="154">
        <v>0</v>
      </c>
      <c r="BA455" s="154">
        <v>1</v>
      </c>
      <c r="BB455" s="388">
        <v>0</v>
      </c>
      <c r="BC455" s="154">
        <v>0</v>
      </c>
      <c r="BD455" s="154">
        <v>0</v>
      </c>
      <c r="BE455" s="154">
        <v>0</v>
      </c>
      <c r="BF455" s="388">
        <v>0</v>
      </c>
      <c r="BG455" s="154">
        <v>0</v>
      </c>
      <c r="BH455" s="154">
        <v>0</v>
      </c>
      <c r="BI455" s="154">
        <v>0</v>
      </c>
      <c r="BJ455" s="388">
        <v>0</v>
      </c>
      <c r="BK455" s="154">
        <v>0</v>
      </c>
      <c r="BL455" s="154">
        <v>-3.9900723200608007E-3</v>
      </c>
      <c r="BM455" s="154">
        <v>1.0039900723200608</v>
      </c>
      <c r="BN455" s="388">
        <v>0</v>
      </c>
      <c r="BO455" s="154">
        <v>0</v>
      </c>
      <c r="BP455" s="154">
        <v>0</v>
      </c>
      <c r="BQ455" s="154">
        <v>0</v>
      </c>
      <c r="BR455" s="388">
        <v>0</v>
      </c>
      <c r="BS455" s="154">
        <v>0</v>
      </c>
      <c r="BT455" s="154">
        <v>0</v>
      </c>
      <c r="BU455" s="154">
        <v>0</v>
      </c>
      <c r="BV455" s="388">
        <v>0</v>
      </c>
      <c r="BW455" s="154">
        <v>0</v>
      </c>
      <c r="BX455" s="154">
        <v>0</v>
      </c>
      <c r="BY455" s="154">
        <v>0</v>
      </c>
      <c r="BZ455" s="390">
        <v>0.25</v>
      </c>
      <c r="CA455" s="390">
        <v>0.25</v>
      </c>
      <c r="CB455" s="390">
        <v>0.25</v>
      </c>
      <c r="CC455" s="389">
        <v>0.25</v>
      </c>
      <c r="CD455" s="390">
        <v>0.25</v>
      </c>
      <c r="CE455" s="390">
        <v>0.25</v>
      </c>
      <c r="CF455" s="390">
        <v>0.25</v>
      </c>
      <c r="CG455" s="389">
        <v>0.25</v>
      </c>
      <c r="CH455" s="390">
        <v>0.25</v>
      </c>
      <c r="CI455" s="390">
        <v>0.25</v>
      </c>
      <c r="CJ455" s="390">
        <v>0.25</v>
      </c>
      <c r="CK455" s="389">
        <v>0.25</v>
      </c>
      <c r="CL455" s="390">
        <v>0.25</v>
      </c>
      <c r="CM455" s="390">
        <v>0.25</v>
      </c>
      <c r="CN455" s="390">
        <v>0.25</v>
      </c>
      <c r="CO455" s="389">
        <v>0.25</v>
      </c>
      <c r="CP455" s="390">
        <v>0.25</v>
      </c>
      <c r="CQ455" s="390">
        <v>0.25</v>
      </c>
      <c r="CR455" s="390">
        <v>0.25</v>
      </c>
      <c r="CS455" s="389">
        <v>0.25</v>
      </c>
      <c r="CT455" s="390">
        <v>0.25</v>
      </c>
      <c r="CU455" s="390">
        <v>0.25</v>
      </c>
      <c r="CV455" s="390">
        <v>0.25</v>
      </c>
      <c r="CW455" s="389">
        <v>0.25</v>
      </c>
      <c r="CX455" s="322"/>
      <c r="CY455" s="71"/>
      <c r="CZ455" s="111"/>
      <c r="DA455" s="108"/>
      <c r="DB455" s="123"/>
      <c r="DC455" s="156"/>
      <c r="DD455" s="156"/>
      <c r="DE455" s="156"/>
      <c r="DF455" s="119"/>
      <c r="DG455" s="116"/>
      <c r="DH455" s="116"/>
      <c r="DI455" s="116"/>
      <c r="DJ455" s="116"/>
      <c r="DK455" s="116"/>
      <c r="DL455" s="116"/>
      <c r="DM455" s="116"/>
      <c r="DN455" s="116"/>
    </row>
    <row r="456" spans="1:118" ht="15.75" customHeight="1">
      <c r="A456" s="108"/>
      <c r="B456" s="149"/>
      <c r="C456" s="123"/>
      <c r="D456" s="155"/>
      <c r="E456" s="384"/>
      <c r="F456" s="71"/>
      <c r="G456" s="71"/>
      <c r="H456" s="71"/>
      <c r="I456" s="71"/>
      <c r="J456" s="312"/>
      <c r="K456" s="142"/>
      <c r="L456" s="142"/>
      <c r="M456" s="313"/>
      <c r="N456" s="142"/>
      <c r="O456" s="142"/>
      <c r="P456" s="142"/>
      <c r="Q456" s="142"/>
      <c r="R456" s="312"/>
      <c r="S456" s="142"/>
      <c r="T456" s="142"/>
      <c r="U456" s="313"/>
      <c r="V456" s="312"/>
      <c r="W456" s="142"/>
      <c r="X456" s="142"/>
      <c r="Y456" s="142"/>
      <c r="Z456" s="312"/>
      <c r="AA456" s="142"/>
      <c r="AB456" s="142"/>
      <c r="AC456" s="142"/>
      <c r="AD456" s="312"/>
      <c r="AE456" s="142"/>
      <c r="AF456" s="142"/>
      <c r="AG456" s="142"/>
      <c r="AH456" s="312"/>
      <c r="AI456" s="142"/>
      <c r="AJ456" s="142"/>
      <c r="AK456" s="142"/>
      <c r="AL456" s="312"/>
      <c r="AM456" s="142"/>
      <c r="AN456" s="142"/>
      <c r="AO456" s="142"/>
      <c r="AP456" s="312"/>
      <c r="AQ456" s="142"/>
      <c r="AR456" s="142"/>
      <c r="AS456" s="142"/>
      <c r="AT456" s="312"/>
      <c r="AU456" s="142"/>
      <c r="AV456" s="142"/>
      <c r="AW456" s="142"/>
      <c r="AX456" s="312"/>
      <c r="AY456" s="142"/>
      <c r="AZ456" s="142"/>
      <c r="BA456" s="142"/>
      <c r="BB456" s="312"/>
      <c r="BC456" s="142"/>
      <c r="BD456" s="142"/>
      <c r="BE456" s="142"/>
      <c r="BF456" s="312"/>
      <c r="BG456" s="142"/>
      <c r="BH456" s="142"/>
      <c r="BI456" s="142"/>
      <c r="BJ456" s="312"/>
      <c r="BK456" s="142"/>
      <c r="BL456" s="142"/>
      <c r="BM456" s="142"/>
      <c r="BN456" s="312"/>
      <c r="BO456" s="142"/>
      <c r="BP456" s="142"/>
      <c r="BQ456" s="142"/>
      <c r="BR456" s="312"/>
      <c r="BS456" s="142"/>
      <c r="BT456" s="142"/>
      <c r="BU456" s="142"/>
      <c r="BV456" s="312"/>
      <c r="BW456" s="142"/>
      <c r="BX456" s="142"/>
      <c r="BY456" s="142"/>
      <c r="BZ456" s="312"/>
      <c r="CA456" s="142"/>
      <c r="CB456" s="142"/>
      <c r="CC456" s="313"/>
      <c r="CD456" s="312"/>
      <c r="CE456" s="142"/>
      <c r="CF456" s="142"/>
      <c r="CG456" s="313"/>
      <c r="CH456" s="312"/>
      <c r="CI456" s="142"/>
      <c r="CJ456" s="142"/>
      <c r="CK456" s="313"/>
      <c r="CL456" s="312"/>
      <c r="CM456" s="142"/>
      <c r="CN456" s="142"/>
      <c r="CO456" s="313"/>
      <c r="CP456" s="312"/>
      <c r="CQ456" s="142"/>
      <c r="CR456" s="142"/>
      <c r="CS456" s="313"/>
      <c r="CT456" s="312"/>
      <c r="CU456" s="142"/>
      <c r="CV456" s="142"/>
      <c r="CW456" s="313"/>
      <c r="CX456" s="322"/>
      <c r="CY456" s="71"/>
      <c r="CZ456" s="111"/>
      <c r="DA456" s="108"/>
      <c r="DB456" s="123"/>
      <c r="DC456" s="156"/>
      <c r="DD456" s="156"/>
      <c r="DE456" s="156"/>
      <c r="DF456" s="119"/>
      <c r="DG456" s="116"/>
      <c r="DH456" s="116"/>
      <c r="DI456" s="116"/>
      <c r="DJ456" s="116"/>
      <c r="DK456" s="116"/>
      <c r="DL456" s="116"/>
      <c r="DM456" s="116"/>
      <c r="DN456" s="116"/>
    </row>
    <row r="457" spans="1:118" ht="15.75" customHeight="1">
      <c r="A457" s="108"/>
      <c r="B457" s="149" t="s">
        <v>807</v>
      </c>
      <c r="C457" s="123" t="s">
        <v>808</v>
      </c>
      <c r="D457" s="155" t="s">
        <v>809</v>
      </c>
      <c r="E457" s="384"/>
      <c r="F457" s="71"/>
      <c r="G457" s="71"/>
      <c r="H457" s="71"/>
      <c r="I457" s="71"/>
      <c r="J457" s="312">
        <v>0</v>
      </c>
      <c r="K457" s="142">
        <v>0</v>
      </c>
      <c r="L457" s="142">
        <v>0</v>
      </c>
      <c r="M457" s="313">
        <v>0</v>
      </c>
      <c r="N457" s="142">
        <v>0</v>
      </c>
      <c r="O457" s="142">
        <v>0</v>
      </c>
      <c r="P457" s="142">
        <v>0</v>
      </c>
      <c r="Q457" s="142">
        <v>0</v>
      </c>
      <c r="R457" s="312">
        <v>0</v>
      </c>
      <c r="S457" s="142">
        <v>0</v>
      </c>
      <c r="T457" s="142">
        <v>0</v>
      </c>
      <c r="U457" s="313">
        <v>0</v>
      </c>
      <c r="V457" s="312">
        <v>0</v>
      </c>
      <c r="W457" s="142">
        <v>0</v>
      </c>
      <c r="X457" s="142">
        <v>0</v>
      </c>
      <c r="Y457" s="142">
        <v>0</v>
      </c>
      <c r="Z457" s="312">
        <v>0</v>
      </c>
      <c r="AA457" s="142">
        <v>0</v>
      </c>
      <c r="AB457" s="142">
        <v>0</v>
      </c>
      <c r="AC457" s="142">
        <v>0</v>
      </c>
      <c r="AD457" s="312">
        <v>0</v>
      </c>
      <c r="AE457" s="142">
        <v>0</v>
      </c>
      <c r="AF457" s="142">
        <v>0</v>
      </c>
      <c r="AG457" s="142">
        <v>0</v>
      </c>
      <c r="AH457" s="312">
        <v>0</v>
      </c>
      <c r="AI457" s="142">
        <v>0</v>
      </c>
      <c r="AJ457" s="142">
        <v>0</v>
      </c>
      <c r="AK457" s="142">
        <v>0</v>
      </c>
      <c r="AL457" s="312">
        <v>0</v>
      </c>
      <c r="AM457" s="142">
        <v>0</v>
      </c>
      <c r="AN457" s="142">
        <v>0</v>
      </c>
      <c r="AO457" s="142">
        <v>0</v>
      </c>
      <c r="AP457" s="312">
        <v>0</v>
      </c>
      <c r="AQ457" s="142">
        <v>0</v>
      </c>
      <c r="AR457" s="142">
        <v>0</v>
      </c>
      <c r="AS457" s="142">
        <v>0</v>
      </c>
      <c r="AT457" s="312">
        <v>0</v>
      </c>
      <c r="AU457" s="142">
        <v>0</v>
      </c>
      <c r="AV457" s="142">
        <v>0</v>
      </c>
      <c r="AW457" s="142">
        <v>0</v>
      </c>
      <c r="AX457" s="312">
        <v>0</v>
      </c>
      <c r="AY457" s="142">
        <v>0</v>
      </c>
      <c r="AZ457" s="142">
        <v>0</v>
      </c>
      <c r="BA457" s="142">
        <v>0</v>
      </c>
      <c r="BB457" s="312">
        <v>0</v>
      </c>
      <c r="BC457" s="142">
        <v>0</v>
      </c>
      <c r="BD457" s="142">
        <v>0</v>
      </c>
      <c r="BE457" s="142">
        <v>0</v>
      </c>
      <c r="BF457" s="312">
        <v>0</v>
      </c>
      <c r="BG457" s="142">
        <v>0</v>
      </c>
      <c r="BH457" s="142">
        <v>0</v>
      </c>
      <c r="BI457" s="142">
        <v>0</v>
      </c>
      <c r="BJ457" s="312">
        <v>0</v>
      </c>
      <c r="BK457" s="142">
        <v>0</v>
      </c>
      <c r="BL457" s="142">
        <v>0</v>
      </c>
      <c r="BM457" s="142">
        <v>0</v>
      </c>
      <c r="BN457" s="312">
        <v>0</v>
      </c>
      <c r="BO457" s="142">
        <v>0</v>
      </c>
      <c r="BP457" s="142">
        <v>0</v>
      </c>
      <c r="BQ457" s="142">
        <v>0</v>
      </c>
      <c r="BR457" s="312">
        <v>0</v>
      </c>
      <c r="BS457" s="142">
        <v>0</v>
      </c>
      <c r="BT457" s="142">
        <v>0</v>
      </c>
      <c r="BU457" s="142">
        <v>0</v>
      </c>
      <c r="BV457" s="312">
        <v>0</v>
      </c>
      <c r="BW457" s="142">
        <v>0</v>
      </c>
      <c r="BX457" s="142">
        <v>0</v>
      </c>
      <c r="BY457" s="142">
        <v>0</v>
      </c>
      <c r="BZ457" s="312">
        <v>0</v>
      </c>
      <c r="CA457" s="142">
        <v>0</v>
      </c>
      <c r="CB457" s="142">
        <v>0</v>
      </c>
      <c r="CC457" s="313">
        <v>0</v>
      </c>
      <c r="CD457" s="312">
        <v>0</v>
      </c>
      <c r="CE457" s="142">
        <v>0</v>
      </c>
      <c r="CF457" s="142">
        <v>0</v>
      </c>
      <c r="CG457" s="313">
        <v>0</v>
      </c>
      <c r="CH457" s="312">
        <v>0</v>
      </c>
      <c r="CI457" s="142">
        <v>0</v>
      </c>
      <c r="CJ457" s="142">
        <v>0</v>
      </c>
      <c r="CK457" s="313">
        <v>0</v>
      </c>
      <c r="CL457" s="312">
        <v>0</v>
      </c>
      <c r="CM457" s="142">
        <v>0</v>
      </c>
      <c r="CN457" s="142">
        <v>0</v>
      </c>
      <c r="CO457" s="313">
        <v>0</v>
      </c>
      <c r="CP457" s="312">
        <v>0</v>
      </c>
      <c r="CQ457" s="142">
        <v>0</v>
      </c>
      <c r="CR457" s="142">
        <v>0</v>
      </c>
      <c r="CS457" s="313">
        <v>0</v>
      </c>
      <c r="CT457" s="312">
        <v>0</v>
      </c>
      <c r="CU457" s="142">
        <v>0</v>
      </c>
      <c r="CV457" s="142">
        <v>0</v>
      </c>
      <c r="CW457" s="313">
        <v>0</v>
      </c>
      <c r="CX457" s="322"/>
      <c r="CY457" s="71"/>
      <c r="CZ457" s="111"/>
      <c r="DA457" s="108" t="s">
        <v>807</v>
      </c>
      <c r="DB457" s="123" t="s">
        <v>808</v>
      </c>
      <c r="DC457" s="156">
        <v>0</v>
      </c>
      <c r="DD457" s="156">
        <v>0</v>
      </c>
      <c r="DE457" s="156">
        <v>0</v>
      </c>
      <c r="DF457" s="119">
        <v>0</v>
      </c>
      <c r="DG457" s="116">
        <v>0</v>
      </c>
      <c r="DH457" s="116">
        <v>0</v>
      </c>
      <c r="DI457" s="116">
        <v>0</v>
      </c>
      <c r="DJ457" s="116">
        <v>0</v>
      </c>
      <c r="DK457" s="116">
        <v>0</v>
      </c>
      <c r="DL457" s="116">
        <v>0</v>
      </c>
      <c r="DM457" s="116">
        <v>0</v>
      </c>
      <c r="DN457" s="116">
        <v>0</v>
      </c>
    </row>
    <row r="458" spans="1:118" ht="15.75" customHeight="1">
      <c r="A458" s="108"/>
      <c r="B458" s="149"/>
      <c r="C458" s="123" t="s">
        <v>1321</v>
      </c>
      <c r="D458" s="155" t="s">
        <v>1346</v>
      </c>
      <c r="E458" s="384"/>
      <c r="F458" s="71"/>
      <c r="G458" s="71"/>
      <c r="H458" s="71"/>
      <c r="I458" s="71"/>
      <c r="J458" s="388">
        <v>0</v>
      </c>
      <c r="K458" s="154">
        <v>0</v>
      </c>
      <c r="L458" s="154">
        <v>0</v>
      </c>
      <c r="M458" s="389">
        <v>0</v>
      </c>
      <c r="N458" s="154">
        <v>0</v>
      </c>
      <c r="O458" s="154">
        <v>0</v>
      </c>
      <c r="P458" s="154">
        <v>0</v>
      </c>
      <c r="Q458" s="154">
        <v>0</v>
      </c>
      <c r="R458" s="388">
        <v>0</v>
      </c>
      <c r="S458" s="154">
        <v>0</v>
      </c>
      <c r="T458" s="154">
        <v>0</v>
      </c>
      <c r="U458" s="389">
        <v>0</v>
      </c>
      <c r="V458" s="388">
        <v>0</v>
      </c>
      <c r="W458" s="154">
        <v>0</v>
      </c>
      <c r="X458" s="154">
        <v>0</v>
      </c>
      <c r="Y458" s="154">
        <v>0</v>
      </c>
      <c r="Z458" s="388">
        <v>0</v>
      </c>
      <c r="AA458" s="154">
        <v>0</v>
      </c>
      <c r="AB458" s="154">
        <v>0</v>
      </c>
      <c r="AC458" s="154">
        <v>0</v>
      </c>
      <c r="AD458" s="388">
        <v>0</v>
      </c>
      <c r="AE458" s="154">
        <v>0</v>
      </c>
      <c r="AF458" s="154">
        <v>0</v>
      </c>
      <c r="AG458" s="154">
        <v>0</v>
      </c>
      <c r="AH458" s="388">
        <v>0</v>
      </c>
      <c r="AI458" s="154">
        <v>0</v>
      </c>
      <c r="AJ458" s="154">
        <v>0</v>
      </c>
      <c r="AK458" s="154">
        <v>0</v>
      </c>
      <c r="AL458" s="388">
        <v>0</v>
      </c>
      <c r="AM458" s="154">
        <v>0</v>
      </c>
      <c r="AN458" s="154">
        <v>0</v>
      </c>
      <c r="AO458" s="154">
        <v>0</v>
      </c>
      <c r="AP458" s="388">
        <v>0</v>
      </c>
      <c r="AQ458" s="154">
        <v>0</v>
      </c>
      <c r="AR458" s="154">
        <v>0</v>
      </c>
      <c r="AS458" s="154">
        <v>0</v>
      </c>
      <c r="AT458" s="388">
        <v>0</v>
      </c>
      <c r="AU458" s="154">
        <v>0</v>
      </c>
      <c r="AV458" s="154">
        <v>0</v>
      </c>
      <c r="AW458" s="154">
        <v>0</v>
      </c>
      <c r="AX458" s="388">
        <v>0</v>
      </c>
      <c r="AY458" s="154">
        <v>0</v>
      </c>
      <c r="AZ458" s="154">
        <v>0</v>
      </c>
      <c r="BA458" s="154">
        <v>0</v>
      </c>
      <c r="BB458" s="388">
        <v>0</v>
      </c>
      <c r="BC458" s="154">
        <v>0</v>
      </c>
      <c r="BD458" s="154">
        <v>0</v>
      </c>
      <c r="BE458" s="154">
        <v>0</v>
      </c>
      <c r="BF458" s="388">
        <v>0</v>
      </c>
      <c r="BG458" s="154">
        <v>0</v>
      </c>
      <c r="BH458" s="154">
        <v>0</v>
      </c>
      <c r="BI458" s="154">
        <v>0</v>
      </c>
      <c r="BJ458" s="388">
        <v>0</v>
      </c>
      <c r="BK458" s="154">
        <v>0</v>
      </c>
      <c r="BL458" s="154">
        <v>0</v>
      </c>
      <c r="BM458" s="154">
        <v>0</v>
      </c>
      <c r="BN458" s="388">
        <v>0</v>
      </c>
      <c r="BO458" s="154">
        <v>0</v>
      </c>
      <c r="BP458" s="154">
        <v>0</v>
      </c>
      <c r="BQ458" s="154">
        <v>0</v>
      </c>
      <c r="BR458" s="388">
        <v>0</v>
      </c>
      <c r="BS458" s="154">
        <v>0</v>
      </c>
      <c r="BT458" s="154">
        <v>0</v>
      </c>
      <c r="BU458" s="154">
        <v>0</v>
      </c>
      <c r="BV458" s="388">
        <v>0</v>
      </c>
      <c r="BW458" s="154">
        <v>0</v>
      </c>
      <c r="BX458" s="154">
        <v>0</v>
      </c>
      <c r="BY458" s="154">
        <v>0</v>
      </c>
      <c r="BZ458" s="390">
        <v>0.25</v>
      </c>
      <c r="CA458" s="390">
        <v>0.25</v>
      </c>
      <c r="CB458" s="390">
        <v>0.25</v>
      </c>
      <c r="CC458" s="389">
        <v>0.25</v>
      </c>
      <c r="CD458" s="390">
        <v>0.25</v>
      </c>
      <c r="CE458" s="390">
        <v>0.25</v>
      </c>
      <c r="CF458" s="390">
        <v>0.25</v>
      </c>
      <c r="CG458" s="389">
        <v>0.25</v>
      </c>
      <c r="CH458" s="390">
        <v>0.25</v>
      </c>
      <c r="CI458" s="390">
        <v>0.25</v>
      </c>
      <c r="CJ458" s="390">
        <v>0.25</v>
      </c>
      <c r="CK458" s="389">
        <v>0.25</v>
      </c>
      <c r="CL458" s="390">
        <v>0.25</v>
      </c>
      <c r="CM458" s="390">
        <v>0.25</v>
      </c>
      <c r="CN458" s="390">
        <v>0.25</v>
      </c>
      <c r="CO458" s="389">
        <v>0.25</v>
      </c>
      <c r="CP458" s="390">
        <v>0.25</v>
      </c>
      <c r="CQ458" s="390">
        <v>0.25</v>
      </c>
      <c r="CR458" s="390">
        <v>0.25</v>
      </c>
      <c r="CS458" s="389">
        <v>0.25</v>
      </c>
      <c r="CT458" s="390">
        <v>0.25</v>
      </c>
      <c r="CU458" s="390">
        <v>0.25</v>
      </c>
      <c r="CV458" s="390">
        <v>0.25</v>
      </c>
      <c r="CW458" s="389">
        <v>0.25</v>
      </c>
      <c r="CX458" s="322"/>
      <c r="CY458" s="71"/>
      <c r="CZ458" s="111"/>
      <c r="DA458" s="108"/>
      <c r="DB458" s="123"/>
      <c r="DC458" s="156"/>
      <c r="DD458" s="156"/>
      <c r="DE458" s="156"/>
      <c r="DF458" s="119"/>
      <c r="DG458" s="116"/>
      <c r="DH458" s="116"/>
      <c r="DI458" s="116"/>
      <c r="DJ458" s="116"/>
      <c r="DK458" s="116"/>
      <c r="DL458" s="116"/>
      <c r="DM458" s="116"/>
      <c r="DN458" s="116"/>
    </row>
    <row r="459" spans="1:118" ht="15.75" customHeight="1">
      <c r="A459" s="108"/>
      <c r="B459" s="149"/>
      <c r="C459" s="123"/>
      <c r="D459" s="155"/>
      <c r="E459" s="384"/>
      <c r="F459" s="71"/>
      <c r="G459" s="71"/>
      <c r="H459" s="71"/>
      <c r="I459" s="71"/>
      <c r="J459" s="391"/>
      <c r="K459" s="157"/>
      <c r="L459" s="157"/>
      <c r="M459" s="392"/>
      <c r="N459" s="157"/>
      <c r="O459" s="157"/>
      <c r="P459" s="157"/>
      <c r="Q459" s="157"/>
      <c r="R459" s="391"/>
      <c r="S459" s="157"/>
      <c r="T459" s="157"/>
      <c r="U459" s="392"/>
      <c r="V459" s="391"/>
      <c r="W459" s="157"/>
      <c r="X459" s="157"/>
      <c r="Y459" s="157"/>
      <c r="Z459" s="391"/>
      <c r="AA459" s="157"/>
      <c r="AB459" s="157"/>
      <c r="AC459" s="157"/>
      <c r="AD459" s="391"/>
      <c r="AE459" s="157"/>
      <c r="AF459" s="157"/>
      <c r="AG459" s="157"/>
      <c r="AH459" s="391"/>
      <c r="AI459" s="157"/>
      <c r="AJ459" s="157"/>
      <c r="AK459" s="157"/>
      <c r="AL459" s="391"/>
      <c r="AM459" s="157"/>
      <c r="AN459" s="157"/>
      <c r="AO459" s="157"/>
      <c r="AP459" s="391"/>
      <c r="AQ459" s="157"/>
      <c r="AR459" s="157"/>
      <c r="AS459" s="157"/>
      <c r="AT459" s="391"/>
      <c r="AU459" s="157"/>
      <c r="AV459" s="157"/>
      <c r="AW459" s="157"/>
      <c r="AX459" s="391"/>
      <c r="AY459" s="157"/>
      <c r="AZ459" s="157"/>
      <c r="BA459" s="157"/>
      <c r="BB459" s="391"/>
      <c r="BC459" s="157"/>
      <c r="BD459" s="157"/>
      <c r="BE459" s="157"/>
      <c r="BF459" s="391"/>
      <c r="BG459" s="157"/>
      <c r="BH459" s="157"/>
      <c r="BI459" s="157"/>
      <c r="BJ459" s="391"/>
      <c r="BK459" s="157"/>
      <c r="BL459" s="157"/>
      <c r="BM459" s="157"/>
      <c r="BN459" s="391"/>
      <c r="BO459" s="157"/>
      <c r="BP459" s="157"/>
      <c r="BQ459" s="157"/>
      <c r="BR459" s="391"/>
      <c r="BS459" s="157"/>
      <c r="BT459" s="157"/>
      <c r="BU459" s="157"/>
      <c r="BV459" s="391"/>
      <c r="BW459" s="157"/>
      <c r="BX459" s="157"/>
      <c r="BY459" s="157"/>
      <c r="BZ459" s="391"/>
      <c r="CA459" s="157"/>
      <c r="CB459" s="157"/>
      <c r="CC459" s="392"/>
      <c r="CD459" s="391"/>
      <c r="CE459" s="157"/>
      <c r="CF459" s="157"/>
      <c r="CG459" s="392"/>
      <c r="CH459" s="391"/>
      <c r="CI459" s="157"/>
      <c r="CJ459" s="157"/>
      <c r="CK459" s="392"/>
      <c r="CL459" s="391"/>
      <c r="CM459" s="157"/>
      <c r="CN459" s="157"/>
      <c r="CO459" s="392"/>
      <c r="CP459" s="391"/>
      <c r="CQ459" s="157"/>
      <c r="CR459" s="157"/>
      <c r="CS459" s="392"/>
      <c r="CT459" s="391"/>
      <c r="CU459" s="157"/>
      <c r="CV459" s="157"/>
      <c r="CW459" s="392"/>
      <c r="CX459" s="322"/>
      <c r="CY459" s="71"/>
      <c r="CZ459" s="111"/>
      <c r="DA459" s="108"/>
      <c r="DB459" s="123"/>
      <c r="DC459" s="156"/>
      <c r="DD459" s="156"/>
      <c r="DE459" s="156"/>
      <c r="DF459" s="119"/>
      <c r="DG459" s="116"/>
      <c r="DH459" s="116"/>
      <c r="DI459" s="116"/>
      <c r="DJ459" s="116"/>
      <c r="DK459" s="116"/>
      <c r="DL459" s="116"/>
      <c r="DM459" s="116"/>
      <c r="DN459" s="116"/>
    </row>
    <row r="460" spans="1:118" ht="15.75" customHeight="1">
      <c r="A460" s="108"/>
      <c r="B460" s="149">
        <v>404290</v>
      </c>
      <c r="C460" s="123" t="s">
        <v>759</v>
      </c>
      <c r="D460" s="155" t="s">
        <v>760</v>
      </c>
      <c r="E460" s="384"/>
      <c r="F460" s="71"/>
      <c r="G460" s="71"/>
      <c r="H460" s="71"/>
      <c r="I460" s="71"/>
      <c r="J460" s="312">
        <v>0</v>
      </c>
      <c r="K460" s="142">
        <v>0</v>
      </c>
      <c r="L460" s="142">
        <v>0</v>
      </c>
      <c r="M460" s="313">
        <v>0</v>
      </c>
      <c r="N460" s="142">
        <v>0</v>
      </c>
      <c r="O460" s="142">
        <v>0</v>
      </c>
      <c r="P460" s="142">
        <v>0</v>
      </c>
      <c r="Q460" s="142">
        <v>0</v>
      </c>
      <c r="R460" s="312">
        <v>0</v>
      </c>
      <c r="S460" s="142">
        <v>0</v>
      </c>
      <c r="T460" s="142">
        <v>0</v>
      </c>
      <c r="U460" s="313">
        <v>0</v>
      </c>
      <c r="V460" s="312">
        <v>0</v>
      </c>
      <c r="W460" s="142">
        <v>0</v>
      </c>
      <c r="X460" s="142">
        <v>0</v>
      </c>
      <c r="Y460" s="142">
        <v>0</v>
      </c>
      <c r="Z460" s="312">
        <v>0</v>
      </c>
      <c r="AA460" s="142">
        <v>0</v>
      </c>
      <c r="AB460" s="142">
        <v>0</v>
      </c>
      <c r="AC460" s="142">
        <v>0</v>
      </c>
      <c r="AD460" s="312">
        <v>0</v>
      </c>
      <c r="AE460" s="142">
        <v>0</v>
      </c>
      <c r="AF460" s="142">
        <v>0</v>
      </c>
      <c r="AG460" s="142">
        <v>0</v>
      </c>
      <c r="AH460" s="312">
        <v>0</v>
      </c>
      <c r="AI460" s="142">
        <v>0</v>
      </c>
      <c r="AJ460" s="142">
        <v>0</v>
      </c>
      <c r="AK460" s="142">
        <v>0</v>
      </c>
      <c r="AL460" s="312">
        <v>0</v>
      </c>
      <c r="AM460" s="142">
        <v>0</v>
      </c>
      <c r="AN460" s="142">
        <v>0</v>
      </c>
      <c r="AO460" s="142">
        <v>0</v>
      </c>
      <c r="AP460" s="312">
        <v>0</v>
      </c>
      <c r="AQ460" s="142">
        <v>0</v>
      </c>
      <c r="AR460" s="142">
        <v>0</v>
      </c>
      <c r="AS460" s="142">
        <v>0</v>
      </c>
      <c r="AT460" s="312">
        <v>0</v>
      </c>
      <c r="AU460" s="142">
        <v>0</v>
      </c>
      <c r="AV460" s="142">
        <v>0</v>
      </c>
      <c r="AW460" s="142">
        <v>0</v>
      </c>
      <c r="AX460" s="312">
        <v>0</v>
      </c>
      <c r="AY460" s="142">
        <v>0</v>
      </c>
      <c r="AZ460" s="142">
        <v>0</v>
      </c>
      <c r="BA460" s="142">
        <v>0</v>
      </c>
      <c r="BB460" s="312">
        <v>0</v>
      </c>
      <c r="BC460" s="142">
        <v>0</v>
      </c>
      <c r="BD460" s="142">
        <v>0</v>
      </c>
      <c r="BE460" s="142">
        <v>0</v>
      </c>
      <c r="BF460" s="312">
        <v>0</v>
      </c>
      <c r="BG460" s="142">
        <v>0</v>
      </c>
      <c r="BH460" s="142">
        <v>0</v>
      </c>
      <c r="BI460" s="142">
        <v>0</v>
      </c>
      <c r="BJ460" s="312">
        <v>0</v>
      </c>
      <c r="BK460" s="142">
        <v>0</v>
      </c>
      <c r="BL460" s="142">
        <v>0</v>
      </c>
      <c r="BM460" s="142">
        <v>0</v>
      </c>
      <c r="BN460" s="312">
        <v>0</v>
      </c>
      <c r="BO460" s="142">
        <v>0</v>
      </c>
      <c r="BP460" s="142">
        <v>0</v>
      </c>
      <c r="BQ460" s="142">
        <v>0</v>
      </c>
      <c r="BR460" s="312">
        <v>0</v>
      </c>
      <c r="BS460" s="142">
        <v>0</v>
      </c>
      <c r="BT460" s="142">
        <v>0</v>
      </c>
      <c r="BU460" s="142">
        <v>0</v>
      </c>
      <c r="BV460" s="312">
        <v>0</v>
      </c>
      <c r="BW460" s="142">
        <v>0</v>
      </c>
      <c r="BX460" s="142">
        <v>0</v>
      </c>
      <c r="BY460" s="142">
        <v>0</v>
      </c>
      <c r="BZ460" s="312">
        <v>0</v>
      </c>
      <c r="CA460" s="142">
        <v>0</v>
      </c>
      <c r="CB460" s="142">
        <v>0</v>
      </c>
      <c r="CC460" s="313">
        <v>0</v>
      </c>
      <c r="CD460" s="312">
        <v>0</v>
      </c>
      <c r="CE460" s="142">
        <v>0</v>
      </c>
      <c r="CF460" s="142">
        <v>0</v>
      </c>
      <c r="CG460" s="313">
        <v>0</v>
      </c>
      <c r="CH460" s="312">
        <v>0</v>
      </c>
      <c r="CI460" s="142">
        <v>0</v>
      </c>
      <c r="CJ460" s="142">
        <v>0</v>
      </c>
      <c r="CK460" s="313">
        <v>0</v>
      </c>
      <c r="CL460" s="312">
        <v>0</v>
      </c>
      <c r="CM460" s="142">
        <v>0</v>
      </c>
      <c r="CN460" s="142">
        <v>0</v>
      </c>
      <c r="CO460" s="313">
        <v>0</v>
      </c>
      <c r="CP460" s="312">
        <v>0</v>
      </c>
      <c r="CQ460" s="142">
        <v>0</v>
      </c>
      <c r="CR460" s="142">
        <v>0</v>
      </c>
      <c r="CS460" s="313">
        <v>0</v>
      </c>
      <c r="CT460" s="312">
        <v>0</v>
      </c>
      <c r="CU460" s="142">
        <v>0</v>
      </c>
      <c r="CV460" s="142">
        <v>0</v>
      </c>
      <c r="CW460" s="313">
        <v>0</v>
      </c>
      <c r="CX460" s="322"/>
      <c r="CY460" s="71"/>
      <c r="CZ460" s="111"/>
      <c r="DA460" s="108">
        <v>404290</v>
      </c>
      <c r="DB460" s="123" t="s">
        <v>759</v>
      </c>
      <c r="DC460" s="156">
        <v>0</v>
      </c>
      <c r="DD460" s="156">
        <v>0</v>
      </c>
      <c r="DE460" s="156">
        <v>0</v>
      </c>
      <c r="DF460" s="119">
        <v>0</v>
      </c>
      <c r="DG460" s="116">
        <v>0</v>
      </c>
      <c r="DH460" s="116">
        <v>0</v>
      </c>
      <c r="DI460" s="116">
        <v>0</v>
      </c>
      <c r="DJ460" s="116">
        <v>0</v>
      </c>
      <c r="DK460" s="116">
        <v>0</v>
      </c>
      <c r="DL460" s="116">
        <v>0</v>
      </c>
      <c r="DM460" s="116">
        <v>0</v>
      </c>
      <c r="DN460" s="116">
        <v>0</v>
      </c>
    </row>
    <row r="461" spans="1:118" ht="15.75" customHeight="1">
      <c r="A461" s="108"/>
      <c r="B461" s="149"/>
      <c r="C461" s="123" t="s">
        <v>1321</v>
      </c>
      <c r="D461" s="155" t="s">
        <v>1346</v>
      </c>
      <c r="E461" s="384"/>
      <c r="F461" s="71"/>
      <c r="G461" s="71"/>
      <c r="H461" s="71"/>
      <c r="I461" s="71"/>
      <c r="J461" s="388">
        <v>0</v>
      </c>
      <c r="K461" s="154">
        <v>0</v>
      </c>
      <c r="L461" s="154">
        <v>0</v>
      </c>
      <c r="M461" s="389">
        <v>0</v>
      </c>
      <c r="N461" s="154">
        <v>0</v>
      </c>
      <c r="O461" s="154">
        <v>0</v>
      </c>
      <c r="P461" s="154">
        <v>0</v>
      </c>
      <c r="Q461" s="154">
        <v>0</v>
      </c>
      <c r="R461" s="388">
        <v>0</v>
      </c>
      <c r="S461" s="154">
        <v>0</v>
      </c>
      <c r="T461" s="154">
        <v>0</v>
      </c>
      <c r="U461" s="389">
        <v>0</v>
      </c>
      <c r="V461" s="388">
        <v>0</v>
      </c>
      <c r="W461" s="154">
        <v>0</v>
      </c>
      <c r="X461" s="154">
        <v>0</v>
      </c>
      <c r="Y461" s="154">
        <v>0</v>
      </c>
      <c r="Z461" s="388">
        <v>0</v>
      </c>
      <c r="AA461" s="154">
        <v>0</v>
      </c>
      <c r="AB461" s="154">
        <v>0</v>
      </c>
      <c r="AC461" s="154">
        <v>0</v>
      </c>
      <c r="AD461" s="388">
        <v>0</v>
      </c>
      <c r="AE461" s="154">
        <v>0</v>
      </c>
      <c r="AF461" s="154">
        <v>0</v>
      </c>
      <c r="AG461" s="154">
        <v>0</v>
      </c>
      <c r="AH461" s="388">
        <v>0</v>
      </c>
      <c r="AI461" s="154">
        <v>0</v>
      </c>
      <c r="AJ461" s="154">
        <v>0</v>
      </c>
      <c r="AK461" s="154">
        <v>0</v>
      </c>
      <c r="AL461" s="388">
        <v>0</v>
      </c>
      <c r="AM461" s="154">
        <v>0</v>
      </c>
      <c r="AN461" s="154">
        <v>0</v>
      </c>
      <c r="AO461" s="154">
        <v>0</v>
      </c>
      <c r="AP461" s="388">
        <v>0</v>
      </c>
      <c r="AQ461" s="154">
        <v>0</v>
      </c>
      <c r="AR461" s="154">
        <v>0</v>
      </c>
      <c r="AS461" s="154">
        <v>0</v>
      </c>
      <c r="AT461" s="388">
        <v>0</v>
      </c>
      <c r="AU461" s="154">
        <v>0</v>
      </c>
      <c r="AV461" s="154">
        <v>0</v>
      </c>
      <c r="AW461" s="154">
        <v>0</v>
      </c>
      <c r="AX461" s="388">
        <v>0</v>
      </c>
      <c r="AY461" s="154">
        <v>0</v>
      </c>
      <c r="AZ461" s="154">
        <v>0</v>
      </c>
      <c r="BA461" s="154">
        <v>0</v>
      </c>
      <c r="BB461" s="388">
        <v>0</v>
      </c>
      <c r="BC461" s="154">
        <v>0</v>
      </c>
      <c r="BD461" s="154">
        <v>0</v>
      </c>
      <c r="BE461" s="154">
        <v>0</v>
      </c>
      <c r="BF461" s="388">
        <v>0</v>
      </c>
      <c r="BG461" s="154">
        <v>0</v>
      </c>
      <c r="BH461" s="154">
        <v>0</v>
      </c>
      <c r="BI461" s="154">
        <v>0</v>
      </c>
      <c r="BJ461" s="388">
        <v>0</v>
      </c>
      <c r="BK461" s="154">
        <v>0</v>
      </c>
      <c r="BL461" s="154">
        <v>0</v>
      </c>
      <c r="BM461" s="154">
        <v>0</v>
      </c>
      <c r="BN461" s="388">
        <v>0</v>
      </c>
      <c r="BO461" s="154">
        <v>0</v>
      </c>
      <c r="BP461" s="154">
        <v>0</v>
      </c>
      <c r="BQ461" s="154">
        <v>0</v>
      </c>
      <c r="BR461" s="388">
        <v>0</v>
      </c>
      <c r="BS461" s="154">
        <v>0</v>
      </c>
      <c r="BT461" s="154">
        <v>0</v>
      </c>
      <c r="BU461" s="154">
        <v>0</v>
      </c>
      <c r="BV461" s="388">
        <v>0</v>
      </c>
      <c r="BW461" s="154">
        <v>0</v>
      </c>
      <c r="BX461" s="154">
        <v>0</v>
      </c>
      <c r="BY461" s="154">
        <v>0</v>
      </c>
      <c r="BZ461" s="390">
        <v>0.25</v>
      </c>
      <c r="CA461" s="390">
        <v>0.25</v>
      </c>
      <c r="CB461" s="390">
        <v>0.25</v>
      </c>
      <c r="CC461" s="389">
        <v>0.25</v>
      </c>
      <c r="CD461" s="390">
        <v>0.25</v>
      </c>
      <c r="CE461" s="390">
        <v>0.25</v>
      </c>
      <c r="CF461" s="390">
        <v>0.25</v>
      </c>
      <c r="CG461" s="389">
        <v>0.25</v>
      </c>
      <c r="CH461" s="390">
        <v>0.25</v>
      </c>
      <c r="CI461" s="390">
        <v>0.25</v>
      </c>
      <c r="CJ461" s="390">
        <v>0.25</v>
      </c>
      <c r="CK461" s="389">
        <v>0.25</v>
      </c>
      <c r="CL461" s="390">
        <v>0.25</v>
      </c>
      <c r="CM461" s="390">
        <v>0.25</v>
      </c>
      <c r="CN461" s="390">
        <v>0.25</v>
      </c>
      <c r="CO461" s="389">
        <v>0.25</v>
      </c>
      <c r="CP461" s="390">
        <v>0.25</v>
      </c>
      <c r="CQ461" s="390">
        <v>0.25</v>
      </c>
      <c r="CR461" s="390">
        <v>0.25</v>
      </c>
      <c r="CS461" s="389">
        <v>0.25</v>
      </c>
      <c r="CT461" s="390">
        <v>0.25</v>
      </c>
      <c r="CU461" s="390">
        <v>0.25</v>
      </c>
      <c r="CV461" s="390">
        <v>0.25</v>
      </c>
      <c r="CW461" s="389">
        <v>0.25</v>
      </c>
      <c r="CX461" s="322"/>
      <c r="CY461" s="71"/>
      <c r="CZ461" s="111"/>
      <c r="DA461" s="108"/>
      <c r="DB461" s="123"/>
      <c r="DC461" s="156"/>
      <c r="DD461" s="156"/>
      <c r="DE461" s="156"/>
      <c r="DF461" s="119"/>
      <c r="DG461" s="116"/>
      <c r="DH461" s="116"/>
      <c r="DI461" s="116"/>
      <c r="DJ461" s="116"/>
      <c r="DK461" s="116"/>
      <c r="DL461" s="116"/>
      <c r="DM461" s="116"/>
      <c r="DN461" s="116"/>
    </row>
    <row r="462" spans="1:118" ht="15.75" customHeight="1">
      <c r="A462" s="108"/>
      <c r="B462" s="149"/>
      <c r="C462" s="123"/>
      <c r="D462" s="155"/>
      <c r="E462" s="384"/>
      <c r="F462" s="71"/>
      <c r="G462" s="71"/>
      <c r="H462" s="71"/>
      <c r="I462" s="71"/>
      <c r="J462" s="391"/>
      <c r="K462" s="157"/>
      <c r="L462" s="157"/>
      <c r="M462" s="392"/>
      <c r="N462" s="157"/>
      <c r="O462" s="157"/>
      <c r="P462" s="157"/>
      <c r="Q462" s="157"/>
      <c r="R462" s="391"/>
      <c r="S462" s="157"/>
      <c r="T462" s="157"/>
      <c r="U462" s="392"/>
      <c r="V462" s="391"/>
      <c r="W462" s="157"/>
      <c r="X462" s="157"/>
      <c r="Y462" s="157"/>
      <c r="Z462" s="391"/>
      <c r="AA462" s="157"/>
      <c r="AB462" s="157"/>
      <c r="AC462" s="157"/>
      <c r="AD462" s="391"/>
      <c r="AE462" s="157"/>
      <c r="AF462" s="157"/>
      <c r="AG462" s="157"/>
      <c r="AH462" s="391"/>
      <c r="AI462" s="157"/>
      <c r="AJ462" s="157"/>
      <c r="AK462" s="157"/>
      <c r="AL462" s="391"/>
      <c r="AM462" s="157"/>
      <c r="AN462" s="157"/>
      <c r="AO462" s="157"/>
      <c r="AP462" s="391"/>
      <c r="AQ462" s="157"/>
      <c r="AR462" s="157"/>
      <c r="AS462" s="157"/>
      <c r="AT462" s="391"/>
      <c r="AU462" s="157"/>
      <c r="AV462" s="157"/>
      <c r="AW462" s="157"/>
      <c r="AX462" s="391"/>
      <c r="AY462" s="157"/>
      <c r="AZ462" s="157"/>
      <c r="BA462" s="157"/>
      <c r="BB462" s="391"/>
      <c r="BC462" s="157"/>
      <c r="BD462" s="157"/>
      <c r="BE462" s="157"/>
      <c r="BF462" s="391"/>
      <c r="BG462" s="157"/>
      <c r="BH462" s="157"/>
      <c r="BI462" s="157"/>
      <c r="BJ462" s="391"/>
      <c r="BK462" s="157"/>
      <c r="BL462" s="157"/>
      <c r="BM462" s="157"/>
      <c r="BN462" s="391"/>
      <c r="BO462" s="157"/>
      <c r="BP462" s="157"/>
      <c r="BQ462" s="157"/>
      <c r="BR462" s="391"/>
      <c r="BS462" s="157"/>
      <c r="BT462" s="157"/>
      <c r="BU462" s="157"/>
      <c r="BV462" s="391"/>
      <c r="BW462" s="157"/>
      <c r="BX462" s="157"/>
      <c r="BY462" s="157"/>
      <c r="BZ462" s="391"/>
      <c r="CA462" s="157"/>
      <c r="CB462" s="157"/>
      <c r="CC462" s="392"/>
      <c r="CD462" s="391"/>
      <c r="CE462" s="157"/>
      <c r="CF462" s="157"/>
      <c r="CG462" s="392"/>
      <c r="CH462" s="391"/>
      <c r="CI462" s="157"/>
      <c r="CJ462" s="157"/>
      <c r="CK462" s="392"/>
      <c r="CL462" s="391"/>
      <c r="CM462" s="157"/>
      <c r="CN462" s="157"/>
      <c r="CO462" s="392"/>
      <c r="CP462" s="391"/>
      <c r="CQ462" s="157"/>
      <c r="CR462" s="157"/>
      <c r="CS462" s="392"/>
      <c r="CT462" s="391"/>
      <c r="CU462" s="157"/>
      <c r="CV462" s="157"/>
      <c r="CW462" s="392"/>
      <c r="CX462" s="322"/>
      <c r="CY462" s="71"/>
      <c r="CZ462" s="111"/>
      <c r="DA462" s="108"/>
      <c r="DB462" s="123"/>
      <c r="DC462" s="156"/>
      <c r="DD462" s="156"/>
      <c r="DE462" s="156"/>
      <c r="DF462" s="119"/>
      <c r="DG462" s="116"/>
      <c r="DH462" s="116"/>
      <c r="DI462" s="116"/>
      <c r="DJ462" s="116"/>
      <c r="DK462" s="116"/>
      <c r="DL462" s="116"/>
      <c r="DM462" s="116"/>
      <c r="DN462" s="116"/>
    </row>
    <row r="463" spans="1:118" ht="15.75" customHeight="1">
      <c r="A463" s="108"/>
      <c r="B463" s="149">
        <v>404300</v>
      </c>
      <c r="C463" s="123" t="s">
        <v>761</v>
      </c>
      <c r="D463" s="155" t="s">
        <v>762</v>
      </c>
      <c r="E463" s="384"/>
      <c r="F463" s="71"/>
      <c r="G463" s="71"/>
      <c r="H463" s="71"/>
      <c r="I463" s="71"/>
      <c r="J463" s="312">
        <v>0</v>
      </c>
      <c r="K463" s="142">
        <v>0</v>
      </c>
      <c r="L463" s="142">
        <v>0</v>
      </c>
      <c r="M463" s="313">
        <v>0</v>
      </c>
      <c r="N463" s="142">
        <v>0</v>
      </c>
      <c r="O463" s="142">
        <v>0</v>
      </c>
      <c r="P463" s="142">
        <v>0</v>
      </c>
      <c r="Q463" s="142">
        <v>0</v>
      </c>
      <c r="R463" s="312">
        <v>0</v>
      </c>
      <c r="S463" s="142">
        <v>0</v>
      </c>
      <c r="T463" s="142">
        <v>0</v>
      </c>
      <c r="U463" s="313">
        <v>0</v>
      </c>
      <c r="V463" s="312">
        <v>0</v>
      </c>
      <c r="W463" s="142">
        <v>0</v>
      </c>
      <c r="X463" s="142">
        <v>0</v>
      </c>
      <c r="Y463" s="142">
        <v>0</v>
      </c>
      <c r="Z463" s="312">
        <v>0</v>
      </c>
      <c r="AA463" s="142">
        <v>0</v>
      </c>
      <c r="AB463" s="142">
        <v>0</v>
      </c>
      <c r="AC463" s="142">
        <v>0</v>
      </c>
      <c r="AD463" s="312">
        <v>0</v>
      </c>
      <c r="AE463" s="142">
        <v>0</v>
      </c>
      <c r="AF463" s="142">
        <v>0</v>
      </c>
      <c r="AG463" s="142">
        <v>0</v>
      </c>
      <c r="AH463" s="312">
        <v>0</v>
      </c>
      <c r="AI463" s="142">
        <v>0</v>
      </c>
      <c r="AJ463" s="142">
        <v>0</v>
      </c>
      <c r="AK463" s="142">
        <v>0</v>
      </c>
      <c r="AL463" s="312">
        <v>0</v>
      </c>
      <c r="AM463" s="142">
        <v>0</v>
      </c>
      <c r="AN463" s="142">
        <v>0</v>
      </c>
      <c r="AO463" s="142">
        <v>0</v>
      </c>
      <c r="AP463" s="312">
        <v>0</v>
      </c>
      <c r="AQ463" s="142">
        <v>0</v>
      </c>
      <c r="AR463" s="142">
        <v>0</v>
      </c>
      <c r="AS463" s="142">
        <v>0</v>
      </c>
      <c r="AT463" s="312">
        <v>0</v>
      </c>
      <c r="AU463" s="142">
        <v>0</v>
      </c>
      <c r="AV463" s="142">
        <v>0</v>
      </c>
      <c r="AW463" s="142">
        <v>0</v>
      </c>
      <c r="AX463" s="312">
        <v>0</v>
      </c>
      <c r="AY463" s="142">
        <v>0</v>
      </c>
      <c r="AZ463" s="142">
        <v>0</v>
      </c>
      <c r="BA463" s="142">
        <v>0</v>
      </c>
      <c r="BB463" s="312">
        <v>0</v>
      </c>
      <c r="BC463" s="142">
        <v>0</v>
      </c>
      <c r="BD463" s="142">
        <v>0</v>
      </c>
      <c r="BE463" s="142">
        <v>0</v>
      </c>
      <c r="BF463" s="312">
        <v>0</v>
      </c>
      <c r="BG463" s="142">
        <v>0</v>
      </c>
      <c r="BH463" s="142">
        <v>0</v>
      </c>
      <c r="BI463" s="142">
        <v>0</v>
      </c>
      <c r="BJ463" s="312">
        <v>0</v>
      </c>
      <c r="BK463" s="142">
        <v>0</v>
      </c>
      <c r="BL463" s="142">
        <v>0</v>
      </c>
      <c r="BM463" s="142">
        <v>0</v>
      </c>
      <c r="BN463" s="312">
        <v>0</v>
      </c>
      <c r="BO463" s="142">
        <v>0</v>
      </c>
      <c r="BP463" s="142">
        <v>0</v>
      </c>
      <c r="BQ463" s="142">
        <v>0</v>
      </c>
      <c r="BR463" s="312">
        <v>0</v>
      </c>
      <c r="BS463" s="142">
        <v>0</v>
      </c>
      <c r="BT463" s="142">
        <v>0</v>
      </c>
      <c r="BU463" s="142">
        <v>0</v>
      </c>
      <c r="BV463" s="312">
        <v>0</v>
      </c>
      <c r="BW463" s="142">
        <v>0</v>
      </c>
      <c r="BX463" s="142">
        <v>0</v>
      </c>
      <c r="BY463" s="142">
        <v>0</v>
      </c>
      <c r="BZ463" s="312">
        <v>0</v>
      </c>
      <c r="CA463" s="142">
        <v>0</v>
      </c>
      <c r="CB463" s="142">
        <v>0</v>
      </c>
      <c r="CC463" s="313">
        <v>0</v>
      </c>
      <c r="CD463" s="312">
        <v>0</v>
      </c>
      <c r="CE463" s="142">
        <v>0</v>
      </c>
      <c r="CF463" s="142">
        <v>0</v>
      </c>
      <c r="CG463" s="313">
        <v>0</v>
      </c>
      <c r="CH463" s="312">
        <v>0</v>
      </c>
      <c r="CI463" s="142">
        <v>0</v>
      </c>
      <c r="CJ463" s="142">
        <v>0</v>
      </c>
      <c r="CK463" s="313">
        <v>0</v>
      </c>
      <c r="CL463" s="312">
        <v>0</v>
      </c>
      <c r="CM463" s="142">
        <v>0</v>
      </c>
      <c r="CN463" s="142">
        <v>0</v>
      </c>
      <c r="CO463" s="313">
        <v>0</v>
      </c>
      <c r="CP463" s="312">
        <v>0</v>
      </c>
      <c r="CQ463" s="142">
        <v>0</v>
      </c>
      <c r="CR463" s="142">
        <v>0</v>
      </c>
      <c r="CS463" s="313">
        <v>0</v>
      </c>
      <c r="CT463" s="312">
        <v>0</v>
      </c>
      <c r="CU463" s="142">
        <v>0</v>
      </c>
      <c r="CV463" s="142">
        <v>0</v>
      </c>
      <c r="CW463" s="313">
        <v>0</v>
      </c>
      <c r="CX463" s="322"/>
      <c r="CY463" s="71"/>
      <c r="CZ463" s="111"/>
      <c r="DA463" s="108">
        <v>404300</v>
      </c>
      <c r="DB463" s="123" t="s">
        <v>761</v>
      </c>
      <c r="DC463" s="156">
        <v>0</v>
      </c>
      <c r="DD463" s="156">
        <v>0</v>
      </c>
      <c r="DE463" s="156">
        <v>0</v>
      </c>
      <c r="DF463" s="119">
        <v>0</v>
      </c>
      <c r="DG463" s="116">
        <v>0</v>
      </c>
      <c r="DH463" s="116">
        <v>0</v>
      </c>
      <c r="DI463" s="116">
        <v>0</v>
      </c>
      <c r="DJ463" s="116">
        <v>0</v>
      </c>
      <c r="DK463" s="116">
        <v>0</v>
      </c>
      <c r="DL463" s="116">
        <v>0</v>
      </c>
      <c r="DM463" s="116">
        <v>0</v>
      </c>
      <c r="DN463" s="116">
        <v>0</v>
      </c>
    </row>
    <row r="464" spans="1:118" ht="15.75" customHeight="1">
      <c r="A464" s="108"/>
      <c r="B464" s="149"/>
      <c r="C464" s="123" t="s">
        <v>1321</v>
      </c>
      <c r="D464" s="155" t="s">
        <v>1346</v>
      </c>
      <c r="E464" s="384"/>
      <c r="F464" s="71"/>
      <c r="G464" s="71"/>
      <c r="H464" s="71"/>
      <c r="I464" s="71"/>
      <c r="J464" s="388">
        <v>0</v>
      </c>
      <c r="K464" s="154">
        <v>0</v>
      </c>
      <c r="L464" s="154">
        <v>0</v>
      </c>
      <c r="M464" s="389">
        <v>0</v>
      </c>
      <c r="N464" s="154">
        <v>0</v>
      </c>
      <c r="O464" s="154">
        <v>0</v>
      </c>
      <c r="P464" s="154">
        <v>0</v>
      </c>
      <c r="Q464" s="154">
        <v>0</v>
      </c>
      <c r="R464" s="388">
        <v>0</v>
      </c>
      <c r="S464" s="154">
        <v>0</v>
      </c>
      <c r="T464" s="154">
        <v>0</v>
      </c>
      <c r="U464" s="389">
        <v>0</v>
      </c>
      <c r="V464" s="388">
        <v>0</v>
      </c>
      <c r="W464" s="154">
        <v>0</v>
      </c>
      <c r="X464" s="154">
        <v>0</v>
      </c>
      <c r="Y464" s="154">
        <v>0</v>
      </c>
      <c r="Z464" s="388">
        <v>0</v>
      </c>
      <c r="AA464" s="154">
        <v>0</v>
      </c>
      <c r="AB464" s="154">
        <v>0</v>
      </c>
      <c r="AC464" s="154">
        <v>0</v>
      </c>
      <c r="AD464" s="388">
        <v>0</v>
      </c>
      <c r="AE464" s="154">
        <v>0</v>
      </c>
      <c r="AF464" s="154">
        <v>0</v>
      </c>
      <c r="AG464" s="154">
        <v>0</v>
      </c>
      <c r="AH464" s="388">
        <v>0</v>
      </c>
      <c r="AI464" s="154">
        <v>0</v>
      </c>
      <c r="AJ464" s="154">
        <v>0</v>
      </c>
      <c r="AK464" s="154">
        <v>0</v>
      </c>
      <c r="AL464" s="388">
        <v>0</v>
      </c>
      <c r="AM464" s="154">
        <v>0</v>
      </c>
      <c r="AN464" s="154">
        <v>0</v>
      </c>
      <c r="AO464" s="154">
        <v>0</v>
      </c>
      <c r="AP464" s="388">
        <v>0</v>
      </c>
      <c r="AQ464" s="154">
        <v>0</v>
      </c>
      <c r="AR464" s="154">
        <v>0</v>
      </c>
      <c r="AS464" s="154">
        <v>0</v>
      </c>
      <c r="AT464" s="388">
        <v>0</v>
      </c>
      <c r="AU464" s="154">
        <v>0</v>
      </c>
      <c r="AV464" s="154">
        <v>0</v>
      </c>
      <c r="AW464" s="154">
        <v>0</v>
      </c>
      <c r="AX464" s="388">
        <v>0</v>
      </c>
      <c r="AY464" s="154">
        <v>0</v>
      </c>
      <c r="AZ464" s="154">
        <v>0</v>
      </c>
      <c r="BA464" s="154">
        <v>0</v>
      </c>
      <c r="BB464" s="388">
        <v>0</v>
      </c>
      <c r="BC464" s="154">
        <v>0</v>
      </c>
      <c r="BD464" s="154">
        <v>0</v>
      </c>
      <c r="BE464" s="154">
        <v>0</v>
      </c>
      <c r="BF464" s="388">
        <v>0</v>
      </c>
      <c r="BG464" s="154">
        <v>0</v>
      </c>
      <c r="BH464" s="154">
        <v>0</v>
      </c>
      <c r="BI464" s="154">
        <v>0</v>
      </c>
      <c r="BJ464" s="388">
        <v>0</v>
      </c>
      <c r="BK464" s="154">
        <v>0</v>
      </c>
      <c r="BL464" s="154">
        <v>0</v>
      </c>
      <c r="BM464" s="154">
        <v>0</v>
      </c>
      <c r="BN464" s="388">
        <v>0</v>
      </c>
      <c r="BO464" s="154">
        <v>0</v>
      </c>
      <c r="BP464" s="154">
        <v>0</v>
      </c>
      <c r="BQ464" s="154">
        <v>0</v>
      </c>
      <c r="BR464" s="388">
        <v>0</v>
      </c>
      <c r="BS464" s="154">
        <v>0</v>
      </c>
      <c r="BT464" s="154">
        <v>0</v>
      </c>
      <c r="BU464" s="154">
        <v>0</v>
      </c>
      <c r="BV464" s="388">
        <v>0</v>
      </c>
      <c r="BW464" s="154">
        <v>0</v>
      </c>
      <c r="BX464" s="154">
        <v>0</v>
      </c>
      <c r="BY464" s="154">
        <v>0</v>
      </c>
      <c r="BZ464" s="390">
        <v>0.25</v>
      </c>
      <c r="CA464" s="390">
        <v>0.25</v>
      </c>
      <c r="CB464" s="390">
        <v>0.25</v>
      </c>
      <c r="CC464" s="389">
        <v>0.25</v>
      </c>
      <c r="CD464" s="390">
        <v>0.25</v>
      </c>
      <c r="CE464" s="390">
        <v>0.25</v>
      </c>
      <c r="CF464" s="390">
        <v>0.25</v>
      </c>
      <c r="CG464" s="389">
        <v>0.25</v>
      </c>
      <c r="CH464" s="390">
        <v>0.25</v>
      </c>
      <c r="CI464" s="390">
        <v>0.25</v>
      </c>
      <c r="CJ464" s="390">
        <v>0.25</v>
      </c>
      <c r="CK464" s="389">
        <v>0.25</v>
      </c>
      <c r="CL464" s="390">
        <v>0.25</v>
      </c>
      <c r="CM464" s="390">
        <v>0.25</v>
      </c>
      <c r="CN464" s="390">
        <v>0.25</v>
      </c>
      <c r="CO464" s="389">
        <v>0.25</v>
      </c>
      <c r="CP464" s="390">
        <v>0.25</v>
      </c>
      <c r="CQ464" s="390">
        <v>0.25</v>
      </c>
      <c r="CR464" s="390">
        <v>0.25</v>
      </c>
      <c r="CS464" s="389">
        <v>0.25</v>
      </c>
      <c r="CT464" s="390">
        <v>0.25</v>
      </c>
      <c r="CU464" s="390">
        <v>0.25</v>
      </c>
      <c r="CV464" s="390">
        <v>0.25</v>
      </c>
      <c r="CW464" s="389">
        <v>0.25</v>
      </c>
      <c r="CX464" s="322"/>
      <c r="CY464" s="71"/>
      <c r="CZ464" s="111"/>
      <c r="DA464" s="108"/>
      <c r="DB464" s="123"/>
      <c r="DC464" s="156"/>
      <c r="DD464" s="156"/>
      <c r="DE464" s="156"/>
      <c r="DF464" s="119"/>
      <c r="DG464" s="116"/>
      <c r="DH464" s="116"/>
      <c r="DI464" s="116"/>
      <c r="DJ464" s="116"/>
      <c r="DK464" s="116"/>
      <c r="DL464" s="116"/>
      <c r="DM464" s="116"/>
      <c r="DN464" s="116"/>
    </row>
    <row r="465" spans="1:118" ht="15.75" customHeight="1">
      <c r="A465" s="108"/>
      <c r="B465" s="149"/>
      <c r="C465" s="123"/>
      <c r="D465" s="155"/>
      <c r="E465" s="384"/>
      <c r="F465" s="71"/>
      <c r="G465" s="71"/>
      <c r="H465" s="71"/>
      <c r="I465" s="71"/>
      <c r="J465" s="312"/>
      <c r="K465" s="142"/>
      <c r="L465" s="142"/>
      <c r="M465" s="313"/>
      <c r="N465" s="142"/>
      <c r="O465" s="142"/>
      <c r="P465" s="142"/>
      <c r="Q465" s="142"/>
      <c r="R465" s="312"/>
      <c r="S465" s="142"/>
      <c r="T465" s="142"/>
      <c r="U465" s="313"/>
      <c r="V465" s="312"/>
      <c r="W465" s="142"/>
      <c r="X465" s="142"/>
      <c r="Y465" s="142"/>
      <c r="Z465" s="312"/>
      <c r="AA465" s="142"/>
      <c r="AB465" s="142"/>
      <c r="AC465" s="142"/>
      <c r="AD465" s="312"/>
      <c r="AE465" s="142"/>
      <c r="AF465" s="142"/>
      <c r="AG465" s="142"/>
      <c r="AH465" s="312"/>
      <c r="AI465" s="142"/>
      <c r="AJ465" s="142"/>
      <c r="AK465" s="142"/>
      <c r="AL465" s="312"/>
      <c r="AM465" s="142"/>
      <c r="AN465" s="142"/>
      <c r="AO465" s="142"/>
      <c r="AP465" s="312"/>
      <c r="AQ465" s="142"/>
      <c r="AR465" s="142"/>
      <c r="AS465" s="142"/>
      <c r="AT465" s="312"/>
      <c r="AU465" s="142"/>
      <c r="AV465" s="142"/>
      <c r="AW465" s="142"/>
      <c r="AX465" s="312"/>
      <c r="AY465" s="142"/>
      <c r="AZ465" s="142"/>
      <c r="BA465" s="142"/>
      <c r="BB465" s="312"/>
      <c r="BC465" s="142"/>
      <c r="BD465" s="142"/>
      <c r="BE465" s="142"/>
      <c r="BF465" s="312"/>
      <c r="BG465" s="142"/>
      <c r="BH465" s="142"/>
      <c r="BI465" s="142"/>
      <c r="BJ465" s="312"/>
      <c r="BK465" s="142"/>
      <c r="BL465" s="142"/>
      <c r="BM465" s="142"/>
      <c r="BN465" s="312"/>
      <c r="BO465" s="142"/>
      <c r="BP465" s="142"/>
      <c r="BQ465" s="142"/>
      <c r="BR465" s="312"/>
      <c r="BS465" s="142"/>
      <c r="BT465" s="142"/>
      <c r="BU465" s="142"/>
      <c r="BV465" s="312"/>
      <c r="BW465" s="142"/>
      <c r="BX465" s="142"/>
      <c r="BY465" s="142"/>
      <c r="BZ465" s="312"/>
      <c r="CA465" s="142"/>
      <c r="CB465" s="142"/>
      <c r="CC465" s="313"/>
      <c r="CD465" s="312"/>
      <c r="CE465" s="142"/>
      <c r="CF465" s="142"/>
      <c r="CG465" s="313"/>
      <c r="CH465" s="312"/>
      <c r="CI465" s="142"/>
      <c r="CJ465" s="142"/>
      <c r="CK465" s="313"/>
      <c r="CL465" s="312"/>
      <c r="CM465" s="142"/>
      <c r="CN465" s="142"/>
      <c r="CO465" s="313"/>
      <c r="CP465" s="312"/>
      <c r="CQ465" s="142"/>
      <c r="CR465" s="142"/>
      <c r="CS465" s="313"/>
      <c r="CT465" s="312"/>
      <c r="CU465" s="142"/>
      <c r="CV465" s="142"/>
      <c r="CW465" s="313"/>
      <c r="CX465" s="322"/>
      <c r="CY465" s="71"/>
      <c r="CZ465" s="111"/>
      <c r="DA465" s="108"/>
      <c r="DB465" s="123"/>
      <c r="DC465" s="156"/>
      <c r="DD465" s="156"/>
      <c r="DE465" s="156"/>
      <c r="DF465" s="119"/>
      <c r="DG465" s="116"/>
      <c r="DH465" s="116"/>
      <c r="DI465" s="116"/>
      <c r="DJ465" s="116"/>
      <c r="DK465" s="116"/>
      <c r="DL465" s="116"/>
      <c r="DM465" s="116"/>
      <c r="DN465" s="116"/>
    </row>
    <row r="466" spans="1:118" ht="15.75" customHeight="1">
      <c r="A466" s="108"/>
      <c r="B466" s="149">
        <v>404310</v>
      </c>
      <c r="C466" s="123" t="s">
        <v>763</v>
      </c>
      <c r="D466" s="155" t="s">
        <v>764</v>
      </c>
      <c r="E466" s="384"/>
      <c r="F466" s="71"/>
      <c r="G466" s="71"/>
      <c r="H466" s="71"/>
      <c r="I466" s="71"/>
      <c r="J466" s="312">
        <v>0</v>
      </c>
      <c r="K466" s="142">
        <v>0</v>
      </c>
      <c r="L466" s="142">
        <v>0</v>
      </c>
      <c r="M466" s="313">
        <v>0</v>
      </c>
      <c r="N466" s="142">
        <v>0</v>
      </c>
      <c r="O466" s="142">
        <v>0</v>
      </c>
      <c r="P466" s="142">
        <v>0</v>
      </c>
      <c r="Q466" s="142">
        <v>0</v>
      </c>
      <c r="R466" s="312">
        <v>0</v>
      </c>
      <c r="S466" s="142">
        <v>0</v>
      </c>
      <c r="T466" s="142">
        <v>0</v>
      </c>
      <c r="U466" s="313">
        <v>0</v>
      </c>
      <c r="V466" s="312">
        <v>0</v>
      </c>
      <c r="W466" s="142">
        <v>0</v>
      </c>
      <c r="X466" s="142">
        <v>0</v>
      </c>
      <c r="Y466" s="142">
        <v>0</v>
      </c>
      <c r="Z466" s="312">
        <v>0</v>
      </c>
      <c r="AA466" s="142">
        <v>0</v>
      </c>
      <c r="AB466" s="142">
        <v>0</v>
      </c>
      <c r="AC466" s="142">
        <v>0</v>
      </c>
      <c r="AD466" s="312">
        <v>0</v>
      </c>
      <c r="AE466" s="142">
        <v>0</v>
      </c>
      <c r="AF466" s="142">
        <v>0</v>
      </c>
      <c r="AG466" s="142">
        <v>0</v>
      </c>
      <c r="AH466" s="312">
        <v>0</v>
      </c>
      <c r="AI466" s="142">
        <v>0</v>
      </c>
      <c r="AJ466" s="142">
        <v>0</v>
      </c>
      <c r="AK466" s="142">
        <v>0</v>
      </c>
      <c r="AL466" s="312">
        <v>0</v>
      </c>
      <c r="AM466" s="142">
        <v>0</v>
      </c>
      <c r="AN466" s="142">
        <v>0</v>
      </c>
      <c r="AO466" s="142">
        <v>0</v>
      </c>
      <c r="AP466" s="312">
        <v>0</v>
      </c>
      <c r="AQ466" s="142">
        <v>0</v>
      </c>
      <c r="AR466" s="142">
        <v>0</v>
      </c>
      <c r="AS466" s="142">
        <v>0</v>
      </c>
      <c r="AT466" s="312">
        <v>0</v>
      </c>
      <c r="AU466" s="142">
        <v>0</v>
      </c>
      <c r="AV466" s="142">
        <v>0</v>
      </c>
      <c r="AW466" s="142">
        <v>0</v>
      </c>
      <c r="AX466" s="312">
        <v>0</v>
      </c>
      <c r="AY466" s="142">
        <v>0</v>
      </c>
      <c r="AZ466" s="142">
        <v>0</v>
      </c>
      <c r="BA466" s="142">
        <v>0</v>
      </c>
      <c r="BB466" s="312">
        <v>0</v>
      </c>
      <c r="BC466" s="142">
        <v>0</v>
      </c>
      <c r="BD466" s="142">
        <v>0</v>
      </c>
      <c r="BE466" s="142">
        <v>0</v>
      </c>
      <c r="BF466" s="312">
        <v>0</v>
      </c>
      <c r="BG466" s="142">
        <v>0</v>
      </c>
      <c r="BH466" s="142">
        <v>0</v>
      </c>
      <c r="BI466" s="142">
        <v>0</v>
      </c>
      <c r="BJ466" s="312">
        <v>0</v>
      </c>
      <c r="BK466" s="142">
        <v>0</v>
      </c>
      <c r="BL466" s="142">
        <v>0</v>
      </c>
      <c r="BM466" s="142">
        <v>0</v>
      </c>
      <c r="BN466" s="312">
        <v>0</v>
      </c>
      <c r="BO466" s="142">
        <v>0</v>
      </c>
      <c r="BP466" s="142">
        <v>0</v>
      </c>
      <c r="BQ466" s="142">
        <v>0</v>
      </c>
      <c r="BR466" s="312">
        <v>0</v>
      </c>
      <c r="BS466" s="142">
        <v>0</v>
      </c>
      <c r="BT466" s="142">
        <v>0</v>
      </c>
      <c r="BU466" s="142">
        <v>0</v>
      </c>
      <c r="BV466" s="312">
        <v>0</v>
      </c>
      <c r="BW466" s="142">
        <v>0</v>
      </c>
      <c r="BX466" s="142">
        <v>0</v>
      </c>
      <c r="BY466" s="142">
        <v>0</v>
      </c>
      <c r="BZ466" s="312">
        <v>0</v>
      </c>
      <c r="CA466" s="142">
        <v>0</v>
      </c>
      <c r="CB466" s="142">
        <v>0</v>
      </c>
      <c r="CC466" s="313">
        <v>0</v>
      </c>
      <c r="CD466" s="312">
        <v>0</v>
      </c>
      <c r="CE466" s="142">
        <v>0</v>
      </c>
      <c r="CF466" s="142">
        <v>0</v>
      </c>
      <c r="CG466" s="313">
        <v>0</v>
      </c>
      <c r="CH466" s="312">
        <v>0</v>
      </c>
      <c r="CI466" s="142">
        <v>0</v>
      </c>
      <c r="CJ466" s="142">
        <v>0</v>
      </c>
      <c r="CK466" s="313">
        <v>0</v>
      </c>
      <c r="CL466" s="312">
        <v>0</v>
      </c>
      <c r="CM466" s="142">
        <v>0</v>
      </c>
      <c r="CN466" s="142">
        <v>0</v>
      </c>
      <c r="CO466" s="313">
        <v>0</v>
      </c>
      <c r="CP466" s="312">
        <v>0</v>
      </c>
      <c r="CQ466" s="142">
        <v>0</v>
      </c>
      <c r="CR466" s="142">
        <v>0</v>
      </c>
      <c r="CS466" s="313">
        <v>0</v>
      </c>
      <c r="CT466" s="312">
        <v>0</v>
      </c>
      <c r="CU466" s="142">
        <v>0</v>
      </c>
      <c r="CV466" s="142">
        <v>0</v>
      </c>
      <c r="CW466" s="313">
        <v>0</v>
      </c>
      <c r="CX466" s="322"/>
      <c r="CY466" s="71"/>
      <c r="CZ466" s="111"/>
      <c r="DA466" s="108">
        <v>404310</v>
      </c>
      <c r="DB466" s="123" t="s">
        <v>763</v>
      </c>
      <c r="DC466" s="156">
        <v>0</v>
      </c>
      <c r="DD466" s="156">
        <v>0</v>
      </c>
      <c r="DE466" s="156">
        <v>0</v>
      </c>
      <c r="DF466" s="119">
        <v>0</v>
      </c>
      <c r="DG466" s="116">
        <v>0</v>
      </c>
      <c r="DH466" s="116">
        <v>0</v>
      </c>
      <c r="DI466" s="116">
        <v>0</v>
      </c>
      <c r="DJ466" s="116">
        <v>0</v>
      </c>
      <c r="DK466" s="116">
        <v>0</v>
      </c>
      <c r="DL466" s="116">
        <v>0</v>
      </c>
      <c r="DM466" s="116">
        <v>0</v>
      </c>
      <c r="DN466" s="116">
        <v>0</v>
      </c>
    </row>
    <row r="467" spans="1:118" ht="15.75" customHeight="1">
      <c r="A467" s="108"/>
      <c r="B467" s="149"/>
      <c r="C467" s="123" t="s">
        <v>1321</v>
      </c>
      <c r="D467" s="155" t="s">
        <v>1346</v>
      </c>
      <c r="E467" s="384"/>
      <c r="F467" s="71"/>
      <c r="G467" s="71"/>
      <c r="H467" s="71"/>
      <c r="I467" s="71"/>
      <c r="J467" s="388">
        <v>0</v>
      </c>
      <c r="K467" s="154">
        <v>0</v>
      </c>
      <c r="L467" s="154">
        <v>0</v>
      </c>
      <c r="M467" s="389">
        <v>0</v>
      </c>
      <c r="N467" s="154">
        <v>0</v>
      </c>
      <c r="O467" s="154">
        <v>0</v>
      </c>
      <c r="P467" s="154">
        <v>0</v>
      </c>
      <c r="Q467" s="154">
        <v>0</v>
      </c>
      <c r="R467" s="388">
        <v>0</v>
      </c>
      <c r="S467" s="154">
        <v>0</v>
      </c>
      <c r="T467" s="154">
        <v>0</v>
      </c>
      <c r="U467" s="389">
        <v>0</v>
      </c>
      <c r="V467" s="388">
        <v>0</v>
      </c>
      <c r="W467" s="154">
        <v>0</v>
      </c>
      <c r="X467" s="154">
        <v>0</v>
      </c>
      <c r="Y467" s="154">
        <v>0</v>
      </c>
      <c r="Z467" s="388">
        <v>0</v>
      </c>
      <c r="AA467" s="154">
        <v>0</v>
      </c>
      <c r="AB467" s="154">
        <v>0</v>
      </c>
      <c r="AC467" s="154">
        <v>0</v>
      </c>
      <c r="AD467" s="388">
        <v>0</v>
      </c>
      <c r="AE467" s="154">
        <v>0</v>
      </c>
      <c r="AF467" s="154">
        <v>0</v>
      </c>
      <c r="AG467" s="154">
        <v>0</v>
      </c>
      <c r="AH467" s="388">
        <v>0</v>
      </c>
      <c r="AI467" s="154">
        <v>0</v>
      </c>
      <c r="AJ467" s="154">
        <v>0</v>
      </c>
      <c r="AK467" s="154">
        <v>0</v>
      </c>
      <c r="AL467" s="388">
        <v>0</v>
      </c>
      <c r="AM467" s="154">
        <v>0</v>
      </c>
      <c r="AN467" s="154">
        <v>0</v>
      </c>
      <c r="AO467" s="154">
        <v>0</v>
      </c>
      <c r="AP467" s="388">
        <v>0</v>
      </c>
      <c r="AQ467" s="154">
        <v>0</v>
      </c>
      <c r="AR467" s="154">
        <v>0</v>
      </c>
      <c r="AS467" s="154">
        <v>0</v>
      </c>
      <c r="AT467" s="388">
        <v>0</v>
      </c>
      <c r="AU467" s="154">
        <v>0</v>
      </c>
      <c r="AV467" s="154">
        <v>0</v>
      </c>
      <c r="AW467" s="154">
        <v>0</v>
      </c>
      <c r="AX467" s="388">
        <v>0</v>
      </c>
      <c r="AY467" s="154">
        <v>0</v>
      </c>
      <c r="AZ467" s="154">
        <v>0</v>
      </c>
      <c r="BA467" s="154">
        <v>0</v>
      </c>
      <c r="BB467" s="388">
        <v>0</v>
      </c>
      <c r="BC467" s="154">
        <v>0</v>
      </c>
      <c r="BD467" s="154">
        <v>0</v>
      </c>
      <c r="BE467" s="154">
        <v>0</v>
      </c>
      <c r="BF467" s="388">
        <v>0</v>
      </c>
      <c r="BG467" s="154">
        <v>0</v>
      </c>
      <c r="BH467" s="154">
        <v>0</v>
      </c>
      <c r="BI467" s="154">
        <v>0</v>
      </c>
      <c r="BJ467" s="388">
        <v>0</v>
      </c>
      <c r="BK467" s="154">
        <v>0</v>
      </c>
      <c r="BL467" s="154">
        <v>0</v>
      </c>
      <c r="BM467" s="154">
        <v>0</v>
      </c>
      <c r="BN467" s="388">
        <v>0</v>
      </c>
      <c r="BO467" s="154">
        <v>0</v>
      </c>
      <c r="BP467" s="154">
        <v>0</v>
      </c>
      <c r="BQ467" s="154">
        <v>0</v>
      </c>
      <c r="BR467" s="388">
        <v>0</v>
      </c>
      <c r="BS467" s="154">
        <v>0</v>
      </c>
      <c r="BT467" s="154">
        <v>0</v>
      </c>
      <c r="BU467" s="154">
        <v>0</v>
      </c>
      <c r="BV467" s="388">
        <v>0</v>
      </c>
      <c r="BW467" s="154">
        <v>0</v>
      </c>
      <c r="BX467" s="154">
        <v>0</v>
      </c>
      <c r="BY467" s="154">
        <v>0</v>
      </c>
      <c r="BZ467" s="390">
        <v>0.25</v>
      </c>
      <c r="CA467" s="390">
        <v>0.25</v>
      </c>
      <c r="CB467" s="390">
        <v>0.25</v>
      </c>
      <c r="CC467" s="389">
        <v>0.25</v>
      </c>
      <c r="CD467" s="390">
        <v>0.25</v>
      </c>
      <c r="CE467" s="390">
        <v>0.25</v>
      </c>
      <c r="CF467" s="390">
        <v>0.25</v>
      </c>
      <c r="CG467" s="389">
        <v>0.25</v>
      </c>
      <c r="CH467" s="390">
        <v>0.25</v>
      </c>
      <c r="CI467" s="390">
        <v>0.25</v>
      </c>
      <c r="CJ467" s="390">
        <v>0.25</v>
      </c>
      <c r="CK467" s="389">
        <v>0.25</v>
      </c>
      <c r="CL467" s="390">
        <v>0.25</v>
      </c>
      <c r="CM467" s="390">
        <v>0.25</v>
      </c>
      <c r="CN467" s="390">
        <v>0.25</v>
      </c>
      <c r="CO467" s="389">
        <v>0.25</v>
      </c>
      <c r="CP467" s="390">
        <v>0.25</v>
      </c>
      <c r="CQ467" s="390">
        <v>0.25</v>
      </c>
      <c r="CR467" s="390">
        <v>0.25</v>
      </c>
      <c r="CS467" s="389">
        <v>0.25</v>
      </c>
      <c r="CT467" s="390">
        <v>0.25</v>
      </c>
      <c r="CU467" s="390">
        <v>0.25</v>
      </c>
      <c r="CV467" s="390">
        <v>0.25</v>
      </c>
      <c r="CW467" s="389">
        <v>0.25</v>
      </c>
      <c r="CX467" s="322"/>
      <c r="CY467" s="71"/>
      <c r="CZ467" s="111"/>
      <c r="DA467" s="108"/>
      <c r="DB467" s="123"/>
      <c r="DC467" s="156"/>
      <c r="DD467" s="156"/>
      <c r="DE467" s="156"/>
      <c r="DF467" s="119"/>
      <c r="DG467" s="116"/>
      <c r="DH467" s="116"/>
      <c r="DI467" s="116"/>
      <c r="DJ467" s="116"/>
      <c r="DK467" s="116"/>
      <c r="DL467" s="116"/>
      <c r="DM467" s="116"/>
      <c r="DN467" s="116"/>
    </row>
    <row r="468" spans="1:118" ht="15.75" customHeight="1">
      <c r="A468" s="108"/>
      <c r="B468" s="149"/>
      <c r="C468" s="123"/>
      <c r="D468" s="155"/>
      <c r="E468" s="384"/>
      <c r="F468" s="71"/>
      <c r="G468" s="71"/>
      <c r="H468" s="71"/>
      <c r="I468" s="71"/>
      <c r="J468" s="312"/>
      <c r="K468" s="142"/>
      <c r="L468" s="142"/>
      <c r="M468" s="313"/>
      <c r="N468" s="142"/>
      <c r="O468" s="142"/>
      <c r="P468" s="142"/>
      <c r="Q468" s="142"/>
      <c r="R468" s="312"/>
      <c r="S468" s="142"/>
      <c r="T468" s="142"/>
      <c r="U468" s="313"/>
      <c r="V468" s="312"/>
      <c r="W468" s="142"/>
      <c r="X468" s="142"/>
      <c r="Y468" s="142"/>
      <c r="Z468" s="312"/>
      <c r="AA468" s="142"/>
      <c r="AB468" s="142"/>
      <c r="AC468" s="142"/>
      <c r="AD468" s="312"/>
      <c r="AE468" s="142"/>
      <c r="AF468" s="142"/>
      <c r="AG468" s="142"/>
      <c r="AH468" s="312"/>
      <c r="AI468" s="142"/>
      <c r="AJ468" s="142"/>
      <c r="AK468" s="142"/>
      <c r="AL468" s="312"/>
      <c r="AM468" s="142"/>
      <c r="AN468" s="142"/>
      <c r="AO468" s="142"/>
      <c r="AP468" s="312"/>
      <c r="AQ468" s="142"/>
      <c r="AR468" s="142"/>
      <c r="AS468" s="142"/>
      <c r="AT468" s="312"/>
      <c r="AU468" s="142"/>
      <c r="AV468" s="142"/>
      <c r="AW468" s="142"/>
      <c r="AX468" s="312"/>
      <c r="AY468" s="142"/>
      <c r="AZ468" s="142"/>
      <c r="BA468" s="142"/>
      <c r="BB468" s="312"/>
      <c r="BC468" s="142"/>
      <c r="BD468" s="142"/>
      <c r="BE468" s="142"/>
      <c r="BF468" s="312"/>
      <c r="BG468" s="142"/>
      <c r="BH468" s="142"/>
      <c r="BI468" s="142"/>
      <c r="BJ468" s="312"/>
      <c r="BK468" s="142"/>
      <c r="BL468" s="142"/>
      <c r="BM468" s="142"/>
      <c r="BN468" s="312"/>
      <c r="BO468" s="142"/>
      <c r="BP468" s="142"/>
      <c r="BQ468" s="142"/>
      <c r="BR468" s="312"/>
      <c r="BS468" s="142"/>
      <c r="BT468" s="142"/>
      <c r="BU468" s="142"/>
      <c r="BV468" s="312"/>
      <c r="BW468" s="142"/>
      <c r="BX468" s="142"/>
      <c r="BY468" s="142"/>
      <c r="BZ468" s="312"/>
      <c r="CA468" s="142"/>
      <c r="CB468" s="142"/>
      <c r="CC468" s="313"/>
      <c r="CD468" s="312"/>
      <c r="CE468" s="142"/>
      <c r="CF468" s="142"/>
      <c r="CG468" s="313"/>
      <c r="CH468" s="312"/>
      <c r="CI468" s="142"/>
      <c r="CJ468" s="142"/>
      <c r="CK468" s="313"/>
      <c r="CL468" s="312"/>
      <c r="CM468" s="142"/>
      <c r="CN468" s="142"/>
      <c r="CO468" s="313"/>
      <c r="CP468" s="312"/>
      <c r="CQ468" s="142"/>
      <c r="CR468" s="142"/>
      <c r="CS468" s="313"/>
      <c r="CT468" s="312"/>
      <c r="CU468" s="142"/>
      <c r="CV468" s="142"/>
      <c r="CW468" s="313"/>
      <c r="CX468" s="322"/>
      <c r="CY468" s="71"/>
      <c r="CZ468" s="111"/>
      <c r="DA468" s="108"/>
      <c r="DB468" s="123"/>
      <c r="DC468" s="156"/>
      <c r="DD468" s="156"/>
      <c r="DE468" s="156"/>
      <c r="DF468" s="119"/>
      <c r="DG468" s="116"/>
      <c r="DH468" s="116"/>
      <c r="DI468" s="116"/>
      <c r="DJ468" s="116"/>
      <c r="DK468" s="116"/>
      <c r="DL468" s="116"/>
      <c r="DM468" s="116"/>
      <c r="DN468" s="116"/>
    </row>
    <row r="469" spans="1:118" ht="15.75" customHeight="1">
      <c r="A469" s="108"/>
      <c r="B469" s="149">
        <v>404320</v>
      </c>
      <c r="C469" s="123" t="s">
        <v>765</v>
      </c>
      <c r="D469" s="155" t="s">
        <v>766</v>
      </c>
      <c r="E469" s="384"/>
      <c r="F469" s="71"/>
      <c r="G469" s="71"/>
      <c r="H469" s="71"/>
      <c r="I469" s="71"/>
      <c r="J469" s="312">
        <v>0</v>
      </c>
      <c r="K469" s="142">
        <v>0</v>
      </c>
      <c r="L469" s="142">
        <v>0</v>
      </c>
      <c r="M469" s="313">
        <v>0</v>
      </c>
      <c r="N469" s="142">
        <v>0</v>
      </c>
      <c r="O469" s="142">
        <v>0</v>
      </c>
      <c r="P469" s="142">
        <v>0</v>
      </c>
      <c r="Q469" s="142">
        <v>0</v>
      </c>
      <c r="R469" s="312">
        <v>0</v>
      </c>
      <c r="S469" s="142">
        <v>0</v>
      </c>
      <c r="T469" s="142">
        <v>0</v>
      </c>
      <c r="U469" s="313">
        <v>0</v>
      </c>
      <c r="V469" s="312">
        <v>0</v>
      </c>
      <c r="W469" s="142">
        <v>-79.71228099999999</v>
      </c>
      <c r="X469" s="142">
        <v>0</v>
      </c>
      <c r="Y469" s="142">
        <v>2.81E-4</v>
      </c>
      <c r="Z469" s="312">
        <v>0</v>
      </c>
      <c r="AA469" s="142">
        <v>-58.663999999999994</v>
      </c>
      <c r="AB469" s="142">
        <v>-1.0879999999999999</v>
      </c>
      <c r="AC469" s="142">
        <v>0</v>
      </c>
      <c r="AD469" s="312">
        <v>0</v>
      </c>
      <c r="AE469" s="142">
        <v>-56.385999999999996</v>
      </c>
      <c r="AF469" s="142">
        <v>0</v>
      </c>
      <c r="AG469" s="142">
        <v>-3.9649999999999999</v>
      </c>
      <c r="AH469" s="312">
        <v>0</v>
      </c>
      <c r="AI469" s="142">
        <v>-103.18599999999999</v>
      </c>
      <c r="AJ469" s="142">
        <v>0</v>
      </c>
      <c r="AK469" s="142">
        <v>-0.46799999999999997</v>
      </c>
      <c r="AL469" s="312">
        <v>-0.45299999999999996</v>
      </c>
      <c r="AM469" s="142">
        <v>-107.047</v>
      </c>
      <c r="AN469" s="142">
        <v>0</v>
      </c>
      <c r="AO469" s="142">
        <v>-1.6199999999999999</v>
      </c>
      <c r="AP469" s="312">
        <v>0</v>
      </c>
      <c r="AQ469" s="142">
        <v>-107.5</v>
      </c>
      <c r="AR469" s="142">
        <v>-0.90299999999999991</v>
      </c>
      <c r="AS469" s="142">
        <v>0</v>
      </c>
      <c r="AT469" s="312">
        <v>0</v>
      </c>
      <c r="AU469" s="142">
        <v>-107.63499999999999</v>
      </c>
      <c r="AV469" s="142">
        <v>-0.97</v>
      </c>
      <c r="AW469" s="142">
        <v>0</v>
      </c>
      <c r="AX469" s="312">
        <v>0</v>
      </c>
      <c r="AY469" s="142">
        <v>-107.63</v>
      </c>
      <c r="AZ469" s="142">
        <v>-0.17099999999999999</v>
      </c>
      <c r="BA469" s="142">
        <v>0.89100000000000001</v>
      </c>
      <c r="BB469" s="312">
        <v>-1.3459999999999999</v>
      </c>
      <c r="BC469" s="142">
        <v>-106.154</v>
      </c>
      <c r="BD469" s="142">
        <v>-1.6E-2</v>
      </c>
      <c r="BE469" s="142">
        <v>-0.24199999999999999</v>
      </c>
      <c r="BF469" s="312">
        <v>0</v>
      </c>
      <c r="BG469" s="142">
        <v>-132.011</v>
      </c>
      <c r="BH469" s="142">
        <v>-4.7E-2</v>
      </c>
      <c r="BI469" s="142">
        <v>-1E-3</v>
      </c>
      <c r="BJ469" s="312">
        <v>0</v>
      </c>
      <c r="BK469" s="142">
        <v>-131.63299999999998</v>
      </c>
      <c r="BL469" s="142">
        <v>-0.20899999999999999</v>
      </c>
      <c r="BM469" s="142">
        <v>0</v>
      </c>
      <c r="BN469" s="312">
        <v>0</v>
      </c>
      <c r="BO469" s="142">
        <v>-115.00399999999999</v>
      </c>
      <c r="BP469" s="142">
        <v>0</v>
      </c>
      <c r="BQ469" s="142">
        <v>4.3999999999999997E-2</v>
      </c>
      <c r="BR469" s="312">
        <v>-1.0569999999999999</v>
      </c>
      <c r="BS469" s="142">
        <v>-93.697999999999993</v>
      </c>
      <c r="BT469" s="142">
        <v>0</v>
      </c>
      <c r="BU469" s="142">
        <v>0</v>
      </c>
      <c r="BV469" s="312">
        <v>-0.96</v>
      </c>
      <c r="BW469" s="142">
        <v>-93.438000000000002</v>
      </c>
      <c r="BX469" s="142">
        <v>0</v>
      </c>
      <c r="BY469" s="142">
        <v>-0.48399999999999999</v>
      </c>
      <c r="BZ469" s="312">
        <v>-16.87475225</v>
      </c>
      <c r="CA469" s="142">
        <v>-16.87475225</v>
      </c>
      <c r="CB469" s="142">
        <v>-16.87475225</v>
      </c>
      <c r="CC469" s="313">
        <v>-16.87475225</v>
      </c>
      <c r="CD469" s="312">
        <v>-16.874752362499997</v>
      </c>
      <c r="CE469" s="142">
        <v>-16.874752362499997</v>
      </c>
      <c r="CF469" s="142">
        <v>-16.874752362499997</v>
      </c>
      <c r="CG469" s="313">
        <v>-16.874752362499997</v>
      </c>
      <c r="CH469" s="312">
        <v>-16.874752362499997</v>
      </c>
      <c r="CI469" s="142">
        <v>-16.874752362499997</v>
      </c>
      <c r="CJ469" s="142">
        <v>-16.874752362499997</v>
      </c>
      <c r="CK469" s="313">
        <v>-16.874752362499997</v>
      </c>
      <c r="CL469" s="312">
        <v>-16.874752362499997</v>
      </c>
      <c r="CM469" s="142">
        <v>-16.874752362499997</v>
      </c>
      <c r="CN469" s="142">
        <v>-16.874752362499997</v>
      </c>
      <c r="CO469" s="313">
        <v>-16.874752362499997</v>
      </c>
      <c r="CP469" s="312">
        <v>-16.874752362499997</v>
      </c>
      <c r="CQ469" s="142">
        <v>-16.874752362499997</v>
      </c>
      <c r="CR469" s="142">
        <v>-16.874752362499997</v>
      </c>
      <c r="CS469" s="313">
        <v>-16.874752362499997</v>
      </c>
      <c r="CT469" s="312">
        <v>-16.874752362499997</v>
      </c>
      <c r="CU469" s="142">
        <v>-16.874752362499997</v>
      </c>
      <c r="CV469" s="142">
        <v>-16.874752362499997</v>
      </c>
      <c r="CW469" s="313">
        <v>-16.874752362499997</v>
      </c>
      <c r="CX469" s="322"/>
      <c r="CY469" s="71"/>
      <c r="CZ469" s="111"/>
      <c r="DA469" s="108">
        <v>404320</v>
      </c>
      <c r="DB469" s="123" t="s">
        <v>765</v>
      </c>
      <c r="DC469" s="156">
        <v>-27.742699999999999</v>
      </c>
      <c r="DD469" s="156">
        <v>-55.553553000000001</v>
      </c>
      <c r="DE469" s="156">
        <v>-66.877714999999995</v>
      </c>
      <c r="DF469" s="119">
        <v>-79.712000000000003</v>
      </c>
      <c r="DG469" s="116">
        <v>-59.751999999999995</v>
      </c>
      <c r="DH469" s="116">
        <v>-60.350999999999999</v>
      </c>
      <c r="DI469" s="116">
        <v>-103.654</v>
      </c>
      <c r="DJ469" s="116">
        <v>-109.11999999999999</v>
      </c>
      <c r="DK469" s="116">
        <v>-108.40299999999999</v>
      </c>
      <c r="DL469" s="116">
        <v>-108.60499999999999</v>
      </c>
      <c r="DM469" s="116">
        <v>-106.91</v>
      </c>
      <c r="DN469" s="116">
        <v>-107.758</v>
      </c>
    </row>
    <row r="470" spans="1:118" ht="15.75" customHeight="1">
      <c r="A470" s="108"/>
      <c r="B470" s="149"/>
      <c r="C470" s="123" t="s">
        <v>1321</v>
      </c>
      <c r="D470" s="155" t="s">
        <v>1346</v>
      </c>
      <c r="E470" s="384"/>
      <c r="F470" s="71"/>
      <c r="G470" s="71"/>
      <c r="H470" s="71"/>
      <c r="I470" s="71"/>
      <c r="J470" s="388">
        <v>0</v>
      </c>
      <c r="K470" s="154">
        <v>0</v>
      </c>
      <c r="L470" s="154">
        <v>0</v>
      </c>
      <c r="M470" s="389">
        <v>0</v>
      </c>
      <c r="N470" s="154">
        <v>0</v>
      </c>
      <c r="O470" s="154">
        <v>0</v>
      </c>
      <c r="P470" s="154">
        <v>0</v>
      </c>
      <c r="Q470" s="154">
        <v>0</v>
      </c>
      <c r="R470" s="388">
        <v>0</v>
      </c>
      <c r="S470" s="154">
        <v>0</v>
      </c>
      <c r="T470" s="154">
        <v>0</v>
      </c>
      <c r="U470" s="389">
        <v>0</v>
      </c>
      <c r="V470" s="388">
        <v>0</v>
      </c>
      <c r="W470" s="154">
        <v>1.0000035251906862</v>
      </c>
      <c r="X470" s="154">
        <v>0</v>
      </c>
      <c r="Y470" s="154">
        <v>-3.5251906864712964E-6</v>
      </c>
      <c r="Z470" s="388">
        <v>0</v>
      </c>
      <c r="AA470" s="154">
        <v>0.98179140447181679</v>
      </c>
      <c r="AB470" s="154">
        <v>1.8208595528183154E-2</v>
      </c>
      <c r="AC470" s="154">
        <v>0</v>
      </c>
      <c r="AD470" s="388">
        <v>0</v>
      </c>
      <c r="AE470" s="154">
        <v>0.93430100578283704</v>
      </c>
      <c r="AF470" s="154">
        <v>0</v>
      </c>
      <c r="AG470" s="154">
        <v>6.5698994217162923E-2</v>
      </c>
      <c r="AH470" s="388">
        <v>0</v>
      </c>
      <c r="AI470" s="154">
        <v>0.99548497887201648</v>
      </c>
      <c r="AJ470" s="154">
        <v>0</v>
      </c>
      <c r="AK470" s="154">
        <v>4.5150211279834833E-3</v>
      </c>
      <c r="AL470" s="388">
        <v>4.1513929618768328E-3</v>
      </c>
      <c r="AM470" s="154">
        <v>0.98100256598240476</v>
      </c>
      <c r="AN470" s="154">
        <v>0</v>
      </c>
      <c r="AO470" s="154">
        <v>1.4846041055718476E-2</v>
      </c>
      <c r="AP470" s="388">
        <v>0</v>
      </c>
      <c r="AQ470" s="154">
        <v>0.99166997223324083</v>
      </c>
      <c r="AR470" s="154">
        <v>8.3300277667592224E-3</v>
      </c>
      <c r="AS470" s="154">
        <v>0</v>
      </c>
      <c r="AT470" s="388">
        <v>0</v>
      </c>
      <c r="AU470" s="154">
        <v>0.99106855117167714</v>
      </c>
      <c r="AV470" s="154">
        <v>8.9314488283228216E-3</v>
      </c>
      <c r="AW470" s="154">
        <v>0</v>
      </c>
      <c r="AX470" s="388">
        <v>0</v>
      </c>
      <c r="AY470" s="154">
        <v>1.006734636610233</v>
      </c>
      <c r="AZ470" s="154">
        <v>1.5994761949303152E-3</v>
      </c>
      <c r="BA470" s="154">
        <v>-8.334112805163222E-3</v>
      </c>
      <c r="BB470" s="388">
        <v>1.2490951947883218E-2</v>
      </c>
      <c r="BC470" s="154">
        <v>0.98511479426121495</v>
      </c>
      <c r="BD470" s="154">
        <v>1.4848085524972625E-4</v>
      </c>
      <c r="BE470" s="154">
        <v>2.2457729356521092E-3</v>
      </c>
      <c r="BF470" s="388">
        <v>0</v>
      </c>
      <c r="BG470" s="154">
        <v>0.99963652609818332</v>
      </c>
      <c r="BH470" s="154">
        <v>3.5590152886209951E-4</v>
      </c>
      <c r="BI470" s="154">
        <v>7.5723729545127561E-6</v>
      </c>
      <c r="BJ470" s="388">
        <v>0</v>
      </c>
      <c r="BK470" s="154">
        <v>0.99841476919342842</v>
      </c>
      <c r="BL470" s="154">
        <v>1.5852308065715023E-3</v>
      </c>
      <c r="BM470" s="154">
        <v>0</v>
      </c>
      <c r="BN470" s="388">
        <v>0</v>
      </c>
      <c r="BO470" s="154">
        <v>1.0003827418232429</v>
      </c>
      <c r="BP470" s="154">
        <v>0</v>
      </c>
      <c r="BQ470" s="154">
        <v>-3.8274182324286708E-4</v>
      </c>
      <c r="BR470" s="388">
        <v>1.1155084164424041E-2</v>
      </c>
      <c r="BS470" s="154">
        <v>0.98884491583557599</v>
      </c>
      <c r="BT470" s="154">
        <v>0</v>
      </c>
      <c r="BU470" s="154">
        <v>0</v>
      </c>
      <c r="BV470" s="388">
        <v>1.0117830568495606E-2</v>
      </c>
      <c r="BW470" s="154">
        <v>0.98478109651988799</v>
      </c>
      <c r="BX470" s="154">
        <v>0</v>
      </c>
      <c r="BY470" s="154">
        <v>5.1010729116165348E-3</v>
      </c>
      <c r="BZ470" s="390">
        <v>0.25</v>
      </c>
      <c r="CA470" s="390">
        <v>0.25</v>
      </c>
      <c r="CB470" s="390">
        <v>0.25</v>
      </c>
      <c r="CC470" s="389">
        <v>0.25</v>
      </c>
      <c r="CD470" s="390">
        <v>0.25</v>
      </c>
      <c r="CE470" s="390">
        <v>0.25</v>
      </c>
      <c r="CF470" s="390">
        <v>0.25</v>
      </c>
      <c r="CG470" s="389">
        <v>0.25</v>
      </c>
      <c r="CH470" s="390">
        <v>0.25</v>
      </c>
      <c r="CI470" s="390">
        <v>0.25</v>
      </c>
      <c r="CJ470" s="390">
        <v>0.25</v>
      </c>
      <c r="CK470" s="389">
        <v>0.25</v>
      </c>
      <c r="CL470" s="390">
        <v>0.25</v>
      </c>
      <c r="CM470" s="390">
        <v>0.25</v>
      </c>
      <c r="CN470" s="390">
        <v>0.25</v>
      </c>
      <c r="CO470" s="389">
        <v>0.25</v>
      </c>
      <c r="CP470" s="390">
        <v>0.25</v>
      </c>
      <c r="CQ470" s="390">
        <v>0.25</v>
      </c>
      <c r="CR470" s="390">
        <v>0.25</v>
      </c>
      <c r="CS470" s="389">
        <v>0.25</v>
      </c>
      <c r="CT470" s="390">
        <v>0.25</v>
      </c>
      <c r="CU470" s="390">
        <v>0.25</v>
      </c>
      <c r="CV470" s="390">
        <v>0.25</v>
      </c>
      <c r="CW470" s="389">
        <v>0.25</v>
      </c>
      <c r="CX470" s="322"/>
      <c r="CY470" s="71"/>
      <c r="CZ470" s="111"/>
      <c r="DA470" s="108"/>
      <c r="DB470" s="123"/>
      <c r="DC470" s="156"/>
      <c r="DD470" s="156"/>
      <c r="DE470" s="156"/>
      <c r="DF470" s="119"/>
      <c r="DG470" s="116"/>
      <c r="DH470" s="116"/>
      <c r="DI470" s="116"/>
      <c r="DJ470" s="116"/>
      <c r="DK470" s="116"/>
      <c r="DL470" s="116"/>
      <c r="DM470" s="116"/>
      <c r="DN470" s="116"/>
    </row>
    <row r="471" spans="1:118" ht="15.75" customHeight="1">
      <c r="A471" s="108"/>
      <c r="B471" s="149"/>
      <c r="C471" s="123"/>
      <c r="D471" s="155"/>
      <c r="E471" s="384"/>
      <c r="F471" s="71"/>
      <c r="G471" s="71"/>
      <c r="H471" s="71"/>
      <c r="I471" s="71"/>
      <c r="J471" s="391"/>
      <c r="K471" s="157"/>
      <c r="L471" s="157"/>
      <c r="M471" s="392"/>
      <c r="N471" s="157"/>
      <c r="O471" s="157"/>
      <c r="P471" s="157"/>
      <c r="Q471" s="157"/>
      <c r="R471" s="391"/>
      <c r="S471" s="157"/>
      <c r="T471" s="157"/>
      <c r="U471" s="392"/>
      <c r="V471" s="391"/>
      <c r="W471" s="157"/>
      <c r="X471" s="157"/>
      <c r="Y471" s="157"/>
      <c r="Z471" s="391"/>
      <c r="AA471" s="157"/>
      <c r="AB471" s="157"/>
      <c r="AC471" s="157"/>
      <c r="AD471" s="391"/>
      <c r="AE471" s="157"/>
      <c r="AF471" s="157"/>
      <c r="AG471" s="157"/>
      <c r="AH471" s="391"/>
      <c r="AI471" s="157"/>
      <c r="AJ471" s="157"/>
      <c r="AK471" s="157"/>
      <c r="AL471" s="391"/>
      <c r="AM471" s="157"/>
      <c r="AN471" s="157"/>
      <c r="AO471" s="157"/>
      <c r="AP471" s="391"/>
      <c r="AQ471" s="157"/>
      <c r="AR471" s="157"/>
      <c r="AS471" s="157"/>
      <c r="AT471" s="391"/>
      <c r="AU471" s="157"/>
      <c r="AV471" s="157"/>
      <c r="AW471" s="157"/>
      <c r="AX471" s="391"/>
      <c r="AY471" s="157"/>
      <c r="AZ471" s="157"/>
      <c r="BA471" s="157"/>
      <c r="BB471" s="391"/>
      <c r="BC471" s="157"/>
      <c r="BD471" s="157"/>
      <c r="BE471" s="157"/>
      <c r="BF471" s="391"/>
      <c r="BG471" s="157"/>
      <c r="BH471" s="157"/>
      <c r="BI471" s="157"/>
      <c r="BJ471" s="391"/>
      <c r="BK471" s="157"/>
      <c r="BL471" s="157"/>
      <c r="BM471" s="157"/>
      <c r="BN471" s="391"/>
      <c r="BO471" s="157"/>
      <c r="BP471" s="157"/>
      <c r="BQ471" s="157"/>
      <c r="BR471" s="391"/>
      <c r="BS471" s="157"/>
      <c r="BT471" s="157"/>
      <c r="BU471" s="157"/>
      <c r="BV471" s="391"/>
      <c r="BW471" s="157"/>
      <c r="BX471" s="157"/>
      <c r="BY471" s="157"/>
      <c r="BZ471" s="391"/>
      <c r="CA471" s="157"/>
      <c r="CB471" s="157"/>
      <c r="CC471" s="392"/>
      <c r="CD471" s="391"/>
      <c r="CE471" s="157"/>
      <c r="CF471" s="157"/>
      <c r="CG471" s="392"/>
      <c r="CH471" s="391"/>
      <c r="CI471" s="157"/>
      <c r="CJ471" s="157"/>
      <c r="CK471" s="392"/>
      <c r="CL471" s="391"/>
      <c r="CM471" s="157"/>
      <c r="CN471" s="157"/>
      <c r="CO471" s="392"/>
      <c r="CP471" s="391"/>
      <c r="CQ471" s="157"/>
      <c r="CR471" s="157"/>
      <c r="CS471" s="392"/>
      <c r="CT471" s="391"/>
      <c r="CU471" s="157"/>
      <c r="CV471" s="157"/>
      <c r="CW471" s="392"/>
      <c r="CX471" s="322"/>
      <c r="CY471" s="71"/>
      <c r="CZ471" s="111"/>
      <c r="DA471" s="108"/>
      <c r="DB471" s="123"/>
      <c r="DC471" s="156"/>
      <c r="DD471" s="156"/>
      <c r="DE471" s="156"/>
      <c r="DF471" s="119"/>
      <c r="DG471" s="116"/>
      <c r="DH471" s="116"/>
      <c r="DI471" s="116"/>
      <c r="DJ471" s="116"/>
      <c r="DK471" s="116"/>
      <c r="DL471" s="116"/>
      <c r="DM471" s="116"/>
      <c r="DN471" s="116"/>
    </row>
    <row r="472" spans="1:118" ht="15.75" customHeight="1">
      <c r="A472" s="108"/>
      <c r="B472" s="149">
        <v>404330</v>
      </c>
      <c r="C472" s="123" t="s">
        <v>767</v>
      </c>
      <c r="D472" s="155" t="s">
        <v>768</v>
      </c>
      <c r="E472" s="384"/>
      <c r="F472" s="71"/>
      <c r="G472" s="71"/>
      <c r="H472" s="71"/>
      <c r="I472" s="71"/>
      <c r="J472" s="312">
        <v>0</v>
      </c>
      <c r="K472" s="142">
        <v>0</v>
      </c>
      <c r="L472" s="142">
        <v>0</v>
      </c>
      <c r="M472" s="313">
        <v>0</v>
      </c>
      <c r="N472" s="142">
        <v>0</v>
      </c>
      <c r="O472" s="142">
        <v>0</v>
      </c>
      <c r="P472" s="142">
        <v>0</v>
      </c>
      <c r="Q472" s="142">
        <v>0</v>
      </c>
      <c r="R472" s="312">
        <v>0</v>
      </c>
      <c r="S472" s="142">
        <v>0</v>
      </c>
      <c r="T472" s="142">
        <v>0</v>
      </c>
      <c r="U472" s="313">
        <v>0</v>
      </c>
      <c r="V472" s="312">
        <v>0</v>
      </c>
      <c r="W472" s="142">
        <v>0</v>
      </c>
      <c r="X472" s="142">
        <v>0</v>
      </c>
      <c r="Y472" s="142">
        <v>0</v>
      </c>
      <c r="Z472" s="312">
        <v>0</v>
      </c>
      <c r="AA472" s="142">
        <v>0</v>
      </c>
      <c r="AB472" s="142">
        <v>0</v>
      </c>
      <c r="AC472" s="142">
        <v>0</v>
      </c>
      <c r="AD472" s="312">
        <v>0</v>
      </c>
      <c r="AE472" s="142">
        <v>0</v>
      </c>
      <c r="AF472" s="142">
        <v>0</v>
      </c>
      <c r="AG472" s="142">
        <v>0</v>
      </c>
      <c r="AH472" s="312">
        <v>0</v>
      </c>
      <c r="AI472" s="142">
        <v>0</v>
      </c>
      <c r="AJ472" s="142">
        <v>0</v>
      </c>
      <c r="AK472" s="142">
        <v>0</v>
      </c>
      <c r="AL472" s="312">
        <v>0</v>
      </c>
      <c r="AM472" s="142">
        <v>0</v>
      </c>
      <c r="AN472" s="142">
        <v>0</v>
      </c>
      <c r="AO472" s="142">
        <v>0</v>
      </c>
      <c r="AP472" s="312">
        <v>0</v>
      </c>
      <c r="AQ472" s="142">
        <v>0</v>
      </c>
      <c r="AR472" s="142">
        <v>0</v>
      </c>
      <c r="AS472" s="142">
        <v>0</v>
      </c>
      <c r="AT472" s="312">
        <v>0</v>
      </c>
      <c r="AU472" s="142">
        <v>0</v>
      </c>
      <c r="AV472" s="142">
        <v>0</v>
      </c>
      <c r="AW472" s="142">
        <v>0</v>
      </c>
      <c r="AX472" s="312">
        <v>0</v>
      </c>
      <c r="AY472" s="142">
        <v>0</v>
      </c>
      <c r="AZ472" s="142">
        <v>0</v>
      </c>
      <c r="BA472" s="142">
        <v>0</v>
      </c>
      <c r="BB472" s="312">
        <v>0</v>
      </c>
      <c r="BC472" s="142">
        <v>0</v>
      </c>
      <c r="BD472" s="142">
        <v>0</v>
      </c>
      <c r="BE472" s="142">
        <v>0</v>
      </c>
      <c r="BF472" s="312">
        <v>0</v>
      </c>
      <c r="BG472" s="142">
        <v>0</v>
      </c>
      <c r="BH472" s="142">
        <v>0</v>
      </c>
      <c r="BI472" s="142">
        <v>0</v>
      </c>
      <c r="BJ472" s="312">
        <v>0</v>
      </c>
      <c r="BK472" s="142">
        <v>0</v>
      </c>
      <c r="BL472" s="142">
        <v>0</v>
      </c>
      <c r="BM472" s="142">
        <v>0</v>
      </c>
      <c r="BN472" s="312">
        <v>0</v>
      </c>
      <c r="BO472" s="142">
        <v>0</v>
      </c>
      <c r="BP472" s="142">
        <v>0</v>
      </c>
      <c r="BQ472" s="142">
        <v>0</v>
      </c>
      <c r="BR472" s="312">
        <v>0</v>
      </c>
      <c r="BS472" s="142">
        <v>0</v>
      </c>
      <c r="BT472" s="142">
        <v>0</v>
      </c>
      <c r="BU472" s="142">
        <v>0</v>
      </c>
      <c r="BV472" s="312">
        <v>0</v>
      </c>
      <c r="BW472" s="142">
        <v>0</v>
      </c>
      <c r="BX472" s="142">
        <v>0</v>
      </c>
      <c r="BY472" s="142">
        <v>0</v>
      </c>
      <c r="BZ472" s="312">
        <v>0</v>
      </c>
      <c r="CA472" s="142">
        <v>0</v>
      </c>
      <c r="CB472" s="142">
        <v>0</v>
      </c>
      <c r="CC472" s="313">
        <v>0</v>
      </c>
      <c r="CD472" s="312">
        <v>0</v>
      </c>
      <c r="CE472" s="142">
        <v>0</v>
      </c>
      <c r="CF472" s="142">
        <v>0</v>
      </c>
      <c r="CG472" s="313">
        <v>0</v>
      </c>
      <c r="CH472" s="312">
        <v>0</v>
      </c>
      <c r="CI472" s="142">
        <v>0</v>
      </c>
      <c r="CJ472" s="142">
        <v>0</v>
      </c>
      <c r="CK472" s="313">
        <v>0</v>
      </c>
      <c r="CL472" s="312">
        <v>0</v>
      </c>
      <c r="CM472" s="142">
        <v>0</v>
      </c>
      <c r="CN472" s="142">
        <v>0</v>
      </c>
      <c r="CO472" s="313">
        <v>0</v>
      </c>
      <c r="CP472" s="312">
        <v>0</v>
      </c>
      <c r="CQ472" s="142">
        <v>0</v>
      </c>
      <c r="CR472" s="142">
        <v>0</v>
      </c>
      <c r="CS472" s="313">
        <v>0</v>
      </c>
      <c r="CT472" s="312">
        <v>0</v>
      </c>
      <c r="CU472" s="142">
        <v>0</v>
      </c>
      <c r="CV472" s="142">
        <v>0</v>
      </c>
      <c r="CW472" s="313">
        <v>0</v>
      </c>
      <c r="CX472" s="322"/>
      <c r="CY472" s="71"/>
      <c r="CZ472" s="111"/>
      <c r="DA472" s="108">
        <v>404330</v>
      </c>
      <c r="DB472" s="123" t="s">
        <v>767</v>
      </c>
      <c r="DC472" s="156">
        <v>0</v>
      </c>
      <c r="DD472" s="156">
        <v>0</v>
      </c>
      <c r="DE472" s="156">
        <v>0</v>
      </c>
      <c r="DF472" s="119">
        <v>0</v>
      </c>
      <c r="DG472" s="116">
        <v>0</v>
      </c>
      <c r="DH472" s="116">
        <v>0</v>
      </c>
      <c r="DI472" s="116">
        <v>0</v>
      </c>
      <c r="DJ472" s="116">
        <v>0</v>
      </c>
      <c r="DK472" s="116">
        <v>0</v>
      </c>
      <c r="DL472" s="116">
        <v>0</v>
      </c>
      <c r="DM472" s="116">
        <v>0</v>
      </c>
      <c r="DN472" s="116">
        <v>0</v>
      </c>
    </row>
    <row r="473" spans="1:118" ht="15.75" customHeight="1">
      <c r="A473" s="108"/>
      <c r="B473" s="149"/>
      <c r="C473" s="123" t="s">
        <v>1321</v>
      </c>
      <c r="D473" s="155" t="s">
        <v>1346</v>
      </c>
      <c r="E473" s="384"/>
      <c r="F473" s="71"/>
      <c r="G473" s="71"/>
      <c r="H473" s="71"/>
      <c r="I473" s="71"/>
      <c r="J473" s="388">
        <v>0</v>
      </c>
      <c r="K473" s="154">
        <v>0</v>
      </c>
      <c r="L473" s="154">
        <v>0</v>
      </c>
      <c r="M473" s="389">
        <v>0</v>
      </c>
      <c r="N473" s="154">
        <v>0</v>
      </c>
      <c r="O473" s="154">
        <v>0</v>
      </c>
      <c r="P473" s="154">
        <v>0</v>
      </c>
      <c r="Q473" s="154">
        <v>0</v>
      </c>
      <c r="R473" s="388">
        <v>0</v>
      </c>
      <c r="S473" s="154">
        <v>0</v>
      </c>
      <c r="T473" s="154">
        <v>0</v>
      </c>
      <c r="U473" s="389">
        <v>0</v>
      </c>
      <c r="V473" s="388">
        <v>0</v>
      </c>
      <c r="W473" s="154">
        <v>0</v>
      </c>
      <c r="X473" s="154">
        <v>0</v>
      </c>
      <c r="Y473" s="154">
        <v>0</v>
      </c>
      <c r="Z473" s="388">
        <v>0</v>
      </c>
      <c r="AA473" s="154">
        <v>0</v>
      </c>
      <c r="AB473" s="154">
        <v>0</v>
      </c>
      <c r="AC473" s="154">
        <v>0</v>
      </c>
      <c r="AD473" s="388">
        <v>0</v>
      </c>
      <c r="AE473" s="154">
        <v>0</v>
      </c>
      <c r="AF473" s="154">
        <v>0</v>
      </c>
      <c r="AG473" s="154">
        <v>0</v>
      </c>
      <c r="AH473" s="388">
        <v>0</v>
      </c>
      <c r="AI473" s="154">
        <v>0</v>
      </c>
      <c r="AJ473" s="154">
        <v>0</v>
      </c>
      <c r="AK473" s="154">
        <v>0</v>
      </c>
      <c r="AL473" s="388">
        <v>0</v>
      </c>
      <c r="AM473" s="154">
        <v>0</v>
      </c>
      <c r="AN473" s="154">
        <v>0</v>
      </c>
      <c r="AO473" s="154">
        <v>0</v>
      </c>
      <c r="AP473" s="388">
        <v>0</v>
      </c>
      <c r="AQ473" s="154">
        <v>0</v>
      </c>
      <c r="AR473" s="154">
        <v>0</v>
      </c>
      <c r="AS473" s="154">
        <v>0</v>
      </c>
      <c r="AT473" s="388">
        <v>0</v>
      </c>
      <c r="AU473" s="154">
        <v>0</v>
      </c>
      <c r="AV473" s="154">
        <v>0</v>
      </c>
      <c r="AW473" s="154">
        <v>0</v>
      </c>
      <c r="AX473" s="388">
        <v>0</v>
      </c>
      <c r="AY473" s="154">
        <v>0</v>
      </c>
      <c r="AZ473" s="154">
        <v>0</v>
      </c>
      <c r="BA473" s="154">
        <v>0</v>
      </c>
      <c r="BB473" s="388">
        <v>0</v>
      </c>
      <c r="BC473" s="154">
        <v>0</v>
      </c>
      <c r="BD473" s="154">
        <v>0</v>
      </c>
      <c r="BE473" s="154">
        <v>0</v>
      </c>
      <c r="BF473" s="388">
        <v>0</v>
      </c>
      <c r="BG473" s="154">
        <v>0</v>
      </c>
      <c r="BH473" s="154">
        <v>0</v>
      </c>
      <c r="BI473" s="154">
        <v>0</v>
      </c>
      <c r="BJ473" s="388">
        <v>0</v>
      </c>
      <c r="BK473" s="154">
        <v>0</v>
      </c>
      <c r="BL473" s="154">
        <v>0</v>
      </c>
      <c r="BM473" s="154">
        <v>0</v>
      </c>
      <c r="BN473" s="388">
        <v>0</v>
      </c>
      <c r="BO473" s="154">
        <v>0</v>
      </c>
      <c r="BP473" s="154">
        <v>0</v>
      </c>
      <c r="BQ473" s="154">
        <v>0</v>
      </c>
      <c r="BR473" s="388">
        <v>0</v>
      </c>
      <c r="BS473" s="154">
        <v>0</v>
      </c>
      <c r="BT473" s="154">
        <v>0</v>
      </c>
      <c r="BU473" s="154">
        <v>0</v>
      </c>
      <c r="BV473" s="388">
        <v>0</v>
      </c>
      <c r="BW473" s="154">
        <v>0</v>
      </c>
      <c r="BX473" s="154">
        <v>0</v>
      </c>
      <c r="BY473" s="154">
        <v>0</v>
      </c>
      <c r="BZ473" s="390">
        <v>0.25</v>
      </c>
      <c r="CA473" s="390">
        <v>0.25</v>
      </c>
      <c r="CB473" s="390">
        <v>0.25</v>
      </c>
      <c r="CC473" s="389">
        <v>0.25</v>
      </c>
      <c r="CD473" s="390">
        <v>0.25</v>
      </c>
      <c r="CE473" s="390">
        <v>0.25</v>
      </c>
      <c r="CF473" s="390">
        <v>0.25</v>
      </c>
      <c r="CG473" s="389">
        <v>0.25</v>
      </c>
      <c r="CH473" s="390">
        <v>0.25</v>
      </c>
      <c r="CI473" s="390">
        <v>0.25</v>
      </c>
      <c r="CJ473" s="390">
        <v>0.25</v>
      </c>
      <c r="CK473" s="389">
        <v>0.25</v>
      </c>
      <c r="CL473" s="390">
        <v>0.25</v>
      </c>
      <c r="CM473" s="390">
        <v>0.25</v>
      </c>
      <c r="CN473" s="390">
        <v>0.25</v>
      </c>
      <c r="CO473" s="389">
        <v>0.25</v>
      </c>
      <c r="CP473" s="390">
        <v>0.25</v>
      </c>
      <c r="CQ473" s="390">
        <v>0.25</v>
      </c>
      <c r="CR473" s="390">
        <v>0.25</v>
      </c>
      <c r="CS473" s="389">
        <v>0.25</v>
      </c>
      <c r="CT473" s="390">
        <v>0.25</v>
      </c>
      <c r="CU473" s="390">
        <v>0.25</v>
      </c>
      <c r="CV473" s="390">
        <v>0.25</v>
      </c>
      <c r="CW473" s="389">
        <v>0.25</v>
      </c>
      <c r="CX473" s="322"/>
      <c r="CY473" s="71"/>
      <c r="CZ473" s="111"/>
      <c r="DA473" s="108"/>
      <c r="DB473" s="123"/>
      <c r="DC473" s="156"/>
      <c r="DD473" s="156"/>
      <c r="DE473" s="156"/>
      <c r="DF473" s="119"/>
      <c r="DG473" s="116"/>
      <c r="DH473" s="116"/>
      <c r="DI473" s="116"/>
      <c r="DJ473" s="116"/>
      <c r="DK473" s="116"/>
      <c r="DL473" s="116"/>
      <c r="DM473" s="116"/>
      <c r="DN473" s="116"/>
    </row>
    <row r="474" spans="1:118" ht="15.75" customHeight="1">
      <c r="A474" s="108"/>
      <c r="B474" s="149"/>
      <c r="C474" s="123"/>
      <c r="D474" s="155"/>
      <c r="E474" s="384"/>
      <c r="F474" s="71"/>
      <c r="G474" s="71"/>
      <c r="H474" s="71"/>
      <c r="I474" s="71"/>
      <c r="J474" s="312"/>
      <c r="K474" s="142"/>
      <c r="L474" s="142"/>
      <c r="M474" s="313"/>
      <c r="N474" s="142"/>
      <c r="O474" s="142"/>
      <c r="P474" s="142"/>
      <c r="Q474" s="142"/>
      <c r="R474" s="312"/>
      <c r="S474" s="142"/>
      <c r="T474" s="142"/>
      <c r="U474" s="313"/>
      <c r="V474" s="312"/>
      <c r="W474" s="142"/>
      <c r="X474" s="142"/>
      <c r="Y474" s="142"/>
      <c r="Z474" s="312"/>
      <c r="AA474" s="142"/>
      <c r="AB474" s="142"/>
      <c r="AC474" s="142"/>
      <c r="AD474" s="312"/>
      <c r="AE474" s="142"/>
      <c r="AF474" s="142"/>
      <c r="AG474" s="142"/>
      <c r="AH474" s="312"/>
      <c r="AI474" s="142"/>
      <c r="AJ474" s="142"/>
      <c r="AK474" s="142"/>
      <c r="AL474" s="312"/>
      <c r="AM474" s="142"/>
      <c r="AN474" s="142"/>
      <c r="AO474" s="142"/>
      <c r="AP474" s="312"/>
      <c r="AQ474" s="142"/>
      <c r="AR474" s="142"/>
      <c r="AS474" s="142"/>
      <c r="AT474" s="312"/>
      <c r="AU474" s="142"/>
      <c r="AV474" s="142"/>
      <c r="AW474" s="142"/>
      <c r="AX474" s="312"/>
      <c r="AY474" s="142"/>
      <c r="AZ474" s="142"/>
      <c r="BA474" s="142"/>
      <c r="BB474" s="312"/>
      <c r="BC474" s="142"/>
      <c r="BD474" s="142"/>
      <c r="BE474" s="142"/>
      <c r="BF474" s="312"/>
      <c r="BG474" s="142"/>
      <c r="BH474" s="142"/>
      <c r="BI474" s="142"/>
      <c r="BJ474" s="312"/>
      <c r="BK474" s="142"/>
      <c r="BL474" s="142"/>
      <c r="BM474" s="142"/>
      <c r="BN474" s="312"/>
      <c r="BO474" s="142"/>
      <c r="BP474" s="142"/>
      <c r="BQ474" s="142"/>
      <c r="BR474" s="312"/>
      <c r="BS474" s="142"/>
      <c r="BT474" s="142"/>
      <c r="BU474" s="142"/>
      <c r="BV474" s="312"/>
      <c r="BW474" s="142"/>
      <c r="BX474" s="142"/>
      <c r="BY474" s="142"/>
      <c r="BZ474" s="312"/>
      <c r="CA474" s="142"/>
      <c r="CB474" s="142"/>
      <c r="CC474" s="313"/>
      <c r="CD474" s="312"/>
      <c r="CE474" s="142"/>
      <c r="CF474" s="142"/>
      <c r="CG474" s="313"/>
      <c r="CH474" s="312"/>
      <c r="CI474" s="142"/>
      <c r="CJ474" s="142"/>
      <c r="CK474" s="313"/>
      <c r="CL474" s="312"/>
      <c r="CM474" s="142"/>
      <c r="CN474" s="142"/>
      <c r="CO474" s="313"/>
      <c r="CP474" s="312"/>
      <c r="CQ474" s="142"/>
      <c r="CR474" s="142"/>
      <c r="CS474" s="313"/>
      <c r="CT474" s="312"/>
      <c r="CU474" s="142"/>
      <c r="CV474" s="142"/>
      <c r="CW474" s="313"/>
      <c r="CX474" s="322"/>
      <c r="CY474" s="71"/>
      <c r="CZ474" s="111"/>
      <c r="DA474" s="108"/>
      <c r="DB474" s="123"/>
      <c r="DC474" s="156"/>
      <c r="DD474" s="156"/>
      <c r="DE474" s="156"/>
      <c r="DF474" s="119"/>
      <c r="DG474" s="116"/>
      <c r="DH474" s="116"/>
      <c r="DI474" s="116"/>
      <c r="DJ474" s="116"/>
      <c r="DK474" s="116"/>
      <c r="DL474" s="116"/>
      <c r="DM474" s="116"/>
      <c r="DN474" s="116"/>
    </row>
    <row r="475" spans="1:118" ht="15.75" customHeight="1">
      <c r="A475" s="108"/>
      <c r="B475" s="149">
        <v>404340</v>
      </c>
      <c r="C475" s="123" t="s">
        <v>769</v>
      </c>
      <c r="D475" s="155" t="s">
        <v>770</v>
      </c>
      <c r="E475" s="384"/>
      <c r="F475" s="71"/>
      <c r="G475" s="71"/>
      <c r="H475" s="71"/>
      <c r="I475" s="71"/>
      <c r="J475" s="312">
        <v>0</v>
      </c>
      <c r="K475" s="142">
        <v>0</v>
      </c>
      <c r="L475" s="142">
        <v>0</v>
      </c>
      <c r="M475" s="313">
        <v>0</v>
      </c>
      <c r="N475" s="142">
        <v>0</v>
      </c>
      <c r="O475" s="142">
        <v>0</v>
      </c>
      <c r="P475" s="142">
        <v>0</v>
      </c>
      <c r="Q475" s="142">
        <v>0</v>
      </c>
      <c r="R475" s="312">
        <v>0</v>
      </c>
      <c r="S475" s="142">
        <v>0</v>
      </c>
      <c r="T475" s="142">
        <v>0</v>
      </c>
      <c r="U475" s="313">
        <v>0</v>
      </c>
      <c r="V475" s="312">
        <v>0</v>
      </c>
      <c r="W475" s="142">
        <v>0</v>
      </c>
      <c r="X475" s="142">
        <v>0</v>
      </c>
      <c r="Y475" s="142">
        <v>0</v>
      </c>
      <c r="Z475" s="312">
        <v>0</v>
      </c>
      <c r="AA475" s="142">
        <v>0</v>
      </c>
      <c r="AB475" s="142">
        <v>0</v>
      </c>
      <c r="AC475" s="142">
        <v>0</v>
      </c>
      <c r="AD475" s="312">
        <v>0</v>
      </c>
      <c r="AE475" s="142">
        <v>0</v>
      </c>
      <c r="AF475" s="142">
        <v>0</v>
      </c>
      <c r="AG475" s="142">
        <v>0</v>
      </c>
      <c r="AH475" s="312">
        <v>0</v>
      </c>
      <c r="AI475" s="142">
        <v>0</v>
      </c>
      <c r="AJ475" s="142">
        <v>0</v>
      </c>
      <c r="AK475" s="142">
        <v>0</v>
      </c>
      <c r="AL475" s="312">
        <v>0</v>
      </c>
      <c r="AM475" s="142">
        <v>0</v>
      </c>
      <c r="AN475" s="142">
        <v>0</v>
      </c>
      <c r="AO475" s="142">
        <v>0</v>
      </c>
      <c r="AP475" s="312">
        <v>0</v>
      </c>
      <c r="AQ475" s="142">
        <v>0</v>
      </c>
      <c r="AR475" s="142">
        <v>0</v>
      </c>
      <c r="AS475" s="142">
        <v>0</v>
      </c>
      <c r="AT475" s="312">
        <v>0</v>
      </c>
      <c r="AU475" s="142">
        <v>0</v>
      </c>
      <c r="AV475" s="142">
        <v>0</v>
      </c>
      <c r="AW475" s="142">
        <v>0</v>
      </c>
      <c r="AX475" s="312">
        <v>0</v>
      </c>
      <c r="AY475" s="142">
        <v>0</v>
      </c>
      <c r="AZ475" s="142">
        <v>0</v>
      </c>
      <c r="BA475" s="142">
        <v>0</v>
      </c>
      <c r="BB475" s="312">
        <v>0</v>
      </c>
      <c r="BC475" s="142">
        <v>0</v>
      </c>
      <c r="BD475" s="142">
        <v>0</v>
      </c>
      <c r="BE475" s="142">
        <v>0</v>
      </c>
      <c r="BF475" s="312">
        <v>0</v>
      </c>
      <c r="BG475" s="142">
        <v>0</v>
      </c>
      <c r="BH475" s="142">
        <v>0</v>
      </c>
      <c r="BI475" s="142">
        <v>0</v>
      </c>
      <c r="BJ475" s="312">
        <v>0</v>
      </c>
      <c r="BK475" s="142">
        <v>0</v>
      </c>
      <c r="BL475" s="142">
        <v>0</v>
      </c>
      <c r="BM475" s="142">
        <v>0</v>
      </c>
      <c r="BN475" s="312">
        <v>0</v>
      </c>
      <c r="BO475" s="142">
        <v>0</v>
      </c>
      <c r="BP475" s="142">
        <v>0</v>
      </c>
      <c r="BQ475" s="142">
        <v>0</v>
      </c>
      <c r="BR475" s="312">
        <v>0</v>
      </c>
      <c r="BS475" s="142">
        <v>0</v>
      </c>
      <c r="BT475" s="142">
        <v>0</v>
      </c>
      <c r="BU475" s="142">
        <v>0</v>
      </c>
      <c r="BV475" s="312">
        <v>0</v>
      </c>
      <c r="BW475" s="142">
        <v>0</v>
      </c>
      <c r="BX475" s="142">
        <v>0</v>
      </c>
      <c r="BY475" s="142">
        <v>0</v>
      </c>
      <c r="BZ475" s="312">
        <v>0</v>
      </c>
      <c r="CA475" s="142">
        <v>0</v>
      </c>
      <c r="CB475" s="142">
        <v>0</v>
      </c>
      <c r="CC475" s="313">
        <v>0</v>
      </c>
      <c r="CD475" s="312">
        <v>0</v>
      </c>
      <c r="CE475" s="142">
        <v>0</v>
      </c>
      <c r="CF475" s="142">
        <v>0</v>
      </c>
      <c r="CG475" s="313">
        <v>0</v>
      </c>
      <c r="CH475" s="312">
        <v>0</v>
      </c>
      <c r="CI475" s="142">
        <v>0</v>
      </c>
      <c r="CJ475" s="142">
        <v>0</v>
      </c>
      <c r="CK475" s="313">
        <v>0</v>
      </c>
      <c r="CL475" s="312">
        <v>0</v>
      </c>
      <c r="CM475" s="142">
        <v>0</v>
      </c>
      <c r="CN475" s="142">
        <v>0</v>
      </c>
      <c r="CO475" s="313">
        <v>0</v>
      </c>
      <c r="CP475" s="312">
        <v>0</v>
      </c>
      <c r="CQ475" s="142">
        <v>0</v>
      </c>
      <c r="CR475" s="142">
        <v>0</v>
      </c>
      <c r="CS475" s="313">
        <v>0</v>
      </c>
      <c r="CT475" s="312">
        <v>0</v>
      </c>
      <c r="CU475" s="142">
        <v>0</v>
      </c>
      <c r="CV475" s="142">
        <v>0</v>
      </c>
      <c r="CW475" s="313">
        <v>0</v>
      </c>
      <c r="CX475" s="322"/>
      <c r="CY475" s="71"/>
      <c r="CZ475" s="111"/>
      <c r="DA475" s="108">
        <v>404340</v>
      </c>
      <c r="DB475" s="123" t="s">
        <v>769</v>
      </c>
      <c r="DC475" s="156">
        <v>0</v>
      </c>
      <c r="DD475" s="156">
        <v>0</v>
      </c>
      <c r="DE475" s="156">
        <v>0</v>
      </c>
      <c r="DF475" s="119">
        <v>0</v>
      </c>
      <c r="DG475" s="116">
        <v>0</v>
      </c>
      <c r="DH475" s="116">
        <v>0</v>
      </c>
      <c r="DI475" s="116">
        <v>0</v>
      </c>
      <c r="DJ475" s="116">
        <v>0</v>
      </c>
      <c r="DK475" s="116">
        <v>0</v>
      </c>
      <c r="DL475" s="116">
        <v>0</v>
      </c>
      <c r="DM475" s="116">
        <v>0</v>
      </c>
      <c r="DN475" s="116">
        <v>0</v>
      </c>
    </row>
    <row r="476" spans="1:118" ht="15.75" customHeight="1">
      <c r="A476" s="108"/>
      <c r="B476" s="149"/>
      <c r="C476" s="123" t="s">
        <v>1321</v>
      </c>
      <c r="D476" s="155" t="s">
        <v>1346</v>
      </c>
      <c r="E476" s="384"/>
      <c r="F476" s="71"/>
      <c r="G476" s="71"/>
      <c r="H476" s="71"/>
      <c r="I476" s="71"/>
      <c r="J476" s="388">
        <v>0</v>
      </c>
      <c r="K476" s="154">
        <v>0</v>
      </c>
      <c r="L476" s="154">
        <v>0</v>
      </c>
      <c r="M476" s="389">
        <v>0</v>
      </c>
      <c r="N476" s="154">
        <v>0</v>
      </c>
      <c r="O476" s="154">
        <v>0</v>
      </c>
      <c r="P476" s="154">
        <v>0</v>
      </c>
      <c r="Q476" s="154">
        <v>0</v>
      </c>
      <c r="R476" s="388">
        <v>0</v>
      </c>
      <c r="S476" s="154">
        <v>0</v>
      </c>
      <c r="T476" s="154">
        <v>0</v>
      </c>
      <c r="U476" s="389">
        <v>0</v>
      </c>
      <c r="V476" s="388">
        <v>0</v>
      </c>
      <c r="W476" s="154">
        <v>0</v>
      </c>
      <c r="X476" s="154">
        <v>0</v>
      </c>
      <c r="Y476" s="154">
        <v>0</v>
      </c>
      <c r="Z476" s="388">
        <v>0</v>
      </c>
      <c r="AA476" s="154">
        <v>0</v>
      </c>
      <c r="AB476" s="154">
        <v>0</v>
      </c>
      <c r="AC476" s="154">
        <v>0</v>
      </c>
      <c r="AD476" s="388">
        <v>0</v>
      </c>
      <c r="AE476" s="154">
        <v>0</v>
      </c>
      <c r="AF476" s="154">
        <v>0</v>
      </c>
      <c r="AG476" s="154">
        <v>0</v>
      </c>
      <c r="AH476" s="388">
        <v>0</v>
      </c>
      <c r="AI476" s="154">
        <v>0</v>
      </c>
      <c r="AJ476" s="154">
        <v>0</v>
      </c>
      <c r="AK476" s="154">
        <v>0</v>
      </c>
      <c r="AL476" s="388">
        <v>0</v>
      </c>
      <c r="AM476" s="154">
        <v>0</v>
      </c>
      <c r="AN476" s="154">
        <v>0</v>
      </c>
      <c r="AO476" s="154">
        <v>0</v>
      </c>
      <c r="AP476" s="388">
        <v>0</v>
      </c>
      <c r="AQ476" s="154">
        <v>0</v>
      </c>
      <c r="AR476" s="154">
        <v>0</v>
      </c>
      <c r="AS476" s="154">
        <v>0</v>
      </c>
      <c r="AT476" s="388">
        <v>0</v>
      </c>
      <c r="AU476" s="154">
        <v>0</v>
      </c>
      <c r="AV476" s="154">
        <v>0</v>
      </c>
      <c r="AW476" s="154">
        <v>0</v>
      </c>
      <c r="AX476" s="388">
        <v>0</v>
      </c>
      <c r="AY476" s="154">
        <v>0</v>
      </c>
      <c r="AZ476" s="154">
        <v>0</v>
      </c>
      <c r="BA476" s="154">
        <v>0</v>
      </c>
      <c r="BB476" s="388">
        <v>0</v>
      </c>
      <c r="BC476" s="154">
        <v>0</v>
      </c>
      <c r="BD476" s="154">
        <v>0</v>
      </c>
      <c r="BE476" s="154">
        <v>0</v>
      </c>
      <c r="BF476" s="388">
        <v>0</v>
      </c>
      <c r="BG476" s="154">
        <v>0</v>
      </c>
      <c r="BH476" s="154">
        <v>0</v>
      </c>
      <c r="BI476" s="154">
        <v>0</v>
      </c>
      <c r="BJ476" s="388">
        <v>0</v>
      </c>
      <c r="BK476" s="154">
        <v>0</v>
      </c>
      <c r="BL476" s="154">
        <v>0</v>
      </c>
      <c r="BM476" s="154">
        <v>0</v>
      </c>
      <c r="BN476" s="388">
        <v>0</v>
      </c>
      <c r="BO476" s="154">
        <v>0</v>
      </c>
      <c r="BP476" s="154">
        <v>0</v>
      </c>
      <c r="BQ476" s="154">
        <v>0</v>
      </c>
      <c r="BR476" s="388">
        <v>0</v>
      </c>
      <c r="BS476" s="154">
        <v>0</v>
      </c>
      <c r="BT476" s="154">
        <v>0</v>
      </c>
      <c r="BU476" s="154">
        <v>0</v>
      </c>
      <c r="BV476" s="388">
        <v>0</v>
      </c>
      <c r="BW476" s="154">
        <v>0</v>
      </c>
      <c r="BX476" s="154">
        <v>0</v>
      </c>
      <c r="BY476" s="154">
        <v>0</v>
      </c>
      <c r="BZ476" s="390">
        <v>0.25</v>
      </c>
      <c r="CA476" s="390">
        <v>0.25</v>
      </c>
      <c r="CB476" s="390">
        <v>0.25</v>
      </c>
      <c r="CC476" s="389">
        <v>0.25</v>
      </c>
      <c r="CD476" s="390">
        <v>0.25</v>
      </c>
      <c r="CE476" s="390">
        <v>0.25</v>
      </c>
      <c r="CF476" s="390">
        <v>0.25</v>
      </c>
      <c r="CG476" s="389">
        <v>0.25</v>
      </c>
      <c r="CH476" s="390">
        <v>0.25</v>
      </c>
      <c r="CI476" s="390">
        <v>0.25</v>
      </c>
      <c r="CJ476" s="390">
        <v>0.25</v>
      </c>
      <c r="CK476" s="389">
        <v>0.25</v>
      </c>
      <c r="CL476" s="390">
        <v>0.25</v>
      </c>
      <c r="CM476" s="390">
        <v>0.25</v>
      </c>
      <c r="CN476" s="390">
        <v>0.25</v>
      </c>
      <c r="CO476" s="389">
        <v>0.25</v>
      </c>
      <c r="CP476" s="390">
        <v>0.25</v>
      </c>
      <c r="CQ476" s="390">
        <v>0.25</v>
      </c>
      <c r="CR476" s="390">
        <v>0.25</v>
      </c>
      <c r="CS476" s="389">
        <v>0.25</v>
      </c>
      <c r="CT476" s="390">
        <v>0.25</v>
      </c>
      <c r="CU476" s="390">
        <v>0.25</v>
      </c>
      <c r="CV476" s="390">
        <v>0.25</v>
      </c>
      <c r="CW476" s="389">
        <v>0.25</v>
      </c>
      <c r="CX476" s="322"/>
      <c r="CY476" s="71"/>
      <c r="CZ476" s="111"/>
      <c r="DA476" s="108"/>
      <c r="DB476" s="123"/>
      <c r="DC476" s="156"/>
      <c r="DD476" s="156"/>
      <c r="DE476" s="156"/>
      <c r="DF476" s="119"/>
      <c r="DG476" s="116"/>
      <c r="DH476" s="116"/>
      <c r="DI476" s="116"/>
      <c r="DJ476" s="116"/>
      <c r="DK476" s="116"/>
      <c r="DL476" s="116"/>
      <c r="DM476" s="116"/>
      <c r="DN476" s="116"/>
    </row>
    <row r="477" spans="1:118" ht="15.75" customHeight="1">
      <c r="A477" s="108"/>
      <c r="B477" s="149"/>
      <c r="C477" s="123"/>
      <c r="D477" s="155"/>
      <c r="E477" s="384"/>
      <c r="F477" s="71"/>
      <c r="G477" s="71"/>
      <c r="H477" s="71"/>
      <c r="I477" s="71"/>
      <c r="J477" s="388"/>
      <c r="K477" s="154"/>
      <c r="L477" s="154"/>
      <c r="M477" s="389"/>
      <c r="N477" s="154"/>
      <c r="O477" s="154"/>
      <c r="P477" s="154"/>
      <c r="Q477" s="154"/>
      <c r="R477" s="388"/>
      <c r="S477" s="154"/>
      <c r="T477" s="154"/>
      <c r="U477" s="389"/>
      <c r="V477" s="388"/>
      <c r="W477" s="154"/>
      <c r="X477" s="154"/>
      <c r="Y477" s="154"/>
      <c r="Z477" s="388"/>
      <c r="AA477" s="154"/>
      <c r="AB477" s="154"/>
      <c r="AC477" s="154"/>
      <c r="AD477" s="388"/>
      <c r="AE477" s="154"/>
      <c r="AF477" s="154"/>
      <c r="AG477" s="154"/>
      <c r="AH477" s="388"/>
      <c r="AI477" s="154"/>
      <c r="AJ477" s="154"/>
      <c r="AK477" s="154"/>
      <c r="AL477" s="388"/>
      <c r="AM477" s="154"/>
      <c r="AN477" s="154"/>
      <c r="AO477" s="154"/>
      <c r="AP477" s="388"/>
      <c r="AQ477" s="154"/>
      <c r="AR477" s="154"/>
      <c r="AS477" s="154"/>
      <c r="AT477" s="388"/>
      <c r="AU477" s="154"/>
      <c r="AV477" s="154"/>
      <c r="AW477" s="154"/>
      <c r="AX477" s="388"/>
      <c r="AY477" s="154"/>
      <c r="AZ477" s="154"/>
      <c r="BA477" s="154"/>
      <c r="BB477" s="388"/>
      <c r="BC477" s="154"/>
      <c r="BD477" s="154"/>
      <c r="BE477" s="154"/>
      <c r="BF477" s="388"/>
      <c r="BG477" s="154"/>
      <c r="BH477" s="154"/>
      <c r="BI477" s="154"/>
      <c r="BJ477" s="388"/>
      <c r="BK477" s="154"/>
      <c r="BL477" s="154"/>
      <c r="BM477" s="154"/>
      <c r="BN477" s="388"/>
      <c r="BO477" s="154"/>
      <c r="BP477" s="154"/>
      <c r="BQ477" s="154"/>
      <c r="BR477" s="388"/>
      <c r="BS477" s="154"/>
      <c r="BT477" s="154"/>
      <c r="BU477" s="154"/>
      <c r="BV477" s="388"/>
      <c r="BW477" s="154"/>
      <c r="BX477" s="154"/>
      <c r="BY477" s="154"/>
      <c r="BZ477" s="388"/>
      <c r="CA477" s="154"/>
      <c r="CB477" s="154"/>
      <c r="CC477" s="389"/>
      <c r="CD477" s="388"/>
      <c r="CE477" s="154"/>
      <c r="CF477" s="154"/>
      <c r="CG477" s="389"/>
      <c r="CH477" s="388"/>
      <c r="CI477" s="154"/>
      <c r="CJ477" s="154"/>
      <c r="CK477" s="389"/>
      <c r="CL477" s="388"/>
      <c r="CM477" s="154"/>
      <c r="CN477" s="154"/>
      <c r="CO477" s="389"/>
      <c r="CP477" s="388"/>
      <c r="CQ477" s="154"/>
      <c r="CR477" s="154"/>
      <c r="CS477" s="389"/>
      <c r="CT477" s="388"/>
      <c r="CU477" s="154"/>
      <c r="CV477" s="154"/>
      <c r="CW477" s="389"/>
      <c r="CX477" s="322"/>
      <c r="CY477" s="71"/>
      <c r="CZ477" s="111"/>
      <c r="DA477" s="108"/>
      <c r="DB477" s="123"/>
      <c r="DC477" s="156"/>
      <c r="DD477" s="156"/>
      <c r="DE477" s="156"/>
      <c r="DF477" s="119"/>
      <c r="DG477" s="116"/>
      <c r="DH477" s="116"/>
      <c r="DI477" s="116"/>
      <c r="DJ477" s="116"/>
      <c r="DK477" s="116"/>
      <c r="DL477" s="116"/>
      <c r="DM477" s="116"/>
      <c r="DN477" s="116"/>
    </row>
    <row r="478" spans="1:118" ht="15.75" customHeight="1">
      <c r="A478" s="108"/>
      <c r="B478" s="149">
        <v>403631</v>
      </c>
      <c r="C478" s="123" t="s">
        <v>433</v>
      </c>
      <c r="D478" s="155" t="s">
        <v>167</v>
      </c>
      <c r="E478" s="384"/>
      <c r="F478" s="71"/>
      <c r="G478" s="71"/>
      <c r="H478" s="71"/>
      <c r="I478" s="71"/>
      <c r="J478" s="312">
        <v>0</v>
      </c>
      <c r="K478" s="142">
        <v>0</v>
      </c>
      <c r="L478" s="142">
        <v>0</v>
      </c>
      <c r="M478" s="313">
        <v>0</v>
      </c>
      <c r="N478" s="142">
        <v>0</v>
      </c>
      <c r="O478" s="142">
        <v>0</v>
      </c>
      <c r="P478" s="142">
        <v>0</v>
      </c>
      <c r="Q478" s="142">
        <v>0</v>
      </c>
      <c r="R478" s="312">
        <v>0</v>
      </c>
      <c r="S478" s="142">
        <v>0</v>
      </c>
      <c r="T478" s="142">
        <v>0</v>
      </c>
      <c r="U478" s="313">
        <v>0</v>
      </c>
      <c r="V478" s="312">
        <v>-4.8849813083506888E-15</v>
      </c>
      <c r="W478" s="142">
        <v>-1.4210854715202004E-14</v>
      </c>
      <c r="X478" s="142">
        <v>1.0000000543186616E-6</v>
      </c>
      <c r="Y478" s="142">
        <v>-1.0000000034947332E-6</v>
      </c>
      <c r="Z478" s="312">
        <v>2.1316282072803006E-14</v>
      </c>
      <c r="AA478" s="142">
        <v>7.1054273576010019E-15</v>
      </c>
      <c r="AB478" s="142">
        <v>3.4416913763379853E-14</v>
      </c>
      <c r="AC478" s="142">
        <v>-4.4000000000025352E-2</v>
      </c>
      <c r="AD478" s="312">
        <v>2.8421709430404007E-14</v>
      </c>
      <c r="AE478" s="142">
        <v>-2.3479999999999848</v>
      </c>
      <c r="AF478" s="142">
        <v>-9.9999999991950972E-4</v>
      </c>
      <c r="AG478" s="142">
        <v>2.4868995751603507E-14</v>
      </c>
      <c r="AH478" s="312">
        <v>-5.6843418860808015E-14</v>
      </c>
      <c r="AI478" s="142">
        <v>4.2632564145606011E-14</v>
      </c>
      <c r="AJ478" s="142">
        <v>-5.991040996633501E-14</v>
      </c>
      <c r="AK478" s="142">
        <v>-130.69200000000006</v>
      </c>
      <c r="AL478" s="312">
        <v>2.5424107263916085E-14</v>
      </c>
      <c r="AM478" s="142">
        <v>2.8421709430404007E-14</v>
      </c>
      <c r="AN478" s="142">
        <v>2.6091108440429167E-14</v>
      </c>
      <c r="AO478" s="142">
        <v>3.7969627442180354E-14</v>
      </c>
      <c r="AP478" s="312">
        <v>4.4408920985006262E-16</v>
      </c>
      <c r="AQ478" s="142">
        <v>4.2632564145606011E-14</v>
      </c>
      <c r="AR478" s="142">
        <v>-2.0095036745715333E-14</v>
      </c>
      <c r="AS478" s="142">
        <v>-1.1990408665951691E-14</v>
      </c>
      <c r="AT478" s="312">
        <v>1.4210854715202004E-14</v>
      </c>
      <c r="AU478" s="142">
        <v>0</v>
      </c>
      <c r="AV478" s="142">
        <v>-3.9999999999990932E-2</v>
      </c>
      <c r="AW478" s="142">
        <v>0</v>
      </c>
      <c r="AX478" s="312">
        <v>-7.0000000000050022E-2</v>
      </c>
      <c r="AY478" s="142">
        <v>-3.2549999999999955</v>
      </c>
      <c r="AZ478" s="142">
        <v>-0.14199999999998819</v>
      </c>
      <c r="BA478" s="142">
        <v>-55.327000000000012</v>
      </c>
      <c r="BB478" s="312">
        <v>-6.5930000000000071</v>
      </c>
      <c r="BC478" s="142">
        <v>-12.038000000000025</v>
      </c>
      <c r="BD478" s="142">
        <v>-15.752000000000001</v>
      </c>
      <c r="BE478" s="142">
        <v>-24.464999999999993</v>
      </c>
      <c r="BF478" s="312">
        <v>-21.184000000000026</v>
      </c>
      <c r="BG478" s="142">
        <v>-19.807000000000016</v>
      </c>
      <c r="BH478" s="142">
        <v>-21.364000000000001</v>
      </c>
      <c r="BI478" s="142">
        <v>-21.099999999999984</v>
      </c>
      <c r="BJ478" s="312">
        <v>-23.344999999999999</v>
      </c>
      <c r="BK478" s="142">
        <v>-20.436000000000035</v>
      </c>
      <c r="BL478" s="142">
        <v>-21.286999999999995</v>
      </c>
      <c r="BM478" s="142">
        <v>-22.968000000000011</v>
      </c>
      <c r="BN478" s="312">
        <v>-20.976999999999975</v>
      </c>
      <c r="BO478" s="142">
        <v>-23.260999999999939</v>
      </c>
      <c r="BP478" s="142">
        <v>-30.337999999999987</v>
      </c>
      <c r="BQ478" s="142">
        <v>-37.624999999999993</v>
      </c>
      <c r="BR478" s="312">
        <v>-30.968000000000007</v>
      </c>
      <c r="BS478" s="142">
        <v>-27.496000000000024</v>
      </c>
      <c r="BT478" s="142">
        <v>-34.013000000000005</v>
      </c>
      <c r="BU478" s="142">
        <v>-12.731000000000009</v>
      </c>
      <c r="BV478" s="312">
        <v>-28.346000000000039</v>
      </c>
      <c r="BW478" s="142">
        <v>-31.11</v>
      </c>
      <c r="BX478" s="142">
        <v>-26.073999999999995</v>
      </c>
      <c r="BY478" s="142">
        <v>-27.757999999999932</v>
      </c>
      <c r="BZ478" s="312">
        <v>-28.322000000000003</v>
      </c>
      <c r="CA478" s="142">
        <v>-28.322000000000003</v>
      </c>
      <c r="CB478" s="142">
        <v>-28.322000000000003</v>
      </c>
      <c r="CC478" s="313">
        <v>-28.322000000000003</v>
      </c>
      <c r="CD478" s="312">
        <v>-28.322000000000003</v>
      </c>
      <c r="CE478" s="142">
        <v>-28.322000000000003</v>
      </c>
      <c r="CF478" s="142">
        <v>-28.322000000000003</v>
      </c>
      <c r="CG478" s="313">
        <v>-28.322000000000003</v>
      </c>
      <c r="CH478" s="312">
        <v>-28.322000000000003</v>
      </c>
      <c r="CI478" s="142">
        <v>-28.322000000000003</v>
      </c>
      <c r="CJ478" s="142">
        <v>-28.322000000000003</v>
      </c>
      <c r="CK478" s="313">
        <v>-28.322000000000003</v>
      </c>
      <c r="CL478" s="312">
        <v>-28.322000000000003</v>
      </c>
      <c r="CM478" s="142">
        <v>-28.322000000000003</v>
      </c>
      <c r="CN478" s="142">
        <v>-28.322000000000003</v>
      </c>
      <c r="CO478" s="313">
        <v>-28.322000000000003</v>
      </c>
      <c r="CP478" s="312">
        <v>-28.322000000000003</v>
      </c>
      <c r="CQ478" s="142">
        <v>-28.322000000000003</v>
      </c>
      <c r="CR478" s="142">
        <v>-28.322000000000003</v>
      </c>
      <c r="CS478" s="313">
        <v>-28.322000000000003</v>
      </c>
      <c r="CT478" s="312">
        <v>-28.322000000000003</v>
      </c>
      <c r="CU478" s="142">
        <v>-28.322000000000003</v>
      </c>
      <c r="CV478" s="142">
        <v>-28.322000000000003</v>
      </c>
      <c r="CW478" s="313">
        <v>-28.322000000000003</v>
      </c>
      <c r="CX478" s="322"/>
      <c r="CY478" s="71"/>
      <c r="CZ478" s="111"/>
      <c r="DA478" s="108">
        <v>403631</v>
      </c>
      <c r="DB478" s="123" t="s">
        <v>433</v>
      </c>
      <c r="DC478" s="156">
        <v>-29.426832000000161</v>
      </c>
      <c r="DD478" s="156">
        <v>12.560601999999847</v>
      </c>
      <c r="DE478" s="156">
        <v>32.003215999999917</v>
      </c>
      <c r="DF478" s="119">
        <v>0</v>
      </c>
      <c r="DG478" s="116">
        <v>-4.4000000000011141E-2</v>
      </c>
      <c r="DH478" s="116">
        <v>-2.348999999999819</v>
      </c>
      <c r="DI478" s="116">
        <v>-130.69200000000012</v>
      </c>
      <c r="DJ478" s="116">
        <v>-4.6185277824406512E-14</v>
      </c>
      <c r="DK478" s="116">
        <v>0</v>
      </c>
      <c r="DL478" s="116">
        <v>-4.0000000000020464E-2</v>
      </c>
      <c r="DM478" s="116">
        <v>-58.794000000000018</v>
      </c>
      <c r="DN478" s="116">
        <v>-58.847999999999985</v>
      </c>
    </row>
    <row r="479" spans="1:118" ht="15.75" customHeight="1">
      <c r="A479" s="108"/>
      <c r="B479" s="149"/>
      <c r="C479" s="123" t="s">
        <v>1321</v>
      </c>
      <c r="D479" s="155" t="s">
        <v>1346</v>
      </c>
      <c r="E479" s="384"/>
      <c r="F479" s="71"/>
      <c r="G479" s="71"/>
      <c r="H479" s="71"/>
      <c r="I479" s="71"/>
      <c r="J479" s="388">
        <v>0</v>
      </c>
      <c r="K479" s="154">
        <v>0</v>
      </c>
      <c r="L479" s="154">
        <v>0</v>
      </c>
      <c r="M479" s="389">
        <v>0</v>
      </c>
      <c r="N479" s="154">
        <v>0</v>
      </c>
      <c r="O479" s="154">
        <v>0</v>
      </c>
      <c r="P479" s="154">
        <v>0</v>
      </c>
      <c r="Q479" s="154">
        <v>0</v>
      </c>
      <c r="R479" s="388">
        <v>0</v>
      </c>
      <c r="S479" s="154">
        <v>0</v>
      </c>
      <c r="T479" s="154">
        <v>0</v>
      </c>
      <c r="U479" s="389">
        <v>0</v>
      </c>
      <c r="V479" s="388">
        <v>0</v>
      </c>
      <c r="W479" s="154">
        <v>0</v>
      </c>
      <c r="X479" s="154">
        <v>0</v>
      </c>
      <c r="Y479" s="154">
        <v>0</v>
      </c>
      <c r="Z479" s="388">
        <v>-4.8446095619994566E-13</v>
      </c>
      <c r="AA479" s="154">
        <v>-1.6148698539998187E-13</v>
      </c>
      <c r="AB479" s="154">
        <v>-7.8220258553116223E-13</v>
      </c>
      <c r="AC479" s="154">
        <v>1.0000000000003231</v>
      </c>
      <c r="AD479" s="388">
        <v>-1.2099493158963899E-14</v>
      </c>
      <c r="AE479" s="154">
        <v>0.99957428693067929</v>
      </c>
      <c r="AF479" s="154">
        <v>4.2571306935699734E-4</v>
      </c>
      <c r="AG479" s="154">
        <v>-1.0587056514093411E-14</v>
      </c>
      <c r="AH479" s="388">
        <v>4.3494183929244303E-16</v>
      </c>
      <c r="AI479" s="154">
        <v>-3.2620637946933227E-16</v>
      </c>
      <c r="AJ479" s="154">
        <v>4.5840916021129801E-16</v>
      </c>
      <c r="AK479" s="154">
        <v>0.99999999999999956</v>
      </c>
      <c r="AL479" s="388">
        <v>-0.55048076923076927</v>
      </c>
      <c r="AM479" s="154">
        <v>-0.61538461538461542</v>
      </c>
      <c r="AN479" s="154">
        <v>-0.56492262620192313</v>
      </c>
      <c r="AO479" s="154">
        <v>-0.82211538461538458</v>
      </c>
      <c r="AP479" s="388">
        <v>0</v>
      </c>
      <c r="AQ479" s="154">
        <v>0</v>
      </c>
      <c r="AR479" s="154">
        <v>0</v>
      </c>
      <c r="AS479" s="154">
        <v>0</v>
      </c>
      <c r="AT479" s="388">
        <v>-3.5527136787986834E-13</v>
      </c>
      <c r="AU479" s="154">
        <v>0</v>
      </c>
      <c r="AV479" s="154">
        <v>0.9999999999992617</v>
      </c>
      <c r="AW479" s="154">
        <v>0</v>
      </c>
      <c r="AX479" s="388">
        <v>1.1905976800362281E-3</v>
      </c>
      <c r="AY479" s="154">
        <v>5.5362792121644973E-2</v>
      </c>
      <c r="AZ479" s="154">
        <v>2.4152124366429934E-3</v>
      </c>
      <c r="BA479" s="154">
        <v>0.94103139776167632</v>
      </c>
      <c r="BB479" s="388">
        <v>0.11203439369222419</v>
      </c>
      <c r="BC479" s="154">
        <v>0.20456090266449206</v>
      </c>
      <c r="BD479" s="154">
        <v>0.2676726481783579</v>
      </c>
      <c r="BE479" s="154">
        <v>0.41573205546492659</v>
      </c>
      <c r="BF479" s="388">
        <v>0.25383739739979672</v>
      </c>
      <c r="BG479" s="154">
        <v>0.23733748726858819</v>
      </c>
      <c r="BH479" s="154">
        <v>0.25599424839734003</v>
      </c>
      <c r="BI479" s="154">
        <v>0.25283086693427592</v>
      </c>
      <c r="BJ479" s="388">
        <v>0.2651756099777362</v>
      </c>
      <c r="BK479" s="154">
        <v>0.23213230950974625</v>
      </c>
      <c r="BL479" s="154">
        <v>0.24179880957789973</v>
      </c>
      <c r="BM479" s="154">
        <v>0.26089327093461762</v>
      </c>
      <c r="BN479" s="388">
        <v>0.18695911801142567</v>
      </c>
      <c r="BO479" s="154">
        <v>0.20731544282136463</v>
      </c>
      <c r="BP479" s="154">
        <v>0.27038974697195195</v>
      </c>
      <c r="BQ479" s="154">
        <v>0.33533569219525661</v>
      </c>
      <c r="BR479" s="388">
        <v>0.29435023952551137</v>
      </c>
      <c r="BS479" s="154">
        <v>0.26134894684814858</v>
      </c>
      <c r="BT479" s="154">
        <v>0.3232929054824728</v>
      </c>
      <c r="BU479" s="154">
        <v>0.12100790814386744</v>
      </c>
      <c r="BV479" s="388">
        <v>0.25021184944566094</v>
      </c>
      <c r="BW479" s="154">
        <v>0.27460984393757498</v>
      </c>
      <c r="BX479" s="154">
        <v>0.23015676858978878</v>
      </c>
      <c r="BY479" s="154">
        <v>0.24502153802697488</v>
      </c>
      <c r="BZ479" s="390">
        <v>0.25</v>
      </c>
      <c r="CA479" s="390">
        <v>0.25</v>
      </c>
      <c r="CB479" s="390">
        <v>0.25</v>
      </c>
      <c r="CC479" s="389">
        <v>0.25</v>
      </c>
      <c r="CD479" s="390">
        <v>0.25</v>
      </c>
      <c r="CE479" s="390">
        <v>0.25</v>
      </c>
      <c r="CF479" s="390">
        <v>0.25</v>
      </c>
      <c r="CG479" s="389">
        <v>0.25</v>
      </c>
      <c r="CH479" s="390">
        <v>0.25</v>
      </c>
      <c r="CI479" s="390">
        <v>0.25</v>
      </c>
      <c r="CJ479" s="390">
        <v>0.25</v>
      </c>
      <c r="CK479" s="389">
        <v>0.25</v>
      </c>
      <c r="CL479" s="390">
        <v>0.25</v>
      </c>
      <c r="CM479" s="390">
        <v>0.25</v>
      </c>
      <c r="CN479" s="390">
        <v>0.25</v>
      </c>
      <c r="CO479" s="389">
        <v>0.25</v>
      </c>
      <c r="CP479" s="390">
        <v>0.25</v>
      </c>
      <c r="CQ479" s="390">
        <v>0.25</v>
      </c>
      <c r="CR479" s="390">
        <v>0.25</v>
      </c>
      <c r="CS479" s="389">
        <v>0.25</v>
      </c>
      <c r="CT479" s="390">
        <v>0.25</v>
      </c>
      <c r="CU479" s="390">
        <v>0.25</v>
      </c>
      <c r="CV479" s="390">
        <v>0.25</v>
      </c>
      <c r="CW479" s="389">
        <v>0.25</v>
      </c>
      <c r="CX479" s="322"/>
      <c r="CY479" s="71"/>
      <c r="CZ479" s="111"/>
      <c r="DA479" s="108"/>
      <c r="DB479" s="123"/>
      <c r="DC479" s="156"/>
      <c r="DD479" s="156"/>
      <c r="DE479" s="156"/>
      <c r="DF479" s="119"/>
      <c r="DG479" s="116"/>
      <c r="DH479" s="116"/>
      <c r="DI479" s="116"/>
      <c r="DJ479" s="116"/>
      <c r="DK479" s="116"/>
      <c r="DL479" s="116"/>
      <c r="DM479" s="116"/>
      <c r="DN479" s="116"/>
    </row>
    <row r="480" spans="1:118" ht="15.75" customHeight="1">
      <c r="A480" s="108"/>
      <c r="B480" s="149"/>
      <c r="C480" s="123"/>
      <c r="D480" s="155"/>
      <c r="E480" s="384"/>
      <c r="F480" s="71"/>
      <c r="G480" s="71"/>
      <c r="H480" s="71"/>
      <c r="I480" s="71"/>
      <c r="J480" s="388"/>
      <c r="K480" s="154"/>
      <c r="L480" s="154"/>
      <c r="M480" s="389"/>
      <c r="N480" s="154"/>
      <c r="O480" s="154"/>
      <c r="P480" s="154"/>
      <c r="Q480" s="154"/>
      <c r="R480" s="388"/>
      <c r="S480" s="154"/>
      <c r="T480" s="154"/>
      <c r="U480" s="389"/>
      <c r="V480" s="388"/>
      <c r="W480" s="154"/>
      <c r="X480" s="154"/>
      <c r="Y480" s="154"/>
      <c r="Z480" s="388"/>
      <c r="AA480" s="154"/>
      <c r="AB480" s="154"/>
      <c r="AC480" s="154"/>
      <c r="AD480" s="388"/>
      <c r="AE480" s="154"/>
      <c r="AF480" s="154"/>
      <c r="AG480" s="154"/>
      <c r="AH480" s="388"/>
      <c r="AI480" s="154"/>
      <c r="AJ480" s="154"/>
      <c r="AK480" s="154"/>
      <c r="AL480" s="388"/>
      <c r="AM480" s="154"/>
      <c r="AN480" s="154"/>
      <c r="AO480" s="154"/>
      <c r="AP480" s="388"/>
      <c r="AQ480" s="154"/>
      <c r="AR480" s="154"/>
      <c r="AS480" s="154"/>
      <c r="AT480" s="388"/>
      <c r="AU480" s="154"/>
      <c r="AV480" s="154"/>
      <c r="AW480" s="154"/>
      <c r="AX480" s="388"/>
      <c r="AY480" s="154"/>
      <c r="AZ480" s="154"/>
      <c r="BA480" s="154"/>
      <c r="BB480" s="388"/>
      <c r="BC480" s="154"/>
      <c r="BD480" s="154"/>
      <c r="BE480" s="154"/>
      <c r="BF480" s="388"/>
      <c r="BG480" s="154"/>
      <c r="BH480" s="154"/>
      <c r="BI480" s="154"/>
      <c r="BJ480" s="388"/>
      <c r="BK480" s="154"/>
      <c r="BL480" s="154"/>
      <c r="BM480" s="154"/>
      <c r="BN480" s="388"/>
      <c r="BO480" s="154"/>
      <c r="BP480" s="154"/>
      <c r="BQ480" s="154"/>
      <c r="BR480" s="388"/>
      <c r="BS480" s="154"/>
      <c r="BT480" s="154"/>
      <c r="BU480" s="154"/>
      <c r="BV480" s="388"/>
      <c r="BW480" s="154"/>
      <c r="BX480" s="154"/>
      <c r="BY480" s="154"/>
      <c r="BZ480" s="388"/>
      <c r="CA480" s="154"/>
      <c r="CB480" s="154"/>
      <c r="CC480" s="389"/>
      <c r="CD480" s="388"/>
      <c r="CE480" s="154"/>
      <c r="CF480" s="154"/>
      <c r="CG480" s="389"/>
      <c r="CH480" s="388"/>
      <c r="CI480" s="154"/>
      <c r="CJ480" s="154"/>
      <c r="CK480" s="389"/>
      <c r="CL480" s="388"/>
      <c r="CM480" s="154"/>
      <c r="CN480" s="154"/>
      <c r="CO480" s="389"/>
      <c r="CP480" s="388"/>
      <c r="CQ480" s="154"/>
      <c r="CR480" s="154"/>
      <c r="CS480" s="389"/>
      <c r="CT480" s="388"/>
      <c r="CU480" s="154"/>
      <c r="CV480" s="154"/>
      <c r="CW480" s="389"/>
      <c r="CX480" s="322"/>
      <c r="CY480" s="71"/>
      <c r="CZ480" s="111"/>
      <c r="DA480" s="108"/>
      <c r="DB480" s="123"/>
      <c r="DC480" s="156"/>
      <c r="DD480" s="156"/>
      <c r="DE480" s="156"/>
      <c r="DF480" s="119"/>
      <c r="DG480" s="116"/>
      <c r="DH480" s="116"/>
      <c r="DI480" s="116"/>
      <c r="DJ480" s="116"/>
      <c r="DK480" s="116"/>
      <c r="DL480" s="116"/>
      <c r="DM480" s="116"/>
      <c r="DN480" s="116"/>
    </row>
    <row r="481" spans="1:118" ht="15.75" customHeight="1">
      <c r="A481" s="114"/>
      <c r="B481" s="109">
        <v>404360</v>
      </c>
      <c r="C481" s="169" t="s">
        <v>814</v>
      </c>
      <c r="D481" s="93" t="s">
        <v>908</v>
      </c>
      <c r="E481" s="384"/>
      <c r="F481" s="89"/>
      <c r="G481" s="71"/>
      <c r="H481" s="89"/>
      <c r="I481" s="89"/>
      <c r="J481" s="307">
        <v>0</v>
      </c>
      <c r="K481" s="117">
        <v>0</v>
      </c>
      <c r="L481" s="117">
        <v>0</v>
      </c>
      <c r="M481" s="308">
        <v>0</v>
      </c>
      <c r="N481" s="117">
        <v>0</v>
      </c>
      <c r="O481" s="117">
        <v>0</v>
      </c>
      <c r="P481" s="117">
        <v>0</v>
      </c>
      <c r="Q481" s="117">
        <v>0</v>
      </c>
      <c r="R481" s="307">
        <v>0</v>
      </c>
      <c r="S481" s="117">
        <v>0</v>
      </c>
      <c r="T481" s="117">
        <v>0</v>
      </c>
      <c r="U481" s="308">
        <v>0</v>
      </c>
      <c r="V481" s="307">
        <v>0</v>
      </c>
      <c r="W481" s="117">
        <v>0</v>
      </c>
      <c r="X481" s="117">
        <v>0</v>
      </c>
      <c r="Y481" s="117">
        <v>0</v>
      </c>
      <c r="Z481" s="307">
        <v>0</v>
      </c>
      <c r="AA481" s="117">
        <v>0</v>
      </c>
      <c r="AB481" s="117">
        <v>0</v>
      </c>
      <c r="AC481" s="117">
        <v>0</v>
      </c>
      <c r="AD481" s="307">
        <v>0</v>
      </c>
      <c r="AE481" s="117">
        <v>0</v>
      </c>
      <c r="AF481" s="117">
        <v>0</v>
      </c>
      <c r="AG481" s="117">
        <v>0</v>
      </c>
      <c r="AH481" s="307">
        <v>0</v>
      </c>
      <c r="AI481" s="117">
        <v>0</v>
      </c>
      <c r="AJ481" s="117">
        <v>0</v>
      </c>
      <c r="AK481" s="117">
        <v>0</v>
      </c>
      <c r="AL481" s="307">
        <v>0</v>
      </c>
      <c r="AM481" s="117">
        <v>0</v>
      </c>
      <c r="AN481" s="117">
        <v>0</v>
      </c>
      <c r="AO481" s="117">
        <v>0</v>
      </c>
      <c r="AP481" s="307">
        <v>0</v>
      </c>
      <c r="AQ481" s="117">
        <v>0</v>
      </c>
      <c r="AR481" s="117">
        <v>0</v>
      </c>
      <c r="AS481" s="117">
        <v>0</v>
      </c>
      <c r="AT481" s="307">
        <v>0</v>
      </c>
      <c r="AU481" s="117">
        <v>0</v>
      </c>
      <c r="AV481" s="117">
        <v>0</v>
      </c>
      <c r="AW481" s="117">
        <v>0</v>
      </c>
      <c r="AX481" s="307">
        <v>0</v>
      </c>
      <c r="AY481" s="117">
        <v>0</v>
      </c>
      <c r="AZ481" s="117">
        <v>0</v>
      </c>
      <c r="BA481" s="117">
        <v>0</v>
      </c>
      <c r="BB481" s="307">
        <v>0</v>
      </c>
      <c r="BC481" s="117">
        <v>0</v>
      </c>
      <c r="BD481" s="117">
        <v>0</v>
      </c>
      <c r="BE481" s="117">
        <v>0</v>
      </c>
      <c r="BF481" s="307">
        <v>0</v>
      </c>
      <c r="BG481" s="117">
        <v>-24.977999999999998</v>
      </c>
      <c r="BH481" s="117">
        <v>24.977999999999998</v>
      </c>
      <c r="BI481" s="117">
        <v>0</v>
      </c>
      <c r="BJ481" s="307">
        <v>0</v>
      </c>
      <c r="BK481" s="117">
        <v>0</v>
      </c>
      <c r="BL481" s="117">
        <v>0</v>
      </c>
      <c r="BM481" s="117">
        <v>0</v>
      </c>
      <c r="BN481" s="307">
        <v>0</v>
      </c>
      <c r="BO481" s="117">
        <v>0</v>
      </c>
      <c r="BP481" s="117">
        <v>0</v>
      </c>
      <c r="BQ481" s="117">
        <v>0</v>
      </c>
      <c r="BR481" s="307">
        <v>0</v>
      </c>
      <c r="BS481" s="117">
        <v>0</v>
      </c>
      <c r="BT481" s="117">
        <v>0</v>
      </c>
      <c r="BU481" s="117">
        <v>0</v>
      </c>
      <c r="BV481" s="307">
        <v>0</v>
      </c>
      <c r="BW481" s="117">
        <v>0</v>
      </c>
      <c r="BX481" s="117">
        <v>0</v>
      </c>
      <c r="BY481" s="117">
        <v>0</v>
      </c>
      <c r="BZ481" s="307">
        <v>0</v>
      </c>
      <c r="CA481" s="117">
        <v>0</v>
      </c>
      <c r="CB481" s="117">
        <v>0</v>
      </c>
      <c r="CC481" s="308">
        <v>0</v>
      </c>
      <c r="CD481" s="307">
        <v>0</v>
      </c>
      <c r="CE481" s="117">
        <v>0</v>
      </c>
      <c r="CF481" s="117">
        <v>0</v>
      </c>
      <c r="CG481" s="308">
        <v>0</v>
      </c>
      <c r="CH481" s="307">
        <v>0</v>
      </c>
      <c r="CI481" s="117">
        <v>0</v>
      </c>
      <c r="CJ481" s="117">
        <v>0</v>
      </c>
      <c r="CK481" s="308">
        <v>0</v>
      </c>
      <c r="CL481" s="307">
        <v>0</v>
      </c>
      <c r="CM481" s="117">
        <v>0</v>
      </c>
      <c r="CN481" s="117">
        <v>0</v>
      </c>
      <c r="CO481" s="308">
        <v>0</v>
      </c>
      <c r="CP481" s="307">
        <v>0</v>
      </c>
      <c r="CQ481" s="117">
        <v>0</v>
      </c>
      <c r="CR481" s="117">
        <v>0</v>
      </c>
      <c r="CS481" s="308">
        <v>0</v>
      </c>
      <c r="CT481" s="307">
        <v>0</v>
      </c>
      <c r="CU481" s="117">
        <v>0</v>
      </c>
      <c r="CV481" s="117">
        <v>0</v>
      </c>
      <c r="CW481" s="308">
        <v>0</v>
      </c>
      <c r="CX481" s="301"/>
      <c r="CY481" s="89"/>
      <c r="CZ481" s="166"/>
      <c r="DA481" s="114">
        <v>404360</v>
      </c>
      <c r="DB481" s="169" t="s">
        <v>814</v>
      </c>
      <c r="DC481" s="137">
        <v>0</v>
      </c>
      <c r="DD481" s="137">
        <v>-0.59904999999999997</v>
      </c>
      <c r="DE481" s="137">
        <v>4.0439999999999997E-2</v>
      </c>
      <c r="DF481" s="119">
        <v>0</v>
      </c>
      <c r="DG481" s="116">
        <v>0</v>
      </c>
      <c r="DH481" s="116">
        <v>0</v>
      </c>
      <c r="DI481" s="116">
        <v>0</v>
      </c>
      <c r="DJ481" s="116">
        <v>0</v>
      </c>
      <c r="DK481" s="116">
        <v>0</v>
      </c>
      <c r="DL481" s="116">
        <v>0</v>
      </c>
      <c r="DM481" s="116">
        <v>0</v>
      </c>
      <c r="DN481" s="116">
        <v>0</v>
      </c>
    </row>
    <row r="482" spans="1:118" ht="15.75" customHeight="1">
      <c r="A482" s="220"/>
      <c r="B482" s="149"/>
      <c r="C482" s="203" t="s">
        <v>812</v>
      </c>
      <c r="D482" s="406" t="s">
        <v>813</v>
      </c>
      <c r="E482" s="384"/>
      <c r="F482" s="407"/>
      <c r="G482" s="71"/>
      <c r="H482" s="407"/>
      <c r="I482" s="407"/>
      <c r="J482" s="408"/>
      <c r="K482" s="409"/>
      <c r="L482" s="409"/>
      <c r="M482" s="410"/>
      <c r="N482" s="409"/>
      <c r="O482" s="409"/>
      <c r="P482" s="409"/>
      <c r="Q482" s="409"/>
      <c r="R482" s="408"/>
      <c r="S482" s="409"/>
      <c r="T482" s="409"/>
      <c r="U482" s="410"/>
      <c r="V482" s="408"/>
      <c r="W482" s="409"/>
      <c r="X482" s="409"/>
      <c r="Y482" s="409"/>
      <c r="Z482" s="408"/>
      <c r="AA482" s="409"/>
      <c r="AB482" s="409"/>
      <c r="AC482" s="409"/>
      <c r="AD482" s="408"/>
      <c r="AE482" s="409"/>
      <c r="AF482" s="409"/>
      <c r="AG482" s="409"/>
      <c r="AH482" s="408"/>
      <c r="AI482" s="409"/>
      <c r="AJ482" s="409"/>
      <c r="AK482" s="409"/>
      <c r="AL482" s="408"/>
      <c r="AM482" s="409"/>
      <c r="AN482" s="409"/>
      <c r="AO482" s="409"/>
      <c r="AP482" s="408"/>
      <c r="AQ482" s="409"/>
      <c r="AR482" s="409"/>
      <c r="AS482" s="409"/>
      <c r="AT482" s="408"/>
      <c r="AU482" s="409"/>
      <c r="AV482" s="409"/>
      <c r="AW482" s="409"/>
      <c r="AX482" s="408"/>
      <c r="AY482" s="409"/>
      <c r="AZ482" s="409"/>
      <c r="BA482" s="409"/>
      <c r="BB482" s="408"/>
      <c r="BC482" s="409"/>
      <c r="BD482" s="409"/>
      <c r="BE482" s="409"/>
      <c r="BF482" s="408"/>
      <c r="BG482" s="409"/>
      <c r="BH482" s="409"/>
      <c r="BI482" s="409"/>
      <c r="BJ482" s="408"/>
      <c r="BK482" s="409"/>
      <c r="BL482" s="409"/>
      <c r="BM482" s="409"/>
      <c r="BN482" s="408"/>
      <c r="BO482" s="409"/>
      <c r="BP482" s="409"/>
      <c r="BQ482" s="409"/>
      <c r="BR482" s="408"/>
      <c r="BS482" s="409"/>
      <c r="BT482" s="409"/>
      <c r="BU482" s="409"/>
      <c r="BV482" s="408"/>
      <c r="BW482" s="409"/>
      <c r="BX482" s="409"/>
      <c r="BY482" s="409"/>
      <c r="BZ482" s="411"/>
      <c r="CA482" s="412"/>
      <c r="CB482" s="412"/>
      <c r="CC482" s="413"/>
      <c r="CD482" s="411"/>
      <c r="CE482" s="412"/>
      <c r="CF482" s="412"/>
      <c r="CG482" s="413"/>
      <c r="CH482" s="411"/>
      <c r="CI482" s="412"/>
      <c r="CJ482" s="412"/>
      <c r="CK482" s="413"/>
      <c r="CL482" s="411"/>
      <c r="CM482" s="412"/>
      <c r="CN482" s="412"/>
      <c r="CO482" s="413"/>
      <c r="CP482" s="411"/>
      <c r="CQ482" s="412"/>
      <c r="CR482" s="412"/>
      <c r="CS482" s="413"/>
      <c r="CT482" s="411"/>
      <c r="CU482" s="412"/>
      <c r="CV482" s="412"/>
      <c r="CW482" s="413"/>
      <c r="CX482" s="414"/>
      <c r="CY482" s="415"/>
      <c r="CZ482" s="416"/>
      <c r="DA482" s="417"/>
      <c r="DB482" s="418"/>
      <c r="DC482" s="419"/>
      <c r="DD482" s="419"/>
      <c r="DE482" s="419"/>
      <c r="DF482" s="119"/>
      <c r="DG482" s="116"/>
      <c r="DH482" s="116"/>
      <c r="DI482" s="116"/>
      <c r="DJ482" s="116"/>
      <c r="DK482" s="116"/>
      <c r="DL482" s="116"/>
      <c r="DM482" s="116"/>
      <c r="DN482" s="116"/>
    </row>
    <row r="483" spans="1:118" ht="15.75" customHeight="1">
      <c r="A483" s="108"/>
      <c r="B483" s="149"/>
      <c r="C483" s="123"/>
      <c r="D483" s="155"/>
      <c r="E483" s="384"/>
      <c r="F483" s="71"/>
      <c r="G483" s="71"/>
      <c r="H483" s="71"/>
      <c r="I483" s="71"/>
      <c r="J483" s="388"/>
      <c r="K483" s="154"/>
      <c r="L483" s="154"/>
      <c r="M483" s="389"/>
      <c r="N483" s="154"/>
      <c r="O483" s="154"/>
      <c r="P483" s="154"/>
      <c r="Q483" s="154"/>
      <c r="R483" s="388"/>
      <c r="S483" s="154"/>
      <c r="T483" s="154"/>
      <c r="U483" s="389"/>
      <c r="V483" s="388"/>
      <c r="W483" s="154"/>
      <c r="X483" s="154"/>
      <c r="Y483" s="154"/>
      <c r="Z483" s="388"/>
      <c r="AA483" s="154"/>
      <c r="AB483" s="154"/>
      <c r="AC483" s="154"/>
      <c r="AD483" s="388"/>
      <c r="AE483" s="154"/>
      <c r="AF483" s="154"/>
      <c r="AG483" s="154"/>
      <c r="AH483" s="388"/>
      <c r="AI483" s="154"/>
      <c r="AJ483" s="154"/>
      <c r="AK483" s="154"/>
      <c r="AL483" s="388"/>
      <c r="AM483" s="154"/>
      <c r="AN483" s="154"/>
      <c r="AO483" s="154"/>
      <c r="AP483" s="388"/>
      <c r="AQ483" s="154"/>
      <c r="AR483" s="154"/>
      <c r="AS483" s="154"/>
      <c r="AT483" s="388"/>
      <c r="AU483" s="154"/>
      <c r="AV483" s="154"/>
      <c r="AW483" s="154"/>
      <c r="AX483" s="388"/>
      <c r="AY483" s="154"/>
      <c r="AZ483" s="154"/>
      <c r="BA483" s="154"/>
      <c r="BB483" s="388"/>
      <c r="BC483" s="154"/>
      <c r="BD483" s="154"/>
      <c r="BE483" s="154"/>
      <c r="BF483" s="388"/>
      <c r="BG483" s="154"/>
      <c r="BH483" s="154"/>
      <c r="BI483" s="154"/>
      <c r="BJ483" s="388"/>
      <c r="BK483" s="154"/>
      <c r="BL483" s="154"/>
      <c r="BM483" s="154"/>
      <c r="BN483" s="388"/>
      <c r="BO483" s="154"/>
      <c r="BP483" s="154"/>
      <c r="BQ483" s="154"/>
      <c r="BR483" s="388"/>
      <c r="BS483" s="154"/>
      <c r="BT483" s="154"/>
      <c r="BU483" s="154"/>
      <c r="BV483" s="388"/>
      <c r="BW483" s="154"/>
      <c r="BX483" s="154"/>
      <c r="BY483" s="154"/>
      <c r="BZ483" s="388"/>
      <c r="CA483" s="154"/>
      <c r="CB483" s="154"/>
      <c r="CC483" s="389"/>
      <c r="CD483" s="388"/>
      <c r="CE483" s="154"/>
      <c r="CF483" s="154"/>
      <c r="CG483" s="389"/>
      <c r="CH483" s="388"/>
      <c r="CI483" s="154"/>
      <c r="CJ483" s="154"/>
      <c r="CK483" s="389"/>
      <c r="CL483" s="388"/>
      <c r="CM483" s="154"/>
      <c r="CN483" s="154"/>
      <c r="CO483" s="389"/>
      <c r="CP483" s="388"/>
      <c r="CQ483" s="154"/>
      <c r="CR483" s="154"/>
      <c r="CS483" s="389"/>
      <c r="CT483" s="388"/>
      <c r="CU483" s="154"/>
      <c r="CV483" s="154"/>
      <c r="CW483" s="389"/>
      <c r="CX483" s="322"/>
      <c r="CY483" s="71"/>
      <c r="CZ483" s="111"/>
      <c r="DA483" s="108"/>
      <c r="DB483" s="123"/>
      <c r="DC483" s="156"/>
      <c r="DD483" s="156"/>
      <c r="DE483" s="156"/>
      <c r="DF483" s="119"/>
      <c r="DG483" s="116"/>
      <c r="DH483" s="116"/>
      <c r="DI483" s="116"/>
      <c r="DJ483" s="116"/>
      <c r="DK483" s="116"/>
      <c r="DL483" s="116"/>
      <c r="DM483" s="116"/>
      <c r="DN483" s="116"/>
    </row>
    <row r="484" spans="1:118" ht="15.75" customHeight="1">
      <c r="A484" s="108"/>
      <c r="B484" s="149">
        <v>404370</v>
      </c>
      <c r="C484" s="123" t="s">
        <v>815</v>
      </c>
      <c r="D484" s="155" t="s">
        <v>816</v>
      </c>
      <c r="E484" s="384"/>
      <c r="F484" s="71"/>
      <c r="G484" s="71"/>
      <c r="H484" s="71"/>
      <c r="I484" s="71"/>
      <c r="J484" s="312">
        <v>0</v>
      </c>
      <c r="K484" s="142">
        <v>0</v>
      </c>
      <c r="L484" s="142">
        <v>0</v>
      </c>
      <c r="M484" s="313">
        <v>0</v>
      </c>
      <c r="N484" s="142">
        <v>0</v>
      </c>
      <c r="O484" s="142">
        <v>0</v>
      </c>
      <c r="P484" s="142">
        <v>0</v>
      </c>
      <c r="Q484" s="142">
        <v>0</v>
      </c>
      <c r="R484" s="312">
        <v>0</v>
      </c>
      <c r="S484" s="142">
        <v>0</v>
      </c>
      <c r="T484" s="142">
        <v>0</v>
      </c>
      <c r="U484" s="313">
        <v>0</v>
      </c>
      <c r="V484" s="312">
        <v>0</v>
      </c>
      <c r="W484" s="142">
        <v>0</v>
      </c>
      <c r="X484" s="142">
        <v>0</v>
      </c>
      <c r="Y484" s="142">
        <v>0</v>
      </c>
      <c r="Z484" s="312">
        <v>0</v>
      </c>
      <c r="AA484" s="142">
        <v>0</v>
      </c>
      <c r="AB484" s="142">
        <v>0</v>
      </c>
      <c r="AC484" s="142">
        <v>0</v>
      </c>
      <c r="AD484" s="312">
        <v>0</v>
      </c>
      <c r="AE484" s="142">
        <v>0</v>
      </c>
      <c r="AF484" s="142">
        <v>0</v>
      </c>
      <c r="AG484" s="142">
        <v>0</v>
      </c>
      <c r="AH484" s="312">
        <v>0</v>
      </c>
      <c r="AI484" s="142">
        <v>0</v>
      </c>
      <c r="AJ484" s="142">
        <v>0</v>
      </c>
      <c r="AK484" s="142">
        <v>0</v>
      </c>
      <c r="AL484" s="312">
        <v>0</v>
      </c>
      <c r="AM484" s="142">
        <v>0</v>
      </c>
      <c r="AN484" s="142">
        <v>0</v>
      </c>
      <c r="AO484" s="142">
        <v>0</v>
      </c>
      <c r="AP484" s="312">
        <v>0</v>
      </c>
      <c r="AQ484" s="142">
        <v>0</v>
      </c>
      <c r="AR484" s="142">
        <v>0</v>
      </c>
      <c r="AS484" s="142">
        <v>0</v>
      </c>
      <c r="AT484" s="312">
        <v>5.1289999999999996</v>
      </c>
      <c r="AU484" s="142">
        <v>0</v>
      </c>
      <c r="AV484" s="142">
        <v>0</v>
      </c>
      <c r="AW484" s="142">
        <v>8.0000000000000002E-3</v>
      </c>
      <c r="AX484" s="312">
        <v>0.14699999999999999</v>
      </c>
      <c r="AY484" s="142">
        <v>0</v>
      </c>
      <c r="AZ484" s="142">
        <v>0</v>
      </c>
      <c r="BA484" s="142">
        <v>0</v>
      </c>
      <c r="BB484" s="312">
        <v>0</v>
      </c>
      <c r="BC484" s="142">
        <v>0</v>
      </c>
      <c r="BD484" s="142">
        <v>0</v>
      </c>
      <c r="BE484" s="142">
        <v>0</v>
      </c>
      <c r="BF484" s="312">
        <v>0</v>
      </c>
      <c r="BG484" s="142">
        <v>0</v>
      </c>
      <c r="BH484" s="142">
        <v>0</v>
      </c>
      <c r="BI484" s="142">
        <v>0</v>
      </c>
      <c r="BJ484" s="312">
        <v>0</v>
      </c>
      <c r="BK484" s="142">
        <v>0</v>
      </c>
      <c r="BL484" s="142">
        <v>0</v>
      </c>
      <c r="BM484" s="142">
        <v>0</v>
      </c>
      <c r="BN484" s="312">
        <v>0</v>
      </c>
      <c r="BO484" s="142">
        <v>0</v>
      </c>
      <c r="BP484" s="142">
        <v>0</v>
      </c>
      <c r="BQ484" s="142">
        <v>0</v>
      </c>
      <c r="BR484" s="312">
        <v>0</v>
      </c>
      <c r="BS484" s="142">
        <v>0</v>
      </c>
      <c r="BT484" s="142">
        <v>0</v>
      </c>
      <c r="BU484" s="142">
        <v>0</v>
      </c>
      <c r="BV484" s="312">
        <v>0</v>
      </c>
      <c r="BW484" s="142">
        <v>0</v>
      </c>
      <c r="BX484" s="142">
        <v>0</v>
      </c>
      <c r="BY484" s="142">
        <v>0</v>
      </c>
      <c r="BZ484" s="312">
        <v>0</v>
      </c>
      <c r="CA484" s="142">
        <v>0</v>
      </c>
      <c r="CB484" s="142">
        <v>0</v>
      </c>
      <c r="CC484" s="313">
        <v>0</v>
      </c>
      <c r="CD484" s="312">
        <v>0</v>
      </c>
      <c r="CE484" s="142">
        <v>0</v>
      </c>
      <c r="CF484" s="142">
        <v>0</v>
      </c>
      <c r="CG484" s="313">
        <v>0</v>
      </c>
      <c r="CH484" s="312">
        <v>0</v>
      </c>
      <c r="CI484" s="142">
        <v>0</v>
      </c>
      <c r="CJ484" s="142">
        <v>0</v>
      </c>
      <c r="CK484" s="313">
        <v>0</v>
      </c>
      <c r="CL484" s="312">
        <v>0</v>
      </c>
      <c r="CM484" s="142">
        <v>0</v>
      </c>
      <c r="CN484" s="142">
        <v>0</v>
      </c>
      <c r="CO484" s="313">
        <v>0</v>
      </c>
      <c r="CP484" s="312">
        <v>0</v>
      </c>
      <c r="CQ484" s="142">
        <v>0</v>
      </c>
      <c r="CR484" s="142">
        <v>0</v>
      </c>
      <c r="CS484" s="313">
        <v>0</v>
      </c>
      <c r="CT484" s="312">
        <v>0</v>
      </c>
      <c r="CU484" s="142">
        <v>0</v>
      </c>
      <c r="CV484" s="142">
        <v>0</v>
      </c>
      <c r="CW484" s="313">
        <v>0</v>
      </c>
      <c r="CX484" s="322"/>
      <c r="CY484" s="71"/>
      <c r="CZ484" s="111"/>
      <c r="DA484" s="108">
        <v>404370</v>
      </c>
      <c r="DB484" s="123" t="s">
        <v>815</v>
      </c>
      <c r="DC484" s="156">
        <v>1.571345</v>
      </c>
      <c r="DD484" s="156">
        <v>7.9668489999999998</v>
      </c>
      <c r="DE484" s="156">
        <v>-1.100171</v>
      </c>
      <c r="DF484" s="119">
        <v>0</v>
      </c>
      <c r="DG484" s="116">
        <v>0</v>
      </c>
      <c r="DH484" s="116">
        <v>0</v>
      </c>
      <c r="DI484" s="116">
        <v>0</v>
      </c>
      <c r="DJ484" s="116">
        <v>0</v>
      </c>
      <c r="DK484" s="116">
        <v>0</v>
      </c>
      <c r="DL484" s="116">
        <v>5.1369999999999996</v>
      </c>
      <c r="DM484" s="116">
        <v>0.14699999999999999</v>
      </c>
      <c r="DN484" s="116">
        <v>0</v>
      </c>
    </row>
    <row r="485" spans="1:118" ht="15.75" customHeight="1">
      <c r="A485" s="108"/>
      <c r="B485" s="149"/>
      <c r="C485" s="123" t="s">
        <v>1321</v>
      </c>
      <c r="D485" s="155" t="s">
        <v>1346</v>
      </c>
      <c r="E485" s="384"/>
      <c r="F485" s="71"/>
      <c r="G485" s="71"/>
      <c r="H485" s="71"/>
      <c r="I485" s="71"/>
      <c r="J485" s="388">
        <v>0</v>
      </c>
      <c r="K485" s="154">
        <v>0</v>
      </c>
      <c r="L485" s="154">
        <v>0</v>
      </c>
      <c r="M485" s="389">
        <v>0</v>
      </c>
      <c r="N485" s="154">
        <v>0</v>
      </c>
      <c r="O485" s="154">
        <v>0</v>
      </c>
      <c r="P485" s="154">
        <v>0</v>
      </c>
      <c r="Q485" s="154">
        <v>0</v>
      </c>
      <c r="R485" s="388">
        <v>0</v>
      </c>
      <c r="S485" s="154">
        <v>0</v>
      </c>
      <c r="T485" s="154">
        <v>0</v>
      </c>
      <c r="U485" s="389">
        <v>0</v>
      </c>
      <c r="V485" s="388">
        <v>0</v>
      </c>
      <c r="W485" s="154">
        <v>0</v>
      </c>
      <c r="X485" s="154">
        <v>0</v>
      </c>
      <c r="Y485" s="154">
        <v>0</v>
      </c>
      <c r="Z485" s="388">
        <v>0</v>
      </c>
      <c r="AA485" s="154">
        <v>0</v>
      </c>
      <c r="AB485" s="154">
        <v>0</v>
      </c>
      <c r="AC485" s="154">
        <v>0</v>
      </c>
      <c r="AD485" s="388">
        <v>0</v>
      </c>
      <c r="AE485" s="154">
        <v>0</v>
      </c>
      <c r="AF485" s="154">
        <v>0</v>
      </c>
      <c r="AG485" s="154">
        <v>0</v>
      </c>
      <c r="AH485" s="388">
        <v>0</v>
      </c>
      <c r="AI485" s="154">
        <v>0</v>
      </c>
      <c r="AJ485" s="154">
        <v>0</v>
      </c>
      <c r="AK485" s="154">
        <v>0</v>
      </c>
      <c r="AL485" s="388">
        <v>0</v>
      </c>
      <c r="AM485" s="154">
        <v>0</v>
      </c>
      <c r="AN485" s="154">
        <v>0</v>
      </c>
      <c r="AO485" s="154">
        <v>0</v>
      </c>
      <c r="AP485" s="388">
        <v>0</v>
      </c>
      <c r="AQ485" s="154">
        <v>0</v>
      </c>
      <c r="AR485" s="154">
        <v>0</v>
      </c>
      <c r="AS485" s="154">
        <v>0</v>
      </c>
      <c r="AT485" s="388">
        <v>0.99844267081954452</v>
      </c>
      <c r="AU485" s="154">
        <v>0</v>
      </c>
      <c r="AV485" s="154">
        <v>0</v>
      </c>
      <c r="AW485" s="154">
        <v>1.5573291804555189E-3</v>
      </c>
      <c r="AX485" s="388">
        <v>1</v>
      </c>
      <c r="AY485" s="154">
        <v>0</v>
      </c>
      <c r="AZ485" s="154">
        <v>0</v>
      </c>
      <c r="BA485" s="154">
        <v>0</v>
      </c>
      <c r="BB485" s="388">
        <v>0</v>
      </c>
      <c r="BC485" s="154">
        <v>0</v>
      </c>
      <c r="BD485" s="154">
        <v>0</v>
      </c>
      <c r="BE485" s="154">
        <v>0</v>
      </c>
      <c r="BF485" s="388">
        <v>0</v>
      </c>
      <c r="BG485" s="154">
        <v>0</v>
      </c>
      <c r="BH485" s="154">
        <v>0</v>
      </c>
      <c r="BI485" s="154">
        <v>0</v>
      </c>
      <c r="BJ485" s="388">
        <v>0</v>
      </c>
      <c r="BK485" s="154">
        <v>0</v>
      </c>
      <c r="BL485" s="154">
        <v>0</v>
      </c>
      <c r="BM485" s="154">
        <v>0</v>
      </c>
      <c r="BN485" s="388">
        <v>0</v>
      </c>
      <c r="BO485" s="154">
        <v>0</v>
      </c>
      <c r="BP485" s="154">
        <v>0</v>
      </c>
      <c r="BQ485" s="154">
        <v>0</v>
      </c>
      <c r="BR485" s="388">
        <v>0</v>
      </c>
      <c r="BS485" s="154">
        <v>0</v>
      </c>
      <c r="BT485" s="154">
        <v>0</v>
      </c>
      <c r="BU485" s="154">
        <v>0</v>
      </c>
      <c r="BV485" s="388">
        <v>0</v>
      </c>
      <c r="BW485" s="154">
        <v>0</v>
      </c>
      <c r="BX485" s="154">
        <v>0</v>
      </c>
      <c r="BY485" s="154">
        <v>0</v>
      </c>
      <c r="BZ485" s="390">
        <v>0.25</v>
      </c>
      <c r="CA485" s="390">
        <v>0.25</v>
      </c>
      <c r="CB485" s="390">
        <v>0.25</v>
      </c>
      <c r="CC485" s="389">
        <v>0.25</v>
      </c>
      <c r="CD485" s="390">
        <v>0.25</v>
      </c>
      <c r="CE485" s="390">
        <v>0.25</v>
      </c>
      <c r="CF485" s="390">
        <v>0.25</v>
      </c>
      <c r="CG485" s="389">
        <v>0.25</v>
      </c>
      <c r="CH485" s="390">
        <v>0.25</v>
      </c>
      <c r="CI485" s="390">
        <v>0.25</v>
      </c>
      <c r="CJ485" s="390">
        <v>0.25</v>
      </c>
      <c r="CK485" s="389">
        <v>0.25</v>
      </c>
      <c r="CL485" s="390">
        <v>0.25</v>
      </c>
      <c r="CM485" s="390">
        <v>0.25</v>
      </c>
      <c r="CN485" s="390">
        <v>0.25</v>
      </c>
      <c r="CO485" s="389">
        <v>0.25</v>
      </c>
      <c r="CP485" s="390">
        <v>0.25</v>
      </c>
      <c r="CQ485" s="390">
        <v>0.25</v>
      </c>
      <c r="CR485" s="390">
        <v>0.25</v>
      </c>
      <c r="CS485" s="389">
        <v>0.25</v>
      </c>
      <c r="CT485" s="390">
        <v>0.25</v>
      </c>
      <c r="CU485" s="390">
        <v>0.25</v>
      </c>
      <c r="CV485" s="390">
        <v>0.25</v>
      </c>
      <c r="CW485" s="389">
        <v>0.25</v>
      </c>
      <c r="CX485" s="322"/>
      <c r="CY485" s="71"/>
      <c r="CZ485" s="111"/>
      <c r="DA485" s="108"/>
      <c r="DB485" s="123"/>
      <c r="DC485" s="156"/>
      <c r="DD485" s="156"/>
      <c r="DE485" s="156"/>
      <c r="DF485" s="119"/>
      <c r="DG485" s="116"/>
      <c r="DH485" s="116"/>
      <c r="DI485" s="116"/>
      <c r="DJ485" s="116"/>
      <c r="DK485" s="116"/>
      <c r="DL485" s="116"/>
      <c r="DM485" s="116"/>
      <c r="DN485" s="116"/>
    </row>
    <row r="486" spans="1:118" ht="15.75" customHeight="1">
      <c r="A486" s="108"/>
      <c r="B486" s="149"/>
      <c r="C486" s="123"/>
      <c r="D486" s="155"/>
      <c r="E486" s="384"/>
      <c r="F486" s="71"/>
      <c r="G486" s="71"/>
      <c r="H486" s="71"/>
      <c r="I486" s="71"/>
      <c r="J486" s="388"/>
      <c r="K486" s="154"/>
      <c r="L486" s="154"/>
      <c r="M486" s="389"/>
      <c r="N486" s="154"/>
      <c r="O486" s="154"/>
      <c r="P486" s="154"/>
      <c r="Q486" s="154"/>
      <c r="R486" s="388"/>
      <c r="S486" s="154"/>
      <c r="T486" s="154"/>
      <c r="U486" s="389"/>
      <c r="V486" s="388"/>
      <c r="W486" s="154"/>
      <c r="X486" s="154"/>
      <c r="Y486" s="154"/>
      <c r="Z486" s="388"/>
      <c r="AA486" s="154"/>
      <c r="AB486" s="154"/>
      <c r="AC486" s="154"/>
      <c r="AD486" s="388"/>
      <c r="AE486" s="154"/>
      <c r="AF486" s="154"/>
      <c r="AG486" s="154"/>
      <c r="AH486" s="388"/>
      <c r="AI486" s="154"/>
      <c r="AJ486" s="154"/>
      <c r="AK486" s="154"/>
      <c r="AL486" s="388"/>
      <c r="AM486" s="154"/>
      <c r="AN486" s="154"/>
      <c r="AO486" s="154"/>
      <c r="AP486" s="388"/>
      <c r="AQ486" s="154"/>
      <c r="AR486" s="154"/>
      <c r="AS486" s="154"/>
      <c r="AT486" s="388"/>
      <c r="AU486" s="154"/>
      <c r="AV486" s="154"/>
      <c r="AW486" s="154"/>
      <c r="AX486" s="388"/>
      <c r="AY486" s="154"/>
      <c r="AZ486" s="154"/>
      <c r="BA486" s="154"/>
      <c r="BB486" s="388"/>
      <c r="BC486" s="154"/>
      <c r="BD486" s="154"/>
      <c r="BE486" s="154"/>
      <c r="BF486" s="388"/>
      <c r="BG486" s="154"/>
      <c r="BH486" s="154"/>
      <c r="BI486" s="154"/>
      <c r="BJ486" s="388"/>
      <c r="BK486" s="154"/>
      <c r="BL486" s="154"/>
      <c r="BM486" s="154"/>
      <c r="BN486" s="388"/>
      <c r="BO486" s="154"/>
      <c r="BP486" s="154"/>
      <c r="BQ486" s="154"/>
      <c r="BR486" s="388"/>
      <c r="BS486" s="154"/>
      <c r="BT486" s="154"/>
      <c r="BU486" s="154"/>
      <c r="BV486" s="388"/>
      <c r="BW486" s="154"/>
      <c r="BX486" s="154"/>
      <c r="BY486" s="154"/>
      <c r="BZ486" s="388"/>
      <c r="CA486" s="154"/>
      <c r="CB486" s="154"/>
      <c r="CC486" s="389"/>
      <c r="CD486" s="388"/>
      <c r="CE486" s="154"/>
      <c r="CF486" s="154"/>
      <c r="CG486" s="389"/>
      <c r="CH486" s="388"/>
      <c r="CI486" s="154"/>
      <c r="CJ486" s="154"/>
      <c r="CK486" s="389"/>
      <c r="CL486" s="388"/>
      <c r="CM486" s="154"/>
      <c r="CN486" s="154"/>
      <c r="CO486" s="389"/>
      <c r="CP486" s="388"/>
      <c r="CQ486" s="154"/>
      <c r="CR486" s="154"/>
      <c r="CS486" s="389"/>
      <c r="CT486" s="388"/>
      <c r="CU486" s="154"/>
      <c r="CV486" s="154"/>
      <c r="CW486" s="389"/>
      <c r="CX486" s="322"/>
      <c r="CY486" s="71"/>
      <c r="CZ486" s="111"/>
      <c r="DA486" s="108"/>
      <c r="DB486" s="123"/>
      <c r="DC486" s="156"/>
      <c r="DD486" s="156"/>
      <c r="DE486" s="156"/>
      <c r="DF486" s="119"/>
      <c r="DG486" s="116"/>
      <c r="DH486" s="116"/>
      <c r="DI486" s="116"/>
      <c r="DJ486" s="116"/>
      <c r="DK486" s="116"/>
      <c r="DL486" s="116"/>
      <c r="DM486" s="116"/>
      <c r="DN486" s="116"/>
    </row>
    <row r="487" spans="1:118" ht="15.75" customHeight="1">
      <c r="A487" s="108"/>
      <c r="B487" s="149">
        <v>404380</v>
      </c>
      <c r="C487" s="123" t="s">
        <v>817</v>
      </c>
      <c r="D487" s="155" t="s">
        <v>818</v>
      </c>
      <c r="E487" s="384"/>
      <c r="F487" s="71"/>
      <c r="G487" s="71"/>
      <c r="H487" s="71"/>
      <c r="I487" s="71"/>
      <c r="J487" s="312">
        <v>0</v>
      </c>
      <c r="K487" s="142">
        <v>0</v>
      </c>
      <c r="L487" s="142">
        <v>0</v>
      </c>
      <c r="M487" s="313">
        <v>0</v>
      </c>
      <c r="N487" s="142">
        <v>0</v>
      </c>
      <c r="O487" s="142">
        <v>0</v>
      </c>
      <c r="P487" s="142">
        <v>0</v>
      </c>
      <c r="Q487" s="142">
        <v>0</v>
      </c>
      <c r="R487" s="312">
        <v>0</v>
      </c>
      <c r="S487" s="142">
        <v>0</v>
      </c>
      <c r="T487" s="142">
        <v>0</v>
      </c>
      <c r="U487" s="313">
        <v>0</v>
      </c>
      <c r="V487" s="312">
        <v>0.45543099999999997</v>
      </c>
      <c r="W487" s="142">
        <v>4.8535759999999994</v>
      </c>
      <c r="X487" s="142">
        <v>0.18005599999999999</v>
      </c>
      <c r="Y487" s="142">
        <v>-4.8020629999999995</v>
      </c>
      <c r="Z487" s="312">
        <v>-1.7529999999999999</v>
      </c>
      <c r="AA487" s="142">
        <v>-0.111</v>
      </c>
      <c r="AB487" s="142">
        <v>-6.6280000000000001</v>
      </c>
      <c r="AC487" s="142">
        <v>-4.13</v>
      </c>
      <c r="AD487" s="312">
        <v>3.1469999999999998</v>
      </c>
      <c r="AE487" s="142">
        <v>-1.099</v>
      </c>
      <c r="AF487" s="142">
        <v>-5.7029999999999994</v>
      </c>
      <c r="AG487" s="142">
        <v>1.5719999999999998</v>
      </c>
      <c r="AH487" s="312">
        <v>1.242</v>
      </c>
      <c r="AI487" s="142">
        <v>-5.4989999999999997</v>
      </c>
      <c r="AJ487" s="142">
        <v>0.876</v>
      </c>
      <c r="AK487" s="142">
        <v>-8.17</v>
      </c>
      <c r="AL487" s="312">
        <v>7.2929999999999993</v>
      </c>
      <c r="AM487" s="142">
        <v>-1.006</v>
      </c>
      <c r="AN487" s="142">
        <v>3.9159999999999999</v>
      </c>
      <c r="AO487" s="142">
        <v>-8.077</v>
      </c>
      <c r="AP487" s="312">
        <v>7</v>
      </c>
      <c r="AQ487" s="142">
        <v>2.1919999999999997</v>
      </c>
      <c r="AR487" s="142">
        <v>-6.3599999999999994</v>
      </c>
      <c r="AS487" s="142">
        <v>15.282</v>
      </c>
      <c r="AT487" s="312">
        <v>-121.47499999999999</v>
      </c>
      <c r="AU487" s="142">
        <v>28.004999999999999</v>
      </c>
      <c r="AV487" s="142">
        <v>-21.596</v>
      </c>
      <c r="AW487" s="142">
        <v>-50.028999999999996</v>
      </c>
      <c r="AX487" s="312">
        <v>0.16499999999999998</v>
      </c>
      <c r="AY487" s="142">
        <v>7.4429999999999996</v>
      </c>
      <c r="AZ487" s="142">
        <v>5.1929999999999996</v>
      </c>
      <c r="BA487" s="142">
        <v>0.80699999999999994</v>
      </c>
      <c r="BB487" s="312">
        <v>5.0939999999999994</v>
      </c>
      <c r="BC487" s="142">
        <v>-1.5049999999999999</v>
      </c>
      <c r="BD487" s="142">
        <v>12.084</v>
      </c>
      <c r="BE487" s="142">
        <v>-13.878</v>
      </c>
      <c r="BF487" s="312">
        <v>-3.7029999999999998</v>
      </c>
      <c r="BG487" s="142">
        <v>2.0989999999999998</v>
      </c>
      <c r="BH487" s="142">
        <v>-6.22</v>
      </c>
      <c r="BI487" s="142">
        <v>2.6219999999999999</v>
      </c>
      <c r="BJ487" s="312">
        <v>20.890999999999998</v>
      </c>
      <c r="BK487" s="142">
        <v>-5.9479999999999995</v>
      </c>
      <c r="BL487" s="142">
        <v>21.006</v>
      </c>
      <c r="BM487" s="142">
        <v>-14.415999999999999</v>
      </c>
      <c r="BN487" s="312">
        <v>14.338999999999999</v>
      </c>
      <c r="BO487" s="142">
        <v>38.134</v>
      </c>
      <c r="BP487" s="142">
        <v>34.367999999999995</v>
      </c>
      <c r="BQ487" s="142">
        <v>-91.399999999999991</v>
      </c>
      <c r="BR487" s="312">
        <v>22.588999999999999</v>
      </c>
      <c r="BS487" s="142">
        <v>-1.0719999999999998</v>
      </c>
      <c r="BT487" s="142">
        <v>23.146999999999998</v>
      </c>
      <c r="BU487" s="142">
        <v>-26.734999999999999</v>
      </c>
      <c r="BV487" s="312">
        <v>33.860999999999997</v>
      </c>
      <c r="BW487" s="142">
        <v>12.815</v>
      </c>
      <c r="BX487" s="142">
        <v>-30.596</v>
      </c>
      <c r="BY487" s="142">
        <v>81.986999999999995</v>
      </c>
      <c r="BZ487" s="312">
        <v>0</v>
      </c>
      <c r="CA487" s="142">
        <v>0</v>
      </c>
      <c r="CB487" s="142">
        <v>0</v>
      </c>
      <c r="CC487" s="313">
        <v>0</v>
      </c>
      <c r="CD487" s="312">
        <v>0</v>
      </c>
      <c r="CE487" s="142">
        <v>0</v>
      </c>
      <c r="CF487" s="142">
        <v>0</v>
      </c>
      <c r="CG487" s="313">
        <v>0</v>
      </c>
      <c r="CH487" s="312">
        <v>0</v>
      </c>
      <c r="CI487" s="142">
        <v>0</v>
      </c>
      <c r="CJ487" s="142">
        <v>0</v>
      </c>
      <c r="CK487" s="313">
        <v>0</v>
      </c>
      <c r="CL487" s="312">
        <v>0</v>
      </c>
      <c r="CM487" s="142">
        <v>0</v>
      </c>
      <c r="CN487" s="142">
        <v>0</v>
      </c>
      <c r="CO487" s="313">
        <v>0</v>
      </c>
      <c r="CP487" s="312">
        <v>0</v>
      </c>
      <c r="CQ487" s="142">
        <v>0</v>
      </c>
      <c r="CR487" s="142">
        <v>0</v>
      </c>
      <c r="CS487" s="313">
        <v>0</v>
      </c>
      <c r="CT487" s="312">
        <v>0</v>
      </c>
      <c r="CU487" s="142">
        <v>0</v>
      </c>
      <c r="CV487" s="142">
        <v>0</v>
      </c>
      <c r="CW487" s="313">
        <v>0</v>
      </c>
      <c r="CX487" s="322"/>
      <c r="CY487" s="71"/>
      <c r="CZ487" s="111"/>
      <c r="DA487" s="108">
        <v>404380</v>
      </c>
      <c r="DB487" s="123" t="s">
        <v>817</v>
      </c>
      <c r="DC487" s="156">
        <v>0</v>
      </c>
      <c r="DD487" s="156">
        <v>0</v>
      </c>
      <c r="DE487" s="156">
        <v>0</v>
      </c>
      <c r="DF487" s="119">
        <v>0.68699999999999994</v>
      </c>
      <c r="DG487" s="116">
        <v>-12.622</v>
      </c>
      <c r="DH487" s="116">
        <v>-2.0829999999999997</v>
      </c>
      <c r="DI487" s="116">
        <v>-11.551</v>
      </c>
      <c r="DJ487" s="116">
        <v>2.1259999999999999</v>
      </c>
      <c r="DK487" s="116">
        <v>18.114000000000001</v>
      </c>
      <c r="DL487" s="116">
        <v>-165.095</v>
      </c>
      <c r="DM487" s="116">
        <v>13.607999999999999</v>
      </c>
      <c r="DN487" s="116">
        <v>1.7949999999999999</v>
      </c>
    </row>
    <row r="488" spans="1:118" ht="15.75" customHeight="1">
      <c r="A488" s="108"/>
      <c r="B488" s="149"/>
      <c r="C488" s="123" t="s">
        <v>1321</v>
      </c>
      <c r="D488" s="155" t="s">
        <v>1346</v>
      </c>
      <c r="E488" s="384"/>
      <c r="F488" s="71"/>
      <c r="G488" s="71"/>
      <c r="H488" s="71"/>
      <c r="I488" s="71"/>
      <c r="J488" s="388">
        <v>0</v>
      </c>
      <c r="K488" s="154">
        <v>0</v>
      </c>
      <c r="L488" s="154">
        <v>0</v>
      </c>
      <c r="M488" s="389">
        <v>0</v>
      </c>
      <c r="N488" s="154">
        <v>0</v>
      </c>
      <c r="O488" s="154">
        <v>0</v>
      </c>
      <c r="P488" s="154">
        <v>0</v>
      </c>
      <c r="Q488" s="154">
        <v>0</v>
      </c>
      <c r="R488" s="388">
        <v>0</v>
      </c>
      <c r="S488" s="154">
        <v>0</v>
      </c>
      <c r="T488" s="154">
        <v>0</v>
      </c>
      <c r="U488" s="389">
        <v>0</v>
      </c>
      <c r="V488" s="388">
        <v>0.66292721979621549</v>
      </c>
      <c r="W488" s="154">
        <v>7.0648850072780203</v>
      </c>
      <c r="X488" s="154">
        <v>0.26209024745269288</v>
      </c>
      <c r="Y488" s="154">
        <v>-6.9899024745269287</v>
      </c>
      <c r="Z488" s="388">
        <v>0.13888448740294723</v>
      </c>
      <c r="AA488" s="154">
        <v>8.7941689114244964E-3</v>
      </c>
      <c r="AB488" s="154">
        <v>0.52511487878307717</v>
      </c>
      <c r="AC488" s="154">
        <v>0.32720646490255112</v>
      </c>
      <c r="AD488" s="388">
        <v>-1.5108017282765243</v>
      </c>
      <c r="AE488" s="154">
        <v>0.52760441670667313</v>
      </c>
      <c r="AF488" s="154">
        <v>2.7378780604896784</v>
      </c>
      <c r="AG488" s="154">
        <v>-0.75468074891982717</v>
      </c>
      <c r="AH488" s="388">
        <v>-0.10752315816812397</v>
      </c>
      <c r="AI488" s="154">
        <v>0.47606267855596912</v>
      </c>
      <c r="AJ488" s="154">
        <v>-7.5837589819063286E-2</v>
      </c>
      <c r="AK488" s="154">
        <v>0.70729806943121809</v>
      </c>
      <c r="AL488" s="388">
        <v>3.4303857008466601</v>
      </c>
      <c r="AM488" s="154">
        <v>-0.47318908748824084</v>
      </c>
      <c r="AN488" s="154">
        <v>1.8419567262464722</v>
      </c>
      <c r="AO488" s="154">
        <v>-3.7991533396048922</v>
      </c>
      <c r="AP488" s="388">
        <v>0.386441426520923</v>
      </c>
      <c r="AQ488" s="154">
        <v>0.12101137241912331</v>
      </c>
      <c r="AR488" s="154">
        <v>-0.35110963895329572</v>
      </c>
      <c r="AS488" s="154">
        <v>0.84365684001324937</v>
      </c>
      <c r="AT488" s="388">
        <v>0.73578848541748687</v>
      </c>
      <c r="AU488" s="154">
        <v>-0.16962960719585693</v>
      </c>
      <c r="AV488" s="154">
        <v>0.13080953390472153</v>
      </c>
      <c r="AW488" s="154">
        <v>0.30303158787364848</v>
      </c>
      <c r="AX488" s="388">
        <v>1.2125220458553791E-2</v>
      </c>
      <c r="AY488" s="154">
        <v>0.54695767195767198</v>
      </c>
      <c r="AZ488" s="154">
        <v>0.38161375661375663</v>
      </c>
      <c r="BA488" s="154">
        <v>5.930335097001764E-2</v>
      </c>
      <c r="BB488" s="388">
        <v>2.8378830083565458</v>
      </c>
      <c r="BC488" s="154">
        <v>-0.83844011142061281</v>
      </c>
      <c r="BD488" s="154">
        <v>6.7320334261838441</v>
      </c>
      <c r="BE488" s="154">
        <v>-7.7314763231197778</v>
      </c>
      <c r="BF488" s="388">
        <v>0.71184159938485192</v>
      </c>
      <c r="BG488" s="154">
        <v>-0.40349865436370624</v>
      </c>
      <c r="BH488" s="154">
        <v>1.1956939638600539</v>
      </c>
      <c r="BI488" s="154">
        <v>-0.50403690888119956</v>
      </c>
      <c r="BJ488" s="388">
        <v>0.97018529698602152</v>
      </c>
      <c r="BK488" s="154">
        <v>-0.2762271861793526</v>
      </c>
      <c r="BL488" s="154">
        <v>0.97552593693400835</v>
      </c>
      <c r="BM488" s="154">
        <v>-0.66948404774067716</v>
      </c>
      <c r="BN488" s="388">
        <v>-3.1452072822987494</v>
      </c>
      <c r="BO488" s="154">
        <v>-8.3645536301820567</v>
      </c>
      <c r="BP488" s="154">
        <v>-7.5384952840535195</v>
      </c>
      <c r="BQ488" s="154">
        <v>20.048256196534325</v>
      </c>
      <c r="BR488" s="388">
        <v>1.2599141056389092</v>
      </c>
      <c r="BS488" s="154">
        <v>-5.9791399408779068E-2</v>
      </c>
      <c r="BT488" s="154">
        <v>1.2910368676445982</v>
      </c>
      <c r="BU488" s="154">
        <v>-1.4911595738747281</v>
      </c>
      <c r="BV488" s="388">
        <v>0.34528434641622563</v>
      </c>
      <c r="BW488" s="154">
        <v>0.13067596643111343</v>
      </c>
      <c r="BX488" s="154">
        <v>-0.31199078181243439</v>
      </c>
      <c r="BY488" s="154">
        <v>0.83603046896509525</v>
      </c>
      <c r="BZ488" s="390">
        <v>0.25</v>
      </c>
      <c r="CA488" s="390">
        <v>0.25</v>
      </c>
      <c r="CB488" s="390">
        <v>0.25</v>
      </c>
      <c r="CC488" s="389">
        <v>0.25</v>
      </c>
      <c r="CD488" s="390">
        <v>0.25</v>
      </c>
      <c r="CE488" s="390">
        <v>0.25</v>
      </c>
      <c r="CF488" s="390">
        <v>0.25</v>
      </c>
      <c r="CG488" s="389">
        <v>0.25</v>
      </c>
      <c r="CH488" s="390">
        <v>0.25</v>
      </c>
      <c r="CI488" s="390">
        <v>0.25</v>
      </c>
      <c r="CJ488" s="390">
        <v>0.25</v>
      </c>
      <c r="CK488" s="389">
        <v>0.25</v>
      </c>
      <c r="CL488" s="390">
        <v>0.25</v>
      </c>
      <c r="CM488" s="390">
        <v>0.25</v>
      </c>
      <c r="CN488" s="390">
        <v>0.25</v>
      </c>
      <c r="CO488" s="389">
        <v>0.25</v>
      </c>
      <c r="CP488" s="390">
        <v>0.25</v>
      </c>
      <c r="CQ488" s="390">
        <v>0.25</v>
      </c>
      <c r="CR488" s="390">
        <v>0.25</v>
      </c>
      <c r="CS488" s="389">
        <v>0.25</v>
      </c>
      <c r="CT488" s="390">
        <v>0.25</v>
      </c>
      <c r="CU488" s="390">
        <v>0.25</v>
      </c>
      <c r="CV488" s="390">
        <v>0.25</v>
      </c>
      <c r="CW488" s="389">
        <v>0.25</v>
      </c>
      <c r="CX488" s="322"/>
      <c r="CY488" s="71"/>
      <c r="CZ488" s="111"/>
      <c r="DA488" s="108"/>
      <c r="DB488" s="123"/>
      <c r="DC488" s="156"/>
      <c r="DD488" s="156"/>
      <c r="DE488" s="156"/>
      <c r="DF488" s="119"/>
      <c r="DG488" s="116"/>
      <c r="DH488" s="116"/>
      <c r="DI488" s="116"/>
      <c r="DJ488" s="116"/>
      <c r="DK488" s="116"/>
      <c r="DL488" s="116"/>
      <c r="DM488" s="116"/>
      <c r="DN488" s="116"/>
    </row>
    <row r="489" spans="1:118" ht="15.75" customHeight="1">
      <c r="A489" s="108"/>
      <c r="B489" s="149"/>
      <c r="C489" s="108"/>
      <c r="D489" s="71"/>
      <c r="E489" s="384"/>
      <c r="F489" s="71"/>
      <c r="G489" s="71"/>
      <c r="H489" s="71"/>
      <c r="I489" s="71"/>
      <c r="J489" s="322"/>
      <c r="K489" s="118"/>
      <c r="L489" s="118"/>
      <c r="M489" s="323"/>
      <c r="N489" s="118"/>
      <c r="O489" s="118"/>
      <c r="P489" s="118"/>
      <c r="Q489" s="118"/>
      <c r="R489" s="322"/>
      <c r="S489" s="118"/>
      <c r="T489" s="118"/>
      <c r="U489" s="323"/>
      <c r="V489" s="322"/>
      <c r="W489" s="118"/>
      <c r="X489" s="118"/>
      <c r="Y489" s="118"/>
      <c r="Z489" s="322"/>
      <c r="AA489" s="118"/>
      <c r="AB489" s="118"/>
      <c r="AC489" s="118"/>
      <c r="AD489" s="322"/>
      <c r="AE489" s="118"/>
      <c r="AF489" s="118"/>
      <c r="AG489" s="118"/>
      <c r="AH489" s="322"/>
      <c r="AI489" s="118"/>
      <c r="AJ489" s="118"/>
      <c r="AK489" s="118"/>
      <c r="AL489" s="322"/>
      <c r="AM489" s="118"/>
      <c r="AN489" s="118"/>
      <c r="AO489" s="118"/>
      <c r="AP489" s="322"/>
      <c r="AQ489" s="118"/>
      <c r="AR489" s="118"/>
      <c r="AS489" s="118"/>
      <c r="AT489" s="322"/>
      <c r="AU489" s="118"/>
      <c r="AV489" s="118"/>
      <c r="AW489" s="118"/>
      <c r="AX489" s="322"/>
      <c r="AY489" s="118"/>
      <c r="AZ489" s="118"/>
      <c r="BA489" s="118"/>
      <c r="BB489" s="322"/>
      <c r="BC489" s="118"/>
      <c r="BD489" s="118"/>
      <c r="BE489" s="118"/>
      <c r="BF489" s="322"/>
      <c r="BG489" s="118"/>
      <c r="BH489" s="118"/>
      <c r="BI489" s="118"/>
      <c r="BJ489" s="322"/>
      <c r="BK489" s="118"/>
      <c r="BL489" s="118"/>
      <c r="BM489" s="118"/>
      <c r="BN489" s="322"/>
      <c r="BO489" s="118"/>
      <c r="BP489" s="118"/>
      <c r="BQ489" s="118"/>
      <c r="BR489" s="322"/>
      <c r="BS489" s="118"/>
      <c r="BT489" s="118"/>
      <c r="BU489" s="118"/>
      <c r="BV489" s="322"/>
      <c r="BW489" s="118"/>
      <c r="BX489" s="118"/>
      <c r="BY489" s="118"/>
      <c r="BZ489" s="312"/>
      <c r="CA489" s="118"/>
      <c r="CB489" s="118"/>
      <c r="CC489" s="323"/>
      <c r="CD489" s="312"/>
      <c r="CE489" s="118"/>
      <c r="CF489" s="118"/>
      <c r="CG489" s="323"/>
      <c r="CH489" s="312"/>
      <c r="CI489" s="118"/>
      <c r="CJ489" s="118"/>
      <c r="CK489" s="323"/>
      <c r="CL489" s="312"/>
      <c r="CM489" s="118"/>
      <c r="CN489" s="118"/>
      <c r="CO489" s="323"/>
      <c r="CP489" s="312"/>
      <c r="CQ489" s="118"/>
      <c r="CR489" s="118"/>
      <c r="CS489" s="323"/>
      <c r="CT489" s="312"/>
      <c r="CU489" s="118"/>
      <c r="CV489" s="118"/>
      <c r="CW489" s="323"/>
      <c r="CX489" s="322"/>
      <c r="CY489" s="71"/>
      <c r="CZ489" s="111"/>
      <c r="DA489" s="108"/>
      <c r="DB489" s="108"/>
      <c r="DC489" s="71"/>
      <c r="DD489" s="71"/>
      <c r="DE489" s="71"/>
      <c r="DF489" s="119"/>
      <c r="DG489" s="116"/>
      <c r="DH489" s="116"/>
      <c r="DI489" s="116"/>
      <c r="DJ489" s="116"/>
      <c r="DK489" s="116"/>
      <c r="DL489" s="116"/>
      <c r="DM489" s="116"/>
      <c r="DN489" s="116"/>
    </row>
    <row r="490" spans="1:118" ht="15.75" customHeight="1">
      <c r="A490" s="114"/>
      <c r="B490" s="109">
        <v>404390</v>
      </c>
      <c r="C490" s="423" t="s">
        <v>819</v>
      </c>
      <c r="D490" s="424" t="s">
        <v>820</v>
      </c>
      <c r="E490" s="425"/>
      <c r="F490" s="426"/>
      <c r="G490" s="426"/>
      <c r="H490" s="426"/>
      <c r="I490" s="426"/>
      <c r="J490" s="427">
        <v>0</v>
      </c>
      <c r="K490" s="428">
        <v>0</v>
      </c>
      <c r="L490" s="428">
        <v>0</v>
      </c>
      <c r="M490" s="429">
        <v>0</v>
      </c>
      <c r="N490" s="428">
        <v>0</v>
      </c>
      <c r="O490" s="428">
        <v>0</v>
      </c>
      <c r="P490" s="428">
        <v>0</v>
      </c>
      <c r="Q490" s="428">
        <v>0</v>
      </c>
      <c r="R490" s="427">
        <v>0</v>
      </c>
      <c r="S490" s="428">
        <v>0</v>
      </c>
      <c r="T490" s="428">
        <v>0</v>
      </c>
      <c r="U490" s="429">
        <v>0</v>
      </c>
      <c r="V490" s="427">
        <v>-75.471266</v>
      </c>
      <c r="W490" s="428">
        <v>-233.04759799999999</v>
      </c>
      <c r="X490" s="428">
        <v>-61.868080999999997</v>
      </c>
      <c r="Y490" s="428">
        <v>491.673945</v>
      </c>
      <c r="Z490" s="427">
        <v>-439.83799999999997</v>
      </c>
      <c r="AA490" s="428">
        <v>-198.14</v>
      </c>
      <c r="AB490" s="428">
        <v>394.68599999999998</v>
      </c>
      <c r="AC490" s="428">
        <v>236.23399999999998</v>
      </c>
      <c r="AD490" s="427">
        <v>-483.202</v>
      </c>
      <c r="AE490" s="428">
        <v>155.637</v>
      </c>
      <c r="AF490" s="428">
        <v>-227.43699999999998</v>
      </c>
      <c r="AG490" s="428">
        <v>583.70299999999997</v>
      </c>
      <c r="AH490" s="427">
        <v>-166.999</v>
      </c>
      <c r="AI490" s="428">
        <v>-167.41299999999998</v>
      </c>
      <c r="AJ490" s="428">
        <v>643.47299999999996</v>
      </c>
      <c r="AK490" s="428">
        <v>349.76</v>
      </c>
      <c r="AL490" s="427">
        <v>-173.24099999999999</v>
      </c>
      <c r="AM490" s="428">
        <v>-5.5419999999999998</v>
      </c>
      <c r="AN490" s="428">
        <v>-213.03299999999999</v>
      </c>
      <c r="AO490" s="428">
        <v>-153.16</v>
      </c>
      <c r="AP490" s="427">
        <v>69.349000000000004</v>
      </c>
      <c r="AQ490" s="428">
        <v>349.04899999999998</v>
      </c>
      <c r="AR490" s="428">
        <v>-71.241</v>
      </c>
      <c r="AS490" s="428">
        <v>-194.578</v>
      </c>
      <c r="AT490" s="427">
        <v>-53.667999999999999</v>
      </c>
      <c r="AU490" s="428">
        <v>-53.632999999999996</v>
      </c>
      <c r="AV490" s="428">
        <v>-219.03</v>
      </c>
      <c r="AW490" s="428">
        <v>283.589</v>
      </c>
      <c r="AX490" s="427">
        <v>238.37799999999999</v>
      </c>
      <c r="AY490" s="428">
        <v>-17.568999999999999</v>
      </c>
      <c r="AZ490" s="428">
        <v>-4.1739999999999995</v>
      </c>
      <c r="BA490" s="428">
        <v>-82.688999999999993</v>
      </c>
      <c r="BB490" s="427">
        <v>480.28799999999995</v>
      </c>
      <c r="BC490" s="428">
        <v>565.10299999999995</v>
      </c>
      <c r="BD490" s="428">
        <v>-725.827</v>
      </c>
      <c r="BE490" s="428">
        <v>25.254999999999999</v>
      </c>
      <c r="BF490" s="427">
        <v>1257.6969999999999</v>
      </c>
      <c r="BG490" s="428">
        <v>-488.46099999999996</v>
      </c>
      <c r="BH490" s="428">
        <v>225.20099999999999</v>
      </c>
      <c r="BI490" s="428">
        <v>-393.60199999999998</v>
      </c>
      <c r="BJ490" s="427">
        <v>-186.625</v>
      </c>
      <c r="BK490" s="428">
        <v>369.38200000000001</v>
      </c>
      <c r="BL490" s="428">
        <v>-78.60199999999999</v>
      </c>
      <c r="BM490" s="428">
        <v>-364.14099999999996</v>
      </c>
      <c r="BN490" s="427">
        <v>422.72800000000001</v>
      </c>
      <c r="BO490" s="428">
        <v>-253.06399999999999</v>
      </c>
      <c r="BP490" s="428">
        <v>267.08600000000001</v>
      </c>
      <c r="BQ490" s="428">
        <v>610.29099999999994</v>
      </c>
      <c r="BR490" s="427">
        <v>-471.68599999999998</v>
      </c>
      <c r="BS490" s="428">
        <v>67.373999999999995</v>
      </c>
      <c r="BT490" s="428">
        <v>-335.87299999999999</v>
      </c>
      <c r="BU490" s="428">
        <v>971.95299999999997</v>
      </c>
      <c r="BV490" s="427">
        <v>-992.4559999999999</v>
      </c>
      <c r="BW490" s="428">
        <v>-171.952</v>
      </c>
      <c r="BX490" s="428">
        <v>663.22199999999998</v>
      </c>
      <c r="BY490" s="428">
        <v>1425.893</v>
      </c>
      <c r="BZ490" s="427">
        <v>-1015.5143763337651</v>
      </c>
      <c r="CA490" s="428">
        <v>-1015.5143763337639</v>
      </c>
      <c r="CB490" s="428">
        <v>-1015.5143763337639</v>
      </c>
      <c r="CC490" s="429">
        <v>4670.0025936509383</v>
      </c>
      <c r="CD490" s="427">
        <v>6838.5862061762618</v>
      </c>
      <c r="CE490" s="428">
        <v>6838.5862061762618</v>
      </c>
      <c r="CF490" s="428">
        <v>6838.5862061762582</v>
      </c>
      <c r="CG490" s="429">
        <v>-17384.255172437959</v>
      </c>
      <c r="CH490" s="427">
        <v>-17088.567831252971</v>
      </c>
      <c r="CI490" s="428">
        <v>-17088.567831252974</v>
      </c>
      <c r="CJ490" s="428">
        <v>-17088.567831252974</v>
      </c>
      <c r="CK490" s="429">
        <v>56996.080106063237</v>
      </c>
      <c r="CL490" s="427">
        <v>65376.383559740265</v>
      </c>
      <c r="CM490" s="428">
        <v>65376.383559740265</v>
      </c>
      <c r="CN490" s="428">
        <v>65376.383559740265</v>
      </c>
      <c r="CO490" s="429">
        <v>-186097.65238683252</v>
      </c>
      <c r="CP490" s="427">
        <v>-201740.68563379298</v>
      </c>
      <c r="CQ490" s="428">
        <v>-201740.68563379298</v>
      </c>
      <c r="CR490" s="428">
        <v>-201740.68563379298</v>
      </c>
      <c r="CS490" s="429">
        <v>622229.10513811174</v>
      </c>
      <c r="CT490" s="427">
        <v>689944.8379483053</v>
      </c>
      <c r="CU490" s="428">
        <v>689944.8379483053</v>
      </c>
      <c r="CV490" s="428">
        <v>689944.8379483053</v>
      </c>
      <c r="CW490" s="429">
        <v>-2041640.6759456964</v>
      </c>
      <c r="CX490" s="301"/>
      <c r="CY490" s="89"/>
      <c r="CZ490" s="166"/>
      <c r="DA490" s="114">
        <v>404390</v>
      </c>
      <c r="DB490" s="423" t="s">
        <v>819</v>
      </c>
      <c r="DC490" s="430">
        <v>358.518621</v>
      </c>
      <c r="DD490" s="430">
        <v>474.030101</v>
      </c>
      <c r="DE490" s="430">
        <v>351.81077599999998</v>
      </c>
      <c r="DF490" s="119">
        <v>121.28699999999999</v>
      </c>
      <c r="DG490" s="116">
        <v>-7.0579999999999998</v>
      </c>
      <c r="DH490" s="116">
        <v>28.700999999999997</v>
      </c>
      <c r="DI490" s="116">
        <v>658.82100000000003</v>
      </c>
      <c r="DJ490" s="116">
        <v>-544.976</v>
      </c>
      <c r="DK490" s="116">
        <v>152.57899999999998</v>
      </c>
      <c r="DL490" s="116">
        <v>-42.741999999999997</v>
      </c>
      <c r="DM490" s="116">
        <v>133.946</v>
      </c>
      <c r="DN490" s="116">
        <v>344.81899999999996</v>
      </c>
    </row>
    <row r="491" spans="1:118" ht="15.75" customHeight="1">
      <c r="A491" s="108"/>
      <c r="B491" s="149">
        <v>404400</v>
      </c>
      <c r="C491" s="431" t="s">
        <v>821</v>
      </c>
      <c r="D491" s="155" t="s">
        <v>822</v>
      </c>
      <c r="E491" s="384"/>
      <c r="F491" s="71"/>
      <c r="G491" s="71"/>
      <c r="H491" s="71"/>
      <c r="I491" s="71"/>
      <c r="J491" s="312">
        <v>0</v>
      </c>
      <c r="K491" s="142">
        <v>0</v>
      </c>
      <c r="L491" s="142">
        <v>0</v>
      </c>
      <c r="M491" s="313">
        <v>0</v>
      </c>
      <c r="N491" s="142">
        <v>0</v>
      </c>
      <c r="O491" s="142">
        <v>0</v>
      </c>
      <c r="P491" s="142">
        <v>0</v>
      </c>
      <c r="Q491" s="142">
        <v>0</v>
      </c>
      <c r="R491" s="312">
        <v>0</v>
      </c>
      <c r="S491" s="142">
        <v>0</v>
      </c>
      <c r="T491" s="142">
        <v>0</v>
      </c>
      <c r="U491" s="313">
        <v>0</v>
      </c>
      <c r="V491" s="312">
        <v>1740.6303439999999</v>
      </c>
      <c r="W491" s="142">
        <v>1665.159077</v>
      </c>
      <c r="X491" s="142">
        <v>1432.1114789999999</v>
      </c>
      <c r="Y491" s="142">
        <v>1370.243399</v>
      </c>
      <c r="Z491" s="312">
        <v>1861.9169999999999</v>
      </c>
      <c r="AA491" s="142">
        <v>1422.079</v>
      </c>
      <c r="AB491" s="142">
        <v>1223.9389999999999</v>
      </c>
      <c r="AC491" s="142">
        <v>1618.625</v>
      </c>
      <c r="AD491" s="312">
        <v>1854.8589999999999</v>
      </c>
      <c r="AE491" s="142">
        <v>1371.6569999999999</v>
      </c>
      <c r="AF491" s="142">
        <v>1527.2939999999999</v>
      </c>
      <c r="AG491" s="142">
        <v>1299.857</v>
      </c>
      <c r="AH491" s="312">
        <v>1883.56</v>
      </c>
      <c r="AI491" s="142">
        <v>1716.5609999999999</v>
      </c>
      <c r="AJ491" s="142">
        <v>1549.1479999999999</v>
      </c>
      <c r="AK491" s="142">
        <v>2192.6210000000001</v>
      </c>
      <c r="AL491" s="312">
        <v>2542.3809999999999</v>
      </c>
      <c r="AM491" s="142">
        <v>2369.14</v>
      </c>
      <c r="AN491" s="142">
        <v>2363.598</v>
      </c>
      <c r="AO491" s="142">
        <v>2150.5650000000001</v>
      </c>
      <c r="AP491" s="312">
        <v>1997.405</v>
      </c>
      <c r="AQ491" s="142">
        <v>2066.7539999999999</v>
      </c>
      <c r="AR491" s="142">
        <v>2415.8029999999999</v>
      </c>
      <c r="AS491" s="142">
        <v>2344.5619999999999</v>
      </c>
      <c r="AT491" s="312">
        <v>2149.9839999999999</v>
      </c>
      <c r="AU491" s="142">
        <v>2096.3159999999998</v>
      </c>
      <c r="AV491" s="142">
        <v>2042.683</v>
      </c>
      <c r="AW491" s="142">
        <v>1823.653</v>
      </c>
      <c r="AX491" s="312">
        <v>2107.2429999999999</v>
      </c>
      <c r="AY491" s="142">
        <v>2345.6210000000001</v>
      </c>
      <c r="AZ491" s="142">
        <v>2328.0509999999999</v>
      </c>
      <c r="BA491" s="142">
        <v>2323.877</v>
      </c>
      <c r="BB491" s="312">
        <v>2241.1880000000001</v>
      </c>
      <c r="BC491" s="142">
        <v>2721.4759999999997</v>
      </c>
      <c r="BD491" s="142">
        <v>3286.5789999999997</v>
      </c>
      <c r="BE491" s="142">
        <v>2560.752</v>
      </c>
      <c r="BF491" s="312">
        <v>2586.0070000000001</v>
      </c>
      <c r="BG491" s="142">
        <v>3843.7039999999997</v>
      </c>
      <c r="BH491" s="142">
        <v>3355.2429999999999</v>
      </c>
      <c r="BI491" s="142">
        <v>3580.444</v>
      </c>
      <c r="BJ491" s="312">
        <v>3186.8419999999996</v>
      </c>
      <c r="BK491" s="142">
        <v>3000.2169999999996</v>
      </c>
      <c r="BL491" s="142">
        <v>3369.5989999999997</v>
      </c>
      <c r="BM491" s="142">
        <v>3290.9969999999998</v>
      </c>
      <c r="BN491" s="312">
        <v>2926.8559999999998</v>
      </c>
      <c r="BO491" s="142">
        <v>3349.5839999999998</v>
      </c>
      <c r="BP491" s="142">
        <v>3096.52</v>
      </c>
      <c r="BQ491" s="142">
        <v>3363.6059999999998</v>
      </c>
      <c r="BR491" s="312">
        <v>3973.8969999999999</v>
      </c>
      <c r="BS491" s="142">
        <v>3502.2109999999998</v>
      </c>
      <c r="BT491" s="142">
        <v>3569.585</v>
      </c>
      <c r="BU491" s="142">
        <v>3233.712</v>
      </c>
      <c r="BV491" s="312">
        <v>4205.665</v>
      </c>
      <c r="BW491" s="142">
        <v>3213.2089999999998</v>
      </c>
      <c r="BX491" s="142">
        <v>3041.2570000000001</v>
      </c>
      <c r="BY491" s="142">
        <v>3704.4789999999998</v>
      </c>
      <c r="BZ491" s="312">
        <v>5130.3719999999994</v>
      </c>
      <c r="CA491" s="142">
        <v>4114.8576236662338</v>
      </c>
      <c r="CB491" s="142">
        <v>3099.3432473324701</v>
      </c>
      <c r="CC491" s="313">
        <v>2083.8288709987064</v>
      </c>
      <c r="CD491" s="312">
        <v>6753.8314646496447</v>
      </c>
      <c r="CE491" s="142">
        <v>13592.417670825907</v>
      </c>
      <c r="CF491" s="142">
        <v>20431.003877002171</v>
      </c>
      <c r="CG491" s="313">
        <v>27269.590083178431</v>
      </c>
      <c r="CH491" s="312">
        <v>9885.334910740472</v>
      </c>
      <c r="CI491" s="142">
        <v>-7203.2329205124988</v>
      </c>
      <c r="CJ491" s="142">
        <v>-24291.800751765473</v>
      </c>
      <c r="CK491" s="313">
        <v>-41380.368583018448</v>
      </c>
      <c r="CL491" s="312">
        <v>15615.711523044789</v>
      </c>
      <c r="CM491" s="142">
        <v>80992.095082785061</v>
      </c>
      <c r="CN491" s="142">
        <v>146368.47864252533</v>
      </c>
      <c r="CO491" s="313">
        <v>211744.86220226559</v>
      </c>
      <c r="CP491" s="312">
        <v>25647.209815433074</v>
      </c>
      <c r="CQ491" s="142">
        <v>-176093.4758183599</v>
      </c>
      <c r="CR491" s="142">
        <v>-377834.16145215288</v>
      </c>
      <c r="CS491" s="313">
        <v>-579574.84708594589</v>
      </c>
      <c r="CT491" s="312">
        <v>42654.258052165853</v>
      </c>
      <c r="CU491" s="142">
        <v>732599.09600047115</v>
      </c>
      <c r="CV491" s="142">
        <v>1422543.9339487765</v>
      </c>
      <c r="CW491" s="313">
        <v>2112488.7718970818</v>
      </c>
      <c r="CX491" s="322"/>
      <c r="CY491" s="71"/>
      <c r="CZ491" s="111"/>
      <c r="DA491" s="108">
        <v>404400</v>
      </c>
      <c r="DB491" s="431" t="s">
        <v>821</v>
      </c>
      <c r="DC491" s="156">
        <v>551.30367799999999</v>
      </c>
      <c r="DD491" s="156">
        <v>909.82229799999993</v>
      </c>
      <c r="DE491" s="156">
        <v>1383.8523989999999</v>
      </c>
      <c r="DF491" s="119">
        <v>1740.6299999999999</v>
      </c>
      <c r="DG491" s="116">
        <v>1861.9169999999999</v>
      </c>
      <c r="DH491" s="116">
        <v>1854.8589999999999</v>
      </c>
      <c r="DI491" s="116">
        <v>1883.56</v>
      </c>
      <c r="DJ491" s="116">
        <v>2542.3809999999999</v>
      </c>
      <c r="DK491" s="116">
        <v>1997.405</v>
      </c>
      <c r="DL491" s="116">
        <v>2149.9839999999999</v>
      </c>
      <c r="DM491" s="116">
        <v>2107.2419999999997</v>
      </c>
      <c r="DN491" s="116">
        <v>2241.1880000000001</v>
      </c>
    </row>
    <row r="492" spans="1:118" ht="15.75" customHeight="1">
      <c r="A492" s="108"/>
      <c r="B492" s="149">
        <v>404410</v>
      </c>
      <c r="C492" s="432" t="s">
        <v>823</v>
      </c>
      <c r="D492" s="433" t="s">
        <v>824</v>
      </c>
      <c r="E492" s="434"/>
      <c r="F492" s="435"/>
      <c r="G492" s="435"/>
      <c r="H492" s="435"/>
      <c r="I492" s="435"/>
      <c r="J492" s="436">
        <v>0</v>
      </c>
      <c r="K492" s="437">
        <v>0</v>
      </c>
      <c r="L492" s="437">
        <v>0</v>
      </c>
      <c r="M492" s="438">
        <v>0</v>
      </c>
      <c r="N492" s="437">
        <v>0</v>
      </c>
      <c r="O492" s="437">
        <v>0</v>
      </c>
      <c r="P492" s="437">
        <v>0</v>
      </c>
      <c r="Q492" s="437">
        <v>0</v>
      </c>
      <c r="R492" s="436">
        <v>0</v>
      </c>
      <c r="S492" s="437">
        <v>0</v>
      </c>
      <c r="T492" s="437">
        <v>0</v>
      </c>
      <c r="U492" s="438">
        <v>0</v>
      </c>
      <c r="V492" s="436">
        <v>1665.159077</v>
      </c>
      <c r="W492" s="437">
        <v>1432.1114789999999</v>
      </c>
      <c r="X492" s="437">
        <v>1370.243399</v>
      </c>
      <c r="Y492" s="437">
        <v>1861.9169999999999</v>
      </c>
      <c r="Z492" s="436">
        <v>1422.079</v>
      </c>
      <c r="AA492" s="437">
        <v>1223.9389999999999</v>
      </c>
      <c r="AB492" s="437">
        <v>1618.625</v>
      </c>
      <c r="AC492" s="437">
        <v>1854.8589999999999</v>
      </c>
      <c r="AD492" s="436">
        <v>1371.6569999999999</v>
      </c>
      <c r="AE492" s="437">
        <v>1527.2939999999999</v>
      </c>
      <c r="AF492" s="437">
        <v>1299.857</v>
      </c>
      <c r="AG492" s="437">
        <v>1883.56</v>
      </c>
      <c r="AH492" s="436">
        <v>1716.5609999999999</v>
      </c>
      <c r="AI492" s="437">
        <v>1549.1479999999999</v>
      </c>
      <c r="AJ492" s="437">
        <v>2192.6210000000001</v>
      </c>
      <c r="AK492" s="437">
        <v>2542.3809999999999</v>
      </c>
      <c r="AL492" s="436">
        <v>2369.14</v>
      </c>
      <c r="AM492" s="437">
        <v>2363.598</v>
      </c>
      <c r="AN492" s="437">
        <v>2150.5650000000001</v>
      </c>
      <c r="AO492" s="437">
        <v>1997.405</v>
      </c>
      <c r="AP492" s="436">
        <v>2066.7539999999999</v>
      </c>
      <c r="AQ492" s="437">
        <v>2415.8029999999999</v>
      </c>
      <c r="AR492" s="437">
        <v>2344.5619999999999</v>
      </c>
      <c r="AS492" s="437">
        <v>2149.9839999999999</v>
      </c>
      <c r="AT492" s="436">
        <v>2096.3159999999998</v>
      </c>
      <c r="AU492" s="437">
        <v>2042.683</v>
      </c>
      <c r="AV492" s="437">
        <v>1823.653</v>
      </c>
      <c r="AW492" s="437">
        <v>2107.2419999999997</v>
      </c>
      <c r="AX492" s="436">
        <v>2345.6210000000001</v>
      </c>
      <c r="AY492" s="437">
        <v>2328.0509999999999</v>
      </c>
      <c r="AZ492" s="437">
        <v>2323.877</v>
      </c>
      <c r="BA492" s="437">
        <v>2241.1880000000001</v>
      </c>
      <c r="BB492" s="436">
        <v>2721.4759999999997</v>
      </c>
      <c r="BC492" s="437">
        <v>3286.5789999999997</v>
      </c>
      <c r="BD492" s="437">
        <v>2560.752</v>
      </c>
      <c r="BE492" s="437">
        <v>2586.0070000000001</v>
      </c>
      <c r="BF492" s="436">
        <v>3843.7039999999997</v>
      </c>
      <c r="BG492" s="437">
        <v>3355.2429999999999</v>
      </c>
      <c r="BH492" s="437">
        <v>3580.444</v>
      </c>
      <c r="BI492" s="437">
        <v>3186.8419999999996</v>
      </c>
      <c r="BJ492" s="436">
        <v>3000.2169999999996</v>
      </c>
      <c r="BK492" s="437">
        <v>3369.5989999999997</v>
      </c>
      <c r="BL492" s="437">
        <v>3290.9969999999998</v>
      </c>
      <c r="BM492" s="437">
        <v>2926.8559999999998</v>
      </c>
      <c r="BN492" s="436">
        <v>3349.5839999999998</v>
      </c>
      <c r="BO492" s="437">
        <v>3096.52</v>
      </c>
      <c r="BP492" s="437">
        <v>3363.6059999999998</v>
      </c>
      <c r="BQ492" s="437">
        <v>3973.8969999999999</v>
      </c>
      <c r="BR492" s="436">
        <v>3502.2109999999998</v>
      </c>
      <c r="BS492" s="437">
        <v>3569.585</v>
      </c>
      <c r="BT492" s="437">
        <v>3233.712</v>
      </c>
      <c r="BU492" s="437">
        <v>4205.665</v>
      </c>
      <c r="BV492" s="436">
        <v>3213.2089999999998</v>
      </c>
      <c r="BW492" s="437">
        <v>3041.2570000000001</v>
      </c>
      <c r="BX492" s="437">
        <v>3704.4789999999998</v>
      </c>
      <c r="BY492" s="437">
        <v>5130.3719999999994</v>
      </c>
      <c r="BZ492" s="436">
        <v>4114.8576236662338</v>
      </c>
      <c r="CA492" s="437">
        <v>3099.3432473324701</v>
      </c>
      <c r="CB492" s="437">
        <v>2083.8288709987064</v>
      </c>
      <c r="CC492" s="438">
        <v>6753.8314646496447</v>
      </c>
      <c r="CD492" s="436">
        <v>13592.417670825907</v>
      </c>
      <c r="CE492" s="437">
        <v>20431.003877002171</v>
      </c>
      <c r="CF492" s="437">
        <v>27269.590083178431</v>
      </c>
      <c r="CG492" s="438">
        <v>9885.334910740472</v>
      </c>
      <c r="CH492" s="436">
        <v>-7203.2329205124988</v>
      </c>
      <c r="CI492" s="437">
        <v>-24291.800751765473</v>
      </c>
      <c r="CJ492" s="437">
        <v>-41380.368583018448</v>
      </c>
      <c r="CK492" s="438">
        <v>15615.711523044789</v>
      </c>
      <c r="CL492" s="436">
        <v>80992.095082785061</v>
      </c>
      <c r="CM492" s="437">
        <v>146368.47864252533</v>
      </c>
      <c r="CN492" s="437">
        <v>211744.86220226559</v>
      </c>
      <c r="CO492" s="438">
        <v>25647.209815433074</v>
      </c>
      <c r="CP492" s="436">
        <v>-176093.4758183599</v>
      </c>
      <c r="CQ492" s="437">
        <v>-377834.16145215288</v>
      </c>
      <c r="CR492" s="437">
        <v>-579574.84708594589</v>
      </c>
      <c r="CS492" s="438">
        <v>42654.258052165853</v>
      </c>
      <c r="CT492" s="436">
        <v>732599.09600047115</v>
      </c>
      <c r="CU492" s="437">
        <v>1422543.9339487765</v>
      </c>
      <c r="CV492" s="437">
        <v>2112488.7718970818</v>
      </c>
      <c r="CW492" s="438">
        <v>70848.09595138533</v>
      </c>
      <c r="CX492" s="322"/>
      <c r="CY492" s="71"/>
      <c r="CZ492" s="111"/>
      <c r="DA492" s="108">
        <v>404410</v>
      </c>
      <c r="DB492" s="432" t="s">
        <v>823</v>
      </c>
      <c r="DC492" s="439">
        <v>909.82229799999993</v>
      </c>
      <c r="DD492" s="439">
        <v>1383.8523989999999</v>
      </c>
      <c r="DE492" s="439">
        <v>1735.6631749999999</v>
      </c>
      <c r="DF492" s="119">
        <v>1861.9169999999999</v>
      </c>
      <c r="DG492" s="116">
        <v>1854.8589999999999</v>
      </c>
      <c r="DH492" s="116">
        <v>1883.56</v>
      </c>
      <c r="DI492" s="116">
        <v>2542.3809999999999</v>
      </c>
      <c r="DJ492" s="116">
        <v>1997.405</v>
      </c>
      <c r="DK492" s="116">
        <v>2149.9839999999999</v>
      </c>
      <c r="DL492" s="116">
        <v>2107.2419999999997</v>
      </c>
      <c r="DM492" s="116">
        <v>2241.1880000000001</v>
      </c>
      <c r="DN492" s="116">
        <v>2586.0070000000001</v>
      </c>
    </row>
    <row r="493" spans="1:118" ht="15.75" customHeight="1">
      <c r="A493" s="108"/>
      <c r="B493" s="149"/>
      <c r="C493" s="123"/>
      <c r="D493" s="155"/>
      <c r="E493" s="384"/>
      <c r="F493" s="71"/>
      <c r="G493" s="71"/>
      <c r="H493" s="71"/>
      <c r="I493" s="71"/>
      <c r="J493" s="312"/>
      <c r="K493" s="142"/>
      <c r="L493" s="142"/>
      <c r="M493" s="313"/>
      <c r="N493" s="142"/>
      <c r="O493" s="142"/>
      <c r="P493" s="142"/>
      <c r="Q493" s="142"/>
      <c r="R493" s="312"/>
      <c r="S493" s="142"/>
      <c r="T493" s="142"/>
      <c r="U493" s="313"/>
      <c r="V493" s="312"/>
      <c r="W493" s="142"/>
      <c r="X493" s="142"/>
      <c r="Y493" s="142"/>
      <c r="Z493" s="312"/>
      <c r="AA493" s="142"/>
      <c r="AB493" s="142"/>
      <c r="AC493" s="142"/>
      <c r="AD493" s="312"/>
      <c r="AE493" s="142"/>
      <c r="AF493" s="142"/>
      <c r="AG493" s="142"/>
      <c r="AH493" s="312"/>
      <c r="AI493" s="142"/>
      <c r="AJ493" s="142"/>
      <c r="AK493" s="142"/>
      <c r="AL493" s="312"/>
      <c r="AM493" s="142"/>
      <c r="AN493" s="142"/>
      <c r="AO493" s="142"/>
      <c r="AP493" s="312"/>
      <c r="AQ493" s="142"/>
      <c r="AR493" s="142"/>
      <c r="AS493" s="142"/>
      <c r="AT493" s="312"/>
      <c r="AU493" s="142"/>
      <c r="AV493" s="142"/>
      <c r="AW493" s="142"/>
      <c r="AX493" s="312"/>
      <c r="AY493" s="142"/>
      <c r="AZ493" s="142"/>
      <c r="BA493" s="142"/>
      <c r="BB493" s="312"/>
      <c r="BC493" s="142"/>
      <c r="BD493" s="142"/>
      <c r="BE493" s="142"/>
      <c r="BF493" s="312"/>
      <c r="BG493" s="142"/>
      <c r="BH493" s="142"/>
      <c r="BI493" s="142"/>
      <c r="BJ493" s="312"/>
      <c r="BK493" s="142"/>
      <c r="BL493" s="142"/>
      <c r="BM493" s="142"/>
      <c r="BN493" s="312"/>
      <c r="BO493" s="142"/>
      <c r="BP493" s="142"/>
      <c r="BQ493" s="142"/>
      <c r="BR493" s="312"/>
      <c r="BS493" s="142"/>
      <c r="BT493" s="142"/>
      <c r="BU493" s="142"/>
      <c r="BV493" s="312"/>
      <c r="BW493" s="142"/>
      <c r="BX493" s="142"/>
      <c r="BY493" s="142"/>
      <c r="BZ493" s="312"/>
      <c r="CA493" s="142"/>
      <c r="CB493" s="142"/>
      <c r="CC493" s="313"/>
      <c r="CD493" s="312"/>
      <c r="CE493" s="142"/>
      <c r="CF493" s="142"/>
      <c r="CG493" s="313"/>
      <c r="CH493" s="312"/>
      <c r="CI493" s="142"/>
      <c r="CJ493" s="142"/>
      <c r="CK493" s="313"/>
      <c r="CL493" s="312"/>
      <c r="CM493" s="142"/>
      <c r="CN493" s="142"/>
      <c r="CO493" s="313"/>
      <c r="CP493" s="312"/>
      <c r="CQ493" s="142"/>
      <c r="CR493" s="142"/>
      <c r="CS493" s="313"/>
      <c r="CT493" s="312"/>
      <c r="CU493" s="142"/>
      <c r="CV493" s="142"/>
      <c r="CW493" s="313"/>
      <c r="CX493" s="322"/>
      <c r="CY493" s="71"/>
      <c r="CZ493" s="111"/>
      <c r="DA493" s="108"/>
      <c r="DB493" s="123"/>
      <c r="DC493" s="156"/>
      <c r="DD493" s="156"/>
      <c r="DE493" s="156"/>
      <c r="DF493" s="119"/>
      <c r="DG493" s="116"/>
      <c r="DH493" s="116"/>
      <c r="DI493" s="116"/>
      <c r="DJ493" s="116"/>
      <c r="DK493" s="116"/>
      <c r="DL493" s="116"/>
      <c r="DM493" s="116"/>
      <c r="DN493" s="116"/>
    </row>
    <row r="494" spans="1:118" ht="15.75" customHeight="1">
      <c r="A494" s="108"/>
      <c r="B494" s="149"/>
      <c r="C494" s="108"/>
      <c r="D494" s="71"/>
      <c r="E494" s="384"/>
      <c r="F494" s="71"/>
      <c r="G494" s="71"/>
      <c r="H494" s="71"/>
      <c r="I494" s="71"/>
      <c r="J494" s="322"/>
      <c r="K494" s="118"/>
      <c r="L494" s="118"/>
      <c r="M494" s="323"/>
      <c r="N494" s="118"/>
      <c r="O494" s="118"/>
      <c r="P494" s="118"/>
      <c r="Q494" s="118"/>
      <c r="R494" s="322"/>
      <c r="S494" s="118"/>
      <c r="T494" s="118"/>
      <c r="U494" s="323"/>
      <c r="V494" s="322"/>
      <c r="W494" s="118"/>
      <c r="X494" s="118"/>
      <c r="Y494" s="118"/>
      <c r="Z494" s="322"/>
      <c r="AA494" s="118"/>
      <c r="AB494" s="118"/>
      <c r="AC494" s="118"/>
      <c r="AD494" s="322"/>
      <c r="AE494" s="118"/>
      <c r="AF494" s="118"/>
      <c r="AG494" s="118"/>
      <c r="AH494" s="322"/>
      <c r="AI494" s="118"/>
      <c r="AJ494" s="118"/>
      <c r="AK494" s="118"/>
      <c r="AL494" s="322"/>
      <c r="AM494" s="118"/>
      <c r="AN494" s="118"/>
      <c r="AO494" s="118"/>
      <c r="AP494" s="322"/>
      <c r="AQ494" s="118"/>
      <c r="AR494" s="118"/>
      <c r="AS494" s="118"/>
      <c r="AT494" s="322"/>
      <c r="AU494" s="118"/>
      <c r="AV494" s="118"/>
      <c r="AW494" s="118"/>
      <c r="AX494" s="322"/>
      <c r="AY494" s="118"/>
      <c r="AZ494" s="118"/>
      <c r="BA494" s="118"/>
      <c r="BB494" s="322"/>
      <c r="BC494" s="118"/>
      <c r="BD494" s="118"/>
      <c r="BE494" s="118"/>
      <c r="BF494" s="322"/>
      <c r="BG494" s="118"/>
      <c r="BH494" s="118"/>
      <c r="BI494" s="118"/>
      <c r="BJ494" s="322"/>
      <c r="BK494" s="118"/>
      <c r="BL494" s="118"/>
      <c r="BM494" s="118"/>
      <c r="BN494" s="322"/>
      <c r="BO494" s="118"/>
      <c r="BP494" s="118"/>
      <c r="BQ494" s="118"/>
      <c r="BR494" s="322"/>
      <c r="BS494" s="118"/>
      <c r="BT494" s="118"/>
      <c r="BU494" s="118"/>
      <c r="BV494" s="322"/>
      <c r="BW494" s="118"/>
      <c r="BX494" s="118"/>
      <c r="BY494" s="118"/>
      <c r="BZ494" s="322"/>
      <c r="CA494" s="118"/>
      <c r="CB494" s="118"/>
      <c r="CC494" s="323"/>
      <c r="CD494" s="322"/>
      <c r="CE494" s="118"/>
      <c r="CF494" s="118"/>
      <c r="CG494" s="323"/>
      <c r="CH494" s="322"/>
      <c r="CI494" s="118"/>
      <c r="CJ494" s="118"/>
      <c r="CK494" s="323"/>
      <c r="CL494" s="322"/>
      <c r="CM494" s="118"/>
      <c r="CN494" s="118"/>
      <c r="CO494" s="323"/>
      <c r="CP494" s="322"/>
      <c r="CQ494" s="118"/>
      <c r="CR494" s="118"/>
      <c r="CS494" s="323"/>
      <c r="CT494" s="322"/>
      <c r="CU494" s="118"/>
      <c r="CV494" s="118"/>
      <c r="CW494" s="323"/>
      <c r="CX494" s="322"/>
      <c r="CY494" s="71"/>
      <c r="CZ494" s="111"/>
      <c r="DA494" s="108"/>
      <c r="DB494" s="108"/>
      <c r="DC494" s="71"/>
      <c r="DD494" s="71"/>
      <c r="DE494" s="71"/>
      <c r="DF494" s="119"/>
      <c r="DG494" s="116"/>
      <c r="DH494" s="116"/>
      <c r="DI494" s="116"/>
      <c r="DJ494" s="116"/>
      <c r="DK494" s="116"/>
      <c r="DL494" s="116"/>
      <c r="DM494" s="116"/>
      <c r="DN494" s="116"/>
    </row>
    <row r="495" spans="1:118" ht="15.75" customHeight="1">
      <c r="A495" s="71"/>
      <c r="B495" s="31"/>
      <c r="C495" s="71"/>
      <c r="D495" s="71"/>
      <c r="E495" s="384"/>
      <c r="F495" s="71"/>
      <c r="G495" s="71"/>
      <c r="H495" s="71"/>
      <c r="I495" s="71"/>
      <c r="J495" s="322"/>
      <c r="K495" s="118"/>
      <c r="L495" s="118"/>
      <c r="M495" s="323"/>
      <c r="N495" s="118"/>
      <c r="O495" s="118"/>
      <c r="P495" s="118"/>
      <c r="Q495" s="118"/>
      <c r="R495" s="322"/>
      <c r="S495" s="118"/>
      <c r="T495" s="118"/>
      <c r="U495" s="323"/>
      <c r="V495" s="322"/>
      <c r="W495" s="118"/>
      <c r="X495" s="118"/>
      <c r="Y495" s="118"/>
      <c r="Z495" s="322"/>
      <c r="AA495" s="118"/>
      <c r="AB495" s="118"/>
      <c r="AC495" s="118"/>
      <c r="AD495" s="322"/>
      <c r="AE495" s="118"/>
      <c r="AF495" s="118"/>
      <c r="AG495" s="118"/>
      <c r="AH495" s="322"/>
      <c r="AI495" s="118"/>
      <c r="AJ495" s="118"/>
      <c r="AK495" s="118"/>
      <c r="AL495" s="322"/>
      <c r="AM495" s="118"/>
      <c r="AN495" s="118"/>
      <c r="AO495" s="118"/>
      <c r="AP495" s="322"/>
      <c r="AQ495" s="118"/>
      <c r="AR495" s="118"/>
      <c r="AS495" s="118"/>
      <c r="AT495" s="322"/>
      <c r="AU495" s="118"/>
      <c r="AV495" s="118"/>
      <c r="AW495" s="118"/>
      <c r="AX495" s="322"/>
      <c r="AY495" s="118"/>
      <c r="AZ495" s="118"/>
      <c r="BA495" s="118"/>
      <c r="BB495" s="322"/>
      <c r="BC495" s="118"/>
      <c r="BD495" s="118"/>
      <c r="BE495" s="118"/>
      <c r="BF495" s="322"/>
      <c r="BG495" s="118"/>
      <c r="BH495" s="118"/>
      <c r="BI495" s="118"/>
      <c r="BJ495" s="322"/>
      <c r="BK495" s="118"/>
      <c r="BL495" s="118"/>
      <c r="BM495" s="118"/>
      <c r="BN495" s="322"/>
      <c r="BO495" s="118"/>
      <c r="BP495" s="118"/>
      <c r="BQ495" s="118"/>
      <c r="BR495" s="322"/>
      <c r="BS495" s="118"/>
      <c r="BT495" s="118"/>
      <c r="BU495" s="118"/>
      <c r="BV495" s="322"/>
      <c r="BW495" s="118"/>
      <c r="BX495" s="118"/>
      <c r="BY495" s="118"/>
      <c r="BZ495" s="322"/>
      <c r="CA495" s="118"/>
      <c r="CB495" s="118"/>
      <c r="CC495" s="323"/>
      <c r="CD495" s="322"/>
      <c r="CE495" s="118"/>
      <c r="CF495" s="118"/>
      <c r="CG495" s="323"/>
      <c r="CH495" s="322"/>
      <c r="CI495" s="118"/>
      <c r="CJ495" s="118"/>
      <c r="CK495" s="323"/>
      <c r="CL495" s="322"/>
      <c r="CM495" s="118"/>
      <c r="CN495" s="118"/>
      <c r="CO495" s="323"/>
      <c r="CP495" s="322"/>
      <c r="CQ495" s="118"/>
      <c r="CR495" s="118"/>
      <c r="CS495" s="323"/>
      <c r="CT495" s="322"/>
      <c r="CU495" s="118"/>
      <c r="CV495" s="118"/>
      <c r="CW495" s="323"/>
      <c r="CX495" s="322"/>
      <c r="CY495" s="71"/>
      <c r="CZ495" s="112"/>
      <c r="DA495" s="71"/>
      <c r="DB495" s="71"/>
      <c r="DC495" s="71"/>
      <c r="DD495" s="71"/>
      <c r="DE495" s="71"/>
      <c r="DF495" s="119"/>
      <c r="DG495" s="116"/>
      <c r="DH495" s="116"/>
      <c r="DI495" s="116"/>
      <c r="DJ495" s="116"/>
      <c r="DK495" s="116"/>
      <c r="DL495" s="116"/>
      <c r="DM495" s="116"/>
      <c r="DN495" s="116"/>
    </row>
    <row r="496" spans="1:118" ht="15.75" customHeight="1">
      <c r="A496" s="71"/>
      <c r="B496" s="31"/>
      <c r="C496" s="71"/>
      <c r="D496" s="71"/>
      <c r="E496" s="384"/>
      <c r="F496" s="71"/>
      <c r="G496" s="71"/>
      <c r="H496" s="71"/>
      <c r="I496" s="71"/>
      <c r="J496" s="322"/>
      <c r="K496" s="118"/>
      <c r="L496" s="118"/>
      <c r="M496" s="323"/>
      <c r="N496" s="118"/>
      <c r="O496" s="118"/>
      <c r="P496" s="118"/>
      <c r="Q496" s="118"/>
      <c r="R496" s="322"/>
      <c r="S496" s="118"/>
      <c r="T496" s="118"/>
      <c r="U496" s="323"/>
      <c r="V496" s="322"/>
      <c r="W496" s="118"/>
      <c r="X496" s="118"/>
      <c r="Y496" s="118"/>
      <c r="Z496" s="322"/>
      <c r="AA496" s="118"/>
      <c r="AB496" s="118"/>
      <c r="AC496" s="118"/>
      <c r="AD496" s="322"/>
      <c r="AE496" s="118"/>
      <c r="AF496" s="118"/>
      <c r="AG496" s="118"/>
      <c r="AH496" s="322"/>
      <c r="AI496" s="118"/>
      <c r="AJ496" s="118"/>
      <c r="AK496" s="118"/>
      <c r="AL496" s="322"/>
      <c r="AM496" s="118"/>
      <c r="AN496" s="118"/>
      <c r="AO496" s="118"/>
      <c r="AP496" s="322"/>
      <c r="AQ496" s="118"/>
      <c r="AR496" s="118"/>
      <c r="AS496" s="118"/>
      <c r="AT496" s="322"/>
      <c r="AU496" s="118"/>
      <c r="AV496" s="118"/>
      <c r="AW496" s="118"/>
      <c r="AX496" s="322"/>
      <c r="AY496" s="118"/>
      <c r="AZ496" s="118"/>
      <c r="BA496" s="118"/>
      <c r="BB496" s="322"/>
      <c r="BC496" s="118"/>
      <c r="BD496" s="118"/>
      <c r="BE496" s="118"/>
      <c r="BF496" s="322"/>
      <c r="BG496" s="118"/>
      <c r="BH496" s="118"/>
      <c r="BI496" s="118"/>
      <c r="BJ496" s="322"/>
      <c r="BK496" s="118"/>
      <c r="BL496" s="118"/>
      <c r="BM496" s="118"/>
      <c r="BN496" s="322"/>
      <c r="BO496" s="118"/>
      <c r="BP496" s="118"/>
      <c r="BQ496" s="118"/>
      <c r="BR496" s="322"/>
      <c r="BS496" s="118"/>
      <c r="BT496" s="118"/>
      <c r="BU496" s="118"/>
      <c r="BV496" s="322"/>
      <c r="BW496" s="118"/>
      <c r="BX496" s="118"/>
      <c r="BY496" s="118"/>
      <c r="BZ496" s="322"/>
      <c r="CA496" s="118"/>
      <c r="CB496" s="118"/>
      <c r="CC496" s="323"/>
      <c r="CD496" s="322"/>
      <c r="CE496" s="118"/>
      <c r="CF496" s="118"/>
      <c r="CG496" s="323"/>
      <c r="CH496" s="322"/>
      <c r="CI496" s="118"/>
      <c r="CJ496" s="118"/>
      <c r="CK496" s="323"/>
      <c r="CL496" s="322"/>
      <c r="CM496" s="118"/>
      <c r="CN496" s="118"/>
      <c r="CO496" s="323"/>
      <c r="CP496" s="322"/>
      <c r="CQ496" s="118"/>
      <c r="CR496" s="118"/>
      <c r="CS496" s="323"/>
      <c r="CT496" s="322"/>
      <c r="CU496" s="118"/>
      <c r="CV496" s="118"/>
      <c r="CW496" s="323"/>
      <c r="CX496" s="322"/>
      <c r="CY496" s="71"/>
      <c r="CZ496" s="112"/>
      <c r="DA496" s="71"/>
      <c r="DB496" s="71"/>
      <c r="DC496" s="71"/>
      <c r="DD496" s="71"/>
      <c r="DE496" s="71"/>
      <c r="DF496" s="119"/>
      <c r="DG496" s="116"/>
      <c r="DH496" s="116"/>
      <c r="DI496" s="116"/>
      <c r="DJ496" s="116"/>
      <c r="DK496" s="116"/>
      <c r="DL496" s="116"/>
      <c r="DM496" s="116"/>
      <c r="DN496" s="116"/>
    </row>
    <row r="497" spans="1:118" ht="15.75" customHeight="1">
      <c r="A497" s="71"/>
      <c r="B497" s="31"/>
      <c r="C497" s="71"/>
      <c r="D497" s="71"/>
      <c r="E497" s="384"/>
      <c r="F497" s="71"/>
      <c r="G497" s="71"/>
      <c r="H497" s="71"/>
      <c r="I497" s="71"/>
      <c r="J497" s="322"/>
      <c r="K497" s="118"/>
      <c r="L497" s="118"/>
      <c r="M497" s="323"/>
      <c r="N497" s="118"/>
      <c r="O497" s="118"/>
      <c r="P497" s="118"/>
      <c r="Q497" s="118"/>
      <c r="R497" s="322"/>
      <c r="S497" s="118"/>
      <c r="T497" s="118"/>
      <c r="U497" s="323"/>
      <c r="V497" s="322"/>
      <c r="W497" s="118"/>
      <c r="X497" s="118"/>
      <c r="Y497" s="118"/>
      <c r="Z497" s="322"/>
      <c r="AA497" s="118"/>
      <c r="AB497" s="118"/>
      <c r="AC497" s="118"/>
      <c r="AD497" s="322"/>
      <c r="AE497" s="118"/>
      <c r="AF497" s="118"/>
      <c r="AG497" s="118"/>
      <c r="AH497" s="322"/>
      <c r="AI497" s="118"/>
      <c r="AJ497" s="118"/>
      <c r="AK497" s="118"/>
      <c r="AL497" s="322"/>
      <c r="AM497" s="118"/>
      <c r="AN497" s="118"/>
      <c r="AO497" s="118"/>
      <c r="AP497" s="322"/>
      <c r="AQ497" s="118"/>
      <c r="AR497" s="118"/>
      <c r="AS497" s="118"/>
      <c r="AT497" s="322"/>
      <c r="AU497" s="118"/>
      <c r="AV497" s="118"/>
      <c r="AW497" s="118"/>
      <c r="AX497" s="322"/>
      <c r="AY497" s="118"/>
      <c r="AZ497" s="118"/>
      <c r="BA497" s="118"/>
      <c r="BB497" s="322"/>
      <c r="BC497" s="118"/>
      <c r="BD497" s="118"/>
      <c r="BE497" s="118"/>
      <c r="BF497" s="322"/>
      <c r="BG497" s="118"/>
      <c r="BH497" s="118"/>
      <c r="BI497" s="118"/>
      <c r="BJ497" s="322"/>
      <c r="BK497" s="118"/>
      <c r="BL497" s="118"/>
      <c r="BM497" s="118"/>
      <c r="BN497" s="322"/>
      <c r="BO497" s="118"/>
      <c r="BP497" s="118"/>
      <c r="BQ497" s="118"/>
      <c r="BR497" s="322"/>
      <c r="BS497" s="118"/>
      <c r="BT497" s="118"/>
      <c r="BU497" s="118"/>
      <c r="BV497" s="322"/>
      <c r="BW497" s="118"/>
      <c r="BX497" s="118"/>
      <c r="BY497" s="118"/>
      <c r="BZ497" s="322"/>
      <c r="CA497" s="118"/>
      <c r="CB497" s="118"/>
      <c r="CC497" s="323"/>
      <c r="CD497" s="322"/>
      <c r="CE497" s="118"/>
      <c r="CF497" s="118"/>
      <c r="CG497" s="323"/>
      <c r="CH497" s="322"/>
      <c r="CI497" s="118"/>
      <c r="CJ497" s="118"/>
      <c r="CK497" s="323"/>
      <c r="CL497" s="322"/>
      <c r="CM497" s="118"/>
      <c r="CN497" s="118"/>
      <c r="CO497" s="323"/>
      <c r="CP497" s="322"/>
      <c r="CQ497" s="118"/>
      <c r="CR497" s="118"/>
      <c r="CS497" s="323"/>
      <c r="CT497" s="322"/>
      <c r="CU497" s="118"/>
      <c r="CV497" s="118"/>
      <c r="CW497" s="323"/>
      <c r="CX497" s="322"/>
      <c r="CY497" s="71"/>
      <c r="CZ497" s="112"/>
      <c r="DA497" s="71"/>
      <c r="DB497" s="71"/>
      <c r="DC497" s="71"/>
      <c r="DD497" s="71"/>
      <c r="DE497" s="71"/>
      <c r="DF497" s="119"/>
      <c r="DG497" s="116"/>
      <c r="DH497" s="116"/>
      <c r="DI497" s="116"/>
      <c r="DJ497" s="116"/>
      <c r="DK497" s="116"/>
      <c r="DL497" s="116"/>
      <c r="DM497" s="116"/>
      <c r="DN497" s="116"/>
    </row>
    <row r="498" spans="1:118" ht="15.75" customHeight="1">
      <c r="A498" s="71"/>
      <c r="B498" s="31"/>
      <c r="C498" s="71"/>
      <c r="D498" s="71"/>
      <c r="E498" s="384"/>
      <c r="F498" s="71"/>
      <c r="G498" s="71"/>
      <c r="H498" s="71"/>
      <c r="I498" s="71"/>
      <c r="J498" s="322"/>
      <c r="K498" s="118"/>
      <c r="L498" s="118"/>
      <c r="M498" s="323"/>
      <c r="N498" s="118"/>
      <c r="O498" s="118"/>
      <c r="P498" s="118"/>
      <c r="Q498" s="118"/>
      <c r="R498" s="322"/>
      <c r="S498" s="118"/>
      <c r="T498" s="118"/>
      <c r="U498" s="323"/>
      <c r="V498" s="322"/>
      <c r="W498" s="118"/>
      <c r="X498" s="118"/>
      <c r="Y498" s="118"/>
      <c r="Z498" s="322"/>
      <c r="AA498" s="118"/>
      <c r="AB498" s="118"/>
      <c r="AC498" s="118"/>
      <c r="AD498" s="322"/>
      <c r="AE498" s="118"/>
      <c r="AF498" s="118"/>
      <c r="AG498" s="118"/>
      <c r="AH498" s="322"/>
      <c r="AI498" s="118"/>
      <c r="AJ498" s="118"/>
      <c r="AK498" s="118"/>
      <c r="AL498" s="322"/>
      <c r="AM498" s="118"/>
      <c r="AN498" s="118"/>
      <c r="AO498" s="118"/>
      <c r="AP498" s="322"/>
      <c r="AQ498" s="118"/>
      <c r="AR498" s="118"/>
      <c r="AS498" s="118"/>
      <c r="AT498" s="322"/>
      <c r="AU498" s="118"/>
      <c r="AV498" s="118"/>
      <c r="AW498" s="118"/>
      <c r="AX498" s="322"/>
      <c r="AY498" s="118"/>
      <c r="AZ498" s="118"/>
      <c r="BA498" s="118"/>
      <c r="BB498" s="322"/>
      <c r="BC498" s="118"/>
      <c r="BD498" s="118"/>
      <c r="BE498" s="118"/>
      <c r="BF498" s="322"/>
      <c r="BG498" s="118"/>
      <c r="BH498" s="118"/>
      <c r="BI498" s="118"/>
      <c r="BJ498" s="322"/>
      <c r="BK498" s="118"/>
      <c r="BL498" s="118"/>
      <c r="BM498" s="118"/>
      <c r="BN498" s="322"/>
      <c r="BO498" s="118"/>
      <c r="BP498" s="118"/>
      <c r="BQ498" s="118"/>
      <c r="BR498" s="322"/>
      <c r="BS498" s="118"/>
      <c r="BT498" s="118"/>
      <c r="BU498" s="118"/>
      <c r="BV498" s="322"/>
      <c r="BW498" s="118"/>
      <c r="BX498" s="118"/>
      <c r="BY498" s="118"/>
      <c r="BZ498" s="322"/>
      <c r="CA498" s="118"/>
      <c r="CB498" s="118"/>
      <c r="CC498" s="323"/>
      <c r="CD498" s="322"/>
      <c r="CE498" s="118"/>
      <c r="CF498" s="118"/>
      <c r="CG498" s="323"/>
      <c r="CH498" s="322"/>
      <c r="CI498" s="118"/>
      <c r="CJ498" s="118"/>
      <c r="CK498" s="323"/>
      <c r="CL498" s="322"/>
      <c r="CM498" s="118"/>
      <c r="CN498" s="118"/>
      <c r="CO498" s="323"/>
      <c r="CP498" s="322"/>
      <c r="CQ498" s="118"/>
      <c r="CR498" s="118"/>
      <c r="CS498" s="323"/>
      <c r="CT498" s="322"/>
      <c r="CU498" s="118"/>
      <c r="CV498" s="118"/>
      <c r="CW498" s="323"/>
      <c r="CX498" s="322"/>
      <c r="CY498" s="71"/>
      <c r="CZ498" s="112"/>
      <c r="DA498" s="71"/>
      <c r="DB498" s="71"/>
      <c r="DC498" s="71"/>
      <c r="DD498" s="71"/>
      <c r="DE498" s="71"/>
      <c r="DF498" s="119"/>
      <c r="DG498" s="116"/>
      <c r="DH498" s="116"/>
      <c r="DI498" s="116"/>
      <c r="DJ498" s="116"/>
      <c r="DK498" s="116"/>
      <c r="DL498" s="116"/>
      <c r="DM498" s="116"/>
      <c r="DN498" s="116"/>
    </row>
    <row r="499" spans="1:118" ht="15.75" customHeight="1">
      <c r="A499" s="6"/>
      <c r="B499" s="31"/>
      <c r="C499" s="71"/>
      <c r="D499" s="71"/>
      <c r="E499" s="342"/>
      <c r="F499" s="6"/>
      <c r="G499" s="6"/>
      <c r="H499" s="6"/>
      <c r="I499" s="6"/>
      <c r="J499" s="20"/>
      <c r="K499" s="17"/>
      <c r="L499" s="17"/>
      <c r="M499" s="21"/>
      <c r="N499" s="17"/>
      <c r="O499" s="17"/>
      <c r="P499" s="17"/>
      <c r="Q499" s="17"/>
      <c r="R499" s="20"/>
      <c r="S499" s="17"/>
      <c r="T499" s="17"/>
      <c r="U499" s="21"/>
      <c r="V499" s="20"/>
      <c r="W499" s="17"/>
      <c r="X499" s="17"/>
      <c r="Y499" s="17"/>
      <c r="Z499" s="20"/>
      <c r="AA499" s="17"/>
      <c r="AB499" s="17"/>
      <c r="AC499" s="17"/>
      <c r="AD499" s="20"/>
      <c r="AE499" s="17"/>
      <c r="AF499" s="17"/>
      <c r="AG499" s="17"/>
      <c r="AH499" s="20"/>
      <c r="AI499" s="17"/>
      <c r="AJ499" s="17"/>
      <c r="AK499" s="17"/>
      <c r="AL499" s="20"/>
      <c r="AM499" s="17"/>
      <c r="AN499" s="17"/>
      <c r="AO499" s="17"/>
      <c r="AP499" s="20"/>
      <c r="AQ499" s="17"/>
      <c r="AR499" s="17"/>
      <c r="AS499" s="17"/>
      <c r="AT499" s="20"/>
      <c r="AU499" s="17"/>
      <c r="AV499" s="17"/>
      <c r="AW499" s="17"/>
      <c r="AX499" s="20"/>
      <c r="AY499" s="17"/>
      <c r="AZ499" s="17"/>
      <c r="BA499" s="17"/>
      <c r="BB499" s="20"/>
      <c r="BC499" s="17"/>
      <c r="BD499" s="17"/>
      <c r="BE499" s="17"/>
      <c r="BF499" s="20"/>
      <c r="BG499" s="17"/>
      <c r="BH499" s="17"/>
      <c r="BI499" s="17"/>
      <c r="BJ499" s="20"/>
      <c r="BK499" s="17"/>
      <c r="BL499" s="17"/>
      <c r="BM499" s="17"/>
      <c r="BN499" s="20"/>
      <c r="BO499" s="17"/>
      <c r="BP499" s="17"/>
      <c r="BQ499" s="17"/>
      <c r="BR499" s="20"/>
      <c r="BS499" s="17"/>
      <c r="BT499" s="17"/>
      <c r="BU499" s="17"/>
      <c r="BV499" s="20"/>
      <c r="BW499" s="17"/>
      <c r="BX499" s="17"/>
      <c r="BY499" s="17"/>
      <c r="BZ499" s="20"/>
      <c r="CA499" s="17"/>
      <c r="CB499" s="17"/>
      <c r="CC499" s="21"/>
      <c r="CD499" s="20"/>
      <c r="CE499" s="17"/>
      <c r="CF499" s="17"/>
      <c r="CG499" s="21"/>
      <c r="CH499" s="20"/>
      <c r="CI499" s="17"/>
      <c r="CJ499" s="17"/>
      <c r="CK499" s="21"/>
      <c r="CL499" s="20"/>
      <c r="CM499" s="17"/>
      <c r="CN499" s="17"/>
      <c r="CO499" s="21"/>
      <c r="CP499" s="20"/>
      <c r="CQ499" s="17"/>
      <c r="CR499" s="17"/>
      <c r="CS499" s="21"/>
      <c r="CT499" s="20"/>
      <c r="CU499" s="17"/>
      <c r="CV499" s="17"/>
      <c r="CW499" s="21"/>
      <c r="CX499" s="20"/>
      <c r="CY499" s="6"/>
      <c r="CZ499" s="11"/>
      <c r="DA499" s="71"/>
      <c r="DB499" s="71"/>
      <c r="DC499" s="6"/>
      <c r="DD499" s="6"/>
      <c r="DE499" s="6"/>
      <c r="DF499" s="119"/>
      <c r="DG499" s="116"/>
      <c r="DH499" s="116"/>
      <c r="DI499" s="116"/>
      <c r="DJ499" s="116"/>
      <c r="DK499" s="116"/>
      <c r="DL499" s="116"/>
      <c r="DM499" s="116"/>
      <c r="DN499" s="116"/>
    </row>
    <row r="500" spans="1:118" ht="15.75" customHeight="1">
      <c r="A500" s="71"/>
      <c r="B500" s="31"/>
      <c r="C500" s="71"/>
      <c r="D500" s="71"/>
      <c r="E500" s="384"/>
      <c r="F500" s="71"/>
      <c r="G500" s="71"/>
      <c r="H500" s="71"/>
      <c r="I500" s="71"/>
      <c r="J500" s="322"/>
      <c r="K500" s="118"/>
      <c r="L500" s="118"/>
      <c r="M500" s="323"/>
      <c r="N500" s="118"/>
      <c r="O500" s="118"/>
      <c r="P500" s="118"/>
      <c r="Q500" s="118"/>
      <c r="R500" s="322"/>
      <c r="S500" s="118"/>
      <c r="T500" s="118"/>
      <c r="U500" s="323"/>
      <c r="V500" s="322"/>
      <c r="W500" s="118"/>
      <c r="X500" s="118"/>
      <c r="Y500" s="118"/>
      <c r="Z500" s="322"/>
      <c r="AA500" s="118"/>
      <c r="AB500" s="118"/>
      <c r="AC500" s="118"/>
      <c r="AD500" s="322"/>
      <c r="AE500" s="118"/>
      <c r="AF500" s="118"/>
      <c r="AG500" s="118"/>
      <c r="AH500" s="322"/>
      <c r="AI500" s="118"/>
      <c r="AJ500" s="118"/>
      <c r="AK500" s="118"/>
      <c r="AL500" s="322"/>
      <c r="AM500" s="118"/>
      <c r="AN500" s="118"/>
      <c r="AO500" s="118"/>
      <c r="AP500" s="322"/>
      <c r="AQ500" s="118"/>
      <c r="AR500" s="118"/>
      <c r="AS500" s="118"/>
      <c r="AT500" s="322"/>
      <c r="AU500" s="118"/>
      <c r="AV500" s="118"/>
      <c r="AW500" s="118"/>
      <c r="AX500" s="322"/>
      <c r="AY500" s="118"/>
      <c r="AZ500" s="118"/>
      <c r="BA500" s="118"/>
      <c r="BB500" s="322"/>
      <c r="BC500" s="118"/>
      <c r="BD500" s="118"/>
      <c r="BE500" s="118"/>
      <c r="BF500" s="322"/>
      <c r="BG500" s="118"/>
      <c r="BH500" s="118"/>
      <c r="BI500" s="118"/>
      <c r="BJ500" s="322"/>
      <c r="BK500" s="118"/>
      <c r="BL500" s="118"/>
      <c r="BM500" s="118"/>
      <c r="BN500" s="322"/>
      <c r="BO500" s="118"/>
      <c r="BP500" s="118"/>
      <c r="BQ500" s="118"/>
      <c r="BR500" s="322"/>
      <c r="BS500" s="118"/>
      <c r="BT500" s="118"/>
      <c r="BU500" s="118"/>
      <c r="BV500" s="322"/>
      <c r="BW500" s="118"/>
      <c r="BX500" s="118"/>
      <c r="BY500" s="118"/>
      <c r="BZ500" s="322"/>
      <c r="CA500" s="118"/>
      <c r="CB500" s="118"/>
      <c r="CC500" s="323"/>
      <c r="CD500" s="322"/>
      <c r="CE500" s="118"/>
      <c r="CF500" s="118"/>
      <c r="CG500" s="323"/>
      <c r="CH500" s="322"/>
      <c r="CI500" s="118"/>
      <c r="CJ500" s="118"/>
      <c r="CK500" s="323"/>
      <c r="CL500" s="322"/>
      <c r="CM500" s="118"/>
      <c r="CN500" s="118"/>
      <c r="CO500" s="323"/>
      <c r="CP500" s="322"/>
      <c r="CQ500" s="118"/>
      <c r="CR500" s="118"/>
      <c r="CS500" s="323"/>
      <c r="CT500" s="322"/>
      <c r="CU500" s="118"/>
      <c r="CV500" s="118"/>
      <c r="CW500" s="323"/>
      <c r="CX500" s="322"/>
      <c r="CY500" s="71"/>
      <c r="CZ500" s="112"/>
      <c r="DA500" s="71"/>
      <c r="DB500" s="71"/>
      <c r="DC500" s="71"/>
      <c r="DD500" s="71"/>
      <c r="DE500" s="71"/>
      <c r="DF500" s="119"/>
      <c r="DG500" s="116"/>
      <c r="DH500" s="116"/>
      <c r="DI500" s="116"/>
      <c r="DJ500" s="116"/>
      <c r="DK500" s="116"/>
      <c r="DL500" s="116"/>
      <c r="DM500" s="116"/>
      <c r="DN500" s="116"/>
    </row>
    <row r="501" spans="1:118" ht="15.75" customHeight="1">
      <c r="A501" s="71"/>
      <c r="B501" s="31"/>
      <c r="C501" s="71"/>
      <c r="D501" s="71"/>
      <c r="E501" s="384"/>
      <c r="F501" s="71"/>
      <c r="G501" s="71"/>
      <c r="H501" s="71"/>
      <c r="I501" s="71"/>
      <c r="J501" s="322"/>
      <c r="K501" s="118"/>
      <c r="L501" s="118"/>
      <c r="M501" s="323"/>
      <c r="N501" s="118"/>
      <c r="O501" s="118"/>
      <c r="P501" s="118"/>
      <c r="Q501" s="118"/>
      <c r="R501" s="322"/>
      <c r="S501" s="118"/>
      <c r="T501" s="118"/>
      <c r="U501" s="323"/>
      <c r="V501" s="322"/>
      <c r="W501" s="118"/>
      <c r="X501" s="118"/>
      <c r="Y501" s="118"/>
      <c r="Z501" s="322"/>
      <c r="AA501" s="118"/>
      <c r="AB501" s="118"/>
      <c r="AC501" s="118"/>
      <c r="AD501" s="322"/>
      <c r="AE501" s="118"/>
      <c r="AF501" s="118"/>
      <c r="AG501" s="118"/>
      <c r="AH501" s="322"/>
      <c r="AI501" s="118"/>
      <c r="AJ501" s="118"/>
      <c r="AK501" s="118"/>
      <c r="AL501" s="322"/>
      <c r="AM501" s="118"/>
      <c r="AN501" s="118"/>
      <c r="AO501" s="118"/>
      <c r="AP501" s="322"/>
      <c r="AQ501" s="118"/>
      <c r="AR501" s="118"/>
      <c r="AS501" s="118"/>
      <c r="AT501" s="322"/>
      <c r="AU501" s="118"/>
      <c r="AV501" s="118"/>
      <c r="AW501" s="118"/>
      <c r="AX501" s="322"/>
      <c r="AY501" s="118"/>
      <c r="AZ501" s="118"/>
      <c r="BA501" s="118"/>
      <c r="BB501" s="322"/>
      <c r="BC501" s="118"/>
      <c r="BD501" s="118"/>
      <c r="BE501" s="118"/>
      <c r="BF501" s="322"/>
      <c r="BG501" s="118"/>
      <c r="BH501" s="118"/>
      <c r="BI501" s="118"/>
      <c r="BJ501" s="322"/>
      <c r="BK501" s="118"/>
      <c r="BL501" s="118"/>
      <c r="BM501" s="118"/>
      <c r="BN501" s="322"/>
      <c r="BO501" s="118"/>
      <c r="BP501" s="118"/>
      <c r="BQ501" s="118"/>
      <c r="BR501" s="322"/>
      <c r="BS501" s="118"/>
      <c r="BT501" s="118"/>
      <c r="BU501" s="118"/>
      <c r="BV501" s="322"/>
      <c r="BW501" s="118"/>
      <c r="BX501" s="118"/>
      <c r="BY501" s="118"/>
      <c r="BZ501" s="322"/>
      <c r="CA501" s="118"/>
      <c r="CB501" s="118"/>
      <c r="CC501" s="323"/>
      <c r="CD501" s="322"/>
      <c r="CE501" s="118"/>
      <c r="CF501" s="118"/>
      <c r="CG501" s="323"/>
      <c r="CH501" s="322"/>
      <c r="CI501" s="118"/>
      <c r="CJ501" s="118"/>
      <c r="CK501" s="323"/>
      <c r="CL501" s="322"/>
      <c r="CM501" s="118"/>
      <c r="CN501" s="118"/>
      <c r="CO501" s="323"/>
      <c r="CP501" s="322"/>
      <c r="CQ501" s="118"/>
      <c r="CR501" s="118"/>
      <c r="CS501" s="323"/>
      <c r="CT501" s="322"/>
      <c r="CU501" s="118"/>
      <c r="CV501" s="118"/>
      <c r="CW501" s="323"/>
      <c r="CX501" s="322"/>
      <c r="CY501" s="71"/>
      <c r="CZ501" s="112"/>
      <c r="DA501" s="71"/>
      <c r="DB501" s="71"/>
      <c r="DC501" s="71"/>
      <c r="DD501" s="71"/>
      <c r="DE501" s="71"/>
      <c r="DF501" s="119"/>
      <c r="DG501" s="116"/>
      <c r="DH501" s="116"/>
      <c r="DI501" s="116"/>
      <c r="DJ501" s="116"/>
      <c r="DK501" s="116"/>
      <c r="DL501" s="116"/>
      <c r="DM501" s="116"/>
      <c r="DN501" s="116"/>
    </row>
    <row r="502" spans="1:118" ht="15.75" customHeight="1">
      <c r="A502" s="71"/>
      <c r="B502" s="31"/>
      <c r="C502" s="71"/>
      <c r="D502" s="71"/>
      <c r="E502" s="384"/>
      <c r="F502" s="71"/>
      <c r="G502" s="71"/>
      <c r="H502" s="71"/>
      <c r="I502" s="71"/>
      <c r="J502" s="322"/>
      <c r="K502" s="118"/>
      <c r="L502" s="118"/>
      <c r="M502" s="323"/>
      <c r="N502" s="118"/>
      <c r="O502" s="118"/>
      <c r="P502" s="118"/>
      <c r="Q502" s="118"/>
      <c r="R502" s="322"/>
      <c r="S502" s="118"/>
      <c r="T502" s="118"/>
      <c r="U502" s="323"/>
      <c r="V502" s="322"/>
      <c r="W502" s="118"/>
      <c r="X502" s="118"/>
      <c r="Y502" s="118"/>
      <c r="Z502" s="322"/>
      <c r="AA502" s="118"/>
      <c r="AB502" s="118"/>
      <c r="AC502" s="118"/>
      <c r="AD502" s="322"/>
      <c r="AE502" s="118"/>
      <c r="AF502" s="118"/>
      <c r="AG502" s="118"/>
      <c r="AH502" s="322"/>
      <c r="AI502" s="118"/>
      <c r="AJ502" s="118"/>
      <c r="AK502" s="118"/>
      <c r="AL502" s="322"/>
      <c r="AM502" s="118"/>
      <c r="AN502" s="118"/>
      <c r="AO502" s="118"/>
      <c r="AP502" s="322"/>
      <c r="AQ502" s="118"/>
      <c r="AR502" s="118"/>
      <c r="AS502" s="118"/>
      <c r="AT502" s="322"/>
      <c r="AU502" s="118"/>
      <c r="AV502" s="118"/>
      <c r="AW502" s="118"/>
      <c r="AX502" s="322"/>
      <c r="AY502" s="118"/>
      <c r="AZ502" s="118"/>
      <c r="BA502" s="118"/>
      <c r="BB502" s="322"/>
      <c r="BC502" s="118"/>
      <c r="BD502" s="118"/>
      <c r="BE502" s="118"/>
      <c r="BF502" s="322"/>
      <c r="BG502" s="118"/>
      <c r="BH502" s="118"/>
      <c r="BI502" s="118"/>
      <c r="BJ502" s="322"/>
      <c r="BK502" s="118"/>
      <c r="BL502" s="118"/>
      <c r="BM502" s="118"/>
      <c r="BN502" s="322"/>
      <c r="BO502" s="118"/>
      <c r="BP502" s="118"/>
      <c r="BQ502" s="118"/>
      <c r="BR502" s="322"/>
      <c r="BS502" s="118"/>
      <c r="BT502" s="118"/>
      <c r="BU502" s="118"/>
      <c r="BV502" s="322"/>
      <c r="BW502" s="118"/>
      <c r="BX502" s="118"/>
      <c r="BY502" s="118"/>
      <c r="BZ502" s="322"/>
      <c r="CA502" s="118"/>
      <c r="CB502" s="118"/>
      <c r="CC502" s="323"/>
      <c r="CD502" s="322"/>
      <c r="CE502" s="118"/>
      <c r="CF502" s="118"/>
      <c r="CG502" s="323"/>
      <c r="CH502" s="322"/>
      <c r="CI502" s="118"/>
      <c r="CJ502" s="118"/>
      <c r="CK502" s="323"/>
      <c r="CL502" s="322"/>
      <c r="CM502" s="118"/>
      <c r="CN502" s="118"/>
      <c r="CO502" s="323"/>
      <c r="CP502" s="322"/>
      <c r="CQ502" s="118"/>
      <c r="CR502" s="118"/>
      <c r="CS502" s="323"/>
      <c r="CT502" s="322"/>
      <c r="CU502" s="118"/>
      <c r="CV502" s="118"/>
      <c r="CW502" s="323"/>
      <c r="CX502" s="322"/>
      <c r="CY502" s="71"/>
      <c r="CZ502" s="112"/>
      <c r="DA502" s="71"/>
      <c r="DB502" s="71"/>
      <c r="DC502" s="71"/>
      <c r="DD502" s="71"/>
      <c r="DE502" s="71"/>
      <c r="DF502" s="119"/>
      <c r="DG502" s="116"/>
      <c r="DH502" s="116"/>
      <c r="DI502" s="116"/>
      <c r="DJ502" s="116"/>
      <c r="DK502" s="116"/>
      <c r="DL502" s="116"/>
      <c r="DM502" s="116"/>
      <c r="DN502" s="116"/>
    </row>
    <row r="503" spans="1:118" ht="15.75" customHeight="1">
      <c r="A503" s="71"/>
      <c r="B503" s="31"/>
      <c r="C503" s="71"/>
      <c r="D503" s="71"/>
      <c r="E503" s="384"/>
      <c r="F503" s="71"/>
      <c r="G503" s="71"/>
      <c r="H503" s="71"/>
      <c r="I503" s="71"/>
      <c r="J503" s="322"/>
      <c r="K503" s="118"/>
      <c r="L503" s="118"/>
      <c r="M503" s="323"/>
      <c r="N503" s="118"/>
      <c r="O503" s="118"/>
      <c r="P503" s="118"/>
      <c r="Q503" s="118"/>
      <c r="R503" s="322"/>
      <c r="S503" s="118"/>
      <c r="T503" s="118"/>
      <c r="U503" s="323"/>
      <c r="V503" s="322"/>
      <c r="W503" s="118"/>
      <c r="X503" s="118"/>
      <c r="Y503" s="118"/>
      <c r="Z503" s="322"/>
      <c r="AA503" s="118"/>
      <c r="AB503" s="118"/>
      <c r="AC503" s="118"/>
      <c r="AD503" s="322"/>
      <c r="AE503" s="118"/>
      <c r="AF503" s="118"/>
      <c r="AG503" s="118"/>
      <c r="AH503" s="322"/>
      <c r="AI503" s="118"/>
      <c r="AJ503" s="118"/>
      <c r="AK503" s="118"/>
      <c r="AL503" s="322"/>
      <c r="AM503" s="118"/>
      <c r="AN503" s="118"/>
      <c r="AO503" s="118"/>
      <c r="AP503" s="322"/>
      <c r="AQ503" s="118"/>
      <c r="AR503" s="118"/>
      <c r="AS503" s="118"/>
      <c r="AT503" s="322"/>
      <c r="AU503" s="118"/>
      <c r="AV503" s="118"/>
      <c r="AW503" s="118"/>
      <c r="AX503" s="322"/>
      <c r="AY503" s="118"/>
      <c r="AZ503" s="118"/>
      <c r="BA503" s="118"/>
      <c r="BB503" s="322"/>
      <c r="BC503" s="118"/>
      <c r="BD503" s="118"/>
      <c r="BE503" s="118"/>
      <c r="BF503" s="322"/>
      <c r="BG503" s="118"/>
      <c r="BH503" s="118"/>
      <c r="BI503" s="118"/>
      <c r="BJ503" s="322"/>
      <c r="BK503" s="118"/>
      <c r="BL503" s="118"/>
      <c r="BM503" s="118"/>
      <c r="BN503" s="322"/>
      <c r="BO503" s="118"/>
      <c r="BP503" s="118"/>
      <c r="BQ503" s="118"/>
      <c r="BR503" s="322"/>
      <c r="BS503" s="118"/>
      <c r="BT503" s="118"/>
      <c r="BU503" s="118"/>
      <c r="BV503" s="322"/>
      <c r="BW503" s="118"/>
      <c r="BX503" s="118"/>
      <c r="BY503" s="118"/>
      <c r="BZ503" s="322"/>
      <c r="CA503" s="118"/>
      <c r="CB503" s="118"/>
      <c r="CC503" s="323"/>
      <c r="CD503" s="322"/>
      <c r="CE503" s="118"/>
      <c r="CF503" s="118"/>
      <c r="CG503" s="323"/>
      <c r="CH503" s="322"/>
      <c r="CI503" s="118"/>
      <c r="CJ503" s="118"/>
      <c r="CK503" s="323"/>
      <c r="CL503" s="322"/>
      <c r="CM503" s="118"/>
      <c r="CN503" s="118"/>
      <c r="CO503" s="323"/>
      <c r="CP503" s="322"/>
      <c r="CQ503" s="118"/>
      <c r="CR503" s="118"/>
      <c r="CS503" s="323"/>
      <c r="CT503" s="322"/>
      <c r="CU503" s="118"/>
      <c r="CV503" s="118"/>
      <c r="CW503" s="323"/>
      <c r="CX503" s="322"/>
      <c r="CY503" s="71"/>
      <c r="CZ503" s="112"/>
      <c r="DA503" s="71"/>
      <c r="DB503" s="71"/>
      <c r="DC503" s="71"/>
      <c r="DD503" s="71"/>
      <c r="DE503" s="71"/>
      <c r="DF503" s="119"/>
      <c r="DG503" s="116"/>
      <c r="DH503" s="116"/>
      <c r="DI503" s="116"/>
      <c r="DJ503" s="116"/>
      <c r="DK503" s="116"/>
      <c r="DL503" s="116"/>
      <c r="DM503" s="116"/>
      <c r="DN503" s="116"/>
    </row>
    <row r="504" spans="1:118" ht="15.75" customHeight="1">
      <c r="A504" s="71"/>
      <c r="B504" s="31"/>
      <c r="C504" s="71"/>
      <c r="D504" s="71"/>
      <c r="E504" s="384"/>
      <c r="F504" s="71"/>
      <c r="G504" s="71"/>
      <c r="H504" s="71"/>
      <c r="I504" s="71"/>
      <c r="J504" s="322"/>
      <c r="K504" s="118"/>
      <c r="L504" s="118"/>
      <c r="M504" s="323"/>
      <c r="N504" s="118"/>
      <c r="O504" s="118"/>
      <c r="P504" s="118"/>
      <c r="Q504" s="118"/>
      <c r="R504" s="322"/>
      <c r="S504" s="118"/>
      <c r="T504" s="118"/>
      <c r="U504" s="323"/>
      <c r="V504" s="322"/>
      <c r="W504" s="118"/>
      <c r="X504" s="118"/>
      <c r="Y504" s="118"/>
      <c r="Z504" s="322"/>
      <c r="AA504" s="118"/>
      <c r="AB504" s="118"/>
      <c r="AC504" s="118"/>
      <c r="AD504" s="322"/>
      <c r="AE504" s="118"/>
      <c r="AF504" s="118"/>
      <c r="AG504" s="118"/>
      <c r="AH504" s="322"/>
      <c r="AI504" s="118"/>
      <c r="AJ504" s="118"/>
      <c r="AK504" s="118"/>
      <c r="AL504" s="322"/>
      <c r="AM504" s="118"/>
      <c r="AN504" s="118"/>
      <c r="AO504" s="118"/>
      <c r="AP504" s="322"/>
      <c r="AQ504" s="118"/>
      <c r="AR504" s="118"/>
      <c r="AS504" s="118"/>
      <c r="AT504" s="322"/>
      <c r="AU504" s="118"/>
      <c r="AV504" s="118"/>
      <c r="AW504" s="118"/>
      <c r="AX504" s="322"/>
      <c r="AY504" s="118"/>
      <c r="AZ504" s="118"/>
      <c r="BA504" s="118"/>
      <c r="BB504" s="322"/>
      <c r="BC504" s="118"/>
      <c r="BD504" s="118"/>
      <c r="BE504" s="118"/>
      <c r="BF504" s="322"/>
      <c r="BG504" s="118"/>
      <c r="BH504" s="118"/>
      <c r="BI504" s="118"/>
      <c r="BJ504" s="322"/>
      <c r="BK504" s="118"/>
      <c r="BL504" s="118"/>
      <c r="BM504" s="118"/>
      <c r="BN504" s="322"/>
      <c r="BO504" s="118"/>
      <c r="BP504" s="118"/>
      <c r="BQ504" s="118"/>
      <c r="BR504" s="322"/>
      <c r="BS504" s="118"/>
      <c r="BT504" s="118"/>
      <c r="BU504" s="118"/>
      <c r="BV504" s="322"/>
      <c r="BW504" s="118"/>
      <c r="BX504" s="118"/>
      <c r="BY504" s="118"/>
      <c r="BZ504" s="322"/>
      <c r="CA504" s="118"/>
      <c r="CB504" s="118"/>
      <c r="CC504" s="323"/>
      <c r="CD504" s="322"/>
      <c r="CE504" s="118"/>
      <c r="CF504" s="118"/>
      <c r="CG504" s="323"/>
      <c r="CH504" s="322"/>
      <c r="CI504" s="118"/>
      <c r="CJ504" s="118"/>
      <c r="CK504" s="323"/>
      <c r="CL504" s="322"/>
      <c r="CM504" s="118"/>
      <c r="CN504" s="118"/>
      <c r="CO504" s="323"/>
      <c r="CP504" s="322"/>
      <c r="CQ504" s="118"/>
      <c r="CR504" s="118"/>
      <c r="CS504" s="323"/>
      <c r="CT504" s="322"/>
      <c r="CU504" s="118"/>
      <c r="CV504" s="118"/>
      <c r="CW504" s="323"/>
      <c r="CX504" s="322"/>
      <c r="CY504" s="71"/>
      <c r="CZ504" s="112"/>
      <c r="DA504" s="71"/>
      <c r="DB504" s="71"/>
      <c r="DC504" s="71"/>
      <c r="DD504" s="71"/>
      <c r="DE504" s="71"/>
      <c r="DF504" s="119"/>
      <c r="DG504" s="116"/>
      <c r="DH504" s="116"/>
      <c r="DI504" s="116"/>
      <c r="DJ504" s="116"/>
      <c r="DK504" s="116"/>
      <c r="DL504" s="116"/>
      <c r="DM504" s="116"/>
      <c r="DN504" s="116"/>
    </row>
    <row r="505" spans="1:118" ht="15.75" customHeight="1">
      <c r="A505" s="71"/>
      <c r="B505" s="31"/>
      <c r="C505" s="71"/>
      <c r="D505" s="71"/>
      <c r="E505" s="384"/>
      <c r="F505" s="71"/>
      <c r="G505" s="71"/>
      <c r="H505" s="71"/>
      <c r="I505" s="71"/>
      <c r="J505" s="322"/>
      <c r="K505" s="118"/>
      <c r="L505" s="118"/>
      <c r="M505" s="323"/>
      <c r="N505" s="118"/>
      <c r="O505" s="118"/>
      <c r="P505" s="118"/>
      <c r="Q505" s="118"/>
      <c r="R505" s="322"/>
      <c r="S505" s="118"/>
      <c r="T505" s="118"/>
      <c r="U505" s="323"/>
      <c r="V505" s="322"/>
      <c r="W505" s="118"/>
      <c r="X505" s="118"/>
      <c r="Y505" s="118"/>
      <c r="Z505" s="322"/>
      <c r="AA505" s="118"/>
      <c r="AB505" s="118"/>
      <c r="AC505" s="118"/>
      <c r="AD505" s="322"/>
      <c r="AE505" s="118"/>
      <c r="AF505" s="118"/>
      <c r="AG505" s="118"/>
      <c r="AH505" s="322"/>
      <c r="AI505" s="118"/>
      <c r="AJ505" s="118"/>
      <c r="AK505" s="118"/>
      <c r="AL505" s="322"/>
      <c r="AM505" s="118"/>
      <c r="AN505" s="118"/>
      <c r="AO505" s="118"/>
      <c r="AP505" s="322"/>
      <c r="AQ505" s="118"/>
      <c r="AR505" s="118"/>
      <c r="AS505" s="118"/>
      <c r="AT505" s="322"/>
      <c r="AU505" s="118"/>
      <c r="AV505" s="118"/>
      <c r="AW505" s="118"/>
      <c r="AX505" s="322"/>
      <c r="AY505" s="118"/>
      <c r="AZ505" s="118"/>
      <c r="BA505" s="118"/>
      <c r="BB505" s="322"/>
      <c r="BC505" s="118"/>
      <c r="BD505" s="118"/>
      <c r="BE505" s="118"/>
      <c r="BF505" s="322"/>
      <c r="BG505" s="118"/>
      <c r="BH505" s="118"/>
      <c r="BI505" s="118"/>
      <c r="BJ505" s="322"/>
      <c r="BK505" s="118"/>
      <c r="BL505" s="118"/>
      <c r="BM505" s="118"/>
      <c r="BN505" s="322"/>
      <c r="BO505" s="118"/>
      <c r="BP505" s="118"/>
      <c r="BQ505" s="118"/>
      <c r="BR505" s="322"/>
      <c r="BS505" s="118"/>
      <c r="BT505" s="118"/>
      <c r="BU505" s="118"/>
      <c r="BV505" s="322"/>
      <c r="BW505" s="118"/>
      <c r="BX505" s="118"/>
      <c r="BY505" s="118"/>
      <c r="BZ505" s="322"/>
      <c r="CA505" s="118"/>
      <c r="CB505" s="118"/>
      <c r="CC505" s="323"/>
      <c r="CD505" s="322"/>
      <c r="CE505" s="118"/>
      <c r="CF505" s="118"/>
      <c r="CG505" s="323"/>
      <c r="CH505" s="322"/>
      <c r="CI505" s="118"/>
      <c r="CJ505" s="118"/>
      <c r="CK505" s="323"/>
      <c r="CL505" s="322"/>
      <c r="CM505" s="118"/>
      <c r="CN505" s="118"/>
      <c r="CO505" s="323"/>
      <c r="CP505" s="322"/>
      <c r="CQ505" s="118"/>
      <c r="CR505" s="118"/>
      <c r="CS505" s="323"/>
      <c r="CT505" s="322"/>
      <c r="CU505" s="118"/>
      <c r="CV505" s="118"/>
      <c r="CW505" s="323"/>
      <c r="CX505" s="322"/>
      <c r="CY505" s="71"/>
      <c r="CZ505" s="112"/>
      <c r="DA505" s="71"/>
      <c r="DB505" s="71"/>
      <c r="DC505" s="71"/>
      <c r="DD505" s="71"/>
      <c r="DE505" s="71"/>
      <c r="DF505" s="119"/>
      <c r="DG505" s="116"/>
      <c r="DH505" s="116"/>
      <c r="DI505" s="116"/>
      <c r="DJ505" s="116"/>
      <c r="DK505" s="116"/>
      <c r="DL505" s="116"/>
      <c r="DM505" s="116"/>
      <c r="DN505" s="116"/>
    </row>
    <row r="506" spans="1:118" ht="15.75" customHeight="1">
      <c r="A506" s="71"/>
      <c r="B506" s="31"/>
      <c r="C506" s="71"/>
      <c r="D506" s="71"/>
      <c r="E506" s="384"/>
      <c r="F506" s="71"/>
      <c r="G506" s="71"/>
      <c r="H506" s="71"/>
      <c r="I506" s="71"/>
      <c r="J506" s="322"/>
      <c r="K506" s="118"/>
      <c r="L506" s="118"/>
      <c r="M506" s="323"/>
      <c r="N506" s="118"/>
      <c r="O506" s="118"/>
      <c r="P506" s="118"/>
      <c r="Q506" s="118"/>
      <c r="R506" s="322"/>
      <c r="S506" s="118"/>
      <c r="T506" s="118"/>
      <c r="U506" s="323"/>
      <c r="V506" s="322"/>
      <c r="W506" s="118"/>
      <c r="X506" s="118"/>
      <c r="Y506" s="118"/>
      <c r="Z506" s="322"/>
      <c r="AA506" s="118"/>
      <c r="AB506" s="118"/>
      <c r="AC506" s="118"/>
      <c r="AD506" s="322"/>
      <c r="AE506" s="118"/>
      <c r="AF506" s="118"/>
      <c r="AG506" s="118"/>
      <c r="AH506" s="322"/>
      <c r="AI506" s="118"/>
      <c r="AJ506" s="118"/>
      <c r="AK506" s="118"/>
      <c r="AL506" s="322"/>
      <c r="AM506" s="118"/>
      <c r="AN506" s="118"/>
      <c r="AO506" s="118"/>
      <c r="AP506" s="322"/>
      <c r="AQ506" s="118"/>
      <c r="AR506" s="118"/>
      <c r="AS506" s="118"/>
      <c r="AT506" s="322"/>
      <c r="AU506" s="118"/>
      <c r="AV506" s="118"/>
      <c r="AW506" s="118"/>
      <c r="AX506" s="322"/>
      <c r="AY506" s="118"/>
      <c r="AZ506" s="118"/>
      <c r="BA506" s="118"/>
      <c r="BB506" s="322"/>
      <c r="BC506" s="118"/>
      <c r="BD506" s="118"/>
      <c r="BE506" s="118"/>
      <c r="BF506" s="322"/>
      <c r="BG506" s="118"/>
      <c r="BH506" s="118"/>
      <c r="BI506" s="118"/>
      <c r="BJ506" s="322"/>
      <c r="BK506" s="118"/>
      <c r="BL506" s="118"/>
      <c r="BM506" s="118"/>
      <c r="BN506" s="322"/>
      <c r="BO506" s="118"/>
      <c r="BP506" s="118"/>
      <c r="BQ506" s="118"/>
      <c r="BR506" s="322"/>
      <c r="BS506" s="118"/>
      <c r="BT506" s="118"/>
      <c r="BU506" s="118"/>
      <c r="BV506" s="322"/>
      <c r="BW506" s="118"/>
      <c r="BX506" s="118"/>
      <c r="BY506" s="118"/>
      <c r="BZ506" s="322"/>
      <c r="CA506" s="118"/>
      <c r="CB506" s="118"/>
      <c r="CC506" s="323"/>
      <c r="CD506" s="322"/>
      <c r="CE506" s="118"/>
      <c r="CF506" s="118"/>
      <c r="CG506" s="323"/>
      <c r="CH506" s="322"/>
      <c r="CI506" s="118"/>
      <c r="CJ506" s="118"/>
      <c r="CK506" s="323"/>
      <c r="CL506" s="322"/>
      <c r="CM506" s="118"/>
      <c r="CN506" s="118"/>
      <c r="CO506" s="323"/>
      <c r="CP506" s="322"/>
      <c r="CQ506" s="118"/>
      <c r="CR506" s="118"/>
      <c r="CS506" s="323"/>
      <c r="CT506" s="322"/>
      <c r="CU506" s="118"/>
      <c r="CV506" s="118"/>
      <c r="CW506" s="323"/>
      <c r="CX506" s="322"/>
      <c r="CY506" s="71"/>
      <c r="CZ506" s="112"/>
      <c r="DA506" s="71"/>
      <c r="DB506" s="71"/>
      <c r="DC506" s="71"/>
      <c r="DD506" s="71"/>
      <c r="DE506" s="71"/>
      <c r="DF506" s="119"/>
      <c r="DG506" s="116"/>
      <c r="DH506" s="116"/>
      <c r="DI506" s="116"/>
      <c r="DJ506" s="116"/>
      <c r="DK506" s="116"/>
      <c r="DL506" s="116"/>
      <c r="DM506" s="116"/>
      <c r="DN506" s="116"/>
    </row>
    <row r="507" spans="1:118" ht="15.75" customHeight="1">
      <c r="A507" s="71"/>
      <c r="B507" s="31"/>
      <c r="C507" s="71"/>
      <c r="D507" s="71"/>
      <c r="E507" s="384"/>
      <c r="F507" s="71"/>
      <c r="G507" s="71"/>
      <c r="H507" s="71"/>
      <c r="I507" s="71"/>
      <c r="J507" s="322"/>
      <c r="K507" s="118"/>
      <c r="L507" s="118"/>
      <c r="M507" s="323"/>
      <c r="N507" s="118"/>
      <c r="O507" s="118"/>
      <c r="P507" s="118"/>
      <c r="Q507" s="118"/>
      <c r="R507" s="322"/>
      <c r="S507" s="118"/>
      <c r="T507" s="118"/>
      <c r="U507" s="323"/>
      <c r="V507" s="322"/>
      <c r="W507" s="118"/>
      <c r="X507" s="118"/>
      <c r="Y507" s="118"/>
      <c r="Z507" s="322"/>
      <c r="AA507" s="118"/>
      <c r="AB507" s="118"/>
      <c r="AC507" s="118"/>
      <c r="AD507" s="322"/>
      <c r="AE507" s="118"/>
      <c r="AF507" s="118"/>
      <c r="AG507" s="118"/>
      <c r="AH507" s="322"/>
      <c r="AI507" s="118"/>
      <c r="AJ507" s="118"/>
      <c r="AK507" s="118"/>
      <c r="AL507" s="322"/>
      <c r="AM507" s="118"/>
      <c r="AN507" s="118"/>
      <c r="AO507" s="118"/>
      <c r="AP507" s="322"/>
      <c r="AQ507" s="118"/>
      <c r="AR507" s="118"/>
      <c r="AS507" s="118"/>
      <c r="AT507" s="322"/>
      <c r="AU507" s="118"/>
      <c r="AV507" s="118"/>
      <c r="AW507" s="118"/>
      <c r="AX507" s="322"/>
      <c r="AY507" s="118"/>
      <c r="AZ507" s="118"/>
      <c r="BA507" s="118"/>
      <c r="BB507" s="322"/>
      <c r="BC507" s="118"/>
      <c r="BD507" s="118"/>
      <c r="BE507" s="118"/>
      <c r="BF507" s="322"/>
      <c r="BG507" s="118"/>
      <c r="BH507" s="118"/>
      <c r="BI507" s="118"/>
      <c r="BJ507" s="322"/>
      <c r="BK507" s="118"/>
      <c r="BL507" s="118"/>
      <c r="BM507" s="118"/>
      <c r="BN507" s="322"/>
      <c r="BO507" s="118"/>
      <c r="BP507" s="118"/>
      <c r="BQ507" s="118"/>
      <c r="BR507" s="322"/>
      <c r="BS507" s="118"/>
      <c r="BT507" s="118"/>
      <c r="BU507" s="118"/>
      <c r="BV507" s="322"/>
      <c r="BW507" s="118"/>
      <c r="BX507" s="118"/>
      <c r="BY507" s="118"/>
      <c r="BZ507" s="322"/>
      <c r="CA507" s="118"/>
      <c r="CB507" s="118"/>
      <c r="CC507" s="323"/>
      <c r="CD507" s="322"/>
      <c r="CE507" s="118"/>
      <c r="CF507" s="118"/>
      <c r="CG507" s="323"/>
      <c r="CH507" s="322"/>
      <c r="CI507" s="118"/>
      <c r="CJ507" s="118"/>
      <c r="CK507" s="323"/>
      <c r="CL507" s="322"/>
      <c r="CM507" s="118"/>
      <c r="CN507" s="118"/>
      <c r="CO507" s="323"/>
      <c r="CP507" s="322"/>
      <c r="CQ507" s="118"/>
      <c r="CR507" s="118"/>
      <c r="CS507" s="323"/>
      <c r="CT507" s="322"/>
      <c r="CU507" s="118"/>
      <c r="CV507" s="118"/>
      <c r="CW507" s="323"/>
      <c r="CX507" s="322"/>
      <c r="CY507" s="71"/>
      <c r="CZ507" s="112"/>
      <c r="DA507" s="71"/>
      <c r="DB507" s="71"/>
      <c r="DC507" s="71"/>
      <c r="DD507" s="71"/>
      <c r="DE507" s="71"/>
      <c r="DF507" s="119"/>
      <c r="DG507" s="116"/>
      <c r="DH507" s="116"/>
      <c r="DI507" s="116"/>
      <c r="DJ507" s="116"/>
      <c r="DK507" s="116"/>
      <c r="DL507" s="116"/>
      <c r="DM507" s="116"/>
      <c r="DN507" s="116"/>
    </row>
    <row r="508" spans="1:118" ht="15.75" customHeight="1">
      <c r="A508" s="71"/>
      <c r="B508" s="31"/>
      <c r="C508" s="71"/>
      <c r="D508" s="71"/>
      <c r="E508" s="384"/>
      <c r="F508" s="71"/>
      <c r="G508" s="71"/>
      <c r="H508" s="71"/>
      <c r="I508" s="71"/>
      <c r="J508" s="322"/>
      <c r="K508" s="118"/>
      <c r="L508" s="118"/>
      <c r="M508" s="323"/>
      <c r="N508" s="118"/>
      <c r="O508" s="118"/>
      <c r="P508" s="118"/>
      <c r="Q508" s="118"/>
      <c r="R508" s="322"/>
      <c r="S508" s="118"/>
      <c r="T508" s="118"/>
      <c r="U508" s="323"/>
      <c r="V508" s="322"/>
      <c r="W508" s="118"/>
      <c r="X508" s="118"/>
      <c r="Y508" s="118"/>
      <c r="Z508" s="322"/>
      <c r="AA508" s="118"/>
      <c r="AB508" s="118"/>
      <c r="AC508" s="118"/>
      <c r="AD508" s="322"/>
      <c r="AE508" s="118"/>
      <c r="AF508" s="118"/>
      <c r="AG508" s="118"/>
      <c r="AH508" s="322"/>
      <c r="AI508" s="118"/>
      <c r="AJ508" s="118"/>
      <c r="AK508" s="118"/>
      <c r="AL508" s="322"/>
      <c r="AM508" s="118"/>
      <c r="AN508" s="118"/>
      <c r="AO508" s="118"/>
      <c r="AP508" s="322"/>
      <c r="AQ508" s="118"/>
      <c r="AR508" s="118"/>
      <c r="AS508" s="118"/>
      <c r="AT508" s="322"/>
      <c r="AU508" s="118"/>
      <c r="AV508" s="118"/>
      <c r="AW508" s="118"/>
      <c r="AX508" s="322"/>
      <c r="AY508" s="118"/>
      <c r="AZ508" s="118"/>
      <c r="BA508" s="118"/>
      <c r="BB508" s="322"/>
      <c r="BC508" s="118"/>
      <c r="BD508" s="118"/>
      <c r="BE508" s="118"/>
      <c r="BF508" s="322"/>
      <c r="BG508" s="118"/>
      <c r="BH508" s="118"/>
      <c r="BI508" s="118"/>
      <c r="BJ508" s="322"/>
      <c r="BK508" s="118"/>
      <c r="BL508" s="118"/>
      <c r="BM508" s="118"/>
      <c r="BN508" s="322"/>
      <c r="BO508" s="118"/>
      <c r="BP508" s="118"/>
      <c r="BQ508" s="118"/>
      <c r="BR508" s="322"/>
      <c r="BS508" s="118"/>
      <c r="BT508" s="118"/>
      <c r="BU508" s="118"/>
      <c r="BV508" s="322"/>
      <c r="BW508" s="118"/>
      <c r="BX508" s="118"/>
      <c r="BY508" s="118"/>
      <c r="BZ508" s="322"/>
      <c r="CA508" s="118"/>
      <c r="CB508" s="118"/>
      <c r="CC508" s="323"/>
      <c r="CD508" s="322"/>
      <c r="CE508" s="118"/>
      <c r="CF508" s="118"/>
      <c r="CG508" s="323"/>
      <c r="CH508" s="322"/>
      <c r="CI508" s="118"/>
      <c r="CJ508" s="118"/>
      <c r="CK508" s="323"/>
      <c r="CL508" s="322"/>
      <c r="CM508" s="118"/>
      <c r="CN508" s="118"/>
      <c r="CO508" s="323"/>
      <c r="CP508" s="322"/>
      <c r="CQ508" s="118"/>
      <c r="CR508" s="118"/>
      <c r="CS508" s="323"/>
      <c r="CT508" s="322"/>
      <c r="CU508" s="118"/>
      <c r="CV508" s="118"/>
      <c r="CW508" s="323"/>
      <c r="CX508" s="322"/>
      <c r="CY508" s="71"/>
      <c r="CZ508" s="112"/>
      <c r="DA508" s="71"/>
      <c r="DB508" s="71"/>
      <c r="DC508" s="71"/>
      <c r="DD508" s="71"/>
      <c r="DE508" s="71"/>
      <c r="DF508" s="119"/>
      <c r="DG508" s="116"/>
      <c r="DH508" s="116"/>
      <c r="DI508" s="116"/>
      <c r="DJ508" s="116"/>
      <c r="DK508" s="116"/>
      <c r="DL508" s="116"/>
      <c r="DM508" s="116"/>
      <c r="DN508" s="116"/>
    </row>
    <row r="509" spans="1:118" ht="15.75" customHeight="1">
      <c r="A509" s="71"/>
      <c r="B509" s="31"/>
      <c r="C509" s="71"/>
      <c r="D509" s="71"/>
      <c r="E509" s="384"/>
      <c r="F509" s="71"/>
      <c r="G509" s="71"/>
      <c r="H509" s="71"/>
      <c r="I509" s="71"/>
      <c r="J509" s="322"/>
      <c r="K509" s="118"/>
      <c r="L509" s="118"/>
      <c r="M509" s="323"/>
      <c r="N509" s="118"/>
      <c r="O509" s="118"/>
      <c r="P509" s="118"/>
      <c r="Q509" s="118"/>
      <c r="R509" s="322"/>
      <c r="S509" s="118"/>
      <c r="T509" s="118"/>
      <c r="U509" s="323"/>
      <c r="V509" s="322"/>
      <c r="W509" s="118"/>
      <c r="X509" s="118"/>
      <c r="Y509" s="118"/>
      <c r="Z509" s="322"/>
      <c r="AA509" s="118"/>
      <c r="AB509" s="118"/>
      <c r="AC509" s="118"/>
      <c r="AD509" s="322"/>
      <c r="AE509" s="118"/>
      <c r="AF509" s="118"/>
      <c r="AG509" s="118"/>
      <c r="AH509" s="322"/>
      <c r="AI509" s="118"/>
      <c r="AJ509" s="118"/>
      <c r="AK509" s="118"/>
      <c r="AL509" s="322"/>
      <c r="AM509" s="118"/>
      <c r="AN509" s="118"/>
      <c r="AO509" s="118"/>
      <c r="AP509" s="322"/>
      <c r="AQ509" s="118"/>
      <c r="AR509" s="118"/>
      <c r="AS509" s="118"/>
      <c r="AT509" s="322"/>
      <c r="AU509" s="118"/>
      <c r="AV509" s="118"/>
      <c r="AW509" s="118"/>
      <c r="AX509" s="322"/>
      <c r="AY509" s="118"/>
      <c r="AZ509" s="118"/>
      <c r="BA509" s="118"/>
      <c r="BB509" s="322"/>
      <c r="BC509" s="118"/>
      <c r="BD509" s="118"/>
      <c r="BE509" s="118"/>
      <c r="BF509" s="322"/>
      <c r="BG509" s="118"/>
      <c r="BH509" s="118"/>
      <c r="BI509" s="118"/>
      <c r="BJ509" s="322"/>
      <c r="BK509" s="118"/>
      <c r="BL509" s="118"/>
      <c r="BM509" s="118"/>
      <c r="BN509" s="322"/>
      <c r="BO509" s="118"/>
      <c r="BP509" s="118"/>
      <c r="BQ509" s="118"/>
      <c r="BR509" s="322"/>
      <c r="BS509" s="118"/>
      <c r="BT509" s="118"/>
      <c r="BU509" s="118"/>
      <c r="BV509" s="322"/>
      <c r="BW509" s="118"/>
      <c r="BX509" s="118"/>
      <c r="BY509" s="118"/>
      <c r="BZ509" s="322"/>
      <c r="CA509" s="118"/>
      <c r="CB509" s="118"/>
      <c r="CC509" s="323"/>
      <c r="CD509" s="322"/>
      <c r="CE509" s="118"/>
      <c r="CF509" s="118"/>
      <c r="CG509" s="323"/>
      <c r="CH509" s="322"/>
      <c r="CI509" s="118"/>
      <c r="CJ509" s="118"/>
      <c r="CK509" s="323"/>
      <c r="CL509" s="322"/>
      <c r="CM509" s="118"/>
      <c r="CN509" s="118"/>
      <c r="CO509" s="323"/>
      <c r="CP509" s="322"/>
      <c r="CQ509" s="118"/>
      <c r="CR509" s="118"/>
      <c r="CS509" s="323"/>
      <c r="CT509" s="322"/>
      <c r="CU509" s="118"/>
      <c r="CV509" s="118"/>
      <c r="CW509" s="323"/>
      <c r="CX509" s="322"/>
      <c r="CY509" s="71"/>
      <c r="CZ509" s="112"/>
      <c r="DA509" s="71"/>
      <c r="DB509" s="71"/>
      <c r="DC509" s="71"/>
      <c r="DD509" s="71"/>
      <c r="DE509" s="71"/>
      <c r="DF509" s="119"/>
      <c r="DG509" s="116"/>
      <c r="DH509" s="116"/>
      <c r="DI509" s="116"/>
      <c r="DJ509" s="116"/>
      <c r="DK509" s="116"/>
      <c r="DL509" s="116"/>
      <c r="DM509" s="116"/>
      <c r="DN509" s="116"/>
    </row>
    <row r="510" spans="1:118" ht="15.75" customHeight="1">
      <c r="A510" s="71"/>
      <c r="B510" s="31"/>
      <c r="C510" s="71"/>
      <c r="D510" s="71"/>
      <c r="E510" s="384"/>
      <c r="F510" s="71"/>
      <c r="G510" s="71"/>
      <c r="H510" s="71"/>
      <c r="I510" s="71"/>
      <c r="J510" s="322"/>
      <c r="K510" s="118"/>
      <c r="L510" s="118"/>
      <c r="M510" s="323"/>
      <c r="N510" s="118"/>
      <c r="O510" s="118"/>
      <c r="P510" s="118"/>
      <c r="Q510" s="118"/>
      <c r="R510" s="322"/>
      <c r="S510" s="118"/>
      <c r="T510" s="118"/>
      <c r="U510" s="323"/>
      <c r="V510" s="322"/>
      <c r="W510" s="118"/>
      <c r="X510" s="118"/>
      <c r="Y510" s="118"/>
      <c r="Z510" s="322"/>
      <c r="AA510" s="118"/>
      <c r="AB510" s="118"/>
      <c r="AC510" s="118"/>
      <c r="AD510" s="322"/>
      <c r="AE510" s="118"/>
      <c r="AF510" s="118"/>
      <c r="AG510" s="118"/>
      <c r="AH510" s="322"/>
      <c r="AI510" s="118"/>
      <c r="AJ510" s="118"/>
      <c r="AK510" s="118"/>
      <c r="AL510" s="322"/>
      <c r="AM510" s="118"/>
      <c r="AN510" s="118"/>
      <c r="AO510" s="118"/>
      <c r="AP510" s="322"/>
      <c r="AQ510" s="118"/>
      <c r="AR510" s="118"/>
      <c r="AS510" s="118"/>
      <c r="AT510" s="322"/>
      <c r="AU510" s="118"/>
      <c r="AV510" s="118"/>
      <c r="AW510" s="118"/>
      <c r="AX510" s="322"/>
      <c r="AY510" s="118"/>
      <c r="AZ510" s="118"/>
      <c r="BA510" s="118"/>
      <c r="BB510" s="322"/>
      <c r="BC510" s="118"/>
      <c r="BD510" s="118"/>
      <c r="BE510" s="118"/>
      <c r="BF510" s="322"/>
      <c r="BG510" s="118"/>
      <c r="BH510" s="118"/>
      <c r="BI510" s="118"/>
      <c r="BJ510" s="322"/>
      <c r="BK510" s="118"/>
      <c r="BL510" s="118"/>
      <c r="BM510" s="118"/>
      <c r="BN510" s="322"/>
      <c r="BO510" s="118"/>
      <c r="BP510" s="118"/>
      <c r="BQ510" s="118"/>
      <c r="BR510" s="322"/>
      <c r="BS510" s="118"/>
      <c r="BT510" s="118"/>
      <c r="BU510" s="118"/>
      <c r="BV510" s="322"/>
      <c r="BW510" s="118"/>
      <c r="BX510" s="118"/>
      <c r="BY510" s="118"/>
      <c r="BZ510" s="322"/>
      <c r="CA510" s="118"/>
      <c r="CB510" s="118"/>
      <c r="CC510" s="323"/>
      <c r="CD510" s="322"/>
      <c r="CE510" s="118"/>
      <c r="CF510" s="118"/>
      <c r="CG510" s="323"/>
      <c r="CH510" s="322"/>
      <c r="CI510" s="118"/>
      <c r="CJ510" s="118"/>
      <c r="CK510" s="323"/>
      <c r="CL510" s="322"/>
      <c r="CM510" s="118"/>
      <c r="CN510" s="118"/>
      <c r="CO510" s="323"/>
      <c r="CP510" s="322"/>
      <c r="CQ510" s="118"/>
      <c r="CR510" s="118"/>
      <c r="CS510" s="323"/>
      <c r="CT510" s="322"/>
      <c r="CU510" s="118"/>
      <c r="CV510" s="118"/>
      <c r="CW510" s="323"/>
      <c r="CX510" s="322"/>
      <c r="CY510" s="71"/>
      <c r="CZ510" s="112"/>
      <c r="DA510" s="71"/>
      <c r="DB510" s="71"/>
      <c r="DC510" s="71"/>
      <c r="DD510" s="71"/>
      <c r="DE510" s="71"/>
      <c r="DF510" s="119"/>
      <c r="DG510" s="116"/>
      <c r="DH510" s="116"/>
      <c r="DI510" s="116"/>
      <c r="DJ510" s="116"/>
      <c r="DK510" s="116"/>
      <c r="DL510" s="116"/>
      <c r="DM510" s="116"/>
      <c r="DN510" s="116"/>
    </row>
    <row r="511" spans="1:118" ht="15.75" customHeight="1">
      <c r="A511" s="71"/>
      <c r="B511" s="31"/>
      <c r="C511" s="71"/>
      <c r="D511" s="71"/>
      <c r="E511" s="384"/>
      <c r="F511" s="71"/>
      <c r="G511" s="71"/>
      <c r="H511" s="71"/>
      <c r="I511" s="71"/>
      <c r="J511" s="322"/>
      <c r="K511" s="118"/>
      <c r="L511" s="118"/>
      <c r="M511" s="323"/>
      <c r="N511" s="118"/>
      <c r="O511" s="118"/>
      <c r="P511" s="118"/>
      <c r="Q511" s="118"/>
      <c r="R511" s="322"/>
      <c r="S511" s="118"/>
      <c r="T511" s="118"/>
      <c r="U511" s="323"/>
      <c r="V511" s="322"/>
      <c r="W511" s="118"/>
      <c r="X511" s="118"/>
      <c r="Y511" s="118"/>
      <c r="Z511" s="322"/>
      <c r="AA511" s="118"/>
      <c r="AB511" s="118"/>
      <c r="AC511" s="118"/>
      <c r="AD511" s="322"/>
      <c r="AE511" s="118"/>
      <c r="AF511" s="118"/>
      <c r="AG511" s="118"/>
      <c r="AH511" s="322"/>
      <c r="AI511" s="118"/>
      <c r="AJ511" s="118"/>
      <c r="AK511" s="118"/>
      <c r="AL511" s="322"/>
      <c r="AM511" s="118"/>
      <c r="AN511" s="118"/>
      <c r="AO511" s="118"/>
      <c r="AP511" s="322"/>
      <c r="AQ511" s="118"/>
      <c r="AR511" s="118"/>
      <c r="AS511" s="118"/>
      <c r="AT511" s="322"/>
      <c r="AU511" s="118"/>
      <c r="AV511" s="118"/>
      <c r="AW511" s="118"/>
      <c r="AX511" s="322"/>
      <c r="AY511" s="118"/>
      <c r="AZ511" s="118"/>
      <c r="BA511" s="118"/>
      <c r="BB511" s="322"/>
      <c r="BC511" s="118"/>
      <c r="BD511" s="118"/>
      <c r="BE511" s="118"/>
      <c r="BF511" s="322"/>
      <c r="BG511" s="118"/>
      <c r="BH511" s="118"/>
      <c r="BI511" s="118"/>
      <c r="BJ511" s="322"/>
      <c r="BK511" s="118"/>
      <c r="BL511" s="118"/>
      <c r="BM511" s="118"/>
      <c r="BN511" s="322"/>
      <c r="BO511" s="118"/>
      <c r="BP511" s="118"/>
      <c r="BQ511" s="118"/>
      <c r="BR511" s="322"/>
      <c r="BS511" s="118"/>
      <c r="BT511" s="118"/>
      <c r="BU511" s="118"/>
      <c r="BV511" s="322"/>
      <c r="BW511" s="118"/>
      <c r="BX511" s="118"/>
      <c r="BY511" s="118"/>
      <c r="BZ511" s="322"/>
      <c r="CA511" s="118"/>
      <c r="CB511" s="118"/>
      <c r="CC511" s="323"/>
      <c r="CD511" s="322"/>
      <c r="CE511" s="118"/>
      <c r="CF511" s="118"/>
      <c r="CG511" s="323"/>
      <c r="CH511" s="322"/>
      <c r="CI511" s="118"/>
      <c r="CJ511" s="118"/>
      <c r="CK511" s="323"/>
      <c r="CL511" s="322"/>
      <c r="CM511" s="118"/>
      <c r="CN511" s="118"/>
      <c r="CO511" s="323"/>
      <c r="CP511" s="322"/>
      <c r="CQ511" s="118"/>
      <c r="CR511" s="118"/>
      <c r="CS511" s="323"/>
      <c r="CT511" s="322"/>
      <c r="CU511" s="118"/>
      <c r="CV511" s="118"/>
      <c r="CW511" s="323"/>
      <c r="CX511" s="322"/>
      <c r="CY511" s="71"/>
      <c r="CZ511" s="112"/>
      <c r="DA511" s="71"/>
      <c r="DB511" s="71"/>
      <c r="DC511" s="71"/>
      <c r="DD511" s="71"/>
      <c r="DE511" s="71"/>
      <c r="DF511" s="119"/>
      <c r="DG511" s="116"/>
      <c r="DH511" s="116"/>
      <c r="DI511" s="116"/>
      <c r="DJ511" s="116"/>
      <c r="DK511" s="116"/>
      <c r="DL511" s="116"/>
      <c r="DM511" s="116"/>
      <c r="DN511" s="116"/>
    </row>
    <row r="512" spans="1:118" ht="15.75" customHeight="1">
      <c r="A512" s="71"/>
      <c r="B512" s="31"/>
      <c r="C512" s="71"/>
      <c r="D512" s="71"/>
      <c r="E512" s="384"/>
      <c r="F512" s="71"/>
      <c r="G512" s="71"/>
      <c r="H512" s="71"/>
      <c r="I512" s="71"/>
      <c r="J512" s="322"/>
      <c r="K512" s="118"/>
      <c r="L512" s="118"/>
      <c r="M512" s="323"/>
      <c r="N512" s="118"/>
      <c r="O512" s="118"/>
      <c r="P512" s="118"/>
      <c r="Q512" s="118"/>
      <c r="R512" s="322"/>
      <c r="S512" s="118"/>
      <c r="T512" s="118"/>
      <c r="U512" s="323"/>
      <c r="V512" s="322"/>
      <c r="W512" s="118"/>
      <c r="X512" s="118"/>
      <c r="Y512" s="118"/>
      <c r="Z512" s="322"/>
      <c r="AA512" s="118"/>
      <c r="AB512" s="118"/>
      <c r="AC512" s="118"/>
      <c r="AD512" s="322"/>
      <c r="AE512" s="118"/>
      <c r="AF512" s="118"/>
      <c r="AG512" s="118"/>
      <c r="AH512" s="322"/>
      <c r="AI512" s="118"/>
      <c r="AJ512" s="118"/>
      <c r="AK512" s="118"/>
      <c r="AL512" s="322"/>
      <c r="AM512" s="118"/>
      <c r="AN512" s="118"/>
      <c r="AO512" s="118"/>
      <c r="AP512" s="322"/>
      <c r="AQ512" s="118"/>
      <c r="AR512" s="118"/>
      <c r="AS512" s="118"/>
      <c r="AT512" s="322"/>
      <c r="AU512" s="118"/>
      <c r="AV512" s="118"/>
      <c r="AW512" s="118"/>
      <c r="AX512" s="322"/>
      <c r="AY512" s="118"/>
      <c r="AZ512" s="118"/>
      <c r="BA512" s="118"/>
      <c r="BB512" s="322"/>
      <c r="BC512" s="118"/>
      <c r="BD512" s="118"/>
      <c r="BE512" s="118"/>
      <c r="BF512" s="322"/>
      <c r="BG512" s="118"/>
      <c r="BH512" s="118"/>
      <c r="BI512" s="118"/>
      <c r="BJ512" s="322"/>
      <c r="BK512" s="118"/>
      <c r="BL512" s="118"/>
      <c r="BM512" s="118"/>
      <c r="BN512" s="322"/>
      <c r="BO512" s="118"/>
      <c r="BP512" s="118"/>
      <c r="BQ512" s="118"/>
      <c r="BR512" s="322"/>
      <c r="BS512" s="118"/>
      <c r="BT512" s="118"/>
      <c r="BU512" s="118"/>
      <c r="BV512" s="322"/>
      <c r="BW512" s="118"/>
      <c r="BX512" s="118"/>
      <c r="BY512" s="118"/>
      <c r="BZ512" s="322"/>
      <c r="CA512" s="118"/>
      <c r="CB512" s="118"/>
      <c r="CC512" s="323"/>
      <c r="CD512" s="322"/>
      <c r="CE512" s="118"/>
      <c r="CF512" s="118"/>
      <c r="CG512" s="323"/>
      <c r="CH512" s="322"/>
      <c r="CI512" s="118"/>
      <c r="CJ512" s="118"/>
      <c r="CK512" s="323"/>
      <c r="CL512" s="322"/>
      <c r="CM512" s="118"/>
      <c r="CN512" s="118"/>
      <c r="CO512" s="323"/>
      <c r="CP512" s="322"/>
      <c r="CQ512" s="118"/>
      <c r="CR512" s="118"/>
      <c r="CS512" s="323"/>
      <c r="CT512" s="322"/>
      <c r="CU512" s="118"/>
      <c r="CV512" s="118"/>
      <c r="CW512" s="323"/>
      <c r="CX512" s="322"/>
      <c r="CY512" s="71"/>
      <c r="CZ512" s="112"/>
      <c r="DA512" s="71"/>
      <c r="DB512" s="71"/>
      <c r="DC512" s="71"/>
      <c r="DD512" s="71"/>
      <c r="DE512" s="71"/>
      <c r="DF512" s="119"/>
      <c r="DG512" s="116"/>
      <c r="DH512" s="116"/>
      <c r="DI512" s="116"/>
      <c r="DJ512" s="116"/>
      <c r="DK512" s="116"/>
      <c r="DL512" s="116"/>
      <c r="DM512" s="116"/>
      <c r="DN512" s="116"/>
    </row>
    <row r="513" spans="1:118" ht="15.75" customHeight="1">
      <c r="A513" s="71"/>
      <c r="B513" s="31"/>
      <c r="C513" s="71"/>
      <c r="D513" s="71"/>
      <c r="E513" s="384"/>
      <c r="F513" s="71"/>
      <c r="G513" s="71"/>
      <c r="H513" s="71"/>
      <c r="I513" s="71"/>
      <c r="J513" s="322"/>
      <c r="K513" s="118"/>
      <c r="L513" s="118"/>
      <c r="M513" s="323"/>
      <c r="N513" s="118"/>
      <c r="O513" s="118"/>
      <c r="P513" s="118"/>
      <c r="Q513" s="118"/>
      <c r="R513" s="322"/>
      <c r="S513" s="118"/>
      <c r="T513" s="118"/>
      <c r="U513" s="323"/>
      <c r="V513" s="322"/>
      <c r="W513" s="118"/>
      <c r="X513" s="118"/>
      <c r="Y513" s="118"/>
      <c r="Z513" s="322"/>
      <c r="AA513" s="118"/>
      <c r="AB513" s="118"/>
      <c r="AC513" s="118"/>
      <c r="AD513" s="322"/>
      <c r="AE513" s="118"/>
      <c r="AF513" s="118"/>
      <c r="AG513" s="118"/>
      <c r="AH513" s="322"/>
      <c r="AI513" s="118"/>
      <c r="AJ513" s="118"/>
      <c r="AK513" s="118"/>
      <c r="AL513" s="322"/>
      <c r="AM513" s="118"/>
      <c r="AN513" s="118"/>
      <c r="AO513" s="118"/>
      <c r="AP513" s="322"/>
      <c r="AQ513" s="118"/>
      <c r="AR513" s="118"/>
      <c r="AS513" s="118"/>
      <c r="AT513" s="322"/>
      <c r="AU513" s="118"/>
      <c r="AV513" s="118"/>
      <c r="AW513" s="118"/>
      <c r="AX513" s="322"/>
      <c r="AY513" s="118"/>
      <c r="AZ513" s="118"/>
      <c r="BA513" s="118"/>
      <c r="BB513" s="322"/>
      <c r="BC513" s="118"/>
      <c r="BD513" s="118"/>
      <c r="BE513" s="118"/>
      <c r="BF513" s="322"/>
      <c r="BG513" s="118"/>
      <c r="BH513" s="118"/>
      <c r="BI513" s="118"/>
      <c r="BJ513" s="322"/>
      <c r="BK513" s="118"/>
      <c r="BL513" s="118"/>
      <c r="BM513" s="118"/>
      <c r="BN513" s="322"/>
      <c r="BO513" s="118"/>
      <c r="BP513" s="118"/>
      <c r="BQ513" s="118"/>
      <c r="BR513" s="322"/>
      <c r="BS513" s="118"/>
      <c r="BT513" s="118"/>
      <c r="BU513" s="118"/>
      <c r="BV513" s="322"/>
      <c r="BW513" s="118"/>
      <c r="BX513" s="118"/>
      <c r="BY513" s="118"/>
      <c r="BZ513" s="322"/>
      <c r="CA513" s="118"/>
      <c r="CB513" s="118"/>
      <c r="CC513" s="323"/>
      <c r="CD513" s="322"/>
      <c r="CE513" s="118"/>
      <c r="CF513" s="118"/>
      <c r="CG513" s="323"/>
      <c r="CH513" s="322"/>
      <c r="CI513" s="118"/>
      <c r="CJ513" s="118"/>
      <c r="CK513" s="323"/>
      <c r="CL513" s="322"/>
      <c r="CM513" s="118"/>
      <c r="CN513" s="118"/>
      <c r="CO513" s="323"/>
      <c r="CP513" s="322"/>
      <c r="CQ513" s="118"/>
      <c r="CR513" s="118"/>
      <c r="CS513" s="323"/>
      <c r="CT513" s="322"/>
      <c r="CU513" s="118"/>
      <c r="CV513" s="118"/>
      <c r="CW513" s="323"/>
      <c r="CX513" s="322"/>
      <c r="CY513" s="71"/>
      <c r="CZ513" s="112"/>
      <c r="DA513" s="71"/>
      <c r="DB513" s="71"/>
      <c r="DC513" s="71"/>
      <c r="DD513" s="71"/>
      <c r="DE513" s="71"/>
      <c r="DF513" s="119"/>
      <c r="DG513" s="116"/>
      <c r="DH513" s="116"/>
      <c r="DI513" s="116"/>
      <c r="DJ513" s="116"/>
      <c r="DK513" s="116"/>
      <c r="DL513" s="116"/>
      <c r="DM513" s="116"/>
      <c r="DN513" s="116"/>
    </row>
    <row r="514" spans="1:118" ht="15.75" customHeight="1">
      <c r="A514" s="102" t="s">
        <v>1347</v>
      </c>
      <c r="B514" s="51"/>
      <c r="C514" s="104"/>
      <c r="D514" s="104"/>
      <c r="E514" s="383"/>
      <c r="F514" s="139"/>
      <c r="G514" s="139"/>
      <c r="H514" s="139"/>
      <c r="I514" s="139"/>
      <c r="J514" s="140"/>
      <c r="K514" s="140"/>
      <c r="L514" s="140"/>
      <c r="M514" s="140"/>
      <c r="N514" s="140"/>
      <c r="O514" s="140"/>
      <c r="P514" s="140"/>
      <c r="Q514" s="140"/>
      <c r="R514" s="140"/>
      <c r="S514" s="140"/>
      <c r="T514" s="140"/>
      <c r="U514" s="140"/>
      <c r="V514" s="402"/>
      <c r="W514" s="140"/>
      <c r="X514" s="140"/>
      <c r="Y514" s="140"/>
      <c r="Z514" s="402"/>
      <c r="AA514" s="140"/>
      <c r="AB514" s="140"/>
      <c r="AC514" s="140"/>
      <c r="AD514" s="402"/>
      <c r="AE514" s="140"/>
      <c r="AF514" s="140"/>
      <c r="AG514" s="140"/>
      <c r="AH514" s="402"/>
      <c r="AI514" s="140"/>
      <c r="AJ514" s="140"/>
      <c r="AK514" s="140"/>
      <c r="AL514" s="402"/>
      <c r="AM514" s="140"/>
      <c r="AN514" s="140"/>
      <c r="AO514" s="140"/>
      <c r="AP514" s="402"/>
      <c r="AQ514" s="140"/>
      <c r="AR514" s="140"/>
      <c r="AS514" s="140"/>
      <c r="AT514" s="402"/>
      <c r="AU514" s="140"/>
      <c r="AV514" s="140"/>
      <c r="AW514" s="140"/>
      <c r="AX514" s="402"/>
      <c r="AY514" s="140"/>
      <c r="AZ514" s="140"/>
      <c r="BA514" s="140"/>
      <c r="BB514" s="402"/>
      <c r="BC514" s="140"/>
      <c r="BD514" s="140"/>
      <c r="BE514" s="140"/>
      <c r="BF514" s="402"/>
      <c r="BG514" s="140"/>
      <c r="BH514" s="140"/>
      <c r="BI514" s="140"/>
      <c r="BJ514" s="402"/>
      <c r="BK514" s="140"/>
      <c r="BL514" s="140"/>
      <c r="BM514" s="140"/>
      <c r="BN514" s="402"/>
      <c r="BO514" s="140"/>
      <c r="BP514" s="140"/>
      <c r="BQ514" s="140"/>
      <c r="BR514" s="402"/>
      <c r="BS514" s="140"/>
      <c r="BT514" s="140"/>
      <c r="BU514" s="140"/>
      <c r="BV514" s="402"/>
      <c r="BW514" s="140"/>
      <c r="BX514" s="140"/>
      <c r="BY514" s="140"/>
      <c r="BZ514" s="402"/>
      <c r="CA514" s="140"/>
      <c r="CB514" s="140"/>
      <c r="CC514" s="403"/>
      <c r="CD514" s="402"/>
      <c r="CE514" s="140"/>
      <c r="CF514" s="140"/>
      <c r="CG514" s="403"/>
      <c r="CH514" s="402"/>
      <c r="CI514" s="140"/>
      <c r="CJ514" s="140"/>
      <c r="CK514" s="403"/>
      <c r="CL514" s="402"/>
      <c r="CM514" s="140"/>
      <c r="CN514" s="140"/>
      <c r="CO514" s="403"/>
      <c r="CP514" s="402"/>
      <c r="CQ514" s="140"/>
      <c r="CR514" s="140"/>
      <c r="CS514" s="403"/>
      <c r="CT514" s="402"/>
      <c r="CU514" s="140"/>
      <c r="CV514" s="140"/>
      <c r="CW514" s="403"/>
      <c r="CX514" s="322"/>
      <c r="CY514" s="71"/>
      <c r="CZ514" s="102" t="s">
        <v>727</v>
      </c>
      <c r="DA514" s="139"/>
      <c r="DB514" s="104"/>
      <c r="DC514" s="139"/>
      <c r="DD514" s="139"/>
      <c r="DE514" s="139"/>
      <c r="DF514" s="119"/>
      <c r="DG514" s="116"/>
      <c r="DH514" s="116"/>
      <c r="DI514" s="116"/>
      <c r="DJ514" s="116"/>
      <c r="DK514" s="116"/>
      <c r="DL514" s="116"/>
      <c r="DM514" s="116"/>
      <c r="DN514" s="116"/>
    </row>
    <row r="515" spans="1:118" ht="15.75" customHeight="1">
      <c r="A515" s="108"/>
      <c r="B515" s="149"/>
      <c r="C515" s="108"/>
      <c r="D515" s="71"/>
      <c r="E515" s="384"/>
      <c r="F515" s="71"/>
      <c r="G515" s="71"/>
      <c r="H515" s="71"/>
      <c r="I515" s="71"/>
      <c r="J515" s="322"/>
      <c r="K515" s="118"/>
      <c r="L515" s="118"/>
      <c r="M515" s="323"/>
      <c r="N515" s="118"/>
      <c r="O515" s="118"/>
      <c r="P515" s="118"/>
      <c r="Q515" s="118"/>
      <c r="R515" s="322"/>
      <c r="S515" s="118"/>
      <c r="T515" s="118"/>
      <c r="U515" s="323"/>
      <c r="V515" s="322"/>
      <c r="W515" s="118"/>
      <c r="X515" s="118"/>
      <c r="Y515" s="118"/>
      <c r="Z515" s="322"/>
      <c r="AA515" s="118"/>
      <c r="AB515" s="118"/>
      <c r="AC515" s="118"/>
      <c r="AD515" s="322"/>
      <c r="AE515" s="118"/>
      <c r="AF515" s="118"/>
      <c r="AG515" s="118"/>
      <c r="AH515" s="322"/>
      <c r="AI515" s="118"/>
      <c r="AJ515" s="118"/>
      <c r="AK515" s="118"/>
      <c r="AL515" s="322"/>
      <c r="AM515" s="118"/>
      <c r="AN515" s="118"/>
      <c r="AO515" s="118"/>
      <c r="AP515" s="322"/>
      <c r="AQ515" s="118"/>
      <c r="AR515" s="118"/>
      <c r="AS515" s="118"/>
      <c r="AT515" s="322"/>
      <c r="AU515" s="118"/>
      <c r="AV515" s="118"/>
      <c r="AW515" s="118"/>
      <c r="AX515" s="322"/>
      <c r="AY515" s="118"/>
      <c r="AZ515" s="118"/>
      <c r="BA515" s="118"/>
      <c r="BB515" s="322"/>
      <c r="BC515" s="118"/>
      <c r="BD515" s="118"/>
      <c r="BE515" s="118"/>
      <c r="BF515" s="322"/>
      <c r="BG515" s="118"/>
      <c r="BH515" s="118"/>
      <c r="BI515" s="118"/>
      <c r="BJ515" s="322"/>
      <c r="BK515" s="118"/>
      <c r="BL515" s="118"/>
      <c r="BM515" s="118"/>
      <c r="BN515" s="322"/>
      <c r="BO515" s="118"/>
      <c r="BP515" s="118"/>
      <c r="BQ515" s="118"/>
      <c r="BR515" s="322"/>
      <c r="BS515" s="118"/>
      <c r="BT515" s="118"/>
      <c r="BU515" s="118"/>
      <c r="BV515" s="322"/>
      <c r="BW515" s="118"/>
      <c r="BX515" s="118"/>
      <c r="BY515" s="118"/>
      <c r="BZ515" s="322"/>
      <c r="CA515" s="118"/>
      <c r="CB515" s="118"/>
      <c r="CC515" s="323"/>
      <c r="CD515" s="322"/>
      <c r="CE515" s="118"/>
      <c r="CF515" s="118"/>
      <c r="CG515" s="323"/>
      <c r="CH515" s="322"/>
      <c r="CI515" s="118"/>
      <c r="CJ515" s="118"/>
      <c r="CK515" s="323"/>
      <c r="CL515" s="322"/>
      <c r="CM515" s="118"/>
      <c r="CN515" s="118"/>
      <c r="CO515" s="323"/>
      <c r="CP515" s="322"/>
      <c r="CQ515" s="118"/>
      <c r="CR515" s="118"/>
      <c r="CS515" s="323"/>
      <c r="CT515" s="322"/>
      <c r="CU515" s="118"/>
      <c r="CV515" s="118"/>
      <c r="CW515" s="323"/>
      <c r="CX515" s="322"/>
      <c r="CY515" s="71"/>
      <c r="CZ515" s="111"/>
      <c r="DA515" s="108"/>
      <c r="DB515" s="108"/>
      <c r="DC515" s="71"/>
      <c r="DD515" s="71"/>
      <c r="DE515" s="71"/>
      <c r="DF515" s="119"/>
      <c r="DG515" s="116"/>
      <c r="DH515" s="116"/>
      <c r="DI515" s="116"/>
      <c r="DJ515" s="116"/>
      <c r="DK515" s="116"/>
      <c r="DL515" s="116"/>
      <c r="DM515" s="116"/>
      <c r="DN515" s="116"/>
    </row>
    <row r="516" spans="1:118" ht="15.75" customHeight="1">
      <c r="A516" s="114"/>
      <c r="B516" s="109">
        <v>701100</v>
      </c>
      <c r="C516" s="114" t="s">
        <v>610</v>
      </c>
      <c r="D516" s="89" t="s">
        <v>611</v>
      </c>
      <c r="E516" s="394"/>
      <c r="F516" s="89"/>
      <c r="G516" s="89"/>
      <c r="H516" s="89"/>
      <c r="I516" s="89"/>
      <c r="J516" s="307">
        <v>5000</v>
      </c>
      <c r="K516" s="117">
        <v>5000</v>
      </c>
      <c r="L516" s="117">
        <v>5000</v>
      </c>
      <c r="M516" s="308">
        <v>5000</v>
      </c>
      <c r="N516" s="117">
        <v>5000</v>
      </c>
      <c r="O516" s="117">
        <v>5000</v>
      </c>
      <c r="P516" s="117">
        <v>5000</v>
      </c>
      <c r="Q516" s="117">
        <v>5000</v>
      </c>
      <c r="R516" s="307">
        <v>5000</v>
      </c>
      <c r="S516" s="117">
        <v>5000</v>
      </c>
      <c r="T516" s="117">
        <v>5000</v>
      </c>
      <c r="U516" s="308">
        <v>5000</v>
      </c>
      <c r="V516" s="307">
        <v>5000</v>
      </c>
      <c r="W516" s="117">
        <v>5000</v>
      </c>
      <c r="X516" s="117">
        <v>5000</v>
      </c>
      <c r="Y516" s="117">
        <v>5000</v>
      </c>
      <c r="Z516" s="307">
        <v>5000</v>
      </c>
      <c r="AA516" s="117">
        <v>5000</v>
      </c>
      <c r="AB516" s="117">
        <v>5000</v>
      </c>
      <c r="AC516" s="117">
        <v>5000</v>
      </c>
      <c r="AD516" s="307">
        <v>5000</v>
      </c>
      <c r="AE516" s="117">
        <v>5000</v>
      </c>
      <c r="AF516" s="117">
        <v>5000</v>
      </c>
      <c r="AG516" s="117">
        <v>5000</v>
      </c>
      <c r="AH516" s="307">
        <v>5000</v>
      </c>
      <c r="AI516" s="117">
        <v>5000</v>
      </c>
      <c r="AJ516" s="117">
        <v>5000</v>
      </c>
      <c r="AK516" s="117">
        <v>5000</v>
      </c>
      <c r="AL516" s="307">
        <v>5000</v>
      </c>
      <c r="AM516" s="117">
        <v>5000</v>
      </c>
      <c r="AN516" s="117">
        <v>5000</v>
      </c>
      <c r="AO516" s="117">
        <v>5000</v>
      </c>
      <c r="AP516" s="307">
        <v>5000</v>
      </c>
      <c r="AQ516" s="117">
        <v>5000</v>
      </c>
      <c r="AR516" s="117">
        <v>5000</v>
      </c>
      <c r="AS516" s="117">
        <v>5000</v>
      </c>
      <c r="AT516" s="307">
        <v>5000</v>
      </c>
      <c r="AU516" s="117">
        <v>5000</v>
      </c>
      <c r="AV516" s="117">
        <v>5000</v>
      </c>
      <c r="AW516" s="117">
        <v>5000</v>
      </c>
      <c r="AX516" s="307">
        <v>5000</v>
      </c>
      <c r="AY516" s="117">
        <v>5000</v>
      </c>
      <c r="AZ516" s="117">
        <v>5000</v>
      </c>
      <c r="BA516" s="117">
        <v>5000</v>
      </c>
      <c r="BB516" s="307">
        <v>5000</v>
      </c>
      <c r="BC516" s="117">
        <v>5000</v>
      </c>
      <c r="BD516" s="117">
        <v>5000</v>
      </c>
      <c r="BE516" s="117">
        <v>5000</v>
      </c>
      <c r="BF516" s="307">
        <v>5000</v>
      </c>
      <c r="BG516" s="117">
        <v>5000</v>
      </c>
      <c r="BH516" s="117">
        <v>5000</v>
      </c>
      <c r="BI516" s="117">
        <v>5000</v>
      </c>
      <c r="BJ516" s="307">
        <v>5000</v>
      </c>
      <c r="BK516" s="117">
        <v>5000</v>
      </c>
      <c r="BL516" s="117">
        <v>5000</v>
      </c>
      <c r="BM516" s="117">
        <v>5000</v>
      </c>
      <c r="BN516" s="307">
        <v>5000</v>
      </c>
      <c r="BO516" s="117">
        <v>5000</v>
      </c>
      <c r="BP516" s="117">
        <v>5000</v>
      </c>
      <c r="BQ516" s="117">
        <v>5000</v>
      </c>
      <c r="BR516" s="307">
        <v>5000</v>
      </c>
      <c r="BS516" s="117">
        <v>5000</v>
      </c>
      <c r="BT516" s="117">
        <v>5000</v>
      </c>
      <c r="BU516" s="117">
        <v>5000</v>
      </c>
      <c r="BV516" s="307">
        <v>5000</v>
      </c>
      <c r="BW516" s="117">
        <v>5000</v>
      </c>
      <c r="BX516" s="117">
        <v>5000</v>
      </c>
      <c r="BY516" s="117">
        <v>5000</v>
      </c>
      <c r="BZ516" s="307">
        <v>5000</v>
      </c>
      <c r="CA516" s="117">
        <v>5000</v>
      </c>
      <c r="CB516" s="117">
        <v>5000</v>
      </c>
      <c r="CC516" s="308">
        <v>5000</v>
      </c>
      <c r="CD516" s="307">
        <v>5000</v>
      </c>
      <c r="CE516" s="117">
        <v>5000</v>
      </c>
      <c r="CF516" s="117">
        <v>5000</v>
      </c>
      <c r="CG516" s="308">
        <v>5000</v>
      </c>
      <c r="CH516" s="307">
        <v>5000</v>
      </c>
      <c r="CI516" s="117">
        <v>5000</v>
      </c>
      <c r="CJ516" s="117">
        <v>5000</v>
      </c>
      <c r="CK516" s="308">
        <v>5000</v>
      </c>
      <c r="CL516" s="307">
        <v>5000</v>
      </c>
      <c r="CM516" s="117">
        <v>5000</v>
      </c>
      <c r="CN516" s="117">
        <v>5000</v>
      </c>
      <c r="CO516" s="308">
        <v>5000</v>
      </c>
      <c r="CP516" s="307">
        <v>5000</v>
      </c>
      <c r="CQ516" s="117">
        <v>5000</v>
      </c>
      <c r="CR516" s="117">
        <v>5000</v>
      </c>
      <c r="CS516" s="308">
        <v>5000</v>
      </c>
      <c r="CT516" s="307">
        <v>5000</v>
      </c>
      <c r="CU516" s="117">
        <v>5000</v>
      </c>
      <c r="CV516" s="117">
        <v>5000</v>
      </c>
      <c r="CW516" s="308">
        <v>5000</v>
      </c>
      <c r="CX516" s="301"/>
      <c r="CY516" s="89"/>
      <c r="CZ516" s="166"/>
      <c r="DA516" s="114">
        <v>701100</v>
      </c>
      <c r="DB516" s="114" t="s">
        <v>610</v>
      </c>
      <c r="DC516" s="137">
        <v>5000</v>
      </c>
      <c r="DD516" s="137">
        <v>5000</v>
      </c>
      <c r="DE516" s="137">
        <v>5000</v>
      </c>
      <c r="DF516" s="119">
        <v>5000</v>
      </c>
      <c r="DG516" s="116">
        <v>5000</v>
      </c>
      <c r="DH516" s="116">
        <v>5000</v>
      </c>
      <c r="DI516" s="116">
        <v>5000</v>
      </c>
      <c r="DJ516" s="116">
        <v>5000</v>
      </c>
      <c r="DK516" s="116">
        <v>5000</v>
      </c>
      <c r="DL516" s="116">
        <v>5000</v>
      </c>
      <c r="DM516" s="116">
        <v>5000</v>
      </c>
      <c r="DN516" s="116">
        <v>5000</v>
      </c>
    </row>
    <row r="517" spans="1:118" ht="15.75" customHeight="1">
      <c r="A517" s="108"/>
      <c r="B517" s="149"/>
      <c r="C517" s="108"/>
      <c r="D517" s="71"/>
      <c r="E517" s="384"/>
      <c r="F517" s="71"/>
      <c r="G517" s="71"/>
      <c r="H517" s="71"/>
      <c r="I517" s="71"/>
      <c r="J517" s="312"/>
      <c r="K517" s="142"/>
      <c r="L517" s="142"/>
      <c r="M517" s="313"/>
      <c r="N517" s="142"/>
      <c r="O517" s="142"/>
      <c r="P517" s="142"/>
      <c r="Q517" s="142"/>
      <c r="R517" s="312"/>
      <c r="S517" s="142"/>
      <c r="T517" s="142"/>
      <c r="U517" s="313"/>
      <c r="V517" s="312"/>
      <c r="W517" s="142"/>
      <c r="X517" s="142"/>
      <c r="Y517" s="142"/>
      <c r="Z517" s="312"/>
      <c r="AA517" s="142"/>
      <c r="AB517" s="142"/>
      <c r="AC517" s="142"/>
      <c r="AD517" s="312"/>
      <c r="AE517" s="142"/>
      <c r="AF517" s="142"/>
      <c r="AG517" s="142"/>
      <c r="AH517" s="312"/>
      <c r="AI517" s="142"/>
      <c r="AJ517" s="142"/>
      <c r="AK517" s="142"/>
      <c r="AL517" s="312"/>
      <c r="AM517" s="142"/>
      <c r="AN517" s="142"/>
      <c r="AO517" s="142"/>
      <c r="AP517" s="312"/>
      <c r="AQ517" s="142"/>
      <c r="AR517" s="142"/>
      <c r="AS517" s="142"/>
      <c r="AT517" s="312"/>
      <c r="AU517" s="142"/>
      <c r="AV517" s="142"/>
      <c r="AW517" s="142"/>
      <c r="AX517" s="312"/>
      <c r="AY517" s="142"/>
      <c r="AZ517" s="142"/>
      <c r="BA517" s="142"/>
      <c r="BB517" s="312"/>
      <c r="BC517" s="142"/>
      <c r="BD517" s="142"/>
      <c r="BE517" s="142"/>
      <c r="BF517" s="312"/>
      <c r="BG517" s="142"/>
      <c r="BH517" s="142"/>
      <c r="BI517" s="142"/>
      <c r="BJ517" s="312"/>
      <c r="BK517" s="142"/>
      <c r="BL517" s="142"/>
      <c r="BM517" s="142"/>
      <c r="BN517" s="312"/>
      <c r="BO517" s="142"/>
      <c r="BP517" s="142"/>
      <c r="BQ517" s="142"/>
      <c r="BR517" s="312"/>
      <c r="BS517" s="142"/>
      <c r="BT517" s="142"/>
      <c r="BU517" s="142"/>
      <c r="BV517" s="312"/>
      <c r="BW517" s="142"/>
      <c r="BX517" s="142"/>
      <c r="BY517" s="142"/>
      <c r="BZ517" s="312"/>
      <c r="CA517" s="142"/>
      <c r="CB517" s="142"/>
      <c r="CC517" s="313"/>
      <c r="CD517" s="312"/>
      <c r="CE517" s="142"/>
      <c r="CF517" s="142"/>
      <c r="CG517" s="313"/>
      <c r="CH517" s="312"/>
      <c r="CI517" s="142"/>
      <c r="CJ517" s="142"/>
      <c r="CK517" s="313"/>
      <c r="CL517" s="312"/>
      <c r="CM517" s="142"/>
      <c r="CN517" s="142"/>
      <c r="CO517" s="313"/>
      <c r="CP517" s="312"/>
      <c r="CQ517" s="142"/>
      <c r="CR517" s="142"/>
      <c r="CS517" s="313"/>
      <c r="CT517" s="312"/>
      <c r="CU517" s="142"/>
      <c r="CV517" s="142"/>
      <c r="CW517" s="313"/>
      <c r="CX517" s="322"/>
      <c r="CY517" s="71"/>
      <c r="CZ517" s="111"/>
      <c r="DA517" s="108"/>
      <c r="DB517" s="108"/>
      <c r="DC517" s="71"/>
      <c r="DD517" s="71"/>
      <c r="DE517" s="71"/>
      <c r="DF517" s="119"/>
      <c r="DG517" s="116"/>
      <c r="DH517" s="116"/>
      <c r="DI517" s="116"/>
      <c r="DJ517" s="116"/>
      <c r="DK517" s="116"/>
      <c r="DL517" s="116"/>
      <c r="DM517" s="116"/>
      <c r="DN517" s="116"/>
    </row>
    <row r="518" spans="1:118" ht="15.75" customHeight="1">
      <c r="A518" s="114"/>
      <c r="B518" s="109">
        <v>701201</v>
      </c>
      <c r="C518" s="235" t="s">
        <v>612</v>
      </c>
      <c r="D518" s="440" t="s">
        <v>613</v>
      </c>
      <c r="E518" s="394"/>
      <c r="F518" s="89"/>
      <c r="G518" s="89"/>
      <c r="H518" s="89"/>
      <c r="I518" s="89"/>
      <c r="J518" s="307">
        <v>111006.685</v>
      </c>
      <c r="K518" s="117">
        <v>111072.586</v>
      </c>
      <c r="L518" s="117">
        <v>111097.22</v>
      </c>
      <c r="M518" s="308">
        <v>111100.14599999999</v>
      </c>
      <c r="N518" s="117">
        <v>111155.82</v>
      </c>
      <c r="O518" s="117">
        <v>111155.82</v>
      </c>
      <c r="P518" s="117">
        <v>111155.82</v>
      </c>
      <c r="Q518" s="117">
        <v>111454.621</v>
      </c>
      <c r="R518" s="307">
        <v>111454.621</v>
      </c>
      <c r="S518" s="117">
        <v>111454.621</v>
      </c>
      <c r="T518" s="117">
        <v>111454.621</v>
      </c>
      <c r="U518" s="308">
        <v>111454.621</v>
      </c>
      <c r="V518" s="307">
        <v>111454.621</v>
      </c>
      <c r="W518" s="117">
        <v>111454.621</v>
      </c>
      <c r="X518" s="117">
        <v>111454.621</v>
      </c>
      <c r="Y518" s="117">
        <v>111454.621</v>
      </c>
      <c r="Z518" s="307">
        <v>111454.621</v>
      </c>
      <c r="AA518" s="117">
        <v>111454.621</v>
      </c>
      <c r="AB518" s="117">
        <v>111454.621</v>
      </c>
      <c r="AC518" s="117">
        <v>111454.621</v>
      </c>
      <c r="AD518" s="307">
        <v>111454.621</v>
      </c>
      <c r="AE518" s="117">
        <v>111454.621</v>
      </c>
      <c r="AF518" s="117">
        <v>111454.621</v>
      </c>
      <c r="AG518" s="117">
        <v>111454.621</v>
      </c>
      <c r="AH518" s="307">
        <v>111454.621</v>
      </c>
      <c r="AI518" s="117">
        <v>111454.621</v>
      </c>
      <c r="AJ518" s="117">
        <v>111454.621</v>
      </c>
      <c r="AK518" s="117">
        <v>111454.621</v>
      </c>
      <c r="AL518" s="307">
        <v>111454.621</v>
      </c>
      <c r="AM518" s="117">
        <v>111454.621</v>
      </c>
      <c r="AN518" s="117">
        <v>111454.621</v>
      </c>
      <c r="AO518" s="117">
        <v>111454.621</v>
      </c>
      <c r="AP518" s="307">
        <v>111454.621</v>
      </c>
      <c r="AQ518" s="117">
        <v>111454.621</v>
      </c>
      <c r="AR518" s="117">
        <v>111454.621</v>
      </c>
      <c r="AS518" s="117">
        <v>111454.621</v>
      </c>
      <c r="AT518" s="307">
        <v>111454.621</v>
      </c>
      <c r="AU518" s="117">
        <v>111454.621</v>
      </c>
      <c r="AV518" s="117">
        <v>111454.621</v>
      </c>
      <c r="AW518" s="117">
        <v>111454.621</v>
      </c>
      <c r="AX518" s="307">
        <v>111454.621</v>
      </c>
      <c r="AY518" s="117">
        <v>111454.621</v>
      </c>
      <c r="AZ518" s="117">
        <v>111454.621</v>
      </c>
      <c r="BA518" s="117">
        <v>111454.621</v>
      </c>
      <c r="BB518" s="307">
        <v>111454.621</v>
      </c>
      <c r="BC518" s="117">
        <v>111454.621</v>
      </c>
      <c r="BD518" s="117">
        <v>111454.621</v>
      </c>
      <c r="BE518" s="117">
        <v>111454.621</v>
      </c>
      <c r="BF518" s="307">
        <v>111454.621</v>
      </c>
      <c r="BG518" s="117">
        <v>111454.621</v>
      </c>
      <c r="BH518" s="117">
        <v>111454.621</v>
      </c>
      <c r="BI518" s="117">
        <v>111454.621</v>
      </c>
      <c r="BJ518" s="307">
        <v>111454.621</v>
      </c>
      <c r="BK518" s="117">
        <v>111454.621</v>
      </c>
      <c r="BL518" s="117">
        <v>111454.621</v>
      </c>
      <c r="BM518" s="117">
        <v>112410.458</v>
      </c>
      <c r="BN518" s="307">
        <v>112410.458</v>
      </c>
      <c r="BO518" s="117">
        <v>112410.458</v>
      </c>
      <c r="BP518" s="117">
        <v>112410.458</v>
      </c>
      <c r="BQ518" s="117">
        <v>112410.458</v>
      </c>
      <c r="BR518" s="307">
        <v>112410.458</v>
      </c>
      <c r="BS518" s="117">
        <v>112410.458</v>
      </c>
      <c r="BT518" s="117">
        <v>112410.458</v>
      </c>
      <c r="BU518" s="117">
        <v>112410.458</v>
      </c>
      <c r="BV518" s="307">
        <v>112410.458</v>
      </c>
      <c r="BW518" s="117">
        <v>112410.458</v>
      </c>
      <c r="BX518" s="117">
        <v>112410.458</v>
      </c>
      <c r="BY518" s="117">
        <v>112410.458</v>
      </c>
      <c r="BZ518" s="307">
        <v>112410.458</v>
      </c>
      <c r="CA518" s="117">
        <v>112410.458</v>
      </c>
      <c r="CB518" s="117">
        <v>112410.458</v>
      </c>
      <c r="CC518" s="308">
        <v>112410.458</v>
      </c>
      <c r="CD518" s="307">
        <v>112410.458</v>
      </c>
      <c r="CE518" s="117">
        <v>112410.458</v>
      </c>
      <c r="CF518" s="117">
        <v>112410.458</v>
      </c>
      <c r="CG518" s="308">
        <v>112410.458</v>
      </c>
      <c r="CH518" s="307">
        <v>112410.458</v>
      </c>
      <c r="CI518" s="117">
        <v>112410.458</v>
      </c>
      <c r="CJ518" s="117">
        <v>112410.458</v>
      </c>
      <c r="CK518" s="308">
        <v>112410.458</v>
      </c>
      <c r="CL518" s="307">
        <v>112410.458</v>
      </c>
      <c r="CM518" s="117">
        <v>112410.458</v>
      </c>
      <c r="CN518" s="117">
        <v>112410.458</v>
      </c>
      <c r="CO518" s="308">
        <v>112410.458</v>
      </c>
      <c r="CP518" s="307">
        <v>112410.458</v>
      </c>
      <c r="CQ518" s="117">
        <v>112410.458</v>
      </c>
      <c r="CR518" s="117">
        <v>112410.458</v>
      </c>
      <c r="CS518" s="308">
        <v>112410.458</v>
      </c>
      <c r="CT518" s="307">
        <v>112410.458</v>
      </c>
      <c r="CU518" s="117">
        <v>112410.458</v>
      </c>
      <c r="CV518" s="117">
        <v>112410.458</v>
      </c>
      <c r="CW518" s="308">
        <v>112410.458</v>
      </c>
      <c r="CX518" s="301"/>
      <c r="CY518" s="89"/>
      <c r="CZ518" s="166"/>
      <c r="DA518" s="114">
        <v>701201</v>
      </c>
      <c r="DB518" s="235" t="s">
        <v>612</v>
      </c>
      <c r="DC518" s="137">
        <v>111100.14599999999</v>
      </c>
      <c r="DD518" s="137">
        <v>111454.621</v>
      </c>
      <c r="DE518" s="137">
        <v>111454.621</v>
      </c>
      <c r="DF518" s="119">
        <v>111454.621</v>
      </c>
      <c r="DG518" s="116">
        <v>111454.621</v>
      </c>
      <c r="DH518" s="116">
        <v>111454.621</v>
      </c>
      <c r="DI518" s="116">
        <v>111454.621</v>
      </c>
      <c r="DJ518" s="116">
        <v>111454.621</v>
      </c>
      <c r="DK518" s="116">
        <v>111454.621</v>
      </c>
      <c r="DL518" s="116">
        <v>111454.621</v>
      </c>
      <c r="DM518" s="116">
        <v>111454.621</v>
      </c>
      <c r="DN518" s="116">
        <v>111454.621</v>
      </c>
    </row>
    <row r="519" spans="1:118" ht="15.75" customHeight="1">
      <c r="A519" s="108"/>
      <c r="B519" s="149">
        <v>701200</v>
      </c>
      <c r="C519" s="123" t="s">
        <v>614</v>
      </c>
      <c r="D519" s="155" t="s">
        <v>615</v>
      </c>
      <c r="E519" s="384"/>
      <c r="F519" s="71"/>
      <c r="G519" s="71"/>
      <c r="H519" s="71"/>
      <c r="I519" s="71"/>
      <c r="J519" s="312">
        <v>110907.829</v>
      </c>
      <c r="K519" s="142">
        <v>110973.73</v>
      </c>
      <c r="L519" s="142">
        <v>110998.364</v>
      </c>
      <c r="M519" s="313">
        <v>111001.29</v>
      </c>
      <c r="N519" s="142">
        <v>111056.96400000001</v>
      </c>
      <c r="O519" s="142">
        <v>111056.96400000001</v>
      </c>
      <c r="P519" s="142">
        <v>111056.96400000001</v>
      </c>
      <c r="Q519" s="142">
        <v>111355.765</v>
      </c>
      <c r="R519" s="312">
        <v>111355.765</v>
      </c>
      <c r="S519" s="142">
        <v>111355.765</v>
      </c>
      <c r="T519" s="142">
        <v>111355.765</v>
      </c>
      <c r="U519" s="313">
        <v>111355.765</v>
      </c>
      <c r="V519" s="312">
        <v>111355.765</v>
      </c>
      <c r="W519" s="142">
        <v>111355.765</v>
      </c>
      <c r="X519" s="142">
        <v>111355.765</v>
      </c>
      <c r="Y519" s="142">
        <v>111355.765</v>
      </c>
      <c r="Z519" s="312">
        <v>111355.765</v>
      </c>
      <c r="AA519" s="142">
        <v>111355.765</v>
      </c>
      <c r="AB519" s="142">
        <v>111355.765</v>
      </c>
      <c r="AC519" s="142">
        <v>111355.765</v>
      </c>
      <c r="AD519" s="312">
        <v>111355.765</v>
      </c>
      <c r="AE519" s="142">
        <v>111355.765</v>
      </c>
      <c r="AF519" s="142">
        <v>111355.765</v>
      </c>
      <c r="AG519" s="142">
        <v>111355.765</v>
      </c>
      <c r="AH519" s="312">
        <v>111355.765</v>
      </c>
      <c r="AI519" s="142">
        <v>111355.765</v>
      </c>
      <c r="AJ519" s="142">
        <v>111355.765</v>
      </c>
      <c r="AK519" s="142">
        <v>111355.765</v>
      </c>
      <c r="AL519" s="312">
        <v>111355.765</v>
      </c>
      <c r="AM519" s="142">
        <v>111355.765</v>
      </c>
      <c r="AN519" s="142">
        <v>111355.765</v>
      </c>
      <c r="AO519" s="142">
        <v>111355.765</v>
      </c>
      <c r="AP519" s="312">
        <v>111355.765</v>
      </c>
      <c r="AQ519" s="142">
        <v>111355.765</v>
      </c>
      <c r="AR519" s="142">
        <v>111355.765</v>
      </c>
      <c r="AS519" s="142">
        <v>111355.765</v>
      </c>
      <c r="AT519" s="312">
        <v>111355.765</v>
      </c>
      <c r="AU519" s="142">
        <v>111355.765</v>
      </c>
      <c r="AV519" s="142">
        <v>111355.765</v>
      </c>
      <c r="AW519" s="142">
        <v>111355.765</v>
      </c>
      <c r="AX519" s="312">
        <v>111355.765</v>
      </c>
      <c r="AY519" s="142">
        <v>111355.765</v>
      </c>
      <c r="AZ519" s="142">
        <v>111355.765</v>
      </c>
      <c r="BA519" s="142">
        <v>111355.765</v>
      </c>
      <c r="BB519" s="312">
        <v>111355.765</v>
      </c>
      <c r="BC519" s="142">
        <v>111355.765</v>
      </c>
      <c r="BD519" s="142">
        <v>111355.765</v>
      </c>
      <c r="BE519" s="142">
        <v>111355.765</v>
      </c>
      <c r="BF519" s="312">
        <v>111355.765</v>
      </c>
      <c r="BG519" s="142">
        <v>111355.765</v>
      </c>
      <c r="BH519" s="142">
        <v>111355.765</v>
      </c>
      <c r="BI519" s="142">
        <v>111355.765</v>
      </c>
      <c r="BJ519" s="312">
        <v>111355.765</v>
      </c>
      <c r="BK519" s="142">
        <v>111355.765</v>
      </c>
      <c r="BL519" s="142">
        <v>111355.765</v>
      </c>
      <c r="BM519" s="142">
        <v>111355.765</v>
      </c>
      <c r="BN519" s="312">
        <v>111355.765</v>
      </c>
      <c r="BO519" s="142">
        <v>111355.765</v>
      </c>
      <c r="BP519" s="142">
        <v>111355.765</v>
      </c>
      <c r="BQ519" s="142">
        <v>111355.765</v>
      </c>
      <c r="BR519" s="312">
        <v>111355.765</v>
      </c>
      <c r="BS519" s="142">
        <v>111355.765</v>
      </c>
      <c r="BT519" s="142">
        <v>111355.765</v>
      </c>
      <c r="BU519" s="142">
        <v>111355.765</v>
      </c>
      <c r="BV519" s="312">
        <v>111355.765</v>
      </c>
      <c r="BW519" s="142">
        <v>111355.765</v>
      </c>
      <c r="BX519" s="142">
        <v>111355.765</v>
      </c>
      <c r="BY519" s="142">
        <v>111355.765</v>
      </c>
      <c r="BZ519" s="396">
        <v>111355.765</v>
      </c>
      <c r="CA519" s="396">
        <v>111355.765</v>
      </c>
      <c r="CB519" s="396">
        <v>111355.765</v>
      </c>
      <c r="CC519" s="313">
        <v>111355.765</v>
      </c>
      <c r="CD519" s="396">
        <v>111355.765</v>
      </c>
      <c r="CE519" s="396">
        <v>111355.765</v>
      </c>
      <c r="CF519" s="396">
        <v>111355.765</v>
      </c>
      <c r="CG519" s="313">
        <v>111355.765</v>
      </c>
      <c r="CH519" s="396">
        <v>111355.765</v>
      </c>
      <c r="CI519" s="396">
        <v>111355.765</v>
      </c>
      <c r="CJ519" s="396">
        <v>111355.765</v>
      </c>
      <c r="CK519" s="313">
        <v>111355.765</v>
      </c>
      <c r="CL519" s="396">
        <v>111355.765</v>
      </c>
      <c r="CM519" s="396">
        <v>111355.765</v>
      </c>
      <c r="CN519" s="396">
        <v>111355.765</v>
      </c>
      <c r="CO519" s="313">
        <v>111355.765</v>
      </c>
      <c r="CP519" s="396">
        <v>111355.765</v>
      </c>
      <c r="CQ519" s="396">
        <v>111355.765</v>
      </c>
      <c r="CR519" s="396">
        <v>111355.765</v>
      </c>
      <c r="CS519" s="313">
        <v>111355.765</v>
      </c>
      <c r="CT519" s="396">
        <v>111355.765</v>
      </c>
      <c r="CU519" s="396">
        <v>111355.765</v>
      </c>
      <c r="CV519" s="396">
        <v>111355.765</v>
      </c>
      <c r="CW519" s="313">
        <v>111355.765</v>
      </c>
      <c r="CX519" s="322"/>
      <c r="CY519" s="71"/>
      <c r="CZ519" s="111"/>
      <c r="DA519" s="108">
        <v>701200</v>
      </c>
      <c r="DB519" s="123" t="s">
        <v>614</v>
      </c>
      <c r="DC519" s="156">
        <v>111001.29</v>
      </c>
      <c r="DD519" s="156">
        <v>111355.765</v>
      </c>
      <c r="DE519" s="156">
        <v>111355.765</v>
      </c>
      <c r="DF519" s="119">
        <v>111355.765</v>
      </c>
      <c r="DG519" s="116">
        <v>111355.765</v>
      </c>
      <c r="DH519" s="116">
        <v>111355.765</v>
      </c>
      <c r="DI519" s="116">
        <v>111355.765</v>
      </c>
      <c r="DJ519" s="116">
        <v>111355.765</v>
      </c>
      <c r="DK519" s="116">
        <v>111355.765</v>
      </c>
      <c r="DL519" s="116">
        <v>111355.765</v>
      </c>
      <c r="DM519" s="116">
        <v>111355.765</v>
      </c>
      <c r="DN519" s="116">
        <v>111355.765</v>
      </c>
    </row>
    <row r="520" spans="1:118" ht="15.75" customHeight="1">
      <c r="A520" s="108"/>
      <c r="B520" s="149">
        <v>701700</v>
      </c>
      <c r="C520" s="123" t="s">
        <v>616</v>
      </c>
      <c r="D520" s="155" t="s">
        <v>617</v>
      </c>
      <c r="E520" s="384"/>
      <c r="F520" s="71"/>
      <c r="G520" s="71"/>
      <c r="H520" s="71"/>
      <c r="I520" s="71"/>
      <c r="J520" s="312">
        <v>98.855999999999995</v>
      </c>
      <c r="K520" s="142">
        <v>98.855999999999995</v>
      </c>
      <c r="L520" s="142">
        <v>98.855999999999995</v>
      </c>
      <c r="M520" s="313">
        <v>98.855999999999995</v>
      </c>
      <c r="N520" s="142">
        <v>98.855999999999995</v>
      </c>
      <c r="O520" s="142">
        <v>98.855999999999995</v>
      </c>
      <c r="P520" s="142">
        <v>98.855999999999995</v>
      </c>
      <c r="Q520" s="142">
        <v>98.855999999999995</v>
      </c>
      <c r="R520" s="312">
        <v>98.855999999999995</v>
      </c>
      <c r="S520" s="142">
        <v>98.855999999999995</v>
      </c>
      <c r="T520" s="142">
        <v>98.855999999999995</v>
      </c>
      <c r="U520" s="313">
        <v>98.855999999999995</v>
      </c>
      <c r="V520" s="312">
        <v>98.855999999999995</v>
      </c>
      <c r="W520" s="142">
        <v>98.855999999999995</v>
      </c>
      <c r="X520" s="142">
        <v>98.855999999999995</v>
      </c>
      <c r="Y520" s="142">
        <v>98.855999999999995</v>
      </c>
      <c r="Z520" s="312">
        <v>98.855999999999995</v>
      </c>
      <c r="AA520" s="142">
        <v>98.855999999999995</v>
      </c>
      <c r="AB520" s="142">
        <v>98.855999999999995</v>
      </c>
      <c r="AC520" s="142">
        <v>98.855999999999995</v>
      </c>
      <c r="AD520" s="312">
        <v>98.855999999999995</v>
      </c>
      <c r="AE520" s="142">
        <v>98.855999999999995</v>
      </c>
      <c r="AF520" s="142">
        <v>98.855999999999995</v>
      </c>
      <c r="AG520" s="142">
        <v>98.855999999999995</v>
      </c>
      <c r="AH520" s="312">
        <v>98.855999999999995</v>
      </c>
      <c r="AI520" s="142">
        <v>98.855999999999995</v>
      </c>
      <c r="AJ520" s="142">
        <v>98.855999999999995</v>
      </c>
      <c r="AK520" s="142">
        <v>98.855999999999995</v>
      </c>
      <c r="AL520" s="312">
        <v>98.855999999999995</v>
      </c>
      <c r="AM520" s="142">
        <v>98.855999999999995</v>
      </c>
      <c r="AN520" s="142">
        <v>98.855999999999995</v>
      </c>
      <c r="AO520" s="142">
        <v>98.855999999999995</v>
      </c>
      <c r="AP520" s="312">
        <v>98.855999999999995</v>
      </c>
      <c r="AQ520" s="142">
        <v>98.855999999999995</v>
      </c>
      <c r="AR520" s="142">
        <v>98.855999999999995</v>
      </c>
      <c r="AS520" s="142">
        <v>98.855999999999995</v>
      </c>
      <c r="AT520" s="312">
        <v>98.855999999999995</v>
      </c>
      <c r="AU520" s="142">
        <v>98.855999999999995</v>
      </c>
      <c r="AV520" s="142">
        <v>98.855999999999995</v>
      </c>
      <c r="AW520" s="142">
        <v>98.855999999999995</v>
      </c>
      <c r="AX520" s="312">
        <v>98.855999999999995</v>
      </c>
      <c r="AY520" s="142">
        <v>98.855999999999995</v>
      </c>
      <c r="AZ520" s="142">
        <v>98.855999999999995</v>
      </c>
      <c r="BA520" s="142">
        <v>98.855999999999995</v>
      </c>
      <c r="BB520" s="312">
        <v>98.855999999999995</v>
      </c>
      <c r="BC520" s="142">
        <v>98.855999999999995</v>
      </c>
      <c r="BD520" s="142">
        <v>98.855999999999995</v>
      </c>
      <c r="BE520" s="142">
        <v>98.855999999999995</v>
      </c>
      <c r="BF520" s="312">
        <v>98.855999999999995</v>
      </c>
      <c r="BG520" s="142">
        <v>98.855999999999995</v>
      </c>
      <c r="BH520" s="142">
        <v>98.855999999999995</v>
      </c>
      <c r="BI520" s="142">
        <v>98.855999999999995</v>
      </c>
      <c r="BJ520" s="312">
        <v>98.855999999999995</v>
      </c>
      <c r="BK520" s="142">
        <v>98.855999999999995</v>
      </c>
      <c r="BL520" s="142">
        <v>98.855999999999995</v>
      </c>
      <c r="BM520" s="142">
        <v>1054.693</v>
      </c>
      <c r="BN520" s="312">
        <v>1054.693</v>
      </c>
      <c r="BO520" s="142">
        <v>1054.693</v>
      </c>
      <c r="BP520" s="142">
        <v>1054.693</v>
      </c>
      <c r="BQ520" s="142">
        <v>1054.693</v>
      </c>
      <c r="BR520" s="312">
        <v>1054.693</v>
      </c>
      <c r="BS520" s="142">
        <v>1054.693</v>
      </c>
      <c r="BT520" s="142">
        <v>1054.693</v>
      </c>
      <c r="BU520" s="142">
        <v>1054.693</v>
      </c>
      <c r="BV520" s="312">
        <v>1054.693</v>
      </c>
      <c r="BW520" s="142">
        <v>1054.693</v>
      </c>
      <c r="BX520" s="142">
        <v>1054.693</v>
      </c>
      <c r="BY520" s="142">
        <v>1054.693</v>
      </c>
      <c r="BZ520" s="396">
        <v>1054.693</v>
      </c>
      <c r="CA520" s="396">
        <v>1054.693</v>
      </c>
      <c r="CB520" s="396">
        <v>1054.693</v>
      </c>
      <c r="CC520" s="313">
        <v>1054.693</v>
      </c>
      <c r="CD520" s="396">
        <v>1054.693</v>
      </c>
      <c r="CE520" s="396">
        <v>1054.693</v>
      </c>
      <c r="CF520" s="396">
        <v>1054.693</v>
      </c>
      <c r="CG520" s="313">
        <v>1054.693</v>
      </c>
      <c r="CH520" s="396">
        <v>1054.693</v>
      </c>
      <c r="CI520" s="396">
        <v>1054.693</v>
      </c>
      <c r="CJ520" s="396">
        <v>1054.693</v>
      </c>
      <c r="CK520" s="313">
        <v>1054.693</v>
      </c>
      <c r="CL520" s="396">
        <v>1054.693</v>
      </c>
      <c r="CM520" s="396">
        <v>1054.693</v>
      </c>
      <c r="CN520" s="396">
        <v>1054.693</v>
      </c>
      <c r="CO520" s="313">
        <v>1054.693</v>
      </c>
      <c r="CP520" s="396">
        <v>1054.693</v>
      </c>
      <c r="CQ520" s="396">
        <v>1054.693</v>
      </c>
      <c r="CR520" s="396">
        <v>1054.693</v>
      </c>
      <c r="CS520" s="313">
        <v>1054.693</v>
      </c>
      <c r="CT520" s="396">
        <v>1054.693</v>
      </c>
      <c r="CU520" s="396">
        <v>1054.693</v>
      </c>
      <c r="CV520" s="396">
        <v>1054.693</v>
      </c>
      <c r="CW520" s="313">
        <v>1054.693</v>
      </c>
      <c r="CX520" s="322"/>
      <c r="CY520" s="71"/>
      <c r="CZ520" s="111"/>
      <c r="DA520" s="108">
        <v>701700</v>
      </c>
      <c r="DB520" s="123" t="s">
        <v>616</v>
      </c>
      <c r="DC520" s="156">
        <v>98.855999999999995</v>
      </c>
      <c r="DD520" s="156">
        <v>98.855999999999995</v>
      </c>
      <c r="DE520" s="156">
        <v>98.855999999999995</v>
      </c>
      <c r="DF520" s="119">
        <v>98.855999999999995</v>
      </c>
      <c r="DG520" s="116">
        <v>98.855999999999995</v>
      </c>
      <c r="DH520" s="116">
        <v>98.855999999999995</v>
      </c>
      <c r="DI520" s="116">
        <v>98.855999999999995</v>
      </c>
      <c r="DJ520" s="116">
        <v>98.855999999999995</v>
      </c>
      <c r="DK520" s="116">
        <v>98.855999999999995</v>
      </c>
      <c r="DL520" s="116">
        <v>98.855999999999995</v>
      </c>
      <c r="DM520" s="116">
        <v>98.855999999999995</v>
      </c>
      <c r="DN520" s="116">
        <v>98.855999999999995</v>
      </c>
    </row>
    <row r="521" spans="1:118" ht="15.75" customHeight="1">
      <c r="A521" s="108"/>
      <c r="B521" s="149"/>
      <c r="C521" s="108"/>
      <c r="D521" s="71"/>
      <c r="E521" s="384"/>
      <c r="F521" s="71"/>
      <c r="G521" s="71"/>
      <c r="H521" s="71"/>
      <c r="I521" s="71"/>
      <c r="J521" s="312"/>
      <c r="K521" s="142"/>
      <c r="L521" s="142"/>
      <c r="M521" s="313"/>
      <c r="N521" s="142"/>
      <c r="O521" s="142"/>
      <c r="P521" s="142"/>
      <c r="Q521" s="142"/>
      <c r="R521" s="312"/>
      <c r="S521" s="142"/>
      <c r="T521" s="142"/>
      <c r="U521" s="313"/>
      <c r="V521" s="312"/>
      <c r="W521" s="142"/>
      <c r="X521" s="142"/>
      <c r="Y521" s="142"/>
      <c r="Z521" s="312"/>
      <c r="AA521" s="142"/>
      <c r="AB521" s="142"/>
      <c r="AC521" s="142"/>
      <c r="AD521" s="312"/>
      <c r="AE521" s="142"/>
      <c r="AF521" s="142"/>
      <c r="AG521" s="142"/>
      <c r="AH521" s="312"/>
      <c r="AI521" s="142"/>
      <c r="AJ521" s="142"/>
      <c r="AK521" s="142"/>
      <c r="AL521" s="312"/>
      <c r="AM521" s="142"/>
      <c r="AN521" s="142"/>
      <c r="AO521" s="142"/>
      <c r="AP521" s="312"/>
      <c r="AQ521" s="142"/>
      <c r="AR521" s="142"/>
      <c r="AS521" s="142"/>
      <c r="AT521" s="312"/>
      <c r="AU521" s="142"/>
      <c r="AV521" s="142"/>
      <c r="AW521" s="142"/>
      <c r="AX521" s="312"/>
      <c r="AY521" s="142"/>
      <c r="AZ521" s="142"/>
      <c r="BA521" s="142"/>
      <c r="BB521" s="312"/>
      <c r="BC521" s="142"/>
      <c r="BD521" s="142"/>
      <c r="BE521" s="142"/>
      <c r="BF521" s="312"/>
      <c r="BG521" s="142"/>
      <c r="BH521" s="142"/>
      <c r="BI521" s="142"/>
      <c r="BJ521" s="312"/>
      <c r="BK521" s="142"/>
      <c r="BL521" s="142"/>
      <c r="BM521" s="142"/>
      <c r="BN521" s="312"/>
      <c r="BO521" s="142"/>
      <c r="BP521" s="142"/>
      <c r="BQ521" s="142"/>
      <c r="BR521" s="312"/>
      <c r="BS521" s="142"/>
      <c r="BT521" s="142"/>
      <c r="BU521" s="142"/>
      <c r="BV521" s="312"/>
      <c r="BW521" s="142"/>
      <c r="BX521" s="142"/>
      <c r="BY521" s="142"/>
      <c r="BZ521" s="312"/>
      <c r="CA521" s="142"/>
      <c r="CB521" s="142"/>
      <c r="CC521" s="313"/>
      <c r="CD521" s="312"/>
      <c r="CE521" s="142"/>
      <c r="CF521" s="142"/>
      <c r="CG521" s="313"/>
      <c r="CH521" s="312"/>
      <c r="CI521" s="142"/>
      <c r="CJ521" s="142"/>
      <c r="CK521" s="313"/>
      <c r="CL521" s="312"/>
      <c r="CM521" s="142"/>
      <c r="CN521" s="142"/>
      <c r="CO521" s="313"/>
      <c r="CP521" s="312"/>
      <c r="CQ521" s="142"/>
      <c r="CR521" s="142"/>
      <c r="CS521" s="313"/>
      <c r="CT521" s="312"/>
      <c r="CU521" s="142"/>
      <c r="CV521" s="142"/>
      <c r="CW521" s="313"/>
      <c r="CX521" s="322"/>
      <c r="CY521" s="71"/>
      <c r="CZ521" s="111"/>
      <c r="DA521" s="108"/>
      <c r="DB521" s="108"/>
      <c r="DC521" s="71"/>
      <c r="DD521" s="71"/>
      <c r="DE521" s="71"/>
      <c r="DF521" s="119"/>
      <c r="DG521" s="116"/>
      <c r="DH521" s="116"/>
      <c r="DI521" s="116"/>
      <c r="DJ521" s="116"/>
      <c r="DK521" s="116"/>
      <c r="DL521" s="116"/>
      <c r="DM521" s="116"/>
      <c r="DN521" s="116"/>
    </row>
    <row r="522" spans="1:118" ht="15.75" customHeight="1">
      <c r="A522" s="114"/>
      <c r="B522" s="109">
        <v>701301</v>
      </c>
      <c r="C522" s="235" t="s">
        <v>618</v>
      </c>
      <c r="D522" s="440" t="s">
        <v>619</v>
      </c>
      <c r="E522" s="394"/>
      <c r="F522" s="89"/>
      <c r="G522" s="89"/>
      <c r="H522" s="89"/>
      <c r="I522" s="89"/>
      <c r="J522" s="307">
        <v>110971.47500000001</v>
      </c>
      <c r="K522" s="117">
        <v>111057.02</v>
      </c>
      <c r="L522" s="117">
        <v>111083</v>
      </c>
      <c r="M522" s="308">
        <v>111097.25199999999</v>
      </c>
      <c r="N522" s="117">
        <v>111106.85799999999</v>
      </c>
      <c r="O522" s="117">
        <v>111155.82</v>
      </c>
      <c r="P522" s="117">
        <v>111155.82</v>
      </c>
      <c r="Q522" s="117">
        <v>111298.72500000001</v>
      </c>
      <c r="R522" s="307">
        <v>111454.621</v>
      </c>
      <c r="S522" s="117">
        <v>111454.621</v>
      </c>
      <c r="T522" s="117">
        <v>111454.621</v>
      </c>
      <c r="U522" s="308">
        <v>111454.621</v>
      </c>
      <c r="V522" s="307">
        <v>111454.621</v>
      </c>
      <c r="W522" s="117">
        <v>111454.621</v>
      </c>
      <c r="X522" s="117">
        <v>111454.621</v>
      </c>
      <c r="Y522" s="117">
        <v>111454.621</v>
      </c>
      <c r="Z522" s="307">
        <v>111454.621</v>
      </c>
      <c r="AA522" s="117">
        <v>111454.621</v>
      </c>
      <c r="AB522" s="117">
        <v>111454.621</v>
      </c>
      <c r="AC522" s="117">
        <v>111454.621</v>
      </c>
      <c r="AD522" s="307">
        <v>111454.621</v>
      </c>
      <c r="AE522" s="117">
        <v>111454.621</v>
      </c>
      <c r="AF522" s="117">
        <v>111454.621</v>
      </c>
      <c r="AG522" s="117">
        <v>111454.621</v>
      </c>
      <c r="AH522" s="307">
        <v>111454.621</v>
      </c>
      <c r="AI522" s="117">
        <v>111454.621</v>
      </c>
      <c r="AJ522" s="117">
        <v>111454.621</v>
      </c>
      <c r="AK522" s="117">
        <v>111454.621</v>
      </c>
      <c r="AL522" s="307">
        <v>111454.621</v>
      </c>
      <c r="AM522" s="117">
        <v>111454.621</v>
      </c>
      <c r="AN522" s="117">
        <v>111454.621</v>
      </c>
      <c r="AO522" s="117">
        <v>111454.621</v>
      </c>
      <c r="AP522" s="307">
        <v>111454.621</v>
      </c>
      <c r="AQ522" s="117">
        <v>111454.621</v>
      </c>
      <c r="AR522" s="117">
        <v>111454.621</v>
      </c>
      <c r="AS522" s="117">
        <v>111454.621</v>
      </c>
      <c r="AT522" s="307">
        <v>111454.621</v>
      </c>
      <c r="AU522" s="117">
        <v>111454.621</v>
      </c>
      <c r="AV522" s="117">
        <v>111454.621</v>
      </c>
      <c r="AW522" s="117">
        <v>111454.621</v>
      </c>
      <c r="AX522" s="307">
        <v>111454.621</v>
      </c>
      <c r="AY522" s="117">
        <v>111454.621</v>
      </c>
      <c r="AZ522" s="117">
        <v>111454.621</v>
      </c>
      <c r="BA522" s="117">
        <v>111454.621</v>
      </c>
      <c r="BB522" s="307">
        <v>111454.621</v>
      </c>
      <c r="BC522" s="117">
        <v>111454.621</v>
      </c>
      <c r="BD522" s="117">
        <v>111454.621</v>
      </c>
      <c r="BE522" s="117">
        <v>111454.621</v>
      </c>
      <c r="BF522" s="307">
        <v>111454.621</v>
      </c>
      <c r="BG522" s="117">
        <v>111454.621</v>
      </c>
      <c r="BH522" s="117">
        <v>111454.621</v>
      </c>
      <c r="BI522" s="117">
        <v>111454.621</v>
      </c>
      <c r="BJ522" s="307">
        <v>111454.621</v>
      </c>
      <c r="BK522" s="117">
        <v>111454.621</v>
      </c>
      <c r="BL522" s="117">
        <v>111454.621</v>
      </c>
      <c r="BM522" s="117">
        <v>111876.611</v>
      </c>
      <c r="BN522" s="307">
        <v>112410.458</v>
      </c>
      <c r="BO522" s="117">
        <v>112410.458</v>
      </c>
      <c r="BP522" s="117">
        <v>112410.458</v>
      </c>
      <c r="BQ522" s="117">
        <v>112410.458</v>
      </c>
      <c r="BR522" s="307">
        <v>112410.458</v>
      </c>
      <c r="BS522" s="117">
        <v>112410.458</v>
      </c>
      <c r="BT522" s="117">
        <v>112410.458</v>
      </c>
      <c r="BU522" s="117">
        <v>112410.458</v>
      </c>
      <c r="BV522" s="307">
        <v>112410.458</v>
      </c>
      <c r="BW522" s="117">
        <v>112410.458</v>
      </c>
      <c r="BX522" s="117">
        <v>112410.458</v>
      </c>
      <c r="BY522" s="117">
        <v>112410.458</v>
      </c>
      <c r="BZ522" s="307">
        <v>112410.458</v>
      </c>
      <c r="CA522" s="117">
        <v>112410.458</v>
      </c>
      <c r="CB522" s="117">
        <v>112410.458</v>
      </c>
      <c r="CC522" s="308">
        <v>112410.458</v>
      </c>
      <c r="CD522" s="307">
        <v>112410.458</v>
      </c>
      <c r="CE522" s="117">
        <v>112410.458</v>
      </c>
      <c r="CF522" s="117">
        <v>112410.458</v>
      </c>
      <c r="CG522" s="308">
        <v>112410.458</v>
      </c>
      <c r="CH522" s="307">
        <v>112410.458</v>
      </c>
      <c r="CI522" s="117">
        <v>112410.458</v>
      </c>
      <c r="CJ522" s="117">
        <v>112410.458</v>
      </c>
      <c r="CK522" s="308">
        <v>112410.458</v>
      </c>
      <c r="CL522" s="307">
        <v>112410.458</v>
      </c>
      <c r="CM522" s="117">
        <v>112410.458</v>
      </c>
      <c r="CN522" s="117">
        <v>112410.458</v>
      </c>
      <c r="CO522" s="308">
        <v>112410.458</v>
      </c>
      <c r="CP522" s="307">
        <v>112410.458</v>
      </c>
      <c r="CQ522" s="117">
        <v>112410.458</v>
      </c>
      <c r="CR522" s="117">
        <v>112410.458</v>
      </c>
      <c r="CS522" s="308">
        <v>112410.458</v>
      </c>
      <c r="CT522" s="307">
        <v>112410.458</v>
      </c>
      <c r="CU522" s="117">
        <v>112410.458</v>
      </c>
      <c r="CV522" s="117">
        <v>112410.458</v>
      </c>
      <c r="CW522" s="308">
        <v>112410.458</v>
      </c>
      <c r="CX522" s="301"/>
      <c r="CY522" s="89"/>
      <c r="CZ522" s="166"/>
      <c r="DA522" s="114">
        <v>701301</v>
      </c>
      <c r="DB522" s="235" t="s">
        <v>618</v>
      </c>
      <c r="DC522" s="137">
        <v>111052.394</v>
      </c>
      <c r="DD522" s="137">
        <v>111179.76699999999</v>
      </c>
      <c r="DE522" s="137">
        <v>111454.621</v>
      </c>
      <c r="DF522" s="119">
        <v>111454.621</v>
      </c>
      <c r="DG522" s="116">
        <v>111454.621</v>
      </c>
      <c r="DH522" s="116">
        <v>111454.621</v>
      </c>
      <c r="DI522" s="116">
        <v>111454.621</v>
      </c>
      <c r="DJ522" s="116">
        <v>111454.621</v>
      </c>
      <c r="DK522" s="116">
        <v>111454.621</v>
      </c>
      <c r="DL522" s="116">
        <v>111454.621</v>
      </c>
      <c r="DM522" s="116">
        <v>111454.621</v>
      </c>
      <c r="DN522" s="116">
        <v>111454.621</v>
      </c>
    </row>
    <row r="523" spans="1:118" ht="15.75" customHeight="1">
      <c r="A523" s="108"/>
      <c r="B523" s="149">
        <v>701300</v>
      </c>
      <c r="C523" s="123" t="s">
        <v>620</v>
      </c>
      <c r="D523" s="155" t="s">
        <v>621</v>
      </c>
      <c r="E523" s="384"/>
      <c r="F523" s="71"/>
      <c r="G523" s="71"/>
      <c r="H523" s="71"/>
      <c r="I523" s="71"/>
      <c r="J523" s="312">
        <v>110872.61900000001</v>
      </c>
      <c r="K523" s="142">
        <v>110958.164</v>
      </c>
      <c r="L523" s="142">
        <v>110984.144</v>
      </c>
      <c r="M523" s="313">
        <v>110998.39599999999</v>
      </c>
      <c r="N523" s="142">
        <v>111008.00199999999</v>
      </c>
      <c r="O523" s="142">
        <v>111056.96400000001</v>
      </c>
      <c r="P523" s="142">
        <v>111056.96400000001</v>
      </c>
      <c r="Q523" s="142">
        <v>111199.86900000001</v>
      </c>
      <c r="R523" s="312">
        <v>111355.765</v>
      </c>
      <c r="S523" s="142">
        <v>111355.765</v>
      </c>
      <c r="T523" s="142">
        <v>111355.765</v>
      </c>
      <c r="U523" s="313">
        <v>111355.765</v>
      </c>
      <c r="V523" s="312">
        <v>111355.765</v>
      </c>
      <c r="W523" s="142">
        <v>111355.765</v>
      </c>
      <c r="X523" s="142">
        <v>111355.765</v>
      </c>
      <c r="Y523" s="142">
        <v>111355.765</v>
      </c>
      <c r="Z523" s="312">
        <v>111355.765</v>
      </c>
      <c r="AA523" s="142">
        <v>111355.765</v>
      </c>
      <c r="AB523" s="142">
        <v>111355.765</v>
      </c>
      <c r="AC523" s="142">
        <v>111355.765</v>
      </c>
      <c r="AD523" s="312">
        <v>111355.765</v>
      </c>
      <c r="AE523" s="142">
        <v>111355.765</v>
      </c>
      <c r="AF523" s="142">
        <v>111355.765</v>
      </c>
      <c r="AG523" s="142">
        <v>111355.765</v>
      </c>
      <c r="AH523" s="312">
        <v>111355.765</v>
      </c>
      <c r="AI523" s="142">
        <v>111355.765</v>
      </c>
      <c r="AJ523" s="142">
        <v>111355.765</v>
      </c>
      <c r="AK523" s="142">
        <v>111355.765</v>
      </c>
      <c r="AL523" s="312">
        <v>111355.765</v>
      </c>
      <c r="AM523" s="142">
        <v>111355.765</v>
      </c>
      <c r="AN523" s="142">
        <v>111355.765</v>
      </c>
      <c r="AO523" s="142">
        <v>111355.765</v>
      </c>
      <c r="AP523" s="312">
        <v>111355.765</v>
      </c>
      <c r="AQ523" s="142">
        <v>111355.765</v>
      </c>
      <c r="AR523" s="142">
        <v>111355.765</v>
      </c>
      <c r="AS523" s="142">
        <v>111355.765</v>
      </c>
      <c r="AT523" s="312">
        <v>111355.765</v>
      </c>
      <c r="AU523" s="142">
        <v>111355.765</v>
      </c>
      <c r="AV523" s="142">
        <v>111355.765</v>
      </c>
      <c r="AW523" s="142">
        <v>111355.765</v>
      </c>
      <c r="AX523" s="312">
        <v>111355.765</v>
      </c>
      <c r="AY523" s="142">
        <v>111355.765</v>
      </c>
      <c r="AZ523" s="142">
        <v>111355.765</v>
      </c>
      <c r="BA523" s="142">
        <v>111355.765</v>
      </c>
      <c r="BB523" s="312">
        <v>111355.765</v>
      </c>
      <c r="BC523" s="142">
        <v>111355.765</v>
      </c>
      <c r="BD523" s="142">
        <v>111355.765</v>
      </c>
      <c r="BE523" s="142">
        <v>111355.765</v>
      </c>
      <c r="BF523" s="312">
        <v>111355.765</v>
      </c>
      <c r="BG523" s="142">
        <v>111355.765</v>
      </c>
      <c r="BH523" s="142">
        <v>111355.765</v>
      </c>
      <c r="BI523" s="142">
        <v>111355.765</v>
      </c>
      <c r="BJ523" s="312">
        <v>111355.765</v>
      </c>
      <c r="BK523" s="142">
        <v>111355.765</v>
      </c>
      <c r="BL523" s="142">
        <v>111355.765</v>
      </c>
      <c r="BM523" s="142">
        <v>111355.765</v>
      </c>
      <c r="BN523" s="312">
        <v>111355.765</v>
      </c>
      <c r="BO523" s="142">
        <v>111355.765</v>
      </c>
      <c r="BP523" s="142">
        <v>111355.765</v>
      </c>
      <c r="BQ523" s="142">
        <v>111355.765</v>
      </c>
      <c r="BR523" s="312">
        <v>111355.765</v>
      </c>
      <c r="BS523" s="142">
        <v>111355.765</v>
      </c>
      <c r="BT523" s="142">
        <v>111355.765</v>
      </c>
      <c r="BU523" s="142">
        <v>111355.765</v>
      </c>
      <c r="BV523" s="312">
        <v>111355.765</v>
      </c>
      <c r="BW523" s="142">
        <v>111355.765</v>
      </c>
      <c r="BX523" s="142">
        <v>111355.765</v>
      </c>
      <c r="BY523" s="142">
        <v>111355.765</v>
      </c>
      <c r="BZ523" s="396">
        <v>111355.765</v>
      </c>
      <c r="CA523" s="396">
        <v>111355.765</v>
      </c>
      <c r="CB523" s="396">
        <v>111355.765</v>
      </c>
      <c r="CC523" s="313">
        <v>111355.765</v>
      </c>
      <c r="CD523" s="396">
        <v>111355.765</v>
      </c>
      <c r="CE523" s="396">
        <v>111355.765</v>
      </c>
      <c r="CF523" s="396">
        <v>111355.765</v>
      </c>
      <c r="CG523" s="313">
        <v>111355.765</v>
      </c>
      <c r="CH523" s="396">
        <v>111355.765</v>
      </c>
      <c r="CI523" s="396">
        <v>111355.765</v>
      </c>
      <c r="CJ523" s="396">
        <v>111355.765</v>
      </c>
      <c r="CK523" s="313">
        <v>111355.765</v>
      </c>
      <c r="CL523" s="396">
        <v>111355.765</v>
      </c>
      <c r="CM523" s="396">
        <v>111355.765</v>
      </c>
      <c r="CN523" s="396">
        <v>111355.765</v>
      </c>
      <c r="CO523" s="313">
        <v>111355.765</v>
      </c>
      <c r="CP523" s="396">
        <v>111355.765</v>
      </c>
      <c r="CQ523" s="396">
        <v>111355.765</v>
      </c>
      <c r="CR523" s="396">
        <v>111355.765</v>
      </c>
      <c r="CS523" s="313">
        <v>111355.765</v>
      </c>
      <c r="CT523" s="396">
        <v>111355.765</v>
      </c>
      <c r="CU523" s="396">
        <v>111355.765</v>
      </c>
      <c r="CV523" s="396">
        <v>111355.765</v>
      </c>
      <c r="CW523" s="313">
        <v>111355.765</v>
      </c>
      <c r="CX523" s="322"/>
      <c r="CY523" s="71"/>
      <c r="CZ523" s="111"/>
      <c r="DA523" s="108">
        <v>701300</v>
      </c>
      <c r="DB523" s="123" t="s">
        <v>620</v>
      </c>
      <c r="DC523" s="156">
        <v>110953.538</v>
      </c>
      <c r="DD523" s="156">
        <v>111080.91099999999</v>
      </c>
      <c r="DE523" s="156">
        <v>111355.765</v>
      </c>
      <c r="DF523" s="119">
        <v>111355.765</v>
      </c>
      <c r="DG523" s="116">
        <v>111355.765</v>
      </c>
      <c r="DH523" s="116">
        <v>111355.765</v>
      </c>
      <c r="DI523" s="116">
        <v>111355.765</v>
      </c>
      <c r="DJ523" s="116">
        <v>111355.765</v>
      </c>
      <c r="DK523" s="116">
        <v>111355.765</v>
      </c>
      <c r="DL523" s="116">
        <v>111355.765</v>
      </c>
      <c r="DM523" s="116">
        <v>111355.765</v>
      </c>
      <c r="DN523" s="116">
        <v>111355.765</v>
      </c>
    </row>
    <row r="524" spans="1:118" ht="15.75" customHeight="1">
      <c r="A524" s="108"/>
      <c r="B524" s="149">
        <v>701800</v>
      </c>
      <c r="C524" s="123" t="s">
        <v>622</v>
      </c>
      <c r="D524" s="155" t="s">
        <v>623</v>
      </c>
      <c r="E524" s="384"/>
      <c r="F524" s="71"/>
      <c r="G524" s="71"/>
      <c r="H524" s="71"/>
      <c r="I524" s="71"/>
      <c r="J524" s="312">
        <v>98.855999999999995</v>
      </c>
      <c r="K524" s="142">
        <v>98.855999999999995</v>
      </c>
      <c r="L524" s="142">
        <v>98.855999999999995</v>
      </c>
      <c r="M524" s="313">
        <v>98.855999999999995</v>
      </c>
      <c r="N524" s="142">
        <v>98.855999999999995</v>
      </c>
      <c r="O524" s="142">
        <v>98.855999999999995</v>
      </c>
      <c r="P524" s="142">
        <v>98.855999999999995</v>
      </c>
      <c r="Q524" s="142">
        <v>98.855999999999995</v>
      </c>
      <c r="R524" s="312">
        <v>98.855999999999995</v>
      </c>
      <c r="S524" s="142">
        <v>98.855999999999995</v>
      </c>
      <c r="T524" s="142">
        <v>98.855999999999995</v>
      </c>
      <c r="U524" s="313">
        <v>98.855999999999995</v>
      </c>
      <c r="V524" s="312">
        <v>98.855999999999995</v>
      </c>
      <c r="W524" s="142">
        <v>98.855999999999995</v>
      </c>
      <c r="X524" s="142">
        <v>98.855999999999995</v>
      </c>
      <c r="Y524" s="142">
        <v>98.855999999999995</v>
      </c>
      <c r="Z524" s="312">
        <v>98.855999999999995</v>
      </c>
      <c r="AA524" s="142">
        <v>98.855999999999995</v>
      </c>
      <c r="AB524" s="142">
        <v>98.855999999999995</v>
      </c>
      <c r="AC524" s="142">
        <v>98.855999999999995</v>
      </c>
      <c r="AD524" s="312">
        <v>98.855999999999995</v>
      </c>
      <c r="AE524" s="142">
        <v>98.855999999999995</v>
      </c>
      <c r="AF524" s="142">
        <v>98.855999999999995</v>
      </c>
      <c r="AG524" s="142">
        <v>98.855999999999995</v>
      </c>
      <c r="AH524" s="312">
        <v>98.855999999999995</v>
      </c>
      <c r="AI524" s="142">
        <v>98.855999999999995</v>
      </c>
      <c r="AJ524" s="142">
        <v>98.855999999999995</v>
      </c>
      <c r="AK524" s="142">
        <v>98.855999999999995</v>
      </c>
      <c r="AL524" s="312">
        <v>98.855999999999995</v>
      </c>
      <c r="AM524" s="142">
        <v>98.855999999999995</v>
      </c>
      <c r="AN524" s="142">
        <v>98.855999999999995</v>
      </c>
      <c r="AO524" s="142">
        <v>98.855999999999995</v>
      </c>
      <c r="AP524" s="312">
        <v>98.855999999999995</v>
      </c>
      <c r="AQ524" s="142">
        <v>98.855999999999995</v>
      </c>
      <c r="AR524" s="142">
        <v>98.855999999999995</v>
      </c>
      <c r="AS524" s="142">
        <v>98.855999999999995</v>
      </c>
      <c r="AT524" s="312">
        <v>98.855999999999995</v>
      </c>
      <c r="AU524" s="142">
        <v>98.855999999999995</v>
      </c>
      <c r="AV524" s="142">
        <v>98.855999999999995</v>
      </c>
      <c r="AW524" s="142">
        <v>98.855999999999995</v>
      </c>
      <c r="AX524" s="312">
        <v>98.855999999999995</v>
      </c>
      <c r="AY524" s="142">
        <v>98.855999999999995</v>
      </c>
      <c r="AZ524" s="142">
        <v>98.855999999999995</v>
      </c>
      <c r="BA524" s="142">
        <v>98.855999999999995</v>
      </c>
      <c r="BB524" s="312">
        <v>98.855999999999995</v>
      </c>
      <c r="BC524" s="142">
        <v>98.855999999999995</v>
      </c>
      <c r="BD524" s="142">
        <v>98.855999999999995</v>
      </c>
      <c r="BE524" s="142">
        <v>98.855999999999995</v>
      </c>
      <c r="BF524" s="312">
        <v>98.855999999999995</v>
      </c>
      <c r="BG524" s="142">
        <v>98.855999999999995</v>
      </c>
      <c r="BH524" s="142">
        <v>98.855999999999995</v>
      </c>
      <c r="BI524" s="142">
        <v>98.855999999999995</v>
      </c>
      <c r="BJ524" s="312">
        <v>98.855999999999995</v>
      </c>
      <c r="BK524" s="142">
        <v>98.855999999999995</v>
      </c>
      <c r="BL524" s="142">
        <v>98.855999999999995</v>
      </c>
      <c r="BM524" s="142">
        <v>520.846</v>
      </c>
      <c r="BN524" s="312">
        <v>1054.693</v>
      </c>
      <c r="BO524" s="142">
        <v>1054.693</v>
      </c>
      <c r="BP524" s="142">
        <v>1054.693</v>
      </c>
      <c r="BQ524" s="142">
        <v>1054.693</v>
      </c>
      <c r="BR524" s="312">
        <v>1054.693</v>
      </c>
      <c r="BS524" s="142">
        <v>1054.693</v>
      </c>
      <c r="BT524" s="142">
        <v>1054.693</v>
      </c>
      <c r="BU524" s="142">
        <v>1054.693</v>
      </c>
      <c r="BV524" s="312">
        <v>1054.693</v>
      </c>
      <c r="BW524" s="142">
        <v>1054.693</v>
      </c>
      <c r="BX524" s="142">
        <v>1054.693</v>
      </c>
      <c r="BY524" s="142">
        <v>1054.693</v>
      </c>
      <c r="BZ524" s="396">
        <v>1054.693</v>
      </c>
      <c r="CA524" s="396">
        <v>1054.693</v>
      </c>
      <c r="CB524" s="396">
        <v>1054.693</v>
      </c>
      <c r="CC524" s="313">
        <v>1054.693</v>
      </c>
      <c r="CD524" s="396">
        <v>1054.693</v>
      </c>
      <c r="CE524" s="396">
        <v>1054.693</v>
      </c>
      <c r="CF524" s="396">
        <v>1054.693</v>
      </c>
      <c r="CG524" s="313">
        <v>1054.693</v>
      </c>
      <c r="CH524" s="396">
        <v>1054.693</v>
      </c>
      <c r="CI524" s="396">
        <v>1054.693</v>
      </c>
      <c r="CJ524" s="396">
        <v>1054.693</v>
      </c>
      <c r="CK524" s="313">
        <v>1054.693</v>
      </c>
      <c r="CL524" s="396">
        <v>1054.693</v>
      </c>
      <c r="CM524" s="396">
        <v>1054.693</v>
      </c>
      <c r="CN524" s="396">
        <v>1054.693</v>
      </c>
      <c r="CO524" s="313">
        <v>1054.693</v>
      </c>
      <c r="CP524" s="396">
        <v>1054.693</v>
      </c>
      <c r="CQ524" s="396">
        <v>1054.693</v>
      </c>
      <c r="CR524" s="396">
        <v>1054.693</v>
      </c>
      <c r="CS524" s="313">
        <v>1054.693</v>
      </c>
      <c r="CT524" s="396">
        <v>1054.693</v>
      </c>
      <c r="CU524" s="396">
        <v>1054.693</v>
      </c>
      <c r="CV524" s="396">
        <v>1054.693</v>
      </c>
      <c r="CW524" s="313">
        <v>1054.693</v>
      </c>
      <c r="CX524" s="322"/>
      <c r="CY524" s="71"/>
      <c r="CZ524" s="111"/>
      <c r="DA524" s="108">
        <v>701800</v>
      </c>
      <c r="DB524" s="123" t="s">
        <v>622</v>
      </c>
      <c r="DC524" s="156">
        <v>98.855999999999995</v>
      </c>
      <c r="DD524" s="156">
        <v>98.855999999999995</v>
      </c>
      <c r="DE524" s="156">
        <v>98.855999999999995</v>
      </c>
      <c r="DF524" s="119">
        <v>98.855999999999995</v>
      </c>
      <c r="DG524" s="116">
        <v>98.855999999999995</v>
      </c>
      <c r="DH524" s="116">
        <v>98.855999999999995</v>
      </c>
      <c r="DI524" s="116">
        <v>98.855999999999995</v>
      </c>
      <c r="DJ524" s="116">
        <v>98.855999999999995</v>
      </c>
      <c r="DK524" s="116">
        <v>98.855999999999995</v>
      </c>
      <c r="DL524" s="116">
        <v>98.855999999999995</v>
      </c>
      <c r="DM524" s="116">
        <v>98.855999999999995</v>
      </c>
      <c r="DN524" s="116">
        <v>98.855999999999995</v>
      </c>
    </row>
    <row r="525" spans="1:118" ht="15.75" customHeight="1">
      <c r="A525" s="108"/>
      <c r="B525" s="149">
        <v>701600</v>
      </c>
      <c r="C525" s="123" t="s">
        <v>1348</v>
      </c>
      <c r="D525" s="155" t="s">
        <v>1349</v>
      </c>
      <c r="E525" s="384"/>
      <c r="F525" s="71"/>
      <c r="G525" s="71"/>
      <c r="H525" s="71"/>
      <c r="I525" s="71"/>
      <c r="J525" s="312">
        <v>0</v>
      </c>
      <c r="K525" s="142">
        <v>0</v>
      </c>
      <c r="L525" s="142">
        <v>0</v>
      </c>
      <c r="M525" s="313">
        <v>0</v>
      </c>
      <c r="N525" s="142">
        <v>0</v>
      </c>
      <c r="O525" s="142">
        <v>0</v>
      </c>
      <c r="P525" s="142">
        <v>0</v>
      </c>
      <c r="Q525" s="142">
        <v>0</v>
      </c>
      <c r="R525" s="312">
        <v>0</v>
      </c>
      <c r="S525" s="142">
        <v>0</v>
      </c>
      <c r="T525" s="142">
        <v>0</v>
      </c>
      <c r="U525" s="313">
        <v>0</v>
      </c>
      <c r="V525" s="312">
        <v>0</v>
      </c>
      <c r="W525" s="142">
        <v>0</v>
      </c>
      <c r="X525" s="142">
        <v>0</v>
      </c>
      <c r="Y525" s="142">
        <v>0</v>
      </c>
      <c r="Z525" s="312">
        <v>0</v>
      </c>
      <c r="AA525" s="142">
        <v>0</v>
      </c>
      <c r="AB525" s="142">
        <v>0</v>
      </c>
      <c r="AC525" s="142">
        <v>0</v>
      </c>
      <c r="AD525" s="312">
        <v>0</v>
      </c>
      <c r="AE525" s="142">
        <v>0</v>
      </c>
      <c r="AF525" s="142">
        <v>0</v>
      </c>
      <c r="AG525" s="142">
        <v>0</v>
      </c>
      <c r="AH525" s="312">
        <v>0</v>
      </c>
      <c r="AI525" s="142">
        <v>0</v>
      </c>
      <c r="AJ525" s="142">
        <v>0</v>
      </c>
      <c r="AK525" s="142">
        <v>0</v>
      </c>
      <c r="AL525" s="312">
        <v>0</v>
      </c>
      <c r="AM525" s="142">
        <v>0</v>
      </c>
      <c r="AN525" s="142">
        <v>0</v>
      </c>
      <c r="AO525" s="142">
        <v>0</v>
      </c>
      <c r="AP525" s="312">
        <v>0</v>
      </c>
      <c r="AQ525" s="142">
        <v>0</v>
      </c>
      <c r="AR525" s="142">
        <v>0</v>
      </c>
      <c r="AS525" s="142">
        <v>0</v>
      </c>
      <c r="AT525" s="312">
        <v>0</v>
      </c>
      <c r="AU525" s="142">
        <v>0</v>
      </c>
      <c r="AV525" s="142">
        <v>0</v>
      </c>
      <c r="AW525" s="142">
        <v>0</v>
      </c>
      <c r="AX525" s="312">
        <v>0</v>
      </c>
      <c r="AY525" s="142">
        <v>0</v>
      </c>
      <c r="AZ525" s="142">
        <v>0</v>
      </c>
      <c r="BA525" s="142">
        <v>0</v>
      </c>
      <c r="BB525" s="312">
        <v>0</v>
      </c>
      <c r="BC525" s="142">
        <v>0</v>
      </c>
      <c r="BD525" s="142">
        <v>0</v>
      </c>
      <c r="BE525" s="142">
        <v>0</v>
      </c>
      <c r="BF525" s="312">
        <v>0</v>
      </c>
      <c r="BG525" s="142">
        <v>0</v>
      </c>
      <c r="BH525" s="142">
        <v>0</v>
      </c>
      <c r="BI525" s="142">
        <v>0</v>
      </c>
      <c r="BJ525" s="312">
        <v>0</v>
      </c>
      <c r="BK525" s="142">
        <v>0</v>
      </c>
      <c r="BL525" s="142">
        <v>0</v>
      </c>
      <c r="BM525" s="142">
        <v>0</v>
      </c>
      <c r="BN525" s="312">
        <v>0</v>
      </c>
      <c r="BO525" s="142">
        <v>0</v>
      </c>
      <c r="BP525" s="142">
        <v>0</v>
      </c>
      <c r="BQ525" s="142">
        <v>0</v>
      </c>
      <c r="BR525" s="312">
        <v>0</v>
      </c>
      <c r="BS525" s="142">
        <v>0</v>
      </c>
      <c r="BT525" s="142">
        <v>0</v>
      </c>
      <c r="BU525" s="142">
        <v>0</v>
      </c>
      <c r="BV525" s="312">
        <v>0</v>
      </c>
      <c r="BW525" s="142">
        <v>0</v>
      </c>
      <c r="BX525" s="142">
        <v>0</v>
      </c>
      <c r="BY525" s="142">
        <v>0</v>
      </c>
      <c r="BZ525" s="312">
        <v>0</v>
      </c>
      <c r="CA525" s="142">
        <v>0</v>
      </c>
      <c r="CB525" s="142">
        <v>0</v>
      </c>
      <c r="CC525" s="313">
        <v>0</v>
      </c>
      <c r="CD525" s="312">
        <v>0</v>
      </c>
      <c r="CE525" s="142">
        <v>0</v>
      </c>
      <c r="CF525" s="142">
        <v>0</v>
      </c>
      <c r="CG525" s="313">
        <v>0</v>
      </c>
      <c r="CH525" s="312">
        <v>0</v>
      </c>
      <c r="CI525" s="142">
        <v>0</v>
      </c>
      <c r="CJ525" s="142">
        <v>0</v>
      </c>
      <c r="CK525" s="313">
        <v>0</v>
      </c>
      <c r="CL525" s="312">
        <v>0</v>
      </c>
      <c r="CM525" s="142">
        <v>0</v>
      </c>
      <c r="CN525" s="142">
        <v>0</v>
      </c>
      <c r="CO525" s="313">
        <v>0</v>
      </c>
      <c r="CP525" s="312">
        <v>0</v>
      </c>
      <c r="CQ525" s="142">
        <v>0</v>
      </c>
      <c r="CR525" s="142">
        <v>0</v>
      </c>
      <c r="CS525" s="313">
        <v>0</v>
      </c>
      <c r="CT525" s="312">
        <v>0</v>
      </c>
      <c r="CU525" s="142">
        <v>0</v>
      </c>
      <c r="CV525" s="142">
        <v>0</v>
      </c>
      <c r="CW525" s="313">
        <v>0</v>
      </c>
      <c r="CX525" s="322"/>
      <c r="CY525" s="71"/>
      <c r="CZ525" s="111"/>
      <c r="DA525" s="108"/>
      <c r="DB525" s="123"/>
      <c r="DC525" s="156"/>
      <c r="DD525" s="156"/>
      <c r="DE525" s="156"/>
      <c r="DF525" s="119"/>
      <c r="DG525" s="116"/>
      <c r="DH525" s="116"/>
      <c r="DI525" s="116"/>
      <c r="DJ525" s="116"/>
      <c r="DK525" s="116"/>
      <c r="DL525" s="116"/>
      <c r="DM525" s="116"/>
      <c r="DN525" s="116"/>
    </row>
    <row r="526" spans="1:118" ht="15.75" customHeight="1">
      <c r="A526" s="108"/>
      <c r="B526" s="149"/>
      <c r="C526" s="108"/>
      <c r="D526" s="71"/>
      <c r="E526" s="384"/>
      <c r="F526" s="71"/>
      <c r="G526" s="71"/>
      <c r="H526" s="71"/>
      <c r="I526" s="71"/>
      <c r="J526" s="312"/>
      <c r="K526" s="142"/>
      <c r="L526" s="142"/>
      <c r="M526" s="313"/>
      <c r="N526" s="142"/>
      <c r="O526" s="142"/>
      <c r="P526" s="142"/>
      <c r="Q526" s="142"/>
      <c r="R526" s="312"/>
      <c r="S526" s="142"/>
      <c r="T526" s="142"/>
      <c r="U526" s="313"/>
      <c r="V526" s="312"/>
      <c r="W526" s="142"/>
      <c r="X526" s="142"/>
      <c r="Y526" s="142"/>
      <c r="Z526" s="312"/>
      <c r="AA526" s="142"/>
      <c r="AB526" s="142"/>
      <c r="AC526" s="142"/>
      <c r="AD526" s="312"/>
      <c r="AE526" s="142"/>
      <c r="AF526" s="142"/>
      <c r="AG526" s="142"/>
      <c r="AH526" s="312"/>
      <c r="AI526" s="142"/>
      <c r="AJ526" s="142"/>
      <c r="AK526" s="142"/>
      <c r="AL526" s="312"/>
      <c r="AM526" s="142"/>
      <c r="AN526" s="142"/>
      <c r="AO526" s="142"/>
      <c r="AP526" s="312"/>
      <c r="AQ526" s="142"/>
      <c r="AR526" s="142"/>
      <c r="AS526" s="142"/>
      <c r="AT526" s="312"/>
      <c r="AU526" s="142"/>
      <c r="AV526" s="142"/>
      <c r="AW526" s="142"/>
      <c r="AX526" s="312"/>
      <c r="AY526" s="142"/>
      <c r="AZ526" s="142"/>
      <c r="BA526" s="142"/>
      <c r="BB526" s="312"/>
      <c r="BC526" s="142"/>
      <c r="BD526" s="142"/>
      <c r="BE526" s="142"/>
      <c r="BF526" s="312"/>
      <c r="BG526" s="142"/>
      <c r="BH526" s="142"/>
      <c r="BI526" s="142"/>
      <c r="BJ526" s="312"/>
      <c r="BK526" s="142"/>
      <c r="BL526" s="142"/>
      <c r="BM526" s="142"/>
      <c r="BN526" s="312"/>
      <c r="BO526" s="142"/>
      <c r="BP526" s="142"/>
      <c r="BQ526" s="142"/>
      <c r="BR526" s="312"/>
      <c r="BS526" s="142"/>
      <c r="BT526" s="142"/>
      <c r="BU526" s="142"/>
      <c r="BV526" s="312"/>
      <c r="BW526" s="142"/>
      <c r="BX526" s="142"/>
      <c r="BY526" s="142"/>
      <c r="BZ526" s="312"/>
      <c r="CA526" s="142"/>
      <c r="CB526" s="142"/>
      <c r="CC526" s="313"/>
      <c r="CD526" s="312"/>
      <c r="CE526" s="142"/>
      <c r="CF526" s="142"/>
      <c r="CG526" s="313"/>
      <c r="CH526" s="312"/>
      <c r="CI526" s="142"/>
      <c r="CJ526" s="142"/>
      <c r="CK526" s="313"/>
      <c r="CL526" s="312"/>
      <c r="CM526" s="142"/>
      <c r="CN526" s="142"/>
      <c r="CO526" s="313"/>
      <c r="CP526" s="312"/>
      <c r="CQ526" s="142"/>
      <c r="CR526" s="142"/>
      <c r="CS526" s="313"/>
      <c r="CT526" s="312"/>
      <c r="CU526" s="142"/>
      <c r="CV526" s="142"/>
      <c r="CW526" s="313"/>
      <c r="CX526" s="322"/>
      <c r="CY526" s="71"/>
      <c r="CZ526" s="111"/>
      <c r="DA526" s="108"/>
      <c r="DB526" s="108"/>
      <c r="DC526" s="71"/>
      <c r="DD526" s="71"/>
      <c r="DE526" s="71"/>
      <c r="DF526" s="119"/>
      <c r="DG526" s="116"/>
      <c r="DH526" s="116"/>
      <c r="DI526" s="116"/>
      <c r="DJ526" s="116"/>
      <c r="DK526" s="116"/>
      <c r="DL526" s="116"/>
      <c r="DM526" s="116"/>
      <c r="DN526" s="116"/>
    </row>
    <row r="527" spans="1:118" ht="15.75" customHeight="1">
      <c r="A527" s="114"/>
      <c r="B527" s="109">
        <v>701501</v>
      </c>
      <c r="C527" s="235" t="s">
        <v>624</v>
      </c>
      <c r="D527" s="440" t="s">
        <v>625</v>
      </c>
      <c r="E527" s="394"/>
      <c r="F527" s="89"/>
      <c r="G527" s="89"/>
      <c r="H527" s="89"/>
      <c r="I527" s="89"/>
      <c r="J527" s="307">
        <v>111098.0754947</v>
      </c>
      <c r="K527" s="117">
        <v>111163.97649469999</v>
      </c>
      <c r="L527" s="117">
        <v>111188.6104947</v>
      </c>
      <c r="M527" s="308">
        <v>111191.53649469999</v>
      </c>
      <c r="N527" s="117">
        <v>111247.2104947</v>
      </c>
      <c r="O527" s="117">
        <v>111247.2104947</v>
      </c>
      <c r="P527" s="117">
        <v>111247.2104947</v>
      </c>
      <c r="Q527" s="117">
        <v>111546.0114947</v>
      </c>
      <c r="R527" s="307">
        <v>111546.0114947</v>
      </c>
      <c r="S527" s="117">
        <v>111546.0114947</v>
      </c>
      <c r="T527" s="117">
        <v>111546.0114947</v>
      </c>
      <c r="U527" s="308">
        <v>111546.0114947</v>
      </c>
      <c r="V527" s="307">
        <v>111546.0114947</v>
      </c>
      <c r="W527" s="117">
        <v>111546.0114947</v>
      </c>
      <c r="X527" s="117">
        <v>111546.0114947</v>
      </c>
      <c r="Y527" s="117">
        <v>111546.0114947</v>
      </c>
      <c r="Z527" s="307">
        <v>111546.0114947</v>
      </c>
      <c r="AA527" s="117">
        <v>111546.0114947</v>
      </c>
      <c r="AB527" s="117">
        <v>111546.0114947</v>
      </c>
      <c r="AC527" s="117">
        <v>111546.0114947</v>
      </c>
      <c r="AD527" s="307">
        <v>111546.0114947</v>
      </c>
      <c r="AE527" s="117">
        <v>111546.0114947</v>
      </c>
      <c r="AF527" s="117">
        <v>111546.0114947</v>
      </c>
      <c r="AG527" s="117">
        <v>111546.0114947</v>
      </c>
      <c r="AH527" s="307">
        <v>111546.0114947</v>
      </c>
      <c r="AI527" s="117">
        <v>111546.0114947</v>
      </c>
      <c r="AJ527" s="117">
        <v>111546.0114947</v>
      </c>
      <c r="AK527" s="117">
        <v>111546.0114947</v>
      </c>
      <c r="AL527" s="307">
        <v>111546.0114947</v>
      </c>
      <c r="AM527" s="117">
        <v>111546.0114947</v>
      </c>
      <c r="AN527" s="117">
        <v>111546.0114947</v>
      </c>
      <c r="AO527" s="117">
        <v>111546.0114947</v>
      </c>
      <c r="AP527" s="307">
        <v>111546.0114947</v>
      </c>
      <c r="AQ527" s="117">
        <v>111546.0114947</v>
      </c>
      <c r="AR527" s="117">
        <v>111546.0114947</v>
      </c>
      <c r="AS527" s="117">
        <v>111546.0114947</v>
      </c>
      <c r="AT527" s="307">
        <v>111546.0114947</v>
      </c>
      <c r="AU527" s="117">
        <v>111546.0114947</v>
      </c>
      <c r="AV527" s="117">
        <v>111546.0114947</v>
      </c>
      <c r="AW527" s="117">
        <v>111546.0114947</v>
      </c>
      <c r="AX527" s="307">
        <v>111546.0114947</v>
      </c>
      <c r="AY527" s="117">
        <v>111546.0114947</v>
      </c>
      <c r="AZ527" s="117">
        <v>111546.0114947</v>
      </c>
      <c r="BA527" s="117">
        <v>111546.0114947</v>
      </c>
      <c r="BB527" s="307">
        <v>111546.0114947</v>
      </c>
      <c r="BC527" s="117">
        <v>111546.0114947</v>
      </c>
      <c r="BD527" s="117">
        <v>111546.0114947</v>
      </c>
      <c r="BE527" s="117">
        <v>111546.0114947</v>
      </c>
      <c r="BF527" s="307">
        <v>111546.0114947</v>
      </c>
      <c r="BG527" s="117">
        <v>111546.0114947</v>
      </c>
      <c r="BH527" s="117">
        <v>111546.0114947</v>
      </c>
      <c r="BI527" s="117">
        <v>111546.0114947</v>
      </c>
      <c r="BJ527" s="307">
        <v>111546.0114947</v>
      </c>
      <c r="BK527" s="117">
        <v>111546.0114947</v>
      </c>
      <c r="BL527" s="117">
        <v>111546.0114947</v>
      </c>
      <c r="BM527" s="117">
        <v>112410.458</v>
      </c>
      <c r="BN527" s="307">
        <v>112410.458</v>
      </c>
      <c r="BO527" s="117">
        <v>112410.458</v>
      </c>
      <c r="BP527" s="117">
        <v>112410.458</v>
      </c>
      <c r="BQ527" s="117">
        <v>112410.458</v>
      </c>
      <c r="BR527" s="307">
        <v>112410.458</v>
      </c>
      <c r="BS527" s="117">
        <v>112410.458</v>
      </c>
      <c r="BT527" s="117">
        <v>112410.458</v>
      </c>
      <c r="BU527" s="117">
        <v>112410.458</v>
      </c>
      <c r="BV527" s="307">
        <v>112410.458</v>
      </c>
      <c r="BW527" s="117">
        <v>112410.458</v>
      </c>
      <c r="BX527" s="117">
        <v>112410.458</v>
      </c>
      <c r="BY527" s="117">
        <v>112410.458</v>
      </c>
      <c r="BZ527" s="307">
        <v>112410.458</v>
      </c>
      <c r="CA527" s="117">
        <v>112410.458</v>
      </c>
      <c r="CB527" s="117">
        <v>112410.458</v>
      </c>
      <c r="CC527" s="308">
        <v>112410.458</v>
      </c>
      <c r="CD527" s="307">
        <v>112410.458</v>
      </c>
      <c r="CE527" s="117">
        <v>112410.458</v>
      </c>
      <c r="CF527" s="117">
        <v>112410.458</v>
      </c>
      <c r="CG527" s="308">
        <v>112410.458</v>
      </c>
      <c r="CH527" s="307">
        <v>112410.458</v>
      </c>
      <c r="CI527" s="117">
        <v>112410.458</v>
      </c>
      <c r="CJ527" s="117">
        <v>112410.458</v>
      </c>
      <c r="CK527" s="308">
        <v>112410.458</v>
      </c>
      <c r="CL527" s="307">
        <v>112410.458</v>
      </c>
      <c r="CM527" s="117">
        <v>112410.458</v>
      </c>
      <c r="CN527" s="117">
        <v>112410.458</v>
      </c>
      <c r="CO527" s="308">
        <v>112410.458</v>
      </c>
      <c r="CP527" s="307">
        <v>112410.458</v>
      </c>
      <c r="CQ527" s="117">
        <v>112410.458</v>
      </c>
      <c r="CR527" s="117">
        <v>112410.458</v>
      </c>
      <c r="CS527" s="308">
        <v>112410.458</v>
      </c>
      <c r="CT527" s="307">
        <v>112410.458</v>
      </c>
      <c r="CU527" s="117">
        <v>112410.458</v>
      </c>
      <c r="CV527" s="117">
        <v>112410.458</v>
      </c>
      <c r="CW527" s="308">
        <v>112410.458</v>
      </c>
      <c r="CX527" s="301"/>
      <c r="CY527" s="89"/>
      <c r="CZ527" s="166"/>
      <c r="DA527" s="114">
        <v>701501</v>
      </c>
      <c r="DB527" s="235" t="s">
        <v>624</v>
      </c>
      <c r="DC527" s="137">
        <v>111191.53649469999</v>
      </c>
      <c r="DD527" s="137">
        <v>111546.0114947</v>
      </c>
      <c r="DE527" s="137">
        <v>111546.0114947</v>
      </c>
      <c r="DF527" s="119">
        <v>111546.0114947</v>
      </c>
      <c r="DG527" s="116">
        <v>111546.0114947</v>
      </c>
      <c r="DH527" s="116">
        <v>111546.0114947</v>
      </c>
      <c r="DI527" s="116">
        <v>111546.0114947</v>
      </c>
      <c r="DJ527" s="116">
        <v>111546.0114947</v>
      </c>
      <c r="DK527" s="116">
        <v>111546.0114947</v>
      </c>
      <c r="DL527" s="116">
        <v>111546.0114947</v>
      </c>
      <c r="DM527" s="116">
        <v>111546.0114947</v>
      </c>
      <c r="DN527" s="116">
        <v>111546.0114947</v>
      </c>
    </row>
    <row r="528" spans="1:118" ht="15.75" customHeight="1">
      <c r="A528" s="108"/>
      <c r="B528" s="149">
        <v>701500</v>
      </c>
      <c r="C528" s="123" t="s">
        <v>626</v>
      </c>
      <c r="D528" s="155" t="s">
        <v>627</v>
      </c>
      <c r="E528" s="384"/>
      <c r="F528" s="71"/>
      <c r="G528" s="71"/>
      <c r="H528" s="71"/>
      <c r="I528" s="71"/>
      <c r="J528" s="312">
        <v>110907.829</v>
      </c>
      <c r="K528" s="142">
        <v>110973.73</v>
      </c>
      <c r="L528" s="142">
        <v>110998.364</v>
      </c>
      <c r="M528" s="313">
        <v>111001.29</v>
      </c>
      <c r="N528" s="142">
        <v>111056.96400000001</v>
      </c>
      <c r="O528" s="142">
        <v>111056.96400000001</v>
      </c>
      <c r="P528" s="142">
        <v>111056.96400000001</v>
      </c>
      <c r="Q528" s="142">
        <v>111355.765</v>
      </c>
      <c r="R528" s="312">
        <v>111355.765</v>
      </c>
      <c r="S528" s="142">
        <v>111355.765</v>
      </c>
      <c r="T528" s="142">
        <v>111355.765</v>
      </c>
      <c r="U528" s="313">
        <v>111355.765</v>
      </c>
      <c r="V528" s="312">
        <v>111355.765</v>
      </c>
      <c r="W528" s="142">
        <v>111355.765</v>
      </c>
      <c r="X528" s="142">
        <v>111355.765</v>
      </c>
      <c r="Y528" s="142">
        <v>111355.765</v>
      </c>
      <c r="Z528" s="312">
        <v>111355.765</v>
      </c>
      <c r="AA528" s="142">
        <v>111355.765</v>
      </c>
      <c r="AB528" s="142">
        <v>111355.765</v>
      </c>
      <c r="AC528" s="142">
        <v>111355.765</v>
      </c>
      <c r="AD528" s="312">
        <v>111355.765</v>
      </c>
      <c r="AE528" s="142">
        <v>111355.765</v>
      </c>
      <c r="AF528" s="142">
        <v>111355.765</v>
      </c>
      <c r="AG528" s="142">
        <v>111355.765</v>
      </c>
      <c r="AH528" s="312">
        <v>111355.765</v>
      </c>
      <c r="AI528" s="142">
        <v>111355.765</v>
      </c>
      <c r="AJ528" s="142">
        <v>111355.765</v>
      </c>
      <c r="AK528" s="142">
        <v>111355.765</v>
      </c>
      <c r="AL528" s="312">
        <v>111355.765</v>
      </c>
      <c r="AM528" s="142">
        <v>111355.765</v>
      </c>
      <c r="AN528" s="142">
        <v>111355.765</v>
      </c>
      <c r="AO528" s="142">
        <v>111355.765</v>
      </c>
      <c r="AP528" s="312">
        <v>111355.765</v>
      </c>
      <c r="AQ528" s="142">
        <v>111355.765</v>
      </c>
      <c r="AR528" s="142">
        <v>111355.765</v>
      </c>
      <c r="AS528" s="142">
        <v>111355.765</v>
      </c>
      <c r="AT528" s="312">
        <v>111355.765</v>
      </c>
      <c r="AU528" s="142">
        <v>111355.765</v>
      </c>
      <c r="AV528" s="142">
        <v>111355.765</v>
      </c>
      <c r="AW528" s="142">
        <v>111355.765</v>
      </c>
      <c r="AX528" s="312">
        <v>111355.765</v>
      </c>
      <c r="AY528" s="142">
        <v>111355.765</v>
      </c>
      <c r="AZ528" s="142">
        <v>111355.765</v>
      </c>
      <c r="BA528" s="142">
        <v>111355.765</v>
      </c>
      <c r="BB528" s="312">
        <v>111355.765</v>
      </c>
      <c r="BC528" s="142">
        <v>111355.765</v>
      </c>
      <c r="BD528" s="142">
        <v>111355.765</v>
      </c>
      <c r="BE528" s="142">
        <v>111355.765</v>
      </c>
      <c r="BF528" s="312">
        <v>111355.765</v>
      </c>
      <c r="BG528" s="142">
        <v>111355.765</v>
      </c>
      <c r="BH528" s="142">
        <v>111355.765</v>
      </c>
      <c r="BI528" s="142">
        <v>111355.765</v>
      </c>
      <c r="BJ528" s="312">
        <v>111355.765</v>
      </c>
      <c r="BK528" s="142">
        <v>111355.765</v>
      </c>
      <c r="BL528" s="142">
        <v>111355.765</v>
      </c>
      <c r="BM528" s="142">
        <v>111355.765</v>
      </c>
      <c r="BN528" s="312">
        <v>111355.765</v>
      </c>
      <c r="BO528" s="142">
        <v>111355.765</v>
      </c>
      <c r="BP528" s="142">
        <v>111355.765</v>
      </c>
      <c r="BQ528" s="142">
        <v>111355.765</v>
      </c>
      <c r="BR528" s="312">
        <v>111355.765</v>
      </c>
      <c r="BS528" s="142">
        <v>111355.765</v>
      </c>
      <c r="BT528" s="142">
        <v>111355.765</v>
      </c>
      <c r="BU528" s="142">
        <v>111355.765</v>
      </c>
      <c r="BV528" s="312">
        <v>111355.765</v>
      </c>
      <c r="BW528" s="142">
        <v>111355.765</v>
      </c>
      <c r="BX528" s="142">
        <v>111355.765</v>
      </c>
      <c r="BY528" s="142">
        <v>111355.765</v>
      </c>
      <c r="BZ528" s="396">
        <v>111355.765</v>
      </c>
      <c r="CA528" s="396">
        <v>111355.765</v>
      </c>
      <c r="CB528" s="396">
        <v>111355.765</v>
      </c>
      <c r="CC528" s="313">
        <v>111355.765</v>
      </c>
      <c r="CD528" s="396">
        <v>111355.765</v>
      </c>
      <c r="CE528" s="396">
        <v>111355.765</v>
      </c>
      <c r="CF528" s="396">
        <v>111355.765</v>
      </c>
      <c r="CG528" s="313">
        <v>111355.765</v>
      </c>
      <c r="CH528" s="396">
        <v>111355.765</v>
      </c>
      <c r="CI528" s="396">
        <v>111355.765</v>
      </c>
      <c r="CJ528" s="396">
        <v>111355.765</v>
      </c>
      <c r="CK528" s="313">
        <v>111355.765</v>
      </c>
      <c r="CL528" s="396">
        <v>111355.765</v>
      </c>
      <c r="CM528" s="396">
        <v>111355.765</v>
      </c>
      <c r="CN528" s="396">
        <v>111355.765</v>
      </c>
      <c r="CO528" s="313">
        <v>111355.765</v>
      </c>
      <c r="CP528" s="396">
        <v>111355.765</v>
      </c>
      <c r="CQ528" s="396">
        <v>111355.765</v>
      </c>
      <c r="CR528" s="396">
        <v>111355.765</v>
      </c>
      <c r="CS528" s="313">
        <v>111355.765</v>
      </c>
      <c r="CT528" s="396">
        <v>111355.765</v>
      </c>
      <c r="CU528" s="396">
        <v>111355.765</v>
      </c>
      <c r="CV528" s="396">
        <v>111355.765</v>
      </c>
      <c r="CW528" s="313">
        <v>111355.765</v>
      </c>
      <c r="CX528" s="322"/>
      <c r="CY528" s="71"/>
      <c r="CZ528" s="111"/>
      <c r="DA528" s="108">
        <v>701500</v>
      </c>
      <c r="DB528" s="123" t="s">
        <v>626</v>
      </c>
      <c r="DC528" s="156">
        <v>111001.29</v>
      </c>
      <c r="DD528" s="156">
        <v>111355.765</v>
      </c>
      <c r="DE528" s="156">
        <v>111355.765</v>
      </c>
      <c r="DF528" s="119">
        <v>111355.765</v>
      </c>
      <c r="DG528" s="116">
        <v>111355.765</v>
      </c>
      <c r="DH528" s="116">
        <v>111355.765</v>
      </c>
      <c r="DI528" s="116">
        <v>111355.765</v>
      </c>
      <c r="DJ528" s="116">
        <v>111355.765</v>
      </c>
      <c r="DK528" s="116">
        <v>111355.765</v>
      </c>
      <c r="DL528" s="116">
        <v>111355.765</v>
      </c>
      <c r="DM528" s="116">
        <v>111355.765</v>
      </c>
      <c r="DN528" s="116">
        <v>111355.765</v>
      </c>
    </row>
    <row r="529" spans="1:118" ht="15.75" customHeight="1">
      <c r="A529" s="108"/>
      <c r="B529" s="149">
        <v>702000</v>
      </c>
      <c r="C529" s="123" t="s">
        <v>628</v>
      </c>
      <c r="D529" s="155" t="s">
        <v>629</v>
      </c>
      <c r="E529" s="384"/>
      <c r="F529" s="71"/>
      <c r="G529" s="71"/>
      <c r="H529" s="71"/>
      <c r="I529" s="71"/>
      <c r="J529" s="312">
        <v>190.2464947</v>
      </c>
      <c r="K529" s="142">
        <v>190.2464947</v>
      </c>
      <c r="L529" s="142">
        <v>190.2464947</v>
      </c>
      <c r="M529" s="313">
        <v>190.2464947</v>
      </c>
      <c r="N529" s="142">
        <v>190.2464947</v>
      </c>
      <c r="O529" s="142">
        <v>190.2464947</v>
      </c>
      <c r="P529" s="142">
        <v>190.2464947</v>
      </c>
      <c r="Q529" s="142">
        <v>190.2464947</v>
      </c>
      <c r="R529" s="312">
        <v>190.2464947</v>
      </c>
      <c r="S529" s="142">
        <v>190.2464947</v>
      </c>
      <c r="T529" s="142">
        <v>190.2464947</v>
      </c>
      <c r="U529" s="313">
        <v>190.2464947</v>
      </c>
      <c r="V529" s="312">
        <v>190.2464947</v>
      </c>
      <c r="W529" s="142">
        <v>190.2464947</v>
      </c>
      <c r="X529" s="142">
        <v>190.2464947</v>
      </c>
      <c r="Y529" s="142">
        <v>190.2464947</v>
      </c>
      <c r="Z529" s="312">
        <v>190.2464947</v>
      </c>
      <c r="AA529" s="142">
        <v>190.2464947</v>
      </c>
      <c r="AB529" s="142">
        <v>190.2464947</v>
      </c>
      <c r="AC529" s="142">
        <v>190.2464947</v>
      </c>
      <c r="AD529" s="312">
        <v>190.2464947</v>
      </c>
      <c r="AE529" s="142">
        <v>190.2464947</v>
      </c>
      <c r="AF529" s="142">
        <v>190.2464947</v>
      </c>
      <c r="AG529" s="142">
        <v>190.2464947</v>
      </c>
      <c r="AH529" s="312">
        <v>190.2464947</v>
      </c>
      <c r="AI529" s="142">
        <v>190.2464947</v>
      </c>
      <c r="AJ529" s="142">
        <v>190.2464947</v>
      </c>
      <c r="AK529" s="142">
        <v>190.2464947</v>
      </c>
      <c r="AL529" s="312">
        <v>190.2464947</v>
      </c>
      <c r="AM529" s="142">
        <v>190.2464947</v>
      </c>
      <c r="AN529" s="142">
        <v>190.2464947</v>
      </c>
      <c r="AO529" s="142">
        <v>190.2464947</v>
      </c>
      <c r="AP529" s="312">
        <v>190.2464947</v>
      </c>
      <c r="AQ529" s="142">
        <v>190.2464947</v>
      </c>
      <c r="AR529" s="142">
        <v>190.2464947</v>
      </c>
      <c r="AS529" s="142">
        <v>190.2464947</v>
      </c>
      <c r="AT529" s="312">
        <v>190.2464947</v>
      </c>
      <c r="AU529" s="142">
        <v>190.2464947</v>
      </c>
      <c r="AV529" s="142">
        <v>190.2464947</v>
      </c>
      <c r="AW529" s="142">
        <v>190.2464947</v>
      </c>
      <c r="AX529" s="312">
        <v>190.2464947</v>
      </c>
      <c r="AY529" s="142">
        <v>190.2464947</v>
      </c>
      <c r="AZ529" s="142">
        <v>190.2464947</v>
      </c>
      <c r="BA529" s="142">
        <v>190.2464947</v>
      </c>
      <c r="BB529" s="312">
        <v>190.2464947</v>
      </c>
      <c r="BC529" s="142">
        <v>190.2464947</v>
      </c>
      <c r="BD529" s="142">
        <v>190.2464947</v>
      </c>
      <c r="BE529" s="142">
        <v>190.2464947</v>
      </c>
      <c r="BF529" s="312">
        <v>190.2464947</v>
      </c>
      <c r="BG529" s="142">
        <v>190.2464947</v>
      </c>
      <c r="BH529" s="142">
        <v>190.2464947</v>
      </c>
      <c r="BI529" s="142">
        <v>190.2464947</v>
      </c>
      <c r="BJ529" s="312">
        <v>190.2464947</v>
      </c>
      <c r="BK529" s="142">
        <v>190.2464947</v>
      </c>
      <c r="BL529" s="142">
        <v>190.2464947</v>
      </c>
      <c r="BM529" s="142">
        <v>1054.693</v>
      </c>
      <c r="BN529" s="312">
        <v>1054.693</v>
      </c>
      <c r="BO529" s="142">
        <v>1054.693</v>
      </c>
      <c r="BP529" s="142">
        <v>1054.693</v>
      </c>
      <c r="BQ529" s="142">
        <v>1054.693</v>
      </c>
      <c r="BR529" s="312">
        <v>1054.693</v>
      </c>
      <c r="BS529" s="142">
        <v>1054.693</v>
      </c>
      <c r="BT529" s="142">
        <v>1054.693</v>
      </c>
      <c r="BU529" s="142">
        <v>1054.693</v>
      </c>
      <c r="BV529" s="312">
        <v>1054.693</v>
      </c>
      <c r="BW529" s="142">
        <v>1054.693</v>
      </c>
      <c r="BX529" s="142">
        <v>1054.693</v>
      </c>
      <c r="BY529" s="142">
        <v>1054.693</v>
      </c>
      <c r="BZ529" s="396">
        <v>1054.693</v>
      </c>
      <c r="CA529" s="396">
        <v>1054.693</v>
      </c>
      <c r="CB529" s="396">
        <v>1054.693</v>
      </c>
      <c r="CC529" s="313">
        <v>1054.693</v>
      </c>
      <c r="CD529" s="396">
        <v>1054.693</v>
      </c>
      <c r="CE529" s="396">
        <v>1054.693</v>
      </c>
      <c r="CF529" s="396">
        <v>1054.693</v>
      </c>
      <c r="CG529" s="313">
        <v>1054.693</v>
      </c>
      <c r="CH529" s="396">
        <v>1054.693</v>
      </c>
      <c r="CI529" s="396">
        <v>1054.693</v>
      </c>
      <c r="CJ529" s="396">
        <v>1054.693</v>
      </c>
      <c r="CK529" s="313">
        <v>1054.693</v>
      </c>
      <c r="CL529" s="396">
        <v>1054.693</v>
      </c>
      <c r="CM529" s="396">
        <v>1054.693</v>
      </c>
      <c r="CN529" s="396">
        <v>1054.693</v>
      </c>
      <c r="CO529" s="313">
        <v>1054.693</v>
      </c>
      <c r="CP529" s="396">
        <v>1054.693</v>
      </c>
      <c r="CQ529" s="396">
        <v>1054.693</v>
      </c>
      <c r="CR529" s="396">
        <v>1054.693</v>
      </c>
      <c r="CS529" s="313">
        <v>1054.693</v>
      </c>
      <c r="CT529" s="396">
        <v>1054.693</v>
      </c>
      <c r="CU529" s="396">
        <v>1054.693</v>
      </c>
      <c r="CV529" s="396">
        <v>1054.693</v>
      </c>
      <c r="CW529" s="313">
        <v>1054.693</v>
      </c>
      <c r="CX529" s="322"/>
      <c r="CY529" s="71"/>
      <c r="CZ529" s="111"/>
      <c r="DA529" s="108">
        <v>702000</v>
      </c>
      <c r="DB529" s="123" t="s">
        <v>628</v>
      </c>
      <c r="DC529" s="156">
        <v>190.2464947</v>
      </c>
      <c r="DD529" s="156">
        <v>190.2464947</v>
      </c>
      <c r="DE529" s="156">
        <v>190.2464947</v>
      </c>
      <c r="DF529" s="119">
        <v>190.2464947</v>
      </c>
      <c r="DG529" s="116">
        <v>190.2464947</v>
      </c>
      <c r="DH529" s="116">
        <v>190.2464947</v>
      </c>
      <c r="DI529" s="116">
        <v>190.2464947</v>
      </c>
      <c r="DJ529" s="116">
        <v>190.2464947</v>
      </c>
      <c r="DK529" s="116">
        <v>190.2464947</v>
      </c>
      <c r="DL529" s="116">
        <v>190.2464947</v>
      </c>
      <c r="DM529" s="116">
        <v>190.2464947</v>
      </c>
      <c r="DN529" s="116">
        <v>190.2464947</v>
      </c>
    </row>
    <row r="530" spans="1:118" ht="15.75" customHeight="1">
      <c r="A530" s="108"/>
      <c r="B530" s="149"/>
      <c r="C530" s="108"/>
      <c r="D530" s="71"/>
      <c r="E530" s="384"/>
      <c r="F530" s="71"/>
      <c r="G530" s="71"/>
      <c r="H530" s="71"/>
      <c r="I530" s="71"/>
      <c r="J530" s="312"/>
      <c r="K530" s="142"/>
      <c r="L530" s="142"/>
      <c r="M530" s="313"/>
      <c r="N530" s="142"/>
      <c r="O530" s="142"/>
      <c r="P530" s="142"/>
      <c r="Q530" s="142"/>
      <c r="R530" s="312"/>
      <c r="S530" s="142"/>
      <c r="T530" s="142"/>
      <c r="U530" s="313"/>
      <c r="V530" s="312"/>
      <c r="W530" s="142"/>
      <c r="X530" s="142"/>
      <c r="Y530" s="142"/>
      <c r="Z530" s="312"/>
      <c r="AA530" s="142"/>
      <c r="AB530" s="142"/>
      <c r="AC530" s="142"/>
      <c r="AD530" s="312"/>
      <c r="AE530" s="142"/>
      <c r="AF530" s="142"/>
      <c r="AG530" s="142"/>
      <c r="AH530" s="312"/>
      <c r="AI530" s="142"/>
      <c r="AJ530" s="142"/>
      <c r="AK530" s="142"/>
      <c r="AL530" s="312"/>
      <c r="AM530" s="142"/>
      <c r="AN530" s="142"/>
      <c r="AO530" s="142"/>
      <c r="AP530" s="312"/>
      <c r="AQ530" s="142"/>
      <c r="AR530" s="142"/>
      <c r="AS530" s="142"/>
      <c r="AT530" s="312"/>
      <c r="AU530" s="142"/>
      <c r="AV530" s="142"/>
      <c r="AW530" s="142"/>
      <c r="AX530" s="312"/>
      <c r="AY530" s="142"/>
      <c r="AZ530" s="142"/>
      <c r="BA530" s="142"/>
      <c r="BB530" s="312"/>
      <c r="BC530" s="142"/>
      <c r="BD530" s="142"/>
      <c r="BE530" s="142"/>
      <c r="BF530" s="312"/>
      <c r="BG530" s="142"/>
      <c r="BH530" s="142"/>
      <c r="BI530" s="142"/>
      <c r="BJ530" s="312"/>
      <c r="BK530" s="142"/>
      <c r="BL530" s="142"/>
      <c r="BM530" s="142"/>
      <c r="BN530" s="312"/>
      <c r="BO530" s="142"/>
      <c r="BP530" s="142"/>
      <c r="BQ530" s="142"/>
      <c r="BR530" s="312"/>
      <c r="BS530" s="142"/>
      <c r="BT530" s="142"/>
      <c r="BU530" s="142"/>
      <c r="BV530" s="312"/>
      <c r="BW530" s="142"/>
      <c r="BX530" s="142"/>
      <c r="BY530" s="142"/>
      <c r="BZ530" s="312"/>
      <c r="CA530" s="142"/>
      <c r="CB530" s="142"/>
      <c r="CC530" s="313"/>
      <c r="CD530" s="312"/>
      <c r="CE530" s="142"/>
      <c r="CF530" s="142"/>
      <c r="CG530" s="313"/>
      <c r="CH530" s="312"/>
      <c r="CI530" s="142"/>
      <c r="CJ530" s="142"/>
      <c r="CK530" s="313"/>
      <c r="CL530" s="312"/>
      <c r="CM530" s="142"/>
      <c r="CN530" s="142"/>
      <c r="CO530" s="313"/>
      <c r="CP530" s="312"/>
      <c r="CQ530" s="142"/>
      <c r="CR530" s="142"/>
      <c r="CS530" s="313"/>
      <c r="CT530" s="312"/>
      <c r="CU530" s="142"/>
      <c r="CV530" s="142"/>
      <c r="CW530" s="313"/>
      <c r="CX530" s="322"/>
      <c r="CY530" s="71"/>
      <c r="CZ530" s="111"/>
      <c r="DA530" s="108"/>
      <c r="DB530" s="108"/>
      <c r="DC530" s="71"/>
      <c r="DD530" s="71"/>
      <c r="DE530" s="71"/>
      <c r="DF530" s="119"/>
      <c r="DG530" s="116"/>
      <c r="DH530" s="116"/>
      <c r="DI530" s="116"/>
      <c r="DJ530" s="116"/>
      <c r="DK530" s="116"/>
      <c r="DL530" s="116"/>
      <c r="DM530" s="116"/>
      <c r="DN530" s="116"/>
    </row>
    <row r="531" spans="1:118" ht="15.75" customHeight="1">
      <c r="A531" s="114"/>
      <c r="B531" s="109">
        <v>701401</v>
      </c>
      <c r="C531" s="235" t="s">
        <v>630</v>
      </c>
      <c r="D531" s="440" t="s">
        <v>631</v>
      </c>
      <c r="E531" s="394"/>
      <c r="F531" s="89"/>
      <c r="G531" s="89"/>
      <c r="H531" s="89"/>
      <c r="I531" s="89"/>
      <c r="J531" s="307">
        <v>111062.8654947</v>
      </c>
      <c r="K531" s="117">
        <v>111148.4104947</v>
      </c>
      <c r="L531" s="117">
        <v>111174.3904947</v>
      </c>
      <c r="M531" s="308">
        <v>111188.64249469999</v>
      </c>
      <c r="N531" s="117">
        <v>111198.24849469999</v>
      </c>
      <c r="O531" s="117">
        <v>111247.2104947</v>
      </c>
      <c r="P531" s="117">
        <v>111247.2104947</v>
      </c>
      <c r="Q531" s="117">
        <v>111390.1154947</v>
      </c>
      <c r="R531" s="307">
        <v>111546.0114947</v>
      </c>
      <c r="S531" s="117">
        <v>111546.0114947</v>
      </c>
      <c r="T531" s="117">
        <v>111546.0114947</v>
      </c>
      <c r="U531" s="308">
        <v>111546.0114947</v>
      </c>
      <c r="V531" s="307">
        <v>111546.0114947</v>
      </c>
      <c r="W531" s="117">
        <v>111546.0114947</v>
      </c>
      <c r="X531" s="117">
        <v>111546.0114947</v>
      </c>
      <c r="Y531" s="117">
        <v>111546.0114947</v>
      </c>
      <c r="Z531" s="307">
        <v>111546.0114947</v>
      </c>
      <c r="AA531" s="117">
        <v>111546.0114947</v>
      </c>
      <c r="AB531" s="117">
        <v>111546.0114947</v>
      </c>
      <c r="AC531" s="117">
        <v>111546.0114947</v>
      </c>
      <c r="AD531" s="307">
        <v>111546.0114947</v>
      </c>
      <c r="AE531" s="117">
        <v>111546.0114947</v>
      </c>
      <c r="AF531" s="117">
        <v>111546.0114947</v>
      </c>
      <c r="AG531" s="117">
        <v>111546.0114947</v>
      </c>
      <c r="AH531" s="307">
        <v>111546.0114947</v>
      </c>
      <c r="AI531" s="117">
        <v>111546.0114947</v>
      </c>
      <c r="AJ531" s="117">
        <v>111546.0114947</v>
      </c>
      <c r="AK531" s="117">
        <v>111546.0114947</v>
      </c>
      <c r="AL531" s="307">
        <v>111546.0114947</v>
      </c>
      <c r="AM531" s="117">
        <v>111546.0114947</v>
      </c>
      <c r="AN531" s="117">
        <v>111546.0114947</v>
      </c>
      <c r="AO531" s="117">
        <v>111546.0114947</v>
      </c>
      <c r="AP531" s="307">
        <v>111546.0114947</v>
      </c>
      <c r="AQ531" s="117">
        <v>111546.0114947</v>
      </c>
      <c r="AR531" s="117">
        <v>111546.0114947</v>
      </c>
      <c r="AS531" s="117">
        <v>111546.0114947</v>
      </c>
      <c r="AT531" s="307">
        <v>111546.0114947</v>
      </c>
      <c r="AU531" s="117">
        <v>111546.0114947</v>
      </c>
      <c r="AV531" s="117">
        <v>111546.0114947</v>
      </c>
      <c r="AW531" s="117">
        <v>111546.0114947</v>
      </c>
      <c r="AX531" s="307">
        <v>111546.0114947</v>
      </c>
      <c r="AY531" s="117">
        <v>111546.0114947</v>
      </c>
      <c r="AZ531" s="117">
        <v>111546.0114947</v>
      </c>
      <c r="BA531" s="117">
        <v>111546.0114947</v>
      </c>
      <c r="BB531" s="307">
        <v>111546.0114947</v>
      </c>
      <c r="BC531" s="117">
        <v>111546.0114947</v>
      </c>
      <c r="BD531" s="117">
        <v>111546.0114947</v>
      </c>
      <c r="BE531" s="117">
        <v>111546.0114947</v>
      </c>
      <c r="BF531" s="307">
        <v>111546.0114947</v>
      </c>
      <c r="BG531" s="117">
        <v>111546.0114947</v>
      </c>
      <c r="BH531" s="117">
        <v>111546.0114947</v>
      </c>
      <c r="BI531" s="117">
        <v>111546.0114947</v>
      </c>
      <c r="BJ531" s="307">
        <v>111546.0114947</v>
      </c>
      <c r="BK531" s="117">
        <v>111546.0114947</v>
      </c>
      <c r="BL531" s="117">
        <v>111546.0114947</v>
      </c>
      <c r="BM531" s="117">
        <v>111876.611</v>
      </c>
      <c r="BN531" s="307">
        <v>112410.458</v>
      </c>
      <c r="BO531" s="117">
        <v>112410.458</v>
      </c>
      <c r="BP531" s="117">
        <v>112410.458</v>
      </c>
      <c r="BQ531" s="117">
        <v>112410.458</v>
      </c>
      <c r="BR531" s="307">
        <v>112410.458</v>
      </c>
      <c r="BS531" s="117">
        <v>112410.458</v>
      </c>
      <c r="BT531" s="117">
        <v>112410.458</v>
      </c>
      <c r="BU531" s="117">
        <v>112410.458</v>
      </c>
      <c r="BV531" s="307">
        <v>112410.458</v>
      </c>
      <c r="BW531" s="117">
        <v>112410.458</v>
      </c>
      <c r="BX531" s="117">
        <v>112410.458</v>
      </c>
      <c r="BY531" s="117">
        <v>112410.458</v>
      </c>
      <c r="BZ531" s="307">
        <v>112410.458</v>
      </c>
      <c r="CA531" s="117">
        <v>112410.458</v>
      </c>
      <c r="CB531" s="117">
        <v>112410.458</v>
      </c>
      <c r="CC531" s="308">
        <v>112410.458</v>
      </c>
      <c r="CD531" s="307">
        <v>112410.458</v>
      </c>
      <c r="CE531" s="117">
        <v>112410.458</v>
      </c>
      <c r="CF531" s="117">
        <v>112410.458</v>
      </c>
      <c r="CG531" s="308">
        <v>112410.458</v>
      </c>
      <c r="CH531" s="307">
        <v>112410.458</v>
      </c>
      <c r="CI531" s="117">
        <v>112410.458</v>
      </c>
      <c r="CJ531" s="117">
        <v>112410.458</v>
      </c>
      <c r="CK531" s="308">
        <v>112410.458</v>
      </c>
      <c r="CL531" s="307">
        <v>112410.458</v>
      </c>
      <c r="CM531" s="117">
        <v>112410.458</v>
      </c>
      <c r="CN531" s="117">
        <v>112410.458</v>
      </c>
      <c r="CO531" s="308">
        <v>112410.458</v>
      </c>
      <c r="CP531" s="307">
        <v>112410.458</v>
      </c>
      <c r="CQ531" s="117">
        <v>112410.458</v>
      </c>
      <c r="CR531" s="117">
        <v>112410.458</v>
      </c>
      <c r="CS531" s="308">
        <v>112410.458</v>
      </c>
      <c r="CT531" s="307">
        <v>112410.458</v>
      </c>
      <c r="CU531" s="117">
        <v>112410.458</v>
      </c>
      <c r="CV531" s="117">
        <v>112410.458</v>
      </c>
      <c r="CW531" s="308">
        <v>112410.458</v>
      </c>
      <c r="CX531" s="301"/>
      <c r="CY531" s="89"/>
      <c r="CZ531" s="166"/>
      <c r="DA531" s="114">
        <v>701401</v>
      </c>
      <c r="DB531" s="235" t="s">
        <v>630</v>
      </c>
      <c r="DC531" s="137">
        <v>111143.7844947</v>
      </c>
      <c r="DD531" s="137">
        <v>111271.15749469999</v>
      </c>
      <c r="DE531" s="137">
        <v>111546.0114947</v>
      </c>
      <c r="DF531" s="119">
        <v>111546.0114947</v>
      </c>
      <c r="DG531" s="116">
        <v>111546.0114947</v>
      </c>
      <c r="DH531" s="116">
        <v>111546.0114947</v>
      </c>
      <c r="DI531" s="116">
        <v>111546.0114947</v>
      </c>
      <c r="DJ531" s="116">
        <v>111546.0114947</v>
      </c>
      <c r="DK531" s="116">
        <v>111546.0114947</v>
      </c>
      <c r="DL531" s="116">
        <v>111546.0114947</v>
      </c>
      <c r="DM531" s="116">
        <v>111546.0114947</v>
      </c>
      <c r="DN531" s="116">
        <v>111546.0114947</v>
      </c>
    </row>
    <row r="532" spans="1:118" ht="15.75" customHeight="1">
      <c r="A532" s="108"/>
      <c r="B532" s="149">
        <v>701400</v>
      </c>
      <c r="C532" s="123" t="s">
        <v>632</v>
      </c>
      <c r="D532" s="155" t="s">
        <v>633</v>
      </c>
      <c r="E532" s="384"/>
      <c r="F532" s="71"/>
      <c r="G532" s="71"/>
      <c r="H532" s="71"/>
      <c r="I532" s="71"/>
      <c r="J532" s="312">
        <v>110872.61900000001</v>
      </c>
      <c r="K532" s="142">
        <v>110958.164</v>
      </c>
      <c r="L532" s="142">
        <v>110984.144</v>
      </c>
      <c r="M532" s="313">
        <v>110998.39599999999</v>
      </c>
      <c r="N532" s="142">
        <v>111008.00199999999</v>
      </c>
      <c r="O532" s="142">
        <v>111056.96400000001</v>
      </c>
      <c r="P532" s="142">
        <v>111056.96400000001</v>
      </c>
      <c r="Q532" s="142">
        <v>111199.86900000001</v>
      </c>
      <c r="R532" s="312">
        <v>111355.765</v>
      </c>
      <c r="S532" s="142">
        <v>111355.765</v>
      </c>
      <c r="T532" s="142">
        <v>111355.765</v>
      </c>
      <c r="U532" s="313">
        <v>111355.765</v>
      </c>
      <c r="V532" s="312">
        <v>111355.765</v>
      </c>
      <c r="W532" s="142">
        <v>111355.765</v>
      </c>
      <c r="X532" s="142">
        <v>111355.765</v>
      </c>
      <c r="Y532" s="142">
        <v>111355.765</v>
      </c>
      <c r="Z532" s="312">
        <v>111355.765</v>
      </c>
      <c r="AA532" s="142">
        <v>111355.765</v>
      </c>
      <c r="AB532" s="142">
        <v>111355.765</v>
      </c>
      <c r="AC532" s="142">
        <v>111355.765</v>
      </c>
      <c r="AD532" s="312">
        <v>111355.765</v>
      </c>
      <c r="AE532" s="142">
        <v>111355.765</v>
      </c>
      <c r="AF532" s="142">
        <v>111355.765</v>
      </c>
      <c r="AG532" s="142">
        <v>111355.765</v>
      </c>
      <c r="AH532" s="312">
        <v>111355.765</v>
      </c>
      <c r="AI532" s="142">
        <v>111355.765</v>
      </c>
      <c r="AJ532" s="142">
        <v>111355.765</v>
      </c>
      <c r="AK532" s="142">
        <v>111355.765</v>
      </c>
      <c r="AL532" s="312">
        <v>111355.765</v>
      </c>
      <c r="AM532" s="142">
        <v>111355.765</v>
      </c>
      <c r="AN532" s="142">
        <v>111355.765</v>
      </c>
      <c r="AO532" s="142">
        <v>111355.765</v>
      </c>
      <c r="AP532" s="312">
        <v>111355.765</v>
      </c>
      <c r="AQ532" s="142">
        <v>111355.765</v>
      </c>
      <c r="AR532" s="142">
        <v>111355.765</v>
      </c>
      <c r="AS532" s="142">
        <v>111355.765</v>
      </c>
      <c r="AT532" s="312">
        <v>111355.765</v>
      </c>
      <c r="AU532" s="142">
        <v>111355.765</v>
      </c>
      <c r="AV532" s="142">
        <v>111355.765</v>
      </c>
      <c r="AW532" s="142">
        <v>111355.765</v>
      </c>
      <c r="AX532" s="312">
        <v>111355.765</v>
      </c>
      <c r="AY532" s="142">
        <v>111355.765</v>
      </c>
      <c r="AZ532" s="142">
        <v>111355.765</v>
      </c>
      <c r="BA532" s="142">
        <v>111355.765</v>
      </c>
      <c r="BB532" s="312">
        <v>111355.765</v>
      </c>
      <c r="BC532" s="142">
        <v>111355.765</v>
      </c>
      <c r="BD532" s="142">
        <v>111355.765</v>
      </c>
      <c r="BE532" s="142">
        <v>111355.765</v>
      </c>
      <c r="BF532" s="312">
        <v>111355.765</v>
      </c>
      <c r="BG532" s="142">
        <v>111355.765</v>
      </c>
      <c r="BH532" s="142">
        <v>111355.765</v>
      </c>
      <c r="BI532" s="142">
        <v>111355.765</v>
      </c>
      <c r="BJ532" s="312">
        <v>111355.765</v>
      </c>
      <c r="BK532" s="142">
        <v>111355.765</v>
      </c>
      <c r="BL532" s="142">
        <v>111355.765</v>
      </c>
      <c r="BM532" s="142">
        <v>111355.765</v>
      </c>
      <c r="BN532" s="312">
        <v>111355.765</v>
      </c>
      <c r="BO532" s="142">
        <v>111355.765</v>
      </c>
      <c r="BP532" s="142">
        <v>111355.765</v>
      </c>
      <c r="BQ532" s="142">
        <v>111355.765</v>
      </c>
      <c r="BR532" s="312">
        <v>111355.765</v>
      </c>
      <c r="BS532" s="142">
        <v>111355.765</v>
      </c>
      <c r="BT532" s="142">
        <v>111355.765</v>
      </c>
      <c r="BU532" s="142">
        <v>111355.765</v>
      </c>
      <c r="BV532" s="312">
        <v>111355.765</v>
      </c>
      <c r="BW532" s="142">
        <v>111355.765</v>
      </c>
      <c r="BX532" s="142">
        <v>111355.765</v>
      </c>
      <c r="BY532" s="142">
        <v>111355.765</v>
      </c>
      <c r="BZ532" s="396">
        <v>111355.765</v>
      </c>
      <c r="CA532" s="396">
        <v>111355.765</v>
      </c>
      <c r="CB532" s="396">
        <v>111355.765</v>
      </c>
      <c r="CC532" s="313">
        <v>111355.765</v>
      </c>
      <c r="CD532" s="396">
        <v>111355.765</v>
      </c>
      <c r="CE532" s="396">
        <v>111355.765</v>
      </c>
      <c r="CF532" s="396">
        <v>111355.765</v>
      </c>
      <c r="CG532" s="313">
        <v>111355.765</v>
      </c>
      <c r="CH532" s="396">
        <v>111355.765</v>
      </c>
      <c r="CI532" s="396">
        <v>111355.765</v>
      </c>
      <c r="CJ532" s="396">
        <v>111355.765</v>
      </c>
      <c r="CK532" s="313">
        <v>111355.765</v>
      </c>
      <c r="CL532" s="396">
        <v>111355.765</v>
      </c>
      <c r="CM532" s="396">
        <v>111355.765</v>
      </c>
      <c r="CN532" s="396">
        <v>111355.765</v>
      </c>
      <c r="CO532" s="313">
        <v>111355.765</v>
      </c>
      <c r="CP532" s="396">
        <v>111355.765</v>
      </c>
      <c r="CQ532" s="396">
        <v>111355.765</v>
      </c>
      <c r="CR532" s="396">
        <v>111355.765</v>
      </c>
      <c r="CS532" s="313">
        <v>111355.765</v>
      </c>
      <c r="CT532" s="396">
        <v>111355.765</v>
      </c>
      <c r="CU532" s="396">
        <v>111355.765</v>
      </c>
      <c r="CV532" s="396">
        <v>111355.765</v>
      </c>
      <c r="CW532" s="313">
        <v>111355.765</v>
      </c>
      <c r="CX532" s="322"/>
      <c r="CY532" s="71"/>
      <c r="CZ532" s="111"/>
      <c r="DA532" s="108">
        <v>701400</v>
      </c>
      <c r="DB532" s="123" t="s">
        <v>632</v>
      </c>
      <c r="DC532" s="156">
        <v>110953.538</v>
      </c>
      <c r="DD532" s="156">
        <v>111080.91099999999</v>
      </c>
      <c r="DE532" s="156">
        <v>111355.765</v>
      </c>
      <c r="DF532" s="119">
        <v>111355.765</v>
      </c>
      <c r="DG532" s="116">
        <v>111355.765</v>
      </c>
      <c r="DH532" s="116">
        <v>111355.765</v>
      </c>
      <c r="DI532" s="116">
        <v>111355.765</v>
      </c>
      <c r="DJ532" s="116">
        <v>111355.765</v>
      </c>
      <c r="DK532" s="116">
        <v>111355.765</v>
      </c>
      <c r="DL532" s="116">
        <v>111355.765</v>
      </c>
      <c r="DM532" s="116">
        <v>111355.765</v>
      </c>
      <c r="DN532" s="116">
        <v>111355.765</v>
      </c>
    </row>
    <row r="533" spans="1:118" ht="15.75" customHeight="1">
      <c r="A533" s="108"/>
      <c r="B533" s="149">
        <v>701900</v>
      </c>
      <c r="C533" s="123" t="s">
        <v>634</v>
      </c>
      <c r="D533" s="155" t="s">
        <v>635</v>
      </c>
      <c r="E533" s="384"/>
      <c r="F533" s="71"/>
      <c r="G533" s="71"/>
      <c r="H533" s="71"/>
      <c r="I533" s="71"/>
      <c r="J533" s="312">
        <v>190.2464947</v>
      </c>
      <c r="K533" s="142">
        <v>190.2464947</v>
      </c>
      <c r="L533" s="142">
        <v>190.2464947</v>
      </c>
      <c r="M533" s="313">
        <v>190.2464947</v>
      </c>
      <c r="N533" s="142">
        <v>190.2464947</v>
      </c>
      <c r="O533" s="142">
        <v>190.2464947</v>
      </c>
      <c r="P533" s="142">
        <v>190.2464947</v>
      </c>
      <c r="Q533" s="142">
        <v>190.2464947</v>
      </c>
      <c r="R533" s="312">
        <v>190.2464947</v>
      </c>
      <c r="S533" s="142">
        <v>190.2464947</v>
      </c>
      <c r="T533" s="142">
        <v>190.2464947</v>
      </c>
      <c r="U533" s="313">
        <v>190.2464947</v>
      </c>
      <c r="V533" s="312">
        <v>190.2464947</v>
      </c>
      <c r="W533" s="142">
        <v>190.2464947</v>
      </c>
      <c r="X533" s="142">
        <v>190.2464947</v>
      </c>
      <c r="Y533" s="142">
        <v>190.2464947</v>
      </c>
      <c r="Z533" s="312">
        <v>190.2464947</v>
      </c>
      <c r="AA533" s="142">
        <v>190.2464947</v>
      </c>
      <c r="AB533" s="142">
        <v>190.2464947</v>
      </c>
      <c r="AC533" s="142">
        <v>190.2464947</v>
      </c>
      <c r="AD533" s="312">
        <v>190.2464947</v>
      </c>
      <c r="AE533" s="142">
        <v>190.2464947</v>
      </c>
      <c r="AF533" s="142">
        <v>190.2464947</v>
      </c>
      <c r="AG533" s="142">
        <v>190.2464947</v>
      </c>
      <c r="AH533" s="312">
        <v>190.2464947</v>
      </c>
      <c r="AI533" s="142">
        <v>190.2464947</v>
      </c>
      <c r="AJ533" s="142">
        <v>190.2464947</v>
      </c>
      <c r="AK533" s="142">
        <v>190.2464947</v>
      </c>
      <c r="AL533" s="312">
        <v>190.2464947</v>
      </c>
      <c r="AM533" s="142">
        <v>190.2464947</v>
      </c>
      <c r="AN533" s="142">
        <v>190.2464947</v>
      </c>
      <c r="AO533" s="142">
        <v>190.2464947</v>
      </c>
      <c r="AP533" s="312">
        <v>190.2464947</v>
      </c>
      <c r="AQ533" s="142">
        <v>190.2464947</v>
      </c>
      <c r="AR533" s="142">
        <v>190.2464947</v>
      </c>
      <c r="AS533" s="142">
        <v>190.2464947</v>
      </c>
      <c r="AT533" s="312">
        <v>190.2464947</v>
      </c>
      <c r="AU533" s="142">
        <v>190.2464947</v>
      </c>
      <c r="AV533" s="142">
        <v>190.2464947</v>
      </c>
      <c r="AW533" s="142">
        <v>190.2464947</v>
      </c>
      <c r="AX533" s="312">
        <v>190.2464947</v>
      </c>
      <c r="AY533" s="142">
        <v>190.2464947</v>
      </c>
      <c r="AZ533" s="142">
        <v>190.2464947</v>
      </c>
      <c r="BA533" s="142">
        <v>190.2464947</v>
      </c>
      <c r="BB533" s="312">
        <v>190.2464947</v>
      </c>
      <c r="BC533" s="142">
        <v>190.2464947</v>
      </c>
      <c r="BD533" s="142">
        <v>190.2464947</v>
      </c>
      <c r="BE533" s="142">
        <v>190.2464947</v>
      </c>
      <c r="BF533" s="312">
        <v>190.2464947</v>
      </c>
      <c r="BG533" s="142">
        <v>190.2464947</v>
      </c>
      <c r="BH533" s="142">
        <v>190.2464947</v>
      </c>
      <c r="BI533" s="142">
        <v>190.2464947</v>
      </c>
      <c r="BJ533" s="312">
        <v>190.2464947</v>
      </c>
      <c r="BK533" s="142">
        <v>190.2464947</v>
      </c>
      <c r="BL533" s="142">
        <v>190.2464947</v>
      </c>
      <c r="BM533" s="142">
        <v>520.846</v>
      </c>
      <c r="BN533" s="312">
        <v>1054.693</v>
      </c>
      <c r="BO533" s="142">
        <v>1054.693</v>
      </c>
      <c r="BP533" s="142">
        <v>1054.693</v>
      </c>
      <c r="BQ533" s="142">
        <v>1054.693</v>
      </c>
      <c r="BR533" s="312">
        <v>1054.693</v>
      </c>
      <c r="BS533" s="142">
        <v>1054.693</v>
      </c>
      <c r="BT533" s="142">
        <v>1054.693</v>
      </c>
      <c r="BU533" s="142">
        <v>1054.693</v>
      </c>
      <c r="BV533" s="312">
        <v>1054.693</v>
      </c>
      <c r="BW533" s="142">
        <v>1054.693</v>
      </c>
      <c r="BX533" s="142">
        <v>1054.693</v>
      </c>
      <c r="BY533" s="142">
        <v>1054.693</v>
      </c>
      <c r="BZ533" s="396">
        <v>1054.693</v>
      </c>
      <c r="CA533" s="396">
        <v>1054.693</v>
      </c>
      <c r="CB533" s="396">
        <v>1054.693</v>
      </c>
      <c r="CC533" s="313">
        <v>1054.693</v>
      </c>
      <c r="CD533" s="396">
        <v>1054.693</v>
      </c>
      <c r="CE533" s="396">
        <v>1054.693</v>
      </c>
      <c r="CF533" s="396">
        <v>1054.693</v>
      </c>
      <c r="CG533" s="313">
        <v>1054.693</v>
      </c>
      <c r="CH533" s="396">
        <v>1054.693</v>
      </c>
      <c r="CI533" s="396">
        <v>1054.693</v>
      </c>
      <c r="CJ533" s="396">
        <v>1054.693</v>
      </c>
      <c r="CK533" s="313">
        <v>1054.693</v>
      </c>
      <c r="CL533" s="396">
        <v>1054.693</v>
      </c>
      <c r="CM533" s="396">
        <v>1054.693</v>
      </c>
      <c r="CN533" s="396">
        <v>1054.693</v>
      </c>
      <c r="CO533" s="313">
        <v>1054.693</v>
      </c>
      <c r="CP533" s="396">
        <v>1054.693</v>
      </c>
      <c r="CQ533" s="396">
        <v>1054.693</v>
      </c>
      <c r="CR533" s="396">
        <v>1054.693</v>
      </c>
      <c r="CS533" s="313">
        <v>1054.693</v>
      </c>
      <c r="CT533" s="396">
        <v>1054.693</v>
      </c>
      <c r="CU533" s="396">
        <v>1054.693</v>
      </c>
      <c r="CV533" s="396">
        <v>1054.693</v>
      </c>
      <c r="CW533" s="313">
        <v>1054.693</v>
      </c>
      <c r="CX533" s="322"/>
      <c r="CY533" s="71"/>
      <c r="CZ533" s="111"/>
      <c r="DA533" s="108">
        <v>701900</v>
      </c>
      <c r="DB533" s="123" t="s">
        <v>634</v>
      </c>
      <c r="DC533" s="156">
        <v>190.2464947</v>
      </c>
      <c r="DD533" s="156">
        <v>190.2464947</v>
      </c>
      <c r="DE533" s="156">
        <v>190.2464947</v>
      </c>
      <c r="DF533" s="119">
        <v>190.2464947</v>
      </c>
      <c r="DG533" s="116">
        <v>190.2464947</v>
      </c>
      <c r="DH533" s="116">
        <v>190.2464947</v>
      </c>
      <c r="DI533" s="116">
        <v>190.2464947</v>
      </c>
      <c r="DJ533" s="116">
        <v>190.2464947</v>
      </c>
      <c r="DK533" s="116">
        <v>190.2464947</v>
      </c>
      <c r="DL533" s="116">
        <v>190.2464947</v>
      </c>
      <c r="DM533" s="116">
        <v>190.2464947</v>
      </c>
      <c r="DN533" s="116">
        <v>190.2464947</v>
      </c>
    </row>
    <row r="534" spans="1:118" ht="15.75" customHeight="1">
      <c r="A534" s="108"/>
      <c r="B534" s="149"/>
      <c r="C534" s="108"/>
      <c r="D534" s="71"/>
      <c r="E534" s="384"/>
      <c r="F534" s="71"/>
      <c r="G534" s="71"/>
      <c r="H534" s="71"/>
      <c r="I534" s="71"/>
      <c r="J534" s="312"/>
      <c r="K534" s="142"/>
      <c r="L534" s="142"/>
      <c r="M534" s="313"/>
      <c r="N534" s="142"/>
      <c r="O534" s="142"/>
      <c r="P534" s="142"/>
      <c r="Q534" s="142"/>
      <c r="R534" s="312"/>
      <c r="S534" s="142"/>
      <c r="T534" s="142"/>
      <c r="U534" s="313"/>
      <c r="V534" s="312"/>
      <c r="W534" s="142"/>
      <c r="X534" s="142"/>
      <c r="Y534" s="142"/>
      <c r="Z534" s="312"/>
      <c r="AA534" s="142"/>
      <c r="AB534" s="142"/>
      <c r="AC534" s="142"/>
      <c r="AD534" s="312"/>
      <c r="AE534" s="142"/>
      <c r="AF534" s="142"/>
      <c r="AG534" s="142"/>
      <c r="AH534" s="312"/>
      <c r="AI534" s="142"/>
      <c r="AJ534" s="142"/>
      <c r="AK534" s="142"/>
      <c r="AL534" s="312"/>
      <c r="AM534" s="142"/>
      <c r="AN534" s="142"/>
      <c r="AO534" s="142"/>
      <c r="AP534" s="312"/>
      <c r="AQ534" s="142"/>
      <c r="AR534" s="142"/>
      <c r="AS534" s="142"/>
      <c r="AT534" s="312"/>
      <c r="AU534" s="142"/>
      <c r="AV534" s="142"/>
      <c r="AW534" s="142"/>
      <c r="AX534" s="312"/>
      <c r="AY534" s="142"/>
      <c r="AZ534" s="142"/>
      <c r="BA534" s="142"/>
      <c r="BB534" s="312"/>
      <c r="BC534" s="142"/>
      <c r="BD534" s="142"/>
      <c r="BE534" s="142"/>
      <c r="BF534" s="312"/>
      <c r="BG534" s="142"/>
      <c r="BH534" s="142"/>
      <c r="BI534" s="142"/>
      <c r="BJ534" s="312"/>
      <c r="BK534" s="142"/>
      <c r="BL534" s="142"/>
      <c r="BM534" s="142"/>
      <c r="BN534" s="312"/>
      <c r="BO534" s="142"/>
      <c r="BP534" s="142"/>
      <c r="BQ534" s="142"/>
      <c r="BR534" s="312"/>
      <c r="BS534" s="142"/>
      <c r="BT534" s="142"/>
      <c r="BU534" s="142"/>
      <c r="BV534" s="312"/>
      <c r="BW534" s="142"/>
      <c r="BX534" s="142"/>
      <c r="BY534" s="142"/>
      <c r="BZ534" s="312"/>
      <c r="CA534" s="142"/>
      <c r="CB534" s="142"/>
      <c r="CC534" s="313"/>
      <c r="CD534" s="312"/>
      <c r="CE534" s="142"/>
      <c r="CF534" s="142"/>
      <c r="CG534" s="313"/>
      <c r="CH534" s="312"/>
      <c r="CI534" s="142"/>
      <c r="CJ534" s="142"/>
      <c r="CK534" s="313"/>
      <c r="CL534" s="312"/>
      <c r="CM534" s="142"/>
      <c r="CN534" s="142"/>
      <c r="CO534" s="313"/>
      <c r="CP534" s="312"/>
      <c r="CQ534" s="142"/>
      <c r="CR534" s="142"/>
      <c r="CS534" s="313"/>
      <c r="CT534" s="312"/>
      <c r="CU534" s="142"/>
      <c r="CV534" s="142"/>
      <c r="CW534" s="313"/>
      <c r="CX534" s="322"/>
      <c r="CY534" s="71"/>
      <c r="CZ534" s="111"/>
      <c r="DA534" s="108"/>
      <c r="DB534" s="108"/>
      <c r="DC534" s="71"/>
      <c r="DD534" s="71"/>
      <c r="DE534" s="71"/>
      <c r="DF534" s="119"/>
      <c r="DG534" s="116"/>
      <c r="DH534" s="116"/>
      <c r="DI534" s="116"/>
      <c r="DJ534" s="116"/>
      <c r="DK534" s="116"/>
      <c r="DL534" s="116"/>
      <c r="DM534" s="116"/>
      <c r="DN534" s="116"/>
    </row>
    <row r="535" spans="1:118" ht="15.75" customHeight="1">
      <c r="A535" s="114"/>
      <c r="B535" s="109">
        <v>511001</v>
      </c>
      <c r="C535" s="235" t="s">
        <v>636</v>
      </c>
      <c r="D535" s="440" t="s">
        <v>637</v>
      </c>
      <c r="E535" s="394"/>
      <c r="F535" s="89"/>
      <c r="G535" s="89"/>
      <c r="H535" s="89"/>
      <c r="I535" s="89"/>
      <c r="J535" s="307">
        <v>0</v>
      </c>
      <c r="K535" s="117">
        <v>0</v>
      </c>
      <c r="L535" s="117">
        <v>0</v>
      </c>
      <c r="M535" s="308">
        <v>0</v>
      </c>
      <c r="N535" s="117">
        <v>0</v>
      </c>
      <c r="O535" s="117">
        <v>0</v>
      </c>
      <c r="P535" s="117">
        <v>0</v>
      </c>
      <c r="Q535" s="117">
        <v>0</v>
      </c>
      <c r="R535" s="307">
        <v>0</v>
      </c>
      <c r="S535" s="117">
        <v>0</v>
      </c>
      <c r="T535" s="117">
        <v>0</v>
      </c>
      <c r="U535" s="308">
        <v>0</v>
      </c>
      <c r="V535" s="307">
        <v>0</v>
      </c>
      <c r="W535" s="117">
        <v>0</v>
      </c>
      <c r="X535" s="117">
        <v>0</v>
      </c>
      <c r="Y535" s="117">
        <v>0</v>
      </c>
      <c r="Z535" s="307">
        <v>0</v>
      </c>
      <c r="AA535" s="117">
        <v>0</v>
      </c>
      <c r="AB535" s="117">
        <v>0</v>
      </c>
      <c r="AC535" s="117">
        <v>0</v>
      </c>
      <c r="AD535" s="307">
        <v>0</v>
      </c>
      <c r="AE535" s="117">
        <v>0</v>
      </c>
      <c r="AF535" s="117">
        <v>0</v>
      </c>
      <c r="AG535" s="117">
        <v>0</v>
      </c>
      <c r="AH535" s="307">
        <v>0</v>
      </c>
      <c r="AI535" s="117">
        <v>0</v>
      </c>
      <c r="AJ535" s="117">
        <v>0</v>
      </c>
      <c r="AK535" s="117">
        <v>0</v>
      </c>
      <c r="AL535" s="307">
        <v>0</v>
      </c>
      <c r="AM535" s="117">
        <v>0</v>
      </c>
      <c r="AN535" s="117">
        <v>0</v>
      </c>
      <c r="AO535" s="117">
        <v>0</v>
      </c>
      <c r="AP535" s="307">
        <v>0</v>
      </c>
      <c r="AQ535" s="117">
        <v>0</v>
      </c>
      <c r="AR535" s="117">
        <v>0</v>
      </c>
      <c r="AS535" s="117">
        <v>0</v>
      </c>
      <c r="AT535" s="307">
        <v>0</v>
      </c>
      <c r="AU535" s="117">
        <v>0</v>
      </c>
      <c r="AV535" s="117">
        <v>0</v>
      </c>
      <c r="AW535" s="117">
        <v>0</v>
      </c>
      <c r="AX535" s="307">
        <v>0</v>
      </c>
      <c r="AY535" s="117">
        <v>0</v>
      </c>
      <c r="AZ535" s="117">
        <v>0</v>
      </c>
      <c r="BA535" s="117">
        <v>0</v>
      </c>
      <c r="BB535" s="307">
        <v>0</v>
      </c>
      <c r="BC535" s="117">
        <v>0</v>
      </c>
      <c r="BD535" s="117">
        <v>0</v>
      </c>
      <c r="BE535" s="117">
        <v>0</v>
      </c>
      <c r="BF535" s="307">
        <v>0</v>
      </c>
      <c r="BG535" s="117">
        <v>0</v>
      </c>
      <c r="BH535" s="117">
        <v>0</v>
      </c>
      <c r="BI535" s="117">
        <v>0</v>
      </c>
      <c r="BJ535" s="307">
        <v>0</v>
      </c>
      <c r="BK535" s="117">
        <v>0</v>
      </c>
      <c r="BL535" s="117">
        <v>0</v>
      </c>
      <c r="BM535" s="117">
        <v>0</v>
      </c>
      <c r="BN535" s="307">
        <v>0</v>
      </c>
      <c r="BO535" s="117">
        <v>0</v>
      </c>
      <c r="BP535" s="117">
        <v>0</v>
      </c>
      <c r="BQ535" s="117">
        <v>0</v>
      </c>
      <c r="BR535" s="307">
        <v>0</v>
      </c>
      <c r="BS535" s="117">
        <v>0</v>
      </c>
      <c r="BT535" s="117">
        <v>0</v>
      </c>
      <c r="BU535" s="117">
        <v>0</v>
      </c>
      <c r="BV535" s="307">
        <v>0</v>
      </c>
      <c r="BW535" s="117">
        <v>0</v>
      </c>
      <c r="BX535" s="117">
        <v>0</v>
      </c>
      <c r="BY535" s="117">
        <v>0</v>
      </c>
      <c r="BZ535" s="307">
        <v>0</v>
      </c>
      <c r="CA535" s="117">
        <v>0</v>
      </c>
      <c r="CB535" s="117">
        <v>0</v>
      </c>
      <c r="CC535" s="308">
        <v>0</v>
      </c>
      <c r="CD535" s="307">
        <v>0</v>
      </c>
      <c r="CE535" s="117">
        <v>0</v>
      </c>
      <c r="CF535" s="117">
        <v>0</v>
      </c>
      <c r="CG535" s="308">
        <v>0</v>
      </c>
      <c r="CH535" s="307">
        <v>0</v>
      </c>
      <c r="CI535" s="117">
        <v>0</v>
      </c>
      <c r="CJ535" s="117">
        <v>0</v>
      </c>
      <c r="CK535" s="308">
        <v>0</v>
      </c>
      <c r="CL535" s="307">
        <v>0</v>
      </c>
      <c r="CM535" s="117">
        <v>0</v>
      </c>
      <c r="CN535" s="117">
        <v>0</v>
      </c>
      <c r="CO535" s="308">
        <v>0</v>
      </c>
      <c r="CP535" s="307">
        <v>0</v>
      </c>
      <c r="CQ535" s="117">
        <v>0</v>
      </c>
      <c r="CR535" s="117">
        <v>0</v>
      </c>
      <c r="CS535" s="308">
        <v>0</v>
      </c>
      <c r="CT535" s="307">
        <v>0</v>
      </c>
      <c r="CU535" s="117">
        <v>0</v>
      </c>
      <c r="CV535" s="117">
        <v>0</v>
      </c>
      <c r="CW535" s="308">
        <v>0</v>
      </c>
      <c r="CX535" s="301"/>
      <c r="CY535" s="89"/>
      <c r="CZ535" s="166"/>
      <c r="DA535" s="114">
        <v>511001</v>
      </c>
      <c r="DB535" s="235" t="s">
        <v>636</v>
      </c>
      <c r="DC535" s="137">
        <v>0</v>
      </c>
      <c r="DD535" s="137">
        <v>0</v>
      </c>
      <c r="DE535" s="137">
        <v>0</v>
      </c>
      <c r="DF535" s="119">
        <v>0</v>
      </c>
      <c r="DG535" s="116">
        <v>0</v>
      </c>
      <c r="DH535" s="116">
        <v>0</v>
      </c>
      <c r="DI535" s="116">
        <v>0</v>
      </c>
      <c r="DJ535" s="116">
        <v>0</v>
      </c>
      <c r="DK535" s="116">
        <v>0</v>
      </c>
      <c r="DL535" s="116">
        <v>0</v>
      </c>
      <c r="DM535" s="116">
        <v>0</v>
      </c>
      <c r="DN535" s="116">
        <v>0</v>
      </c>
    </row>
    <row r="536" spans="1:118" ht="15.75" customHeight="1">
      <c r="A536" s="108"/>
      <c r="B536" s="149">
        <v>511000</v>
      </c>
      <c r="C536" s="174" t="s">
        <v>638</v>
      </c>
      <c r="D536" s="155" t="s">
        <v>639</v>
      </c>
      <c r="E536" s="384"/>
      <c r="F536" s="71"/>
      <c r="G536" s="71"/>
      <c r="H536" s="71"/>
      <c r="I536" s="71"/>
      <c r="J536" s="312">
        <v>0</v>
      </c>
      <c r="K536" s="142">
        <v>0</v>
      </c>
      <c r="L536" s="142">
        <v>0</v>
      </c>
      <c r="M536" s="313">
        <v>0</v>
      </c>
      <c r="N536" s="142">
        <v>0</v>
      </c>
      <c r="O536" s="142">
        <v>0</v>
      </c>
      <c r="P536" s="142">
        <v>0</v>
      </c>
      <c r="Q536" s="142">
        <v>0</v>
      </c>
      <c r="R536" s="312">
        <v>0</v>
      </c>
      <c r="S536" s="142">
        <v>0</v>
      </c>
      <c r="T536" s="142">
        <v>0</v>
      </c>
      <c r="U536" s="313">
        <v>0</v>
      </c>
      <c r="V536" s="312">
        <v>0</v>
      </c>
      <c r="W536" s="142">
        <v>0</v>
      </c>
      <c r="X536" s="142">
        <v>0</v>
      </c>
      <c r="Y536" s="142">
        <v>0</v>
      </c>
      <c r="Z536" s="312">
        <v>0</v>
      </c>
      <c r="AA536" s="142">
        <v>0</v>
      </c>
      <c r="AB536" s="142">
        <v>0</v>
      </c>
      <c r="AC536" s="142">
        <v>0</v>
      </c>
      <c r="AD536" s="312">
        <v>0</v>
      </c>
      <c r="AE536" s="142">
        <v>0</v>
      </c>
      <c r="AF536" s="142">
        <v>0</v>
      </c>
      <c r="AG536" s="142">
        <v>0</v>
      </c>
      <c r="AH536" s="312">
        <v>0</v>
      </c>
      <c r="AI536" s="142">
        <v>0</v>
      </c>
      <c r="AJ536" s="142">
        <v>0</v>
      </c>
      <c r="AK536" s="142">
        <v>0</v>
      </c>
      <c r="AL536" s="312">
        <v>0</v>
      </c>
      <c r="AM536" s="142">
        <v>0</v>
      </c>
      <c r="AN536" s="142">
        <v>0</v>
      </c>
      <c r="AO536" s="142">
        <v>0</v>
      </c>
      <c r="AP536" s="312">
        <v>0</v>
      </c>
      <c r="AQ536" s="142">
        <v>0</v>
      </c>
      <c r="AR536" s="142">
        <v>0</v>
      </c>
      <c r="AS536" s="142">
        <v>0</v>
      </c>
      <c r="AT536" s="312">
        <v>0</v>
      </c>
      <c r="AU536" s="142">
        <v>0</v>
      </c>
      <c r="AV536" s="142">
        <v>0</v>
      </c>
      <c r="AW536" s="142">
        <v>0</v>
      </c>
      <c r="AX536" s="312">
        <v>0</v>
      </c>
      <c r="AY536" s="142">
        <v>0</v>
      </c>
      <c r="AZ536" s="142">
        <v>0</v>
      </c>
      <c r="BA536" s="142">
        <v>0</v>
      </c>
      <c r="BB536" s="312">
        <v>0</v>
      </c>
      <c r="BC536" s="142">
        <v>0</v>
      </c>
      <c r="BD536" s="142">
        <v>0</v>
      </c>
      <c r="BE536" s="142">
        <v>0</v>
      </c>
      <c r="BF536" s="312">
        <v>0</v>
      </c>
      <c r="BG536" s="142">
        <v>0</v>
      </c>
      <c r="BH536" s="142">
        <v>0</v>
      </c>
      <c r="BI536" s="142">
        <v>0</v>
      </c>
      <c r="BJ536" s="312">
        <v>0</v>
      </c>
      <c r="BK536" s="142">
        <v>0</v>
      </c>
      <c r="BL536" s="142">
        <v>0</v>
      </c>
      <c r="BM536" s="142">
        <v>0</v>
      </c>
      <c r="BN536" s="312">
        <v>0</v>
      </c>
      <c r="BO536" s="142">
        <v>0</v>
      </c>
      <c r="BP536" s="142">
        <v>0</v>
      </c>
      <c r="BQ536" s="142">
        <v>0</v>
      </c>
      <c r="BR536" s="312">
        <v>0</v>
      </c>
      <c r="BS536" s="142">
        <v>0</v>
      </c>
      <c r="BT536" s="142">
        <v>0</v>
      </c>
      <c r="BU536" s="142">
        <v>0</v>
      </c>
      <c r="BV536" s="312">
        <v>0</v>
      </c>
      <c r="BW536" s="142">
        <v>0</v>
      </c>
      <c r="BX536" s="142">
        <v>0</v>
      </c>
      <c r="BY536" s="142">
        <v>0</v>
      </c>
      <c r="BZ536" s="396">
        <v>0</v>
      </c>
      <c r="CA536" s="396">
        <v>0</v>
      </c>
      <c r="CB536" s="396">
        <v>0</v>
      </c>
      <c r="CC536" s="313">
        <v>0</v>
      </c>
      <c r="CD536" s="396">
        <v>0</v>
      </c>
      <c r="CE536" s="396">
        <v>0</v>
      </c>
      <c r="CF536" s="396">
        <v>0</v>
      </c>
      <c r="CG536" s="313">
        <v>0</v>
      </c>
      <c r="CH536" s="396">
        <v>0</v>
      </c>
      <c r="CI536" s="396">
        <v>0</v>
      </c>
      <c r="CJ536" s="396">
        <v>0</v>
      </c>
      <c r="CK536" s="313">
        <v>0</v>
      </c>
      <c r="CL536" s="396">
        <v>0</v>
      </c>
      <c r="CM536" s="396">
        <v>0</v>
      </c>
      <c r="CN536" s="396">
        <v>0</v>
      </c>
      <c r="CO536" s="313">
        <v>0</v>
      </c>
      <c r="CP536" s="396">
        <v>0</v>
      </c>
      <c r="CQ536" s="396">
        <v>0</v>
      </c>
      <c r="CR536" s="396">
        <v>0</v>
      </c>
      <c r="CS536" s="313">
        <v>0</v>
      </c>
      <c r="CT536" s="396">
        <v>0</v>
      </c>
      <c r="CU536" s="396">
        <v>0</v>
      </c>
      <c r="CV536" s="396">
        <v>0</v>
      </c>
      <c r="CW536" s="313">
        <v>0</v>
      </c>
      <c r="CX536" s="322"/>
      <c r="CY536" s="71"/>
      <c r="CZ536" s="111"/>
      <c r="DA536" s="108">
        <v>511000</v>
      </c>
      <c r="DB536" s="174" t="s">
        <v>638</v>
      </c>
      <c r="DC536" s="156">
        <v>0</v>
      </c>
      <c r="DD536" s="156">
        <v>0</v>
      </c>
      <c r="DE536" s="156">
        <v>0</v>
      </c>
      <c r="DF536" s="119">
        <v>0</v>
      </c>
      <c r="DG536" s="116">
        <v>0</v>
      </c>
      <c r="DH536" s="116">
        <v>0</v>
      </c>
      <c r="DI536" s="116">
        <v>0</v>
      </c>
      <c r="DJ536" s="116">
        <v>0</v>
      </c>
      <c r="DK536" s="116">
        <v>0</v>
      </c>
      <c r="DL536" s="116">
        <v>0</v>
      </c>
      <c r="DM536" s="116">
        <v>0</v>
      </c>
      <c r="DN536" s="116">
        <v>0</v>
      </c>
    </row>
    <row r="537" spans="1:118" ht="15.75" customHeight="1">
      <c r="A537" s="108"/>
      <c r="B537" s="149">
        <v>512000</v>
      </c>
      <c r="C537" s="174" t="s">
        <v>640</v>
      </c>
      <c r="D537" s="155" t="s">
        <v>641</v>
      </c>
      <c r="E537" s="384"/>
      <c r="F537" s="71"/>
      <c r="G537" s="71"/>
      <c r="H537" s="71"/>
      <c r="I537" s="71"/>
      <c r="J537" s="312">
        <v>0</v>
      </c>
      <c r="K537" s="142">
        <v>0</v>
      </c>
      <c r="L537" s="142">
        <v>0</v>
      </c>
      <c r="M537" s="313">
        <v>0</v>
      </c>
      <c r="N537" s="142">
        <v>0</v>
      </c>
      <c r="O537" s="142">
        <v>0</v>
      </c>
      <c r="P537" s="142">
        <v>0</v>
      </c>
      <c r="Q537" s="142">
        <v>0</v>
      </c>
      <c r="R537" s="312">
        <v>0</v>
      </c>
      <c r="S537" s="142">
        <v>0</v>
      </c>
      <c r="T537" s="142">
        <v>0</v>
      </c>
      <c r="U537" s="313">
        <v>0</v>
      </c>
      <c r="V537" s="312">
        <v>0</v>
      </c>
      <c r="W537" s="142">
        <v>0</v>
      </c>
      <c r="X537" s="142">
        <v>0</v>
      </c>
      <c r="Y537" s="142">
        <v>0</v>
      </c>
      <c r="Z537" s="312">
        <v>0</v>
      </c>
      <c r="AA537" s="142">
        <v>0</v>
      </c>
      <c r="AB537" s="142">
        <v>0</v>
      </c>
      <c r="AC537" s="142">
        <v>0</v>
      </c>
      <c r="AD537" s="312">
        <v>0</v>
      </c>
      <c r="AE537" s="142">
        <v>0</v>
      </c>
      <c r="AF537" s="142">
        <v>0</v>
      </c>
      <c r="AG537" s="142">
        <v>0</v>
      </c>
      <c r="AH537" s="312">
        <v>0</v>
      </c>
      <c r="AI537" s="142">
        <v>0</v>
      </c>
      <c r="AJ537" s="142">
        <v>0</v>
      </c>
      <c r="AK537" s="142">
        <v>0</v>
      </c>
      <c r="AL537" s="312">
        <v>0</v>
      </c>
      <c r="AM537" s="142">
        <v>0</v>
      </c>
      <c r="AN537" s="142">
        <v>0</v>
      </c>
      <c r="AO537" s="142">
        <v>0</v>
      </c>
      <c r="AP537" s="312">
        <v>0</v>
      </c>
      <c r="AQ537" s="142">
        <v>0</v>
      </c>
      <c r="AR537" s="142">
        <v>0</v>
      </c>
      <c r="AS537" s="142">
        <v>0</v>
      </c>
      <c r="AT537" s="312">
        <v>0</v>
      </c>
      <c r="AU537" s="142">
        <v>0</v>
      </c>
      <c r="AV537" s="142">
        <v>0</v>
      </c>
      <c r="AW537" s="142">
        <v>0</v>
      </c>
      <c r="AX537" s="312">
        <v>0</v>
      </c>
      <c r="AY537" s="142">
        <v>0</v>
      </c>
      <c r="AZ537" s="142">
        <v>0</v>
      </c>
      <c r="BA537" s="142">
        <v>0</v>
      </c>
      <c r="BB537" s="312">
        <v>0</v>
      </c>
      <c r="BC537" s="142">
        <v>0</v>
      </c>
      <c r="BD537" s="142">
        <v>0</v>
      </c>
      <c r="BE537" s="142">
        <v>0</v>
      </c>
      <c r="BF537" s="312">
        <v>0</v>
      </c>
      <c r="BG537" s="142">
        <v>0</v>
      </c>
      <c r="BH537" s="142">
        <v>0</v>
      </c>
      <c r="BI537" s="142">
        <v>0</v>
      </c>
      <c r="BJ537" s="312">
        <v>0</v>
      </c>
      <c r="BK537" s="142">
        <v>0</v>
      </c>
      <c r="BL537" s="142">
        <v>0</v>
      </c>
      <c r="BM537" s="142">
        <v>0</v>
      </c>
      <c r="BN537" s="312">
        <v>0</v>
      </c>
      <c r="BO537" s="142">
        <v>0</v>
      </c>
      <c r="BP537" s="142">
        <v>0</v>
      </c>
      <c r="BQ537" s="142">
        <v>0</v>
      </c>
      <c r="BR537" s="312">
        <v>0</v>
      </c>
      <c r="BS537" s="142">
        <v>0</v>
      </c>
      <c r="BT537" s="142">
        <v>0</v>
      </c>
      <c r="BU537" s="142">
        <v>0</v>
      </c>
      <c r="BV537" s="312">
        <v>0</v>
      </c>
      <c r="BW537" s="142">
        <v>0</v>
      </c>
      <c r="BX537" s="142">
        <v>0</v>
      </c>
      <c r="BY537" s="142">
        <v>0</v>
      </c>
      <c r="BZ537" s="396">
        <v>0</v>
      </c>
      <c r="CA537" s="396">
        <v>0</v>
      </c>
      <c r="CB537" s="396">
        <v>0</v>
      </c>
      <c r="CC537" s="313">
        <v>0</v>
      </c>
      <c r="CD537" s="396">
        <v>0</v>
      </c>
      <c r="CE537" s="396">
        <v>0</v>
      </c>
      <c r="CF537" s="396">
        <v>0</v>
      </c>
      <c r="CG537" s="313">
        <v>0</v>
      </c>
      <c r="CH537" s="396">
        <v>0</v>
      </c>
      <c r="CI537" s="396">
        <v>0</v>
      </c>
      <c r="CJ537" s="396">
        <v>0</v>
      </c>
      <c r="CK537" s="313">
        <v>0</v>
      </c>
      <c r="CL537" s="396">
        <v>0</v>
      </c>
      <c r="CM537" s="396">
        <v>0</v>
      </c>
      <c r="CN537" s="396">
        <v>0</v>
      </c>
      <c r="CO537" s="313">
        <v>0</v>
      </c>
      <c r="CP537" s="396">
        <v>0</v>
      </c>
      <c r="CQ537" s="396">
        <v>0</v>
      </c>
      <c r="CR537" s="396">
        <v>0</v>
      </c>
      <c r="CS537" s="313">
        <v>0</v>
      </c>
      <c r="CT537" s="396">
        <v>0</v>
      </c>
      <c r="CU537" s="396">
        <v>0</v>
      </c>
      <c r="CV537" s="396">
        <v>0</v>
      </c>
      <c r="CW537" s="313">
        <v>0</v>
      </c>
      <c r="CX537" s="322"/>
      <c r="CY537" s="71"/>
      <c r="CZ537" s="111"/>
      <c r="DA537" s="108">
        <v>512000</v>
      </c>
      <c r="DB537" s="174" t="s">
        <v>640</v>
      </c>
      <c r="DC537" s="156">
        <v>0</v>
      </c>
      <c r="DD537" s="156">
        <v>0</v>
      </c>
      <c r="DE537" s="156">
        <v>0</v>
      </c>
      <c r="DF537" s="119">
        <v>0</v>
      </c>
      <c r="DG537" s="116">
        <v>0</v>
      </c>
      <c r="DH537" s="116">
        <v>0</v>
      </c>
      <c r="DI537" s="116">
        <v>0</v>
      </c>
      <c r="DJ537" s="116">
        <v>0</v>
      </c>
      <c r="DK537" s="116">
        <v>0</v>
      </c>
      <c r="DL537" s="116">
        <v>0</v>
      </c>
      <c r="DM537" s="116">
        <v>0</v>
      </c>
      <c r="DN537" s="116">
        <v>0</v>
      </c>
    </row>
    <row r="538" spans="1:118" ht="15.75" customHeight="1">
      <c r="A538" s="108"/>
      <c r="B538" s="149"/>
      <c r="C538" s="174"/>
      <c r="D538" s="155"/>
      <c r="E538" s="384"/>
      <c r="F538" s="71"/>
      <c r="G538" s="71"/>
      <c r="H538" s="71"/>
      <c r="I538" s="71"/>
      <c r="J538" s="312"/>
      <c r="K538" s="142"/>
      <c r="L538" s="142"/>
      <c r="M538" s="313"/>
      <c r="N538" s="142"/>
      <c r="O538" s="142"/>
      <c r="P538" s="142"/>
      <c r="Q538" s="142"/>
      <c r="R538" s="312"/>
      <c r="S538" s="142"/>
      <c r="T538" s="142"/>
      <c r="U538" s="313"/>
      <c r="V538" s="312"/>
      <c r="W538" s="142"/>
      <c r="X538" s="142"/>
      <c r="Y538" s="142"/>
      <c r="Z538" s="312"/>
      <c r="AA538" s="142"/>
      <c r="AB538" s="142"/>
      <c r="AC538" s="142"/>
      <c r="AD538" s="312"/>
      <c r="AE538" s="142"/>
      <c r="AF538" s="142"/>
      <c r="AG538" s="142"/>
      <c r="AH538" s="312"/>
      <c r="AI538" s="142"/>
      <c r="AJ538" s="142"/>
      <c r="AK538" s="142"/>
      <c r="AL538" s="312"/>
      <c r="AM538" s="142"/>
      <c r="AN538" s="142"/>
      <c r="AO538" s="142"/>
      <c r="AP538" s="312"/>
      <c r="AQ538" s="142"/>
      <c r="AR538" s="142"/>
      <c r="AS538" s="142"/>
      <c r="AT538" s="312"/>
      <c r="AU538" s="142"/>
      <c r="AV538" s="142"/>
      <c r="AW538" s="142"/>
      <c r="AX538" s="312"/>
      <c r="AY538" s="142"/>
      <c r="AZ538" s="142"/>
      <c r="BA538" s="142"/>
      <c r="BB538" s="312"/>
      <c r="BC538" s="142"/>
      <c r="BD538" s="142"/>
      <c r="BE538" s="142"/>
      <c r="BF538" s="312"/>
      <c r="BG538" s="142"/>
      <c r="BH538" s="142"/>
      <c r="BI538" s="142"/>
      <c r="BJ538" s="312"/>
      <c r="BK538" s="142"/>
      <c r="BL538" s="142"/>
      <c r="BM538" s="142"/>
      <c r="BN538" s="312"/>
      <c r="BO538" s="142"/>
      <c r="BP538" s="142"/>
      <c r="BQ538" s="142"/>
      <c r="BR538" s="312"/>
      <c r="BS538" s="142"/>
      <c r="BT538" s="142"/>
      <c r="BU538" s="142"/>
      <c r="BV538" s="312"/>
      <c r="BW538" s="142"/>
      <c r="BX538" s="142"/>
      <c r="BY538" s="142"/>
      <c r="BZ538" s="312"/>
      <c r="CA538" s="142"/>
      <c r="CB538" s="142"/>
      <c r="CC538" s="313"/>
      <c r="CD538" s="312"/>
      <c r="CE538" s="142"/>
      <c r="CF538" s="142"/>
      <c r="CG538" s="313"/>
      <c r="CH538" s="312"/>
      <c r="CI538" s="142"/>
      <c r="CJ538" s="142"/>
      <c r="CK538" s="313"/>
      <c r="CL538" s="312"/>
      <c r="CM538" s="142"/>
      <c r="CN538" s="142"/>
      <c r="CO538" s="313"/>
      <c r="CP538" s="312"/>
      <c r="CQ538" s="142"/>
      <c r="CR538" s="142"/>
      <c r="CS538" s="313"/>
      <c r="CT538" s="312"/>
      <c r="CU538" s="142"/>
      <c r="CV538" s="142"/>
      <c r="CW538" s="313"/>
      <c r="CX538" s="322"/>
      <c r="CY538" s="71"/>
      <c r="CZ538" s="111"/>
      <c r="DA538" s="108"/>
      <c r="DB538" s="174"/>
      <c r="DC538" s="156"/>
      <c r="DD538" s="156"/>
      <c r="DE538" s="156"/>
      <c r="DF538" s="119"/>
      <c r="DG538" s="116"/>
      <c r="DH538" s="116"/>
      <c r="DI538" s="116"/>
      <c r="DJ538" s="116"/>
      <c r="DK538" s="116"/>
      <c r="DL538" s="116"/>
      <c r="DM538" s="116"/>
      <c r="DN538" s="116"/>
    </row>
    <row r="539" spans="1:118" ht="15.75" customHeight="1">
      <c r="A539" s="108"/>
      <c r="B539" s="149"/>
      <c r="C539" s="108"/>
      <c r="D539" s="71"/>
      <c r="E539" s="384"/>
      <c r="F539" s="71"/>
      <c r="G539" s="71"/>
      <c r="H539" s="71"/>
      <c r="I539" s="71"/>
      <c r="J539" s="322"/>
      <c r="K539" s="118"/>
      <c r="L539" s="118"/>
      <c r="M539" s="323"/>
      <c r="N539" s="118"/>
      <c r="O539" s="118"/>
      <c r="P539" s="118"/>
      <c r="Q539" s="118"/>
      <c r="R539" s="322"/>
      <c r="S539" s="118"/>
      <c r="T539" s="118"/>
      <c r="U539" s="323"/>
      <c r="V539" s="322"/>
      <c r="W539" s="118"/>
      <c r="X539" s="118"/>
      <c r="Y539" s="118"/>
      <c r="Z539" s="322"/>
      <c r="AA539" s="118"/>
      <c r="AB539" s="118"/>
      <c r="AC539" s="118"/>
      <c r="AD539" s="322"/>
      <c r="AE539" s="118"/>
      <c r="AF539" s="118"/>
      <c r="AG539" s="118"/>
      <c r="AH539" s="322"/>
      <c r="AI539" s="118"/>
      <c r="AJ539" s="118"/>
      <c r="AK539" s="118"/>
      <c r="AL539" s="322"/>
      <c r="AM539" s="118"/>
      <c r="AN539" s="118"/>
      <c r="AO539" s="118"/>
      <c r="AP539" s="322"/>
      <c r="AQ539" s="118"/>
      <c r="AR539" s="118"/>
      <c r="AS539" s="118"/>
      <c r="AT539" s="322"/>
      <c r="AU539" s="118"/>
      <c r="AV539" s="118"/>
      <c r="AW539" s="118"/>
      <c r="AX539" s="322"/>
      <c r="AY539" s="118"/>
      <c r="AZ539" s="118"/>
      <c r="BA539" s="118"/>
      <c r="BB539" s="322"/>
      <c r="BC539" s="118"/>
      <c r="BD539" s="118"/>
      <c r="BE539" s="118"/>
      <c r="BF539" s="322"/>
      <c r="BG539" s="118"/>
      <c r="BH539" s="118"/>
      <c r="BI539" s="118"/>
      <c r="BJ539" s="322"/>
      <c r="BK539" s="118"/>
      <c r="BL539" s="118"/>
      <c r="BM539" s="118"/>
      <c r="BN539" s="322"/>
      <c r="BO539" s="118"/>
      <c r="BP539" s="118"/>
      <c r="BQ539" s="118"/>
      <c r="BR539" s="322"/>
      <c r="BS539" s="118"/>
      <c r="BT539" s="118"/>
      <c r="BU539" s="118"/>
      <c r="BV539" s="322"/>
      <c r="BW539" s="118"/>
      <c r="BX539" s="118"/>
      <c r="BY539" s="118"/>
      <c r="BZ539" s="322"/>
      <c r="CA539" s="118"/>
      <c r="CB539" s="118"/>
      <c r="CC539" s="323"/>
      <c r="CD539" s="322"/>
      <c r="CE539" s="118"/>
      <c r="CF539" s="118"/>
      <c r="CG539" s="323"/>
      <c r="CH539" s="322"/>
      <c r="CI539" s="118"/>
      <c r="CJ539" s="118"/>
      <c r="CK539" s="323"/>
      <c r="CL539" s="322"/>
      <c r="CM539" s="118"/>
      <c r="CN539" s="118"/>
      <c r="CO539" s="323"/>
      <c r="CP539" s="322"/>
      <c r="CQ539" s="118"/>
      <c r="CR539" s="118"/>
      <c r="CS539" s="323"/>
      <c r="CT539" s="322"/>
      <c r="CU539" s="118"/>
      <c r="CV539" s="118"/>
      <c r="CW539" s="323"/>
      <c r="CX539" s="322"/>
      <c r="CY539" s="71"/>
      <c r="CZ539" s="111"/>
      <c r="DA539" s="108"/>
      <c r="DB539" s="108"/>
      <c r="DC539" s="71"/>
      <c r="DD539" s="71"/>
      <c r="DE539" s="71"/>
      <c r="DF539" s="119"/>
      <c r="DG539" s="116"/>
      <c r="DH539" s="116"/>
      <c r="DI539" s="116"/>
      <c r="DJ539" s="116"/>
      <c r="DK539" s="116"/>
      <c r="DL539" s="116"/>
      <c r="DM539" s="116"/>
      <c r="DN539" s="116"/>
    </row>
    <row r="540" spans="1:118" ht="15.75" customHeight="1">
      <c r="A540" s="71"/>
      <c r="B540" s="31"/>
      <c r="C540" s="71"/>
      <c r="D540" s="71"/>
      <c r="E540" s="384"/>
      <c r="F540" s="71"/>
      <c r="G540" s="71"/>
      <c r="H540" s="71"/>
      <c r="I540" s="71"/>
      <c r="J540" s="322"/>
      <c r="K540" s="118"/>
      <c r="L540" s="118"/>
      <c r="M540" s="323"/>
      <c r="N540" s="118"/>
      <c r="O540" s="118"/>
      <c r="P540" s="118"/>
      <c r="Q540" s="118"/>
      <c r="R540" s="322"/>
      <c r="S540" s="118"/>
      <c r="T540" s="118"/>
      <c r="U540" s="323"/>
      <c r="V540" s="322"/>
      <c r="W540" s="118"/>
      <c r="X540" s="118"/>
      <c r="Y540" s="118"/>
      <c r="Z540" s="322"/>
      <c r="AA540" s="118"/>
      <c r="AB540" s="118"/>
      <c r="AC540" s="118"/>
      <c r="AD540" s="322"/>
      <c r="AE540" s="118"/>
      <c r="AF540" s="118"/>
      <c r="AG540" s="118"/>
      <c r="AH540" s="322"/>
      <c r="AI540" s="118"/>
      <c r="AJ540" s="118"/>
      <c r="AK540" s="118"/>
      <c r="AL540" s="322"/>
      <c r="AM540" s="118"/>
      <c r="AN540" s="118"/>
      <c r="AO540" s="118"/>
      <c r="AP540" s="322"/>
      <c r="AQ540" s="118"/>
      <c r="AR540" s="118"/>
      <c r="AS540" s="118"/>
      <c r="AT540" s="322"/>
      <c r="AU540" s="118"/>
      <c r="AV540" s="118"/>
      <c r="AW540" s="118"/>
      <c r="AX540" s="322"/>
      <c r="AY540" s="118"/>
      <c r="AZ540" s="118"/>
      <c r="BA540" s="118"/>
      <c r="BB540" s="322"/>
      <c r="BC540" s="118"/>
      <c r="BD540" s="118"/>
      <c r="BE540" s="118"/>
      <c r="BF540" s="322"/>
      <c r="BG540" s="118"/>
      <c r="BH540" s="118"/>
      <c r="BI540" s="118"/>
      <c r="BJ540" s="322"/>
      <c r="BK540" s="118"/>
      <c r="BL540" s="118"/>
      <c r="BM540" s="118"/>
      <c r="BN540" s="322"/>
      <c r="BO540" s="118"/>
      <c r="BP540" s="118"/>
      <c r="BQ540" s="118"/>
      <c r="BR540" s="322"/>
      <c r="BS540" s="118"/>
      <c r="BT540" s="118"/>
      <c r="BU540" s="118"/>
      <c r="BV540" s="322"/>
      <c r="BW540" s="118"/>
      <c r="BX540" s="118"/>
      <c r="BY540" s="118"/>
      <c r="BZ540" s="322"/>
      <c r="CA540" s="118"/>
      <c r="CB540" s="118"/>
      <c r="CC540" s="323"/>
      <c r="CD540" s="322"/>
      <c r="CE540" s="118"/>
      <c r="CF540" s="118"/>
      <c r="CG540" s="323"/>
      <c r="CH540" s="322"/>
      <c r="CI540" s="118"/>
      <c r="CJ540" s="118"/>
      <c r="CK540" s="323"/>
      <c r="CL540" s="322"/>
      <c r="CM540" s="118"/>
      <c r="CN540" s="118"/>
      <c r="CO540" s="323"/>
      <c r="CP540" s="322"/>
      <c r="CQ540" s="118"/>
      <c r="CR540" s="118"/>
      <c r="CS540" s="323"/>
      <c r="CT540" s="322"/>
      <c r="CU540" s="118"/>
      <c r="CV540" s="118"/>
      <c r="CW540" s="323"/>
      <c r="CX540" s="322"/>
      <c r="CY540" s="71"/>
      <c r="CZ540" s="112"/>
      <c r="DA540" s="71"/>
      <c r="DB540" s="71"/>
      <c r="DC540" s="71"/>
      <c r="DD540" s="71"/>
      <c r="DE540" s="71"/>
      <c r="DF540" s="119"/>
      <c r="DG540" s="116"/>
      <c r="DH540" s="116"/>
      <c r="DI540" s="116"/>
      <c r="DJ540" s="116"/>
      <c r="DK540" s="116"/>
      <c r="DL540" s="116"/>
      <c r="DM540" s="116"/>
      <c r="DN540" s="116"/>
    </row>
    <row r="541" spans="1:118" ht="15.75" customHeight="1">
      <c r="A541" s="71"/>
      <c r="B541" s="31"/>
      <c r="C541" s="71"/>
      <c r="D541" s="71"/>
      <c r="E541" s="384"/>
      <c r="F541" s="71"/>
      <c r="G541" s="71"/>
      <c r="H541" s="71"/>
      <c r="I541" s="71"/>
      <c r="J541" s="322"/>
      <c r="K541" s="118"/>
      <c r="L541" s="118"/>
      <c r="M541" s="323"/>
      <c r="N541" s="118"/>
      <c r="O541" s="118"/>
      <c r="P541" s="118"/>
      <c r="Q541" s="118"/>
      <c r="R541" s="322"/>
      <c r="S541" s="118"/>
      <c r="T541" s="118"/>
      <c r="U541" s="323"/>
      <c r="V541" s="322"/>
      <c r="W541" s="118"/>
      <c r="X541" s="118"/>
      <c r="Y541" s="118"/>
      <c r="Z541" s="322"/>
      <c r="AA541" s="118"/>
      <c r="AB541" s="118"/>
      <c r="AC541" s="118"/>
      <c r="AD541" s="322"/>
      <c r="AE541" s="118"/>
      <c r="AF541" s="118"/>
      <c r="AG541" s="118"/>
      <c r="AH541" s="322"/>
      <c r="AI541" s="118"/>
      <c r="AJ541" s="118"/>
      <c r="AK541" s="118"/>
      <c r="AL541" s="322"/>
      <c r="AM541" s="118"/>
      <c r="AN541" s="118"/>
      <c r="AO541" s="118"/>
      <c r="AP541" s="322"/>
      <c r="AQ541" s="118"/>
      <c r="AR541" s="118"/>
      <c r="AS541" s="118"/>
      <c r="AT541" s="322"/>
      <c r="AU541" s="118"/>
      <c r="AV541" s="118"/>
      <c r="AW541" s="118"/>
      <c r="AX541" s="322"/>
      <c r="AY541" s="118"/>
      <c r="AZ541" s="118"/>
      <c r="BA541" s="118"/>
      <c r="BB541" s="322"/>
      <c r="BC541" s="118"/>
      <c r="BD541" s="118"/>
      <c r="BE541" s="118"/>
      <c r="BF541" s="322"/>
      <c r="BG541" s="118"/>
      <c r="BH541" s="118"/>
      <c r="BI541" s="118"/>
      <c r="BJ541" s="322"/>
      <c r="BK541" s="118"/>
      <c r="BL541" s="118"/>
      <c r="BM541" s="118"/>
      <c r="BN541" s="322"/>
      <c r="BO541" s="118"/>
      <c r="BP541" s="118"/>
      <c r="BQ541" s="118"/>
      <c r="BR541" s="322"/>
      <c r="BS541" s="118"/>
      <c r="BT541" s="118"/>
      <c r="BU541" s="118"/>
      <c r="BV541" s="322"/>
      <c r="BW541" s="118"/>
      <c r="BX541" s="118"/>
      <c r="BY541" s="118"/>
      <c r="BZ541" s="322"/>
      <c r="CA541" s="118"/>
      <c r="CB541" s="118"/>
      <c r="CC541" s="323"/>
      <c r="CD541" s="322"/>
      <c r="CE541" s="118"/>
      <c r="CF541" s="118"/>
      <c r="CG541" s="323"/>
      <c r="CH541" s="322"/>
      <c r="CI541" s="118"/>
      <c r="CJ541" s="118"/>
      <c r="CK541" s="323"/>
      <c r="CL541" s="322"/>
      <c r="CM541" s="118"/>
      <c r="CN541" s="118"/>
      <c r="CO541" s="323"/>
      <c r="CP541" s="322"/>
      <c r="CQ541" s="118"/>
      <c r="CR541" s="118"/>
      <c r="CS541" s="323"/>
      <c r="CT541" s="322"/>
      <c r="CU541" s="118"/>
      <c r="CV541" s="118"/>
      <c r="CW541" s="323"/>
      <c r="CX541" s="322"/>
      <c r="CY541" s="71"/>
      <c r="CZ541" s="112"/>
      <c r="DA541" s="71"/>
      <c r="DB541" s="71"/>
      <c r="DC541" s="71"/>
      <c r="DD541" s="71"/>
      <c r="DE541" s="71"/>
      <c r="DF541" s="119"/>
      <c r="DG541" s="116"/>
      <c r="DH541" s="116"/>
      <c r="DI541" s="116"/>
      <c r="DJ541" s="116"/>
      <c r="DK541" s="116"/>
      <c r="DL541" s="116"/>
      <c r="DM541" s="116"/>
      <c r="DN541" s="116"/>
    </row>
    <row r="542" spans="1:118" ht="15.75" customHeight="1">
      <c r="A542" s="71"/>
      <c r="B542" s="31"/>
      <c r="C542" s="71"/>
      <c r="D542" s="71"/>
      <c r="E542" s="384"/>
      <c r="F542" s="71"/>
      <c r="G542" s="71"/>
      <c r="H542" s="71"/>
      <c r="I542" s="71"/>
      <c r="J542" s="322"/>
      <c r="K542" s="118"/>
      <c r="L542" s="118"/>
      <c r="M542" s="323"/>
      <c r="N542" s="118"/>
      <c r="O542" s="118"/>
      <c r="P542" s="118"/>
      <c r="Q542" s="118"/>
      <c r="R542" s="322"/>
      <c r="S542" s="118"/>
      <c r="T542" s="118"/>
      <c r="U542" s="323"/>
      <c r="V542" s="322"/>
      <c r="W542" s="118"/>
      <c r="X542" s="118"/>
      <c r="Y542" s="118"/>
      <c r="Z542" s="322"/>
      <c r="AA542" s="118"/>
      <c r="AB542" s="118"/>
      <c r="AC542" s="118"/>
      <c r="AD542" s="322"/>
      <c r="AE542" s="118"/>
      <c r="AF542" s="118"/>
      <c r="AG542" s="118"/>
      <c r="AH542" s="322"/>
      <c r="AI542" s="118"/>
      <c r="AJ542" s="118"/>
      <c r="AK542" s="118"/>
      <c r="AL542" s="322"/>
      <c r="AM542" s="118"/>
      <c r="AN542" s="118"/>
      <c r="AO542" s="118"/>
      <c r="AP542" s="322"/>
      <c r="AQ542" s="118"/>
      <c r="AR542" s="118"/>
      <c r="AS542" s="118"/>
      <c r="AT542" s="322"/>
      <c r="AU542" s="118"/>
      <c r="AV542" s="118"/>
      <c r="AW542" s="118"/>
      <c r="AX542" s="322"/>
      <c r="AY542" s="118"/>
      <c r="AZ542" s="118"/>
      <c r="BA542" s="118"/>
      <c r="BB542" s="322"/>
      <c r="BC542" s="118"/>
      <c r="BD542" s="118"/>
      <c r="BE542" s="118"/>
      <c r="BF542" s="322"/>
      <c r="BG542" s="118"/>
      <c r="BH542" s="118"/>
      <c r="BI542" s="118"/>
      <c r="BJ542" s="322"/>
      <c r="BK542" s="118"/>
      <c r="BL542" s="118"/>
      <c r="BM542" s="118"/>
      <c r="BN542" s="322"/>
      <c r="BO542" s="118"/>
      <c r="BP542" s="118"/>
      <c r="BQ542" s="118"/>
      <c r="BR542" s="322"/>
      <c r="BS542" s="118"/>
      <c r="BT542" s="118"/>
      <c r="BU542" s="118"/>
      <c r="BV542" s="322"/>
      <c r="BW542" s="118"/>
      <c r="BX542" s="118"/>
      <c r="BY542" s="118"/>
      <c r="BZ542" s="322"/>
      <c r="CA542" s="118"/>
      <c r="CB542" s="118"/>
      <c r="CC542" s="323"/>
      <c r="CD542" s="322"/>
      <c r="CE542" s="118"/>
      <c r="CF542" s="118"/>
      <c r="CG542" s="323"/>
      <c r="CH542" s="322"/>
      <c r="CI542" s="118"/>
      <c r="CJ542" s="118"/>
      <c r="CK542" s="323"/>
      <c r="CL542" s="322"/>
      <c r="CM542" s="118"/>
      <c r="CN542" s="118"/>
      <c r="CO542" s="323"/>
      <c r="CP542" s="322"/>
      <c r="CQ542" s="118"/>
      <c r="CR542" s="118"/>
      <c r="CS542" s="323"/>
      <c r="CT542" s="322"/>
      <c r="CU542" s="118"/>
      <c r="CV542" s="118"/>
      <c r="CW542" s="323"/>
      <c r="CX542" s="322"/>
      <c r="CY542" s="71"/>
      <c r="CZ542" s="112"/>
      <c r="DA542" s="71"/>
      <c r="DB542" s="71"/>
      <c r="DC542" s="71"/>
      <c r="DD542" s="71"/>
      <c r="DE542" s="71"/>
      <c r="DF542" s="119"/>
      <c r="DG542" s="116"/>
      <c r="DH542" s="116"/>
      <c r="DI542" s="116"/>
      <c r="DJ542" s="116"/>
      <c r="DK542" s="116"/>
      <c r="DL542" s="116"/>
      <c r="DM542" s="116"/>
      <c r="DN542" s="116"/>
    </row>
    <row r="543" spans="1:118" ht="15.75" customHeight="1">
      <c r="A543" s="71"/>
      <c r="B543" s="31"/>
      <c r="C543" s="71"/>
      <c r="D543" s="71"/>
      <c r="E543" s="384"/>
      <c r="F543" s="71"/>
      <c r="G543" s="71"/>
      <c r="H543" s="71"/>
      <c r="I543" s="71"/>
      <c r="J543" s="322"/>
      <c r="K543" s="118"/>
      <c r="L543" s="118"/>
      <c r="M543" s="323"/>
      <c r="N543" s="118"/>
      <c r="O543" s="118"/>
      <c r="P543" s="118"/>
      <c r="Q543" s="118"/>
      <c r="R543" s="322"/>
      <c r="S543" s="118"/>
      <c r="T543" s="118"/>
      <c r="U543" s="323"/>
      <c r="V543" s="322"/>
      <c r="W543" s="118"/>
      <c r="X543" s="118"/>
      <c r="Y543" s="118"/>
      <c r="Z543" s="322"/>
      <c r="AA543" s="118"/>
      <c r="AB543" s="118"/>
      <c r="AC543" s="118"/>
      <c r="AD543" s="322"/>
      <c r="AE543" s="118"/>
      <c r="AF543" s="118"/>
      <c r="AG543" s="118"/>
      <c r="AH543" s="322"/>
      <c r="AI543" s="118"/>
      <c r="AJ543" s="118"/>
      <c r="AK543" s="118"/>
      <c r="AL543" s="322"/>
      <c r="AM543" s="118"/>
      <c r="AN543" s="118"/>
      <c r="AO543" s="118"/>
      <c r="AP543" s="322"/>
      <c r="AQ543" s="118"/>
      <c r="AR543" s="118"/>
      <c r="AS543" s="118"/>
      <c r="AT543" s="322"/>
      <c r="AU543" s="118"/>
      <c r="AV543" s="118"/>
      <c r="AW543" s="118"/>
      <c r="AX543" s="322"/>
      <c r="AY543" s="118"/>
      <c r="AZ543" s="118"/>
      <c r="BA543" s="118"/>
      <c r="BB543" s="322"/>
      <c r="BC543" s="118"/>
      <c r="BD543" s="118"/>
      <c r="BE543" s="118"/>
      <c r="BF543" s="322"/>
      <c r="BG543" s="118"/>
      <c r="BH543" s="118"/>
      <c r="BI543" s="118"/>
      <c r="BJ543" s="322"/>
      <c r="BK543" s="118"/>
      <c r="BL543" s="118"/>
      <c r="BM543" s="118"/>
      <c r="BN543" s="322"/>
      <c r="BO543" s="118"/>
      <c r="BP543" s="118"/>
      <c r="BQ543" s="118"/>
      <c r="BR543" s="322"/>
      <c r="BS543" s="118"/>
      <c r="BT543" s="118"/>
      <c r="BU543" s="118"/>
      <c r="BV543" s="322"/>
      <c r="BW543" s="118"/>
      <c r="BX543" s="118"/>
      <c r="BY543" s="118"/>
      <c r="BZ543" s="322"/>
      <c r="CA543" s="118"/>
      <c r="CB543" s="118"/>
      <c r="CC543" s="323"/>
      <c r="CD543" s="322"/>
      <c r="CE543" s="118"/>
      <c r="CF543" s="118"/>
      <c r="CG543" s="323"/>
      <c r="CH543" s="322"/>
      <c r="CI543" s="118"/>
      <c r="CJ543" s="118"/>
      <c r="CK543" s="323"/>
      <c r="CL543" s="322"/>
      <c r="CM543" s="118"/>
      <c r="CN543" s="118"/>
      <c r="CO543" s="323"/>
      <c r="CP543" s="322"/>
      <c r="CQ543" s="118"/>
      <c r="CR543" s="118"/>
      <c r="CS543" s="323"/>
      <c r="CT543" s="322"/>
      <c r="CU543" s="118"/>
      <c r="CV543" s="118"/>
      <c r="CW543" s="323"/>
      <c r="CX543" s="322"/>
      <c r="CY543" s="71"/>
      <c r="CZ543" s="112"/>
      <c r="DA543" s="71"/>
      <c r="DB543" s="71"/>
      <c r="DC543" s="71"/>
      <c r="DD543" s="71"/>
      <c r="DE543" s="71"/>
      <c r="DF543" s="119"/>
      <c r="DG543" s="116"/>
      <c r="DH543" s="116"/>
      <c r="DI543" s="116"/>
      <c r="DJ543" s="116"/>
      <c r="DK543" s="116"/>
      <c r="DL543" s="116"/>
      <c r="DM543" s="116"/>
      <c r="DN543" s="116"/>
    </row>
    <row r="544" spans="1:118" ht="15.75" customHeight="1">
      <c r="A544" s="71"/>
      <c r="B544" s="31"/>
      <c r="C544" s="71"/>
      <c r="D544" s="71"/>
      <c r="E544" s="384"/>
      <c r="F544" s="71"/>
      <c r="G544" s="71"/>
      <c r="H544" s="71"/>
      <c r="I544" s="71"/>
      <c r="J544" s="322"/>
      <c r="K544" s="118"/>
      <c r="L544" s="118"/>
      <c r="M544" s="323"/>
      <c r="N544" s="118"/>
      <c r="O544" s="118"/>
      <c r="P544" s="118"/>
      <c r="Q544" s="118"/>
      <c r="R544" s="322"/>
      <c r="S544" s="118"/>
      <c r="T544" s="118"/>
      <c r="U544" s="323"/>
      <c r="V544" s="322"/>
      <c r="W544" s="118"/>
      <c r="X544" s="118"/>
      <c r="Y544" s="118"/>
      <c r="Z544" s="322"/>
      <c r="AA544" s="118"/>
      <c r="AB544" s="118"/>
      <c r="AC544" s="118"/>
      <c r="AD544" s="322"/>
      <c r="AE544" s="118"/>
      <c r="AF544" s="118"/>
      <c r="AG544" s="118"/>
      <c r="AH544" s="322"/>
      <c r="AI544" s="118"/>
      <c r="AJ544" s="118"/>
      <c r="AK544" s="118"/>
      <c r="AL544" s="322"/>
      <c r="AM544" s="118"/>
      <c r="AN544" s="118"/>
      <c r="AO544" s="118"/>
      <c r="AP544" s="322"/>
      <c r="AQ544" s="118"/>
      <c r="AR544" s="118"/>
      <c r="AS544" s="118"/>
      <c r="AT544" s="322"/>
      <c r="AU544" s="118"/>
      <c r="AV544" s="118"/>
      <c r="AW544" s="118"/>
      <c r="AX544" s="322"/>
      <c r="AY544" s="118"/>
      <c r="AZ544" s="118"/>
      <c r="BA544" s="118"/>
      <c r="BB544" s="322"/>
      <c r="BC544" s="118"/>
      <c r="BD544" s="118"/>
      <c r="BE544" s="118"/>
      <c r="BF544" s="322"/>
      <c r="BG544" s="118"/>
      <c r="BH544" s="118"/>
      <c r="BI544" s="118"/>
      <c r="BJ544" s="322"/>
      <c r="BK544" s="118"/>
      <c r="BL544" s="118"/>
      <c r="BM544" s="118"/>
      <c r="BN544" s="322"/>
      <c r="BO544" s="118"/>
      <c r="BP544" s="118"/>
      <c r="BQ544" s="118"/>
      <c r="BR544" s="322"/>
      <c r="BS544" s="118"/>
      <c r="BT544" s="118"/>
      <c r="BU544" s="118"/>
      <c r="BV544" s="322"/>
      <c r="BW544" s="118"/>
      <c r="BX544" s="118"/>
      <c r="BY544" s="118"/>
      <c r="BZ544" s="322"/>
      <c r="CA544" s="118"/>
      <c r="CB544" s="118"/>
      <c r="CC544" s="323"/>
      <c r="CD544" s="322"/>
      <c r="CE544" s="118"/>
      <c r="CF544" s="118"/>
      <c r="CG544" s="323"/>
      <c r="CH544" s="322"/>
      <c r="CI544" s="118"/>
      <c r="CJ544" s="118"/>
      <c r="CK544" s="323"/>
      <c r="CL544" s="322"/>
      <c r="CM544" s="118"/>
      <c r="CN544" s="118"/>
      <c r="CO544" s="323"/>
      <c r="CP544" s="322"/>
      <c r="CQ544" s="118"/>
      <c r="CR544" s="118"/>
      <c r="CS544" s="323"/>
      <c r="CT544" s="322"/>
      <c r="CU544" s="118"/>
      <c r="CV544" s="118"/>
      <c r="CW544" s="323"/>
      <c r="CX544" s="322"/>
      <c r="CY544" s="71"/>
      <c r="CZ544" s="112"/>
      <c r="DA544" s="71"/>
      <c r="DB544" s="71"/>
      <c r="DC544" s="71"/>
      <c r="DD544" s="71"/>
      <c r="DE544" s="71"/>
      <c r="DF544" s="119"/>
      <c r="DG544" s="116"/>
      <c r="DH544" s="116"/>
      <c r="DI544" s="116"/>
      <c r="DJ544" s="116"/>
      <c r="DK544" s="116"/>
      <c r="DL544" s="116"/>
      <c r="DM544" s="116"/>
      <c r="DN544" s="116"/>
    </row>
    <row r="545" spans="1:118" ht="15.75" customHeight="1">
      <c r="A545" s="71"/>
      <c r="B545" s="31"/>
      <c r="C545" s="71"/>
      <c r="D545" s="71"/>
      <c r="E545" s="384"/>
      <c r="F545" s="71"/>
      <c r="G545" s="71"/>
      <c r="H545" s="71"/>
      <c r="I545" s="71"/>
      <c r="J545" s="322"/>
      <c r="K545" s="118"/>
      <c r="L545" s="118"/>
      <c r="M545" s="323"/>
      <c r="N545" s="118"/>
      <c r="O545" s="118"/>
      <c r="P545" s="118"/>
      <c r="Q545" s="118"/>
      <c r="R545" s="322"/>
      <c r="S545" s="118"/>
      <c r="T545" s="118"/>
      <c r="U545" s="323"/>
      <c r="V545" s="322"/>
      <c r="W545" s="118"/>
      <c r="X545" s="118"/>
      <c r="Y545" s="118"/>
      <c r="Z545" s="322"/>
      <c r="AA545" s="118"/>
      <c r="AB545" s="118"/>
      <c r="AC545" s="118"/>
      <c r="AD545" s="322"/>
      <c r="AE545" s="118"/>
      <c r="AF545" s="118"/>
      <c r="AG545" s="118"/>
      <c r="AH545" s="322"/>
      <c r="AI545" s="118"/>
      <c r="AJ545" s="118"/>
      <c r="AK545" s="118"/>
      <c r="AL545" s="322"/>
      <c r="AM545" s="118"/>
      <c r="AN545" s="118"/>
      <c r="AO545" s="118"/>
      <c r="AP545" s="322"/>
      <c r="AQ545" s="118"/>
      <c r="AR545" s="118"/>
      <c r="AS545" s="118"/>
      <c r="AT545" s="322"/>
      <c r="AU545" s="118"/>
      <c r="AV545" s="118"/>
      <c r="AW545" s="118"/>
      <c r="AX545" s="322"/>
      <c r="AY545" s="118"/>
      <c r="AZ545" s="118"/>
      <c r="BA545" s="118"/>
      <c r="BB545" s="322"/>
      <c r="BC545" s="118"/>
      <c r="BD545" s="118"/>
      <c r="BE545" s="118"/>
      <c r="BF545" s="322"/>
      <c r="BG545" s="118"/>
      <c r="BH545" s="118"/>
      <c r="BI545" s="118"/>
      <c r="BJ545" s="322"/>
      <c r="BK545" s="118"/>
      <c r="BL545" s="118"/>
      <c r="BM545" s="118"/>
      <c r="BN545" s="322"/>
      <c r="BO545" s="118"/>
      <c r="BP545" s="118"/>
      <c r="BQ545" s="118"/>
      <c r="BR545" s="322"/>
      <c r="BS545" s="118"/>
      <c r="BT545" s="118"/>
      <c r="BU545" s="118"/>
      <c r="BV545" s="322"/>
      <c r="BW545" s="118"/>
      <c r="BX545" s="118"/>
      <c r="BY545" s="118"/>
      <c r="BZ545" s="322"/>
      <c r="CA545" s="118"/>
      <c r="CB545" s="118"/>
      <c r="CC545" s="323"/>
      <c r="CD545" s="322"/>
      <c r="CE545" s="118"/>
      <c r="CF545" s="118"/>
      <c r="CG545" s="323"/>
      <c r="CH545" s="322"/>
      <c r="CI545" s="118"/>
      <c r="CJ545" s="118"/>
      <c r="CK545" s="323"/>
      <c r="CL545" s="322"/>
      <c r="CM545" s="118"/>
      <c r="CN545" s="118"/>
      <c r="CO545" s="323"/>
      <c r="CP545" s="322"/>
      <c r="CQ545" s="118"/>
      <c r="CR545" s="118"/>
      <c r="CS545" s="323"/>
      <c r="CT545" s="322"/>
      <c r="CU545" s="118"/>
      <c r="CV545" s="118"/>
      <c r="CW545" s="323"/>
      <c r="CX545" s="322"/>
      <c r="CY545" s="71"/>
      <c r="CZ545" s="112"/>
      <c r="DA545" s="71"/>
      <c r="DB545" s="71"/>
      <c r="DC545" s="71"/>
      <c r="DD545" s="71"/>
      <c r="DE545" s="71"/>
      <c r="DF545" s="119"/>
      <c r="DG545" s="116"/>
      <c r="DH545" s="116"/>
      <c r="DI545" s="116"/>
      <c r="DJ545" s="116"/>
      <c r="DK545" s="116"/>
      <c r="DL545" s="116"/>
      <c r="DM545" s="116"/>
      <c r="DN545" s="116"/>
    </row>
    <row r="546" spans="1:118" ht="15.75" customHeight="1">
      <c r="A546" s="102" t="s">
        <v>690</v>
      </c>
      <c r="B546" s="103"/>
      <c r="C546" s="104"/>
      <c r="D546" s="104"/>
      <c r="E546" s="383"/>
      <c r="F546" s="139"/>
      <c r="G546" s="139"/>
      <c r="H546" s="139"/>
      <c r="I546" s="139"/>
      <c r="J546" s="140"/>
      <c r="K546" s="140"/>
      <c r="L546" s="140"/>
      <c r="M546" s="140"/>
      <c r="N546" s="140"/>
      <c r="O546" s="140"/>
      <c r="P546" s="140"/>
      <c r="Q546" s="140"/>
      <c r="R546" s="140"/>
      <c r="S546" s="140"/>
      <c r="T546" s="140"/>
      <c r="U546" s="140"/>
      <c r="V546" s="402"/>
      <c r="W546" s="140"/>
      <c r="X546" s="140"/>
      <c r="Y546" s="140"/>
      <c r="Z546" s="402"/>
      <c r="AA546" s="140"/>
      <c r="AB546" s="140"/>
      <c r="AC546" s="140"/>
      <c r="AD546" s="402"/>
      <c r="AE546" s="140"/>
      <c r="AF546" s="140"/>
      <c r="AG546" s="140"/>
      <c r="AH546" s="402"/>
      <c r="AI546" s="140"/>
      <c r="AJ546" s="140"/>
      <c r="AK546" s="140"/>
      <c r="AL546" s="402"/>
      <c r="AM546" s="140"/>
      <c r="AN546" s="140"/>
      <c r="AO546" s="140"/>
      <c r="AP546" s="402"/>
      <c r="AQ546" s="140"/>
      <c r="AR546" s="140"/>
      <c r="AS546" s="140"/>
      <c r="AT546" s="402"/>
      <c r="AU546" s="140"/>
      <c r="AV546" s="140"/>
      <c r="AW546" s="140"/>
      <c r="AX546" s="402"/>
      <c r="AY546" s="140"/>
      <c r="AZ546" s="140"/>
      <c r="BA546" s="140"/>
      <c r="BB546" s="402"/>
      <c r="BC546" s="140"/>
      <c r="BD546" s="140"/>
      <c r="BE546" s="140"/>
      <c r="BF546" s="402"/>
      <c r="BG546" s="140"/>
      <c r="BH546" s="140"/>
      <c r="BI546" s="140"/>
      <c r="BJ546" s="402"/>
      <c r="BK546" s="140"/>
      <c r="BL546" s="140"/>
      <c r="BM546" s="140"/>
      <c r="BN546" s="402"/>
      <c r="BO546" s="140"/>
      <c r="BP546" s="140"/>
      <c r="BQ546" s="140"/>
      <c r="BR546" s="402"/>
      <c r="BS546" s="140"/>
      <c r="BT546" s="140"/>
      <c r="BU546" s="140"/>
      <c r="BV546" s="402"/>
      <c r="BW546" s="140"/>
      <c r="BX546" s="140"/>
      <c r="BY546" s="140"/>
      <c r="BZ546" s="402"/>
      <c r="CA546" s="140"/>
      <c r="CB546" s="140"/>
      <c r="CC546" s="403"/>
      <c r="CD546" s="402"/>
      <c r="CE546" s="140"/>
      <c r="CF546" s="140"/>
      <c r="CG546" s="403"/>
      <c r="CH546" s="402"/>
      <c r="CI546" s="140"/>
      <c r="CJ546" s="140"/>
      <c r="CK546" s="403"/>
      <c r="CL546" s="402"/>
      <c r="CM546" s="140"/>
      <c r="CN546" s="140"/>
      <c r="CO546" s="403"/>
      <c r="CP546" s="402"/>
      <c r="CQ546" s="140"/>
      <c r="CR546" s="140"/>
      <c r="CS546" s="403"/>
      <c r="CT546" s="402"/>
      <c r="CU546" s="140"/>
      <c r="CV546" s="140"/>
      <c r="CW546" s="403"/>
      <c r="CX546" s="322"/>
      <c r="CY546" s="71"/>
      <c r="CZ546" s="102" t="s">
        <v>727</v>
      </c>
      <c r="DA546" s="139"/>
      <c r="DB546" s="139"/>
      <c r="DC546" s="139"/>
      <c r="DD546" s="139"/>
      <c r="DE546" s="139"/>
      <c r="DF546" s="119"/>
      <c r="DG546" s="116"/>
      <c r="DH546" s="116"/>
      <c r="DI546" s="116"/>
      <c r="DJ546" s="116"/>
      <c r="DK546" s="116"/>
      <c r="DL546" s="116"/>
      <c r="DM546" s="116"/>
      <c r="DN546" s="116"/>
    </row>
    <row r="547" spans="1:118" ht="15.75" customHeight="1">
      <c r="A547" s="108"/>
      <c r="B547" s="149"/>
      <c r="C547" s="108"/>
      <c r="D547" s="71"/>
      <c r="E547" s="384"/>
      <c r="F547" s="71"/>
      <c r="G547" s="71"/>
      <c r="H547" s="71"/>
      <c r="I547" s="71"/>
      <c r="J547" s="322"/>
      <c r="K547" s="118"/>
      <c r="L547" s="118"/>
      <c r="M547" s="323"/>
      <c r="N547" s="118"/>
      <c r="O547" s="118"/>
      <c r="P547" s="118"/>
      <c r="Q547" s="118"/>
      <c r="R547" s="322"/>
      <c r="S547" s="118"/>
      <c r="T547" s="118"/>
      <c r="U547" s="323"/>
      <c r="V547" s="322"/>
      <c r="W547" s="118"/>
      <c r="X547" s="118"/>
      <c r="Y547" s="118"/>
      <c r="Z547" s="322"/>
      <c r="AA547" s="118"/>
      <c r="AB547" s="118"/>
      <c r="AC547" s="118"/>
      <c r="AD547" s="322"/>
      <c r="AE547" s="118"/>
      <c r="AF547" s="118"/>
      <c r="AG547" s="118"/>
      <c r="AH547" s="322"/>
      <c r="AI547" s="118"/>
      <c r="AJ547" s="118"/>
      <c r="AK547" s="118"/>
      <c r="AL547" s="322"/>
      <c r="AM547" s="118"/>
      <c r="AN547" s="118"/>
      <c r="AO547" s="118"/>
      <c r="AP547" s="322"/>
      <c r="AQ547" s="118"/>
      <c r="AR547" s="118"/>
      <c r="AS547" s="118"/>
      <c r="AT547" s="322"/>
      <c r="AU547" s="118"/>
      <c r="AV547" s="118"/>
      <c r="AW547" s="118"/>
      <c r="AX547" s="322"/>
      <c r="AY547" s="118"/>
      <c r="AZ547" s="118"/>
      <c r="BA547" s="118"/>
      <c r="BB547" s="322"/>
      <c r="BC547" s="118"/>
      <c r="BD547" s="118"/>
      <c r="BE547" s="118"/>
      <c r="BF547" s="322"/>
      <c r="BG547" s="118"/>
      <c r="BH547" s="118"/>
      <c r="BI547" s="118"/>
      <c r="BJ547" s="322"/>
      <c r="BK547" s="118"/>
      <c r="BL547" s="118"/>
      <c r="BM547" s="118"/>
      <c r="BN547" s="322"/>
      <c r="BO547" s="118"/>
      <c r="BP547" s="118"/>
      <c r="BQ547" s="118"/>
      <c r="BR547" s="322"/>
      <c r="BS547" s="118"/>
      <c r="BT547" s="118"/>
      <c r="BU547" s="118"/>
      <c r="BV547" s="322"/>
      <c r="BW547" s="118"/>
      <c r="BX547" s="118"/>
      <c r="BY547" s="118"/>
      <c r="BZ547" s="322"/>
      <c r="CA547" s="118"/>
      <c r="CB547" s="118"/>
      <c r="CC547" s="323"/>
      <c r="CD547" s="322"/>
      <c r="CE547" s="118"/>
      <c r="CF547" s="118"/>
      <c r="CG547" s="323"/>
      <c r="CH547" s="322"/>
      <c r="CI547" s="118"/>
      <c r="CJ547" s="118"/>
      <c r="CK547" s="323"/>
      <c r="CL547" s="322"/>
      <c r="CM547" s="118"/>
      <c r="CN547" s="118"/>
      <c r="CO547" s="323"/>
      <c r="CP547" s="322"/>
      <c r="CQ547" s="118"/>
      <c r="CR547" s="118"/>
      <c r="CS547" s="323"/>
      <c r="CT547" s="322"/>
      <c r="CU547" s="118"/>
      <c r="CV547" s="118"/>
      <c r="CW547" s="323"/>
      <c r="CX547" s="322"/>
      <c r="CY547" s="71"/>
      <c r="CZ547" s="111"/>
      <c r="DA547" s="108"/>
      <c r="DB547" s="108"/>
      <c r="DC547" s="71"/>
      <c r="DD547" s="71"/>
      <c r="DE547" s="71"/>
      <c r="DF547" s="119"/>
      <c r="DG547" s="116"/>
      <c r="DH547" s="116"/>
      <c r="DI547" s="116"/>
      <c r="DJ547" s="116"/>
      <c r="DK547" s="116"/>
      <c r="DL547" s="116"/>
      <c r="DM547" s="116"/>
      <c r="DN547" s="116"/>
    </row>
    <row r="548" spans="1:118" ht="15.75" customHeight="1">
      <c r="A548" s="108"/>
      <c r="B548" s="149">
        <v>421000</v>
      </c>
      <c r="C548" s="108" t="s">
        <v>691</v>
      </c>
      <c r="D548" s="71" t="s">
        <v>692</v>
      </c>
      <c r="E548" s="384"/>
      <c r="F548" s="71"/>
      <c r="G548" s="71"/>
      <c r="H548" s="71"/>
      <c r="I548" s="71"/>
      <c r="J548" s="312">
        <v>0</v>
      </c>
      <c r="K548" s="142">
        <v>0</v>
      </c>
      <c r="L548" s="142">
        <v>0</v>
      </c>
      <c r="M548" s="313">
        <v>0</v>
      </c>
      <c r="N548" s="312">
        <v>0</v>
      </c>
      <c r="O548" s="142">
        <v>0</v>
      </c>
      <c r="P548" s="142">
        <v>0</v>
      </c>
      <c r="Q548" s="313">
        <v>0</v>
      </c>
      <c r="R548" s="312">
        <v>0</v>
      </c>
      <c r="S548" s="142">
        <v>0</v>
      </c>
      <c r="T548" s="142">
        <v>0</v>
      </c>
      <c r="U548" s="313">
        <v>0</v>
      </c>
      <c r="V548" s="312">
        <v>0</v>
      </c>
      <c r="W548" s="142">
        <v>0</v>
      </c>
      <c r="X548" s="142">
        <v>0</v>
      </c>
      <c r="Y548" s="142">
        <v>0</v>
      </c>
      <c r="Z548" s="312">
        <v>0</v>
      </c>
      <c r="AA548" s="142">
        <v>0</v>
      </c>
      <c r="AB548" s="142">
        <v>0</v>
      </c>
      <c r="AC548" s="142">
        <v>0</v>
      </c>
      <c r="AD548" s="312">
        <v>0</v>
      </c>
      <c r="AE548" s="142">
        <v>0</v>
      </c>
      <c r="AF548" s="142">
        <v>0</v>
      </c>
      <c r="AG548" s="142">
        <v>0</v>
      </c>
      <c r="AH548" s="312">
        <v>0</v>
      </c>
      <c r="AI548" s="142">
        <v>0</v>
      </c>
      <c r="AJ548" s="142">
        <v>0</v>
      </c>
      <c r="AK548" s="142">
        <v>0</v>
      </c>
      <c r="AL548" s="312">
        <v>0</v>
      </c>
      <c r="AM548" s="142">
        <v>0</v>
      </c>
      <c r="AN548" s="142">
        <v>0</v>
      </c>
      <c r="AO548" s="142">
        <v>0</v>
      </c>
      <c r="AP548" s="312">
        <v>0</v>
      </c>
      <c r="AQ548" s="142">
        <v>0</v>
      </c>
      <c r="AR548" s="142">
        <v>0</v>
      </c>
      <c r="AS548" s="142">
        <v>0</v>
      </c>
      <c r="AT548" s="312">
        <v>0</v>
      </c>
      <c r="AU548" s="142">
        <v>0</v>
      </c>
      <c r="AV548" s="142">
        <v>0</v>
      </c>
      <c r="AW548" s="142">
        <v>0</v>
      </c>
      <c r="AX548" s="312">
        <v>0</v>
      </c>
      <c r="AY548" s="142">
        <v>0</v>
      </c>
      <c r="AZ548" s="142">
        <v>0</v>
      </c>
      <c r="BA548" s="142">
        <v>0</v>
      </c>
      <c r="BB548" s="312">
        <v>0</v>
      </c>
      <c r="BC548" s="142">
        <v>0</v>
      </c>
      <c r="BD548" s="142">
        <v>0</v>
      </c>
      <c r="BE548" s="142">
        <v>0</v>
      </c>
      <c r="BF548" s="312">
        <v>0</v>
      </c>
      <c r="BG548" s="142">
        <v>0</v>
      </c>
      <c r="BH548" s="142">
        <v>0</v>
      </c>
      <c r="BI548" s="142">
        <v>0</v>
      </c>
      <c r="BJ548" s="312">
        <v>0</v>
      </c>
      <c r="BK548" s="142">
        <v>0</v>
      </c>
      <c r="BL548" s="142">
        <v>0</v>
      </c>
      <c r="BM548" s="142">
        <v>0</v>
      </c>
      <c r="BN548" s="312">
        <v>0</v>
      </c>
      <c r="BO548" s="142">
        <v>0</v>
      </c>
      <c r="BP548" s="142">
        <v>0</v>
      </c>
      <c r="BQ548" s="142">
        <v>0</v>
      </c>
      <c r="BR548" s="312">
        <v>0</v>
      </c>
      <c r="BS548" s="142">
        <v>0</v>
      </c>
      <c r="BT548" s="142">
        <v>0</v>
      </c>
      <c r="BU548" s="142">
        <v>0</v>
      </c>
      <c r="BV548" s="312">
        <v>0</v>
      </c>
      <c r="BW548" s="142">
        <v>0</v>
      </c>
      <c r="BX548" s="142">
        <v>0</v>
      </c>
      <c r="BY548" s="142">
        <v>0</v>
      </c>
      <c r="BZ548" s="396">
        <v>0</v>
      </c>
      <c r="CA548" s="396">
        <v>0</v>
      </c>
      <c r="CB548" s="396">
        <v>0</v>
      </c>
      <c r="CC548" s="313">
        <v>0</v>
      </c>
      <c r="CD548" s="396">
        <v>0</v>
      </c>
      <c r="CE548" s="396">
        <v>0</v>
      </c>
      <c r="CF548" s="396">
        <v>0</v>
      </c>
      <c r="CG548" s="313">
        <v>0</v>
      </c>
      <c r="CH548" s="396">
        <v>0</v>
      </c>
      <c r="CI548" s="396">
        <v>0</v>
      </c>
      <c r="CJ548" s="396">
        <v>0</v>
      </c>
      <c r="CK548" s="313">
        <v>0</v>
      </c>
      <c r="CL548" s="396">
        <v>0</v>
      </c>
      <c r="CM548" s="396">
        <v>0</v>
      </c>
      <c r="CN548" s="396">
        <v>0</v>
      </c>
      <c r="CO548" s="313">
        <v>0</v>
      </c>
      <c r="CP548" s="396">
        <v>0</v>
      </c>
      <c r="CQ548" s="396">
        <v>0</v>
      </c>
      <c r="CR548" s="396">
        <v>0</v>
      </c>
      <c r="CS548" s="313">
        <v>0</v>
      </c>
      <c r="CT548" s="396">
        <v>0</v>
      </c>
      <c r="CU548" s="396">
        <v>0</v>
      </c>
      <c r="CV548" s="396">
        <v>0</v>
      </c>
      <c r="CW548" s="313">
        <v>0</v>
      </c>
      <c r="CX548" s="322"/>
      <c r="CY548" s="71"/>
      <c r="CZ548" s="111"/>
      <c r="DA548" s="108">
        <v>421000</v>
      </c>
      <c r="DB548" s="108" t="s">
        <v>691</v>
      </c>
      <c r="DC548" s="156">
        <v>0</v>
      </c>
      <c r="DD548" s="156">
        <v>0</v>
      </c>
      <c r="DE548" s="156">
        <v>0</v>
      </c>
      <c r="DF548" s="119">
        <v>0</v>
      </c>
      <c r="DG548" s="116">
        <v>0</v>
      </c>
      <c r="DH548" s="116">
        <v>0</v>
      </c>
      <c r="DI548" s="116">
        <v>0</v>
      </c>
      <c r="DJ548" s="116">
        <v>0</v>
      </c>
      <c r="DK548" s="116">
        <v>0</v>
      </c>
      <c r="DL548" s="116">
        <v>0</v>
      </c>
      <c r="DM548" s="116">
        <v>0</v>
      </c>
      <c r="DN548" s="116">
        <v>0</v>
      </c>
    </row>
    <row r="549" spans="1:118" ht="15.75" customHeight="1">
      <c r="A549" s="108"/>
      <c r="B549" s="149">
        <v>421100</v>
      </c>
      <c r="C549" s="108" t="s">
        <v>693</v>
      </c>
      <c r="D549" s="71" t="s">
        <v>694</v>
      </c>
      <c r="E549" s="384"/>
      <c r="F549" s="71"/>
      <c r="G549" s="71"/>
      <c r="H549" s="71"/>
      <c r="I549" s="71"/>
      <c r="J549" s="312">
        <v>0</v>
      </c>
      <c r="K549" s="142">
        <v>0</v>
      </c>
      <c r="L549" s="142">
        <v>0</v>
      </c>
      <c r="M549" s="313">
        <v>0</v>
      </c>
      <c r="N549" s="312">
        <v>0</v>
      </c>
      <c r="O549" s="142">
        <v>0</v>
      </c>
      <c r="P549" s="142">
        <v>0</v>
      </c>
      <c r="Q549" s="313">
        <v>0</v>
      </c>
      <c r="R549" s="312">
        <v>0</v>
      </c>
      <c r="S549" s="142">
        <v>0</v>
      </c>
      <c r="T549" s="142">
        <v>0</v>
      </c>
      <c r="U549" s="313">
        <v>0</v>
      </c>
      <c r="V549" s="312">
        <v>0</v>
      </c>
      <c r="W549" s="142">
        <v>0</v>
      </c>
      <c r="X549" s="142">
        <v>0</v>
      </c>
      <c r="Y549" s="142">
        <v>0</v>
      </c>
      <c r="Z549" s="312">
        <v>0</v>
      </c>
      <c r="AA549" s="142">
        <v>0</v>
      </c>
      <c r="AB549" s="142">
        <v>0</v>
      </c>
      <c r="AC549" s="142">
        <v>0</v>
      </c>
      <c r="AD549" s="312">
        <v>0</v>
      </c>
      <c r="AE549" s="142">
        <v>0</v>
      </c>
      <c r="AF549" s="142">
        <v>0</v>
      </c>
      <c r="AG549" s="142">
        <v>0</v>
      </c>
      <c r="AH549" s="312">
        <v>0</v>
      </c>
      <c r="AI549" s="142">
        <v>0</v>
      </c>
      <c r="AJ549" s="142">
        <v>0</v>
      </c>
      <c r="AK549" s="142">
        <v>0</v>
      </c>
      <c r="AL549" s="312">
        <v>0</v>
      </c>
      <c r="AM549" s="142">
        <v>0</v>
      </c>
      <c r="AN549" s="142">
        <v>0</v>
      </c>
      <c r="AO549" s="142">
        <v>0</v>
      </c>
      <c r="AP549" s="312">
        <v>0</v>
      </c>
      <c r="AQ549" s="142">
        <v>0</v>
      </c>
      <c r="AR549" s="142">
        <v>0</v>
      </c>
      <c r="AS549" s="142">
        <v>0</v>
      </c>
      <c r="AT549" s="312">
        <v>0</v>
      </c>
      <c r="AU549" s="142">
        <v>0</v>
      </c>
      <c r="AV549" s="142">
        <v>0</v>
      </c>
      <c r="AW549" s="142">
        <v>0</v>
      </c>
      <c r="AX549" s="312">
        <v>0</v>
      </c>
      <c r="AY549" s="142">
        <v>0</v>
      </c>
      <c r="AZ549" s="142">
        <v>0</v>
      </c>
      <c r="BA549" s="142">
        <v>0</v>
      </c>
      <c r="BB549" s="312">
        <v>0</v>
      </c>
      <c r="BC549" s="142">
        <v>0</v>
      </c>
      <c r="BD549" s="142">
        <v>0</v>
      </c>
      <c r="BE549" s="142">
        <v>0</v>
      </c>
      <c r="BF549" s="312">
        <v>0</v>
      </c>
      <c r="BG549" s="142">
        <v>0</v>
      </c>
      <c r="BH549" s="142">
        <v>0</v>
      </c>
      <c r="BI549" s="142">
        <v>0</v>
      </c>
      <c r="BJ549" s="312">
        <v>0</v>
      </c>
      <c r="BK549" s="142">
        <v>0</v>
      </c>
      <c r="BL549" s="142">
        <v>0</v>
      </c>
      <c r="BM549" s="142">
        <v>0</v>
      </c>
      <c r="BN549" s="312">
        <v>0</v>
      </c>
      <c r="BO549" s="142">
        <v>0</v>
      </c>
      <c r="BP549" s="142">
        <v>0</v>
      </c>
      <c r="BQ549" s="142">
        <v>0</v>
      </c>
      <c r="BR549" s="312">
        <v>0</v>
      </c>
      <c r="BS549" s="142">
        <v>0</v>
      </c>
      <c r="BT549" s="142">
        <v>0</v>
      </c>
      <c r="BU549" s="142">
        <v>0</v>
      </c>
      <c r="BV549" s="312">
        <v>0</v>
      </c>
      <c r="BW549" s="142">
        <v>0</v>
      </c>
      <c r="BX549" s="142">
        <v>0</v>
      </c>
      <c r="BY549" s="142">
        <v>0</v>
      </c>
      <c r="BZ549" s="396">
        <v>0</v>
      </c>
      <c r="CA549" s="396">
        <v>0</v>
      </c>
      <c r="CB549" s="396">
        <v>0</v>
      </c>
      <c r="CC549" s="313">
        <v>0</v>
      </c>
      <c r="CD549" s="396">
        <v>0</v>
      </c>
      <c r="CE549" s="396">
        <v>0</v>
      </c>
      <c r="CF549" s="396">
        <v>0</v>
      </c>
      <c r="CG549" s="313">
        <v>0</v>
      </c>
      <c r="CH549" s="396">
        <v>0</v>
      </c>
      <c r="CI549" s="396">
        <v>0</v>
      </c>
      <c r="CJ549" s="396">
        <v>0</v>
      </c>
      <c r="CK549" s="313">
        <v>0</v>
      </c>
      <c r="CL549" s="396">
        <v>0</v>
      </c>
      <c r="CM549" s="396">
        <v>0</v>
      </c>
      <c r="CN549" s="396">
        <v>0</v>
      </c>
      <c r="CO549" s="313">
        <v>0</v>
      </c>
      <c r="CP549" s="396">
        <v>0</v>
      </c>
      <c r="CQ549" s="396">
        <v>0</v>
      </c>
      <c r="CR549" s="396">
        <v>0</v>
      </c>
      <c r="CS549" s="313">
        <v>0</v>
      </c>
      <c r="CT549" s="396">
        <v>0</v>
      </c>
      <c r="CU549" s="396">
        <v>0</v>
      </c>
      <c r="CV549" s="396">
        <v>0</v>
      </c>
      <c r="CW549" s="313">
        <v>0</v>
      </c>
      <c r="CX549" s="322"/>
      <c r="CY549" s="71"/>
      <c r="CZ549" s="111"/>
      <c r="DA549" s="108">
        <v>421100</v>
      </c>
      <c r="DB549" s="108" t="s">
        <v>693</v>
      </c>
      <c r="DC549" s="156">
        <v>0</v>
      </c>
      <c r="DD549" s="156">
        <v>0</v>
      </c>
      <c r="DE549" s="156">
        <v>0</v>
      </c>
      <c r="DF549" s="119">
        <v>0</v>
      </c>
      <c r="DG549" s="116">
        <v>0</v>
      </c>
      <c r="DH549" s="116">
        <v>0</v>
      </c>
      <c r="DI549" s="116">
        <v>0</v>
      </c>
      <c r="DJ549" s="116">
        <v>0</v>
      </c>
      <c r="DK549" s="116">
        <v>0</v>
      </c>
      <c r="DL549" s="116">
        <v>0</v>
      </c>
      <c r="DM549" s="116">
        <v>0</v>
      </c>
      <c r="DN549" s="116">
        <v>0</v>
      </c>
    </row>
    <row r="550" spans="1:118" ht="15.75" customHeight="1">
      <c r="A550" s="108"/>
      <c r="B550" s="149">
        <v>421200</v>
      </c>
      <c r="C550" s="108" t="s">
        <v>695</v>
      </c>
      <c r="D550" s="71" t="s">
        <v>696</v>
      </c>
      <c r="E550" s="384"/>
      <c r="F550" s="71"/>
      <c r="G550" s="71"/>
      <c r="H550" s="71"/>
      <c r="I550" s="71"/>
      <c r="J550" s="312">
        <v>0</v>
      </c>
      <c r="K550" s="142">
        <v>0</v>
      </c>
      <c r="L550" s="142">
        <v>0</v>
      </c>
      <c r="M550" s="313">
        <v>500</v>
      </c>
      <c r="N550" s="312">
        <v>0</v>
      </c>
      <c r="O550" s="142">
        <v>0</v>
      </c>
      <c r="P550" s="142">
        <v>0</v>
      </c>
      <c r="Q550" s="313">
        <v>600</v>
      </c>
      <c r="R550" s="312">
        <v>0</v>
      </c>
      <c r="S550" s="142">
        <v>0</v>
      </c>
      <c r="T550" s="142">
        <v>0</v>
      </c>
      <c r="U550" s="313">
        <v>700</v>
      </c>
      <c r="V550" s="312">
        <v>0</v>
      </c>
      <c r="W550" s="142">
        <v>0</v>
      </c>
      <c r="X550" s="142">
        <v>0</v>
      </c>
      <c r="Y550" s="142">
        <v>500</v>
      </c>
      <c r="Z550" s="312">
        <v>0</v>
      </c>
      <c r="AA550" s="142">
        <v>0</v>
      </c>
      <c r="AB550" s="142">
        <v>0</v>
      </c>
      <c r="AC550" s="142">
        <v>500</v>
      </c>
      <c r="AD550" s="312">
        <v>0</v>
      </c>
      <c r="AE550" s="142">
        <v>0</v>
      </c>
      <c r="AF550" s="142">
        <v>0</v>
      </c>
      <c r="AG550" s="142">
        <v>500</v>
      </c>
      <c r="AH550" s="312">
        <v>0</v>
      </c>
      <c r="AI550" s="142">
        <v>0</v>
      </c>
      <c r="AJ550" s="142">
        <v>0</v>
      </c>
      <c r="AK550" s="142">
        <v>500</v>
      </c>
      <c r="AL550" s="312">
        <v>0</v>
      </c>
      <c r="AM550" s="142">
        <v>0</v>
      </c>
      <c r="AN550" s="142">
        <v>0</v>
      </c>
      <c r="AO550" s="142">
        <v>500</v>
      </c>
      <c r="AP550" s="312">
        <v>0</v>
      </c>
      <c r="AQ550" s="142">
        <v>0</v>
      </c>
      <c r="AR550" s="142">
        <v>0</v>
      </c>
      <c r="AS550" s="142">
        <v>500</v>
      </c>
      <c r="AT550" s="312">
        <v>0</v>
      </c>
      <c r="AU550" s="142">
        <v>0</v>
      </c>
      <c r="AV550" s="142">
        <v>0</v>
      </c>
      <c r="AW550" s="142">
        <v>500</v>
      </c>
      <c r="AX550" s="312">
        <v>0</v>
      </c>
      <c r="AY550" s="142">
        <v>0</v>
      </c>
      <c r="AZ550" s="142">
        <v>0</v>
      </c>
      <c r="BA550" s="142">
        <v>500</v>
      </c>
      <c r="BB550" s="312">
        <v>0</v>
      </c>
      <c r="BC550" s="142">
        <v>0</v>
      </c>
      <c r="BD550" s="142">
        <v>0</v>
      </c>
      <c r="BE550" s="142">
        <v>600</v>
      </c>
      <c r="BF550" s="312">
        <v>0</v>
      </c>
      <c r="BG550" s="142">
        <v>0</v>
      </c>
      <c r="BH550" s="142">
        <v>0</v>
      </c>
      <c r="BI550" s="142">
        <v>600</v>
      </c>
      <c r="BJ550" s="312">
        <v>0</v>
      </c>
      <c r="BK550" s="142">
        <v>0</v>
      </c>
      <c r="BL550" s="142">
        <v>0</v>
      </c>
      <c r="BM550" s="142">
        <v>600</v>
      </c>
      <c r="BN550" s="312">
        <v>0</v>
      </c>
      <c r="BO550" s="142">
        <v>0</v>
      </c>
      <c r="BP550" s="142">
        <v>0</v>
      </c>
      <c r="BQ550" s="142">
        <v>600</v>
      </c>
      <c r="BR550" s="312">
        <v>0</v>
      </c>
      <c r="BS550" s="142">
        <v>0</v>
      </c>
      <c r="BT550" s="142">
        <v>0</v>
      </c>
      <c r="BU550" s="142">
        <v>600</v>
      </c>
      <c r="BV550" s="312">
        <v>0</v>
      </c>
      <c r="BW550" s="142">
        <v>0</v>
      </c>
      <c r="BX550" s="142">
        <v>0</v>
      </c>
      <c r="BY550" s="142">
        <v>600</v>
      </c>
      <c r="BZ550" s="396">
        <v>0</v>
      </c>
      <c r="CA550" s="396">
        <v>0</v>
      </c>
      <c r="CB550" s="396">
        <v>0</v>
      </c>
      <c r="CC550" s="313">
        <v>600</v>
      </c>
      <c r="CD550" s="396">
        <v>0</v>
      </c>
      <c r="CE550" s="396">
        <v>0</v>
      </c>
      <c r="CF550" s="396">
        <v>0</v>
      </c>
      <c r="CG550" s="313">
        <v>600</v>
      </c>
      <c r="CH550" s="396">
        <v>0</v>
      </c>
      <c r="CI550" s="396">
        <v>0</v>
      </c>
      <c r="CJ550" s="396">
        <v>0</v>
      </c>
      <c r="CK550" s="313">
        <v>600</v>
      </c>
      <c r="CL550" s="396">
        <v>0</v>
      </c>
      <c r="CM550" s="396">
        <v>0</v>
      </c>
      <c r="CN550" s="396">
        <v>0</v>
      </c>
      <c r="CO550" s="313">
        <v>600</v>
      </c>
      <c r="CP550" s="396">
        <v>0</v>
      </c>
      <c r="CQ550" s="396">
        <v>0</v>
      </c>
      <c r="CR550" s="396">
        <v>0</v>
      </c>
      <c r="CS550" s="313">
        <v>600</v>
      </c>
      <c r="CT550" s="396">
        <v>0</v>
      </c>
      <c r="CU550" s="396">
        <v>0</v>
      </c>
      <c r="CV550" s="396">
        <v>0</v>
      </c>
      <c r="CW550" s="313">
        <v>600</v>
      </c>
      <c r="CX550" s="322"/>
      <c r="CY550" s="71"/>
      <c r="CZ550" s="111"/>
      <c r="DA550" s="108">
        <v>421200</v>
      </c>
      <c r="DB550" s="108" t="s">
        <v>695</v>
      </c>
      <c r="DC550" s="156">
        <v>500</v>
      </c>
      <c r="DD550" s="156">
        <v>600</v>
      </c>
      <c r="DE550" s="156">
        <v>700</v>
      </c>
      <c r="DF550" s="119">
        <v>500</v>
      </c>
      <c r="DG550" s="116">
        <v>500</v>
      </c>
      <c r="DH550" s="116">
        <v>500</v>
      </c>
      <c r="DI550" s="116">
        <v>500</v>
      </c>
      <c r="DJ550" s="116">
        <v>500</v>
      </c>
      <c r="DK550" s="116">
        <v>500</v>
      </c>
      <c r="DL550" s="116">
        <v>500</v>
      </c>
      <c r="DM550" s="116">
        <v>500</v>
      </c>
      <c r="DN550" s="116">
        <v>600</v>
      </c>
    </row>
    <row r="551" spans="1:118" ht="15.75" customHeight="1">
      <c r="A551" s="108"/>
      <c r="B551" s="149">
        <v>421300</v>
      </c>
      <c r="C551" s="108" t="s">
        <v>697</v>
      </c>
      <c r="D551" s="71" t="s">
        <v>698</v>
      </c>
      <c r="E551" s="384"/>
      <c r="F551" s="71"/>
      <c r="G551" s="71"/>
      <c r="H551" s="71"/>
      <c r="I551" s="71"/>
      <c r="J551" s="312">
        <v>0</v>
      </c>
      <c r="K551" s="142">
        <v>0</v>
      </c>
      <c r="L551" s="142">
        <v>0</v>
      </c>
      <c r="M551" s="313">
        <v>550</v>
      </c>
      <c r="N551" s="312">
        <v>0</v>
      </c>
      <c r="O551" s="142">
        <v>0</v>
      </c>
      <c r="P551" s="142">
        <v>0</v>
      </c>
      <c r="Q551" s="313">
        <v>650</v>
      </c>
      <c r="R551" s="312">
        <v>0</v>
      </c>
      <c r="S551" s="142">
        <v>0</v>
      </c>
      <c r="T551" s="142">
        <v>0</v>
      </c>
      <c r="U551" s="313">
        <v>750</v>
      </c>
      <c r="V551" s="312">
        <v>0</v>
      </c>
      <c r="W551" s="142">
        <v>0</v>
      </c>
      <c r="X551" s="142">
        <v>0</v>
      </c>
      <c r="Y551" s="142">
        <v>550</v>
      </c>
      <c r="Z551" s="312">
        <v>0</v>
      </c>
      <c r="AA551" s="142">
        <v>0</v>
      </c>
      <c r="AB551" s="142">
        <v>0</v>
      </c>
      <c r="AC551" s="142">
        <v>550</v>
      </c>
      <c r="AD551" s="312">
        <v>0</v>
      </c>
      <c r="AE551" s="142">
        <v>0</v>
      </c>
      <c r="AF551" s="142">
        <v>0</v>
      </c>
      <c r="AG551" s="142">
        <v>550</v>
      </c>
      <c r="AH551" s="312">
        <v>0</v>
      </c>
      <c r="AI551" s="142">
        <v>0</v>
      </c>
      <c r="AJ551" s="142">
        <v>0</v>
      </c>
      <c r="AK551" s="142">
        <v>550</v>
      </c>
      <c r="AL551" s="312">
        <v>0</v>
      </c>
      <c r="AM551" s="142">
        <v>0</v>
      </c>
      <c r="AN551" s="142">
        <v>0</v>
      </c>
      <c r="AO551" s="142">
        <v>550</v>
      </c>
      <c r="AP551" s="312">
        <v>0</v>
      </c>
      <c r="AQ551" s="142">
        <v>0</v>
      </c>
      <c r="AR551" s="142">
        <v>0</v>
      </c>
      <c r="AS551" s="142">
        <v>550</v>
      </c>
      <c r="AT551" s="312">
        <v>0</v>
      </c>
      <c r="AU551" s="142">
        <v>0</v>
      </c>
      <c r="AV551" s="142">
        <v>0</v>
      </c>
      <c r="AW551" s="142">
        <v>550</v>
      </c>
      <c r="AX551" s="312">
        <v>0</v>
      </c>
      <c r="AY551" s="142">
        <v>0</v>
      </c>
      <c r="AZ551" s="142">
        <v>0</v>
      </c>
      <c r="BA551" s="142">
        <v>550</v>
      </c>
      <c r="BB551" s="312">
        <v>0</v>
      </c>
      <c r="BC551" s="142">
        <v>0</v>
      </c>
      <c r="BD551" s="142">
        <v>0</v>
      </c>
      <c r="BE551" s="142">
        <v>650</v>
      </c>
      <c r="BF551" s="312">
        <v>0</v>
      </c>
      <c r="BG551" s="142">
        <v>0</v>
      </c>
      <c r="BH551" s="142">
        <v>0</v>
      </c>
      <c r="BI551" s="142">
        <v>650</v>
      </c>
      <c r="BJ551" s="312">
        <v>0</v>
      </c>
      <c r="BK551" s="142">
        <v>0</v>
      </c>
      <c r="BL551" s="142">
        <v>0</v>
      </c>
      <c r="BM551" s="142">
        <v>650</v>
      </c>
      <c r="BN551" s="312">
        <v>0</v>
      </c>
      <c r="BO551" s="142">
        <v>0</v>
      </c>
      <c r="BP551" s="142">
        <v>0</v>
      </c>
      <c r="BQ551" s="142">
        <v>650</v>
      </c>
      <c r="BR551" s="312">
        <v>0</v>
      </c>
      <c r="BS551" s="142">
        <v>0</v>
      </c>
      <c r="BT551" s="142">
        <v>0</v>
      </c>
      <c r="BU551" s="142">
        <v>650</v>
      </c>
      <c r="BV551" s="312">
        <v>0</v>
      </c>
      <c r="BW551" s="142">
        <v>0</v>
      </c>
      <c r="BX551" s="142">
        <v>0</v>
      </c>
      <c r="BY551" s="142">
        <v>650</v>
      </c>
      <c r="BZ551" s="396">
        <v>0</v>
      </c>
      <c r="CA551" s="396">
        <v>0</v>
      </c>
      <c r="CB551" s="396">
        <v>0</v>
      </c>
      <c r="CC551" s="313">
        <v>650</v>
      </c>
      <c r="CD551" s="396">
        <v>0</v>
      </c>
      <c r="CE551" s="396">
        <v>0</v>
      </c>
      <c r="CF551" s="396">
        <v>0</v>
      </c>
      <c r="CG551" s="313">
        <v>650</v>
      </c>
      <c r="CH551" s="396">
        <v>0</v>
      </c>
      <c r="CI551" s="396">
        <v>0</v>
      </c>
      <c r="CJ551" s="396">
        <v>0</v>
      </c>
      <c r="CK551" s="313">
        <v>650</v>
      </c>
      <c r="CL551" s="396">
        <v>0</v>
      </c>
      <c r="CM551" s="396">
        <v>0</v>
      </c>
      <c r="CN551" s="396">
        <v>0</v>
      </c>
      <c r="CO551" s="313">
        <v>650</v>
      </c>
      <c r="CP551" s="396">
        <v>0</v>
      </c>
      <c r="CQ551" s="396">
        <v>0</v>
      </c>
      <c r="CR551" s="396">
        <v>0</v>
      </c>
      <c r="CS551" s="313">
        <v>650</v>
      </c>
      <c r="CT551" s="396">
        <v>0</v>
      </c>
      <c r="CU551" s="396">
        <v>0</v>
      </c>
      <c r="CV551" s="396">
        <v>0</v>
      </c>
      <c r="CW551" s="313">
        <v>650</v>
      </c>
      <c r="CX551" s="322"/>
      <c r="CY551" s="71"/>
      <c r="CZ551" s="111"/>
      <c r="DA551" s="108">
        <v>421300</v>
      </c>
      <c r="DB551" s="108" t="s">
        <v>697</v>
      </c>
      <c r="DC551" s="156">
        <v>550</v>
      </c>
      <c r="DD551" s="156">
        <v>650</v>
      </c>
      <c r="DE551" s="156">
        <v>750</v>
      </c>
      <c r="DF551" s="119">
        <v>550</v>
      </c>
      <c r="DG551" s="116">
        <v>550</v>
      </c>
      <c r="DH551" s="116">
        <v>550</v>
      </c>
      <c r="DI551" s="116">
        <v>550</v>
      </c>
      <c r="DJ551" s="116">
        <v>550</v>
      </c>
      <c r="DK551" s="116">
        <v>550</v>
      </c>
      <c r="DL551" s="116">
        <v>550</v>
      </c>
      <c r="DM551" s="116">
        <v>550</v>
      </c>
      <c r="DN551" s="116">
        <v>650</v>
      </c>
    </row>
    <row r="552" spans="1:118" ht="15.75" customHeight="1">
      <c r="A552" s="108"/>
      <c r="B552" s="149">
        <v>421400</v>
      </c>
      <c r="C552" s="114" t="s">
        <v>699</v>
      </c>
      <c r="D552" s="89" t="s">
        <v>700</v>
      </c>
      <c r="E552" s="384"/>
      <c r="F552" s="71"/>
      <c r="G552" s="71"/>
      <c r="H552" s="71"/>
      <c r="I552" s="71"/>
      <c r="J552" s="312">
        <v>0</v>
      </c>
      <c r="K552" s="142">
        <v>0</v>
      </c>
      <c r="L552" s="142">
        <v>0</v>
      </c>
      <c r="M552" s="313">
        <v>500</v>
      </c>
      <c r="N552" s="312">
        <v>0</v>
      </c>
      <c r="O552" s="142">
        <v>0</v>
      </c>
      <c r="P552" s="142">
        <v>0</v>
      </c>
      <c r="Q552" s="313">
        <v>600</v>
      </c>
      <c r="R552" s="312">
        <v>0</v>
      </c>
      <c r="S552" s="142">
        <v>0</v>
      </c>
      <c r="T552" s="142">
        <v>0</v>
      </c>
      <c r="U552" s="313">
        <v>700</v>
      </c>
      <c r="V552" s="312">
        <v>0</v>
      </c>
      <c r="W552" s="142">
        <v>0</v>
      </c>
      <c r="X552" s="142">
        <v>0</v>
      </c>
      <c r="Y552" s="142">
        <v>500</v>
      </c>
      <c r="Z552" s="312">
        <v>0</v>
      </c>
      <c r="AA552" s="142">
        <v>0</v>
      </c>
      <c r="AB552" s="142">
        <v>0</v>
      </c>
      <c r="AC552" s="142">
        <v>500</v>
      </c>
      <c r="AD552" s="312">
        <v>0</v>
      </c>
      <c r="AE552" s="142">
        <v>0</v>
      </c>
      <c r="AF552" s="142">
        <v>0</v>
      </c>
      <c r="AG552" s="142">
        <v>500</v>
      </c>
      <c r="AH552" s="312">
        <v>0</v>
      </c>
      <c r="AI552" s="142">
        <v>0</v>
      </c>
      <c r="AJ552" s="142">
        <v>0</v>
      </c>
      <c r="AK552" s="142">
        <v>500</v>
      </c>
      <c r="AL552" s="312">
        <v>0</v>
      </c>
      <c r="AM552" s="142">
        <v>0</v>
      </c>
      <c r="AN552" s="142">
        <v>0</v>
      </c>
      <c r="AO552" s="142">
        <v>500</v>
      </c>
      <c r="AP552" s="312">
        <v>0</v>
      </c>
      <c r="AQ552" s="142">
        <v>0</v>
      </c>
      <c r="AR552" s="142">
        <v>0</v>
      </c>
      <c r="AS552" s="142">
        <v>500</v>
      </c>
      <c r="AT552" s="312">
        <v>0</v>
      </c>
      <c r="AU552" s="142">
        <v>0</v>
      </c>
      <c r="AV552" s="142">
        <v>0</v>
      </c>
      <c r="AW552" s="142">
        <v>500</v>
      </c>
      <c r="AX552" s="312">
        <v>0</v>
      </c>
      <c r="AY552" s="142">
        <v>0</v>
      </c>
      <c r="AZ552" s="142">
        <v>0</v>
      </c>
      <c r="BA552" s="142">
        <v>500</v>
      </c>
      <c r="BB552" s="312">
        <v>0</v>
      </c>
      <c r="BC552" s="142">
        <v>0</v>
      </c>
      <c r="BD552" s="142">
        <v>0</v>
      </c>
      <c r="BE552" s="142">
        <v>600</v>
      </c>
      <c r="BF552" s="312">
        <v>0</v>
      </c>
      <c r="BG552" s="142">
        <v>0</v>
      </c>
      <c r="BH552" s="142">
        <v>0</v>
      </c>
      <c r="BI552" s="142">
        <v>600</v>
      </c>
      <c r="BJ552" s="312">
        <v>0</v>
      </c>
      <c r="BK552" s="142">
        <v>0</v>
      </c>
      <c r="BL552" s="142">
        <v>0</v>
      </c>
      <c r="BM552" s="142">
        <v>600</v>
      </c>
      <c r="BN552" s="312">
        <v>0</v>
      </c>
      <c r="BO552" s="142">
        <v>0</v>
      </c>
      <c r="BP552" s="142">
        <v>0</v>
      </c>
      <c r="BQ552" s="142">
        <v>600</v>
      </c>
      <c r="BR552" s="312">
        <v>0</v>
      </c>
      <c r="BS552" s="142">
        <v>0</v>
      </c>
      <c r="BT552" s="142">
        <v>0</v>
      </c>
      <c r="BU552" s="142">
        <v>600</v>
      </c>
      <c r="BV552" s="312">
        <v>0</v>
      </c>
      <c r="BW552" s="142">
        <v>0</v>
      </c>
      <c r="BX552" s="142">
        <v>0</v>
      </c>
      <c r="BY552" s="142">
        <v>600</v>
      </c>
      <c r="BZ552" s="312">
        <v>0</v>
      </c>
      <c r="CA552" s="142">
        <v>0</v>
      </c>
      <c r="CB552" s="142">
        <v>0</v>
      </c>
      <c r="CC552" s="313">
        <v>600</v>
      </c>
      <c r="CD552" s="312">
        <v>0</v>
      </c>
      <c r="CE552" s="142">
        <v>0</v>
      </c>
      <c r="CF552" s="142">
        <v>0</v>
      </c>
      <c r="CG552" s="313">
        <v>600</v>
      </c>
      <c r="CH552" s="312">
        <v>0</v>
      </c>
      <c r="CI552" s="142">
        <v>0</v>
      </c>
      <c r="CJ552" s="142">
        <v>0</v>
      </c>
      <c r="CK552" s="313">
        <v>600</v>
      </c>
      <c r="CL552" s="312">
        <v>0</v>
      </c>
      <c r="CM552" s="142">
        <v>0</v>
      </c>
      <c r="CN552" s="142">
        <v>0</v>
      </c>
      <c r="CO552" s="313">
        <v>600</v>
      </c>
      <c r="CP552" s="312">
        <v>0</v>
      </c>
      <c r="CQ552" s="142">
        <v>0</v>
      </c>
      <c r="CR552" s="142">
        <v>0</v>
      </c>
      <c r="CS552" s="313">
        <v>600</v>
      </c>
      <c r="CT552" s="312">
        <v>0</v>
      </c>
      <c r="CU552" s="142">
        <v>0</v>
      </c>
      <c r="CV552" s="142">
        <v>0</v>
      </c>
      <c r="CW552" s="313">
        <v>600</v>
      </c>
      <c r="CX552" s="322"/>
      <c r="CY552" s="71"/>
      <c r="CZ552" s="111"/>
      <c r="DA552" s="108">
        <v>421400</v>
      </c>
      <c r="DB552" s="108" t="s">
        <v>699</v>
      </c>
      <c r="DC552" s="156">
        <v>500</v>
      </c>
      <c r="DD552" s="156">
        <v>600</v>
      </c>
      <c r="DE552" s="156">
        <v>700</v>
      </c>
      <c r="DF552" s="119">
        <v>500</v>
      </c>
      <c r="DG552" s="116">
        <v>500</v>
      </c>
      <c r="DH552" s="116">
        <v>500</v>
      </c>
      <c r="DI552" s="116">
        <v>500</v>
      </c>
      <c r="DJ552" s="116">
        <v>500</v>
      </c>
      <c r="DK552" s="116">
        <v>500</v>
      </c>
      <c r="DL552" s="116">
        <v>500</v>
      </c>
      <c r="DM552" s="116">
        <v>500</v>
      </c>
      <c r="DN552" s="116">
        <v>600</v>
      </c>
    </row>
    <row r="553" spans="1:118" ht="15.75" customHeight="1">
      <c r="A553" s="108"/>
      <c r="B553" s="149">
        <v>421500</v>
      </c>
      <c r="C553" s="114" t="s">
        <v>701</v>
      </c>
      <c r="D553" s="89" t="s">
        <v>702</v>
      </c>
      <c r="E553" s="384"/>
      <c r="F553" s="71"/>
      <c r="G553" s="71"/>
      <c r="H553" s="71"/>
      <c r="I553" s="71"/>
      <c r="J553" s="312">
        <v>0</v>
      </c>
      <c r="K553" s="142">
        <v>0</v>
      </c>
      <c r="L553" s="142">
        <v>0</v>
      </c>
      <c r="M553" s="313">
        <v>550</v>
      </c>
      <c r="N553" s="312">
        <v>0</v>
      </c>
      <c r="O553" s="142">
        <v>0</v>
      </c>
      <c r="P553" s="142">
        <v>0</v>
      </c>
      <c r="Q553" s="313">
        <v>650</v>
      </c>
      <c r="R553" s="312">
        <v>0</v>
      </c>
      <c r="S553" s="142">
        <v>0</v>
      </c>
      <c r="T553" s="142">
        <v>0</v>
      </c>
      <c r="U553" s="313">
        <v>750</v>
      </c>
      <c r="V553" s="312">
        <v>0</v>
      </c>
      <c r="W553" s="142">
        <v>0</v>
      </c>
      <c r="X553" s="142">
        <v>0</v>
      </c>
      <c r="Y553" s="142">
        <v>550</v>
      </c>
      <c r="Z553" s="312">
        <v>0</v>
      </c>
      <c r="AA553" s="142">
        <v>0</v>
      </c>
      <c r="AB553" s="142">
        <v>0</v>
      </c>
      <c r="AC553" s="142">
        <v>550</v>
      </c>
      <c r="AD553" s="312">
        <v>0</v>
      </c>
      <c r="AE553" s="142">
        <v>0</v>
      </c>
      <c r="AF553" s="142">
        <v>0</v>
      </c>
      <c r="AG553" s="142">
        <v>550</v>
      </c>
      <c r="AH553" s="312">
        <v>0</v>
      </c>
      <c r="AI553" s="142">
        <v>0</v>
      </c>
      <c r="AJ553" s="142">
        <v>0</v>
      </c>
      <c r="AK553" s="142">
        <v>550</v>
      </c>
      <c r="AL553" s="312">
        <v>0</v>
      </c>
      <c r="AM553" s="142">
        <v>0</v>
      </c>
      <c r="AN553" s="142">
        <v>0</v>
      </c>
      <c r="AO553" s="142">
        <v>550</v>
      </c>
      <c r="AP553" s="312">
        <v>0</v>
      </c>
      <c r="AQ553" s="142">
        <v>0</v>
      </c>
      <c r="AR553" s="142">
        <v>0</v>
      </c>
      <c r="AS553" s="142">
        <v>550</v>
      </c>
      <c r="AT553" s="312">
        <v>0</v>
      </c>
      <c r="AU553" s="142">
        <v>0</v>
      </c>
      <c r="AV553" s="142">
        <v>0</v>
      </c>
      <c r="AW553" s="142">
        <v>550</v>
      </c>
      <c r="AX553" s="312">
        <v>0</v>
      </c>
      <c r="AY553" s="142">
        <v>0</v>
      </c>
      <c r="AZ553" s="142">
        <v>0</v>
      </c>
      <c r="BA553" s="142">
        <v>550</v>
      </c>
      <c r="BB553" s="312">
        <v>0</v>
      </c>
      <c r="BC553" s="142">
        <v>0</v>
      </c>
      <c r="BD553" s="142">
        <v>0</v>
      </c>
      <c r="BE553" s="142">
        <v>650</v>
      </c>
      <c r="BF553" s="312">
        <v>0</v>
      </c>
      <c r="BG553" s="142">
        <v>0</v>
      </c>
      <c r="BH553" s="142">
        <v>0</v>
      </c>
      <c r="BI553" s="142">
        <v>650</v>
      </c>
      <c r="BJ553" s="312">
        <v>0</v>
      </c>
      <c r="BK553" s="142">
        <v>0</v>
      </c>
      <c r="BL553" s="142">
        <v>0</v>
      </c>
      <c r="BM553" s="142">
        <v>650</v>
      </c>
      <c r="BN553" s="312">
        <v>0</v>
      </c>
      <c r="BO553" s="142">
        <v>0</v>
      </c>
      <c r="BP553" s="142">
        <v>0</v>
      </c>
      <c r="BQ553" s="142">
        <v>650</v>
      </c>
      <c r="BR553" s="312">
        <v>0</v>
      </c>
      <c r="BS553" s="142">
        <v>0</v>
      </c>
      <c r="BT553" s="142">
        <v>0</v>
      </c>
      <c r="BU553" s="142">
        <v>650</v>
      </c>
      <c r="BV553" s="312">
        <v>0</v>
      </c>
      <c r="BW553" s="142">
        <v>0</v>
      </c>
      <c r="BX553" s="142">
        <v>0</v>
      </c>
      <c r="BY553" s="142">
        <v>650</v>
      </c>
      <c r="BZ553" s="312">
        <v>0</v>
      </c>
      <c r="CA553" s="142">
        <v>0</v>
      </c>
      <c r="CB553" s="142">
        <v>0</v>
      </c>
      <c r="CC553" s="313">
        <v>650</v>
      </c>
      <c r="CD553" s="312">
        <v>0</v>
      </c>
      <c r="CE553" s="142">
        <v>0</v>
      </c>
      <c r="CF553" s="142">
        <v>0</v>
      </c>
      <c r="CG553" s="313">
        <v>650</v>
      </c>
      <c r="CH553" s="312">
        <v>0</v>
      </c>
      <c r="CI553" s="142">
        <v>0</v>
      </c>
      <c r="CJ553" s="142">
        <v>0</v>
      </c>
      <c r="CK553" s="313">
        <v>650</v>
      </c>
      <c r="CL553" s="312">
        <v>0</v>
      </c>
      <c r="CM553" s="142">
        <v>0</v>
      </c>
      <c r="CN553" s="142">
        <v>0</v>
      </c>
      <c r="CO553" s="313">
        <v>650</v>
      </c>
      <c r="CP553" s="312">
        <v>0</v>
      </c>
      <c r="CQ553" s="142">
        <v>0</v>
      </c>
      <c r="CR553" s="142">
        <v>0</v>
      </c>
      <c r="CS553" s="313">
        <v>650</v>
      </c>
      <c r="CT553" s="312">
        <v>0</v>
      </c>
      <c r="CU553" s="142">
        <v>0</v>
      </c>
      <c r="CV553" s="142">
        <v>0</v>
      </c>
      <c r="CW553" s="313">
        <v>650</v>
      </c>
      <c r="CX553" s="322"/>
      <c r="CY553" s="71"/>
      <c r="CZ553" s="111"/>
      <c r="DA553" s="108">
        <v>421500</v>
      </c>
      <c r="DB553" s="108" t="s">
        <v>701</v>
      </c>
      <c r="DC553" s="156">
        <v>550</v>
      </c>
      <c r="DD553" s="156">
        <v>650</v>
      </c>
      <c r="DE553" s="156">
        <v>750</v>
      </c>
      <c r="DF553" s="119">
        <v>550</v>
      </c>
      <c r="DG553" s="116">
        <v>550</v>
      </c>
      <c r="DH553" s="116">
        <v>550</v>
      </c>
      <c r="DI553" s="116">
        <v>550</v>
      </c>
      <c r="DJ553" s="116">
        <v>550</v>
      </c>
      <c r="DK553" s="116">
        <v>550</v>
      </c>
      <c r="DL553" s="116">
        <v>550</v>
      </c>
      <c r="DM553" s="116">
        <v>550</v>
      </c>
      <c r="DN553" s="116">
        <v>650</v>
      </c>
    </row>
    <row r="554" spans="1:118" ht="15.75" customHeight="1">
      <c r="A554" s="108"/>
      <c r="B554" s="149"/>
      <c r="C554" s="108"/>
      <c r="D554" s="71"/>
      <c r="E554" s="384"/>
      <c r="F554" s="71"/>
      <c r="G554" s="71"/>
      <c r="H554" s="71"/>
      <c r="I554" s="71"/>
      <c r="J554" s="312"/>
      <c r="K554" s="142"/>
      <c r="L554" s="142"/>
      <c r="M554" s="313"/>
      <c r="N554" s="312"/>
      <c r="O554" s="142"/>
      <c r="P554" s="142"/>
      <c r="Q554" s="313"/>
      <c r="R554" s="312"/>
      <c r="S554" s="142"/>
      <c r="T554" s="142"/>
      <c r="U554" s="313"/>
      <c r="V554" s="312"/>
      <c r="W554" s="142"/>
      <c r="X554" s="142"/>
      <c r="Y554" s="142"/>
      <c r="Z554" s="312"/>
      <c r="AA554" s="142"/>
      <c r="AB554" s="142"/>
      <c r="AC554" s="142"/>
      <c r="AD554" s="312"/>
      <c r="AE554" s="142"/>
      <c r="AF554" s="142"/>
      <c r="AG554" s="142"/>
      <c r="AH554" s="312"/>
      <c r="AI554" s="142"/>
      <c r="AJ554" s="142"/>
      <c r="AK554" s="142"/>
      <c r="AL554" s="312"/>
      <c r="AM554" s="142"/>
      <c r="AN554" s="142"/>
      <c r="AO554" s="142"/>
      <c r="AP554" s="312"/>
      <c r="AQ554" s="142"/>
      <c r="AR554" s="142"/>
      <c r="AS554" s="142"/>
      <c r="AT554" s="312"/>
      <c r="AU554" s="142"/>
      <c r="AV554" s="142"/>
      <c r="AW554" s="142"/>
      <c r="AX554" s="312"/>
      <c r="AY554" s="142"/>
      <c r="AZ554" s="142"/>
      <c r="BA554" s="142"/>
      <c r="BB554" s="312"/>
      <c r="BC554" s="142"/>
      <c r="BD554" s="142"/>
      <c r="BE554" s="142"/>
      <c r="BF554" s="312"/>
      <c r="BG554" s="142"/>
      <c r="BH554" s="142"/>
      <c r="BI554" s="142"/>
      <c r="BJ554" s="312"/>
      <c r="BK554" s="142"/>
      <c r="BL554" s="142"/>
      <c r="BM554" s="142"/>
      <c r="BN554" s="312"/>
      <c r="BO554" s="142"/>
      <c r="BP554" s="142"/>
      <c r="BQ554" s="142"/>
      <c r="BR554" s="312"/>
      <c r="BS554" s="142"/>
      <c r="BT554" s="142"/>
      <c r="BU554" s="142"/>
      <c r="BV554" s="312"/>
      <c r="BW554" s="142"/>
      <c r="BX554" s="142"/>
      <c r="BY554" s="142"/>
      <c r="BZ554" s="312"/>
      <c r="CA554" s="142"/>
      <c r="CB554" s="142"/>
      <c r="CC554" s="313"/>
      <c r="CD554" s="312"/>
      <c r="CE554" s="142"/>
      <c r="CF554" s="142"/>
      <c r="CG554" s="313"/>
      <c r="CH554" s="312"/>
      <c r="CI554" s="142"/>
      <c r="CJ554" s="142"/>
      <c r="CK554" s="313"/>
      <c r="CL554" s="312"/>
      <c r="CM554" s="142"/>
      <c r="CN554" s="142"/>
      <c r="CO554" s="313"/>
      <c r="CP554" s="312"/>
      <c r="CQ554" s="142"/>
      <c r="CR554" s="142"/>
      <c r="CS554" s="313"/>
      <c r="CT554" s="312"/>
      <c r="CU554" s="142"/>
      <c r="CV554" s="142"/>
      <c r="CW554" s="313"/>
      <c r="CX554" s="322"/>
      <c r="CY554" s="71"/>
      <c r="CZ554" s="111"/>
      <c r="DA554" s="441"/>
      <c r="DB554" s="108"/>
      <c r="DC554" s="71"/>
      <c r="DD554" s="71"/>
      <c r="DE554" s="71"/>
      <c r="DF554" s="119"/>
      <c r="DG554" s="116"/>
      <c r="DH554" s="116"/>
      <c r="DI554" s="116"/>
      <c r="DJ554" s="116"/>
      <c r="DK554" s="116"/>
      <c r="DL554" s="116"/>
      <c r="DM554" s="116"/>
      <c r="DN554" s="116"/>
    </row>
    <row r="555" spans="1:118" ht="15.75" customHeight="1">
      <c r="A555" s="108"/>
      <c r="B555" s="149">
        <v>421600</v>
      </c>
      <c r="C555" s="108" t="s">
        <v>703</v>
      </c>
      <c r="D555" s="71" t="s">
        <v>704</v>
      </c>
      <c r="E555" s="384"/>
      <c r="F555" s="71"/>
      <c r="G555" s="71"/>
      <c r="H555" s="71"/>
      <c r="I555" s="71"/>
      <c r="J555" s="312">
        <v>0</v>
      </c>
      <c r="K555" s="142">
        <v>0</v>
      </c>
      <c r="L555" s="142">
        <v>0</v>
      </c>
      <c r="M555" s="313">
        <v>0</v>
      </c>
      <c r="N555" s="312">
        <v>0</v>
      </c>
      <c r="O555" s="142">
        <v>0</v>
      </c>
      <c r="P555" s="142">
        <v>0</v>
      </c>
      <c r="Q555" s="313">
        <v>0</v>
      </c>
      <c r="R555" s="312">
        <v>0</v>
      </c>
      <c r="S555" s="142">
        <v>0</v>
      </c>
      <c r="T555" s="142">
        <v>0</v>
      </c>
      <c r="U555" s="313">
        <v>0</v>
      </c>
      <c r="V555" s="312">
        <v>0</v>
      </c>
      <c r="W555" s="142">
        <v>0</v>
      </c>
      <c r="X555" s="142">
        <v>0</v>
      </c>
      <c r="Y555" s="142">
        <v>0</v>
      </c>
      <c r="Z555" s="312">
        <v>0</v>
      </c>
      <c r="AA555" s="142">
        <v>0</v>
      </c>
      <c r="AB555" s="142">
        <v>0</v>
      </c>
      <c r="AC555" s="142">
        <v>0</v>
      </c>
      <c r="AD555" s="312">
        <v>0</v>
      </c>
      <c r="AE555" s="142">
        <v>0</v>
      </c>
      <c r="AF555" s="142">
        <v>0</v>
      </c>
      <c r="AG555" s="142">
        <v>0</v>
      </c>
      <c r="AH555" s="312">
        <v>0</v>
      </c>
      <c r="AI555" s="142">
        <v>0</v>
      </c>
      <c r="AJ555" s="142">
        <v>0</v>
      </c>
      <c r="AK555" s="142">
        <v>0</v>
      </c>
      <c r="AL555" s="312">
        <v>0</v>
      </c>
      <c r="AM555" s="142">
        <v>0</v>
      </c>
      <c r="AN555" s="142">
        <v>0</v>
      </c>
      <c r="AO555" s="142">
        <v>0</v>
      </c>
      <c r="AP555" s="312">
        <v>0</v>
      </c>
      <c r="AQ555" s="142">
        <v>0</v>
      </c>
      <c r="AR555" s="142">
        <v>0</v>
      </c>
      <c r="AS555" s="142">
        <v>0</v>
      </c>
      <c r="AT555" s="312">
        <v>0</v>
      </c>
      <c r="AU555" s="142">
        <v>0</v>
      </c>
      <c r="AV555" s="142">
        <v>0</v>
      </c>
      <c r="AW555" s="142">
        <v>0</v>
      </c>
      <c r="AX555" s="312">
        <v>0</v>
      </c>
      <c r="AY555" s="142">
        <v>0</v>
      </c>
      <c r="AZ555" s="142">
        <v>0</v>
      </c>
      <c r="BA555" s="142">
        <v>0</v>
      </c>
      <c r="BB555" s="312">
        <v>0</v>
      </c>
      <c r="BC555" s="142">
        <v>0</v>
      </c>
      <c r="BD555" s="142">
        <v>0</v>
      </c>
      <c r="BE555" s="142">
        <v>0</v>
      </c>
      <c r="BF555" s="312">
        <v>0</v>
      </c>
      <c r="BG555" s="142">
        <v>0</v>
      </c>
      <c r="BH555" s="142">
        <v>0</v>
      </c>
      <c r="BI555" s="142">
        <v>0</v>
      </c>
      <c r="BJ555" s="312">
        <v>0</v>
      </c>
      <c r="BK555" s="142">
        <v>0</v>
      </c>
      <c r="BL555" s="142">
        <v>0</v>
      </c>
      <c r="BM555" s="142">
        <v>0</v>
      </c>
      <c r="BN555" s="312">
        <v>0</v>
      </c>
      <c r="BO555" s="142">
        <v>0</v>
      </c>
      <c r="BP555" s="142">
        <v>0</v>
      </c>
      <c r="BQ555" s="142">
        <v>0</v>
      </c>
      <c r="BR555" s="312">
        <v>0</v>
      </c>
      <c r="BS555" s="142">
        <v>0</v>
      </c>
      <c r="BT555" s="142">
        <v>0</v>
      </c>
      <c r="BU555" s="142">
        <v>0</v>
      </c>
      <c r="BV555" s="312">
        <v>0</v>
      </c>
      <c r="BW555" s="142">
        <v>0</v>
      </c>
      <c r="BX555" s="142">
        <v>0</v>
      </c>
      <c r="BY555" s="142">
        <v>0</v>
      </c>
      <c r="BZ555" s="396">
        <v>0</v>
      </c>
      <c r="CA555" s="396">
        <v>0</v>
      </c>
      <c r="CB555" s="396">
        <v>0</v>
      </c>
      <c r="CC555" s="313">
        <v>0</v>
      </c>
      <c r="CD555" s="396">
        <v>0</v>
      </c>
      <c r="CE555" s="396">
        <v>0</v>
      </c>
      <c r="CF555" s="396">
        <v>0</v>
      </c>
      <c r="CG555" s="313">
        <v>0</v>
      </c>
      <c r="CH555" s="396">
        <v>0</v>
      </c>
      <c r="CI555" s="396">
        <v>0</v>
      </c>
      <c r="CJ555" s="396">
        <v>0</v>
      </c>
      <c r="CK555" s="313">
        <v>0</v>
      </c>
      <c r="CL555" s="396">
        <v>0</v>
      </c>
      <c r="CM555" s="396">
        <v>0</v>
      </c>
      <c r="CN555" s="396">
        <v>0</v>
      </c>
      <c r="CO555" s="313">
        <v>0</v>
      </c>
      <c r="CP555" s="396">
        <v>0</v>
      </c>
      <c r="CQ555" s="396">
        <v>0</v>
      </c>
      <c r="CR555" s="396">
        <v>0</v>
      </c>
      <c r="CS555" s="313">
        <v>0</v>
      </c>
      <c r="CT555" s="396">
        <v>0</v>
      </c>
      <c r="CU555" s="396">
        <v>0</v>
      </c>
      <c r="CV555" s="396">
        <v>0</v>
      </c>
      <c r="CW555" s="313">
        <v>0</v>
      </c>
      <c r="CX555" s="322"/>
      <c r="CY555" s="71"/>
      <c r="CZ555" s="111"/>
      <c r="DA555" s="108">
        <v>421600</v>
      </c>
      <c r="DB555" s="108" t="s">
        <v>703</v>
      </c>
      <c r="DC555" s="156">
        <v>0</v>
      </c>
      <c r="DD555" s="156">
        <v>0</v>
      </c>
      <c r="DE555" s="156">
        <v>0</v>
      </c>
      <c r="DF555" s="119">
        <v>0</v>
      </c>
      <c r="DG555" s="116">
        <v>0</v>
      </c>
      <c r="DH555" s="116">
        <v>0</v>
      </c>
      <c r="DI555" s="116">
        <v>0</v>
      </c>
      <c r="DJ555" s="116">
        <v>0</v>
      </c>
      <c r="DK555" s="116">
        <v>0</v>
      </c>
      <c r="DL555" s="116">
        <v>0</v>
      </c>
      <c r="DM555" s="116">
        <v>0</v>
      </c>
      <c r="DN555" s="116">
        <v>0</v>
      </c>
    </row>
    <row r="556" spans="1:118" ht="15.75" customHeight="1">
      <c r="A556" s="108"/>
      <c r="B556" s="149">
        <v>421700</v>
      </c>
      <c r="C556" s="108" t="s">
        <v>705</v>
      </c>
      <c r="D556" s="71" t="s">
        <v>706</v>
      </c>
      <c r="E556" s="384"/>
      <c r="F556" s="71"/>
      <c r="G556" s="71"/>
      <c r="H556" s="71"/>
      <c r="I556" s="71"/>
      <c r="J556" s="312">
        <v>0</v>
      </c>
      <c r="K556" s="142">
        <v>0</v>
      </c>
      <c r="L556" s="142">
        <v>0</v>
      </c>
      <c r="M556" s="313">
        <v>0</v>
      </c>
      <c r="N556" s="312">
        <v>0</v>
      </c>
      <c r="O556" s="142">
        <v>0</v>
      </c>
      <c r="P556" s="142">
        <v>0</v>
      </c>
      <c r="Q556" s="313">
        <v>0</v>
      </c>
      <c r="R556" s="312">
        <v>0</v>
      </c>
      <c r="S556" s="142">
        <v>0</v>
      </c>
      <c r="T556" s="142">
        <v>0</v>
      </c>
      <c r="U556" s="313">
        <v>0</v>
      </c>
      <c r="V556" s="312">
        <v>0</v>
      </c>
      <c r="W556" s="142">
        <v>0</v>
      </c>
      <c r="X556" s="142">
        <v>0</v>
      </c>
      <c r="Y556" s="142">
        <v>0</v>
      </c>
      <c r="Z556" s="312">
        <v>0</v>
      </c>
      <c r="AA556" s="142">
        <v>0</v>
      </c>
      <c r="AB556" s="142">
        <v>0</v>
      </c>
      <c r="AC556" s="142">
        <v>0</v>
      </c>
      <c r="AD556" s="312">
        <v>0</v>
      </c>
      <c r="AE556" s="142">
        <v>0</v>
      </c>
      <c r="AF556" s="142">
        <v>0</v>
      </c>
      <c r="AG556" s="142">
        <v>0</v>
      </c>
      <c r="AH556" s="312">
        <v>0</v>
      </c>
      <c r="AI556" s="142">
        <v>0</v>
      </c>
      <c r="AJ556" s="142">
        <v>0</v>
      </c>
      <c r="AK556" s="142">
        <v>0</v>
      </c>
      <c r="AL556" s="312">
        <v>0</v>
      </c>
      <c r="AM556" s="142">
        <v>0</v>
      </c>
      <c r="AN556" s="142">
        <v>0</v>
      </c>
      <c r="AO556" s="142">
        <v>0</v>
      </c>
      <c r="AP556" s="312">
        <v>0</v>
      </c>
      <c r="AQ556" s="142">
        <v>0</v>
      </c>
      <c r="AR556" s="142">
        <v>0</v>
      </c>
      <c r="AS556" s="142">
        <v>0</v>
      </c>
      <c r="AT556" s="312">
        <v>0</v>
      </c>
      <c r="AU556" s="142">
        <v>0</v>
      </c>
      <c r="AV556" s="142">
        <v>0</v>
      </c>
      <c r="AW556" s="142">
        <v>0</v>
      </c>
      <c r="AX556" s="312">
        <v>0</v>
      </c>
      <c r="AY556" s="142">
        <v>0</v>
      </c>
      <c r="AZ556" s="142">
        <v>0</v>
      </c>
      <c r="BA556" s="142">
        <v>0</v>
      </c>
      <c r="BB556" s="312">
        <v>0</v>
      </c>
      <c r="BC556" s="142">
        <v>0</v>
      </c>
      <c r="BD556" s="142">
        <v>0</v>
      </c>
      <c r="BE556" s="142">
        <v>0</v>
      </c>
      <c r="BF556" s="312">
        <v>0</v>
      </c>
      <c r="BG556" s="142">
        <v>0</v>
      </c>
      <c r="BH556" s="142">
        <v>0</v>
      </c>
      <c r="BI556" s="142">
        <v>0</v>
      </c>
      <c r="BJ556" s="312">
        <v>0</v>
      </c>
      <c r="BK556" s="142">
        <v>0</v>
      </c>
      <c r="BL556" s="142">
        <v>0</v>
      </c>
      <c r="BM556" s="142">
        <v>0</v>
      </c>
      <c r="BN556" s="312">
        <v>0</v>
      </c>
      <c r="BO556" s="142">
        <v>0</v>
      </c>
      <c r="BP556" s="142">
        <v>0</v>
      </c>
      <c r="BQ556" s="142">
        <v>0</v>
      </c>
      <c r="BR556" s="312">
        <v>0</v>
      </c>
      <c r="BS556" s="142">
        <v>0</v>
      </c>
      <c r="BT556" s="142">
        <v>0</v>
      </c>
      <c r="BU556" s="142">
        <v>0</v>
      </c>
      <c r="BV556" s="312">
        <v>0</v>
      </c>
      <c r="BW556" s="142">
        <v>0</v>
      </c>
      <c r="BX556" s="142">
        <v>0</v>
      </c>
      <c r="BY556" s="142">
        <v>0</v>
      </c>
      <c r="BZ556" s="396">
        <v>0</v>
      </c>
      <c r="CA556" s="396">
        <v>0</v>
      </c>
      <c r="CB556" s="396">
        <v>0</v>
      </c>
      <c r="CC556" s="313">
        <v>0</v>
      </c>
      <c r="CD556" s="396">
        <v>0</v>
      </c>
      <c r="CE556" s="396">
        <v>0</v>
      </c>
      <c r="CF556" s="396">
        <v>0</v>
      </c>
      <c r="CG556" s="313">
        <v>0</v>
      </c>
      <c r="CH556" s="396">
        <v>0</v>
      </c>
      <c r="CI556" s="396">
        <v>0</v>
      </c>
      <c r="CJ556" s="396">
        <v>0</v>
      </c>
      <c r="CK556" s="313">
        <v>0</v>
      </c>
      <c r="CL556" s="396">
        <v>0</v>
      </c>
      <c r="CM556" s="396">
        <v>0</v>
      </c>
      <c r="CN556" s="396">
        <v>0</v>
      </c>
      <c r="CO556" s="313">
        <v>0</v>
      </c>
      <c r="CP556" s="396">
        <v>0</v>
      </c>
      <c r="CQ556" s="396">
        <v>0</v>
      </c>
      <c r="CR556" s="396">
        <v>0</v>
      </c>
      <c r="CS556" s="313">
        <v>0</v>
      </c>
      <c r="CT556" s="396">
        <v>0</v>
      </c>
      <c r="CU556" s="396">
        <v>0</v>
      </c>
      <c r="CV556" s="396">
        <v>0</v>
      </c>
      <c r="CW556" s="313">
        <v>0</v>
      </c>
      <c r="CX556" s="322"/>
      <c r="CY556" s="71"/>
      <c r="CZ556" s="111"/>
      <c r="DA556" s="108">
        <v>421700</v>
      </c>
      <c r="DB556" s="108" t="s">
        <v>705</v>
      </c>
      <c r="DC556" s="156">
        <v>0</v>
      </c>
      <c r="DD556" s="156">
        <v>0</v>
      </c>
      <c r="DE556" s="156">
        <v>0</v>
      </c>
      <c r="DF556" s="119">
        <v>0</v>
      </c>
      <c r="DG556" s="116">
        <v>0</v>
      </c>
      <c r="DH556" s="116">
        <v>0</v>
      </c>
      <c r="DI556" s="116">
        <v>0</v>
      </c>
      <c r="DJ556" s="116">
        <v>0</v>
      </c>
      <c r="DK556" s="116">
        <v>0</v>
      </c>
      <c r="DL556" s="116">
        <v>0</v>
      </c>
      <c r="DM556" s="116">
        <v>0</v>
      </c>
      <c r="DN556" s="116">
        <v>0</v>
      </c>
    </row>
    <row r="557" spans="1:118" ht="15.75" customHeight="1">
      <c r="A557" s="108"/>
      <c r="B557" s="149">
        <v>421800</v>
      </c>
      <c r="C557" s="114" t="s">
        <v>707</v>
      </c>
      <c r="D557" s="89" t="s">
        <v>708</v>
      </c>
      <c r="E557" s="384"/>
      <c r="F557" s="71"/>
      <c r="G557" s="71"/>
      <c r="H557" s="71"/>
      <c r="I557" s="71"/>
      <c r="J557" s="312">
        <v>0</v>
      </c>
      <c r="K557" s="142">
        <v>0</v>
      </c>
      <c r="L557" s="142">
        <v>0</v>
      </c>
      <c r="M557" s="313">
        <v>500</v>
      </c>
      <c r="N557" s="312">
        <v>0</v>
      </c>
      <c r="O557" s="142">
        <v>0</v>
      </c>
      <c r="P557" s="142">
        <v>0</v>
      </c>
      <c r="Q557" s="313">
        <v>600</v>
      </c>
      <c r="R557" s="312">
        <v>0</v>
      </c>
      <c r="S557" s="142">
        <v>0</v>
      </c>
      <c r="T557" s="142">
        <v>0</v>
      </c>
      <c r="U557" s="313">
        <v>700</v>
      </c>
      <c r="V557" s="312">
        <v>0</v>
      </c>
      <c r="W557" s="142">
        <v>0</v>
      </c>
      <c r="X557" s="142">
        <v>0</v>
      </c>
      <c r="Y557" s="142">
        <v>500</v>
      </c>
      <c r="Z557" s="312">
        <v>0</v>
      </c>
      <c r="AA557" s="142">
        <v>0</v>
      </c>
      <c r="AB557" s="142">
        <v>0</v>
      </c>
      <c r="AC557" s="142">
        <v>500</v>
      </c>
      <c r="AD557" s="312">
        <v>0</v>
      </c>
      <c r="AE557" s="142">
        <v>0</v>
      </c>
      <c r="AF557" s="142">
        <v>0</v>
      </c>
      <c r="AG557" s="142">
        <v>500</v>
      </c>
      <c r="AH557" s="312">
        <v>0</v>
      </c>
      <c r="AI557" s="142">
        <v>0</v>
      </c>
      <c r="AJ557" s="142">
        <v>0</v>
      </c>
      <c r="AK557" s="142">
        <v>500</v>
      </c>
      <c r="AL557" s="312">
        <v>0</v>
      </c>
      <c r="AM557" s="142">
        <v>0</v>
      </c>
      <c r="AN557" s="142">
        <v>0</v>
      </c>
      <c r="AO557" s="142">
        <v>500</v>
      </c>
      <c r="AP557" s="312">
        <v>0</v>
      </c>
      <c r="AQ557" s="142">
        <v>0</v>
      </c>
      <c r="AR557" s="142">
        <v>0</v>
      </c>
      <c r="AS557" s="142">
        <v>500</v>
      </c>
      <c r="AT557" s="312">
        <v>0</v>
      </c>
      <c r="AU557" s="142">
        <v>0</v>
      </c>
      <c r="AV557" s="142">
        <v>0</v>
      </c>
      <c r="AW557" s="142">
        <v>500</v>
      </c>
      <c r="AX557" s="312">
        <v>0</v>
      </c>
      <c r="AY557" s="142">
        <v>0</v>
      </c>
      <c r="AZ557" s="142">
        <v>0</v>
      </c>
      <c r="BA557" s="142">
        <v>500</v>
      </c>
      <c r="BB557" s="312">
        <v>0</v>
      </c>
      <c r="BC557" s="142">
        <v>0</v>
      </c>
      <c r="BD557" s="142">
        <v>0</v>
      </c>
      <c r="BE557" s="142">
        <v>600</v>
      </c>
      <c r="BF557" s="312">
        <v>0</v>
      </c>
      <c r="BG557" s="142">
        <v>0</v>
      </c>
      <c r="BH557" s="142">
        <v>0</v>
      </c>
      <c r="BI557" s="142">
        <v>600</v>
      </c>
      <c r="BJ557" s="312">
        <v>0</v>
      </c>
      <c r="BK557" s="142">
        <v>0</v>
      </c>
      <c r="BL557" s="142">
        <v>0</v>
      </c>
      <c r="BM557" s="142">
        <v>600</v>
      </c>
      <c r="BN557" s="312">
        <v>0</v>
      </c>
      <c r="BO557" s="142">
        <v>0</v>
      </c>
      <c r="BP557" s="142">
        <v>0</v>
      </c>
      <c r="BQ557" s="142">
        <v>600</v>
      </c>
      <c r="BR557" s="312">
        <v>0</v>
      </c>
      <c r="BS557" s="142">
        <v>0</v>
      </c>
      <c r="BT557" s="142">
        <v>0</v>
      </c>
      <c r="BU557" s="142">
        <v>600</v>
      </c>
      <c r="BV557" s="312">
        <v>0</v>
      </c>
      <c r="BW557" s="142">
        <v>0</v>
      </c>
      <c r="BX557" s="142">
        <v>0</v>
      </c>
      <c r="BY557" s="142">
        <v>600</v>
      </c>
      <c r="BZ557" s="312">
        <v>0</v>
      </c>
      <c r="CA557" s="142">
        <v>0</v>
      </c>
      <c r="CB557" s="142">
        <v>0</v>
      </c>
      <c r="CC557" s="313">
        <v>600</v>
      </c>
      <c r="CD557" s="312">
        <v>0</v>
      </c>
      <c r="CE557" s="142">
        <v>0</v>
      </c>
      <c r="CF557" s="142">
        <v>0</v>
      </c>
      <c r="CG557" s="313">
        <v>600</v>
      </c>
      <c r="CH557" s="312">
        <v>0</v>
      </c>
      <c r="CI557" s="142">
        <v>0</v>
      </c>
      <c r="CJ557" s="142">
        <v>0</v>
      </c>
      <c r="CK557" s="313">
        <v>600</v>
      </c>
      <c r="CL557" s="312">
        <v>0</v>
      </c>
      <c r="CM557" s="142">
        <v>0</v>
      </c>
      <c r="CN557" s="142">
        <v>0</v>
      </c>
      <c r="CO557" s="313">
        <v>600</v>
      </c>
      <c r="CP557" s="312">
        <v>0</v>
      </c>
      <c r="CQ557" s="142">
        <v>0</v>
      </c>
      <c r="CR557" s="142">
        <v>0</v>
      </c>
      <c r="CS557" s="313">
        <v>600</v>
      </c>
      <c r="CT557" s="312">
        <v>0</v>
      </c>
      <c r="CU557" s="142">
        <v>0</v>
      </c>
      <c r="CV557" s="142">
        <v>0</v>
      </c>
      <c r="CW557" s="313">
        <v>600</v>
      </c>
      <c r="CX557" s="322"/>
      <c r="CY557" s="71"/>
      <c r="CZ557" s="111"/>
      <c r="DA557" s="108">
        <v>421800</v>
      </c>
      <c r="DB557" s="108" t="s">
        <v>707</v>
      </c>
      <c r="DC557" s="156">
        <v>500</v>
      </c>
      <c r="DD557" s="156">
        <v>600</v>
      </c>
      <c r="DE557" s="156">
        <v>700</v>
      </c>
      <c r="DF557" s="119">
        <v>500</v>
      </c>
      <c r="DG557" s="116">
        <v>500</v>
      </c>
      <c r="DH557" s="116">
        <v>500</v>
      </c>
      <c r="DI557" s="116">
        <v>500</v>
      </c>
      <c r="DJ557" s="116">
        <v>500</v>
      </c>
      <c r="DK557" s="116">
        <v>500</v>
      </c>
      <c r="DL557" s="116">
        <v>500</v>
      </c>
      <c r="DM557" s="116">
        <v>500</v>
      </c>
      <c r="DN557" s="116">
        <v>600</v>
      </c>
    </row>
    <row r="558" spans="1:118" ht="15.75" customHeight="1">
      <c r="A558" s="108"/>
      <c r="B558" s="149">
        <v>421900</v>
      </c>
      <c r="C558" s="114" t="s">
        <v>709</v>
      </c>
      <c r="D558" s="89" t="s">
        <v>710</v>
      </c>
      <c r="E558" s="384"/>
      <c r="F558" s="71"/>
      <c r="G558" s="71"/>
      <c r="H558" s="71"/>
      <c r="I558" s="71"/>
      <c r="J558" s="312">
        <v>0</v>
      </c>
      <c r="K558" s="142">
        <v>0</v>
      </c>
      <c r="L558" s="142">
        <v>0</v>
      </c>
      <c r="M558" s="313">
        <v>550</v>
      </c>
      <c r="N558" s="312">
        <v>0</v>
      </c>
      <c r="O558" s="142">
        <v>0</v>
      </c>
      <c r="P558" s="142">
        <v>0</v>
      </c>
      <c r="Q558" s="313">
        <v>650</v>
      </c>
      <c r="R558" s="312">
        <v>0</v>
      </c>
      <c r="S558" s="142">
        <v>0</v>
      </c>
      <c r="T558" s="142">
        <v>0</v>
      </c>
      <c r="U558" s="313">
        <v>750</v>
      </c>
      <c r="V558" s="312">
        <v>0</v>
      </c>
      <c r="W558" s="142">
        <v>0</v>
      </c>
      <c r="X558" s="142">
        <v>0</v>
      </c>
      <c r="Y558" s="142">
        <v>550</v>
      </c>
      <c r="Z558" s="312">
        <v>0</v>
      </c>
      <c r="AA558" s="142">
        <v>0</v>
      </c>
      <c r="AB558" s="142">
        <v>0</v>
      </c>
      <c r="AC558" s="142">
        <v>550</v>
      </c>
      <c r="AD558" s="312">
        <v>0</v>
      </c>
      <c r="AE558" s="142">
        <v>0</v>
      </c>
      <c r="AF558" s="142">
        <v>0</v>
      </c>
      <c r="AG558" s="142">
        <v>550</v>
      </c>
      <c r="AH558" s="312">
        <v>0</v>
      </c>
      <c r="AI558" s="142">
        <v>0</v>
      </c>
      <c r="AJ558" s="142">
        <v>0</v>
      </c>
      <c r="AK558" s="142">
        <v>550</v>
      </c>
      <c r="AL558" s="312">
        <v>0</v>
      </c>
      <c r="AM558" s="142">
        <v>0</v>
      </c>
      <c r="AN558" s="142">
        <v>0</v>
      </c>
      <c r="AO558" s="142">
        <v>550</v>
      </c>
      <c r="AP558" s="312">
        <v>0</v>
      </c>
      <c r="AQ558" s="142">
        <v>0</v>
      </c>
      <c r="AR558" s="142">
        <v>0</v>
      </c>
      <c r="AS558" s="142">
        <v>550</v>
      </c>
      <c r="AT558" s="312">
        <v>0</v>
      </c>
      <c r="AU558" s="142">
        <v>0</v>
      </c>
      <c r="AV558" s="142">
        <v>0</v>
      </c>
      <c r="AW558" s="142">
        <v>550</v>
      </c>
      <c r="AX558" s="312">
        <v>0</v>
      </c>
      <c r="AY558" s="142">
        <v>0</v>
      </c>
      <c r="AZ558" s="142">
        <v>0</v>
      </c>
      <c r="BA558" s="142">
        <v>550</v>
      </c>
      <c r="BB558" s="312">
        <v>0</v>
      </c>
      <c r="BC558" s="142">
        <v>0</v>
      </c>
      <c r="BD558" s="142">
        <v>0</v>
      </c>
      <c r="BE558" s="142">
        <v>650</v>
      </c>
      <c r="BF558" s="312">
        <v>0</v>
      </c>
      <c r="BG558" s="142">
        <v>0</v>
      </c>
      <c r="BH558" s="142">
        <v>0</v>
      </c>
      <c r="BI558" s="142">
        <v>650</v>
      </c>
      <c r="BJ558" s="312">
        <v>0</v>
      </c>
      <c r="BK558" s="142">
        <v>0</v>
      </c>
      <c r="BL558" s="142">
        <v>0</v>
      </c>
      <c r="BM558" s="142">
        <v>650</v>
      </c>
      <c r="BN558" s="312">
        <v>0</v>
      </c>
      <c r="BO558" s="142">
        <v>0</v>
      </c>
      <c r="BP558" s="142">
        <v>0</v>
      </c>
      <c r="BQ558" s="142">
        <v>650</v>
      </c>
      <c r="BR558" s="312">
        <v>0</v>
      </c>
      <c r="BS558" s="142">
        <v>0</v>
      </c>
      <c r="BT558" s="142">
        <v>0</v>
      </c>
      <c r="BU558" s="142">
        <v>650</v>
      </c>
      <c r="BV558" s="312">
        <v>0</v>
      </c>
      <c r="BW558" s="142">
        <v>0</v>
      </c>
      <c r="BX558" s="142">
        <v>0</v>
      </c>
      <c r="BY558" s="142">
        <v>650</v>
      </c>
      <c r="BZ558" s="312">
        <v>0</v>
      </c>
      <c r="CA558" s="142">
        <v>0</v>
      </c>
      <c r="CB558" s="142">
        <v>0</v>
      </c>
      <c r="CC558" s="313">
        <v>650</v>
      </c>
      <c r="CD558" s="312">
        <v>0</v>
      </c>
      <c r="CE558" s="142">
        <v>0</v>
      </c>
      <c r="CF558" s="142">
        <v>0</v>
      </c>
      <c r="CG558" s="313">
        <v>650</v>
      </c>
      <c r="CH558" s="312">
        <v>0</v>
      </c>
      <c r="CI558" s="142">
        <v>0</v>
      </c>
      <c r="CJ558" s="142">
        <v>0</v>
      </c>
      <c r="CK558" s="313">
        <v>650</v>
      </c>
      <c r="CL558" s="312">
        <v>0</v>
      </c>
      <c r="CM558" s="142">
        <v>0</v>
      </c>
      <c r="CN558" s="142">
        <v>0</v>
      </c>
      <c r="CO558" s="313">
        <v>650</v>
      </c>
      <c r="CP558" s="312">
        <v>0</v>
      </c>
      <c r="CQ558" s="142">
        <v>0</v>
      </c>
      <c r="CR558" s="142">
        <v>0</v>
      </c>
      <c r="CS558" s="313">
        <v>650</v>
      </c>
      <c r="CT558" s="312">
        <v>0</v>
      </c>
      <c r="CU558" s="142">
        <v>0</v>
      </c>
      <c r="CV558" s="142">
        <v>0</v>
      </c>
      <c r="CW558" s="313">
        <v>650</v>
      </c>
      <c r="CX558" s="322"/>
      <c r="CY558" s="71"/>
      <c r="CZ558" s="111"/>
      <c r="DA558" s="108">
        <v>421900</v>
      </c>
      <c r="DB558" s="108" t="s">
        <v>709</v>
      </c>
      <c r="DC558" s="156">
        <v>550</v>
      </c>
      <c r="DD558" s="156">
        <v>650</v>
      </c>
      <c r="DE558" s="156">
        <v>750</v>
      </c>
      <c r="DF558" s="119">
        <v>550</v>
      </c>
      <c r="DG558" s="116">
        <v>550</v>
      </c>
      <c r="DH558" s="116">
        <v>550</v>
      </c>
      <c r="DI558" s="116">
        <v>550</v>
      </c>
      <c r="DJ558" s="116">
        <v>550</v>
      </c>
      <c r="DK558" s="116">
        <v>550</v>
      </c>
      <c r="DL558" s="116">
        <v>550</v>
      </c>
      <c r="DM558" s="116">
        <v>550</v>
      </c>
      <c r="DN558" s="116">
        <v>650</v>
      </c>
    </row>
    <row r="559" spans="1:118" ht="15.75" customHeight="1">
      <c r="A559" s="108"/>
      <c r="B559" s="149"/>
      <c r="C559" s="108"/>
      <c r="D559" s="71"/>
      <c r="E559" s="384"/>
      <c r="F559" s="71"/>
      <c r="G559" s="71"/>
      <c r="H559" s="71"/>
      <c r="I559" s="71"/>
      <c r="J559" s="312"/>
      <c r="K559" s="142"/>
      <c r="L559" s="142"/>
      <c r="M559" s="313"/>
      <c r="N559" s="312"/>
      <c r="O559" s="142"/>
      <c r="P559" s="142"/>
      <c r="Q559" s="313"/>
      <c r="R559" s="312"/>
      <c r="S559" s="142"/>
      <c r="T559" s="142"/>
      <c r="U559" s="313"/>
      <c r="V559" s="312"/>
      <c r="W559" s="142"/>
      <c r="X559" s="142"/>
      <c r="Y559" s="142"/>
      <c r="Z559" s="312"/>
      <c r="AA559" s="142"/>
      <c r="AB559" s="142"/>
      <c r="AC559" s="142"/>
      <c r="AD559" s="312"/>
      <c r="AE559" s="142"/>
      <c r="AF559" s="142"/>
      <c r="AG559" s="142"/>
      <c r="AH559" s="312"/>
      <c r="AI559" s="142"/>
      <c r="AJ559" s="142"/>
      <c r="AK559" s="142"/>
      <c r="AL559" s="312"/>
      <c r="AM559" s="142"/>
      <c r="AN559" s="142"/>
      <c r="AO559" s="142"/>
      <c r="AP559" s="312"/>
      <c r="AQ559" s="142"/>
      <c r="AR559" s="142"/>
      <c r="AS559" s="142"/>
      <c r="AT559" s="312"/>
      <c r="AU559" s="142"/>
      <c r="AV559" s="142"/>
      <c r="AW559" s="142"/>
      <c r="AX559" s="312"/>
      <c r="AY559" s="142"/>
      <c r="AZ559" s="142"/>
      <c r="BA559" s="142"/>
      <c r="BB559" s="312"/>
      <c r="BC559" s="142"/>
      <c r="BD559" s="142"/>
      <c r="BE559" s="142"/>
      <c r="BF559" s="312"/>
      <c r="BG559" s="142"/>
      <c r="BH559" s="142"/>
      <c r="BI559" s="142"/>
      <c r="BJ559" s="312"/>
      <c r="BK559" s="142"/>
      <c r="BL559" s="142"/>
      <c r="BM559" s="142"/>
      <c r="BN559" s="312"/>
      <c r="BO559" s="142"/>
      <c r="BP559" s="142"/>
      <c r="BQ559" s="142"/>
      <c r="BR559" s="312"/>
      <c r="BS559" s="142"/>
      <c r="BT559" s="142"/>
      <c r="BU559" s="142"/>
      <c r="BV559" s="312"/>
      <c r="BW559" s="142"/>
      <c r="BX559" s="142"/>
      <c r="BY559" s="142"/>
      <c r="BZ559" s="312"/>
      <c r="CA559" s="142"/>
      <c r="CB559" s="142"/>
      <c r="CC559" s="313"/>
      <c r="CD559" s="312"/>
      <c r="CE559" s="142"/>
      <c r="CF559" s="142"/>
      <c r="CG559" s="313"/>
      <c r="CH559" s="312"/>
      <c r="CI559" s="142"/>
      <c r="CJ559" s="142"/>
      <c r="CK559" s="313"/>
      <c r="CL559" s="312"/>
      <c r="CM559" s="142"/>
      <c r="CN559" s="142"/>
      <c r="CO559" s="313"/>
      <c r="CP559" s="312"/>
      <c r="CQ559" s="142"/>
      <c r="CR559" s="142"/>
      <c r="CS559" s="313"/>
      <c r="CT559" s="312"/>
      <c r="CU559" s="142"/>
      <c r="CV559" s="142"/>
      <c r="CW559" s="313"/>
      <c r="CX559" s="322"/>
      <c r="CY559" s="71"/>
      <c r="CZ559" s="111"/>
      <c r="DA559" s="108"/>
      <c r="DB559" s="108"/>
      <c r="DC559" s="71"/>
      <c r="DD559" s="71"/>
      <c r="DE559" s="71"/>
      <c r="DF559" s="119"/>
      <c r="DG559" s="116"/>
      <c r="DH559" s="116"/>
      <c r="DI559" s="116"/>
      <c r="DJ559" s="116"/>
      <c r="DK559" s="116"/>
      <c r="DL559" s="116"/>
      <c r="DM559" s="116"/>
      <c r="DN559" s="116"/>
    </row>
    <row r="560" spans="1:118" ht="15.75" customHeight="1">
      <c r="A560" s="108"/>
      <c r="B560" s="149"/>
      <c r="C560" s="108"/>
      <c r="D560" s="71"/>
      <c r="E560" s="384"/>
      <c r="F560" s="71"/>
      <c r="G560" s="71"/>
      <c r="H560" s="71"/>
      <c r="I560" s="71"/>
      <c r="J560" s="312"/>
      <c r="K560" s="142"/>
      <c r="L560" s="142"/>
      <c r="M560" s="313"/>
      <c r="N560" s="312"/>
      <c r="O560" s="142"/>
      <c r="P560" s="142"/>
      <c r="Q560" s="313"/>
      <c r="R560" s="312"/>
      <c r="S560" s="142"/>
      <c r="T560" s="142"/>
      <c r="U560" s="313"/>
      <c r="V560" s="312"/>
      <c r="W560" s="142"/>
      <c r="X560" s="142"/>
      <c r="Y560" s="142"/>
      <c r="Z560" s="312"/>
      <c r="AA560" s="142"/>
      <c r="AB560" s="142"/>
      <c r="AC560" s="142"/>
      <c r="AD560" s="312"/>
      <c r="AE560" s="142"/>
      <c r="AF560" s="142"/>
      <c r="AG560" s="142"/>
      <c r="AH560" s="312"/>
      <c r="AI560" s="142"/>
      <c r="AJ560" s="142"/>
      <c r="AK560" s="142"/>
      <c r="AL560" s="312"/>
      <c r="AM560" s="142"/>
      <c r="AN560" s="142"/>
      <c r="AO560" s="142"/>
      <c r="AP560" s="312"/>
      <c r="AQ560" s="142"/>
      <c r="AR560" s="142"/>
      <c r="AS560" s="142"/>
      <c r="AT560" s="312"/>
      <c r="AU560" s="142"/>
      <c r="AV560" s="142"/>
      <c r="AW560" s="142"/>
      <c r="AX560" s="312"/>
      <c r="AY560" s="142"/>
      <c r="AZ560" s="142"/>
      <c r="BA560" s="142"/>
      <c r="BB560" s="312"/>
      <c r="BC560" s="142"/>
      <c r="BD560" s="142"/>
      <c r="BE560" s="142"/>
      <c r="BF560" s="312"/>
      <c r="BG560" s="142"/>
      <c r="BH560" s="142"/>
      <c r="BI560" s="142"/>
      <c r="BJ560" s="312"/>
      <c r="BK560" s="142"/>
      <c r="BL560" s="142"/>
      <c r="BM560" s="142"/>
      <c r="BN560" s="312"/>
      <c r="BO560" s="142"/>
      <c r="BP560" s="142"/>
      <c r="BQ560" s="142"/>
      <c r="BR560" s="312"/>
      <c r="BS560" s="142"/>
      <c r="BT560" s="142"/>
      <c r="BU560" s="142"/>
      <c r="BV560" s="312"/>
      <c r="BW560" s="142"/>
      <c r="BX560" s="142"/>
      <c r="BY560" s="142"/>
      <c r="BZ560" s="312"/>
      <c r="CA560" s="142"/>
      <c r="CB560" s="142"/>
      <c r="CC560" s="313"/>
      <c r="CD560" s="312"/>
      <c r="CE560" s="142"/>
      <c r="CF560" s="142"/>
      <c r="CG560" s="313"/>
      <c r="CH560" s="312"/>
      <c r="CI560" s="142"/>
      <c r="CJ560" s="142"/>
      <c r="CK560" s="313"/>
      <c r="CL560" s="312"/>
      <c r="CM560" s="142"/>
      <c r="CN560" s="142"/>
      <c r="CO560" s="313"/>
      <c r="CP560" s="312"/>
      <c r="CQ560" s="142"/>
      <c r="CR560" s="142"/>
      <c r="CS560" s="313"/>
      <c r="CT560" s="312"/>
      <c r="CU560" s="142"/>
      <c r="CV560" s="142"/>
      <c r="CW560" s="313"/>
      <c r="CX560" s="322"/>
      <c r="CY560" s="71"/>
      <c r="CZ560" s="111"/>
      <c r="DA560" s="108"/>
      <c r="DB560" s="108"/>
      <c r="DC560" s="71"/>
      <c r="DD560" s="71"/>
      <c r="DE560" s="71"/>
      <c r="DF560" s="119"/>
      <c r="DG560" s="116"/>
      <c r="DH560" s="116"/>
      <c r="DI560" s="116"/>
      <c r="DJ560" s="116"/>
      <c r="DK560" s="116"/>
      <c r="DL560" s="116"/>
      <c r="DM560" s="116"/>
      <c r="DN560" s="116"/>
    </row>
    <row r="561" spans="1:118" ht="15.75" customHeight="1">
      <c r="A561" s="108"/>
      <c r="B561" s="149">
        <v>441000</v>
      </c>
      <c r="C561" s="108" t="s">
        <v>711</v>
      </c>
      <c r="D561" s="71" t="s">
        <v>712</v>
      </c>
      <c r="E561" s="384"/>
      <c r="F561" s="71"/>
      <c r="G561" s="71"/>
      <c r="H561" s="71"/>
      <c r="I561" s="71"/>
      <c r="J561" s="312">
        <v>0</v>
      </c>
      <c r="K561" s="142">
        <v>0</v>
      </c>
      <c r="L561" s="142">
        <v>0</v>
      </c>
      <c r="M561" s="313">
        <v>0</v>
      </c>
      <c r="N561" s="312">
        <v>0</v>
      </c>
      <c r="O561" s="142">
        <v>0</v>
      </c>
      <c r="P561" s="142">
        <v>0</v>
      </c>
      <c r="Q561" s="313">
        <v>0</v>
      </c>
      <c r="R561" s="312">
        <v>0</v>
      </c>
      <c r="S561" s="142">
        <v>0</v>
      </c>
      <c r="T561" s="142">
        <v>0</v>
      </c>
      <c r="U561" s="313">
        <v>0</v>
      </c>
      <c r="V561" s="312">
        <v>0</v>
      </c>
      <c r="W561" s="142">
        <v>0</v>
      </c>
      <c r="X561" s="142">
        <v>0</v>
      </c>
      <c r="Y561" s="142">
        <v>0</v>
      </c>
      <c r="Z561" s="312">
        <v>0</v>
      </c>
      <c r="AA561" s="142">
        <v>0</v>
      </c>
      <c r="AB561" s="142">
        <v>0</v>
      </c>
      <c r="AC561" s="142">
        <v>0</v>
      </c>
      <c r="AD561" s="312">
        <v>0</v>
      </c>
      <c r="AE561" s="142">
        <v>0</v>
      </c>
      <c r="AF561" s="142">
        <v>0</v>
      </c>
      <c r="AG561" s="142">
        <v>0</v>
      </c>
      <c r="AH561" s="312">
        <v>0</v>
      </c>
      <c r="AI561" s="142">
        <v>0</v>
      </c>
      <c r="AJ561" s="142">
        <v>0</v>
      </c>
      <c r="AK561" s="142">
        <v>0</v>
      </c>
      <c r="AL561" s="312">
        <v>0</v>
      </c>
      <c r="AM561" s="142">
        <v>0</v>
      </c>
      <c r="AN561" s="142">
        <v>0</v>
      </c>
      <c r="AO561" s="142">
        <v>0</v>
      </c>
      <c r="AP561" s="312">
        <v>0</v>
      </c>
      <c r="AQ561" s="142">
        <v>0</v>
      </c>
      <c r="AR561" s="142">
        <v>0</v>
      </c>
      <c r="AS561" s="142">
        <v>0</v>
      </c>
      <c r="AT561" s="312">
        <v>0</v>
      </c>
      <c r="AU561" s="142">
        <v>0</v>
      </c>
      <c r="AV561" s="142">
        <v>0</v>
      </c>
      <c r="AW561" s="142">
        <v>0</v>
      </c>
      <c r="AX561" s="312">
        <v>0</v>
      </c>
      <c r="AY561" s="142">
        <v>0</v>
      </c>
      <c r="AZ561" s="142">
        <v>0</v>
      </c>
      <c r="BA561" s="142">
        <v>0</v>
      </c>
      <c r="BB561" s="312">
        <v>0</v>
      </c>
      <c r="BC561" s="142">
        <v>0</v>
      </c>
      <c r="BD561" s="142">
        <v>0</v>
      </c>
      <c r="BE561" s="142">
        <v>0</v>
      </c>
      <c r="BF561" s="312">
        <v>0</v>
      </c>
      <c r="BG561" s="142">
        <v>0</v>
      </c>
      <c r="BH561" s="142">
        <v>0</v>
      </c>
      <c r="BI561" s="142">
        <v>0</v>
      </c>
      <c r="BJ561" s="312">
        <v>0</v>
      </c>
      <c r="BK561" s="142">
        <v>0</v>
      </c>
      <c r="BL561" s="142">
        <v>0</v>
      </c>
      <c r="BM561" s="142">
        <v>0</v>
      </c>
      <c r="BN561" s="312">
        <v>0</v>
      </c>
      <c r="BO561" s="142">
        <v>0</v>
      </c>
      <c r="BP561" s="142">
        <v>0</v>
      </c>
      <c r="BQ561" s="142">
        <v>0</v>
      </c>
      <c r="BR561" s="312">
        <v>0</v>
      </c>
      <c r="BS561" s="142">
        <v>0</v>
      </c>
      <c r="BT561" s="142">
        <v>0</v>
      </c>
      <c r="BU561" s="142">
        <v>0</v>
      </c>
      <c r="BV561" s="312">
        <v>0</v>
      </c>
      <c r="BW561" s="142">
        <v>0</v>
      </c>
      <c r="BX561" s="142">
        <v>0</v>
      </c>
      <c r="BY561" s="142">
        <v>0</v>
      </c>
      <c r="BZ561" s="396">
        <v>0</v>
      </c>
      <c r="CA561" s="396">
        <v>0</v>
      </c>
      <c r="CB561" s="396">
        <v>0</v>
      </c>
      <c r="CC561" s="313">
        <v>0</v>
      </c>
      <c r="CD561" s="396">
        <v>0</v>
      </c>
      <c r="CE561" s="396">
        <v>0</v>
      </c>
      <c r="CF561" s="396">
        <v>0</v>
      </c>
      <c r="CG561" s="313">
        <v>0</v>
      </c>
      <c r="CH561" s="396">
        <v>0</v>
      </c>
      <c r="CI561" s="396">
        <v>0</v>
      </c>
      <c r="CJ561" s="396">
        <v>0</v>
      </c>
      <c r="CK561" s="313">
        <v>0</v>
      </c>
      <c r="CL561" s="396">
        <v>0</v>
      </c>
      <c r="CM561" s="396">
        <v>0</v>
      </c>
      <c r="CN561" s="396">
        <v>0</v>
      </c>
      <c r="CO561" s="313">
        <v>0</v>
      </c>
      <c r="CP561" s="396">
        <v>0</v>
      </c>
      <c r="CQ561" s="396">
        <v>0</v>
      </c>
      <c r="CR561" s="396">
        <v>0</v>
      </c>
      <c r="CS561" s="313">
        <v>0</v>
      </c>
      <c r="CT561" s="396">
        <v>0</v>
      </c>
      <c r="CU561" s="396">
        <v>0</v>
      </c>
      <c r="CV561" s="396">
        <v>0</v>
      </c>
      <c r="CW561" s="313">
        <v>0</v>
      </c>
      <c r="CX561" s="322"/>
      <c r="CY561" s="71"/>
      <c r="CZ561" s="111"/>
      <c r="DA561" s="108">
        <v>441000</v>
      </c>
      <c r="DB561" s="108" t="s">
        <v>711</v>
      </c>
      <c r="DC561" s="156">
        <v>0</v>
      </c>
      <c r="DD561" s="156">
        <v>0</v>
      </c>
      <c r="DE561" s="156">
        <v>0</v>
      </c>
      <c r="DF561" s="119">
        <v>0</v>
      </c>
      <c r="DG561" s="116">
        <v>0</v>
      </c>
      <c r="DH561" s="116">
        <v>0</v>
      </c>
      <c r="DI561" s="116">
        <v>0</v>
      </c>
      <c r="DJ561" s="116">
        <v>0</v>
      </c>
      <c r="DK561" s="116">
        <v>0</v>
      </c>
      <c r="DL561" s="116">
        <v>0</v>
      </c>
      <c r="DM561" s="116">
        <v>0</v>
      </c>
      <c r="DN561" s="116">
        <v>0</v>
      </c>
    </row>
    <row r="562" spans="1:118" ht="15.75" customHeight="1">
      <c r="A562" s="108"/>
      <c r="B562" s="149">
        <v>441100</v>
      </c>
      <c r="C562" s="108" t="s">
        <v>713</v>
      </c>
      <c r="D562" s="71" t="s">
        <v>714</v>
      </c>
      <c r="E562" s="384"/>
      <c r="F562" s="71"/>
      <c r="G562" s="71"/>
      <c r="H562" s="71"/>
      <c r="I562" s="71"/>
      <c r="J562" s="312">
        <v>0</v>
      </c>
      <c r="K562" s="142">
        <v>0</v>
      </c>
      <c r="L562" s="142">
        <v>0</v>
      </c>
      <c r="M562" s="313">
        <v>0</v>
      </c>
      <c r="N562" s="312">
        <v>0</v>
      </c>
      <c r="O562" s="142">
        <v>0</v>
      </c>
      <c r="P562" s="142">
        <v>0</v>
      </c>
      <c r="Q562" s="313">
        <v>0</v>
      </c>
      <c r="R562" s="312">
        <v>0</v>
      </c>
      <c r="S562" s="142">
        <v>0</v>
      </c>
      <c r="T562" s="142">
        <v>0</v>
      </c>
      <c r="U562" s="313">
        <v>0</v>
      </c>
      <c r="V562" s="312">
        <v>0</v>
      </c>
      <c r="W562" s="142">
        <v>0</v>
      </c>
      <c r="X562" s="142">
        <v>0</v>
      </c>
      <c r="Y562" s="142">
        <v>0</v>
      </c>
      <c r="Z562" s="312">
        <v>0</v>
      </c>
      <c r="AA562" s="142">
        <v>0</v>
      </c>
      <c r="AB562" s="142">
        <v>0</v>
      </c>
      <c r="AC562" s="142">
        <v>0</v>
      </c>
      <c r="AD562" s="312">
        <v>0</v>
      </c>
      <c r="AE562" s="142">
        <v>0</v>
      </c>
      <c r="AF562" s="142">
        <v>0</v>
      </c>
      <c r="AG562" s="142">
        <v>0</v>
      </c>
      <c r="AH562" s="312">
        <v>0</v>
      </c>
      <c r="AI562" s="142">
        <v>0</v>
      </c>
      <c r="AJ562" s="142">
        <v>0</v>
      </c>
      <c r="AK562" s="142">
        <v>0</v>
      </c>
      <c r="AL562" s="312">
        <v>0</v>
      </c>
      <c r="AM562" s="142">
        <v>0</v>
      </c>
      <c r="AN562" s="142">
        <v>0</v>
      </c>
      <c r="AO562" s="142">
        <v>0</v>
      </c>
      <c r="AP562" s="312">
        <v>0</v>
      </c>
      <c r="AQ562" s="142">
        <v>0</v>
      </c>
      <c r="AR562" s="142">
        <v>0</v>
      </c>
      <c r="AS562" s="142">
        <v>0</v>
      </c>
      <c r="AT562" s="312">
        <v>0</v>
      </c>
      <c r="AU562" s="142">
        <v>0</v>
      </c>
      <c r="AV562" s="142">
        <v>0</v>
      </c>
      <c r="AW562" s="142">
        <v>0</v>
      </c>
      <c r="AX562" s="312">
        <v>0</v>
      </c>
      <c r="AY562" s="142">
        <v>0</v>
      </c>
      <c r="AZ562" s="142">
        <v>0</v>
      </c>
      <c r="BA562" s="142">
        <v>0</v>
      </c>
      <c r="BB562" s="312">
        <v>0</v>
      </c>
      <c r="BC562" s="142">
        <v>0</v>
      </c>
      <c r="BD562" s="142">
        <v>0</v>
      </c>
      <c r="BE562" s="142">
        <v>0</v>
      </c>
      <c r="BF562" s="312">
        <v>0</v>
      </c>
      <c r="BG562" s="142">
        <v>0</v>
      </c>
      <c r="BH562" s="142">
        <v>0</v>
      </c>
      <c r="BI562" s="142">
        <v>0</v>
      </c>
      <c r="BJ562" s="312">
        <v>0</v>
      </c>
      <c r="BK562" s="142">
        <v>0</v>
      </c>
      <c r="BL562" s="142">
        <v>0</v>
      </c>
      <c r="BM562" s="142">
        <v>0</v>
      </c>
      <c r="BN562" s="312">
        <v>0</v>
      </c>
      <c r="BO562" s="142">
        <v>0</v>
      </c>
      <c r="BP562" s="142">
        <v>0</v>
      </c>
      <c r="BQ562" s="142">
        <v>0</v>
      </c>
      <c r="BR562" s="312">
        <v>0</v>
      </c>
      <c r="BS562" s="142">
        <v>0</v>
      </c>
      <c r="BT562" s="142">
        <v>0</v>
      </c>
      <c r="BU562" s="142">
        <v>0</v>
      </c>
      <c r="BV562" s="312">
        <v>0</v>
      </c>
      <c r="BW562" s="142">
        <v>0</v>
      </c>
      <c r="BX562" s="142">
        <v>0</v>
      </c>
      <c r="BY562" s="142">
        <v>0</v>
      </c>
      <c r="BZ562" s="396">
        <v>0</v>
      </c>
      <c r="CA562" s="396">
        <v>0</v>
      </c>
      <c r="CB562" s="396">
        <v>0</v>
      </c>
      <c r="CC562" s="313">
        <v>0</v>
      </c>
      <c r="CD562" s="396">
        <v>0</v>
      </c>
      <c r="CE562" s="396">
        <v>0</v>
      </c>
      <c r="CF562" s="396">
        <v>0</v>
      </c>
      <c r="CG562" s="313">
        <v>0</v>
      </c>
      <c r="CH562" s="396">
        <v>0</v>
      </c>
      <c r="CI562" s="396">
        <v>0</v>
      </c>
      <c r="CJ562" s="396">
        <v>0</v>
      </c>
      <c r="CK562" s="313">
        <v>0</v>
      </c>
      <c r="CL562" s="396">
        <v>0</v>
      </c>
      <c r="CM562" s="396">
        <v>0</v>
      </c>
      <c r="CN562" s="396">
        <v>0</v>
      </c>
      <c r="CO562" s="313">
        <v>0</v>
      </c>
      <c r="CP562" s="396">
        <v>0</v>
      </c>
      <c r="CQ562" s="396">
        <v>0</v>
      </c>
      <c r="CR562" s="396">
        <v>0</v>
      </c>
      <c r="CS562" s="313">
        <v>0</v>
      </c>
      <c r="CT562" s="396">
        <v>0</v>
      </c>
      <c r="CU562" s="396">
        <v>0</v>
      </c>
      <c r="CV562" s="396">
        <v>0</v>
      </c>
      <c r="CW562" s="313">
        <v>0</v>
      </c>
      <c r="CX562" s="322"/>
      <c r="CY562" s="71"/>
      <c r="CZ562" s="111"/>
      <c r="DA562" s="108">
        <v>441100</v>
      </c>
      <c r="DB562" s="108" t="s">
        <v>713</v>
      </c>
      <c r="DC562" s="156">
        <v>0</v>
      </c>
      <c r="DD562" s="156">
        <v>0</v>
      </c>
      <c r="DE562" s="156">
        <v>0</v>
      </c>
      <c r="DF562" s="119">
        <v>0</v>
      </c>
      <c r="DG562" s="116">
        <v>0</v>
      </c>
      <c r="DH562" s="116">
        <v>0</v>
      </c>
      <c r="DI562" s="116">
        <v>0</v>
      </c>
      <c r="DJ562" s="116">
        <v>0</v>
      </c>
      <c r="DK562" s="116">
        <v>0</v>
      </c>
      <c r="DL562" s="116">
        <v>0</v>
      </c>
      <c r="DM562" s="116">
        <v>0</v>
      </c>
      <c r="DN562" s="116">
        <v>0</v>
      </c>
    </row>
    <row r="563" spans="1:118" ht="15.75" customHeight="1">
      <c r="A563" s="108"/>
      <c r="B563" s="149">
        <v>441300</v>
      </c>
      <c r="C563" s="108" t="s">
        <v>715</v>
      </c>
      <c r="D563" s="71" t="s">
        <v>716</v>
      </c>
      <c r="E563" s="384"/>
      <c r="F563" s="71"/>
      <c r="G563" s="71"/>
      <c r="H563" s="71"/>
      <c r="I563" s="71"/>
      <c r="J563" s="312">
        <v>0</v>
      </c>
      <c r="K563" s="142">
        <v>0</v>
      </c>
      <c r="L563" s="142">
        <v>0</v>
      </c>
      <c r="M563" s="313">
        <v>55.498999999999995</v>
      </c>
      <c r="N563" s="312">
        <v>0</v>
      </c>
      <c r="O563" s="142">
        <v>0</v>
      </c>
      <c r="P563" s="142">
        <v>0</v>
      </c>
      <c r="Q563" s="313">
        <v>66.813458999999995</v>
      </c>
      <c r="R563" s="312">
        <v>0</v>
      </c>
      <c r="S563" s="142">
        <v>0</v>
      </c>
      <c r="T563" s="142">
        <v>0</v>
      </c>
      <c r="U563" s="313">
        <v>77.949035999999992</v>
      </c>
      <c r="V563" s="312">
        <v>0</v>
      </c>
      <c r="W563" s="142">
        <v>0</v>
      </c>
      <c r="X563" s="142">
        <v>0</v>
      </c>
      <c r="Y563" s="142">
        <v>55.677882999999994</v>
      </c>
      <c r="Z563" s="312">
        <v>0</v>
      </c>
      <c r="AA563" s="142">
        <v>0</v>
      </c>
      <c r="AB563" s="142">
        <v>0</v>
      </c>
      <c r="AC563" s="142">
        <v>55.677882999999994</v>
      </c>
      <c r="AD563" s="312">
        <v>0</v>
      </c>
      <c r="AE563" s="142">
        <v>0</v>
      </c>
      <c r="AF563" s="142">
        <v>0</v>
      </c>
      <c r="AG563" s="142">
        <v>55.677882999999994</v>
      </c>
      <c r="AH563" s="312">
        <v>0</v>
      </c>
      <c r="AI563" s="142">
        <v>0</v>
      </c>
      <c r="AJ563" s="142">
        <v>0</v>
      </c>
      <c r="AK563" s="142">
        <v>55.677882999999994</v>
      </c>
      <c r="AL563" s="312">
        <v>0</v>
      </c>
      <c r="AM563" s="142">
        <v>0</v>
      </c>
      <c r="AN563" s="142">
        <v>0</v>
      </c>
      <c r="AO563" s="142">
        <v>55.677882999999994</v>
      </c>
      <c r="AP563" s="312">
        <v>0</v>
      </c>
      <c r="AQ563" s="142">
        <v>0</v>
      </c>
      <c r="AR563" s="142">
        <v>0</v>
      </c>
      <c r="AS563" s="142">
        <v>55.677882999999994</v>
      </c>
      <c r="AT563" s="312">
        <v>0</v>
      </c>
      <c r="AU563" s="142">
        <v>0</v>
      </c>
      <c r="AV563" s="142">
        <v>0</v>
      </c>
      <c r="AW563" s="142">
        <v>55.677882999999994</v>
      </c>
      <c r="AX563" s="312">
        <v>0</v>
      </c>
      <c r="AY563" s="142">
        <v>0</v>
      </c>
      <c r="AZ563" s="142">
        <v>0</v>
      </c>
      <c r="BA563" s="142">
        <v>55.677882999999994</v>
      </c>
      <c r="BB563" s="312">
        <v>0</v>
      </c>
      <c r="BC563" s="142">
        <v>0</v>
      </c>
      <c r="BD563" s="142">
        <v>0</v>
      </c>
      <c r="BE563" s="142">
        <v>66.813458999999995</v>
      </c>
      <c r="BF563" s="312">
        <v>0</v>
      </c>
      <c r="BG563" s="142">
        <v>0</v>
      </c>
      <c r="BH563" s="142">
        <v>0</v>
      </c>
      <c r="BI563" s="142">
        <v>66.813458999999995</v>
      </c>
      <c r="BJ563" s="312">
        <v>0</v>
      </c>
      <c r="BK563" s="142">
        <v>0</v>
      </c>
      <c r="BL563" s="142">
        <v>0</v>
      </c>
      <c r="BM563" s="142">
        <v>66.813458999999995</v>
      </c>
      <c r="BN563" s="312">
        <v>0</v>
      </c>
      <c r="BO563" s="142">
        <v>0</v>
      </c>
      <c r="BP563" s="142">
        <v>0</v>
      </c>
      <c r="BQ563" s="142">
        <v>66.813458999999995</v>
      </c>
      <c r="BR563" s="312">
        <v>0</v>
      </c>
      <c r="BS563" s="142">
        <v>0</v>
      </c>
      <c r="BT563" s="142">
        <v>0</v>
      </c>
      <c r="BU563" s="142">
        <v>66.813458999999995</v>
      </c>
      <c r="BV563" s="312">
        <v>0</v>
      </c>
      <c r="BW563" s="142">
        <v>0</v>
      </c>
      <c r="BX563" s="142">
        <v>0</v>
      </c>
      <c r="BY563" s="142">
        <v>66.813458999999995</v>
      </c>
      <c r="BZ563" s="396">
        <v>0</v>
      </c>
      <c r="CA563" s="396">
        <v>0</v>
      </c>
      <c r="CB563" s="396">
        <v>0</v>
      </c>
      <c r="CC563" s="313">
        <v>66.813458999999995</v>
      </c>
      <c r="CD563" s="396">
        <v>0</v>
      </c>
      <c r="CE563" s="396">
        <v>0</v>
      </c>
      <c r="CF563" s="396">
        <v>0</v>
      </c>
      <c r="CG563" s="313">
        <v>66.813458999999995</v>
      </c>
      <c r="CH563" s="396">
        <v>0</v>
      </c>
      <c r="CI563" s="396">
        <v>0</v>
      </c>
      <c r="CJ563" s="396">
        <v>0</v>
      </c>
      <c r="CK563" s="313">
        <v>66.813458999999995</v>
      </c>
      <c r="CL563" s="396">
        <v>0</v>
      </c>
      <c r="CM563" s="396">
        <v>0</v>
      </c>
      <c r="CN563" s="396">
        <v>0</v>
      </c>
      <c r="CO563" s="313">
        <v>66.813458999999995</v>
      </c>
      <c r="CP563" s="396">
        <v>0</v>
      </c>
      <c r="CQ563" s="396">
        <v>0</v>
      </c>
      <c r="CR563" s="396">
        <v>0</v>
      </c>
      <c r="CS563" s="313">
        <v>66.813458999999995</v>
      </c>
      <c r="CT563" s="396">
        <v>0</v>
      </c>
      <c r="CU563" s="396">
        <v>0</v>
      </c>
      <c r="CV563" s="396">
        <v>0</v>
      </c>
      <c r="CW563" s="313">
        <v>66.813458999999995</v>
      </c>
      <c r="CX563" s="322"/>
      <c r="CY563" s="71"/>
      <c r="CZ563" s="111"/>
      <c r="DA563" s="108">
        <v>441300</v>
      </c>
      <c r="DB563" s="108" t="s">
        <v>715</v>
      </c>
      <c r="DC563" s="156">
        <v>55.498999999999995</v>
      </c>
      <c r="DD563" s="156">
        <v>66.813458999999995</v>
      </c>
      <c r="DE563" s="156">
        <v>77.949035999999992</v>
      </c>
      <c r="DF563" s="119">
        <v>55.677882999999994</v>
      </c>
      <c r="DG563" s="116">
        <v>55.677882999999994</v>
      </c>
      <c r="DH563" s="116">
        <v>55.677882999999994</v>
      </c>
      <c r="DI563" s="116">
        <v>55.677882999999994</v>
      </c>
      <c r="DJ563" s="116">
        <v>55.677882999999994</v>
      </c>
      <c r="DK563" s="116">
        <v>55.677882999999994</v>
      </c>
      <c r="DL563" s="116">
        <v>55.677882999999994</v>
      </c>
      <c r="DM563" s="116">
        <v>55.677882999999994</v>
      </c>
      <c r="DN563" s="116">
        <v>66.813458999999995</v>
      </c>
    </row>
    <row r="564" spans="1:118" ht="15.75" customHeight="1">
      <c r="A564" s="108"/>
      <c r="B564" s="149">
        <v>441400</v>
      </c>
      <c r="C564" s="108" t="s">
        <v>717</v>
      </c>
      <c r="D564" s="71" t="s">
        <v>718</v>
      </c>
      <c r="E564" s="384"/>
      <c r="F564" s="71"/>
      <c r="G564" s="71"/>
      <c r="H564" s="71"/>
      <c r="I564" s="71"/>
      <c r="J564" s="312">
        <v>0</v>
      </c>
      <c r="K564" s="142">
        <v>0</v>
      </c>
      <c r="L564" s="142">
        <v>0</v>
      </c>
      <c r="M564" s="313">
        <v>5.3999999999999999E-2</v>
      </c>
      <c r="N564" s="312">
        <v>0</v>
      </c>
      <c r="O564" s="142">
        <v>0</v>
      </c>
      <c r="P564" s="142">
        <v>0</v>
      </c>
      <c r="Q564" s="313">
        <v>6.4255999999999994E-2</v>
      </c>
      <c r="R564" s="312">
        <v>0</v>
      </c>
      <c r="S564" s="142">
        <v>0</v>
      </c>
      <c r="T564" s="142">
        <v>0</v>
      </c>
      <c r="U564" s="313">
        <v>7.4142E-2</v>
      </c>
      <c r="V564" s="312">
        <v>0</v>
      </c>
      <c r="W564" s="142">
        <v>0</v>
      </c>
      <c r="X564" s="142">
        <v>0</v>
      </c>
      <c r="Y564" s="142">
        <v>5.4370999999999996E-2</v>
      </c>
      <c r="Z564" s="312">
        <v>0</v>
      </c>
      <c r="AA564" s="142">
        <v>0</v>
      </c>
      <c r="AB564" s="142">
        <v>0</v>
      </c>
      <c r="AC564" s="142">
        <v>5.4370999999999996E-2</v>
      </c>
      <c r="AD564" s="312">
        <v>0</v>
      </c>
      <c r="AE564" s="142">
        <v>0</v>
      </c>
      <c r="AF564" s="142">
        <v>0</v>
      </c>
      <c r="AG564" s="142">
        <v>5.4370999999999996E-2</v>
      </c>
      <c r="AH564" s="312">
        <v>0</v>
      </c>
      <c r="AI564" s="142">
        <v>0</v>
      </c>
      <c r="AJ564" s="142">
        <v>0</v>
      </c>
      <c r="AK564" s="142">
        <v>5.4370999999999996E-2</v>
      </c>
      <c r="AL564" s="312">
        <v>0</v>
      </c>
      <c r="AM564" s="142">
        <v>0</v>
      </c>
      <c r="AN564" s="142">
        <v>0</v>
      </c>
      <c r="AO564" s="142">
        <v>5.4370999999999996E-2</v>
      </c>
      <c r="AP564" s="312">
        <v>0</v>
      </c>
      <c r="AQ564" s="142">
        <v>0</v>
      </c>
      <c r="AR564" s="142">
        <v>0</v>
      </c>
      <c r="AS564" s="142">
        <v>5.4370999999999996E-2</v>
      </c>
      <c r="AT564" s="312">
        <v>0</v>
      </c>
      <c r="AU564" s="142">
        <v>0</v>
      </c>
      <c r="AV564" s="142">
        <v>0</v>
      </c>
      <c r="AW564" s="142">
        <v>5.4370999999999996E-2</v>
      </c>
      <c r="AX564" s="312">
        <v>0</v>
      </c>
      <c r="AY564" s="142">
        <v>0</v>
      </c>
      <c r="AZ564" s="142">
        <v>0</v>
      </c>
      <c r="BA564" s="142">
        <v>5.4370999999999996E-2</v>
      </c>
      <c r="BB564" s="312">
        <v>0</v>
      </c>
      <c r="BC564" s="142">
        <v>0</v>
      </c>
      <c r="BD564" s="142">
        <v>0</v>
      </c>
      <c r="BE564" s="142">
        <v>6.4255999999999994E-2</v>
      </c>
      <c r="BF564" s="312">
        <v>0</v>
      </c>
      <c r="BG564" s="142">
        <v>0</v>
      </c>
      <c r="BH564" s="142">
        <v>0</v>
      </c>
      <c r="BI564" s="142">
        <v>6.4255999999999994E-2</v>
      </c>
      <c r="BJ564" s="312">
        <v>0</v>
      </c>
      <c r="BK564" s="142">
        <v>0</v>
      </c>
      <c r="BL564" s="142">
        <v>0</v>
      </c>
      <c r="BM564" s="142">
        <v>0.68554999999999999</v>
      </c>
      <c r="BN564" s="312">
        <v>0</v>
      </c>
      <c r="BO564" s="142">
        <v>0</v>
      </c>
      <c r="BP564" s="142">
        <v>0</v>
      </c>
      <c r="BQ564" s="142">
        <v>0.68554999999999999</v>
      </c>
      <c r="BR564" s="312">
        <v>0</v>
      </c>
      <c r="BS564" s="142">
        <v>0</v>
      </c>
      <c r="BT564" s="142">
        <v>0</v>
      </c>
      <c r="BU564" s="142">
        <v>0.68554999999999999</v>
      </c>
      <c r="BV564" s="312">
        <v>0</v>
      </c>
      <c r="BW564" s="142">
        <v>0</v>
      </c>
      <c r="BX564" s="142">
        <v>0</v>
      </c>
      <c r="BY564" s="142">
        <v>0.68554999999999999</v>
      </c>
      <c r="BZ564" s="396">
        <v>0</v>
      </c>
      <c r="CA564" s="396">
        <v>0</v>
      </c>
      <c r="CB564" s="396">
        <v>0</v>
      </c>
      <c r="CC564" s="313">
        <v>0.68555044999999992</v>
      </c>
      <c r="CD564" s="396">
        <v>0</v>
      </c>
      <c r="CE564" s="396">
        <v>0</v>
      </c>
      <c r="CF564" s="396">
        <v>0</v>
      </c>
      <c r="CG564" s="313">
        <v>0.68555044999999992</v>
      </c>
      <c r="CH564" s="396">
        <v>0</v>
      </c>
      <c r="CI564" s="396">
        <v>0</v>
      </c>
      <c r="CJ564" s="396">
        <v>0</v>
      </c>
      <c r="CK564" s="313">
        <v>0.68555044999999992</v>
      </c>
      <c r="CL564" s="396">
        <v>0</v>
      </c>
      <c r="CM564" s="396">
        <v>0</v>
      </c>
      <c r="CN564" s="396">
        <v>0</v>
      </c>
      <c r="CO564" s="313">
        <v>0.68555044999999992</v>
      </c>
      <c r="CP564" s="396">
        <v>0</v>
      </c>
      <c r="CQ564" s="396">
        <v>0</v>
      </c>
      <c r="CR564" s="396">
        <v>0</v>
      </c>
      <c r="CS564" s="313">
        <v>0.68555044999999992</v>
      </c>
      <c r="CT564" s="396">
        <v>0</v>
      </c>
      <c r="CU564" s="396">
        <v>0</v>
      </c>
      <c r="CV564" s="396">
        <v>0</v>
      </c>
      <c r="CW564" s="313">
        <v>0.68555044999999992</v>
      </c>
      <c r="CX564" s="322"/>
      <c r="CY564" s="71"/>
      <c r="CZ564" s="111"/>
      <c r="DA564" s="108">
        <v>441400</v>
      </c>
      <c r="DB564" s="108" t="s">
        <v>717</v>
      </c>
      <c r="DC564" s="156">
        <v>5.3999999999999999E-2</v>
      </c>
      <c r="DD564" s="156">
        <v>6.4255999999999994E-2</v>
      </c>
      <c r="DE564" s="156">
        <v>7.4142E-2</v>
      </c>
      <c r="DF564" s="119">
        <v>5.4370999999999996E-2</v>
      </c>
      <c r="DG564" s="116">
        <v>5.4370999999999996E-2</v>
      </c>
      <c r="DH564" s="116">
        <v>5.4370999999999996E-2</v>
      </c>
      <c r="DI564" s="116">
        <v>5.4370999999999996E-2</v>
      </c>
      <c r="DJ564" s="116">
        <v>5.4370999999999996E-2</v>
      </c>
      <c r="DK564" s="116">
        <v>5.4370999999999996E-2</v>
      </c>
      <c r="DL564" s="116">
        <v>5.4370999999999996E-2</v>
      </c>
      <c r="DM564" s="116">
        <v>5.4370999999999996E-2</v>
      </c>
      <c r="DN564" s="116">
        <v>6.4255999999999994E-2</v>
      </c>
    </row>
    <row r="565" spans="1:118" ht="15.75" customHeight="1">
      <c r="A565" s="108"/>
      <c r="B565" s="149">
        <v>441600</v>
      </c>
      <c r="C565" s="114" t="s">
        <v>719</v>
      </c>
      <c r="D565" s="89" t="s">
        <v>720</v>
      </c>
      <c r="E565" s="384"/>
      <c r="F565" s="71"/>
      <c r="G565" s="71"/>
      <c r="H565" s="71"/>
      <c r="I565" s="71"/>
      <c r="J565" s="312">
        <v>0</v>
      </c>
      <c r="K565" s="142">
        <v>0</v>
      </c>
      <c r="L565" s="142">
        <v>0</v>
      </c>
      <c r="M565" s="313">
        <v>55.498999999999995</v>
      </c>
      <c r="N565" s="312">
        <v>0</v>
      </c>
      <c r="O565" s="142">
        <v>0</v>
      </c>
      <c r="P565" s="142">
        <v>0</v>
      </c>
      <c r="Q565" s="313">
        <v>66.813458999999995</v>
      </c>
      <c r="R565" s="312">
        <v>0</v>
      </c>
      <c r="S565" s="142">
        <v>0</v>
      </c>
      <c r="T565" s="142">
        <v>0</v>
      </c>
      <c r="U565" s="313">
        <v>77.949035999999992</v>
      </c>
      <c r="V565" s="312">
        <v>0</v>
      </c>
      <c r="W565" s="142">
        <v>0</v>
      </c>
      <c r="X565" s="142">
        <v>0</v>
      </c>
      <c r="Y565" s="142">
        <v>55.677882999999994</v>
      </c>
      <c r="Z565" s="312">
        <v>0</v>
      </c>
      <c r="AA565" s="142">
        <v>0</v>
      </c>
      <c r="AB565" s="142">
        <v>0</v>
      </c>
      <c r="AC565" s="142">
        <v>55.677882999999994</v>
      </c>
      <c r="AD565" s="312">
        <v>0</v>
      </c>
      <c r="AE565" s="142">
        <v>0</v>
      </c>
      <c r="AF565" s="142">
        <v>0</v>
      </c>
      <c r="AG565" s="142">
        <v>55.677882999999994</v>
      </c>
      <c r="AH565" s="312">
        <v>0</v>
      </c>
      <c r="AI565" s="142">
        <v>0</v>
      </c>
      <c r="AJ565" s="142">
        <v>0</v>
      </c>
      <c r="AK565" s="142">
        <v>55.677882999999994</v>
      </c>
      <c r="AL565" s="312">
        <v>0</v>
      </c>
      <c r="AM565" s="142">
        <v>0</v>
      </c>
      <c r="AN565" s="142">
        <v>0</v>
      </c>
      <c r="AO565" s="142">
        <v>55.677882999999994</v>
      </c>
      <c r="AP565" s="312">
        <v>0</v>
      </c>
      <c r="AQ565" s="142">
        <v>0</v>
      </c>
      <c r="AR565" s="142">
        <v>0</v>
      </c>
      <c r="AS565" s="142">
        <v>55.677882999999994</v>
      </c>
      <c r="AT565" s="312">
        <v>0</v>
      </c>
      <c r="AU565" s="142">
        <v>0</v>
      </c>
      <c r="AV565" s="142">
        <v>0</v>
      </c>
      <c r="AW565" s="142">
        <v>55.677882999999994</v>
      </c>
      <c r="AX565" s="312">
        <v>0</v>
      </c>
      <c r="AY565" s="142">
        <v>0</v>
      </c>
      <c r="AZ565" s="142">
        <v>0</v>
      </c>
      <c r="BA565" s="142">
        <v>55.677882999999994</v>
      </c>
      <c r="BB565" s="312">
        <v>0</v>
      </c>
      <c r="BC565" s="142">
        <v>0</v>
      </c>
      <c r="BD565" s="142">
        <v>0</v>
      </c>
      <c r="BE565" s="142">
        <v>66.813458999999995</v>
      </c>
      <c r="BF565" s="312">
        <v>0</v>
      </c>
      <c r="BG565" s="142">
        <v>0</v>
      </c>
      <c r="BH565" s="142">
        <v>0</v>
      </c>
      <c r="BI565" s="142">
        <v>66.813458999999995</v>
      </c>
      <c r="BJ565" s="312">
        <v>0</v>
      </c>
      <c r="BK565" s="142">
        <v>0</v>
      </c>
      <c r="BL565" s="142">
        <v>0</v>
      </c>
      <c r="BM565" s="142">
        <v>66.813458999999995</v>
      </c>
      <c r="BN565" s="312">
        <v>0</v>
      </c>
      <c r="BO565" s="142">
        <v>0</v>
      </c>
      <c r="BP565" s="142">
        <v>0</v>
      </c>
      <c r="BQ565" s="142">
        <v>66.813458999999995</v>
      </c>
      <c r="BR565" s="312">
        <v>0</v>
      </c>
      <c r="BS565" s="142">
        <v>0</v>
      </c>
      <c r="BT565" s="142">
        <v>0</v>
      </c>
      <c r="BU565" s="142">
        <v>66.813458999999995</v>
      </c>
      <c r="BV565" s="312">
        <v>0</v>
      </c>
      <c r="BW565" s="142">
        <v>0</v>
      </c>
      <c r="BX565" s="142">
        <v>0</v>
      </c>
      <c r="BY565" s="142">
        <v>66.813458999999995</v>
      </c>
      <c r="BZ565" s="312">
        <v>0</v>
      </c>
      <c r="CA565" s="142">
        <v>0</v>
      </c>
      <c r="CB565" s="142">
        <v>0</v>
      </c>
      <c r="CC565" s="313">
        <v>66.813458999999995</v>
      </c>
      <c r="CD565" s="312">
        <v>0</v>
      </c>
      <c r="CE565" s="142">
        <v>0</v>
      </c>
      <c r="CF565" s="142">
        <v>0</v>
      </c>
      <c r="CG565" s="313">
        <v>66.813458999999995</v>
      </c>
      <c r="CH565" s="312">
        <v>0</v>
      </c>
      <c r="CI565" s="142">
        <v>0</v>
      </c>
      <c r="CJ565" s="142">
        <v>0</v>
      </c>
      <c r="CK565" s="313">
        <v>66.813458999999995</v>
      </c>
      <c r="CL565" s="312">
        <v>0</v>
      </c>
      <c r="CM565" s="142">
        <v>0</v>
      </c>
      <c r="CN565" s="142">
        <v>0</v>
      </c>
      <c r="CO565" s="313">
        <v>66.813458999999995</v>
      </c>
      <c r="CP565" s="312">
        <v>0</v>
      </c>
      <c r="CQ565" s="142">
        <v>0</v>
      </c>
      <c r="CR565" s="142">
        <v>0</v>
      </c>
      <c r="CS565" s="313">
        <v>66.813458999999995</v>
      </c>
      <c r="CT565" s="312">
        <v>0</v>
      </c>
      <c r="CU565" s="142">
        <v>0</v>
      </c>
      <c r="CV565" s="142">
        <v>0</v>
      </c>
      <c r="CW565" s="313">
        <v>66.813458999999995</v>
      </c>
      <c r="CX565" s="322"/>
      <c r="CY565" s="71"/>
      <c r="CZ565" s="111"/>
      <c r="DA565" s="108">
        <v>441600</v>
      </c>
      <c r="DB565" s="108" t="s">
        <v>719</v>
      </c>
      <c r="DC565" s="156">
        <v>55.498999999999995</v>
      </c>
      <c r="DD565" s="156">
        <v>66.813458999999995</v>
      </c>
      <c r="DE565" s="156">
        <v>77.949035999999992</v>
      </c>
      <c r="DF565" s="119">
        <v>55.677882999999994</v>
      </c>
      <c r="DG565" s="116">
        <v>55.677882999999994</v>
      </c>
      <c r="DH565" s="116">
        <v>55.677882999999994</v>
      </c>
      <c r="DI565" s="116">
        <v>55.677882999999994</v>
      </c>
      <c r="DJ565" s="116">
        <v>55.677882999999994</v>
      </c>
      <c r="DK565" s="116">
        <v>55.677882999999994</v>
      </c>
      <c r="DL565" s="116">
        <v>55.677882999999994</v>
      </c>
      <c r="DM565" s="116">
        <v>55.677882999999994</v>
      </c>
      <c r="DN565" s="116">
        <v>66.813458999999995</v>
      </c>
    </row>
    <row r="566" spans="1:118" ht="15.75" customHeight="1">
      <c r="A566" s="108"/>
      <c r="B566" s="149">
        <v>441700</v>
      </c>
      <c r="C566" s="114" t="s">
        <v>721</v>
      </c>
      <c r="D566" s="89" t="s">
        <v>722</v>
      </c>
      <c r="E566" s="384"/>
      <c r="F566" s="71"/>
      <c r="G566" s="71"/>
      <c r="H566" s="71"/>
      <c r="I566" s="71"/>
      <c r="J566" s="312">
        <v>0</v>
      </c>
      <c r="K566" s="142">
        <v>0</v>
      </c>
      <c r="L566" s="142">
        <v>0</v>
      </c>
      <c r="M566" s="313">
        <v>5.3999999999999999E-2</v>
      </c>
      <c r="N566" s="312">
        <v>0</v>
      </c>
      <c r="O566" s="142">
        <v>0</v>
      </c>
      <c r="P566" s="142">
        <v>0</v>
      </c>
      <c r="Q566" s="313">
        <v>6.4255999999999994E-2</v>
      </c>
      <c r="R566" s="312">
        <v>0</v>
      </c>
      <c r="S566" s="142">
        <v>0</v>
      </c>
      <c r="T566" s="142">
        <v>0</v>
      </c>
      <c r="U566" s="313">
        <v>7.4142E-2</v>
      </c>
      <c r="V566" s="312">
        <v>0</v>
      </c>
      <c r="W566" s="142">
        <v>0</v>
      </c>
      <c r="X566" s="142">
        <v>0</v>
      </c>
      <c r="Y566" s="142">
        <v>5.4370999999999996E-2</v>
      </c>
      <c r="Z566" s="312">
        <v>0</v>
      </c>
      <c r="AA566" s="142">
        <v>0</v>
      </c>
      <c r="AB566" s="142">
        <v>0</v>
      </c>
      <c r="AC566" s="142">
        <v>5.4370999999999996E-2</v>
      </c>
      <c r="AD566" s="312">
        <v>0</v>
      </c>
      <c r="AE566" s="142">
        <v>0</v>
      </c>
      <c r="AF566" s="142">
        <v>0</v>
      </c>
      <c r="AG566" s="142">
        <v>5.4370999999999996E-2</v>
      </c>
      <c r="AH566" s="312">
        <v>0</v>
      </c>
      <c r="AI566" s="142">
        <v>0</v>
      </c>
      <c r="AJ566" s="142">
        <v>0</v>
      </c>
      <c r="AK566" s="142">
        <v>5.4370999999999996E-2</v>
      </c>
      <c r="AL566" s="312">
        <v>0</v>
      </c>
      <c r="AM566" s="142">
        <v>0</v>
      </c>
      <c r="AN566" s="142">
        <v>0</v>
      </c>
      <c r="AO566" s="142">
        <v>5.4370999999999996E-2</v>
      </c>
      <c r="AP566" s="312">
        <v>0</v>
      </c>
      <c r="AQ566" s="142">
        <v>0</v>
      </c>
      <c r="AR566" s="142">
        <v>0</v>
      </c>
      <c r="AS566" s="142">
        <v>5.4370999999999996E-2</v>
      </c>
      <c r="AT566" s="312">
        <v>0</v>
      </c>
      <c r="AU566" s="142">
        <v>0</v>
      </c>
      <c r="AV566" s="142">
        <v>0</v>
      </c>
      <c r="AW566" s="142">
        <v>5.4370999999999996E-2</v>
      </c>
      <c r="AX566" s="312">
        <v>0</v>
      </c>
      <c r="AY566" s="142">
        <v>0</v>
      </c>
      <c r="AZ566" s="142">
        <v>0</v>
      </c>
      <c r="BA566" s="142">
        <v>5.4370999999999996E-2</v>
      </c>
      <c r="BB566" s="312">
        <v>0</v>
      </c>
      <c r="BC566" s="142">
        <v>0</v>
      </c>
      <c r="BD566" s="142">
        <v>0</v>
      </c>
      <c r="BE566" s="142">
        <v>6.4255999999999994E-2</v>
      </c>
      <c r="BF566" s="312">
        <v>0</v>
      </c>
      <c r="BG566" s="142">
        <v>0</v>
      </c>
      <c r="BH566" s="142">
        <v>0</v>
      </c>
      <c r="BI566" s="142">
        <v>6.4255999999999994E-2</v>
      </c>
      <c r="BJ566" s="312">
        <v>0</v>
      </c>
      <c r="BK566" s="142">
        <v>0</v>
      </c>
      <c r="BL566" s="142">
        <v>0</v>
      </c>
      <c r="BM566" s="142">
        <v>0.68554999999999999</v>
      </c>
      <c r="BN566" s="312">
        <v>0</v>
      </c>
      <c r="BO566" s="142">
        <v>0</v>
      </c>
      <c r="BP566" s="142">
        <v>0</v>
      </c>
      <c r="BQ566" s="142">
        <v>0.68554999999999999</v>
      </c>
      <c r="BR566" s="312">
        <v>0</v>
      </c>
      <c r="BS566" s="142">
        <v>0</v>
      </c>
      <c r="BT566" s="142">
        <v>0</v>
      </c>
      <c r="BU566" s="142">
        <v>0.68554999999999999</v>
      </c>
      <c r="BV566" s="312">
        <v>0</v>
      </c>
      <c r="BW566" s="142">
        <v>0</v>
      </c>
      <c r="BX566" s="142">
        <v>0</v>
      </c>
      <c r="BY566" s="142">
        <v>0.68554999999999999</v>
      </c>
      <c r="BZ566" s="312">
        <v>0</v>
      </c>
      <c r="CA566" s="142">
        <v>0</v>
      </c>
      <c r="CB566" s="142">
        <v>0</v>
      </c>
      <c r="CC566" s="313">
        <v>0.68555044999999992</v>
      </c>
      <c r="CD566" s="312">
        <v>0</v>
      </c>
      <c r="CE566" s="142">
        <v>0</v>
      </c>
      <c r="CF566" s="142">
        <v>0</v>
      </c>
      <c r="CG566" s="313">
        <v>0.68555044999999992</v>
      </c>
      <c r="CH566" s="312">
        <v>0</v>
      </c>
      <c r="CI566" s="142">
        <v>0</v>
      </c>
      <c r="CJ566" s="142">
        <v>0</v>
      </c>
      <c r="CK566" s="313">
        <v>0.68555044999999992</v>
      </c>
      <c r="CL566" s="312">
        <v>0</v>
      </c>
      <c r="CM566" s="142">
        <v>0</v>
      </c>
      <c r="CN566" s="142">
        <v>0</v>
      </c>
      <c r="CO566" s="313">
        <v>0.68555044999999992</v>
      </c>
      <c r="CP566" s="312">
        <v>0</v>
      </c>
      <c r="CQ566" s="142">
        <v>0</v>
      </c>
      <c r="CR566" s="142">
        <v>0</v>
      </c>
      <c r="CS566" s="313">
        <v>0.68555044999999992</v>
      </c>
      <c r="CT566" s="312">
        <v>0</v>
      </c>
      <c r="CU566" s="142">
        <v>0</v>
      </c>
      <c r="CV566" s="142">
        <v>0</v>
      </c>
      <c r="CW566" s="313">
        <v>0.68555044999999992</v>
      </c>
      <c r="CX566" s="322"/>
      <c r="CY566" s="71"/>
      <c r="CZ566" s="111"/>
      <c r="DA566" s="108">
        <v>441700</v>
      </c>
      <c r="DB566" s="108" t="s">
        <v>721</v>
      </c>
      <c r="DC566" s="156">
        <v>5.3999999999999999E-2</v>
      </c>
      <c r="DD566" s="156">
        <v>6.4255999999999994E-2</v>
      </c>
      <c r="DE566" s="156">
        <v>7.4142E-2</v>
      </c>
      <c r="DF566" s="119">
        <v>5.4370999999999996E-2</v>
      </c>
      <c r="DG566" s="116">
        <v>5.4370999999999996E-2</v>
      </c>
      <c r="DH566" s="116">
        <v>5.4370999999999996E-2</v>
      </c>
      <c r="DI566" s="116">
        <v>5.4370999999999996E-2</v>
      </c>
      <c r="DJ566" s="116">
        <v>5.4370999999999996E-2</v>
      </c>
      <c r="DK566" s="116">
        <v>5.4370999999999996E-2</v>
      </c>
      <c r="DL566" s="116">
        <v>5.4370999999999996E-2</v>
      </c>
      <c r="DM566" s="116">
        <v>5.4370999999999996E-2</v>
      </c>
      <c r="DN566" s="116">
        <v>6.4255999999999994E-2</v>
      </c>
    </row>
    <row r="567" spans="1:118" ht="15.75" customHeight="1">
      <c r="A567" s="108"/>
      <c r="B567" s="149"/>
      <c r="C567" s="114"/>
      <c r="D567" s="89"/>
      <c r="E567" s="384"/>
      <c r="F567" s="71"/>
      <c r="G567" s="71"/>
      <c r="H567" s="71"/>
      <c r="I567" s="71"/>
      <c r="J567" s="312"/>
      <c r="K567" s="142"/>
      <c r="L567" s="142"/>
      <c r="M567" s="313"/>
      <c r="N567" s="312"/>
      <c r="O567" s="142"/>
      <c r="P567" s="142"/>
      <c r="Q567" s="313"/>
      <c r="R567" s="312"/>
      <c r="S567" s="142"/>
      <c r="T567" s="142"/>
      <c r="U567" s="313"/>
      <c r="V567" s="312"/>
      <c r="W567" s="142"/>
      <c r="X567" s="142"/>
      <c r="Y567" s="142"/>
      <c r="Z567" s="312"/>
      <c r="AA567" s="142"/>
      <c r="AB567" s="142"/>
      <c r="AC567" s="142"/>
      <c r="AD567" s="312"/>
      <c r="AE567" s="142"/>
      <c r="AF567" s="142"/>
      <c r="AG567" s="142"/>
      <c r="AH567" s="312"/>
      <c r="AI567" s="142"/>
      <c r="AJ567" s="142"/>
      <c r="AK567" s="142"/>
      <c r="AL567" s="312"/>
      <c r="AM567" s="142"/>
      <c r="AN567" s="142"/>
      <c r="AO567" s="142"/>
      <c r="AP567" s="312"/>
      <c r="AQ567" s="142"/>
      <c r="AR567" s="142"/>
      <c r="AS567" s="142"/>
      <c r="AT567" s="312"/>
      <c r="AU567" s="142"/>
      <c r="AV567" s="142"/>
      <c r="AW567" s="142"/>
      <c r="AX567" s="312"/>
      <c r="AY567" s="142"/>
      <c r="AZ567" s="142"/>
      <c r="BA567" s="142"/>
      <c r="BB567" s="312"/>
      <c r="BC567" s="142"/>
      <c r="BD567" s="142"/>
      <c r="BE567" s="142"/>
      <c r="BF567" s="312"/>
      <c r="BG567" s="142"/>
      <c r="BH567" s="142"/>
      <c r="BI567" s="142"/>
      <c r="BJ567" s="312"/>
      <c r="BK567" s="142"/>
      <c r="BL567" s="142"/>
      <c r="BM567" s="142"/>
      <c r="BN567" s="312"/>
      <c r="BO567" s="142"/>
      <c r="BP567" s="142"/>
      <c r="BQ567" s="142"/>
      <c r="BR567" s="312"/>
      <c r="BS567" s="142"/>
      <c r="BT567" s="142"/>
      <c r="BU567" s="142"/>
      <c r="BV567" s="312"/>
      <c r="BW567" s="142"/>
      <c r="BX567" s="142"/>
      <c r="BY567" s="142"/>
      <c r="BZ567" s="312"/>
      <c r="CA567" s="142"/>
      <c r="CB567" s="142"/>
      <c r="CC567" s="313"/>
      <c r="CD567" s="312"/>
      <c r="CE567" s="142"/>
      <c r="CF567" s="142"/>
      <c r="CG567" s="313"/>
      <c r="CH567" s="312"/>
      <c r="CI567" s="142"/>
      <c r="CJ567" s="142"/>
      <c r="CK567" s="313"/>
      <c r="CL567" s="312"/>
      <c r="CM567" s="142"/>
      <c r="CN567" s="142"/>
      <c r="CO567" s="313"/>
      <c r="CP567" s="312"/>
      <c r="CQ567" s="142"/>
      <c r="CR567" s="142"/>
      <c r="CS567" s="313"/>
      <c r="CT567" s="312"/>
      <c r="CU567" s="142"/>
      <c r="CV567" s="142"/>
      <c r="CW567" s="313"/>
      <c r="CX567" s="322"/>
      <c r="CY567" s="71"/>
      <c r="CZ567" s="111"/>
      <c r="DA567" s="108"/>
      <c r="DB567" s="108"/>
      <c r="DC567" s="71"/>
      <c r="DD567" s="71"/>
      <c r="DE567" s="71"/>
      <c r="DF567" s="119"/>
      <c r="DG567" s="116"/>
      <c r="DH567" s="116"/>
      <c r="DI567" s="116"/>
      <c r="DJ567" s="116"/>
      <c r="DK567" s="116"/>
      <c r="DL567" s="116"/>
      <c r="DM567" s="116"/>
      <c r="DN567" s="116"/>
    </row>
    <row r="568" spans="1:118" ht="15.75" customHeight="1">
      <c r="A568" s="108"/>
      <c r="B568" s="149">
        <v>441900</v>
      </c>
      <c r="C568" s="108" t="s">
        <v>723</v>
      </c>
      <c r="D568" s="71" t="s">
        <v>724</v>
      </c>
      <c r="E568" s="384"/>
      <c r="F568" s="71"/>
      <c r="G568" s="71"/>
      <c r="H568" s="71"/>
      <c r="I568" s="71"/>
      <c r="J568" s="312">
        <v>0</v>
      </c>
      <c r="K568" s="142">
        <v>0</v>
      </c>
      <c r="L568" s="142">
        <v>0</v>
      </c>
      <c r="M568" s="313">
        <v>0</v>
      </c>
      <c r="N568" s="312">
        <v>0</v>
      </c>
      <c r="O568" s="142">
        <v>0</v>
      </c>
      <c r="P568" s="142">
        <v>0</v>
      </c>
      <c r="Q568" s="313">
        <v>0</v>
      </c>
      <c r="R568" s="312">
        <v>0</v>
      </c>
      <c r="S568" s="142">
        <v>0</v>
      </c>
      <c r="T568" s="142">
        <v>0</v>
      </c>
      <c r="U568" s="313">
        <v>0</v>
      </c>
      <c r="V568" s="312">
        <v>0</v>
      </c>
      <c r="W568" s="142">
        <v>0</v>
      </c>
      <c r="X568" s="142">
        <v>0</v>
      </c>
      <c r="Y568" s="142">
        <v>0</v>
      </c>
      <c r="Z568" s="312">
        <v>0</v>
      </c>
      <c r="AA568" s="142">
        <v>0</v>
      </c>
      <c r="AB568" s="142">
        <v>0</v>
      </c>
      <c r="AC568" s="142">
        <v>0</v>
      </c>
      <c r="AD568" s="312">
        <v>0</v>
      </c>
      <c r="AE568" s="142">
        <v>0</v>
      </c>
      <c r="AF568" s="142">
        <v>0</v>
      </c>
      <c r="AG568" s="142">
        <v>0</v>
      </c>
      <c r="AH568" s="312">
        <v>0</v>
      </c>
      <c r="AI568" s="142">
        <v>0</v>
      </c>
      <c r="AJ568" s="142">
        <v>0</v>
      </c>
      <c r="AK568" s="142">
        <v>0</v>
      </c>
      <c r="AL568" s="312">
        <v>0</v>
      </c>
      <c r="AM568" s="142">
        <v>0</v>
      </c>
      <c r="AN568" s="142">
        <v>0</v>
      </c>
      <c r="AO568" s="142">
        <v>0</v>
      </c>
      <c r="AP568" s="312">
        <v>0</v>
      </c>
      <c r="AQ568" s="142">
        <v>0</v>
      </c>
      <c r="AR568" s="142">
        <v>0</v>
      </c>
      <c r="AS568" s="142">
        <v>0</v>
      </c>
      <c r="AT568" s="312">
        <v>0</v>
      </c>
      <c r="AU568" s="142">
        <v>0</v>
      </c>
      <c r="AV568" s="142">
        <v>0</v>
      </c>
      <c r="AW568" s="142">
        <v>0</v>
      </c>
      <c r="AX568" s="312">
        <v>0</v>
      </c>
      <c r="AY568" s="142">
        <v>0</v>
      </c>
      <c r="AZ568" s="142">
        <v>0</v>
      </c>
      <c r="BA568" s="142">
        <v>0</v>
      </c>
      <c r="BB568" s="312">
        <v>0</v>
      </c>
      <c r="BC568" s="142">
        <v>0</v>
      </c>
      <c r="BD568" s="142">
        <v>0</v>
      </c>
      <c r="BE568" s="142">
        <v>0</v>
      </c>
      <c r="BF568" s="312">
        <v>0</v>
      </c>
      <c r="BG568" s="142">
        <v>0</v>
      </c>
      <c r="BH568" s="142">
        <v>0</v>
      </c>
      <c r="BI568" s="142">
        <v>0</v>
      </c>
      <c r="BJ568" s="312">
        <v>0</v>
      </c>
      <c r="BK568" s="142">
        <v>0</v>
      </c>
      <c r="BL568" s="142">
        <v>0</v>
      </c>
      <c r="BM568" s="142">
        <v>0</v>
      </c>
      <c r="BN568" s="312">
        <v>0</v>
      </c>
      <c r="BO568" s="142">
        <v>0</v>
      </c>
      <c r="BP568" s="142">
        <v>0</v>
      </c>
      <c r="BQ568" s="142">
        <v>0</v>
      </c>
      <c r="BR568" s="312">
        <v>0</v>
      </c>
      <c r="BS568" s="142">
        <v>0</v>
      </c>
      <c r="BT568" s="142">
        <v>0</v>
      </c>
      <c r="BU568" s="142">
        <v>0</v>
      </c>
      <c r="BV568" s="312">
        <v>0</v>
      </c>
      <c r="BW568" s="142">
        <v>0</v>
      </c>
      <c r="BX568" s="142">
        <v>0</v>
      </c>
      <c r="BY568" s="142">
        <v>0</v>
      </c>
      <c r="BZ568" s="312">
        <v>0</v>
      </c>
      <c r="CA568" s="142">
        <v>0</v>
      </c>
      <c r="CB568" s="142">
        <v>0</v>
      </c>
      <c r="CC568" s="313">
        <v>0</v>
      </c>
      <c r="CD568" s="312">
        <v>0</v>
      </c>
      <c r="CE568" s="142">
        <v>0</v>
      </c>
      <c r="CF568" s="142">
        <v>0</v>
      </c>
      <c r="CG568" s="313">
        <v>0</v>
      </c>
      <c r="CH568" s="312">
        <v>0</v>
      </c>
      <c r="CI568" s="142">
        <v>0</v>
      </c>
      <c r="CJ568" s="142">
        <v>0</v>
      </c>
      <c r="CK568" s="313">
        <v>0</v>
      </c>
      <c r="CL568" s="312">
        <v>0</v>
      </c>
      <c r="CM568" s="142">
        <v>0</v>
      </c>
      <c r="CN568" s="142">
        <v>0</v>
      </c>
      <c r="CO568" s="313">
        <v>0</v>
      </c>
      <c r="CP568" s="312">
        <v>0</v>
      </c>
      <c r="CQ568" s="142">
        <v>0</v>
      </c>
      <c r="CR568" s="142">
        <v>0</v>
      </c>
      <c r="CS568" s="313">
        <v>0</v>
      </c>
      <c r="CT568" s="312">
        <v>0</v>
      </c>
      <c r="CU568" s="142">
        <v>0</v>
      </c>
      <c r="CV568" s="142">
        <v>0</v>
      </c>
      <c r="CW568" s="313">
        <v>0</v>
      </c>
      <c r="CX568" s="322"/>
      <c r="CY568" s="71"/>
      <c r="CZ568" s="111"/>
      <c r="DA568" s="108">
        <v>441900</v>
      </c>
      <c r="DB568" s="108" t="s">
        <v>723</v>
      </c>
      <c r="DC568" s="156">
        <v>0</v>
      </c>
      <c r="DD568" s="156">
        <v>0</v>
      </c>
      <c r="DE568" s="156">
        <v>0</v>
      </c>
      <c r="DF568" s="119">
        <v>0</v>
      </c>
      <c r="DG568" s="116">
        <v>0</v>
      </c>
      <c r="DH568" s="116">
        <v>0</v>
      </c>
      <c r="DI568" s="116">
        <v>0</v>
      </c>
      <c r="DJ568" s="116">
        <v>0</v>
      </c>
      <c r="DK568" s="116">
        <v>0</v>
      </c>
      <c r="DL568" s="116">
        <v>0</v>
      </c>
      <c r="DM568" s="116">
        <v>0</v>
      </c>
      <c r="DN568" s="116">
        <v>0</v>
      </c>
    </row>
    <row r="569" spans="1:118" ht="15.75" customHeight="1">
      <c r="A569" s="108"/>
      <c r="B569" s="149">
        <v>442000</v>
      </c>
      <c r="C569" s="108" t="s">
        <v>725</v>
      </c>
      <c r="D569" s="71" t="s">
        <v>726</v>
      </c>
      <c r="E569" s="384"/>
      <c r="F569" s="71"/>
      <c r="G569" s="71"/>
      <c r="H569" s="71"/>
      <c r="I569" s="71"/>
      <c r="J569" s="312">
        <v>0</v>
      </c>
      <c r="K569" s="142">
        <v>0</v>
      </c>
      <c r="L569" s="142">
        <v>0</v>
      </c>
      <c r="M569" s="313">
        <v>0</v>
      </c>
      <c r="N569" s="312">
        <v>0</v>
      </c>
      <c r="O569" s="142">
        <v>0</v>
      </c>
      <c r="P569" s="142">
        <v>0</v>
      </c>
      <c r="Q569" s="313">
        <v>0</v>
      </c>
      <c r="R569" s="312">
        <v>0</v>
      </c>
      <c r="S569" s="142">
        <v>0</v>
      </c>
      <c r="T569" s="142">
        <v>0</v>
      </c>
      <c r="U569" s="313">
        <v>0</v>
      </c>
      <c r="V569" s="312">
        <v>0</v>
      </c>
      <c r="W569" s="142">
        <v>0</v>
      </c>
      <c r="X569" s="142">
        <v>0</v>
      </c>
      <c r="Y569" s="142">
        <v>0</v>
      </c>
      <c r="Z569" s="312">
        <v>0</v>
      </c>
      <c r="AA569" s="142">
        <v>0</v>
      </c>
      <c r="AB569" s="142">
        <v>0</v>
      </c>
      <c r="AC569" s="142">
        <v>0</v>
      </c>
      <c r="AD569" s="312">
        <v>0</v>
      </c>
      <c r="AE569" s="142">
        <v>0</v>
      </c>
      <c r="AF569" s="142">
        <v>0</v>
      </c>
      <c r="AG569" s="142">
        <v>0</v>
      </c>
      <c r="AH569" s="312">
        <v>0</v>
      </c>
      <c r="AI569" s="142">
        <v>0</v>
      </c>
      <c r="AJ569" s="142">
        <v>0</v>
      </c>
      <c r="AK569" s="142">
        <v>0</v>
      </c>
      <c r="AL569" s="312">
        <v>0</v>
      </c>
      <c r="AM569" s="142">
        <v>0</v>
      </c>
      <c r="AN569" s="142">
        <v>0</v>
      </c>
      <c r="AO569" s="142">
        <v>0</v>
      </c>
      <c r="AP569" s="312">
        <v>0</v>
      </c>
      <c r="AQ569" s="142">
        <v>0</v>
      </c>
      <c r="AR569" s="142">
        <v>0</v>
      </c>
      <c r="AS569" s="142">
        <v>0</v>
      </c>
      <c r="AT569" s="312">
        <v>0</v>
      </c>
      <c r="AU569" s="142">
        <v>0</v>
      </c>
      <c r="AV569" s="142">
        <v>0</v>
      </c>
      <c r="AW569" s="142">
        <v>0</v>
      </c>
      <c r="AX569" s="312">
        <v>0</v>
      </c>
      <c r="AY569" s="142">
        <v>0</v>
      </c>
      <c r="AZ569" s="142">
        <v>0</v>
      </c>
      <c r="BA569" s="142">
        <v>0</v>
      </c>
      <c r="BB569" s="312">
        <v>0</v>
      </c>
      <c r="BC569" s="142">
        <v>0</v>
      </c>
      <c r="BD569" s="142">
        <v>0</v>
      </c>
      <c r="BE569" s="142">
        <v>0</v>
      </c>
      <c r="BF569" s="312">
        <v>0</v>
      </c>
      <c r="BG569" s="142">
        <v>0</v>
      </c>
      <c r="BH569" s="142">
        <v>0</v>
      </c>
      <c r="BI569" s="142">
        <v>0</v>
      </c>
      <c r="BJ569" s="312">
        <v>0</v>
      </c>
      <c r="BK569" s="142">
        <v>0</v>
      </c>
      <c r="BL569" s="142">
        <v>0</v>
      </c>
      <c r="BM569" s="142">
        <v>0</v>
      </c>
      <c r="BN569" s="312">
        <v>0</v>
      </c>
      <c r="BO569" s="142">
        <v>0</v>
      </c>
      <c r="BP569" s="142">
        <v>0</v>
      </c>
      <c r="BQ569" s="142">
        <v>0</v>
      </c>
      <c r="BR569" s="312">
        <v>0</v>
      </c>
      <c r="BS569" s="142">
        <v>0</v>
      </c>
      <c r="BT569" s="142">
        <v>0</v>
      </c>
      <c r="BU569" s="142">
        <v>0</v>
      </c>
      <c r="BV569" s="312">
        <v>0</v>
      </c>
      <c r="BW569" s="142">
        <v>0</v>
      </c>
      <c r="BX569" s="142">
        <v>0</v>
      </c>
      <c r="BY569" s="142">
        <v>0</v>
      </c>
      <c r="BZ569" s="312">
        <v>0</v>
      </c>
      <c r="CA569" s="142">
        <v>0</v>
      </c>
      <c r="CB569" s="142">
        <v>0</v>
      </c>
      <c r="CC569" s="313">
        <v>0</v>
      </c>
      <c r="CD569" s="312">
        <v>0</v>
      </c>
      <c r="CE569" s="142">
        <v>0</v>
      </c>
      <c r="CF569" s="142">
        <v>0</v>
      </c>
      <c r="CG569" s="313">
        <v>0</v>
      </c>
      <c r="CH569" s="312">
        <v>0</v>
      </c>
      <c r="CI569" s="142">
        <v>0</v>
      </c>
      <c r="CJ569" s="142">
        <v>0</v>
      </c>
      <c r="CK569" s="313">
        <v>0</v>
      </c>
      <c r="CL569" s="312">
        <v>0</v>
      </c>
      <c r="CM569" s="142">
        <v>0</v>
      </c>
      <c r="CN569" s="142">
        <v>0</v>
      </c>
      <c r="CO569" s="313">
        <v>0</v>
      </c>
      <c r="CP569" s="312">
        <v>0</v>
      </c>
      <c r="CQ569" s="142">
        <v>0</v>
      </c>
      <c r="CR569" s="142">
        <v>0</v>
      </c>
      <c r="CS569" s="313">
        <v>0</v>
      </c>
      <c r="CT569" s="312">
        <v>0</v>
      </c>
      <c r="CU569" s="142">
        <v>0</v>
      </c>
      <c r="CV569" s="142">
        <v>0</v>
      </c>
      <c r="CW569" s="313">
        <v>0</v>
      </c>
      <c r="CX569" s="322"/>
      <c r="CY569" s="71"/>
      <c r="CZ569" s="111"/>
      <c r="DA569" s="108">
        <v>442000</v>
      </c>
      <c r="DB569" s="108" t="s">
        <v>725</v>
      </c>
      <c r="DC569" s="156">
        <v>0</v>
      </c>
      <c r="DD569" s="156">
        <v>0</v>
      </c>
      <c r="DE569" s="156">
        <v>0</v>
      </c>
      <c r="DF569" s="119">
        <v>0</v>
      </c>
      <c r="DG569" s="116">
        <v>0</v>
      </c>
      <c r="DH569" s="116">
        <v>0</v>
      </c>
      <c r="DI569" s="116">
        <v>0</v>
      </c>
      <c r="DJ569" s="116">
        <v>0</v>
      </c>
      <c r="DK569" s="116">
        <v>0</v>
      </c>
      <c r="DL569" s="116">
        <v>0</v>
      </c>
      <c r="DM569" s="116">
        <v>0</v>
      </c>
      <c r="DN569" s="116">
        <v>0</v>
      </c>
    </row>
    <row r="570" spans="1:118" ht="15.75" customHeight="1">
      <c r="A570" s="108"/>
      <c r="B570" s="149"/>
      <c r="C570" s="108"/>
      <c r="D570" s="71"/>
      <c r="E570" s="384"/>
      <c r="F570" s="71"/>
      <c r="G570" s="71"/>
      <c r="H570" s="71"/>
      <c r="I570" s="71"/>
      <c r="J570" s="312"/>
      <c r="K570" s="142"/>
      <c r="L570" s="142"/>
      <c r="M570" s="313"/>
      <c r="N570" s="142"/>
      <c r="O570" s="142"/>
      <c r="P570" s="142"/>
      <c r="Q570" s="142"/>
      <c r="R570" s="312"/>
      <c r="S570" s="142"/>
      <c r="T570" s="142"/>
      <c r="U570" s="313"/>
      <c r="V570" s="312"/>
      <c r="W570" s="142"/>
      <c r="X570" s="142"/>
      <c r="Y570" s="142"/>
      <c r="Z570" s="312"/>
      <c r="AA570" s="142"/>
      <c r="AB570" s="142"/>
      <c r="AC570" s="142"/>
      <c r="AD570" s="312"/>
      <c r="AE570" s="142"/>
      <c r="AF570" s="142"/>
      <c r="AG570" s="142"/>
      <c r="AH570" s="312"/>
      <c r="AI570" s="142"/>
      <c r="AJ570" s="142"/>
      <c r="AK570" s="142"/>
      <c r="AL570" s="312"/>
      <c r="AM570" s="142"/>
      <c r="AN570" s="142"/>
      <c r="AO570" s="142"/>
      <c r="AP570" s="312"/>
      <c r="AQ570" s="142"/>
      <c r="AR570" s="142"/>
      <c r="AS570" s="142"/>
      <c r="AT570" s="312"/>
      <c r="AU570" s="142"/>
      <c r="AV570" s="142"/>
      <c r="AW570" s="142"/>
      <c r="AX570" s="312"/>
      <c r="AY570" s="142"/>
      <c r="AZ570" s="142"/>
      <c r="BA570" s="142"/>
      <c r="BB570" s="312"/>
      <c r="BC570" s="142"/>
      <c r="BD570" s="142"/>
      <c r="BE570" s="142"/>
      <c r="BF570" s="312"/>
      <c r="BG570" s="142"/>
      <c r="BH570" s="142"/>
      <c r="BI570" s="142"/>
      <c r="BJ570" s="312"/>
      <c r="BK570" s="142"/>
      <c r="BL570" s="142"/>
      <c r="BM570" s="142"/>
      <c r="BN570" s="312"/>
      <c r="BO570" s="142"/>
      <c r="BP570" s="142"/>
      <c r="BQ570" s="142"/>
      <c r="BR570" s="312"/>
      <c r="BS570" s="142"/>
      <c r="BT570" s="142"/>
      <c r="BU570" s="142"/>
      <c r="BV570" s="312"/>
      <c r="BW570" s="142"/>
      <c r="BX570" s="142"/>
      <c r="BY570" s="142"/>
      <c r="BZ570" s="312"/>
      <c r="CA570" s="142"/>
      <c r="CB570" s="142"/>
      <c r="CC570" s="313"/>
      <c r="CD570" s="312"/>
      <c r="CE570" s="142"/>
      <c r="CF570" s="142"/>
      <c r="CG570" s="313"/>
      <c r="CH570" s="312"/>
      <c r="CI570" s="142"/>
      <c r="CJ570" s="142"/>
      <c r="CK570" s="313"/>
      <c r="CL570" s="312"/>
      <c r="CM570" s="142"/>
      <c r="CN570" s="142"/>
      <c r="CO570" s="313"/>
      <c r="CP570" s="312"/>
      <c r="CQ570" s="142"/>
      <c r="CR570" s="142"/>
      <c r="CS570" s="313"/>
      <c r="CT570" s="312"/>
      <c r="CU570" s="142"/>
      <c r="CV570" s="142"/>
      <c r="CW570" s="313"/>
      <c r="CX570" s="322"/>
      <c r="CY570" s="71"/>
      <c r="CZ570" s="111"/>
      <c r="DA570" s="108"/>
      <c r="DB570" s="108"/>
      <c r="DC570" s="156"/>
      <c r="DD570" s="156"/>
      <c r="DE570" s="156"/>
      <c r="DF570" s="119"/>
      <c r="DG570" s="116"/>
      <c r="DH570" s="116"/>
      <c r="DI570" s="116"/>
      <c r="DJ570" s="116"/>
      <c r="DK570" s="116"/>
      <c r="DL570" s="116"/>
      <c r="DM570" s="116"/>
      <c r="DN570" s="116"/>
    </row>
    <row r="571" spans="1:118" ht="15.75" customHeight="1">
      <c r="A571" s="108"/>
      <c r="B571" s="149"/>
      <c r="C571" s="108"/>
      <c r="D571" s="71"/>
      <c r="E571" s="384"/>
      <c r="F571" s="71"/>
      <c r="G571" s="71"/>
      <c r="H571" s="71"/>
      <c r="I571" s="71"/>
      <c r="J571" s="322"/>
      <c r="K571" s="118"/>
      <c r="L571" s="118"/>
      <c r="M571" s="323"/>
      <c r="N571" s="118"/>
      <c r="O571" s="118"/>
      <c r="P571" s="118"/>
      <c r="Q571" s="118"/>
      <c r="R571" s="322"/>
      <c r="S571" s="118"/>
      <c r="T571" s="118"/>
      <c r="U571" s="323"/>
      <c r="V571" s="322"/>
      <c r="W571" s="118"/>
      <c r="X571" s="118"/>
      <c r="Y571" s="118"/>
      <c r="Z571" s="322"/>
      <c r="AA571" s="118"/>
      <c r="AB571" s="118"/>
      <c r="AC571" s="118"/>
      <c r="AD571" s="322"/>
      <c r="AE571" s="118"/>
      <c r="AF571" s="118"/>
      <c r="AG571" s="118"/>
      <c r="AH571" s="322"/>
      <c r="AI571" s="118"/>
      <c r="AJ571" s="118"/>
      <c r="AK571" s="118"/>
      <c r="AL571" s="322"/>
      <c r="AM571" s="118"/>
      <c r="AN571" s="118"/>
      <c r="AO571" s="118"/>
      <c r="AP571" s="322"/>
      <c r="AQ571" s="118"/>
      <c r="AR571" s="118"/>
      <c r="AS571" s="118"/>
      <c r="AT571" s="322"/>
      <c r="AU571" s="118"/>
      <c r="AV571" s="118"/>
      <c r="AW571" s="118"/>
      <c r="AX571" s="322"/>
      <c r="AY571" s="118"/>
      <c r="AZ571" s="118"/>
      <c r="BA571" s="118"/>
      <c r="BB571" s="322"/>
      <c r="BC571" s="118"/>
      <c r="BD571" s="118"/>
      <c r="BE571" s="118"/>
      <c r="BF571" s="322"/>
      <c r="BG571" s="118"/>
      <c r="BH571" s="118"/>
      <c r="BI571" s="118"/>
      <c r="BJ571" s="322"/>
      <c r="BK571" s="118"/>
      <c r="BL571" s="118"/>
      <c r="BM571" s="118"/>
      <c r="BN571" s="322"/>
      <c r="BO571" s="118"/>
      <c r="BP571" s="118"/>
      <c r="BQ571" s="118"/>
      <c r="BR571" s="322"/>
      <c r="BS571" s="118"/>
      <c r="BT571" s="118"/>
      <c r="BU571" s="118"/>
      <c r="BV571" s="322"/>
      <c r="BW571" s="118"/>
      <c r="BX571" s="118"/>
      <c r="BY571" s="118"/>
      <c r="BZ571" s="322"/>
      <c r="CA571" s="118"/>
      <c r="CB571" s="118"/>
      <c r="CC571" s="323"/>
      <c r="CD571" s="322"/>
      <c r="CE571" s="118"/>
      <c r="CF571" s="118"/>
      <c r="CG571" s="323"/>
      <c r="CH571" s="322"/>
      <c r="CI571" s="118"/>
      <c r="CJ571" s="118"/>
      <c r="CK571" s="323"/>
      <c r="CL571" s="322"/>
      <c r="CM571" s="118"/>
      <c r="CN571" s="118"/>
      <c r="CO571" s="323"/>
      <c r="CP571" s="322"/>
      <c r="CQ571" s="118"/>
      <c r="CR571" s="118"/>
      <c r="CS571" s="323"/>
      <c r="CT571" s="322"/>
      <c r="CU571" s="118"/>
      <c r="CV571" s="118"/>
      <c r="CW571" s="323"/>
      <c r="CX571" s="322"/>
      <c r="CY571" s="71"/>
      <c r="CZ571" s="111"/>
      <c r="DA571" s="108"/>
      <c r="DB571" s="108"/>
      <c r="DC571" s="71"/>
      <c r="DD571" s="71"/>
      <c r="DE571" s="71"/>
      <c r="DF571" s="119"/>
      <c r="DG571" s="116"/>
      <c r="DH571" s="116"/>
      <c r="DI571" s="116"/>
      <c r="DJ571" s="116"/>
      <c r="DK571" s="116"/>
      <c r="DL571" s="116"/>
      <c r="DM571" s="116"/>
      <c r="DN571" s="116"/>
    </row>
    <row r="572" spans="1:118" ht="15.75" customHeight="1">
      <c r="A572" s="71"/>
      <c r="B572" s="31"/>
      <c r="C572" s="71"/>
      <c r="D572" s="71"/>
      <c r="E572" s="384"/>
      <c r="F572" s="71"/>
      <c r="G572" s="71"/>
      <c r="H572" s="71"/>
      <c r="I572" s="71"/>
      <c r="J572" s="322"/>
      <c r="K572" s="118"/>
      <c r="L572" s="118"/>
      <c r="M572" s="323"/>
      <c r="N572" s="118"/>
      <c r="O572" s="118"/>
      <c r="P572" s="118"/>
      <c r="Q572" s="118"/>
      <c r="R572" s="322"/>
      <c r="S572" s="118"/>
      <c r="T572" s="118"/>
      <c r="U572" s="323"/>
      <c r="V572" s="322"/>
      <c r="W572" s="118"/>
      <c r="X572" s="118"/>
      <c r="Y572" s="118"/>
      <c r="Z572" s="322"/>
      <c r="AA572" s="118"/>
      <c r="AB572" s="118"/>
      <c r="AC572" s="118"/>
      <c r="AD572" s="322"/>
      <c r="AE572" s="118"/>
      <c r="AF572" s="118"/>
      <c r="AG572" s="118"/>
      <c r="AH572" s="322"/>
      <c r="AI572" s="118"/>
      <c r="AJ572" s="118"/>
      <c r="AK572" s="118"/>
      <c r="AL572" s="322"/>
      <c r="AM572" s="118"/>
      <c r="AN572" s="118"/>
      <c r="AO572" s="118"/>
      <c r="AP572" s="322"/>
      <c r="AQ572" s="118"/>
      <c r="AR572" s="118"/>
      <c r="AS572" s="118"/>
      <c r="AT572" s="322"/>
      <c r="AU572" s="118"/>
      <c r="AV572" s="118"/>
      <c r="AW572" s="118"/>
      <c r="AX572" s="322"/>
      <c r="AY572" s="118"/>
      <c r="AZ572" s="118"/>
      <c r="BA572" s="118"/>
      <c r="BB572" s="322"/>
      <c r="BC572" s="118"/>
      <c r="BD572" s="118"/>
      <c r="BE572" s="118"/>
      <c r="BF572" s="322"/>
      <c r="BG572" s="118"/>
      <c r="BH572" s="118"/>
      <c r="BI572" s="118"/>
      <c r="BJ572" s="322"/>
      <c r="BK572" s="118"/>
      <c r="BL572" s="118"/>
      <c r="BM572" s="118"/>
      <c r="BN572" s="322"/>
      <c r="BO572" s="118"/>
      <c r="BP572" s="118"/>
      <c r="BQ572" s="118"/>
      <c r="BR572" s="322"/>
      <c r="BS572" s="118"/>
      <c r="BT572" s="118"/>
      <c r="BU572" s="118"/>
      <c r="BV572" s="322"/>
      <c r="BW572" s="118"/>
      <c r="BX572" s="118"/>
      <c r="BY572" s="118"/>
      <c r="BZ572" s="322"/>
      <c r="CA572" s="118"/>
      <c r="CB572" s="118"/>
      <c r="CC572" s="323"/>
      <c r="CD572" s="322"/>
      <c r="CE572" s="118"/>
      <c r="CF572" s="118"/>
      <c r="CG572" s="323"/>
      <c r="CH572" s="322"/>
      <c r="CI572" s="118"/>
      <c r="CJ572" s="118"/>
      <c r="CK572" s="323"/>
      <c r="CL572" s="322"/>
      <c r="CM572" s="118"/>
      <c r="CN572" s="118"/>
      <c r="CO572" s="323"/>
      <c r="CP572" s="322"/>
      <c r="CQ572" s="118"/>
      <c r="CR572" s="118"/>
      <c r="CS572" s="323"/>
      <c r="CT572" s="322"/>
      <c r="CU572" s="118"/>
      <c r="CV572" s="118"/>
      <c r="CW572" s="323"/>
      <c r="CX572" s="322"/>
      <c r="CY572" s="71"/>
      <c r="CZ572" s="112"/>
      <c r="DA572" s="71"/>
      <c r="DB572" s="71"/>
      <c r="DC572" s="71"/>
      <c r="DD572" s="71"/>
      <c r="DE572" s="71"/>
      <c r="DF572" s="119"/>
      <c r="DG572" s="116"/>
      <c r="DH572" s="116"/>
      <c r="DI572" s="116"/>
      <c r="DJ572" s="116"/>
      <c r="DK572" s="116"/>
      <c r="DL572" s="116"/>
      <c r="DM572" s="116"/>
      <c r="DN572" s="116"/>
    </row>
    <row r="573" spans="1:118" ht="15.75" customHeight="1">
      <c r="A573" s="71"/>
      <c r="B573" s="31"/>
      <c r="C573" s="71"/>
      <c r="D573" s="71"/>
      <c r="E573" s="384"/>
      <c r="F573" s="71"/>
      <c r="G573" s="71"/>
      <c r="H573" s="71"/>
      <c r="I573" s="71"/>
      <c r="J573" s="322"/>
      <c r="K573" s="118"/>
      <c r="L573" s="118"/>
      <c r="M573" s="323"/>
      <c r="N573" s="118"/>
      <c r="O573" s="118"/>
      <c r="P573" s="118"/>
      <c r="Q573" s="118"/>
      <c r="R573" s="322"/>
      <c r="S573" s="118"/>
      <c r="T573" s="118"/>
      <c r="U573" s="323"/>
      <c r="V573" s="322"/>
      <c r="W573" s="118"/>
      <c r="X573" s="118"/>
      <c r="Y573" s="118"/>
      <c r="Z573" s="322"/>
      <c r="AA573" s="118"/>
      <c r="AB573" s="118"/>
      <c r="AC573" s="118"/>
      <c r="AD573" s="322"/>
      <c r="AE573" s="118"/>
      <c r="AF573" s="118"/>
      <c r="AG573" s="118"/>
      <c r="AH573" s="322"/>
      <c r="AI573" s="118"/>
      <c r="AJ573" s="118"/>
      <c r="AK573" s="118"/>
      <c r="AL573" s="322"/>
      <c r="AM573" s="118"/>
      <c r="AN573" s="118"/>
      <c r="AO573" s="118"/>
      <c r="AP573" s="322"/>
      <c r="AQ573" s="118"/>
      <c r="AR573" s="118"/>
      <c r="AS573" s="118"/>
      <c r="AT573" s="322"/>
      <c r="AU573" s="118"/>
      <c r="AV573" s="118"/>
      <c r="AW573" s="118"/>
      <c r="AX573" s="322"/>
      <c r="AY573" s="118"/>
      <c r="AZ573" s="118"/>
      <c r="BA573" s="118"/>
      <c r="BB573" s="322"/>
      <c r="BC573" s="118"/>
      <c r="BD573" s="118"/>
      <c r="BE573" s="118"/>
      <c r="BF573" s="322"/>
      <c r="BG573" s="118"/>
      <c r="BH573" s="118"/>
      <c r="BI573" s="118"/>
      <c r="BJ573" s="322"/>
      <c r="BK573" s="118"/>
      <c r="BL573" s="118"/>
      <c r="BM573" s="118"/>
      <c r="BN573" s="322"/>
      <c r="BO573" s="118"/>
      <c r="BP573" s="118"/>
      <c r="BQ573" s="118"/>
      <c r="BR573" s="322"/>
      <c r="BS573" s="118"/>
      <c r="BT573" s="118"/>
      <c r="BU573" s="118"/>
      <c r="BV573" s="322"/>
      <c r="BW573" s="118"/>
      <c r="BX573" s="118"/>
      <c r="BY573" s="118"/>
      <c r="BZ573" s="322"/>
      <c r="CA573" s="118"/>
      <c r="CB573" s="118"/>
      <c r="CC573" s="323"/>
      <c r="CD573" s="322"/>
      <c r="CE573" s="118"/>
      <c r="CF573" s="118"/>
      <c r="CG573" s="323"/>
      <c r="CH573" s="322"/>
      <c r="CI573" s="118"/>
      <c r="CJ573" s="118"/>
      <c r="CK573" s="323"/>
      <c r="CL573" s="322"/>
      <c r="CM573" s="118"/>
      <c r="CN573" s="118"/>
      <c r="CO573" s="323"/>
      <c r="CP573" s="322"/>
      <c r="CQ573" s="118"/>
      <c r="CR573" s="118"/>
      <c r="CS573" s="323"/>
      <c r="CT573" s="322"/>
      <c r="CU573" s="118"/>
      <c r="CV573" s="118"/>
      <c r="CW573" s="323"/>
      <c r="CX573" s="322"/>
      <c r="CY573" s="71"/>
      <c r="CZ573" s="112"/>
      <c r="DA573" s="71"/>
      <c r="DB573" s="71"/>
      <c r="DC573" s="71"/>
      <c r="DD573" s="71"/>
      <c r="DE573" s="71"/>
      <c r="DF573" s="119"/>
      <c r="DG573" s="116"/>
      <c r="DH573" s="116"/>
      <c r="DI573" s="116"/>
      <c r="DJ573" s="116"/>
      <c r="DK573" s="116"/>
      <c r="DL573" s="116"/>
      <c r="DM573" s="116"/>
      <c r="DN573" s="116"/>
    </row>
    <row r="574" spans="1:118" ht="15.75" customHeight="1">
      <c r="A574" s="71"/>
      <c r="B574" s="31"/>
      <c r="C574" s="71"/>
      <c r="D574" s="71"/>
      <c r="E574" s="384"/>
      <c r="F574" s="71"/>
      <c r="G574" s="71"/>
      <c r="H574" s="71"/>
      <c r="I574" s="71"/>
      <c r="J574" s="322"/>
      <c r="K574" s="118"/>
      <c r="L574" s="118"/>
      <c r="M574" s="323"/>
      <c r="N574" s="118"/>
      <c r="O574" s="118"/>
      <c r="P574" s="118"/>
      <c r="Q574" s="118"/>
      <c r="R574" s="322"/>
      <c r="S574" s="118"/>
      <c r="T574" s="118"/>
      <c r="U574" s="323"/>
      <c r="V574" s="322"/>
      <c r="W574" s="118"/>
      <c r="X574" s="118"/>
      <c r="Y574" s="118"/>
      <c r="Z574" s="322"/>
      <c r="AA574" s="118"/>
      <c r="AB574" s="118"/>
      <c r="AC574" s="118"/>
      <c r="AD574" s="322"/>
      <c r="AE574" s="118"/>
      <c r="AF574" s="118"/>
      <c r="AG574" s="118"/>
      <c r="AH574" s="322"/>
      <c r="AI574" s="118"/>
      <c r="AJ574" s="118"/>
      <c r="AK574" s="118"/>
      <c r="AL574" s="322"/>
      <c r="AM574" s="118"/>
      <c r="AN574" s="118"/>
      <c r="AO574" s="118"/>
      <c r="AP574" s="322"/>
      <c r="AQ574" s="118"/>
      <c r="AR574" s="118"/>
      <c r="AS574" s="118"/>
      <c r="AT574" s="322"/>
      <c r="AU574" s="118"/>
      <c r="AV574" s="118"/>
      <c r="AW574" s="118"/>
      <c r="AX574" s="322"/>
      <c r="AY574" s="118"/>
      <c r="AZ574" s="118"/>
      <c r="BA574" s="118"/>
      <c r="BB574" s="322"/>
      <c r="BC574" s="118"/>
      <c r="BD574" s="118"/>
      <c r="BE574" s="118"/>
      <c r="BF574" s="322"/>
      <c r="BG574" s="118"/>
      <c r="BH574" s="118"/>
      <c r="BI574" s="118"/>
      <c r="BJ574" s="322"/>
      <c r="BK574" s="118"/>
      <c r="BL574" s="118"/>
      <c r="BM574" s="118"/>
      <c r="BN574" s="322"/>
      <c r="BO574" s="118"/>
      <c r="BP574" s="118"/>
      <c r="BQ574" s="118"/>
      <c r="BR574" s="322"/>
      <c r="BS574" s="118"/>
      <c r="BT574" s="118"/>
      <c r="BU574" s="118"/>
      <c r="BV574" s="322"/>
      <c r="BW574" s="118"/>
      <c r="BX574" s="118"/>
      <c r="BY574" s="118"/>
      <c r="BZ574" s="322"/>
      <c r="CA574" s="118"/>
      <c r="CB574" s="118"/>
      <c r="CC574" s="323"/>
      <c r="CD574" s="322"/>
      <c r="CE574" s="118"/>
      <c r="CF574" s="118"/>
      <c r="CG574" s="323"/>
      <c r="CH574" s="322"/>
      <c r="CI574" s="118"/>
      <c r="CJ574" s="118"/>
      <c r="CK574" s="323"/>
      <c r="CL574" s="322"/>
      <c r="CM574" s="118"/>
      <c r="CN574" s="118"/>
      <c r="CO574" s="323"/>
      <c r="CP574" s="322"/>
      <c r="CQ574" s="118"/>
      <c r="CR574" s="118"/>
      <c r="CS574" s="323"/>
      <c r="CT574" s="322"/>
      <c r="CU574" s="118"/>
      <c r="CV574" s="118"/>
      <c r="CW574" s="323"/>
      <c r="CX574" s="322"/>
      <c r="CY574" s="71"/>
      <c r="CZ574" s="112"/>
      <c r="DA574" s="71"/>
      <c r="DB574" s="71"/>
      <c r="DC574" s="71"/>
      <c r="DD574" s="71"/>
      <c r="DE574" s="71"/>
      <c r="DF574" s="119"/>
      <c r="DG574" s="116"/>
      <c r="DH574" s="116"/>
      <c r="DI574" s="116"/>
      <c r="DJ574" s="116"/>
      <c r="DK574" s="116"/>
      <c r="DL574" s="116"/>
      <c r="DM574" s="116"/>
      <c r="DN574" s="116"/>
    </row>
    <row r="575" spans="1:118" ht="15.75" customHeight="1">
      <c r="A575" s="71"/>
      <c r="B575" s="31"/>
      <c r="C575" s="71"/>
      <c r="D575" s="71"/>
      <c r="E575" s="384"/>
      <c r="F575" s="71"/>
      <c r="G575" s="71"/>
      <c r="H575" s="71"/>
      <c r="I575" s="71"/>
      <c r="J575" s="322"/>
      <c r="K575" s="118"/>
      <c r="L575" s="118"/>
      <c r="M575" s="323"/>
      <c r="N575" s="118"/>
      <c r="O575" s="118"/>
      <c r="P575" s="118"/>
      <c r="Q575" s="118"/>
      <c r="R575" s="322"/>
      <c r="S575" s="118"/>
      <c r="T575" s="118"/>
      <c r="U575" s="323"/>
      <c r="V575" s="322"/>
      <c r="W575" s="118"/>
      <c r="X575" s="118"/>
      <c r="Y575" s="118"/>
      <c r="Z575" s="322"/>
      <c r="AA575" s="118"/>
      <c r="AB575" s="118"/>
      <c r="AC575" s="118"/>
      <c r="AD575" s="322"/>
      <c r="AE575" s="118"/>
      <c r="AF575" s="118"/>
      <c r="AG575" s="118"/>
      <c r="AH575" s="322"/>
      <c r="AI575" s="118"/>
      <c r="AJ575" s="118"/>
      <c r="AK575" s="118"/>
      <c r="AL575" s="322"/>
      <c r="AM575" s="118"/>
      <c r="AN575" s="118"/>
      <c r="AO575" s="118"/>
      <c r="AP575" s="322"/>
      <c r="AQ575" s="118"/>
      <c r="AR575" s="118"/>
      <c r="AS575" s="118"/>
      <c r="AT575" s="322"/>
      <c r="AU575" s="118"/>
      <c r="AV575" s="118"/>
      <c r="AW575" s="118"/>
      <c r="AX575" s="322"/>
      <c r="AY575" s="118"/>
      <c r="AZ575" s="118"/>
      <c r="BA575" s="118"/>
      <c r="BB575" s="322"/>
      <c r="BC575" s="118"/>
      <c r="BD575" s="118"/>
      <c r="BE575" s="118"/>
      <c r="BF575" s="322"/>
      <c r="BG575" s="118"/>
      <c r="BH575" s="118"/>
      <c r="BI575" s="118"/>
      <c r="BJ575" s="322"/>
      <c r="BK575" s="118"/>
      <c r="BL575" s="118"/>
      <c r="BM575" s="118"/>
      <c r="BN575" s="322"/>
      <c r="BO575" s="118"/>
      <c r="BP575" s="118"/>
      <c r="BQ575" s="118"/>
      <c r="BR575" s="322"/>
      <c r="BS575" s="118"/>
      <c r="BT575" s="118"/>
      <c r="BU575" s="118"/>
      <c r="BV575" s="322"/>
      <c r="BW575" s="118"/>
      <c r="BX575" s="118"/>
      <c r="BY575" s="118"/>
      <c r="BZ575" s="322"/>
      <c r="CA575" s="118"/>
      <c r="CB575" s="118"/>
      <c r="CC575" s="323"/>
      <c r="CD575" s="322"/>
      <c r="CE575" s="118"/>
      <c r="CF575" s="118"/>
      <c r="CG575" s="323"/>
      <c r="CH575" s="322"/>
      <c r="CI575" s="118"/>
      <c r="CJ575" s="118"/>
      <c r="CK575" s="323"/>
      <c r="CL575" s="322"/>
      <c r="CM575" s="118"/>
      <c r="CN575" s="118"/>
      <c r="CO575" s="323"/>
      <c r="CP575" s="322"/>
      <c r="CQ575" s="118"/>
      <c r="CR575" s="118"/>
      <c r="CS575" s="323"/>
      <c r="CT575" s="322"/>
      <c r="CU575" s="118"/>
      <c r="CV575" s="118"/>
      <c r="CW575" s="323"/>
      <c r="CX575" s="322"/>
      <c r="CY575" s="71"/>
      <c r="CZ575" s="112"/>
      <c r="DA575" s="71"/>
      <c r="DB575" s="71"/>
      <c r="DC575" s="71"/>
      <c r="DD575" s="71"/>
      <c r="DE575" s="71"/>
      <c r="DF575" s="119"/>
      <c r="DG575" s="116"/>
      <c r="DH575" s="116"/>
      <c r="DI575" s="116"/>
      <c r="DJ575" s="116"/>
      <c r="DK575" s="116"/>
      <c r="DL575" s="116"/>
      <c r="DM575" s="116"/>
      <c r="DN575" s="116"/>
    </row>
    <row r="576" spans="1:118" ht="15.75" customHeight="1">
      <c r="A576" s="71"/>
      <c r="B576" s="31"/>
      <c r="C576" s="71"/>
      <c r="D576" s="71"/>
      <c r="E576" s="384"/>
      <c r="F576" s="71"/>
      <c r="G576" s="71"/>
      <c r="H576" s="71"/>
      <c r="I576" s="71"/>
      <c r="J576" s="322"/>
      <c r="K576" s="118"/>
      <c r="L576" s="118"/>
      <c r="M576" s="323"/>
      <c r="N576" s="118"/>
      <c r="O576" s="118"/>
      <c r="P576" s="118"/>
      <c r="Q576" s="118"/>
      <c r="R576" s="322"/>
      <c r="S576" s="118"/>
      <c r="T576" s="118"/>
      <c r="U576" s="323"/>
      <c r="V576" s="322"/>
      <c r="W576" s="118"/>
      <c r="X576" s="118"/>
      <c r="Y576" s="118"/>
      <c r="Z576" s="322"/>
      <c r="AA576" s="118"/>
      <c r="AB576" s="118"/>
      <c r="AC576" s="118"/>
      <c r="AD576" s="322"/>
      <c r="AE576" s="118"/>
      <c r="AF576" s="118"/>
      <c r="AG576" s="118"/>
      <c r="AH576" s="322"/>
      <c r="AI576" s="118"/>
      <c r="AJ576" s="118"/>
      <c r="AK576" s="118"/>
      <c r="AL576" s="322"/>
      <c r="AM576" s="118"/>
      <c r="AN576" s="118"/>
      <c r="AO576" s="118"/>
      <c r="AP576" s="322"/>
      <c r="AQ576" s="118"/>
      <c r="AR576" s="118"/>
      <c r="AS576" s="118"/>
      <c r="AT576" s="322"/>
      <c r="AU576" s="118"/>
      <c r="AV576" s="118"/>
      <c r="AW576" s="118"/>
      <c r="AX576" s="322"/>
      <c r="AY576" s="118"/>
      <c r="AZ576" s="118"/>
      <c r="BA576" s="118"/>
      <c r="BB576" s="322"/>
      <c r="BC576" s="118"/>
      <c r="BD576" s="118"/>
      <c r="BE576" s="118"/>
      <c r="BF576" s="322"/>
      <c r="BG576" s="118"/>
      <c r="BH576" s="118"/>
      <c r="BI576" s="118"/>
      <c r="BJ576" s="322"/>
      <c r="BK576" s="118"/>
      <c r="BL576" s="118"/>
      <c r="BM576" s="118"/>
      <c r="BN576" s="322"/>
      <c r="BO576" s="118"/>
      <c r="BP576" s="118"/>
      <c r="BQ576" s="118"/>
      <c r="BR576" s="322"/>
      <c r="BS576" s="118"/>
      <c r="BT576" s="118"/>
      <c r="BU576" s="118"/>
      <c r="BV576" s="322"/>
      <c r="BW576" s="118"/>
      <c r="BX576" s="118"/>
      <c r="BY576" s="118"/>
      <c r="BZ576" s="322"/>
      <c r="CA576" s="118"/>
      <c r="CB576" s="118"/>
      <c r="CC576" s="323"/>
      <c r="CD576" s="322"/>
      <c r="CE576" s="118"/>
      <c r="CF576" s="118"/>
      <c r="CG576" s="323"/>
      <c r="CH576" s="322"/>
      <c r="CI576" s="118"/>
      <c r="CJ576" s="118"/>
      <c r="CK576" s="323"/>
      <c r="CL576" s="322"/>
      <c r="CM576" s="118"/>
      <c r="CN576" s="118"/>
      <c r="CO576" s="323"/>
      <c r="CP576" s="322"/>
      <c r="CQ576" s="118"/>
      <c r="CR576" s="118"/>
      <c r="CS576" s="323"/>
      <c r="CT576" s="322"/>
      <c r="CU576" s="118"/>
      <c r="CV576" s="118"/>
      <c r="CW576" s="323"/>
      <c r="CX576" s="322"/>
      <c r="CY576" s="71"/>
      <c r="CZ576" s="112"/>
      <c r="DA576" s="71"/>
      <c r="DB576" s="71"/>
      <c r="DC576" s="71"/>
      <c r="DD576" s="71"/>
      <c r="DE576" s="71"/>
      <c r="DF576" s="119"/>
      <c r="DG576" s="116"/>
      <c r="DH576" s="116"/>
      <c r="DI576" s="116"/>
      <c r="DJ576" s="116"/>
      <c r="DK576" s="116"/>
      <c r="DL576" s="116"/>
      <c r="DM576" s="116"/>
      <c r="DN576" s="116"/>
    </row>
    <row r="577" spans="1:118" ht="15.75" customHeight="1">
      <c r="A577" s="71"/>
      <c r="B577" s="31"/>
      <c r="C577" s="71"/>
      <c r="D577" s="71"/>
      <c r="E577" s="384"/>
      <c r="F577" s="71"/>
      <c r="G577" s="71"/>
      <c r="H577" s="71"/>
      <c r="I577" s="71"/>
      <c r="J577" s="322"/>
      <c r="K577" s="118"/>
      <c r="L577" s="118"/>
      <c r="M577" s="323"/>
      <c r="N577" s="118"/>
      <c r="O577" s="118"/>
      <c r="P577" s="118"/>
      <c r="Q577" s="118"/>
      <c r="R577" s="322"/>
      <c r="S577" s="118"/>
      <c r="T577" s="118"/>
      <c r="U577" s="323"/>
      <c r="V577" s="322"/>
      <c r="W577" s="118"/>
      <c r="X577" s="118"/>
      <c r="Y577" s="118"/>
      <c r="Z577" s="322"/>
      <c r="AA577" s="118"/>
      <c r="AB577" s="118"/>
      <c r="AC577" s="118"/>
      <c r="AD577" s="322"/>
      <c r="AE577" s="118"/>
      <c r="AF577" s="118"/>
      <c r="AG577" s="118"/>
      <c r="AH577" s="322"/>
      <c r="AI577" s="118"/>
      <c r="AJ577" s="118"/>
      <c r="AK577" s="118"/>
      <c r="AL577" s="322"/>
      <c r="AM577" s="118"/>
      <c r="AN577" s="118"/>
      <c r="AO577" s="118"/>
      <c r="AP577" s="322"/>
      <c r="AQ577" s="118"/>
      <c r="AR577" s="118"/>
      <c r="AS577" s="118"/>
      <c r="AT577" s="322"/>
      <c r="AU577" s="118"/>
      <c r="AV577" s="118"/>
      <c r="AW577" s="118"/>
      <c r="AX577" s="322"/>
      <c r="AY577" s="118"/>
      <c r="AZ577" s="118"/>
      <c r="BA577" s="118"/>
      <c r="BB577" s="322"/>
      <c r="BC577" s="118"/>
      <c r="BD577" s="118"/>
      <c r="BE577" s="118"/>
      <c r="BF577" s="322"/>
      <c r="BG577" s="118"/>
      <c r="BH577" s="118"/>
      <c r="BI577" s="118"/>
      <c r="BJ577" s="322"/>
      <c r="BK577" s="118"/>
      <c r="BL577" s="118"/>
      <c r="BM577" s="118"/>
      <c r="BN577" s="322"/>
      <c r="BO577" s="118"/>
      <c r="BP577" s="118"/>
      <c r="BQ577" s="118"/>
      <c r="BR577" s="322"/>
      <c r="BS577" s="118"/>
      <c r="BT577" s="118"/>
      <c r="BU577" s="118"/>
      <c r="BV577" s="322"/>
      <c r="BW577" s="118"/>
      <c r="BX577" s="118"/>
      <c r="BY577" s="118"/>
      <c r="BZ577" s="322"/>
      <c r="CA577" s="118"/>
      <c r="CB577" s="118"/>
      <c r="CC577" s="323"/>
      <c r="CD577" s="322"/>
      <c r="CE577" s="118"/>
      <c r="CF577" s="118"/>
      <c r="CG577" s="323"/>
      <c r="CH577" s="322"/>
      <c r="CI577" s="118"/>
      <c r="CJ577" s="118"/>
      <c r="CK577" s="323"/>
      <c r="CL577" s="322"/>
      <c r="CM577" s="118"/>
      <c r="CN577" s="118"/>
      <c r="CO577" s="323"/>
      <c r="CP577" s="322"/>
      <c r="CQ577" s="118"/>
      <c r="CR577" s="118"/>
      <c r="CS577" s="323"/>
      <c r="CT577" s="322"/>
      <c r="CU577" s="118"/>
      <c r="CV577" s="118"/>
      <c r="CW577" s="323"/>
      <c r="CX577" s="322"/>
      <c r="CY577" s="71"/>
      <c r="CZ577" s="112"/>
      <c r="DA577" s="71"/>
      <c r="DB577" s="71"/>
      <c r="DC577" s="71"/>
      <c r="DD577" s="71"/>
      <c r="DE577" s="71"/>
      <c r="DF577" s="119"/>
      <c r="DG577" s="116"/>
      <c r="DH577" s="116"/>
      <c r="DI577" s="116"/>
      <c r="DJ577" s="116"/>
      <c r="DK577" s="116"/>
      <c r="DL577" s="116"/>
      <c r="DM577" s="116"/>
      <c r="DN577" s="116"/>
    </row>
    <row r="578" spans="1:118" ht="15.75" customHeight="1">
      <c r="A578" s="71"/>
      <c r="B578" s="31"/>
      <c r="C578" s="71"/>
      <c r="D578" s="71"/>
      <c r="E578" s="384"/>
      <c r="F578" s="71"/>
      <c r="G578" s="71"/>
      <c r="H578" s="71"/>
      <c r="I578" s="71"/>
      <c r="J578" s="322"/>
      <c r="K578" s="118"/>
      <c r="L578" s="118"/>
      <c r="M578" s="323"/>
      <c r="N578" s="118"/>
      <c r="O578" s="118"/>
      <c r="P578" s="118"/>
      <c r="Q578" s="118"/>
      <c r="R578" s="322"/>
      <c r="S578" s="118"/>
      <c r="T578" s="118"/>
      <c r="U578" s="323"/>
      <c r="V578" s="322"/>
      <c r="W578" s="118"/>
      <c r="X578" s="118"/>
      <c r="Y578" s="118"/>
      <c r="Z578" s="322"/>
      <c r="AA578" s="118"/>
      <c r="AB578" s="118"/>
      <c r="AC578" s="118"/>
      <c r="AD578" s="322"/>
      <c r="AE578" s="118"/>
      <c r="AF578" s="118"/>
      <c r="AG578" s="118"/>
      <c r="AH578" s="322"/>
      <c r="AI578" s="118"/>
      <c r="AJ578" s="118"/>
      <c r="AK578" s="118"/>
      <c r="AL578" s="322"/>
      <c r="AM578" s="118"/>
      <c r="AN578" s="118"/>
      <c r="AO578" s="118"/>
      <c r="AP578" s="322"/>
      <c r="AQ578" s="118"/>
      <c r="AR578" s="118"/>
      <c r="AS578" s="118"/>
      <c r="AT578" s="322"/>
      <c r="AU578" s="118"/>
      <c r="AV578" s="118"/>
      <c r="AW578" s="118"/>
      <c r="AX578" s="322"/>
      <c r="AY578" s="118"/>
      <c r="AZ578" s="118"/>
      <c r="BA578" s="118"/>
      <c r="BB578" s="322"/>
      <c r="BC578" s="118"/>
      <c r="BD578" s="118"/>
      <c r="BE578" s="118"/>
      <c r="BF578" s="322"/>
      <c r="BG578" s="118"/>
      <c r="BH578" s="118"/>
      <c r="BI578" s="118"/>
      <c r="BJ578" s="322"/>
      <c r="BK578" s="118"/>
      <c r="BL578" s="118"/>
      <c r="BM578" s="118"/>
      <c r="BN578" s="322"/>
      <c r="BO578" s="118"/>
      <c r="BP578" s="118"/>
      <c r="BQ578" s="118"/>
      <c r="BR578" s="322"/>
      <c r="BS578" s="118"/>
      <c r="BT578" s="118"/>
      <c r="BU578" s="118"/>
      <c r="BV578" s="322"/>
      <c r="BW578" s="118"/>
      <c r="BX578" s="118"/>
      <c r="BY578" s="118"/>
      <c r="BZ578" s="322"/>
      <c r="CA578" s="118"/>
      <c r="CB578" s="118"/>
      <c r="CC578" s="323"/>
      <c r="CD578" s="322"/>
      <c r="CE578" s="118"/>
      <c r="CF578" s="118"/>
      <c r="CG578" s="323"/>
      <c r="CH578" s="322"/>
      <c r="CI578" s="118"/>
      <c r="CJ578" s="118"/>
      <c r="CK578" s="323"/>
      <c r="CL578" s="322"/>
      <c r="CM578" s="118"/>
      <c r="CN578" s="118"/>
      <c r="CO578" s="323"/>
      <c r="CP578" s="322"/>
      <c r="CQ578" s="118"/>
      <c r="CR578" s="118"/>
      <c r="CS578" s="323"/>
      <c r="CT578" s="322"/>
      <c r="CU578" s="118"/>
      <c r="CV578" s="118"/>
      <c r="CW578" s="323"/>
      <c r="CX578" s="322"/>
      <c r="CY578" s="71"/>
      <c r="CZ578" s="112"/>
      <c r="DA578" s="71"/>
      <c r="DB578" s="71"/>
      <c r="DC578" s="71"/>
      <c r="DD578" s="71"/>
      <c r="DE578" s="71"/>
      <c r="DF578" s="119"/>
      <c r="DG578" s="116"/>
      <c r="DH578" s="116"/>
      <c r="DI578" s="116"/>
      <c r="DJ578" s="116"/>
      <c r="DK578" s="116"/>
      <c r="DL578" s="116"/>
      <c r="DM578" s="116"/>
      <c r="DN578" s="116"/>
    </row>
    <row r="579" spans="1:118" ht="15.75" customHeight="1">
      <c r="A579" s="102" t="s">
        <v>829</v>
      </c>
      <c r="B579" s="103"/>
      <c r="C579" s="104"/>
      <c r="D579" s="104"/>
      <c r="E579" s="383"/>
      <c r="F579" s="139"/>
      <c r="G579" s="139"/>
      <c r="H579" s="139"/>
      <c r="I579" s="139"/>
      <c r="J579" s="140"/>
      <c r="K579" s="140"/>
      <c r="L579" s="140"/>
      <c r="M579" s="140"/>
      <c r="N579" s="140"/>
      <c r="O579" s="140"/>
      <c r="P579" s="140"/>
      <c r="Q579" s="140"/>
      <c r="R579" s="140"/>
      <c r="S579" s="140"/>
      <c r="T579" s="140"/>
      <c r="U579" s="140"/>
      <c r="V579" s="402"/>
      <c r="W579" s="140"/>
      <c r="X579" s="140"/>
      <c r="Y579" s="140"/>
      <c r="Z579" s="402"/>
      <c r="AA579" s="140"/>
      <c r="AB579" s="140"/>
      <c r="AC579" s="140"/>
      <c r="AD579" s="402"/>
      <c r="AE579" s="140"/>
      <c r="AF579" s="140"/>
      <c r="AG579" s="140"/>
      <c r="AH579" s="402"/>
      <c r="AI579" s="140"/>
      <c r="AJ579" s="140"/>
      <c r="AK579" s="140"/>
      <c r="AL579" s="402"/>
      <c r="AM579" s="140"/>
      <c r="AN579" s="140"/>
      <c r="AO579" s="140"/>
      <c r="AP579" s="402"/>
      <c r="AQ579" s="140"/>
      <c r="AR579" s="140"/>
      <c r="AS579" s="140"/>
      <c r="AT579" s="402"/>
      <c r="AU579" s="140"/>
      <c r="AV579" s="140"/>
      <c r="AW579" s="140"/>
      <c r="AX579" s="402"/>
      <c r="AY579" s="140"/>
      <c r="AZ579" s="140"/>
      <c r="BA579" s="140"/>
      <c r="BB579" s="402"/>
      <c r="BC579" s="140"/>
      <c r="BD579" s="140"/>
      <c r="BE579" s="140"/>
      <c r="BF579" s="402"/>
      <c r="BG579" s="140"/>
      <c r="BH579" s="140"/>
      <c r="BI579" s="140"/>
      <c r="BJ579" s="402"/>
      <c r="BK579" s="140"/>
      <c r="BL579" s="140"/>
      <c r="BM579" s="140"/>
      <c r="BN579" s="402"/>
      <c r="BO579" s="140"/>
      <c r="BP579" s="140"/>
      <c r="BQ579" s="140"/>
      <c r="BR579" s="402"/>
      <c r="BS579" s="140"/>
      <c r="BT579" s="140"/>
      <c r="BU579" s="140"/>
      <c r="BV579" s="402"/>
      <c r="BW579" s="140"/>
      <c r="BX579" s="140"/>
      <c r="BY579" s="140"/>
      <c r="BZ579" s="402"/>
      <c r="CA579" s="140"/>
      <c r="CB579" s="140"/>
      <c r="CC579" s="403"/>
      <c r="CD579" s="402"/>
      <c r="CE579" s="140"/>
      <c r="CF579" s="140"/>
      <c r="CG579" s="403"/>
      <c r="CH579" s="402"/>
      <c r="CI579" s="140"/>
      <c r="CJ579" s="140"/>
      <c r="CK579" s="403"/>
      <c r="CL579" s="402"/>
      <c r="CM579" s="140"/>
      <c r="CN579" s="140"/>
      <c r="CO579" s="403"/>
      <c r="CP579" s="402"/>
      <c r="CQ579" s="140"/>
      <c r="CR579" s="140"/>
      <c r="CS579" s="403"/>
      <c r="CT579" s="402"/>
      <c r="CU579" s="140"/>
      <c r="CV579" s="140"/>
      <c r="CW579" s="403"/>
      <c r="CX579" s="322"/>
      <c r="CY579" s="71"/>
      <c r="CZ579" s="102" t="s">
        <v>727</v>
      </c>
      <c r="DA579" s="139"/>
      <c r="DB579" s="139"/>
      <c r="DC579" s="139"/>
      <c r="DD579" s="139"/>
      <c r="DE579" s="139"/>
      <c r="DF579" s="119"/>
      <c r="DG579" s="116"/>
      <c r="DH579" s="116"/>
      <c r="DI579" s="116"/>
      <c r="DJ579" s="116"/>
      <c r="DK579" s="116"/>
      <c r="DL579" s="116"/>
      <c r="DM579" s="116"/>
      <c r="DN579" s="116"/>
    </row>
    <row r="580" spans="1:118" ht="15.75" customHeight="1">
      <c r="A580" s="108"/>
      <c r="B580" s="149"/>
      <c r="C580" s="108"/>
      <c r="D580" s="71"/>
      <c r="E580" s="384"/>
      <c r="F580" s="71"/>
      <c r="G580" s="71"/>
      <c r="H580" s="71"/>
      <c r="I580" s="71"/>
      <c r="J580" s="322"/>
      <c r="K580" s="118"/>
      <c r="L580" s="118"/>
      <c r="M580" s="323"/>
      <c r="N580" s="118"/>
      <c r="O580" s="118"/>
      <c r="P580" s="118"/>
      <c r="Q580" s="118"/>
      <c r="R580" s="322"/>
      <c r="S580" s="118"/>
      <c r="T580" s="118"/>
      <c r="U580" s="323"/>
      <c r="V580" s="322"/>
      <c r="W580" s="118"/>
      <c r="X580" s="118"/>
      <c r="Y580" s="118"/>
      <c r="Z580" s="322"/>
      <c r="AA580" s="118"/>
      <c r="AB580" s="118"/>
      <c r="AC580" s="118"/>
      <c r="AD580" s="322"/>
      <c r="AE580" s="118"/>
      <c r="AF580" s="118"/>
      <c r="AG580" s="118"/>
      <c r="AH580" s="322"/>
      <c r="AI580" s="118"/>
      <c r="AJ580" s="118"/>
      <c r="AK580" s="118"/>
      <c r="AL580" s="322"/>
      <c r="AM580" s="118"/>
      <c r="AN580" s="118"/>
      <c r="AO580" s="118"/>
      <c r="AP580" s="322"/>
      <c r="AQ580" s="118"/>
      <c r="AR580" s="118"/>
      <c r="AS580" s="118"/>
      <c r="AT580" s="322"/>
      <c r="AU580" s="118"/>
      <c r="AV580" s="118"/>
      <c r="AW580" s="118"/>
      <c r="AX580" s="322"/>
      <c r="AY580" s="118"/>
      <c r="AZ580" s="118"/>
      <c r="BA580" s="118"/>
      <c r="BB580" s="322"/>
      <c r="BC580" s="118"/>
      <c r="BD580" s="118"/>
      <c r="BE580" s="118"/>
      <c r="BF580" s="322"/>
      <c r="BG580" s="118"/>
      <c r="BH580" s="118"/>
      <c r="BI580" s="118"/>
      <c r="BJ580" s="322"/>
      <c r="BK580" s="118"/>
      <c r="BL580" s="118"/>
      <c r="BM580" s="118"/>
      <c r="BN580" s="322"/>
      <c r="BO580" s="118"/>
      <c r="BP580" s="118"/>
      <c r="BQ580" s="118"/>
      <c r="BR580" s="322"/>
      <c r="BS580" s="118"/>
      <c r="BT580" s="118"/>
      <c r="BU580" s="118"/>
      <c r="BV580" s="322"/>
      <c r="BW580" s="118"/>
      <c r="BX580" s="118"/>
      <c r="BY580" s="118"/>
      <c r="BZ580" s="322"/>
      <c r="CA580" s="118"/>
      <c r="CB580" s="118"/>
      <c r="CC580" s="323"/>
      <c r="CD580" s="322"/>
      <c r="CE580" s="118"/>
      <c r="CF580" s="118"/>
      <c r="CG580" s="323"/>
      <c r="CH580" s="322"/>
      <c r="CI580" s="118"/>
      <c r="CJ580" s="118"/>
      <c r="CK580" s="323"/>
      <c r="CL580" s="322"/>
      <c r="CM580" s="118"/>
      <c r="CN580" s="118"/>
      <c r="CO580" s="323"/>
      <c r="CP580" s="322"/>
      <c r="CQ580" s="118"/>
      <c r="CR580" s="118"/>
      <c r="CS580" s="323"/>
      <c r="CT580" s="322"/>
      <c r="CU580" s="118"/>
      <c r="CV580" s="118"/>
      <c r="CW580" s="323"/>
      <c r="CX580" s="322"/>
      <c r="CY580" s="71"/>
      <c r="CZ580" s="111"/>
      <c r="DA580" s="108"/>
      <c r="DB580" s="108"/>
      <c r="DC580" s="71"/>
      <c r="DD580" s="71"/>
      <c r="DE580" s="71"/>
      <c r="DF580" s="119"/>
      <c r="DG580" s="116"/>
      <c r="DH580" s="116"/>
      <c r="DI580" s="116"/>
      <c r="DJ580" s="116"/>
      <c r="DK580" s="116"/>
      <c r="DL580" s="116"/>
      <c r="DM580" s="116"/>
      <c r="DN580" s="116"/>
    </row>
    <row r="581" spans="1:118" ht="15.75" customHeight="1">
      <c r="A581" s="108"/>
      <c r="B581" s="149">
        <v>703100</v>
      </c>
      <c r="C581" s="108" t="s">
        <v>830</v>
      </c>
      <c r="D581" s="71" t="s">
        <v>831</v>
      </c>
      <c r="E581" s="384"/>
      <c r="F581" s="71"/>
      <c r="G581" s="71"/>
      <c r="H581" s="71"/>
      <c r="I581" s="71"/>
      <c r="J581" s="312">
        <v>86000</v>
      </c>
      <c r="K581" s="142">
        <v>69500</v>
      </c>
      <c r="L581" s="142">
        <v>69900</v>
      </c>
      <c r="M581" s="313">
        <v>57100</v>
      </c>
      <c r="N581" s="142">
        <v>59000</v>
      </c>
      <c r="O581" s="142">
        <v>53400</v>
      </c>
      <c r="P581" s="142">
        <v>64000</v>
      </c>
      <c r="Q581" s="142">
        <v>70900</v>
      </c>
      <c r="R581" s="312">
        <v>62100</v>
      </c>
      <c r="S581" s="142">
        <v>56700</v>
      </c>
      <c r="T581" s="142">
        <v>72500</v>
      </c>
      <c r="U581" s="313">
        <v>72300</v>
      </c>
      <c r="V581" s="312">
        <v>79200</v>
      </c>
      <c r="W581" s="142">
        <v>86100</v>
      </c>
      <c r="X581" s="142">
        <v>61100</v>
      </c>
      <c r="Y581" s="142">
        <v>70400</v>
      </c>
      <c r="Z581" s="312">
        <v>80800</v>
      </c>
      <c r="AA581" s="142">
        <v>65000</v>
      </c>
      <c r="AB581" s="142">
        <v>67500</v>
      </c>
      <c r="AC581" s="142">
        <v>70000</v>
      </c>
      <c r="AD581" s="312">
        <v>66900</v>
      </c>
      <c r="AE581" s="142">
        <v>55900</v>
      </c>
      <c r="AF581" s="142">
        <v>61800</v>
      </c>
      <c r="AG581" s="142">
        <v>60700</v>
      </c>
      <c r="AH581" s="312">
        <v>56000</v>
      </c>
      <c r="AI581" s="142">
        <v>57600</v>
      </c>
      <c r="AJ581" s="142">
        <v>60300</v>
      </c>
      <c r="AK581" s="142">
        <v>42100</v>
      </c>
      <c r="AL581" s="312">
        <v>50400</v>
      </c>
      <c r="AM581" s="142">
        <v>41050</v>
      </c>
      <c r="AN581" s="142">
        <v>34200</v>
      </c>
      <c r="AO581" s="142">
        <v>28550</v>
      </c>
      <c r="AP581" s="312">
        <v>42150</v>
      </c>
      <c r="AQ581" s="142">
        <v>33350</v>
      </c>
      <c r="AR581" s="142">
        <v>39250</v>
      </c>
      <c r="AS581" s="142">
        <v>42800</v>
      </c>
      <c r="AT581" s="312">
        <v>49500</v>
      </c>
      <c r="AU581" s="142">
        <v>46050</v>
      </c>
      <c r="AV581" s="142">
        <v>38350</v>
      </c>
      <c r="AW581" s="142">
        <v>36300</v>
      </c>
      <c r="AX581" s="312">
        <v>43700</v>
      </c>
      <c r="AY581" s="142">
        <v>57500</v>
      </c>
      <c r="AZ581" s="142">
        <v>67500</v>
      </c>
      <c r="BA581" s="142">
        <v>54600</v>
      </c>
      <c r="BB581" s="312">
        <v>53400</v>
      </c>
      <c r="BC581" s="142">
        <v>53600</v>
      </c>
      <c r="BD581" s="142">
        <v>46300</v>
      </c>
      <c r="BE581" s="142">
        <v>42300</v>
      </c>
      <c r="BF581" s="312">
        <v>27450</v>
      </c>
      <c r="BG581" s="142">
        <v>33050</v>
      </c>
      <c r="BH581" s="142">
        <v>30450</v>
      </c>
      <c r="BI581" s="142">
        <v>37450</v>
      </c>
      <c r="BJ581" s="312">
        <v>44050</v>
      </c>
      <c r="BK581" s="142">
        <v>58300</v>
      </c>
      <c r="BL581" s="142">
        <v>51400</v>
      </c>
      <c r="BM581" s="142">
        <v>44450</v>
      </c>
      <c r="BN581" s="312">
        <v>47900</v>
      </c>
      <c r="BO581" s="142">
        <v>41350</v>
      </c>
      <c r="BP581" s="142">
        <v>37500</v>
      </c>
      <c r="BQ581" s="142">
        <v>34900</v>
      </c>
      <c r="BR581" s="312">
        <v>36450</v>
      </c>
      <c r="BS581" s="142">
        <v>38100</v>
      </c>
      <c r="BT581" s="142">
        <v>36250</v>
      </c>
      <c r="BU581" s="142">
        <v>34900</v>
      </c>
      <c r="BV581" s="312">
        <v>33000</v>
      </c>
      <c r="BW581" s="142">
        <v>32050</v>
      </c>
      <c r="BX581" s="142">
        <v>30500</v>
      </c>
      <c r="BY581" s="142">
        <v>25400</v>
      </c>
      <c r="BZ581" s="312">
        <v>35950</v>
      </c>
      <c r="CA581" s="142">
        <v>41200</v>
      </c>
      <c r="CB581" s="142">
        <v>41200</v>
      </c>
      <c r="CC581" s="313">
        <v>41200</v>
      </c>
      <c r="CD581" s="312">
        <v>41200</v>
      </c>
      <c r="CE581" s="142">
        <v>41200</v>
      </c>
      <c r="CF581" s="142">
        <v>41200</v>
      </c>
      <c r="CG581" s="313">
        <v>41200</v>
      </c>
      <c r="CH581" s="312">
        <v>41200</v>
      </c>
      <c r="CI581" s="142">
        <v>41200</v>
      </c>
      <c r="CJ581" s="142">
        <v>41200</v>
      </c>
      <c r="CK581" s="313">
        <v>41200</v>
      </c>
      <c r="CL581" s="312">
        <v>41200</v>
      </c>
      <c r="CM581" s="142">
        <v>41200</v>
      </c>
      <c r="CN581" s="142">
        <v>41200</v>
      </c>
      <c r="CO581" s="313">
        <v>41200</v>
      </c>
      <c r="CP581" s="312">
        <v>41200</v>
      </c>
      <c r="CQ581" s="142">
        <v>41200</v>
      </c>
      <c r="CR581" s="142">
        <v>41200</v>
      </c>
      <c r="CS581" s="313">
        <v>41200</v>
      </c>
      <c r="CT581" s="312">
        <v>41200</v>
      </c>
      <c r="CU581" s="142">
        <v>41200</v>
      </c>
      <c r="CV581" s="142">
        <v>41200</v>
      </c>
      <c r="CW581" s="313">
        <v>41200</v>
      </c>
      <c r="CX581" s="322"/>
      <c r="CY581" s="71"/>
      <c r="CZ581" s="111"/>
      <c r="DA581" s="108">
        <v>703100</v>
      </c>
      <c r="DB581" s="108" t="s">
        <v>830</v>
      </c>
      <c r="DC581" s="156">
        <v>57100</v>
      </c>
      <c r="DD581" s="156">
        <v>70900</v>
      </c>
      <c r="DE581" s="156">
        <v>72300</v>
      </c>
      <c r="DF581" s="119">
        <v>70400</v>
      </c>
      <c r="DG581" s="116">
        <v>70000</v>
      </c>
      <c r="DH581" s="116">
        <v>60700</v>
      </c>
      <c r="DI581" s="116">
        <v>42100</v>
      </c>
      <c r="DJ581" s="116">
        <v>28550</v>
      </c>
      <c r="DK581" s="116">
        <v>42800</v>
      </c>
      <c r="DL581" s="116">
        <v>36300</v>
      </c>
      <c r="DM581" s="116">
        <v>54600</v>
      </c>
      <c r="DN581" s="116">
        <v>42300</v>
      </c>
    </row>
    <row r="582" spans="1:118" ht="15.75" customHeight="1">
      <c r="A582" s="108"/>
      <c r="B582" s="149">
        <v>703200</v>
      </c>
      <c r="C582" s="108" t="s">
        <v>832</v>
      </c>
      <c r="D582" s="71" t="s">
        <v>833</v>
      </c>
      <c r="E582" s="384"/>
      <c r="F582" s="71"/>
      <c r="G582" s="71"/>
      <c r="H582" s="71"/>
      <c r="I582" s="71"/>
      <c r="J582" s="312">
        <v>98700</v>
      </c>
      <c r="K582" s="142">
        <v>94700</v>
      </c>
      <c r="L582" s="142">
        <v>71700</v>
      </c>
      <c r="M582" s="313">
        <v>70200</v>
      </c>
      <c r="N582" s="142">
        <v>64700</v>
      </c>
      <c r="O582" s="142">
        <v>70400</v>
      </c>
      <c r="P582" s="142">
        <v>67700</v>
      </c>
      <c r="Q582" s="142">
        <v>76900</v>
      </c>
      <c r="R582" s="312">
        <v>74500</v>
      </c>
      <c r="S582" s="142">
        <v>64000</v>
      </c>
      <c r="T582" s="142">
        <v>76500</v>
      </c>
      <c r="U582" s="313">
        <v>80100</v>
      </c>
      <c r="V582" s="312">
        <v>92300</v>
      </c>
      <c r="W582" s="142">
        <v>92900</v>
      </c>
      <c r="X582" s="142">
        <v>91400</v>
      </c>
      <c r="Y582" s="142">
        <v>74400</v>
      </c>
      <c r="Z582" s="312">
        <v>87500</v>
      </c>
      <c r="AA582" s="142">
        <v>82700</v>
      </c>
      <c r="AB582" s="142">
        <v>72100</v>
      </c>
      <c r="AC582" s="142">
        <v>73000</v>
      </c>
      <c r="AD582" s="312">
        <v>74500</v>
      </c>
      <c r="AE582" s="142">
        <v>67800</v>
      </c>
      <c r="AF582" s="142">
        <v>65300</v>
      </c>
      <c r="AG582" s="142">
        <v>63800</v>
      </c>
      <c r="AH582" s="312">
        <v>62300</v>
      </c>
      <c r="AI582" s="142">
        <v>58100</v>
      </c>
      <c r="AJ582" s="142">
        <v>66500</v>
      </c>
      <c r="AK582" s="142">
        <v>60200</v>
      </c>
      <c r="AL582" s="312">
        <v>54700</v>
      </c>
      <c r="AM582" s="142">
        <v>59400</v>
      </c>
      <c r="AN582" s="142">
        <v>45500</v>
      </c>
      <c r="AO582" s="142">
        <v>39400</v>
      </c>
      <c r="AP582" s="312">
        <v>42250</v>
      </c>
      <c r="AQ582" s="142">
        <v>42350</v>
      </c>
      <c r="AR582" s="142">
        <v>40450</v>
      </c>
      <c r="AS582" s="142">
        <v>45300</v>
      </c>
      <c r="AT582" s="312">
        <v>51600</v>
      </c>
      <c r="AU582" s="142">
        <v>51400</v>
      </c>
      <c r="AV582" s="142">
        <v>48750</v>
      </c>
      <c r="AW582" s="142">
        <v>41300</v>
      </c>
      <c r="AX582" s="312">
        <v>44850</v>
      </c>
      <c r="AY582" s="142">
        <v>79400</v>
      </c>
      <c r="AZ582" s="142">
        <v>70400</v>
      </c>
      <c r="BA582" s="142">
        <v>69800</v>
      </c>
      <c r="BB582" s="312">
        <v>67000</v>
      </c>
      <c r="BC582" s="142">
        <v>56700</v>
      </c>
      <c r="BD582" s="142">
        <v>56300</v>
      </c>
      <c r="BE582" s="142">
        <v>47600</v>
      </c>
      <c r="BF582" s="312">
        <v>42550</v>
      </c>
      <c r="BG582" s="142">
        <v>41900</v>
      </c>
      <c r="BH582" s="142">
        <v>37150</v>
      </c>
      <c r="BI582" s="142">
        <v>39400</v>
      </c>
      <c r="BJ582" s="312">
        <v>46500</v>
      </c>
      <c r="BK582" s="142">
        <v>59600</v>
      </c>
      <c r="BL582" s="142">
        <v>61900</v>
      </c>
      <c r="BM582" s="142">
        <v>52400</v>
      </c>
      <c r="BN582" s="312">
        <v>51100</v>
      </c>
      <c r="BO582" s="142">
        <v>47800</v>
      </c>
      <c r="BP582" s="142">
        <v>49250</v>
      </c>
      <c r="BQ582" s="142">
        <v>44450</v>
      </c>
      <c r="BR582" s="312">
        <v>39650</v>
      </c>
      <c r="BS582" s="142">
        <v>44400</v>
      </c>
      <c r="BT582" s="142">
        <v>39550</v>
      </c>
      <c r="BU582" s="142">
        <v>37800</v>
      </c>
      <c r="BV582" s="312">
        <v>35500</v>
      </c>
      <c r="BW582" s="142">
        <v>36000</v>
      </c>
      <c r="BX582" s="142">
        <v>34900</v>
      </c>
      <c r="BY582" s="142">
        <v>30850</v>
      </c>
      <c r="BZ582" s="312">
        <v>37550</v>
      </c>
      <c r="CA582" s="142">
        <v>43500</v>
      </c>
      <c r="CB582" s="142">
        <v>43500</v>
      </c>
      <c r="CC582" s="313">
        <v>43500</v>
      </c>
      <c r="CD582" s="312">
        <v>43500</v>
      </c>
      <c r="CE582" s="142">
        <v>43500</v>
      </c>
      <c r="CF582" s="142">
        <v>43500</v>
      </c>
      <c r="CG582" s="313">
        <v>43500</v>
      </c>
      <c r="CH582" s="312">
        <v>43500</v>
      </c>
      <c r="CI582" s="142">
        <v>43500</v>
      </c>
      <c r="CJ582" s="142">
        <v>43500</v>
      </c>
      <c r="CK582" s="313">
        <v>43500</v>
      </c>
      <c r="CL582" s="312">
        <v>43500</v>
      </c>
      <c r="CM582" s="142">
        <v>43500</v>
      </c>
      <c r="CN582" s="142">
        <v>43500</v>
      </c>
      <c r="CO582" s="313">
        <v>43500</v>
      </c>
      <c r="CP582" s="312">
        <v>43500</v>
      </c>
      <c r="CQ582" s="142">
        <v>43500</v>
      </c>
      <c r="CR582" s="142">
        <v>43500</v>
      </c>
      <c r="CS582" s="313">
        <v>43500</v>
      </c>
      <c r="CT582" s="312">
        <v>43500</v>
      </c>
      <c r="CU582" s="142">
        <v>43500</v>
      </c>
      <c r="CV582" s="142">
        <v>43500</v>
      </c>
      <c r="CW582" s="313">
        <v>43500</v>
      </c>
      <c r="CX582" s="322"/>
      <c r="CY582" s="71"/>
      <c r="CZ582" s="111"/>
      <c r="DA582" s="108">
        <v>703200</v>
      </c>
      <c r="DB582" s="108" t="s">
        <v>832</v>
      </c>
      <c r="DC582" s="156">
        <v>98700</v>
      </c>
      <c r="DD582" s="156">
        <v>76900</v>
      </c>
      <c r="DE582" s="156">
        <v>80100</v>
      </c>
      <c r="DF582" s="119">
        <v>92900</v>
      </c>
      <c r="DG582" s="116">
        <v>87500</v>
      </c>
      <c r="DH582" s="116">
        <v>74500</v>
      </c>
      <c r="DI582" s="116">
        <v>66500</v>
      </c>
      <c r="DJ582" s="116">
        <v>59400</v>
      </c>
      <c r="DK582" s="116">
        <v>45300</v>
      </c>
      <c r="DL582" s="116">
        <v>51600</v>
      </c>
      <c r="DM582" s="116">
        <v>79400</v>
      </c>
      <c r="DN582" s="116">
        <v>67000</v>
      </c>
    </row>
    <row r="583" spans="1:118" ht="15.75" customHeight="1">
      <c r="A583" s="108"/>
      <c r="B583" s="149">
        <v>703300</v>
      </c>
      <c r="C583" s="108" t="s">
        <v>834</v>
      </c>
      <c r="D583" s="71" t="s">
        <v>835</v>
      </c>
      <c r="E583" s="384"/>
      <c r="F583" s="71"/>
      <c r="G583" s="71"/>
      <c r="H583" s="71"/>
      <c r="I583" s="71"/>
      <c r="J583" s="312">
        <v>62300</v>
      </c>
      <c r="K583" s="142">
        <v>68000</v>
      </c>
      <c r="L583" s="142">
        <v>51600</v>
      </c>
      <c r="M583" s="313">
        <v>37250</v>
      </c>
      <c r="N583" s="142">
        <v>47000</v>
      </c>
      <c r="O583" s="142">
        <v>52300</v>
      </c>
      <c r="P583" s="142">
        <v>52600</v>
      </c>
      <c r="Q583" s="142">
        <v>60400</v>
      </c>
      <c r="R583" s="312">
        <v>57200</v>
      </c>
      <c r="S583" s="142">
        <v>46050</v>
      </c>
      <c r="T583" s="142">
        <v>56700</v>
      </c>
      <c r="U583" s="313">
        <v>56100</v>
      </c>
      <c r="V583" s="312">
        <v>68800</v>
      </c>
      <c r="W583" s="142">
        <v>76000</v>
      </c>
      <c r="X583" s="142">
        <v>53500</v>
      </c>
      <c r="Y583" s="142">
        <v>49600</v>
      </c>
      <c r="Z583" s="312">
        <v>68000</v>
      </c>
      <c r="AA583" s="142">
        <v>60100</v>
      </c>
      <c r="AB583" s="142">
        <v>55600</v>
      </c>
      <c r="AC583" s="142">
        <v>58600</v>
      </c>
      <c r="AD583" s="312">
        <v>63000</v>
      </c>
      <c r="AE583" s="142">
        <v>53000</v>
      </c>
      <c r="AF583" s="142">
        <v>53500</v>
      </c>
      <c r="AG583" s="142">
        <v>55900</v>
      </c>
      <c r="AH583" s="312">
        <v>52700</v>
      </c>
      <c r="AI583" s="142">
        <v>51800</v>
      </c>
      <c r="AJ583" s="142">
        <v>57000</v>
      </c>
      <c r="AK583" s="142">
        <v>39800</v>
      </c>
      <c r="AL583" s="312">
        <v>36150</v>
      </c>
      <c r="AM583" s="142">
        <v>40050</v>
      </c>
      <c r="AN583" s="142">
        <v>30150</v>
      </c>
      <c r="AO583" s="142">
        <v>28000</v>
      </c>
      <c r="AP583" s="312">
        <v>27000</v>
      </c>
      <c r="AQ583" s="142">
        <v>31300</v>
      </c>
      <c r="AR583" s="142">
        <v>31500</v>
      </c>
      <c r="AS583" s="142">
        <v>38500</v>
      </c>
      <c r="AT583" s="312">
        <v>38600</v>
      </c>
      <c r="AU583" s="142">
        <v>44000</v>
      </c>
      <c r="AV583" s="142">
        <v>36100</v>
      </c>
      <c r="AW583" s="142">
        <v>33800</v>
      </c>
      <c r="AX583" s="312">
        <v>36100</v>
      </c>
      <c r="AY583" s="142">
        <v>40300</v>
      </c>
      <c r="AZ583" s="142">
        <v>49900</v>
      </c>
      <c r="BA583" s="142">
        <v>43000</v>
      </c>
      <c r="BB583" s="312">
        <v>49750</v>
      </c>
      <c r="BC583" s="142">
        <v>45550</v>
      </c>
      <c r="BD583" s="142">
        <v>38200</v>
      </c>
      <c r="BE583" s="142">
        <v>40050</v>
      </c>
      <c r="BF583" s="312">
        <v>19150</v>
      </c>
      <c r="BG583" s="142">
        <v>25000</v>
      </c>
      <c r="BH583" s="142">
        <v>29300</v>
      </c>
      <c r="BI583" s="142">
        <v>29900</v>
      </c>
      <c r="BJ583" s="312">
        <v>37550</v>
      </c>
      <c r="BK583" s="142">
        <v>42900</v>
      </c>
      <c r="BL583" s="142">
        <v>48150</v>
      </c>
      <c r="BM583" s="142">
        <v>43850</v>
      </c>
      <c r="BN583" s="312">
        <v>38500</v>
      </c>
      <c r="BO583" s="142">
        <v>35400</v>
      </c>
      <c r="BP583" s="142">
        <v>36100</v>
      </c>
      <c r="BQ583" s="142">
        <v>33000</v>
      </c>
      <c r="BR583" s="312">
        <v>32550</v>
      </c>
      <c r="BS583" s="142">
        <v>36850</v>
      </c>
      <c r="BT583" s="142">
        <v>33300</v>
      </c>
      <c r="BU583" s="142">
        <v>33250</v>
      </c>
      <c r="BV583" s="312">
        <v>31200</v>
      </c>
      <c r="BW583" s="142">
        <v>31200</v>
      </c>
      <c r="BX583" s="142">
        <v>29050</v>
      </c>
      <c r="BY583" s="142">
        <v>24100</v>
      </c>
      <c r="BZ583" s="312">
        <v>25200</v>
      </c>
      <c r="CA583" s="142">
        <v>33950</v>
      </c>
      <c r="CB583" s="142">
        <v>25200</v>
      </c>
      <c r="CC583" s="313">
        <v>25200</v>
      </c>
      <c r="CD583" s="312">
        <v>25200</v>
      </c>
      <c r="CE583" s="142">
        <v>25200</v>
      </c>
      <c r="CF583" s="142">
        <v>25200</v>
      </c>
      <c r="CG583" s="313">
        <v>25200</v>
      </c>
      <c r="CH583" s="312">
        <v>25200</v>
      </c>
      <c r="CI583" s="142">
        <v>25200</v>
      </c>
      <c r="CJ583" s="142">
        <v>25200</v>
      </c>
      <c r="CK583" s="313">
        <v>25200</v>
      </c>
      <c r="CL583" s="312">
        <v>25200</v>
      </c>
      <c r="CM583" s="142">
        <v>25200</v>
      </c>
      <c r="CN583" s="142">
        <v>25200</v>
      </c>
      <c r="CO583" s="313">
        <v>25200</v>
      </c>
      <c r="CP583" s="312">
        <v>25200</v>
      </c>
      <c r="CQ583" s="142">
        <v>25200</v>
      </c>
      <c r="CR583" s="142">
        <v>25200</v>
      </c>
      <c r="CS583" s="313">
        <v>25200</v>
      </c>
      <c r="CT583" s="312">
        <v>25200</v>
      </c>
      <c r="CU583" s="142">
        <v>25200</v>
      </c>
      <c r="CV583" s="142">
        <v>25200</v>
      </c>
      <c r="CW583" s="313">
        <v>25200</v>
      </c>
      <c r="CX583" s="322"/>
      <c r="CY583" s="71"/>
      <c r="CZ583" s="111"/>
      <c r="DA583" s="108">
        <v>703300</v>
      </c>
      <c r="DB583" s="108" t="s">
        <v>834</v>
      </c>
      <c r="DC583" s="156">
        <v>37250</v>
      </c>
      <c r="DD583" s="156">
        <v>47000</v>
      </c>
      <c r="DE583" s="156">
        <v>46050</v>
      </c>
      <c r="DF583" s="119">
        <v>49600</v>
      </c>
      <c r="DG583" s="116">
        <v>55600</v>
      </c>
      <c r="DH583" s="116">
        <v>53000</v>
      </c>
      <c r="DI583" s="116">
        <v>39800</v>
      </c>
      <c r="DJ583" s="116">
        <v>28000</v>
      </c>
      <c r="DK583" s="116">
        <v>27000</v>
      </c>
      <c r="DL583" s="116">
        <v>33800</v>
      </c>
      <c r="DM583" s="116">
        <v>36100</v>
      </c>
      <c r="DN583" s="116">
        <v>38200</v>
      </c>
    </row>
    <row r="584" spans="1:118" ht="15.75" customHeight="1">
      <c r="A584" s="108"/>
      <c r="B584" s="149">
        <v>703400</v>
      </c>
      <c r="C584" s="108" t="s">
        <v>836</v>
      </c>
      <c r="D584" s="71" t="s">
        <v>837</v>
      </c>
      <c r="E584" s="384"/>
      <c r="F584" s="71"/>
      <c r="G584" s="71"/>
      <c r="H584" s="71"/>
      <c r="I584" s="71"/>
      <c r="J584" s="312">
        <v>83808.1967</v>
      </c>
      <c r="K584" s="142">
        <v>85495</v>
      </c>
      <c r="L584" s="142">
        <v>63770.3125</v>
      </c>
      <c r="M584" s="313">
        <v>53258.730199999998</v>
      </c>
      <c r="N584" s="142">
        <v>55350</v>
      </c>
      <c r="O584" s="142">
        <v>62525.396800000002</v>
      </c>
      <c r="P584" s="142">
        <v>60639.393900000003</v>
      </c>
      <c r="Q584" s="142">
        <v>68130.1587</v>
      </c>
      <c r="R584" s="312">
        <v>64998.360699999997</v>
      </c>
      <c r="S584" s="142">
        <v>55289.516100000001</v>
      </c>
      <c r="T584" s="142">
        <v>65009.523800000003</v>
      </c>
      <c r="U584" s="313">
        <v>70135.384600000005</v>
      </c>
      <c r="V584" s="312">
        <v>81091.666700000002</v>
      </c>
      <c r="W584" s="142">
        <v>82658.064499999993</v>
      </c>
      <c r="X584" s="142">
        <v>73242.857099999994</v>
      </c>
      <c r="Y584" s="142">
        <v>67226.984100000001</v>
      </c>
      <c r="Z584" s="312">
        <v>78698.387100000007</v>
      </c>
      <c r="AA584" s="142">
        <v>69268.852499999994</v>
      </c>
      <c r="AB584" s="142">
        <v>64075</v>
      </c>
      <c r="AC584" s="142">
        <v>65047.540999999997</v>
      </c>
      <c r="AD584" s="312">
        <v>68308.1967</v>
      </c>
      <c r="AE584" s="142">
        <v>59745.1613</v>
      </c>
      <c r="AF584" s="142">
        <v>58509.6774</v>
      </c>
      <c r="AG584" s="142">
        <v>60887.096799999999</v>
      </c>
      <c r="AH584" s="312">
        <v>57421.311500000003</v>
      </c>
      <c r="AI584" s="142">
        <v>54840</v>
      </c>
      <c r="AJ584" s="142">
        <v>62129.032299999999</v>
      </c>
      <c r="AK584" s="142">
        <v>47701.6129</v>
      </c>
      <c r="AL584" s="312">
        <v>45546.666700000002</v>
      </c>
      <c r="AM584" s="142">
        <v>49096.7742</v>
      </c>
      <c r="AN584" s="142">
        <v>35530.952400000002</v>
      </c>
      <c r="AO584" s="142">
        <v>33099.206400000003</v>
      </c>
      <c r="AP584" s="312">
        <v>36283.333299999998</v>
      </c>
      <c r="AQ584" s="142">
        <v>36050</v>
      </c>
      <c r="AR584" s="142">
        <v>36638.709699999999</v>
      </c>
      <c r="AS584" s="142">
        <v>42220.634899999997</v>
      </c>
      <c r="AT584" s="312">
        <v>45703.2258</v>
      </c>
      <c r="AU584" s="142">
        <v>47820.833299999998</v>
      </c>
      <c r="AV584" s="142">
        <v>42803.906300000002</v>
      </c>
      <c r="AW584" s="142">
        <v>37092.105300000003</v>
      </c>
      <c r="AX584" s="312">
        <v>40387.704899999997</v>
      </c>
      <c r="AY584" s="142">
        <v>59259.166700000002</v>
      </c>
      <c r="AZ584" s="142">
        <v>59518.032800000001</v>
      </c>
      <c r="BA584" s="142">
        <v>54182.258099999999</v>
      </c>
      <c r="BB584" s="312">
        <v>57727.118600000002</v>
      </c>
      <c r="BC584" s="142">
        <v>52214.516100000001</v>
      </c>
      <c r="BD584" s="142">
        <v>44584.920599999998</v>
      </c>
      <c r="BE584" s="142">
        <v>43376.6129</v>
      </c>
      <c r="BF584" s="312">
        <v>35201.6129</v>
      </c>
      <c r="BG584" s="142">
        <v>33245.082000000002</v>
      </c>
      <c r="BH584" s="142">
        <v>33427.343800000002</v>
      </c>
      <c r="BI584" s="142">
        <v>33695.082000000002</v>
      </c>
      <c r="BJ584" s="312">
        <v>42373.333299999998</v>
      </c>
      <c r="BK584" s="142">
        <v>52282.539700000001</v>
      </c>
      <c r="BL584" s="142">
        <v>54504.032299999999</v>
      </c>
      <c r="BM584" s="142">
        <v>48941.269800000002</v>
      </c>
      <c r="BN584" s="312">
        <v>44663.559300000001</v>
      </c>
      <c r="BO584" s="142">
        <v>42465.3226</v>
      </c>
      <c r="BP584" s="142">
        <v>42619.047599999998</v>
      </c>
      <c r="BQ584" s="142">
        <v>37949.193599999999</v>
      </c>
      <c r="BR584" s="312">
        <v>36902.419399999999</v>
      </c>
      <c r="BS584" s="142">
        <v>39374.590199999999</v>
      </c>
      <c r="BT584" s="142">
        <v>36291.9355</v>
      </c>
      <c r="BU584" s="142">
        <v>35644.166700000002</v>
      </c>
      <c r="BV584" s="312">
        <v>33762.295100000003</v>
      </c>
      <c r="BW584" s="142">
        <v>33457.5</v>
      </c>
      <c r="BX584" s="142">
        <v>31690.3226</v>
      </c>
      <c r="BY584" s="142">
        <v>27920.4918</v>
      </c>
      <c r="BZ584" s="312">
        <v>31797.413799999998</v>
      </c>
      <c r="CA584" s="142">
        <v>38780.769200000002</v>
      </c>
      <c r="CB584" s="142">
        <v>33958.928599999999</v>
      </c>
      <c r="CC584" s="313">
        <v>33958.928599999999</v>
      </c>
      <c r="CD584" s="312">
        <v>33958.928599999999</v>
      </c>
      <c r="CE584" s="142">
        <v>33958.928599999999</v>
      </c>
      <c r="CF584" s="142">
        <v>33958.928599999999</v>
      </c>
      <c r="CG584" s="313">
        <v>33958.928599999999</v>
      </c>
      <c r="CH584" s="312">
        <v>33958.928599999999</v>
      </c>
      <c r="CI584" s="142">
        <v>33958.928599999999</v>
      </c>
      <c r="CJ584" s="142">
        <v>33958.928599999999</v>
      </c>
      <c r="CK584" s="313">
        <v>33958.928599999999</v>
      </c>
      <c r="CL584" s="312">
        <v>33958.928599999999</v>
      </c>
      <c r="CM584" s="142">
        <v>33958.928599999999</v>
      </c>
      <c r="CN584" s="142">
        <v>33958.928599999999</v>
      </c>
      <c r="CO584" s="313">
        <v>33958.928599999999</v>
      </c>
      <c r="CP584" s="312">
        <v>33958.928599999999</v>
      </c>
      <c r="CQ584" s="142">
        <v>33958.928599999999</v>
      </c>
      <c r="CR584" s="142">
        <v>33958.928599999999</v>
      </c>
      <c r="CS584" s="313">
        <v>33958.928599999999</v>
      </c>
      <c r="CT584" s="312">
        <v>33958.928599999999</v>
      </c>
      <c r="CU584" s="142">
        <v>33958.928599999999</v>
      </c>
      <c r="CV584" s="142">
        <v>33958.928599999999</v>
      </c>
      <c r="CW584" s="313">
        <v>33958.928599999999</v>
      </c>
      <c r="CX584" s="322"/>
      <c r="CY584" s="71"/>
      <c r="CZ584" s="111"/>
      <c r="DA584" s="108">
        <v>703400</v>
      </c>
      <c r="DB584" s="108" t="s">
        <v>836</v>
      </c>
      <c r="DC584" s="156">
        <v>71284.6774</v>
      </c>
      <c r="DD584" s="156">
        <v>61699.011899999998</v>
      </c>
      <c r="DE584" s="156">
        <v>63933.266900000002</v>
      </c>
      <c r="DF584" s="119">
        <v>75967.338699999993</v>
      </c>
      <c r="DG584" s="116">
        <v>69247.580700000006</v>
      </c>
      <c r="DH584" s="116">
        <v>61836.437299999998</v>
      </c>
      <c r="DI584" s="116">
        <v>55520.816299999999</v>
      </c>
      <c r="DJ584" s="116">
        <v>40727.8226</v>
      </c>
      <c r="DK584" s="116">
        <v>37835.569100000001</v>
      </c>
      <c r="DL584" s="116">
        <v>43442.592600000004</v>
      </c>
      <c r="DM584" s="116">
        <v>53315.9836</v>
      </c>
      <c r="DN584" s="116">
        <v>49355.284599999999</v>
      </c>
    </row>
    <row r="585" spans="1:118" ht="15.75" customHeight="1">
      <c r="A585" s="108"/>
      <c r="B585" s="149"/>
      <c r="C585" s="108"/>
      <c r="D585" s="71"/>
      <c r="E585" s="384"/>
      <c r="F585" s="71"/>
      <c r="G585" s="71"/>
      <c r="H585" s="71"/>
      <c r="I585" s="71"/>
      <c r="J585" s="322"/>
      <c r="K585" s="118"/>
      <c r="L585" s="118"/>
      <c r="M585" s="323"/>
      <c r="N585" s="118"/>
      <c r="O585" s="118"/>
      <c r="P585" s="118"/>
      <c r="Q585" s="118"/>
      <c r="R585" s="322"/>
      <c r="S585" s="118"/>
      <c r="T585" s="118"/>
      <c r="U585" s="323"/>
      <c r="V585" s="322"/>
      <c r="W585" s="118"/>
      <c r="X585" s="118"/>
      <c r="Y585" s="118"/>
      <c r="Z585" s="322"/>
      <c r="AA585" s="118"/>
      <c r="AB585" s="118"/>
      <c r="AC585" s="118"/>
      <c r="AD585" s="322"/>
      <c r="AE585" s="118"/>
      <c r="AF585" s="118"/>
      <c r="AG585" s="118"/>
      <c r="AH585" s="322"/>
      <c r="AI585" s="118"/>
      <c r="AJ585" s="118"/>
      <c r="AK585" s="118"/>
      <c r="AL585" s="322"/>
      <c r="AM585" s="118"/>
      <c r="AN585" s="118"/>
      <c r="AO585" s="118"/>
      <c r="AP585" s="322"/>
      <c r="AQ585" s="118"/>
      <c r="AR585" s="118"/>
      <c r="AS585" s="118"/>
      <c r="AT585" s="322"/>
      <c r="AU585" s="118"/>
      <c r="AV585" s="118"/>
      <c r="AW585" s="118"/>
      <c r="AX585" s="322"/>
      <c r="AY585" s="118"/>
      <c r="AZ585" s="118"/>
      <c r="BA585" s="118"/>
      <c r="BB585" s="322"/>
      <c r="BC585" s="118"/>
      <c r="BD585" s="118"/>
      <c r="BE585" s="118"/>
      <c r="BF585" s="322"/>
      <c r="BG585" s="118"/>
      <c r="BH585" s="118"/>
      <c r="BI585" s="118"/>
      <c r="BJ585" s="322"/>
      <c r="BK585" s="118"/>
      <c r="BL585" s="118"/>
      <c r="BM585" s="118"/>
      <c r="BN585" s="322"/>
      <c r="BO585" s="118"/>
      <c r="BP585" s="118"/>
      <c r="BQ585" s="118"/>
      <c r="BR585" s="322"/>
      <c r="BS585" s="118"/>
      <c r="BT585" s="118"/>
      <c r="BU585" s="118"/>
      <c r="BV585" s="322"/>
      <c r="BW585" s="118"/>
      <c r="BX585" s="118"/>
      <c r="BY585" s="118"/>
      <c r="BZ585" s="322"/>
      <c r="CA585" s="118"/>
      <c r="CB585" s="118"/>
      <c r="CC585" s="323"/>
      <c r="CD585" s="322"/>
      <c r="CE585" s="118"/>
      <c r="CF585" s="118"/>
      <c r="CG585" s="323"/>
      <c r="CH585" s="322"/>
      <c r="CI585" s="118"/>
      <c r="CJ585" s="118"/>
      <c r="CK585" s="323"/>
      <c r="CL585" s="322"/>
      <c r="CM585" s="118"/>
      <c r="CN585" s="118"/>
      <c r="CO585" s="323"/>
      <c r="CP585" s="322"/>
      <c r="CQ585" s="118"/>
      <c r="CR585" s="118"/>
      <c r="CS585" s="323"/>
      <c r="CT585" s="322"/>
      <c r="CU585" s="118"/>
      <c r="CV585" s="118"/>
      <c r="CW585" s="323"/>
      <c r="CX585" s="322"/>
      <c r="CY585" s="71"/>
      <c r="CZ585" s="111"/>
      <c r="DA585" s="108"/>
      <c r="DB585" s="108"/>
      <c r="DC585" s="71"/>
      <c r="DD585" s="71"/>
      <c r="DE585" s="71"/>
      <c r="DF585" s="119"/>
      <c r="DG585" s="116"/>
      <c r="DH585" s="116"/>
      <c r="DI585" s="116"/>
      <c r="DJ585" s="116"/>
      <c r="DK585" s="116"/>
      <c r="DL585" s="116"/>
      <c r="DM585" s="116"/>
      <c r="DN585" s="116"/>
    </row>
    <row r="586" spans="1:118" ht="15.75" customHeight="1">
      <c r="A586" s="108"/>
      <c r="B586" s="149">
        <v>703500</v>
      </c>
      <c r="C586" s="108" t="s">
        <v>838</v>
      </c>
      <c r="D586" s="71" t="s">
        <v>839</v>
      </c>
      <c r="E586" s="384"/>
      <c r="F586" s="71"/>
      <c r="G586" s="71"/>
      <c r="H586" s="71"/>
      <c r="I586" s="71"/>
      <c r="J586" s="312">
        <v>53000</v>
      </c>
      <c r="K586" s="142">
        <v>40850</v>
      </c>
      <c r="L586" s="142">
        <v>30100</v>
      </c>
      <c r="M586" s="313">
        <v>26200</v>
      </c>
      <c r="N586" s="142">
        <v>25700</v>
      </c>
      <c r="O586" s="142">
        <v>26650</v>
      </c>
      <c r="P586" s="142">
        <v>38200</v>
      </c>
      <c r="Q586" s="142">
        <v>39950</v>
      </c>
      <c r="R586" s="312">
        <v>35000</v>
      </c>
      <c r="S586" s="142">
        <v>32350</v>
      </c>
      <c r="T586" s="142">
        <v>55000</v>
      </c>
      <c r="U586" s="313">
        <v>52000</v>
      </c>
      <c r="V586" s="312">
        <v>51000</v>
      </c>
      <c r="W586" s="142">
        <v>48400</v>
      </c>
      <c r="X586" s="142">
        <v>32700</v>
      </c>
      <c r="Y586" s="142">
        <v>37500</v>
      </c>
      <c r="Z586" s="312">
        <v>38950</v>
      </c>
      <c r="AA586" s="142">
        <v>30350</v>
      </c>
      <c r="AB586" s="142">
        <v>29500</v>
      </c>
      <c r="AC586" s="142">
        <v>28900</v>
      </c>
      <c r="AD586" s="312">
        <v>26700</v>
      </c>
      <c r="AE586" s="142">
        <v>27800</v>
      </c>
      <c r="AF586" s="142">
        <v>47800</v>
      </c>
      <c r="AG586" s="142">
        <v>32300</v>
      </c>
      <c r="AH586" s="312">
        <v>37000</v>
      </c>
      <c r="AI586" s="142">
        <v>35750</v>
      </c>
      <c r="AJ586" s="142">
        <v>38150</v>
      </c>
      <c r="AK586" s="142">
        <v>32950</v>
      </c>
      <c r="AL586" s="312">
        <v>38650</v>
      </c>
      <c r="AM586" s="142">
        <v>52500</v>
      </c>
      <c r="AN586" s="142">
        <v>52500</v>
      </c>
      <c r="AO586" s="142">
        <v>40750</v>
      </c>
      <c r="AP586" s="312">
        <v>45700</v>
      </c>
      <c r="AQ586" s="142">
        <v>44200</v>
      </c>
      <c r="AR586" s="142">
        <v>46600</v>
      </c>
      <c r="AS586" s="142">
        <v>47200</v>
      </c>
      <c r="AT586" s="312">
        <v>52000</v>
      </c>
      <c r="AU586" s="142">
        <v>55800</v>
      </c>
      <c r="AV586" s="142">
        <v>52200</v>
      </c>
      <c r="AW586" s="142">
        <v>47450</v>
      </c>
      <c r="AX586" s="312">
        <v>49100</v>
      </c>
      <c r="AY586" s="142">
        <v>198500</v>
      </c>
      <c r="AZ586" s="142">
        <v>221000</v>
      </c>
      <c r="BA586" s="142">
        <v>158000</v>
      </c>
      <c r="BB586" s="312">
        <v>185500</v>
      </c>
      <c r="BC586" s="142">
        <v>182000</v>
      </c>
      <c r="BD586" s="142">
        <v>174000</v>
      </c>
      <c r="BE586" s="142">
        <v>126500</v>
      </c>
      <c r="BF586" s="312">
        <v>98500</v>
      </c>
      <c r="BG586" s="142">
        <v>233000</v>
      </c>
      <c r="BH586" s="142">
        <v>194500</v>
      </c>
      <c r="BI586" s="142">
        <v>175000</v>
      </c>
      <c r="BJ586" s="312">
        <v>169000</v>
      </c>
      <c r="BK586" s="142">
        <v>224000</v>
      </c>
      <c r="BL586" s="142">
        <v>178500</v>
      </c>
      <c r="BM586" s="142">
        <v>73600</v>
      </c>
      <c r="BN586" s="312">
        <v>81300</v>
      </c>
      <c r="BO586" s="142">
        <v>71100</v>
      </c>
      <c r="BP586" s="142">
        <v>60100</v>
      </c>
      <c r="BQ586" s="142">
        <v>55000</v>
      </c>
      <c r="BR586" s="312">
        <v>49900</v>
      </c>
      <c r="BS586" s="142">
        <v>64000</v>
      </c>
      <c r="BT586" s="142">
        <v>53000</v>
      </c>
      <c r="BU586" s="142">
        <v>51500</v>
      </c>
      <c r="BV586" s="312">
        <v>49800</v>
      </c>
      <c r="BW586" s="142">
        <v>49000</v>
      </c>
      <c r="BX586" s="142">
        <v>44650</v>
      </c>
      <c r="BY586" s="142">
        <v>43400</v>
      </c>
      <c r="BZ586" s="312">
        <v>47350</v>
      </c>
      <c r="CA586" s="142">
        <v>51600</v>
      </c>
      <c r="CB586" s="142">
        <v>51600</v>
      </c>
      <c r="CC586" s="313">
        <v>51600</v>
      </c>
      <c r="CD586" s="312">
        <v>51600</v>
      </c>
      <c r="CE586" s="142">
        <v>51600</v>
      </c>
      <c r="CF586" s="142">
        <v>51600</v>
      </c>
      <c r="CG586" s="313">
        <v>51600</v>
      </c>
      <c r="CH586" s="312">
        <v>51600</v>
      </c>
      <c r="CI586" s="142">
        <v>51600</v>
      </c>
      <c r="CJ586" s="142">
        <v>51600</v>
      </c>
      <c r="CK586" s="313">
        <v>51600</v>
      </c>
      <c r="CL586" s="312">
        <v>51600</v>
      </c>
      <c r="CM586" s="142">
        <v>51600</v>
      </c>
      <c r="CN586" s="142">
        <v>51600</v>
      </c>
      <c r="CO586" s="313">
        <v>51600</v>
      </c>
      <c r="CP586" s="312">
        <v>51600</v>
      </c>
      <c r="CQ586" s="142">
        <v>51600</v>
      </c>
      <c r="CR586" s="142">
        <v>51600</v>
      </c>
      <c r="CS586" s="313">
        <v>51600</v>
      </c>
      <c r="CT586" s="312">
        <v>51600</v>
      </c>
      <c r="CU586" s="142">
        <v>51600</v>
      </c>
      <c r="CV586" s="142">
        <v>51600</v>
      </c>
      <c r="CW586" s="313">
        <v>51600</v>
      </c>
      <c r="CX586" s="322"/>
      <c r="CY586" s="71"/>
      <c r="CZ586" s="111"/>
      <c r="DA586" s="108">
        <v>703500</v>
      </c>
      <c r="DB586" s="108" t="s">
        <v>838</v>
      </c>
      <c r="DC586" s="156">
        <v>26200</v>
      </c>
      <c r="DD586" s="156">
        <v>39950</v>
      </c>
      <c r="DE586" s="156">
        <v>52000</v>
      </c>
      <c r="DF586" s="119">
        <v>37500</v>
      </c>
      <c r="DG586" s="116">
        <v>28900</v>
      </c>
      <c r="DH586" s="116">
        <v>32300</v>
      </c>
      <c r="DI586" s="116">
        <v>32950</v>
      </c>
      <c r="DJ586" s="116">
        <v>40750</v>
      </c>
      <c r="DK586" s="116">
        <v>47200</v>
      </c>
      <c r="DL586" s="116">
        <v>47450</v>
      </c>
      <c r="DM586" s="116">
        <v>158000</v>
      </c>
      <c r="DN586" s="116">
        <v>126500</v>
      </c>
    </row>
    <row r="587" spans="1:118" ht="15.75" customHeight="1">
      <c r="A587" s="108"/>
      <c r="B587" s="149">
        <v>703600</v>
      </c>
      <c r="C587" s="108" t="s">
        <v>840</v>
      </c>
      <c r="D587" s="71" t="s">
        <v>841</v>
      </c>
      <c r="E587" s="384"/>
      <c r="F587" s="71"/>
      <c r="G587" s="71"/>
      <c r="H587" s="71"/>
      <c r="I587" s="71"/>
      <c r="J587" s="312">
        <v>71900</v>
      </c>
      <c r="K587" s="142">
        <v>56500</v>
      </c>
      <c r="L587" s="142">
        <v>42000</v>
      </c>
      <c r="M587" s="313">
        <v>32300</v>
      </c>
      <c r="N587" s="142">
        <v>30500</v>
      </c>
      <c r="O587" s="142">
        <v>32800</v>
      </c>
      <c r="P587" s="142">
        <v>54800</v>
      </c>
      <c r="Q587" s="142">
        <v>45000</v>
      </c>
      <c r="R587" s="312">
        <v>40000</v>
      </c>
      <c r="S587" s="142">
        <v>40800</v>
      </c>
      <c r="T587" s="142">
        <v>62500</v>
      </c>
      <c r="U587" s="313">
        <v>71500</v>
      </c>
      <c r="V587" s="312">
        <v>68100</v>
      </c>
      <c r="W587" s="142">
        <v>67600</v>
      </c>
      <c r="X587" s="142">
        <v>50500</v>
      </c>
      <c r="Y587" s="142">
        <v>49000</v>
      </c>
      <c r="Z587" s="312">
        <v>41500</v>
      </c>
      <c r="AA587" s="142">
        <v>40000</v>
      </c>
      <c r="AB587" s="142">
        <v>31500</v>
      </c>
      <c r="AC587" s="142">
        <v>30400</v>
      </c>
      <c r="AD587" s="312">
        <v>30100</v>
      </c>
      <c r="AE587" s="142">
        <v>33900</v>
      </c>
      <c r="AF587" s="142">
        <v>47800</v>
      </c>
      <c r="AG587" s="142">
        <v>63000</v>
      </c>
      <c r="AH587" s="312">
        <v>42350</v>
      </c>
      <c r="AI587" s="142">
        <v>40000</v>
      </c>
      <c r="AJ587" s="142">
        <v>42800</v>
      </c>
      <c r="AK587" s="142">
        <v>38700</v>
      </c>
      <c r="AL587" s="312">
        <v>40800</v>
      </c>
      <c r="AM587" s="142">
        <v>64400</v>
      </c>
      <c r="AN587" s="142">
        <v>139000</v>
      </c>
      <c r="AO587" s="142">
        <v>62800</v>
      </c>
      <c r="AP587" s="312">
        <v>56000</v>
      </c>
      <c r="AQ587" s="142">
        <v>55300</v>
      </c>
      <c r="AR587" s="142">
        <v>49800</v>
      </c>
      <c r="AS587" s="142">
        <v>51900</v>
      </c>
      <c r="AT587" s="312">
        <v>65300</v>
      </c>
      <c r="AU587" s="142">
        <v>68800</v>
      </c>
      <c r="AV587" s="142">
        <v>65900</v>
      </c>
      <c r="AW587" s="142">
        <v>54500</v>
      </c>
      <c r="AX587" s="312">
        <v>52300</v>
      </c>
      <c r="AY587" s="142">
        <v>387000</v>
      </c>
      <c r="AZ587" s="142">
        <v>275000</v>
      </c>
      <c r="BA587" s="142">
        <v>228000</v>
      </c>
      <c r="BB587" s="312">
        <v>270500</v>
      </c>
      <c r="BC587" s="142">
        <v>195500</v>
      </c>
      <c r="BD587" s="142">
        <v>222000</v>
      </c>
      <c r="BE587" s="142">
        <v>183500</v>
      </c>
      <c r="BF587" s="312">
        <v>157500</v>
      </c>
      <c r="BG587" s="142">
        <v>458000</v>
      </c>
      <c r="BH587" s="142">
        <v>343000</v>
      </c>
      <c r="BI587" s="142">
        <v>207500</v>
      </c>
      <c r="BJ587" s="312">
        <v>201000</v>
      </c>
      <c r="BK587" s="142">
        <v>294500</v>
      </c>
      <c r="BL587" s="142">
        <v>232500</v>
      </c>
      <c r="BM587" s="142">
        <v>176500</v>
      </c>
      <c r="BN587" s="312">
        <v>87400</v>
      </c>
      <c r="BO587" s="142">
        <v>84000</v>
      </c>
      <c r="BP587" s="142">
        <v>76000</v>
      </c>
      <c r="BQ587" s="142">
        <v>65500</v>
      </c>
      <c r="BR587" s="312">
        <v>57400</v>
      </c>
      <c r="BS587" s="142">
        <v>87900</v>
      </c>
      <c r="BT587" s="142">
        <v>66000</v>
      </c>
      <c r="BU587" s="142">
        <v>56000</v>
      </c>
      <c r="BV587" s="312">
        <v>54600</v>
      </c>
      <c r="BW587" s="142">
        <v>50800</v>
      </c>
      <c r="BX587" s="142">
        <v>50400</v>
      </c>
      <c r="BY587" s="142">
        <v>52700</v>
      </c>
      <c r="BZ587" s="312">
        <v>55100</v>
      </c>
      <c r="CA587" s="142">
        <v>54500</v>
      </c>
      <c r="CB587" s="142">
        <v>55100</v>
      </c>
      <c r="CC587" s="313">
        <v>55100</v>
      </c>
      <c r="CD587" s="312">
        <v>55100</v>
      </c>
      <c r="CE587" s="142">
        <v>55100</v>
      </c>
      <c r="CF587" s="142">
        <v>55100</v>
      </c>
      <c r="CG587" s="313">
        <v>55100</v>
      </c>
      <c r="CH587" s="312">
        <v>55100</v>
      </c>
      <c r="CI587" s="142">
        <v>55100</v>
      </c>
      <c r="CJ587" s="142">
        <v>55100</v>
      </c>
      <c r="CK587" s="313">
        <v>55100</v>
      </c>
      <c r="CL587" s="312">
        <v>55100</v>
      </c>
      <c r="CM587" s="142">
        <v>55100</v>
      </c>
      <c r="CN587" s="142">
        <v>55100</v>
      </c>
      <c r="CO587" s="313">
        <v>55100</v>
      </c>
      <c r="CP587" s="312">
        <v>55100</v>
      </c>
      <c r="CQ587" s="142">
        <v>55100</v>
      </c>
      <c r="CR587" s="142">
        <v>55100</v>
      </c>
      <c r="CS587" s="313">
        <v>55100</v>
      </c>
      <c r="CT587" s="312">
        <v>55100</v>
      </c>
      <c r="CU587" s="142">
        <v>55100</v>
      </c>
      <c r="CV587" s="142">
        <v>55100</v>
      </c>
      <c r="CW587" s="313">
        <v>55100</v>
      </c>
      <c r="CX587" s="322"/>
      <c r="CY587" s="71"/>
      <c r="CZ587" s="111"/>
      <c r="DA587" s="108">
        <v>703600</v>
      </c>
      <c r="DB587" s="108" t="s">
        <v>840</v>
      </c>
      <c r="DC587" s="156">
        <v>71900</v>
      </c>
      <c r="DD587" s="156">
        <v>54800</v>
      </c>
      <c r="DE587" s="156">
        <v>71500</v>
      </c>
      <c r="DF587" s="119">
        <v>68100</v>
      </c>
      <c r="DG587" s="116">
        <v>41500</v>
      </c>
      <c r="DH587" s="116">
        <v>63000</v>
      </c>
      <c r="DI587" s="116">
        <v>42800</v>
      </c>
      <c r="DJ587" s="116">
        <v>139000</v>
      </c>
      <c r="DK587" s="116">
        <v>56000</v>
      </c>
      <c r="DL587" s="116">
        <v>68800</v>
      </c>
      <c r="DM587" s="116">
        <v>387000</v>
      </c>
      <c r="DN587" s="116">
        <v>270500</v>
      </c>
    </row>
    <row r="588" spans="1:118" ht="15.75" customHeight="1">
      <c r="A588" s="108"/>
      <c r="B588" s="149">
        <v>703700</v>
      </c>
      <c r="C588" s="108" t="s">
        <v>842</v>
      </c>
      <c r="D588" s="71" t="s">
        <v>843</v>
      </c>
      <c r="E588" s="384"/>
      <c r="F588" s="71"/>
      <c r="G588" s="71"/>
      <c r="H588" s="71"/>
      <c r="I588" s="71"/>
      <c r="J588" s="312">
        <v>48000</v>
      </c>
      <c r="K588" s="142">
        <v>40000</v>
      </c>
      <c r="L588" s="142">
        <v>25250</v>
      </c>
      <c r="M588" s="313">
        <v>18150</v>
      </c>
      <c r="N588" s="142">
        <v>21000</v>
      </c>
      <c r="O588" s="142">
        <v>23150</v>
      </c>
      <c r="P588" s="142">
        <v>25750</v>
      </c>
      <c r="Q588" s="142">
        <v>35100</v>
      </c>
      <c r="R588" s="312">
        <v>31350</v>
      </c>
      <c r="S588" s="142">
        <v>29800</v>
      </c>
      <c r="T588" s="142">
        <v>31000</v>
      </c>
      <c r="U588" s="313">
        <v>39400</v>
      </c>
      <c r="V588" s="312">
        <v>45500</v>
      </c>
      <c r="W588" s="142">
        <v>45650</v>
      </c>
      <c r="X588" s="142">
        <v>32000</v>
      </c>
      <c r="Y588" s="142">
        <v>29800</v>
      </c>
      <c r="Z588" s="312">
        <v>32650</v>
      </c>
      <c r="AA588" s="142">
        <v>28250</v>
      </c>
      <c r="AB588" s="142">
        <v>27650</v>
      </c>
      <c r="AC588" s="142">
        <v>26200</v>
      </c>
      <c r="AD588" s="312">
        <v>25150</v>
      </c>
      <c r="AE588" s="142">
        <v>24500</v>
      </c>
      <c r="AF588" s="142">
        <v>27300</v>
      </c>
      <c r="AG588" s="142">
        <v>30300</v>
      </c>
      <c r="AH588" s="312">
        <v>30000</v>
      </c>
      <c r="AI588" s="142">
        <v>31850</v>
      </c>
      <c r="AJ588" s="142">
        <v>34100</v>
      </c>
      <c r="AK588" s="142">
        <v>30100</v>
      </c>
      <c r="AL588" s="312">
        <v>29500</v>
      </c>
      <c r="AM588" s="142">
        <v>36000</v>
      </c>
      <c r="AN588" s="142">
        <v>45050</v>
      </c>
      <c r="AO588" s="142">
        <v>39300</v>
      </c>
      <c r="AP588" s="312">
        <v>36550</v>
      </c>
      <c r="AQ588" s="142">
        <v>39700</v>
      </c>
      <c r="AR588" s="142">
        <v>43000</v>
      </c>
      <c r="AS588" s="142">
        <v>44400</v>
      </c>
      <c r="AT588" s="312">
        <v>46400</v>
      </c>
      <c r="AU588" s="142">
        <v>49000</v>
      </c>
      <c r="AV588" s="142">
        <v>45600</v>
      </c>
      <c r="AW588" s="142">
        <v>46000</v>
      </c>
      <c r="AX588" s="312">
        <v>46800</v>
      </c>
      <c r="AY588" s="142">
        <v>47100</v>
      </c>
      <c r="AZ588" s="142">
        <v>146000</v>
      </c>
      <c r="BA588" s="142">
        <v>126000</v>
      </c>
      <c r="BB588" s="312">
        <v>154000</v>
      </c>
      <c r="BC588" s="142">
        <v>155000</v>
      </c>
      <c r="BD588" s="142">
        <v>127500</v>
      </c>
      <c r="BE588" s="142">
        <v>126000</v>
      </c>
      <c r="BF588" s="312">
        <v>62100</v>
      </c>
      <c r="BG588" s="142">
        <v>91000</v>
      </c>
      <c r="BH588" s="142">
        <v>190500</v>
      </c>
      <c r="BI588" s="142">
        <v>167000</v>
      </c>
      <c r="BJ588" s="312">
        <v>153500</v>
      </c>
      <c r="BK588" s="142">
        <v>166500</v>
      </c>
      <c r="BL588" s="142">
        <v>176000</v>
      </c>
      <c r="BM588" s="142">
        <v>72600</v>
      </c>
      <c r="BN588" s="312">
        <v>63200</v>
      </c>
      <c r="BO588" s="142">
        <v>64600</v>
      </c>
      <c r="BP588" s="142">
        <v>59200</v>
      </c>
      <c r="BQ588" s="142">
        <v>55000</v>
      </c>
      <c r="BR588" s="312">
        <v>49750</v>
      </c>
      <c r="BS588" s="142">
        <v>49850</v>
      </c>
      <c r="BT588" s="142">
        <v>50000</v>
      </c>
      <c r="BU588" s="142">
        <v>48850</v>
      </c>
      <c r="BV588" s="312">
        <v>48500</v>
      </c>
      <c r="BW588" s="142">
        <v>48500</v>
      </c>
      <c r="BX588" s="142">
        <v>44250</v>
      </c>
      <c r="BY588" s="142">
        <v>41700</v>
      </c>
      <c r="BZ588" s="312">
        <v>43100</v>
      </c>
      <c r="CA588" s="142">
        <v>44500</v>
      </c>
      <c r="CB588" s="142">
        <v>43100</v>
      </c>
      <c r="CC588" s="313">
        <v>43100</v>
      </c>
      <c r="CD588" s="312">
        <v>43100</v>
      </c>
      <c r="CE588" s="142">
        <v>43100</v>
      </c>
      <c r="CF588" s="142">
        <v>43100</v>
      </c>
      <c r="CG588" s="313">
        <v>43100</v>
      </c>
      <c r="CH588" s="312">
        <v>43100</v>
      </c>
      <c r="CI588" s="142">
        <v>43100</v>
      </c>
      <c r="CJ588" s="142">
        <v>43100</v>
      </c>
      <c r="CK588" s="313">
        <v>43100</v>
      </c>
      <c r="CL588" s="312">
        <v>43100</v>
      </c>
      <c r="CM588" s="142">
        <v>43100</v>
      </c>
      <c r="CN588" s="142">
        <v>43100</v>
      </c>
      <c r="CO588" s="313">
        <v>43100</v>
      </c>
      <c r="CP588" s="312">
        <v>43100</v>
      </c>
      <c r="CQ588" s="142">
        <v>43100</v>
      </c>
      <c r="CR588" s="142">
        <v>43100</v>
      </c>
      <c r="CS588" s="313">
        <v>43100</v>
      </c>
      <c r="CT588" s="312">
        <v>43100</v>
      </c>
      <c r="CU588" s="142">
        <v>43100</v>
      </c>
      <c r="CV588" s="142">
        <v>43100</v>
      </c>
      <c r="CW588" s="313">
        <v>43100</v>
      </c>
      <c r="CX588" s="322"/>
      <c r="CY588" s="71"/>
      <c r="CZ588" s="111"/>
      <c r="DA588" s="108">
        <v>703700</v>
      </c>
      <c r="DB588" s="108" t="s">
        <v>842</v>
      </c>
      <c r="DC588" s="156">
        <v>18150</v>
      </c>
      <c r="DD588" s="156">
        <v>21000</v>
      </c>
      <c r="DE588" s="156">
        <v>29800</v>
      </c>
      <c r="DF588" s="119">
        <v>29800</v>
      </c>
      <c r="DG588" s="116">
        <v>26200</v>
      </c>
      <c r="DH588" s="116">
        <v>24500</v>
      </c>
      <c r="DI588" s="116">
        <v>30000</v>
      </c>
      <c r="DJ588" s="116">
        <v>29500</v>
      </c>
      <c r="DK588" s="116">
        <v>36550</v>
      </c>
      <c r="DL588" s="116">
        <v>45600</v>
      </c>
      <c r="DM588" s="116">
        <v>46800</v>
      </c>
      <c r="DN588" s="116">
        <v>126000</v>
      </c>
    </row>
    <row r="589" spans="1:118" ht="15.75" customHeight="1">
      <c r="A589" s="108"/>
      <c r="B589" s="149">
        <v>703800</v>
      </c>
      <c r="C589" s="108" t="s">
        <v>844</v>
      </c>
      <c r="D589" s="71" t="s">
        <v>845</v>
      </c>
      <c r="E589" s="384"/>
      <c r="F589" s="71"/>
      <c r="G589" s="71"/>
      <c r="H589" s="71"/>
      <c r="I589" s="71"/>
      <c r="J589" s="312">
        <v>57934.426200000002</v>
      </c>
      <c r="K589" s="142">
        <v>50025.833299999998</v>
      </c>
      <c r="L589" s="142">
        <v>33774.218800000002</v>
      </c>
      <c r="M589" s="313">
        <v>24591.269799999998</v>
      </c>
      <c r="N589" s="142">
        <v>25235.245900000002</v>
      </c>
      <c r="O589" s="142">
        <v>28060.317500000001</v>
      </c>
      <c r="P589" s="142">
        <v>37815.909099999997</v>
      </c>
      <c r="Q589" s="142">
        <v>38696.825400000002</v>
      </c>
      <c r="R589" s="312">
        <v>36656.557399999998</v>
      </c>
      <c r="S589" s="142">
        <v>33169.354800000001</v>
      </c>
      <c r="T589" s="142">
        <v>37181.745999999999</v>
      </c>
      <c r="U589" s="313">
        <v>51927.692300000002</v>
      </c>
      <c r="V589" s="312">
        <v>54923.333299999998</v>
      </c>
      <c r="W589" s="142">
        <v>50019.354800000001</v>
      </c>
      <c r="X589" s="142">
        <v>41839.682500000003</v>
      </c>
      <c r="Y589" s="142">
        <v>36494.4444</v>
      </c>
      <c r="Z589" s="312">
        <v>38255.645199999999</v>
      </c>
      <c r="AA589" s="142">
        <v>33999.1803</v>
      </c>
      <c r="AB589" s="142">
        <v>29777.343799999999</v>
      </c>
      <c r="AC589" s="142">
        <v>28342.623</v>
      </c>
      <c r="AD589" s="312">
        <v>27402.458999999999</v>
      </c>
      <c r="AE589" s="142">
        <v>27483.0645</v>
      </c>
      <c r="AF589" s="142">
        <v>29481.4516</v>
      </c>
      <c r="AG589" s="142">
        <v>39224.193599999999</v>
      </c>
      <c r="AH589" s="312">
        <v>35154.098400000003</v>
      </c>
      <c r="AI589" s="142">
        <v>34814.166700000002</v>
      </c>
      <c r="AJ589" s="142">
        <v>39011.290300000001</v>
      </c>
      <c r="AK589" s="142">
        <v>35187.903200000001</v>
      </c>
      <c r="AL589" s="312">
        <v>34925</v>
      </c>
      <c r="AM589" s="142">
        <v>39945.967700000001</v>
      </c>
      <c r="AN589" s="142">
        <v>64019.8413</v>
      </c>
      <c r="AO589" s="142">
        <v>48470.634899999997</v>
      </c>
      <c r="AP589" s="312">
        <v>43552.5</v>
      </c>
      <c r="AQ589" s="142">
        <v>44950</v>
      </c>
      <c r="AR589" s="142">
        <v>44933.0645</v>
      </c>
      <c r="AS589" s="142">
        <v>48242.857100000001</v>
      </c>
      <c r="AT589" s="312">
        <v>51137.903200000001</v>
      </c>
      <c r="AU589" s="142">
        <v>53231.666700000002</v>
      </c>
      <c r="AV589" s="142">
        <v>55600</v>
      </c>
      <c r="AW589" s="142">
        <v>49724.561399999999</v>
      </c>
      <c r="AX589" s="312">
        <v>48954.098400000003</v>
      </c>
      <c r="AY589" s="142">
        <v>183592.5</v>
      </c>
      <c r="AZ589" s="142">
        <v>216196.7213</v>
      </c>
      <c r="BA589" s="142">
        <v>169354.83869999999</v>
      </c>
      <c r="BB589" s="312">
        <v>190601.6949</v>
      </c>
      <c r="BC589" s="142">
        <v>175169.3548</v>
      </c>
      <c r="BD589" s="142">
        <v>165325.39679999999</v>
      </c>
      <c r="BE589" s="142">
        <v>149661.29029999999</v>
      </c>
      <c r="BF589" s="312">
        <v>107830.6452</v>
      </c>
      <c r="BG589" s="142">
        <v>141286.88529999999</v>
      </c>
      <c r="BH589" s="142">
        <v>227320.3125</v>
      </c>
      <c r="BI589" s="142">
        <v>180163.9344</v>
      </c>
      <c r="BJ589" s="312">
        <v>174083.3333</v>
      </c>
      <c r="BK589" s="142">
        <v>217507.93650000001</v>
      </c>
      <c r="BL589" s="142">
        <v>197145.16130000001</v>
      </c>
      <c r="BM589" s="142">
        <v>105369.8413</v>
      </c>
      <c r="BN589" s="312">
        <v>72415.254199999996</v>
      </c>
      <c r="BO589" s="142">
        <v>72845.161300000007</v>
      </c>
      <c r="BP589" s="142">
        <v>69212.698399999994</v>
      </c>
      <c r="BQ589" s="142">
        <v>59488.709699999999</v>
      </c>
      <c r="BR589" s="312">
        <v>53937.096799999999</v>
      </c>
      <c r="BS589" s="142">
        <v>58983.606599999999</v>
      </c>
      <c r="BT589" s="142">
        <v>55832.258099999999</v>
      </c>
      <c r="BU589" s="142">
        <v>51233.333299999998</v>
      </c>
      <c r="BV589" s="312">
        <v>50678.688499999997</v>
      </c>
      <c r="BW589" s="142">
        <v>49440.833299999998</v>
      </c>
      <c r="BX589" s="142">
        <v>47416.9355</v>
      </c>
      <c r="BY589" s="142">
        <v>45384.426200000002</v>
      </c>
      <c r="BZ589" s="312">
        <v>48301.724099999999</v>
      </c>
      <c r="CA589" s="142">
        <v>49338.461499999998</v>
      </c>
      <c r="CB589" s="142">
        <v>48622.619100000004</v>
      </c>
      <c r="CC589" s="313">
        <v>48622.619100000004</v>
      </c>
      <c r="CD589" s="312">
        <v>48622.619100000004</v>
      </c>
      <c r="CE589" s="142">
        <v>48622.619100000004</v>
      </c>
      <c r="CF589" s="142">
        <v>48622.619100000004</v>
      </c>
      <c r="CG589" s="313">
        <v>48622.619100000004</v>
      </c>
      <c r="CH589" s="312">
        <v>48622.619100000004</v>
      </c>
      <c r="CI589" s="142">
        <v>48622.619100000004</v>
      </c>
      <c r="CJ589" s="142">
        <v>48622.619100000004</v>
      </c>
      <c r="CK589" s="313">
        <v>48622.619100000004</v>
      </c>
      <c r="CL589" s="312">
        <v>48622.619100000004</v>
      </c>
      <c r="CM589" s="142">
        <v>48622.619100000004</v>
      </c>
      <c r="CN589" s="142">
        <v>48622.619100000004</v>
      </c>
      <c r="CO589" s="313">
        <v>48622.619100000004</v>
      </c>
      <c r="CP589" s="312">
        <v>48622.619100000004</v>
      </c>
      <c r="CQ589" s="142">
        <v>48622.619100000004</v>
      </c>
      <c r="CR589" s="142">
        <v>48622.619100000004</v>
      </c>
      <c r="CS589" s="313">
        <v>48622.619100000004</v>
      </c>
      <c r="CT589" s="312">
        <v>48622.619100000004</v>
      </c>
      <c r="CU589" s="142">
        <v>48622.619100000004</v>
      </c>
      <c r="CV589" s="142">
        <v>48622.619100000004</v>
      </c>
      <c r="CW589" s="313">
        <v>48622.619100000004</v>
      </c>
      <c r="CX589" s="322"/>
      <c r="CY589" s="71"/>
      <c r="CZ589" s="111"/>
      <c r="DA589" s="108">
        <v>703800</v>
      </c>
      <c r="DB589" s="108" t="s">
        <v>844</v>
      </c>
      <c r="DC589" s="156">
        <v>41315.9274</v>
      </c>
      <c r="DD589" s="156">
        <v>32572.727299999999</v>
      </c>
      <c r="DE589" s="156">
        <v>39881.673300000002</v>
      </c>
      <c r="DF589" s="119">
        <v>45692.1371</v>
      </c>
      <c r="DG589" s="116">
        <v>32582.459699999999</v>
      </c>
      <c r="DH589" s="116">
        <v>30911.943299999999</v>
      </c>
      <c r="DI589" s="116">
        <v>36055.510199999997</v>
      </c>
      <c r="DJ589" s="116">
        <v>47012.2984</v>
      </c>
      <c r="DK589" s="116">
        <v>45448.170700000002</v>
      </c>
      <c r="DL589" s="116">
        <v>52498.559699999998</v>
      </c>
      <c r="DM589" s="116">
        <v>154466.18849999999</v>
      </c>
      <c r="DN589" s="116">
        <v>169920.7317</v>
      </c>
    </row>
    <row r="590" spans="1:118" ht="15.75" customHeight="1">
      <c r="A590" s="108"/>
      <c r="B590" s="149"/>
      <c r="C590" s="108"/>
      <c r="D590" s="71"/>
      <c r="E590" s="384"/>
      <c r="F590" s="71"/>
      <c r="G590" s="71"/>
      <c r="H590" s="71"/>
      <c r="I590" s="71"/>
      <c r="J590" s="322"/>
      <c r="K590" s="118"/>
      <c r="L590" s="118"/>
      <c r="M590" s="323"/>
      <c r="N590" s="118"/>
      <c r="O590" s="118"/>
      <c r="P590" s="118"/>
      <c r="Q590" s="118"/>
      <c r="R590" s="322"/>
      <c r="S590" s="118"/>
      <c r="T590" s="118"/>
      <c r="U590" s="323"/>
      <c r="V590" s="322"/>
      <c r="W590" s="118"/>
      <c r="X590" s="118"/>
      <c r="Y590" s="118"/>
      <c r="Z590" s="322"/>
      <c r="AA590" s="118"/>
      <c r="AB590" s="118"/>
      <c r="AC590" s="118"/>
      <c r="AD590" s="322"/>
      <c r="AE590" s="118"/>
      <c r="AF590" s="118"/>
      <c r="AG590" s="118"/>
      <c r="AH590" s="322"/>
      <c r="AI590" s="118"/>
      <c r="AJ590" s="118"/>
      <c r="AK590" s="118"/>
      <c r="AL590" s="322"/>
      <c r="AM590" s="118"/>
      <c r="AN590" s="118"/>
      <c r="AO590" s="118"/>
      <c r="AP590" s="322"/>
      <c r="AQ590" s="118"/>
      <c r="AR590" s="118"/>
      <c r="AS590" s="118"/>
      <c r="AT590" s="322"/>
      <c r="AU590" s="118"/>
      <c r="AV590" s="118"/>
      <c r="AW590" s="118"/>
      <c r="AX590" s="322"/>
      <c r="AY590" s="118"/>
      <c r="AZ590" s="118"/>
      <c r="BA590" s="118"/>
      <c r="BB590" s="322"/>
      <c r="BC590" s="118"/>
      <c r="BD590" s="118"/>
      <c r="BE590" s="118"/>
      <c r="BF590" s="322"/>
      <c r="BG590" s="118"/>
      <c r="BH590" s="118"/>
      <c r="BI590" s="118"/>
      <c r="BJ590" s="322"/>
      <c r="BK590" s="118"/>
      <c r="BL590" s="118"/>
      <c r="BM590" s="118"/>
      <c r="BN590" s="322"/>
      <c r="BO590" s="118"/>
      <c r="BP590" s="118"/>
      <c r="BQ590" s="118"/>
      <c r="BR590" s="322"/>
      <c r="BS590" s="118"/>
      <c r="BT590" s="118"/>
      <c r="BU590" s="118"/>
      <c r="BV590" s="322"/>
      <c r="BW590" s="118"/>
      <c r="BX590" s="118"/>
      <c r="BY590" s="118"/>
      <c r="BZ590" s="322"/>
      <c r="CA590" s="118"/>
      <c r="CB590" s="118"/>
      <c r="CC590" s="323"/>
      <c r="CD590" s="322"/>
      <c r="CE590" s="118"/>
      <c r="CF590" s="118"/>
      <c r="CG590" s="323"/>
      <c r="CH590" s="322"/>
      <c r="CI590" s="118"/>
      <c r="CJ590" s="118"/>
      <c r="CK590" s="323"/>
      <c r="CL590" s="322"/>
      <c r="CM590" s="118"/>
      <c r="CN590" s="118"/>
      <c r="CO590" s="323"/>
      <c r="CP590" s="322"/>
      <c r="CQ590" s="118"/>
      <c r="CR590" s="118"/>
      <c r="CS590" s="323"/>
      <c r="CT590" s="322"/>
      <c r="CU590" s="118"/>
      <c r="CV590" s="118"/>
      <c r="CW590" s="323"/>
      <c r="CX590" s="322"/>
      <c r="CY590" s="71"/>
      <c r="CZ590" s="111"/>
      <c r="DA590" s="108"/>
      <c r="DB590" s="108"/>
      <c r="DC590" s="71"/>
      <c r="DD590" s="71"/>
      <c r="DE590" s="71"/>
      <c r="DF590" s="119"/>
      <c r="DG590" s="116"/>
      <c r="DH590" s="116"/>
      <c r="DI590" s="116"/>
      <c r="DJ590" s="116"/>
      <c r="DK590" s="116"/>
      <c r="DL590" s="116"/>
      <c r="DM590" s="116"/>
      <c r="DN590" s="116"/>
    </row>
    <row r="591" spans="1:118" ht="15.75" customHeight="1">
      <c r="A591" s="108"/>
      <c r="B591" s="149">
        <v>703900</v>
      </c>
      <c r="C591" s="108" t="s">
        <v>846</v>
      </c>
      <c r="D591" s="71" t="s">
        <v>847</v>
      </c>
      <c r="E591" s="384"/>
      <c r="F591" s="71"/>
      <c r="G591" s="71"/>
      <c r="H591" s="71"/>
      <c r="I591" s="71"/>
      <c r="J591" s="312">
        <v>83675.657600000006</v>
      </c>
      <c r="K591" s="142">
        <v>67621.607000000004</v>
      </c>
      <c r="L591" s="142">
        <v>68010.796100000007</v>
      </c>
      <c r="M591" s="313">
        <v>55556.744700000003</v>
      </c>
      <c r="N591" s="142">
        <v>57405.392999999996</v>
      </c>
      <c r="O591" s="142">
        <v>51956.745499999997</v>
      </c>
      <c r="P591" s="142">
        <v>62270.256800000003</v>
      </c>
      <c r="Q591" s="142">
        <v>68983.768899999995</v>
      </c>
      <c r="R591" s="312">
        <v>60421.6086</v>
      </c>
      <c r="S591" s="142">
        <v>55167.5556</v>
      </c>
      <c r="T591" s="142">
        <v>70540.525299999994</v>
      </c>
      <c r="U591" s="313">
        <v>70345.930699999997</v>
      </c>
      <c r="V591" s="312">
        <v>77059.442800000004</v>
      </c>
      <c r="W591" s="142">
        <v>83772.954899999997</v>
      </c>
      <c r="X591" s="142">
        <v>59448.635799999996</v>
      </c>
      <c r="Y591" s="142">
        <v>68497.282500000001</v>
      </c>
      <c r="Z591" s="312">
        <v>78616.199200000003</v>
      </c>
      <c r="AA591" s="142">
        <v>63243.229599999999</v>
      </c>
      <c r="AB591" s="142">
        <v>65675.661500000002</v>
      </c>
      <c r="AC591" s="142">
        <v>68108.093399999998</v>
      </c>
      <c r="AD591" s="312">
        <v>65091.877800000002</v>
      </c>
      <c r="AE591" s="142">
        <v>54389.1774</v>
      </c>
      <c r="AF591" s="142">
        <v>60129.716699999997</v>
      </c>
      <c r="AG591" s="142">
        <v>59059.4467</v>
      </c>
      <c r="AH591" s="312">
        <v>54486.474699999999</v>
      </c>
      <c r="AI591" s="142">
        <v>56043.231099999997</v>
      </c>
      <c r="AJ591" s="142">
        <v>58670.257599999997</v>
      </c>
      <c r="AK591" s="142">
        <v>40962.153299999998</v>
      </c>
      <c r="AL591" s="312">
        <v>49037.8272</v>
      </c>
      <c r="AM591" s="142">
        <v>39940.531900000002</v>
      </c>
      <c r="AN591" s="142">
        <v>33275.6685</v>
      </c>
      <c r="AO591" s="142">
        <v>27778.3724</v>
      </c>
      <c r="AP591" s="312">
        <v>41010.801899999999</v>
      </c>
      <c r="AQ591" s="142">
        <v>32448.641599999999</v>
      </c>
      <c r="AR591" s="142">
        <v>38189.180899999999</v>
      </c>
      <c r="AS591" s="142">
        <v>41643.234199999999</v>
      </c>
      <c r="AT591" s="312">
        <v>48162.151700000002</v>
      </c>
      <c r="AU591" s="142">
        <v>44805.395700000001</v>
      </c>
      <c r="AV591" s="142">
        <v>37314.4784</v>
      </c>
      <c r="AW591" s="142">
        <v>35318.9113</v>
      </c>
      <c r="AX591" s="312">
        <v>42518.909699999997</v>
      </c>
      <c r="AY591" s="142">
        <v>55945.933900000004</v>
      </c>
      <c r="AZ591" s="142">
        <v>65675.661500000002</v>
      </c>
      <c r="BA591" s="142">
        <v>53124.3128</v>
      </c>
      <c r="BB591" s="312">
        <v>51956.745499999997</v>
      </c>
      <c r="BC591" s="142">
        <v>52151.340100000001</v>
      </c>
      <c r="BD591" s="142">
        <v>45048.638899999998</v>
      </c>
      <c r="BE591" s="142">
        <v>41156.747900000002</v>
      </c>
      <c r="BF591" s="312">
        <v>26708.102299999999</v>
      </c>
      <c r="BG591" s="142">
        <v>32156.749800000001</v>
      </c>
      <c r="BH591" s="142">
        <v>29627.0206</v>
      </c>
      <c r="BI591" s="142">
        <v>36437.83</v>
      </c>
      <c r="BJ591" s="312">
        <v>42859.450199999999</v>
      </c>
      <c r="BK591" s="142">
        <v>56724.312100000003</v>
      </c>
      <c r="BL591" s="142">
        <v>51400</v>
      </c>
      <c r="BM591" s="142">
        <v>44450</v>
      </c>
      <c r="BN591" s="312">
        <v>47900</v>
      </c>
      <c r="BO591" s="142">
        <v>41350</v>
      </c>
      <c r="BP591" s="142">
        <v>37500</v>
      </c>
      <c r="BQ591" s="142">
        <v>34900</v>
      </c>
      <c r="BR591" s="312">
        <v>36450</v>
      </c>
      <c r="BS591" s="142">
        <v>38100</v>
      </c>
      <c r="BT591" s="142">
        <v>36250</v>
      </c>
      <c r="BU591" s="142">
        <v>34900</v>
      </c>
      <c r="BV591" s="312">
        <v>33000</v>
      </c>
      <c r="BW591" s="142">
        <v>32050</v>
      </c>
      <c r="BX591" s="142">
        <v>30500</v>
      </c>
      <c r="BY591" s="142">
        <v>25400</v>
      </c>
      <c r="BZ591" s="312">
        <v>35950</v>
      </c>
      <c r="CA591" s="142">
        <v>41200</v>
      </c>
      <c r="CB591" s="142">
        <v>41200</v>
      </c>
      <c r="CC591" s="313">
        <v>41200</v>
      </c>
      <c r="CD591" s="312">
        <v>41200</v>
      </c>
      <c r="CE591" s="142">
        <v>41200</v>
      </c>
      <c r="CF591" s="142">
        <v>41200</v>
      </c>
      <c r="CG591" s="313">
        <v>41200</v>
      </c>
      <c r="CH591" s="312">
        <v>41200</v>
      </c>
      <c r="CI591" s="142">
        <v>41200</v>
      </c>
      <c r="CJ591" s="142">
        <v>41200</v>
      </c>
      <c r="CK591" s="313">
        <v>41200</v>
      </c>
      <c r="CL591" s="312">
        <v>41200</v>
      </c>
      <c r="CM591" s="142">
        <v>41200</v>
      </c>
      <c r="CN591" s="142">
        <v>41200</v>
      </c>
      <c r="CO591" s="313">
        <v>41200</v>
      </c>
      <c r="CP591" s="312">
        <v>41200</v>
      </c>
      <c r="CQ591" s="142">
        <v>41200</v>
      </c>
      <c r="CR591" s="142">
        <v>41200</v>
      </c>
      <c r="CS591" s="313">
        <v>41200</v>
      </c>
      <c r="CT591" s="312">
        <v>41200</v>
      </c>
      <c r="CU591" s="142">
        <v>41200</v>
      </c>
      <c r="CV591" s="142">
        <v>41200</v>
      </c>
      <c r="CW591" s="313">
        <v>41200</v>
      </c>
      <c r="CX591" s="322"/>
      <c r="CY591" s="71"/>
      <c r="CZ591" s="111"/>
      <c r="DA591" s="108">
        <v>703900</v>
      </c>
      <c r="DB591" s="108" t="s">
        <v>846</v>
      </c>
      <c r="DC591" s="156">
        <v>55556.744700000003</v>
      </c>
      <c r="DD591" s="156">
        <v>68983.768899999995</v>
      </c>
      <c r="DE591" s="156">
        <v>70345.930699999997</v>
      </c>
      <c r="DF591" s="119">
        <v>68497.282500000001</v>
      </c>
      <c r="DG591" s="116">
        <v>68108.093399999998</v>
      </c>
      <c r="DH591" s="116">
        <v>59059.4467</v>
      </c>
      <c r="DI591" s="116">
        <v>40962.153299999998</v>
      </c>
      <c r="DJ591" s="116">
        <v>27778.3724</v>
      </c>
      <c r="DK591" s="116">
        <v>41643.234199999999</v>
      </c>
      <c r="DL591" s="116">
        <v>35318.9113</v>
      </c>
      <c r="DM591" s="116">
        <v>53124.3128</v>
      </c>
      <c r="DN591" s="116">
        <v>41156.747900000002</v>
      </c>
    </row>
    <row r="592" spans="1:118" ht="15.75" customHeight="1">
      <c r="A592" s="108"/>
      <c r="B592" s="149">
        <v>704000</v>
      </c>
      <c r="C592" s="108" t="s">
        <v>848</v>
      </c>
      <c r="D592" s="71" t="s">
        <v>849</v>
      </c>
      <c r="E592" s="384"/>
      <c r="F592" s="71"/>
      <c r="G592" s="71"/>
      <c r="H592" s="71"/>
      <c r="I592" s="71"/>
      <c r="J592" s="312">
        <v>96032.411699999997</v>
      </c>
      <c r="K592" s="142">
        <v>92140.520600000003</v>
      </c>
      <c r="L592" s="142">
        <v>69762.147100000002</v>
      </c>
      <c r="M592" s="313">
        <v>68302.687900000004</v>
      </c>
      <c r="N592" s="142">
        <v>62951.337699999996</v>
      </c>
      <c r="O592" s="142">
        <v>68497.282500000001</v>
      </c>
      <c r="P592" s="142">
        <v>65870.255999999994</v>
      </c>
      <c r="Q592" s="142">
        <v>74821.6054</v>
      </c>
      <c r="R592" s="312">
        <v>72486.470799999996</v>
      </c>
      <c r="S592" s="142">
        <v>62270.256800000003</v>
      </c>
      <c r="T592" s="142">
        <v>74432.416299999997</v>
      </c>
      <c r="U592" s="313">
        <v>77935.118300000002</v>
      </c>
      <c r="V592" s="312">
        <v>89805.385999999999</v>
      </c>
      <c r="W592" s="142">
        <v>90389.169599999994</v>
      </c>
      <c r="X592" s="142">
        <v>88929.710500000001</v>
      </c>
      <c r="Y592" s="142">
        <v>72389.173500000004</v>
      </c>
      <c r="Z592" s="312">
        <v>85135.116699999999</v>
      </c>
      <c r="AA592" s="142">
        <v>80464.847500000003</v>
      </c>
      <c r="AB592" s="142">
        <v>70151.336200000005</v>
      </c>
      <c r="AC592" s="142">
        <v>71027.011700000003</v>
      </c>
      <c r="AD592" s="312">
        <v>72486.470799999996</v>
      </c>
      <c r="AE592" s="142">
        <v>65967.5533</v>
      </c>
      <c r="AF592" s="142">
        <v>63535.121400000004</v>
      </c>
      <c r="AG592" s="142">
        <v>62075.662300000004</v>
      </c>
      <c r="AH592" s="312">
        <v>60616.203099999999</v>
      </c>
      <c r="AI592" s="142">
        <v>56529.717499999999</v>
      </c>
      <c r="AJ592" s="142">
        <v>64702.688699999999</v>
      </c>
      <c r="AK592" s="142">
        <v>58572.960299999999</v>
      </c>
      <c r="AL592" s="312">
        <v>53221.610099999998</v>
      </c>
      <c r="AM592" s="142">
        <v>57794.5821</v>
      </c>
      <c r="AN592" s="142">
        <v>44270.260699999999</v>
      </c>
      <c r="AO592" s="142">
        <v>38335.126799999998</v>
      </c>
      <c r="AP592" s="312">
        <v>41108.099199999997</v>
      </c>
      <c r="AQ592" s="142">
        <v>41205.396500000003</v>
      </c>
      <c r="AR592" s="142">
        <v>39356.748200000002</v>
      </c>
      <c r="AS592" s="142">
        <v>44075.666100000002</v>
      </c>
      <c r="AT592" s="312">
        <v>50205.3946</v>
      </c>
      <c r="AU592" s="142">
        <v>50010.8</v>
      </c>
      <c r="AV592" s="142">
        <v>47432.422200000001</v>
      </c>
      <c r="AW592" s="142">
        <v>40183.775099999999</v>
      </c>
      <c r="AX592" s="312">
        <v>43637.828399999999</v>
      </c>
      <c r="AY592" s="142">
        <v>77254.037400000001</v>
      </c>
      <c r="AZ592" s="142">
        <v>68497.282500000001</v>
      </c>
      <c r="BA592" s="142">
        <v>67912.525899999993</v>
      </c>
      <c r="BB592" s="312">
        <v>65189.1751</v>
      </c>
      <c r="BC592" s="142">
        <v>55167.5556</v>
      </c>
      <c r="BD592" s="142">
        <v>54778.366499999996</v>
      </c>
      <c r="BE592" s="142">
        <v>46314.476499999997</v>
      </c>
      <c r="BF592" s="312">
        <v>41399.991000000002</v>
      </c>
      <c r="BG592" s="142">
        <v>40767.558799999999</v>
      </c>
      <c r="BH592" s="142">
        <v>36145.938099999999</v>
      </c>
      <c r="BI592" s="142">
        <v>38335.126799999998</v>
      </c>
      <c r="BJ592" s="312">
        <v>45243.233500000002</v>
      </c>
      <c r="BK592" s="142">
        <v>57989.176700000004</v>
      </c>
      <c r="BL592" s="142">
        <v>60227</v>
      </c>
      <c r="BM592" s="142">
        <v>52400</v>
      </c>
      <c r="BN592" s="312">
        <v>51100</v>
      </c>
      <c r="BO592" s="142">
        <v>47800</v>
      </c>
      <c r="BP592" s="142">
        <v>49250</v>
      </c>
      <c r="BQ592" s="142">
        <v>44450</v>
      </c>
      <c r="BR592" s="312">
        <v>39650</v>
      </c>
      <c r="BS592" s="142">
        <v>44400</v>
      </c>
      <c r="BT592" s="142">
        <v>39550</v>
      </c>
      <c r="BU592" s="142">
        <v>37800</v>
      </c>
      <c r="BV592" s="312">
        <v>35500</v>
      </c>
      <c r="BW592" s="142">
        <v>36000</v>
      </c>
      <c r="BX592" s="142">
        <v>34900</v>
      </c>
      <c r="BY592" s="142">
        <v>30850</v>
      </c>
      <c r="BZ592" s="312">
        <v>37550</v>
      </c>
      <c r="CA592" s="142">
        <v>43500</v>
      </c>
      <c r="CB592" s="142">
        <v>43500</v>
      </c>
      <c r="CC592" s="313">
        <v>43500</v>
      </c>
      <c r="CD592" s="312">
        <v>43500</v>
      </c>
      <c r="CE592" s="142">
        <v>43500</v>
      </c>
      <c r="CF592" s="142">
        <v>43500</v>
      </c>
      <c r="CG592" s="313">
        <v>43500</v>
      </c>
      <c r="CH592" s="312">
        <v>43500</v>
      </c>
      <c r="CI592" s="142">
        <v>43500</v>
      </c>
      <c r="CJ592" s="142">
        <v>43500</v>
      </c>
      <c r="CK592" s="313">
        <v>43500</v>
      </c>
      <c r="CL592" s="312">
        <v>43500</v>
      </c>
      <c r="CM592" s="142">
        <v>43500</v>
      </c>
      <c r="CN592" s="142">
        <v>43500</v>
      </c>
      <c r="CO592" s="313">
        <v>43500</v>
      </c>
      <c r="CP592" s="312">
        <v>43500</v>
      </c>
      <c r="CQ592" s="142">
        <v>43500</v>
      </c>
      <c r="CR592" s="142">
        <v>43500</v>
      </c>
      <c r="CS592" s="313">
        <v>43500</v>
      </c>
      <c r="CT592" s="312">
        <v>43500</v>
      </c>
      <c r="CU592" s="142">
        <v>43500</v>
      </c>
      <c r="CV592" s="142">
        <v>43500</v>
      </c>
      <c r="CW592" s="313">
        <v>43500</v>
      </c>
      <c r="CX592" s="322"/>
      <c r="CY592" s="71"/>
      <c r="CZ592" s="111"/>
      <c r="DA592" s="108">
        <v>704000</v>
      </c>
      <c r="DB592" s="108" t="s">
        <v>848</v>
      </c>
      <c r="DC592" s="156">
        <v>96032.411699999997</v>
      </c>
      <c r="DD592" s="156">
        <v>74821.6054</v>
      </c>
      <c r="DE592" s="156">
        <v>77935.118300000002</v>
      </c>
      <c r="DF592" s="119">
        <v>90389.169599999994</v>
      </c>
      <c r="DG592" s="116">
        <v>85135.116699999999</v>
      </c>
      <c r="DH592" s="116">
        <v>72486.470799999996</v>
      </c>
      <c r="DI592" s="116">
        <v>64702.688699999999</v>
      </c>
      <c r="DJ592" s="116">
        <v>57794.5821</v>
      </c>
      <c r="DK592" s="116">
        <v>44075.666100000002</v>
      </c>
      <c r="DL592" s="116">
        <v>50205.3946</v>
      </c>
      <c r="DM592" s="116">
        <v>77254.037400000001</v>
      </c>
      <c r="DN592" s="116">
        <v>65189.1751</v>
      </c>
    </row>
    <row r="593" spans="1:118" ht="15.75" customHeight="1">
      <c r="A593" s="108"/>
      <c r="B593" s="149">
        <v>704100</v>
      </c>
      <c r="C593" s="108" t="s">
        <v>850</v>
      </c>
      <c r="D593" s="71" t="s">
        <v>851</v>
      </c>
      <c r="E593" s="384"/>
      <c r="F593" s="71"/>
      <c r="G593" s="71"/>
      <c r="H593" s="71"/>
      <c r="I593" s="71"/>
      <c r="J593" s="312">
        <v>60616.203099999999</v>
      </c>
      <c r="K593" s="142">
        <v>66162.147899999996</v>
      </c>
      <c r="L593" s="142">
        <v>50205.3946</v>
      </c>
      <c r="M593" s="313">
        <v>36243.235399999998</v>
      </c>
      <c r="N593" s="142">
        <v>45729.719799999999</v>
      </c>
      <c r="O593" s="142">
        <v>50886.4755</v>
      </c>
      <c r="P593" s="142">
        <v>51178.367299999998</v>
      </c>
      <c r="Q593" s="142">
        <v>58767.554900000003</v>
      </c>
      <c r="R593" s="312">
        <v>55654.042000000001</v>
      </c>
      <c r="S593" s="142">
        <v>44805.395700000001</v>
      </c>
      <c r="T593" s="142">
        <v>55167.5556</v>
      </c>
      <c r="U593" s="313">
        <v>54583.771999999997</v>
      </c>
      <c r="V593" s="312">
        <v>66940.526100000003</v>
      </c>
      <c r="W593" s="142">
        <v>73945.929999999993</v>
      </c>
      <c r="X593" s="142">
        <v>52054.042800000003</v>
      </c>
      <c r="Y593" s="142">
        <v>48259.449000000001</v>
      </c>
      <c r="Z593" s="312">
        <v>66162.147899999996</v>
      </c>
      <c r="AA593" s="142">
        <v>58475.663</v>
      </c>
      <c r="AB593" s="142">
        <v>54097.285600000003</v>
      </c>
      <c r="AC593" s="142">
        <v>57016.2039</v>
      </c>
      <c r="AD593" s="312">
        <v>61297.284</v>
      </c>
      <c r="AE593" s="142">
        <v>51567.556400000001</v>
      </c>
      <c r="AF593" s="142">
        <v>52054.042800000003</v>
      </c>
      <c r="AG593" s="142">
        <v>54389.1774</v>
      </c>
      <c r="AH593" s="312">
        <v>51275.664599999996</v>
      </c>
      <c r="AI593" s="142">
        <v>50399.989099999999</v>
      </c>
      <c r="AJ593" s="142">
        <v>55459.447500000002</v>
      </c>
      <c r="AK593" s="142">
        <v>38724.315999999999</v>
      </c>
      <c r="AL593" s="312">
        <v>35172.965400000001</v>
      </c>
      <c r="AM593" s="142">
        <v>38967.559099999999</v>
      </c>
      <c r="AN593" s="142">
        <v>29335.128799999999</v>
      </c>
      <c r="AO593" s="142">
        <v>27243.237400000002</v>
      </c>
      <c r="AP593" s="312">
        <v>26270.264599999999</v>
      </c>
      <c r="AQ593" s="142">
        <v>30454.047500000001</v>
      </c>
      <c r="AR593" s="142">
        <v>30648.642</v>
      </c>
      <c r="AS593" s="142">
        <v>37459.451399999998</v>
      </c>
      <c r="AT593" s="312">
        <v>37556.748599999999</v>
      </c>
      <c r="AU593" s="142">
        <v>42810.801599999999</v>
      </c>
      <c r="AV593" s="142">
        <v>35124.316700000003</v>
      </c>
      <c r="AW593" s="142">
        <v>32886.479399999997</v>
      </c>
      <c r="AX593" s="312">
        <v>35124.316700000003</v>
      </c>
      <c r="AY593" s="142">
        <v>39210.802300000003</v>
      </c>
      <c r="AZ593" s="142">
        <v>48551.340900000003</v>
      </c>
      <c r="BA593" s="142">
        <v>41837.828800000003</v>
      </c>
      <c r="BB593" s="312">
        <v>48405.394899999999</v>
      </c>
      <c r="BC593" s="142">
        <v>44318.909299999999</v>
      </c>
      <c r="BD593" s="142">
        <v>37167.559500000003</v>
      </c>
      <c r="BE593" s="142">
        <v>38967.559099999999</v>
      </c>
      <c r="BF593" s="312">
        <v>18632.428400000001</v>
      </c>
      <c r="BG593" s="142">
        <v>24324.319100000001</v>
      </c>
      <c r="BH593" s="142">
        <v>28508.101900000001</v>
      </c>
      <c r="BI593" s="142">
        <v>29091.885600000001</v>
      </c>
      <c r="BJ593" s="312">
        <v>36535.127200000003</v>
      </c>
      <c r="BK593" s="142">
        <v>41740.531499999997</v>
      </c>
      <c r="BL593" s="142">
        <v>46849</v>
      </c>
      <c r="BM593" s="142">
        <v>43850</v>
      </c>
      <c r="BN593" s="312">
        <v>38500</v>
      </c>
      <c r="BO593" s="142">
        <v>35400</v>
      </c>
      <c r="BP593" s="142">
        <v>36100</v>
      </c>
      <c r="BQ593" s="142">
        <v>33000</v>
      </c>
      <c r="BR593" s="312">
        <v>32550</v>
      </c>
      <c r="BS593" s="142">
        <v>36850</v>
      </c>
      <c r="BT593" s="142">
        <v>33300</v>
      </c>
      <c r="BU593" s="142">
        <v>33250</v>
      </c>
      <c r="BV593" s="312">
        <v>31200</v>
      </c>
      <c r="BW593" s="142">
        <v>31200</v>
      </c>
      <c r="BX593" s="142">
        <v>29050</v>
      </c>
      <c r="BY593" s="142">
        <v>24100</v>
      </c>
      <c r="BZ593" s="312">
        <v>25200</v>
      </c>
      <c r="CA593" s="142">
        <v>33950</v>
      </c>
      <c r="CB593" s="142">
        <v>25200</v>
      </c>
      <c r="CC593" s="313">
        <v>25200</v>
      </c>
      <c r="CD593" s="312">
        <v>25200</v>
      </c>
      <c r="CE593" s="142">
        <v>25200</v>
      </c>
      <c r="CF593" s="142">
        <v>25200</v>
      </c>
      <c r="CG593" s="313">
        <v>25200</v>
      </c>
      <c r="CH593" s="312">
        <v>25200</v>
      </c>
      <c r="CI593" s="142">
        <v>25200</v>
      </c>
      <c r="CJ593" s="142">
        <v>25200</v>
      </c>
      <c r="CK593" s="313">
        <v>25200</v>
      </c>
      <c r="CL593" s="312">
        <v>25200</v>
      </c>
      <c r="CM593" s="142">
        <v>25200</v>
      </c>
      <c r="CN593" s="142">
        <v>25200</v>
      </c>
      <c r="CO593" s="313">
        <v>25200</v>
      </c>
      <c r="CP593" s="312">
        <v>25200</v>
      </c>
      <c r="CQ593" s="142">
        <v>25200</v>
      </c>
      <c r="CR593" s="142">
        <v>25200</v>
      </c>
      <c r="CS593" s="313">
        <v>25200</v>
      </c>
      <c r="CT593" s="312">
        <v>25200</v>
      </c>
      <c r="CU593" s="142">
        <v>25200</v>
      </c>
      <c r="CV593" s="142">
        <v>25200</v>
      </c>
      <c r="CW593" s="313">
        <v>25200</v>
      </c>
      <c r="CX593" s="322"/>
      <c r="CY593" s="71"/>
      <c r="CZ593" s="111"/>
      <c r="DA593" s="108">
        <v>704100</v>
      </c>
      <c r="DB593" s="108" t="s">
        <v>850</v>
      </c>
      <c r="DC593" s="156">
        <v>36243.235399999998</v>
      </c>
      <c r="DD593" s="156">
        <v>45729.719799999999</v>
      </c>
      <c r="DE593" s="156">
        <v>44805.395700000001</v>
      </c>
      <c r="DF593" s="119">
        <v>48259.449000000001</v>
      </c>
      <c r="DG593" s="116">
        <v>54097.285600000003</v>
      </c>
      <c r="DH593" s="116">
        <v>51567.556400000001</v>
      </c>
      <c r="DI593" s="116">
        <v>38724.315999999999</v>
      </c>
      <c r="DJ593" s="116">
        <v>27243.237400000002</v>
      </c>
      <c r="DK593" s="116">
        <v>26270.264599999999</v>
      </c>
      <c r="DL593" s="116">
        <v>32886.479399999997</v>
      </c>
      <c r="DM593" s="116">
        <v>35124.316700000003</v>
      </c>
      <c r="DN593" s="116">
        <v>37167.559500000003</v>
      </c>
    </row>
    <row r="594" spans="1:118" ht="15.75" customHeight="1">
      <c r="A594" s="108"/>
      <c r="B594" s="149">
        <v>704200</v>
      </c>
      <c r="C594" s="108" t="s">
        <v>852</v>
      </c>
      <c r="D594" s="71" t="s">
        <v>853</v>
      </c>
      <c r="E594" s="384"/>
      <c r="F594" s="71"/>
      <c r="G594" s="71"/>
      <c r="H594" s="71"/>
      <c r="I594" s="71"/>
      <c r="J594" s="312">
        <v>81543.147500000006</v>
      </c>
      <c r="K594" s="142">
        <v>83184.283299999996</v>
      </c>
      <c r="L594" s="142">
        <v>62046.843800000002</v>
      </c>
      <c r="M594" s="313">
        <v>51819.317499999997</v>
      </c>
      <c r="N594" s="142">
        <v>53854.082000000002</v>
      </c>
      <c r="O594" s="142">
        <v>60835.492100000003</v>
      </c>
      <c r="P594" s="142">
        <v>59000.4545</v>
      </c>
      <c r="Q594" s="142">
        <v>66288.793699999995</v>
      </c>
      <c r="R594" s="312">
        <v>63241.655700000003</v>
      </c>
      <c r="S594" s="142">
        <v>53795.290300000001</v>
      </c>
      <c r="T594" s="142">
        <v>63252.4444</v>
      </c>
      <c r="U594" s="313">
        <v>68239.830799999996</v>
      </c>
      <c r="V594" s="312">
        <v>78899.883300000001</v>
      </c>
      <c r="W594" s="142">
        <v>80424.032300000006</v>
      </c>
      <c r="X594" s="142">
        <v>71263.269799999995</v>
      </c>
      <c r="Y594" s="142">
        <v>65410.0317</v>
      </c>
      <c r="Z594" s="312">
        <v>76571.370999999999</v>
      </c>
      <c r="AA594" s="142">
        <v>67396.704899999997</v>
      </c>
      <c r="AB594" s="142">
        <v>62343.234400000001</v>
      </c>
      <c r="AC594" s="142">
        <v>63289.442600000002</v>
      </c>
      <c r="AD594" s="312">
        <v>66462.049199999994</v>
      </c>
      <c r="AE594" s="142">
        <v>58130.4516</v>
      </c>
      <c r="AF594" s="142">
        <v>56928.3387</v>
      </c>
      <c r="AG594" s="142">
        <v>59241.5</v>
      </c>
      <c r="AH594" s="312">
        <v>55869.377</v>
      </c>
      <c r="AI594" s="142">
        <v>53357.866699999999</v>
      </c>
      <c r="AJ594" s="142">
        <v>60449.854800000001</v>
      </c>
      <c r="AK594" s="142">
        <v>46412.3226</v>
      </c>
      <c r="AL594" s="312">
        <v>44315.683299999997</v>
      </c>
      <c r="AM594" s="142">
        <v>47769.870999999999</v>
      </c>
      <c r="AN594" s="142">
        <v>34570.682500000003</v>
      </c>
      <c r="AO594" s="142">
        <v>32204.650799999999</v>
      </c>
      <c r="AP594" s="312">
        <v>35302.75</v>
      </c>
      <c r="AQ594" s="142">
        <v>35075.704899999997</v>
      </c>
      <c r="AR594" s="142">
        <v>35648.5</v>
      </c>
      <c r="AS594" s="142">
        <v>41079.539700000001</v>
      </c>
      <c r="AT594" s="312">
        <v>44468</v>
      </c>
      <c r="AU594" s="142">
        <v>46528.333299999998</v>
      </c>
      <c r="AV594" s="142">
        <v>41647.046900000001</v>
      </c>
      <c r="AW594" s="142">
        <v>36089.666700000002</v>
      </c>
      <c r="AX594" s="312">
        <v>39296.1803</v>
      </c>
      <c r="AY594" s="142">
        <v>57657.599999999999</v>
      </c>
      <c r="AZ594" s="142">
        <v>57909.475400000003</v>
      </c>
      <c r="BA594" s="142">
        <v>52717.9516</v>
      </c>
      <c r="BB594" s="312">
        <v>56166.983099999998</v>
      </c>
      <c r="BC594" s="142">
        <v>50803.306499999999</v>
      </c>
      <c r="BD594" s="142">
        <v>43379.888899999998</v>
      </c>
      <c r="BE594" s="142">
        <v>42204.2742</v>
      </c>
      <c r="BF594" s="312">
        <v>34250.1774</v>
      </c>
      <c r="BG594" s="142">
        <v>32346.573799999998</v>
      </c>
      <c r="BH594" s="142">
        <v>32523.859400000001</v>
      </c>
      <c r="BI594" s="142">
        <v>32784.442600000002</v>
      </c>
      <c r="BJ594" s="312">
        <v>41228.083299999998</v>
      </c>
      <c r="BK594" s="142">
        <v>50869.492100000003</v>
      </c>
      <c r="BL594" s="142">
        <v>53475.709699999999</v>
      </c>
      <c r="BM594" s="142">
        <v>48941.269800000002</v>
      </c>
      <c r="BN594" s="312">
        <v>44663.559300000001</v>
      </c>
      <c r="BO594" s="142">
        <v>42465.3226</v>
      </c>
      <c r="BP594" s="142">
        <v>42619.047599999998</v>
      </c>
      <c r="BQ594" s="142">
        <v>37949.193599999999</v>
      </c>
      <c r="BR594" s="312">
        <v>36902.419399999999</v>
      </c>
      <c r="BS594" s="142">
        <v>39374.590199999999</v>
      </c>
      <c r="BT594" s="142">
        <v>36291.9355</v>
      </c>
      <c r="BU594" s="142">
        <v>35644.166700000002</v>
      </c>
      <c r="BV594" s="312">
        <v>33762.295100000003</v>
      </c>
      <c r="BW594" s="142">
        <v>33457.5</v>
      </c>
      <c r="BX594" s="142">
        <v>31690.3226</v>
      </c>
      <c r="BY594" s="142">
        <v>27920.4918</v>
      </c>
      <c r="BZ594" s="312">
        <v>31797.413799999998</v>
      </c>
      <c r="CA594" s="142">
        <v>38780.769200000002</v>
      </c>
      <c r="CB594" s="142">
        <v>33958.928599999999</v>
      </c>
      <c r="CC594" s="313">
        <v>33958.928599999999</v>
      </c>
      <c r="CD594" s="312">
        <v>33958.928599999999</v>
      </c>
      <c r="CE594" s="142">
        <v>33958.928599999999</v>
      </c>
      <c r="CF594" s="142">
        <v>33958.928599999999</v>
      </c>
      <c r="CG594" s="313">
        <v>33958.928599999999</v>
      </c>
      <c r="CH594" s="312">
        <v>33958.928599999999</v>
      </c>
      <c r="CI594" s="142">
        <v>33958.928599999999</v>
      </c>
      <c r="CJ594" s="142">
        <v>33958.928599999999</v>
      </c>
      <c r="CK594" s="313">
        <v>33958.928599999999</v>
      </c>
      <c r="CL594" s="312">
        <v>33958.928599999999</v>
      </c>
      <c r="CM594" s="142">
        <v>33958.928599999999</v>
      </c>
      <c r="CN594" s="142">
        <v>33958.928599999999</v>
      </c>
      <c r="CO594" s="313">
        <v>33958.928599999999</v>
      </c>
      <c r="CP594" s="312">
        <v>33958.928599999999</v>
      </c>
      <c r="CQ594" s="142">
        <v>33958.928599999999</v>
      </c>
      <c r="CR594" s="142">
        <v>33958.928599999999</v>
      </c>
      <c r="CS594" s="313">
        <v>33958.928599999999</v>
      </c>
      <c r="CT594" s="312">
        <v>33958.928599999999</v>
      </c>
      <c r="CU594" s="142">
        <v>33958.928599999999</v>
      </c>
      <c r="CV594" s="142">
        <v>33958.928599999999</v>
      </c>
      <c r="CW594" s="313">
        <v>33958.928599999999</v>
      </c>
      <c r="CX594" s="322"/>
      <c r="CY594" s="71"/>
      <c r="CZ594" s="111"/>
      <c r="DA594" s="108">
        <v>704200</v>
      </c>
      <c r="DB594" s="108" t="s">
        <v>852</v>
      </c>
      <c r="DC594" s="156">
        <v>69358.080600000001</v>
      </c>
      <c r="DD594" s="156">
        <v>60031.458500000001</v>
      </c>
      <c r="DE594" s="156">
        <v>62205.346599999997</v>
      </c>
      <c r="DF594" s="119">
        <v>73914.116899999994</v>
      </c>
      <c r="DG594" s="116">
        <v>67375.995999999999</v>
      </c>
      <c r="DH594" s="116">
        <v>60165.194300000003</v>
      </c>
      <c r="DI594" s="116">
        <v>54020.2408</v>
      </c>
      <c r="DJ594" s="116">
        <v>39627.092700000001</v>
      </c>
      <c r="DK594" s="116">
        <v>36813.012199999997</v>
      </c>
      <c r="DL594" s="116">
        <v>42268.469100000002</v>
      </c>
      <c r="DM594" s="116">
        <v>51875.057399999998</v>
      </c>
      <c r="DN594" s="116">
        <v>48021.361799999999</v>
      </c>
    </row>
    <row r="595" spans="1:118" ht="15.75" customHeight="1">
      <c r="A595" s="108"/>
      <c r="B595" s="149"/>
      <c r="C595" s="108"/>
      <c r="D595" s="71"/>
      <c r="E595" s="384"/>
      <c r="F595" s="71"/>
      <c r="G595" s="71"/>
      <c r="H595" s="71"/>
      <c r="I595" s="71"/>
      <c r="J595" s="322"/>
      <c r="K595" s="118"/>
      <c r="L595" s="118"/>
      <c r="M595" s="323"/>
      <c r="N595" s="118"/>
      <c r="O595" s="118"/>
      <c r="P595" s="118"/>
      <c r="Q595" s="118"/>
      <c r="R595" s="322"/>
      <c r="S595" s="118"/>
      <c r="T595" s="118"/>
      <c r="U595" s="323"/>
      <c r="V595" s="322"/>
      <c r="W595" s="118"/>
      <c r="X595" s="118"/>
      <c r="Y595" s="118"/>
      <c r="Z595" s="322"/>
      <c r="AA595" s="118"/>
      <c r="AB595" s="118"/>
      <c r="AC595" s="118"/>
      <c r="AD595" s="322"/>
      <c r="AE595" s="118"/>
      <c r="AF595" s="118"/>
      <c r="AG595" s="118"/>
      <c r="AH595" s="322"/>
      <c r="AI595" s="118"/>
      <c r="AJ595" s="118"/>
      <c r="AK595" s="118"/>
      <c r="AL595" s="322"/>
      <c r="AM595" s="118"/>
      <c r="AN595" s="118"/>
      <c r="AO595" s="118"/>
      <c r="AP595" s="322"/>
      <c r="AQ595" s="118"/>
      <c r="AR595" s="118"/>
      <c r="AS595" s="118"/>
      <c r="AT595" s="322"/>
      <c r="AU595" s="118"/>
      <c r="AV595" s="118"/>
      <c r="AW595" s="118"/>
      <c r="AX595" s="322"/>
      <c r="AY595" s="118"/>
      <c r="AZ595" s="118"/>
      <c r="BA595" s="118"/>
      <c r="BB595" s="322"/>
      <c r="BC595" s="118"/>
      <c r="BD595" s="118"/>
      <c r="BE595" s="118"/>
      <c r="BF595" s="322"/>
      <c r="BG595" s="118"/>
      <c r="BH595" s="118"/>
      <c r="BI595" s="118"/>
      <c r="BJ595" s="322"/>
      <c r="BK595" s="118"/>
      <c r="BL595" s="118"/>
      <c r="BM595" s="118"/>
      <c r="BN595" s="322"/>
      <c r="BO595" s="118"/>
      <c r="BP595" s="118"/>
      <c r="BQ595" s="118"/>
      <c r="BR595" s="322"/>
      <c r="BS595" s="118"/>
      <c r="BT595" s="118"/>
      <c r="BU595" s="118"/>
      <c r="BV595" s="322"/>
      <c r="BW595" s="118"/>
      <c r="BX595" s="118"/>
      <c r="BY595" s="118"/>
      <c r="BZ595" s="322"/>
      <c r="CA595" s="118"/>
      <c r="CB595" s="118"/>
      <c r="CC595" s="323"/>
      <c r="CD595" s="322"/>
      <c r="CE595" s="118"/>
      <c r="CF595" s="118"/>
      <c r="CG595" s="323"/>
      <c r="CH595" s="322"/>
      <c r="CI595" s="118"/>
      <c r="CJ595" s="118"/>
      <c r="CK595" s="323"/>
      <c r="CL595" s="322"/>
      <c r="CM595" s="118"/>
      <c r="CN595" s="118"/>
      <c r="CO595" s="323"/>
      <c r="CP595" s="322"/>
      <c r="CQ595" s="118"/>
      <c r="CR595" s="118"/>
      <c r="CS595" s="323"/>
      <c r="CT595" s="322"/>
      <c r="CU595" s="118"/>
      <c r="CV595" s="118"/>
      <c r="CW595" s="323"/>
      <c r="CX595" s="322"/>
      <c r="CY595" s="71"/>
      <c r="CZ595" s="111"/>
      <c r="DA595" s="108"/>
      <c r="DB595" s="108"/>
      <c r="DC595" s="71"/>
      <c r="DD595" s="71"/>
      <c r="DE595" s="71"/>
      <c r="DF595" s="119"/>
      <c r="DG595" s="116"/>
      <c r="DH595" s="116"/>
      <c r="DI595" s="116"/>
      <c r="DJ595" s="116"/>
      <c r="DK595" s="116"/>
      <c r="DL595" s="116"/>
      <c r="DM595" s="116"/>
      <c r="DN595" s="116"/>
    </row>
    <row r="596" spans="1:118" ht="15.75" customHeight="1">
      <c r="A596" s="108"/>
      <c r="B596" s="149">
        <v>704300</v>
      </c>
      <c r="C596" s="108" t="s">
        <v>854</v>
      </c>
      <c r="D596" s="71" t="s">
        <v>855</v>
      </c>
      <c r="E596" s="384"/>
      <c r="F596" s="71"/>
      <c r="G596" s="71"/>
      <c r="H596" s="71"/>
      <c r="I596" s="71"/>
      <c r="J596" s="312">
        <v>52571.437599999997</v>
      </c>
      <c r="K596" s="142">
        <v>40519.683499999999</v>
      </c>
      <c r="L596" s="142">
        <v>29856.608899999999</v>
      </c>
      <c r="M596" s="313">
        <v>25988.1446</v>
      </c>
      <c r="N596" s="142">
        <v>25492.187699999999</v>
      </c>
      <c r="O596" s="142">
        <v>26434.5059</v>
      </c>
      <c r="P596" s="142">
        <v>37891.111700000001</v>
      </c>
      <c r="Q596" s="142">
        <v>39626.961000000003</v>
      </c>
      <c r="R596" s="312">
        <v>34716.987099999998</v>
      </c>
      <c r="S596" s="142">
        <v>32088.415199999999</v>
      </c>
      <c r="T596" s="142">
        <v>54555.265500000001</v>
      </c>
      <c r="U596" s="313">
        <v>51579.523699999998</v>
      </c>
      <c r="V596" s="312">
        <v>50587.609799999998</v>
      </c>
      <c r="W596" s="142">
        <v>48008.633600000001</v>
      </c>
      <c r="X596" s="142">
        <v>32435.5851</v>
      </c>
      <c r="Y596" s="142">
        <v>37196.7719</v>
      </c>
      <c r="Z596" s="312">
        <v>38635.047100000003</v>
      </c>
      <c r="AA596" s="142">
        <v>30104.5874</v>
      </c>
      <c r="AB596" s="142">
        <v>29261.460599999999</v>
      </c>
      <c r="AC596" s="142">
        <v>28666.3122</v>
      </c>
      <c r="AD596" s="312">
        <v>26484.101600000002</v>
      </c>
      <c r="AE596" s="142">
        <v>27575.206900000001</v>
      </c>
      <c r="AF596" s="142">
        <v>47413.4853</v>
      </c>
      <c r="AG596" s="142">
        <v>32038.819500000001</v>
      </c>
      <c r="AH596" s="312">
        <v>36700.815000000002</v>
      </c>
      <c r="AI596" s="142">
        <v>35460.922599999998</v>
      </c>
      <c r="AJ596" s="142">
        <v>37841.516000000003</v>
      </c>
      <c r="AK596" s="142">
        <v>32683.563600000001</v>
      </c>
      <c r="AL596" s="312">
        <v>38337.472900000001</v>
      </c>
      <c r="AM596" s="142">
        <v>52075.4807</v>
      </c>
      <c r="AN596" s="142">
        <v>52075.4807</v>
      </c>
      <c r="AO596" s="142">
        <v>40420.492100000003</v>
      </c>
      <c r="AP596" s="312">
        <v>45330.466</v>
      </c>
      <c r="AQ596" s="142">
        <v>43842.595200000003</v>
      </c>
      <c r="AR596" s="142">
        <v>46223.188600000001</v>
      </c>
      <c r="AS596" s="142">
        <v>46818.336900000002</v>
      </c>
      <c r="AT596" s="312">
        <v>51579.523699999998</v>
      </c>
      <c r="AU596" s="142">
        <v>55348.796600000001</v>
      </c>
      <c r="AV596" s="142">
        <v>51777.906499999997</v>
      </c>
      <c r="AW596" s="142">
        <v>47066.315399999999</v>
      </c>
      <c r="AX596" s="312">
        <v>48702.973400000003</v>
      </c>
      <c r="AY596" s="142">
        <v>196894.91269999999</v>
      </c>
      <c r="AZ596" s="142">
        <v>219212.97579999999</v>
      </c>
      <c r="BA596" s="142">
        <v>156722.399</v>
      </c>
      <c r="BB596" s="312">
        <v>184000.03169999999</v>
      </c>
      <c r="BC596" s="142">
        <v>180528.33300000001</v>
      </c>
      <c r="BD596" s="142">
        <v>172593.02170000001</v>
      </c>
      <c r="BE596" s="142">
        <v>125477.1106</v>
      </c>
      <c r="BF596" s="312">
        <v>97703.520900000003</v>
      </c>
      <c r="BG596" s="142">
        <v>231115.94279999999</v>
      </c>
      <c r="BH596" s="142">
        <v>192927.25700000001</v>
      </c>
      <c r="BI596" s="142">
        <v>173584.9356</v>
      </c>
      <c r="BJ596" s="312">
        <v>167633.45209999999</v>
      </c>
      <c r="BK596" s="142">
        <v>222188.7176</v>
      </c>
      <c r="BL596" s="142">
        <v>178500</v>
      </c>
      <c r="BM596" s="142">
        <v>73600</v>
      </c>
      <c r="BN596" s="312">
        <v>81300</v>
      </c>
      <c r="BO596" s="142">
        <v>71100</v>
      </c>
      <c r="BP596" s="142">
        <v>60100</v>
      </c>
      <c r="BQ596" s="142">
        <v>55000</v>
      </c>
      <c r="BR596" s="312">
        <v>49900</v>
      </c>
      <c r="BS596" s="142">
        <v>64000</v>
      </c>
      <c r="BT596" s="142">
        <v>53000</v>
      </c>
      <c r="BU596" s="142">
        <v>51500</v>
      </c>
      <c r="BV596" s="312">
        <v>49800</v>
      </c>
      <c r="BW596" s="142">
        <v>49000</v>
      </c>
      <c r="BX596" s="142">
        <v>44650</v>
      </c>
      <c r="BY596" s="142">
        <v>43400</v>
      </c>
      <c r="BZ596" s="312">
        <v>47350</v>
      </c>
      <c r="CA596" s="142">
        <v>51600</v>
      </c>
      <c r="CB596" s="142">
        <v>51600</v>
      </c>
      <c r="CC596" s="313">
        <v>51600</v>
      </c>
      <c r="CD596" s="312">
        <v>51600</v>
      </c>
      <c r="CE596" s="142">
        <v>51600</v>
      </c>
      <c r="CF596" s="142">
        <v>51600</v>
      </c>
      <c r="CG596" s="313">
        <v>51600</v>
      </c>
      <c r="CH596" s="312">
        <v>51600</v>
      </c>
      <c r="CI596" s="142">
        <v>51600</v>
      </c>
      <c r="CJ596" s="142">
        <v>51600</v>
      </c>
      <c r="CK596" s="313">
        <v>51600</v>
      </c>
      <c r="CL596" s="312">
        <v>51600</v>
      </c>
      <c r="CM596" s="142">
        <v>51600</v>
      </c>
      <c r="CN596" s="142">
        <v>51600</v>
      </c>
      <c r="CO596" s="313">
        <v>51600</v>
      </c>
      <c r="CP596" s="312">
        <v>51600</v>
      </c>
      <c r="CQ596" s="142">
        <v>51600</v>
      </c>
      <c r="CR596" s="142">
        <v>51600</v>
      </c>
      <c r="CS596" s="313">
        <v>51600</v>
      </c>
      <c r="CT596" s="312">
        <v>51600</v>
      </c>
      <c r="CU596" s="142">
        <v>51600</v>
      </c>
      <c r="CV596" s="142">
        <v>51600</v>
      </c>
      <c r="CW596" s="313">
        <v>51600</v>
      </c>
      <c r="CX596" s="322"/>
      <c r="CY596" s="71"/>
      <c r="CZ596" s="111"/>
      <c r="DA596" s="108">
        <v>704300</v>
      </c>
      <c r="DB596" s="108" t="s">
        <v>854</v>
      </c>
      <c r="DC596" s="156">
        <v>25988.1446</v>
      </c>
      <c r="DD596" s="156">
        <v>39626.961000000003</v>
      </c>
      <c r="DE596" s="156">
        <v>51579.523699999998</v>
      </c>
      <c r="DF596" s="119">
        <v>37196.7719</v>
      </c>
      <c r="DG596" s="116">
        <v>28666.3122</v>
      </c>
      <c r="DH596" s="116">
        <v>32038.819500000001</v>
      </c>
      <c r="DI596" s="116">
        <v>32683.563600000001</v>
      </c>
      <c r="DJ596" s="116">
        <v>40420.492100000003</v>
      </c>
      <c r="DK596" s="116">
        <v>46818.336900000002</v>
      </c>
      <c r="DL596" s="116">
        <v>47066.315399999999</v>
      </c>
      <c r="DM596" s="116">
        <v>156722.399</v>
      </c>
      <c r="DN596" s="116">
        <v>125477.1106</v>
      </c>
    </row>
    <row r="597" spans="1:118" ht="15.75" customHeight="1">
      <c r="A597" s="108"/>
      <c r="B597" s="149">
        <v>704400</v>
      </c>
      <c r="C597" s="108" t="s">
        <v>856</v>
      </c>
      <c r="D597" s="71" t="s">
        <v>857</v>
      </c>
      <c r="E597" s="384"/>
      <c r="F597" s="71"/>
      <c r="G597" s="71"/>
      <c r="H597" s="71"/>
      <c r="I597" s="71"/>
      <c r="J597" s="312">
        <v>71318.610700000005</v>
      </c>
      <c r="K597" s="142">
        <v>56043.136400000003</v>
      </c>
      <c r="L597" s="142">
        <v>41660.3845</v>
      </c>
      <c r="M597" s="313">
        <v>32038.819500000001</v>
      </c>
      <c r="N597" s="142">
        <v>30253.374500000002</v>
      </c>
      <c r="O597" s="142">
        <v>32534.7765</v>
      </c>
      <c r="P597" s="142">
        <v>54356.882700000002</v>
      </c>
      <c r="Q597" s="142">
        <v>44636.126300000004</v>
      </c>
      <c r="R597" s="312">
        <v>39676.556700000001</v>
      </c>
      <c r="S597" s="142">
        <v>40470.087800000001</v>
      </c>
      <c r="T597" s="142">
        <v>61994.619899999998</v>
      </c>
      <c r="U597" s="313">
        <v>70921.845100000006</v>
      </c>
      <c r="V597" s="312">
        <v>67549.337799999994</v>
      </c>
      <c r="W597" s="142">
        <v>67053.380799999999</v>
      </c>
      <c r="X597" s="142">
        <v>50091.652800000003</v>
      </c>
      <c r="Y597" s="142">
        <v>48603.781999999999</v>
      </c>
      <c r="Z597" s="312">
        <v>41164.427600000003</v>
      </c>
      <c r="AA597" s="142">
        <v>39676.556700000001</v>
      </c>
      <c r="AB597" s="142">
        <v>31245.288400000001</v>
      </c>
      <c r="AC597" s="142">
        <v>30154.183099999998</v>
      </c>
      <c r="AD597" s="312">
        <v>29856.608899999999</v>
      </c>
      <c r="AE597" s="142">
        <v>33625.881800000003</v>
      </c>
      <c r="AF597" s="142">
        <v>47413.4853</v>
      </c>
      <c r="AG597" s="142">
        <v>62490.576800000003</v>
      </c>
      <c r="AH597" s="312">
        <v>42007.554400000001</v>
      </c>
      <c r="AI597" s="142">
        <v>39676.556700000001</v>
      </c>
      <c r="AJ597" s="142">
        <v>42453.915699999998</v>
      </c>
      <c r="AK597" s="142">
        <v>38387.068599999999</v>
      </c>
      <c r="AL597" s="312">
        <v>40470.087800000001</v>
      </c>
      <c r="AM597" s="142">
        <v>63879.256300000001</v>
      </c>
      <c r="AN597" s="142">
        <v>137876.03460000001</v>
      </c>
      <c r="AO597" s="142">
        <v>62292.194000000003</v>
      </c>
      <c r="AP597" s="312">
        <v>55547.179400000001</v>
      </c>
      <c r="AQ597" s="142">
        <v>54852.839699999997</v>
      </c>
      <c r="AR597" s="142">
        <v>49397.313099999999</v>
      </c>
      <c r="AS597" s="142">
        <v>51480.332300000002</v>
      </c>
      <c r="AT597" s="312">
        <v>64771.978799999997</v>
      </c>
      <c r="AU597" s="142">
        <v>68243.677500000005</v>
      </c>
      <c r="AV597" s="142">
        <v>65367.127200000003</v>
      </c>
      <c r="AW597" s="142">
        <v>54059.308499999999</v>
      </c>
      <c r="AX597" s="312">
        <v>51877.097900000001</v>
      </c>
      <c r="AY597" s="142">
        <v>383870.6862</v>
      </c>
      <c r="AZ597" s="142">
        <v>272776.32740000001</v>
      </c>
      <c r="BA597" s="142">
        <v>226156.3732</v>
      </c>
      <c r="BB597" s="312">
        <v>268312.71470000001</v>
      </c>
      <c r="BC597" s="142">
        <v>193919.1709</v>
      </c>
      <c r="BD597" s="142">
        <v>220204.8897</v>
      </c>
      <c r="BE597" s="142">
        <v>182016.20389999999</v>
      </c>
      <c r="BF597" s="312">
        <v>156226.44200000001</v>
      </c>
      <c r="BG597" s="142">
        <v>454296.57429999998</v>
      </c>
      <c r="BH597" s="142">
        <v>340226.47379999998</v>
      </c>
      <c r="BI597" s="142">
        <v>205822.1379</v>
      </c>
      <c r="BJ597" s="312">
        <v>199374.69750000001</v>
      </c>
      <c r="BK597" s="142">
        <v>292118.64880000002</v>
      </c>
      <c r="BL597" s="142">
        <v>230620</v>
      </c>
      <c r="BM597" s="142">
        <v>176500</v>
      </c>
      <c r="BN597" s="312">
        <v>87400</v>
      </c>
      <c r="BO597" s="142">
        <v>84000</v>
      </c>
      <c r="BP597" s="142">
        <v>76000</v>
      </c>
      <c r="BQ597" s="142">
        <v>65500</v>
      </c>
      <c r="BR597" s="312">
        <v>57400</v>
      </c>
      <c r="BS597" s="142">
        <v>87900</v>
      </c>
      <c r="BT597" s="142">
        <v>66000</v>
      </c>
      <c r="BU597" s="142">
        <v>56000</v>
      </c>
      <c r="BV597" s="312">
        <v>54600</v>
      </c>
      <c r="BW597" s="142">
        <v>50800</v>
      </c>
      <c r="BX597" s="142">
        <v>50400</v>
      </c>
      <c r="BY597" s="142">
        <v>52700</v>
      </c>
      <c r="BZ597" s="312">
        <v>55100</v>
      </c>
      <c r="CA597" s="142">
        <v>54500</v>
      </c>
      <c r="CB597" s="142">
        <v>55100</v>
      </c>
      <c r="CC597" s="313">
        <v>55100</v>
      </c>
      <c r="CD597" s="312">
        <v>55100</v>
      </c>
      <c r="CE597" s="142">
        <v>55100</v>
      </c>
      <c r="CF597" s="142">
        <v>55100</v>
      </c>
      <c r="CG597" s="313">
        <v>55100</v>
      </c>
      <c r="CH597" s="312">
        <v>55100</v>
      </c>
      <c r="CI597" s="142">
        <v>55100</v>
      </c>
      <c r="CJ597" s="142">
        <v>55100</v>
      </c>
      <c r="CK597" s="313">
        <v>55100</v>
      </c>
      <c r="CL597" s="312">
        <v>55100</v>
      </c>
      <c r="CM597" s="142">
        <v>55100</v>
      </c>
      <c r="CN597" s="142">
        <v>55100</v>
      </c>
      <c r="CO597" s="313">
        <v>55100</v>
      </c>
      <c r="CP597" s="312">
        <v>55100</v>
      </c>
      <c r="CQ597" s="142">
        <v>55100</v>
      </c>
      <c r="CR597" s="142">
        <v>55100</v>
      </c>
      <c r="CS597" s="313">
        <v>55100</v>
      </c>
      <c r="CT597" s="312">
        <v>55100</v>
      </c>
      <c r="CU597" s="142">
        <v>55100</v>
      </c>
      <c r="CV597" s="142">
        <v>55100</v>
      </c>
      <c r="CW597" s="313">
        <v>55100</v>
      </c>
      <c r="CX597" s="322"/>
      <c r="CY597" s="71"/>
      <c r="CZ597" s="111"/>
      <c r="DA597" s="108">
        <v>704400</v>
      </c>
      <c r="DB597" s="108" t="s">
        <v>856</v>
      </c>
      <c r="DC597" s="156">
        <v>71318.610700000005</v>
      </c>
      <c r="DD597" s="156">
        <v>54356.882700000002</v>
      </c>
      <c r="DE597" s="156">
        <v>70921.845100000006</v>
      </c>
      <c r="DF597" s="119">
        <v>67549.337799999994</v>
      </c>
      <c r="DG597" s="116">
        <v>41164.427600000003</v>
      </c>
      <c r="DH597" s="116">
        <v>62490.576800000003</v>
      </c>
      <c r="DI597" s="116">
        <v>42453.915699999998</v>
      </c>
      <c r="DJ597" s="116">
        <v>137876.03460000001</v>
      </c>
      <c r="DK597" s="116">
        <v>55547.179400000001</v>
      </c>
      <c r="DL597" s="116">
        <v>68243.677500000005</v>
      </c>
      <c r="DM597" s="116">
        <v>383870.6862</v>
      </c>
      <c r="DN597" s="116">
        <v>268312.71470000001</v>
      </c>
    </row>
    <row r="598" spans="1:118" ht="15.75" customHeight="1">
      <c r="A598" s="108"/>
      <c r="B598" s="149">
        <v>704500</v>
      </c>
      <c r="C598" s="108" t="s">
        <v>858</v>
      </c>
      <c r="D598" s="71" t="s">
        <v>859</v>
      </c>
      <c r="E598" s="384"/>
      <c r="F598" s="71"/>
      <c r="G598" s="71"/>
      <c r="H598" s="71"/>
      <c r="I598" s="71"/>
      <c r="J598" s="312">
        <v>47611.8681</v>
      </c>
      <c r="K598" s="142">
        <v>39676.556700000001</v>
      </c>
      <c r="L598" s="142">
        <v>25045.826400000002</v>
      </c>
      <c r="M598" s="313">
        <v>18003.2376</v>
      </c>
      <c r="N598" s="142">
        <v>20830.192299999999</v>
      </c>
      <c r="O598" s="142">
        <v>22962.807199999999</v>
      </c>
      <c r="P598" s="142">
        <v>25541.7834</v>
      </c>
      <c r="Q598" s="142">
        <v>34816.178500000002</v>
      </c>
      <c r="R598" s="312">
        <v>31097.493200000001</v>
      </c>
      <c r="S598" s="142">
        <v>29559.0347</v>
      </c>
      <c r="T598" s="142">
        <v>30749.3315</v>
      </c>
      <c r="U598" s="313">
        <v>39081.4084</v>
      </c>
      <c r="V598" s="312">
        <v>45132.083299999998</v>
      </c>
      <c r="W598" s="142">
        <v>45280.870300000002</v>
      </c>
      <c r="X598" s="142">
        <v>31741.2454</v>
      </c>
      <c r="Y598" s="142">
        <v>29559.0347</v>
      </c>
      <c r="Z598" s="312">
        <v>32385.989399999999</v>
      </c>
      <c r="AA598" s="142">
        <v>28021.568200000002</v>
      </c>
      <c r="AB598" s="142">
        <v>27426.4198</v>
      </c>
      <c r="AC598" s="142">
        <v>25988.1446</v>
      </c>
      <c r="AD598" s="312">
        <v>24946.634999999998</v>
      </c>
      <c r="AE598" s="142">
        <v>24301.891</v>
      </c>
      <c r="AF598" s="142">
        <v>27079.25</v>
      </c>
      <c r="AG598" s="142">
        <v>30054.991699999999</v>
      </c>
      <c r="AH598" s="312">
        <v>29757.4175</v>
      </c>
      <c r="AI598" s="142">
        <v>31592.458299999998</v>
      </c>
      <c r="AJ598" s="142">
        <v>33824.264600000002</v>
      </c>
      <c r="AK598" s="142">
        <v>29856.608899999999</v>
      </c>
      <c r="AL598" s="312">
        <v>29261.460599999999</v>
      </c>
      <c r="AM598" s="142">
        <v>35708.900999999998</v>
      </c>
      <c r="AN598" s="142">
        <v>44685.722000000002</v>
      </c>
      <c r="AO598" s="142">
        <v>38982.216999999997</v>
      </c>
      <c r="AP598" s="312">
        <v>36254.453699999998</v>
      </c>
      <c r="AQ598" s="142">
        <v>39378.982499999998</v>
      </c>
      <c r="AR598" s="142">
        <v>42652.298499999997</v>
      </c>
      <c r="AS598" s="142">
        <v>44040.977899999998</v>
      </c>
      <c r="AT598" s="312">
        <v>46024.805800000002</v>
      </c>
      <c r="AU598" s="142">
        <v>48603.781999999999</v>
      </c>
      <c r="AV598" s="142">
        <v>45231.274599999997</v>
      </c>
      <c r="AW598" s="142">
        <v>45628.040200000003</v>
      </c>
      <c r="AX598" s="312">
        <v>46421.571400000001</v>
      </c>
      <c r="AY598" s="142">
        <v>46719.145499999999</v>
      </c>
      <c r="AZ598" s="142">
        <v>144819.432</v>
      </c>
      <c r="BA598" s="142">
        <v>124981.15360000001</v>
      </c>
      <c r="BB598" s="312">
        <v>152754.7433</v>
      </c>
      <c r="BC598" s="142">
        <v>153746.65729999999</v>
      </c>
      <c r="BD598" s="142">
        <v>126469.0245</v>
      </c>
      <c r="BE598" s="142">
        <v>124981.15360000001</v>
      </c>
      <c r="BF598" s="312">
        <v>61597.854299999999</v>
      </c>
      <c r="BG598" s="142">
        <v>90264.166500000007</v>
      </c>
      <c r="BH598" s="142">
        <v>188959.60130000001</v>
      </c>
      <c r="BI598" s="142">
        <v>165649.6243</v>
      </c>
      <c r="BJ598" s="312">
        <v>152258.78640000001</v>
      </c>
      <c r="BK598" s="142">
        <v>165153.6673</v>
      </c>
      <c r="BL598" s="142">
        <v>174577</v>
      </c>
      <c r="BM598" s="142">
        <v>72600</v>
      </c>
      <c r="BN598" s="312">
        <v>63200</v>
      </c>
      <c r="BO598" s="142">
        <v>64600</v>
      </c>
      <c r="BP598" s="142">
        <v>59200</v>
      </c>
      <c r="BQ598" s="142">
        <v>55000</v>
      </c>
      <c r="BR598" s="312">
        <v>49750</v>
      </c>
      <c r="BS598" s="142">
        <v>49850</v>
      </c>
      <c r="BT598" s="142">
        <v>50000</v>
      </c>
      <c r="BU598" s="142">
        <v>48850</v>
      </c>
      <c r="BV598" s="312">
        <v>48500</v>
      </c>
      <c r="BW598" s="142">
        <v>48500</v>
      </c>
      <c r="BX598" s="142">
        <v>44250</v>
      </c>
      <c r="BY598" s="142">
        <v>41700</v>
      </c>
      <c r="BZ598" s="312">
        <v>43100</v>
      </c>
      <c r="CA598" s="142">
        <v>44500</v>
      </c>
      <c r="CB598" s="142">
        <v>43100</v>
      </c>
      <c r="CC598" s="313">
        <v>43100</v>
      </c>
      <c r="CD598" s="312">
        <v>43100</v>
      </c>
      <c r="CE598" s="142">
        <v>43100</v>
      </c>
      <c r="CF598" s="142">
        <v>43100</v>
      </c>
      <c r="CG598" s="313">
        <v>43100</v>
      </c>
      <c r="CH598" s="312">
        <v>43100</v>
      </c>
      <c r="CI598" s="142">
        <v>43100</v>
      </c>
      <c r="CJ598" s="142">
        <v>43100</v>
      </c>
      <c r="CK598" s="313">
        <v>43100</v>
      </c>
      <c r="CL598" s="312">
        <v>43100</v>
      </c>
      <c r="CM598" s="142">
        <v>43100</v>
      </c>
      <c r="CN598" s="142">
        <v>43100</v>
      </c>
      <c r="CO598" s="313">
        <v>43100</v>
      </c>
      <c r="CP598" s="312">
        <v>43100</v>
      </c>
      <c r="CQ598" s="142">
        <v>43100</v>
      </c>
      <c r="CR598" s="142">
        <v>43100</v>
      </c>
      <c r="CS598" s="313">
        <v>43100</v>
      </c>
      <c r="CT598" s="312">
        <v>43100</v>
      </c>
      <c r="CU598" s="142">
        <v>43100</v>
      </c>
      <c r="CV598" s="142">
        <v>43100</v>
      </c>
      <c r="CW598" s="313">
        <v>43100</v>
      </c>
      <c r="CX598" s="322"/>
      <c r="CY598" s="71"/>
      <c r="CZ598" s="111"/>
      <c r="DA598" s="108">
        <v>704500</v>
      </c>
      <c r="DB598" s="108" t="s">
        <v>858</v>
      </c>
      <c r="DC598" s="156">
        <v>18003.2376</v>
      </c>
      <c r="DD598" s="156">
        <v>20830.192299999999</v>
      </c>
      <c r="DE598" s="156">
        <v>29559.0347</v>
      </c>
      <c r="DF598" s="119">
        <v>29559.0347</v>
      </c>
      <c r="DG598" s="116">
        <v>25988.1446</v>
      </c>
      <c r="DH598" s="116">
        <v>24301.891</v>
      </c>
      <c r="DI598" s="116">
        <v>29757.4175</v>
      </c>
      <c r="DJ598" s="116">
        <v>29261.460599999999</v>
      </c>
      <c r="DK598" s="116">
        <v>36254.453699999998</v>
      </c>
      <c r="DL598" s="116">
        <v>45231.274599999997</v>
      </c>
      <c r="DM598" s="116">
        <v>46421.571400000001</v>
      </c>
      <c r="DN598" s="116">
        <v>124981.15360000001</v>
      </c>
    </row>
    <row r="599" spans="1:118" ht="15.75" customHeight="1">
      <c r="A599" s="108"/>
      <c r="B599" s="149">
        <v>704600</v>
      </c>
      <c r="C599" s="108" t="s">
        <v>860</v>
      </c>
      <c r="D599" s="71" t="s">
        <v>861</v>
      </c>
      <c r="E599" s="384"/>
      <c r="F599" s="71"/>
      <c r="G599" s="71"/>
      <c r="H599" s="71"/>
      <c r="I599" s="71"/>
      <c r="J599" s="312">
        <v>57465.917999999998</v>
      </c>
      <c r="K599" s="142">
        <v>49621.283300000003</v>
      </c>
      <c r="L599" s="142">
        <v>33501.109400000001</v>
      </c>
      <c r="M599" s="313">
        <v>24392.381000000001</v>
      </c>
      <c r="N599" s="142">
        <v>25031.147499999999</v>
      </c>
      <c r="O599" s="142">
        <v>27833.428599999999</v>
      </c>
      <c r="P599" s="142">
        <v>37510.121200000001</v>
      </c>
      <c r="Q599" s="142">
        <v>38383.9683</v>
      </c>
      <c r="R599" s="312">
        <v>36360.1803</v>
      </c>
      <c r="S599" s="142">
        <v>32901.129000000001</v>
      </c>
      <c r="T599" s="142">
        <v>36881.095200000003</v>
      </c>
      <c r="U599" s="313">
        <v>51507.830800000003</v>
      </c>
      <c r="V599" s="312">
        <v>54479.199999999997</v>
      </c>
      <c r="W599" s="142">
        <v>49614.903200000001</v>
      </c>
      <c r="X599" s="142">
        <v>41501.381000000001</v>
      </c>
      <c r="Y599" s="142">
        <v>36199.396800000002</v>
      </c>
      <c r="Z599" s="312">
        <v>37946.3871</v>
      </c>
      <c r="AA599" s="142">
        <v>33724.245900000002</v>
      </c>
      <c r="AB599" s="142">
        <v>29536.593700000001</v>
      </c>
      <c r="AC599" s="142">
        <v>28113.458999999999</v>
      </c>
      <c r="AD599" s="312">
        <v>27180.901600000001</v>
      </c>
      <c r="AE599" s="142">
        <v>27260.8387</v>
      </c>
      <c r="AF599" s="142">
        <v>29243.0645</v>
      </c>
      <c r="AG599" s="142">
        <v>38906.983899999999</v>
      </c>
      <c r="AH599" s="312">
        <v>34869.852500000001</v>
      </c>
      <c r="AI599" s="142">
        <v>34532.6</v>
      </c>
      <c r="AJ599" s="142">
        <v>38695.8226</v>
      </c>
      <c r="AK599" s="142">
        <v>34903.3387</v>
      </c>
      <c r="AL599" s="312">
        <v>34642.6</v>
      </c>
      <c r="AM599" s="142">
        <v>39623.016100000001</v>
      </c>
      <c r="AN599" s="142">
        <v>63502.1587</v>
      </c>
      <c r="AO599" s="142">
        <v>48078.634899999997</v>
      </c>
      <c r="AP599" s="312">
        <v>43200.366699999999</v>
      </c>
      <c r="AQ599" s="142">
        <v>44586.557399999998</v>
      </c>
      <c r="AR599" s="142">
        <v>44569.7258</v>
      </c>
      <c r="AS599" s="142">
        <v>47852.761899999998</v>
      </c>
      <c r="AT599" s="312">
        <v>50724.403200000001</v>
      </c>
      <c r="AU599" s="142">
        <v>52801.25</v>
      </c>
      <c r="AV599" s="142">
        <v>55150.343699999998</v>
      </c>
      <c r="AW599" s="142">
        <v>49322.508800000003</v>
      </c>
      <c r="AX599" s="312">
        <v>48558.360699999997</v>
      </c>
      <c r="AY599" s="142">
        <v>182107.9333</v>
      </c>
      <c r="AZ599" s="142">
        <v>214448.541</v>
      </c>
      <c r="BA599" s="142">
        <v>167985.37100000001</v>
      </c>
      <c r="BB599" s="312">
        <v>189060.4915</v>
      </c>
      <c r="BC599" s="142">
        <v>173752.9516</v>
      </c>
      <c r="BD599" s="142">
        <v>163988.57139999999</v>
      </c>
      <c r="BE599" s="142">
        <v>148451.1936</v>
      </c>
      <c r="BF599" s="312">
        <v>106958.66130000001</v>
      </c>
      <c r="BG599" s="142">
        <v>140144.49179999999</v>
      </c>
      <c r="BH599" s="142">
        <v>225482.0938</v>
      </c>
      <c r="BI599" s="142">
        <v>178707.22949999999</v>
      </c>
      <c r="BJ599" s="312">
        <v>172675.75</v>
      </c>
      <c r="BK599" s="142">
        <v>215749.14290000001</v>
      </c>
      <c r="BL599" s="142">
        <v>196015.5968</v>
      </c>
      <c r="BM599" s="142">
        <v>105369.8413</v>
      </c>
      <c r="BN599" s="312">
        <v>72415.254199999996</v>
      </c>
      <c r="BO599" s="142">
        <v>72845.161300000007</v>
      </c>
      <c r="BP599" s="142">
        <v>69212.698399999994</v>
      </c>
      <c r="BQ599" s="142">
        <v>59488.709699999999</v>
      </c>
      <c r="BR599" s="312">
        <v>53937.096799999999</v>
      </c>
      <c r="BS599" s="142">
        <v>58983.606599999999</v>
      </c>
      <c r="BT599" s="142">
        <v>55832.258099999999</v>
      </c>
      <c r="BU599" s="142">
        <v>51233.333299999998</v>
      </c>
      <c r="BV599" s="312">
        <v>50678.688499999997</v>
      </c>
      <c r="BW599" s="142">
        <v>49440.833299999998</v>
      </c>
      <c r="BX599" s="142">
        <v>47416.9355</v>
      </c>
      <c r="BY599" s="142">
        <v>45384.426200000002</v>
      </c>
      <c r="BZ599" s="312">
        <v>48301.724099999999</v>
      </c>
      <c r="CA599" s="142">
        <v>49338.461499999998</v>
      </c>
      <c r="CB599" s="142">
        <v>48622.619100000004</v>
      </c>
      <c r="CC599" s="313">
        <v>48622.619100000004</v>
      </c>
      <c r="CD599" s="312">
        <v>48622.619100000004</v>
      </c>
      <c r="CE599" s="142">
        <v>48622.619100000004</v>
      </c>
      <c r="CF599" s="142">
        <v>48622.619100000004</v>
      </c>
      <c r="CG599" s="313">
        <v>48622.619100000004</v>
      </c>
      <c r="CH599" s="312">
        <v>48622.619100000004</v>
      </c>
      <c r="CI599" s="142">
        <v>48622.619100000004</v>
      </c>
      <c r="CJ599" s="142">
        <v>48622.619100000004</v>
      </c>
      <c r="CK599" s="313">
        <v>48622.619100000004</v>
      </c>
      <c r="CL599" s="312">
        <v>48622.619100000004</v>
      </c>
      <c r="CM599" s="142">
        <v>48622.619100000004</v>
      </c>
      <c r="CN599" s="142">
        <v>48622.619100000004</v>
      </c>
      <c r="CO599" s="313">
        <v>48622.619100000004</v>
      </c>
      <c r="CP599" s="312">
        <v>48622.619100000004</v>
      </c>
      <c r="CQ599" s="142">
        <v>48622.619100000004</v>
      </c>
      <c r="CR599" s="142">
        <v>48622.619100000004</v>
      </c>
      <c r="CS599" s="313">
        <v>48622.619100000004</v>
      </c>
      <c r="CT599" s="312">
        <v>48622.619100000004</v>
      </c>
      <c r="CU599" s="142">
        <v>48622.619100000004</v>
      </c>
      <c r="CV599" s="142">
        <v>48622.619100000004</v>
      </c>
      <c r="CW599" s="313">
        <v>48622.619100000004</v>
      </c>
      <c r="CX599" s="322"/>
      <c r="CY599" s="71"/>
      <c r="CZ599" s="111"/>
      <c r="DA599" s="108">
        <v>704600</v>
      </c>
      <c r="DB599" s="108" t="s">
        <v>860</v>
      </c>
      <c r="DC599" s="156">
        <v>40981.8105</v>
      </c>
      <c r="DD599" s="156">
        <v>32309.3439</v>
      </c>
      <c r="DE599" s="156">
        <v>39559.199200000003</v>
      </c>
      <c r="DF599" s="119">
        <v>45322.681499999999</v>
      </c>
      <c r="DG599" s="116">
        <v>32319.0242</v>
      </c>
      <c r="DH599" s="116">
        <v>30661.983800000002</v>
      </c>
      <c r="DI599" s="116">
        <v>35763.938800000004</v>
      </c>
      <c r="DJ599" s="116">
        <v>46632.1492</v>
      </c>
      <c r="DK599" s="116">
        <v>45080.686999999998</v>
      </c>
      <c r="DL599" s="116">
        <v>52074.045299999998</v>
      </c>
      <c r="DM599" s="116">
        <v>153217.1721</v>
      </c>
      <c r="DN599" s="116">
        <v>168546.77239999999</v>
      </c>
    </row>
    <row r="600" spans="1:118" ht="15.75" customHeight="1">
      <c r="A600" s="108"/>
      <c r="B600" s="149"/>
      <c r="C600" s="108"/>
      <c r="D600" s="71"/>
      <c r="E600" s="384"/>
      <c r="F600" s="71"/>
      <c r="G600" s="71"/>
      <c r="H600" s="71"/>
      <c r="I600" s="71"/>
      <c r="J600" s="322"/>
      <c r="K600" s="118"/>
      <c r="L600" s="118"/>
      <c r="M600" s="323"/>
      <c r="N600" s="118"/>
      <c r="O600" s="118"/>
      <c r="P600" s="118"/>
      <c r="Q600" s="118"/>
      <c r="R600" s="322"/>
      <c r="S600" s="118"/>
      <c r="T600" s="118"/>
      <c r="U600" s="323"/>
      <c r="V600" s="322"/>
      <c r="W600" s="118"/>
      <c r="X600" s="118"/>
      <c r="Y600" s="118"/>
      <c r="Z600" s="322"/>
      <c r="AA600" s="118"/>
      <c r="AB600" s="118"/>
      <c r="AC600" s="118"/>
      <c r="AD600" s="322"/>
      <c r="AE600" s="118"/>
      <c r="AF600" s="118"/>
      <c r="AG600" s="118"/>
      <c r="AH600" s="322"/>
      <c r="AI600" s="118"/>
      <c r="AJ600" s="118"/>
      <c r="AK600" s="118"/>
      <c r="AL600" s="322"/>
      <c r="AM600" s="118"/>
      <c r="AN600" s="118"/>
      <c r="AO600" s="118"/>
      <c r="AP600" s="322"/>
      <c r="AQ600" s="118"/>
      <c r="AR600" s="118"/>
      <c r="AS600" s="118"/>
      <c r="AT600" s="322"/>
      <c r="AU600" s="118"/>
      <c r="AV600" s="118"/>
      <c r="AW600" s="118"/>
      <c r="AX600" s="322"/>
      <c r="AY600" s="118"/>
      <c r="AZ600" s="118"/>
      <c r="BA600" s="118"/>
      <c r="BB600" s="322"/>
      <c r="BC600" s="118"/>
      <c r="BD600" s="118"/>
      <c r="BE600" s="118"/>
      <c r="BF600" s="322"/>
      <c r="BG600" s="118"/>
      <c r="BH600" s="118"/>
      <c r="BI600" s="118"/>
      <c r="BJ600" s="322"/>
      <c r="BK600" s="118"/>
      <c r="BL600" s="118"/>
      <c r="BM600" s="118"/>
      <c r="BN600" s="322"/>
      <c r="BO600" s="118"/>
      <c r="BP600" s="118"/>
      <c r="BQ600" s="118"/>
      <c r="BR600" s="322"/>
      <c r="BS600" s="118"/>
      <c r="BT600" s="118"/>
      <c r="BU600" s="118"/>
      <c r="BV600" s="322"/>
      <c r="BW600" s="118"/>
      <c r="BX600" s="118"/>
      <c r="BY600" s="118"/>
      <c r="BZ600" s="322"/>
      <c r="CA600" s="118"/>
      <c r="CB600" s="118"/>
      <c r="CC600" s="323"/>
      <c r="CD600" s="322"/>
      <c r="CE600" s="118"/>
      <c r="CF600" s="118"/>
      <c r="CG600" s="323"/>
      <c r="CH600" s="322"/>
      <c r="CI600" s="118"/>
      <c r="CJ600" s="118"/>
      <c r="CK600" s="323"/>
      <c r="CL600" s="322"/>
      <c r="CM600" s="118"/>
      <c r="CN600" s="118"/>
      <c r="CO600" s="323"/>
      <c r="CP600" s="322"/>
      <c r="CQ600" s="118"/>
      <c r="CR600" s="118"/>
      <c r="CS600" s="323"/>
      <c r="CT600" s="322"/>
      <c r="CU600" s="118"/>
      <c r="CV600" s="118"/>
      <c r="CW600" s="323"/>
      <c r="CX600" s="322"/>
      <c r="CY600" s="71"/>
      <c r="CZ600" s="111"/>
      <c r="DA600" s="108"/>
      <c r="DB600" s="108"/>
      <c r="DC600" s="71"/>
      <c r="DD600" s="71"/>
      <c r="DE600" s="71"/>
      <c r="DF600" s="119"/>
      <c r="DG600" s="116"/>
      <c r="DH600" s="116"/>
      <c r="DI600" s="116"/>
      <c r="DJ600" s="116"/>
      <c r="DK600" s="116"/>
      <c r="DL600" s="116"/>
      <c r="DM600" s="116"/>
      <c r="DN600" s="116"/>
    </row>
    <row r="601" spans="1:118" ht="15.75" customHeight="1">
      <c r="A601" s="108"/>
      <c r="B601" s="149">
        <v>705500</v>
      </c>
      <c r="C601" s="108" t="s">
        <v>862</v>
      </c>
      <c r="D601" s="71" t="s">
        <v>863</v>
      </c>
      <c r="E601" s="384"/>
      <c r="F601" s="71"/>
      <c r="G601" s="71"/>
      <c r="H601" s="71"/>
      <c r="I601" s="71"/>
      <c r="J601" s="312">
        <v>9535.8738439999997</v>
      </c>
      <c r="K601" s="142">
        <v>7712.6742349999995</v>
      </c>
      <c r="L601" s="142">
        <v>7758.1333367999987</v>
      </c>
      <c r="M601" s="313">
        <v>6338.0065843999992</v>
      </c>
      <c r="N601" s="142">
        <v>6549.5688190000001</v>
      </c>
      <c r="O601" s="142">
        <v>5930.4418776000002</v>
      </c>
      <c r="P601" s="142">
        <v>7107.6456959999996</v>
      </c>
      <c r="Q601" s="142">
        <v>7895.1237384999995</v>
      </c>
      <c r="R601" s="312">
        <v>6915.1930064999997</v>
      </c>
      <c r="S601" s="142">
        <v>6313.8718755</v>
      </c>
      <c r="T601" s="142">
        <v>8073.2929624999997</v>
      </c>
      <c r="U601" s="313">
        <v>8051.0218095</v>
      </c>
      <c r="V601" s="312">
        <v>8819.3765879999992</v>
      </c>
      <c r="W601" s="142">
        <v>9587.7313665000001</v>
      </c>
      <c r="X601" s="142">
        <v>6803.8372414999994</v>
      </c>
      <c r="Y601" s="142">
        <v>7839.4458559999994</v>
      </c>
      <c r="Z601" s="312">
        <v>8997.5458120000003</v>
      </c>
      <c r="AA601" s="142">
        <v>7238.1247249999997</v>
      </c>
      <c r="AB601" s="142">
        <v>7516.5141374999994</v>
      </c>
      <c r="AC601" s="142">
        <v>7794.90355</v>
      </c>
      <c r="AD601" s="312">
        <v>7449.7006784999994</v>
      </c>
      <c r="AE601" s="142">
        <v>6224.7872634999994</v>
      </c>
      <c r="AF601" s="142">
        <v>6881.7862769999992</v>
      </c>
      <c r="AG601" s="142">
        <v>6759.2949355000001</v>
      </c>
      <c r="AH601" s="312">
        <v>6235.9228399999993</v>
      </c>
      <c r="AI601" s="142">
        <v>6414.0920639999995</v>
      </c>
      <c r="AJ601" s="142">
        <v>6714.7526294999998</v>
      </c>
      <c r="AK601" s="142">
        <v>4688.0777065000002</v>
      </c>
      <c r="AL601" s="312">
        <v>5612.3305559999999</v>
      </c>
      <c r="AM601" s="142">
        <v>4571.1541533</v>
      </c>
      <c r="AN601" s="142">
        <v>3808.3671629999999</v>
      </c>
      <c r="AO601" s="142">
        <v>3179.2070907999996</v>
      </c>
      <c r="AP601" s="312">
        <v>4693.6454948000001</v>
      </c>
      <c r="AQ601" s="142">
        <v>3713.7147628000002</v>
      </c>
      <c r="AR601" s="142">
        <v>4370.7137763000001</v>
      </c>
      <c r="AS601" s="142">
        <v>4766.026742</v>
      </c>
      <c r="AT601" s="312">
        <v>5512.1103674999995</v>
      </c>
      <c r="AU601" s="142">
        <v>5127.9329782999994</v>
      </c>
      <c r="AV601" s="142">
        <v>4270.4935877999997</v>
      </c>
      <c r="AW601" s="142">
        <v>4042.2142694999998</v>
      </c>
      <c r="AX601" s="312">
        <v>4866.2469304999995</v>
      </c>
      <c r="AY601" s="142">
        <v>6402.9564874999996</v>
      </c>
      <c r="AZ601" s="142">
        <v>7516.5141374999994</v>
      </c>
      <c r="BA601" s="142">
        <v>6080.0247689999997</v>
      </c>
      <c r="BB601" s="312">
        <v>5946.3978509999997</v>
      </c>
      <c r="BC601" s="142">
        <v>5968.6690039999994</v>
      </c>
      <c r="BD601" s="142">
        <v>5155.7719195</v>
      </c>
      <c r="BE601" s="142">
        <v>4710.3488594999999</v>
      </c>
      <c r="BF601" s="312">
        <v>3056.7157492999995</v>
      </c>
      <c r="BG601" s="142">
        <v>3680.3080332999994</v>
      </c>
      <c r="BH601" s="142">
        <v>3390.7830443000003</v>
      </c>
      <c r="BI601" s="142">
        <v>4170.2733993000002</v>
      </c>
      <c r="BJ601" s="312">
        <v>4905.2214482999998</v>
      </c>
      <c r="BK601" s="142">
        <v>6492.0410994999993</v>
      </c>
      <c r="BL601" s="142">
        <v>5723.6863210000001</v>
      </c>
      <c r="BM601" s="142">
        <v>4949.7637543000001</v>
      </c>
      <c r="BN601" s="312">
        <v>5333.9411435000002</v>
      </c>
      <c r="BO601" s="142">
        <v>4604.5608828000004</v>
      </c>
      <c r="BP601" s="142">
        <v>4175.8411875000002</v>
      </c>
      <c r="BQ601" s="142">
        <v>3886.3161984999997</v>
      </c>
      <c r="BR601" s="312">
        <v>4058.9176342999999</v>
      </c>
      <c r="BS601" s="142">
        <v>4242.6546465000001</v>
      </c>
      <c r="BT601" s="142">
        <v>4036.6464813000002</v>
      </c>
      <c r="BU601" s="142">
        <v>3886.3161984999997</v>
      </c>
      <c r="BV601" s="312">
        <v>3674.740245</v>
      </c>
      <c r="BW601" s="142">
        <v>3568.9522683</v>
      </c>
      <c r="BX601" s="142">
        <v>3396.3508324999998</v>
      </c>
      <c r="BY601" s="142">
        <v>2828.4364310000001</v>
      </c>
      <c r="BZ601" s="312">
        <v>4003.2397517999998</v>
      </c>
      <c r="CA601" s="142">
        <v>4587.8575179999998</v>
      </c>
      <c r="CB601" s="142">
        <v>4587.8575179999998</v>
      </c>
      <c r="CC601" s="313">
        <v>4587.8575179999998</v>
      </c>
      <c r="CD601" s="312">
        <v>4587.8575179999998</v>
      </c>
      <c r="CE601" s="142">
        <v>4587.8575179999998</v>
      </c>
      <c r="CF601" s="142">
        <v>4587.8575179999998</v>
      </c>
      <c r="CG601" s="313">
        <v>4587.8575179999998</v>
      </c>
      <c r="CH601" s="312">
        <v>4587.8575179999998</v>
      </c>
      <c r="CI601" s="142">
        <v>4587.8575179999998</v>
      </c>
      <c r="CJ601" s="142">
        <v>4587.8575179999998</v>
      </c>
      <c r="CK601" s="313">
        <v>4587.8575179999998</v>
      </c>
      <c r="CL601" s="312">
        <v>4587.8575179999998</v>
      </c>
      <c r="CM601" s="142">
        <v>4587.8575179999998</v>
      </c>
      <c r="CN601" s="142">
        <v>4587.8575179999998</v>
      </c>
      <c r="CO601" s="313">
        <v>4587.8575179999998</v>
      </c>
      <c r="CP601" s="312">
        <v>4587.8575179999998</v>
      </c>
      <c r="CQ601" s="142">
        <v>4587.8575179999998</v>
      </c>
      <c r="CR601" s="142">
        <v>4587.8575179999998</v>
      </c>
      <c r="CS601" s="313">
        <v>4587.8575179999998</v>
      </c>
      <c r="CT601" s="312">
        <v>4587.8575179999998</v>
      </c>
      <c r="CU601" s="142">
        <v>4587.8575179999998</v>
      </c>
      <c r="CV601" s="142">
        <v>4587.8575179999998</v>
      </c>
      <c r="CW601" s="313">
        <v>4587.8575179999998</v>
      </c>
      <c r="CX601" s="322"/>
      <c r="CY601" s="71"/>
      <c r="CZ601" s="111"/>
      <c r="DA601" s="108">
        <v>705500</v>
      </c>
      <c r="DB601" s="108" t="s">
        <v>862</v>
      </c>
      <c r="DC601" s="156">
        <v>6338.0065843999992</v>
      </c>
      <c r="DD601" s="156">
        <v>7895.1237384999995</v>
      </c>
      <c r="DE601" s="156">
        <v>8051.0218095</v>
      </c>
      <c r="DF601" s="119">
        <v>7839.4458559999994</v>
      </c>
      <c r="DG601" s="116">
        <v>7794.90355</v>
      </c>
      <c r="DH601" s="116">
        <v>6759.2949355000001</v>
      </c>
      <c r="DI601" s="116">
        <v>4688.0777065000002</v>
      </c>
      <c r="DJ601" s="116">
        <v>3179.2070907999996</v>
      </c>
      <c r="DK601" s="116">
        <v>4766.026742</v>
      </c>
      <c r="DL601" s="116">
        <v>4042.2142694999998</v>
      </c>
      <c r="DM601" s="116">
        <v>6080.0247689999997</v>
      </c>
      <c r="DN601" s="116">
        <v>4710.3488594999999</v>
      </c>
    </row>
    <row r="602" spans="1:118" ht="15.75" customHeight="1">
      <c r="A602" s="108"/>
      <c r="B602" s="149">
        <v>705600</v>
      </c>
      <c r="C602" s="108" t="s">
        <v>864</v>
      </c>
      <c r="D602" s="71" t="s">
        <v>865</v>
      </c>
      <c r="E602" s="384"/>
      <c r="F602" s="71"/>
      <c r="G602" s="71"/>
      <c r="H602" s="71"/>
      <c r="I602" s="71"/>
      <c r="J602" s="312">
        <v>10863.513052</v>
      </c>
      <c r="K602" s="142">
        <v>10314.428097</v>
      </c>
      <c r="L602" s="142">
        <v>7902.4190783999993</v>
      </c>
      <c r="M602" s="313">
        <v>7569.451982399999</v>
      </c>
      <c r="N602" s="142">
        <v>6959.5974227999995</v>
      </c>
      <c r="O602" s="142">
        <v>7773.9874799999998</v>
      </c>
      <c r="P602" s="142">
        <v>7385.288106</v>
      </c>
      <c r="Q602" s="142">
        <v>8096.052675599999</v>
      </c>
      <c r="R602" s="312">
        <v>8229.1910334999993</v>
      </c>
      <c r="S602" s="142">
        <v>6881.7862769999992</v>
      </c>
      <c r="T602" s="142">
        <v>8318.2756454999999</v>
      </c>
      <c r="U602" s="313">
        <v>8819.3765879999992</v>
      </c>
      <c r="V602" s="312">
        <v>10222.459226999999</v>
      </c>
      <c r="W602" s="142">
        <v>10122.2390385</v>
      </c>
      <c r="X602" s="142">
        <v>10088.832308999999</v>
      </c>
      <c r="Y602" s="142">
        <v>8106.6996919999992</v>
      </c>
      <c r="Z602" s="312">
        <v>9532.053484</v>
      </c>
      <c r="AA602" s="142">
        <v>9120.0371534999995</v>
      </c>
      <c r="AB602" s="142">
        <v>7917.3948915000001</v>
      </c>
      <c r="AC602" s="142">
        <v>8084.4285389999995</v>
      </c>
      <c r="AD602" s="312">
        <v>8218.0554570000004</v>
      </c>
      <c r="AE602" s="142">
        <v>7405.1583725</v>
      </c>
      <c r="AF602" s="142">
        <v>7204.7179954999992</v>
      </c>
      <c r="AG602" s="142">
        <v>7037.6843479999998</v>
      </c>
      <c r="AH602" s="312">
        <v>6848.3795474999997</v>
      </c>
      <c r="AI602" s="142">
        <v>6414.0920639999995</v>
      </c>
      <c r="AJ602" s="142">
        <v>7271.5314545000001</v>
      </c>
      <c r="AK602" s="142">
        <v>6514.3122524999999</v>
      </c>
      <c r="AL602" s="312">
        <v>6002.0757334999998</v>
      </c>
      <c r="AM602" s="142">
        <v>6558.8545584999993</v>
      </c>
      <c r="AN602" s="142">
        <v>4805.0012598000003</v>
      </c>
      <c r="AO602" s="142">
        <v>4370.7137763000001</v>
      </c>
      <c r="AP602" s="312">
        <v>4693.6454948000001</v>
      </c>
      <c r="AQ602" s="142">
        <v>4587.8575179999998</v>
      </c>
      <c r="AR602" s="142">
        <v>4459.7983882999997</v>
      </c>
      <c r="AS602" s="142">
        <v>4994.3060603000004</v>
      </c>
      <c r="AT602" s="312">
        <v>5712.5507444999994</v>
      </c>
      <c r="AU602" s="142">
        <v>5679.1440149999999</v>
      </c>
      <c r="AV602" s="142">
        <v>5423.0257554999998</v>
      </c>
      <c r="AW602" s="142">
        <v>4576.7219415</v>
      </c>
      <c r="AX602" s="312">
        <v>4916.3570247999996</v>
      </c>
      <c r="AY602" s="142">
        <v>8808.2410115000002</v>
      </c>
      <c r="AZ602" s="142">
        <v>7672.4122084999999</v>
      </c>
      <c r="BA602" s="142">
        <v>7661.2766320000001</v>
      </c>
      <c r="BB602" s="312">
        <v>7238.1247249999997</v>
      </c>
      <c r="BC602" s="142">
        <v>6258.1939929999999</v>
      </c>
      <c r="BD602" s="142">
        <v>6124.5670749999999</v>
      </c>
      <c r="BE602" s="142">
        <v>5166.9074959999998</v>
      </c>
      <c r="BF602" s="312">
        <v>4682.5099183000002</v>
      </c>
      <c r="BG602" s="142">
        <v>4142.4344579999997</v>
      </c>
      <c r="BH602" s="142">
        <v>4070.0532108000002</v>
      </c>
      <c r="BI602" s="142">
        <v>4331.7392584999998</v>
      </c>
      <c r="BJ602" s="312">
        <v>5077.8228840000002</v>
      </c>
      <c r="BK602" s="142">
        <v>6492.0410994999993</v>
      </c>
      <c r="BL602" s="142">
        <v>6703.6170529999999</v>
      </c>
      <c r="BM602" s="142">
        <v>5768.2286269999995</v>
      </c>
      <c r="BN602" s="312">
        <v>5506.5425792999995</v>
      </c>
      <c r="BO602" s="142">
        <v>5283.8310492999999</v>
      </c>
      <c r="BP602" s="142">
        <v>5445.2969084999995</v>
      </c>
      <c r="BQ602" s="142">
        <v>4849.5435657999997</v>
      </c>
      <c r="BR602" s="312">
        <v>4354.0104114999995</v>
      </c>
      <c r="BS602" s="142">
        <v>4582.2897297999998</v>
      </c>
      <c r="BT602" s="142">
        <v>4342.8748349999996</v>
      </c>
      <c r="BU602" s="142">
        <v>4170.2733993000002</v>
      </c>
      <c r="BV602" s="312">
        <v>3914.1551398000001</v>
      </c>
      <c r="BW602" s="142">
        <v>3975.4008104999998</v>
      </c>
      <c r="BX602" s="142">
        <v>3836.2061042999994</v>
      </c>
      <c r="BY602" s="142">
        <v>3385.215256</v>
      </c>
      <c r="BZ602" s="312">
        <v>4120.163305</v>
      </c>
      <c r="CA602" s="142">
        <v>4788.2978949999997</v>
      </c>
      <c r="CB602" s="142">
        <v>4788.2978949999997</v>
      </c>
      <c r="CC602" s="313">
        <v>4788.2978949999997</v>
      </c>
      <c r="CD602" s="312">
        <v>4788.2978949999997</v>
      </c>
      <c r="CE602" s="142">
        <v>4788.2978949999997</v>
      </c>
      <c r="CF602" s="142">
        <v>4788.2978949999997</v>
      </c>
      <c r="CG602" s="313">
        <v>4788.2978949999997</v>
      </c>
      <c r="CH602" s="312">
        <v>4788.2978949999997</v>
      </c>
      <c r="CI602" s="142">
        <v>4788.2978949999997</v>
      </c>
      <c r="CJ602" s="142">
        <v>4788.2978949999997</v>
      </c>
      <c r="CK602" s="313">
        <v>4788.2978949999997</v>
      </c>
      <c r="CL602" s="312">
        <v>4788.2978949999997</v>
      </c>
      <c r="CM602" s="142">
        <v>4788.2978949999997</v>
      </c>
      <c r="CN602" s="142">
        <v>4788.2978949999997</v>
      </c>
      <c r="CO602" s="313">
        <v>4788.2978949999997</v>
      </c>
      <c r="CP602" s="312">
        <v>4788.2978949999997</v>
      </c>
      <c r="CQ602" s="142">
        <v>4788.2978949999997</v>
      </c>
      <c r="CR602" s="142">
        <v>4788.2978949999997</v>
      </c>
      <c r="CS602" s="313">
        <v>4788.2978949999997</v>
      </c>
      <c r="CT602" s="312">
        <v>4788.2978949999997</v>
      </c>
      <c r="CU602" s="142">
        <v>4788.2978949999997</v>
      </c>
      <c r="CV602" s="142">
        <v>4788.2978949999997</v>
      </c>
      <c r="CW602" s="313">
        <v>4788.2978949999997</v>
      </c>
      <c r="CX602" s="322"/>
      <c r="CY602" s="71"/>
      <c r="CZ602" s="111"/>
      <c r="DA602" s="108">
        <v>705600</v>
      </c>
      <c r="DB602" s="108" t="s">
        <v>864</v>
      </c>
      <c r="DC602" s="156">
        <v>10863.513052</v>
      </c>
      <c r="DD602" s="156">
        <v>8096.052675599999</v>
      </c>
      <c r="DE602" s="156">
        <v>8819.3765879999992</v>
      </c>
      <c r="DF602" s="119">
        <v>10222.459226999999</v>
      </c>
      <c r="DG602" s="116">
        <v>9532.053484</v>
      </c>
      <c r="DH602" s="116">
        <v>8218.0554570000004</v>
      </c>
      <c r="DI602" s="116">
        <v>7271.5314545000001</v>
      </c>
      <c r="DJ602" s="116">
        <v>6558.8545584999993</v>
      </c>
      <c r="DK602" s="116">
        <v>4994.3060603000004</v>
      </c>
      <c r="DL602" s="116">
        <v>5712.5507444999994</v>
      </c>
      <c r="DM602" s="116">
        <v>8808.2410115000002</v>
      </c>
      <c r="DN602" s="116">
        <v>7238.1247249999997</v>
      </c>
    </row>
    <row r="603" spans="1:118" ht="15.75" customHeight="1">
      <c r="A603" s="108"/>
      <c r="B603" s="149">
        <v>705700</v>
      </c>
      <c r="C603" s="108" t="s">
        <v>866</v>
      </c>
      <c r="D603" s="71" t="s">
        <v>867</v>
      </c>
      <c r="E603" s="384"/>
      <c r="F603" s="71"/>
      <c r="G603" s="71"/>
      <c r="H603" s="71"/>
      <c r="I603" s="71"/>
      <c r="J603" s="312">
        <v>7371.6695709999995</v>
      </c>
      <c r="K603" s="142">
        <v>7657.1873699999996</v>
      </c>
      <c r="L603" s="142">
        <v>5882.4186959999997</v>
      </c>
      <c r="M603" s="313">
        <v>4256.7872594</v>
      </c>
      <c r="N603" s="142">
        <v>5295.1598756999992</v>
      </c>
      <c r="O603" s="142">
        <v>5930.4418776000002</v>
      </c>
      <c r="P603" s="142">
        <v>5941.5475740000002</v>
      </c>
      <c r="Q603" s="142">
        <v>6796.6861968000003</v>
      </c>
      <c r="R603" s="312">
        <v>6380.6853345</v>
      </c>
      <c r="S603" s="142">
        <v>5127.9329782999994</v>
      </c>
      <c r="T603" s="142">
        <v>6325.0074519999998</v>
      </c>
      <c r="U603" s="313">
        <v>6592.2612879999997</v>
      </c>
      <c r="V603" s="312">
        <v>7817.1747029999997</v>
      </c>
      <c r="W603" s="142">
        <v>8507.5804459999999</v>
      </c>
      <c r="X603" s="142">
        <v>6080.0247689999997</v>
      </c>
      <c r="Y603" s="142">
        <v>5812.7709329999998</v>
      </c>
      <c r="Z603" s="312">
        <v>7661.2766320000001</v>
      </c>
      <c r="AA603" s="142">
        <v>6837.2439709999999</v>
      </c>
      <c r="AB603" s="142">
        <v>6269.3295694999997</v>
      </c>
      <c r="AC603" s="142">
        <v>6592.2612879999997</v>
      </c>
      <c r="AD603" s="312">
        <v>7026.5487714999999</v>
      </c>
      <c r="AE603" s="142">
        <v>6068.8891924999998</v>
      </c>
      <c r="AF603" s="142">
        <v>6024.3468864999995</v>
      </c>
      <c r="AG603" s="142">
        <v>6302.7362990000001</v>
      </c>
      <c r="AH603" s="312">
        <v>5890.7199684999996</v>
      </c>
      <c r="AI603" s="142">
        <v>5779.3642034999993</v>
      </c>
      <c r="AJ603" s="142">
        <v>6503.176676</v>
      </c>
      <c r="AK603" s="142">
        <v>4532.1796354999997</v>
      </c>
      <c r="AL603" s="312">
        <v>4053.3498459999996</v>
      </c>
      <c r="AM603" s="142">
        <v>4476.5017529999996</v>
      </c>
      <c r="AN603" s="142">
        <v>3390.7830443000003</v>
      </c>
      <c r="AO603" s="142">
        <v>3129.0969964999999</v>
      </c>
      <c r="AP603" s="312">
        <v>3045.5801727999997</v>
      </c>
      <c r="AQ603" s="142">
        <v>3568.9522683</v>
      </c>
      <c r="AR603" s="142">
        <v>3552.2489034999999</v>
      </c>
      <c r="AS603" s="142">
        <v>4342.8748349999996</v>
      </c>
      <c r="AT603" s="312">
        <v>4365.1459880000002</v>
      </c>
      <c r="AU603" s="142">
        <v>4921.9248129999996</v>
      </c>
      <c r="AV603" s="142">
        <v>4047.7820578000001</v>
      </c>
      <c r="AW603" s="142">
        <v>3813.9349512999997</v>
      </c>
      <c r="AX603" s="312">
        <v>4042.2142694999998</v>
      </c>
      <c r="AY603" s="142">
        <v>4515.4762707999998</v>
      </c>
      <c r="AZ603" s="142">
        <v>5567.7882499999996</v>
      </c>
      <c r="BA603" s="142">
        <v>4921.9248129999996</v>
      </c>
      <c r="BB603" s="312">
        <v>5567.7882499999996</v>
      </c>
      <c r="BC603" s="142">
        <v>5155.7719195</v>
      </c>
      <c r="BD603" s="142">
        <v>4320.6036819999999</v>
      </c>
      <c r="BE603" s="142">
        <v>4482.0695412999994</v>
      </c>
      <c r="BF603" s="312">
        <v>2149.1662645000001</v>
      </c>
      <c r="BG603" s="142">
        <v>2872.9787369999999</v>
      </c>
      <c r="BH603" s="142">
        <v>3301.6984323000001</v>
      </c>
      <c r="BI603" s="142">
        <v>3357.3763147999994</v>
      </c>
      <c r="BJ603" s="312">
        <v>4259.3580112999998</v>
      </c>
      <c r="BK603" s="142">
        <v>4849.5435657999997</v>
      </c>
      <c r="BL603" s="142">
        <v>5389.6190259999994</v>
      </c>
      <c r="BM603" s="142">
        <v>4921.9248129999996</v>
      </c>
      <c r="BN603" s="312">
        <v>4287.1969524999995</v>
      </c>
      <c r="BO603" s="142">
        <v>3964.265234</v>
      </c>
      <c r="BP603" s="142">
        <v>4120.163305</v>
      </c>
      <c r="BQ603" s="142">
        <v>3786.0960099999998</v>
      </c>
      <c r="BR603" s="312">
        <v>3741.5537039999999</v>
      </c>
      <c r="BS603" s="142">
        <v>4142.4344579999997</v>
      </c>
      <c r="BT603" s="142">
        <v>3730.4181274999996</v>
      </c>
      <c r="BU603" s="142">
        <v>3719.2825509999998</v>
      </c>
      <c r="BV603" s="312">
        <v>3496.5710209999997</v>
      </c>
      <c r="BW603" s="142">
        <v>3491.0032327999998</v>
      </c>
      <c r="BX603" s="142">
        <v>3301.6984323000001</v>
      </c>
      <c r="BY603" s="142">
        <v>2683.6739364999999</v>
      </c>
      <c r="BZ603" s="312">
        <v>2817.3008544999998</v>
      </c>
      <c r="CA603" s="142">
        <v>3847.3416808000002</v>
      </c>
      <c r="CB603" s="142">
        <v>2817.3008544999998</v>
      </c>
      <c r="CC603" s="313">
        <v>2817.3008544999998</v>
      </c>
      <c r="CD603" s="312">
        <v>2817.3008544999998</v>
      </c>
      <c r="CE603" s="142">
        <v>2817.3008544999998</v>
      </c>
      <c r="CF603" s="142">
        <v>2817.3008544999998</v>
      </c>
      <c r="CG603" s="313">
        <v>2817.3008544999998</v>
      </c>
      <c r="CH603" s="312">
        <v>2817.3008544999998</v>
      </c>
      <c r="CI603" s="142">
        <v>2817.3008544999998</v>
      </c>
      <c r="CJ603" s="142">
        <v>2817.3008544999998</v>
      </c>
      <c r="CK603" s="313">
        <v>2817.3008544999998</v>
      </c>
      <c r="CL603" s="312">
        <v>2817.3008544999998</v>
      </c>
      <c r="CM603" s="142">
        <v>2817.3008544999998</v>
      </c>
      <c r="CN603" s="142">
        <v>2817.3008544999998</v>
      </c>
      <c r="CO603" s="313">
        <v>2817.3008544999998</v>
      </c>
      <c r="CP603" s="312">
        <v>2817.3008544999998</v>
      </c>
      <c r="CQ603" s="142">
        <v>2817.3008544999998</v>
      </c>
      <c r="CR603" s="142">
        <v>2817.3008544999998</v>
      </c>
      <c r="CS603" s="313">
        <v>2817.3008544999998</v>
      </c>
      <c r="CT603" s="312">
        <v>2817.3008544999998</v>
      </c>
      <c r="CU603" s="142">
        <v>2817.3008544999998</v>
      </c>
      <c r="CV603" s="142">
        <v>2817.3008544999998</v>
      </c>
      <c r="CW603" s="313">
        <v>2817.3008544999998</v>
      </c>
      <c r="CX603" s="322"/>
      <c r="CY603" s="71"/>
      <c r="CZ603" s="111"/>
      <c r="DA603" s="108">
        <v>705700</v>
      </c>
      <c r="DB603" s="108" t="s">
        <v>866</v>
      </c>
      <c r="DC603" s="156">
        <v>4256.7872594</v>
      </c>
      <c r="DD603" s="156">
        <v>5295.1598756999992</v>
      </c>
      <c r="DE603" s="156">
        <v>5127.9329782999994</v>
      </c>
      <c r="DF603" s="119">
        <v>5812.7709329999998</v>
      </c>
      <c r="DG603" s="116">
        <v>6269.3295694999997</v>
      </c>
      <c r="DH603" s="116">
        <v>6024.3468864999995</v>
      </c>
      <c r="DI603" s="116">
        <v>4532.1796354999997</v>
      </c>
      <c r="DJ603" s="116">
        <v>3129.0969964999999</v>
      </c>
      <c r="DK603" s="116">
        <v>3045.5801727999997</v>
      </c>
      <c r="DL603" s="116">
        <v>3813.9349512999997</v>
      </c>
      <c r="DM603" s="116">
        <v>4042.2142694999998</v>
      </c>
      <c r="DN603" s="116">
        <v>4320.6036819999999</v>
      </c>
    </row>
    <row r="604" spans="1:118" ht="15.75" customHeight="1">
      <c r="A604" s="108"/>
      <c r="B604" s="149">
        <v>705800</v>
      </c>
      <c r="C604" s="108" t="s">
        <v>868</v>
      </c>
      <c r="D604" s="71" t="s">
        <v>869</v>
      </c>
      <c r="E604" s="384"/>
      <c r="F604" s="71"/>
      <c r="G604" s="71"/>
      <c r="H604" s="71"/>
      <c r="I604" s="71"/>
      <c r="J604" s="312">
        <v>9291.6678964999992</v>
      </c>
      <c r="K604" s="142">
        <v>9485.1502652999989</v>
      </c>
      <c r="L604" s="142">
        <v>7077.3020340999992</v>
      </c>
      <c r="M604" s="313">
        <v>5911.5454101999994</v>
      </c>
      <c r="N604" s="142">
        <v>6144.1354053999994</v>
      </c>
      <c r="O604" s="142">
        <v>6943.5373896999999</v>
      </c>
      <c r="P604" s="142">
        <v>6734.4269896999995</v>
      </c>
      <c r="Q604" s="142">
        <v>7573.3390259999996</v>
      </c>
      <c r="R604" s="312">
        <v>7237.9421745999989</v>
      </c>
      <c r="S604" s="142">
        <v>6156.8063649999995</v>
      </c>
      <c r="T604" s="142">
        <v>7239.1852560999987</v>
      </c>
      <c r="U604" s="313">
        <v>7809.9794073999992</v>
      </c>
      <c r="V604" s="312">
        <v>9030.0245767999986</v>
      </c>
      <c r="W604" s="142">
        <v>9204.4520076000008</v>
      </c>
      <c r="X604" s="142">
        <v>8156.0143879000007</v>
      </c>
      <c r="Y604" s="142">
        <v>7486.1122461000004</v>
      </c>
      <c r="Z604" s="312">
        <v>8763.5190994000004</v>
      </c>
      <c r="AA604" s="142">
        <v>7713.4860562000003</v>
      </c>
      <c r="AB604" s="142">
        <v>7135.1206424000002</v>
      </c>
      <c r="AC604" s="142">
        <v>7243.4186875999994</v>
      </c>
      <c r="AD604" s="312">
        <v>7606.5115016999998</v>
      </c>
      <c r="AE604" s="142">
        <v>6652.9681405000001</v>
      </c>
      <c r="AF604" s="142">
        <v>6515.3898888999993</v>
      </c>
      <c r="AG604" s="142">
        <v>6780.1292399000004</v>
      </c>
      <c r="AH604" s="312">
        <v>6394.1940665999991</v>
      </c>
      <c r="AI604" s="142">
        <v>6106.7501525999987</v>
      </c>
      <c r="AJ604" s="142">
        <v>6918.4259157999986</v>
      </c>
      <c r="AK604" s="142">
        <v>5311.8495965999991</v>
      </c>
      <c r="AL604" s="312">
        <v>5071.8839099000006</v>
      </c>
      <c r="AM604" s="142">
        <v>5467.2088493999991</v>
      </c>
      <c r="AN604" s="142">
        <v>3956.5763835999996</v>
      </c>
      <c r="AO604" s="142">
        <v>3685.7874438999993</v>
      </c>
      <c r="AP604" s="312">
        <v>4040.3583401000001</v>
      </c>
      <c r="AQ604" s="142">
        <v>4014.3753283000001</v>
      </c>
      <c r="AR604" s="142">
        <v>4079.9315446999994</v>
      </c>
      <c r="AS604" s="142">
        <v>4701.5111003999991</v>
      </c>
      <c r="AT604" s="312">
        <v>5089.3176726000002</v>
      </c>
      <c r="AU604" s="142">
        <v>5325.1254787999987</v>
      </c>
      <c r="AV604" s="142">
        <v>4766.4617254999994</v>
      </c>
      <c r="AW604" s="142">
        <v>4130.4197569999997</v>
      </c>
      <c r="AX604" s="312">
        <v>4497.4037777000003</v>
      </c>
      <c r="AY604" s="142">
        <v>6598.8498373999992</v>
      </c>
      <c r="AZ604" s="142">
        <v>6627.6760722999998</v>
      </c>
      <c r="BA604" s="142">
        <v>6033.5067961999994</v>
      </c>
      <c r="BB604" s="312">
        <v>6428.2474578999991</v>
      </c>
      <c r="BC604" s="142">
        <v>5814.3873876999996</v>
      </c>
      <c r="BD604" s="142">
        <v>4964.7879447999994</v>
      </c>
      <c r="BE604" s="142">
        <v>4830.2359128999997</v>
      </c>
      <c r="BF604" s="312">
        <v>3919.9025340999997</v>
      </c>
      <c r="BG604" s="142">
        <v>3702.0315348999993</v>
      </c>
      <c r="BH604" s="142">
        <v>3722.3274352000003</v>
      </c>
      <c r="BI604" s="142">
        <v>3752.1416291999994</v>
      </c>
      <c r="BJ604" s="312">
        <v>4718.5149489000005</v>
      </c>
      <c r="BK604" s="142">
        <v>5821.9622024999999</v>
      </c>
      <c r="BL604" s="142">
        <v>6069.3382076999997</v>
      </c>
      <c r="BM604" s="142">
        <v>5449.8925431999996</v>
      </c>
      <c r="BN604" s="312">
        <v>4973.5448158999998</v>
      </c>
      <c r="BO604" s="142">
        <v>4728.7584818999994</v>
      </c>
      <c r="BP604" s="142">
        <v>4745.8766511999993</v>
      </c>
      <c r="BQ604" s="142">
        <v>4225.8614786999997</v>
      </c>
      <c r="BR604" s="312">
        <v>4109.2971375999996</v>
      </c>
      <c r="BS604" s="142">
        <v>4384.5876092999988</v>
      </c>
      <c r="BT604" s="142">
        <v>4041.3162390999996</v>
      </c>
      <c r="BU604" s="142">
        <v>3969.1834469999999</v>
      </c>
      <c r="BV604" s="312">
        <v>3759.626197</v>
      </c>
      <c r="BW604" s="142">
        <v>3725.6855074999999</v>
      </c>
      <c r="BX604" s="142">
        <v>3528.9001140999999</v>
      </c>
      <c r="BY604" s="142">
        <v>3109.1077239000001</v>
      </c>
      <c r="BZ604" s="312">
        <v>3540.8253379999996</v>
      </c>
      <c r="CA604" s="142">
        <v>4318.4622250000002</v>
      </c>
      <c r="CB604" s="142">
        <v>3781.5224696999994</v>
      </c>
      <c r="CC604" s="313">
        <v>3781.5224696999994</v>
      </c>
      <c r="CD604" s="312">
        <v>3781.5224696999994</v>
      </c>
      <c r="CE604" s="142">
        <v>3781.5224696999994</v>
      </c>
      <c r="CF604" s="142">
        <v>3781.5224696999994</v>
      </c>
      <c r="CG604" s="313">
        <v>3781.5224696999994</v>
      </c>
      <c r="CH604" s="312">
        <v>3781.5224696999994</v>
      </c>
      <c r="CI604" s="142">
        <v>3781.5224696999994</v>
      </c>
      <c r="CJ604" s="142">
        <v>3781.5224696999994</v>
      </c>
      <c r="CK604" s="313">
        <v>3781.5224696999994</v>
      </c>
      <c r="CL604" s="312">
        <v>3781.5224696999994</v>
      </c>
      <c r="CM604" s="142">
        <v>3781.5224696999994</v>
      </c>
      <c r="CN604" s="142">
        <v>3781.5224696999994</v>
      </c>
      <c r="CO604" s="313">
        <v>3781.5224696999994</v>
      </c>
      <c r="CP604" s="312">
        <v>3781.5224696999994</v>
      </c>
      <c r="CQ604" s="142">
        <v>3781.5224696999994</v>
      </c>
      <c r="CR604" s="142">
        <v>3781.5224696999994</v>
      </c>
      <c r="CS604" s="313">
        <v>3781.5224696999994</v>
      </c>
      <c r="CT604" s="312">
        <v>3781.5224696999994</v>
      </c>
      <c r="CU604" s="142">
        <v>3781.5224696999994</v>
      </c>
      <c r="CV604" s="142">
        <v>3781.5224696999994</v>
      </c>
      <c r="CW604" s="313">
        <v>3781.5224696999994</v>
      </c>
      <c r="CX604" s="322"/>
      <c r="CY604" s="71"/>
      <c r="CZ604" s="111"/>
      <c r="DA604" s="108">
        <v>705800</v>
      </c>
      <c r="DB604" s="108" t="s">
        <v>868</v>
      </c>
      <c r="DC604" s="156">
        <v>7908.3687444999996</v>
      </c>
      <c r="DD604" s="156">
        <v>6853.0737361000001</v>
      </c>
      <c r="DE604" s="156">
        <v>7119.3378481999998</v>
      </c>
      <c r="DF604" s="119">
        <v>8459.4011170000012</v>
      </c>
      <c r="DG604" s="116">
        <v>7711.1173170999991</v>
      </c>
      <c r="DH604" s="116">
        <v>6885.8437745000001</v>
      </c>
      <c r="DI604" s="116">
        <v>6182.5629755</v>
      </c>
      <c r="DJ604" s="116">
        <v>4535.2778403000002</v>
      </c>
      <c r="DK604" s="116">
        <v>4213.2087419999989</v>
      </c>
      <c r="DL604" s="116">
        <v>4837.5831316999993</v>
      </c>
      <c r="DM604" s="116">
        <v>5937.0421412000005</v>
      </c>
      <c r="DN604" s="116">
        <v>5495.9954681999998</v>
      </c>
    </row>
    <row r="605" spans="1:118" ht="15.75" customHeight="1">
      <c r="A605" s="108"/>
      <c r="B605" s="149">
        <v>705900</v>
      </c>
      <c r="C605" s="108" t="s">
        <v>870</v>
      </c>
      <c r="D605" s="71" t="s">
        <v>871</v>
      </c>
      <c r="E605" s="384"/>
      <c r="F605" s="71"/>
      <c r="G605" s="71"/>
      <c r="H605" s="71"/>
      <c r="I605" s="71"/>
      <c r="J605" s="312">
        <v>5.2393679999999998</v>
      </c>
      <c r="K605" s="142">
        <v>4.0382676000000002</v>
      </c>
      <c r="L605" s="142">
        <v>2.9755655999999999</v>
      </c>
      <c r="M605" s="313">
        <v>2.5900272000000002</v>
      </c>
      <c r="N605" s="142">
        <v>2.5405991999999999</v>
      </c>
      <c r="O605" s="142">
        <v>2.6345123999999998</v>
      </c>
      <c r="P605" s="142">
        <v>3.7762991999999995</v>
      </c>
      <c r="Q605" s="142">
        <v>3.9492972000000002</v>
      </c>
      <c r="R605" s="312">
        <v>3.4599599999999997</v>
      </c>
      <c r="S605" s="142">
        <v>3.1979915999999995</v>
      </c>
      <c r="T605" s="142">
        <v>5.4370799999999999</v>
      </c>
      <c r="U605" s="313">
        <v>5.1405120000000002</v>
      </c>
      <c r="V605" s="312">
        <v>5.0416559999999997</v>
      </c>
      <c r="W605" s="142">
        <v>4.7846304000000002</v>
      </c>
      <c r="X605" s="142">
        <v>3.2325911999999994</v>
      </c>
      <c r="Y605" s="142">
        <v>3.7070999999999996</v>
      </c>
      <c r="Z605" s="312">
        <v>3.8504412000000001</v>
      </c>
      <c r="AA605" s="142">
        <v>3.0002795999999994</v>
      </c>
      <c r="AB605" s="142">
        <v>2.9162520000000001</v>
      </c>
      <c r="AC605" s="142">
        <v>2.8569383999999998</v>
      </c>
      <c r="AD605" s="312">
        <v>2.6394551999999996</v>
      </c>
      <c r="AE605" s="142">
        <v>2.7481968000000001</v>
      </c>
      <c r="AF605" s="142">
        <v>4.7253167999999999</v>
      </c>
      <c r="AG605" s="142">
        <v>3.1930487999999997</v>
      </c>
      <c r="AH605" s="312">
        <v>3.6576719999999998</v>
      </c>
      <c r="AI605" s="142">
        <v>3.5341019999999999</v>
      </c>
      <c r="AJ605" s="142">
        <v>3.7713563999999997</v>
      </c>
      <c r="AK605" s="142">
        <v>3.2573051999999998</v>
      </c>
      <c r="AL605" s="312">
        <v>3.8207843999999995</v>
      </c>
      <c r="AM605" s="142">
        <v>5.18994</v>
      </c>
      <c r="AN605" s="142">
        <v>5.18994</v>
      </c>
      <c r="AO605" s="142">
        <v>4.0283819999999997</v>
      </c>
      <c r="AP605" s="312">
        <v>4.5177191999999993</v>
      </c>
      <c r="AQ605" s="142">
        <v>4.3694351999999999</v>
      </c>
      <c r="AR605" s="142">
        <v>4.6066895999999993</v>
      </c>
      <c r="AS605" s="142">
        <v>4.6660031999999996</v>
      </c>
      <c r="AT605" s="312">
        <v>5.1405120000000002</v>
      </c>
      <c r="AU605" s="142">
        <v>5.5161647999999994</v>
      </c>
      <c r="AV605" s="142">
        <v>5.1602832000000003</v>
      </c>
      <c r="AW605" s="142">
        <v>4.6907171999999999</v>
      </c>
      <c r="AX605" s="312">
        <v>4.8538295999999992</v>
      </c>
      <c r="AY605" s="142">
        <v>19.622916</v>
      </c>
      <c r="AZ605" s="142">
        <v>21.847175999999997</v>
      </c>
      <c r="BA605" s="142">
        <v>15.619247999999999</v>
      </c>
      <c r="BB605" s="312">
        <v>18.337788</v>
      </c>
      <c r="BC605" s="142">
        <v>17.991792</v>
      </c>
      <c r="BD605" s="142">
        <v>17.200944</v>
      </c>
      <c r="BE605" s="142">
        <v>12.505284</v>
      </c>
      <c r="BF605" s="312">
        <v>9.7373159999999999</v>
      </c>
      <c r="BG605" s="142">
        <v>23.033448</v>
      </c>
      <c r="BH605" s="142">
        <v>19.227491999999998</v>
      </c>
      <c r="BI605" s="142">
        <v>17.299799999999998</v>
      </c>
      <c r="BJ605" s="312">
        <v>16.706664</v>
      </c>
      <c r="BK605" s="142">
        <v>22.143743999999998</v>
      </c>
      <c r="BL605" s="142">
        <v>17.645796000000001</v>
      </c>
      <c r="BM605" s="142">
        <v>77.625404799999998</v>
      </c>
      <c r="BN605" s="312">
        <v>85.746540899999999</v>
      </c>
      <c r="BO605" s="142">
        <v>74.988672300000005</v>
      </c>
      <c r="BP605" s="142">
        <v>63.387049299999994</v>
      </c>
      <c r="BQ605" s="142">
        <v>58.008114999999997</v>
      </c>
      <c r="BR605" s="312">
        <v>52.629180699999992</v>
      </c>
      <c r="BS605" s="142">
        <v>67.500351999999992</v>
      </c>
      <c r="BT605" s="142">
        <v>55.898728999999996</v>
      </c>
      <c r="BU605" s="142">
        <v>54.316689499999995</v>
      </c>
      <c r="BV605" s="312">
        <v>52.523711399999996</v>
      </c>
      <c r="BW605" s="142">
        <v>51.679956999999995</v>
      </c>
      <c r="BX605" s="142">
        <v>47.092042499999998</v>
      </c>
      <c r="BY605" s="142">
        <v>45.773676200000004</v>
      </c>
      <c r="BZ605" s="312">
        <v>49.939713599999997</v>
      </c>
      <c r="CA605" s="142">
        <v>54.422158799999991</v>
      </c>
      <c r="CB605" s="142">
        <v>54.422158799999991</v>
      </c>
      <c r="CC605" s="313">
        <v>54.422158799999991</v>
      </c>
      <c r="CD605" s="312">
        <v>54.422158799999991</v>
      </c>
      <c r="CE605" s="142">
        <v>54.422158799999991</v>
      </c>
      <c r="CF605" s="142">
        <v>54.422158799999991</v>
      </c>
      <c r="CG605" s="313">
        <v>54.422158799999991</v>
      </c>
      <c r="CH605" s="312">
        <v>54.422158799999991</v>
      </c>
      <c r="CI605" s="142">
        <v>54.422158799999991</v>
      </c>
      <c r="CJ605" s="142">
        <v>54.422158799999991</v>
      </c>
      <c r="CK605" s="313">
        <v>54.422158799999991</v>
      </c>
      <c r="CL605" s="312">
        <v>54.422158799999991</v>
      </c>
      <c r="CM605" s="142">
        <v>54.422158799999991</v>
      </c>
      <c r="CN605" s="142">
        <v>54.422158799999991</v>
      </c>
      <c r="CO605" s="313">
        <v>54.422158799999991</v>
      </c>
      <c r="CP605" s="312">
        <v>54.422158799999991</v>
      </c>
      <c r="CQ605" s="142">
        <v>54.422158799999991</v>
      </c>
      <c r="CR605" s="142">
        <v>54.422158799999991</v>
      </c>
      <c r="CS605" s="313">
        <v>54.422158799999991</v>
      </c>
      <c r="CT605" s="312">
        <v>54.422158799999991</v>
      </c>
      <c r="CU605" s="142">
        <v>54.422158799999991</v>
      </c>
      <c r="CV605" s="142">
        <v>54.422158799999991</v>
      </c>
      <c r="CW605" s="313">
        <v>54.422158799999991</v>
      </c>
      <c r="CX605" s="322"/>
      <c r="CY605" s="71"/>
      <c r="CZ605" s="111"/>
      <c r="DA605" s="108">
        <v>705900</v>
      </c>
      <c r="DB605" s="108" t="s">
        <v>870</v>
      </c>
      <c r="DC605" s="156">
        <v>2.5900272000000002</v>
      </c>
      <c r="DD605" s="156">
        <v>3.9492972000000002</v>
      </c>
      <c r="DE605" s="156">
        <v>5.1405120000000002</v>
      </c>
      <c r="DF605" s="119">
        <v>3.7070999999999996</v>
      </c>
      <c r="DG605" s="116">
        <v>2.8569383999999998</v>
      </c>
      <c r="DH605" s="116">
        <v>3.1930487999999997</v>
      </c>
      <c r="DI605" s="116">
        <v>3.2573051999999998</v>
      </c>
      <c r="DJ605" s="116">
        <v>4.0283819999999997</v>
      </c>
      <c r="DK605" s="116">
        <v>4.6660031999999996</v>
      </c>
      <c r="DL605" s="116">
        <v>4.6907171999999999</v>
      </c>
      <c r="DM605" s="116">
        <v>15.619247999999999</v>
      </c>
      <c r="DN605" s="116">
        <v>12.505284</v>
      </c>
    </row>
    <row r="606" spans="1:118" ht="15.75" customHeight="1">
      <c r="A606" s="108"/>
      <c r="B606" s="149">
        <v>706000</v>
      </c>
      <c r="C606" s="108" t="s">
        <v>872</v>
      </c>
      <c r="D606" s="71" t="s">
        <v>873</v>
      </c>
      <c r="E606" s="384"/>
      <c r="F606" s="71"/>
      <c r="G606" s="71"/>
      <c r="H606" s="71"/>
      <c r="I606" s="71"/>
      <c r="J606" s="312">
        <v>6.929805599999999</v>
      </c>
      <c r="K606" s="142">
        <v>5.4469656000000004</v>
      </c>
      <c r="L606" s="142">
        <v>4.0283819999999997</v>
      </c>
      <c r="M606" s="313">
        <v>3.1040783999999997</v>
      </c>
      <c r="N606" s="142">
        <v>2.9261376000000001</v>
      </c>
      <c r="O606" s="142">
        <v>3.0595931999999997</v>
      </c>
      <c r="P606" s="142">
        <v>5.1405120000000002</v>
      </c>
      <c r="Q606" s="142">
        <v>4.3644924000000005</v>
      </c>
      <c r="R606" s="312">
        <v>3.8949263999999997</v>
      </c>
      <c r="S606" s="142">
        <v>3.8059559999999997</v>
      </c>
      <c r="T606" s="142">
        <v>6.1784999999999997</v>
      </c>
      <c r="U606" s="313">
        <v>6.2476991999999996</v>
      </c>
      <c r="V606" s="312">
        <v>6.6727799999999995</v>
      </c>
      <c r="W606" s="142">
        <v>5.9412456000000002</v>
      </c>
      <c r="X606" s="142">
        <v>4.8884291999999991</v>
      </c>
      <c r="Y606" s="142">
        <v>4.4485199999999994</v>
      </c>
      <c r="Z606" s="312">
        <v>4.053096</v>
      </c>
      <c r="AA606" s="142">
        <v>3.9245831999999998</v>
      </c>
      <c r="AB606" s="142">
        <v>3.1040783999999997</v>
      </c>
      <c r="AC606" s="142">
        <v>2.9854512</v>
      </c>
      <c r="AD606" s="312">
        <v>2.940966</v>
      </c>
      <c r="AE606" s="142">
        <v>3.3512184</v>
      </c>
      <c r="AF606" s="142">
        <v>4.7253167999999999</v>
      </c>
      <c r="AG606" s="142">
        <v>5.4271944000000003</v>
      </c>
      <c r="AH606" s="312">
        <v>3.7960703999999996</v>
      </c>
      <c r="AI606" s="142">
        <v>3.7515852000000001</v>
      </c>
      <c r="AJ606" s="142">
        <v>4.053096</v>
      </c>
      <c r="AK606" s="142">
        <v>3.8158415999999997</v>
      </c>
      <c r="AL606" s="312">
        <v>3.9443544000000004</v>
      </c>
      <c r="AM606" s="142">
        <v>5.18994</v>
      </c>
      <c r="AN606" s="142">
        <v>10.577591999999999</v>
      </c>
      <c r="AO606" s="142">
        <v>5.7830759999999994</v>
      </c>
      <c r="AP606" s="312">
        <v>5.2097112000000001</v>
      </c>
      <c r="AQ606" s="142">
        <v>5.0811983999999999</v>
      </c>
      <c r="AR606" s="142">
        <v>4.6462319999999995</v>
      </c>
      <c r="AS606" s="142">
        <v>5.0317704000000001</v>
      </c>
      <c r="AT606" s="312">
        <v>6.040101599999999</v>
      </c>
      <c r="AU606" s="142">
        <v>6.079644</v>
      </c>
      <c r="AV606" s="142">
        <v>6.484953599999999</v>
      </c>
      <c r="AW606" s="142">
        <v>5.2690247999999995</v>
      </c>
      <c r="AX606" s="312">
        <v>5.0713127999999994</v>
      </c>
      <c r="AY606" s="142">
        <v>30.843071999999999</v>
      </c>
      <c r="AZ606" s="142">
        <v>25.158852</v>
      </c>
      <c r="BA606" s="142">
        <v>21.896604</v>
      </c>
      <c r="BB606" s="312">
        <v>26.592264</v>
      </c>
      <c r="BC606" s="142">
        <v>18.930923999999997</v>
      </c>
      <c r="BD606" s="142">
        <v>18.980352</v>
      </c>
      <c r="BE606" s="142">
        <v>17.546939999999999</v>
      </c>
      <c r="BF606" s="312">
        <v>12.851279999999999</v>
      </c>
      <c r="BG606" s="142">
        <v>45.276047999999996</v>
      </c>
      <c r="BH606" s="142">
        <v>30.546503999999999</v>
      </c>
      <c r="BI606" s="142">
        <v>18.782640000000001</v>
      </c>
      <c r="BJ606" s="312">
        <v>18.881495999999999</v>
      </c>
      <c r="BK606" s="142">
        <v>27.037115999999997</v>
      </c>
      <c r="BL606" s="142">
        <v>22.143743999999998</v>
      </c>
      <c r="BM606" s="142">
        <v>90.809067299999995</v>
      </c>
      <c r="BN606" s="312">
        <v>88.80515059999999</v>
      </c>
      <c r="BO606" s="142">
        <v>87.012172499999991</v>
      </c>
      <c r="BP606" s="142">
        <v>77.519935500000003</v>
      </c>
      <c r="BQ606" s="142">
        <v>68.555044999999993</v>
      </c>
      <c r="BR606" s="312">
        <v>59.801093099999996</v>
      </c>
      <c r="BS606" s="142">
        <v>86.168418099999997</v>
      </c>
      <c r="BT606" s="142">
        <v>68.555044999999993</v>
      </c>
      <c r="BU606" s="142">
        <v>58.008114999999997</v>
      </c>
      <c r="BV606" s="312">
        <v>56.426075499999996</v>
      </c>
      <c r="BW606" s="142">
        <v>53.051057899999996</v>
      </c>
      <c r="BX606" s="142">
        <v>52.840119299999998</v>
      </c>
      <c r="BY606" s="142">
        <v>55.371382499999996</v>
      </c>
      <c r="BZ606" s="312">
        <v>56.426075499999996</v>
      </c>
      <c r="CA606" s="142">
        <v>55.582321100000001</v>
      </c>
      <c r="CB606" s="142">
        <v>56.426075499999996</v>
      </c>
      <c r="CC606" s="313">
        <v>56.426075499999996</v>
      </c>
      <c r="CD606" s="312">
        <v>56.426075499999996</v>
      </c>
      <c r="CE606" s="142">
        <v>56.426075499999996</v>
      </c>
      <c r="CF606" s="142">
        <v>56.426075499999996</v>
      </c>
      <c r="CG606" s="313">
        <v>56.426075499999996</v>
      </c>
      <c r="CH606" s="312">
        <v>56.426075499999996</v>
      </c>
      <c r="CI606" s="142">
        <v>56.426075499999996</v>
      </c>
      <c r="CJ606" s="142">
        <v>56.426075499999996</v>
      </c>
      <c r="CK606" s="313">
        <v>56.426075499999996</v>
      </c>
      <c r="CL606" s="312">
        <v>56.426075499999996</v>
      </c>
      <c r="CM606" s="142">
        <v>56.426075499999996</v>
      </c>
      <c r="CN606" s="142">
        <v>56.426075499999996</v>
      </c>
      <c r="CO606" s="313">
        <v>56.426075499999996</v>
      </c>
      <c r="CP606" s="312">
        <v>56.426075499999996</v>
      </c>
      <c r="CQ606" s="142">
        <v>56.426075499999996</v>
      </c>
      <c r="CR606" s="142">
        <v>56.426075499999996</v>
      </c>
      <c r="CS606" s="313">
        <v>56.426075499999996</v>
      </c>
      <c r="CT606" s="312">
        <v>56.426075499999996</v>
      </c>
      <c r="CU606" s="142">
        <v>56.426075499999996</v>
      </c>
      <c r="CV606" s="142">
        <v>56.426075499999996</v>
      </c>
      <c r="CW606" s="313">
        <v>56.426075499999996</v>
      </c>
      <c r="CX606" s="322"/>
      <c r="CY606" s="71"/>
      <c r="CZ606" s="111"/>
      <c r="DA606" s="108">
        <v>706000</v>
      </c>
      <c r="DB606" s="108" t="s">
        <v>872</v>
      </c>
      <c r="DC606" s="156">
        <v>6.929805599999999</v>
      </c>
      <c r="DD606" s="156">
        <v>5.1405120000000002</v>
      </c>
      <c r="DE606" s="156">
        <v>6.2476991999999996</v>
      </c>
      <c r="DF606" s="119">
        <v>6.6727799999999995</v>
      </c>
      <c r="DG606" s="116">
        <v>4.053096</v>
      </c>
      <c r="DH606" s="116">
        <v>5.4271944000000003</v>
      </c>
      <c r="DI606" s="116">
        <v>4.053096</v>
      </c>
      <c r="DJ606" s="116">
        <v>10.577591999999999</v>
      </c>
      <c r="DK606" s="116">
        <v>5.2097112000000001</v>
      </c>
      <c r="DL606" s="116">
        <v>6.484953599999999</v>
      </c>
      <c r="DM606" s="116">
        <v>30.843071999999999</v>
      </c>
      <c r="DN606" s="116">
        <v>26.592264</v>
      </c>
    </row>
    <row r="607" spans="1:118" ht="15.75" customHeight="1">
      <c r="A607" s="108"/>
      <c r="B607" s="149">
        <v>706100</v>
      </c>
      <c r="C607" s="108" t="s">
        <v>874</v>
      </c>
      <c r="D607" s="71" t="s">
        <v>875</v>
      </c>
      <c r="E607" s="384"/>
      <c r="F607" s="71"/>
      <c r="G607" s="71"/>
      <c r="H607" s="71"/>
      <c r="I607" s="71"/>
      <c r="J607" s="312">
        <v>5.0713127999999994</v>
      </c>
      <c r="K607" s="142">
        <v>4.0382676000000002</v>
      </c>
      <c r="L607" s="142">
        <v>2.5109423999999998</v>
      </c>
      <c r="M607" s="313">
        <v>1.8634356000000001</v>
      </c>
      <c r="N607" s="142">
        <v>2.1105756000000002</v>
      </c>
      <c r="O607" s="142">
        <v>2.5356563999999997</v>
      </c>
      <c r="P607" s="142">
        <v>2.5900272000000002</v>
      </c>
      <c r="Q607" s="142">
        <v>3.4896167999999999</v>
      </c>
      <c r="R607" s="312">
        <v>3.4352459999999998</v>
      </c>
      <c r="S607" s="142">
        <v>3.0348791999999998</v>
      </c>
      <c r="T607" s="142">
        <v>3.0843072</v>
      </c>
      <c r="U607" s="313">
        <v>4.0135535999999998</v>
      </c>
      <c r="V607" s="312">
        <v>4.7104884</v>
      </c>
      <c r="W607" s="142">
        <v>4.5968039999999997</v>
      </c>
      <c r="X607" s="142">
        <v>3.163392</v>
      </c>
      <c r="Y607" s="142">
        <v>2.9656799999999999</v>
      </c>
      <c r="Z607" s="312">
        <v>3.5736443999999996</v>
      </c>
      <c r="AA607" s="142">
        <v>2.9360232000000002</v>
      </c>
      <c r="AB607" s="142">
        <v>2.7679679999999998</v>
      </c>
      <c r="AC607" s="142">
        <v>2.6443979999999998</v>
      </c>
      <c r="AD607" s="312">
        <v>2.5356563999999997</v>
      </c>
      <c r="AE607" s="142">
        <v>2.4714</v>
      </c>
      <c r="AF607" s="142">
        <v>2.7432539999999999</v>
      </c>
      <c r="AG607" s="142">
        <v>3.039822</v>
      </c>
      <c r="AH607" s="312">
        <v>3.0843072</v>
      </c>
      <c r="AI607" s="142">
        <v>3.1881059999999999</v>
      </c>
      <c r="AJ607" s="142">
        <v>3.5687015999999998</v>
      </c>
      <c r="AK607" s="142">
        <v>3.0991355999999999</v>
      </c>
      <c r="AL607" s="312">
        <v>2.9162520000000001</v>
      </c>
      <c r="AM607" s="142">
        <v>3.6576719999999998</v>
      </c>
      <c r="AN607" s="142">
        <v>4.5671472</v>
      </c>
      <c r="AO607" s="142">
        <v>3.9591827999999998</v>
      </c>
      <c r="AP607" s="312">
        <v>3.7565279999999999</v>
      </c>
      <c r="AQ607" s="142">
        <v>4.0283819999999997</v>
      </c>
      <c r="AR607" s="142">
        <v>4.3150643999999998</v>
      </c>
      <c r="AS607" s="142">
        <v>4.5226619999999995</v>
      </c>
      <c r="AT607" s="312">
        <v>4.6264607999999994</v>
      </c>
      <c r="AU607" s="142">
        <v>4.9230288</v>
      </c>
      <c r="AV607" s="142">
        <v>4.5720900000000002</v>
      </c>
      <c r="AW607" s="142">
        <v>4.6561175999999991</v>
      </c>
      <c r="AX607" s="312">
        <v>4.7055456000000007</v>
      </c>
      <c r="AY607" s="142">
        <v>4.6857744000000006</v>
      </c>
      <c r="AZ607" s="142">
        <v>14.778972</v>
      </c>
      <c r="BA607" s="142">
        <v>13.592699999999999</v>
      </c>
      <c r="BB607" s="312">
        <v>15.470963999999999</v>
      </c>
      <c r="BC607" s="142">
        <v>15.32268</v>
      </c>
      <c r="BD607" s="142">
        <v>14.334119999999999</v>
      </c>
      <c r="BE607" s="142">
        <v>12.505284</v>
      </c>
      <c r="BF607" s="312">
        <v>6.3762119999999998</v>
      </c>
      <c r="BG607" s="142">
        <v>9.0057815999999988</v>
      </c>
      <c r="BH607" s="142">
        <v>19.128636</v>
      </c>
      <c r="BI607" s="142">
        <v>16.657235999999997</v>
      </c>
      <c r="BJ607" s="312">
        <v>15.223823999999999</v>
      </c>
      <c r="BK607" s="142">
        <v>16.756091999999999</v>
      </c>
      <c r="BL607" s="142">
        <v>17.546939999999999</v>
      </c>
      <c r="BM607" s="142">
        <v>9.5396039999999989</v>
      </c>
      <c r="BN607" s="312">
        <v>66.762066900000008</v>
      </c>
      <c r="BO607" s="142">
        <v>68.871452900000008</v>
      </c>
      <c r="BP607" s="142">
        <v>63.070641399999992</v>
      </c>
      <c r="BQ607" s="142">
        <v>58.008114999999997</v>
      </c>
      <c r="BR607" s="312">
        <v>52.629180699999992</v>
      </c>
      <c r="BS607" s="142">
        <v>53.472935100000001</v>
      </c>
      <c r="BT607" s="142">
        <v>53.683873699999992</v>
      </c>
      <c r="BU607" s="142">
        <v>51.838160999999999</v>
      </c>
      <c r="BV607" s="312">
        <v>52.470976799999995</v>
      </c>
      <c r="BW607" s="142">
        <v>51.574487699999992</v>
      </c>
      <c r="BX607" s="142">
        <v>46.775634599999989</v>
      </c>
      <c r="BY607" s="142">
        <v>44.297105999999999</v>
      </c>
      <c r="BZ607" s="312">
        <v>45.562737599999998</v>
      </c>
      <c r="CA607" s="142">
        <v>46.9338385</v>
      </c>
      <c r="CB607" s="142">
        <v>45.562737599999998</v>
      </c>
      <c r="CC607" s="313">
        <v>45.562737599999998</v>
      </c>
      <c r="CD607" s="312">
        <v>45.562737599999998</v>
      </c>
      <c r="CE607" s="142">
        <v>45.562737599999998</v>
      </c>
      <c r="CF607" s="142">
        <v>45.562737599999998</v>
      </c>
      <c r="CG607" s="313">
        <v>45.562737599999998</v>
      </c>
      <c r="CH607" s="312">
        <v>45.562737599999998</v>
      </c>
      <c r="CI607" s="142">
        <v>45.562737599999998</v>
      </c>
      <c r="CJ607" s="142">
        <v>45.562737599999998</v>
      </c>
      <c r="CK607" s="313">
        <v>45.562737599999998</v>
      </c>
      <c r="CL607" s="312">
        <v>45.562737599999998</v>
      </c>
      <c r="CM607" s="142">
        <v>45.562737599999998</v>
      </c>
      <c r="CN607" s="142">
        <v>45.562737599999998</v>
      </c>
      <c r="CO607" s="313">
        <v>45.562737599999998</v>
      </c>
      <c r="CP607" s="312">
        <v>45.562737599999998</v>
      </c>
      <c r="CQ607" s="142">
        <v>45.562737599999998</v>
      </c>
      <c r="CR607" s="142">
        <v>45.562737599999998</v>
      </c>
      <c r="CS607" s="313">
        <v>45.562737599999998</v>
      </c>
      <c r="CT607" s="312">
        <v>45.562737599999998</v>
      </c>
      <c r="CU607" s="142">
        <v>45.562737599999998</v>
      </c>
      <c r="CV607" s="142">
        <v>45.562737599999998</v>
      </c>
      <c r="CW607" s="313">
        <v>45.562737599999998</v>
      </c>
      <c r="CX607" s="322"/>
      <c r="CY607" s="71"/>
      <c r="CZ607" s="111"/>
      <c r="DA607" s="108">
        <v>706100</v>
      </c>
      <c r="DB607" s="108" t="s">
        <v>874</v>
      </c>
      <c r="DC607" s="156">
        <v>1.8634356000000001</v>
      </c>
      <c r="DD607" s="156">
        <v>2.1105756000000002</v>
      </c>
      <c r="DE607" s="156">
        <v>3.0348791999999998</v>
      </c>
      <c r="DF607" s="119">
        <v>2.9656799999999999</v>
      </c>
      <c r="DG607" s="116">
        <v>2.6443979999999998</v>
      </c>
      <c r="DH607" s="116">
        <v>2.4714</v>
      </c>
      <c r="DI607" s="116">
        <v>3.0843072</v>
      </c>
      <c r="DJ607" s="116">
        <v>2.9162520000000001</v>
      </c>
      <c r="DK607" s="116">
        <v>3.7565279999999999</v>
      </c>
      <c r="DL607" s="116">
        <v>4.5720900000000002</v>
      </c>
      <c r="DM607" s="116">
        <v>4.6857744000000006</v>
      </c>
      <c r="DN607" s="116">
        <v>12.505284</v>
      </c>
    </row>
    <row r="608" spans="1:118" ht="15.75" customHeight="1">
      <c r="A608" s="108"/>
      <c r="B608" s="149">
        <v>706200</v>
      </c>
      <c r="C608" s="108" t="s">
        <v>876</v>
      </c>
      <c r="D608" s="71" t="s">
        <v>877</v>
      </c>
      <c r="E608" s="384"/>
      <c r="F608" s="71"/>
      <c r="G608" s="71"/>
      <c r="H608" s="71"/>
      <c r="I608" s="71"/>
      <c r="J608" s="312">
        <v>5.7271656000000002</v>
      </c>
      <c r="K608" s="142">
        <v>4.9453537999999995</v>
      </c>
      <c r="L608" s="142">
        <v>3.3387842000000001</v>
      </c>
      <c r="M608" s="313">
        <v>2.4309946</v>
      </c>
      <c r="N608" s="142">
        <v>2.4946554999999999</v>
      </c>
      <c r="O608" s="142">
        <v>2.7739306999999997</v>
      </c>
      <c r="P608" s="142">
        <v>3.7383294999999999</v>
      </c>
      <c r="Q608" s="142">
        <v>3.8254133999999995</v>
      </c>
      <c r="R608" s="312">
        <v>3.6237206</v>
      </c>
      <c r="S608" s="142">
        <v>3.2789896999999999</v>
      </c>
      <c r="T608" s="142">
        <v>3.6756386999999999</v>
      </c>
      <c r="U608" s="313">
        <v>5.1333639999999994</v>
      </c>
      <c r="V608" s="312">
        <v>5.4295010000000001</v>
      </c>
      <c r="W608" s="142">
        <v>4.9447133000000001</v>
      </c>
      <c r="X608" s="142">
        <v>4.1361036999999996</v>
      </c>
      <c r="Y608" s="142">
        <v>3.6076948</v>
      </c>
      <c r="Z608" s="312">
        <v>3.7818000999999999</v>
      </c>
      <c r="AA608" s="142">
        <v>3.3610229999999999</v>
      </c>
      <c r="AB608" s="142">
        <v>2.9436691000000001</v>
      </c>
      <c r="AC608" s="142">
        <v>2.8018382999999996</v>
      </c>
      <c r="AD608" s="312">
        <v>2.7088975</v>
      </c>
      <c r="AE608" s="142">
        <v>2.7168657999999999</v>
      </c>
      <c r="AF608" s="142">
        <v>2.9144183999999997</v>
      </c>
      <c r="AG608" s="142">
        <v>3.8775468999999996</v>
      </c>
      <c r="AH608" s="312">
        <v>3.4751935</v>
      </c>
      <c r="AI608" s="142">
        <v>3.4415893</v>
      </c>
      <c r="AJ608" s="142">
        <v>3.8565000999999999</v>
      </c>
      <c r="AK608" s="142">
        <v>3.4785354000000002</v>
      </c>
      <c r="AL608" s="312">
        <v>3.4525457999999998</v>
      </c>
      <c r="AM608" s="142">
        <v>3.9488985999999997</v>
      </c>
      <c r="AN608" s="142">
        <v>6.328745399999999</v>
      </c>
      <c r="AO608" s="142">
        <v>4.7916130999999993</v>
      </c>
      <c r="AP608" s="312">
        <v>4.3054259000000004</v>
      </c>
      <c r="AQ608" s="142">
        <v>4.4435771999999991</v>
      </c>
      <c r="AR608" s="142">
        <v>4.4419029999999999</v>
      </c>
      <c r="AS608" s="142">
        <v>4.7690958999999999</v>
      </c>
      <c r="AT608" s="312">
        <v>5.055288599999999</v>
      </c>
      <c r="AU608" s="142">
        <v>5.2622695999999998</v>
      </c>
      <c r="AV608" s="142">
        <v>5.4963936000000002</v>
      </c>
      <c r="AW608" s="142">
        <v>4.9155711999999996</v>
      </c>
      <c r="AX608" s="312">
        <v>4.8394062999999994</v>
      </c>
      <c r="AY608" s="142">
        <v>18.149220199999998</v>
      </c>
      <c r="AZ608" s="142">
        <v>21.372343099999998</v>
      </c>
      <c r="BA608" s="142">
        <v>16.741741900000001</v>
      </c>
      <c r="BB608" s="312">
        <v>18.842121200000001</v>
      </c>
      <c r="BC608" s="142">
        <v>17.316541700000002</v>
      </c>
      <c r="BD608" s="142">
        <v>16.3434074</v>
      </c>
      <c r="BE608" s="142">
        <v>14.794916499999999</v>
      </c>
      <c r="BF608" s="312">
        <v>10.6597063</v>
      </c>
      <c r="BG608" s="142">
        <v>13.967056299999999</v>
      </c>
      <c r="BH608" s="142">
        <v>22.4719768</v>
      </c>
      <c r="BI608" s="142">
        <v>17.810285899999997</v>
      </c>
      <c r="BJ608" s="312">
        <v>17.209181999999998</v>
      </c>
      <c r="BK608" s="142">
        <v>21.501964599999997</v>
      </c>
      <c r="BL608" s="142">
        <v>19.488982100000001</v>
      </c>
      <c r="BM608" s="142">
        <v>57.3783818</v>
      </c>
      <c r="BN608" s="312">
        <v>76.375861699999987</v>
      </c>
      <c r="BO608" s="142">
        <v>76.829281699999996</v>
      </c>
      <c r="BP608" s="142">
        <v>72.998148499999999</v>
      </c>
      <c r="BQ608" s="142">
        <v>62.742325700000002</v>
      </c>
      <c r="BR608" s="312">
        <v>56.887078399999993</v>
      </c>
      <c r="BS608" s="142">
        <v>62.209596999999995</v>
      </c>
      <c r="BT608" s="142">
        <v>58.885891799999996</v>
      </c>
      <c r="BU608" s="142">
        <v>54.035437999999999</v>
      </c>
      <c r="BV608" s="312">
        <v>53.450457999999998</v>
      </c>
      <c r="BW608" s="142">
        <v>52.144900800000002</v>
      </c>
      <c r="BX608" s="142">
        <v>50.010309899999996</v>
      </c>
      <c r="BY608" s="142">
        <v>47.866636700000001</v>
      </c>
      <c r="BZ608" s="312">
        <v>50.943490299999993</v>
      </c>
      <c r="CA608" s="142">
        <v>52.036929999999998</v>
      </c>
      <c r="CB608" s="142">
        <v>51.281935999999995</v>
      </c>
      <c r="CC608" s="313">
        <v>51.281935999999995</v>
      </c>
      <c r="CD608" s="312">
        <v>51.281935999999995</v>
      </c>
      <c r="CE608" s="142">
        <v>51.281935999999995</v>
      </c>
      <c r="CF608" s="142">
        <v>51.281935999999995</v>
      </c>
      <c r="CG608" s="313">
        <v>51.281935999999995</v>
      </c>
      <c r="CH608" s="312">
        <v>51.281935999999995</v>
      </c>
      <c r="CI608" s="142">
        <v>51.281935999999995</v>
      </c>
      <c r="CJ608" s="142">
        <v>51.281935999999995</v>
      </c>
      <c r="CK608" s="313">
        <v>51.281935999999995</v>
      </c>
      <c r="CL608" s="312">
        <v>51.281935999999995</v>
      </c>
      <c r="CM608" s="142">
        <v>51.281935999999995</v>
      </c>
      <c r="CN608" s="142">
        <v>51.281935999999995</v>
      </c>
      <c r="CO608" s="313">
        <v>51.281935999999995</v>
      </c>
      <c r="CP608" s="312">
        <v>51.281935999999995</v>
      </c>
      <c r="CQ608" s="142">
        <v>51.281935999999995</v>
      </c>
      <c r="CR608" s="142">
        <v>51.281935999999995</v>
      </c>
      <c r="CS608" s="313">
        <v>51.281935999999995</v>
      </c>
      <c r="CT608" s="312">
        <v>51.281935999999995</v>
      </c>
      <c r="CU608" s="142">
        <v>51.281935999999995</v>
      </c>
      <c r="CV608" s="142">
        <v>51.281935999999995</v>
      </c>
      <c r="CW608" s="313">
        <v>51.281935999999995</v>
      </c>
      <c r="CX608" s="322"/>
      <c r="CY608" s="71"/>
      <c r="CZ608" s="111"/>
      <c r="DA608" s="108">
        <v>706200</v>
      </c>
      <c r="DB608" s="108" t="s">
        <v>876</v>
      </c>
      <c r="DC608" s="156">
        <v>4.0843273</v>
      </c>
      <c r="DD608" s="156">
        <v>3.2200094999999997</v>
      </c>
      <c r="DE608" s="156">
        <v>3.9425427000000002</v>
      </c>
      <c r="DF608" s="119">
        <v>4.5169418999999991</v>
      </c>
      <c r="DG608" s="116">
        <v>3.2209715999999995</v>
      </c>
      <c r="DH608" s="116">
        <v>3.0558310999999998</v>
      </c>
      <c r="DI608" s="116">
        <v>3.5643034999999998</v>
      </c>
      <c r="DJ608" s="116">
        <v>4.6474477999999992</v>
      </c>
      <c r="DK608" s="116">
        <v>4.4928243999999999</v>
      </c>
      <c r="DL608" s="116">
        <v>5.1897975999999995</v>
      </c>
      <c r="DM608" s="116">
        <v>15.269909499999999</v>
      </c>
      <c r="DN608" s="116">
        <v>16.797683899999999</v>
      </c>
    </row>
    <row r="609" spans="1:118" ht="15.75" customHeight="1">
      <c r="A609" s="108"/>
      <c r="B609" s="149">
        <v>706300</v>
      </c>
      <c r="C609" s="108" t="s">
        <v>878</v>
      </c>
      <c r="D609" s="71" t="s">
        <v>879</v>
      </c>
      <c r="E609" s="384"/>
      <c r="F609" s="71"/>
      <c r="G609" s="71"/>
      <c r="H609" s="71"/>
      <c r="I609" s="71"/>
      <c r="J609" s="312">
        <v>9541.1132120000002</v>
      </c>
      <c r="K609" s="142">
        <v>7716.7125026000003</v>
      </c>
      <c r="L609" s="142">
        <v>7761.1089023999994</v>
      </c>
      <c r="M609" s="313">
        <v>6340.5966116</v>
      </c>
      <c r="N609" s="142">
        <v>6552.1094181999997</v>
      </c>
      <c r="O609" s="142">
        <v>5933.0763900000002</v>
      </c>
      <c r="P609" s="142">
        <v>7111.4219951999994</v>
      </c>
      <c r="Q609" s="142">
        <v>7899.0730356999993</v>
      </c>
      <c r="R609" s="312">
        <v>6918.6529664999998</v>
      </c>
      <c r="S609" s="142">
        <v>6317.0698671</v>
      </c>
      <c r="T609" s="142">
        <v>8078.7300424999994</v>
      </c>
      <c r="U609" s="313">
        <v>8056.1623215</v>
      </c>
      <c r="V609" s="312">
        <v>8824.4182440000004</v>
      </c>
      <c r="W609" s="142">
        <v>9592.5159968999997</v>
      </c>
      <c r="X609" s="142">
        <v>6807.0698326999991</v>
      </c>
      <c r="Y609" s="142">
        <v>7843.1529559999999</v>
      </c>
      <c r="Z609" s="312">
        <v>9001.3962532000005</v>
      </c>
      <c r="AA609" s="142">
        <v>7241.1250045999986</v>
      </c>
      <c r="AB609" s="142">
        <v>7519.4303894999994</v>
      </c>
      <c r="AC609" s="142">
        <v>7797.7604884000002</v>
      </c>
      <c r="AD609" s="312">
        <v>7452.3401336999996</v>
      </c>
      <c r="AE609" s="142">
        <v>6227.5354602999996</v>
      </c>
      <c r="AF609" s="142">
        <v>6886.5115937999999</v>
      </c>
      <c r="AG609" s="142">
        <v>6762.487984299999</v>
      </c>
      <c r="AH609" s="312">
        <v>6239.5805119999995</v>
      </c>
      <c r="AI609" s="142">
        <v>6417.626166</v>
      </c>
      <c r="AJ609" s="142">
        <v>6718.5239858999994</v>
      </c>
      <c r="AK609" s="142">
        <v>4691.3350117</v>
      </c>
      <c r="AL609" s="312">
        <v>5616.1513404000007</v>
      </c>
      <c r="AM609" s="142">
        <v>4576.3440933000002</v>
      </c>
      <c r="AN609" s="142">
        <v>3813.5571029999996</v>
      </c>
      <c r="AO609" s="142">
        <v>3183.2354728</v>
      </c>
      <c r="AP609" s="312">
        <v>4698.1632140000002</v>
      </c>
      <c r="AQ609" s="142">
        <v>3718.084198</v>
      </c>
      <c r="AR609" s="142">
        <v>4375.3204659000003</v>
      </c>
      <c r="AS609" s="142">
        <v>4770.6927452</v>
      </c>
      <c r="AT609" s="312">
        <v>5517.2508794999994</v>
      </c>
      <c r="AU609" s="142">
        <v>5133.4491431000006</v>
      </c>
      <c r="AV609" s="142">
        <v>4275.6538710000004</v>
      </c>
      <c r="AW609" s="142">
        <v>4046.9049866999994</v>
      </c>
      <c r="AX609" s="312">
        <v>4871.1007600999992</v>
      </c>
      <c r="AY609" s="142">
        <v>6422.5794034999999</v>
      </c>
      <c r="AZ609" s="142">
        <v>7538.3613134999996</v>
      </c>
      <c r="BA609" s="142">
        <v>6095.6440169999996</v>
      </c>
      <c r="BB609" s="312">
        <v>5964.7356389999995</v>
      </c>
      <c r="BC609" s="142">
        <v>5986.6607960000001</v>
      </c>
      <c r="BD609" s="142">
        <v>5172.9728635000001</v>
      </c>
      <c r="BE609" s="142">
        <v>4722.8541434999997</v>
      </c>
      <c r="BF609" s="312">
        <v>3066.4530652999997</v>
      </c>
      <c r="BG609" s="142">
        <v>3703.3414812999999</v>
      </c>
      <c r="BH609" s="142">
        <v>3410.0105362999998</v>
      </c>
      <c r="BI609" s="142">
        <v>4187.5731992999999</v>
      </c>
      <c r="BJ609" s="312">
        <v>4921.9281123000001</v>
      </c>
      <c r="BK609" s="142">
        <v>6514.1848434999993</v>
      </c>
      <c r="BL609" s="142">
        <v>5741.3321169999999</v>
      </c>
      <c r="BM609" s="142">
        <v>5027.3891590999992</v>
      </c>
      <c r="BN609" s="312">
        <v>5419.6876843999989</v>
      </c>
      <c r="BO609" s="142">
        <v>4679.5495551000004</v>
      </c>
      <c r="BP609" s="142">
        <v>4239.2282367999996</v>
      </c>
      <c r="BQ609" s="142">
        <v>3944.3243134999998</v>
      </c>
      <c r="BR609" s="312">
        <v>4111.5468149999997</v>
      </c>
      <c r="BS609" s="142">
        <v>4310.1549985000001</v>
      </c>
      <c r="BT609" s="142">
        <v>4092.5452102999993</v>
      </c>
      <c r="BU609" s="142">
        <v>3940.6328879999996</v>
      </c>
      <c r="BV609" s="312">
        <v>3727.2639564000001</v>
      </c>
      <c r="BW609" s="142">
        <v>3620.6322252999998</v>
      </c>
      <c r="BX609" s="142">
        <v>3443.4428749999997</v>
      </c>
      <c r="BY609" s="142">
        <v>2874.2101071999996</v>
      </c>
      <c r="BZ609" s="312">
        <v>4053.1794652999997</v>
      </c>
      <c r="CA609" s="142">
        <v>4642.2796767999989</v>
      </c>
      <c r="CB609" s="142">
        <v>4642.2796767999989</v>
      </c>
      <c r="CC609" s="313">
        <v>4642.2796767999989</v>
      </c>
      <c r="CD609" s="312">
        <v>4642.2796767999989</v>
      </c>
      <c r="CE609" s="142">
        <v>4642.2796767999989</v>
      </c>
      <c r="CF609" s="142">
        <v>4642.2796767999989</v>
      </c>
      <c r="CG609" s="313">
        <v>4642.2796767999989</v>
      </c>
      <c r="CH609" s="312">
        <v>4642.2796767999989</v>
      </c>
      <c r="CI609" s="142">
        <v>4642.2796767999989</v>
      </c>
      <c r="CJ609" s="142">
        <v>4642.2796767999989</v>
      </c>
      <c r="CK609" s="313">
        <v>4642.2796767999989</v>
      </c>
      <c r="CL609" s="312">
        <v>4642.2796767999989</v>
      </c>
      <c r="CM609" s="142">
        <v>4642.2796767999989</v>
      </c>
      <c r="CN609" s="142">
        <v>4642.2796767999989</v>
      </c>
      <c r="CO609" s="313">
        <v>4642.2796767999989</v>
      </c>
      <c r="CP609" s="312">
        <v>4642.2796767999989</v>
      </c>
      <c r="CQ609" s="142">
        <v>4642.2796767999989</v>
      </c>
      <c r="CR609" s="142">
        <v>4642.2796767999989</v>
      </c>
      <c r="CS609" s="313">
        <v>4642.2796767999989</v>
      </c>
      <c r="CT609" s="312">
        <v>4642.2796767999989</v>
      </c>
      <c r="CU609" s="142">
        <v>4642.2796767999989</v>
      </c>
      <c r="CV609" s="142">
        <v>4642.2796767999989</v>
      </c>
      <c r="CW609" s="313">
        <v>4642.2796767999989</v>
      </c>
      <c r="CX609" s="322"/>
      <c r="CY609" s="71"/>
      <c r="CZ609" s="111"/>
      <c r="DA609" s="108">
        <v>706300</v>
      </c>
      <c r="DB609" s="108" t="s">
        <v>878</v>
      </c>
      <c r="DC609" s="156">
        <v>6340.5966116</v>
      </c>
      <c r="DD609" s="156">
        <v>7899.0730356999993</v>
      </c>
      <c r="DE609" s="156">
        <v>8056.1623215</v>
      </c>
      <c r="DF609" s="119">
        <v>7843.1529559999999</v>
      </c>
      <c r="DG609" s="116">
        <v>7797.7604884000002</v>
      </c>
      <c r="DH609" s="116">
        <v>6762.487984299999</v>
      </c>
      <c r="DI609" s="116">
        <v>4691.3350117</v>
      </c>
      <c r="DJ609" s="116">
        <v>3183.2354728</v>
      </c>
      <c r="DK609" s="116">
        <v>4770.6927452</v>
      </c>
      <c r="DL609" s="116">
        <v>4046.9049866999994</v>
      </c>
      <c r="DM609" s="116">
        <v>6095.6440169999996</v>
      </c>
      <c r="DN609" s="116">
        <v>4722.8541434999997</v>
      </c>
    </row>
    <row r="610" spans="1:118" ht="15.75" customHeight="1">
      <c r="A610" s="108"/>
      <c r="B610" s="149">
        <v>706400</v>
      </c>
      <c r="C610" s="108" t="s">
        <v>880</v>
      </c>
      <c r="D610" s="71" t="s">
        <v>881</v>
      </c>
      <c r="E610" s="384"/>
      <c r="F610" s="71"/>
      <c r="G610" s="71"/>
      <c r="H610" s="71"/>
      <c r="I610" s="71"/>
      <c r="J610" s="312">
        <v>10870.363772800001</v>
      </c>
      <c r="K610" s="142">
        <v>10319.815748999999</v>
      </c>
      <c r="L610" s="142">
        <v>7905.5330423999994</v>
      </c>
      <c r="M610" s="313">
        <v>7572.5560607999996</v>
      </c>
      <c r="N610" s="142">
        <v>6962.523560399999</v>
      </c>
      <c r="O610" s="142">
        <v>7776.9778739999992</v>
      </c>
      <c r="P610" s="142">
        <v>7389.3856871999997</v>
      </c>
      <c r="Q610" s="142">
        <v>8100.0464579999998</v>
      </c>
      <c r="R610" s="312">
        <v>8233.0464174999997</v>
      </c>
      <c r="S610" s="142">
        <v>6885.2511797999996</v>
      </c>
      <c r="T610" s="142">
        <v>8322.9564770999987</v>
      </c>
      <c r="U610" s="313">
        <v>8824.5961848000006</v>
      </c>
      <c r="V610" s="312">
        <v>10228.786011</v>
      </c>
      <c r="W610" s="142">
        <v>10127.438864100001</v>
      </c>
      <c r="X610" s="142">
        <v>10093.676253</v>
      </c>
      <c r="Y610" s="142">
        <v>8110.668760399999</v>
      </c>
      <c r="Z610" s="312">
        <v>9536.0077239999991</v>
      </c>
      <c r="AA610" s="142">
        <v>9123.9271370999995</v>
      </c>
      <c r="AB610" s="142">
        <v>7920.3457430999988</v>
      </c>
      <c r="AC610" s="142">
        <v>8087.1717929999995</v>
      </c>
      <c r="AD610" s="312">
        <v>8220.9964230000005</v>
      </c>
      <c r="AE610" s="142">
        <v>7407.748399699999</v>
      </c>
      <c r="AF610" s="142">
        <v>7207.6342475000001</v>
      </c>
      <c r="AG610" s="142">
        <v>7041.4260475999999</v>
      </c>
      <c r="AH610" s="312">
        <v>6851.6417954999997</v>
      </c>
      <c r="AI610" s="142">
        <v>6417.626166</v>
      </c>
      <c r="AJ610" s="142">
        <v>7275.5845504999998</v>
      </c>
      <c r="AK610" s="142">
        <v>6518.0045240999998</v>
      </c>
      <c r="AL610" s="312">
        <v>6005.7581194999993</v>
      </c>
      <c r="AM610" s="142">
        <v>6562.7544276999997</v>
      </c>
      <c r="AN610" s="142">
        <v>4814.8868597999999</v>
      </c>
      <c r="AO610" s="142">
        <v>4375.9432586999992</v>
      </c>
      <c r="AP610" s="312">
        <v>4698.1632140000002</v>
      </c>
      <c r="AQ610" s="142">
        <v>4592.4592647999998</v>
      </c>
      <c r="AR610" s="142">
        <v>4464.2617366999993</v>
      </c>
      <c r="AS610" s="142">
        <v>4999.0857478999997</v>
      </c>
      <c r="AT610" s="312">
        <v>5717.9680533000001</v>
      </c>
      <c r="AU610" s="142">
        <v>5684.3438405999996</v>
      </c>
      <c r="AV610" s="142">
        <v>5428.7890602999996</v>
      </c>
      <c r="AW610" s="142">
        <v>4581.9711950999999</v>
      </c>
      <c r="AX610" s="312">
        <v>4921.2503968000001</v>
      </c>
      <c r="AY610" s="142">
        <v>8836.0195475</v>
      </c>
      <c r="AZ610" s="142">
        <v>7695.8905084999997</v>
      </c>
      <c r="BA610" s="142">
        <v>7682.6789559999997</v>
      </c>
      <c r="BB610" s="312">
        <v>7262.1467329999996</v>
      </c>
      <c r="BC610" s="142">
        <v>6276.1363569999994</v>
      </c>
      <c r="BD610" s="142">
        <v>6143.5474269999995</v>
      </c>
      <c r="BE610" s="142">
        <v>5183.9601560000001</v>
      </c>
      <c r="BF610" s="312">
        <v>4694.5209223000002</v>
      </c>
      <c r="BG610" s="142">
        <v>4154.2477499999995</v>
      </c>
      <c r="BH610" s="142">
        <v>4094.7672108000002</v>
      </c>
      <c r="BI610" s="142">
        <v>4350.0770464999996</v>
      </c>
      <c r="BJ610" s="312">
        <v>5095.814676</v>
      </c>
      <c r="BK610" s="142">
        <v>6514.1848434999993</v>
      </c>
      <c r="BL610" s="142">
        <v>6725.7113689999996</v>
      </c>
      <c r="BM610" s="142">
        <v>5783.5513069999997</v>
      </c>
      <c r="BN610" s="312">
        <v>5595.0313219999998</v>
      </c>
      <c r="BO610" s="142">
        <v>5369.8939981000003</v>
      </c>
      <c r="BP610" s="142">
        <v>5522.2894974999999</v>
      </c>
      <c r="BQ610" s="142">
        <v>4917.8876721999995</v>
      </c>
      <c r="BR610" s="312">
        <v>4412.6513422999988</v>
      </c>
      <c r="BS610" s="142">
        <v>4637.4501737000001</v>
      </c>
      <c r="BT610" s="142">
        <v>4408.1603316999999</v>
      </c>
      <c r="BU610" s="142">
        <v>4224.0627422999996</v>
      </c>
      <c r="BV610" s="312">
        <v>3968.36636</v>
      </c>
      <c r="BW610" s="142">
        <v>4027.766318</v>
      </c>
      <c r="BX610" s="142">
        <v>3888.4134078000002</v>
      </c>
      <c r="BY610" s="142">
        <v>3433.0455835999996</v>
      </c>
      <c r="BZ610" s="312">
        <v>4176.5893804999996</v>
      </c>
      <c r="CA610" s="142">
        <v>4843.6692775000001</v>
      </c>
      <c r="CB610" s="142">
        <v>4843.6692775000001</v>
      </c>
      <c r="CC610" s="313">
        <v>4843.6692775000001</v>
      </c>
      <c r="CD610" s="312">
        <v>4843.6692775000001</v>
      </c>
      <c r="CE610" s="142">
        <v>4843.6692775000001</v>
      </c>
      <c r="CF610" s="142">
        <v>4843.6692775000001</v>
      </c>
      <c r="CG610" s="313">
        <v>4843.6692775000001</v>
      </c>
      <c r="CH610" s="312">
        <v>4843.6692775000001</v>
      </c>
      <c r="CI610" s="142">
        <v>4843.6692775000001</v>
      </c>
      <c r="CJ610" s="142">
        <v>4843.6692775000001</v>
      </c>
      <c r="CK610" s="313">
        <v>4843.6692775000001</v>
      </c>
      <c r="CL610" s="312">
        <v>4843.6692775000001</v>
      </c>
      <c r="CM610" s="142">
        <v>4843.6692775000001</v>
      </c>
      <c r="CN610" s="142">
        <v>4843.6692775000001</v>
      </c>
      <c r="CO610" s="313">
        <v>4843.6692775000001</v>
      </c>
      <c r="CP610" s="312">
        <v>4843.6692775000001</v>
      </c>
      <c r="CQ610" s="142">
        <v>4843.6692775000001</v>
      </c>
      <c r="CR610" s="142">
        <v>4843.6692775000001</v>
      </c>
      <c r="CS610" s="313">
        <v>4843.6692775000001</v>
      </c>
      <c r="CT610" s="312">
        <v>4843.6692775000001</v>
      </c>
      <c r="CU610" s="142">
        <v>4843.6692775000001</v>
      </c>
      <c r="CV610" s="142">
        <v>4843.6692775000001</v>
      </c>
      <c r="CW610" s="313">
        <v>4843.6692775000001</v>
      </c>
      <c r="CX610" s="322"/>
      <c r="CY610" s="71"/>
      <c r="CZ610" s="111"/>
      <c r="DA610" s="108">
        <v>706400</v>
      </c>
      <c r="DB610" s="108" t="s">
        <v>880</v>
      </c>
      <c r="DC610" s="156">
        <v>10870.363772800001</v>
      </c>
      <c r="DD610" s="156">
        <v>8100.0464579999998</v>
      </c>
      <c r="DE610" s="156">
        <v>8824.5961848000006</v>
      </c>
      <c r="DF610" s="119">
        <v>10228.786011</v>
      </c>
      <c r="DG610" s="116">
        <v>9536.0077239999991</v>
      </c>
      <c r="DH610" s="116">
        <v>8220.9964230000005</v>
      </c>
      <c r="DI610" s="116">
        <v>7275.5845504999998</v>
      </c>
      <c r="DJ610" s="116">
        <v>6562.7544276999997</v>
      </c>
      <c r="DK610" s="116">
        <v>4999.0857478999997</v>
      </c>
      <c r="DL610" s="116">
        <v>5717.9680533000001</v>
      </c>
      <c r="DM610" s="116">
        <v>8836.0195475</v>
      </c>
      <c r="DN610" s="116">
        <v>7262.1467329999996</v>
      </c>
    </row>
    <row r="611" spans="1:118" ht="15.75" customHeight="1">
      <c r="A611" s="108"/>
      <c r="B611" s="149">
        <v>706500</v>
      </c>
      <c r="C611" s="108" t="s">
        <v>882</v>
      </c>
      <c r="D611" s="71" t="s">
        <v>883</v>
      </c>
      <c r="E611" s="384"/>
      <c r="F611" s="71"/>
      <c r="G611" s="71"/>
      <c r="H611" s="71"/>
      <c r="I611" s="71"/>
      <c r="J611" s="312">
        <v>7376.8100829999994</v>
      </c>
      <c r="K611" s="142">
        <v>7661.2355231999991</v>
      </c>
      <c r="L611" s="142">
        <v>5884.929638399999</v>
      </c>
      <c r="M611" s="313">
        <v>4258.7149513999993</v>
      </c>
      <c r="N611" s="142">
        <v>5297.2704512999999</v>
      </c>
      <c r="O611" s="142">
        <v>5933.0763900000002</v>
      </c>
      <c r="P611" s="142">
        <v>5944.1425439999994</v>
      </c>
      <c r="Q611" s="142">
        <v>6800.3735256</v>
      </c>
      <c r="R611" s="312">
        <v>6384.1255232999993</v>
      </c>
      <c r="S611" s="142">
        <v>5131.0469423000004</v>
      </c>
      <c r="T611" s="142">
        <v>6328.0917591999996</v>
      </c>
      <c r="U611" s="313">
        <v>6596.2748416000004</v>
      </c>
      <c r="V611" s="312">
        <v>7821.9197909999993</v>
      </c>
      <c r="W611" s="142">
        <v>8512.2958772000002</v>
      </c>
      <c r="X611" s="142">
        <v>6083.188161</v>
      </c>
      <c r="Y611" s="142">
        <v>5815.736613</v>
      </c>
      <c r="Z611" s="312">
        <v>7664.8502763999995</v>
      </c>
      <c r="AA611" s="142">
        <v>6840.3628778000002</v>
      </c>
      <c r="AB611" s="142">
        <v>6272.1815650999997</v>
      </c>
      <c r="AC611" s="142">
        <v>6595.0786840000001</v>
      </c>
      <c r="AD611" s="312">
        <v>7029.2771971000002</v>
      </c>
      <c r="AE611" s="142">
        <v>6071.5681900999998</v>
      </c>
      <c r="AF611" s="142">
        <v>6027.1049688999992</v>
      </c>
      <c r="AG611" s="142">
        <v>6306.5471977999996</v>
      </c>
      <c r="AH611" s="312">
        <v>5894.2095853000001</v>
      </c>
      <c r="AI611" s="142">
        <v>5782.7154219000004</v>
      </c>
      <c r="AJ611" s="142">
        <v>6506.7750344000005</v>
      </c>
      <c r="AK611" s="142">
        <v>4535.4517691000001</v>
      </c>
      <c r="AL611" s="312">
        <v>4056.2660979999996</v>
      </c>
      <c r="AM611" s="142">
        <v>4481.6620361999994</v>
      </c>
      <c r="AN611" s="142">
        <v>3395.3501914999997</v>
      </c>
      <c r="AO611" s="142">
        <v>3133.8618557</v>
      </c>
      <c r="AP611" s="312">
        <v>3049.3910715999996</v>
      </c>
      <c r="AQ611" s="142">
        <v>3573.2030762999993</v>
      </c>
      <c r="AR611" s="142">
        <v>3556.5689106999998</v>
      </c>
      <c r="AS611" s="142">
        <v>4347.5111814000002</v>
      </c>
      <c r="AT611" s="312">
        <v>4370.1085591999999</v>
      </c>
      <c r="AU611" s="142">
        <v>4927.9945713999996</v>
      </c>
      <c r="AV611" s="142">
        <v>4052.3541477999997</v>
      </c>
      <c r="AW611" s="142">
        <v>3818.8233805</v>
      </c>
      <c r="AX611" s="312">
        <v>4046.9346434999998</v>
      </c>
      <c r="AY611" s="142">
        <v>4520.2658439999996</v>
      </c>
      <c r="AZ611" s="142">
        <v>5583.308642</v>
      </c>
      <c r="BA611" s="142">
        <v>4935.5175129999998</v>
      </c>
      <c r="BB611" s="312">
        <v>5584.9891939999998</v>
      </c>
      <c r="BC611" s="142">
        <v>5171.7865915000002</v>
      </c>
      <c r="BD611" s="142">
        <v>4335.3332259999997</v>
      </c>
      <c r="BE611" s="142">
        <v>4495.9588093000002</v>
      </c>
      <c r="BF611" s="312">
        <v>2155.5424764999998</v>
      </c>
      <c r="BG611" s="142">
        <v>2882.2118873999998</v>
      </c>
      <c r="BH611" s="142">
        <v>3320.8764962999999</v>
      </c>
      <c r="BI611" s="142">
        <v>3375.3681068000001</v>
      </c>
      <c r="BJ611" s="312">
        <v>4276.9543793000003</v>
      </c>
      <c r="BK611" s="142">
        <v>4866.2996578000002</v>
      </c>
      <c r="BL611" s="142">
        <v>5407.1659659999996</v>
      </c>
      <c r="BM611" s="142">
        <v>4998.917402</v>
      </c>
      <c r="BN611" s="312">
        <v>4355.7519974999996</v>
      </c>
      <c r="BO611" s="142">
        <v>4033.8749719999996</v>
      </c>
      <c r="BP611" s="142">
        <v>4192.1988369000001</v>
      </c>
      <c r="BQ611" s="142">
        <v>3844.6314714999999</v>
      </c>
      <c r="BR611" s="312">
        <v>3798.0852488</v>
      </c>
      <c r="BS611" s="142">
        <v>4196.8566167999998</v>
      </c>
      <c r="BT611" s="142">
        <v>3784.1020011999994</v>
      </c>
      <c r="BU611" s="142">
        <v>3771.1734465999998</v>
      </c>
      <c r="BV611" s="312">
        <v>3549.0419978</v>
      </c>
      <c r="BW611" s="142">
        <v>3542.8413936999996</v>
      </c>
      <c r="BX611" s="142">
        <v>3348.4740667999999</v>
      </c>
      <c r="BY611" s="142">
        <v>2727.9710424999998</v>
      </c>
      <c r="BZ611" s="312">
        <v>2864.5511009000002</v>
      </c>
      <c r="CA611" s="142">
        <v>3894.2755192999994</v>
      </c>
      <c r="CB611" s="142">
        <v>2864.5511009000002</v>
      </c>
      <c r="CC611" s="313">
        <v>2864.5511009000002</v>
      </c>
      <c r="CD611" s="312">
        <v>2864.5511009000002</v>
      </c>
      <c r="CE611" s="142">
        <v>2864.5511009000002</v>
      </c>
      <c r="CF611" s="142">
        <v>2864.5511009000002</v>
      </c>
      <c r="CG611" s="313">
        <v>2864.5511009000002</v>
      </c>
      <c r="CH611" s="312">
        <v>2864.5511009000002</v>
      </c>
      <c r="CI611" s="142">
        <v>2864.5511009000002</v>
      </c>
      <c r="CJ611" s="142">
        <v>2864.5511009000002</v>
      </c>
      <c r="CK611" s="313">
        <v>2864.5511009000002</v>
      </c>
      <c r="CL611" s="312">
        <v>2864.5511009000002</v>
      </c>
      <c r="CM611" s="142">
        <v>2864.5511009000002</v>
      </c>
      <c r="CN611" s="142">
        <v>2864.5511009000002</v>
      </c>
      <c r="CO611" s="313">
        <v>2864.5511009000002</v>
      </c>
      <c r="CP611" s="312">
        <v>2864.5511009000002</v>
      </c>
      <c r="CQ611" s="142">
        <v>2864.5511009000002</v>
      </c>
      <c r="CR611" s="142">
        <v>2864.5511009000002</v>
      </c>
      <c r="CS611" s="313">
        <v>2864.5511009000002</v>
      </c>
      <c r="CT611" s="312">
        <v>2864.5511009000002</v>
      </c>
      <c r="CU611" s="142">
        <v>2864.5511009000002</v>
      </c>
      <c r="CV611" s="142">
        <v>2864.5511009000002</v>
      </c>
      <c r="CW611" s="313">
        <v>2864.5511009000002</v>
      </c>
      <c r="CX611" s="322"/>
      <c r="CY611" s="71"/>
      <c r="CZ611" s="111"/>
      <c r="DA611" s="108">
        <v>706500</v>
      </c>
      <c r="DB611" s="108" t="s">
        <v>882</v>
      </c>
      <c r="DC611" s="156">
        <v>4258.7149513999993</v>
      </c>
      <c r="DD611" s="156">
        <v>5297.2704512999999</v>
      </c>
      <c r="DE611" s="156">
        <v>5131.0469423000004</v>
      </c>
      <c r="DF611" s="119">
        <v>5815.736613</v>
      </c>
      <c r="DG611" s="116">
        <v>6272.1815650999997</v>
      </c>
      <c r="DH611" s="116">
        <v>6027.1049688999992</v>
      </c>
      <c r="DI611" s="116">
        <v>4535.4517691000001</v>
      </c>
      <c r="DJ611" s="116">
        <v>3133.8618557</v>
      </c>
      <c r="DK611" s="116">
        <v>3049.3910715999996</v>
      </c>
      <c r="DL611" s="116">
        <v>3818.8233805</v>
      </c>
      <c r="DM611" s="116">
        <v>4046.9346434999998</v>
      </c>
      <c r="DN611" s="116">
        <v>4335.3332259999997</v>
      </c>
    </row>
    <row r="612" spans="1:118" ht="15.75" customHeight="1">
      <c r="A612" s="108"/>
      <c r="B612" s="149">
        <v>706600</v>
      </c>
      <c r="C612" s="108" t="s">
        <v>884</v>
      </c>
      <c r="D612" s="71" t="s">
        <v>885</v>
      </c>
      <c r="E612" s="384"/>
      <c r="F612" s="71"/>
      <c r="G612" s="71"/>
      <c r="H612" s="71"/>
      <c r="I612" s="71"/>
      <c r="J612" s="312">
        <v>9297.3950621000004</v>
      </c>
      <c r="K612" s="142">
        <v>9490.0956191000005</v>
      </c>
      <c r="L612" s="142">
        <v>7080.6408183000003</v>
      </c>
      <c r="M612" s="313">
        <v>5913.9764046999999</v>
      </c>
      <c r="N612" s="142">
        <v>6146.6300608000001</v>
      </c>
      <c r="O612" s="142">
        <v>6946.3113203999992</v>
      </c>
      <c r="P612" s="142">
        <v>6738.1653191999994</v>
      </c>
      <c r="Q612" s="142">
        <v>7577.1644393999995</v>
      </c>
      <c r="R612" s="312">
        <v>7241.5658951999994</v>
      </c>
      <c r="S612" s="142">
        <v>6160.0853547999995</v>
      </c>
      <c r="T612" s="142">
        <v>7242.8608948000001</v>
      </c>
      <c r="U612" s="313">
        <v>7815.1127713999995</v>
      </c>
      <c r="V612" s="312">
        <v>9035.4540777999991</v>
      </c>
      <c r="W612" s="142">
        <v>9209.3967209999992</v>
      </c>
      <c r="X612" s="142">
        <v>8160.1504916000004</v>
      </c>
      <c r="Y612" s="142">
        <v>7489.7199408999995</v>
      </c>
      <c r="Z612" s="312">
        <v>8767.3008995</v>
      </c>
      <c r="AA612" s="142">
        <v>7716.8470791999998</v>
      </c>
      <c r="AB612" s="142">
        <v>7138.0643114999993</v>
      </c>
      <c r="AC612" s="142">
        <v>7246.2205258999993</v>
      </c>
      <c r="AD612" s="312">
        <v>7609.2203991999995</v>
      </c>
      <c r="AE612" s="142">
        <v>6655.6850064</v>
      </c>
      <c r="AF612" s="142">
        <v>6518.3043072999999</v>
      </c>
      <c r="AG612" s="142">
        <v>6784.0067867999996</v>
      </c>
      <c r="AH612" s="312">
        <v>6397.6692602000003</v>
      </c>
      <c r="AI612" s="142">
        <v>6110.1917418999992</v>
      </c>
      <c r="AJ612" s="142">
        <v>6922.2824159000002</v>
      </c>
      <c r="AK612" s="142">
        <v>5315.3281319000007</v>
      </c>
      <c r="AL612" s="312">
        <v>5075.3364556999995</v>
      </c>
      <c r="AM612" s="142">
        <v>5471.1577478999998</v>
      </c>
      <c r="AN612" s="142">
        <v>3962.9051289999998</v>
      </c>
      <c r="AO612" s="142">
        <v>3690.5790569999999</v>
      </c>
      <c r="AP612" s="312">
        <v>4044.6637659999997</v>
      </c>
      <c r="AQ612" s="142">
        <v>4018.8189054999998</v>
      </c>
      <c r="AR612" s="142">
        <v>4084.3734478000001</v>
      </c>
      <c r="AS612" s="142">
        <v>4706.2801963000002</v>
      </c>
      <c r="AT612" s="312">
        <v>5094.3729611999997</v>
      </c>
      <c r="AU612" s="142">
        <v>5330.3877483999995</v>
      </c>
      <c r="AV612" s="142">
        <v>4771.9581190999988</v>
      </c>
      <c r="AW612" s="142">
        <v>4135.3353282999997</v>
      </c>
      <c r="AX612" s="312">
        <v>4502.2431840999998</v>
      </c>
      <c r="AY612" s="142">
        <v>6616.9990576</v>
      </c>
      <c r="AZ612" s="142">
        <v>6649.0484154000005</v>
      </c>
      <c r="BA612" s="142">
        <v>6050.2485380999988</v>
      </c>
      <c r="BB612" s="312">
        <v>6447.0895789999995</v>
      </c>
      <c r="BC612" s="142">
        <v>5831.7039293999997</v>
      </c>
      <c r="BD612" s="142">
        <v>4981.1313522</v>
      </c>
      <c r="BE612" s="142">
        <v>4845.0308294999995</v>
      </c>
      <c r="BF612" s="312">
        <v>3930.5622403000002</v>
      </c>
      <c r="BG612" s="142">
        <v>3715.9985913</v>
      </c>
      <c r="BH612" s="142">
        <v>3744.7994119999998</v>
      </c>
      <c r="BI612" s="142">
        <v>3769.9519151</v>
      </c>
      <c r="BJ612" s="312">
        <v>4735.7241309000001</v>
      </c>
      <c r="BK612" s="142">
        <v>5843.4641670999999</v>
      </c>
      <c r="BL612" s="142">
        <v>6088.8271896999995</v>
      </c>
      <c r="BM612" s="142">
        <v>5507.2709249999998</v>
      </c>
      <c r="BN612" s="312">
        <v>5049.9206776999999</v>
      </c>
      <c r="BO612" s="142">
        <v>4805.5877636000005</v>
      </c>
      <c r="BP612" s="142">
        <v>4818.8747997000009</v>
      </c>
      <c r="BQ612" s="142">
        <v>4288.6038043999997</v>
      </c>
      <c r="BR612" s="312">
        <v>4166.1842159999997</v>
      </c>
      <c r="BS612" s="142">
        <v>4446.7972061999999</v>
      </c>
      <c r="BT612" s="142">
        <v>4100.2021309000002</v>
      </c>
      <c r="BU612" s="142">
        <v>4023.2188850000002</v>
      </c>
      <c r="BV612" s="312">
        <v>3813.0766549999998</v>
      </c>
      <c r="BW612" s="142">
        <v>3777.8304082999994</v>
      </c>
      <c r="BX612" s="142">
        <v>3578.9104239999997</v>
      </c>
      <c r="BY612" s="142">
        <v>3156.9743605999997</v>
      </c>
      <c r="BZ612" s="312">
        <v>3591.7688283000002</v>
      </c>
      <c r="CA612" s="142">
        <v>4370.4991549999995</v>
      </c>
      <c r="CB612" s="142">
        <v>3832.8044056000003</v>
      </c>
      <c r="CC612" s="313">
        <v>3832.8044056000003</v>
      </c>
      <c r="CD612" s="312">
        <v>3832.8044056000003</v>
      </c>
      <c r="CE612" s="142">
        <v>3832.8044056000003</v>
      </c>
      <c r="CF612" s="142">
        <v>3832.8044056000003</v>
      </c>
      <c r="CG612" s="313">
        <v>3832.8044056000003</v>
      </c>
      <c r="CH612" s="312">
        <v>3832.8044056000003</v>
      </c>
      <c r="CI612" s="142">
        <v>3832.8044056000003</v>
      </c>
      <c r="CJ612" s="142">
        <v>3832.8044056000003</v>
      </c>
      <c r="CK612" s="313">
        <v>3832.8044056000003</v>
      </c>
      <c r="CL612" s="312">
        <v>3832.8044056000003</v>
      </c>
      <c r="CM612" s="142">
        <v>3832.8044056000003</v>
      </c>
      <c r="CN612" s="142">
        <v>3832.8044056000003</v>
      </c>
      <c r="CO612" s="313">
        <v>3832.8044056000003</v>
      </c>
      <c r="CP612" s="312">
        <v>3832.8044056000003</v>
      </c>
      <c r="CQ612" s="142">
        <v>3832.8044056000003</v>
      </c>
      <c r="CR612" s="142">
        <v>3832.8044056000003</v>
      </c>
      <c r="CS612" s="313">
        <v>3832.8044056000003</v>
      </c>
      <c r="CT612" s="312">
        <v>3832.8044056000003</v>
      </c>
      <c r="CU612" s="142">
        <v>3832.8044056000003</v>
      </c>
      <c r="CV612" s="142">
        <v>3832.8044056000003</v>
      </c>
      <c r="CW612" s="313">
        <v>3832.8044056000003</v>
      </c>
      <c r="CX612" s="322"/>
      <c r="CY612" s="71"/>
      <c r="CZ612" s="111"/>
      <c r="DA612" s="108">
        <v>706600</v>
      </c>
      <c r="DB612" s="108" t="s">
        <v>884</v>
      </c>
      <c r="DC612" s="156">
        <v>7912.4530717999996</v>
      </c>
      <c r="DD612" s="156">
        <v>6856.2937456</v>
      </c>
      <c r="DE612" s="156">
        <v>7123.2803908999995</v>
      </c>
      <c r="DF612" s="119">
        <v>8463.9180589000007</v>
      </c>
      <c r="DG612" s="116">
        <v>7714.3382887999996</v>
      </c>
      <c r="DH612" s="116">
        <v>6888.8996055999996</v>
      </c>
      <c r="DI612" s="116">
        <v>6186.1272789999994</v>
      </c>
      <c r="DJ612" s="116">
        <v>4539.9252879999995</v>
      </c>
      <c r="DK612" s="116">
        <v>4217.7015663000002</v>
      </c>
      <c r="DL612" s="116">
        <v>4842.7729293000002</v>
      </c>
      <c r="DM612" s="116">
        <v>5952.3120508000002</v>
      </c>
      <c r="DN612" s="116">
        <v>5512.7931520000002</v>
      </c>
    </row>
  </sheetData>
  <mergeCells count="3">
    <mergeCell ref="C2:C3"/>
    <mergeCell ref="D2:D3"/>
    <mergeCell ref="DB2:DB3"/>
  </mergeCells>
  <phoneticPr fontId="169" type="noConversion"/>
  <hyperlinks>
    <hyperlink ref="AS2" location="ForecastQ!A28:A1000" display="Income Statement" xr:uid="{00000000-0004-0000-0300-000000000000}"/>
    <hyperlink ref="AS3" location="ForecastQ!A236:A1000" display="Balance Sheet" xr:uid="{00000000-0004-0000-0300-000001000000}"/>
    <hyperlink ref="AS4" location="ForecastQ!A359:A1000" display="Cash Flow Statements" xr:uid="{00000000-0004-0000-0300-000002000000}"/>
  </hyperlink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B1:R1006"/>
  <sheetViews>
    <sheetView workbookViewId="0">
      <pane ySplit="5" topLeftCell="A6" activePane="bottomLeft" state="frozen"/>
      <selection pane="bottomLeft" activeCell="B7" sqref="B7"/>
    </sheetView>
  </sheetViews>
  <sheetFormatPr defaultColWidth="14.453125" defaultRowHeight="15" customHeight="1"/>
  <cols>
    <col min="1" max="1" width="2.453125" customWidth="1"/>
    <col min="2" max="2" width="20.08984375" customWidth="1"/>
    <col min="3" max="3" width="10.26953125" customWidth="1"/>
    <col min="4" max="8" width="10.453125" customWidth="1"/>
    <col min="9" max="13" width="10.453125" hidden="1" customWidth="1"/>
    <col min="14" max="14" width="21.453125" customWidth="1"/>
    <col min="15" max="15" width="23.08984375" customWidth="1"/>
    <col min="16" max="18" width="8.453125" customWidth="1"/>
  </cols>
  <sheetData>
    <row r="1" spans="2:18" ht="31.5" customHeight="1">
      <c r="B1" s="442" t="s">
        <v>1350</v>
      </c>
      <c r="C1" s="443">
        <f ca="1">TODAY()</f>
        <v>46293</v>
      </c>
      <c r="D1" s="444" t="s">
        <v>1351</v>
      </c>
      <c r="E1" s="5"/>
      <c r="F1" s="5"/>
      <c r="G1" s="40" t="s">
        <v>1352</v>
      </c>
      <c r="H1" s="5"/>
      <c r="I1" s="445"/>
      <c r="N1" s="446" t="s">
        <v>1353</v>
      </c>
      <c r="O1" s="447" t="s">
        <v>1354</v>
      </c>
      <c r="P1" s="448"/>
      <c r="Q1" s="448"/>
      <c r="R1" s="449"/>
    </row>
    <row r="2" spans="2:18" ht="16.5" customHeight="1">
      <c r="C2" s="450"/>
      <c r="D2" s="5"/>
      <c r="E2" s="5"/>
      <c r="F2" s="5"/>
      <c r="G2" s="5"/>
      <c r="H2" s="5"/>
      <c r="I2" s="445"/>
      <c r="N2" s="451"/>
      <c r="O2" s="452"/>
      <c r="P2" s="448"/>
      <c r="Q2" s="448"/>
      <c r="R2" s="449"/>
    </row>
    <row r="3" spans="2:18" ht="16.5" customHeight="1">
      <c r="C3" s="453"/>
      <c r="D3" s="454">
        <v>2020</v>
      </c>
      <c r="E3" s="454">
        <v>2021</v>
      </c>
      <c r="F3" s="454">
        <v>2022</v>
      </c>
      <c r="G3" s="454">
        <v>2023</v>
      </c>
      <c r="H3" s="454">
        <v>2024</v>
      </c>
      <c r="I3" s="455" t="s">
        <v>87</v>
      </c>
      <c r="J3" s="454" t="s">
        <v>88</v>
      </c>
      <c r="K3" s="454" t="s">
        <v>89</v>
      </c>
      <c r="L3" s="454" t="s">
        <v>90</v>
      </c>
      <c r="M3" s="454" t="s">
        <v>91</v>
      </c>
      <c r="N3" s="451"/>
      <c r="O3" s="452"/>
      <c r="P3" s="448"/>
      <c r="Q3" s="448"/>
      <c r="R3" s="449"/>
    </row>
    <row r="4" spans="2:18" ht="16.5" customHeight="1">
      <c r="B4" s="456" t="s">
        <v>110</v>
      </c>
      <c r="C4" s="457" t="s">
        <v>1355</v>
      </c>
      <c r="D4" s="458">
        <f>'ForecastA(ctrlv)'!AD30</f>
        <v>16970.859</v>
      </c>
      <c r="E4" s="459">
        <f>'ForecastA(ctrlv)'!AE30</f>
        <v>18065.534</v>
      </c>
      <c r="F4" s="459">
        <f>'ForecastA(ctrlv)'!AF30</f>
        <v>21239.081999999999</v>
      </c>
      <c r="G4" s="459">
        <f>'ForecastA(ctrlv)'!AG30</f>
        <v>29651.357</v>
      </c>
      <c r="H4" s="459">
        <f>'ForecastA(ctrlv)'!AH30</f>
        <v>32670.268</v>
      </c>
      <c r="I4" s="460">
        <f t="shared" ref="I4:M4" si="0">SUM(I6:I9)</f>
        <v>6928.8989586705011</v>
      </c>
      <c r="J4" s="461">
        <f t="shared" si="0"/>
        <v>12547.76327540069</v>
      </c>
      <c r="K4" s="461">
        <f t="shared" si="0"/>
        <v>24554.610252622188</v>
      </c>
      <c r="L4" s="461">
        <f t="shared" si="0"/>
        <v>44649.53473046275</v>
      </c>
      <c r="M4" s="461">
        <f t="shared" si="0"/>
        <v>0</v>
      </c>
      <c r="N4" s="451" t="s">
        <v>1356</v>
      </c>
      <c r="O4" s="462"/>
      <c r="P4" s="448"/>
      <c r="Q4" s="448"/>
      <c r="R4" s="449"/>
    </row>
    <row r="5" spans="2:18" ht="16.5" customHeight="1">
      <c r="B5" s="463" t="s">
        <v>1357</v>
      </c>
      <c r="C5" s="464"/>
      <c r="D5" s="465"/>
      <c r="E5" s="465">
        <f t="shared" ref="E5:M5" si="1">(E4-D4)/D4</f>
        <v>6.4503216955606027E-2</v>
      </c>
      <c r="F5" s="465">
        <f t="shared" si="1"/>
        <v>0.17566865169886475</v>
      </c>
      <c r="G5" s="465">
        <f t="shared" si="1"/>
        <v>0.3960752635165683</v>
      </c>
      <c r="H5" s="465">
        <f t="shared" si="1"/>
        <v>0.10181358647430537</v>
      </c>
      <c r="I5" s="466">
        <f t="shared" si="1"/>
        <v>-0.78791422957808299</v>
      </c>
      <c r="J5" s="465">
        <f t="shared" si="1"/>
        <v>0.81093177288997753</v>
      </c>
      <c r="K5" s="465">
        <f t="shared" si="1"/>
        <v>0.95689141671650491</v>
      </c>
      <c r="L5" s="465">
        <f t="shared" si="1"/>
        <v>0.81837684537039745</v>
      </c>
      <c r="M5" s="465">
        <f t="shared" si="1"/>
        <v>-1</v>
      </c>
      <c r="N5" s="451"/>
      <c r="O5" s="462"/>
      <c r="P5" s="448"/>
      <c r="Q5" s="448"/>
      <c r="R5" s="449"/>
    </row>
    <row r="6" spans="2:18" ht="16.5" customHeight="1">
      <c r="B6" s="467" t="s">
        <v>1358</v>
      </c>
      <c r="C6" s="468"/>
      <c r="D6" s="469">
        <f>8924304/1000</f>
        <v>8924.3040000000001</v>
      </c>
      <c r="E6" s="470">
        <f>10317436/1000</f>
        <v>10317.436</v>
      </c>
      <c r="F6" s="470">
        <f>12501151/1000</f>
        <v>12501.151</v>
      </c>
      <c r="G6" s="470">
        <f>19700009/1000</f>
        <v>19700.008999999998</v>
      </c>
      <c r="H6" s="470">
        <f>21999158/1000</f>
        <v>21999.157999999999</v>
      </c>
      <c r="I6" s="471">
        <f>'매출액 추정'!G4</f>
        <v>4942.0788886115515</v>
      </c>
      <c r="J6" s="472">
        <f>'매출액 추정'!H4</f>
        <v>8999.1228079949906</v>
      </c>
      <c r="K6" s="472">
        <f>'매출액 추정'!I4</f>
        <v>17858.487338973431</v>
      </c>
      <c r="L6" s="472">
        <f>'매출액 추정'!J4</f>
        <v>32236.880220129417</v>
      </c>
      <c r="M6" s="472">
        <f>'매출액 추정'!L4</f>
        <v>0</v>
      </c>
      <c r="N6" s="451" t="s">
        <v>1359</v>
      </c>
      <c r="O6" s="462"/>
      <c r="P6" s="448"/>
      <c r="Q6" s="473"/>
      <c r="R6" s="449"/>
    </row>
    <row r="7" spans="2:18" ht="16.5" customHeight="1">
      <c r="B7" s="474" t="s">
        <v>1360</v>
      </c>
      <c r="C7" s="475"/>
      <c r="D7" s="476">
        <f>4796655/1000</f>
        <v>4796.6549999999997</v>
      </c>
      <c r="E7" s="476">
        <f>4649205/1000</f>
        <v>4649.2049999999999</v>
      </c>
      <c r="F7" s="477">
        <f>5386935/1000</f>
        <v>5386.9350000000004</v>
      </c>
      <c r="G7" s="477">
        <f>6569105/1000</f>
        <v>6569.1049999999996</v>
      </c>
      <c r="H7" s="477">
        <f>6830361/1000</f>
        <v>6830.3609999999999</v>
      </c>
      <c r="I7" s="478">
        <f>'매출액 추정'!G7</f>
        <v>1709.5351209999999</v>
      </c>
      <c r="J7" s="479">
        <f>'매출액 추정'!H7</f>
        <v>3419.3399220000001</v>
      </c>
      <c r="K7" s="479">
        <f>'매출액 추정'!I7</f>
        <v>6677.7455819999996</v>
      </c>
      <c r="L7" s="479">
        <f>'매출액 추정'!J7</f>
        <v>12412.654510333332</v>
      </c>
      <c r="M7" s="479">
        <f>'매출액 추정'!L7</f>
        <v>0</v>
      </c>
      <c r="N7" s="451" t="s">
        <v>1361</v>
      </c>
      <c r="O7" s="462"/>
      <c r="P7" s="448"/>
      <c r="Q7" s="448"/>
      <c r="R7" s="449"/>
    </row>
    <row r="8" spans="2:18" ht="16.5" customHeight="1">
      <c r="B8" s="474" t="s">
        <v>1362</v>
      </c>
      <c r="C8" s="475"/>
      <c r="D8" s="480">
        <f>2364594/1000</f>
        <v>2364.5940000000001</v>
      </c>
      <c r="E8" s="480">
        <f>2104091/1000</f>
        <v>2104.0909999999999</v>
      </c>
      <c r="F8" s="477">
        <f>2458026/1000</f>
        <v>2458.0259999999998</v>
      </c>
      <c r="G8" s="481">
        <f>2739960/1000</f>
        <v>2739.96</v>
      </c>
      <c r="H8" s="476">
        <f>2780178/1000</f>
        <v>2780.1779999999999</v>
      </c>
      <c r="I8" s="478"/>
      <c r="J8" s="479"/>
      <c r="K8" s="479"/>
      <c r="L8" s="479"/>
      <c r="M8" s="479"/>
      <c r="N8" s="451" t="s">
        <v>1363</v>
      </c>
      <c r="O8" s="462"/>
      <c r="P8" s="448"/>
      <c r="Q8" s="448"/>
      <c r="R8" s="449"/>
    </row>
    <row r="9" spans="2:18" ht="16.5" customHeight="1">
      <c r="B9" s="482" t="s">
        <v>433</v>
      </c>
      <c r="C9" s="483"/>
      <c r="D9" s="484">
        <f>885306/1000</f>
        <v>885.30600000000004</v>
      </c>
      <c r="E9" s="484">
        <f>994800/1000</f>
        <v>994.8</v>
      </c>
      <c r="F9" s="484">
        <f>892970/1000</f>
        <v>892.97</v>
      </c>
      <c r="G9" s="484">
        <f>642283/1000</f>
        <v>642.28300000000002</v>
      </c>
      <c r="H9" s="485">
        <f>1060571/1000</f>
        <v>1060.5709999999999</v>
      </c>
      <c r="I9" s="486">
        <f>'매출액 추정'!G10</f>
        <v>277.28494905895002</v>
      </c>
      <c r="J9" s="487">
        <f>'매출액 추정'!H10</f>
        <v>129.30054540570001</v>
      </c>
      <c r="K9" s="487">
        <f>'매출액 추정'!I10</f>
        <v>18.37733164875667</v>
      </c>
      <c r="L9" s="487">
        <f>'매출액 추정'!J10</f>
        <v>0</v>
      </c>
      <c r="M9" s="487">
        <f>'매출액 추정'!L10</f>
        <v>0</v>
      </c>
      <c r="N9" s="451" t="s">
        <v>1364</v>
      </c>
      <c r="O9" s="462"/>
      <c r="P9" s="488"/>
      <c r="Q9" s="448"/>
      <c r="R9" s="449"/>
    </row>
    <row r="10" spans="2:18" ht="16.5" customHeight="1">
      <c r="B10" s="489"/>
      <c r="C10" s="475"/>
      <c r="D10" s="5"/>
      <c r="E10" s="5"/>
      <c r="F10" s="5"/>
      <c r="G10" s="5"/>
      <c r="H10" s="5"/>
      <c r="I10" s="445"/>
      <c r="N10" s="451"/>
      <c r="O10" s="462"/>
      <c r="P10" s="448"/>
      <c r="Q10" s="448"/>
      <c r="R10" s="449"/>
    </row>
    <row r="11" spans="2:18" ht="16.5" customHeight="1">
      <c r="B11" s="490" t="s">
        <v>1365</v>
      </c>
      <c r="C11" s="475"/>
      <c r="D11" s="5"/>
      <c r="E11" s="5"/>
      <c r="F11" s="5"/>
      <c r="G11" s="5"/>
      <c r="H11" s="5"/>
      <c r="I11" s="445"/>
      <c r="N11" s="451"/>
      <c r="O11" s="462"/>
      <c r="P11" s="448"/>
      <c r="Q11" s="448"/>
      <c r="R11" s="449"/>
    </row>
    <row r="12" spans="2:18" ht="16.5" customHeight="1">
      <c r="B12" s="467" t="s">
        <v>1358</v>
      </c>
      <c r="C12" s="468"/>
      <c r="D12" s="491">
        <f t="shared" ref="D12:M12" si="2">D6/D4</f>
        <v>0.52586047647912226</v>
      </c>
      <c r="E12" s="491">
        <f t="shared" si="2"/>
        <v>0.57111159847253889</v>
      </c>
      <c r="F12" s="491">
        <f t="shared" si="2"/>
        <v>0.58859187040193173</v>
      </c>
      <c r="G12" s="491">
        <f t="shared" si="2"/>
        <v>0.66438810878031651</v>
      </c>
      <c r="H12" s="491">
        <f t="shared" si="2"/>
        <v>0.67336937670667407</v>
      </c>
      <c r="I12" s="492">
        <f t="shared" si="2"/>
        <v>0.71325601918718473</v>
      </c>
      <c r="J12" s="491">
        <f t="shared" si="2"/>
        <v>0.71718939945554716</v>
      </c>
      <c r="K12" s="491">
        <f t="shared" si="2"/>
        <v>0.7272967135394186</v>
      </c>
      <c r="L12" s="491">
        <f t="shared" si="2"/>
        <v>0.72199812192298984</v>
      </c>
      <c r="M12" s="491" t="e">
        <f t="shared" si="2"/>
        <v>#DIV/0!</v>
      </c>
      <c r="N12" s="451"/>
      <c r="O12" s="462"/>
      <c r="P12" s="448"/>
      <c r="Q12" s="448"/>
      <c r="R12" s="449"/>
    </row>
    <row r="13" spans="2:18" ht="16.5" customHeight="1">
      <c r="B13" s="474" t="s">
        <v>1360</v>
      </c>
      <c r="C13" s="475"/>
      <c r="D13" s="493">
        <f t="shared" ref="D13:M13" si="3">D7/D4</f>
        <v>0.28264067246095204</v>
      </c>
      <c r="E13" s="493">
        <f t="shared" si="3"/>
        <v>0.25735220447953544</v>
      </c>
      <c r="F13" s="493">
        <f t="shared" si="3"/>
        <v>0.25363313725141229</v>
      </c>
      <c r="G13" s="493">
        <f t="shared" si="3"/>
        <v>0.22154483519927939</v>
      </c>
      <c r="H13" s="493">
        <f t="shared" si="3"/>
        <v>0.20906963481291307</v>
      </c>
      <c r="I13" s="494">
        <f t="shared" si="3"/>
        <v>0.24672536447667018</v>
      </c>
      <c r="J13" s="493">
        <f t="shared" si="3"/>
        <v>0.27250593169090603</v>
      </c>
      <c r="K13" s="493">
        <f t="shared" si="3"/>
        <v>0.27195485952732168</v>
      </c>
      <c r="L13" s="493">
        <f t="shared" si="3"/>
        <v>0.27800187807701005</v>
      </c>
      <c r="M13" s="493" t="e">
        <f t="shared" si="3"/>
        <v>#DIV/0!</v>
      </c>
      <c r="N13" s="451"/>
      <c r="O13" s="462"/>
      <c r="P13" s="448"/>
      <c r="Q13" s="448"/>
      <c r="R13" s="449"/>
    </row>
    <row r="14" spans="2:18" ht="16.5" customHeight="1">
      <c r="B14" s="474" t="s">
        <v>1362</v>
      </c>
      <c r="C14" s="475"/>
      <c r="D14" s="493">
        <f t="shared" ref="D14:H14" si="4">D8/D4</f>
        <v>0.13933260537960984</v>
      </c>
      <c r="E14" s="493">
        <f t="shared" si="4"/>
        <v>0.11646990340833545</v>
      </c>
      <c r="F14" s="493">
        <f t="shared" si="4"/>
        <v>0.11573127313129636</v>
      </c>
      <c r="G14" s="493">
        <f t="shared" si="4"/>
        <v>9.2405888877193712E-2</v>
      </c>
      <c r="H14" s="493">
        <f t="shared" si="4"/>
        <v>8.5098108163667335E-2</v>
      </c>
      <c r="I14" s="494"/>
      <c r="J14" s="493"/>
      <c r="K14" s="493"/>
      <c r="L14" s="493"/>
      <c r="M14" s="493"/>
      <c r="N14" s="451"/>
      <c r="O14" s="462"/>
      <c r="P14" s="448"/>
      <c r="Q14" s="448"/>
      <c r="R14" s="449"/>
    </row>
    <row r="15" spans="2:18" ht="16.5" customHeight="1">
      <c r="B15" s="482" t="s">
        <v>433</v>
      </c>
      <c r="C15" s="483"/>
      <c r="D15" s="495">
        <f t="shared" ref="D15:M15" si="5">D9/D4</f>
        <v>5.2166245680315887E-2</v>
      </c>
      <c r="E15" s="495">
        <f t="shared" si="5"/>
        <v>5.5066182931542459E-2</v>
      </c>
      <c r="F15" s="495">
        <f t="shared" si="5"/>
        <v>4.2043719215359689E-2</v>
      </c>
      <c r="G15" s="495">
        <f t="shared" si="5"/>
        <v>2.1661167143210345E-2</v>
      </c>
      <c r="H15" s="495">
        <f t="shared" si="5"/>
        <v>3.2462880316745484E-2</v>
      </c>
      <c r="I15" s="496">
        <f t="shared" si="5"/>
        <v>4.0018616336145091E-2</v>
      </c>
      <c r="J15" s="495">
        <f t="shared" si="5"/>
        <v>1.0304668853546811E-2</v>
      </c>
      <c r="K15" s="495">
        <f t="shared" si="5"/>
        <v>7.4842693325967793E-4</v>
      </c>
      <c r="L15" s="495">
        <f t="shared" si="5"/>
        <v>0</v>
      </c>
      <c r="M15" s="495" t="e">
        <f t="shared" si="5"/>
        <v>#DIV/0!</v>
      </c>
      <c r="N15" s="451"/>
      <c r="O15" s="462"/>
      <c r="P15" s="448"/>
      <c r="Q15" s="448"/>
      <c r="R15" s="449"/>
    </row>
    <row r="16" spans="2:18" ht="16.5" customHeight="1">
      <c r="B16" s="489"/>
      <c r="C16" s="475"/>
      <c r="D16" s="5"/>
      <c r="E16" s="5"/>
      <c r="F16" s="5"/>
      <c r="G16" s="5"/>
      <c r="H16" s="5"/>
      <c r="I16" s="445"/>
      <c r="N16" s="451"/>
      <c r="O16" s="462"/>
      <c r="P16" s="448"/>
      <c r="Q16" s="448"/>
      <c r="R16" s="449"/>
    </row>
    <row r="17" spans="2:18" ht="16.5" customHeight="1">
      <c r="B17" s="497"/>
      <c r="C17" s="464"/>
      <c r="D17" s="5"/>
      <c r="E17" s="5"/>
      <c r="F17" s="5"/>
      <c r="G17" s="5"/>
      <c r="H17" s="5"/>
      <c r="I17" s="445"/>
      <c r="N17" s="451"/>
      <c r="O17" s="462"/>
      <c r="P17" s="448"/>
      <c r="Q17" s="448"/>
      <c r="R17" s="449"/>
    </row>
    <row r="18" spans="2:18" ht="16.5" customHeight="1">
      <c r="B18" s="498" t="s">
        <v>117</v>
      </c>
      <c r="C18" s="457"/>
      <c r="D18" s="458">
        <f>'ForecastA(ctrlv)'!AD35</f>
        <v>15573.995999999999</v>
      </c>
      <c r="E18" s="458">
        <f>'ForecastA(ctrlv)'!AE35</f>
        <v>16268.297999999999</v>
      </c>
      <c r="F18" s="458">
        <f>'ForecastA(ctrlv)'!AF35</f>
        <v>19726.333999999999</v>
      </c>
      <c r="G18" s="458">
        <f>'ForecastA(ctrlv)'!AG35</f>
        <v>27948.548999999999</v>
      </c>
      <c r="H18" s="458">
        <f>'ForecastA(ctrlv)'!AH35</f>
        <v>32887.201000000001</v>
      </c>
      <c r="I18" s="460">
        <f t="shared" ref="I18:M18" si="6">I4-I23</f>
        <v>6928.8989586705011</v>
      </c>
      <c r="J18" s="461">
        <f t="shared" si="6"/>
        <v>12547.76327540069</v>
      </c>
      <c r="K18" s="461">
        <f t="shared" si="6"/>
        <v>24554.610252622188</v>
      </c>
      <c r="L18" s="461">
        <f t="shared" si="6"/>
        <v>44649.53473046275</v>
      </c>
      <c r="M18" s="461">
        <f t="shared" si="6"/>
        <v>0</v>
      </c>
      <c r="N18" s="451"/>
      <c r="O18" s="462"/>
      <c r="P18" s="448"/>
      <c r="Q18" s="448"/>
      <c r="R18" s="449"/>
    </row>
    <row r="19" spans="2:18" ht="16.5" customHeight="1">
      <c r="B19" s="499" t="s">
        <v>1366</v>
      </c>
      <c r="C19" s="500"/>
      <c r="D19" s="465">
        <f t="shared" ref="D19:M19" si="7">D18/D4</f>
        <v>0.91769049521889245</v>
      </c>
      <c r="E19" s="465">
        <f t="shared" si="7"/>
        <v>0.90051575558187202</v>
      </c>
      <c r="F19" s="501">
        <f t="shared" si="7"/>
        <v>0.92877526439231228</v>
      </c>
      <c r="G19" s="502">
        <f t="shared" si="7"/>
        <v>0.94257234163009807</v>
      </c>
      <c r="H19" s="503">
        <f t="shared" si="7"/>
        <v>1.0066400740881587</v>
      </c>
      <c r="I19" s="466">
        <f t="shared" si="7"/>
        <v>1</v>
      </c>
      <c r="J19" s="465">
        <f t="shared" si="7"/>
        <v>1</v>
      </c>
      <c r="K19" s="465">
        <f t="shared" si="7"/>
        <v>1</v>
      </c>
      <c r="L19" s="465">
        <f t="shared" si="7"/>
        <v>1</v>
      </c>
      <c r="M19" s="465" t="e">
        <f t="shared" si="7"/>
        <v>#DIV/0!</v>
      </c>
      <c r="N19" s="451" t="s">
        <v>1367</v>
      </c>
      <c r="O19" s="462"/>
      <c r="P19" s="448"/>
      <c r="Q19" s="448"/>
      <c r="R19" s="449"/>
    </row>
    <row r="20" spans="2:18" ht="16.5" customHeight="1">
      <c r="B20" s="504" t="s">
        <v>1357</v>
      </c>
      <c r="C20" s="505"/>
      <c r="D20" s="465"/>
      <c r="E20" s="465">
        <f t="shared" ref="E20:M20" si="8">(E18-D18)/D18</f>
        <v>4.4580851311378254E-2</v>
      </c>
      <c r="F20" s="465">
        <f t="shared" si="8"/>
        <v>0.21256286306041358</v>
      </c>
      <c r="G20" s="465">
        <f t="shared" si="8"/>
        <v>0.41681414296239738</v>
      </c>
      <c r="H20" s="465">
        <f t="shared" si="8"/>
        <v>0.17670513055972967</v>
      </c>
      <c r="I20" s="466">
        <f t="shared" si="8"/>
        <v>-0.78931320550294026</v>
      </c>
      <c r="J20" s="465">
        <f t="shared" si="8"/>
        <v>0.81093177288997753</v>
      </c>
      <c r="K20" s="465">
        <f t="shared" si="8"/>
        <v>0.95689141671650491</v>
      </c>
      <c r="L20" s="465">
        <f t="shared" si="8"/>
        <v>0.81837684537039745</v>
      </c>
      <c r="M20" s="465">
        <f t="shared" si="8"/>
        <v>-1</v>
      </c>
      <c r="N20" s="451"/>
      <c r="O20" s="462"/>
      <c r="P20" s="448"/>
      <c r="Q20" s="448"/>
      <c r="R20" s="449"/>
    </row>
    <row r="21" spans="2:18" ht="16.5" customHeight="1">
      <c r="B21" s="489"/>
      <c r="C21" s="475"/>
      <c r="D21" s="5"/>
      <c r="E21" s="5"/>
      <c r="F21" s="5"/>
      <c r="G21" s="5"/>
      <c r="H21" s="5"/>
      <c r="I21" s="445"/>
      <c r="N21" s="451"/>
      <c r="O21" s="462"/>
      <c r="P21" s="448"/>
      <c r="Q21" s="448"/>
      <c r="R21" s="449"/>
    </row>
    <row r="22" spans="2:18" ht="16.5" customHeight="1">
      <c r="B22" s="497"/>
      <c r="C22" s="464"/>
      <c r="D22" s="5"/>
      <c r="E22" s="5"/>
      <c r="F22" s="5"/>
      <c r="G22" s="5"/>
      <c r="H22" s="5"/>
      <c r="I22" s="445"/>
      <c r="N22" s="451"/>
      <c r="O22" s="462"/>
      <c r="P22" s="448"/>
      <c r="Q22" s="448"/>
      <c r="R22" s="449"/>
    </row>
    <row r="23" spans="2:18" ht="16.5" customHeight="1">
      <c r="B23" s="506" t="s">
        <v>122</v>
      </c>
      <c r="C23" s="457"/>
      <c r="D23" s="458">
        <f>'ForecastA(ctrlv)'!AD39</f>
        <v>1396.8630000000012</v>
      </c>
      <c r="E23" s="459">
        <f>'ForecastA(ctrlv)'!AE39</f>
        <v>1797.2360000000008</v>
      </c>
      <c r="F23" s="459">
        <f>'ForecastA(ctrlv)'!AF39</f>
        <v>1512.7479999999996</v>
      </c>
      <c r="G23" s="459">
        <f>'ForecastA(ctrlv)'!AG39</f>
        <v>1702.8080000000009</v>
      </c>
      <c r="H23" s="459">
        <f>'ForecastA(ctrlv)'!AH39</f>
        <v>-216.9330000000009</v>
      </c>
      <c r="I23" s="507">
        <f t="shared" ref="I23:M23" si="9">I28+I30+I32</f>
        <v>0</v>
      </c>
      <c r="J23" s="508">
        <f t="shared" si="9"/>
        <v>0</v>
      </c>
      <c r="K23" s="508">
        <f t="shared" si="9"/>
        <v>0</v>
      </c>
      <c r="L23" s="508">
        <f t="shared" si="9"/>
        <v>0</v>
      </c>
      <c r="M23" s="508">
        <f t="shared" si="9"/>
        <v>0</v>
      </c>
      <c r="N23" s="451" t="s">
        <v>1368</v>
      </c>
      <c r="O23" s="462"/>
      <c r="P23" s="448"/>
      <c r="Q23" s="448"/>
      <c r="R23" s="449"/>
    </row>
    <row r="24" spans="2:18" ht="16.5" customHeight="1">
      <c r="B24" s="499" t="s">
        <v>1369</v>
      </c>
      <c r="C24" s="500"/>
      <c r="D24" s="465">
        <f t="shared" ref="D24:M24" si="10">D23/D4</f>
        <v>8.230950478110749E-2</v>
      </c>
      <c r="E24" s="501">
        <f t="shared" si="10"/>
        <v>9.9484244418127962E-2</v>
      </c>
      <c r="F24" s="465">
        <f t="shared" si="10"/>
        <v>7.1224735607687745E-2</v>
      </c>
      <c r="G24" s="503">
        <f t="shared" si="10"/>
        <v>5.7427658369901956E-2</v>
      </c>
      <c r="H24" s="502">
        <f t="shared" si="10"/>
        <v>-6.6400740881587166E-3</v>
      </c>
      <c r="I24" s="466">
        <f t="shared" si="10"/>
        <v>0</v>
      </c>
      <c r="J24" s="465">
        <f t="shared" si="10"/>
        <v>0</v>
      </c>
      <c r="K24" s="465">
        <f t="shared" si="10"/>
        <v>0</v>
      </c>
      <c r="L24" s="465">
        <f t="shared" si="10"/>
        <v>0</v>
      </c>
      <c r="M24" s="465" t="e">
        <f t="shared" si="10"/>
        <v>#DIV/0!</v>
      </c>
      <c r="N24" s="509" t="s">
        <v>1370</v>
      </c>
      <c r="O24" s="462"/>
      <c r="P24" s="448"/>
      <c r="Q24" s="448"/>
      <c r="R24" s="449"/>
    </row>
    <row r="25" spans="2:18" ht="16.5" customHeight="1">
      <c r="B25" s="510" t="s">
        <v>1357</v>
      </c>
      <c r="C25" s="505"/>
      <c r="D25" s="465"/>
      <c r="E25" s="465">
        <f t="shared" ref="E25:M25" si="11">(E23-D23)/D23</f>
        <v>0.28662295443432839</v>
      </c>
      <c r="F25" s="465">
        <f t="shared" si="11"/>
        <v>-0.1582919549797584</v>
      </c>
      <c r="G25" s="465">
        <f t="shared" si="11"/>
        <v>0.1256389035054096</v>
      </c>
      <c r="H25" s="465">
        <f t="shared" si="11"/>
        <v>-1.1273972168324324</v>
      </c>
      <c r="I25" s="466">
        <f t="shared" si="11"/>
        <v>-1</v>
      </c>
      <c r="J25" s="465" t="e">
        <f t="shared" si="11"/>
        <v>#DIV/0!</v>
      </c>
      <c r="K25" s="465" t="e">
        <f t="shared" si="11"/>
        <v>#DIV/0!</v>
      </c>
      <c r="L25" s="465" t="e">
        <f t="shared" si="11"/>
        <v>#DIV/0!</v>
      </c>
      <c r="M25" s="465" t="e">
        <f t="shared" si="11"/>
        <v>#DIV/0!</v>
      </c>
      <c r="N25" s="451"/>
      <c r="O25" s="462"/>
      <c r="P25" s="448"/>
      <c r="Q25" s="448"/>
      <c r="R25" s="449"/>
    </row>
    <row r="26" spans="2:18" ht="16.5" customHeight="1">
      <c r="B26" s="510"/>
      <c r="C26" s="505"/>
      <c r="D26" s="5"/>
      <c r="E26" s="5"/>
      <c r="F26" s="5"/>
      <c r="G26" s="5"/>
      <c r="H26" s="5"/>
      <c r="I26" s="445"/>
      <c r="N26" s="451"/>
      <c r="O26" s="462"/>
      <c r="P26" s="448"/>
      <c r="Q26" s="448"/>
      <c r="R26" s="449"/>
    </row>
    <row r="27" spans="2:18" ht="16.5" customHeight="1">
      <c r="B27" s="511" t="s">
        <v>1371</v>
      </c>
      <c r="C27" s="457"/>
      <c r="D27" s="508"/>
      <c r="E27" s="508"/>
      <c r="F27" s="508"/>
      <c r="G27" s="5"/>
      <c r="H27" s="5"/>
      <c r="I27" s="507"/>
      <c r="J27" s="512"/>
      <c r="K27" s="512"/>
      <c r="L27" s="512"/>
      <c r="M27" s="512"/>
      <c r="N27" s="451"/>
      <c r="O27" s="462"/>
      <c r="P27" s="448"/>
      <c r="Q27" s="448"/>
      <c r="R27" s="449"/>
    </row>
    <row r="28" spans="2:18" ht="16.5" customHeight="1">
      <c r="B28" s="513" t="s">
        <v>1358</v>
      </c>
      <c r="C28" s="514"/>
      <c r="D28" s="515">
        <f t="shared" ref="D28:H28" si="12">D23*D12</f>
        <v>734.55504275605676</v>
      </c>
      <c r="E28" s="515">
        <f t="shared" si="12"/>
        <v>1026.4223247923924</v>
      </c>
      <c r="F28" s="515">
        <f t="shared" si="12"/>
        <v>890.39117476678121</v>
      </c>
      <c r="G28" s="516">
        <f t="shared" si="12"/>
        <v>1131.3253867359938</v>
      </c>
      <c r="H28" s="516">
        <f t="shared" si="12"/>
        <v>-146.07603899710952</v>
      </c>
      <c r="I28" s="445">
        <f t="shared" ref="I28:M28" si="13">I4*I29</f>
        <v>0</v>
      </c>
      <c r="J28" s="5">
        <f t="shared" si="13"/>
        <v>0</v>
      </c>
      <c r="K28" s="5">
        <f t="shared" si="13"/>
        <v>0</v>
      </c>
      <c r="L28" s="5">
        <f t="shared" si="13"/>
        <v>0</v>
      </c>
      <c r="M28" s="5">
        <f t="shared" si="13"/>
        <v>0</v>
      </c>
      <c r="N28" s="451"/>
      <c r="O28" s="462"/>
      <c r="P28" s="448"/>
      <c r="Q28" s="448"/>
      <c r="R28" s="449"/>
    </row>
    <row r="29" spans="2:18" ht="16.5" customHeight="1">
      <c r="B29" s="517" t="s">
        <v>1372</v>
      </c>
      <c r="C29" s="464"/>
      <c r="D29" s="465">
        <f t="shared" ref="D29:H29" si="14">D28/D4</f>
        <v>4.3283315402953777E-2</v>
      </c>
      <c r="E29" s="501">
        <f t="shared" si="14"/>
        <v>5.6816605852469816E-2</v>
      </c>
      <c r="F29" s="501">
        <f t="shared" si="14"/>
        <v>4.1922300350211994E-2</v>
      </c>
      <c r="G29" s="501">
        <f t="shared" si="14"/>
        <v>3.8154253336061275E-2</v>
      </c>
      <c r="H29" s="465">
        <f t="shared" si="14"/>
        <v>-4.4712225500295718E-3</v>
      </c>
      <c r="I29" s="518"/>
      <c r="J29" s="519"/>
      <c r="K29" s="519"/>
      <c r="L29" s="519"/>
      <c r="M29" s="519"/>
      <c r="N29" s="451" t="s">
        <v>1373</v>
      </c>
      <c r="O29" s="462"/>
      <c r="P29" s="448"/>
      <c r="Q29" s="448"/>
      <c r="R29" s="449"/>
    </row>
    <row r="30" spans="2:18" ht="16.5" customHeight="1">
      <c r="B30" s="513" t="s">
        <v>1360</v>
      </c>
      <c r="C30" s="464"/>
      <c r="D30" s="515">
        <f t="shared" ref="D30:H30" si="15">D23*D13</f>
        <v>394.81029765582321</v>
      </c>
      <c r="E30" s="515">
        <f t="shared" si="15"/>
        <v>462.52264656998256</v>
      </c>
      <c r="F30" s="515">
        <f t="shared" si="15"/>
        <v>383.68302111079936</v>
      </c>
      <c r="G30" s="515">
        <f t="shared" si="15"/>
        <v>377.24831773601477</v>
      </c>
      <c r="H30" s="515">
        <f t="shared" si="15"/>
        <v>-45.354103088869863</v>
      </c>
      <c r="I30" s="445">
        <f t="shared" ref="I30:M30" si="16">I4*I31</f>
        <v>0</v>
      </c>
      <c r="J30" s="5">
        <f t="shared" si="16"/>
        <v>0</v>
      </c>
      <c r="K30" s="5">
        <f t="shared" si="16"/>
        <v>0</v>
      </c>
      <c r="L30" s="5">
        <f t="shared" si="16"/>
        <v>0</v>
      </c>
      <c r="M30" s="5">
        <f t="shared" si="16"/>
        <v>0</v>
      </c>
      <c r="N30" s="451"/>
      <c r="O30" s="462"/>
      <c r="P30" s="448"/>
      <c r="Q30" s="448"/>
      <c r="R30" s="449"/>
    </row>
    <row r="31" spans="2:18" ht="16.5" customHeight="1">
      <c r="B31" s="517" t="s">
        <v>1374</v>
      </c>
      <c r="C31" s="464"/>
      <c r="D31" s="465">
        <f t="shared" ref="D31:H31" si="17">D30/D4</f>
        <v>2.3264013781260171E-2</v>
      </c>
      <c r="E31" s="501">
        <f t="shared" si="17"/>
        <v>2.5602489611986148E-2</v>
      </c>
      <c r="F31" s="501">
        <f t="shared" si="17"/>
        <v>1.8064953142080217E-2</v>
      </c>
      <c r="G31" s="501">
        <f t="shared" si="17"/>
        <v>1.2722801109440447E-2</v>
      </c>
      <c r="H31" s="501">
        <f t="shared" si="17"/>
        <v>-1.3882378647420298E-3</v>
      </c>
      <c r="I31" s="518"/>
      <c r="J31" s="520"/>
      <c r="K31" s="520"/>
      <c r="L31" s="520"/>
      <c r="M31" s="520"/>
      <c r="N31" s="451" t="s">
        <v>1375</v>
      </c>
      <c r="O31" s="462"/>
      <c r="P31" s="448"/>
      <c r="Q31" s="448"/>
      <c r="R31" s="449"/>
    </row>
    <row r="32" spans="2:18" ht="16.5" customHeight="1">
      <c r="B32" s="513" t="s">
        <v>1362</v>
      </c>
      <c r="C32" s="521"/>
      <c r="D32" s="515">
        <f t="shared" ref="D32:H32" si="18">D14*D23</f>
        <v>194.62856114837811</v>
      </c>
      <c r="E32" s="515">
        <f t="shared" si="18"/>
        <v>209.32390332198327</v>
      </c>
      <c r="F32" s="515">
        <f t="shared" si="18"/>
        <v>175.07225196682225</v>
      </c>
      <c r="G32" s="515">
        <f t="shared" si="18"/>
        <v>157.34948682719656</v>
      </c>
      <c r="H32" s="515">
        <f t="shared" si="18"/>
        <v>-18.460587898268923</v>
      </c>
      <c r="I32" s="445">
        <f t="shared" ref="I32:M32" si="19">I4*I33</f>
        <v>0</v>
      </c>
      <c r="J32" s="5">
        <f t="shared" si="19"/>
        <v>0</v>
      </c>
      <c r="K32" s="5">
        <f t="shared" si="19"/>
        <v>0</v>
      </c>
      <c r="L32" s="5">
        <f t="shared" si="19"/>
        <v>0</v>
      </c>
      <c r="M32" s="5">
        <f t="shared" si="19"/>
        <v>0</v>
      </c>
      <c r="N32" s="451"/>
      <c r="O32" s="462"/>
      <c r="P32" s="448"/>
      <c r="Q32" s="448"/>
      <c r="R32" s="449"/>
    </row>
    <row r="33" spans="2:18" ht="16.5" customHeight="1">
      <c r="B33" s="517" t="s">
        <v>1376</v>
      </c>
      <c r="C33" s="521"/>
      <c r="D33" s="465">
        <f t="shared" ref="D33:H33" si="20">D32/D4</f>
        <v>1.1468397748657161E-2</v>
      </c>
      <c r="E33" s="465">
        <f t="shared" si="20"/>
        <v>1.1586920338030599E-2</v>
      </c>
      <c r="F33" s="501">
        <f t="shared" si="20"/>
        <v>8.242929330317679E-3</v>
      </c>
      <c r="G33" s="501">
        <f t="shared" si="20"/>
        <v>5.3066538178066034E-3</v>
      </c>
      <c r="H33" s="501">
        <f t="shared" si="20"/>
        <v>-5.6505774296889528E-4</v>
      </c>
      <c r="I33" s="518"/>
      <c r="J33" s="520"/>
      <c r="K33" s="520"/>
      <c r="L33" s="520"/>
      <c r="M33" s="520"/>
      <c r="N33" s="451" t="s">
        <v>1377</v>
      </c>
      <c r="O33" s="462"/>
      <c r="P33" s="448"/>
      <c r="Q33" s="448"/>
      <c r="R33" s="449"/>
    </row>
    <row r="34" spans="2:18" ht="16.5" customHeight="1">
      <c r="B34" s="513" t="s">
        <v>433</v>
      </c>
      <c r="C34" s="521"/>
      <c r="D34" s="515">
        <f t="shared" ref="D34:H34" si="21">D15*D23</f>
        <v>72.869098439743155</v>
      </c>
      <c r="E34" s="515">
        <f t="shared" si="21"/>
        <v>98.966926347153688</v>
      </c>
      <c r="F34" s="515">
        <f t="shared" si="21"/>
        <v>63.60155215559692</v>
      </c>
      <c r="G34" s="515">
        <f t="shared" si="21"/>
        <v>36.884808700795737</v>
      </c>
      <c r="H34" s="515">
        <f t="shared" si="21"/>
        <v>-7.0422700157525773</v>
      </c>
      <c r="I34" s="445"/>
      <c r="N34" s="451"/>
      <c r="O34" s="462"/>
      <c r="P34" s="448"/>
      <c r="Q34" s="448"/>
      <c r="R34" s="449"/>
    </row>
    <row r="35" spans="2:18" ht="16.5" customHeight="1">
      <c r="B35" s="517" t="s">
        <v>1378</v>
      </c>
      <c r="C35" s="521"/>
      <c r="D35" s="465">
        <f t="shared" ref="D35:H35" si="22">D34/D4</f>
        <v>4.2937778482363886E-3</v>
      </c>
      <c r="E35" s="465">
        <f t="shared" si="22"/>
        <v>5.4782176019349156E-3</v>
      </c>
      <c r="F35" s="465">
        <f t="shared" si="22"/>
        <v>2.9945527850778544E-3</v>
      </c>
      <c r="G35" s="465">
        <f t="shared" si="22"/>
        <v>1.2439501065936286E-3</v>
      </c>
      <c r="H35" s="465">
        <f t="shared" si="22"/>
        <v>-2.1555593041821931E-4</v>
      </c>
      <c r="I35" s="445"/>
      <c r="N35" s="451"/>
      <c r="O35" s="462"/>
      <c r="P35" s="448"/>
      <c r="Q35" s="448"/>
      <c r="R35" s="449"/>
    </row>
    <row r="36" spans="2:18" ht="16.5" customHeight="1">
      <c r="B36" s="522"/>
      <c r="C36" s="521"/>
      <c r="D36" s="5"/>
      <c r="E36" s="5"/>
      <c r="F36" s="5"/>
      <c r="G36" s="5"/>
      <c r="H36" s="5"/>
      <c r="I36" s="445"/>
      <c r="N36" s="451"/>
      <c r="O36" s="462"/>
      <c r="P36" s="448"/>
      <c r="Q36" s="448"/>
      <c r="R36" s="449"/>
    </row>
    <row r="37" spans="2:18" ht="16.5" customHeight="1">
      <c r="B37" s="522"/>
      <c r="C37" s="521"/>
      <c r="D37" s="5"/>
      <c r="E37" s="5"/>
      <c r="F37" s="5"/>
      <c r="G37" s="5"/>
      <c r="H37" s="5"/>
      <c r="I37" s="445"/>
      <c r="N37" s="451"/>
      <c r="O37" s="462"/>
      <c r="P37" s="448"/>
      <c r="Q37" s="448"/>
      <c r="R37" s="449"/>
    </row>
    <row r="38" spans="2:18" ht="16.5" customHeight="1">
      <c r="B38" s="523" t="s">
        <v>6</v>
      </c>
      <c r="C38" s="457"/>
      <c r="D38" s="458">
        <f>'ForecastA(ctrlv)'!AD56</f>
        <v>847.89099999999996</v>
      </c>
      <c r="E38" s="459">
        <f>'ForecastA(ctrlv)'!AE56</f>
        <v>1043.732</v>
      </c>
      <c r="F38" s="459">
        <f>'ForecastA(ctrlv)'!AF56</f>
        <v>937.846</v>
      </c>
      <c r="G38" s="458">
        <f>'ForecastA(ctrlv)'!AG56</f>
        <v>917.37799999999993</v>
      </c>
      <c r="H38" s="459">
        <f>'ForecastA(ctrlv)'!AH56</f>
        <v>1046.4869999999999</v>
      </c>
      <c r="I38" s="460">
        <f t="shared" ref="I38:M38" si="23">I41+I44+I47+I50+I53</f>
        <v>0</v>
      </c>
      <c r="J38" s="461">
        <f t="shared" si="23"/>
        <v>0</v>
      </c>
      <c r="K38" s="461">
        <f t="shared" si="23"/>
        <v>0</v>
      </c>
      <c r="L38" s="461">
        <f t="shared" si="23"/>
        <v>0</v>
      </c>
      <c r="M38" s="461">
        <f t="shared" si="23"/>
        <v>0</v>
      </c>
      <c r="N38" s="451" t="s">
        <v>1379</v>
      </c>
      <c r="O38" s="462"/>
      <c r="P38" s="448"/>
      <c r="Q38" s="448"/>
      <c r="R38" s="449"/>
    </row>
    <row r="39" spans="2:18" ht="16.5" customHeight="1">
      <c r="B39" s="524" t="s">
        <v>1380</v>
      </c>
      <c r="C39" s="525"/>
      <c r="D39" s="465">
        <f t="shared" ref="D39:M39" si="24">D38/D4</f>
        <v>4.9961584148451171E-2</v>
      </c>
      <c r="E39" s="465">
        <f t="shared" si="24"/>
        <v>5.7774766026844268E-2</v>
      </c>
      <c r="F39" s="465">
        <f t="shared" si="24"/>
        <v>4.4156616561864585E-2</v>
      </c>
      <c r="G39" s="465">
        <f t="shared" si="24"/>
        <v>3.0938820101892806E-2</v>
      </c>
      <c r="H39" s="465">
        <f t="shared" si="24"/>
        <v>3.2031784985663413E-2</v>
      </c>
      <c r="I39" s="466">
        <f t="shared" si="24"/>
        <v>0</v>
      </c>
      <c r="J39" s="465">
        <f t="shared" si="24"/>
        <v>0</v>
      </c>
      <c r="K39" s="465">
        <f t="shared" si="24"/>
        <v>0</v>
      </c>
      <c r="L39" s="465">
        <f t="shared" si="24"/>
        <v>0</v>
      </c>
      <c r="M39" s="465" t="e">
        <f t="shared" si="24"/>
        <v>#DIV/0!</v>
      </c>
      <c r="N39" s="451"/>
      <c r="O39" s="462"/>
      <c r="P39" s="448"/>
      <c r="Q39" s="448"/>
      <c r="R39" s="449"/>
    </row>
    <row r="40" spans="2:18" ht="16.5" customHeight="1">
      <c r="B40" s="524" t="s">
        <v>1357</v>
      </c>
      <c r="C40" s="525"/>
      <c r="D40" s="465"/>
      <c r="E40" s="465">
        <f t="shared" ref="E40:M40" si="25">(E38-D38)/D38</f>
        <v>0.23097426438068103</v>
      </c>
      <c r="F40" s="465">
        <f t="shared" si="25"/>
        <v>-0.10144941421744276</v>
      </c>
      <c r="G40" s="465">
        <f t="shared" si="25"/>
        <v>-2.1824478645747891E-2</v>
      </c>
      <c r="H40" s="465">
        <f t="shared" si="25"/>
        <v>0.14073696992951645</v>
      </c>
      <c r="I40" s="466">
        <f t="shared" si="25"/>
        <v>-1</v>
      </c>
      <c r="J40" s="465" t="e">
        <f t="shared" si="25"/>
        <v>#DIV/0!</v>
      </c>
      <c r="K40" s="465" t="e">
        <f t="shared" si="25"/>
        <v>#DIV/0!</v>
      </c>
      <c r="L40" s="465" t="e">
        <f t="shared" si="25"/>
        <v>#DIV/0!</v>
      </c>
      <c r="M40" s="465" t="e">
        <f t="shared" si="25"/>
        <v>#DIV/0!</v>
      </c>
      <c r="N40" s="451"/>
      <c r="O40" s="462"/>
      <c r="P40" s="448"/>
      <c r="Q40" s="448"/>
      <c r="R40" s="449"/>
    </row>
    <row r="41" spans="2:18" ht="16.5" customHeight="1">
      <c r="B41" s="526" t="s">
        <v>1381</v>
      </c>
      <c r="C41" s="464" t="s">
        <v>1382</v>
      </c>
      <c r="D41" s="527">
        <f>'ForecastA(ctrlv)'!AD59</f>
        <v>498.26</v>
      </c>
      <c r="E41" s="527">
        <f>'ForecastA(ctrlv)'!AE59</f>
        <v>513.96900000000005</v>
      </c>
      <c r="F41" s="527">
        <f>'ForecastA(ctrlv)'!AF59</f>
        <v>538.37699999999995</v>
      </c>
      <c r="G41" s="528">
        <f>'ForecastA(ctrlv)'!AG59</f>
        <v>583.15299999999991</v>
      </c>
      <c r="H41" s="528">
        <f>'ForecastA(ctrlv)'!AH59</f>
        <v>633.54</v>
      </c>
      <c r="I41" s="529"/>
      <c r="J41" s="530"/>
      <c r="K41" s="530"/>
      <c r="L41" s="531"/>
      <c r="M41" s="531"/>
      <c r="N41" s="451" t="s">
        <v>1383</v>
      </c>
      <c r="O41" s="462"/>
      <c r="P41" s="448"/>
      <c r="Q41" s="448"/>
      <c r="R41" s="449"/>
    </row>
    <row r="42" spans="2:18" ht="16.5" customHeight="1">
      <c r="B42" s="524" t="s">
        <v>1380</v>
      </c>
      <c r="C42" s="525"/>
      <c r="D42" s="465">
        <f t="shared" ref="D42:H42" si="26">D41/D4</f>
        <v>2.9359739539406932E-2</v>
      </c>
      <c r="E42" s="465">
        <f t="shared" si="26"/>
        <v>2.845025228703453E-2</v>
      </c>
      <c r="F42" s="465">
        <f t="shared" si="26"/>
        <v>2.5348411951137999E-2</v>
      </c>
      <c r="G42" s="465">
        <f t="shared" si="26"/>
        <v>1.9666991969372594E-2</v>
      </c>
      <c r="H42" s="465">
        <f t="shared" si="26"/>
        <v>1.9391943769790931E-2</v>
      </c>
      <c r="I42" s="532"/>
      <c r="J42" s="533"/>
      <c r="K42" s="533"/>
      <c r="L42" s="534"/>
      <c r="M42" s="534"/>
      <c r="N42" s="451"/>
      <c r="O42" s="462"/>
      <c r="P42" s="448"/>
      <c r="Q42" s="448"/>
      <c r="R42" s="449"/>
    </row>
    <row r="43" spans="2:18" ht="16.5" customHeight="1">
      <c r="B43" s="524" t="s">
        <v>1357</v>
      </c>
      <c r="C43" s="525"/>
      <c r="D43" s="465"/>
      <c r="E43" s="465">
        <f t="shared" ref="E43:H43" si="27">(E41-D41)/D41</f>
        <v>3.1527716453257457E-2</v>
      </c>
      <c r="F43" s="465">
        <f t="shared" si="27"/>
        <v>4.7489245460329121E-2</v>
      </c>
      <c r="G43" s="465">
        <f t="shared" si="27"/>
        <v>8.3168486023734223E-2</v>
      </c>
      <c r="H43" s="465">
        <f t="shared" si="27"/>
        <v>8.6404425596713158E-2</v>
      </c>
      <c r="I43" s="532"/>
      <c r="J43" s="533"/>
      <c r="K43" s="533"/>
      <c r="L43" s="534"/>
      <c r="M43" s="534"/>
      <c r="N43" s="451"/>
      <c r="O43" s="462"/>
      <c r="P43" s="448"/>
      <c r="Q43" s="448"/>
      <c r="R43" s="449"/>
    </row>
    <row r="44" spans="2:18" ht="16.5" customHeight="1">
      <c r="B44" s="526" t="s">
        <v>1384</v>
      </c>
      <c r="C44" s="464" t="s">
        <v>1385</v>
      </c>
      <c r="D44" s="527">
        <f>'ForecastA(ctrlv)'!AD67</f>
        <v>61.644999999999996</v>
      </c>
      <c r="E44" s="528">
        <f>'ForecastA(ctrlv)'!AE67</f>
        <v>227.18199999999996</v>
      </c>
      <c r="F44" s="528">
        <f>'ForecastA(ctrlv)'!AF67</f>
        <v>90.929999999999993</v>
      </c>
      <c r="G44" s="527">
        <f>'ForecastA(ctrlv)'!AG67</f>
        <v>66.057000000000002</v>
      </c>
      <c r="H44" s="528">
        <f>'ForecastA(ctrlv)'!AH67</f>
        <v>100.249</v>
      </c>
      <c r="I44" s="535"/>
      <c r="J44" s="536"/>
      <c r="K44" s="536"/>
      <c r="L44" s="537"/>
      <c r="M44" s="537"/>
      <c r="N44" s="451" t="s">
        <v>1386</v>
      </c>
      <c r="O44" s="462"/>
      <c r="P44" s="448"/>
      <c r="Q44" s="448"/>
      <c r="R44" s="449"/>
    </row>
    <row r="45" spans="2:18" ht="16.5" customHeight="1">
      <c r="B45" s="524" t="s">
        <v>1380</v>
      </c>
      <c r="C45" s="525"/>
      <c r="D45" s="465">
        <f t="shared" ref="D45:H45" si="28">D44/D4</f>
        <v>3.6324030504289733E-3</v>
      </c>
      <c r="E45" s="501">
        <f t="shared" si="28"/>
        <v>1.2575437847560994E-2</v>
      </c>
      <c r="F45" s="465">
        <f t="shared" si="28"/>
        <v>4.2812584837706264E-3</v>
      </c>
      <c r="G45" s="465">
        <f t="shared" si="28"/>
        <v>2.2277901142939258E-3</v>
      </c>
      <c r="H45" s="465">
        <f t="shared" si="28"/>
        <v>3.068508651352355E-3</v>
      </c>
      <c r="I45" s="532"/>
      <c r="J45" s="536"/>
      <c r="K45" s="536"/>
      <c r="L45" s="537"/>
      <c r="M45" s="537"/>
      <c r="N45" s="451" t="s">
        <v>1387</v>
      </c>
      <c r="P45" s="448"/>
      <c r="Q45" s="448"/>
      <c r="R45" s="449"/>
    </row>
    <row r="46" spans="2:18" ht="16.5" customHeight="1">
      <c r="B46" s="538" t="s">
        <v>1357</v>
      </c>
      <c r="C46" s="539"/>
      <c r="D46" s="465"/>
      <c r="E46" s="465">
        <f t="shared" ref="E46:H46" si="29">(E44-D44)/D44</f>
        <v>2.6853272771514316</v>
      </c>
      <c r="F46" s="465">
        <f t="shared" si="29"/>
        <v>-0.59974821948921997</v>
      </c>
      <c r="G46" s="465">
        <f t="shared" si="29"/>
        <v>-0.27354008578027045</v>
      </c>
      <c r="H46" s="465">
        <f t="shared" si="29"/>
        <v>0.51761357615392756</v>
      </c>
      <c r="I46" s="532"/>
      <c r="J46" s="536"/>
      <c r="K46" s="536"/>
      <c r="L46" s="537"/>
      <c r="M46" s="537"/>
      <c r="N46" s="451"/>
      <c r="O46" s="462"/>
      <c r="P46" s="448"/>
      <c r="Q46" s="448"/>
      <c r="R46" s="449"/>
    </row>
    <row r="47" spans="2:18" ht="16.5" customHeight="1">
      <c r="B47" s="526" t="s">
        <v>1388</v>
      </c>
      <c r="C47" s="464" t="s">
        <v>1385</v>
      </c>
      <c r="D47" s="527">
        <f>'ForecastA(ctrlv)'!AD63</f>
        <v>77.47</v>
      </c>
      <c r="E47" s="527">
        <f>'ForecastA(ctrlv)'!AE63</f>
        <v>71.580999999999989</v>
      </c>
      <c r="F47" s="528">
        <f>'ForecastA(ctrlv)'!AF63</f>
        <v>91.260999999999996</v>
      </c>
      <c r="G47" s="527">
        <f>'ForecastA(ctrlv)'!AG63</f>
        <v>86.619</v>
      </c>
      <c r="H47" s="528">
        <f>'ForecastA(ctrlv)'!AH63</f>
        <v>97.144000000000005</v>
      </c>
      <c r="I47" s="535"/>
      <c r="J47" s="536"/>
      <c r="K47" s="536"/>
      <c r="L47" s="537"/>
      <c r="M47" s="537"/>
      <c r="N47" s="451" t="s">
        <v>1389</v>
      </c>
      <c r="O47" s="462"/>
      <c r="P47" s="448"/>
      <c r="Q47" s="448"/>
      <c r="R47" s="449"/>
    </row>
    <row r="48" spans="2:18" ht="16.5" customHeight="1">
      <c r="B48" s="524" t="s">
        <v>1380</v>
      </c>
      <c r="C48" s="525"/>
      <c r="D48" s="465">
        <f t="shared" ref="D48:H48" si="30">D47/D4</f>
        <v>4.564883839998906E-3</v>
      </c>
      <c r="E48" s="465">
        <f t="shared" si="30"/>
        <v>3.9622963816070972E-3</v>
      </c>
      <c r="F48" s="465">
        <f t="shared" si="30"/>
        <v>4.2968429614801623E-3</v>
      </c>
      <c r="G48" s="465">
        <f t="shared" si="30"/>
        <v>2.9212491016852955E-3</v>
      </c>
      <c r="H48" s="465">
        <f t="shared" si="30"/>
        <v>2.9734681086791208E-3</v>
      </c>
      <c r="I48" s="532"/>
      <c r="J48" s="536"/>
      <c r="K48" s="536"/>
      <c r="L48" s="537"/>
      <c r="M48" s="537"/>
      <c r="N48" s="451"/>
      <c r="O48" s="462"/>
      <c r="P48" s="448"/>
      <c r="Q48" s="448"/>
      <c r="R48" s="449"/>
    </row>
    <row r="49" spans="2:18" ht="16.5" customHeight="1">
      <c r="B49" s="538" t="s">
        <v>1357</v>
      </c>
      <c r="C49" s="539"/>
      <c r="D49" s="465"/>
      <c r="E49" s="465">
        <f t="shared" ref="E49:H49" si="31">(E47-D47)/D47</f>
        <v>-7.6016522524848459E-2</v>
      </c>
      <c r="F49" s="465">
        <f t="shared" si="31"/>
        <v>0.27493329235411645</v>
      </c>
      <c r="G49" s="465">
        <f t="shared" si="31"/>
        <v>-5.0865101193280769E-2</v>
      </c>
      <c r="H49" s="465">
        <f t="shared" si="31"/>
        <v>0.12150913771805269</v>
      </c>
      <c r="I49" s="532"/>
      <c r="J49" s="536"/>
      <c r="K49" s="536"/>
      <c r="L49" s="537"/>
      <c r="M49" s="537"/>
      <c r="N49" s="451"/>
      <c r="O49" s="462"/>
      <c r="P49" s="448"/>
      <c r="Q49" s="448"/>
      <c r="R49" s="449"/>
    </row>
    <row r="50" spans="2:18" ht="16.5" customHeight="1">
      <c r="B50" s="526" t="s">
        <v>1390</v>
      </c>
      <c r="C50" s="464" t="s">
        <v>1382</v>
      </c>
      <c r="D50" s="527">
        <f>'ForecastA(ctrlv)'!AD71+'ForecastA(ctrlv)'!AD75</f>
        <v>177.52699999999999</v>
      </c>
      <c r="E50" s="527">
        <f>'ForecastA(ctrlv)'!AE71+'ForecastA(ctrlv)'!AE75</f>
        <v>190.02499999999998</v>
      </c>
      <c r="F50" s="527">
        <f>'ForecastA(ctrlv)'!AF71+'ForecastA(ctrlv)'!AF75</f>
        <v>178.61199999999999</v>
      </c>
      <c r="G50" s="528">
        <f>'ForecastA(ctrlv)'!AG71+'ForecastA(ctrlv)'!AG75</f>
        <v>138.78700000000001</v>
      </c>
      <c r="H50" s="527">
        <f>'ForecastA(ctrlv)'!AH71+'ForecastA(ctrlv)'!AH75</f>
        <v>154.923</v>
      </c>
      <c r="I50" s="535"/>
      <c r="J50" s="536"/>
      <c r="K50" s="536"/>
      <c r="L50" s="537"/>
      <c r="M50" s="537"/>
      <c r="N50" s="451" t="s">
        <v>1391</v>
      </c>
      <c r="O50" s="462"/>
      <c r="P50" s="448"/>
      <c r="Q50" s="448"/>
      <c r="R50" s="449"/>
    </row>
    <row r="51" spans="2:18" ht="16.5" customHeight="1">
      <c r="B51" s="524" t="s">
        <v>1380</v>
      </c>
      <c r="C51" s="525"/>
      <c r="D51" s="465">
        <f t="shared" ref="D51:H51" si="32">D50/D4</f>
        <v>1.0460696185148907E-2</v>
      </c>
      <c r="E51" s="465">
        <f t="shared" si="32"/>
        <v>1.0518648383158781E-2</v>
      </c>
      <c r="F51" s="465">
        <f t="shared" si="32"/>
        <v>8.409591337328045E-3</v>
      </c>
      <c r="G51" s="465">
        <f t="shared" si="32"/>
        <v>4.680628950641281E-3</v>
      </c>
      <c r="H51" s="465">
        <f t="shared" si="32"/>
        <v>4.7420180330323587E-3</v>
      </c>
      <c r="I51" s="532"/>
      <c r="J51" s="536"/>
      <c r="K51" s="536"/>
      <c r="L51" s="537"/>
      <c r="M51" s="537"/>
      <c r="N51" s="451"/>
      <c r="O51" s="462"/>
      <c r="P51" s="448"/>
      <c r="Q51" s="448"/>
      <c r="R51" s="449"/>
    </row>
    <row r="52" spans="2:18" ht="16.5" customHeight="1">
      <c r="B52" s="538" t="s">
        <v>1357</v>
      </c>
      <c r="C52" s="539"/>
      <c r="D52" s="465"/>
      <c r="E52" s="465">
        <f t="shared" ref="E52:H52" si="33">(E50-D50)/D50</f>
        <v>7.0400558788240614E-2</v>
      </c>
      <c r="F52" s="465">
        <f t="shared" si="33"/>
        <v>-6.0060518352848223E-2</v>
      </c>
      <c r="G52" s="465">
        <f t="shared" si="33"/>
        <v>-0.22296934136564167</v>
      </c>
      <c r="H52" s="465">
        <f t="shared" si="33"/>
        <v>0.11626449163106051</v>
      </c>
      <c r="I52" s="540"/>
      <c r="J52" s="541"/>
      <c r="K52" s="541"/>
      <c r="L52" s="542"/>
      <c r="M52" s="542"/>
      <c r="N52" s="451"/>
      <c r="O52" s="462"/>
      <c r="P52" s="448"/>
      <c r="Q52" s="448"/>
      <c r="R52" s="449"/>
    </row>
    <row r="53" spans="2:18" ht="16.5" customHeight="1">
      <c r="B53" s="526" t="s">
        <v>1392</v>
      </c>
      <c r="C53" s="539"/>
      <c r="D53" s="543">
        <f t="shared" ref="D53:M53" si="34">D54+D55</f>
        <v>32.988999999999997</v>
      </c>
      <c r="E53" s="543">
        <f t="shared" si="34"/>
        <v>40.975000000000001</v>
      </c>
      <c r="F53" s="543">
        <f t="shared" si="34"/>
        <v>38.666000000000004</v>
      </c>
      <c r="G53" s="543">
        <f t="shared" si="34"/>
        <v>42.761999999999993</v>
      </c>
      <c r="H53" s="544">
        <f t="shared" si="34"/>
        <v>60.630999999999993</v>
      </c>
      <c r="I53" s="545">
        <f t="shared" si="34"/>
        <v>0</v>
      </c>
      <c r="J53" s="543">
        <f t="shared" si="34"/>
        <v>0</v>
      </c>
      <c r="K53" s="543">
        <f t="shared" si="34"/>
        <v>0</v>
      </c>
      <c r="L53" s="543">
        <f t="shared" si="34"/>
        <v>0</v>
      </c>
      <c r="M53" s="543">
        <f t="shared" si="34"/>
        <v>0</v>
      </c>
      <c r="N53" s="451" t="s">
        <v>1393</v>
      </c>
      <c r="O53" s="462"/>
      <c r="P53" s="488"/>
      <c r="Q53" s="448"/>
      <c r="R53" s="449"/>
    </row>
    <row r="54" spans="2:18" ht="16.5" customHeight="1">
      <c r="B54" s="526" t="s">
        <v>1394</v>
      </c>
      <c r="C54" s="464"/>
      <c r="D54" s="543">
        <f t="shared" ref="D54:M54" si="35">D147</f>
        <v>27.58</v>
      </c>
      <c r="E54" s="544">
        <f t="shared" si="35"/>
        <v>34.378</v>
      </c>
      <c r="F54" s="543">
        <f t="shared" si="35"/>
        <v>34.859000000000002</v>
      </c>
      <c r="G54" s="543">
        <f t="shared" si="35"/>
        <v>37.748999999999995</v>
      </c>
      <c r="H54" s="544">
        <f t="shared" si="35"/>
        <v>53.998999999999995</v>
      </c>
      <c r="I54" s="545">
        <f t="shared" si="35"/>
        <v>0</v>
      </c>
      <c r="J54" s="543">
        <f t="shared" si="35"/>
        <v>0</v>
      </c>
      <c r="K54" s="543">
        <f t="shared" si="35"/>
        <v>0</v>
      </c>
      <c r="L54" s="543">
        <f t="shared" si="35"/>
        <v>0</v>
      </c>
      <c r="M54" s="543">
        <f t="shared" si="35"/>
        <v>0</v>
      </c>
      <c r="N54" s="451" t="s">
        <v>1395</v>
      </c>
      <c r="O54" s="462"/>
      <c r="P54" s="448"/>
      <c r="Q54" s="448"/>
      <c r="R54" s="449"/>
    </row>
    <row r="55" spans="2:18" ht="16.5" customHeight="1">
      <c r="B55" s="526" t="s">
        <v>1396</v>
      </c>
      <c r="C55" s="464"/>
      <c r="D55" s="543">
        <f t="shared" ref="D55:M55" si="36">D158</f>
        <v>5.4089999999999998</v>
      </c>
      <c r="E55" s="543">
        <f t="shared" si="36"/>
        <v>6.5969999999999995</v>
      </c>
      <c r="F55" s="543">
        <f t="shared" si="36"/>
        <v>3.8069999999999999</v>
      </c>
      <c r="G55" s="543">
        <f t="shared" si="36"/>
        <v>5.0129999999999999</v>
      </c>
      <c r="H55" s="543">
        <f t="shared" si="36"/>
        <v>6.6319999999999997</v>
      </c>
      <c r="I55" s="545">
        <f t="shared" si="36"/>
        <v>0</v>
      </c>
      <c r="J55" s="543">
        <f t="shared" si="36"/>
        <v>0</v>
      </c>
      <c r="K55" s="543">
        <f t="shared" si="36"/>
        <v>0</v>
      </c>
      <c r="L55" s="543">
        <f t="shared" si="36"/>
        <v>0</v>
      </c>
      <c r="M55" s="543">
        <f t="shared" si="36"/>
        <v>0</v>
      </c>
      <c r="N55" s="451"/>
      <c r="O55" s="462"/>
      <c r="P55" s="448"/>
      <c r="Q55" s="448"/>
      <c r="R55" s="449"/>
    </row>
    <row r="56" spans="2:18" ht="16.5" customHeight="1">
      <c r="B56" s="526"/>
      <c r="C56" s="464"/>
      <c r="D56" s="5"/>
      <c r="E56" s="5"/>
      <c r="F56" s="5"/>
      <c r="G56" s="5"/>
      <c r="H56" s="5"/>
      <c r="I56" s="445"/>
      <c r="N56" s="451"/>
      <c r="O56" s="462"/>
      <c r="P56" s="448"/>
      <c r="Q56" s="448"/>
      <c r="R56" s="449"/>
    </row>
    <row r="57" spans="2:18" ht="16.5" customHeight="1">
      <c r="B57" s="546"/>
      <c r="C57" s="547"/>
      <c r="D57" s="5"/>
      <c r="E57" s="5"/>
      <c r="F57" s="5"/>
      <c r="G57" s="5"/>
      <c r="H57" s="5"/>
      <c r="I57" s="445"/>
      <c r="N57" s="451"/>
      <c r="O57" s="462"/>
      <c r="P57" s="448"/>
      <c r="Q57" s="448"/>
      <c r="R57" s="449"/>
    </row>
    <row r="58" spans="2:18" ht="16.5" customHeight="1">
      <c r="B58" s="497"/>
      <c r="C58" s="464"/>
      <c r="D58" s="5"/>
      <c r="E58" s="5"/>
      <c r="F58" s="5"/>
      <c r="G58" s="5"/>
      <c r="H58" s="5"/>
      <c r="I58" s="445"/>
      <c r="N58" s="451"/>
      <c r="O58" s="462"/>
      <c r="P58" s="448"/>
      <c r="Q58" s="448"/>
      <c r="R58" s="449"/>
    </row>
    <row r="59" spans="2:18" ht="16.5" customHeight="1">
      <c r="B59" s="548" t="s">
        <v>178</v>
      </c>
      <c r="C59" s="457"/>
      <c r="D59" s="549">
        <f t="shared" ref="D59:M59" si="37">D23-D38</f>
        <v>548.97200000000123</v>
      </c>
      <c r="E59" s="459">
        <f t="shared" si="37"/>
        <v>753.50400000000081</v>
      </c>
      <c r="F59" s="459">
        <f t="shared" si="37"/>
        <v>574.90199999999959</v>
      </c>
      <c r="G59" s="459">
        <f t="shared" si="37"/>
        <v>785.43000000000097</v>
      </c>
      <c r="H59" s="459">
        <f t="shared" si="37"/>
        <v>-1263.4200000000008</v>
      </c>
      <c r="I59" s="550">
        <f t="shared" si="37"/>
        <v>0</v>
      </c>
      <c r="J59" s="549">
        <f t="shared" si="37"/>
        <v>0</v>
      </c>
      <c r="K59" s="549">
        <f t="shared" si="37"/>
        <v>0</v>
      </c>
      <c r="L59" s="549">
        <f t="shared" si="37"/>
        <v>0</v>
      </c>
      <c r="M59" s="549">
        <f t="shared" si="37"/>
        <v>0</v>
      </c>
      <c r="N59" s="451" t="s">
        <v>1397</v>
      </c>
      <c r="O59" s="462"/>
      <c r="P59" s="448"/>
      <c r="Q59" s="448"/>
      <c r="R59" s="449"/>
    </row>
    <row r="60" spans="2:18" ht="16.5" customHeight="1">
      <c r="B60" s="551" t="s">
        <v>1398</v>
      </c>
      <c r="C60" s="552"/>
      <c r="D60" s="465">
        <f t="shared" ref="D60:M60" si="38">D59/D4</f>
        <v>3.2347920632656318E-2</v>
      </c>
      <c r="E60" s="501">
        <f t="shared" si="38"/>
        <v>4.1709478391283694E-2</v>
      </c>
      <c r="F60" s="501">
        <f t="shared" si="38"/>
        <v>2.7068119045823149E-2</v>
      </c>
      <c r="G60" s="465">
        <f t="shared" si="38"/>
        <v>2.648883826800915E-2</v>
      </c>
      <c r="H60" s="501">
        <f t="shared" si="38"/>
        <v>-3.8671859073822132E-2</v>
      </c>
      <c r="I60" s="466">
        <f t="shared" si="38"/>
        <v>0</v>
      </c>
      <c r="J60" s="465">
        <f t="shared" si="38"/>
        <v>0</v>
      </c>
      <c r="K60" s="465">
        <f t="shared" si="38"/>
        <v>0</v>
      </c>
      <c r="L60" s="465">
        <f t="shared" si="38"/>
        <v>0</v>
      </c>
      <c r="M60" s="465" t="e">
        <f t="shared" si="38"/>
        <v>#DIV/0!</v>
      </c>
      <c r="N60" s="451" t="s">
        <v>1399</v>
      </c>
      <c r="O60" s="462"/>
      <c r="P60" s="448"/>
      <c r="Q60" s="448"/>
      <c r="R60" s="449"/>
    </row>
    <row r="61" spans="2:18" ht="16.5" customHeight="1">
      <c r="B61" s="510" t="s">
        <v>1357</v>
      </c>
      <c r="C61" s="505"/>
      <c r="D61" s="465"/>
      <c r="E61" s="465">
        <f t="shared" ref="E61:M61" si="39">(E59-D59)/D59</f>
        <v>0.37257273595010149</v>
      </c>
      <c r="F61" s="465">
        <f t="shared" si="39"/>
        <v>-0.23702860236973</v>
      </c>
      <c r="G61" s="465">
        <f t="shared" si="39"/>
        <v>0.36619806506152619</v>
      </c>
      <c r="H61" s="465">
        <f t="shared" si="39"/>
        <v>-2.6085711011802442</v>
      </c>
      <c r="I61" s="466">
        <f t="shared" si="39"/>
        <v>-1</v>
      </c>
      <c r="J61" s="465" t="e">
        <f t="shared" si="39"/>
        <v>#DIV/0!</v>
      </c>
      <c r="K61" s="465" t="e">
        <f t="shared" si="39"/>
        <v>#DIV/0!</v>
      </c>
      <c r="L61" s="465" t="e">
        <f t="shared" si="39"/>
        <v>#DIV/0!</v>
      </c>
      <c r="M61" s="465" t="e">
        <f t="shared" si="39"/>
        <v>#DIV/0!</v>
      </c>
      <c r="N61" s="451"/>
      <c r="O61" s="462"/>
      <c r="P61" s="448"/>
      <c r="Q61" s="448"/>
      <c r="R61" s="449"/>
    </row>
    <row r="62" spans="2:18" ht="16.5" customHeight="1">
      <c r="B62" s="553" t="s">
        <v>1400</v>
      </c>
      <c r="C62" s="505"/>
      <c r="D62" s="554">
        <f>'ForecastA(ctrlv)'!AD108</f>
        <v>548.97200000000123</v>
      </c>
      <c r="E62" s="554">
        <f>'ForecastA(ctrlv)'!AE108</f>
        <v>753.50400000000081</v>
      </c>
      <c r="F62" s="554">
        <f>'ForecastA(ctrlv)'!AF108</f>
        <v>574.90199999999959</v>
      </c>
      <c r="G62" s="554">
        <f>'ForecastA(ctrlv)'!AG108</f>
        <v>785.43000000000097</v>
      </c>
      <c r="H62" s="554">
        <f>'ForecastA(ctrlv)'!AH108</f>
        <v>-1263.4200000000008</v>
      </c>
      <c r="I62" s="555"/>
      <c r="N62" s="451"/>
      <c r="O62" s="462"/>
      <c r="P62" s="448"/>
      <c r="Q62" s="448"/>
      <c r="R62" s="449"/>
    </row>
    <row r="63" spans="2:18" ht="16.5" customHeight="1">
      <c r="B63" s="510"/>
      <c r="C63" s="505"/>
      <c r="D63" s="556" t="b">
        <f t="shared" ref="D63:H63" si="40">IF(D59=D62,TRUE,FALSE)</f>
        <v>1</v>
      </c>
      <c r="E63" s="556" t="b">
        <f t="shared" si="40"/>
        <v>1</v>
      </c>
      <c r="F63" s="556" t="b">
        <f t="shared" si="40"/>
        <v>1</v>
      </c>
      <c r="G63" s="556" t="b">
        <f t="shared" si="40"/>
        <v>1</v>
      </c>
      <c r="H63" s="556" t="b">
        <f t="shared" si="40"/>
        <v>1</v>
      </c>
      <c r="I63" s="555"/>
      <c r="N63" s="451"/>
      <c r="O63" s="462"/>
      <c r="P63" s="448"/>
      <c r="Q63" s="448"/>
      <c r="R63" s="449"/>
    </row>
    <row r="64" spans="2:18" ht="16.5" customHeight="1">
      <c r="B64" s="510"/>
      <c r="C64" s="505"/>
      <c r="D64" s="5"/>
      <c r="E64" s="5"/>
      <c r="F64" s="5"/>
      <c r="G64" s="5"/>
      <c r="H64" s="5"/>
      <c r="I64" s="445"/>
      <c r="N64" s="451"/>
      <c r="O64" s="462"/>
      <c r="P64" s="448"/>
      <c r="Q64" s="448"/>
      <c r="R64" s="449"/>
    </row>
    <row r="65" spans="2:18" ht="16.5" customHeight="1">
      <c r="B65" s="557" t="s">
        <v>1401</v>
      </c>
      <c r="C65" s="558"/>
      <c r="D65" s="559">
        <f>'ForecastA(ctrlv)'!AD117</f>
        <v>720.62900000000127</v>
      </c>
      <c r="E65" s="560">
        <f>'ForecastA(ctrlv)'!AE117</f>
        <v>925.00500000000079</v>
      </c>
      <c r="F65" s="560">
        <f>'ForecastA(ctrlv)'!AF117</f>
        <v>756.60999999999956</v>
      </c>
      <c r="G65" s="560">
        <f>'ForecastA(ctrlv)'!AG117</f>
        <v>981.54400000000101</v>
      </c>
      <c r="H65" s="560">
        <f>'ForecastA(ctrlv)'!AH117</f>
        <v>-1041.9230000000007</v>
      </c>
      <c r="I65" s="561">
        <f t="shared" ref="I65:M65" si="41">I59+I146+I157</f>
        <v>0</v>
      </c>
      <c r="J65" s="562">
        <f t="shared" si="41"/>
        <v>0</v>
      </c>
      <c r="K65" s="562">
        <f t="shared" si="41"/>
        <v>0</v>
      </c>
      <c r="L65" s="562">
        <f t="shared" si="41"/>
        <v>0</v>
      </c>
      <c r="M65" s="563">
        <f t="shared" si="41"/>
        <v>0</v>
      </c>
      <c r="N65" s="451" t="s">
        <v>1402</v>
      </c>
      <c r="O65" s="462"/>
      <c r="P65" s="448"/>
      <c r="Q65" s="448"/>
      <c r="R65" s="449"/>
    </row>
    <row r="66" spans="2:18" ht="16.5" customHeight="1">
      <c r="B66" s="564" t="s">
        <v>1074</v>
      </c>
      <c r="C66" s="450"/>
      <c r="D66" s="493">
        <f t="shared" ref="D66:M66" si="42">D65/D4</f>
        <v>4.2462729788751485E-2</v>
      </c>
      <c r="E66" s="493">
        <f t="shared" si="42"/>
        <v>5.1202748836541495E-2</v>
      </c>
      <c r="F66" s="493">
        <f t="shared" si="42"/>
        <v>3.5623479395201711E-2</v>
      </c>
      <c r="G66" s="493">
        <f t="shared" si="42"/>
        <v>3.3102835731936349E-2</v>
      </c>
      <c r="H66" s="493">
        <f t="shared" si="42"/>
        <v>-3.1892086101038435E-2</v>
      </c>
      <c r="I66" s="494">
        <f t="shared" si="42"/>
        <v>0</v>
      </c>
      <c r="J66" s="493">
        <f t="shared" si="42"/>
        <v>0</v>
      </c>
      <c r="K66" s="493">
        <f t="shared" si="42"/>
        <v>0</v>
      </c>
      <c r="L66" s="493">
        <f t="shared" si="42"/>
        <v>0</v>
      </c>
      <c r="M66" s="493" t="e">
        <f t="shared" si="42"/>
        <v>#DIV/0!</v>
      </c>
      <c r="N66" s="451"/>
      <c r="O66" s="462"/>
      <c r="P66" s="448"/>
      <c r="Q66" s="448"/>
      <c r="R66" s="449"/>
    </row>
    <row r="67" spans="2:18" ht="16.5" customHeight="1">
      <c r="B67" s="565" t="s">
        <v>1357</v>
      </c>
      <c r="C67" s="566"/>
      <c r="D67" s="567"/>
      <c r="E67" s="567">
        <f t="shared" ref="E67:M67" si="43">(E65-D65)/D65</f>
        <v>0.28360779263670927</v>
      </c>
      <c r="F67" s="567">
        <f t="shared" si="43"/>
        <v>-0.18204766460721952</v>
      </c>
      <c r="G67" s="567">
        <f t="shared" si="43"/>
        <v>0.29729186767291149</v>
      </c>
      <c r="H67" s="567">
        <f t="shared" si="43"/>
        <v>-2.0615143080697345</v>
      </c>
      <c r="I67" s="568">
        <f t="shared" si="43"/>
        <v>-1</v>
      </c>
      <c r="J67" s="567" t="e">
        <f t="shared" si="43"/>
        <v>#DIV/0!</v>
      </c>
      <c r="K67" s="567" t="e">
        <f t="shared" si="43"/>
        <v>#DIV/0!</v>
      </c>
      <c r="L67" s="567" t="e">
        <f t="shared" si="43"/>
        <v>#DIV/0!</v>
      </c>
      <c r="M67" s="567" t="e">
        <f t="shared" si="43"/>
        <v>#DIV/0!</v>
      </c>
      <c r="N67" s="451"/>
      <c r="O67" s="462"/>
      <c r="P67" s="448"/>
      <c r="Q67" s="448"/>
      <c r="R67" s="449"/>
    </row>
    <row r="68" spans="2:18" ht="16.5" customHeight="1">
      <c r="B68" s="497"/>
      <c r="C68" s="464"/>
      <c r="D68" s="5"/>
      <c r="E68" s="5"/>
      <c r="F68" s="5"/>
      <c r="G68" s="5"/>
      <c r="H68" s="5"/>
      <c r="I68" s="445"/>
      <c r="N68" s="451"/>
      <c r="O68" s="462"/>
      <c r="P68" s="448"/>
      <c r="Q68" s="448"/>
      <c r="R68" s="449"/>
    </row>
    <row r="69" spans="2:18" ht="16.5" customHeight="1">
      <c r="B69" s="569" t="s">
        <v>1403</v>
      </c>
      <c r="C69" s="457"/>
      <c r="D69" s="570">
        <f t="shared" ref="D69:M69" si="44">D71+D86+D90</f>
        <v>-153.39799999999997</v>
      </c>
      <c r="E69" s="570">
        <f t="shared" si="44"/>
        <v>100.59699999999998</v>
      </c>
      <c r="F69" s="570">
        <f t="shared" si="44"/>
        <v>178.91300000000001</v>
      </c>
      <c r="G69" s="461">
        <f t="shared" si="44"/>
        <v>154.11499999999995</v>
      </c>
      <c r="H69" s="570">
        <f t="shared" si="44"/>
        <v>277.70300000000003</v>
      </c>
      <c r="I69" s="460" t="e">
        <f t="shared" si="44"/>
        <v>#DIV/0!</v>
      </c>
      <c r="J69" s="461" t="e">
        <f t="shared" si="44"/>
        <v>#DIV/0!</v>
      </c>
      <c r="K69" s="461" t="e">
        <f t="shared" si="44"/>
        <v>#DIV/0!</v>
      </c>
      <c r="L69" s="461" t="e">
        <f t="shared" si="44"/>
        <v>#DIV/0!</v>
      </c>
      <c r="M69" s="461" t="e">
        <f t="shared" si="44"/>
        <v>#DIV/0!</v>
      </c>
      <c r="N69" s="451" t="s">
        <v>1404</v>
      </c>
      <c r="O69" s="462"/>
      <c r="P69" s="448"/>
      <c r="Q69" s="448"/>
      <c r="R69" s="449"/>
    </row>
    <row r="70" spans="2:18" ht="16.5" customHeight="1">
      <c r="B70" s="571"/>
      <c r="C70" s="572"/>
      <c r="D70" s="5"/>
      <c r="E70" s="5"/>
      <c r="F70" s="5"/>
      <c r="G70" s="5"/>
      <c r="H70" s="5"/>
      <c r="I70" s="445"/>
      <c r="N70" s="451"/>
      <c r="O70" s="462"/>
      <c r="P70" s="448"/>
      <c r="Q70" s="448"/>
      <c r="R70" s="449"/>
    </row>
    <row r="71" spans="2:18" ht="16.5" customHeight="1">
      <c r="B71" s="571" t="s">
        <v>1405</v>
      </c>
      <c r="C71" s="464"/>
      <c r="D71" s="544">
        <f t="shared" ref="D71:M71" si="45">D72-D79</f>
        <v>-8.5759999999999934</v>
      </c>
      <c r="E71" s="544">
        <f t="shared" si="45"/>
        <v>98.947999999999979</v>
      </c>
      <c r="F71" s="544">
        <f t="shared" si="45"/>
        <v>224.65199999999999</v>
      </c>
      <c r="G71" s="544">
        <f t="shared" si="45"/>
        <v>153.40599999999998</v>
      </c>
      <c r="H71" s="544">
        <f t="shared" si="45"/>
        <v>188.08200000000002</v>
      </c>
      <c r="I71" s="545" t="e">
        <f t="shared" si="45"/>
        <v>#DIV/0!</v>
      </c>
      <c r="J71" s="543" t="e">
        <f t="shared" si="45"/>
        <v>#DIV/0!</v>
      </c>
      <c r="K71" s="543" t="e">
        <f t="shared" si="45"/>
        <v>#DIV/0!</v>
      </c>
      <c r="L71" s="543" t="e">
        <f t="shared" si="45"/>
        <v>#DIV/0!</v>
      </c>
      <c r="M71" s="543" t="e">
        <f t="shared" si="45"/>
        <v>#DIV/0!</v>
      </c>
      <c r="N71" s="451" t="s">
        <v>1406</v>
      </c>
      <c r="O71" s="462"/>
      <c r="P71" s="448"/>
      <c r="Q71" s="448"/>
      <c r="R71" s="449"/>
    </row>
    <row r="72" spans="2:18" ht="16.5" customHeight="1">
      <c r="B72" s="526" t="s">
        <v>1407</v>
      </c>
      <c r="C72" s="573"/>
      <c r="D72" s="543">
        <f t="shared" ref="D72:M72" si="46">D73+D76+D77+D78</f>
        <v>196.214</v>
      </c>
      <c r="E72" s="544">
        <f t="shared" si="46"/>
        <v>224.85799999999998</v>
      </c>
      <c r="F72" s="544">
        <f t="shared" si="46"/>
        <v>401.42899999999997</v>
      </c>
      <c r="G72" s="544">
        <f t="shared" si="46"/>
        <v>294.58499999999998</v>
      </c>
      <c r="H72" s="544">
        <f t="shared" si="46"/>
        <v>359.85300000000001</v>
      </c>
      <c r="I72" s="545" t="e">
        <f t="shared" si="46"/>
        <v>#DIV/0!</v>
      </c>
      <c r="J72" s="543" t="e">
        <f t="shared" si="46"/>
        <v>#DIV/0!</v>
      </c>
      <c r="K72" s="543" t="e">
        <f t="shared" si="46"/>
        <v>#DIV/0!</v>
      </c>
      <c r="L72" s="543" t="e">
        <f t="shared" si="46"/>
        <v>#DIV/0!</v>
      </c>
      <c r="M72" s="543" t="e">
        <f t="shared" si="46"/>
        <v>#DIV/0!</v>
      </c>
      <c r="N72" s="451" t="s">
        <v>1408</v>
      </c>
      <c r="O72" s="462"/>
      <c r="P72" s="448"/>
      <c r="Q72" s="448"/>
      <c r="R72" s="449"/>
    </row>
    <row r="73" spans="2:18" ht="16.5" customHeight="1">
      <c r="B73" s="526" t="s">
        <v>1409</v>
      </c>
      <c r="C73" s="464"/>
      <c r="D73" s="527">
        <f>'ForecastA(ctrlv)'!AD136</f>
        <v>97.094999999999999</v>
      </c>
      <c r="E73" s="527">
        <f>'ForecastA(ctrlv)'!AE136</f>
        <v>100.21899999999999</v>
      </c>
      <c r="F73" s="528">
        <f>'ForecastA(ctrlv)'!AF136</f>
        <v>162.19399999999999</v>
      </c>
      <c r="G73" s="527">
        <f>'ForecastA(ctrlv)'!AG136</f>
        <v>179.51900000000001</v>
      </c>
      <c r="H73" s="528">
        <f>'ForecastA(ctrlv)'!AH136</f>
        <v>216.80499999999998</v>
      </c>
      <c r="I73" s="545" t="e">
        <f t="shared" ref="I73:M73" si="47">I74*I75</f>
        <v>#DIV/0!</v>
      </c>
      <c r="J73" s="543" t="e">
        <f t="shared" si="47"/>
        <v>#DIV/0!</v>
      </c>
      <c r="K73" s="543" t="e">
        <f t="shared" si="47"/>
        <v>#DIV/0!</v>
      </c>
      <c r="L73" s="543" t="e">
        <f t="shared" si="47"/>
        <v>#DIV/0!</v>
      </c>
      <c r="M73" s="543" t="e">
        <f t="shared" si="47"/>
        <v>#DIV/0!</v>
      </c>
      <c r="O73" s="462"/>
      <c r="P73" s="448"/>
      <c r="Q73" s="448"/>
      <c r="R73" s="449"/>
    </row>
    <row r="74" spans="2:18" ht="16.5" customHeight="1">
      <c r="B74" s="526" t="s">
        <v>1410</v>
      </c>
      <c r="C74" s="464"/>
      <c r="D74" s="574">
        <f t="shared" ref="D74:H74" si="48">D73/D75</f>
        <v>1.5999922220883794E-2</v>
      </c>
      <c r="E74" s="574">
        <f t="shared" si="48"/>
        <v>1.6167948295605056E-2</v>
      </c>
      <c r="F74" s="574">
        <f t="shared" si="48"/>
        <v>2.9477255511469291E-2</v>
      </c>
      <c r="G74" s="574">
        <f t="shared" si="48"/>
        <v>3.467794169661307E-2</v>
      </c>
      <c r="H74" s="574">
        <f t="shared" si="48"/>
        <v>3.7091460161987395E-2</v>
      </c>
      <c r="I74" s="575"/>
      <c r="J74" s="576"/>
      <c r="K74" s="576"/>
      <c r="L74" s="576"/>
      <c r="M74" s="576"/>
      <c r="N74" s="451"/>
      <c r="O74" s="462"/>
      <c r="P74" s="448"/>
      <c r="Q74" s="448"/>
      <c r="R74" s="449"/>
    </row>
    <row r="75" spans="2:18" ht="16.5" customHeight="1">
      <c r="B75" s="526" t="s">
        <v>1411</v>
      </c>
      <c r="C75" s="464"/>
      <c r="D75" s="543">
        <f t="shared" ref="D75:M75" si="49">D187</f>
        <v>6068.4669999999996</v>
      </c>
      <c r="E75" s="544">
        <f t="shared" si="49"/>
        <v>6198.6219999999994</v>
      </c>
      <c r="F75" s="544">
        <f t="shared" si="49"/>
        <v>5502.3440000000001</v>
      </c>
      <c r="G75" s="544">
        <f t="shared" si="49"/>
        <v>5176.7489999999998</v>
      </c>
      <c r="H75" s="544">
        <f t="shared" si="49"/>
        <v>5845.1459999999997</v>
      </c>
      <c r="I75" s="545" t="e">
        <f t="shared" si="49"/>
        <v>#DIV/0!</v>
      </c>
      <c r="J75" s="543" t="e">
        <f t="shared" si="49"/>
        <v>#DIV/0!</v>
      </c>
      <c r="K75" s="543" t="e">
        <f t="shared" si="49"/>
        <v>#DIV/0!</v>
      </c>
      <c r="L75" s="543" t="e">
        <f t="shared" si="49"/>
        <v>#DIV/0!</v>
      </c>
      <c r="M75" s="543" t="e">
        <f t="shared" si="49"/>
        <v>#DIV/0!</v>
      </c>
      <c r="N75" s="451" t="s">
        <v>1412</v>
      </c>
      <c r="O75" s="462"/>
      <c r="P75" s="448"/>
      <c r="Q75" s="448"/>
      <c r="R75" s="449"/>
    </row>
    <row r="76" spans="2:18" ht="16.5" customHeight="1">
      <c r="B76" s="526" t="s">
        <v>1413</v>
      </c>
      <c r="C76" s="464"/>
      <c r="D76" s="527">
        <f>'ForecastA(ctrlv)'!AD471</f>
        <v>1.48</v>
      </c>
      <c r="E76" s="527">
        <f>'ForecastA(ctrlv)'!AE471</f>
        <v>2.42</v>
      </c>
      <c r="F76" s="527">
        <f>'ForecastA(ctrlv)'!AF471</f>
        <v>6.1869999999999994</v>
      </c>
      <c r="G76" s="528">
        <f>'ForecastA(ctrlv)'!AG471</f>
        <v>20.599</v>
      </c>
      <c r="H76" s="527">
        <f>'ForecastA(ctrlv)'!AH471</f>
        <v>1.73</v>
      </c>
      <c r="I76" s="545"/>
      <c r="J76" s="543"/>
      <c r="K76" s="543"/>
      <c r="L76" s="543"/>
      <c r="M76" s="543"/>
      <c r="N76" s="451" t="s">
        <v>1414</v>
      </c>
      <c r="O76" s="462"/>
      <c r="P76" s="448"/>
      <c r="Q76" s="448"/>
      <c r="R76" s="449"/>
    </row>
    <row r="77" spans="2:18" ht="16.5" customHeight="1">
      <c r="B77" s="526" t="s">
        <v>1415</v>
      </c>
      <c r="C77" s="464"/>
      <c r="D77" s="527">
        <f>'ForecastA(ctrlv)'!AD470</f>
        <v>84.260999999999996</v>
      </c>
      <c r="E77" s="528">
        <f>'ForecastA(ctrlv)'!AE470</f>
        <v>107.556</v>
      </c>
      <c r="F77" s="527">
        <f>'ForecastA(ctrlv)'!AF470</f>
        <v>119.48099999999999</v>
      </c>
      <c r="G77" s="528">
        <f>'ForecastA(ctrlv)'!AG470</f>
        <v>87.509</v>
      </c>
      <c r="H77" s="527">
        <f>'ForecastA(ctrlv)'!AH470</f>
        <v>99.345999999999989</v>
      </c>
      <c r="I77" s="545"/>
      <c r="J77" s="543"/>
      <c r="K77" s="543"/>
      <c r="L77" s="543"/>
      <c r="M77" s="543"/>
      <c r="N77" s="451" t="s">
        <v>1416</v>
      </c>
      <c r="O77" s="462"/>
      <c r="P77" s="448"/>
      <c r="Q77" s="448"/>
      <c r="R77" s="449"/>
    </row>
    <row r="78" spans="2:18" ht="16.5" customHeight="1">
      <c r="B78" s="526" t="s">
        <v>1417</v>
      </c>
      <c r="C78" s="464"/>
      <c r="D78" s="527">
        <f>'ForecastA(ctrlv)'!AD472</f>
        <v>13.377999999999986</v>
      </c>
      <c r="E78" s="527">
        <f>'ForecastA(ctrlv)'!AE472</f>
        <v>14.662999999999982</v>
      </c>
      <c r="F78" s="528">
        <f>'ForecastA(ctrlv)'!AF472</f>
        <v>113.56700000000001</v>
      </c>
      <c r="G78" s="528">
        <f>'ForecastA(ctrlv)'!AG472</f>
        <v>6.95799999999997</v>
      </c>
      <c r="H78" s="528">
        <f>'ForecastA(ctrlv)'!AH472</f>
        <v>41.972000000000037</v>
      </c>
      <c r="I78" s="545"/>
      <c r="J78" s="543"/>
      <c r="K78" s="543"/>
      <c r="L78" s="543"/>
      <c r="M78" s="543"/>
      <c r="N78" s="451" t="s">
        <v>1418</v>
      </c>
      <c r="O78" s="462"/>
      <c r="P78" s="448"/>
      <c r="Q78" s="448"/>
      <c r="R78" s="449"/>
    </row>
    <row r="79" spans="2:18" ht="16.5" customHeight="1">
      <c r="B79" s="526" t="s">
        <v>1419</v>
      </c>
      <c r="C79" s="573"/>
      <c r="D79" s="544">
        <f t="shared" ref="D79:M79" si="50">D80+D83+D84</f>
        <v>204.79</v>
      </c>
      <c r="E79" s="544">
        <f t="shared" si="50"/>
        <v>125.91</v>
      </c>
      <c r="F79" s="544">
        <f t="shared" si="50"/>
        <v>176.77699999999999</v>
      </c>
      <c r="G79" s="544">
        <f t="shared" si="50"/>
        <v>141.179</v>
      </c>
      <c r="H79" s="544">
        <f t="shared" si="50"/>
        <v>171.77099999999999</v>
      </c>
      <c r="I79" s="545">
        <f t="shared" si="50"/>
        <v>0</v>
      </c>
      <c r="J79" s="543">
        <f t="shared" si="50"/>
        <v>0</v>
      </c>
      <c r="K79" s="543">
        <f t="shared" si="50"/>
        <v>0</v>
      </c>
      <c r="L79" s="543">
        <f t="shared" si="50"/>
        <v>0</v>
      </c>
      <c r="M79" s="543">
        <f t="shared" si="50"/>
        <v>0</v>
      </c>
      <c r="N79" s="451" t="s">
        <v>1420</v>
      </c>
      <c r="O79" s="462"/>
      <c r="P79" s="448"/>
      <c r="Q79" s="448"/>
      <c r="R79" s="449"/>
    </row>
    <row r="80" spans="2:18" ht="16.5" customHeight="1">
      <c r="B80" s="526" t="s">
        <v>1421</v>
      </c>
      <c r="C80" s="464"/>
      <c r="D80" s="527">
        <f>'ForecastA(ctrlv)'!AD476</f>
        <v>78.125999999999991</v>
      </c>
      <c r="E80" s="528">
        <f>'ForecastA(ctrlv)'!AE476</f>
        <v>58.035999999999994</v>
      </c>
      <c r="F80" s="527">
        <f>'ForecastA(ctrlv)'!AF476</f>
        <v>43.726999999999997</v>
      </c>
      <c r="G80" s="528">
        <f>'ForecastA(ctrlv)'!AG476</f>
        <v>64.061999999999998</v>
      </c>
      <c r="H80" s="528">
        <f>'ForecastA(ctrlv)'!AH476</f>
        <v>100.54599999999999</v>
      </c>
      <c r="I80" s="545">
        <f t="shared" ref="I80:M80" si="51">I81*I82</f>
        <v>0</v>
      </c>
      <c r="J80" s="543">
        <f t="shared" si="51"/>
        <v>0</v>
      </c>
      <c r="K80" s="543">
        <f t="shared" si="51"/>
        <v>0</v>
      </c>
      <c r="L80" s="543">
        <f t="shared" si="51"/>
        <v>0</v>
      </c>
      <c r="M80" s="543">
        <f t="shared" si="51"/>
        <v>0</v>
      </c>
      <c r="N80" s="451" t="s">
        <v>1422</v>
      </c>
      <c r="O80" s="448"/>
      <c r="P80" s="448"/>
      <c r="Q80" s="448"/>
      <c r="R80" s="449"/>
    </row>
    <row r="81" spans="2:18" ht="16.5" customHeight="1">
      <c r="B81" s="577" t="s">
        <v>1423</v>
      </c>
      <c r="C81" s="464"/>
      <c r="D81" s="578">
        <f t="shared" ref="D81:H81" si="52">D80/D82</f>
        <v>2.861599962785941E-2</v>
      </c>
      <c r="E81" s="578">
        <f t="shared" si="52"/>
        <v>2.4116642170215221E-2</v>
      </c>
      <c r="F81" s="578">
        <f t="shared" si="52"/>
        <v>2.2014630437956571E-2</v>
      </c>
      <c r="G81" s="578">
        <f t="shared" si="52"/>
        <v>2.5192189642581731E-2</v>
      </c>
      <c r="H81" s="578">
        <f t="shared" si="52"/>
        <v>2.7720432384267069E-2</v>
      </c>
      <c r="I81" s="579"/>
      <c r="J81" s="578"/>
      <c r="K81" s="578"/>
      <c r="L81" s="578"/>
      <c r="M81" s="578"/>
      <c r="N81" s="451"/>
      <c r="O81" s="462"/>
      <c r="P81" s="448"/>
      <c r="Q81" s="448"/>
      <c r="R81" s="449"/>
    </row>
    <row r="82" spans="2:18" ht="16.5" customHeight="1">
      <c r="B82" s="526" t="s">
        <v>1424</v>
      </c>
      <c r="C82" s="464"/>
      <c r="D82" s="543">
        <f t="shared" ref="D82:M82" si="53">D204+D205+D206+D207+D195+D196+D197</f>
        <v>2730.1509999999998</v>
      </c>
      <c r="E82" s="544">
        <f t="shared" si="53"/>
        <v>2406.471</v>
      </c>
      <c r="F82" s="544">
        <f t="shared" si="53"/>
        <v>1986.27</v>
      </c>
      <c r="G82" s="544">
        <f t="shared" si="53"/>
        <v>2542.9309999999996</v>
      </c>
      <c r="H82" s="544">
        <f t="shared" si="53"/>
        <v>3627.1439999999998</v>
      </c>
      <c r="I82" s="545">
        <f t="shared" si="53"/>
        <v>0</v>
      </c>
      <c r="J82" s="543">
        <f t="shared" si="53"/>
        <v>0</v>
      </c>
      <c r="K82" s="543">
        <f t="shared" si="53"/>
        <v>0</v>
      </c>
      <c r="L82" s="543">
        <f t="shared" si="53"/>
        <v>0</v>
      </c>
      <c r="M82" s="543">
        <f t="shared" si="53"/>
        <v>0</v>
      </c>
      <c r="N82" s="451" t="s">
        <v>1425</v>
      </c>
      <c r="O82" s="462"/>
      <c r="P82" s="448"/>
      <c r="Q82" s="448"/>
      <c r="R82" s="449"/>
    </row>
    <row r="83" spans="2:18" ht="16.5" customHeight="1">
      <c r="B83" s="526" t="s">
        <v>1426</v>
      </c>
      <c r="C83" s="464"/>
      <c r="D83" s="527">
        <f>'ForecastA(ctrlv)'!AD477</f>
        <v>114.911</v>
      </c>
      <c r="E83" s="528">
        <f>'ForecastA(ctrlv)'!AE477</f>
        <v>47.891999999999996</v>
      </c>
      <c r="F83" s="528">
        <f>'ForecastA(ctrlv)'!AF477</f>
        <v>107.154</v>
      </c>
      <c r="G83" s="528">
        <f>'ForecastA(ctrlv)'!AG477</f>
        <v>65.043999999999997</v>
      </c>
      <c r="H83" s="528">
        <f>'ForecastA(ctrlv)'!AH477</f>
        <v>27.171999999999997</v>
      </c>
      <c r="I83" s="545"/>
      <c r="J83" s="543"/>
      <c r="K83" s="543"/>
      <c r="L83" s="543"/>
      <c r="M83" s="543"/>
      <c r="N83" s="451" t="s">
        <v>1427</v>
      </c>
      <c r="O83" s="462"/>
      <c r="P83" s="448"/>
      <c r="Q83" s="448"/>
      <c r="R83" s="449"/>
    </row>
    <row r="84" spans="2:18" ht="16.5" customHeight="1">
      <c r="B84" s="526" t="s">
        <v>1417</v>
      </c>
      <c r="C84" s="464"/>
      <c r="D84" s="527">
        <f>'ForecastA(ctrlv)'!AD478</f>
        <v>11.753000000000014</v>
      </c>
      <c r="E84" s="527">
        <f>'ForecastA(ctrlv)'!AE478</f>
        <v>19.981999999999999</v>
      </c>
      <c r="F84" s="527">
        <f>'ForecastA(ctrlv)'!AF478</f>
        <v>25.895999999999987</v>
      </c>
      <c r="G84" s="527">
        <f>'ForecastA(ctrlv)'!AG478</f>
        <v>12.073000000000008</v>
      </c>
      <c r="H84" s="528">
        <f>'ForecastA(ctrlv)'!AH478</f>
        <v>44.052999999999997</v>
      </c>
      <c r="I84" s="545"/>
      <c r="J84" s="543"/>
      <c r="K84" s="543"/>
      <c r="L84" s="543"/>
      <c r="M84" s="543"/>
      <c r="N84" s="451" t="s">
        <v>1428</v>
      </c>
      <c r="O84" s="462"/>
      <c r="P84" s="448"/>
      <c r="Q84" s="448"/>
      <c r="R84" s="449"/>
    </row>
    <row r="85" spans="2:18" ht="16.5" customHeight="1">
      <c r="B85" s="526"/>
      <c r="C85" s="464"/>
      <c r="D85" s="543"/>
      <c r="E85" s="543"/>
      <c r="F85" s="543"/>
      <c r="G85" s="543"/>
      <c r="H85" s="543"/>
      <c r="I85" s="545"/>
      <c r="J85" s="580"/>
      <c r="K85" s="580"/>
      <c r="L85" s="580"/>
      <c r="M85" s="580"/>
      <c r="N85" s="451"/>
      <c r="O85" s="462"/>
      <c r="P85" s="448"/>
      <c r="Q85" s="448"/>
      <c r="R85" s="449"/>
    </row>
    <row r="86" spans="2:18" ht="16.5" customHeight="1">
      <c r="B86" s="571" t="s">
        <v>1429</v>
      </c>
      <c r="C86" s="573"/>
      <c r="D86" s="544">
        <f t="shared" ref="D86:M86" si="54">D87-D88</f>
        <v>-141.56799999999998</v>
      </c>
      <c r="E86" s="544">
        <f t="shared" si="54"/>
        <v>12.206999999999994</v>
      </c>
      <c r="F86" s="544">
        <f t="shared" si="54"/>
        <v>-33.065999999999974</v>
      </c>
      <c r="G86" s="544">
        <f t="shared" si="54"/>
        <v>5.9889999999999759</v>
      </c>
      <c r="H86" s="544">
        <f t="shared" si="54"/>
        <v>84.046000000000049</v>
      </c>
      <c r="I86" s="545">
        <f t="shared" si="54"/>
        <v>0</v>
      </c>
      <c r="J86" s="543">
        <f t="shared" si="54"/>
        <v>0</v>
      </c>
      <c r="K86" s="543">
        <f t="shared" si="54"/>
        <v>0</v>
      </c>
      <c r="L86" s="543">
        <f t="shared" si="54"/>
        <v>0</v>
      </c>
      <c r="M86" s="543">
        <f t="shared" si="54"/>
        <v>0</v>
      </c>
      <c r="N86" s="451" t="s">
        <v>1430</v>
      </c>
      <c r="O86" s="462"/>
      <c r="P86" s="448"/>
      <c r="Q86" s="448"/>
      <c r="R86" s="449"/>
    </row>
    <row r="87" spans="2:18" ht="16.5" customHeight="1">
      <c r="B87" s="526" t="s">
        <v>1431</v>
      </c>
      <c r="C87" s="464"/>
      <c r="D87" s="527">
        <f>'ForecastA(ctrlv)'!AD483</f>
        <v>382.33799999999997</v>
      </c>
      <c r="E87" s="527">
        <f>'ForecastA(ctrlv)'!AE483</f>
        <v>349.16999999999996</v>
      </c>
      <c r="F87" s="528">
        <f>'ForecastA(ctrlv)'!AF483</f>
        <v>435.786</v>
      </c>
      <c r="G87" s="528">
        <f>'ForecastA(ctrlv)'!AG483</f>
        <v>504.78799999999995</v>
      </c>
      <c r="H87" s="528">
        <f>'ForecastA(ctrlv)'!AH483</f>
        <v>839.95699999999999</v>
      </c>
      <c r="I87" s="545"/>
      <c r="J87" s="543"/>
      <c r="K87" s="543"/>
      <c r="L87" s="543"/>
      <c r="M87" s="543"/>
      <c r="N87" s="451" t="s">
        <v>1432</v>
      </c>
      <c r="O87" s="462"/>
      <c r="P87" s="448"/>
      <c r="Q87" s="448"/>
      <c r="R87" s="449"/>
    </row>
    <row r="88" spans="2:18" ht="16.5" customHeight="1">
      <c r="B88" s="526" t="s">
        <v>1433</v>
      </c>
      <c r="C88" s="464"/>
      <c r="D88" s="528">
        <f>'ForecastA(ctrlv)'!AD489</f>
        <v>523.90599999999995</v>
      </c>
      <c r="E88" s="528">
        <f>'ForecastA(ctrlv)'!AE489</f>
        <v>336.96299999999997</v>
      </c>
      <c r="F88" s="528">
        <f>'ForecastA(ctrlv)'!AF489</f>
        <v>468.85199999999998</v>
      </c>
      <c r="G88" s="527">
        <f>'ForecastA(ctrlv)'!AG489</f>
        <v>498.79899999999998</v>
      </c>
      <c r="H88" s="528">
        <f>'ForecastA(ctrlv)'!AH489</f>
        <v>755.91099999999994</v>
      </c>
      <c r="I88" s="545"/>
      <c r="J88" s="543"/>
      <c r="K88" s="543"/>
      <c r="L88" s="543"/>
      <c r="M88" s="543"/>
      <c r="N88" s="451" t="s">
        <v>1434</v>
      </c>
      <c r="O88" s="462"/>
      <c r="P88" s="448"/>
      <c r="Q88" s="448"/>
      <c r="R88" s="449"/>
    </row>
    <row r="89" spans="2:18" ht="16.5" customHeight="1">
      <c r="B89" s="526"/>
      <c r="C89" s="464"/>
      <c r="D89" s="543"/>
      <c r="E89" s="543"/>
      <c r="F89" s="543"/>
      <c r="G89" s="543"/>
      <c r="H89" s="543"/>
      <c r="I89" s="545"/>
      <c r="J89" s="580"/>
      <c r="K89" s="580"/>
      <c r="L89" s="580"/>
      <c r="M89" s="580"/>
      <c r="N89" s="451"/>
      <c r="O89" s="462"/>
      <c r="P89" s="448"/>
      <c r="Q89" s="448"/>
      <c r="R89" s="449"/>
    </row>
    <row r="90" spans="2:18" ht="16.5" customHeight="1">
      <c r="B90" s="571" t="s">
        <v>1435</v>
      </c>
      <c r="C90" s="573"/>
      <c r="D90" s="527">
        <f>'ForecastA(ctrlv)'!AD496</f>
        <v>-3.254</v>
      </c>
      <c r="E90" s="528">
        <f>'ForecastA(ctrlv)'!AE496</f>
        <v>-10.558</v>
      </c>
      <c r="F90" s="527">
        <f>'ForecastA(ctrlv)'!AF496</f>
        <v>-12.673</v>
      </c>
      <c r="G90" s="528">
        <f>'ForecastA(ctrlv)'!AG496</f>
        <v>-5.2799999999999994</v>
      </c>
      <c r="H90" s="528">
        <f>'ForecastA(ctrlv)'!AH496</f>
        <v>5.5750000000000002</v>
      </c>
      <c r="I90" s="545"/>
      <c r="J90" s="543"/>
      <c r="K90" s="543"/>
      <c r="L90" s="543"/>
      <c r="M90" s="543"/>
      <c r="N90" s="451" t="s">
        <v>1436</v>
      </c>
      <c r="O90" s="462"/>
      <c r="P90" s="448"/>
      <c r="Q90" s="448"/>
      <c r="R90" s="449"/>
    </row>
    <row r="91" spans="2:18" ht="16.5" customHeight="1">
      <c r="B91" s="526"/>
      <c r="C91" s="464"/>
      <c r="D91" s="5"/>
      <c r="E91" s="5"/>
      <c r="F91" s="5"/>
      <c r="G91" s="5"/>
      <c r="H91" s="5"/>
      <c r="I91" s="445"/>
      <c r="N91" s="451"/>
      <c r="O91" s="462"/>
      <c r="P91" s="448"/>
      <c r="Q91" s="448"/>
      <c r="R91" s="449"/>
    </row>
    <row r="92" spans="2:18" ht="16.5" customHeight="1">
      <c r="C92" s="450"/>
      <c r="D92" s="5"/>
      <c r="E92" s="5"/>
      <c r="F92" s="5"/>
      <c r="G92" s="5"/>
      <c r="H92" s="5"/>
      <c r="I92" s="445"/>
      <c r="N92" s="451"/>
      <c r="O92" s="462"/>
      <c r="P92" s="448"/>
      <c r="Q92" s="448"/>
      <c r="R92" s="449"/>
    </row>
    <row r="93" spans="2:18" ht="16.5" customHeight="1">
      <c r="B93" s="497"/>
      <c r="C93" s="464"/>
      <c r="D93" s="5"/>
      <c r="E93" s="5"/>
      <c r="F93" s="5"/>
      <c r="G93" s="5"/>
      <c r="H93" s="5"/>
      <c r="I93" s="445"/>
      <c r="N93" s="451"/>
      <c r="O93" s="462"/>
      <c r="P93" s="448"/>
      <c r="Q93" s="448"/>
      <c r="R93" s="449"/>
    </row>
    <row r="94" spans="2:18" ht="16.5" customHeight="1">
      <c r="B94" s="581" t="s">
        <v>511</v>
      </c>
      <c r="C94" s="457"/>
      <c r="D94" s="549">
        <f t="shared" ref="D94:M94" si="55">D59+D69</f>
        <v>395.57400000000126</v>
      </c>
      <c r="E94" s="459">
        <f t="shared" si="55"/>
        <v>854.10100000000079</v>
      </c>
      <c r="F94" s="459">
        <f t="shared" si="55"/>
        <v>753.8149999999996</v>
      </c>
      <c r="G94" s="459">
        <f t="shared" si="55"/>
        <v>939.54500000000098</v>
      </c>
      <c r="H94" s="459">
        <f t="shared" si="55"/>
        <v>-985.71700000000078</v>
      </c>
      <c r="I94" s="550" t="e">
        <f t="shared" si="55"/>
        <v>#DIV/0!</v>
      </c>
      <c r="J94" s="549" t="e">
        <f t="shared" si="55"/>
        <v>#DIV/0!</v>
      </c>
      <c r="K94" s="549" t="e">
        <f t="shared" si="55"/>
        <v>#DIV/0!</v>
      </c>
      <c r="L94" s="549" t="e">
        <f t="shared" si="55"/>
        <v>#DIV/0!</v>
      </c>
      <c r="M94" s="549" t="e">
        <f t="shared" si="55"/>
        <v>#DIV/0!</v>
      </c>
      <c r="N94" s="451" t="s">
        <v>1437</v>
      </c>
      <c r="O94" s="462"/>
      <c r="P94" s="448"/>
      <c r="Q94" s="448"/>
      <c r="R94" s="449"/>
    </row>
    <row r="95" spans="2:18" ht="16.5" customHeight="1">
      <c r="B95" s="510" t="s">
        <v>1357</v>
      </c>
      <c r="C95" s="505" t="s">
        <v>1438</v>
      </c>
      <c r="D95" s="465"/>
      <c r="E95" s="465">
        <f t="shared" ref="E95:M95" si="56">(E94-D94)/D94</f>
        <v>1.1591434219640271</v>
      </c>
      <c r="F95" s="465">
        <f t="shared" si="56"/>
        <v>-0.11741702679191465</v>
      </c>
      <c r="G95" s="465">
        <f t="shared" si="56"/>
        <v>0.2463867129202808</v>
      </c>
      <c r="H95" s="465">
        <f t="shared" si="56"/>
        <v>-2.0491429362084834</v>
      </c>
      <c r="I95" s="466" t="e">
        <f t="shared" si="56"/>
        <v>#DIV/0!</v>
      </c>
      <c r="J95" s="465" t="e">
        <f t="shared" si="56"/>
        <v>#DIV/0!</v>
      </c>
      <c r="K95" s="465" t="e">
        <f t="shared" si="56"/>
        <v>#DIV/0!</v>
      </c>
      <c r="L95" s="465" t="e">
        <f t="shared" si="56"/>
        <v>#DIV/0!</v>
      </c>
      <c r="M95" s="465" t="e">
        <f t="shared" si="56"/>
        <v>#DIV/0!</v>
      </c>
      <c r="N95" s="451"/>
      <c r="O95" s="462"/>
      <c r="P95" s="448"/>
      <c r="Q95" s="448"/>
      <c r="R95" s="449"/>
    </row>
    <row r="96" spans="2:18" ht="16.5" customHeight="1">
      <c r="B96" s="571" t="s">
        <v>514</v>
      </c>
      <c r="C96" s="572"/>
      <c r="D96" s="527">
        <f>'ForecastA(ctrlv)'!AD528</f>
        <v>167.87699999999998</v>
      </c>
      <c r="E96" s="528">
        <f>'ForecastA(ctrlv)'!AE528</f>
        <v>299.72399999999999</v>
      </c>
      <c r="F96" s="527">
        <f>'ForecastA(ctrlv)'!AF528</f>
        <v>282.93899999999996</v>
      </c>
      <c r="G96" s="527">
        <f>'ForecastA(ctrlv)'!AG528</f>
        <v>285.26400000000001</v>
      </c>
      <c r="H96" s="528">
        <f>'ForecastA(ctrlv)'!AH528</f>
        <v>-219.49599999999998</v>
      </c>
      <c r="I96" s="582"/>
      <c r="J96" s="583"/>
      <c r="K96" s="583"/>
      <c r="L96" s="583"/>
      <c r="M96" s="583"/>
      <c r="N96" s="451" t="s">
        <v>1439</v>
      </c>
      <c r="O96" s="462"/>
      <c r="P96" s="448"/>
      <c r="Q96" s="448"/>
      <c r="R96" s="449"/>
    </row>
    <row r="97" spans="2:18" ht="16.5" customHeight="1">
      <c r="B97" s="524" t="s">
        <v>1440</v>
      </c>
      <c r="C97" s="525"/>
      <c r="D97" s="465">
        <f t="shared" ref="D97:H97" si="57">D96/D94</f>
        <v>0.42438835717210799</v>
      </c>
      <c r="E97" s="465">
        <f t="shared" si="57"/>
        <v>0.35092336854774753</v>
      </c>
      <c r="F97" s="465">
        <f t="shared" si="57"/>
        <v>0.37534275651187643</v>
      </c>
      <c r="G97" s="465">
        <f t="shared" si="57"/>
        <v>0.30361930508916518</v>
      </c>
      <c r="H97" s="465">
        <f t="shared" si="57"/>
        <v>0.22267648828213352</v>
      </c>
      <c r="I97" s="584"/>
      <c r="J97" s="585"/>
      <c r="K97" s="585"/>
      <c r="L97" s="585"/>
      <c r="M97" s="585"/>
      <c r="N97" s="451"/>
      <c r="O97" s="462"/>
      <c r="P97" s="448"/>
      <c r="Q97" s="448"/>
      <c r="R97" s="449"/>
    </row>
    <row r="98" spans="2:18" ht="16.5" customHeight="1">
      <c r="B98" s="586" t="s">
        <v>1441</v>
      </c>
      <c r="C98" s="587"/>
      <c r="D98" s="554">
        <f>'ForecastA(ctrlv)'!AD526</f>
        <v>395.57400000000132</v>
      </c>
      <c r="E98" s="554">
        <f>'ForecastA(ctrlv)'!AE526</f>
        <v>854.10100000000079</v>
      </c>
      <c r="F98" s="554">
        <f>'ForecastA(ctrlv)'!AF526</f>
        <v>753.8149999999996</v>
      </c>
      <c r="G98" s="554">
        <f>'ForecastA(ctrlv)'!AG526</f>
        <v>939.5450000000011</v>
      </c>
      <c r="H98" s="554">
        <f>'ForecastA(ctrlv)'!AH526</f>
        <v>-985.71700000000055</v>
      </c>
      <c r="I98" s="445"/>
      <c r="J98" s="5"/>
      <c r="K98" s="5"/>
      <c r="L98" s="5"/>
      <c r="M98" s="5"/>
      <c r="N98" s="451"/>
      <c r="O98" s="462"/>
      <c r="P98" s="448"/>
      <c r="Q98" s="448"/>
      <c r="R98" s="449"/>
    </row>
    <row r="99" spans="2:18" ht="16.5" customHeight="1">
      <c r="B99" s="588"/>
      <c r="C99" s="589"/>
      <c r="D99" s="590" t="b">
        <f t="shared" ref="D99:H99" si="58">IF(D94=D98,TRUE,FALSE)</f>
        <v>1</v>
      </c>
      <c r="E99" s="590" t="b">
        <f t="shared" si="58"/>
        <v>1</v>
      </c>
      <c r="F99" s="590" t="b">
        <f t="shared" si="58"/>
        <v>1</v>
      </c>
      <c r="G99" s="590" t="b">
        <f t="shared" si="58"/>
        <v>1</v>
      </c>
      <c r="H99" s="590" t="b">
        <f t="shared" si="58"/>
        <v>1</v>
      </c>
      <c r="I99" s="445"/>
      <c r="J99" s="5"/>
      <c r="K99" s="5"/>
      <c r="L99" s="5"/>
      <c r="M99" s="5"/>
      <c r="N99" s="451"/>
      <c r="O99" s="462"/>
      <c r="P99" s="448"/>
      <c r="Q99" s="448"/>
      <c r="R99" s="449"/>
    </row>
    <row r="100" spans="2:18" ht="16.5" customHeight="1">
      <c r="C100" s="450"/>
      <c r="D100" s="5"/>
      <c r="E100" s="5"/>
      <c r="F100" s="5"/>
      <c r="G100" s="5"/>
      <c r="H100" s="5"/>
      <c r="I100" s="445"/>
      <c r="N100" s="451"/>
      <c r="O100" s="462"/>
      <c r="P100" s="448"/>
      <c r="Q100" s="448"/>
      <c r="R100" s="449"/>
    </row>
    <row r="101" spans="2:18" ht="16.5" customHeight="1">
      <c r="B101" s="526"/>
      <c r="C101" s="464"/>
      <c r="D101" s="5"/>
      <c r="E101" s="5"/>
      <c r="F101" s="5"/>
      <c r="G101" s="5"/>
      <c r="H101" s="5"/>
      <c r="I101" s="445"/>
      <c r="N101" s="451"/>
      <c r="O101" s="462"/>
      <c r="P101" s="448"/>
      <c r="Q101" s="448"/>
      <c r="R101" s="449"/>
    </row>
    <row r="102" spans="2:18" ht="16.5" customHeight="1">
      <c r="B102" s="497"/>
      <c r="C102" s="464"/>
      <c r="D102" s="5"/>
      <c r="E102" s="5"/>
      <c r="F102" s="5"/>
      <c r="G102" s="5"/>
      <c r="H102" s="5"/>
      <c r="I102" s="445"/>
      <c r="N102" s="451"/>
      <c r="O102" s="462"/>
      <c r="P102" s="448"/>
      <c r="Q102" s="448"/>
      <c r="R102" s="449"/>
    </row>
    <row r="103" spans="2:18" ht="16.5" customHeight="1">
      <c r="B103" s="506" t="s">
        <v>529</v>
      </c>
      <c r="C103" s="457"/>
      <c r="D103" s="549">
        <f t="shared" ref="D103:M103" si="59">D94-D96</f>
        <v>227.69700000000128</v>
      </c>
      <c r="E103" s="459">
        <f t="shared" si="59"/>
        <v>554.37700000000086</v>
      </c>
      <c r="F103" s="459">
        <f t="shared" si="59"/>
        <v>470.87599999999964</v>
      </c>
      <c r="G103" s="459">
        <f t="shared" si="59"/>
        <v>654.28100000000097</v>
      </c>
      <c r="H103" s="459">
        <f t="shared" si="59"/>
        <v>-766.2210000000008</v>
      </c>
      <c r="I103" s="550" t="e">
        <f t="shared" si="59"/>
        <v>#DIV/0!</v>
      </c>
      <c r="J103" s="549" t="e">
        <f t="shared" si="59"/>
        <v>#DIV/0!</v>
      </c>
      <c r="K103" s="549" t="e">
        <f t="shared" si="59"/>
        <v>#DIV/0!</v>
      </c>
      <c r="L103" s="549" t="e">
        <f t="shared" si="59"/>
        <v>#DIV/0!</v>
      </c>
      <c r="M103" s="549" t="e">
        <f t="shared" si="59"/>
        <v>#DIV/0!</v>
      </c>
      <c r="N103" s="451" t="s">
        <v>1442</v>
      </c>
      <c r="O103" s="462"/>
      <c r="P103" s="448"/>
      <c r="Q103" s="448"/>
      <c r="R103" s="449"/>
    </row>
    <row r="104" spans="2:18" ht="16.5" customHeight="1">
      <c r="B104" s="551" t="s">
        <v>1443</v>
      </c>
      <c r="C104" s="552"/>
      <c r="D104" s="465">
        <f t="shared" ref="D104:M104" si="60">D103/D$4</f>
        <v>1.3416940179633881E-2</v>
      </c>
      <c r="E104" s="465">
        <f t="shared" si="60"/>
        <v>3.0686997682991317E-2</v>
      </c>
      <c r="F104" s="465">
        <f t="shared" si="60"/>
        <v>2.2170261407719959E-2</v>
      </c>
      <c r="G104" s="465">
        <f t="shared" si="60"/>
        <v>2.2065802924297898E-2</v>
      </c>
      <c r="H104" s="465">
        <f t="shared" si="60"/>
        <v>-2.3453159306804611E-2</v>
      </c>
      <c r="I104" s="466" t="e">
        <f t="shared" si="60"/>
        <v>#DIV/0!</v>
      </c>
      <c r="J104" s="465" t="e">
        <f t="shared" si="60"/>
        <v>#DIV/0!</v>
      </c>
      <c r="K104" s="465" t="e">
        <f t="shared" si="60"/>
        <v>#DIV/0!</v>
      </c>
      <c r="L104" s="465" t="e">
        <f t="shared" si="60"/>
        <v>#DIV/0!</v>
      </c>
      <c r="M104" s="465" t="e">
        <f t="shared" si="60"/>
        <v>#DIV/0!</v>
      </c>
      <c r="N104" s="451"/>
      <c r="O104" s="462"/>
      <c r="P104" s="448"/>
      <c r="Q104" s="448"/>
      <c r="R104" s="449"/>
    </row>
    <row r="105" spans="2:18" ht="16.5" customHeight="1">
      <c r="B105" s="591" t="s">
        <v>1357</v>
      </c>
      <c r="C105" s="592"/>
      <c r="D105" s="465"/>
      <c r="E105" s="465">
        <f t="shared" ref="E105:M105" si="61">(E103-D103)/D103</f>
        <v>1.4347136765086839</v>
      </c>
      <c r="F105" s="465">
        <f t="shared" si="61"/>
        <v>-0.15062132808540235</v>
      </c>
      <c r="G105" s="465">
        <f t="shared" si="61"/>
        <v>0.38949744731097247</v>
      </c>
      <c r="H105" s="465">
        <f t="shared" si="61"/>
        <v>-2.1710885689787718</v>
      </c>
      <c r="I105" s="466" t="e">
        <f t="shared" si="61"/>
        <v>#DIV/0!</v>
      </c>
      <c r="J105" s="465" t="e">
        <f t="shared" si="61"/>
        <v>#DIV/0!</v>
      </c>
      <c r="K105" s="465" t="e">
        <f t="shared" si="61"/>
        <v>#DIV/0!</v>
      </c>
      <c r="L105" s="465" t="e">
        <f t="shared" si="61"/>
        <v>#DIV/0!</v>
      </c>
      <c r="M105" s="465" t="e">
        <f t="shared" si="61"/>
        <v>#DIV/0!</v>
      </c>
      <c r="N105" s="451"/>
      <c r="O105" s="462"/>
      <c r="P105" s="448"/>
      <c r="Q105" s="448"/>
      <c r="R105" s="449"/>
    </row>
    <row r="106" spans="2:18" ht="16.5" customHeight="1">
      <c r="B106" s="546" t="s">
        <v>1444</v>
      </c>
      <c r="C106" s="505"/>
      <c r="D106" s="527">
        <f>'ForecastA(ctrlv)'!AD535</f>
        <v>227.697</v>
      </c>
      <c r="E106" s="528">
        <f>'ForecastA(ctrlv)'!AE535</f>
        <v>554.37699999999995</v>
      </c>
      <c r="F106" s="528">
        <f>'ForecastA(ctrlv)'!AF535</f>
        <v>470.87599999999998</v>
      </c>
      <c r="G106" s="528">
        <f>'ForecastA(ctrlv)'!AG535</f>
        <v>654.28099999999995</v>
      </c>
      <c r="H106" s="528">
        <f>'ForecastA(ctrlv)'!AH535</f>
        <v>-766.221</v>
      </c>
      <c r="I106" s="593"/>
      <c r="J106" s="594"/>
      <c r="K106" s="594"/>
      <c r="L106" s="594"/>
      <c r="M106" s="594"/>
      <c r="N106" s="451" t="s">
        <v>1445</v>
      </c>
      <c r="O106" s="462"/>
      <c r="P106" s="448"/>
      <c r="Q106" s="448"/>
      <c r="R106" s="449"/>
    </row>
    <row r="107" spans="2:18" ht="16.5" customHeight="1">
      <c r="B107" s="546" t="s">
        <v>1446</v>
      </c>
      <c r="C107" s="505"/>
      <c r="D107" s="527">
        <f>'ForecastA(ctrlv)'!AD537</f>
        <v>0</v>
      </c>
      <c r="E107" s="527">
        <f>'ForecastA(ctrlv)'!AE537</f>
        <v>0</v>
      </c>
      <c r="F107" s="527">
        <f>'ForecastA(ctrlv)'!AF537</f>
        <v>0</v>
      </c>
      <c r="G107" s="527">
        <f>'ForecastA(ctrlv)'!AG537</f>
        <v>0</v>
      </c>
      <c r="H107" s="527">
        <f>'ForecastA(ctrlv)'!AH537</f>
        <v>0</v>
      </c>
      <c r="I107" s="593"/>
      <c r="J107" s="594"/>
      <c r="K107" s="594"/>
      <c r="L107" s="594"/>
      <c r="M107" s="594"/>
      <c r="N107" s="451"/>
      <c r="O107" s="462"/>
      <c r="P107" s="448"/>
      <c r="Q107" s="448"/>
      <c r="R107" s="449"/>
    </row>
    <row r="108" spans="2:18" ht="16.5" customHeight="1">
      <c r="B108" s="526" t="s">
        <v>1447</v>
      </c>
      <c r="C108" s="592"/>
      <c r="D108" s="527">
        <f>'ForecastA(ctrlv)'!AD550</f>
        <v>122.32199999999999</v>
      </c>
      <c r="E108" s="528">
        <f>'ForecastA(ctrlv)'!AE550</f>
        <v>407.50799999999998</v>
      </c>
      <c r="F108" s="527">
        <f>'ForecastA(ctrlv)'!AF550</f>
        <v>408.88599999999997</v>
      </c>
      <c r="G108" s="528">
        <f>'ForecastA(ctrlv)'!AG550</f>
        <v>535.904</v>
      </c>
      <c r="H108" s="528">
        <f>'ForecastA(ctrlv)'!AH550</f>
        <v>-168.66299999999998</v>
      </c>
      <c r="I108" s="595" t="e">
        <f t="shared" ref="I108:M108" si="62">I103*I118</f>
        <v>#DIV/0!</v>
      </c>
      <c r="J108" s="515" t="e">
        <f t="shared" si="62"/>
        <v>#DIV/0!</v>
      </c>
      <c r="K108" s="515" t="e">
        <f t="shared" si="62"/>
        <v>#DIV/0!</v>
      </c>
      <c r="L108" s="515" t="e">
        <f t="shared" si="62"/>
        <v>#DIV/0!</v>
      </c>
      <c r="M108" s="515" t="e">
        <f t="shared" si="62"/>
        <v>#DIV/0!</v>
      </c>
      <c r="N108" s="451" t="s">
        <v>1448</v>
      </c>
      <c r="O108" s="462"/>
      <c r="P108" s="448"/>
      <c r="Q108" s="448"/>
      <c r="R108" s="449"/>
    </row>
    <row r="109" spans="2:18" ht="16.5" customHeight="1">
      <c r="B109" s="596" t="s">
        <v>1449</v>
      </c>
      <c r="C109" s="597"/>
      <c r="D109" s="554">
        <f>'ForecastA(ctrlv)'!AD540</f>
        <v>227.697</v>
      </c>
      <c r="E109" s="554">
        <f>'ForecastA(ctrlv)'!AE540</f>
        <v>554.37699999999995</v>
      </c>
      <c r="F109" s="554">
        <f>'ForecastA(ctrlv)'!AF540</f>
        <v>470.87599999999998</v>
      </c>
      <c r="G109" s="554">
        <f>'ForecastA(ctrlv)'!AG540</f>
        <v>654.28099999999995</v>
      </c>
      <c r="H109" s="554">
        <f>'ForecastA(ctrlv)'!AH540</f>
        <v>-766.221</v>
      </c>
      <c r="I109" s="445"/>
      <c r="J109" s="5"/>
      <c r="K109" s="5"/>
      <c r="L109" s="5"/>
      <c r="M109" s="5"/>
      <c r="N109" s="451"/>
      <c r="O109" s="462"/>
      <c r="P109" s="448"/>
      <c r="Q109" s="448"/>
      <c r="R109" s="449"/>
    </row>
    <row r="110" spans="2:18" ht="16.5" customHeight="1">
      <c r="C110" s="450"/>
      <c r="D110" s="590" t="b">
        <f t="shared" ref="D110:H110" si="63">IF(D103=D109,TRUE,FALSE)</f>
        <v>0</v>
      </c>
      <c r="E110" s="590" t="b">
        <f t="shared" si="63"/>
        <v>0</v>
      </c>
      <c r="F110" s="590" t="b">
        <f t="shared" si="63"/>
        <v>1</v>
      </c>
      <c r="G110" s="590" t="b">
        <f t="shared" si="63"/>
        <v>0</v>
      </c>
      <c r="H110" s="590" t="b">
        <f t="shared" si="63"/>
        <v>0</v>
      </c>
      <c r="I110" s="445"/>
      <c r="J110" s="5"/>
      <c r="K110" s="5"/>
      <c r="L110" s="5"/>
      <c r="M110" s="5"/>
      <c r="N110" s="451"/>
      <c r="O110" s="462"/>
      <c r="P110" s="448"/>
      <c r="Q110" s="448"/>
      <c r="R110" s="449"/>
    </row>
    <row r="111" spans="2:18" ht="16.5" customHeight="1">
      <c r="B111" s="5"/>
      <c r="C111" s="450"/>
      <c r="D111" s="5"/>
      <c r="E111" s="5"/>
      <c r="F111" s="5"/>
      <c r="G111" s="5"/>
      <c r="H111" s="5"/>
      <c r="I111" s="445"/>
      <c r="N111" s="451"/>
      <c r="O111" s="462"/>
      <c r="P111" s="448"/>
      <c r="Q111" s="448"/>
      <c r="R111" s="449"/>
    </row>
    <row r="112" spans="2:18" ht="16.5" customHeight="1">
      <c r="B112" s="26" t="s">
        <v>552</v>
      </c>
      <c r="C112" s="450"/>
      <c r="D112" s="528">
        <f>'ForecastA(ctrlv)'!AD560</f>
        <v>-90.686999999999998</v>
      </c>
      <c r="E112" s="528">
        <f>'ForecastA(ctrlv)'!AE560</f>
        <v>156.60999999999999</v>
      </c>
      <c r="F112" s="527">
        <f>'ForecastA(ctrlv)'!AF560</f>
        <v>144.15199999999999</v>
      </c>
      <c r="G112" s="528">
        <f>'ForecastA(ctrlv)'!AG560</f>
        <v>-28.253999999999998</v>
      </c>
      <c r="H112" s="528">
        <f>'ForecastA(ctrlv)'!AH560</f>
        <v>76.420999999999992</v>
      </c>
      <c r="I112" s="545">
        <f t="shared" ref="I112:M112" si="64">H112*(1+I113)</f>
        <v>76.420999999999992</v>
      </c>
      <c r="J112" s="543">
        <f t="shared" si="64"/>
        <v>76.420999999999992</v>
      </c>
      <c r="K112" s="543">
        <f t="shared" si="64"/>
        <v>76.420999999999992</v>
      </c>
      <c r="L112" s="543">
        <f t="shared" si="64"/>
        <v>76.420999999999992</v>
      </c>
      <c r="M112" s="543">
        <f t="shared" si="64"/>
        <v>76.420999999999992</v>
      </c>
      <c r="N112" s="451" t="s">
        <v>1450</v>
      </c>
      <c r="O112" s="462"/>
      <c r="P112" s="448"/>
      <c r="Q112" s="448"/>
      <c r="R112" s="449"/>
    </row>
    <row r="113" spans="2:18" ht="16.5" customHeight="1">
      <c r="B113" s="591" t="s">
        <v>1357</v>
      </c>
      <c r="C113" s="450"/>
      <c r="D113" s="465"/>
      <c r="E113" s="465">
        <f t="shared" ref="E113:H113" si="65">(E112-D112)/D112</f>
        <v>-2.7269288872716042</v>
      </c>
      <c r="F113" s="465">
        <f t="shared" si="65"/>
        <v>-7.9547921588659726E-2</v>
      </c>
      <c r="G113" s="465">
        <f t="shared" si="65"/>
        <v>-1.1960014429213608</v>
      </c>
      <c r="H113" s="465">
        <f t="shared" si="65"/>
        <v>-3.7047851631627378</v>
      </c>
      <c r="I113" s="466"/>
      <c r="J113" s="465"/>
      <c r="K113" s="465"/>
      <c r="L113" s="465"/>
      <c r="M113" s="465"/>
      <c r="N113" s="451"/>
      <c r="O113" s="462"/>
      <c r="P113" s="448"/>
      <c r="Q113" s="448"/>
      <c r="R113" s="449"/>
    </row>
    <row r="114" spans="2:18" ht="16.5" customHeight="1">
      <c r="B114" s="591"/>
      <c r="C114" s="450"/>
      <c r="D114" s="5"/>
      <c r="E114" s="5"/>
      <c r="F114" s="5"/>
      <c r="G114" s="5"/>
      <c r="H114" s="5"/>
      <c r="I114" s="445"/>
      <c r="N114" s="451"/>
      <c r="O114" s="462"/>
      <c r="P114" s="448"/>
      <c r="Q114" s="448"/>
      <c r="R114" s="449"/>
    </row>
    <row r="115" spans="2:18" ht="16.5" customHeight="1">
      <c r="B115" s="598" t="s">
        <v>569</v>
      </c>
      <c r="C115" s="599"/>
      <c r="D115" s="461">
        <f t="shared" ref="D115:M115" si="66">D103+D112</f>
        <v>137.0100000000013</v>
      </c>
      <c r="E115" s="570">
        <f t="shared" si="66"/>
        <v>710.98700000000088</v>
      </c>
      <c r="F115" s="570">
        <f t="shared" si="66"/>
        <v>615.02799999999957</v>
      </c>
      <c r="G115" s="543">
        <f t="shared" si="66"/>
        <v>626.02700000000095</v>
      </c>
      <c r="H115" s="544">
        <f t="shared" si="66"/>
        <v>-689.80000000000086</v>
      </c>
      <c r="I115" s="460" t="e">
        <f t="shared" si="66"/>
        <v>#DIV/0!</v>
      </c>
      <c r="J115" s="461" t="e">
        <f t="shared" si="66"/>
        <v>#DIV/0!</v>
      </c>
      <c r="K115" s="461" t="e">
        <f t="shared" si="66"/>
        <v>#DIV/0!</v>
      </c>
      <c r="L115" s="461" t="e">
        <f t="shared" si="66"/>
        <v>#DIV/0!</v>
      </c>
      <c r="M115" s="461" t="e">
        <f t="shared" si="66"/>
        <v>#DIV/0!</v>
      </c>
      <c r="N115" s="451" t="s">
        <v>1451</v>
      </c>
      <c r="O115" s="462"/>
      <c r="P115" s="448"/>
      <c r="Q115" s="448"/>
      <c r="R115" s="449"/>
    </row>
    <row r="116" spans="2:18" ht="16.5" customHeight="1">
      <c r="B116" s="526" t="s">
        <v>1452</v>
      </c>
      <c r="C116" s="450"/>
      <c r="D116" s="543">
        <f t="shared" ref="D116:M116" si="67">D115*D118</f>
        <v>73.603680417397499</v>
      </c>
      <c r="E116" s="544">
        <f t="shared" si="67"/>
        <v>522.62790555163792</v>
      </c>
      <c r="F116" s="543">
        <f t="shared" si="67"/>
        <v>534.06064188448727</v>
      </c>
      <c r="G116" s="600">
        <f t="shared" si="67"/>
        <v>512.76190720500904</v>
      </c>
      <c r="H116" s="601">
        <f t="shared" si="67"/>
        <v>-151.84096677068382</v>
      </c>
      <c r="I116" s="545" t="e">
        <f t="shared" si="67"/>
        <v>#DIV/0!</v>
      </c>
      <c r="J116" s="543" t="e">
        <f t="shared" si="67"/>
        <v>#DIV/0!</v>
      </c>
      <c r="K116" s="543" t="e">
        <f t="shared" si="67"/>
        <v>#DIV/0!</v>
      </c>
      <c r="L116" s="543" t="e">
        <f t="shared" si="67"/>
        <v>#DIV/0!</v>
      </c>
      <c r="M116" s="543" t="e">
        <f t="shared" si="67"/>
        <v>#DIV/0!</v>
      </c>
      <c r="N116" s="451" t="s">
        <v>1453</v>
      </c>
      <c r="O116" s="462"/>
      <c r="P116" s="448"/>
      <c r="Q116" s="448"/>
      <c r="R116" s="449"/>
    </row>
    <row r="117" spans="2:18" ht="16.5" customHeight="1">
      <c r="B117" s="526"/>
      <c r="C117" s="450"/>
      <c r="D117" s="5"/>
      <c r="E117" s="5"/>
      <c r="F117" s="5"/>
      <c r="G117" s="5"/>
      <c r="H117" s="5"/>
      <c r="I117" s="445"/>
      <c r="N117" s="451"/>
      <c r="O117" s="462"/>
      <c r="P117" s="448"/>
      <c r="Q117" s="448"/>
      <c r="R117" s="449"/>
    </row>
    <row r="118" spans="2:18" ht="16.5" customHeight="1">
      <c r="B118" s="499" t="s">
        <v>575</v>
      </c>
      <c r="C118" s="450"/>
      <c r="D118" s="602">
        <f t="shared" ref="D118:H118" si="68">D108/D109</f>
        <v>0.53721392903727316</v>
      </c>
      <c r="E118" s="602">
        <f t="shared" si="68"/>
        <v>0.73507378552862046</v>
      </c>
      <c r="F118" s="602">
        <f t="shared" si="68"/>
        <v>0.86835175290309974</v>
      </c>
      <c r="G118" s="602">
        <f t="shared" si="68"/>
        <v>0.8190731505270672</v>
      </c>
      <c r="H118" s="602">
        <f t="shared" si="68"/>
        <v>0.22012317595054165</v>
      </c>
      <c r="I118" s="603"/>
      <c r="J118" s="602"/>
      <c r="K118" s="602"/>
      <c r="L118" s="602"/>
      <c r="M118" s="602"/>
      <c r="N118" s="451"/>
      <c r="O118" s="462"/>
      <c r="P118" s="448"/>
      <c r="Q118" s="448"/>
      <c r="R118" s="449"/>
    </row>
    <row r="119" spans="2:18" ht="16.5" customHeight="1">
      <c r="B119" s="499" t="s">
        <v>607</v>
      </c>
      <c r="C119" s="450"/>
      <c r="D119" s="602">
        <f t="shared" ref="D119:M119" si="69">1-D118</f>
        <v>0.46278607096272684</v>
      </c>
      <c r="E119" s="602">
        <f t="shared" si="69"/>
        <v>0.26492621447137954</v>
      </c>
      <c r="F119" s="602">
        <f t="shared" si="69"/>
        <v>0.13164824709690026</v>
      </c>
      <c r="G119" s="602">
        <f t="shared" si="69"/>
        <v>0.1809268494729328</v>
      </c>
      <c r="H119" s="602">
        <f t="shared" si="69"/>
        <v>0.77987682404945835</v>
      </c>
      <c r="I119" s="603">
        <f t="shared" si="69"/>
        <v>1</v>
      </c>
      <c r="J119" s="602">
        <f t="shared" si="69"/>
        <v>1</v>
      </c>
      <c r="K119" s="602">
        <f t="shared" si="69"/>
        <v>1</v>
      </c>
      <c r="L119" s="602">
        <f t="shared" si="69"/>
        <v>1</v>
      </c>
      <c r="M119" s="602">
        <f t="shared" si="69"/>
        <v>1</v>
      </c>
      <c r="N119" s="451"/>
      <c r="O119" s="462"/>
      <c r="P119" s="448"/>
      <c r="Q119" s="448"/>
      <c r="R119" s="449"/>
    </row>
    <row r="120" spans="2:18" ht="16.5" customHeight="1">
      <c r="B120" s="499"/>
      <c r="C120" s="450"/>
      <c r="D120" s="5"/>
      <c r="E120" s="5"/>
      <c r="F120" s="5"/>
      <c r="G120" s="5"/>
      <c r="H120" s="5"/>
      <c r="I120" s="445"/>
      <c r="N120" s="451"/>
      <c r="O120" s="462"/>
      <c r="P120" s="448"/>
      <c r="Q120" s="448"/>
      <c r="R120" s="449"/>
    </row>
    <row r="121" spans="2:18" ht="16.5" customHeight="1">
      <c r="B121" s="604" t="s">
        <v>1454</v>
      </c>
      <c r="C121" s="450"/>
      <c r="D121" s="605">
        <f t="shared" ref="D121:D122" si="70">111454621/1000000000</f>
        <v>0.111454621</v>
      </c>
      <c r="E121" s="606">
        <f t="shared" ref="E121:H121" si="71">112410458/1000000000</f>
        <v>0.112410458</v>
      </c>
      <c r="F121" s="605">
        <f t="shared" si="71"/>
        <v>0.112410458</v>
      </c>
      <c r="G121" s="605">
        <f t="shared" si="71"/>
        <v>0.112410458</v>
      </c>
      <c r="H121" s="605">
        <f t="shared" si="71"/>
        <v>0.112410458</v>
      </c>
      <c r="I121" s="582"/>
      <c r="J121" s="583"/>
      <c r="K121" s="583"/>
      <c r="L121" s="583"/>
      <c r="M121" s="583"/>
      <c r="N121" s="451" t="s">
        <v>1455</v>
      </c>
      <c r="O121" s="462"/>
      <c r="P121" s="448"/>
      <c r="Q121" s="448"/>
      <c r="R121" s="449"/>
    </row>
    <row r="122" spans="2:18" ht="16.5" customHeight="1">
      <c r="B122" s="604" t="s">
        <v>1456</v>
      </c>
      <c r="C122" s="450"/>
      <c r="D122" s="605">
        <f t="shared" si="70"/>
        <v>0.111454621</v>
      </c>
      <c r="E122" s="606">
        <f t="shared" ref="E122:H122" si="72">112410458/1000000000</f>
        <v>0.112410458</v>
      </c>
      <c r="F122" s="605">
        <f t="shared" si="72"/>
        <v>0.112410458</v>
      </c>
      <c r="G122" s="605">
        <f t="shared" si="72"/>
        <v>0.112410458</v>
      </c>
      <c r="H122" s="605">
        <f t="shared" si="72"/>
        <v>0.112410458</v>
      </c>
      <c r="I122" s="582"/>
      <c r="J122" s="583"/>
      <c r="K122" s="583"/>
      <c r="L122" s="583"/>
      <c r="M122" s="583"/>
      <c r="N122" s="451" t="s">
        <v>1457</v>
      </c>
      <c r="O122" s="462"/>
      <c r="P122" s="448"/>
      <c r="Q122" s="448"/>
      <c r="R122" s="449"/>
    </row>
    <row r="123" spans="2:18" ht="16.5" customHeight="1">
      <c r="C123" s="450"/>
      <c r="D123" s="5"/>
      <c r="E123" s="5"/>
      <c r="F123" s="5"/>
      <c r="G123" s="5"/>
      <c r="H123" s="5"/>
      <c r="I123" s="445"/>
      <c r="K123" s="451"/>
      <c r="O123" s="462"/>
      <c r="P123" s="448"/>
      <c r="Q123" s="448"/>
      <c r="R123" s="449"/>
    </row>
    <row r="124" spans="2:18" ht="16.5" customHeight="1">
      <c r="B124" s="607" t="s">
        <v>1458</v>
      </c>
      <c r="C124" s="558"/>
      <c r="D124" s="608"/>
      <c r="E124" s="608"/>
      <c r="F124" s="608"/>
      <c r="G124" s="608"/>
      <c r="H124" s="608"/>
      <c r="I124" s="609"/>
      <c r="J124" s="608"/>
      <c r="K124" s="608"/>
      <c r="L124" s="608"/>
      <c r="M124" s="608"/>
      <c r="N124" s="451"/>
      <c r="O124" s="462"/>
      <c r="P124" s="448"/>
      <c r="Q124" s="448"/>
      <c r="R124" s="449"/>
    </row>
    <row r="125" spans="2:18" ht="16.5" customHeight="1">
      <c r="B125" s="610" t="s">
        <v>1459</v>
      </c>
      <c r="C125" s="464" t="s">
        <v>1460</v>
      </c>
      <c r="D125" s="476">
        <f t="shared" ref="D125:H125" si="73">D103/D122</f>
        <v>2042.9570165601413</v>
      </c>
      <c r="E125" s="477">
        <f t="shared" si="73"/>
        <v>4931.7208546557194</v>
      </c>
      <c r="F125" s="476">
        <f t="shared" si="73"/>
        <v>4188.8985097809991</v>
      </c>
      <c r="G125" s="477">
        <f t="shared" si="73"/>
        <v>5820.463786385435</v>
      </c>
      <c r="H125" s="477">
        <f t="shared" si="73"/>
        <v>-6816.2786063908816</v>
      </c>
      <c r="I125" s="582"/>
      <c r="J125" s="583"/>
      <c r="K125" s="583"/>
      <c r="L125" s="583"/>
      <c r="M125" s="583"/>
      <c r="N125" s="451" t="s">
        <v>1461</v>
      </c>
      <c r="O125" s="462"/>
      <c r="P125" s="448"/>
      <c r="Q125" s="448"/>
      <c r="R125" s="449"/>
    </row>
    <row r="126" spans="2:18" ht="16.5" customHeight="1">
      <c r="B126" s="611" t="s">
        <v>1357</v>
      </c>
      <c r="C126" s="612"/>
      <c r="D126" s="465"/>
      <c r="E126" s="465">
        <f t="shared" ref="E126:M126" si="74">(E125-D125)/D125</f>
        <v>1.4140110705606408</v>
      </c>
      <c r="F126" s="465">
        <f t="shared" si="74"/>
        <v>-0.15062132808540241</v>
      </c>
      <c r="G126" s="465">
        <f t="shared" si="74"/>
        <v>0.38949744731097247</v>
      </c>
      <c r="H126" s="465">
        <f t="shared" si="74"/>
        <v>-2.1710885689787713</v>
      </c>
      <c r="I126" s="466">
        <f t="shared" si="74"/>
        <v>-1</v>
      </c>
      <c r="J126" s="465" t="e">
        <f t="shared" si="74"/>
        <v>#DIV/0!</v>
      </c>
      <c r="K126" s="465" t="e">
        <f t="shared" si="74"/>
        <v>#DIV/0!</v>
      </c>
      <c r="L126" s="465" t="e">
        <f t="shared" si="74"/>
        <v>#DIV/0!</v>
      </c>
      <c r="M126" s="465" t="e">
        <f t="shared" si="74"/>
        <v>#DIV/0!</v>
      </c>
      <c r="N126" s="451"/>
      <c r="O126" s="462"/>
      <c r="P126" s="448"/>
      <c r="Q126" s="448"/>
      <c r="R126" s="449"/>
    </row>
    <row r="127" spans="2:18" ht="16.5" customHeight="1">
      <c r="B127" s="610" t="s">
        <v>1462</v>
      </c>
      <c r="C127" s="464"/>
      <c r="D127" s="476">
        <f t="shared" ref="D127:H127" si="75">D108/D122</f>
        <v>1097.5049657205329</v>
      </c>
      <c r="E127" s="477">
        <f t="shared" si="75"/>
        <v>3625.1787178022169</v>
      </c>
      <c r="F127" s="476">
        <f t="shared" si="75"/>
        <v>3637.4373637015156</v>
      </c>
      <c r="G127" s="477">
        <f t="shared" si="75"/>
        <v>4767.3856110434135</v>
      </c>
      <c r="H127" s="477">
        <f t="shared" si="75"/>
        <v>-1500.4208950024915</v>
      </c>
      <c r="I127" s="582"/>
      <c r="J127" s="583"/>
      <c r="K127" s="583"/>
      <c r="L127" s="583"/>
      <c r="M127" s="583"/>
      <c r="N127" s="451" t="s">
        <v>1463</v>
      </c>
      <c r="O127" s="462"/>
      <c r="P127" s="448"/>
      <c r="Q127" s="448"/>
      <c r="R127" s="449"/>
    </row>
    <row r="128" spans="2:18" ht="16.5" customHeight="1">
      <c r="B128" s="611" t="s">
        <v>1357</v>
      </c>
      <c r="C128" s="612"/>
      <c r="D128" s="465"/>
      <c r="E128" s="465">
        <f t="shared" ref="E128:M128" si="76">(E127-D127)/D127</f>
        <v>2.3031091712849046</v>
      </c>
      <c r="F128" s="465">
        <f t="shared" si="76"/>
        <v>3.3815287061848818E-3</v>
      </c>
      <c r="G128" s="465">
        <f t="shared" si="76"/>
        <v>0.31064404259377931</v>
      </c>
      <c r="H128" s="465">
        <f t="shared" si="76"/>
        <v>-1.3147261449811907</v>
      </c>
      <c r="I128" s="466">
        <f t="shared" si="76"/>
        <v>-1</v>
      </c>
      <c r="J128" s="465" t="e">
        <f t="shared" si="76"/>
        <v>#DIV/0!</v>
      </c>
      <c r="K128" s="465" t="e">
        <f t="shared" si="76"/>
        <v>#DIV/0!</v>
      </c>
      <c r="L128" s="465" t="e">
        <f t="shared" si="76"/>
        <v>#DIV/0!</v>
      </c>
      <c r="M128" s="465" t="e">
        <f t="shared" si="76"/>
        <v>#DIV/0!</v>
      </c>
      <c r="N128" s="451"/>
      <c r="O128" s="462"/>
      <c r="P128" s="448"/>
      <c r="Q128" s="448"/>
      <c r="R128" s="449"/>
    </row>
    <row r="129" spans="2:18" ht="16.5" customHeight="1">
      <c r="B129" s="613" t="s">
        <v>1464</v>
      </c>
      <c r="C129" s="612"/>
      <c r="D129" s="614">
        <f t="shared" ref="D129:H129" si="77">D219/D122</f>
        <v>78654.235430938294</v>
      </c>
      <c r="E129" s="528">
        <f t="shared" si="77"/>
        <v>83882.68465199208</v>
      </c>
      <c r="F129" s="614">
        <f t="shared" si="77"/>
        <v>88286.064985163568</v>
      </c>
      <c r="G129" s="528">
        <f t="shared" si="77"/>
        <v>93011.942002762764</v>
      </c>
      <c r="H129" s="614">
        <f t="shared" si="77"/>
        <v>86018.802627776851</v>
      </c>
      <c r="I129" s="615"/>
      <c r="J129" s="616"/>
      <c r="K129" s="616"/>
      <c r="L129" s="616"/>
      <c r="M129" s="616"/>
      <c r="N129" s="451" t="s">
        <v>1465</v>
      </c>
      <c r="O129" s="462"/>
      <c r="P129" s="448"/>
      <c r="Q129" s="448"/>
      <c r="R129" s="449"/>
    </row>
    <row r="130" spans="2:18" ht="16.5" customHeight="1">
      <c r="B130" s="611" t="s">
        <v>1357</v>
      </c>
      <c r="C130" s="612"/>
      <c r="D130" s="465"/>
      <c r="E130" s="465">
        <f t="shared" ref="E130:M130" si="78">(E129-D129)/D129</f>
        <v>6.647384203034537E-2</v>
      </c>
      <c r="F130" s="465">
        <f t="shared" si="78"/>
        <v>5.249450886604301E-2</v>
      </c>
      <c r="G130" s="465">
        <f t="shared" si="78"/>
        <v>5.3529138696954921E-2</v>
      </c>
      <c r="H130" s="465">
        <f t="shared" si="78"/>
        <v>-7.5185392589461178E-2</v>
      </c>
      <c r="I130" s="466">
        <f t="shared" si="78"/>
        <v>-1</v>
      </c>
      <c r="J130" s="465" t="e">
        <f t="shared" si="78"/>
        <v>#DIV/0!</v>
      </c>
      <c r="K130" s="465" t="e">
        <f t="shared" si="78"/>
        <v>#DIV/0!</v>
      </c>
      <c r="L130" s="465" t="e">
        <f t="shared" si="78"/>
        <v>#DIV/0!</v>
      </c>
      <c r="M130" s="465" t="e">
        <f t="shared" si="78"/>
        <v>#DIV/0!</v>
      </c>
      <c r="N130" s="451"/>
      <c r="O130" s="462"/>
      <c r="P130" s="448"/>
      <c r="Q130" s="448"/>
      <c r="R130" s="449"/>
    </row>
    <row r="131" spans="2:18" ht="16.5" customHeight="1">
      <c r="B131" s="617" t="s">
        <v>1466</v>
      </c>
      <c r="C131" s="618"/>
      <c r="D131" s="619">
        <f>'ForecastA(ctrlv)'!AD714</f>
        <v>600</v>
      </c>
      <c r="E131" s="619">
        <f>'ForecastA(ctrlv)'!AE714</f>
        <v>600</v>
      </c>
      <c r="F131" s="619">
        <f>'ForecastA(ctrlv)'!AF714</f>
        <v>600</v>
      </c>
      <c r="G131" s="619">
        <f>'ForecastA(ctrlv)'!AG714</f>
        <v>600</v>
      </c>
      <c r="H131" s="619">
        <f>'ForecastA(ctrlv)'!AH714</f>
        <v>600</v>
      </c>
      <c r="I131" s="620"/>
      <c r="J131" s="621"/>
      <c r="K131" s="583"/>
      <c r="L131" s="583"/>
      <c r="M131" s="583"/>
      <c r="N131" s="451"/>
      <c r="O131" s="462"/>
      <c r="P131" s="448"/>
      <c r="Q131" s="448"/>
      <c r="R131" s="449"/>
    </row>
    <row r="132" spans="2:18" ht="16.5" customHeight="1">
      <c r="B132" s="622" t="s">
        <v>1467</v>
      </c>
      <c r="C132" s="612"/>
      <c r="D132" s="623">
        <f t="shared" ref="D132:H132" si="79">(D131*D122)/D103*100</f>
        <v>29.369193533511478</v>
      </c>
      <c r="E132" s="623">
        <f t="shared" si="79"/>
        <v>12.166138710660777</v>
      </c>
      <c r="F132" s="623">
        <f t="shared" si="79"/>
        <v>14.323574529175421</v>
      </c>
      <c r="G132" s="623">
        <f t="shared" si="79"/>
        <v>10.308456886261391</v>
      </c>
      <c r="H132" s="623">
        <f t="shared" si="79"/>
        <v>-8.8024570978868919</v>
      </c>
      <c r="I132" s="624"/>
      <c r="J132" s="625"/>
      <c r="K132" s="623"/>
      <c r="L132" s="623"/>
      <c r="M132" s="623"/>
      <c r="N132" s="451"/>
      <c r="O132" s="462"/>
      <c r="P132" s="448"/>
      <c r="Q132" s="448"/>
      <c r="R132" s="449"/>
    </row>
    <row r="133" spans="2:18" ht="16.5" customHeight="1">
      <c r="B133" s="626" t="s">
        <v>1468</v>
      </c>
      <c r="C133" s="627"/>
      <c r="D133" s="628">
        <f>'Annual(ctrlv)'!P503</f>
        <v>1.602136181575434</v>
      </c>
      <c r="E133" s="628">
        <f>'Annual(ctrlv)'!Q503</f>
        <v>1.3498312710911136</v>
      </c>
      <c r="F133" s="628">
        <f>'Annual(ctrlv)'!R503</f>
        <v>1.7191977077363898</v>
      </c>
      <c r="G133" s="628">
        <f>'Annual(ctrlv)'!S503</f>
        <v>1.7191977077363898</v>
      </c>
      <c r="H133" s="628">
        <f>'Annual(ctrlv)'!T503</f>
        <v>2.3622047244094486</v>
      </c>
      <c r="I133" s="629"/>
      <c r="J133" s="630"/>
      <c r="K133" s="628"/>
      <c r="L133" s="628"/>
      <c r="M133" s="628"/>
      <c r="N133" s="451"/>
      <c r="O133" s="462"/>
      <c r="P133" s="448"/>
      <c r="Q133" s="448"/>
      <c r="R133" s="449"/>
    </row>
    <row r="134" spans="2:18" ht="16.5" customHeight="1">
      <c r="C134" s="450"/>
      <c r="D134" s="5"/>
      <c r="E134" s="5"/>
      <c r="F134" s="5"/>
      <c r="G134" s="5"/>
      <c r="H134" s="5"/>
      <c r="I134" s="445"/>
      <c r="N134" s="451"/>
      <c r="O134" s="462"/>
      <c r="P134" s="448"/>
      <c r="Q134" s="448"/>
      <c r="R134" s="449"/>
    </row>
    <row r="135" spans="2:18" ht="16.5" customHeight="1">
      <c r="C135" s="450"/>
      <c r="D135" s="5"/>
      <c r="E135" s="5"/>
      <c r="F135" s="5"/>
      <c r="G135" s="5"/>
      <c r="H135" s="5"/>
      <c r="I135" s="445"/>
      <c r="N135" s="451"/>
      <c r="O135" s="462"/>
      <c r="P135" s="448"/>
      <c r="Q135" s="448"/>
      <c r="R135" s="449"/>
    </row>
    <row r="136" spans="2:18" ht="16.5" customHeight="1">
      <c r="C136" s="450"/>
      <c r="D136" s="5"/>
      <c r="E136" s="5"/>
      <c r="F136" s="5"/>
      <c r="G136" s="5"/>
      <c r="H136" s="5"/>
      <c r="I136" s="445"/>
      <c r="N136" s="451"/>
      <c r="O136" s="462"/>
      <c r="P136" s="448"/>
      <c r="Q136" s="448"/>
      <c r="R136" s="449"/>
    </row>
    <row r="137" spans="2:18" ht="16.5" customHeight="1">
      <c r="B137" s="631" t="s">
        <v>396</v>
      </c>
      <c r="C137" s="450"/>
      <c r="D137" s="543">
        <f t="shared" ref="D137:M137" si="80">D139+D175</f>
        <v>17939.273999999998</v>
      </c>
      <c r="E137" s="544">
        <f t="shared" si="80"/>
        <v>19637.263999999999</v>
      </c>
      <c r="F137" s="544">
        <f t="shared" si="80"/>
        <v>20911.707999999999</v>
      </c>
      <c r="G137" s="544">
        <f t="shared" si="80"/>
        <v>23714.494999999999</v>
      </c>
      <c r="H137" s="544">
        <f t="shared" si="80"/>
        <v>27005.385000000002</v>
      </c>
      <c r="I137" s="545" t="e">
        <f t="shared" si="80"/>
        <v>#DIV/0!</v>
      </c>
      <c r="J137" s="543" t="e">
        <f t="shared" si="80"/>
        <v>#DIV/0!</v>
      </c>
      <c r="K137" s="543" t="e">
        <f t="shared" si="80"/>
        <v>#DIV/0!</v>
      </c>
      <c r="L137" s="543" t="e">
        <f t="shared" si="80"/>
        <v>#DIV/0!</v>
      </c>
      <c r="M137" s="543" t="e">
        <f t="shared" si="80"/>
        <v>#DIV/0!</v>
      </c>
      <c r="N137" s="451" t="s">
        <v>1469</v>
      </c>
      <c r="O137" s="462"/>
      <c r="P137" s="448"/>
      <c r="Q137" s="448"/>
      <c r="R137" s="449"/>
    </row>
    <row r="138" spans="2:18" ht="16.5" customHeight="1">
      <c r="C138" s="450"/>
      <c r="D138" s="543"/>
      <c r="E138" s="543"/>
      <c r="F138" s="543"/>
      <c r="G138" s="543"/>
      <c r="H138" s="543"/>
      <c r="I138" s="545"/>
      <c r="N138" s="451"/>
      <c r="O138" s="462"/>
      <c r="P138" s="448"/>
      <c r="Q138" s="448"/>
      <c r="R138" s="449"/>
    </row>
    <row r="139" spans="2:18" ht="16.5" customHeight="1">
      <c r="B139" s="632" t="s">
        <v>262</v>
      </c>
      <c r="C139" s="457"/>
      <c r="D139" s="461">
        <f t="shared" ref="D139:M139" si="81">D140+D153+D164+D169+D171+D172+D173</f>
        <v>4540.3310000000001</v>
      </c>
      <c r="E139" s="570">
        <f t="shared" si="81"/>
        <v>5110.8599999999997</v>
      </c>
      <c r="F139" s="570">
        <f t="shared" si="81"/>
        <v>5394.9639999999999</v>
      </c>
      <c r="G139" s="570">
        <f t="shared" si="81"/>
        <v>5101.0649999999996</v>
      </c>
      <c r="H139" s="570">
        <f t="shared" si="81"/>
        <v>5904.7219999999998</v>
      </c>
      <c r="I139" s="460" t="e">
        <f t="shared" si="81"/>
        <v>#DIV/0!</v>
      </c>
      <c r="J139" s="461" t="e">
        <f t="shared" si="81"/>
        <v>#DIV/0!</v>
      </c>
      <c r="K139" s="461" t="e">
        <f t="shared" si="81"/>
        <v>#DIV/0!</v>
      </c>
      <c r="L139" s="461" t="e">
        <f t="shared" si="81"/>
        <v>#DIV/0!</v>
      </c>
      <c r="M139" s="461" t="e">
        <f t="shared" si="81"/>
        <v>#DIV/0!</v>
      </c>
      <c r="N139" s="451" t="s">
        <v>1470</v>
      </c>
      <c r="O139" s="462"/>
      <c r="P139" s="448"/>
      <c r="Q139" s="448"/>
      <c r="R139" s="449"/>
    </row>
    <row r="140" spans="2:18" ht="16.5" customHeight="1">
      <c r="B140" s="571" t="s">
        <v>1471</v>
      </c>
      <c r="C140" s="450"/>
      <c r="D140" s="543">
        <f t="shared" ref="D140:H140" si="82">D141+D142+D143+D144</f>
        <v>967.47</v>
      </c>
      <c r="E140" s="543">
        <f t="shared" si="82"/>
        <v>1012.128</v>
      </c>
      <c r="F140" s="543">
        <f t="shared" si="82"/>
        <v>1048.8100000000002</v>
      </c>
      <c r="G140" s="544">
        <f t="shared" si="82"/>
        <v>1204.52</v>
      </c>
      <c r="H140" s="543">
        <f t="shared" si="82"/>
        <v>1289.154</v>
      </c>
      <c r="I140" s="545">
        <f t="shared" ref="I140:M140" si="83">SUM(I141:I144)</f>
        <v>0</v>
      </c>
      <c r="J140" s="543">
        <f t="shared" si="83"/>
        <v>0</v>
      </c>
      <c r="K140" s="543">
        <f t="shared" si="83"/>
        <v>0</v>
      </c>
      <c r="L140" s="543">
        <f t="shared" si="83"/>
        <v>0</v>
      </c>
      <c r="M140" s="543">
        <f t="shared" si="83"/>
        <v>0</v>
      </c>
      <c r="N140" s="451" t="s">
        <v>1472</v>
      </c>
      <c r="O140" s="462"/>
      <c r="P140" s="448"/>
      <c r="Q140" s="448"/>
      <c r="R140" s="449"/>
    </row>
    <row r="141" spans="2:18" ht="16.5" customHeight="1">
      <c r="B141" s="526" t="s">
        <v>1473</v>
      </c>
      <c r="C141" s="450"/>
      <c r="D141" s="543">
        <f>'ForecastA(ctrlv)'!AD240</f>
        <v>365.66499999999996</v>
      </c>
      <c r="E141" s="544">
        <f>'ForecastA(ctrlv)'!AE240</f>
        <v>397.09899999999999</v>
      </c>
      <c r="F141" s="544">
        <f>'ForecastA(ctrlv)'!AF240</f>
        <v>363</v>
      </c>
      <c r="G141" s="543">
        <f>'ForecastA(ctrlv)'!AG240</f>
        <v>363.04499999999996</v>
      </c>
      <c r="H141" s="543">
        <f>'ForecastA(ctrlv)'!AH240</f>
        <v>368.27</v>
      </c>
      <c r="I141" s="633"/>
      <c r="J141" s="614"/>
      <c r="K141" s="614"/>
      <c r="L141" s="614"/>
      <c r="M141" s="614"/>
      <c r="N141" s="451" t="s">
        <v>1474</v>
      </c>
      <c r="O141" s="462"/>
      <c r="P141" s="448"/>
      <c r="Q141" s="448"/>
      <c r="R141" s="449"/>
    </row>
    <row r="142" spans="2:18" ht="16.5" customHeight="1">
      <c r="B142" s="526" t="s">
        <v>1475</v>
      </c>
      <c r="C142" s="450"/>
      <c r="D142" s="543">
        <f>'ForecastA(ctrlv)'!AD248</f>
        <v>521.92700000000002</v>
      </c>
      <c r="E142" s="543">
        <f>'ForecastA(ctrlv)'!AE248</f>
        <v>505.13200000000001</v>
      </c>
      <c r="F142" s="543">
        <f>'ForecastA(ctrlv)'!AF248</f>
        <v>487.63399999999996</v>
      </c>
      <c r="G142" s="544">
        <f>'ForecastA(ctrlv)'!AG248</f>
        <v>628.47399999999993</v>
      </c>
      <c r="H142" s="543">
        <f>'ForecastA(ctrlv)'!AH248</f>
        <v>677.76799999999992</v>
      </c>
      <c r="I142" s="633"/>
      <c r="J142" s="614"/>
      <c r="K142" s="614"/>
      <c r="L142" s="614"/>
      <c r="M142" s="614"/>
      <c r="N142" s="451" t="s">
        <v>1476</v>
      </c>
      <c r="O142" s="462"/>
      <c r="P142" s="448"/>
      <c r="Q142" s="448"/>
      <c r="R142" s="449"/>
    </row>
    <row r="143" spans="2:18" ht="16.5" customHeight="1">
      <c r="B143" s="526" t="s">
        <v>1477</v>
      </c>
      <c r="C143" s="450"/>
      <c r="D143" s="543">
        <f>'ForecastA(ctrlv)'!AD259</f>
        <v>64.060999999999993</v>
      </c>
      <c r="E143" s="543">
        <f>'ForecastA(ctrlv)'!AE259</f>
        <v>92.182000000000002</v>
      </c>
      <c r="F143" s="544">
        <f>'ForecastA(ctrlv)'!AF259</f>
        <v>178.21699999999998</v>
      </c>
      <c r="G143" s="543">
        <f>'ForecastA(ctrlv)'!AG259</f>
        <v>193.20399999999998</v>
      </c>
      <c r="H143" s="544">
        <f>'ForecastA(ctrlv)'!AH259</f>
        <v>223.833</v>
      </c>
      <c r="I143" s="633"/>
      <c r="J143" s="614"/>
      <c r="K143" s="614"/>
      <c r="L143" s="614"/>
      <c r="M143" s="614"/>
      <c r="N143" s="451" t="s">
        <v>1478</v>
      </c>
      <c r="O143" s="462"/>
      <c r="P143" s="448"/>
      <c r="Q143" s="448"/>
      <c r="R143" s="449"/>
    </row>
    <row r="144" spans="2:18" ht="16.5" customHeight="1">
      <c r="B144" s="526" t="s">
        <v>1479</v>
      </c>
      <c r="C144" s="450"/>
      <c r="D144" s="543">
        <f>'ForecastA(ctrlv)'!AD264</f>
        <v>15.817</v>
      </c>
      <c r="E144" s="543">
        <f>'ForecastA(ctrlv)'!AE264</f>
        <v>17.715</v>
      </c>
      <c r="F144" s="544">
        <f>'ForecastA(ctrlv)'!AF264</f>
        <v>19.959</v>
      </c>
      <c r="G144" s="543">
        <f>'ForecastA(ctrlv)'!AG264</f>
        <v>19.797000000000001</v>
      </c>
      <c r="H144" s="544">
        <f>'ForecastA(ctrlv)'!AH264</f>
        <v>19.282999999999998</v>
      </c>
      <c r="I144" s="633"/>
      <c r="J144" s="614"/>
      <c r="K144" s="614"/>
      <c r="L144" s="614"/>
      <c r="M144" s="614"/>
      <c r="N144" s="451" t="s">
        <v>1480</v>
      </c>
      <c r="O144" s="462"/>
      <c r="P144" s="448"/>
      <c r="Q144" s="448"/>
      <c r="R144" s="449"/>
    </row>
    <row r="145" spans="2:18" ht="16.5" customHeight="1">
      <c r="B145" s="526"/>
      <c r="C145" s="450"/>
      <c r="D145" s="5"/>
      <c r="E145" s="5"/>
      <c r="F145" s="5"/>
      <c r="G145" s="543"/>
      <c r="H145" s="543"/>
      <c r="I145" s="445"/>
      <c r="N145" s="451"/>
      <c r="O145" s="462"/>
      <c r="P145" s="448"/>
      <c r="Q145" s="448"/>
      <c r="R145" s="449"/>
    </row>
    <row r="146" spans="2:18" ht="16.5" customHeight="1">
      <c r="B146" s="634" t="s">
        <v>1481</v>
      </c>
      <c r="C146" s="635"/>
      <c r="D146" s="636">
        <f>'ForecastA(ctrlv)'!AD273</f>
        <v>163.15899999999999</v>
      </c>
      <c r="E146" s="636">
        <f>'ForecastA(ctrlv)'!AE273</f>
        <v>161.982</v>
      </c>
      <c r="F146" s="637">
        <f>'ForecastA(ctrlv)'!AF273</f>
        <v>172.274</v>
      </c>
      <c r="G146" s="636">
        <f>'ForecastA(ctrlv)'!AG273</f>
        <v>186.602</v>
      </c>
      <c r="H146" s="637">
        <f>'ForecastA(ctrlv)'!AH273</f>
        <v>211.39</v>
      </c>
      <c r="I146" s="638"/>
      <c r="J146" s="639"/>
      <c r="K146" s="639"/>
      <c r="L146" s="639"/>
      <c r="M146" s="639"/>
      <c r="N146" s="451" t="s">
        <v>1482</v>
      </c>
      <c r="O146" s="462"/>
      <c r="P146" s="448"/>
      <c r="Q146" s="448"/>
      <c r="R146" s="449"/>
    </row>
    <row r="147" spans="2:18" ht="16.5" customHeight="1">
      <c r="B147" s="610" t="s">
        <v>1483</v>
      </c>
      <c r="C147" s="450"/>
      <c r="D147" s="640">
        <f>'ForecastA(ctrlv)'!AD278</f>
        <v>27.58</v>
      </c>
      <c r="E147" s="477">
        <f>'ForecastA(ctrlv)'!AE278</f>
        <v>34.378</v>
      </c>
      <c r="F147" s="640">
        <f>'ForecastA(ctrlv)'!AF278</f>
        <v>34.859000000000002</v>
      </c>
      <c r="G147" s="640">
        <f>'ForecastA(ctrlv)'!AG278</f>
        <v>37.748999999999995</v>
      </c>
      <c r="H147" s="477">
        <f>'ForecastA(ctrlv)'!AH278</f>
        <v>53.998999999999995</v>
      </c>
      <c r="I147" s="595">
        <f t="shared" ref="I147:M147" si="84">I146*I148</f>
        <v>0</v>
      </c>
      <c r="J147" s="515">
        <f t="shared" si="84"/>
        <v>0</v>
      </c>
      <c r="K147" s="515">
        <f t="shared" si="84"/>
        <v>0</v>
      </c>
      <c r="L147" s="515">
        <f t="shared" si="84"/>
        <v>0</v>
      </c>
      <c r="M147" s="515">
        <f t="shared" si="84"/>
        <v>0</v>
      </c>
      <c r="N147" s="451" t="s">
        <v>1484</v>
      </c>
      <c r="O147" s="462"/>
      <c r="P147" s="448"/>
      <c r="Q147" s="448"/>
      <c r="R147" s="449"/>
    </row>
    <row r="148" spans="2:18" ht="16.5" customHeight="1">
      <c r="B148" s="610" t="s">
        <v>1485</v>
      </c>
      <c r="C148" s="450"/>
      <c r="D148" s="641">
        <f t="shared" ref="D148:H148" si="85">D147/D146</f>
        <v>0.16903756458423991</v>
      </c>
      <c r="E148" s="641">
        <f t="shared" si="85"/>
        <v>0.21223345803854748</v>
      </c>
      <c r="F148" s="641">
        <f t="shared" si="85"/>
        <v>0.202346262349513</v>
      </c>
      <c r="G148" s="641">
        <f t="shared" si="85"/>
        <v>0.20229686712896966</v>
      </c>
      <c r="H148" s="641">
        <f t="shared" si="85"/>
        <v>0.25544727754387625</v>
      </c>
      <c r="I148" s="642"/>
      <c r="J148" s="641"/>
      <c r="K148" s="641"/>
      <c r="L148" s="641"/>
      <c r="M148" s="641"/>
      <c r="N148" s="451"/>
      <c r="O148" s="462"/>
      <c r="P148" s="448"/>
      <c r="Q148" s="448"/>
      <c r="R148" s="449"/>
    </row>
    <row r="149" spans="2:18" ht="16.5" customHeight="1">
      <c r="B149" s="610" t="s">
        <v>1486</v>
      </c>
      <c r="C149" s="450"/>
      <c r="D149" s="527">
        <f>'ForecastA(ctrlv)'!AD280</f>
        <v>135.57900000000001</v>
      </c>
      <c r="E149" s="527">
        <f>'ForecastA(ctrlv)'!AE280</f>
        <v>127.604</v>
      </c>
      <c r="F149" s="527">
        <f>'ForecastA(ctrlv)'!AF280</f>
        <v>137.41499999999999</v>
      </c>
      <c r="G149" s="527">
        <f>'ForecastA(ctrlv)'!AG280</f>
        <v>148.85300000000001</v>
      </c>
      <c r="H149" s="527">
        <f>'ForecastA(ctrlv)'!AH280</f>
        <v>157.39099999999999</v>
      </c>
      <c r="I149" s="545">
        <f t="shared" ref="I149:M149" si="86">I146*I150</f>
        <v>0</v>
      </c>
      <c r="J149" s="543">
        <f t="shared" si="86"/>
        <v>0</v>
      </c>
      <c r="K149" s="543">
        <f t="shared" si="86"/>
        <v>0</v>
      </c>
      <c r="L149" s="543">
        <f t="shared" si="86"/>
        <v>0</v>
      </c>
      <c r="M149" s="543">
        <f t="shared" si="86"/>
        <v>0</v>
      </c>
      <c r="N149" s="451"/>
      <c r="O149" s="462"/>
      <c r="P149" s="448"/>
      <c r="Q149" s="448"/>
      <c r="R149" s="449"/>
    </row>
    <row r="150" spans="2:18" ht="16.5" customHeight="1">
      <c r="B150" s="643" t="s">
        <v>1485</v>
      </c>
      <c r="C150" s="566"/>
      <c r="D150" s="644">
        <f t="shared" ref="D150:H150" si="87">D149/D146</f>
        <v>0.8309624354157602</v>
      </c>
      <c r="E150" s="644">
        <f t="shared" si="87"/>
        <v>0.78776654196145246</v>
      </c>
      <c r="F150" s="644">
        <f t="shared" si="87"/>
        <v>0.79765373765048697</v>
      </c>
      <c r="G150" s="644">
        <f t="shared" si="87"/>
        <v>0.79770313287103034</v>
      </c>
      <c r="H150" s="644">
        <f t="shared" si="87"/>
        <v>0.74455272245612381</v>
      </c>
      <c r="I150" s="645"/>
      <c r="J150" s="644"/>
      <c r="K150" s="644"/>
      <c r="L150" s="644"/>
      <c r="M150" s="644"/>
      <c r="N150" s="451"/>
      <c r="O150" s="462"/>
      <c r="P150" s="448"/>
      <c r="Q150" s="448"/>
      <c r="R150" s="449"/>
    </row>
    <row r="151" spans="2:18" ht="16.5" customHeight="1">
      <c r="B151" s="526"/>
      <c r="C151" s="450"/>
      <c r="D151" s="5"/>
      <c r="E151" s="5"/>
      <c r="F151" s="5"/>
      <c r="G151" s="5"/>
      <c r="H151" s="5"/>
      <c r="I151" s="445"/>
      <c r="N151" s="451"/>
      <c r="O151" s="462"/>
      <c r="P151" s="448"/>
      <c r="Q151" s="448"/>
      <c r="R151" s="449"/>
    </row>
    <row r="152" spans="2:18" ht="16.5" customHeight="1">
      <c r="B152" s="526"/>
      <c r="C152" s="450"/>
      <c r="D152" s="5"/>
      <c r="E152" s="5"/>
      <c r="F152" s="5"/>
      <c r="G152" s="5"/>
      <c r="H152" s="5"/>
      <c r="I152" s="445"/>
      <c r="N152" s="451"/>
      <c r="O152" s="462"/>
      <c r="P152" s="448"/>
      <c r="Q152" s="448"/>
      <c r="R152" s="449"/>
    </row>
    <row r="153" spans="2:18" ht="16.5" customHeight="1">
      <c r="B153" s="571" t="s">
        <v>1487</v>
      </c>
      <c r="C153" s="450"/>
      <c r="D153" s="515">
        <f t="shared" ref="D153:M153" si="88">D154+D155</f>
        <v>703.43599999999992</v>
      </c>
      <c r="E153" s="646">
        <f t="shared" si="88"/>
        <v>718.28</v>
      </c>
      <c r="F153" s="515">
        <f t="shared" si="88"/>
        <v>720.62599999999998</v>
      </c>
      <c r="G153" s="515">
        <f t="shared" si="88"/>
        <v>724.42700000000002</v>
      </c>
      <c r="H153" s="646">
        <f t="shared" si="88"/>
        <v>750.74099999999999</v>
      </c>
      <c r="I153" s="595">
        <f t="shared" si="88"/>
        <v>0</v>
      </c>
      <c r="J153" s="515">
        <f t="shared" si="88"/>
        <v>0</v>
      </c>
      <c r="K153" s="515">
        <f t="shared" si="88"/>
        <v>0</v>
      </c>
      <c r="L153" s="515">
        <f t="shared" si="88"/>
        <v>0</v>
      </c>
      <c r="M153" s="515">
        <f t="shared" si="88"/>
        <v>0</v>
      </c>
      <c r="N153" s="451" t="s">
        <v>1488</v>
      </c>
      <c r="O153" s="462"/>
      <c r="P153" s="448"/>
      <c r="Q153" s="448"/>
      <c r="R153" s="449"/>
    </row>
    <row r="154" spans="2:18" ht="16.5" customHeight="1">
      <c r="B154" s="526" t="s">
        <v>1489</v>
      </c>
      <c r="C154" s="450"/>
      <c r="D154" s="515">
        <f>'ForecastA(ctrlv)'!AD292</f>
        <v>617.68399999999997</v>
      </c>
      <c r="E154" s="515">
        <f>'ForecastA(ctrlv)'!AE292</f>
        <v>617.68399999999997</v>
      </c>
      <c r="F154" s="515">
        <f>'ForecastA(ctrlv)'!AF292</f>
        <v>617.68399999999997</v>
      </c>
      <c r="G154" s="515">
        <f>'ForecastA(ctrlv)'!AG292</f>
        <v>617.68399999999997</v>
      </c>
      <c r="H154" s="515">
        <f>'ForecastA(ctrlv)'!AH292</f>
        <v>618.66300000000001</v>
      </c>
      <c r="I154" s="647"/>
      <c r="J154" s="476"/>
      <c r="K154" s="476"/>
      <c r="L154" s="476"/>
      <c r="M154" s="476"/>
      <c r="N154" s="451"/>
      <c r="O154" s="462"/>
      <c r="P154" s="448"/>
      <c r="Q154" s="448"/>
      <c r="R154" s="449"/>
    </row>
    <row r="155" spans="2:18" ht="16.5" customHeight="1">
      <c r="B155" s="526" t="s">
        <v>1490</v>
      </c>
      <c r="C155" s="450"/>
      <c r="D155" s="515">
        <f>'ForecastA(ctrlv)'!AD296</f>
        <v>85.751999999999953</v>
      </c>
      <c r="E155" s="646">
        <f>'ForecastA(ctrlv)'!AE296</f>
        <v>100.596</v>
      </c>
      <c r="F155" s="515">
        <f>'ForecastA(ctrlv)'!AF296</f>
        <v>102.94200000000001</v>
      </c>
      <c r="G155" s="515">
        <f>'ForecastA(ctrlv)'!AG296</f>
        <v>106.74300000000005</v>
      </c>
      <c r="H155" s="646">
        <f>'ForecastA(ctrlv)'!AH296</f>
        <v>132.07799999999997</v>
      </c>
      <c r="I155" s="647"/>
      <c r="J155" s="476"/>
      <c r="K155" s="476"/>
      <c r="L155" s="476"/>
      <c r="M155" s="476"/>
      <c r="N155" s="451" t="s">
        <v>1491</v>
      </c>
      <c r="O155" s="462"/>
      <c r="P155" s="448"/>
      <c r="Q155" s="448"/>
      <c r="R155" s="449"/>
    </row>
    <row r="156" spans="2:18" ht="16.5" customHeight="1">
      <c r="B156" s="526"/>
      <c r="C156" s="450"/>
      <c r="D156" s="5"/>
      <c r="E156" s="5"/>
      <c r="F156" s="5"/>
      <c r="G156" s="5"/>
      <c r="H156" s="5"/>
      <c r="I156" s="445"/>
      <c r="N156" s="451"/>
      <c r="O156" s="462"/>
      <c r="P156" s="448"/>
      <c r="Q156" s="448"/>
      <c r="R156" s="449"/>
    </row>
    <row r="157" spans="2:18" ht="16.5" customHeight="1">
      <c r="B157" s="634" t="s">
        <v>1492</v>
      </c>
      <c r="C157" s="635"/>
      <c r="D157" s="636">
        <f>'ForecastA(ctrlv)'!AD300</f>
        <v>8.4979999999999993</v>
      </c>
      <c r="E157" s="636">
        <f>'ForecastA(ctrlv)'!AE300</f>
        <v>9.5190000000000001</v>
      </c>
      <c r="F157" s="636">
        <f>'ForecastA(ctrlv)'!AF300</f>
        <v>9.4339999999999993</v>
      </c>
      <c r="G157" s="636">
        <f>'ForecastA(ctrlv)'!AG300</f>
        <v>9.5120000000000005</v>
      </c>
      <c r="H157" s="636">
        <f>'ForecastA(ctrlv)'!AH300</f>
        <v>10.106999999999999</v>
      </c>
      <c r="I157" s="648"/>
      <c r="J157" s="649"/>
      <c r="K157" s="639"/>
      <c r="L157" s="639"/>
      <c r="M157" s="639"/>
      <c r="N157" s="451"/>
      <c r="O157" s="462"/>
      <c r="P157" s="448"/>
      <c r="Q157" s="448"/>
      <c r="R157" s="449"/>
    </row>
    <row r="158" spans="2:18" ht="16.5" customHeight="1">
      <c r="B158" s="610" t="s">
        <v>1493</v>
      </c>
      <c r="C158" s="450"/>
      <c r="D158" s="640">
        <f>'ForecastA(ctrlv)'!AD304</f>
        <v>5.4089999999999998</v>
      </c>
      <c r="E158" s="640">
        <f>'ForecastA(ctrlv)'!AE304</f>
        <v>6.5969999999999995</v>
      </c>
      <c r="F158" s="640">
        <f>'ForecastA(ctrlv)'!AF304</f>
        <v>3.8069999999999999</v>
      </c>
      <c r="G158" s="640">
        <f>'ForecastA(ctrlv)'!AG304</f>
        <v>5.0129999999999999</v>
      </c>
      <c r="H158" s="640">
        <f>'ForecastA(ctrlv)'!AH304</f>
        <v>6.6319999999999997</v>
      </c>
      <c r="I158" s="595">
        <f t="shared" ref="I158:M158" si="89">I157*I159</f>
        <v>0</v>
      </c>
      <c r="J158" s="515">
        <f t="shared" si="89"/>
        <v>0</v>
      </c>
      <c r="K158" s="515">
        <f t="shared" si="89"/>
        <v>0</v>
      </c>
      <c r="L158" s="515">
        <f t="shared" si="89"/>
        <v>0</v>
      </c>
      <c r="M158" s="515">
        <f t="shared" si="89"/>
        <v>0</v>
      </c>
      <c r="N158" s="451"/>
      <c r="O158" s="462"/>
      <c r="P158" s="448"/>
      <c r="Q158" s="448"/>
      <c r="R158" s="449"/>
    </row>
    <row r="159" spans="2:18" ht="16.5" customHeight="1">
      <c r="B159" s="610" t="s">
        <v>1485</v>
      </c>
      <c r="C159" s="450"/>
      <c r="D159" s="493">
        <f t="shared" ref="D159:H159" si="90">D158/D157</f>
        <v>0.63650270651918106</v>
      </c>
      <c r="E159" s="493">
        <f t="shared" si="90"/>
        <v>0.69303498266624641</v>
      </c>
      <c r="F159" s="493">
        <f t="shared" si="90"/>
        <v>0.40354038583845669</v>
      </c>
      <c r="G159" s="493">
        <f t="shared" si="90"/>
        <v>0.52701850294365005</v>
      </c>
      <c r="H159" s="493">
        <f t="shared" si="90"/>
        <v>0.6561788859206491</v>
      </c>
      <c r="I159" s="494"/>
      <c r="J159" s="493"/>
      <c r="K159" s="493"/>
      <c r="L159" s="493"/>
      <c r="M159" s="493"/>
      <c r="N159" s="451"/>
      <c r="O159" s="462"/>
      <c r="P159" s="448"/>
      <c r="Q159" s="448"/>
      <c r="R159" s="449"/>
    </row>
    <row r="160" spans="2:18" ht="16.5" customHeight="1">
      <c r="B160" s="610" t="s">
        <v>1494</v>
      </c>
      <c r="C160" s="450"/>
      <c r="D160" s="640">
        <f>'ForecastA(ctrlv)'!AD306</f>
        <v>3.0889999999999995</v>
      </c>
      <c r="E160" s="640">
        <f>'ForecastA(ctrlv)'!AE306</f>
        <v>2.9220000000000006</v>
      </c>
      <c r="F160" s="640">
        <f>'ForecastA(ctrlv)'!AF306</f>
        <v>5.6269999999999989</v>
      </c>
      <c r="G160" s="640">
        <f>'ForecastA(ctrlv)'!AG306</f>
        <v>4.4990000000000006</v>
      </c>
      <c r="H160" s="640">
        <f>'ForecastA(ctrlv)'!AH306</f>
        <v>3.4749999999999996</v>
      </c>
      <c r="I160" s="595">
        <f t="shared" ref="I160:M160" si="91">I157*I161</f>
        <v>0</v>
      </c>
      <c r="J160" s="515">
        <f t="shared" si="91"/>
        <v>0</v>
      </c>
      <c r="K160" s="515">
        <f t="shared" si="91"/>
        <v>0</v>
      </c>
      <c r="L160" s="515">
        <f t="shared" si="91"/>
        <v>0</v>
      </c>
      <c r="M160" s="515">
        <f t="shared" si="91"/>
        <v>0</v>
      </c>
      <c r="N160" s="451"/>
      <c r="O160" s="462"/>
      <c r="P160" s="448"/>
      <c r="Q160" s="448"/>
      <c r="R160" s="449"/>
    </row>
    <row r="161" spans="2:18" ht="16.5" customHeight="1">
      <c r="B161" s="643" t="s">
        <v>1485</v>
      </c>
      <c r="C161" s="566"/>
      <c r="D161" s="495">
        <f t="shared" ref="D161:H161" si="92">D160/D157</f>
        <v>0.36349729348081899</v>
      </c>
      <c r="E161" s="495">
        <f t="shared" si="92"/>
        <v>0.30696501733375359</v>
      </c>
      <c r="F161" s="495">
        <f t="shared" si="92"/>
        <v>0.59645961416154325</v>
      </c>
      <c r="G161" s="495">
        <f t="shared" si="92"/>
        <v>0.4729814970563499</v>
      </c>
      <c r="H161" s="495">
        <f t="shared" si="92"/>
        <v>0.34382111407935095</v>
      </c>
      <c r="I161" s="496"/>
      <c r="J161" s="495"/>
      <c r="K161" s="495"/>
      <c r="L161" s="495"/>
      <c r="M161" s="495"/>
      <c r="N161" s="451"/>
      <c r="O161" s="462"/>
      <c r="P161" s="448"/>
      <c r="Q161" s="448"/>
      <c r="R161" s="449"/>
    </row>
    <row r="162" spans="2:18" ht="16.5" customHeight="1">
      <c r="B162" s="526"/>
      <c r="C162" s="450"/>
      <c r="D162" s="5"/>
      <c r="E162" s="5"/>
      <c r="F162" s="5"/>
      <c r="G162" s="5"/>
      <c r="H162" s="5"/>
      <c r="I162" s="445"/>
      <c r="N162" s="451"/>
      <c r="O162" s="462"/>
      <c r="P162" s="448"/>
      <c r="Q162" s="448"/>
      <c r="R162" s="449"/>
    </row>
    <row r="163" spans="2:18" ht="16.5" customHeight="1">
      <c r="B163" s="650"/>
      <c r="C163" s="450"/>
      <c r="D163" s="5"/>
      <c r="E163" s="5"/>
      <c r="F163" s="5"/>
      <c r="G163" s="5"/>
      <c r="H163" s="5"/>
      <c r="I163" s="445"/>
      <c r="N163" s="451"/>
      <c r="O163" s="462"/>
      <c r="P163" s="448"/>
      <c r="Q163" s="448"/>
      <c r="R163" s="449"/>
    </row>
    <row r="164" spans="2:18" ht="16.5" customHeight="1">
      <c r="B164" s="571" t="s">
        <v>1495</v>
      </c>
      <c r="C164" s="450"/>
      <c r="D164" s="543">
        <f>'ForecastA(ctrlv)'!AD313</f>
        <v>1018.405</v>
      </c>
      <c r="E164" s="544">
        <f>'ForecastA(ctrlv)'!AE313</f>
        <v>1353.3430000000001</v>
      </c>
      <c r="F164" s="544">
        <f>'ForecastA(ctrlv)'!AF313</f>
        <v>1557.3</v>
      </c>
      <c r="G164" s="646">
        <f>'ForecastA(ctrlv)'!AG313</f>
        <v>1217.0429999999999</v>
      </c>
      <c r="H164" s="646">
        <f>'ForecastA(ctrlv)'!AH313</f>
        <v>1390.1319999999998</v>
      </c>
      <c r="I164" s="545">
        <f t="shared" ref="I164:M164" si="93">SUM(I165:I168)</f>
        <v>0</v>
      </c>
      <c r="J164" s="543">
        <f t="shared" si="93"/>
        <v>0</v>
      </c>
      <c r="K164" s="543">
        <f t="shared" si="93"/>
        <v>0</v>
      </c>
      <c r="L164" s="543">
        <f t="shared" si="93"/>
        <v>0</v>
      </c>
      <c r="M164" s="543">
        <f t="shared" si="93"/>
        <v>0</v>
      </c>
      <c r="N164" s="451" t="s">
        <v>1496</v>
      </c>
      <c r="O164" s="462"/>
      <c r="P164" s="448"/>
      <c r="Q164" s="448"/>
      <c r="R164" s="449"/>
    </row>
    <row r="165" spans="2:18" ht="16.5" customHeight="1">
      <c r="B165" s="526" t="s">
        <v>1497</v>
      </c>
      <c r="C165" s="450"/>
      <c r="D165" s="527">
        <f>'Annual(ctrlv)'!P131</f>
        <v>68.497</v>
      </c>
      <c r="E165" s="528">
        <f>'Annual(ctrlv)'!Q131</f>
        <v>87.164000000000001</v>
      </c>
      <c r="F165" s="527">
        <f>'Annual(ctrlv)'!R131</f>
        <v>88.957999999999998</v>
      </c>
      <c r="G165" s="527">
        <f>'Annual(ctrlv)'!S131</f>
        <v>86.60799999999999</v>
      </c>
      <c r="H165" s="528">
        <f>'Annual(ctrlv)'!T131</f>
        <v>168.06399999999999</v>
      </c>
      <c r="I165" s="545"/>
      <c r="J165" s="543"/>
      <c r="K165" s="543"/>
      <c r="L165" s="543"/>
      <c r="M165" s="543"/>
      <c r="N165" s="451" t="s">
        <v>1498</v>
      </c>
      <c r="O165" s="462"/>
      <c r="P165" s="448"/>
      <c r="Q165" s="448"/>
      <c r="R165" s="449"/>
    </row>
    <row r="166" spans="2:18" ht="16.5" customHeight="1">
      <c r="B166" s="526" t="s">
        <v>1499</v>
      </c>
      <c r="C166" s="450"/>
      <c r="D166" s="527">
        <f>'Annual(ctrlv)'!P132</f>
        <v>0</v>
      </c>
      <c r="E166" s="527">
        <f>'Annual(ctrlv)'!Q132</f>
        <v>0</v>
      </c>
      <c r="F166" s="527">
        <f>'Annual(ctrlv)'!R132</f>
        <v>0</v>
      </c>
      <c r="G166" s="527">
        <f>'Annual(ctrlv)'!S132</f>
        <v>0</v>
      </c>
      <c r="H166" s="527">
        <f>'Annual(ctrlv)'!T132</f>
        <v>0</v>
      </c>
      <c r="I166" s="545"/>
      <c r="J166" s="543"/>
      <c r="K166" s="543"/>
      <c r="L166" s="543"/>
      <c r="M166" s="543"/>
      <c r="N166" s="451"/>
      <c r="O166" s="462"/>
      <c r="P166" s="448"/>
      <c r="Q166" s="448"/>
      <c r="R166" s="449"/>
    </row>
    <row r="167" spans="2:18" ht="16.5" customHeight="1">
      <c r="B167" s="526" t="s">
        <v>1500</v>
      </c>
      <c r="C167" s="450"/>
      <c r="D167" s="527">
        <f>'Annual(ctrlv)'!P133</f>
        <v>0</v>
      </c>
      <c r="E167" s="527">
        <f>'Annual(ctrlv)'!R133</f>
        <v>0</v>
      </c>
      <c r="F167" s="527">
        <f>'Annual(ctrlv)'!S133</f>
        <v>0</v>
      </c>
      <c r="G167" s="527">
        <f>'Annual(ctrlv)'!T133</f>
        <v>0</v>
      </c>
      <c r="H167" s="527">
        <f>'Annual(ctrlv)'!U133</f>
        <v>0</v>
      </c>
      <c r="I167" s="545"/>
      <c r="J167" s="543"/>
      <c r="K167" s="543"/>
      <c r="L167" s="543"/>
      <c r="M167" s="543"/>
      <c r="N167" s="451"/>
      <c r="O167" s="462"/>
      <c r="P167" s="448"/>
      <c r="Q167" s="448"/>
      <c r="R167" s="449"/>
    </row>
    <row r="168" spans="2:18" ht="16.5" customHeight="1">
      <c r="B168" s="526" t="s">
        <v>1501</v>
      </c>
      <c r="C168" s="589"/>
      <c r="D168" s="527">
        <f>'Annual(ctrlv)'!P134</f>
        <v>949.90800000000002</v>
      </c>
      <c r="E168" s="528">
        <f>'Annual(ctrlv)'!Q134</f>
        <v>1266.1790000000001</v>
      </c>
      <c r="F168" s="528">
        <f>'Annual(ctrlv)'!R134</f>
        <v>1468.3419999999999</v>
      </c>
      <c r="G168" s="528">
        <f>'Annual(ctrlv)'!S134</f>
        <v>1130.4349999999999</v>
      </c>
      <c r="H168" s="528">
        <f>'Annual(ctrlv)'!T134</f>
        <v>1222.0679999999998</v>
      </c>
      <c r="I168" s="545"/>
      <c r="J168" s="543"/>
      <c r="K168" s="543"/>
      <c r="L168" s="543"/>
      <c r="M168" s="543"/>
      <c r="N168" s="451" t="s">
        <v>1502</v>
      </c>
      <c r="O168" s="462"/>
      <c r="P168" s="448"/>
      <c r="Q168" s="448"/>
      <c r="R168" s="449"/>
    </row>
    <row r="169" spans="2:18" ht="16.5" customHeight="1">
      <c r="B169" s="571" t="s">
        <v>1503</v>
      </c>
      <c r="C169" s="589"/>
      <c r="D169" s="527">
        <f>'ForecastA(ctrlv)'!AD332</f>
        <v>976.52699999999993</v>
      </c>
      <c r="E169" s="528">
        <f>'ForecastA(ctrlv)'!AE332</f>
        <v>1100.8630000000001</v>
      </c>
      <c r="F169" s="528">
        <f>'ForecastA(ctrlv)'!AF332</f>
        <v>1085.7570000000001</v>
      </c>
      <c r="G169" s="527">
        <f>'ForecastA(ctrlv)'!AG332</f>
        <v>1003.101</v>
      </c>
      <c r="H169" s="528">
        <f>'ForecastA(ctrlv)'!AH332</f>
        <v>945.07599999999991</v>
      </c>
      <c r="I169" s="545" t="e">
        <f t="shared" ref="I169:M169" si="94">(2*I4/I170)-H169</f>
        <v>#DIV/0!</v>
      </c>
      <c r="J169" s="543" t="e">
        <f t="shared" si="94"/>
        <v>#DIV/0!</v>
      </c>
      <c r="K169" s="543" t="e">
        <f t="shared" si="94"/>
        <v>#DIV/0!</v>
      </c>
      <c r="L169" s="543" t="e">
        <f t="shared" si="94"/>
        <v>#DIV/0!</v>
      </c>
      <c r="M169" s="543" t="e">
        <f t="shared" si="94"/>
        <v>#DIV/0!</v>
      </c>
      <c r="N169" s="451" t="s">
        <v>1504</v>
      </c>
      <c r="O169" s="462"/>
      <c r="P169" s="448"/>
      <c r="Q169" s="448"/>
      <c r="R169" s="449"/>
    </row>
    <row r="170" spans="2:18" ht="16.5" customHeight="1">
      <c r="B170" s="651" t="s">
        <v>1505</v>
      </c>
      <c r="C170" s="589"/>
      <c r="D170" s="602">
        <f>D4/AVERAGE(D169)</f>
        <v>17.378791369823876</v>
      </c>
      <c r="E170" s="602">
        <f t="shared" ref="E170:H170" si="95">E4/AVERAGE(D169:E169)</f>
        <v>17.39253004972586</v>
      </c>
      <c r="F170" s="602">
        <f t="shared" si="95"/>
        <v>19.426404222041324</v>
      </c>
      <c r="G170" s="602">
        <f t="shared" si="95"/>
        <v>28.3900169374845</v>
      </c>
      <c r="H170" s="602">
        <f t="shared" si="95"/>
        <v>33.539322145780389</v>
      </c>
      <c r="I170" s="603"/>
      <c r="J170" s="602"/>
      <c r="K170" s="602"/>
      <c r="L170" s="602"/>
      <c r="M170" s="602"/>
      <c r="N170" s="451"/>
      <c r="P170" s="448"/>
      <c r="Q170" s="448"/>
      <c r="R170" s="449"/>
    </row>
    <row r="171" spans="2:18" ht="16.5" customHeight="1">
      <c r="B171" s="571" t="s">
        <v>1506</v>
      </c>
      <c r="C171" s="589"/>
      <c r="D171" s="527">
        <f>'ForecastA(ctrlv)'!AD333</f>
        <v>373.40799999999996</v>
      </c>
      <c r="E171" s="528">
        <f>'ForecastA(ctrlv)'!AE333</f>
        <v>354.75</v>
      </c>
      <c r="F171" s="528">
        <f>'ForecastA(ctrlv)'!AF333</f>
        <v>444.48199999999997</v>
      </c>
      <c r="G171" s="527">
        <f>'ForecastA(ctrlv)'!AG333</f>
        <v>446.36699999999996</v>
      </c>
      <c r="H171" s="528">
        <f>'ForecastA(ctrlv)'!AH333</f>
        <v>456.52199999999999</v>
      </c>
      <c r="I171" s="545"/>
      <c r="J171" s="543"/>
      <c r="K171" s="543"/>
      <c r="L171" s="543"/>
      <c r="M171" s="543"/>
      <c r="N171" s="451" t="s">
        <v>1507</v>
      </c>
      <c r="O171" s="462"/>
      <c r="P171" s="448"/>
      <c r="Q171" s="448"/>
      <c r="R171" s="449"/>
    </row>
    <row r="172" spans="2:18" ht="16.5" customHeight="1">
      <c r="B172" s="571" t="s">
        <v>1508</v>
      </c>
      <c r="C172" s="589"/>
      <c r="D172" s="527">
        <f>'ForecastA(ctrlv)'!AD335</f>
        <v>252.96299999999999</v>
      </c>
      <c r="E172" s="527">
        <f>'ForecastA(ctrlv)'!AE335</f>
        <v>277.19200000000001</v>
      </c>
      <c r="F172" s="527">
        <f>'ForecastA(ctrlv)'!AF335</f>
        <v>248.31</v>
      </c>
      <c r="G172" s="527">
        <f>'ForecastA(ctrlv)'!AG335</f>
        <v>232.14599999999999</v>
      </c>
      <c r="H172" s="528">
        <f>'ForecastA(ctrlv)'!AH335</f>
        <v>717.12599999999998</v>
      </c>
      <c r="I172" s="545"/>
      <c r="J172" s="543"/>
      <c r="K172" s="543"/>
      <c r="L172" s="543"/>
      <c r="M172" s="543"/>
      <c r="N172" s="451" t="s">
        <v>1509</v>
      </c>
      <c r="O172" s="462"/>
      <c r="P172" s="448"/>
      <c r="Q172" s="448"/>
      <c r="R172" s="449"/>
    </row>
    <row r="173" spans="2:18" ht="16.5" customHeight="1">
      <c r="B173" s="571" t="s">
        <v>1510</v>
      </c>
      <c r="C173" s="589"/>
      <c r="D173" s="527">
        <f>'ForecastA(ctrlv)'!AD337</f>
        <v>248.1220000000003</v>
      </c>
      <c r="E173" s="528">
        <f>'ForecastA(ctrlv)'!AE337</f>
        <v>294.30399999999918</v>
      </c>
      <c r="F173" s="527">
        <f>'ForecastA(ctrlv)'!AF337</f>
        <v>289.67899999999918</v>
      </c>
      <c r="G173" s="527">
        <f>'ForecastA(ctrlv)'!AG337</f>
        <v>273.46100000000024</v>
      </c>
      <c r="H173" s="528">
        <f>'ForecastA(ctrlv)'!AH337</f>
        <v>355.97099999999955</v>
      </c>
      <c r="I173" s="545"/>
      <c r="J173" s="543"/>
      <c r="K173" s="543"/>
      <c r="L173" s="543"/>
      <c r="M173" s="543"/>
      <c r="N173" s="451" t="s">
        <v>1511</v>
      </c>
      <c r="O173" s="462"/>
      <c r="P173" s="448"/>
      <c r="Q173" s="448"/>
      <c r="R173" s="449"/>
    </row>
    <row r="174" spans="2:18" ht="16.5" customHeight="1">
      <c r="B174" s="650"/>
      <c r="C174" s="589"/>
      <c r="D174" s="5"/>
      <c r="E174" s="5"/>
      <c r="F174" s="5"/>
      <c r="G174" s="5"/>
      <c r="H174" s="5"/>
      <c r="I174" s="445"/>
      <c r="N174" s="451"/>
      <c r="O174" s="462"/>
      <c r="P174" s="448"/>
      <c r="Q174" s="448"/>
      <c r="R174" s="449"/>
    </row>
    <row r="175" spans="2:18" ht="16.5" customHeight="1">
      <c r="B175" s="632" t="s">
        <v>379</v>
      </c>
      <c r="C175" s="652"/>
      <c r="D175" s="461">
        <f t="shared" ref="D175:M175" si="96">D176+D178+D179+D181+D183</f>
        <v>13398.942999999999</v>
      </c>
      <c r="E175" s="570">
        <f t="shared" si="96"/>
        <v>14526.403999999999</v>
      </c>
      <c r="F175" s="570">
        <f t="shared" si="96"/>
        <v>15516.743999999999</v>
      </c>
      <c r="G175" s="570">
        <f t="shared" si="96"/>
        <v>18613.43</v>
      </c>
      <c r="H175" s="570">
        <f t="shared" si="96"/>
        <v>21100.663</v>
      </c>
      <c r="I175" s="460" t="e">
        <f t="shared" si="96"/>
        <v>#DIV/0!</v>
      </c>
      <c r="J175" s="461" t="e">
        <f t="shared" si="96"/>
        <v>#DIV/0!</v>
      </c>
      <c r="K175" s="461" t="e">
        <f t="shared" si="96"/>
        <v>#DIV/0!</v>
      </c>
      <c r="L175" s="461" t="e">
        <f t="shared" si="96"/>
        <v>#DIV/0!</v>
      </c>
      <c r="M175" s="461" t="e">
        <f t="shared" si="96"/>
        <v>#DIV/0!</v>
      </c>
      <c r="N175" s="451" t="s">
        <v>1512</v>
      </c>
      <c r="O175" s="462"/>
      <c r="P175" s="448"/>
      <c r="Q175" s="448"/>
      <c r="R175" s="449"/>
    </row>
    <row r="176" spans="2:18" ht="16.5" customHeight="1">
      <c r="B176" s="526" t="s">
        <v>1513</v>
      </c>
      <c r="C176" s="589"/>
      <c r="D176" s="527">
        <f>'ForecastA(ctrlv)'!AD352</f>
        <v>1125.479</v>
      </c>
      <c r="E176" s="528">
        <f>'ForecastA(ctrlv)'!AE352</f>
        <v>718.24699999999996</v>
      </c>
      <c r="F176" s="528">
        <f>'ForecastA(ctrlv)'!AF352</f>
        <v>855.39400000000001</v>
      </c>
      <c r="G176" s="527">
        <f>'ForecastA(ctrlv)'!AG352</f>
        <v>815.625</v>
      </c>
      <c r="H176" s="527">
        <f>'ForecastA(ctrlv)'!AH352</f>
        <v>776.51099999999997</v>
      </c>
      <c r="I176" s="545" t="e">
        <f t="shared" ref="I176:M176" si="97">(I4*2/I177)-H176</f>
        <v>#DIV/0!</v>
      </c>
      <c r="J176" s="543" t="e">
        <f t="shared" si="97"/>
        <v>#DIV/0!</v>
      </c>
      <c r="K176" s="543" t="e">
        <f t="shared" si="97"/>
        <v>#DIV/0!</v>
      </c>
      <c r="L176" s="543" t="e">
        <f t="shared" si="97"/>
        <v>#DIV/0!</v>
      </c>
      <c r="M176" s="543" t="e">
        <f t="shared" si="97"/>
        <v>#DIV/0!</v>
      </c>
      <c r="N176" s="451" t="s">
        <v>1514</v>
      </c>
      <c r="O176" s="462"/>
      <c r="P176" s="448"/>
      <c r="Q176" s="448"/>
      <c r="R176" s="449"/>
    </row>
    <row r="177" spans="2:18" ht="16.5" customHeight="1">
      <c r="B177" s="651" t="s">
        <v>1505</v>
      </c>
      <c r="C177" s="589"/>
      <c r="D177" s="602">
        <f>D4/AVERAGE(D176)</f>
        <v>15.078787787244364</v>
      </c>
      <c r="E177" s="602">
        <f t="shared" ref="E177:H177" si="98">E4/AVERAGE(D176:E176)</f>
        <v>19.596766547740824</v>
      </c>
      <c r="F177" s="653">
        <f t="shared" si="98"/>
        <v>26.99355443840113</v>
      </c>
      <c r="G177" s="602">
        <f t="shared" si="98"/>
        <v>35.488952549312728</v>
      </c>
      <c r="H177" s="653">
        <f t="shared" si="98"/>
        <v>41.039544360532012</v>
      </c>
      <c r="I177" s="603"/>
      <c r="J177" s="602"/>
      <c r="K177" s="602"/>
      <c r="L177" s="602"/>
      <c r="M177" s="602"/>
      <c r="N177" s="451" t="s">
        <v>1515</v>
      </c>
      <c r="O177" s="462"/>
      <c r="P177" s="448"/>
      <c r="Q177" s="448"/>
      <c r="R177" s="449"/>
    </row>
    <row r="178" spans="2:18" ht="16.5" customHeight="1">
      <c r="B178" s="526" t="s">
        <v>1516</v>
      </c>
      <c r="C178" s="589"/>
      <c r="D178" s="527">
        <f>'ForecastA(ctrlv)'!AD357</f>
        <v>2881.625</v>
      </c>
      <c r="E178" s="528">
        <f>'ForecastA(ctrlv)'!AE357</f>
        <v>3271.7659999999996</v>
      </c>
      <c r="F178" s="528">
        <f>'ForecastA(ctrlv)'!AF357</f>
        <v>1528.4469999999999</v>
      </c>
      <c r="G178" s="528">
        <f>'ForecastA(ctrlv)'!AG357</f>
        <v>971.08399999999983</v>
      </c>
      <c r="H178" s="527">
        <f>'ForecastA(ctrlv)'!AH357</f>
        <v>714.774</v>
      </c>
      <c r="I178" s="633"/>
      <c r="J178" s="614"/>
      <c r="K178" s="614"/>
      <c r="L178" s="614"/>
      <c r="M178" s="614"/>
      <c r="N178" s="451" t="s">
        <v>1517</v>
      </c>
      <c r="O178" s="462"/>
      <c r="P178" s="448"/>
      <c r="Q178" s="448"/>
      <c r="R178" s="449"/>
    </row>
    <row r="179" spans="2:18" ht="16.5" customHeight="1">
      <c r="B179" s="526" t="s">
        <v>1518</v>
      </c>
      <c r="C179" s="589"/>
      <c r="D179" s="527">
        <f>'ForecastA(ctrlv)'!AD361</f>
        <v>5170.1679999999997</v>
      </c>
      <c r="E179" s="528">
        <f>'ForecastA(ctrlv)'!AE361</f>
        <v>6521.0519999999997</v>
      </c>
      <c r="F179" s="528">
        <f>'ForecastA(ctrlv)'!AF361</f>
        <v>7848.7889999999998</v>
      </c>
      <c r="G179" s="528">
        <f>'ForecastA(ctrlv)'!AG361</f>
        <v>10659.313</v>
      </c>
      <c r="H179" s="528">
        <f>'ForecastA(ctrlv)'!AH361</f>
        <v>12100.466999999999</v>
      </c>
      <c r="I179" s="545" t="e">
        <f t="shared" ref="I179:M179" si="99">(I4*2/I180)-H179</f>
        <v>#DIV/0!</v>
      </c>
      <c r="J179" s="543" t="e">
        <f t="shared" si="99"/>
        <v>#DIV/0!</v>
      </c>
      <c r="K179" s="543" t="e">
        <f t="shared" si="99"/>
        <v>#DIV/0!</v>
      </c>
      <c r="L179" s="543" t="e">
        <f t="shared" si="99"/>
        <v>#DIV/0!</v>
      </c>
      <c r="M179" s="543" t="e">
        <f t="shared" si="99"/>
        <v>#DIV/0!</v>
      </c>
      <c r="N179" s="451" t="s">
        <v>1519</v>
      </c>
      <c r="O179" s="462"/>
      <c r="P179" s="448"/>
      <c r="Q179" s="448"/>
      <c r="R179" s="449"/>
    </row>
    <row r="180" spans="2:18" ht="16.5" customHeight="1">
      <c r="B180" s="651" t="s">
        <v>1505</v>
      </c>
      <c r="C180" s="589"/>
      <c r="D180" s="602">
        <f>D4/AVERAGE(D179)</f>
        <v>3.2824579394712128</v>
      </c>
      <c r="E180" s="602">
        <f t="shared" ref="E180:H180" si="100">E4/AVERAGE(D179:E179)</f>
        <v>3.0904446242564934</v>
      </c>
      <c r="F180" s="602">
        <f t="shared" si="100"/>
        <v>2.9560636057142173</v>
      </c>
      <c r="G180" s="602">
        <f t="shared" si="100"/>
        <v>3.204148864102867</v>
      </c>
      <c r="H180" s="602">
        <f t="shared" si="100"/>
        <v>2.8708773107648669</v>
      </c>
      <c r="I180" s="603"/>
      <c r="J180" s="602"/>
      <c r="K180" s="602"/>
      <c r="L180" s="602"/>
      <c r="M180" s="602"/>
      <c r="N180" s="451" t="s">
        <v>1320</v>
      </c>
      <c r="O180" s="462"/>
      <c r="P180" s="448"/>
      <c r="Q180" s="448"/>
      <c r="R180" s="449"/>
    </row>
    <row r="181" spans="2:18" ht="16.5" customHeight="1">
      <c r="B181" s="526" t="s">
        <v>1520</v>
      </c>
      <c r="C181" s="654" t="s">
        <v>1521</v>
      </c>
      <c r="D181" s="527">
        <f>'ForecastA(ctrlv)'!AD368</f>
        <v>3186.8419999999996</v>
      </c>
      <c r="E181" s="528">
        <f>'ForecastA(ctrlv)'!AE368</f>
        <v>2926.8559999999998</v>
      </c>
      <c r="F181" s="528">
        <f>'ForecastA(ctrlv)'!AF368</f>
        <v>3973.8969999999999</v>
      </c>
      <c r="G181" s="528">
        <f>'ForecastA(ctrlv)'!AG368</f>
        <v>4205.665</v>
      </c>
      <c r="H181" s="528">
        <f>'ForecastA(ctrlv)'!AH368</f>
        <v>5130.3719999999994</v>
      </c>
      <c r="I181" s="633" t="e">
        <f t="shared" ref="I181:M181" si="101">I235-I139-I176-I178-I179-I183</f>
        <v>#DIV/0!</v>
      </c>
      <c r="J181" s="614" t="e">
        <f t="shared" si="101"/>
        <v>#DIV/0!</v>
      </c>
      <c r="K181" s="614" t="e">
        <f t="shared" si="101"/>
        <v>#DIV/0!</v>
      </c>
      <c r="L181" s="614" t="e">
        <f t="shared" si="101"/>
        <v>#DIV/0!</v>
      </c>
      <c r="M181" s="614" t="e">
        <f t="shared" si="101"/>
        <v>#DIV/0!</v>
      </c>
      <c r="N181" s="451" t="s">
        <v>1522</v>
      </c>
      <c r="O181" s="462"/>
      <c r="P181" s="448"/>
      <c r="Q181" s="448"/>
      <c r="R181" s="449"/>
    </row>
    <row r="182" spans="2:18" ht="16.5" customHeight="1">
      <c r="B182" s="651" t="s">
        <v>1380</v>
      </c>
      <c r="C182" s="654"/>
      <c r="D182" s="574">
        <f t="shared" ref="D182:M182" si="102">D181/D4</f>
        <v>0.18778318763947066</v>
      </c>
      <c r="E182" s="655">
        <f t="shared" si="102"/>
        <v>0.16201325684588122</v>
      </c>
      <c r="F182" s="574">
        <f t="shared" si="102"/>
        <v>0.18710304899241881</v>
      </c>
      <c r="G182" s="655">
        <f t="shared" si="102"/>
        <v>0.14183718471974149</v>
      </c>
      <c r="H182" s="574">
        <f t="shared" si="102"/>
        <v>0.15703489178601165</v>
      </c>
      <c r="I182" s="656" t="e">
        <f t="shared" si="102"/>
        <v>#DIV/0!</v>
      </c>
      <c r="J182" s="657" t="e">
        <f t="shared" si="102"/>
        <v>#DIV/0!</v>
      </c>
      <c r="K182" s="657" t="e">
        <f t="shared" si="102"/>
        <v>#DIV/0!</v>
      </c>
      <c r="L182" s="657" t="e">
        <f t="shared" si="102"/>
        <v>#DIV/0!</v>
      </c>
      <c r="M182" s="657" t="e">
        <f t="shared" si="102"/>
        <v>#DIV/0!</v>
      </c>
      <c r="N182" s="451" t="s">
        <v>1523</v>
      </c>
      <c r="O182" s="462"/>
      <c r="P182" s="448"/>
      <c r="Q182" s="448"/>
      <c r="R182" s="449"/>
    </row>
    <row r="183" spans="2:18" ht="16.5" customHeight="1">
      <c r="B183" s="526" t="s">
        <v>1524</v>
      </c>
      <c r="C183" s="589"/>
      <c r="D183" s="527">
        <f>'ForecastA(ctrlv)'!AD370</f>
        <v>1034.8289999999979</v>
      </c>
      <c r="E183" s="527">
        <f>'ForecastA(ctrlv)'!AE370</f>
        <v>1088.4830000000002</v>
      </c>
      <c r="F183" s="528">
        <f>'ForecastA(ctrlv)'!AF370</f>
        <v>1310.2170000000006</v>
      </c>
      <c r="G183" s="528">
        <f>'ForecastA(ctrlv)'!AG370</f>
        <v>1961.7429999999986</v>
      </c>
      <c r="H183" s="528">
        <f>'ForecastA(ctrlv)'!AH370</f>
        <v>2378.5390000000043</v>
      </c>
      <c r="I183" s="545"/>
      <c r="J183" s="543"/>
      <c r="K183" s="543"/>
      <c r="L183" s="543"/>
      <c r="M183" s="543"/>
      <c r="N183" s="451" t="s">
        <v>1525</v>
      </c>
      <c r="O183" s="462"/>
      <c r="P183" s="448"/>
      <c r="Q183" s="448"/>
      <c r="R183" s="449"/>
    </row>
    <row r="184" spans="2:18" ht="16.5" customHeight="1">
      <c r="B184" s="571"/>
      <c r="C184" s="589"/>
      <c r="D184" s="5"/>
      <c r="E184" s="5"/>
      <c r="F184" s="5"/>
      <c r="G184" s="5"/>
      <c r="H184" s="5"/>
      <c r="I184" s="445"/>
      <c r="N184" s="451"/>
      <c r="O184" s="462"/>
      <c r="P184" s="448"/>
      <c r="Q184" s="448"/>
      <c r="R184" s="449"/>
    </row>
    <row r="185" spans="2:18" ht="16.5" customHeight="1">
      <c r="B185" s="571" t="s">
        <v>394</v>
      </c>
      <c r="C185" s="589"/>
      <c r="D185" s="543">
        <f>'ForecastA(ctrlv)'!AD374</f>
        <v>0</v>
      </c>
      <c r="E185" s="543">
        <f>'ForecastA(ctrlv)'!AE374</f>
        <v>0</v>
      </c>
      <c r="F185" s="543">
        <f>'ForecastA(ctrlv)'!AF374</f>
        <v>0</v>
      </c>
      <c r="G185" s="543">
        <f>'ForecastA(ctrlv)'!AG374</f>
        <v>0</v>
      </c>
      <c r="H185" s="543">
        <f>'ForecastA(ctrlv)'!AH374</f>
        <v>0</v>
      </c>
      <c r="I185" s="545"/>
      <c r="J185" s="543"/>
      <c r="K185" s="543"/>
      <c r="L185" s="543"/>
      <c r="M185" s="543"/>
      <c r="N185" s="451"/>
      <c r="O185" s="462"/>
      <c r="P185" s="448"/>
      <c r="Q185" s="448"/>
      <c r="R185" s="449"/>
    </row>
    <row r="186" spans="2:18" ht="16.5" customHeight="1">
      <c r="B186" s="571"/>
      <c r="C186" s="589"/>
      <c r="D186" s="5"/>
      <c r="E186" s="5"/>
      <c r="F186" s="5"/>
      <c r="G186" s="5"/>
      <c r="H186" s="5"/>
      <c r="I186" s="445"/>
      <c r="N186" s="451"/>
      <c r="O186" s="462"/>
      <c r="P186" s="448"/>
      <c r="Q186" s="448"/>
      <c r="R186" s="449"/>
    </row>
    <row r="187" spans="2:18" ht="16.5" customHeight="1">
      <c r="B187" s="658" t="s">
        <v>1526</v>
      </c>
      <c r="C187" s="589"/>
      <c r="D187" s="543">
        <f t="shared" ref="D187:M187" si="103">D178+D181</f>
        <v>6068.4669999999996</v>
      </c>
      <c r="E187" s="528">
        <f t="shared" si="103"/>
        <v>6198.6219999999994</v>
      </c>
      <c r="F187" s="528">
        <f t="shared" si="103"/>
        <v>5502.3440000000001</v>
      </c>
      <c r="G187" s="544">
        <f t="shared" si="103"/>
        <v>5176.7489999999998</v>
      </c>
      <c r="H187" s="544">
        <f t="shared" si="103"/>
        <v>5845.1459999999997</v>
      </c>
      <c r="I187" s="545" t="e">
        <f t="shared" si="103"/>
        <v>#DIV/0!</v>
      </c>
      <c r="J187" s="543" t="e">
        <f t="shared" si="103"/>
        <v>#DIV/0!</v>
      </c>
      <c r="K187" s="543" t="e">
        <f t="shared" si="103"/>
        <v>#DIV/0!</v>
      </c>
      <c r="L187" s="543" t="e">
        <f t="shared" si="103"/>
        <v>#DIV/0!</v>
      </c>
      <c r="M187" s="543" t="e">
        <f t="shared" si="103"/>
        <v>#DIV/0!</v>
      </c>
      <c r="N187" s="451" t="s">
        <v>1527</v>
      </c>
      <c r="O187" s="462"/>
      <c r="P187" s="448"/>
      <c r="Q187" s="448"/>
      <c r="R187" s="449"/>
    </row>
    <row r="188" spans="2:18" ht="16.5" customHeight="1">
      <c r="B188" s="571"/>
      <c r="C188" s="589"/>
      <c r="D188" s="5"/>
      <c r="E188" s="5"/>
      <c r="F188" s="5"/>
      <c r="G188" s="5"/>
      <c r="H188" s="5"/>
      <c r="I188" s="445"/>
      <c r="N188" s="451"/>
      <c r="O188" s="462"/>
      <c r="P188" s="448"/>
      <c r="Q188" s="448"/>
      <c r="R188" s="449"/>
    </row>
    <row r="189" spans="2:18" ht="16.5" customHeight="1">
      <c r="B189" s="571"/>
      <c r="C189" s="589"/>
      <c r="D189" s="5"/>
      <c r="E189" s="5"/>
      <c r="F189" s="5"/>
      <c r="G189" s="5"/>
      <c r="H189" s="5"/>
      <c r="I189" s="445"/>
      <c r="N189" s="451"/>
      <c r="O189" s="462"/>
      <c r="P189" s="448"/>
      <c r="Q189" s="448"/>
      <c r="R189" s="449"/>
    </row>
    <row r="190" spans="2:18" ht="16.5" customHeight="1">
      <c r="B190" s="571"/>
      <c r="C190" s="589"/>
      <c r="D190" s="5"/>
      <c r="E190" s="5"/>
      <c r="F190" s="5"/>
      <c r="G190" s="5"/>
      <c r="H190" s="5"/>
      <c r="I190" s="445"/>
      <c r="N190" s="451"/>
      <c r="O190" s="462"/>
      <c r="P190" s="448"/>
      <c r="Q190" s="448"/>
      <c r="R190" s="449"/>
    </row>
    <row r="191" spans="2:18" ht="16.5" customHeight="1">
      <c r="B191" s="631" t="s">
        <v>446</v>
      </c>
      <c r="C191" s="659"/>
      <c r="D191" s="543">
        <f t="shared" ref="D191:M191" si="104">D194+D203+D210</f>
        <v>9172.8959999999988</v>
      </c>
      <c r="E191" s="543">
        <f t="shared" si="104"/>
        <v>10207.973</v>
      </c>
      <c r="F191" s="543">
        <f t="shared" si="104"/>
        <v>10987.430999999999</v>
      </c>
      <c r="G191" s="528">
        <f t="shared" si="104"/>
        <v>13258.98</v>
      </c>
      <c r="H191" s="528">
        <f t="shared" si="104"/>
        <v>17335.971999999998</v>
      </c>
      <c r="I191" s="545">
        <f t="shared" si="104"/>
        <v>0</v>
      </c>
      <c r="J191" s="543">
        <f t="shared" si="104"/>
        <v>0</v>
      </c>
      <c r="K191" s="543">
        <f t="shared" si="104"/>
        <v>0</v>
      </c>
      <c r="L191" s="543">
        <f t="shared" si="104"/>
        <v>0</v>
      </c>
      <c r="M191" s="543">
        <f t="shared" si="104"/>
        <v>0</v>
      </c>
      <c r="N191" s="451" t="s">
        <v>1528</v>
      </c>
      <c r="O191" s="462"/>
      <c r="P191" s="448"/>
      <c r="Q191" s="448"/>
      <c r="R191" s="449"/>
    </row>
    <row r="192" spans="2:18" ht="16.5" customHeight="1">
      <c r="B192" s="660" t="s">
        <v>1113</v>
      </c>
      <c r="C192" s="589"/>
      <c r="D192" s="602">
        <f t="shared" ref="D192:M192" si="105">D191/D219</f>
        <v>1.0463724014638658</v>
      </c>
      <c r="E192" s="602">
        <f t="shared" si="105"/>
        <v>1.0825811824027913</v>
      </c>
      <c r="F192" s="602">
        <f t="shared" si="105"/>
        <v>1.1071265947131461</v>
      </c>
      <c r="G192" s="602">
        <f t="shared" si="105"/>
        <v>1.2681326553498322</v>
      </c>
      <c r="H192" s="653">
        <f t="shared" si="105"/>
        <v>1.7928670540807385</v>
      </c>
      <c r="I192" s="661" t="e">
        <f t="shared" si="105"/>
        <v>#DIV/0!</v>
      </c>
      <c r="J192" s="574" t="e">
        <f t="shared" si="105"/>
        <v>#DIV/0!</v>
      </c>
      <c r="K192" s="574" t="e">
        <f t="shared" si="105"/>
        <v>#DIV/0!</v>
      </c>
      <c r="L192" s="574" t="e">
        <f t="shared" si="105"/>
        <v>#DIV/0!</v>
      </c>
      <c r="M192" s="574" t="e">
        <f t="shared" si="105"/>
        <v>#DIV/0!</v>
      </c>
      <c r="N192" s="451" t="s">
        <v>1529</v>
      </c>
      <c r="O192" s="462"/>
      <c r="P192" s="448"/>
      <c r="Q192" s="448"/>
      <c r="R192" s="449"/>
    </row>
    <row r="193" spans="2:18" ht="16.5" customHeight="1">
      <c r="B193" s="571"/>
      <c r="C193" s="589"/>
      <c r="D193" s="5"/>
      <c r="E193" s="5"/>
      <c r="F193" s="5"/>
      <c r="G193" s="543"/>
      <c r="H193" s="543"/>
      <c r="I193" s="545"/>
      <c r="N193" s="451"/>
      <c r="O193" s="462"/>
      <c r="P193" s="448"/>
      <c r="Q193" s="448"/>
      <c r="R193" s="449"/>
    </row>
    <row r="194" spans="2:18" ht="16.5" customHeight="1">
      <c r="B194" s="632" t="s">
        <v>402</v>
      </c>
      <c r="C194" s="662"/>
      <c r="D194" s="461">
        <f t="shared" ref="D194:M194" si="106">SUM(D195:D200)</f>
        <v>2705.1709999999998</v>
      </c>
      <c r="E194" s="461">
        <f t="shared" si="106"/>
        <v>2594.7559999999999</v>
      </c>
      <c r="F194" s="461">
        <f t="shared" si="106"/>
        <v>2230.0340000000001</v>
      </c>
      <c r="G194" s="461">
        <f t="shared" si="106"/>
        <v>2902.3330000000001</v>
      </c>
      <c r="H194" s="461">
        <f t="shared" si="106"/>
        <v>2672.1969999999997</v>
      </c>
      <c r="I194" s="460">
        <f t="shared" si="106"/>
        <v>0</v>
      </c>
      <c r="J194" s="461">
        <f t="shared" si="106"/>
        <v>0</v>
      </c>
      <c r="K194" s="461">
        <f t="shared" si="106"/>
        <v>0</v>
      </c>
      <c r="L194" s="461">
        <f t="shared" si="106"/>
        <v>0</v>
      </c>
      <c r="M194" s="461">
        <f t="shared" si="106"/>
        <v>0</v>
      </c>
      <c r="N194" s="451"/>
      <c r="O194" s="462"/>
      <c r="P194" s="448"/>
      <c r="Q194" s="448"/>
      <c r="R194" s="449"/>
    </row>
    <row r="195" spans="2:18" ht="16.5" customHeight="1">
      <c r="B195" s="526" t="s">
        <v>1530</v>
      </c>
      <c r="C195" s="589"/>
      <c r="D195" s="527">
        <f>'ForecastA(ctrlv)'!AD391</f>
        <v>1536.0169999999998</v>
      </c>
      <c r="E195" s="527">
        <f>'ForecastA(ctrlv)'!AE391</f>
        <v>1446.183</v>
      </c>
      <c r="F195" s="528">
        <f>'ForecastA(ctrlv)'!AF391</f>
        <v>1017.694</v>
      </c>
      <c r="G195" s="528">
        <f>'ForecastA(ctrlv)'!AG391</f>
        <v>1207.22</v>
      </c>
      <c r="H195" s="528">
        <f>'ForecastA(ctrlv)'!AH391</f>
        <v>928.04699999999991</v>
      </c>
      <c r="I195" s="545"/>
      <c r="J195" s="543"/>
      <c r="K195" s="543"/>
      <c r="L195" s="543"/>
      <c r="M195" s="543"/>
      <c r="N195" s="451" t="s">
        <v>1531</v>
      </c>
      <c r="O195" s="462"/>
      <c r="P195" s="448"/>
      <c r="Q195" s="448"/>
      <c r="R195" s="449"/>
    </row>
    <row r="196" spans="2:18" ht="16.5" customHeight="1">
      <c r="B196" s="526" t="s">
        <v>1532</v>
      </c>
      <c r="C196" s="589"/>
      <c r="D196" s="528">
        <f>'ForecastA(ctrlv)'!AD395</f>
        <v>266.197</v>
      </c>
      <c r="E196" s="528">
        <f>'ForecastA(ctrlv)'!AE395</f>
        <v>163.87099999999998</v>
      </c>
      <c r="F196" s="527">
        <f>'ForecastA(ctrlv)'!AF395</f>
        <v>193.53099999999998</v>
      </c>
      <c r="G196" s="528">
        <f>'ForecastA(ctrlv)'!AG395</f>
        <v>563.60899999999992</v>
      </c>
      <c r="H196" s="527">
        <f>'ForecastA(ctrlv)'!AH395</f>
        <v>598.21199999999999</v>
      </c>
      <c r="I196" s="545"/>
      <c r="J196" s="543"/>
      <c r="K196" s="543"/>
      <c r="L196" s="543"/>
      <c r="M196" s="543"/>
      <c r="N196" s="451" t="s">
        <v>1533</v>
      </c>
      <c r="O196" s="462"/>
      <c r="P196" s="448"/>
      <c r="Q196" s="448"/>
      <c r="R196" s="449"/>
    </row>
    <row r="197" spans="2:18" ht="16.5" customHeight="1">
      <c r="B197" s="526" t="s">
        <v>1534</v>
      </c>
      <c r="C197" s="663"/>
      <c r="D197" s="527">
        <f>'ForecastA(ctrlv)'!AD399</f>
        <v>125.84399999999999</v>
      </c>
      <c r="E197" s="527">
        <f>'ForecastA(ctrlv)'!AE399</f>
        <v>138.255</v>
      </c>
      <c r="F197" s="527">
        <f>'ForecastA(ctrlv)'!AF399</f>
        <v>130.72699999999998</v>
      </c>
      <c r="G197" s="528">
        <f>'ForecastA(ctrlv)'!AG399</f>
        <v>128.16399999999999</v>
      </c>
      <c r="H197" s="528">
        <f>'ForecastA(ctrlv)'!AH399</f>
        <v>184.53699999999998</v>
      </c>
      <c r="I197" s="545"/>
      <c r="J197" s="543"/>
      <c r="K197" s="543"/>
      <c r="L197" s="543"/>
      <c r="M197" s="543"/>
      <c r="N197" s="451" t="s">
        <v>1535</v>
      </c>
      <c r="O197" s="462"/>
      <c r="P197" s="448"/>
      <c r="Q197" s="448"/>
      <c r="R197" s="449"/>
    </row>
    <row r="198" spans="2:18" ht="16.5" customHeight="1">
      <c r="B198" s="526" t="s">
        <v>1536</v>
      </c>
      <c r="C198" s="464"/>
      <c r="D198" s="527">
        <f>'ForecastA(ctrlv)'!AD403</f>
        <v>40.015000000000001</v>
      </c>
      <c r="E198" s="527">
        <f>'ForecastA(ctrlv)'!AE403</f>
        <v>49.372999999999998</v>
      </c>
      <c r="F198" s="527">
        <f>'ForecastA(ctrlv)'!AF403</f>
        <v>44.046999999999997</v>
      </c>
      <c r="G198" s="528">
        <f>'ForecastA(ctrlv)'!AG403</f>
        <v>50.591000000000001</v>
      </c>
      <c r="H198" s="528">
        <f>'ForecastA(ctrlv)'!AH403</f>
        <v>70.661000000000001</v>
      </c>
      <c r="I198" s="545"/>
      <c r="J198" s="543"/>
      <c r="K198" s="543"/>
      <c r="L198" s="543"/>
      <c r="M198" s="543"/>
      <c r="N198" s="451" t="s">
        <v>1537</v>
      </c>
      <c r="O198" s="462"/>
      <c r="P198" s="448"/>
      <c r="Q198" s="448"/>
      <c r="R198" s="449"/>
    </row>
    <row r="199" spans="2:18" ht="16.5" customHeight="1">
      <c r="B199" s="526" t="s">
        <v>1538</v>
      </c>
      <c r="C199" s="464"/>
      <c r="D199" s="528">
        <f>'ForecastA(ctrlv)'!AD406</f>
        <v>13.632999999999999</v>
      </c>
      <c r="E199" s="528">
        <f>'ForecastA(ctrlv)'!AE406</f>
        <v>3.0569999999999999</v>
      </c>
      <c r="F199" s="527">
        <f>'ForecastA(ctrlv)'!AF406</f>
        <v>5.819</v>
      </c>
      <c r="G199" s="528">
        <f>'ForecastA(ctrlv)'!AG406</f>
        <v>20.048999999999999</v>
      </c>
      <c r="H199" s="527">
        <f>'ForecastA(ctrlv)'!AH406</f>
        <v>31.607999999999997</v>
      </c>
      <c r="I199" s="545"/>
      <c r="J199" s="543"/>
      <c r="K199" s="543"/>
      <c r="L199" s="543"/>
      <c r="M199" s="543"/>
      <c r="N199" s="451" t="s">
        <v>1539</v>
      </c>
      <c r="O199" s="462"/>
      <c r="P199" s="448"/>
      <c r="Q199" s="448"/>
      <c r="R199" s="449"/>
    </row>
    <row r="200" spans="2:18" ht="16.5" customHeight="1">
      <c r="B200" s="526" t="s">
        <v>1540</v>
      </c>
      <c r="C200" s="464"/>
      <c r="D200" s="527">
        <f>'ForecastA(ctrlv)'!AD408</f>
        <v>723.46499999999969</v>
      </c>
      <c r="E200" s="527">
        <f>'ForecastA(ctrlv)'!AE408</f>
        <v>794.0169999999996</v>
      </c>
      <c r="F200" s="527">
        <f>'ForecastA(ctrlv)'!AF408</f>
        <v>838.21600000000035</v>
      </c>
      <c r="G200" s="528">
        <f>'ForecastA(ctrlv)'!AG408</f>
        <v>932.70000000000027</v>
      </c>
      <c r="H200" s="528">
        <f>'ForecastA(ctrlv)'!AH408</f>
        <v>859.13199999999961</v>
      </c>
      <c r="I200" s="545"/>
      <c r="J200" s="543"/>
      <c r="K200" s="543"/>
      <c r="L200" s="543"/>
      <c r="M200" s="543"/>
      <c r="N200" s="451" t="s">
        <v>1541</v>
      </c>
      <c r="O200" s="462"/>
      <c r="P200" s="448"/>
      <c r="Q200" s="448"/>
      <c r="R200" s="449"/>
    </row>
    <row r="201" spans="2:18" ht="16.5" customHeight="1">
      <c r="B201" s="526"/>
      <c r="C201" s="464"/>
      <c r="D201" s="5"/>
      <c r="E201" s="5"/>
      <c r="F201" s="5"/>
      <c r="G201" s="5"/>
      <c r="H201" s="5"/>
      <c r="I201" s="445"/>
      <c r="N201" s="451"/>
      <c r="O201" s="462"/>
      <c r="P201" s="448"/>
      <c r="Q201" s="448"/>
      <c r="R201" s="449"/>
    </row>
    <row r="202" spans="2:18" ht="16.5" customHeight="1">
      <c r="B202" s="664"/>
      <c r="C202" s="665"/>
      <c r="D202" s="5"/>
      <c r="E202" s="5"/>
      <c r="F202" s="5"/>
      <c r="G202" s="5"/>
      <c r="H202" s="5"/>
      <c r="I202" s="445"/>
      <c r="N202" s="451"/>
      <c r="O202" s="462"/>
      <c r="P202" s="448"/>
      <c r="Q202" s="448"/>
      <c r="R202" s="449"/>
    </row>
    <row r="203" spans="2:18" ht="16.5" customHeight="1">
      <c r="B203" s="632" t="s">
        <v>422</v>
      </c>
      <c r="C203" s="457"/>
      <c r="D203" s="461">
        <f t="shared" ref="D203:M203" si="107">D204+D205+D206+D207+D208+D209</f>
        <v>6467.7249999999995</v>
      </c>
      <c r="E203" s="461">
        <f t="shared" si="107"/>
        <v>7613.2169999999996</v>
      </c>
      <c r="F203" s="528">
        <f t="shared" si="107"/>
        <v>8757.396999999999</v>
      </c>
      <c r="G203" s="528">
        <f t="shared" si="107"/>
        <v>10356.646999999999</v>
      </c>
      <c r="H203" s="528">
        <f t="shared" si="107"/>
        <v>14663.775</v>
      </c>
      <c r="I203" s="460">
        <f t="shared" si="107"/>
        <v>0</v>
      </c>
      <c r="J203" s="461">
        <f t="shared" si="107"/>
        <v>0</v>
      </c>
      <c r="K203" s="461">
        <f t="shared" si="107"/>
        <v>0</v>
      </c>
      <c r="L203" s="461">
        <f t="shared" si="107"/>
        <v>0</v>
      </c>
      <c r="M203" s="461">
        <f t="shared" si="107"/>
        <v>0</v>
      </c>
      <c r="N203" s="451" t="s">
        <v>1542</v>
      </c>
      <c r="O203" s="462"/>
      <c r="P203" s="448"/>
      <c r="Q203" s="448"/>
      <c r="R203" s="449"/>
    </row>
    <row r="204" spans="2:18" ht="16.5" customHeight="1">
      <c r="B204" s="526" t="s">
        <v>1543</v>
      </c>
      <c r="C204" s="665"/>
      <c r="D204" s="527">
        <f>'ForecastA(ctrlv)'!AD414</f>
        <v>276.697</v>
      </c>
      <c r="E204" s="528">
        <f>'ForecastA(ctrlv)'!AE414</f>
        <v>108.786</v>
      </c>
      <c r="F204" s="528">
        <f>'ForecastA(ctrlv)'!AF414</f>
        <v>83.141999999999996</v>
      </c>
      <c r="G204" s="528">
        <f>'ForecastA(ctrlv)'!AG414</f>
        <v>248.744</v>
      </c>
      <c r="H204" s="528">
        <f>'ForecastA(ctrlv)'!AH414</f>
        <v>744.66800000000001</v>
      </c>
      <c r="I204" s="633"/>
      <c r="J204" s="614"/>
      <c r="K204" s="614"/>
      <c r="L204" s="614"/>
      <c r="M204" s="614"/>
      <c r="N204" s="451" t="s">
        <v>1544</v>
      </c>
      <c r="O204" s="462"/>
      <c r="P204" s="448"/>
      <c r="Q204" s="448"/>
      <c r="R204" s="449"/>
    </row>
    <row r="205" spans="2:18" ht="16.5" customHeight="1">
      <c r="B205" s="526" t="s">
        <v>1545</v>
      </c>
      <c r="C205" s="464"/>
      <c r="D205" s="527">
        <f>'ForecastA(ctrlv)'!AD418</f>
        <v>0</v>
      </c>
      <c r="E205" s="527">
        <f>'ForecastA(ctrlv)'!AE418</f>
        <v>0</v>
      </c>
      <c r="F205" s="527">
        <f>'ForecastA(ctrlv)'!AF418</f>
        <v>0</v>
      </c>
      <c r="G205" s="527">
        <f>'ForecastA(ctrlv)'!AG418</f>
        <v>0</v>
      </c>
      <c r="H205" s="527">
        <f>'ForecastA(ctrlv)'!AH418</f>
        <v>0</v>
      </c>
      <c r="I205" s="545"/>
      <c r="J205" s="543"/>
      <c r="K205" s="543"/>
      <c r="L205" s="543"/>
      <c r="M205" s="543"/>
      <c r="N205" s="451"/>
      <c r="O205" s="462"/>
      <c r="P205" s="448"/>
      <c r="Q205" s="448"/>
      <c r="R205" s="449"/>
    </row>
    <row r="206" spans="2:18" ht="16.5" customHeight="1">
      <c r="B206" s="526" t="s">
        <v>1546</v>
      </c>
      <c r="C206" s="450"/>
      <c r="D206" s="527">
        <f>'ForecastA(ctrlv)'!AD422</f>
        <v>494.98699999999997</v>
      </c>
      <c r="E206" s="527">
        <f>'ForecastA(ctrlv)'!AE422</f>
        <v>515.09100000000001</v>
      </c>
      <c r="F206" s="528">
        <f>'ForecastA(ctrlv)'!AF422</f>
        <v>519.36099999999999</v>
      </c>
      <c r="G206" s="528">
        <f>'ForecastA(ctrlv)'!AG422</f>
        <v>354.36500000000001</v>
      </c>
      <c r="H206" s="528">
        <f>'ForecastA(ctrlv)'!AH422</f>
        <v>1044.694</v>
      </c>
      <c r="I206" s="633"/>
      <c r="J206" s="614"/>
      <c r="K206" s="614"/>
      <c r="L206" s="614"/>
      <c r="M206" s="614"/>
      <c r="N206" s="451" t="s">
        <v>1547</v>
      </c>
      <c r="O206" s="462"/>
      <c r="P206" s="448"/>
      <c r="Q206" s="448"/>
      <c r="R206" s="449"/>
    </row>
    <row r="207" spans="2:18" ht="16.5" customHeight="1">
      <c r="B207" s="526" t="s">
        <v>1548</v>
      </c>
      <c r="C207" s="450"/>
      <c r="D207" s="527">
        <f>'ForecastA(ctrlv)'!AD427</f>
        <v>30.408999999999999</v>
      </c>
      <c r="E207" s="527">
        <f>'ForecastA(ctrlv)'!AE427</f>
        <v>34.284999999999997</v>
      </c>
      <c r="F207" s="528">
        <f>'ForecastA(ctrlv)'!AF427</f>
        <v>41.814999999999998</v>
      </c>
      <c r="G207" s="527">
        <f>'ForecastA(ctrlv)'!AG427</f>
        <v>40.829000000000001</v>
      </c>
      <c r="H207" s="528">
        <f>'ForecastA(ctrlv)'!AH427</f>
        <v>126.98599999999999</v>
      </c>
      <c r="I207" s="545"/>
      <c r="J207" s="543"/>
      <c r="K207" s="543"/>
      <c r="L207" s="543"/>
      <c r="M207" s="543"/>
      <c r="N207" s="451" t="s">
        <v>1549</v>
      </c>
      <c r="O207" s="462"/>
      <c r="P207" s="448"/>
      <c r="R207" s="449"/>
    </row>
    <row r="208" spans="2:18" ht="16.5" customHeight="1">
      <c r="B208" s="526" t="s">
        <v>1550</v>
      </c>
      <c r="C208" s="450"/>
      <c r="D208" s="527">
        <f>'ForecastA(ctrlv)'!AD431</f>
        <v>4736.6099999999997</v>
      </c>
      <c r="E208" s="527">
        <f>'ForecastA(ctrlv)'!AE431</f>
        <v>5816.424</v>
      </c>
      <c r="F208" s="527">
        <f>'ForecastA(ctrlv)'!AF431</f>
        <v>6806.3629999999994</v>
      </c>
      <c r="G208" s="528">
        <f>'ForecastA(ctrlv)'!AG431</f>
        <v>7714.9429999999993</v>
      </c>
      <c r="H208" s="528">
        <f>'ForecastA(ctrlv)'!AH431</f>
        <v>9940.0849999999991</v>
      </c>
      <c r="I208" s="545"/>
      <c r="J208" s="543"/>
      <c r="K208" s="543"/>
      <c r="L208" s="543"/>
      <c r="M208" s="543"/>
      <c r="N208" s="451" t="s">
        <v>1551</v>
      </c>
      <c r="O208" s="462"/>
      <c r="P208" s="448"/>
      <c r="Q208" s="448"/>
      <c r="R208" s="449"/>
    </row>
    <row r="209" spans="2:18" ht="16.5" customHeight="1">
      <c r="B209" s="526" t="s">
        <v>1552</v>
      </c>
      <c r="C209" s="450"/>
      <c r="D209" s="527">
        <f>'ForecastA(ctrlv)'!AD441</f>
        <v>929.02199999999993</v>
      </c>
      <c r="E209" s="527">
        <f>'ForecastA(ctrlv)'!AE441</f>
        <v>1138.6309999999994</v>
      </c>
      <c r="F209" s="527">
        <f>'ForecastA(ctrlv)'!AF441</f>
        <v>1306.7159999999994</v>
      </c>
      <c r="G209" s="528">
        <f>'ForecastA(ctrlv)'!AG441</f>
        <v>1997.7659999999996</v>
      </c>
      <c r="H209" s="528">
        <f>'ForecastA(ctrlv)'!AH441</f>
        <v>2807.3420000000006</v>
      </c>
      <c r="I209" s="545"/>
      <c r="J209" s="543"/>
      <c r="K209" s="543"/>
      <c r="L209" s="543"/>
      <c r="M209" s="543"/>
      <c r="N209" s="451" t="s">
        <v>1553</v>
      </c>
      <c r="O209" s="462"/>
      <c r="P209" s="448"/>
      <c r="Q209" s="448"/>
      <c r="R209" s="449"/>
    </row>
    <row r="210" spans="2:18" ht="16.5" customHeight="1">
      <c r="B210" s="666" t="s">
        <v>444</v>
      </c>
      <c r="C210" s="450"/>
      <c r="D210" s="527">
        <f>'ForecastA(ctrlv)'!AD444</f>
        <v>0</v>
      </c>
      <c r="E210" s="527">
        <f>'ForecastA(ctrlv)'!AE444</f>
        <v>0</v>
      </c>
      <c r="F210" s="527">
        <f>'ForecastA(ctrlv)'!AF444</f>
        <v>0</v>
      </c>
      <c r="G210" s="527">
        <f>'ForecastA(ctrlv)'!AG444</f>
        <v>0</v>
      </c>
      <c r="H210" s="527">
        <f>'ForecastA(ctrlv)'!AH444</f>
        <v>0</v>
      </c>
      <c r="I210" s="545"/>
      <c r="J210" s="543"/>
      <c r="K210" s="543"/>
      <c r="L210" s="543"/>
      <c r="M210" s="543"/>
      <c r="N210" s="451"/>
      <c r="O210" s="462"/>
      <c r="P210" s="448"/>
      <c r="Q210" s="448"/>
      <c r="R210" s="449"/>
    </row>
    <row r="211" spans="2:18" ht="16.5" customHeight="1">
      <c r="B211" s="667"/>
      <c r="C211" s="450"/>
      <c r="D211" s="543"/>
      <c r="E211" s="543"/>
      <c r="F211" s="543"/>
      <c r="G211" s="543"/>
      <c r="H211" s="543"/>
      <c r="I211" s="545"/>
      <c r="N211" s="451"/>
      <c r="O211" s="462"/>
      <c r="P211" s="448"/>
      <c r="Q211" s="448"/>
      <c r="R211" s="449"/>
    </row>
    <row r="212" spans="2:18" ht="16.5" customHeight="1">
      <c r="B212" s="668"/>
      <c r="C212" s="450"/>
      <c r="D212" s="543"/>
      <c r="E212" s="543"/>
      <c r="F212" s="543"/>
      <c r="G212" s="543"/>
      <c r="H212" s="543"/>
      <c r="I212" s="545"/>
      <c r="N212" s="451"/>
      <c r="O212" s="462"/>
      <c r="P212" s="448"/>
      <c r="Q212" s="448"/>
      <c r="R212" s="449"/>
    </row>
    <row r="213" spans="2:18" ht="16.5" customHeight="1">
      <c r="B213" s="669" t="s">
        <v>452</v>
      </c>
      <c r="C213" s="670"/>
      <c r="D213" s="543">
        <f t="shared" ref="D213:M213" si="108">D195+D196+D197+D204+D205+D206+D207</f>
        <v>2730.1510000000003</v>
      </c>
      <c r="E213" s="543">
        <f t="shared" si="108"/>
        <v>2406.471</v>
      </c>
      <c r="F213" s="528">
        <f t="shared" si="108"/>
        <v>1986.27</v>
      </c>
      <c r="G213" s="528">
        <f t="shared" si="108"/>
        <v>2542.931</v>
      </c>
      <c r="H213" s="528">
        <f t="shared" si="108"/>
        <v>3627.1439999999998</v>
      </c>
      <c r="I213" s="545">
        <f t="shared" si="108"/>
        <v>0</v>
      </c>
      <c r="J213" s="543">
        <f t="shared" si="108"/>
        <v>0</v>
      </c>
      <c r="K213" s="543">
        <f t="shared" si="108"/>
        <v>0</v>
      </c>
      <c r="L213" s="671">
        <f t="shared" si="108"/>
        <v>0</v>
      </c>
      <c r="M213" s="671">
        <f t="shared" si="108"/>
        <v>0</v>
      </c>
      <c r="N213" s="451" t="s">
        <v>1554</v>
      </c>
      <c r="O213" s="462"/>
      <c r="P213" s="448"/>
      <c r="Q213" s="448"/>
      <c r="R213" s="449"/>
    </row>
    <row r="214" spans="2:18" ht="16.5" customHeight="1">
      <c r="B214" s="669" t="s">
        <v>455</v>
      </c>
      <c r="C214" s="670"/>
      <c r="D214" s="543">
        <f t="shared" ref="D214:M214" si="109">D213-D187</f>
        <v>-3338.3159999999993</v>
      </c>
      <c r="E214" s="543">
        <f t="shared" si="109"/>
        <v>-3792.1509999999994</v>
      </c>
      <c r="F214" s="528">
        <f t="shared" si="109"/>
        <v>-3516.0740000000001</v>
      </c>
      <c r="G214" s="528">
        <f t="shared" si="109"/>
        <v>-2633.8179999999998</v>
      </c>
      <c r="H214" s="543">
        <f t="shared" si="109"/>
        <v>-2218.002</v>
      </c>
      <c r="I214" s="545" t="e">
        <f t="shared" si="109"/>
        <v>#DIV/0!</v>
      </c>
      <c r="J214" s="543" t="e">
        <f t="shared" si="109"/>
        <v>#DIV/0!</v>
      </c>
      <c r="K214" s="543" t="e">
        <f t="shared" si="109"/>
        <v>#DIV/0!</v>
      </c>
      <c r="L214" s="543" t="e">
        <f t="shared" si="109"/>
        <v>#DIV/0!</v>
      </c>
      <c r="M214" s="543" t="e">
        <f t="shared" si="109"/>
        <v>#DIV/0!</v>
      </c>
      <c r="N214" s="451" t="s">
        <v>1555</v>
      </c>
      <c r="O214" s="462"/>
      <c r="P214" s="448"/>
      <c r="Q214" s="448"/>
      <c r="R214" s="449"/>
    </row>
    <row r="215" spans="2:18" ht="16.5" customHeight="1">
      <c r="B215" s="667"/>
      <c r="C215" s="450"/>
      <c r="D215" s="543"/>
      <c r="E215" s="543"/>
      <c r="F215" s="543"/>
      <c r="G215" s="543"/>
      <c r="H215" s="543"/>
      <c r="I215" s="545"/>
      <c r="N215" s="451"/>
      <c r="O215" s="462"/>
      <c r="P215" s="448"/>
      <c r="Q215" s="448"/>
      <c r="R215" s="449"/>
    </row>
    <row r="216" spans="2:18" ht="16.5" customHeight="1">
      <c r="B216" s="667"/>
      <c r="C216" s="450"/>
      <c r="D216" s="543"/>
      <c r="E216" s="543"/>
      <c r="F216" s="543"/>
      <c r="G216" s="543"/>
      <c r="H216" s="543"/>
      <c r="I216" s="545"/>
      <c r="N216" s="451"/>
      <c r="O216" s="462"/>
      <c r="P216" s="448"/>
      <c r="Q216" s="448"/>
      <c r="R216" s="449"/>
    </row>
    <row r="217" spans="2:18" ht="16.5" customHeight="1">
      <c r="C217" s="450"/>
      <c r="D217" s="5"/>
      <c r="E217" s="5"/>
      <c r="F217" s="5"/>
      <c r="G217" s="5"/>
      <c r="H217" s="5"/>
      <c r="I217" s="445"/>
      <c r="N217" s="451"/>
      <c r="O217" s="462"/>
      <c r="P217" s="448"/>
      <c r="Q217" s="448"/>
      <c r="R217" s="449"/>
    </row>
    <row r="218" spans="2:18" ht="16.5" customHeight="1">
      <c r="C218" s="450"/>
      <c r="D218" s="5"/>
      <c r="E218" s="5"/>
      <c r="F218" s="5"/>
      <c r="G218" s="5"/>
      <c r="H218" s="5"/>
      <c r="I218" s="445"/>
      <c r="N218" s="451"/>
      <c r="O218" s="462"/>
      <c r="P218" s="448"/>
      <c r="Q218" s="448"/>
      <c r="R218" s="449"/>
    </row>
    <row r="219" spans="2:18" ht="16.5" customHeight="1">
      <c r="B219" s="631" t="s">
        <v>571</v>
      </c>
      <c r="C219" s="672"/>
      <c r="D219" s="528">
        <f t="shared" ref="D219:M219" si="110">D221+D231</f>
        <v>8766.3779999999988</v>
      </c>
      <c r="E219" s="543">
        <f t="shared" si="110"/>
        <v>9429.2910000000011</v>
      </c>
      <c r="F219" s="543">
        <f t="shared" si="110"/>
        <v>9924.277</v>
      </c>
      <c r="G219" s="528">
        <f t="shared" si="110"/>
        <v>10455.514999999999</v>
      </c>
      <c r="H219" s="528">
        <f t="shared" si="110"/>
        <v>9669.4130000000005</v>
      </c>
      <c r="I219" s="545">
        <f t="shared" si="110"/>
        <v>0</v>
      </c>
      <c r="J219" s="543">
        <f t="shared" si="110"/>
        <v>0</v>
      </c>
      <c r="K219" s="543">
        <f t="shared" si="110"/>
        <v>0</v>
      </c>
      <c r="L219" s="543">
        <f t="shared" si="110"/>
        <v>0</v>
      </c>
      <c r="M219" s="543">
        <f t="shared" si="110"/>
        <v>0</v>
      </c>
      <c r="N219" s="451" t="s">
        <v>1556</v>
      </c>
      <c r="O219" s="462"/>
      <c r="P219" s="448"/>
      <c r="Q219" s="448"/>
      <c r="R219" s="449"/>
    </row>
    <row r="220" spans="2:18" ht="16.5" customHeight="1">
      <c r="B220" s="673"/>
      <c r="C220" s="450"/>
      <c r="D220" s="543"/>
      <c r="E220" s="543"/>
      <c r="F220" s="543"/>
      <c r="G220" s="543"/>
      <c r="H220" s="543"/>
      <c r="I220" s="545"/>
      <c r="N220" s="451"/>
      <c r="O220" s="462"/>
      <c r="P220" s="448"/>
      <c r="Q220" s="448"/>
      <c r="R220" s="449"/>
    </row>
    <row r="221" spans="2:18" ht="16.5" customHeight="1">
      <c r="B221" s="632" t="s">
        <v>575</v>
      </c>
      <c r="C221" s="599"/>
      <c r="D221" s="528">
        <f t="shared" ref="D221:M221" si="111">D222+D225+D226+D229+D230</f>
        <v>6631.7519999999995</v>
      </c>
      <c r="E221" s="543">
        <f t="shared" si="111"/>
        <v>7216.7370000000001</v>
      </c>
      <c r="F221" s="528">
        <f t="shared" si="111"/>
        <v>7686.6769999999997</v>
      </c>
      <c r="G221" s="528">
        <f t="shared" si="111"/>
        <v>8136.6509999999998</v>
      </c>
      <c r="H221" s="528">
        <f t="shared" si="111"/>
        <v>8025.4100000000008</v>
      </c>
      <c r="I221" s="460">
        <f t="shared" si="111"/>
        <v>0</v>
      </c>
      <c r="J221" s="461">
        <f t="shared" si="111"/>
        <v>0</v>
      </c>
      <c r="K221" s="461">
        <f t="shared" si="111"/>
        <v>0</v>
      </c>
      <c r="L221" s="461">
        <f t="shared" si="111"/>
        <v>0</v>
      </c>
      <c r="M221" s="461">
        <f t="shared" si="111"/>
        <v>0</v>
      </c>
      <c r="N221" s="451" t="s">
        <v>1557</v>
      </c>
      <c r="O221" s="462"/>
      <c r="P221" s="448"/>
      <c r="Q221" s="448"/>
      <c r="R221" s="449"/>
    </row>
    <row r="222" spans="2:18" ht="16.5" customHeight="1">
      <c r="B222" s="526" t="s">
        <v>1558</v>
      </c>
      <c r="C222" s="450"/>
      <c r="D222" s="543">
        <f t="shared" ref="D222:M222" si="112">D223+D224</f>
        <v>557.27300000000002</v>
      </c>
      <c r="E222" s="528">
        <f t="shared" si="112"/>
        <v>562.05200000000002</v>
      </c>
      <c r="F222" s="543">
        <f t="shared" si="112"/>
        <v>562.05200000000002</v>
      </c>
      <c r="G222" s="543">
        <f t="shared" si="112"/>
        <v>562.05200000000002</v>
      </c>
      <c r="H222" s="543">
        <f t="shared" si="112"/>
        <v>562.05200000000002</v>
      </c>
      <c r="I222" s="545">
        <f t="shared" si="112"/>
        <v>0</v>
      </c>
      <c r="J222" s="543">
        <f t="shared" si="112"/>
        <v>0</v>
      </c>
      <c r="K222" s="543">
        <f t="shared" si="112"/>
        <v>0</v>
      </c>
      <c r="L222" s="543">
        <f t="shared" si="112"/>
        <v>0</v>
      </c>
      <c r="M222" s="543">
        <f t="shared" si="112"/>
        <v>0</v>
      </c>
      <c r="N222" s="451" t="s">
        <v>1559</v>
      </c>
      <c r="O222" s="462"/>
      <c r="P222" s="448"/>
      <c r="Q222" s="448"/>
      <c r="R222" s="449"/>
    </row>
    <row r="223" spans="2:18" ht="16.5" customHeight="1">
      <c r="B223" s="5" t="s">
        <v>1560</v>
      </c>
      <c r="C223" s="450"/>
      <c r="D223" s="527">
        <f>'ForecastA(ctrlv)'!AD589</f>
        <v>556.779</v>
      </c>
      <c r="E223" s="527">
        <f>'ForecastA(ctrlv)'!AE589</f>
        <v>556.779</v>
      </c>
      <c r="F223" s="527">
        <f>'ForecastA(ctrlv)'!AF589</f>
        <v>556.77882499999998</v>
      </c>
      <c r="G223" s="527">
        <f>'ForecastA(ctrlv)'!AG589</f>
        <v>556.77882499999998</v>
      </c>
      <c r="H223" s="527">
        <f>'ForecastA(ctrlv)'!AH589</f>
        <v>556.77882499999998</v>
      </c>
      <c r="I223" s="633"/>
      <c r="J223" s="614"/>
      <c r="K223" s="614"/>
      <c r="L223" s="614"/>
      <c r="M223" s="614"/>
      <c r="N223" s="451"/>
      <c r="O223" s="462"/>
      <c r="P223" s="448"/>
      <c r="Q223" s="448"/>
      <c r="R223" s="449"/>
    </row>
    <row r="224" spans="2:18" ht="16.5" customHeight="1">
      <c r="B224" s="5" t="s">
        <v>1561</v>
      </c>
      <c r="C224" s="450"/>
      <c r="D224" s="527">
        <f>'ForecastA(ctrlv)'!AD590</f>
        <v>0.49399999999999999</v>
      </c>
      <c r="E224" s="528">
        <f>'ForecastA(ctrlv)'!AE590</f>
        <v>5.2729999999999997</v>
      </c>
      <c r="F224" s="527">
        <f>'ForecastA(ctrlv)'!AF590</f>
        <v>5.2731750000000002</v>
      </c>
      <c r="G224" s="527">
        <f>'ForecastA(ctrlv)'!AG590</f>
        <v>5.2731750000000002</v>
      </c>
      <c r="H224" s="527">
        <f>'ForecastA(ctrlv)'!AH590</f>
        <v>5.2731750000000002</v>
      </c>
      <c r="I224" s="633"/>
      <c r="J224" s="614"/>
      <c r="K224" s="614"/>
      <c r="L224" s="614"/>
      <c r="M224" s="614"/>
      <c r="N224" s="451" t="s">
        <v>1562</v>
      </c>
      <c r="O224" s="462"/>
      <c r="P224" s="448"/>
      <c r="Q224" s="448"/>
      <c r="R224" s="449"/>
    </row>
    <row r="225" spans="2:18" ht="16.5" customHeight="1">
      <c r="B225" s="526" t="s">
        <v>1563</v>
      </c>
      <c r="C225" s="450"/>
      <c r="D225" s="527">
        <f>'ForecastA(ctrlv)'!AD594</f>
        <v>1019.169</v>
      </c>
      <c r="E225" s="528">
        <f>'ForecastA(ctrlv)'!AE594</f>
        <v>1098.1579999999999</v>
      </c>
      <c r="F225" s="528">
        <f>'ForecastA(ctrlv)'!AF594</f>
        <v>1095.3239999999998</v>
      </c>
      <c r="G225" s="527">
        <f>'ForecastA(ctrlv)'!AG594</f>
        <v>1095.3239999999998</v>
      </c>
      <c r="H225" s="527">
        <f>'ForecastA(ctrlv)'!AH594</f>
        <v>1095.31</v>
      </c>
      <c r="I225" s="545"/>
      <c r="J225" s="543"/>
      <c r="K225" s="543"/>
      <c r="L225" s="543"/>
      <c r="M225" s="543"/>
      <c r="N225" s="451" t="s">
        <v>1564</v>
      </c>
      <c r="O225" s="462"/>
      <c r="P225" s="448"/>
      <c r="Q225" s="448"/>
      <c r="R225" s="449"/>
    </row>
    <row r="226" spans="2:18" ht="16.5" customHeight="1">
      <c r="B226" s="526" t="s">
        <v>1565</v>
      </c>
      <c r="C226" s="450"/>
      <c r="D226" s="527">
        <f>'ForecastA(ctrlv)'!AD598</f>
        <v>-5.7109999999997854</v>
      </c>
      <c r="E226" s="527">
        <f>'ForecastA(ctrlv)'!AE598</f>
        <v>-5.7109999999993306</v>
      </c>
      <c r="F226" s="527">
        <f>'ForecastA(ctrlv)'!AF598</f>
        <v>-5.7109999999997854</v>
      </c>
      <c r="G226" s="527">
        <f>'ForecastA(ctrlv)'!AG598</f>
        <v>-5.7109999999997854</v>
      </c>
      <c r="H226" s="527">
        <f>'ForecastA(ctrlv)'!AH598</f>
        <v>-5.7109999999986485</v>
      </c>
      <c r="I226" s="545">
        <f t="shared" ref="I226:M226" si="113">I227+I228</f>
        <v>0</v>
      </c>
      <c r="J226" s="543">
        <f t="shared" si="113"/>
        <v>0</v>
      </c>
      <c r="K226" s="543">
        <f t="shared" si="113"/>
        <v>0</v>
      </c>
      <c r="L226" s="543">
        <f t="shared" si="113"/>
        <v>0</v>
      </c>
      <c r="M226" s="543">
        <f t="shared" si="113"/>
        <v>0</v>
      </c>
      <c r="N226" s="451"/>
      <c r="O226" s="462"/>
      <c r="P226" s="448"/>
      <c r="Q226" s="448"/>
      <c r="R226" s="449"/>
    </row>
    <row r="227" spans="2:18" ht="16.5" customHeight="1">
      <c r="B227" s="526" t="s">
        <v>1566</v>
      </c>
      <c r="C227" s="450"/>
      <c r="D227" s="527">
        <f>'ForecastA(ctrlv)'!AD599</f>
        <v>0</v>
      </c>
      <c r="E227" s="527">
        <f>'ForecastA(ctrlv)'!AE599</f>
        <v>0</v>
      </c>
      <c r="F227" s="527">
        <f>'ForecastA(ctrlv)'!AF599</f>
        <v>0</v>
      </c>
      <c r="G227" s="527">
        <f>'ForecastA(ctrlv)'!AG599</f>
        <v>0</v>
      </c>
      <c r="H227" s="527">
        <f>'ForecastA(ctrlv)'!AH599</f>
        <v>0</v>
      </c>
      <c r="I227" s="545"/>
      <c r="J227" s="543"/>
      <c r="K227" s="543"/>
      <c r="L227" s="543"/>
      <c r="M227" s="543"/>
      <c r="N227" s="451"/>
      <c r="O227" s="462"/>
      <c r="P227" s="448"/>
      <c r="Q227" s="448"/>
      <c r="R227" s="449"/>
    </row>
    <row r="228" spans="2:18" ht="16.5" customHeight="1">
      <c r="B228" s="526" t="s">
        <v>1567</v>
      </c>
      <c r="C228" s="450"/>
      <c r="D228" s="527">
        <f>'ForecastA(ctrlv)'!AD600</f>
        <v>-5.7109999999997854</v>
      </c>
      <c r="E228" s="527">
        <f>'ForecastA(ctrlv)'!AE600</f>
        <v>-5.7109999999993306</v>
      </c>
      <c r="F228" s="527">
        <f>'ForecastA(ctrlv)'!AF600</f>
        <v>-5.7109999999997854</v>
      </c>
      <c r="G228" s="527">
        <f>'ForecastA(ctrlv)'!AG600</f>
        <v>-5.7109999999997854</v>
      </c>
      <c r="H228" s="527">
        <f>'ForecastA(ctrlv)'!AH600</f>
        <v>-5.7109999999986485</v>
      </c>
      <c r="I228" s="545"/>
      <c r="J228" s="543"/>
      <c r="K228" s="543"/>
      <c r="L228" s="543"/>
      <c r="M228" s="543"/>
      <c r="N228" s="451"/>
      <c r="O228" s="462"/>
      <c r="P228" s="448"/>
      <c r="Q228" s="448"/>
      <c r="R228" s="449"/>
    </row>
    <row r="229" spans="2:18" ht="16.5" customHeight="1">
      <c r="B229" s="526" t="s">
        <v>1568</v>
      </c>
      <c r="C229" s="450"/>
      <c r="D229" s="528">
        <f>'ForecastA(ctrlv)'!AD602</f>
        <v>-239.80199999999999</v>
      </c>
      <c r="E229" s="528">
        <f>'ForecastA(ctrlv)'!AE602</f>
        <v>-77.722999999999999</v>
      </c>
      <c r="F229" s="528">
        <f>'ForecastA(ctrlv)'!AF602</f>
        <v>25.872999999999998</v>
      </c>
      <c r="G229" s="527">
        <f>'ForecastA(ctrlv)'!AG602</f>
        <v>64.765999999999991</v>
      </c>
      <c r="H229" s="528">
        <f>'ForecastA(ctrlv)'!AH602</f>
        <v>243.529</v>
      </c>
      <c r="I229" s="545"/>
      <c r="J229" s="543"/>
      <c r="K229" s="543"/>
      <c r="L229" s="543"/>
      <c r="M229" s="543"/>
      <c r="N229" s="451" t="s">
        <v>1569</v>
      </c>
      <c r="O229" s="462"/>
      <c r="P229" s="448"/>
      <c r="Q229" s="448"/>
      <c r="R229" s="449"/>
    </row>
    <row r="230" spans="2:18" ht="16.5" customHeight="1">
      <c r="B230" s="526" t="s">
        <v>1570</v>
      </c>
      <c r="C230" s="450"/>
      <c r="D230" s="527">
        <f>'ForecastA(ctrlv)'!AD611</f>
        <v>5300.8229999999994</v>
      </c>
      <c r="E230" s="527">
        <f>'ForecastA(ctrlv)'!AE611</f>
        <v>5639.9609999999993</v>
      </c>
      <c r="F230" s="528">
        <f>'ForecastA(ctrlv)'!AF611</f>
        <v>6009.1390000000001</v>
      </c>
      <c r="G230" s="527">
        <f>'ForecastA(ctrlv)'!AG611</f>
        <v>6420.2199999999993</v>
      </c>
      <c r="H230" s="528">
        <f>'ForecastA(ctrlv)'!AH611</f>
        <v>6130.23</v>
      </c>
      <c r="I230" s="545"/>
      <c r="J230" s="543"/>
      <c r="K230" s="543"/>
      <c r="L230" s="543"/>
      <c r="M230" s="543"/>
      <c r="N230" s="451" t="s">
        <v>1571</v>
      </c>
      <c r="O230" s="462"/>
      <c r="P230" s="448"/>
      <c r="Q230" s="448"/>
      <c r="R230" s="449"/>
    </row>
    <row r="231" spans="2:18" ht="16.5" customHeight="1">
      <c r="B231" s="632" t="s">
        <v>607</v>
      </c>
      <c r="C231" s="599"/>
      <c r="D231" s="458">
        <f>'ForecastA(ctrlv)'!AD613</f>
        <v>2134.6259999999997</v>
      </c>
      <c r="E231" s="458">
        <f>'ForecastA(ctrlv)'!AE613</f>
        <v>2212.5540000000001</v>
      </c>
      <c r="F231" s="458">
        <f>'ForecastA(ctrlv)'!AF613</f>
        <v>2237.6</v>
      </c>
      <c r="G231" s="458">
        <f>'ForecastA(ctrlv)'!AG613</f>
        <v>2318.864</v>
      </c>
      <c r="H231" s="528">
        <f>'ForecastA(ctrlv)'!AH613</f>
        <v>1644.0029999999999</v>
      </c>
      <c r="I231" s="460"/>
      <c r="J231" s="461"/>
      <c r="K231" s="461"/>
      <c r="L231" s="461"/>
      <c r="M231" s="461"/>
      <c r="N231" s="451" t="s">
        <v>1572</v>
      </c>
      <c r="O231" s="462"/>
      <c r="P231" s="448"/>
      <c r="Q231" s="448"/>
      <c r="R231" s="449"/>
    </row>
    <row r="232" spans="2:18" ht="16.5" customHeight="1">
      <c r="C232" s="450"/>
      <c r="D232" s="5"/>
      <c r="E232" s="5"/>
      <c r="F232" s="5"/>
      <c r="G232" s="5"/>
      <c r="H232" s="5"/>
      <c r="I232" s="445"/>
      <c r="N232" s="451"/>
      <c r="O232" s="462"/>
      <c r="P232" s="448"/>
      <c r="Q232" s="448"/>
      <c r="R232" s="449"/>
    </row>
    <row r="233" spans="2:18" ht="16.5" customHeight="1">
      <c r="C233" s="450"/>
      <c r="D233" s="5"/>
      <c r="E233" s="5"/>
      <c r="F233" s="5"/>
      <c r="G233" s="5"/>
      <c r="H233" s="5"/>
      <c r="I233" s="445"/>
      <c r="N233" s="451"/>
      <c r="O233" s="462"/>
      <c r="P233" s="448"/>
      <c r="Q233" s="448"/>
      <c r="R233" s="449"/>
    </row>
    <row r="234" spans="2:18" ht="16.5" customHeight="1">
      <c r="B234" s="674" t="s">
        <v>1573</v>
      </c>
      <c r="C234" s="675"/>
      <c r="D234" s="676">
        <f t="shared" ref="D234:M234" si="114">D137</f>
        <v>17939.273999999998</v>
      </c>
      <c r="E234" s="676">
        <f t="shared" si="114"/>
        <v>19637.263999999999</v>
      </c>
      <c r="F234" s="676">
        <f t="shared" si="114"/>
        <v>20911.707999999999</v>
      </c>
      <c r="G234" s="676">
        <f t="shared" si="114"/>
        <v>23714.494999999999</v>
      </c>
      <c r="H234" s="676">
        <f t="shared" si="114"/>
        <v>27005.385000000002</v>
      </c>
      <c r="I234" s="677" t="e">
        <f t="shared" si="114"/>
        <v>#DIV/0!</v>
      </c>
      <c r="J234" s="676" t="e">
        <f t="shared" si="114"/>
        <v>#DIV/0!</v>
      </c>
      <c r="K234" s="676" t="e">
        <f t="shared" si="114"/>
        <v>#DIV/0!</v>
      </c>
      <c r="L234" s="676" t="e">
        <f t="shared" si="114"/>
        <v>#DIV/0!</v>
      </c>
      <c r="M234" s="676" t="e">
        <f t="shared" si="114"/>
        <v>#DIV/0!</v>
      </c>
      <c r="N234" s="451"/>
      <c r="O234" s="462"/>
      <c r="P234" s="448"/>
      <c r="Q234" s="448"/>
      <c r="R234" s="449"/>
    </row>
    <row r="235" spans="2:18" ht="16.5" customHeight="1">
      <c r="B235" s="678" t="s">
        <v>1574</v>
      </c>
      <c r="C235" s="679"/>
      <c r="D235" s="680">
        <f t="shared" ref="D235:M235" si="115">D191+D219</f>
        <v>17939.273999999998</v>
      </c>
      <c r="E235" s="680">
        <f t="shared" si="115"/>
        <v>19637.264000000003</v>
      </c>
      <c r="F235" s="680">
        <f t="shared" si="115"/>
        <v>20911.707999999999</v>
      </c>
      <c r="G235" s="680">
        <f t="shared" si="115"/>
        <v>23714.494999999999</v>
      </c>
      <c r="H235" s="680">
        <f t="shared" si="115"/>
        <v>27005.384999999998</v>
      </c>
      <c r="I235" s="681">
        <f t="shared" si="115"/>
        <v>0</v>
      </c>
      <c r="J235" s="680">
        <f t="shared" si="115"/>
        <v>0</v>
      </c>
      <c r="K235" s="680">
        <f t="shared" si="115"/>
        <v>0</v>
      </c>
      <c r="L235" s="680">
        <f t="shared" si="115"/>
        <v>0</v>
      </c>
      <c r="M235" s="680">
        <f t="shared" si="115"/>
        <v>0</v>
      </c>
      <c r="N235" s="451"/>
      <c r="O235" s="462"/>
      <c r="P235" s="448"/>
      <c r="Q235" s="448"/>
      <c r="R235" s="449"/>
    </row>
    <row r="236" spans="2:18" ht="16.5" customHeight="1">
      <c r="B236" s="682" t="s">
        <v>1575</v>
      </c>
      <c r="C236" s="450"/>
      <c r="D236" s="683" t="b">
        <f t="shared" ref="D236:M236" si="116">IF(D234=D235,TRUE,FALSE)</f>
        <v>1</v>
      </c>
      <c r="E236" s="683" t="b">
        <f t="shared" si="116"/>
        <v>1</v>
      </c>
      <c r="F236" s="683" t="b">
        <f t="shared" si="116"/>
        <v>1</v>
      </c>
      <c r="G236" s="683" t="b">
        <f t="shared" si="116"/>
        <v>1</v>
      </c>
      <c r="H236" s="683" t="b">
        <f t="shared" si="116"/>
        <v>1</v>
      </c>
      <c r="I236" s="684" t="e">
        <f t="shared" si="116"/>
        <v>#DIV/0!</v>
      </c>
      <c r="J236" s="683" t="e">
        <f t="shared" si="116"/>
        <v>#DIV/0!</v>
      </c>
      <c r="K236" s="683" t="e">
        <f t="shared" si="116"/>
        <v>#DIV/0!</v>
      </c>
      <c r="L236" s="683" t="e">
        <f t="shared" si="116"/>
        <v>#DIV/0!</v>
      </c>
      <c r="M236" s="683" t="e">
        <f t="shared" si="116"/>
        <v>#DIV/0!</v>
      </c>
      <c r="N236" s="451"/>
      <c r="O236" s="462"/>
      <c r="P236" s="448"/>
      <c r="Q236" s="448"/>
      <c r="R236" s="449"/>
    </row>
    <row r="237" spans="2:18" ht="16.5" customHeight="1">
      <c r="C237" s="450"/>
      <c r="D237" s="5"/>
      <c r="E237" s="5"/>
      <c r="F237" s="5"/>
      <c r="G237" s="5"/>
      <c r="H237" s="5"/>
      <c r="I237" s="445"/>
      <c r="N237" s="451"/>
      <c r="O237" s="462"/>
      <c r="P237" s="448"/>
      <c r="Q237" s="448"/>
      <c r="R237" s="449"/>
    </row>
    <row r="238" spans="2:18" ht="16.5" customHeight="1">
      <c r="C238" s="450"/>
      <c r="D238" s="5"/>
      <c r="E238" s="5"/>
      <c r="F238" s="5"/>
      <c r="G238" s="5"/>
      <c r="H238" s="5"/>
      <c r="I238" s="445"/>
      <c r="N238" s="451"/>
      <c r="O238" s="462"/>
      <c r="P238" s="448"/>
      <c r="Q238" s="448"/>
      <c r="R238" s="449"/>
    </row>
    <row r="239" spans="2:18" ht="16.5" customHeight="1">
      <c r="B239" s="685" t="s">
        <v>727</v>
      </c>
      <c r="C239" s="686"/>
      <c r="D239" s="5"/>
      <c r="E239" s="5"/>
      <c r="F239" s="5"/>
      <c r="G239" s="5"/>
      <c r="H239" s="5"/>
      <c r="I239" s="445"/>
      <c r="N239" s="451"/>
      <c r="O239" s="462"/>
      <c r="P239" s="448"/>
      <c r="Q239" s="448"/>
      <c r="R239" s="449"/>
    </row>
    <row r="240" spans="2:18" ht="16.5" customHeight="1">
      <c r="B240" s="3"/>
      <c r="C240" s="450"/>
      <c r="D240" s="5"/>
      <c r="E240" s="5"/>
      <c r="F240" s="5"/>
      <c r="G240" s="5"/>
      <c r="H240" s="5"/>
      <c r="I240" s="445"/>
      <c r="N240" s="451"/>
      <c r="O240" s="462"/>
      <c r="P240" s="448"/>
      <c r="Q240" s="448"/>
      <c r="R240" s="449"/>
    </row>
    <row r="241" spans="2:18" ht="16.5" customHeight="1">
      <c r="B241" s="666" t="s">
        <v>728</v>
      </c>
      <c r="C241" s="450"/>
      <c r="D241" s="543">
        <f t="shared" ref="D241:M241" si="117">D242+D243+D251+D256+D265+D266+D267+D268+D269+D270</f>
        <v>1970.229</v>
      </c>
      <c r="E241" s="528">
        <f t="shared" si="117"/>
        <v>844.96199999999999</v>
      </c>
      <c r="F241" s="528">
        <f t="shared" si="117"/>
        <v>-314.9169999999998</v>
      </c>
      <c r="G241" s="528">
        <f t="shared" si="117"/>
        <v>-857.11999999999989</v>
      </c>
      <c r="H241" s="528">
        <f t="shared" si="117"/>
        <v>-417.82299999999992</v>
      </c>
      <c r="I241" s="545" t="e">
        <f t="shared" si="117"/>
        <v>#DIV/0!</v>
      </c>
      <c r="J241" s="543" t="e">
        <f t="shared" si="117"/>
        <v>#DIV/0!</v>
      </c>
      <c r="K241" s="543" t="e">
        <f t="shared" si="117"/>
        <v>#DIV/0!</v>
      </c>
      <c r="L241" s="543" t="e">
        <f t="shared" si="117"/>
        <v>#DIV/0!</v>
      </c>
      <c r="M241" s="543" t="e">
        <f t="shared" si="117"/>
        <v>#DIV/0!</v>
      </c>
      <c r="N241" s="451" t="s">
        <v>1576</v>
      </c>
      <c r="O241" s="462"/>
      <c r="P241" s="448"/>
      <c r="Q241" s="448"/>
      <c r="R241" s="449"/>
    </row>
    <row r="242" spans="2:18" ht="16.5" customHeight="1">
      <c r="B242" s="687" t="s">
        <v>529</v>
      </c>
      <c r="C242" s="450"/>
      <c r="D242" s="543">
        <f>'ForecastA(ctrlv)'!AD734</f>
        <v>227.697</v>
      </c>
      <c r="E242" s="528">
        <f>'ForecastA(ctrlv)'!AE734</f>
        <v>554.37699999999995</v>
      </c>
      <c r="F242" s="543">
        <f>'ForecastA(ctrlv)'!AF734</f>
        <v>470.87599999999998</v>
      </c>
      <c r="G242" s="543">
        <f>'ForecastA(ctrlv)'!AG734</f>
        <v>654.28</v>
      </c>
      <c r="H242" s="528">
        <f>'ForecastA(ctrlv)'!AH734</f>
        <v>-766.221</v>
      </c>
      <c r="I242" s="545" t="e">
        <f t="shared" ref="I242:M242" si="118">I103</f>
        <v>#DIV/0!</v>
      </c>
      <c r="J242" s="543" t="e">
        <f t="shared" si="118"/>
        <v>#DIV/0!</v>
      </c>
      <c r="K242" s="543" t="e">
        <f t="shared" si="118"/>
        <v>#DIV/0!</v>
      </c>
      <c r="L242" s="543" t="e">
        <f t="shared" si="118"/>
        <v>#DIV/0!</v>
      </c>
      <c r="M242" s="543" t="e">
        <f t="shared" si="118"/>
        <v>#DIV/0!</v>
      </c>
      <c r="N242" s="451" t="s">
        <v>1577</v>
      </c>
      <c r="O242" s="688"/>
      <c r="P242" s="448"/>
      <c r="Q242" s="448"/>
      <c r="R242" s="449"/>
    </row>
    <row r="243" spans="2:18" ht="16.5" customHeight="1">
      <c r="B243" s="687" t="s">
        <v>731</v>
      </c>
      <c r="C243" s="450"/>
      <c r="D243" s="528">
        <f t="shared" ref="D243:M243" si="119">SUM(D244:D250)</f>
        <v>955.77599999999995</v>
      </c>
      <c r="E243" s="543">
        <f t="shared" si="119"/>
        <v>1192.079</v>
      </c>
      <c r="F243" s="543">
        <f t="shared" si="119"/>
        <v>1065.328</v>
      </c>
      <c r="G243" s="543">
        <f t="shared" si="119"/>
        <v>1104.0070000000001</v>
      </c>
      <c r="H243" s="543">
        <f t="shared" si="119"/>
        <v>1353.6989999999998</v>
      </c>
      <c r="I243" s="545">
        <f t="shared" si="119"/>
        <v>938.42919999999981</v>
      </c>
      <c r="J243" s="543">
        <f t="shared" si="119"/>
        <v>939.87783999999976</v>
      </c>
      <c r="K243" s="543">
        <f t="shared" si="119"/>
        <v>940.1950079999998</v>
      </c>
      <c r="L243" s="543">
        <f t="shared" si="119"/>
        <v>938.53560959999982</v>
      </c>
      <c r="M243" s="543" t="e">
        <f t="shared" si="119"/>
        <v>#REF!</v>
      </c>
      <c r="N243" s="451" t="s">
        <v>1578</v>
      </c>
      <c r="O243" s="688"/>
      <c r="P243" s="448"/>
      <c r="Q243" s="448"/>
      <c r="R243" s="449"/>
    </row>
    <row r="244" spans="2:18" ht="16.5" customHeight="1">
      <c r="B244" s="689" t="s">
        <v>733</v>
      </c>
      <c r="C244" s="450"/>
      <c r="D244" s="527">
        <f>'Annual(ctrlv)'!P202</f>
        <v>163.15899999999999</v>
      </c>
      <c r="E244" s="527">
        <f>'Annual(ctrlv)'!Q202</f>
        <v>161.982</v>
      </c>
      <c r="F244" s="527">
        <f>'Annual(ctrlv)'!R202</f>
        <v>172.274</v>
      </c>
      <c r="G244" s="527">
        <f>'Annual(ctrlv)'!S202</f>
        <v>186.602</v>
      </c>
      <c r="H244" s="527">
        <f>'Annual(ctrlv)'!T202</f>
        <v>211.39</v>
      </c>
      <c r="I244" s="545">
        <f t="shared" ref="I244:M244" si="120">I146</f>
        <v>0</v>
      </c>
      <c r="J244" s="543">
        <f t="shared" si="120"/>
        <v>0</v>
      </c>
      <c r="K244" s="543">
        <f t="shared" si="120"/>
        <v>0</v>
      </c>
      <c r="L244" s="543">
        <f t="shared" si="120"/>
        <v>0</v>
      </c>
      <c r="M244" s="543">
        <f t="shared" si="120"/>
        <v>0</v>
      </c>
      <c r="N244" s="451"/>
      <c r="O244" s="688"/>
      <c r="P244" s="448"/>
      <c r="Q244" s="448"/>
      <c r="R244" s="449"/>
    </row>
    <row r="245" spans="2:18" ht="16.5" customHeight="1">
      <c r="B245" s="689" t="s">
        <v>151</v>
      </c>
      <c r="C245" s="450"/>
      <c r="D245" s="527">
        <f>'Annual(ctrlv)'!P203</f>
        <v>8.4979999999999993</v>
      </c>
      <c r="E245" s="527">
        <f>'Annual(ctrlv)'!Q203</f>
        <v>9.5190000000000001</v>
      </c>
      <c r="F245" s="527">
        <f>'Annual(ctrlv)'!R203</f>
        <v>9.4339999999999993</v>
      </c>
      <c r="G245" s="527">
        <f>'Annual(ctrlv)'!S203</f>
        <v>9.5120000000000005</v>
      </c>
      <c r="H245" s="527">
        <f>'Annual(ctrlv)'!T203</f>
        <v>10.106999999999999</v>
      </c>
      <c r="I245" s="545">
        <f t="shared" ref="I245:M245" si="121">I157</f>
        <v>0</v>
      </c>
      <c r="J245" s="543">
        <f t="shared" si="121"/>
        <v>0</v>
      </c>
      <c r="K245" s="543">
        <f t="shared" si="121"/>
        <v>0</v>
      </c>
      <c r="L245" s="543">
        <f t="shared" si="121"/>
        <v>0</v>
      </c>
      <c r="M245" s="543">
        <f t="shared" si="121"/>
        <v>0</v>
      </c>
      <c r="N245" s="451"/>
      <c r="O245" s="688"/>
      <c r="P245" s="448"/>
      <c r="Q245" s="448"/>
      <c r="R245" s="449"/>
    </row>
    <row r="246" spans="2:18" ht="16.5" customHeight="1">
      <c r="B246" s="689" t="s">
        <v>173</v>
      </c>
      <c r="C246" s="450"/>
      <c r="D246" s="528">
        <f>'Annual(ctrlv)'!P204</f>
        <v>266.21999999999997</v>
      </c>
      <c r="E246" s="527">
        <f>'Annual(ctrlv)'!Q204</f>
        <v>79.448999999999998</v>
      </c>
      <c r="F246" s="527">
        <f>'Annual(ctrlv)'!R204</f>
        <v>85.578000000000003</v>
      </c>
      <c r="G246" s="527">
        <f>'Annual(ctrlv)'!S204</f>
        <v>73.665999999999997</v>
      </c>
      <c r="H246" s="527">
        <f>'Annual(ctrlv)'!T204</f>
        <v>92.673999999999992</v>
      </c>
      <c r="I246" s="545">
        <f t="shared" ref="I246:M246" si="122">I83</f>
        <v>0</v>
      </c>
      <c r="J246" s="543">
        <f t="shared" si="122"/>
        <v>0</v>
      </c>
      <c r="K246" s="543">
        <f t="shared" si="122"/>
        <v>0</v>
      </c>
      <c r="L246" s="543">
        <f t="shared" si="122"/>
        <v>0</v>
      </c>
      <c r="M246" s="543">
        <f t="shared" si="122"/>
        <v>0</v>
      </c>
      <c r="N246" s="451" t="s">
        <v>1579</v>
      </c>
      <c r="O246" s="688"/>
      <c r="P246" s="448"/>
      <c r="Q246" s="448"/>
      <c r="R246" s="449"/>
    </row>
    <row r="247" spans="2:18" ht="16.5" customHeight="1">
      <c r="B247" s="689" t="s">
        <v>736</v>
      </c>
      <c r="C247" s="450"/>
      <c r="D247" s="527">
        <f>'Annual(ctrlv)'!P205</f>
        <v>3.9079999999999999</v>
      </c>
      <c r="E247" s="527">
        <f>'Annual(ctrlv)'!Q205</f>
        <v>11.013999999999999</v>
      </c>
      <c r="F247" s="528">
        <f>'Annual(ctrlv)'!R205</f>
        <v>21.213999999999999</v>
      </c>
      <c r="G247" s="527">
        <f>'Annual(ctrlv)'!S205</f>
        <v>7.9159999999999995</v>
      </c>
      <c r="H247" s="527">
        <f>'Annual(ctrlv)'!T205</f>
        <v>11.704000000000001</v>
      </c>
      <c r="I247" s="545">
        <f>AVERAGE(D247:G247,H247)</f>
        <v>11.151199999999999</v>
      </c>
      <c r="J247" s="543">
        <f>AVERAGE(E247:G247,H247:I247)</f>
        <v>12.599839999999997</v>
      </c>
      <c r="K247" s="543">
        <f>AVERAGE(F247:G247,H247:J247)</f>
        <v>12.917008000000001</v>
      </c>
      <c r="L247" s="543">
        <f>AVERAGE(G247,H247:K247)</f>
        <v>11.257609599999999</v>
      </c>
      <c r="M247" s="543" t="e">
        <f>AVERAGE(#REF!,I247:L247)</f>
        <v>#REF!</v>
      </c>
      <c r="N247" s="451" t="s">
        <v>1580</v>
      </c>
      <c r="O247" s="688"/>
      <c r="P247" s="448"/>
      <c r="Q247" s="448"/>
      <c r="R247" s="449"/>
    </row>
    <row r="248" spans="2:18" ht="16.5" customHeight="1">
      <c r="B248" s="689" t="s">
        <v>514</v>
      </c>
      <c r="C248" s="450"/>
      <c r="D248" s="528">
        <f>'Annual(ctrlv)'!P206</f>
        <v>167.87699999999998</v>
      </c>
      <c r="E248" s="528">
        <f>'Annual(ctrlv)'!Q206</f>
        <v>299.72399999999999</v>
      </c>
      <c r="F248" s="527">
        <f>'Annual(ctrlv)'!R206</f>
        <v>282.93899999999996</v>
      </c>
      <c r="G248" s="527">
        <f>'Annual(ctrlv)'!S206</f>
        <v>285.26400000000001</v>
      </c>
      <c r="H248" s="528">
        <f>'Annual(ctrlv)'!T206</f>
        <v>0</v>
      </c>
      <c r="I248" s="545">
        <f t="shared" ref="I248:M248" si="123">I96</f>
        <v>0</v>
      </c>
      <c r="J248" s="543">
        <f t="shared" si="123"/>
        <v>0</v>
      </c>
      <c r="K248" s="543">
        <f t="shared" si="123"/>
        <v>0</v>
      </c>
      <c r="L248" s="543">
        <f t="shared" si="123"/>
        <v>0</v>
      </c>
      <c r="M248" s="543">
        <f t="shared" si="123"/>
        <v>0</v>
      </c>
      <c r="N248" s="451" t="s">
        <v>1581</v>
      </c>
      <c r="O248" s="688"/>
      <c r="P248" s="448"/>
      <c r="Q248" s="448"/>
      <c r="R248" s="449"/>
    </row>
    <row r="249" spans="2:18" ht="16.5" customHeight="1">
      <c r="B249" s="689" t="s">
        <v>171</v>
      </c>
      <c r="C249" s="450"/>
      <c r="D249" s="527">
        <f>'Annual(ctrlv)'!P207</f>
        <v>78.125999999999991</v>
      </c>
      <c r="E249" s="527">
        <f>'Annual(ctrlv)'!Q207</f>
        <v>58.035999999999994</v>
      </c>
      <c r="F249" s="527">
        <f>'Annual(ctrlv)'!R207</f>
        <v>43.726999999999997</v>
      </c>
      <c r="G249" s="527">
        <f>'Annual(ctrlv)'!S207</f>
        <v>64.061999999999998</v>
      </c>
      <c r="H249" s="528">
        <f>'Annual(ctrlv)'!T207</f>
        <v>100.54599999999999</v>
      </c>
      <c r="I249" s="545">
        <f t="shared" ref="I249:M249" si="124">I80</f>
        <v>0</v>
      </c>
      <c r="J249" s="543">
        <f t="shared" si="124"/>
        <v>0</v>
      </c>
      <c r="K249" s="543">
        <f t="shared" si="124"/>
        <v>0</v>
      </c>
      <c r="L249" s="543">
        <f t="shared" si="124"/>
        <v>0</v>
      </c>
      <c r="M249" s="543">
        <f t="shared" si="124"/>
        <v>0</v>
      </c>
      <c r="N249" s="451" t="s">
        <v>1582</v>
      </c>
      <c r="O249" s="688"/>
      <c r="P249" s="448"/>
      <c r="Q249" s="448"/>
      <c r="R249" s="449"/>
    </row>
    <row r="250" spans="2:18" ht="16.5" customHeight="1">
      <c r="B250" s="689" t="s">
        <v>433</v>
      </c>
      <c r="C250" s="450"/>
      <c r="D250" s="527">
        <f>'Annual(ctrlv)'!P208</f>
        <v>267.98800000000006</v>
      </c>
      <c r="E250" s="528">
        <f>'Annual(ctrlv)'!Q208</f>
        <v>572.35500000000002</v>
      </c>
      <c r="F250" s="527">
        <f>'Annual(ctrlv)'!R208</f>
        <v>450.16200000000003</v>
      </c>
      <c r="G250" s="527">
        <f>'Annual(ctrlv)'!S208</f>
        <v>476.98500000000001</v>
      </c>
      <c r="H250" s="528">
        <f>'Annual(ctrlv)'!T208</f>
        <v>927.27799999999979</v>
      </c>
      <c r="I250" s="545">
        <f t="shared" ref="I250:M250" si="125">H250</f>
        <v>927.27799999999979</v>
      </c>
      <c r="J250" s="543">
        <f t="shared" si="125"/>
        <v>927.27799999999979</v>
      </c>
      <c r="K250" s="543">
        <f t="shared" si="125"/>
        <v>927.27799999999979</v>
      </c>
      <c r="L250" s="543">
        <f t="shared" si="125"/>
        <v>927.27799999999979</v>
      </c>
      <c r="M250" s="543">
        <f t="shared" si="125"/>
        <v>927.27799999999979</v>
      </c>
      <c r="N250" s="451" t="s">
        <v>1583</v>
      </c>
      <c r="O250" s="690"/>
      <c r="P250" s="448"/>
      <c r="Q250" s="448"/>
      <c r="R250" s="449"/>
    </row>
    <row r="251" spans="2:18" ht="16.5" customHeight="1">
      <c r="B251" s="687" t="s">
        <v>738</v>
      </c>
      <c r="C251" s="450"/>
      <c r="D251" s="528">
        <f t="shared" ref="D251:M251" si="126">SUM(D252:D255)</f>
        <v>-319.69099999999992</v>
      </c>
      <c r="E251" s="543">
        <f t="shared" si="126"/>
        <v>-465.39400000000001</v>
      </c>
      <c r="F251" s="543">
        <f t="shared" si="126"/>
        <v>-595.66399999999999</v>
      </c>
      <c r="G251" s="543">
        <f t="shared" si="126"/>
        <v>-547.41999999999996</v>
      </c>
      <c r="H251" s="528">
        <f t="shared" si="126"/>
        <v>-1095.8050000000001</v>
      </c>
      <c r="I251" s="545" t="e">
        <f t="shared" si="126"/>
        <v>#DIV/0!</v>
      </c>
      <c r="J251" s="543" t="e">
        <f t="shared" si="126"/>
        <v>#DIV/0!</v>
      </c>
      <c r="K251" s="543" t="e">
        <f t="shared" si="126"/>
        <v>#DIV/0!</v>
      </c>
      <c r="L251" s="543" t="e">
        <f t="shared" si="126"/>
        <v>#DIV/0!</v>
      </c>
      <c r="M251" s="543" t="e">
        <f t="shared" si="126"/>
        <v>#REF!</v>
      </c>
      <c r="N251" s="451"/>
      <c r="O251" s="688"/>
      <c r="P251" s="448"/>
      <c r="Q251" s="448"/>
      <c r="R251" s="449"/>
    </row>
    <row r="252" spans="2:18" ht="16.5" customHeight="1">
      <c r="B252" s="689" t="s">
        <v>160</v>
      </c>
      <c r="C252" s="450"/>
      <c r="D252" s="528">
        <f>'Annual(ctrlv)'!P210</f>
        <v>-121.11999999999999</v>
      </c>
      <c r="E252" s="527">
        <f>'Annual(ctrlv)'!Q210</f>
        <v>-239.78199999999998</v>
      </c>
      <c r="F252" s="528">
        <f>'Annual(ctrlv)'!R210</f>
        <v>-162.761</v>
      </c>
      <c r="G252" s="527">
        <f>'Annual(ctrlv)'!S210</f>
        <v>-160.024</v>
      </c>
      <c r="H252" s="528">
        <f>'Annual(ctrlv)'!T210</f>
        <v>-241.149</v>
      </c>
      <c r="I252" s="545">
        <f t="shared" ref="I252:M252" si="127">I77</f>
        <v>0</v>
      </c>
      <c r="J252" s="543">
        <f t="shared" si="127"/>
        <v>0</v>
      </c>
      <c r="K252" s="543">
        <f t="shared" si="127"/>
        <v>0</v>
      </c>
      <c r="L252" s="543">
        <f t="shared" si="127"/>
        <v>0</v>
      </c>
      <c r="M252" s="543">
        <f t="shared" si="127"/>
        <v>0</v>
      </c>
      <c r="N252" s="451" t="s">
        <v>1584</v>
      </c>
      <c r="O252" s="690"/>
      <c r="P252" s="448"/>
      <c r="Q252" s="448"/>
      <c r="R252" s="449"/>
    </row>
    <row r="253" spans="2:18" ht="16.5" customHeight="1">
      <c r="B253" s="689" t="s">
        <v>741</v>
      </c>
      <c r="C253" s="450"/>
      <c r="D253" s="527">
        <f>'Annual(ctrlv)'!P211</f>
        <v>-7.1929999999999996</v>
      </c>
      <c r="E253" s="527">
        <f>'Annual(ctrlv)'!Q211</f>
        <v>-0.45599999999999996</v>
      </c>
      <c r="F253" s="527">
        <f>'Annual(ctrlv)'!R211</f>
        <v>-18.057999999999996</v>
      </c>
      <c r="G253" s="527">
        <f>'Annual(ctrlv)'!S211</f>
        <v>-2.6359999999999997</v>
      </c>
      <c r="H253" s="528">
        <f>'Annual(ctrlv)'!T211</f>
        <v>-254.07799999999997</v>
      </c>
      <c r="I253" s="545">
        <f>AVERAGE(D253:G253,H253)</f>
        <v>-56.484200000000001</v>
      </c>
      <c r="J253" s="543">
        <f>AVERAGE(E253:G253,H253:I253)</f>
        <v>-66.342439999999982</v>
      </c>
      <c r="K253" s="543">
        <f>AVERAGE(F253:G253,H253:J253)</f>
        <v>-79.519727999999986</v>
      </c>
      <c r="L253" s="543">
        <f>AVERAGE(G253,H253:K253)</f>
        <v>-91.812073599999991</v>
      </c>
      <c r="M253" s="543" t="e">
        <f>AVERAGE(#REF!,I253:L253)</f>
        <v>#REF!</v>
      </c>
      <c r="N253" s="451" t="s">
        <v>1585</v>
      </c>
      <c r="O253" s="690"/>
      <c r="P253" s="448"/>
      <c r="Q253" s="448"/>
      <c r="R253" s="449"/>
    </row>
    <row r="254" spans="2:18" ht="16.5" customHeight="1">
      <c r="B254" s="689" t="s">
        <v>158</v>
      </c>
      <c r="C254" s="450"/>
      <c r="D254" s="528">
        <f>'Annual(ctrlv)'!P212</f>
        <v>97.094999999999999</v>
      </c>
      <c r="E254" s="527">
        <f>'Annual(ctrlv)'!Q212</f>
        <v>100.21899999999999</v>
      </c>
      <c r="F254" s="527">
        <f>'Annual(ctrlv)'!R212</f>
        <v>162.19299999999998</v>
      </c>
      <c r="G254" s="527">
        <f>'Annual(ctrlv)'!S212</f>
        <v>179.51900000000001</v>
      </c>
      <c r="H254" s="528">
        <f>'Annual(ctrlv)'!T212</f>
        <v>216.80499999999998</v>
      </c>
      <c r="I254" s="545" t="e">
        <f t="shared" ref="I254:M254" si="128">I73</f>
        <v>#DIV/0!</v>
      </c>
      <c r="J254" s="543" t="e">
        <f t="shared" si="128"/>
        <v>#DIV/0!</v>
      </c>
      <c r="K254" s="543" t="e">
        <f t="shared" si="128"/>
        <v>#DIV/0!</v>
      </c>
      <c r="L254" s="543" t="e">
        <f t="shared" si="128"/>
        <v>#DIV/0!</v>
      </c>
      <c r="M254" s="543" t="e">
        <f t="shared" si="128"/>
        <v>#DIV/0!</v>
      </c>
      <c r="N254" s="451" t="s">
        <v>1586</v>
      </c>
      <c r="O254" s="688"/>
      <c r="P254" s="448"/>
      <c r="Q254" s="448"/>
      <c r="R254" s="449"/>
    </row>
    <row r="255" spans="2:18" ht="16.5" customHeight="1">
      <c r="B255" s="689" t="s">
        <v>433</v>
      </c>
      <c r="C255" s="450"/>
      <c r="D255" s="527">
        <f>'Annual(ctrlv)'!P213</f>
        <v>-288.47299999999996</v>
      </c>
      <c r="E255" s="527">
        <f>'Annual(ctrlv)'!Q213</f>
        <v>-325.375</v>
      </c>
      <c r="F255" s="528">
        <f>'Annual(ctrlv)'!R213</f>
        <v>-577.03800000000001</v>
      </c>
      <c r="G255" s="527">
        <f>'Annual(ctrlv)'!S213</f>
        <v>-564.279</v>
      </c>
      <c r="H255" s="528">
        <f>'Annual(ctrlv)'!T213</f>
        <v>-817.38300000000004</v>
      </c>
      <c r="I255" s="545">
        <f t="shared" ref="I255:M255" si="129">H255</f>
        <v>-817.38300000000004</v>
      </c>
      <c r="J255" s="543">
        <f t="shared" si="129"/>
        <v>-817.38300000000004</v>
      </c>
      <c r="K255" s="543">
        <f t="shared" si="129"/>
        <v>-817.38300000000004</v>
      </c>
      <c r="L255" s="543">
        <f t="shared" si="129"/>
        <v>-817.38300000000004</v>
      </c>
      <c r="M255" s="543">
        <f t="shared" si="129"/>
        <v>-817.38300000000004</v>
      </c>
      <c r="N255" s="451" t="s">
        <v>1587</v>
      </c>
      <c r="O255" s="690"/>
      <c r="P255" s="448"/>
      <c r="Q255" s="448"/>
      <c r="R255" s="449"/>
    </row>
    <row r="256" spans="2:18" ht="16.5" customHeight="1">
      <c r="B256" s="687" t="s">
        <v>743</v>
      </c>
      <c r="C256" s="450"/>
      <c r="D256" s="528">
        <f t="shared" ref="D256:M256" si="130">D257+D261+D264</f>
        <v>1251.2529999999999</v>
      </c>
      <c r="E256" s="528">
        <f t="shared" si="130"/>
        <v>-326.91899999999987</v>
      </c>
      <c r="F256" s="543">
        <f t="shared" si="130"/>
        <v>-998.4989999999998</v>
      </c>
      <c r="G256" s="528">
        <f t="shared" si="130"/>
        <v>-1958.748</v>
      </c>
      <c r="H256" s="528">
        <f t="shared" si="130"/>
        <v>288.97700000000032</v>
      </c>
      <c r="I256" s="545" t="e">
        <f t="shared" si="130"/>
        <v>#DIV/0!</v>
      </c>
      <c r="J256" s="543" t="e">
        <f t="shared" si="130"/>
        <v>#DIV/0!</v>
      </c>
      <c r="K256" s="543" t="e">
        <f t="shared" si="130"/>
        <v>#DIV/0!</v>
      </c>
      <c r="L256" s="543" t="e">
        <f t="shared" si="130"/>
        <v>#DIV/0!</v>
      </c>
      <c r="M256" s="543" t="e">
        <f t="shared" si="130"/>
        <v>#DIV/0!</v>
      </c>
      <c r="N256" s="451" t="s">
        <v>1588</v>
      </c>
      <c r="O256" s="688"/>
      <c r="P256" s="448"/>
      <c r="Q256" s="448"/>
      <c r="R256" s="449"/>
    </row>
    <row r="257" spans="2:18" ht="16.5" customHeight="1">
      <c r="B257" s="689" t="s">
        <v>745</v>
      </c>
      <c r="C257" s="450"/>
      <c r="D257" s="528">
        <f t="shared" ref="D257:M257" si="131">SUM(D258:D260)</f>
        <v>1328.7809999999999</v>
      </c>
      <c r="E257" s="543">
        <f t="shared" si="131"/>
        <v>-1551.9299999999998</v>
      </c>
      <c r="F257" s="528">
        <f t="shared" si="131"/>
        <v>-2073.0519999999997</v>
      </c>
      <c r="G257" s="528">
        <f t="shared" si="131"/>
        <v>-3356.0450000000001</v>
      </c>
      <c r="H257" s="528">
        <f t="shared" si="131"/>
        <v>-1784.501</v>
      </c>
      <c r="I257" s="545" t="e">
        <f t="shared" si="131"/>
        <v>#DIV/0!</v>
      </c>
      <c r="J257" s="543" t="e">
        <f t="shared" si="131"/>
        <v>#DIV/0!</v>
      </c>
      <c r="K257" s="543" t="e">
        <f t="shared" si="131"/>
        <v>#DIV/0!</v>
      </c>
      <c r="L257" s="543" t="e">
        <f t="shared" si="131"/>
        <v>#DIV/0!</v>
      </c>
      <c r="M257" s="543" t="e">
        <f t="shared" si="131"/>
        <v>#DIV/0!</v>
      </c>
      <c r="N257" s="451" t="s">
        <v>1589</v>
      </c>
      <c r="O257" s="462"/>
      <c r="P257" s="448"/>
      <c r="Q257" s="448"/>
      <c r="R257" s="449"/>
    </row>
    <row r="258" spans="2:18" ht="16.5" customHeight="1">
      <c r="B258" s="689" t="s">
        <v>749</v>
      </c>
      <c r="C258" s="450"/>
      <c r="D258" s="528">
        <f>'Annual(ctrlv)'!P216</f>
        <v>619.64199999999994</v>
      </c>
      <c r="E258" s="528">
        <f>'Annual(ctrlv)'!Q216</f>
        <v>-1740.742</v>
      </c>
      <c r="F258" s="527">
        <f>'Annual(ctrlv)'!R216</f>
        <v>-1075.7329999999999</v>
      </c>
      <c r="G258" s="528">
        <f>'Annual(ctrlv)'!S216</f>
        <v>-2886.288</v>
      </c>
      <c r="H258" s="527">
        <f>'Annual(ctrlv)'!T216</f>
        <v>-1540.374</v>
      </c>
      <c r="I258" s="545" t="e">
        <f t="shared" ref="I258:M258" si="132">-((I169-H169)+(I179-H179))</f>
        <v>#DIV/0!</v>
      </c>
      <c r="J258" s="543" t="e">
        <f t="shared" si="132"/>
        <v>#DIV/0!</v>
      </c>
      <c r="K258" s="543" t="e">
        <f t="shared" si="132"/>
        <v>#DIV/0!</v>
      </c>
      <c r="L258" s="543" t="e">
        <f t="shared" si="132"/>
        <v>#DIV/0!</v>
      </c>
      <c r="M258" s="543" t="e">
        <f t="shared" si="132"/>
        <v>#DIV/0!</v>
      </c>
      <c r="N258" s="451" t="s">
        <v>1590</v>
      </c>
      <c r="O258" s="462"/>
      <c r="P258" s="448"/>
      <c r="Q258" s="448"/>
      <c r="R258" s="449"/>
    </row>
    <row r="259" spans="2:18" ht="16.5" customHeight="1">
      <c r="B259" s="689" t="s">
        <v>752</v>
      </c>
      <c r="C259" s="450"/>
      <c r="D259" s="527">
        <f>'Annual(ctrlv)'!P217</f>
        <v>591.29</v>
      </c>
      <c r="E259" s="527">
        <f>'Annual(ctrlv)'!Q217</f>
        <v>412.78499999999997</v>
      </c>
      <c r="F259" s="528">
        <f>'Annual(ctrlv)'!R217</f>
        <v>-90.8</v>
      </c>
      <c r="G259" s="528">
        <f>'Annual(ctrlv)'!S217</f>
        <v>54.174999999999997</v>
      </c>
      <c r="H259" s="527">
        <f>'Annual(ctrlv)'!T217</f>
        <v>43.238</v>
      </c>
      <c r="I259" s="545" t="e">
        <f t="shared" ref="I259:M259" si="133">-(I176-H176)</f>
        <v>#DIV/0!</v>
      </c>
      <c r="J259" s="543" t="e">
        <f t="shared" si="133"/>
        <v>#DIV/0!</v>
      </c>
      <c r="K259" s="543" t="e">
        <f t="shared" si="133"/>
        <v>#DIV/0!</v>
      </c>
      <c r="L259" s="543" t="e">
        <f t="shared" si="133"/>
        <v>#DIV/0!</v>
      </c>
      <c r="M259" s="543" t="e">
        <f t="shared" si="133"/>
        <v>#DIV/0!</v>
      </c>
      <c r="N259" s="451" t="s">
        <v>1591</v>
      </c>
      <c r="O259" s="462"/>
      <c r="P259" s="448"/>
      <c r="Q259" s="448"/>
      <c r="R259" s="449"/>
    </row>
    <row r="260" spans="2:18" ht="16.5" customHeight="1">
      <c r="B260" s="689" t="s">
        <v>1592</v>
      </c>
      <c r="C260" s="450"/>
      <c r="D260" s="527">
        <f>'Annual(ctrlv)'!P218</f>
        <v>117.84900000000016</v>
      </c>
      <c r="E260" s="528">
        <f>'Annual(ctrlv)'!Q218</f>
        <v>-223.97299999999996</v>
      </c>
      <c r="F260" s="528">
        <f>'Annual(ctrlv)'!R218</f>
        <v>-906.51899999999978</v>
      </c>
      <c r="G260" s="528">
        <f>'Annual(ctrlv)'!S218</f>
        <v>-523.93200000000024</v>
      </c>
      <c r="H260" s="527">
        <f>'Annual(ctrlv)'!T218</f>
        <v>-287.36500000000001</v>
      </c>
      <c r="I260" s="545">
        <f t="shared" ref="I260:M260" si="134">-(I183-H183)</f>
        <v>2378.5390000000043</v>
      </c>
      <c r="J260" s="543">
        <f t="shared" si="134"/>
        <v>0</v>
      </c>
      <c r="K260" s="543">
        <f t="shared" si="134"/>
        <v>0</v>
      </c>
      <c r="L260" s="543">
        <f t="shared" si="134"/>
        <v>0</v>
      </c>
      <c r="M260" s="543">
        <f t="shared" si="134"/>
        <v>0</v>
      </c>
      <c r="N260" s="451" t="s">
        <v>1593</v>
      </c>
      <c r="O260" s="462"/>
      <c r="P260" s="448"/>
      <c r="Q260" s="448"/>
      <c r="R260" s="449"/>
    </row>
    <row r="261" spans="2:18" ht="16.5" customHeight="1">
      <c r="B261" s="689" t="s">
        <v>1594</v>
      </c>
      <c r="C261" s="450"/>
      <c r="D261" s="528">
        <f t="shared" ref="D261:M261" si="135">D262+D263</f>
        <v>-77.52800000000002</v>
      </c>
      <c r="E261" s="528">
        <f t="shared" si="135"/>
        <v>1225.011</v>
      </c>
      <c r="F261" s="527">
        <f t="shared" si="135"/>
        <v>1074.5529999999999</v>
      </c>
      <c r="G261" s="527">
        <f t="shared" si="135"/>
        <v>1397.297</v>
      </c>
      <c r="H261" s="528">
        <f t="shared" si="135"/>
        <v>2073.4780000000001</v>
      </c>
      <c r="I261" s="545">
        <f t="shared" si="135"/>
        <v>-12818.088</v>
      </c>
      <c r="J261" s="543">
        <f t="shared" si="135"/>
        <v>0</v>
      </c>
      <c r="K261" s="543">
        <f t="shared" si="135"/>
        <v>0</v>
      </c>
      <c r="L261" s="543">
        <f t="shared" si="135"/>
        <v>0</v>
      </c>
      <c r="M261" s="543">
        <f t="shared" si="135"/>
        <v>0</v>
      </c>
      <c r="N261" s="451" t="s">
        <v>1595</v>
      </c>
      <c r="O261" s="462"/>
      <c r="P261" s="448"/>
      <c r="Q261" s="448"/>
      <c r="R261" s="449"/>
    </row>
    <row r="262" spans="2:18" ht="16.5" customHeight="1">
      <c r="B262" s="689" t="s">
        <v>755</v>
      </c>
      <c r="C262" s="450"/>
      <c r="D262" s="528">
        <f>'Annual(ctrlv)'!P220</f>
        <v>493.45399999999995</v>
      </c>
      <c r="E262" s="528">
        <f>'Annual(ctrlv)'!Q220</f>
        <v>849.13799999999992</v>
      </c>
      <c r="F262" s="527">
        <f>'Annual(ctrlv)'!R220</f>
        <v>865.63400000000001</v>
      </c>
      <c r="G262" s="528">
        <f>'Annual(ctrlv)'!S220</f>
        <v>535.553</v>
      </c>
      <c r="H262" s="528">
        <f>'Annual(ctrlv)'!T220</f>
        <v>1621.491</v>
      </c>
      <c r="I262" s="545">
        <f t="shared" ref="I262:M262" si="136">(I198-H198)+(I208-H208)</f>
        <v>-10010.745999999999</v>
      </c>
      <c r="J262" s="543">
        <f t="shared" si="136"/>
        <v>0</v>
      </c>
      <c r="K262" s="543">
        <f t="shared" si="136"/>
        <v>0</v>
      </c>
      <c r="L262" s="543">
        <f t="shared" si="136"/>
        <v>0</v>
      </c>
      <c r="M262" s="543">
        <f t="shared" si="136"/>
        <v>0</v>
      </c>
      <c r="N262" s="451" t="s">
        <v>1596</v>
      </c>
      <c r="O262" s="462"/>
      <c r="P262" s="448"/>
      <c r="Q262" s="448"/>
      <c r="R262" s="449"/>
    </row>
    <row r="263" spans="2:18" ht="16.5" customHeight="1">
      <c r="B263" s="689" t="s">
        <v>1597</v>
      </c>
      <c r="C263" s="450"/>
      <c r="D263" s="528">
        <f>'Annual(ctrlv)'!P221</f>
        <v>-570.98199999999997</v>
      </c>
      <c r="E263" s="528">
        <f>'Annual(ctrlv)'!Q221</f>
        <v>375.87300000000005</v>
      </c>
      <c r="F263" s="527">
        <f>'Annual(ctrlv)'!R221</f>
        <v>208.91899999999987</v>
      </c>
      <c r="G263" s="528">
        <f>'Annual(ctrlv)'!S221</f>
        <v>861.74400000000003</v>
      </c>
      <c r="H263" s="527">
        <f>'Annual(ctrlv)'!T221</f>
        <v>451.98700000000008</v>
      </c>
      <c r="I263" s="545">
        <f t="shared" ref="I263:M263" si="137">I209-H209</f>
        <v>-2807.3420000000006</v>
      </c>
      <c r="J263" s="543">
        <f t="shared" si="137"/>
        <v>0</v>
      </c>
      <c r="K263" s="543">
        <f t="shared" si="137"/>
        <v>0</v>
      </c>
      <c r="L263" s="543">
        <f t="shared" si="137"/>
        <v>0</v>
      </c>
      <c r="M263" s="543">
        <f t="shared" si="137"/>
        <v>0</v>
      </c>
      <c r="N263" s="451" t="s">
        <v>1598</v>
      </c>
      <c r="O263" s="462"/>
      <c r="P263" s="448"/>
      <c r="Q263" s="448"/>
      <c r="R263" s="449"/>
    </row>
    <row r="264" spans="2:18" ht="16.5" customHeight="1">
      <c r="B264" s="689" t="s">
        <v>1599</v>
      </c>
      <c r="C264" s="450"/>
      <c r="D264" s="527">
        <f>'Annual(ctrlv)'!P222</f>
        <v>0</v>
      </c>
      <c r="E264" s="527">
        <f>'Annual(ctrlv)'!Q222</f>
        <v>0</v>
      </c>
      <c r="F264" s="527">
        <f>'Annual(ctrlv)'!R222</f>
        <v>0</v>
      </c>
      <c r="G264" s="527">
        <f>'Annual(ctrlv)'!S222</f>
        <v>0</v>
      </c>
      <c r="H264" s="527">
        <f>'Annual(ctrlv)'!T222</f>
        <v>2.4158453015843406E-13</v>
      </c>
      <c r="I264" s="545">
        <f t="shared" ref="I264:M264" si="138">H264</f>
        <v>2.4158453015843406E-13</v>
      </c>
      <c r="J264" s="543">
        <f t="shared" si="138"/>
        <v>2.4158453015843406E-13</v>
      </c>
      <c r="K264" s="543">
        <f t="shared" si="138"/>
        <v>2.4158453015843406E-13</v>
      </c>
      <c r="L264" s="543">
        <f t="shared" si="138"/>
        <v>2.4158453015843406E-13</v>
      </c>
      <c r="M264" s="543">
        <f t="shared" si="138"/>
        <v>2.4158453015843406E-13</v>
      </c>
      <c r="N264" s="451"/>
      <c r="O264" s="462"/>
      <c r="P264" s="448"/>
      <c r="Q264" s="448"/>
      <c r="R264" s="449"/>
    </row>
    <row r="265" spans="2:18" ht="16.5" customHeight="1">
      <c r="B265" s="689" t="s">
        <v>759</v>
      </c>
      <c r="C265" s="450"/>
      <c r="D265" s="527">
        <f>'Annual(ctrlv)'!P224</f>
        <v>103.17699999999999</v>
      </c>
      <c r="E265" s="528">
        <f>'Annual(ctrlv)'!Q224</f>
        <v>88.33</v>
      </c>
      <c r="F265" s="528">
        <f>'Annual(ctrlv)'!R224</f>
        <v>151.29900000000001</v>
      </c>
      <c r="G265" s="527">
        <f>'Annual(ctrlv)'!S224</f>
        <v>168.15299999999999</v>
      </c>
      <c r="H265" s="528">
        <f>'Annual(ctrlv)'!T224</f>
        <v>222.86599999999999</v>
      </c>
      <c r="I265" s="545"/>
      <c r="J265" s="543"/>
      <c r="K265" s="543"/>
      <c r="L265" s="543"/>
      <c r="M265" s="543"/>
      <c r="N265" s="451" t="s">
        <v>1600</v>
      </c>
      <c r="O265" s="462"/>
      <c r="P265" s="448"/>
      <c r="Q265" s="448"/>
      <c r="R265" s="449"/>
    </row>
    <row r="266" spans="2:18" ht="16.5" customHeight="1">
      <c r="B266" s="689" t="s">
        <v>761</v>
      </c>
      <c r="C266" s="450"/>
      <c r="D266" s="527">
        <f>'Annual(ctrlv)'!P225</f>
        <v>-70.453999999999994</v>
      </c>
      <c r="E266" s="527">
        <f>'Annual(ctrlv)'!Q225</f>
        <v>-55.576999999999998</v>
      </c>
      <c r="F266" s="528">
        <f>'Annual(ctrlv)'!R225</f>
        <v>-43.433999999999997</v>
      </c>
      <c r="G266" s="527">
        <f>'Annual(ctrlv)'!S225</f>
        <v>-58.47</v>
      </c>
      <c r="H266" s="528">
        <f>'Annual(ctrlv)'!T225</f>
        <v>-97.62299999999999</v>
      </c>
      <c r="I266" s="545"/>
      <c r="J266" s="543"/>
      <c r="K266" s="543"/>
      <c r="L266" s="543"/>
      <c r="M266" s="543"/>
      <c r="N266" s="451" t="s">
        <v>1601</v>
      </c>
      <c r="O266" s="462"/>
      <c r="P266" s="448"/>
      <c r="Q266" s="448"/>
      <c r="R266" s="449"/>
    </row>
    <row r="267" spans="2:18" ht="16.5" customHeight="1">
      <c r="B267" s="689" t="s">
        <v>763</v>
      </c>
      <c r="C267" s="450"/>
      <c r="D267" s="527">
        <f>'Annual(ctrlv)'!P226</f>
        <v>1.4849999999999999</v>
      </c>
      <c r="E267" s="527">
        <f>'Annual(ctrlv)'!Q226</f>
        <v>2.3569999999999998</v>
      </c>
      <c r="F267" s="527">
        <f>'Annual(ctrlv)'!R226</f>
        <v>6.1189999999999998</v>
      </c>
      <c r="G267" s="527">
        <f>'Annual(ctrlv)'!S226</f>
        <v>25.669999999999998</v>
      </c>
      <c r="H267" s="527">
        <f>'Annual(ctrlv)'!T226</f>
        <v>2.9139999999999997</v>
      </c>
      <c r="I267" s="545"/>
      <c r="J267" s="543"/>
      <c r="K267" s="543"/>
      <c r="L267" s="543"/>
      <c r="M267" s="543"/>
      <c r="N267" s="451"/>
      <c r="O267" s="462"/>
      <c r="P267" s="448"/>
      <c r="Q267" s="448"/>
      <c r="R267" s="449"/>
    </row>
    <row r="268" spans="2:18" ht="16.5" customHeight="1">
      <c r="B268" s="689" t="s">
        <v>765</v>
      </c>
      <c r="C268" s="450"/>
      <c r="D268" s="527">
        <f>'Annual(ctrlv)'!P227</f>
        <v>0</v>
      </c>
      <c r="E268" s="527">
        <f>'Annual(ctrlv)'!Q227</f>
        <v>0</v>
      </c>
      <c r="F268" s="527">
        <f>'Annual(ctrlv)'!R227</f>
        <v>0</v>
      </c>
      <c r="G268" s="527">
        <f>'Annual(ctrlv)'!S227</f>
        <v>0</v>
      </c>
      <c r="H268" s="527">
        <f>'Annual(ctrlv)'!T227</f>
        <v>0</v>
      </c>
      <c r="I268" s="545"/>
      <c r="J268" s="543"/>
      <c r="K268" s="543"/>
      <c r="L268" s="543"/>
      <c r="M268" s="543"/>
      <c r="N268" s="451"/>
      <c r="O268" s="462"/>
      <c r="P268" s="448"/>
      <c r="Q268" s="448"/>
      <c r="R268" s="449"/>
    </row>
    <row r="269" spans="2:18" ht="16.5" customHeight="1">
      <c r="B269" s="689" t="s">
        <v>767</v>
      </c>
      <c r="C269" s="450"/>
      <c r="D269" s="527">
        <f>'Annual(ctrlv)'!P228</f>
        <v>0</v>
      </c>
      <c r="E269" s="527">
        <f>'Annual(ctrlv)'!Q228</f>
        <v>0</v>
      </c>
      <c r="F269" s="527">
        <f>'Annual(ctrlv)'!R228</f>
        <v>0</v>
      </c>
      <c r="G269" s="527">
        <f>'Annual(ctrlv)'!S228</f>
        <v>0</v>
      </c>
      <c r="H269" s="527">
        <f>'Annual(ctrlv)'!T228</f>
        <v>0</v>
      </c>
      <c r="I269" s="545"/>
      <c r="J269" s="543"/>
      <c r="K269" s="543"/>
      <c r="L269" s="543"/>
      <c r="M269" s="543"/>
      <c r="N269" s="451"/>
      <c r="O269" s="462"/>
      <c r="P269" s="448"/>
      <c r="Q269" s="448"/>
      <c r="R269" s="449"/>
    </row>
    <row r="270" spans="2:18" ht="16.5" customHeight="1">
      <c r="B270" s="689" t="s">
        <v>769</v>
      </c>
      <c r="C270" s="450"/>
      <c r="D270" s="527">
        <f>'Annual(ctrlv)'!P229</f>
        <v>-179.01399999999998</v>
      </c>
      <c r="E270" s="527">
        <f>'Annual(ctrlv)'!Q229</f>
        <v>-144.291</v>
      </c>
      <c r="F270" s="528">
        <f>'Annual(ctrlv)'!R229</f>
        <v>-370.94200000000001</v>
      </c>
      <c r="G270" s="528">
        <f>'Annual(ctrlv)'!S229</f>
        <v>-244.59199999999998</v>
      </c>
      <c r="H270" s="527">
        <f>'Annual(ctrlv)'!T229</f>
        <v>-326.63</v>
      </c>
      <c r="I270" s="545"/>
      <c r="J270" s="543"/>
      <c r="K270" s="543"/>
      <c r="L270" s="543"/>
      <c r="M270" s="543"/>
      <c r="N270" s="451" t="s">
        <v>1602</v>
      </c>
      <c r="O270" s="462"/>
      <c r="P270" s="448"/>
      <c r="Q270" s="448"/>
      <c r="R270" s="449"/>
    </row>
    <row r="271" spans="2:18" ht="16.5" customHeight="1">
      <c r="B271" s="689"/>
      <c r="C271" s="450"/>
      <c r="D271" s="5"/>
      <c r="E271" s="5"/>
      <c r="F271" s="5"/>
      <c r="G271" s="5"/>
      <c r="H271" s="5"/>
      <c r="I271" s="445"/>
      <c r="N271" s="451"/>
      <c r="O271" s="462"/>
      <c r="P271" s="448"/>
      <c r="Q271" s="448"/>
      <c r="R271" s="449"/>
    </row>
    <row r="272" spans="2:18" ht="16.5" customHeight="1">
      <c r="B272" s="666" t="s">
        <v>771</v>
      </c>
      <c r="C272" s="450"/>
      <c r="D272" s="543">
        <f t="shared" ref="D272:M272" si="139">SUM(D273:D285)</f>
        <v>-1219.172</v>
      </c>
      <c r="E272" s="528">
        <f t="shared" si="139"/>
        <v>-798.31599999999992</v>
      </c>
      <c r="F272" s="528">
        <f t="shared" si="139"/>
        <v>1853.2579999999998</v>
      </c>
      <c r="G272" s="528">
        <f t="shared" si="139"/>
        <v>562.56600000000003</v>
      </c>
      <c r="H272" s="543">
        <f t="shared" si="139"/>
        <v>211.69899999999996</v>
      </c>
      <c r="I272" s="545">
        <f t="shared" si="139"/>
        <v>2415.904</v>
      </c>
      <c r="J272" s="543">
        <f t="shared" si="139"/>
        <v>310.99800000000005</v>
      </c>
      <c r="K272" s="543">
        <f t="shared" si="139"/>
        <v>310.99800000000005</v>
      </c>
      <c r="L272" s="543">
        <f t="shared" si="139"/>
        <v>310.99800000000005</v>
      </c>
      <c r="M272" s="543">
        <f t="shared" si="139"/>
        <v>310.99800000000005</v>
      </c>
      <c r="N272" s="451"/>
      <c r="O272" s="462"/>
      <c r="P272" s="448"/>
      <c r="Q272" s="448"/>
      <c r="R272" s="449"/>
    </row>
    <row r="273" spans="2:18" ht="16.5" customHeight="1">
      <c r="B273" s="689" t="s">
        <v>774</v>
      </c>
      <c r="C273" s="450"/>
      <c r="D273" s="527">
        <f>'Annual(ctrlv)'!P232</f>
        <v>-73.375</v>
      </c>
      <c r="E273" s="527">
        <f>'Annual(ctrlv)'!Q232</f>
        <v>-97.6</v>
      </c>
      <c r="F273" s="528">
        <f>'Annual(ctrlv)'!R232</f>
        <v>-148.404</v>
      </c>
      <c r="G273" s="528">
        <f>'Annual(ctrlv)'!S232</f>
        <v>-222.14399999999998</v>
      </c>
      <c r="H273" s="527">
        <f>'Annual(ctrlv)'!T232</f>
        <v>-178.85299999999998</v>
      </c>
      <c r="I273" s="691"/>
      <c r="J273" s="614"/>
      <c r="K273" s="614"/>
      <c r="L273" s="614"/>
      <c r="M273" s="614"/>
      <c r="N273" s="451" t="s">
        <v>1603</v>
      </c>
      <c r="O273" s="462"/>
      <c r="P273" s="448"/>
      <c r="Q273" s="448"/>
      <c r="R273" s="449"/>
    </row>
    <row r="274" spans="2:18" ht="16.5" customHeight="1">
      <c r="B274" s="689" t="s">
        <v>1604</v>
      </c>
      <c r="C274" s="450"/>
      <c r="D274" s="527">
        <f>'Annual(ctrlv)'!P233</f>
        <v>22.442</v>
      </c>
      <c r="E274" s="527">
        <f>'Annual(ctrlv)'!Q233</f>
        <v>20.86</v>
      </c>
      <c r="F274" s="527">
        <f>'Annual(ctrlv)'!R233</f>
        <v>18.163999999999998</v>
      </c>
      <c r="G274" s="528">
        <f>'Annual(ctrlv)'!S233</f>
        <v>37.659999999999997</v>
      </c>
      <c r="H274" s="528">
        <f>'Annual(ctrlv)'!T233</f>
        <v>5.8019999999999996</v>
      </c>
      <c r="I274" s="692"/>
      <c r="J274" s="614"/>
      <c r="K274" s="614"/>
      <c r="L274" s="614"/>
      <c r="M274" s="614"/>
      <c r="N274" s="451" t="s">
        <v>1605</v>
      </c>
      <c r="O274" s="693" t="s">
        <v>1606</v>
      </c>
      <c r="P274" s="448"/>
      <c r="Q274" s="448"/>
      <c r="R274" s="449"/>
    </row>
    <row r="275" spans="2:18" ht="16.5" customHeight="1">
      <c r="B275" s="689" t="s">
        <v>777</v>
      </c>
      <c r="C275" s="450"/>
      <c r="D275" s="527">
        <f>'Annual(ctrlv)'!P234</f>
        <v>-17.106999999999999</v>
      </c>
      <c r="E275" s="528">
        <f>'Annual(ctrlv)'!Q234</f>
        <v>-24.548999999999999</v>
      </c>
      <c r="F275" s="527">
        <f>'Annual(ctrlv)'!R234</f>
        <v>-18.391999999999999</v>
      </c>
      <c r="G275" s="527">
        <f>'Annual(ctrlv)'!S234</f>
        <v>-14.895999999999999</v>
      </c>
      <c r="H275" s="527">
        <f>'Annual(ctrlv)'!T234</f>
        <v>-20.491</v>
      </c>
      <c r="I275" s="692"/>
      <c r="J275" s="614"/>
      <c r="K275" s="614"/>
      <c r="L275" s="614"/>
      <c r="M275" s="614"/>
      <c r="N275" s="451"/>
      <c r="O275" s="462"/>
      <c r="P275" s="448"/>
      <c r="Q275" s="448"/>
      <c r="R275" s="449"/>
    </row>
    <row r="276" spans="2:18" ht="16.5" customHeight="1">
      <c r="B276" s="689" t="s">
        <v>779</v>
      </c>
      <c r="C276" s="450"/>
      <c r="D276" s="527">
        <f>'Annual(ctrlv)'!P235</f>
        <v>0.3</v>
      </c>
      <c r="E276" s="527">
        <f>'Annual(ctrlv)'!Q235</f>
        <v>2.5999999999999999E-2</v>
      </c>
      <c r="F276" s="528">
        <f>'Annual(ctrlv)'!R235</f>
        <v>4.67</v>
      </c>
      <c r="G276" s="528">
        <f>'Annual(ctrlv)'!S235</f>
        <v>2.1519999999999997</v>
      </c>
      <c r="H276" s="527">
        <f>'Annual(ctrlv)'!T235</f>
        <v>5.4470000000000001</v>
      </c>
      <c r="I276" s="694"/>
      <c r="J276" s="695"/>
      <c r="K276" s="695"/>
      <c r="L276" s="695"/>
      <c r="M276" s="695"/>
      <c r="N276" s="451"/>
      <c r="O276" s="462"/>
      <c r="P276" s="448"/>
      <c r="Q276" s="448"/>
      <c r="R276" s="449"/>
    </row>
    <row r="277" spans="2:18" ht="16.5" customHeight="1">
      <c r="B277" s="689" t="s">
        <v>780</v>
      </c>
      <c r="C277" s="450"/>
      <c r="D277" s="527">
        <f>'Annual(ctrlv)'!P236</f>
        <v>-350.48099999999999</v>
      </c>
      <c r="E277" s="527">
        <f>'Annual(ctrlv)'!Q236</f>
        <v>-345.49600000000009</v>
      </c>
      <c r="F277" s="527">
        <f>'Annual(ctrlv)'!R236</f>
        <v>-216.62999999999988</v>
      </c>
      <c r="G277" s="528">
        <f>'Annual(ctrlv)'!S236</f>
        <v>334.97700000000009</v>
      </c>
      <c r="H277" s="528">
        <f>'Annual(ctrlv)'!T236</f>
        <v>-167.51399999999995</v>
      </c>
      <c r="I277" s="545">
        <f t="shared" ref="I277:M277" si="140">-(I164-H164)</f>
        <v>1390.1319999999998</v>
      </c>
      <c r="J277" s="543">
        <f t="shared" si="140"/>
        <v>0</v>
      </c>
      <c r="K277" s="543">
        <f t="shared" si="140"/>
        <v>0</v>
      </c>
      <c r="L277" s="543">
        <f t="shared" si="140"/>
        <v>0</v>
      </c>
      <c r="M277" s="543">
        <f t="shared" si="140"/>
        <v>0</v>
      </c>
      <c r="N277" s="451"/>
      <c r="O277" s="462"/>
      <c r="P277" s="448"/>
      <c r="Q277" s="448"/>
      <c r="R277" s="449"/>
    </row>
    <row r="278" spans="2:18" ht="16.5" customHeight="1">
      <c r="B278" s="689" t="s">
        <v>782</v>
      </c>
      <c r="C278" s="450"/>
      <c r="D278" s="527">
        <f>'Annual(ctrlv)'!P237</f>
        <v>-913.24700000000007</v>
      </c>
      <c r="E278" s="528">
        <f>'Annual(ctrlv)'!Q237</f>
        <v>-390.14099999999962</v>
      </c>
      <c r="F278" s="528">
        <f>'Annual(ctrlv)'!R237</f>
        <v>1743.3189999999997</v>
      </c>
      <c r="G278" s="528">
        <f>'Annual(ctrlv)'!S237</f>
        <v>557.36300000000006</v>
      </c>
      <c r="H278" s="527">
        <f>'Annual(ctrlv)'!T237</f>
        <v>256.30999999999983</v>
      </c>
      <c r="I278" s="545">
        <f t="shared" ref="I278:M278" si="141">-(I178-H178)</f>
        <v>714.774</v>
      </c>
      <c r="J278" s="543">
        <f t="shared" si="141"/>
        <v>0</v>
      </c>
      <c r="K278" s="543">
        <f t="shared" si="141"/>
        <v>0</v>
      </c>
      <c r="L278" s="543">
        <f t="shared" si="141"/>
        <v>0</v>
      </c>
      <c r="M278" s="543">
        <f t="shared" si="141"/>
        <v>0</v>
      </c>
      <c r="N278" s="451"/>
      <c r="O278" s="462"/>
      <c r="P278" s="448"/>
      <c r="Q278" s="448"/>
      <c r="R278" s="449"/>
    </row>
    <row r="279" spans="2:18" ht="16.5" customHeight="1">
      <c r="B279" s="689" t="s">
        <v>433</v>
      </c>
      <c r="C279" s="450"/>
      <c r="D279" s="527">
        <f>'Annual(ctrlv)'!P238</f>
        <v>112.29600000000005</v>
      </c>
      <c r="E279" s="528">
        <f>'Annual(ctrlv)'!Q238</f>
        <v>38.583999999999719</v>
      </c>
      <c r="F279" s="528">
        <f>'Annual(ctrlv)'!R238</f>
        <v>470.53099999999995</v>
      </c>
      <c r="G279" s="528">
        <f>'Annual(ctrlv)'!S238</f>
        <v>-132.54600000000016</v>
      </c>
      <c r="H279" s="528">
        <f>'Annual(ctrlv)'!T238</f>
        <v>310.99800000000005</v>
      </c>
      <c r="I279" s="545">
        <f t="shared" ref="I279:M279" si="142">H279</f>
        <v>310.99800000000005</v>
      </c>
      <c r="J279" s="543">
        <f t="shared" si="142"/>
        <v>310.99800000000005</v>
      </c>
      <c r="K279" s="543">
        <f t="shared" si="142"/>
        <v>310.99800000000005</v>
      </c>
      <c r="L279" s="543">
        <f t="shared" si="142"/>
        <v>310.99800000000005</v>
      </c>
      <c r="M279" s="543">
        <f t="shared" si="142"/>
        <v>310.99800000000005</v>
      </c>
      <c r="N279" s="451"/>
      <c r="O279" s="462"/>
      <c r="P279" s="448"/>
      <c r="Q279" s="448"/>
      <c r="R279" s="449"/>
    </row>
    <row r="280" spans="2:18" ht="16.5" customHeight="1">
      <c r="B280" s="689" t="s">
        <v>759</v>
      </c>
      <c r="C280" s="450"/>
      <c r="D280" s="527">
        <f>'Annual(ctrlv)'!P240</f>
        <v>0</v>
      </c>
      <c r="E280" s="527">
        <f>'Annual(ctrlv)'!Q240</f>
        <v>0</v>
      </c>
      <c r="F280" s="527">
        <f>'Annual(ctrlv)'!R240</f>
        <v>0</v>
      </c>
      <c r="G280" s="527">
        <f>'Annual(ctrlv)'!S240</f>
        <v>0</v>
      </c>
      <c r="H280" s="527">
        <f>'Annual(ctrlv)'!T240</f>
        <v>0</v>
      </c>
      <c r="I280" s="545"/>
      <c r="J280" s="543"/>
      <c r="K280" s="543"/>
      <c r="L280" s="543"/>
      <c r="M280" s="543"/>
      <c r="N280" s="451"/>
      <c r="O280" s="462"/>
      <c r="P280" s="448"/>
      <c r="Q280" s="448"/>
      <c r="R280" s="449"/>
    </row>
    <row r="281" spans="2:18" ht="16.5" customHeight="1">
      <c r="B281" s="689" t="s">
        <v>761</v>
      </c>
      <c r="C281" s="450"/>
      <c r="D281" s="527">
        <f>'Annual(ctrlv)'!P240</f>
        <v>0</v>
      </c>
      <c r="E281" s="527">
        <f>'Annual(ctrlv)'!Q240</f>
        <v>0</v>
      </c>
      <c r="F281" s="527">
        <f>'Annual(ctrlv)'!R240</f>
        <v>0</v>
      </c>
      <c r="G281" s="527">
        <f>'Annual(ctrlv)'!S240</f>
        <v>0</v>
      </c>
      <c r="H281" s="527">
        <f>'Annual(ctrlv)'!T240</f>
        <v>0</v>
      </c>
      <c r="I281" s="545"/>
      <c r="J281" s="543"/>
      <c r="K281" s="543"/>
      <c r="L281" s="543"/>
      <c r="M281" s="543"/>
      <c r="N281" s="451"/>
      <c r="O281" s="462"/>
      <c r="P281" s="448"/>
      <c r="Q281" s="448"/>
      <c r="R281" s="449"/>
    </row>
    <row r="282" spans="2:18" ht="16.5" customHeight="1">
      <c r="B282" s="689" t="s">
        <v>763</v>
      </c>
      <c r="C282" s="450"/>
      <c r="D282" s="527">
        <f>'Annual(ctrlv)'!P241</f>
        <v>0</v>
      </c>
      <c r="E282" s="527">
        <f>'Annual(ctrlv)'!Q241</f>
        <v>0</v>
      </c>
      <c r="F282" s="527">
        <f>'Annual(ctrlv)'!R241</f>
        <v>0</v>
      </c>
      <c r="G282" s="527">
        <f>'Annual(ctrlv)'!S241</f>
        <v>0</v>
      </c>
      <c r="H282" s="527">
        <f>'Annual(ctrlv)'!T241</f>
        <v>0</v>
      </c>
      <c r="I282" s="545"/>
      <c r="J282" s="543"/>
      <c r="K282" s="543"/>
      <c r="L282" s="543"/>
      <c r="M282" s="543"/>
      <c r="N282" s="451"/>
      <c r="O282" s="462"/>
      <c r="P282" s="448"/>
      <c r="Q282" s="448"/>
      <c r="R282" s="449"/>
    </row>
    <row r="283" spans="2:18" ht="16.5" customHeight="1">
      <c r="B283" s="689" t="s">
        <v>765</v>
      </c>
      <c r="C283" s="450"/>
      <c r="D283" s="527">
        <f>'Annual(ctrlv)'!P242</f>
        <v>0</v>
      </c>
      <c r="E283" s="527">
        <f>'Annual(ctrlv)'!Q242</f>
        <v>0</v>
      </c>
      <c r="F283" s="527">
        <f>'Annual(ctrlv)'!R242</f>
        <v>0</v>
      </c>
      <c r="G283" s="527">
        <f>'Annual(ctrlv)'!S242</f>
        <v>0</v>
      </c>
      <c r="H283" s="527">
        <f>'Annual(ctrlv)'!T242</f>
        <v>0</v>
      </c>
      <c r="I283" s="545"/>
      <c r="J283" s="543"/>
      <c r="K283" s="543"/>
      <c r="L283" s="543"/>
      <c r="M283" s="543"/>
      <c r="N283" s="451"/>
      <c r="O283" s="462"/>
      <c r="P283" s="448"/>
      <c r="Q283" s="448"/>
      <c r="R283" s="449"/>
    </row>
    <row r="284" spans="2:18" ht="16.5" customHeight="1">
      <c r="B284" s="689" t="s">
        <v>767</v>
      </c>
      <c r="C284" s="450"/>
      <c r="D284" s="527">
        <f>'Annual(ctrlv)'!P243</f>
        <v>0</v>
      </c>
      <c r="E284" s="527">
        <f>'Annual(ctrlv)'!Q243</f>
        <v>0</v>
      </c>
      <c r="F284" s="527">
        <f>'Annual(ctrlv)'!R243</f>
        <v>0</v>
      </c>
      <c r="G284" s="527">
        <f>'Annual(ctrlv)'!S243</f>
        <v>0</v>
      </c>
      <c r="H284" s="527">
        <f>'Annual(ctrlv)'!T243</f>
        <v>0</v>
      </c>
      <c r="I284" s="545"/>
      <c r="J284" s="543"/>
      <c r="K284" s="543"/>
      <c r="L284" s="543"/>
      <c r="M284" s="543"/>
      <c r="N284" s="451"/>
      <c r="O284" s="462"/>
      <c r="P284" s="448"/>
      <c r="Q284" s="448"/>
      <c r="R284" s="449"/>
    </row>
    <row r="285" spans="2:18" ht="16.5" customHeight="1">
      <c r="B285" s="689" t="s">
        <v>769</v>
      </c>
      <c r="C285" s="450"/>
      <c r="D285" s="527">
        <f>'Annual(ctrlv)'!P244</f>
        <v>0</v>
      </c>
      <c r="E285" s="527">
        <f>'Annual(ctrlv)'!Q244</f>
        <v>0</v>
      </c>
      <c r="F285" s="527">
        <f>'Annual(ctrlv)'!R244</f>
        <v>0</v>
      </c>
      <c r="G285" s="527">
        <f>'Annual(ctrlv)'!S244</f>
        <v>0</v>
      </c>
      <c r="H285" s="527">
        <f>'Annual(ctrlv)'!T244</f>
        <v>0</v>
      </c>
      <c r="I285" s="545"/>
      <c r="J285" s="543"/>
      <c r="K285" s="543"/>
      <c r="L285" s="543"/>
      <c r="M285" s="543"/>
      <c r="N285" s="451"/>
      <c r="O285" s="462"/>
      <c r="P285" s="448"/>
      <c r="Q285" s="448"/>
      <c r="R285" s="449"/>
    </row>
    <row r="286" spans="2:18" ht="16.5" customHeight="1">
      <c r="B286" s="689"/>
      <c r="C286" s="450"/>
      <c r="D286" s="5"/>
      <c r="E286" s="5"/>
      <c r="F286" s="5"/>
      <c r="G286" s="5"/>
      <c r="H286" s="5"/>
      <c r="I286" s="445"/>
      <c r="N286" s="451"/>
      <c r="O286" s="462"/>
      <c r="P286" s="448"/>
      <c r="Q286" s="448"/>
      <c r="R286" s="449"/>
    </row>
    <row r="287" spans="2:18" ht="16.5" customHeight="1">
      <c r="B287" s="666" t="s">
        <v>786</v>
      </c>
      <c r="C287" s="450"/>
      <c r="D287" s="543">
        <f t="shared" ref="D287:M287" si="143">SUM(D288:D301)</f>
        <v>95.488</v>
      </c>
      <c r="E287" s="544">
        <f t="shared" si="143"/>
        <v>-492.60399999999998</v>
      </c>
      <c r="F287" s="544">
        <f t="shared" si="143"/>
        <v>-658.18399999999997</v>
      </c>
      <c r="G287" s="544">
        <f t="shared" si="143"/>
        <v>365.98899999999998</v>
      </c>
      <c r="H287" s="543">
        <f t="shared" si="143"/>
        <v>733.74099999999999</v>
      </c>
      <c r="I287" s="545">
        <f t="shared" si="143"/>
        <v>-12663.328600000001</v>
      </c>
      <c r="J287" s="543">
        <f t="shared" si="143"/>
        <v>-223.31572</v>
      </c>
      <c r="K287" s="543">
        <f t="shared" si="143"/>
        <v>-218.95286400000001</v>
      </c>
      <c r="L287" s="543">
        <f t="shared" si="143"/>
        <v>-217.09383680000002</v>
      </c>
      <c r="M287" s="543" t="e">
        <f t="shared" si="143"/>
        <v>#REF!</v>
      </c>
      <c r="N287" s="451"/>
      <c r="O287" s="462"/>
      <c r="P287" s="448"/>
      <c r="Q287" s="448"/>
      <c r="R287" s="449"/>
    </row>
    <row r="288" spans="2:18" ht="16.5" customHeight="1">
      <c r="B288" s="689" t="s">
        <v>790</v>
      </c>
      <c r="C288" s="450"/>
      <c r="D288" s="527">
        <f>'Annual(ctrlv)'!P248</f>
        <v>0</v>
      </c>
      <c r="E288" s="527">
        <f>'Annual(ctrlv)'!Q248</f>
        <v>0</v>
      </c>
      <c r="F288" s="527">
        <f>'Annual(ctrlv)'!R248</f>
        <v>0</v>
      </c>
      <c r="G288" s="527">
        <f>'Annual(ctrlv)'!S248</f>
        <v>0</v>
      </c>
      <c r="H288" s="527">
        <f>'Annual(ctrlv)'!T248</f>
        <v>0</v>
      </c>
      <c r="I288" s="545">
        <f t="shared" ref="I288:M288" si="144">I205-H205</f>
        <v>0</v>
      </c>
      <c r="J288" s="543">
        <f t="shared" si="144"/>
        <v>0</v>
      </c>
      <c r="K288" s="543">
        <f t="shared" si="144"/>
        <v>0</v>
      </c>
      <c r="L288" s="543">
        <f t="shared" si="144"/>
        <v>0</v>
      </c>
      <c r="M288" s="543">
        <f t="shared" si="144"/>
        <v>0</v>
      </c>
      <c r="N288" s="451"/>
      <c r="O288" s="462"/>
      <c r="P288" s="448"/>
      <c r="Q288" s="448"/>
      <c r="R288" s="449"/>
    </row>
    <row r="289" spans="2:18" ht="16.5" customHeight="1">
      <c r="B289" s="689" t="s">
        <v>793</v>
      </c>
      <c r="C289" s="450"/>
      <c r="D289" s="527">
        <f>'Annual(ctrlv)'!P249</f>
        <v>69.579999999999984</v>
      </c>
      <c r="E289" s="528">
        <f>'Annual(ctrlv)'!Q249</f>
        <v>-182.71899999999999</v>
      </c>
      <c r="F289" s="527">
        <f>'Annual(ctrlv)'!R249</f>
        <v>-52.912999999999997</v>
      </c>
      <c r="G289" s="528">
        <f>'Annual(ctrlv)'!S249</f>
        <v>166.11199999999999</v>
      </c>
      <c r="H289" s="527">
        <f>'Annual(ctrlv)'!T249</f>
        <v>492.87299999999993</v>
      </c>
      <c r="I289" s="545">
        <f t="shared" ref="I289:M289" si="145">I204-H204</f>
        <v>-744.66800000000001</v>
      </c>
      <c r="J289" s="543">
        <f t="shared" si="145"/>
        <v>0</v>
      </c>
      <c r="K289" s="543">
        <f t="shared" si="145"/>
        <v>0</v>
      </c>
      <c r="L289" s="543">
        <f t="shared" si="145"/>
        <v>0</v>
      </c>
      <c r="M289" s="543">
        <f t="shared" si="145"/>
        <v>0</v>
      </c>
      <c r="N289" s="451"/>
      <c r="O289" s="462"/>
      <c r="P289" s="448"/>
      <c r="Q289" s="448"/>
      <c r="R289" s="449"/>
    </row>
    <row r="290" spans="2:18" ht="16.5" customHeight="1">
      <c r="B290" s="689" t="s">
        <v>796</v>
      </c>
      <c r="C290" s="450"/>
      <c r="D290" s="527">
        <f>'Annual(ctrlv)'!P250</f>
        <v>-522.226</v>
      </c>
      <c r="E290" s="528">
        <f>'Annual(ctrlv)'!Q250</f>
        <v>-444.01799999999997</v>
      </c>
      <c r="F290" s="527">
        <f>'Annual(ctrlv)'!R250</f>
        <v>-444.99399999999997</v>
      </c>
      <c r="G290" s="527">
        <f>'Annual(ctrlv)'!S250</f>
        <v>-441.041</v>
      </c>
      <c r="H290" s="528">
        <f>'Annual(ctrlv)'!T250</f>
        <v>-355.89699999999999</v>
      </c>
      <c r="I290" s="545">
        <f t="shared" ref="I290:M290" si="146">I206-H206</f>
        <v>-1044.694</v>
      </c>
      <c r="J290" s="543">
        <f t="shared" si="146"/>
        <v>0</v>
      </c>
      <c r="K290" s="543">
        <f t="shared" si="146"/>
        <v>0</v>
      </c>
      <c r="L290" s="543">
        <f t="shared" si="146"/>
        <v>0</v>
      </c>
      <c r="M290" s="543">
        <f t="shared" si="146"/>
        <v>0</v>
      </c>
      <c r="N290" s="451"/>
      <c r="O290" s="462"/>
      <c r="P290" s="448"/>
      <c r="Q290" s="448"/>
      <c r="R290" s="449"/>
    </row>
    <row r="291" spans="2:18" ht="16.5" customHeight="1">
      <c r="B291" s="689" t="s">
        <v>799</v>
      </c>
      <c r="C291" s="450"/>
      <c r="D291" s="527">
        <f>'Annual(ctrlv)'!P251</f>
        <v>710</v>
      </c>
      <c r="E291" s="528">
        <f>'Annual(ctrlv)'!Q251</f>
        <v>300</v>
      </c>
      <c r="F291" s="528">
        <f>'Annual(ctrlv)'!R251</f>
        <v>0</v>
      </c>
      <c r="G291" s="528">
        <f>'Annual(ctrlv)'!S251</f>
        <v>410</v>
      </c>
      <c r="H291" s="527">
        <f>'Annual(ctrlv)'!T251</f>
        <v>300</v>
      </c>
      <c r="I291" s="545">
        <f t="shared" ref="I291:M291" si="147">I195-H195</f>
        <v>-928.04699999999991</v>
      </c>
      <c r="J291" s="543">
        <f t="shared" si="147"/>
        <v>0</v>
      </c>
      <c r="K291" s="543">
        <f t="shared" si="147"/>
        <v>0</v>
      </c>
      <c r="L291" s="543">
        <f t="shared" si="147"/>
        <v>0</v>
      </c>
      <c r="M291" s="543">
        <f t="shared" si="147"/>
        <v>0</v>
      </c>
      <c r="N291" s="451"/>
      <c r="O291" s="462"/>
      <c r="P291" s="448"/>
      <c r="Q291" s="448"/>
      <c r="R291" s="449"/>
    </row>
    <row r="292" spans="2:18" ht="16.5" customHeight="1">
      <c r="B292" s="689" t="s">
        <v>802</v>
      </c>
      <c r="C292" s="450"/>
      <c r="D292" s="527">
        <f>'Annual(ctrlv)'!P252</f>
        <v>53.647999999999968</v>
      </c>
      <c r="E292" s="528">
        <f>'Annual(ctrlv)'!Q252</f>
        <v>-30.198</v>
      </c>
      <c r="F292" s="528">
        <f>'Annual(ctrlv)'!R252</f>
        <v>66.884</v>
      </c>
      <c r="G292" s="528">
        <f>'Annual(ctrlv)'!S252</f>
        <v>430.88099999999997</v>
      </c>
      <c r="H292" s="527">
        <f>'Annual(ctrlv)'!T252</f>
        <v>504.935</v>
      </c>
      <c r="I292" s="545">
        <f t="shared" ref="I292:M292" si="148">I196-H196</f>
        <v>-598.21199999999999</v>
      </c>
      <c r="J292" s="543">
        <f t="shared" si="148"/>
        <v>0</v>
      </c>
      <c r="K292" s="543">
        <f t="shared" si="148"/>
        <v>0</v>
      </c>
      <c r="L292" s="543">
        <f t="shared" si="148"/>
        <v>0</v>
      </c>
      <c r="M292" s="543">
        <f t="shared" si="148"/>
        <v>0</v>
      </c>
      <c r="N292" s="451"/>
      <c r="O292" s="462"/>
      <c r="P292" s="448"/>
      <c r="Q292" s="448"/>
      <c r="R292" s="449"/>
    </row>
    <row r="293" spans="2:18" ht="16.5" customHeight="1">
      <c r="B293" s="689" t="s">
        <v>805</v>
      </c>
      <c r="C293" s="450"/>
      <c r="D293" s="527">
        <f>'Annual(ctrlv)'!P253</f>
        <v>0</v>
      </c>
      <c r="E293" s="528">
        <f>'Annual(ctrlv)'!Q253</f>
        <v>84.209000000000003</v>
      </c>
      <c r="F293" s="527">
        <f>'Annual(ctrlv)'!R253</f>
        <v>0</v>
      </c>
      <c r="G293" s="527">
        <f>'Annual(ctrlv)'!S253</f>
        <v>0</v>
      </c>
      <c r="H293" s="527">
        <f>'Annual(ctrlv)'!T253</f>
        <v>0</v>
      </c>
      <c r="I293" s="545">
        <f>(I222-H221)+(I225-H225)</f>
        <v>-9120.7200000000012</v>
      </c>
      <c r="J293" s="543">
        <f t="shared" ref="J293:M293" si="149">(J222-I222)+(J225-I225)</f>
        <v>0</v>
      </c>
      <c r="K293" s="543">
        <f t="shared" si="149"/>
        <v>0</v>
      </c>
      <c r="L293" s="543">
        <f t="shared" si="149"/>
        <v>0</v>
      </c>
      <c r="M293" s="543">
        <f t="shared" si="149"/>
        <v>0</v>
      </c>
      <c r="N293" s="451"/>
      <c r="O293" s="462"/>
      <c r="P293" s="448"/>
      <c r="Q293" s="448"/>
      <c r="R293" s="449"/>
    </row>
    <row r="294" spans="2:18" ht="16.5" customHeight="1">
      <c r="B294" s="689" t="s">
        <v>808</v>
      </c>
      <c r="C294" s="450"/>
      <c r="D294" s="527">
        <f>'Annual(ctrlv)'!P254</f>
        <v>0</v>
      </c>
      <c r="E294" s="527">
        <f>'Annual(ctrlv)'!Q254</f>
        <v>0</v>
      </c>
      <c r="F294" s="527">
        <f>'Annual(ctrlv)'!R254</f>
        <v>0</v>
      </c>
      <c r="G294" s="527">
        <f>'Annual(ctrlv)'!S254</f>
        <v>0</v>
      </c>
      <c r="H294" s="527">
        <f>'Annual(ctrlv)'!T254</f>
        <v>0</v>
      </c>
      <c r="I294" s="545">
        <f t="shared" ref="I294:M294" si="150">I227-H227</f>
        <v>0</v>
      </c>
      <c r="J294" s="543">
        <f t="shared" si="150"/>
        <v>0</v>
      </c>
      <c r="K294" s="543">
        <f t="shared" si="150"/>
        <v>0</v>
      </c>
      <c r="L294" s="543">
        <f t="shared" si="150"/>
        <v>0</v>
      </c>
      <c r="M294" s="543">
        <f t="shared" si="150"/>
        <v>0</v>
      </c>
      <c r="N294" s="451"/>
      <c r="O294" s="462"/>
      <c r="P294" s="448"/>
      <c r="Q294" s="448"/>
      <c r="R294" s="449"/>
    </row>
    <row r="295" spans="2:18" ht="16.5" customHeight="1">
      <c r="B295" s="689" t="s">
        <v>433</v>
      </c>
      <c r="C295" s="450"/>
      <c r="D295" s="527">
        <f>'Annual(ctrlv)'!P255</f>
        <v>-83.454999999999956</v>
      </c>
      <c r="E295" s="527">
        <f>'Annual(ctrlv)'!Q255</f>
        <v>-88.036000000000058</v>
      </c>
      <c r="F295" s="528">
        <f>'Annual(ctrlv)'!R255</f>
        <v>-112.20100000000002</v>
      </c>
      <c r="G295" s="527">
        <f>'Annual(ctrlv)'!S255</f>
        <v>-105.20800000000003</v>
      </c>
      <c r="H295" s="527">
        <f>'Annual(ctrlv)'!T255</f>
        <v>-113.28800000000001</v>
      </c>
      <c r="I295" s="545">
        <f t="shared" ref="I295:M295" si="151">H295</f>
        <v>-113.28800000000001</v>
      </c>
      <c r="J295" s="543">
        <f t="shared" si="151"/>
        <v>-113.28800000000001</v>
      </c>
      <c r="K295" s="543">
        <f t="shared" si="151"/>
        <v>-113.28800000000001</v>
      </c>
      <c r="L295" s="543">
        <f t="shared" si="151"/>
        <v>-113.28800000000001</v>
      </c>
      <c r="M295" s="543">
        <f t="shared" si="151"/>
        <v>-113.28800000000001</v>
      </c>
      <c r="N295" s="451"/>
      <c r="O295" s="462"/>
      <c r="P295" s="448"/>
      <c r="Q295" s="448"/>
      <c r="R295" s="449"/>
    </row>
    <row r="296" spans="2:18" ht="16.5" customHeight="1">
      <c r="B296" s="689" t="s">
        <v>759</v>
      </c>
      <c r="C296" s="450"/>
      <c r="D296" s="527">
        <f>'Annual(ctrlv)'!P257</f>
        <v>0</v>
      </c>
      <c r="E296" s="527">
        <f>'Annual(ctrlv)'!Q257</f>
        <v>0</v>
      </c>
      <c r="F296" s="527">
        <f>'Annual(ctrlv)'!R257</f>
        <v>0</v>
      </c>
      <c r="G296" s="527">
        <f>'Annual(ctrlv)'!S257</f>
        <v>0</v>
      </c>
      <c r="H296" s="527">
        <f>'Annual(ctrlv)'!T257</f>
        <v>0</v>
      </c>
      <c r="I296" s="545">
        <f t="shared" ref="I296:I301" si="152">AVERAGE(D296:G296,H296)</f>
        <v>0</v>
      </c>
      <c r="J296" s="543">
        <f t="shared" ref="J296:J301" si="153">AVERAGE(E296:G296,H296:I296)</f>
        <v>0</v>
      </c>
      <c r="K296" s="543">
        <f t="shared" ref="K296:K301" si="154">AVERAGE(F296:G296,H296:J296)</f>
        <v>0</v>
      </c>
      <c r="L296" s="543">
        <f t="shared" ref="L296:L301" si="155">AVERAGE(G296,H296:K296)</f>
        <v>0</v>
      </c>
      <c r="M296" s="543" t="e">
        <f t="shared" ref="M296:M301" si="156">AVERAGE(#REF!,I296:L296)</f>
        <v>#REF!</v>
      </c>
      <c r="N296" s="451"/>
      <c r="O296" s="462"/>
      <c r="P296" s="448"/>
      <c r="Q296" s="448"/>
      <c r="R296" s="449"/>
    </row>
    <row r="297" spans="2:18" ht="16.5" customHeight="1">
      <c r="B297" s="689" t="s">
        <v>761</v>
      </c>
      <c r="C297" s="450"/>
      <c r="D297" s="527">
        <f>'Annual(ctrlv)'!P258</f>
        <v>0</v>
      </c>
      <c r="E297" s="527">
        <f>'Annual(ctrlv)'!Q258</f>
        <v>0</v>
      </c>
      <c r="F297" s="527">
        <f>'Annual(ctrlv)'!R258</f>
        <v>0</v>
      </c>
      <c r="G297" s="527">
        <f>'Annual(ctrlv)'!S258</f>
        <v>0</v>
      </c>
      <c r="H297" s="527">
        <f>'Annual(ctrlv)'!T258</f>
        <v>0</v>
      </c>
      <c r="I297" s="545">
        <f t="shared" si="152"/>
        <v>0</v>
      </c>
      <c r="J297" s="543">
        <f t="shared" si="153"/>
        <v>0</v>
      </c>
      <c r="K297" s="543">
        <f t="shared" si="154"/>
        <v>0</v>
      </c>
      <c r="L297" s="543">
        <f t="shared" si="155"/>
        <v>0</v>
      </c>
      <c r="M297" s="543" t="e">
        <f t="shared" si="156"/>
        <v>#REF!</v>
      </c>
      <c r="N297" s="451"/>
      <c r="O297" s="462"/>
      <c r="P297" s="448"/>
      <c r="Q297" s="448"/>
      <c r="R297" s="449"/>
    </row>
    <row r="298" spans="2:18" ht="16.5" customHeight="1">
      <c r="B298" s="689" t="s">
        <v>763</v>
      </c>
      <c r="C298" s="450"/>
      <c r="D298" s="527">
        <f>'Annual(ctrlv)'!P259</f>
        <v>0</v>
      </c>
      <c r="E298" s="527">
        <f>'Annual(ctrlv)'!Q259</f>
        <v>0</v>
      </c>
      <c r="F298" s="527">
        <f>'Annual(ctrlv)'!R259</f>
        <v>0</v>
      </c>
      <c r="G298" s="527">
        <f>'Annual(ctrlv)'!S259</f>
        <v>0</v>
      </c>
      <c r="H298" s="527">
        <f>'Annual(ctrlv)'!T259</f>
        <v>0</v>
      </c>
      <c r="I298" s="545">
        <f t="shared" si="152"/>
        <v>0</v>
      </c>
      <c r="J298" s="543">
        <f t="shared" si="153"/>
        <v>0</v>
      </c>
      <c r="K298" s="543">
        <f t="shared" si="154"/>
        <v>0</v>
      </c>
      <c r="L298" s="543">
        <f t="shared" si="155"/>
        <v>0</v>
      </c>
      <c r="M298" s="543" t="e">
        <f t="shared" si="156"/>
        <v>#REF!</v>
      </c>
      <c r="N298" s="451"/>
      <c r="O298" s="462"/>
      <c r="P298" s="448"/>
      <c r="Q298" s="448"/>
      <c r="R298" s="449"/>
    </row>
    <row r="299" spans="2:18" ht="16.5" customHeight="1">
      <c r="B299" s="689" t="s">
        <v>765</v>
      </c>
      <c r="C299" s="450"/>
      <c r="D299" s="527">
        <f>'Annual(ctrlv)'!P260</f>
        <v>-132.059</v>
      </c>
      <c r="E299" s="527">
        <f>'Annual(ctrlv)'!Q260</f>
        <v>-131.84199999999998</v>
      </c>
      <c r="F299" s="544">
        <f>'Annual(ctrlv)'!R260</f>
        <v>-114.96</v>
      </c>
      <c r="G299" s="528">
        <f>'Annual(ctrlv)'!S260</f>
        <v>-94.754999999999995</v>
      </c>
      <c r="H299" s="527">
        <f>'Annual(ctrlv)'!T260</f>
        <v>-94.881999999999991</v>
      </c>
      <c r="I299" s="545">
        <f t="shared" si="152"/>
        <v>-113.69959999999999</v>
      </c>
      <c r="J299" s="543">
        <f t="shared" si="153"/>
        <v>-110.02772</v>
      </c>
      <c r="K299" s="543">
        <f t="shared" si="154"/>
        <v>-105.66486399999999</v>
      </c>
      <c r="L299" s="543">
        <f t="shared" si="155"/>
        <v>-103.80583679999999</v>
      </c>
      <c r="M299" s="543" t="e">
        <f t="shared" si="156"/>
        <v>#REF!</v>
      </c>
      <c r="N299" s="451"/>
      <c r="O299" s="462"/>
      <c r="P299" s="448"/>
      <c r="Q299" s="448"/>
      <c r="R299" s="449"/>
    </row>
    <row r="300" spans="2:18" ht="16.5" customHeight="1">
      <c r="B300" s="689" t="s">
        <v>767</v>
      </c>
      <c r="C300" s="450"/>
      <c r="D300" s="527">
        <f>'Annual(ctrlv)'!P261</f>
        <v>0</v>
      </c>
      <c r="E300" s="527">
        <f>'Annual(ctrlv)'!Q261</f>
        <v>0</v>
      </c>
      <c r="F300" s="527">
        <f>'Annual(ctrlv)'!R261</f>
        <v>0</v>
      </c>
      <c r="G300" s="527">
        <f>'Annual(ctrlv)'!S261</f>
        <v>0</v>
      </c>
      <c r="H300" s="527">
        <f>'Annual(ctrlv)'!T261</f>
        <v>0</v>
      </c>
      <c r="I300" s="545">
        <f t="shared" si="152"/>
        <v>0</v>
      </c>
      <c r="J300" s="543">
        <f t="shared" si="153"/>
        <v>0</v>
      </c>
      <c r="K300" s="543">
        <f t="shared" si="154"/>
        <v>0</v>
      </c>
      <c r="L300" s="543">
        <f t="shared" si="155"/>
        <v>0</v>
      </c>
      <c r="M300" s="543" t="e">
        <f t="shared" si="156"/>
        <v>#REF!</v>
      </c>
      <c r="N300" s="451"/>
      <c r="O300" s="462"/>
      <c r="P300" s="448"/>
      <c r="Q300" s="448"/>
      <c r="R300" s="449"/>
    </row>
    <row r="301" spans="2:18" ht="16.5" customHeight="1">
      <c r="B301" s="689" t="s">
        <v>769</v>
      </c>
      <c r="C301" s="450"/>
      <c r="D301" s="527">
        <f>'Annual(ctrlv)'!P262</f>
        <v>0</v>
      </c>
      <c r="E301" s="527">
        <f>'Annual(ctrlv)'!Q262</f>
        <v>0</v>
      </c>
      <c r="F301" s="527">
        <f>'Annual(ctrlv)'!R262</f>
        <v>0</v>
      </c>
      <c r="G301" s="527">
        <f>'Annual(ctrlv)'!S262</f>
        <v>0</v>
      </c>
      <c r="H301" s="527">
        <f>'Annual(ctrlv)'!T262</f>
        <v>0</v>
      </c>
      <c r="I301" s="545">
        <f t="shared" si="152"/>
        <v>0</v>
      </c>
      <c r="J301" s="543">
        <f t="shared" si="153"/>
        <v>0</v>
      </c>
      <c r="K301" s="543">
        <f t="shared" si="154"/>
        <v>0</v>
      </c>
      <c r="L301" s="543">
        <f t="shared" si="155"/>
        <v>0</v>
      </c>
      <c r="M301" s="543" t="e">
        <f t="shared" si="156"/>
        <v>#REF!</v>
      </c>
      <c r="N301" s="451"/>
      <c r="O301" s="462"/>
      <c r="P301" s="448"/>
      <c r="Q301" s="448"/>
      <c r="R301" s="449"/>
    </row>
    <row r="302" spans="2:18" ht="16.5" customHeight="1">
      <c r="B302" s="689"/>
      <c r="C302" s="450"/>
      <c r="D302" s="5"/>
      <c r="E302" s="5"/>
      <c r="F302" s="5"/>
      <c r="G302" s="5"/>
      <c r="H302" s="5"/>
      <c r="I302" s="445"/>
      <c r="N302" s="451"/>
      <c r="O302" s="462"/>
      <c r="P302" s="448"/>
      <c r="Q302" s="448"/>
      <c r="R302" s="449"/>
    </row>
    <row r="303" spans="2:18" ht="16.5" customHeight="1">
      <c r="B303" s="689" t="s">
        <v>814</v>
      </c>
      <c r="C303" s="450"/>
      <c r="D303" s="543">
        <f t="shared" ref="D303:M303" si="157">D304+D305</f>
        <v>-5.202</v>
      </c>
      <c r="E303" s="544">
        <f t="shared" si="157"/>
        <v>21.532999999999998</v>
      </c>
      <c r="F303" s="544">
        <f t="shared" si="157"/>
        <v>-4.5590000000000002</v>
      </c>
      <c r="G303" s="543">
        <f t="shared" si="157"/>
        <v>17.928999999999998</v>
      </c>
      <c r="H303" s="544">
        <f t="shared" si="157"/>
        <v>98.066999999999993</v>
      </c>
      <c r="I303" s="545">
        <f t="shared" si="157"/>
        <v>98.066999999999993</v>
      </c>
      <c r="J303" s="543">
        <f t="shared" si="157"/>
        <v>98.066999999999993</v>
      </c>
      <c r="K303" s="543">
        <f t="shared" si="157"/>
        <v>98.066999999999993</v>
      </c>
      <c r="L303" s="543">
        <f t="shared" si="157"/>
        <v>98.066999999999993</v>
      </c>
      <c r="M303" s="543">
        <f t="shared" si="157"/>
        <v>98.066999999999993</v>
      </c>
      <c r="N303" s="451"/>
      <c r="O303" s="462"/>
      <c r="P303" s="448"/>
      <c r="Q303" s="448"/>
      <c r="R303" s="449"/>
    </row>
    <row r="304" spans="2:18" ht="16.5" customHeight="1">
      <c r="B304" s="689" t="s">
        <v>815</v>
      </c>
      <c r="C304" s="450"/>
      <c r="D304" s="527">
        <f>'Annual(ctrlv)'!P265</f>
        <v>0</v>
      </c>
      <c r="E304" s="527">
        <f>'Annual(ctrlv)'!Q265</f>
        <v>0</v>
      </c>
      <c r="F304" s="527">
        <f>'Annual(ctrlv)'!R265</f>
        <v>0</v>
      </c>
      <c r="G304" s="527">
        <f>'Annual(ctrlv)'!S265</f>
        <v>0</v>
      </c>
      <c r="H304" s="527">
        <f>'Annual(ctrlv)'!T265</f>
        <v>0</v>
      </c>
      <c r="I304" s="545">
        <f t="shared" ref="I304:M304" si="158">H304</f>
        <v>0</v>
      </c>
      <c r="J304" s="543">
        <f t="shared" si="158"/>
        <v>0</v>
      </c>
      <c r="K304" s="543">
        <f t="shared" si="158"/>
        <v>0</v>
      </c>
      <c r="L304" s="543">
        <f t="shared" si="158"/>
        <v>0</v>
      </c>
      <c r="M304" s="543">
        <f t="shared" si="158"/>
        <v>0</v>
      </c>
      <c r="N304" s="451"/>
      <c r="O304" s="462"/>
      <c r="P304" s="448"/>
      <c r="Q304" s="448"/>
      <c r="R304" s="449"/>
    </row>
    <row r="305" spans="2:18" ht="16.5" customHeight="1">
      <c r="B305" s="689" t="s">
        <v>817</v>
      </c>
      <c r="C305" s="450"/>
      <c r="D305" s="527">
        <f>'Annual(ctrlv)'!P266</f>
        <v>-5.202</v>
      </c>
      <c r="E305" s="527">
        <f>'Annual(ctrlv)'!Q266</f>
        <v>21.532999999999998</v>
      </c>
      <c r="F305" s="527">
        <f>'Annual(ctrlv)'!R266</f>
        <v>-4.5590000000000002</v>
      </c>
      <c r="G305" s="527">
        <f>'Annual(ctrlv)'!S266</f>
        <v>17.928999999999998</v>
      </c>
      <c r="H305" s="527">
        <f>'Annual(ctrlv)'!T266</f>
        <v>98.066999999999993</v>
      </c>
      <c r="I305" s="545">
        <f t="shared" ref="I305:M305" si="159">H305</f>
        <v>98.066999999999993</v>
      </c>
      <c r="J305" s="543">
        <f t="shared" si="159"/>
        <v>98.066999999999993</v>
      </c>
      <c r="K305" s="543">
        <f t="shared" si="159"/>
        <v>98.066999999999993</v>
      </c>
      <c r="L305" s="543">
        <f t="shared" si="159"/>
        <v>98.066999999999993</v>
      </c>
      <c r="M305" s="543">
        <f t="shared" si="159"/>
        <v>98.066999999999993</v>
      </c>
      <c r="N305" s="451"/>
      <c r="O305" s="462"/>
      <c r="P305" s="448"/>
      <c r="Q305" s="448"/>
      <c r="R305" s="449"/>
    </row>
    <row r="306" spans="2:18" ht="16.5" customHeight="1">
      <c r="B306" s="689"/>
      <c r="C306" s="450"/>
      <c r="D306" s="5"/>
      <c r="E306" s="5"/>
      <c r="F306" s="5"/>
      <c r="G306" s="5"/>
      <c r="H306" s="5"/>
      <c r="I306" s="445"/>
      <c r="N306" s="451"/>
      <c r="O306" s="462"/>
      <c r="P306" s="448"/>
      <c r="Q306" s="448"/>
      <c r="R306" s="449"/>
    </row>
    <row r="307" spans="2:18" ht="16.5" customHeight="1">
      <c r="B307" s="687" t="s">
        <v>1607</v>
      </c>
      <c r="C307" s="450"/>
      <c r="D307" s="543">
        <f t="shared" ref="D307:H307" si="160">D309-D308</f>
        <v>600.83499999999958</v>
      </c>
      <c r="E307" s="544">
        <f t="shared" si="160"/>
        <v>-259.98599999999988</v>
      </c>
      <c r="F307" s="544">
        <f t="shared" si="160"/>
        <v>1047.0410000000002</v>
      </c>
      <c r="G307" s="544">
        <f t="shared" si="160"/>
        <v>231.76800000000003</v>
      </c>
      <c r="H307" s="543">
        <f t="shared" si="160"/>
        <v>924.70699999999943</v>
      </c>
      <c r="I307" s="545" t="e">
        <f t="shared" ref="I307:M307" si="161">I303+I304+I305+I287+I272+I241</f>
        <v>#DIV/0!</v>
      </c>
      <c r="J307" s="543" t="e">
        <f t="shared" si="161"/>
        <v>#DIV/0!</v>
      </c>
      <c r="K307" s="543" t="e">
        <f t="shared" si="161"/>
        <v>#DIV/0!</v>
      </c>
      <c r="L307" s="543" t="e">
        <f t="shared" si="161"/>
        <v>#DIV/0!</v>
      </c>
      <c r="M307" s="543" t="e">
        <f t="shared" si="161"/>
        <v>#REF!</v>
      </c>
      <c r="N307" s="451"/>
      <c r="O307" s="462"/>
      <c r="P307" s="448"/>
      <c r="Q307" s="448"/>
      <c r="R307" s="449"/>
    </row>
    <row r="308" spans="2:18" ht="16.5" customHeight="1">
      <c r="B308" s="689" t="s">
        <v>1608</v>
      </c>
      <c r="C308" s="450"/>
      <c r="D308" s="527">
        <f>'Annual(ctrlv)'!P269</f>
        <v>2586.0070000000001</v>
      </c>
      <c r="E308" s="527">
        <f>'Annual(ctrlv)'!Q269</f>
        <v>3186.8419999999996</v>
      </c>
      <c r="F308" s="527">
        <f>'Annual(ctrlv)'!R269</f>
        <v>2926.8559999999998</v>
      </c>
      <c r="G308" s="527">
        <f>'Annual(ctrlv)'!S269</f>
        <v>3973.8969999999999</v>
      </c>
      <c r="H308" s="527">
        <f>'Annual(ctrlv)'!T269</f>
        <v>4205.665</v>
      </c>
      <c r="I308" s="545">
        <f t="shared" ref="I308:M308" si="162">H309</f>
        <v>5130.3719999999994</v>
      </c>
      <c r="J308" s="543" t="e">
        <f t="shared" si="162"/>
        <v>#DIV/0!</v>
      </c>
      <c r="K308" s="543" t="e">
        <f t="shared" si="162"/>
        <v>#DIV/0!</v>
      </c>
      <c r="L308" s="543" t="e">
        <f t="shared" si="162"/>
        <v>#DIV/0!</v>
      </c>
      <c r="M308" s="543" t="e">
        <f t="shared" si="162"/>
        <v>#DIV/0!</v>
      </c>
      <c r="N308" s="451"/>
      <c r="O308" s="462"/>
      <c r="P308" s="448"/>
      <c r="Q308" s="448"/>
      <c r="R308" s="449"/>
    </row>
    <row r="309" spans="2:18" ht="16.5" customHeight="1">
      <c r="B309" s="689" t="s">
        <v>1609</v>
      </c>
      <c r="C309" s="450"/>
      <c r="D309" s="527">
        <f>'Annual(ctrlv)'!P270</f>
        <v>3186.8419999999996</v>
      </c>
      <c r="E309" s="527">
        <f>'Annual(ctrlv)'!Q270</f>
        <v>2926.8559999999998</v>
      </c>
      <c r="F309" s="527">
        <f>'Annual(ctrlv)'!R270</f>
        <v>3973.8969999999999</v>
      </c>
      <c r="G309" s="527">
        <f>'Annual(ctrlv)'!S270</f>
        <v>4205.665</v>
      </c>
      <c r="H309" s="527">
        <f>'Annual(ctrlv)'!T270</f>
        <v>5130.3719999999994</v>
      </c>
      <c r="I309" s="545" t="e">
        <f t="shared" ref="I309:M309" si="163">I308+I307</f>
        <v>#DIV/0!</v>
      </c>
      <c r="J309" s="543" t="e">
        <f t="shared" si="163"/>
        <v>#DIV/0!</v>
      </c>
      <c r="K309" s="543" t="e">
        <f t="shared" si="163"/>
        <v>#DIV/0!</v>
      </c>
      <c r="L309" s="543" t="e">
        <f t="shared" si="163"/>
        <v>#DIV/0!</v>
      </c>
      <c r="M309" s="543" t="e">
        <f t="shared" si="163"/>
        <v>#DIV/0!</v>
      </c>
      <c r="N309" s="451"/>
      <c r="O309" s="462"/>
      <c r="P309" s="448"/>
      <c r="Q309" s="448"/>
      <c r="R309" s="449"/>
    </row>
    <row r="310" spans="2:18" ht="16.5" customHeight="1">
      <c r="B310" s="689"/>
      <c r="C310" s="450"/>
      <c r="D310" s="5"/>
      <c r="E310" s="5"/>
      <c r="F310" s="5"/>
      <c r="G310" s="5"/>
      <c r="H310" s="5"/>
      <c r="I310" s="445"/>
      <c r="N310" s="451"/>
      <c r="O310" s="462"/>
      <c r="P310" s="448"/>
      <c r="Q310" s="448"/>
      <c r="R310" s="449"/>
    </row>
    <row r="311" spans="2:18" ht="16.5" customHeight="1">
      <c r="B311" s="687"/>
      <c r="C311" s="450"/>
      <c r="D311" s="5"/>
      <c r="E311" s="5"/>
      <c r="F311" s="5"/>
      <c r="G311" s="5"/>
      <c r="H311" s="5"/>
      <c r="I311" s="445"/>
      <c r="N311" s="451"/>
      <c r="O311" s="462"/>
      <c r="P311" s="448"/>
      <c r="Q311" s="448"/>
      <c r="R311" s="449"/>
    </row>
    <row r="312" spans="2:18" ht="16.5" customHeight="1">
      <c r="B312" s="689"/>
      <c r="C312" s="450"/>
      <c r="D312" s="5"/>
      <c r="E312" s="5"/>
      <c r="F312" s="5"/>
      <c r="G312" s="5"/>
      <c r="H312" s="5"/>
      <c r="I312" s="445"/>
      <c r="N312" s="451"/>
      <c r="O312" s="462"/>
      <c r="P312" s="448"/>
      <c r="Q312" s="448"/>
      <c r="R312" s="449"/>
    </row>
    <row r="313" spans="2:18" ht="16.5" customHeight="1">
      <c r="B313" s="696"/>
      <c r="C313" s="450"/>
      <c r="D313" s="5"/>
      <c r="E313" s="5"/>
      <c r="F313" s="5"/>
      <c r="G313" s="5"/>
      <c r="H313" s="5"/>
      <c r="I313" s="445"/>
      <c r="N313" s="451"/>
      <c r="O313" s="462"/>
      <c r="P313" s="448"/>
      <c r="Q313" s="448"/>
      <c r="R313" s="449"/>
    </row>
    <row r="314" spans="2:18" ht="16.5" customHeight="1">
      <c r="C314" s="450"/>
      <c r="D314" s="5"/>
      <c r="E314" s="5"/>
      <c r="F314" s="5"/>
      <c r="G314" s="5"/>
      <c r="H314" s="5"/>
      <c r="I314" s="445"/>
      <c r="N314" s="451"/>
      <c r="O314" s="462"/>
      <c r="P314" s="448"/>
      <c r="Q314" s="448"/>
      <c r="R314" s="449"/>
    </row>
    <row r="315" spans="2:18" ht="16.5" customHeight="1">
      <c r="C315" s="450"/>
      <c r="D315" s="5"/>
      <c r="E315" s="5"/>
      <c r="F315" s="5"/>
      <c r="G315" s="5"/>
      <c r="H315" s="5"/>
      <c r="I315" s="445"/>
      <c r="N315" s="451"/>
      <c r="O315" s="462"/>
      <c r="P315" s="448"/>
      <c r="Q315" s="448"/>
      <c r="R315" s="449"/>
    </row>
    <row r="316" spans="2:18" ht="16.5" customHeight="1">
      <c r="C316" s="450"/>
      <c r="D316" s="5"/>
      <c r="E316" s="5"/>
      <c r="F316" s="5"/>
      <c r="G316" s="5"/>
      <c r="H316" s="5"/>
      <c r="I316" s="445"/>
      <c r="N316" s="451"/>
      <c r="O316" s="462"/>
      <c r="P316" s="448"/>
      <c r="Q316" s="448"/>
      <c r="R316" s="449"/>
    </row>
    <row r="317" spans="2:18" ht="16.5" customHeight="1">
      <c r="C317" s="450"/>
      <c r="D317" s="5"/>
      <c r="E317" s="5"/>
      <c r="F317" s="5"/>
      <c r="G317" s="5"/>
      <c r="H317" s="5"/>
      <c r="I317" s="445"/>
      <c r="N317" s="451"/>
      <c r="O317" s="462"/>
      <c r="P317" s="448"/>
      <c r="Q317" s="448"/>
      <c r="R317" s="449"/>
    </row>
    <row r="318" spans="2:18" ht="16.5" customHeight="1">
      <c r="C318" s="450"/>
      <c r="D318" s="5"/>
      <c r="E318" s="5"/>
      <c r="F318" s="5"/>
      <c r="G318" s="5"/>
      <c r="H318" s="5"/>
      <c r="I318" s="445"/>
      <c r="N318" s="451"/>
      <c r="O318" s="462"/>
      <c r="P318" s="448"/>
      <c r="Q318" s="448"/>
      <c r="R318" s="449"/>
    </row>
    <row r="319" spans="2:18" ht="16.5" customHeight="1">
      <c r="C319" s="450"/>
      <c r="D319" s="5"/>
      <c r="E319" s="5"/>
      <c r="F319" s="5"/>
      <c r="G319" s="5"/>
      <c r="H319" s="5"/>
      <c r="I319" s="445"/>
      <c r="N319" s="451"/>
      <c r="O319" s="462"/>
      <c r="P319" s="448"/>
      <c r="Q319" s="448"/>
      <c r="R319" s="449"/>
    </row>
    <row r="320" spans="2:18" ht="16.5" customHeight="1">
      <c r="C320" s="450"/>
      <c r="D320" s="5"/>
      <c r="E320" s="5"/>
      <c r="F320" s="5"/>
      <c r="G320" s="5"/>
      <c r="H320" s="5"/>
      <c r="I320" s="445"/>
      <c r="N320" s="451"/>
      <c r="O320" s="462"/>
      <c r="P320" s="448"/>
      <c r="Q320" s="448"/>
      <c r="R320" s="449"/>
    </row>
    <row r="321" spans="3:18" ht="16.5" customHeight="1">
      <c r="C321" s="450"/>
      <c r="D321" s="5"/>
      <c r="E321" s="5"/>
      <c r="F321" s="5"/>
      <c r="G321" s="5"/>
      <c r="H321" s="5"/>
      <c r="I321" s="445"/>
      <c r="N321" s="451"/>
      <c r="O321" s="462"/>
      <c r="P321" s="448"/>
      <c r="Q321" s="448"/>
      <c r="R321" s="449"/>
    </row>
    <row r="322" spans="3:18" ht="16.5" customHeight="1">
      <c r="C322" s="450"/>
      <c r="D322" s="5"/>
      <c r="E322" s="5"/>
      <c r="F322" s="5"/>
      <c r="G322" s="5"/>
      <c r="H322" s="5"/>
      <c r="I322" s="445"/>
      <c r="N322" s="451"/>
      <c r="O322" s="462"/>
      <c r="P322" s="448"/>
      <c r="Q322" s="448"/>
      <c r="R322" s="449"/>
    </row>
    <row r="323" spans="3:18" ht="16.5" customHeight="1">
      <c r="C323" s="450"/>
      <c r="D323" s="5"/>
      <c r="E323" s="5"/>
      <c r="F323" s="5"/>
      <c r="G323" s="5"/>
      <c r="H323" s="5"/>
      <c r="I323" s="445"/>
      <c r="N323" s="451"/>
      <c r="O323" s="462"/>
      <c r="P323" s="448"/>
      <c r="Q323" s="448"/>
      <c r="R323" s="449"/>
    </row>
    <row r="324" spans="3:18" ht="16.5" customHeight="1">
      <c r="C324" s="450"/>
      <c r="D324" s="5"/>
      <c r="E324" s="5"/>
      <c r="F324" s="5"/>
      <c r="G324" s="5"/>
      <c r="H324" s="5"/>
      <c r="I324" s="445"/>
      <c r="N324" s="451"/>
      <c r="O324" s="462"/>
      <c r="P324" s="448"/>
      <c r="Q324" s="448"/>
      <c r="R324" s="449"/>
    </row>
    <row r="325" spans="3:18" ht="16.5" customHeight="1">
      <c r="C325" s="450"/>
      <c r="D325" s="5"/>
      <c r="E325" s="5"/>
      <c r="F325" s="5"/>
      <c r="G325" s="5"/>
      <c r="H325" s="5"/>
      <c r="I325" s="445"/>
      <c r="N325" s="451"/>
      <c r="O325" s="462"/>
      <c r="P325" s="448"/>
      <c r="Q325" s="448"/>
      <c r="R325" s="449"/>
    </row>
    <row r="326" spans="3:18" ht="16.5" customHeight="1">
      <c r="C326" s="450"/>
      <c r="D326" s="5"/>
      <c r="E326" s="5"/>
      <c r="F326" s="5"/>
      <c r="G326" s="5"/>
      <c r="H326" s="5"/>
      <c r="I326" s="445"/>
      <c r="N326" s="451"/>
      <c r="O326" s="462"/>
      <c r="P326" s="448"/>
      <c r="Q326" s="448"/>
      <c r="R326" s="449"/>
    </row>
    <row r="327" spans="3:18" ht="16.5" customHeight="1">
      <c r="C327" s="450"/>
      <c r="D327" s="5"/>
      <c r="E327" s="5"/>
      <c r="F327" s="5"/>
      <c r="G327" s="5"/>
      <c r="H327" s="5"/>
      <c r="I327" s="445"/>
      <c r="N327" s="451"/>
      <c r="O327" s="462"/>
      <c r="P327" s="448"/>
      <c r="Q327" s="448"/>
      <c r="R327" s="449"/>
    </row>
    <row r="328" spans="3:18" ht="16.5" customHeight="1">
      <c r="C328" s="450"/>
      <c r="D328" s="5"/>
      <c r="E328" s="5"/>
      <c r="F328" s="5"/>
      <c r="G328" s="5"/>
      <c r="H328" s="5"/>
      <c r="I328" s="445"/>
      <c r="N328" s="451"/>
      <c r="O328" s="462"/>
      <c r="P328" s="448"/>
      <c r="Q328" s="448"/>
      <c r="R328" s="449"/>
    </row>
    <row r="329" spans="3:18" ht="16.5" customHeight="1">
      <c r="C329" s="450"/>
      <c r="D329" s="5"/>
      <c r="E329" s="5"/>
      <c r="F329" s="5"/>
      <c r="G329" s="5"/>
      <c r="H329" s="5"/>
      <c r="I329" s="445"/>
      <c r="N329" s="451"/>
      <c r="O329" s="462"/>
      <c r="P329" s="448"/>
      <c r="Q329" s="448"/>
      <c r="R329" s="449"/>
    </row>
    <row r="330" spans="3:18" ht="16.5" customHeight="1">
      <c r="C330" s="450"/>
      <c r="D330" s="5"/>
      <c r="E330" s="5"/>
      <c r="F330" s="5"/>
      <c r="G330" s="5"/>
      <c r="H330" s="5"/>
      <c r="I330" s="445"/>
      <c r="N330" s="451"/>
      <c r="O330" s="462"/>
      <c r="P330" s="448"/>
      <c r="Q330" s="448"/>
      <c r="R330" s="449"/>
    </row>
    <row r="331" spans="3:18" ht="16.5" customHeight="1">
      <c r="C331" s="450"/>
      <c r="D331" s="5"/>
      <c r="E331" s="5"/>
      <c r="F331" s="5"/>
      <c r="G331" s="5"/>
      <c r="H331" s="5"/>
      <c r="I331" s="445"/>
      <c r="N331" s="451"/>
      <c r="O331" s="462"/>
      <c r="P331" s="448"/>
      <c r="Q331" s="448"/>
      <c r="R331" s="449"/>
    </row>
    <row r="332" spans="3:18" ht="16.5" customHeight="1">
      <c r="C332" s="450"/>
      <c r="D332" s="5"/>
      <c r="E332" s="5"/>
      <c r="F332" s="5"/>
      <c r="G332" s="5"/>
      <c r="H332" s="5"/>
      <c r="I332" s="445"/>
      <c r="N332" s="451"/>
      <c r="O332" s="462"/>
      <c r="P332" s="448"/>
      <c r="Q332" s="448"/>
      <c r="R332" s="449"/>
    </row>
    <row r="333" spans="3:18" ht="16.5" customHeight="1">
      <c r="C333" s="450"/>
      <c r="D333" s="5"/>
      <c r="E333" s="5"/>
      <c r="F333" s="5"/>
      <c r="G333" s="5"/>
      <c r="H333" s="5"/>
      <c r="I333" s="445"/>
      <c r="N333" s="451"/>
      <c r="O333" s="462"/>
      <c r="P333" s="448"/>
      <c r="Q333" s="448"/>
      <c r="R333" s="449"/>
    </row>
    <row r="334" spans="3:18" ht="16.5" customHeight="1">
      <c r="C334" s="450"/>
      <c r="D334" s="5"/>
      <c r="E334" s="5"/>
      <c r="F334" s="5"/>
      <c r="G334" s="5"/>
      <c r="H334" s="5"/>
      <c r="I334" s="445"/>
      <c r="N334" s="451"/>
      <c r="O334" s="462"/>
      <c r="P334" s="448"/>
      <c r="Q334" s="448"/>
      <c r="R334" s="449"/>
    </row>
    <row r="335" spans="3:18" ht="16.5" customHeight="1">
      <c r="C335" s="450"/>
      <c r="D335" s="5"/>
      <c r="E335" s="5"/>
      <c r="F335" s="5"/>
      <c r="G335" s="5"/>
      <c r="H335" s="5"/>
      <c r="I335" s="445"/>
      <c r="N335" s="451"/>
      <c r="O335" s="462"/>
      <c r="P335" s="448"/>
      <c r="Q335" s="448"/>
      <c r="R335" s="449"/>
    </row>
    <row r="336" spans="3:18" ht="16.5" customHeight="1">
      <c r="C336" s="450"/>
      <c r="D336" s="5"/>
      <c r="E336" s="5"/>
      <c r="F336" s="5"/>
      <c r="G336" s="5"/>
      <c r="H336" s="5"/>
      <c r="I336" s="445"/>
      <c r="N336" s="451"/>
      <c r="O336" s="462"/>
      <c r="P336" s="448"/>
      <c r="Q336" s="448"/>
      <c r="R336" s="449"/>
    </row>
    <row r="337" spans="3:18" ht="16.5" customHeight="1">
      <c r="C337" s="450"/>
      <c r="D337" s="5"/>
      <c r="E337" s="5"/>
      <c r="F337" s="5"/>
      <c r="G337" s="5"/>
      <c r="H337" s="5"/>
      <c r="I337" s="445"/>
      <c r="N337" s="451"/>
      <c r="O337" s="462"/>
      <c r="P337" s="448"/>
      <c r="Q337" s="448"/>
      <c r="R337" s="449"/>
    </row>
    <row r="338" spans="3:18" ht="16.5" customHeight="1">
      <c r="C338" s="450"/>
      <c r="D338" s="5"/>
      <c r="E338" s="5"/>
      <c r="F338" s="5"/>
      <c r="G338" s="5"/>
      <c r="H338" s="5"/>
      <c r="I338" s="445"/>
      <c r="N338" s="451"/>
      <c r="O338" s="462"/>
      <c r="P338" s="448"/>
      <c r="Q338" s="448"/>
      <c r="R338" s="449"/>
    </row>
    <row r="339" spans="3:18" ht="16.5" customHeight="1">
      <c r="C339" s="450"/>
      <c r="D339" s="5"/>
      <c r="E339" s="5"/>
      <c r="F339" s="5"/>
      <c r="G339" s="5"/>
      <c r="H339" s="5"/>
      <c r="I339" s="445"/>
      <c r="N339" s="451"/>
      <c r="O339" s="462"/>
      <c r="P339" s="448"/>
      <c r="Q339" s="448"/>
      <c r="R339" s="449"/>
    </row>
    <row r="340" spans="3:18" ht="16.5" customHeight="1">
      <c r="C340" s="450"/>
      <c r="D340" s="5"/>
      <c r="E340" s="5"/>
      <c r="F340" s="5"/>
      <c r="G340" s="5"/>
      <c r="H340" s="5"/>
      <c r="I340" s="445"/>
      <c r="N340" s="451"/>
      <c r="O340" s="462"/>
      <c r="P340" s="448"/>
      <c r="Q340" s="448"/>
      <c r="R340" s="449"/>
    </row>
    <row r="341" spans="3:18" ht="16.5" customHeight="1">
      <c r="C341" s="450"/>
      <c r="D341" s="5"/>
      <c r="E341" s="5"/>
      <c r="F341" s="5"/>
      <c r="G341" s="5"/>
      <c r="H341" s="5"/>
      <c r="I341" s="445"/>
      <c r="N341" s="451"/>
      <c r="O341" s="462"/>
      <c r="P341" s="448"/>
      <c r="Q341" s="448"/>
      <c r="R341" s="449"/>
    </row>
    <row r="342" spans="3:18" ht="16.5" customHeight="1">
      <c r="C342" s="450"/>
      <c r="D342" s="5"/>
      <c r="E342" s="5"/>
      <c r="F342" s="5"/>
      <c r="G342" s="5"/>
      <c r="H342" s="5"/>
      <c r="I342" s="445"/>
      <c r="N342" s="451"/>
      <c r="O342" s="462"/>
      <c r="P342" s="448"/>
      <c r="Q342" s="448"/>
      <c r="R342" s="449"/>
    </row>
    <row r="343" spans="3:18" ht="16.5" customHeight="1">
      <c r="C343" s="450"/>
      <c r="D343" s="5"/>
      <c r="E343" s="5"/>
      <c r="F343" s="5"/>
      <c r="G343" s="5"/>
      <c r="H343" s="5"/>
      <c r="I343" s="445"/>
      <c r="N343" s="451"/>
      <c r="O343" s="462"/>
      <c r="P343" s="448"/>
      <c r="Q343" s="448"/>
      <c r="R343" s="449"/>
    </row>
    <row r="344" spans="3:18" ht="16.5" customHeight="1">
      <c r="C344" s="450"/>
      <c r="D344" s="5"/>
      <c r="E344" s="5"/>
      <c r="F344" s="5"/>
      <c r="G344" s="5"/>
      <c r="H344" s="5"/>
      <c r="I344" s="445"/>
      <c r="N344" s="451"/>
      <c r="O344" s="462"/>
      <c r="P344" s="448"/>
      <c r="Q344" s="448"/>
      <c r="R344" s="449"/>
    </row>
    <row r="345" spans="3:18" ht="16.5" customHeight="1">
      <c r="C345" s="450"/>
      <c r="D345" s="5"/>
      <c r="E345" s="5"/>
      <c r="F345" s="5"/>
      <c r="G345" s="5"/>
      <c r="H345" s="5"/>
      <c r="I345" s="445"/>
      <c r="N345" s="451"/>
      <c r="O345" s="462"/>
      <c r="P345" s="448"/>
      <c r="Q345" s="448"/>
      <c r="R345" s="449"/>
    </row>
    <row r="346" spans="3:18" ht="16.5" customHeight="1">
      <c r="C346" s="450"/>
      <c r="D346" s="5"/>
      <c r="E346" s="5"/>
      <c r="F346" s="5"/>
      <c r="G346" s="5"/>
      <c r="H346" s="5"/>
      <c r="I346" s="445"/>
      <c r="N346" s="451"/>
      <c r="O346" s="462"/>
      <c r="P346" s="448"/>
      <c r="Q346" s="448"/>
      <c r="R346" s="449"/>
    </row>
    <row r="347" spans="3:18" ht="16.5" customHeight="1">
      <c r="C347" s="450"/>
      <c r="D347" s="5"/>
      <c r="E347" s="5"/>
      <c r="F347" s="5"/>
      <c r="G347" s="5"/>
      <c r="H347" s="5"/>
      <c r="I347" s="445"/>
      <c r="N347" s="451"/>
      <c r="O347" s="462"/>
      <c r="P347" s="448"/>
      <c r="Q347" s="448"/>
      <c r="R347" s="449"/>
    </row>
    <row r="348" spans="3:18" ht="16.5" customHeight="1">
      <c r="C348" s="450"/>
      <c r="D348" s="5"/>
      <c r="E348" s="5"/>
      <c r="F348" s="5"/>
      <c r="G348" s="5"/>
      <c r="H348" s="5"/>
      <c r="I348" s="445"/>
      <c r="N348" s="451"/>
      <c r="O348" s="462"/>
      <c r="P348" s="448"/>
      <c r="Q348" s="448"/>
      <c r="R348" s="449"/>
    </row>
    <row r="349" spans="3:18" ht="16.5" customHeight="1">
      <c r="C349" s="450"/>
      <c r="D349" s="5"/>
      <c r="E349" s="5"/>
      <c r="F349" s="5"/>
      <c r="G349" s="5"/>
      <c r="H349" s="5"/>
      <c r="I349" s="445"/>
      <c r="N349" s="451"/>
      <c r="O349" s="462"/>
      <c r="P349" s="448"/>
      <c r="Q349" s="448"/>
      <c r="R349" s="449"/>
    </row>
    <row r="350" spans="3:18" ht="16.5" customHeight="1">
      <c r="C350" s="450"/>
      <c r="D350" s="5"/>
      <c r="E350" s="5"/>
      <c r="F350" s="5"/>
      <c r="G350" s="5"/>
      <c r="H350" s="5"/>
      <c r="I350" s="445"/>
      <c r="N350" s="451"/>
      <c r="O350" s="462"/>
      <c r="P350" s="448"/>
      <c r="Q350" s="448"/>
      <c r="R350" s="449"/>
    </row>
    <row r="351" spans="3:18" ht="16.5" customHeight="1">
      <c r="C351" s="450"/>
      <c r="D351" s="5"/>
      <c r="E351" s="5"/>
      <c r="F351" s="5"/>
      <c r="G351" s="5"/>
      <c r="H351" s="5"/>
      <c r="I351" s="445"/>
      <c r="N351" s="451"/>
      <c r="O351" s="462"/>
      <c r="P351" s="448"/>
      <c r="Q351" s="448"/>
      <c r="R351" s="449"/>
    </row>
    <row r="352" spans="3:18" ht="16.5" customHeight="1">
      <c r="C352" s="450"/>
      <c r="D352" s="5"/>
      <c r="E352" s="5"/>
      <c r="F352" s="5"/>
      <c r="G352" s="5"/>
      <c r="H352" s="5"/>
      <c r="I352" s="445"/>
      <c r="N352" s="451"/>
      <c r="O352" s="462"/>
      <c r="P352" s="448"/>
      <c r="Q352" s="448"/>
      <c r="R352" s="449"/>
    </row>
    <row r="353" spans="3:18" ht="16.5" customHeight="1">
      <c r="C353" s="450"/>
      <c r="D353" s="5"/>
      <c r="E353" s="5"/>
      <c r="F353" s="5"/>
      <c r="G353" s="5"/>
      <c r="H353" s="5"/>
      <c r="I353" s="445"/>
      <c r="N353" s="451"/>
      <c r="O353" s="462"/>
      <c r="P353" s="448"/>
      <c r="Q353" s="448"/>
      <c r="R353" s="449"/>
    </row>
    <row r="354" spans="3:18" ht="16.5" customHeight="1">
      <c r="C354" s="450"/>
      <c r="D354" s="5"/>
      <c r="E354" s="5"/>
      <c r="F354" s="5"/>
      <c r="G354" s="5"/>
      <c r="H354" s="5"/>
      <c r="I354" s="445"/>
      <c r="N354" s="451"/>
      <c r="O354" s="462"/>
      <c r="P354" s="448"/>
      <c r="Q354" s="448"/>
      <c r="R354" s="449"/>
    </row>
    <row r="355" spans="3:18" ht="16.5" customHeight="1">
      <c r="C355" s="450"/>
      <c r="D355" s="5"/>
      <c r="E355" s="5"/>
      <c r="F355" s="5"/>
      <c r="G355" s="5"/>
      <c r="H355" s="5"/>
      <c r="I355" s="445"/>
      <c r="N355" s="451"/>
      <c r="O355" s="462"/>
      <c r="P355" s="448"/>
      <c r="Q355" s="448"/>
      <c r="R355" s="449"/>
    </row>
    <row r="356" spans="3:18" ht="16.5" customHeight="1">
      <c r="C356" s="450"/>
      <c r="D356" s="5"/>
      <c r="E356" s="5"/>
      <c r="F356" s="5"/>
      <c r="G356" s="5"/>
      <c r="H356" s="5"/>
      <c r="I356" s="445"/>
      <c r="N356" s="451"/>
      <c r="O356" s="462"/>
      <c r="P356" s="448"/>
      <c r="Q356" s="448"/>
      <c r="R356" s="449"/>
    </row>
    <row r="357" spans="3:18" ht="16.5" customHeight="1">
      <c r="C357" s="450"/>
      <c r="D357" s="5"/>
      <c r="E357" s="5"/>
      <c r="F357" s="5"/>
      <c r="G357" s="5"/>
      <c r="H357" s="5"/>
      <c r="I357" s="445"/>
      <c r="N357" s="451"/>
      <c r="O357" s="462"/>
      <c r="P357" s="448"/>
      <c r="Q357" s="448"/>
      <c r="R357" s="449"/>
    </row>
    <row r="358" spans="3:18" ht="16.5" customHeight="1">
      <c r="C358" s="450"/>
      <c r="D358" s="5"/>
      <c r="E358" s="5"/>
      <c r="F358" s="5"/>
      <c r="G358" s="5"/>
      <c r="H358" s="5"/>
      <c r="I358" s="445"/>
      <c r="N358" s="451"/>
      <c r="O358" s="462"/>
      <c r="P358" s="448"/>
      <c r="Q358" s="448"/>
      <c r="R358" s="449"/>
    </row>
    <row r="359" spans="3:18" ht="16.5" customHeight="1">
      <c r="C359" s="450"/>
      <c r="D359" s="5"/>
      <c r="E359" s="5"/>
      <c r="F359" s="5"/>
      <c r="G359" s="5"/>
      <c r="H359" s="5"/>
      <c r="I359" s="445"/>
      <c r="N359" s="451"/>
      <c r="O359" s="462"/>
      <c r="P359" s="448"/>
      <c r="Q359" s="448"/>
      <c r="R359" s="449"/>
    </row>
    <row r="360" spans="3:18" ht="16.5" customHeight="1">
      <c r="C360" s="450"/>
      <c r="D360" s="5"/>
      <c r="E360" s="5"/>
      <c r="F360" s="5"/>
      <c r="G360" s="5"/>
      <c r="H360" s="5"/>
      <c r="I360" s="445"/>
      <c r="N360" s="451"/>
      <c r="O360" s="462"/>
      <c r="P360" s="448"/>
      <c r="Q360" s="448"/>
      <c r="R360" s="449"/>
    </row>
    <row r="361" spans="3:18" ht="16.5" customHeight="1">
      <c r="C361" s="450"/>
      <c r="D361" s="5"/>
      <c r="E361" s="5"/>
      <c r="F361" s="5"/>
      <c r="G361" s="5"/>
      <c r="H361" s="5"/>
      <c r="I361" s="445"/>
      <c r="N361" s="451"/>
      <c r="O361" s="462"/>
      <c r="P361" s="448"/>
      <c r="Q361" s="448"/>
      <c r="R361" s="449"/>
    </row>
    <row r="362" spans="3:18" ht="16.5" customHeight="1">
      <c r="C362" s="450"/>
      <c r="D362" s="5"/>
      <c r="E362" s="5"/>
      <c r="F362" s="5"/>
      <c r="G362" s="5"/>
      <c r="H362" s="5"/>
      <c r="I362" s="445"/>
      <c r="N362" s="451"/>
      <c r="O362" s="462"/>
      <c r="P362" s="448"/>
      <c r="Q362" s="448"/>
      <c r="R362" s="449"/>
    </row>
    <row r="363" spans="3:18" ht="16.5" customHeight="1">
      <c r="C363" s="450"/>
      <c r="D363" s="5"/>
      <c r="E363" s="5"/>
      <c r="F363" s="5"/>
      <c r="G363" s="5"/>
      <c r="H363" s="5"/>
      <c r="I363" s="445"/>
      <c r="N363" s="451"/>
      <c r="O363" s="462"/>
      <c r="P363" s="448"/>
      <c r="Q363" s="448"/>
      <c r="R363" s="449"/>
    </row>
    <row r="364" spans="3:18" ht="16.5" customHeight="1">
      <c r="C364" s="450"/>
      <c r="D364" s="5"/>
      <c r="E364" s="5"/>
      <c r="F364" s="5"/>
      <c r="G364" s="5"/>
      <c r="H364" s="5"/>
      <c r="I364" s="445"/>
      <c r="N364" s="451"/>
      <c r="O364" s="462"/>
      <c r="P364" s="448"/>
      <c r="Q364" s="448"/>
      <c r="R364" s="449"/>
    </row>
    <row r="365" spans="3:18" ht="16.5" customHeight="1">
      <c r="C365" s="450"/>
      <c r="D365" s="5"/>
      <c r="E365" s="5"/>
      <c r="F365" s="5"/>
      <c r="G365" s="5"/>
      <c r="H365" s="5"/>
      <c r="I365" s="445"/>
      <c r="N365" s="451"/>
      <c r="O365" s="462"/>
      <c r="P365" s="448"/>
      <c r="Q365" s="448"/>
      <c r="R365" s="449"/>
    </row>
    <row r="366" spans="3:18" ht="16.5" customHeight="1">
      <c r="C366" s="450"/>
      <c r="D366" s="5"/>
      <c r="E366" s="5"/>
      <c r="F366" s="5"/>
      <c r="G366" s="5"/>
      <c r="H366" s="5"/>
      <c r="I366" s="445"/>
      <c r="N366" s="451"/>
      <c r="O366" s="462"/>
      <c r="P366" s="448"/>
      <c r="Q366" s="448"/>
      <c r="R366" s="449"/>
    </row>
    <row r="367" spans="3:18" ht="16.5" customHeight="1">
      <c r="C367" s="450"/>
      <c r="D367" s="5"/>
      <c r="E367" s="5"/>
      <c r="F367" s="5"/>
      <c r="G367" s="5"/>
      <c r="H367" s="5"/>
      <c r="I367" s="445"/>
      <c r="N367" s="451"/>
      <c r="O367" s="462"/>
      <c r="P367" s="448"/>
      <c r="Q367" s="448"/>
      <c r="R367" s="449"/>
    </row>
    <row r="368" spans="3:18" ht="16.5" customHeight="1">
      <c r="C368" s="450"/>
      <c r="D368" s="5"/>
      <c r="E368" s="5"/>
      <c r="F368" s="5"/>
      <c r="G368" s="5"/>
      <c r="H368" s="5"/>
      <c r="I368" s="445"/>
      <c r="N368" s="451"/>
      <c r="O368" s="462"/>
      <c r="P368" s="448"/>
      <c r="Q368" s="448"/>
      <c r="R368" s="449"/>
    </row>
    <row r="369" spans="3:18" ht="16.5" customHeight="1">
      <c r="C369" s="450"/>
      <c r="D369" s="5"/>
      <c r="E369" s="5"/>
      <c r="F369" s="5"/>
      <c r="G369" s="5"/>
      <c r="H369" s="5"/>
      <c r="I369" s="445"/>
      <c r="N369" s="451"/>
      <c r="O369" s="462"/>
      <c r="P369" s="448"/>
      <c r="Q369" s="448"/>
      <c r="R369" s="449"/>
    </row>
    <row r="370" spans="3:18" ht="16.5" customHeight="1">
      <c r="C370" s="450"/>
      <c r="D370" s="5"/>
      <c r="E370" s="5"/>
      <c r="F370" s="5"/>
      <c r="G370" s="5"/>
      <c r="H370" s="5"/>
      <c r="I370" s="445"/>
      <c r="N370" s="451"/>
      <c r="O370" s="462"/>
      <c r="P370" s="448"/>
      <c r="Q370" s="448"/>
      <c r="R370" s="449"/>
    </row>
    <row r="371" spans="3:18" ht="16.5" customHeight="1">
      <c r="C371" s="450"/>
      <c r="D371" s="5"/>
      <c r="E371" s="5"/>
      <c r="F371" s="5"/>
      <c r="G371" s="5"/>
      <c r="H371" s="5"/>
      <c r="I371" s="445"/>
      <c r="N371" s="451"/>
      <c r="O371" s="462"/>
      <c r="P371" s="448"/>
      <c r="Q371" s="448"/>
      <c r="R371" s="449"/>
    </row>
    <row r="372" spans="3:18" ht="16.5" customHeight="1">
      <c r="C372" s="450"/>
      <c r="D372" s="5"/>
      <c r="E372" s="5"/>
      <c r="F372" s="5"/>
      <c r="G372" s="5"/>
      <c r="H372" s="5"/>
      <c r="I372" s="445"/>
      <c r="N372" s="451"/>
      <c r="O372" s="462"/>
      <c r="P372" s="448"/>
      <c r="Q372" s="448"/>
      <c r="R372" s="449"/>
    </row>
    <row r="373" spans="3:18" ht="16.5" customHeight="1">
      <c r="C373" s="450"/>
      <c r="D373" s="5"/>
      <c r="E373" s="5"/>
      <c r="F373" s="5"/>
      <c r="G373" s="5"/>
      <c r="H373" s="5"/>
      <c r="I373" s="445"/>
      <c r="N373" s="451"/>
      <c r="O373" s="462"/>
      <c r="P373" s="448"/>
      <c r="Q373" s="448"/>
      <c r="R373" s="449"/>
    </row>
    <row r="374" spans="3:18" ht="16.5" customHeight="1">
      <c r="C374" s="450"/>
      <c r="D374" s="5"/>
      <c r="E374" s="5"/>
      <c r="F374" s="5"/>
      <c r="G374" s="5"/>
      <c r="H374" s="5"/>
      <c r="I374" s="445"/>
      <c r="N374" s="451"/>
      <c r="O374" s="462"/>
      <c r="P374" s="448"/>
      <c r="Q374" s="448"/>
      <c r="R374" s="449"/>
    </row>
    <row r="375" spans="3:18" ht="16.5" customHeight="1">
      <c r="C375" s="450"/>
      <c r="D375" s="5"/>
      <c r="E375" s="5"/>
      <c r="F375" s="5"/>
      <c r="G375" s="5"/>
      <c r="H375" s="5"/>
      <c r="I375" s="445"/>
      <c r="N375" s="451"/>
      <c r="O375" s="462"/>
      <c r="P375" s="448"/>
      <c r="Q375" s="448"/>
      <c r="R375" s="449"/>
    </row>
    <row r="376" spans="3:18" ht="16.5" customHeight="1">
      <c r="C376" s="450"/>
      <c r="D376" s="5"/>
      <c r="E376" s="5"/>
      <c r="F376" s="5"/>
      <c r="G376" s="5"/>
      <c r="H376" s="5"/>
      <c r="I376" s="445"/>
      <c r="N376" s="451"/>
      <c r="O376" s="462"/>
      <c r="P376" s="448"/>
      <c r="Q376" s="448"/>
      <c r="R376" s="449"/>
    </row>
    <row r="377" spans="3:18" ht="16.5" customHeight="1">
      <c r="C377" s="450"/>
      <c r="D377" s="5"/>
      <c r="E377" s="5"/>
      <c r="F377" s="5"/>
      <c r="G377" s="5"/>
      <c r="H377" s="5"/>
      <c r="I377" s="445"/>
      <c r="N377" s="451"/>
      <c r="O377" s="462"/>
      <c r="P377" s="448"/>
      <c r="Q377" s="448"/>
      <c r="R377" s="449"/>
    </row>
    <row r="378" spans="3:18" ht="16.5" customHeight="1">
      <c r="C378" s="450"/>
      <c r="D378" s="5"/>
      <c r="E378" s="5"/>
      <c r="F378" s="5"/>
      <c r="G378" s="5"/>
      <c r="H378" s="5"/>
      <c r="I378" s="445"/>
      <c r="N378" s="451"/>
      <c r="O378" s="462"/>
      <c r="P378" s="448"/>
      <c r="Q378" s="448"/>
      <c r="R378" s="449"/>
    </row>
    <row r="379" spans="3:18" ht="16.5" customHeight="1">
      <c r="C379" s="450"/>
      <c r="D379" s="5"/>
      <c r="E379" s="5"/>
      <c r="F379" s="5"/>
      <c r="G379" s="5"/>
      <c r="H379" s="5"/>
      <c r="I379" s="445"/>
      <c r="N379" s="451"/>
      <c r="O379" s="462"/>
      <c r="P379" s="448"/>
      <c r="Q379" s="448"/>
      <c r="R379" s="449"/>
    </row>
    <row r="380" spans="3:18" ht="16.5" customHeight="1">
      <c r="C380" s="450"/>
      <c r="D380" s="5"/>
      <c r="E380" s="5"/>
      <c r="F380" s="5"/>
      <c r="G380" s="5"/>
      <c r="H380" s="5"/>
      <c r="I380" s="445"/>
      <c r="N380" s="451"/>
      <c r="O380" s="462"/>
      <c r="P380" s="448"/>
      <c r="Q380" s="448"/>
      <c r="R380" s="449"/>
    </row>
    <row r="381" spans="3:18" ht="16.5" customHeight="1">
      <c r="C381" s="450"/>
      <c r="D381" s="5"/>
      <c r="E381" s="5"/>
      <c r="F381" s="5"/>
      <c r="G381" s="5"/>
      <c r="H381" s="5"/>
      <c r="I381" s="445"/>
      <c r="N381" s="451"/>
      <c r="O381" s="462"/>
      <c r="P381" s="448"/>
      <c r="Q381" s="448"/>
      <c r="R381" s="449"/>
    </row>
    <row r="382" spans="3:18" ht="16.5" customHeight="1">
      <c r="C382" s="450"/>
      <c r="D382" s="5"/>
      <c r="E382" s="5"/>
      <c r="F382" s="5"/>
      <c r="G382" s="5"/>
      <c r="H382" s="5"/>
      <c r="I382" s="445"/>
      <c r="N382" s="451"/>
      <c r="O382" s="462"/>
      <c r="P382" s="448"/>
      <c r="Q382" s="448"/>
      <c r="R382" s="449"/>
    </row>
    <row r="383" spans="3:18" ht="16.5" customHeight="1">
      <c r="C383" s="450"/>
      <c r="D383" s="5"/>
      <c r="E383" s="5"/>
      <c r="F383" s="5"/>
      <c r="G383" s="5"/>
      <c r="H383" s="5"/>
      <c r="I383" s="445"/>
      <c r="N383" s="451"/>
      <c r="O383" s="462"/>
      <c r="P383" s="448"/>
      <c r="Q383" s="448"/>
      <c r="R383" s="449"/>
    </row>
    <row r="384" spans="3:18" ht="16.5" customHeight="1">
      <c r="C384" s="450"/>
      <c r="D384" s="5"/>
      <c r="E384" s="5"/>
      <c r="F384" s="5"/>
      <c r="G384" s="5"/>
      <c r="H384" s="5"/>
      <c r="I384" s="445"/>
      <c r="N384" s="451"/>
      <c r="O384" s="462"/>
      <c r="P384" s="448"/>
      <c r="Q384" s="448"/>
      <c r="R384" s="449"/>
    </row>
    <row r="385" spans="3:18" ht="16.5" customHeight="1">
      <c r="C385" s="450"/>
      <c r="D385" s="5"/>
      <c r="E385" s="5"/>
      <c r="F385" s="5"/>
      <c r="G385" s="5"/>
      <c r="H385" s="5"/>
      <c r="I385" s="445"/>
      <c r="N385" s="451"/>
      <c r="O385" s="462"/>
      <c r="P385" s="448"/>
      <c r="Q385" s="448"/>
      <c r="R385" s="449"/>
    </row>
    <row r="386" spans="3:18" ht="16.5" customHeight="1">
      <c r="C386" s="450"/>
      <c r="D386" s="5"/>
      <c r="E386" s="5"/>
      <c r="F386" s="5"/>
      <c r="G386" s="5"/>
      <c r="H386" s="5"/>
      <c r="I386" s="445"/>
      <c r="N386" s="451"/>
      <c r="O386" s="462"/>
      <c r="P386" s="448"/>
      <c r="Q386" s="448"/>
      <c r="R386" s="449"/>
    </row>
    <row r="387" spans="3:18" ht="16.5" customHeight="1">
      <c r="C387" s="450"/>
      <c r="D387" s="5"/>
      <c r="E387" s="5"/>
      <c r="F387" s="5"/>
      <c r="G387" s="5"/>
      <c r="H387" s="5"/>
      <c r="I387" s="445"/>
      <c r="N387" s="451"/>
      <c r="O387" s="462"/>
      <c r="P387" s="448"/>
      <c r="Q387" s="448"/>
      <c r="R387" s="449"/>
    </row>
    <row r="388" spans="3:18" ht="16.5" customHeight="1">
      <c r="C388" s="450"/>
      <c r="D388" s="5"/>
      <c r="E388" s="5"/>
      <c r="F388" s="5"/>
      <c r="G388" s="5"/>
      <c r="H388" s="5"/>
      <c r="I388" s="445"/>
      <c r="N388" s="451"/>
      <c r="O388" s="462"/>
      <c r="P388" s="448"/>
      <c r="Q388" s="448"/>
      <c r="R388" s="449"/>
    </row>
    <row r="389" spans="3:18" ht="16.5" customHeight="1">
      <c r="C389" s="450"/>
      <c r="D389" s="5"/>
      <c r="E389" s="5"/>
      <c r="F389" s="5"/>
      <c r="G389" s="5"/>
      <c r="H389" s="5"/>
      <c r="I389" s="445"/>
      <c r="N389" s="451"/>
      <c r="O389" s="462"/>
      <c r="P389" s="448"/>
      <c r="Q389" s="448"/>
      <c r="R389" s="449"/>
    </row>
    <row r="390" spans="3:18" ht="16.5" customHeight="1">
      <c r="C390" s="450"/>
      <c r="D390" s="5"/>
      <c r="E390" s="5"/>
      <c r="F390" s="5"/>
      <c r="G390" s="5"/>
      <c r="H390" s="5"/>
      <c r="I390" s="445"/>
      <c r="N390" s="451"/>
      <c r="O390" s="462"/>
      <c r="P390" s="448"/>
      <c r="Q390" s="448"/>
      <c r="R390" s="449"/>
    </row>
    <row r="391" spans="3:18" ht="16.5" customHeight="1">
      <c r="C391" s="450"/>
      <c r="D391" s="5"/>
      <c r="E391" s="5"/>
      <c r="F391" s="5"/>
      <c r="G391" s="5"/>
      <c r="H391" s="5"/>
      <c r="I391" s="445"/>
      <c r="N391" s="451"/>
      <c r="O391" s="462"/>
      <c r="P391" s="448"/>
      <c r="Q391" s="448"/>
      <c r="R391" s="449"/>
    </row>
    <row r="392" spans="3:18" ht="16.5" customHeight="1">
      <c r="C392" s="450"/>
      <c r="D392" s="5"/>
      <c r="E392" s="5"/>
      <c r="F392" s="5"/>
      <c r="G392" s="5"/>
      <c r="H392" s="5"/>
      <c r="I392" s="445"/>
      <c r="N392" s="451"/>
      <c r="O392" s="462"/>
      <c r="P392" s="448"/>
      <c r="Q392" s="448"/>
      <c r="R392" s="449"/>
    </row>
    <row r="393" spans="3:18" ht="16.5" customHeight="1">
      <c r="C393" s="450"/>
      <c r="D393" s="5"/>
      <c r="E393" s="5"/>
      <c r="F393" s="5"/>
      <c r="G393" s="5"/>
      <c r="H393" s="5"/>
      <c r="I393" s="445"/>
      <c r="N393" s="451"/>
      <c r="O393" s="462"/>
      <c r="P393" s="448"/>
      <c r="Q393" s="448"/>
      <c r="R393" s="449"/>
    </row>
    <row r="394" spans="3:18" ht="16.5" customHeight="1">
      <c r="C394" s="450"/>
      <c r="D394" s="5"/>
      <c r="E394" s="5"/>
      <c r="F394" s="5"/>
      <c r="G394" s="5"/>
      <c r="H394" s="5"/>
      <c r="I394" s="445"/>
      <c r="N394" s="451"/>
      <c r="O394" s="462"/>
      <c r="P394" s="448"/>
      <c r="Q394" s="448"/>
      <c r="R394" s="449"/>
    </row>
    <row r="395" spans="3:18" ht="16.5" customHeight="1">
      <c r="C395" s="450"/>
      <c r="D395" s="5"/>
      <c r="E395" s="5"/>
      <c r="F395" s="5"/>
      <c r="G395" s="5"/>
      <c r="H395" s="5"/>
      <c r="I395" s="445"/>
      <c r="N395" s="451"/>
      <c r="O395" s="462"/>
      <c r="P395" s="448"/>
      <c r="Q395" s="448"/>
      <c r="R395" s="449"/>
    </row>
    <row r="396" spans="3:18" ht="16.5" customHeight="1">
      <c r="C396" s="450"/>
      <c r="D396" s="5"/>
      <c r="E396" s="5"/>
      <c r="F396" s="5"/>
      <c r="G396" s="5"/>
      <c r="H396" s="5"/>
      <c r="I396" s="445"/>
      <c r="N396" s="451"/>
      <c r="O396" s="462"/>
      <c r="P396" s="448"/>
      <c r="Q396" s="448"/>
      <c r="R396" s="449"/>
    </row>
    <row r="397" spans="3:18" ht="16.5" customHeight="1">
      <c r="C397" s="450"/>
      <c r="D397" s="5"/>
      <c r="E397" s="5"/>
      <c r="F397" s="5"/>
      <c r="G397" s="5"/>
      <c r="H397" s="5"/>
      <c r="I397" s="445"/>
      <c r="N397" s="451"/>
      <c r="O397" s="462"/>
      <c r="P397" s="448"/>
      <c r="Q397" s="448"/>
      <c r="R397" s="449"/>
    </row>
    <row r="398" spans="3:18" ht="16.5" customHeight="1">
      <c r="C398" s="450"/>
      <c r="D398" s="5"/>
      <c r="E398" s="5"/>
      <c r="F398" s="5"/>
      <c r="G398" s="5"/>
      <c r="H398" s="5"/>
      <c r="I398" s="445"/>
      <c r="N398" s="451"/>
      <c r="O398" s="462"/>
      <c r="P398" s="448"/>
      <c r="Q398" s="448"/>
      <c r="R398" s="449"/>
    </row>
    <row r="399" spans="3:18" ht="16.5" customHeight="1">
      <c r="C399" s="450"/>
      <c r="D399" s="5"/>
      <c r="E399" s="5"/>
      <c r="F399" s="5"/>
      <c r="G399" s="5"/>
      <c r="H399" s="5"/>
      <c r="I399" s="445"/>
      <c r="N399" s="451"/>
      <c r="O399" s="462"/>
      <c r="P399" s="448"/>
      <c r="Q399" s="448"/>
      <c r="R399" s="449"/>
    </row>
    <row r="400" spans="3:18" ht="16.5" customHeight="1">
      <c r="C400" s="450"/>
      <c r="D400" s="5"/>
      <c r="E400" s="5"/>
      <c r="F400" s="5"/>
      <c r="G400" s="5"/>
      <c r="H400" s="5"/>
      <c r="I400" s="445"/>
      <c r="N400" s="451"/>
      <c r="O400" s="462"/>
      <c r="P400" s="448"/>
      <c r="Q400" s="448"/>
      <c r="R400" s="449"/>
    </row>
    <row r="401" spans="3:18" ht="16.5" customHeight="1">
      <c r="C401" s="450"/>
      <c r="D401" s="5"/>
      <c r="E401" s="5"/>
      <c r="F401" s="5"/>
      <c r="G401" s="5"/>
      <c r="H401" s="5"/>
      <c r="I401" s="445"/>
      <c r="N401" s="451"/>
      <c r="O401" s="462"/>
      <c r="P401" s="448"/>
      <c r="Q401" s="448"/>
      <c r="R401" s="449"/>
    </row>
    <row r="402" spans="3:18" ht="16.5" customHeight="1">
      <c r="C402" s="450"/>
      <c r="D402" s="5"/>
      <c r="E402" s="5"/>
      <c r="F402" s="5"/>
      <c r="G402" s="5"/>
      <c r="H402" s="5"/>
      <c r="I402" s="445"/>
      <c r="N402" s="451"/>
      <c r="O402" s="462"/>
      <c r="P402" s="448"/>
      <c r="Q402" s="448"/>
      <c r="R402" s="449"/>
    </row>
    <row r="403" spans="3:18" ht="16.5" customHeight="1">
      <c r="C403" s="450"/>
      <c r="D403" s="5"/>
      <c r="E403" s="5"/>
      <c r="F403" s="5"/>
      <c r="G403" s="5"/>
      <c r="H403" s="5"/>
      <c r="I403" s="445"/>
      <c r="N403" s="451"/>
      <c r="O403" s="462"/>
      <c r="P403" s="448"/>
      <c r="Q403" s="448"/>
      <c r="R403" s="449"/>
    </row>
    <row r="404" spans="3:18" ht="16.5" customHeight="1">
      <c r="C404" s="450"/>
      <c r="D404" s="5"/>
      <c r="E404" s="5"/>
      <c r="F404" s="5"/>
      <c r="G404" s="5"/>
      <c r="H404" s="5"/>
      <c r="I404" s="445"/>
      <c r="N404" s="451"/>
      <c r="O404" s="462"/>
      <c r="P404" s="448"/>
      <c r="Q404" s="448"/>
      <c r="R404" s="449"/>
    </row>
    <row r="405" spans="3:18" ht="16.5" customHeight="1">
      <c r="C405" s="450"/>
      <c r="D405" s="5"/>
      <c r="E405" s="5"/>
      <c r="F405" s="5"/>
      <c r="G405" s="5"/>
      <c r="H405" s="5"/>
      <c r="I405" s="445"/>
      <c r="N405" s="451"/>
      <c r="O405" s="462"/>
      <c r="P405" s="448"/>
      <c r="Q405" s="448"/>
      <c r="R405" s="449"/>
    </row>
    <row r="406" spans="3:18" ht="16.5" customHeight="1">
      <c r="C406" s="450"/>
      <c r="D406" s="5"/>
      <c r="E406" s="5"/>
      <c r="F406" s="5"/>
      <c r="G406" s="5"/>
      <c r="H406" s="5"/>
      <c r="I406" s="445"/>
      <c r="N406" s="451"/>
      <c r="O406" s="462"/>
      <c r="P406" s="448"/>
      <c r="Q406" s="448"/>
      <c r="R406" s="449"/>
    </row>
    <row r="407" spans="3:18" ht="16.5" customHeight="1">
      <c r="C407" s="450"/>
      <c r="D407" s="5"/>
      <c r="E407" s="5"/>
      <c r="F407" s="5"/>
      <c r="G407" s="5"/>
      <c r="H407" s="5"/>
      <c r="I407" s="445"/>
      <c r="N407" s="451"/>
      <c r="O407" s="462"/>
      <c r="P407" s="448"/>
      <c r="Q407" s="448"/>
      <c r="R407" s="449"/>
    </row>
    <row r="408" spans="3:18" ht="16.5" customHeight="1">
      <c r="C408" s="450"/>
      <c r="D408" s="5"/>
      <c r="E408" s="5"/>
      <c r="F408" s="5"/>
      <c r="G408" s="5"/>
      <c r="H408" s="5"/>
      <c r="I408" s="445"/>
      <c r="N408" s="451"/>
      <c r="O408" s="462"/>
      <c r="P408" s="448"/>
      <c r="Q408" s="448"/>
      <c r="R408" s="449"/>
    </row>
    <row r="409" spans="3:18" ht="16.5" customHeight="1">
      <c r="C409" s="450"/>
      <c r="D409" s="5"/>
      <c r="E409" s="5"/>
      <c r="F409" s="5"/>
      <c r="G409" s="5"/>
      <c r="H409" s="5"/>
      <c r="I409" s="445"/>
      <c r="N409" s="451"/>
      <c r="O409" s="462"/>
      <c r="P409" s="448"/>
      <c r="Q409" s="448"/>
      <c r="R409" s="449"/>
    </row>
    <row r="410" spans="3:18" ht="16.5" customHeight="1">
      <c r="C410" s="450"/>
      <c r="D410" s="5"/>
      <c r="E410" s="5"/>
      <c r="F410" s="5"/>
      <c r="G410" s="5"/>
      <c r="H410" s="5"/>
      <c r="I410" s="445"/>
      <c r="N410" s="451"/>
      <c r="O410" s="462"/>
      <c r="P410" s="448"/>
      <c r="Q410" s="448"/>
      <c r="R410" s="449"/>
    </row>
    <row r="411" spans="3:18" ht="16.5" customHeight="1">
      <c r="C411" s="450"/>
      <c r="D411" s="5"/>
      <c r="E411" s="5"/>
      <c r="F411" s="5"/>
      <c r="G411" s="5"/>
      <c r="H411" s="5"/>
      <c r="I411" s="445"/>
      <c r="N411" s="451"/>
      <c r="O411" s="462"/>
      <c r="P411" s="448"/>
      <c r="Q411" s="448"/>
      <c r="R411" s="449"/>
    </row>
    <row r="412" spans="3:18" ht="16.5" customHeight="1">
      <c r="C412" s="450"/>
      <c r="D412" s="5"/>
      <c r="E412" s="5"/>
      <c r="F412" s="5"/>
      <c r="G412" s="5"/>
      <c r="H412" s="5"/>
      <c r="I412" s="445"/>
      <c r="N412" s="451"/>
      <c r="O412" s="462"/>
      <c r="P412" s="448"/>
      <c r="Q412" s="448"/>
      <c r="R412" s="449"/>
    </row>
    <row r="413" spans="3:18" ht="16.5" customHeight="1">
      <c r="C413" s="450"/>
      <c r="D413" s="5"/>
      <c r="E413" s="5"/>
      <c r="F413" s="5"/>
      <c r="G413" s="5"/>
      <c r="H413" s="5"/>
      <c r="I413" s="445"/>
      <c r="N413" s="451"/>
      <c r="O413" s="462"/>
      <c r="P413" s="448"/>
      <c r="Q413" s="448"/>
      <c r="R413" s="449"/>
    </row>
    <row r="414" spans="3:18" ht="16.5" customHeight="1">
      <c r="C414" s="450"/>
      <c r="D414" s="5"/>
      <c r="E414" s="5"/>
      <c r="F414" s="5"/>
      <c r="G414" s="5"/>
      <c r="H414" s="5"/>
      <c r="I414" s="445"/>
      <c r="N414" s="451"/>
      <c r="O414" s="462"/>
      <c r="P414" s="448"/>
      <c r="Q414" s="448"/>
      <c r="R414" s="449"/>
    </row>
    <row r="415" spans="3:18" ht="16.5" customHeight="1">
      <c r="C415" s="450"/>
      <c r="D415" s="5"/>
      <c r="E415" s="5"/>
      <c r="F415" s="5"/>
      <c r="G415" s="5"/>
      <c r="H415" s="5"/>
      <c r="I415" s="445"/>
      <c r="N415" s="451"/>
      <c r="O415" s="462"/>
      <c r="P415" s="448"/>
      <c r="Q415" s="448"/>
      <c r="R415" s="449"/>
    </row>
    <row r="416" spans="3:18" ht="16.5" customHeight="1">
      <c r="C416" s="450"/>
      <c r="D416" s="5"/>
      <c r="E416" s="5"/>
      <c r="F416" s="5"/>
      <c r="G416" s="5"/>
      <c r="H416" s="5"/>
      <c r="I416" s="445"/>
      <c r="N416" s="451"/>
      <c r="O416" s="462"/>
      <c r="P416" s="448"/>
      <c r="Q416" s="448"/>
      <c r="R416" s="449"/>
    </row>
    <row r="417" spans="3:18" ht="16.5" customHeight="1">
      <c r="C417" s="450"/>
      <c r="D417" s="5"/>
      <c r="E417" s="5"/>
      <c r="F417" s="5"/>
      <c r="G417" s="5"/>
      <c r="H417" s="5"/>
      <c r="I417" s="445"/>
      <c r="N417" s="451"/>
      <c r="O417" s="462"/>
      <c r="P417" s="448"/>
      <c r="Q417" s="448"/>
      <c r="R417" s="449"/>
    </row>
    <row r="418" spans="3:18" ht="16.5" customHeight="1">
      <c r="C418" s="450"/>
      <c r="D418" s="5"/>
      <c r="E418" s="5"/>
      <c r="F418" s="5"/>
      <c r="G418" s="5"/>
      <c r="H418" s="5"/>
      <c r="I418" s="445"/>
      <c r="N418" s="451"/>
      <c r="O418" s="462"/>
      <c r="P418" s="448"/>
      <c r="Q418" s="448"/>
      <c r="R418" s="449"/>
    </row>
    <row r="419" spans="3:18" ht="16.5" customHeight="1">
      <c r="C419" s="450"/>
      <c r="D419" s="5"/>
      <c r="E419" s="5"/>
      <c r="F419" s="5"/>
      <c r="G419" s="5"/>
      <c r="H419" s="5"/>
      <c r="I419" s="445"/>
      <c r="N419" s="451"/>
      <c r="O419" s="462"/>
      <c r="P419" s="448"/>
      <c r="Q419" s="448"/>
      <c r="R419" s="449"/>
    </row>
    <row r="420" spans="3:18" ht="16.5" customHeight="1">
      <c r="C420" s="450"/>
      <c r="D420" s="5"/>
      <c r="E420" s="5"/>
      <c r="F420" s="5"/>
      <c r="G420" s="5"/>
      <c r="H420" s="5"/>
      <c r="I420" s="445"/>
      <c r="N420" s="451"/>
      <c r="O420" s="462"/>
      <c r="P420" s="448"/>
      <c r="Q420" s="448"/>
      <c r="R420" s="449"/>
    </row>
    <row r="421" spans="3:18" ht="16.5" customHeight="1">
      <c r="C421" s="450"/>
      <c r="D421" s="5"/>
      <c r="E421" s="5"/>
      <c r="F421" s="5"/>
      <c r="G421" s="5"/>
      <c r="H421" s="5"/>
      <c r="I421" s="445"/>
      <c r="N421" s="451"/>
      <c r="O421" s="462"/>
      <c r="P421" s="448"/>
      <c r="Q421" s="448"/>
      <c r="R421" s="449"/>
    </row>
    <row r="422" spans="3:18" ht="16.5" customHeight="1">
      <c r="C422" s="450"/>
      <c r="D422" s="5"/>
      <c r="E422" s="5"/>
      <c r="F422" s="5"/>
      <c r="G422" s="5"/>
      <c r="H422" s="5"/>
      <c r="I422" s="445"/>
      <c r="N422" s="451"/>
      <c r="O422" s="462"/>
      <c r="P422" s="448"/>
      <c r="Q422" s="448"/>
      <c r="R422" s="449"/>
    </row>
    <row r="423" spans="3:18" ht="16.5" customHeight="1">
      <c r="C423" s="450"/>
      <c r="D423" s="5"/>
      <c r="E423" s="5"/>
      <c r="F423" s="5"/>
      <c r="G423" s="5"/>
      <c r="H423" s="5"/>
      <c r="I423" s="445"/>
      <c r="N423" s="451"/>
      <c r="O423" s="462"/>
      <c r="P423" s="448"/>
      <c r="Q423" s="448"/>
      <c r="R423" s="449"/>
    </row>
    <row r="424" spans="3:18" ht="16.5" customHeight="1">
      <c r="C424" s="450"/>
      <c r="D424" s="5"/>
      <c r="E424" s="5"/>
      <c r="F424" s="5"/>
      <c r="G424" s="5"/>
      <c r="H424" s="5"/>
      <c r="I424" s="445"/>
      <c r="N424" s="451"/>
      <c r="O424" s="462"/>
      <c r="P424" s="448"/>
      <c r="Q424" s="448"/>
      <c r="R424" s="449"/>
    </row>
    <row r="425" spans="3:18" ht="16.5" customHeight="1">
      <c r="C425" s="450"/>
      <c r="D425" s="5"/>
      <c r="E425" s="5"/>
      <c r="F425" s="5"/>
      <c r="G425" s="5"/>
      <c r="H425" s="5"/>
      <c r="I425" s="445"/>
      <c r="N425" s="451"/>
      <c r="O425" s="462"/>
      <c r="P425" s="448"/>
      <c r="Q425" s="448"/>
      <c r="R425" s="449"/>
    </row>
    <row r="426" spans="3:18" ht="16.5" customHeight="1">
      <c r="C426" s="450"/>
      <c r="D426" s="5"/>
      <c r="E426" s="5"/>
      <c r="F426" s="5"/>
      <c r="G426" s="5"/>
      <c r="H426" s="5"/>
      <c r="I426" s="445"/>
      <c r="N426" s="451"/>
      <c r="O426" s="462"/>
      <c r="P426" s="448"/>
      <c r="Q426" s="448"/>
      <c r="R426" s="449"/>
    </row>
    <row r="427" spans="3:18" ht="16.5" customHeight="1">
      <c r="C427" s="450"/>
      <c r="D427" s="5"/>
      <c r="E427" s="5"/>
      <c r="F427" s="5"/>
      <c r="G427" s="5"/>
      <c r="H427" s="5"/>
      <c r="I427" s="445"/>
      <c r="N427" s="451"/>
      <c r="O427" s="462"/>
      <c r="P427" s="448"/>
      <c r="Q427" s="448"/>
      <c r="R427" s="449"/>
    </row>
    <row r="428" spans="3:18" ht="16.5" customHeight="1">
      <c r="C428" s="450"/>
      <c r="D428" s="5"/>
      <c r="E428" s="5"/>
      <c r="F428" s="5"/>
      <c r="G428" s="5"/>
      <c r="H428" s="5"/>
      <c r="I428" s="445"/>
      <c r="N428" s="451"/>
      <c r="O428" s="462"/>
      <c r="P428" s="448"/>
      <c r="Q428" s="448"/>
      <c r="R428" s="449"/>
    </row>
    <row r="429" spans="3:18" ht="16.5" customHeight="1">
      <c r="C429" s="450"/>
      <c r="D429" s="5"/>
      <c r="E429" s="5"/>
      <c r="F429" s="5"/>
      <c r="G429" s="5"/>
      <c r="H429" s="5"/>
      <c r="I429" s="445"/>
      <c r="N429" s="451"/>
      <c r="O429" s="462"/>
      <c r="P429" s="448"/>
      <c r="Q429" s="448"/>
      <c r="R429" s="449"/>
    </row>
    <row r="430" spans="3:18" ht="16.5" customHeight="1">
      <c r="C430" s="450"/>
      <c r="D430" s="5"/>
      <c r="E430" s="5"/>
      <c r="F430" s="5"/>
      <c r="G430" s="5"/>
      <c r="H430" s="5"/>
      <c r="I430" s="445"/>
      <c r="N430" s="451"/>
      <c r="O430" s="462"/>
      <c r="P430" s="448"/>
      <c r="Q430" s="448"/>
      <c r="R430" s="449"/>
    </row>
    <row r="431" spans="3:18" ht="16.5" customHeight="1">
      <c r="C431" s="450"/>
      <c r="D431" s="5"/>
      <c r="E431" s="5"/>
      <c r="F431" s="5"/>
      <c r="G431" s="5"/>
      <c r="H431" s="5"/>
      <c r="I431" s="445"/>
      <c r="N431" s="451"/>
      <c r="O431" s="462"/>
      <c r="P431" s="448"/>
      <c r="Q431" s="448"/>
      <c r="R431" s="449"/>
    </row>
    <row r="432" spans="3:18" ht="16.5" customHeight="1">
      <c r="C432" s="450"/>
      <c r="D432" s="5"/>
      <c r="E432" s="5"/>
      <c r="F432" s="5"/>
      <c r="G432" s="5"/>
      <c r="H432" s="5"/>
      <c r="I432" s="445"/>
      <c r="N432" s="451"/>
      <c r="O432" s="462"/>
      <c r="P432" s="448"/>
      <c r="Q432" s="448"/>
      <c r="R432" s="449"/>
    </row>
    <row r="433" spans="3:18" ht="16.5" customHeight="1">
      <c r="C433" s="450"/>
      <c r="D433" s="5"/>
      <c r="E433" s="5"/>
      <c r="F433" s="5"/>
      <c r="G433" s="5"/>
      <c r="H433" s="5"/>
      <c r="I433" s="445"/>
      <c r="N433" s="451"/>
      <c r="O433" s="462"/>
      <c r="P433" s="448"/>
      <c r="Q433" s="448"/>
      <c r="R433" s="449"/>
    </row>
    <row r="434" spans="3:18" ht="16.5" customHeight="1">
      <c r="C434" s="450"/>
      <c r="D434" s="5"/>
      <c r="E434" s="5"/>
      <c r="F434" s="5"/>
      <c r="G434" s="5"/>
      <c r="H434" s="5"/>
      <c r="I434" s="445"/>
      <c r="N434" s="451"/>
      <c r="O434" s="462"/>
      <c r="P434" s="448"/>
      <c r="Q434" s="448"/>
      <c r="R434" s="449"/>
    </row>
    <row r="435" spans="3:18" ht="16.5" customHeight="1">
      <c r="C435" s="450"/>
      <c r="D435" s="5"/>
      <c r="E435" s="5"/>
      <c r="F435" s="5"/>
      <c r="G435" s="5"/>
      <c r="H435" s="5"/>
      <c r="I435" s="445"/>
      <c r="N435" s="451"/>
      <c r="O435" s="462"/>
      <c r="P435" s="448"/>
      <c r="Q435" s="448"/>
      <c r="R435" s="449"/>
    </row>
    <row r="436" spans="3:18" ht="16.5" customHeight="1">
      <c r="C436" s="450"/>
      <c r="D436" s="5"/>
      <c r="E436" s="5"/>
      <c r="F436" s="5"/>
      <c r="G436" s="5"/>
      <c r="H436" s="5"/>
      <c r="I436" s="445"/>
      <c r="N436" s="451"/>
      <c r="O436" s="462"/>
      <c r="P436" s="448"/>
      <c r="Q436" s="448"/>
      <c r="R436" s="449"/>
    </row>
    <row r="437" spans="3:18" ht="16.5" customHeight="1">
      <c r="C437" s="450"/>
      <c r="D437" s="5"/>
      <c r="E437" s="5"/>
      <c r="F437" s="5"/>
      <c r="G437" s="5"/>
      <c r="H437" s="5"/>
      <c r="I437" s="445"/>
      <c r="N437" s="451"/>
      <c r="O437" s="462"/>
      <c r="P437" s="448"/>
      <c r="Q437" s="448"/>
      <c r="R437" s="449"/>
    </row>
    <row r="438" spans="3:18" ht="16.5" customHeight="1">
      <c r="C438" s="450"/>
      <c r="D438" s="5"/>
      <c r="E438" s="5"/>
      <c r="F438" s="5"/>
      <c r="G438" s="5"/>
      <c r="H438" s="5"/>
      <c r="I438" s="445"/>
      <c r="N438" s="451"/>
      <c r="O438" s="462"/>
      <c r="P438" s="448"/>
      <c r="Q438" s="448"/>
      <c r="R438" s="449"/>
    </row>
    <row r="439" spans="3:18" ht="16.5" customHeight="1">
      <c r="C439" s="450"/>
      <c r="D439" s="5"/>
      <c r="E439" s="5"/>
      <c r="F439" s="5"/>
      <c r="G439" s="5"/>
      <c r="H439" s="5"/>
      <c r="I439" s="445"/>
      <c r="N439" s="451"/>
      <c r="O439" s="462"/>
      <c r="P439" s="448"/>
      <c r="Q439" s="448"/>
      <c r="R439" s="449"/>
    </row>
    <row r="440" spans="3:18" ht="16.5" customHeight="1">
      <c r="C440" s="450"/>
      <c r="D440" s="5"/>
      <c r="E440" s="5"/>
      <c r="F440" s="5"/>
      <c r="G440" s="5"/>
      <c r="H440" s="5"/>
      <c r="I440" s="445"/>
      <c r="N440" s="451"/>
      <c r="O440" s="462"/>
      <c r="P440" s="448"/>
      <c r="Q440" s="448"/>
      <c r="R440" s="449"/>
    </row>
    <row r="441" spans="3:18" ht="16.5" customHeight="1">
      <c r="C441" s="450"/>
      <c r="D441" s="5"/>
      <c r="E441" s="5"/>
      <c r="F441" s="5"/>
      <c r="G441" s="5"/>
      <c r="H441" s="5"/>
      <c r="I441" s="445"/>
      <c r="N441" s="451"/>
      <c r="O441" s="462"/>
      <c r="P441" s="448"/>
      <c r="Q441" s="448"/>
      <c r="R441" s="449"/>
    </row>
    <row r="442" spans="3:18" ht="16.5" customHeight="1">
      <c r="C442" s="450"/>
      <c r="D442" s="5"/>
      <c r="E442" s="5"/>
      <c r="F442" s="5"/>
      <c r="G442" s="5"/>
      <c r="H442" s="5"/>
      <c r="I442" s="445"/>
      <c r="N442" s="451"/>
      <c r="O442" s="462"/>
      <c r="P442" s="448"/>
      <c r="Q442" s="448"/>
      <c r="R442" s="449"/>
    </row>
    <row r="443" spans="3:18" ht="16.5" customHeight="1">
      <c r="C443" s="450"/>
      <c r="D443" s="5"/>
      <c r="E443" s="5"/>
      <c r="F443" s="5"/>
      <c r="G443" s="5"/>
      <c r="H443" s="5"/>
      <c r="I443" s="445"/>
      <c r="N443" s="451"/>
      <c r="O443" s="462"/>
      <c r="P443" s="448"/>
      <c r="Q443" s="448"/>
      <c r="R443" s="449"/>
    </row>
    <row r="444" spans="3:18" ht="16.5" customHeight="1">
      <c r="C444" s="450"/>
      <c r="D444" s="5"/>
      <c r="E444" s="5"/>
      <c r="F444" s="5"/>
      <c r="G444" s="5"/>
      <c r="H444" s="5"/>
      <c r="I444" s="445"/>
      <c r="N444" s="451"/>
      <c r="O444" s="462"/>
      <c r="P444" s="448"/>
      <c r="Q444" s="448"/>
      <c r="R444" s="449"/>
    </row>
    <row r="445" spans="3:18" ht="16.5" customHeight="1">
      <c r="C445" s="450"/>
      <c r="D445" s="5"/>
      <c r="E445" s="5"/>
      <c r="F445" s="5"/>
      <c r="G445" s="5"/>
      <c r="H445" s="5"/>
      <c r="I445" s="445"/>
      <c r="N445" s="451"/>
      <c r="O445" s="462"/>
      <c r="P445" s="448"/>
      <c r="Q445" s="448"/>
      <c r="R445" s="449"/>
    </row>
    <row r="446" spans="3:18" ht="16.5" customHeight="1">
      <c r="C446" s="450"/>
      <c r="D446" s="5"/>
      <c r="E446" s="5"/>
      <c r="F446" s="5"/>
      <c r="G446" s="5"/>
      <c r="H446" s="5"/>
      <c r="I446" s="445"/>
      <c r="N446" s="451"/>
      <c r="O446" s="462"/>
      <c r="P446" s="448"/>
      <c r="Q446" s="448"/>
      <c r="R446" s="449"/>
    </row>
    <row r="447" spans="3:18" ht="16.5" customHeight="1">
      <c r="C447" s="450"/>
      <c r="D447" s="5"/>
      <c r="E447" s="5"/>
      <c r="F447" s="5"/>
      <c r="G447" s="5"/>
      <c r="H447" s="5"/>
      <c r="I447" s="445"/>
      <c r="N447" s="451"/>
      <c r="O447" s="462"/>
      <c r="P447" s="448"/>
      <c r="Q447" s="448"/>
      <c r="R447" s="449"/>
    </row>
    <row r="448" spans="3:18" ht="16.5" customHeight="1">
      <c r="C448" s="450"/>
      <c r="D448" s="5"/>
      <c r="E448" s="5"/>
      <c r="F448" s="5"/>
      <c r="G448" s="5"/>
      <c r="H448" s="5"/>
      <c r="I448" s="445"/>
      <c r="N448" s="451"/>
      <c r="O448" s="462"/>
      <c r="P448" s="448"/>
      <c r="Q448" s="448"/>
      <c r="R448" s="449"/>
    </row>
    <row r="449" spans="3:18" ht="16.5" customHeight="1">
      <c r="C449" s="450"/>
      <c r="D449" s="5"/>
      <c r="E449" s="5"/>
      <c r="F449" s="5"/>
      <c r="G449" s="5"/>
      <c r="H449" s="5"/>
      <c r="I449" s="445"/>
      <c r="N449" s="451"/>
      <c r="O449" s="462"/>
      <c r="P449" s="448"/>
      <c r="Q449" s="448"/>
      <c r="R449" s="449"/>
    </row>
    <row r="450" spans="3:18" ht="16.5" customHeight="1">
      <c r="C450" s="450"/>
      <c r="D450" s="5"/>
      <c r="E450" s="5"/>
      <c r="F450" s="5"/>
      <c r="G450" s="5"/>
      <c r="H450" s="5"/>
      <c r="I450" s="445"/>
      <c r="N450" s="451"/>
      <c r="O450" s="462"/>
      <c r="P450" s="448"/>
      <c r="Q450" s="448"/>
      <c r="R450" s="449"/>
    </row>
    <row r="451" spans="3:18" ht="16.5" customHeight="1">
      <c r="C451" s="450"/>
      <c r="D451" s="5"/>
      <c r="E451" s="5"/>
      <c r="F451" s="5"/>
      <c r="G451" s="5"/>
      <c r="H451" s="5"/>
      <c r="I451" s="445"/>
      <c r="N451" s="451"/>
      <c r="O451" s="462"/>
      <c r="P451" s="448"/>
      <c r="Q451" s="448"/>
      <c r="R451" s="449"/>
    </row>
    <row r="452" spans="3:18" ht="16.5" customHeight="1">
      <c r="C452" s="450"/>
      <c r="D452" s="5"/>
      <c r="E452" s="5"/>
      <c r="F452" s="5"/>
      <c r="G452" s="5"/>
      <c r="H452" s="5"/>
      <c r="I452" s="445"/>
      <c r="N452" s="451"/>
      <c r="O452" s="462"/>
      <c r="P452" s="448"/>
      <c r="Q452" s="448"/>
      <c r="R452" s="449"/>
    </row>
    <row r="453" spans="3:18" ht="16.5" customHeight="1">
      <c r="C453" s="450"/>
      <c r="D453" s="5"/>
      <c r="E453" s="5"/>
      <c r="F453" s="5"/>
      <c r="G453" s="5"/>
      <c r="H453" s="5"/>
      <c r="I453" s="445"/>
      <c r="N453" s="451"/>
      <c r="O453" s="462"/>
      <c r="P453" s="448"/>
      <c r="Q453" s="448"/>
      <c r="R453" s="449"/>
    </row>
    <row r="454" spans="3:18" ht="16.5" customHeight="1">
      <c r="C454" s="450"/>
      <c r="D454" s="5"/>
      <c r="E454" s="5"/>
      <c r="F454" s="5"/>
      <c r="G454" s="5"/>
      <c r="H454" s="5"/>
      <c r="I454" s="445"/>
      <c r="N454" s="451"/>
      <c r="O454" s="462"/>
      <c r="P454" s="448"/>
      <c r="Q454" s="448"/>
      <c r="R454" s="449"/>
    </row>
    <row r="455" spans="3:18" ht="16.5" customHeight="1">
      <c r="C455" s="450"/>
      <c r="D455" s="5"/>
      <c r="E455" s="5"/>
      <c r="F455" s="5"/>
      <c r="G455" s="5"/>
      <c r="H455" s="5"/>
      <c r="I455" s="445"/>
      <c r="N455" s="451"/>
      <c r="O455" s="462"/>
      <c r="P455" s="448"/>
      <c r="Q455" s="448"/>
      <c r="R455" s="449"/>
    </row>
    <row r="456" spans="3:18" ht="16.5" customHeight="1">
      <c r="C456" s="450"/>
      <c r="D456" s="5"/>
      <c r="E456" s="5"/>
      <c r="F456" s="5"/>
      <c r="G456" s="5"/>
      <c r="H456" s="5"/>
      <c r="I456" s="445"/>
      <c r="N456" s="451"/>
      <c r="O456" s="462"/>
      <c r="P456" s="448"/>
      <c r="Q456" s="448"/>
      <c r="R456" s="449"/>
    </row>
    <row r="457" spans="3:18" ht="16.5" customHeight="1">
      <c r="C457" s="450"/>
      <c r="D457" s="5"/>
      <c r="E457" s="5"/>
      <c r="F457" s="5"/>
      <c r="G457" s="5"/>
      <c r="H457" s="5"/>
      <c r="I457" s="445"/>
      <c r="N457" s="451"/>
      <c r="O457" s="462"/>
      <c r="P457" s="448"/>
      <c r="Q457" s="448"/>
      <c r="R457" s="449"/>
    </row>
    <row r="458" spans="3:18" ht="16.5" customHeight="1">
      <c r="C458" s="450"/>
      <c r="D458" s="5"/>
      <c r="E458" s="5"/>
      <c r="F458" s="5"/>
      <c r="G458" s="5"/>
      <c r="H458" s="5"/>
      <c r="I458" s="445"/>
      <c r="N458" s="451"/>
      <c r="O458" s="462"/>
      <c r="P458" s="448"/>
      <c r="Q458" s="448"/>
      <c r="R458" s="449"/>
    </row>
    <row r="459" spans="3:18" ht="16.5" customHeight="1">
      <c r="C459" s="450"/>
      <c r="D459" s="5"/>
      <c r="E459" s="5"/>
      <c r="F459" s="5"/>
      <c r="G459" s="5"/>
      <c r="H459" s="5"/>
      <c r="I459" s="445"/>
      <c r="N459" s="451"/>
      <c r="O459" s="462"/>
      <c r="P459" s="448"/>
      <c r="Q459" s="448"/>
      <c r="R459" s="449"/>
    </row>
    <row r="460" spans="3:18" ht="16.5" customHeight="1">
      <c r="C460" s="450"/>
      <c r="D460" s="5"/>
      <c r="E460" s="5"/>
      <c r="F460" s="5"/>
      <c r="G460" s="5"/>
      <c r="H460" s="5"/>
      <c r="I460" s="445"/>
      <c r="N460" s="451"/>
      <c r="O460" s="462"/>
      <c r="P460" s="448"/>
      <c r="Q460" s="448"/>
      <c r="R460" s="449"/>
    </row>
    <row r="461" spans="3:18" ht="16.5" customHeight="1">
      <c r="C461" s="450"/>
      <c r="D461" s="5"/>
      <c r="E461" s="5"/>
      <c r="F461" s="5"/>
      <c r="G461" s="5"/>
      <c r="H461" s="5"/>
      <c r="I461" s="445"/>
      <c r="N461" s="451"/>
      <c r="O461" s="462"/>
      <c r="P461" s="448"/>
      <c r="Q461" s="448"/>
      <c r="R461" s="449"/>
    </row>
    <row r="462" spans="3:18" ht="16.5" customHeight="1">
      <c r="C462" s="450"/>
      <c r="D462" s="5"/>
      <c r="E462" s="5"/>
      <c r="F462" s="5"/>
      <c r="G462" s="5"/>
      <c r="H462" s="5"/>
      <c r="I462" s="445"/>
      <c r="N462" s="451"/>
      <c r="O462" s="462"/>
      <c r="P462" s="448"/>
      <c r="Q462" s="448"/>
      <c r="R462" s="449"/>
    </row>
    <row r="463" spans="3:18" ht="16.5" customHeight="1">
      <c r="C463" s="450"/>
      <c r="D463" s="5"/>
      <c r="E463" s="5"/>
      <c r="F463" s="5"/>
      <c r="G463" s="5"/>
      <c r="H463" s="5"/>
      <c r="I463" s="445"/>
      <c r="N463" s="451"/>
      <c r="O463" s="462"/>
      <c r="P463" s="448"/>
      <c r="Q463" s="448"/>
      <c r="R463" s="449"/>
    </row>
    <row r="464" spans="3:18" ht="16.5" customHeight="1">
      <c r="C464" s="450"/>
      <c r="D464" s="5"/>
      <c r="E464" s="5"/>
      <c r="F464" s="5"/>
      <c r="G464" s="5"/>
      <c r="H464" s="5"/>
      <c r="I464" s="445"/>
      <c r="N464" s="451"/>
      <c r="O464" s="462"/>
      <c r="P464" s="448"/>
      <c r="Q464" s="448"/>
      <c r="R464" s="449"/>
    </row>
    <row r="465" spans="3:18" ht="16.5" customHeight="1">
      <c r="C465" s="450"/>
      <c r="D465" s="5"/>
      <c r="E465" s="5"/>
      <c r="F465" s="5"/>
      <c r="G465" s="5"/>
      <c r="H465" s="5"/>
      <c r="I465" s="445"/>
      <c r="N465" s="451"/>
      <c r="O465" s="462"/>
      <c r="P465" s="448"/>
      <c r="Q465" s="448"/>
      <c r="R465" s="449"/>
    </row>
    <row r="466" spans="3:18" ht="16.5" customHeight="1">
      <c r="C466" s="450"/>
      <c r="D466" s="5"/>
      <c r="E466" s="5"/>
      <c r="F466" s="5"/>
      <c r="G466" s="5"/>
      <c r="H466" s="5"/>
      <c r="I466" s="445"/>
      <c r="N466" s="451"/>
      <c r="O466" s="462"/>
      <c r="P466" s="448"/>
      <c r="Q466" s="448"/>
      <c r="R466" s="449"/>
    </row>
    <row r="467" spans="3:18" ht="16.5" customHeight="1">
      <c r="C467" s="450"/>
      <c r="D467" s="5"/>
      <c r="E467" s="5"/>
      <c r="F467" s="5"/>
      <c r="G467" s="5"/>
      <c r="H467" s="5"/>
      <c r="I467" s="445"/>
      <c r="N467" s="451"/>
      <c r="O467" s="462"/>
      <c r="P467" s="448"/>
      <c r="Q467" s="448"/>
      <c r="R467" s="449"/>
    </row>
    <row r="468" spans="3:18" ht="16.5" customHeight="1">
      <c r="C468" s="450"/>
      <c r="D468" s="5"/>
      <c r="E468" s="5"/>
      <c r="F468" s="5"/>
      <c r="G468" s="5"/>
      <c r="H468" s="5"/>
      <c r="I468" s="445"/>
      <c r="N468" s="451"/>
      <c r="O468" s="462"/>
      <c r="P468" s="448"/>
      <c r="Q468" s="448"/>
      <c r="R468" s="449"/>
    </row>
    <row r="469" spans="3:18" ht="16.5" customHeight="1">
      <c r="C469" s="450"/>
      <c r="D469" s="5"/>
      <c r="E469" s="5"/>
      <c r="F469" s="5"/>
      <c r="G469" s="5"/>
      <c r="H469" s="5"/>
      <c r="I469" s="445"/>
      <c r="N469" s="451"/>
      <c r="O469" s="462"/>
      <c r="P469" s="448"/>
      <c r="Q469" s="448"/>
      <c r="R469" s="449"/>
    </row>
    <row r="470" spans="3:18" ht="16.5" customHeight="1">
      <c r="C470" s="450"/>
      <c r="D470" s="5"/>
      <c r="E470" s="5"/>
      <c r="F470" s="5"/>
      <c r="G470" s="5"/>
      <c r="H470" s="5"/>
      <c r="I470" s="445"/>
      <c r="N470" s="451"/>
      <c r="O470" s="462"/>
      <c r="P470" s="448"/>
      <c r="Q470" s="448"/>
      <c r="R470" s="449"/>
    </row>
    <row r="471" spans="3:18" ht="16.5" customHeight="1">
      <c r="C471" s="450"/>
      <c r="D471" s="5"/>
      <c r="E471" s="5"/>
      <c r="F471" s="5"/>
      <c r="G471" s="5"/>
      <c r="H471" s="5"/>
      <c r="I471" s="445"/>
      <c r="N471" s="451"/>
      <c r="O471" s="462"/>
      <c r="P471" s="448"/>
      <c r="Q471" s="448"/>
      <c r="R471" s="449"/>
    </row>
    <row r="472" spans="3:18" ht="16.5" customHeight="1">
      <c r="C472" s="450"/>
      <c r="D472" s="5"/>
      <c r="E472" s="5"/>
      <c r="F472" s="5"/>
      <c r="G472" s="5"/>
      <c r="H472" s="5"/>
      <c r="I472" s="445"/>
      <c r="N472" s="451"/>
      <c r="O472" s="462"/>
      <c r="P472" s="448"/>
      <c r="Q472" s="448"/>
      <c r="R472" s="449"/>
    </row>
    <row r="473" spans="3:18" ht="16.5" customHeight="1">
      <c r="C473" s="450"/>
      <c r="D473" s="5"/>
      <c r="E473" s="5"/>
      <c r="F473" s="5"/>
      <c r="G473" s="5"/>
      <c r="H473" s="5"/>
      <c r="I473" s="445"/>
      <c r="N473" s="451"/>
      <c r="O473" s="462"/>
      <c r="P473" s="448"/>
      <c r="Q473" s="448"/>
      <c r="R473" s="449"/>
    </row>
    <row r="474" spans="3:18" ht="16.5" customHeight="1">
      <c r="C474" s="450"/>
      <c r="D474" s="5"/>
      <c r="E474" s="5"/>
      <c r="F474" s="5"/>
      <c r="G474" s="5"/>
      <c r="H474" s="5"/>
      <c r="I474" s="445"/>
      <c r="N474" s="451"/>
      <c r="O474" s="462"/>
      <c r="P474" s="448"/>
      <c r="Q474" s="448"/>
      <c r="R474" s="449"/>
    </row>
    <row r="475" spans="3:18" ht="16.5" customHeight="1">
      <c r="C475" s="450"/>
      <c r="D475" s="5"/>
      <c r="E475" s="5"/>
      <c r="F475" s="5"/>
      <c r="G475" s="5"/>
      <c r="H475" s="5"/>
      <c r="I475" s="445"/>
      <c r="N475" s="451"/>
      <c r="O475" s="462"/>
      <c r="P475" s="448"/>
      <c r="Q475" s="448"/>
      <c r="R475" s="449"/>
    </row>
    <row r="476" spans="3:18" ht="16.5" customHeight="1">
      <c r="C476" s="450"/>
      <c r="D476" s="5"/>
      <c r="E476" s="5"/>
      <c r="F476" s="5"/>
      <c r="G476" s="5"/>
      <c r="H476" s="5"/>
      <c r="I476" s="445"/>
      <c r="N476" s="451"/>
      <c r="O476" s="462"/>
      <c r="P476" s="448"/>
      <c r="Q476" s="448"/>
      <c r="R476" s="449"/>
    </row>
    <row r="477" spans="3:18" ht="16.5" customHeight="1">
      <c r="C477" s="450"/>
      <c r="D477" s="5"/>
      <c r="E477" s="5"/>
      <c r="F477" s="5"/>
      <c r="G477" s="5"/>
      <c r="H477" s="5"/>
      <c r="I477" s="445"/>
      <c r="N477" s="451"/>
      <c r="O477" s="462"/>
      <c r="P477" s="448"/>
      <c r="Q477" s="448"/>
      <c r="R477" s="449"/>
    </row>
    <row r="478" spans="3:18" ht="16.5" customHeight="1">
      <c r="C478" s="450"/>
      <c r="D478" s="5"/>
      <c r="E478" s="5"/>
      <c r="F478" s="5"/>
      <c r="G478" s="5"/>
      <c r="H478" s="5"/>
      <c r="I478" s="445"/>
      <c r="N478" s="451"/>
      <c r="O478" s="462"/>
      <c r="P478" s="448"/>
      <c r="Q478" s="448"/>
      <c r="R478" s="449"/>
    </row>
    <row r="479" spans="3:18" ht="16.5" customHeight="1">
      <c r="C479" s="450"/>
      <c r="D479" s="5"/>
      <c r="E479" s="5"/>
      <c r="F479" s="5"/>
      <c r="G479" s="5"/>
      <c r="H479" s="5"/>
      <c r="I479" s="445"/>
      <c r="N479" s="451"/>
      <c r="O479" s="462"/>
      <c r="P479" s="448"/>
      <c r="Q479" s="448"/>
      <c r="R479" s="449"/>
    </row>
    <row r="480" spans="3:18" ht="16.5" customHeight="1">
      <c r="C480" s="450"/>
      <c r="D480" s="5"/>
      <c r="E480" s="5"/>
      <c r="F480" s="5"/>
      <c r="G480" s="5"/>
      <c r="H480" s="5"/>
      <c r="I480" s="445"/>
      <c r="N480" s="451"/>
      <c r="O480" s="462"/>
      <c r="P480" s="448"/>
      <c r="Q480" s="448"/>
      <c r="R480" s="449"/>
    </row>
    <row r="481" spans="3:18" ht="16.5" customHeight="1">
      <c r="C481" s="450"/>
      <c r="D481" s="5"/>
      <c r="E481" s="5"/>
      <c r="F481" s="5"/>
      <c r="G481" s="5"/>
      <c r="H481" s="5"/>
      <c r="I481" s="445"/>
      <c r="N481" s="451"/>
      <c r="O481" s="462"/>
      <c r="P481" s="448"/>
      <c r="Q481" s="448"/>
      <c r="R481" s="449"/>
    </row>
    <row r="482" spans="3:18" ht="16.5" customHeight="1">
      <c r="C482" s="450"/>
      <c r="D482" s="5"/>
      <c r="E482" s="5"/>
      <c r="F482" s="5"/>
      <c r="G482" s="5"/>
      <c r="H482" s="5"/>
      <c r="I482" s="445"/>
      <c r="N482" s="451"/>
      <c r="O482" s="462"/>
      <c r="P482" s="448"/>
      <c r="Q482" s="448"/>
      <c r="R482" s="449"/>
    </row>
    <row r="483" spans="3:18" ht="16.5" customHeight="1">
      <c r="C483" s="450"/>
      <c r="D483" s="5"/>
      <c r="E483" s="5"/>
      <c r="F483" s="5"/>
      <c r="G483" s="5"/>
      <c r="H483" s="5"/>
      <c r="I483" s="445"/>
      <c r="N483" s="451"/>
      <c r="O483" s="462"/>
      <c r="P483" s="448"/>
      <c r="Q483" s="448"/>
      <c r="R483" s="449"/>
    </row>
    <row r="484" spans="3:18" ht="16.5" customHeight="1">
      <c r="C484" s="450"/>
      <c r="D484" s="5"/>
      <c r="E484" s="5"/>
      <c r="F484" s="5"/>
      <c r="G484" s="5"/>
      <c r="H484" s="5"/>
      <c r="I484" s="445"/>
      <c r="N484" s="451"/>
      <c r="O484" s="462"/>
      <c r="P484" s="448"/>
      <c r="Q484" s="448"/>
      <c r="R484" s="449"/>
    </row>
    <row r="485" spans="3:18" ht="16.5" customHeight="1">
      <c r="C485" s="450"/>
      <c r="D485" s="5"/>
      <c r="E485" s="5"/>
      <c r="F485" s="5"/>
      <c r="G485" s="5"/>
      <c r="H485" s="5"/>
      <c r="I485" s="445"/>
      <c r="N485" s="451"/>
      <c r="O485" s="462"/>
      <c r="P485" s="448"/>
      <c r="Q485" s="448"/>
      <c r="R485" s="449"/>
    </row>
    <row r="486" spans="3:18" ht="16.5" customHeight="1">
      <c r="C486" s="450"/>
      <c r="D486" s="5"/>
      <c r="E486" s="5"/>
      <c r="F486" s="5"/>
      <c r="G486" s="5"/>
      <c r="H486" s="5"/>
      <c r="I486" s="445"/>
      <c r="N486" s="451"/>
      <c r="O486" s="462"/>
      <c r="P486" s="448"/>
      <c r="Q486" s="448"/>
      <c r="R486" s="449"/>
    </row>
    <row r="487" spans="3:18" ht="16.5" customHeight="1">
      <c r="C487" s="450"/>
      <c r="D487" s="5"/>
      <c r="E487" s="5"/>
      <c r="F487" s="5"/>
      <c r="G487" s="5"/>
      <c r="H487" s="5"/>
      <c r="I487" s="445"/>
      <c r="N487" s="451"/>
      <c r="O487" s="462"/>
      <c r="P487" s="448"/>
      <c r="Q487" s="448"/>
      <c r="R487" s="449"/>
    </row>
    <row r="488" spans="3:18" ht="16.5" customHeight="1">
      <c r="C488" s="450"/>
      <c r="D488" s="5"/>
      <c r="E488" s="5"/>
      <c r="F488" s="5"/>
      <c r="G488" s="5"/>
      <c r="H488" s="5"/>
      <c r="I488" s="445"/>
      <c r="N488" s="451"/>
      <c r="O488" s="462"/>
      <c r="P488" s="448"/>
      <c r="Q488" s="448"/>
      <c r="R488" s="449"/>
    </row>
    <row r="489" spans="3:18" ht="16.5" customHeight="1">
      <c r="C489" s="450"/>
      <c r="D489" s="5"/>
      <c r="E489" s="5"/>
      <c r="F489" s="5"/>
      <c r="G489" s="5"/>
      <c r="H489" s="5"/>
      <c r="I489" s="445"/>
      <c r="N489" s="451"/>
      <c r="O489" s="462"/>
      <c r="P489" s="448"/>
      <c r="Q489" s="448"/>
      <c r="R489" s="449"/>
    </row>
    <row r="490" spans="3:18" ht="16.5" customHeight="1">
      <c r="C490" s="450"/>
      <c r="D490" s="5"/>
      <c r="E490" s="5"/>
      <c r="F490" s="5"/>
      <c r="G490" s="5"/>
      <c r="H490" s="5"/>
      <c r="I490" s="445"/>
      <c r="N490" s="451"/>
      <c r="O490" s="462"/>
      <c r="P490" s="448"/>
      <c r="Q490" s="448"/>
      <c r="R490" s="449"/>
    </row>
    <row r="491" spans="3:18" ht="16.5" customHeight="1">
      <c r="C491" s="450"/>
      <c r="D491" s="5"/>
      <c r="E491" s="5"/>
      <c r="F491" s="5"/>
      <c r="G491" s="5"/>
      <c r="H491" s="5"/>
      <c r="I491" s="445"/>
      <c r="N491" s="451"/>
      <c r="O491" s="462"/>
      <c r="P491" s="448"/>
      <c r="Q491" s="448"/>
      <c r="R491" s="449"/>
    </row>
    <row r="492" spans="3:18" ht="16.5" customHeight="1">
      <c r="C492" s="450"/>
      <c r="D492" s="5"/>
      <c r="E492" s="5"/>
      <c r="F492" s="5"/>
      <c r="G492" s="5"/>
      <c r="H492" s="5"/>
      <c r="I492" s="445"/>
      <c r="N492" s="451"/>
      <c r="O492" s="462"/>
      <c r="P492" s="448"/>
      <c r="Q492" s="448"/>
      <c r="R492" s="449"/>
    </row>
    <row r="493" spans="3:18" ht="16.5" customHeight="1">
      <c r="C493" s="450"/>
      <c r="D493" s="5"/>
      <c r="E493" s="5"/>
      <c r="F493" s="5"/>
      <c r="G493" s="5"/>
      <c r="H493" s="5"/>
      <c r="I493" s="445"/>
      <c r="N493" s="451"/>
      <c r="O493" s="462"/>
      <c r="P493" s="448"/>
      <c r="Q493" s="448"/>
      <c r="R493" s="449"/>
    </row>
    <row r="494" spans="3:18" ht="16.5" customHeight="1">
      <c r="C494" s="450"/>
      <c r="D494" s="5"/>
      <c r="E494" s="5"/>
      <c r="F494" s="5"/>
      <c r="G494" s="5"/>
      <c r="H494" s="5"/>
      <c r="I494" s="445"/>
      <c r="N494" s="451"/>
      <c r="O494" s="462"/>
      <c r="P494" s="448"/>
      <c r="Q494" s="448"/>
      <c r="R494" s="449"/>
    </row>
    <row r="495" spans="3:18" ht="16.5" customHeight="1">
      <c r="C495" s="450"/>
      <c r="D495" s="5"/>
      <c r="E495" s="5"/>
      <c r="F495" s="5"/>
      <c r="G495" s="5"/>
      <c r="H495" s="5"/>
      <c r="I495" s="445"/>
      <c r="N495" s="451"/>
      <c r="O495" s="462"/>
      <c r="P495" s="448"/>
      <c r="Q495" s="448"/>
      <c r="R495" s="449"/>
    </row>
    <row r="496" spans="3:18" ht="16.5" customHeight="1">
      <c r="C496" s="450"/>
      <c r="D496" s="5"/>
      <c r="E496" s="5"/>
      <c r="F496" s="5"/>
      <c r="G496" s="5"/>
      <c r="H496" s="5"/>
      <c r="I496" s="445"/>
      <c r="N496" s="451"/>
      <c r="O496" s="462"/>
      <c r="P496" s="448"/>
      <c r="Q496" s="448"/>
      <c r="R496" s="449"/>
    </row>
    <row r="497" spans="3:18" ht="16.5" customHeight="1">
      <c r="C497" s="450"/>
      <c r="D497" s="5"/>
      <c r="E497" s="5"/>
      <c r="F497" s="5"/>
      <c r="G497" s="5"/>
      <c r="H497" s="5"/>
      <c r="I497" s="445"/>
      <c r="N497" s="451"/>
      <c r="O497" s="462"/>
      <c r="P497" s="448"/>
      <c r="Q497" s="448"/>
      <c r="R497" s="449"/>
    </row>
    <row r="498" spans="3:18" ht="16.5" customHeight="1">
      <c r="C498" s="450"/>
      <c r="D498" s="5"/>
      <c r="E498" s="5"/>
      <c r="F498" s="5"/>
      <c r="G498" s="5"/>
      <c r="H498" s="5"/>
      <c r="I498" s="445"/>
      <c r="N498" s="451"/>
      <c r="O498" s="462"/>
      <c r="P498" s="448"/>
      <c r="Q498" s="448"/>
      <c r="R498" s="449"/>
    </row>
    <row r="499" spans="3:18" ht="16.5" customHeight="1">
      <c r="C499" s="450"/>
      <c r="D499" s="5"/>
      <c r="E499" s="5"/>
      <c r="F499" s="5"/>
      <c r="G499" s="5"/>
      <c r="H499" s="5"/>
      <c r="I499" s="445"/>
      <c r="N499" s="451"/>
      <c r="O499" s="462"/>
      <c r="P499" s="448"/>
      <c r="Q499" s="448"/>
      <c r="R499" s="449"/>
    </row>
    <row r="500" spans="3:18" ht="16.5" customHeight="1">
      <c r="C500" s="450"/>
      <c r="D500" s="5"/>
      <c r="E500" s="5"/>
      <c r="F500" s="5"/>
      <c r="G500" s="5"/>
      <c r="H500" s="5"/>
      <c r="I500" s="445"/>
      <c r="N500" s="451"/>
      <c r="O500" s="462"/>
      <c r="P500" s="448"/>
      <c r="Q500" s="448"/>
      <c r="R500" s="449"/>
    </row>
    <row r="501" spans="3:18" ht="16.5" customHeight="1">
      <c r="C501" s="450"/>
      <c r="D501" s="5"/>
      <c r="E501" s="5"/>
      <c r="F501" s="5"/>
      <c r="G501" s="5"/>
      <c r="H501" s="5"/>
      <c r="I501" s="445"/>
      <c r="N501" s="451"/>
      <c r="O501" s="462"/>
      <c r="P501" s="448"/>
      <c r="Q501" s="448"/>
      <c r="R501" s="449"/>
    </row>
    <row r="502" spans="3:18" ht="16.5" customHeight="1">
      <c r="C502" s="450"/>
      <c r="D502" s="5"/>
      <c r="E502" s="5"/>
      <c r="F502" s="5"/>
      <c r="G502" s="5"/>
      <c r="H502" s="5"/>
      <c r="I502" s="445"/>
      <c r="N502" s="451"/>
      <c r="O502" s="462"/>
      <c r="P502" s="448"/>
      <c r="Q502" s="448"/>
      <c r="R502" s="449"/>
    </row>
    <row r="503" spans="3:18" ht="16.5" customHeight="1">
      <c r="C503" s="450"/>
      <c r="D503" s="5"/>
      <c r="E503" s="5"/>
      <c r="F503" s="5"/>
      <c r="G503" s="5"/>
      <c r="H503" s="5"/>
      <c r="I503" s="445"/>
      <c r="N503" s="451"/>
      <c r="O503" s="462"/>
      <c r="P503" s="448"/>
      <c r="Q503" s="448"/>
      <c r="R503" s="449"/>
    </row>
    <row r="504" spans="3:18" ht="16.5" customHeight="1">
      <c r="C504" s="450"/>
      <c r="D504" s="5"/>
      <c r="E504" s="5"/>
      <c r="F504" s="5"/>
      <c r="G504" s="5"/>
      <c r="H504" s="5"/>
      <c r="I504" s="445"/>
      <c r="N504" s="451"/>
      <c r="O504" s="462"/>
      <c r="P504" s="448"/>
      <c r="Q504" s="448"/>
      <c r="R504" s="449"/>
    </row>
    <row r="505" spans="3:18" ht="16.5" customHeight="1">
      <c r="C505" s="450"/>
      <c r="D505" s="5"/>
      <c r="E505" s="5"/>
      <c r="F505" s="5"/>
      <c r="G505" s="5"/>
      <c r="H505" s="5"/>
      <c r="I505" s="445"/>
      <c r="N505" s="451"/>
      <c r="O505" s="462"/>
      <c r="P505" s="448"/>
      <c r="Q505" s="448"/>
      <c r="R505" s="449"/>
    </row>
    <row r="506" spans="3:18" ht="16.5" customHeight="1">
      <c r="C506" s="450"/>
      <c r="D506" s="5"/>
      <c r="E506" s="5"/>
      <c r="F506" s="5"/>
      <c r="G506" s="5"/>
      <c r="H506" s="5"/>
      <c r="I506" s="445"/>
      <c r="N506" s="451"/>
      <c r="O506" s="462"/>
      <c r="P506" s="448"/>
      <c r="Q506" s="448"/>
      <c r="R506" s="449"/>
    </row>
    <row r="507" spans="3:18" ht="16.5" customHeight="1">
      <c r="C507" s="450"/>
      <c r="D507" s="5"/>
      <c r="E507" s="5"/>
      <c r="F507" s="5"/>
      <c r="G507" s="5"/>
      <c r="H507" s="5"/>
      <c r="I507" s="445"/>
      <c r="N507" s="451"/>
      <c r="O507" s="462"/>
      <c r="P507" s="448"/>
      <c r="Q507" s="448"/>
      <c r="R507" s="449"/>
    </row>
    <row r="508" spans="3:18" ht="16.5" customHeight="1">
      <c r="C508" s="450"/>
      <c r="D508" s="5"/>
      <c r="E508" s="5"/>
      <c r="F508" s="5"/>
      <c r="G508" s="5"/>
      <c r="H508" s="5"/>
      <c r="I508" s="445"/>
      <c r="N508" s="451"/>
      <c r="O508" s="462"/>
      <c r="P508" s="448"/>
      <c r="Q508" s="448"/>
      <c r="R508" s="449"/>
    </row>
    <row r="509" spans="3:18" ht="16.5" customHeight="1">
      <c r="C509" s="450"/>
      <c r="D509" s="5"/>
      <c r="E509" s="5"/>
      <c r="F509" s="5"/>
      <c r="G509" s="5"/>
      <c r="H509" s="5"/>
      <c r="I509" s="445"/>
      <c r="N509" s="451"/>
      <c r="O509" s="462"/>
      <c r="P509" s="448"/>
      <c r="Q509" s="448"/>
      <c r="R509" s="449"/>
    </row>
    <row r="510" spans="3:18" ht="16.5" customHeight="1">
      <c r="C510" s="450"/>
      <c r="D510" s="5"/>
      <c r="E510" s="5"/>
      <c r="F510" s="5"/>
      <c r="G510" s="5"/>
      <c r="H510" s="5"/>
      <c r="I510" s="445"/>
      <c r="N510" s="451"/>
      <c r="O510" s="462"/>
      <c r="P510" s="448"/>
      <c r="Q510" s="448"/>
      <c r="R510" s="449"/>
    </row>
    <row r="511" spans="3:18" ht="16.5" customHeight="1">
      <c r="C511" s="450"/>
      <c r="D511" s="5"/>
      <c r="E511" s="5"/>
      <c r="F511" s="5"/>
      <c r="G511" s="5"/>
      <c r="H511" s="5"/>
      <c r="I511" s="445"/>
      <c r="N511" s="451"/>
      <c r="O511" s="462"/>
      <c r="P511" s="448"/>
      <c r="Q511" s="448"/>
      <c r="R511" s="449"/>
    </row>
    <row r="512" spans="3:18" ht="16.5" customHeight="1">
      <c r="C512" s="450"/>
      <c r="D512" s="5"/>
      <c r="E512" s="5"/>
      <c r="F512" s="5"/>
      <c r="G512" s="5"/>
      <c r="H512" s="5"/>
      <c r="I512" s="445"/>
      <c r="N512" s="451"/>
      <c r="O512" s="462"/>
      <c r="P512" s="448"/>
      <c r="Q512" s="448"/>
      <c r="R512" s="449"/>
    </row>
    <row r="513" spans="3:18" ht="16.5" customHeight="1">
      <c r="C513" s="450"/>
      <c r="D513" s="5"/>
      <c r="E513" s="5"/>
      <c r="F513" s="5"/>
      <c r="G513" s="5"/>
      <c r="H513" s="5"/>
      <c r="I513" s="445"/>
      <c r="N513" s="451"/>
      <c r="O513" s="462"/>
      <c r="P513" s="448"/>
      <c r="Q513" s="448"/>
      <c r="R513" s="449"/>
    </row>
    <row r="514" spans="3:18" ht="16.5" customHeight="1">
      <c r="C514" s="450"/>
      <c r="D514" s="5"/>
      <c r="E514" s="5"/>
      <c r="F514" s="5"/>
      <c r="G514" s="5"/>
      <c r="H514" s="5"/>
      <c r="I514" s="445"/>
      <c r="N514" s="451"/>
      <c r="O514" s="462"/>
      <c r="P514" s="448"/>
      <c r="Q514" s="448"/>
      <c r="R514" s="449"/>
    </row>
    <row r="515" spans="3:18" ht="16.5" customHeight="1">
      <c r="C515" s="450"/>
      <c r="D515" s="5"/>
      <c r="E515" s="5"/>
      <c r="F515" s="5"/>
      <c r="G515" s="5"/>
      <c r="H515" s="5"/>
      <c r="I515" s="445"/>
      <c r="N515" s="451"/>
      <c r="O515" s="462"/>
      <c r="P515" s="448"/>
      <c r="Q515" s="448"/>
      <c r="R515" s="449"/>
    </row>
    <row r="516" spans="3:18" ht="16.5" customHeight="1">
      <c r="C516" s="450"/>
      <c r="D516" s="5"/>
      <c r="E516" s="5"/>
      <c r="F516" s="5"/>
      <c r="G516" s="5"/>
      <c r="H516" s="5"/>
      <c r="I516" s="445"/>
      <c r="N516" s="451"/>
      <c r="O516" s="462"/>
      <c r="P516" s="448"/>
      <c r="Q516" s="448"/>
      <c r="R516" s="449"/>
    </row>
    <row r="517" spans="3:18" ht="16.5" customHeight="1">
      <c r="C517" s="450"/>
      <c r="D517" s="5"/>
      <c r="E517" s="5"/>
      <c r="F517" s="5"/>
      <c r="G517" s="5"/>
      <c r="H517" s="5"/>
      <c r="I517" s="445"/>
      <c r="N517" s="451"/>
      <c r="O517" s="462"/>
      <c r="P517" s="448"/>
      <c r="Q517" s="448"/>
      <c r="R517" s="449"/>
    </row>
    <row r="518" spans="3:18" ht="16.5" customHeight="1">
      <c r="C518" s="450"/>
      <c r="D518" s="5"/>
      <c r="E518" s="5"/>
      <c r="F518" s="5"/>
      <c r="G518" s="5"/>
      <c r="H518" s="5"/>
      <c r="I518" s="445"/>
      <c r="N518" s="451"/>
      <c r="O518" s="462"/>
      <c r="P518" s="448"/>
      <c r="Q518" s="448"/>
      <c r="R518" s="449"/>
    </row>
    <row r="519" spans="3:18" ht="16.5" customHeight="1">
      <c r="C519" s="450"/>
      <c r="D519" s="5"/>
      <c r="E519" s="5"/>
      <c r="F519" s="5"/>
      <c r="G519" s="5"/>
      <c r="H519" s="5"/>
      <c r="I519" s="445"/>
      <c r="N519" s="451"/>
      <c r="O519" s="462"/>
      <c r="P519" s="448"/>
      <c r="Q519" s="448"/>
      <c r="R519" s="449"/>
    </row>
    <row r="520" spans="3:18" ht="16.5" customHeight="1">
      <c r="C520" s="450"/>
      <c r="D520" s="5"/>
      <c r="E520" s="5"/>
      <c r="F520" s="5"/>
      <c r="G520" s="5"/>
      <c r="H520" s="5"/>
      <c r="I520" s="445"/>
      <c r="N520" s="451"/>
      <c r="O520" s="462"/>
      <c r="P520" s="448"/>
      <c r="Q520" s="448"/>
      <c r="R520" s="449"/>
    </row>
    <row r="521" spans="3:18" ht="16.5" customHeight="1">
      <c r="C521" s="450"/>
      <c r="D521" s="5"/>
      <c r="E521" s="5"/>
      <c r="F521" s="5"/>
      <c r="G521" s="5"/>
      <c r="H521" s="5"/>
      <c r="I521" s="445"/>
      <c r="N521" s="451"/>
      <c r="O521" s="462"/>
      <c r="P521" s="448"/>
      <c r="Q521" s="448"/>
      <c r="R521" s="449"/>
    </row>
    <row r="522" spans="3:18" ht="16.5" customHeight="1">
      <c r="C522" s="450"/>
      <c r="D522" s="5"/>
      <c r="E522" s="5"/>
      <c r="F522" s="5"/>
      <c r="G522" s="5"/>
      <c r="H522" s="5"/>
      <c r="I522" s="445"/>
      <c r="N522" s="451"/>
      <c r="O522" s="462"/>
      <c r="P522" s="448"/>
      <c r="Q522" s="448"/>
      <c r="R522" s="449"/>
    </row>
    <row r="523" spans="3:18" ht="16.5" customHeight="1">
      <c r="C523" s="450"/>
      <c r="D523" s="5"/>
      <c r="E523" s="5"/>
      <c r="F523" s="5"/>
      <c r="G523" s="5"/>
      <c r="H523" s="5"/>
      <c r="I523" s="445"/>
      <c r="N523" s="451"/>
      <c r="O523" s="462"/>
      <c r="P523" s="448"/>
      <c r="Q523" s="448"/>
      <c r="R523" s="449"/>
    </row>
    <row r="524" spans="3:18" ht="16.5" customHeight="1">
      <c r="C524" s="450"/>
      <c r="D524" s="5"/>
      <c r="E524" s="5"/>
      <c r="F524" s="5"/>
      <c r="G524" s="5"/>
      <c r="H524" s="5"/>
      <c r="I524" s="445"/>
      <c r="N524" s="451"/>
      <c r="O524" s="462"/>
      <c r="P524" s="448"/>
      <c r="Q524" s="448"/>
      <c r="R524" s="449"/>
    </row>
    <row r="525" spans="3:18" ht="16.5" customHeight="1">
      <c r="C525" s="450"/>
      <c r="D525" s="5"/>
      <c r="E525" s="5"/>
      <c r="F525" s="5"/>
      <c r="G525" s="5"/>
      <c r="H525" s="5"/>
      <c r="I525" s="445"/>
      <c r="N525" s="451"/>
      <c r="O525" s="462"/>
      <c r="P525" s="448"/>
      <c r="Q525" s="448"/>
      <c r="R525" s="449"/>
    </row>
    <row r="526" spans="3:18" ht="16.5" customHeight="1">
      <c r="C526" s="450"/>
      <c r="D526" s="5"/>
      <c r="E526" s="5"/>
      <c r="F526" s="5"/>
      <c r="G526" s="5"/>
      <c r="H526" s="5"/>
      <c r="I526" s="445"/>
      <c r="N526" s="451"/>
      <c r="O526" s="462"/>
      <c r="P526" s="448"/>
      <c r="Q526" s="448"/>
      <c r="R526" s="449"/>
    </row>
    <row r="527" spans="3:18" ht="16.5" customHeight="1">
      <c r="C527" s="450"/>
      <c r="D527" s="5"/>
      <c r="E527" s="5"/>
      <c r="F527" s="5"/>
      <c r="G527" s="5"/>
      <c r="H527" s="5"/>
      <c r="I527" s="445"/>
      <c r="N527" s="451"/>
      <c r="O527" s="462"/>
      <c r="P527" s="448"/>
      <c r="Q527" s="448"/>
      <c r="R527" s="449"/>
    </row>
    <row r="528" spans="3:18" ht="16.5" customHeight="1">
      <c r="C528" s="450"/>
      <c r="D528" s="5"/>
      <c r="E528" s="5"/>
      <c r="F528" s="5"/>
      <c r="G528" s="5"/>
      <c r="H528" s="5"/>
      <c r="I528" s="445"/>
      <c r="N528" s="451"/>
      <c r="O528" s="462"/>
      <c r="P528" s="448"/>
      <c r="Q528" s="448"/>
      <c r="R528" s="449"/>
    </row>
    <row r="529" spans="3:18" ht="16.5" customHeight="1">
      <c r="C529" s="450"/>
      <c r="D529" s="5"/>
      <c r="E529" s="5"/>
      <c r="F529" s="5"/>
      <c r="G529" s="5"/>
      <c r="H529" s="5"/>
      <c r="I529" s="445"/>
      <c r="N529" s="451"/>
      <c r="O529" s="462"/>
      <c r="P529" s="448"/>
      <c r="Q529" s="448"/>
      <c r="R529" s="449"/>
    </row>
    <row r="530" spans="3:18" ht="16.5" customHeight="1">
      <c r="C530" s="450"/>
      <c r="D530" s="5"/>
      <c r="E530" s="5"/>
      <c r="F530" s="5"/>
      <c r="G530" s="5"/>
      <c r="H530" s="5"/>
      <c r="I530" s="445"/>
      <c r="N530" s="451"/>
      <c r="O530" s="462"/>
      <c r="P530" s="448"/>
      <c r="Q530" s="448"/>
      <c r="R530" s="449"/>
    </row>
    <row r="531" spans="3:18" ht="16.5" customHeight="1">
      <c r="C531" s="450"/>
      <c r="D531" s="5"/>
      <c r="E531" s="5"/>
      <c r="F531" s="5"/>
      <c r="G531" s="5"/>
      <c r="H531" s="5"/>
      <c r="I531" s="445"/>
      <c r="N531" s="451"/>
      <c r="O531" s="462"/>
      <c r="P531" s="448"/>
      <c r="Q531" s="448"/>
      <c r="R531" s="449"/>
    </row>
    <row r="532" spans="3:18" ht="16.5" customHeight="1">
      <c r="C532" s="450"/>
      <c r="D532" s="5"/>
      <c r="E532" s="5"/>
      <c r="F532" s="5"/>
      <c r="G532" s="5"/>
      <c r="H532" s="5"/>
      <c r="I532" s="445"/>
      <c r="N532" s="451"/>
      <c r="O532" s="462"/>
      <c r="P532" s="448"/>
      <c r="Q532" s="448"/>
      <c r="R532" s="449"/>
    </row>
    <row r="533" spans="3:18" ht="16.5" customHeight="1">
      <c r="C533" s="450"/>
      <c r="D533" s="5"/>
      <c r="E533" s="5"/>
      <c r="F533" s="5"/>
      <c r="G533" s="5"/>
      <c r="H533" s="5"/>
      <c r="I533" s="445"/>
      <c r="N533" s="451"/>
      <c r="O533" s="462"/>
      <c r="P533" s="448"/>
      <c r="Q533" s="448"/>
      <c r="R533" s="449"/>
    </row>
    <row r="534" spans="3:18" ht="16.5" customHeight="1">
      <c r="C534" s="450"/>
      <c r="D534" s="5"/>
      <c r="E534" s="5"/>
      <c r="F534" s="5"/>
      <c r="G534" s="5"/>
      <c r="H534" s="5"/>
      <c r="I534" s="445"/>
      <c r="N534" s="451"/>
      <c r="O534" s="462"/>
      <c r="P534" s="448"/>
      <c r="Q534" s="448"/>
      <c r="R534" s="449"/>
    </row>
    <row r="535" spans="3:18" ht="16.5" customHeight="1">
      <c r="C535" s="450"/>
      <c r="D535" s="5"/>
      <c r="E535" s="5"/>
      <c r="F535" s="5"/>
      <c r="G535" s="5"/>
      <c r="H535" s="5"/>
      <c r="I535" s="445"/>
      <c r="N535" s="451"/>
      <c r="O535" s="462"/>
      <c r="P535" s="448"/>
      <c r="Q535" s="448"/>
      <c r="R535" s="449"/>
    </row>
    <row r="536" spans="3:18" ht="16.5" customHeight="1">
      <c r="C536" s="450"/>
      <c r="D536" s="5"/>
      <c r="E536" s="5"/>
      <c r="F536" s="5"/>
      <c r="G536" s="5"/>
      <c r="H536" s="5"/>
      <c r="I536" s="445"/>
      <c r="N536" s="451"/>
      <c r="O536" s="462"/>
      <c r="P536" s="448"/>
      <c r="Q536" s="448"/>
      <c r="R536" s="449"/>
    </row>
    <row r="537" spans="3:18" ht="16.5" customHeight="1">
      <c r="C537" s="450"/>
      <c r="D537" s="5"/>
      <c r="E537" s="5"/>
      <c r="F537" s="5"/>
      <c r="G537" s="5"/>
      <c r="H537" s="5"/>
      <c r="I537" s="445"/>
      <c r="N537" s="451"/>
      <c r="O537" s="462"/>
      <c r="P537" s="448"/>
      <c r="Q537" s="448"/>
      <c r="R537" s="449"/>
    </row>
    <row r="538" spans="3:18" ht="16.5" customHeight="1">
      <c r="C538" s="450"/>
      <c r="D538" s="5"/>
      <c r="E538" s="5"/>
      <c r="F538" s="5"/>
      <c r="G538" s="5"/>
      <c r="H538" s="5"/>
      <c r="I538" s="445"/>
      <c r="N538" s="451"/>
      <c r="O538" s="462"/>
      <c r="P538" s="448"/>
      <c r="Q538" s="448"/>
      <c r="R538" s="449"/>
    </row>
    <row r="539" spans="3:18" ht="16.5" customHeight="1">
      <c r="C539" s="450"/>
      <c r="D539" s="5"/>
      <c r="E539" s="5"/>
      <c r="F539" s="5"/>
      <c r="G539" s="5"/>
      <c r="H539" s="5"/>
      <c r="I539" s="445"/>
      <c r="N539" s="451"/>
      <c r="O539" s="462"/>
      <c r="P539" s="448"/>
      <c r="Q539" s="448"/>
      <c r="R539" s="449"/>
    </row>
    <row r="540" spans="3:18" ht="16.5" customHeight="1">
      <c r="C540" s="450"/>
      <c r="D540" s="5"/>
      <c r="E540" s="5"/>
      <c r="F540" s="5"/>
      <c r="G540" s="5"/>
      <c r="H540" s="5"/>
      <c r="I540" s="445"/>
      <c r="N540" s="451"/>
      <c r="O540" s="462"/>
      <c r="P540" s="448"/>
      <c r="Q540" s="448"/>
      <c r="R540" s="449"/>
    </row>
    <row r="541" spans="3:18" ht="16.5" customHeight="1">
      <c r="C541" s="450"/>
      <c r="D541" s="5"/>
      <c r="E541" s="5"/>
      <c r="F541" s="5"/>
      <c r="G541" s="5"/>
      <c r="H541" s="5"/>
      <c r="I541" s="445"/>
      <c r="N541" s="451"/>
      <c r="O541" s="462"/>
      <c r="P541" s="448"/>
      <c r="Q541" s="448"/>
      <c r="R541" s="449"/>
    </row>
    <row r="542" spans="3:18" ht="16.5" customHeight="1">
      <c r="C542" s="450"/>
      <c r="D542" s="5"/>
      <c r="E542" s="5"/>
      <c r="F542" s="5"/>
      <c r="G542" s="5"/>
      <c r="H542" s="5"/>
      <c r="I542" s="445"/>
      <c r="N542" s="451"/>
      <c r="O542" s="462"/>
      <c r="P542" s="448"/>
      <c r="Q542" s="448"/>
      <c r="R542" s="449"/>
    </row>
    <row r="543" spans="3:18" ht="16.5" customHeight="1">
      <c r="C543" s="450"/>
      <c r="D543" s="5"/>
      <c r="E543" s="5"/>
      <c r="F543" s="5"/>
      <c r="G543" s="5"/>
      <c r="H543" s="5"/>
      <c r="I543" s="445"/>
      <c r="N543" s="451"/>
      <c r="O543" s="462"/>
      <c r="P543" s="448"/>
      <c r="Q543" s="448"/>
      <c r="R543" s="449"/>
    </row>
    <row r="544" spans="3:18" ht="16.5" customHeight="1">
      <c r="C544" s="450"/>
      <c r="D544" s="5"/>
      <c r="E544" s="5"/>
      <c r="F544" s="5"/>
      <c r="G544" s="5"/>
      <c r="H544" s="5"/>
      <c r="I544" s="445"/>
      <c r="N544" s="451"/>
      <c r="O544" s="462"/>
      <c r="P544" s="448"/>
      <c r="Q544" s="448"/>
      <c r="R544" s="449"/>
    </row>
    <row r="545" spans="3:18" ht="16.5" customHeight="1">
      <c r="C545" s="450"/>
      <c r="D545" s="5"/>
      <c r="E545" s="5"/>
      <c r="F545" s="5"/>
      <c r="G545" s="5"/>
      <c r="H545" s="5"/>
      <c r="I545" s="445"/>
      <c r="N545" s="451"/>
      <c r="O545" s="462"/>
      <c r="P545" s="448"/>
      <c r="Q545" s="448"/>
      <c r="R545" s="449"/>
    </row>
    <row r="546" spans="3:18" ht="16.5" customHeight="1">
      <c r="C546" s="450"/>
      <c r="D546" s="5"/>
      <c r="E546" s="5"/>
      <c r="F546" s="5"/>
      <c r="G546" s="5"/>
      <c r="H546" s="5"/>
      <c r="I546" s="445"/>
      <c r="N546" s="451"/>
      <c r="O546" s="462"/>
      <c r="P546" s="448"/>
      <c r="Q546" s="448"/>
      <c r="R546" s="449"/>
    </row>
    <row r="547" spans="3:18" ht="16.5" customHeight="1">
      <c r="C547" s="450"/>
      <c r="D547" s="5"/>
      <c r="E547" s="5"/>
      <c r="F547" s="5"/>
      <c r="G547" s="5"/>
      <c r="H547" s="5"/>
      <c r="I547" s="445"/>
      <c r="N547" s="451"/>
      <c r="O547" s="462"/>
      <c r="P547" s="448"/>
      <c r="Q547" s="448"/>
      <c r="R547" s="449"/>
    </row>
    <row r="548" spans="3:18" ht="16.5" customHeight="1">
      <c r="C548" s="450"/>
      <c r="D548" s="5"/>
      <c r="E548" s="5"/>
      <c r="F548" s="5"/>
      <c r="G548" s="5"/>
      <c r="H548" s="5"/>
      <c r="I548" s="445"/>
      <c r="N548" s="451"/>
      <c r="O548" s="462"/>
      <c r="P548" s="448"/>
      <c r="Q548" s="448"/>
      <c r="R548" s="449"/>
    </row>
    <row r="549" spans="3:18" ht="16.5" customHeight="1">
      <c r="C549" s="450"/>
      <c r="D549" s="5"/>
      <c r="E549" s="5"/>
      <c r="F549" s="5"/>
      <c r="G549" s="5"/>
      <c r="H549" s="5"/>
      <c r="I549" s="445"/>
      <c r="N549" s="451"/>
      <c r="O549" s="462"/>
      <c r="P549" s="448"/>
      <c r="Q549" s="448"/>
      <c r="R549" s="449"/>
    </row>
    <row r="550" spans="3:18" ht="16.5" customHeight="1">
      <c r="C550" s="450"/>
      <c r="D550" s="5"/>
      <c r="E550" s="5"/>
      <c r="F550" s="5"/>
      <c r="G550" s="5"/>
      <c r="H550" s="5"/>
      <c r="I550" s="445"/>
      <c r="N550" s="451"/>
      <c r="O550" s="462"/>
      <c r="P550" s="448"/>
      <c r="Q550" s="448"/>
      <c r="R550" s="449"/>
    </row>
    <row r="551" spans="3:18" ht="16.5" customHeight="1">
      <c r="C551" s="450"/>
      <c r="D551" s="5"/>
      <c r="E551" s="5"/>
      <c r="F551" s="5"/>
      <c r="G551" s="5"/>
      <c r="H551" s="5"/>
      <c r="I551" s="445"/>
      <c r="N551" s="451"/>
      <c r="O551" s="462"/>
      <c r="P551" s="448"/>
      <c r="Q551" s="448"/>
      <c r="R551" s="449"/>
    </row>
    <row r="552" spans="3:18" ht="16.5" customHeight="1">
      <c r="C552" s="450"/>
      <c r="D552" s="5"/>
      <c r="E552" s="5"/>
      <c r="F552" s="5"/>
      <c r="G552" s="5"/>
      <c r="H552" s="5"/>
      <c r="I552" s="445"/>
      <c r="N552" s="451"/>
      <c r="O552" s="462"/>
      <c r="P552" s="448"/>
      <c r="Q552" s="448"/>
      <c r="R552" s="449"/>
    </row>
    <row r="553" spans="3:18" ht="16.5" customHeight="1">
      <c r="C553" s="450"/>
      <c r="D553" s="5"/>
      <c r="E553" s="5"/>
      <c r="F553" s="5"/>
      <c r="G553" s="5"/>
      <c r="H553" s="5"/>
      <c r="I553" s="445"/>
      <c r="N553" s="451"/>
      <c r="O553" s="462"/>
      <c r="P553" s="448"/>
      <c r="Q553" s="448"/>
      <c r="R553" s="449"/>
    </row>
    <row r="554" spans="3:18" ht="16.5" customHeight="1">
      <c r="C554" s="450"/>
      <c r="D554" s="5"/>
      <c r="E554" s="5"/>
      <c r="F554" s="5"/>
      <c r="G554" s="5"/>
      <c r="H554" s="5"/>
      <c r="I554" s="445"/>
      <c r="N554" s="451"/>
      <c r="O554" s="462"/>
      <c r="P554" s="448"/>
      <c r="Q554" s="448"/>
      <c r="R554" s="449"/>
    </row>
    <row r="555" spans="3:18" ht="16.5" customHeight="1">
      <c r="C555" s="450"/>
      <c r="D555" s="5"/>
      <c r="E555" s="5"/>
      <c r="F555" s="5"/>
      <c r="G555" s="5"/>
      <c r="H555" s="5"/>
      <c r="I555" s="445"/>
      <c r="N555" s="451"/>
      <c r="O555" s="462"/>
      <c r="P555" s="448"/>
      <c r="Q555" s="448"/>
      <c r="R555" s="449"/>
    </row>
    <row r="556" spans="3:18" ht="16.5" customHeight="1">
      <c r="C556" s="450"/>
      <c r="D556" s="5"/>
      <c r="E556" s="5"/>
      <c r="F556" s="5"/>
      <c r="G556" s="5"/>
      <c r="H556" s="5"/>
      <c r="I556" s="445"/>
      <c r="N556" s="451"/>
      <c r="O556" s="462"/>
      <c r="P556" s="448"/>
      <c r="Q556" s="448"/>
      <c r="R556" s="449"/>
    </row>
    <row r="557" spans="3:18" ht="16.5" customHeight="1">
      <c r="C557" s="450"/>
      <c r="D557" s="5"/>
      <c r="E557" s="5"/>
      <c r="F557" s="5"/>
      <c r="G557" s="5"/>
      <c r="H557" s="5"/>
      <c r="I557" s="445"/>
      <c r="N557" s="451"/>
      <c r="O557" s="462"/>
      <c r="P557" s="448"/>
      <c r="Q557" s="448"/>
      <c r="R557" s="449"/>
    </row>
    <row r="558" spans="3:18" ht="16.5" customHeight="1">
      <c r="C558" s="450"/>
      <c r="D558" s="5"/>
      <c r="E558" s="5"/>
      <c r="F558" s="5"/>
      <c r="G558" s="5"/>
      <c r="H558" s="5"/>
      <c r="I558" s="445"/>
      <c r="N558" s="451"/>
      <c r="O558" s="462"/>
      <c r="P558" s="448"/>
      <c r="Q558" s="448"/>
      <c r="R558" s="449"/>
    </row>
    <row r="559" spans="3:18" ht="16.5" customHeight="1">
      <c r="C559" s="450"/>
      <c r="D559" s="5"/>
      <c r="E559" s="5"/>
      <c r="F559" s="5"/>
      <c r="G559" s="5"/>
      <c r="H559" s="5"/>
      <c r="I559" s="445"/>
      <c r="N559" s="451"/>
      <c r="O559" s="462"/>
      <c r="P559" s="448"/>
      <c r="Q559" s="448"/>
      <c r="R559" s="449"/>
    </row>
    <row r="560" spans="3:18" ht="16.5" customHeight="1">
      <c r="C560" s="450"/>
      <c r="D560" s="5"/>
      <c r="E560" s="5"/>
      <c r="F560" s="5"/>
      <c r="G560" s="5"/>
      <c r="H560" s="5"/>
      <c r="I560" s="445"/>
      <c r="N560" s="451"/>
      <c r="O560" s="462"/>
      <c r="P560" s="448"/>
      <c r="Q560" s="448"/>
      <c r="R560" s="449"/>
    </row>
    <row r="561" spans="3:18" ht="16.5" customHeight="1">
      <c r="C561" s="450"/>
      <c r="D561" s="5"/>
      <c r="E561" s="5"/>
      <c r="F561" s="5"/>
      <c r="G561" s="5"/>
      <c r="H561" s="5"/>
      <c r="I561" s="445"/>
      <c r="N561" s="451"/>
      <c r="O561" s="462"/>
      <c r="P561" s="448"/>
      <c r="Q561" s="448"/>
      <c r="R561" s="449"/>
    </row>
    <row r="562" spans="3:18" ht="16.5" customHeight="1">
      <c r="C562" s="450"/>
      <c r="D562" s="5"/>
      <c r="E562" s="5"/>
      <c r="F562" s="5"/>
      <c r="G562" s="5"/>
      <c r="H562" s="5"/>
      <c r="I562" s="445"/>
      <c r="N562" s="451"/>
      <c r="O562" s="462"/>
      <c r="P562" s="448"/>
      <c r="Q562" s="448"/>
      <c r="R562" s="449"/>
    </row>
    <row r="563" spans="3:18" ht="16.5" customHeight="1">
      <c r="C563" s="450"/>
      <c r="D563" s="5"/>
      <c r="E563" s="5"/>
      <c r="F563" s="5"/>
      <c r="G563" s="5"/>
      <c r="H563" s="5"/>
      <c r="I563" s="445"/>
      <c r="N563" s="451"/>
      <c r="O563" s="462"/>
      <c r="P563" s="448"/>
      <c r="Q563" s="448"/>
      <c r="R563" s="449"/>
    </row>
    <row r="564" spans="3:18" ht="16.5" customHeight="1">
      <c r="C564" s="450"/>
      <c r="D564" s="5"/>
      <c r="E564" s="5"/>
      <c r="F564" s="5"/>
      <c r="G564" s="5"/>
      <c r="H564" s="5"/>
      <c r="I564" s="445"/>
      <c r="N564" s="451"/>
      <c r="O564" s="462"/>
      <c r="P564" s="448"/>
      <c r="Q564" s="448"/>
      <c r="R564" s="449"/>
    </row>
    <row r="565" spans="3:18" ht="16.5" customHeight="1">
      <c r="C565" s="450"/>
      <c r="D565" s="5"/>
      <c r="E565" s="5"/>
      <c r="F565" s="5"/>
      <c r="G565" s="5"/>
      <c r="H565" s="5"/>
      <c r="I565" s="445"/>
      <c r="N565" s="451"/>
      <c r="O565" s="462"/>
      <c r="P565" s="448"/>
      <c r="Q565" s="448"/>
      <c r="R565" s="449"/>
    </row>
    <row r="566" spans="3:18" ht="16.5" customHeight="1">
      <c r="C566" s="450"/>
      <c r="D566" s="5"/>
      <c r="E566" s="5"/>
      <c r="F566" s="5"/>
      <c r="G566" s="5"/>
      <c r="H566" s="5"/>
      <c r="I566" s="445"/>
      <c r="N566" s="451"/>
      <c r="O566" s="462"/>
      <c r="P566" s="448"/>
      <c r="Q566" s="448"/>
      <c r="R566" s="449"/>
    </row>
    <row r="567" spans="3:18" ht="16.5" customHeight="1">
      <c r="C567" s="450"/>
      <c r="D567" s="5"/>
      <c r="E567" s="5"/>
      <c r="F567" s="5"/>
      <c r="G567" s="5"/>
      <c r="H567" s="5"/>
      <c r="I567" s="445"/>
      <c r="N567" s="451"/>
      <c r="O567" s="462"/>
      <c r="P567" s="448"/>
      <c r="Q567" s="448"/>
      <c r="R567" s="449"/>
    </row>
    <row r="568" spans="3:18" ht="16.5" customHeight="1">
      <c r="C568" s="450"/>
      <c r="D568" s="5"/>
      <c r="E568" s="5"/>
      <c r="F568" s="5"/>
      <c r="G568" s="5"/>
      <c r="H568" s="5"/>
      <c r="I568" s="445"/>
      <c r="N568" s="451"/>
      <c r="O568" s="462"/>
      <c r="P568" s="448"/>
      <c r="Q568" s="448"/>
      <c r="R568" s="449"/>
    </row>
    <row r="569" spans="3:18" ht="16.5" customHeight="1">
      <c r="C569" s="450"/>
      <c r="D569" s="5"/>
      <c r="E569" s="5"/>
      <c r="F569" s="5"/>
      <c r="G569" s="5"/>
      <c r="H569" s="5"/>
      <c r="I569" s="445"/>
      <c r="N569" s="451"/>
      <c r="O569" s="462"/>
      <c r="P569" s="448"/>
      <c r="Q569" s="448"/>
      <c r="R569" s="449"/>
    </row>
    <row r="570" spans="3:18" ht="16.5" customHeight="1">
      <c r="C570" s="450"/>
      <c r="D570" s="5"/>
      <c r="E570" s="5"/>
      <c r="F570" s="5"/>
      <c r="G570" s="5"/>
      <c r="H570" s="5"/>
      <c r="I570" s="445"/>
      <c r="N570" s="451"/>
      <c r="O570" s="462"/>
      <c r="P570" s="448"/>
      <c r="Q570" s="448"/>
      <c r="R570" s="449"/>
    </row>
    <row r="571" spans="3:18" ht="16.5" customHeight="1">
      <c r="C571" s="450"/>
      <c r="D571" s="5"/>
      <c r="E571" s="5"/>
      <c r="F571" s="5"/>
      <c r="G571" s="5"/>
      <c r="H571" s="5"/>
      <c r="I571" s="445"/>
      <c r="N571" s="451"/>
      <c r="O571" s="462"/>
      <c r="P571" s="448"/>
      <c r="Q571" s="448"/>
      <c r="R571" s="449"/>
    </row>
    <row r="572" spans="3:18" ht="16.5" customHeight="1">
      <c r="C572" s="450"/>
      <c r="D572" s="5"/>
      <c r="E572" s="5"/>
      <c r="F572" s="5"/>
      <c r="G572" s="5"/>
      <c r="H572" s="5"/>
      <c r="I572" s="445"/>
      <c r="N572" s="451"/>
      <c r="O572" s="462"/>
      <c r="P572" s="448"/>
      <c r="Q572" s="448"/>
      <c r="R572" s="449"/>
    </row>
    <row r="573" spans="3:18" ht="16.5" customHeight="1">
      <c r="C573" s="450"/>
      <c r="D573" s="5"/>
      <c r="E573" s="5"/>
      <c r="F573" s="5"/>
      <c r="G573" s="5"/>
      <c r="H573" s="5"/>
      <c r="I573" s="445"/>
      <c r="N573" s="451"/>
      <c r="O573" s="462"/>
      <c r="P573" s="448"/>
      <c r="Q573" s="448"/>
      <c r="R573" s="449"/>
    </row>
    <row r="574" spans="3:18" ht="16.5" customHeight="1">
      <c r="C574" s="450"/>
      <c r="D574" s="5"/>
      <c r="E574" s="5"/>
      <c r="F574" s="5"/>
      <c r="G574" s="5"/>
      <c r="H574" s="5"/>
      <c r="I574" s="445"/>
      <c r="N574" s="451"/>
      <c r="O574" s="462"/>
      <c r="P574" s="448"/>
      <c r="Q574" s="448"/>
      <c r="R574" s="449"/>
    </row>
    <row r="575" spans="3:18" ht="16.5" customHeight="1">
      <c r="C575" s="450"/>
      <c r="D575" s="5"/>
      <c r="E575" s="5"/>
      <c r="F575" s="5"/>
      <c r="G575" s="5"/>
      <c r="H575" s="5"/>
      <c r="I575" s="445"/>
      <c r="N575" s="451"/>
      <c r="O575" s="462"/>
      <c r="P575" s="448"/>
      <c r="Q575" s="448"/>
      <c r="R575" s="449"/>
    </row>
    <row r="576" spans="3:18" ht="16.5" customHeight="1">
      <c r="C576" s="450"/>
      <c r="D576" s="5"/>
      <c r="E576" s="5"/>
      <c r="F576" s="5"/>
      <c r="G576" s="5"/>
      <c r="H576" s="5"/>
      <c r="I576" s="445"/>
      <c r="N576" s="451"/>
      <c r="O576" s="462"/>
      <c r="P576" s="448"/>
      <c r="Q576" s="448"/>
      <c r="R576" s="449"/>
    </row>
    <row r="577" spans="3:18" ht="16.5" customHeight="1">
      <c r="C577" s="450"/>
      <c r="D577" s="5"/>
      <c r="E577" s="5"/>
      <c r="F577" s="5"/>
      <c r="G577" s="5"/>
      <c r="H577" s="5"/>
      <c r="I577" s="445"/>
      <c r="N577" s="451"/>
      <c r="O577" s="462"/>
      <c r="P577" s="448"/>
      <c r="Q577" s="448"/>
      <c r="R577" s="449"/>
    </row>
    <row r="578" spans="3:18" ht="16.5" customHeight="1">
      <c r="C578" s="450"/>
      <c r="D578" s="5"/>
      <c r="E578" s="5"/>
      <c r="F578" s="5"/>
      <c r="G578" s="5"/>
      <c r="H578" s="5"/>
      <c r="I578" s="445"/>
      <c r="N578" s="451"/>
      <c r="O578" s="462"/>
      <c r="P578" s="448"/>
      <c r="Q578" s="448"/>
      <c r="R578" s="449"/>
    </row>
    <row r="579" spans="3:18" ht="16.5" customHeight="1">
      <c r="C579" s="450"/>
      <c r="D579" s="5"/>
      <c r="E579" s="5"/>
      <c r="F579" s="5"/>
      <c r="G579" s="5"/>
      <c r="H579" s="5"/>
      <c r="I579" s="445"/>
      <c r="N579" s="451"/>
      <c r="O579" s="462"/>
      <c r="P579" s="448"/>
      <c r="Q579" s="448"/>
      <c r="R579" s="449"/>
    </row>
    <row r="580" spans="3:18" ht="16.5" customHeight="1">
      <c r="C580" s="450"/>
      <c r="D580" s="5"/>
      <c r="E580" s="5"/>
      <c r="F580" s="5"/>
      <c r="G580" s="5"/>
      <c r="H580" s="5"/>
      <c r="I580" s="445"/>
      <c r="N580" s="451"/>
      <c r="O580" s="462"/>
      <c r="P580" s="448"/>
      <c r="Q580" s="448"/>
      <c r="R580" s="449"/>
    </row>
    <row r="581" spans="3:18" ht="16.5" customHeight="1">
      <c r="C581" s="450"/>
      <c r="D581" s="5"/>
      <c r="E581" s="5"/>
      <c r="F581" s="5"/>
      <c r="G581" s="5"/>
      <c r="H581" s="5"/>
      <c r="I581" s="445"/>
      <c r="N581" s="451"/>
      <c r="O581" s="462"/>
      <c r="P581" s="448"/>
      <c r="Q581" s="448"/>
      <c r="R581" s="449"/>
    </row>
    <row r="582" spans="3:18" ht="16.5" customHeight="1">
      <c r="C582" s="450"/>
      <c r="D582" s="5"/>
      <c r="E582" s="5"/>
      <c r="F582" s="5"/>
      <c r="G582" s="5"/>
      <c r="H582" s="5"/>
      <c r="I582" s="445"/>
      <c r="N582" s="451"/>
      <c r="O582" s="462"/>
      <c r="P582" s="448"/>
      <c r="Q582" s="448"/>
      <c r="R582" s="449"/>
    </row>
    <row r="583" spans="3:18" ht="16.5" customHeight="1">
      <c r="C583" s="450"/>
      <c r="D583" s="5"/>
      <c r="E583" s="5"/>
      <c r="F583" s="5"/>
      <c r="G583" s="5"/>
      <c r="H583" s="5"/>
      <c r="I583" s="445"/>
      <c r="N583" s="451"/>
      <c r="O583" s="462"/>
      <c r="P583" s="448"/>
      <c r="Q583" s="448"/>
      <c r="R583" s="449"/>
    </row>
    <row r="584" spans="3:18" ht="16.5" customHeight="1">
      <c r="C584" s="450"/>
      <c r="D584" s="5"/>
      <c r="E584" s="5"/>
      <c r="F584" s="5"/>
      <c r="G584" s="5"/>
      <c r="H584" s="5"/>
      <c r="I584" s="445"/>
      <c r="N584" s="451"/>
      <c r="O584" s="462"/>
      <c r="P584" s="448"/>
      <c r="Q584" s="448"/>
      <c r="R584" s="449"/>
    </row>
    <row r="585" spans="3:18" ht="16.5" customHeight="1">
      <c r="C585" s="450"/>
      <c r="D585" s="5"/>
      <c r="E585" s="5"/>
      <c r="F585" s="5"/>
      <c r="G585" s="5"/>
      <c r="H585" s="5"/>
      <c r="I585" s="445"/>
      <c r="N585" s="451"/>
      <c r="O585" s="462"/>
      <c r="P585" s="448"/>
      <c r="Q585" s="448"/>
      <c r="R585" s="449"/>
    </row>
    <row r="586" spans="3:18" ht="16.5" customHeight="1">
      <c r="C586" s="450"/>
      <c r="D586" s="5"/>
      <c r="E586" s="5"/>
      <c r="F586" s="5"/>
      <c r="G586" s="5"/>
      <c r="H586" s="5"/>
      <c r="I586" s="445"/>
      <c r="N586" s="451"/>
      <c r="O586" s="462"/>
      <c r="P586" s="448"/>
      <c r="Q586" s="448"/>
      <c r="R586" s="449"/>
    </row>
    <row r="587" spans="3:18" ht="16.5" customHeight="1">
      <c r="C587" s="450"/>
      <c r="D587" s="5"/>
      <c r="E587" s="5"/>
      <c r="F587" s="5"/>
      <c r="G587" s="5"/>
      <c r="H587" s="5"/>
      <c r="I587" s="445"/>
      <c r="N587" s="451"/>
      <c r="O587" s="462"/>
      <c r="P587" s="448"/>
      <c r="Q587" s="448"/>
      <c r="R587" s="449"/>
    </row>
    <row r="588" spans="3:18" ht="16.5" customHeight="1">
      <c r="C588" s="450"/>
      <c r="D588" s="5"/>
      <c r="E588" s="5"/>
      <c r="F588" s="5"/>
      <c r="G588" s="5"/>
      <c r="H588" s="5"/>
      <c r="I588" s="445"/>
      <c r="N588" s="451"/>
      <c r="O588" s="462"/>
      <c r="P588" s="448"/>
      <c r="Q588" s="448"/>
      <c r="R588" s="449"/>
    </row>
    <row r="589" spans="3:18" ht="16.5" customHeight="1">
      <c r="C589" s="450"/>
      <c r="D589" s="5"/>
      <c r="E589" s="5"/>
      <c r="F589" s="5"/>
      <c r="G589" s="5"/>
      <c r="H589" s="5"/>
      <c r="I589" s="445"/>
      <c r="N589" s="451"/>
      <c r="O589" s="462"/>
      <c r="P589" s="448"/>
      <c r="Q589" s="448"/>
      <c r="R589" s="449"/>
    </row>
    <row r="590" spans="3:18" ht="16.5" customHeight="1">
      <c r="C590" s="450"/>
      <c r="D590" s="5"/>
      <c r="E590" s="5"/>
      <c r="F590" s="5"/>
      <c r="G590" s="5"/>
      <c r="H590" s="5"/>
      <c r="I590" s="445"/>
      <c r="N590" s="451"/>
      <c r="O590" s="462"/>
      <c r="P590" s="448"/>
      <c r="Q590" s="448"/>
      <c r="R590" s="449"/>
    </row>
    <row r="591" spans="3:18" ht="16.5" customHeight="1">
      <c r="C591" s="450"/>
      <c r="D591" s="5"/>
      <c r="E591" s="5"/>
      <c r="F591" s="5"/>
      <c r="G591" s="5"/>
      <c r="H591" s="5"/>
      <c r="I591" s="445"/>
      <c r="N591" s="451"/>
      <c r="O591" s="462"/>
      <c r="P591" s="448"/>
      <c r="Q591" s="448"/>
      <c r="R591" s="449"/>
    </row>
    <row r="592" spans="3:18" ht="16.5" customHeight="1">
      <c r="C592" s="450"/>
      <c r="D592" s="5"/>
      <c r="E592" s="5"/>
      <c r="F592" s="5"/>
      <c r="G592" s="5"/>
      <c r="H592" s="5"/>
      <c r="I592" s="445"/>
      <c r="N592" s="451"/>
      <c r="O592" s="462"/>
      <c r="P592" s="448"/>
      <c r="Q592" s="448"/>
      <c r="R592" s="449"/>
    </row>
    <row r="593" spans="3:18" ht="16.5" customHeight="1">
      <c r="C593" s="450"/>
      <c r="D593" s="5"/>
      <c r="E593" s="5"/>
      <c r="F593" s="5"/>
      <c r="G593" s="5"/>
      <c r="H593" s="5"/>
      <c r="I593" s="445"/>
      <c r="N593" s="451"/>
      <c r="O593" s="462"/>
      <c r="P593" s="448"/>
      <c r="Q593" s="448"/>
      <c r="R593" s="449"/>
    </row>
    <row r="594" spans="3:18" ht="16.5" customHeight="1">
      <c r="C594" s="450"/>
      <c r="D594" s="5"/>
      <c r="E594" s="5"/>
      <c r="F594" s="5"/>
      <c r="G594" s="5"/>
      <c r="H594" s="5"/>
      <c r="I594" s="445"/>
      <c r="N594" s="451"/>
      <c r="O594" s="462"/>
      <c r="P594" s="448"/>
      <c r="Q594" s="448"/>
      <c r="R594" s="449"/>
    </row>
    <row r="595" spans="3:18" ht="16.5" customHeight="1">
      <c r="C595" s="450"/>
      <c r="D595" s="5"/>
      <c r="E595" s="5"/>
      <c r="F595" s="5"/>
      <c r="G595" s="5"/>
      <c r="H595" s="5"/>
      <c r="I595" s="445"/>
      <c r="N595" s="451"/>
      <c r="O595" s="462"/>
      <c r="P595" s="448"/>
      <c r="Q595" s="448"/>
      <c r="R595" s="449"/>
    </row>
    <row r="596" spans="3:18" ht="16.5" customHeight="1">
      <c r="C596" s="450"/>
      <c r="D596" s="5"/>
      <c r="E596" s="5"/>
      <c r="F596" s="5"/>
      <c r="G596" s="5"/>
      <c r="H596" s="5"/>
      <c r="I596" s="445"/>
      <c r="N596" s="451"/>
      <c r="O596" s="462"/>
      <c r="P596" s="448"/>
      <c r="Q596" s="448"/>
      <c r="R596" s="449"/>
    </row>
    <row r="597" spans="3:18" ht="16.5" customHeight="1">
      <c r="C597" s="450"/>
      <c r="D597" s="5"/>
      <c r="E597" s="5"/>
      <c r="F597" s="5"/>
      <c r="G597" s="5"/>
      <c r="H597" s="5"/>
      <c r="I597" s="445"/>
      <c r="N597" s="451"/>
      <c r="O597" s="462"/>
      <c r="P597" s="448"/>
      <c r="Q597" s="448"/>
      <c r="R597" s="449"/>
    </row>
    <row r="598" spans="3:18" ht="16.5" customHeight="1">
      <c r="C598" s="450"/>
      <c r="D598" s="5"/>
      <c r="E598" s="5"/>
      <c r="F598" s="5"/>
      <c r="G598" s="5"/>
      <c r="H598" s="5"/>
      <c r="I598" s="445"/>
      <c r="N598" s="451"/>
      <c r="O598" s="462"/>
      <c r="P598" s="448"/>
      <c r="Q598" s="448"/>
      <c r="R598" s="449"/>
    </row>
    <row r="599" spans="3:18" ht="16.5" customHeight="1">
      <c r="C599" s="450"/>
      <c r="D599" s="5"/>
      <c r="E599" s="5"/>
      <c r="F599" s="5"/>
      <c r="G599" s="5"/>
      <c r="H599" s="5"/>
      <c r="I599" s="445"/>
      <c r="N599" s="451"/>
      <c r="O599" s="462"/>
      <c r="P599" s="448"/>
      <c r="Q599" s="448"/>
      <c r="R599" s="449"/>
    </row>
    <row r="600" spans="3:18" ht="16.5" customHeight="1">
      <c r="C600" s="450"/>
      <c r="D600" s="5"/>
      <c r="E600" s="5"/>
      <c r="F600" s="5"/>
      <c r="G600" s="5"/>
      <c r="H600" s="5"/>
      <c r="I600" s="445"/>
      <c r="N600" s="451"/>
      <c r="O600" s="462"/>
      <c r="P600" s="448"/>
      <c r="Q600" s="448"/>
      <c r="R600" s="449"/>
    </row>
    <row r="601" spans="3:18" ht="16.5" customHeight="1">
      <c r="C601" s="450"/>
      <c r="D601" s="5"/>
      <c r="E601" s="5"/>
      <c r="F601" s="5"/>
      <c r="G601" s="5"/>
      <c r="H601" s="5"/>
      <c r="I601" s="445"/>
      <c r="N601" s="451"/>
      <c r="O601" s="462"/>
      <c r="P601" s="448"/>
      <c r="Q601" s="448"/>
      <c r="R601" s="449"/>
    </row>
    <row r="602" spans="3:18" ht="16.5" customHeight="1">
      <c r="C602" s="450"/>
      <c r="D602" s="5"/>
      <c r="E602" s="5"/>
      <c r="F602" s="5"/>
      <c r="G602" s="5"/>
      <c r="H602" s="5"/>
      <c r="I602" s="445"/>
      <c r="N602" s="451"/>
      <c r="O602" s="462"/>
      <c r="P602" s="448"/>
      <c r="Q602" s="448"/>
      <c r="R602" s="449"/>
    </row>
    <row r="603" spans="3:18" ht="16.5" customHeight="1">
      <c r="C603" s="450"/>
      <c r="D603" s="5"/>
      <c r="E603" s="5"/>
      <c r="F603" s="5"/>
      <c r="G603" s="5"/>
      <c r="H603" s="5"/>
      <c r="I603" s="445"/>
      <c r="N603" s="451"/>
      <c r="O603" s="462"/>
      <c r="P603" s="448"/>
      <c r="Q603" s="448"/>
      <c r="R603" s="449"/>
    </row>
    <row r="604" spans="3:18" ht="16.5" customHeight="1">
      <c r="C604" s="450"/>
      <c r="D604" s="5"/>
      <c r="E604" s="5"/>
      <c r="F604" s="5"/>
      <c r="G604" s="5"/>
      <c r="H604" s="5"/>
      <c r="I604" s="445"/>
      <c r="N604" s="451"/>
      <c r="O604" s="462"/>
      <c r="P604" s="448"/>
      <c r="Q604" s="448"/>
      <c r="R604" s="449"/>
    </row>
    <row r="605" spans="3:18" ht="16.5" customHeight="1">
      <c r="C605" s="450"/>
      <c r="D605" s="5"/>
      <c r="E605" s="5"/>
      <c r="F605" s="5"/>
      <c r="G605" s="5"/>
      <c r="H605" s="5"/>
      <c r="I605" s="445"/>
      <c r="N605" s="451"/>
      <c r="O605" s="462"/>
      <c r="P605" s="448"/>
      <c r="Q605" s="448"/>
      <c r="R605" s="449"/>
    </row>
    <row r="606" spans="3:18" ht="16.5" customHeight="1">
      <c r="C606" s="450"/>
      <c r="D606" s="5"/>
      <c r="E606" s="5"/>
      <c r="F606" s="5"/>
      <c r="G606" s="5"/>
      <c r="H606" s="5"/>
      <c r="I606" s="445"/>
      <c r="N606" s="451"/>
      <c r="O606" s="462"/>
      <c r="P606" s="448"/>
      <c r="Q606" s="448"/>
      <c r="R606" s="449"/>
    </row>
    <row r="607" spans="3:18" ht="16.5" customHeight="1">
      <c r="C607" s="450"/>
      <c r="D607" s="5"/>
      <c r="E607" s="5"/>
      <c r="F607" s="5"/>
      <c r="G607" s="5"/>
      <c r="H607" s="5"/>
      <c r="I607" s="445"/>
      <c r="N607" s="451"/>
      <c r="O607" s="462"/>
      <c r="P607" s="448"/>
      <c r="Q607" s="448"/>
      <c r="R607" s="449"/>
    </row>
    <row r="608" spans="3:18" ht="16.5" customHeight="1">
      <c r="C608" s="450"/>
      <c r="D608" s="5"/>
      <c r="E608" s="5"/>
      <c r="F608" s="5"/>
      <c r="G608" s="5"/>
      <c r="H608" s="5"/>
      <c r="I608" s="445"/>
      <c r="N608" s="451"/>
      <c r="O608" s="462"/>
      <c r="P608" s="448"/>
      <c r="Q608" s="448"/>
      <c r="R608" s="449"/>
    </row>
    <row r="609" spans="3:18" ht="16.5" customHeight="1">
      <c r="C609" s="450"/>
      <c r="D609" s="5"/>
      <c r="E609" s="5"/>
      <c r="F609" s="5"/>
      <c r="G609" s="5"/>
      <c r="H609" s="5"/>
      <c r="I609" s="445"/>
      <c r="N609" s="451"/>
      <c r="O609" s="462"/>
      <c r="P609" s="448"/>
      <c r="Q609" s="448"/>
      <c r="R609" s="449"/>
    </row>
    <row r="610" spans="3:18" ht="16.5" customHeight="1">
      <c r="C610" s="450"/>
      <c r="D610" s="5"/>
      <c r="E610" s="5"/>
      <c r="F610" s="5"/>
      <c r="G610" s="5"/>
      <c r="H610" s="5"/>
      <c r="I610" s="445"/>
      <c r="N610" s="451"/>
      <c r="O610" s="462"/>
      <c r="P610" s="448"/>
      <c r="Q610" s="448"/>
      <c r="R610" s="449"/>
    </row>
    <row r="611" spans="3:18" ht="16.5" customHeight="1">
      <c r="C611" s="450"/>
      <c r="D611" s="5"/>
      <c r="E611" s="5"/>
      <c r="F611" s="5"/>
      <c r="G611" s="5"/>
      <c r="H611" s="5"/>
      <c r="I611" s="445"/>
      <c r="N611" s="451"/>
      <c r="O611" s="462"/>
      <c r="P611" s="448"/>
      <c r="Q611" s="448"/>
      <c r="R611" s="449"/>
    </row>
    <row r="612" spans="3:18" ht="16.5" customHeight="1">
      <c r="C612" s="450"/>
      <c r="D612" s="5"/>
      <c r="E612" s="5"/>
      <c r="F612" s="5"/>
      <c r="G612" s="5"/>
      <c r="H612" s="5"/>
      <c r="I612" s="445"/>
      <c r="N612" s="451"/>
      <c r="O612" s="462"/>
      <c r="P612" s="448"/>
      <c r="Q612" s="448"/>
      <c r="R612" s="449"/>
    </row>
    <row r="613" spans="3:18" ht="16.5" customHeight="1">
      <c r="C613" s="450"/>
      <c r="D613" s="5"/>
      <c r="E613" s="5"/>
      <c r="F613" s="5"/>
      <c r="G613" s="5"/>
      <c r="H613" s="5"/>
      <c r="I613" s="445"/>
      <c r="N613" s="451"/>
      <c r="O613" s="462"/>
      <c r="P613" s="448"/>
      <c r="Q613" s="448"/>
      <c r="R613" s="449"/>
    </row>
    <row r="614" spans="3:18" ht="16.5" customHeight="1">
      <c r="C614" s="450"/>
      <c r="D614" s="5"/>
      <c r="E614" s="5"/>
      <c r="F614" s="5"/>
      <c r="G614" s="5"/>
      <c r="H614" s="5"/>
      <c r="I614" s="445"/>
      <c r="N614" s="451"/>
      <c r="O614" s="462"/>
      <c r="P614" s="448"/>
      <c r="Q614" s="448"/>
      <c r="R614" s="449"/>
    </row>
    <row r="615" spans="3:18" ht="16.5" customHeight="1">
      <c r="C615" s="450"/>
      <c r="D615" s="5"/>
      <c r="E615" s="5"/>
      <c r="F615" s="5"/>
      <c r="G615" s="5"/>
      <c r="H615" s="5"/>
      <c r="I615" s="445"/>
      <c r="N615" s="451"/>
      <c r="O615" s="462"/>
      <c r="P615" s="448"/>
      <c r="Q615" s="448"/>
      <c r="R615" s="449"/>
    </row>
    <row r="616" spans="3:18" ht="16.5" customHeight="1">
      <c r="C616" s="450"/>
      <c r="D616" s="5"/>
      <c r="E616" s="5"/>
      <c r="F616" s="5"/>
      <c r="G616" s="5"/>
      <c r="H616" s="5"/>
      <c r="I616" s="445"/>
      <c r="N616" s="451"/>
      <c r="O616" s="462"/>
      <c r="P616" s="448"/>
      <c r="Q616" s="448"/>
      <c r="R616" s="449"/>
    </row>
    <row r="617" spans="3:18" ht="16.5" customHeight="1">
      <c r="C617" s="450"/>
      <c r="D617" s="5"/>
      <c r="E617" s="5"/>
      <c r="F617" s="5"/>
      <c r="G617" s="5"/>
      <c r="H617" s="5"/>
      <c r="I617" s="445"/>
      <c r="N617" s="451"/>
      <c r="O617" s="462"/>
      <c r="P617" s="448"/>
      <c r="Q617" s="448"/>
      <c r="R617" s="449"/>
    </row>
    <row r="618" spans="3:18" ht="16.5" customHeight="1">
      <c r="C618" s="450"/>
      <c r="D618" s="5"/>
      <c r="E618" s="5"/>
      <c r="F618" s="5"/>
      <c r="G618" s="5"/>
      <c r="H618" s="5"/>
      <c r="I618" s="445"/>
      <c r="N618" s="451"/>
      <c r="O618" s="462"/>
      <c r="P618" s="448"/>
      <c r="Q618" s="448"/>
      <c r="R618" s="449"/>
    </row>
    <row r="619" spans="3:18" ht="16.5" customHeight="1">
      <c r="C619" s="450"/>
      <c r="D619" s="5"/>
      <c r="E619" s="5"/>
      <c r="F619" s="5"/>
      <c r="G619" s="5"/>
      <c r="H619" s="5"/>
      <c r="I619" s="445"/>
      <c r="N619" s="451"/>
      <c r="O619" s="462"/>
      <c r="P619" s="448"/>
      <c r="Q619" s="448"/>
      <c r="R619" s="449"/>
    </row>
    <row r="620" spans="3:18" ht="16.5" customHeight="1">
      <c r="C620" s="450"/>
      <c r="D620" s="5"/>
      <c r="E620" s="5"/>
      <c r="F620" s="5"/>
      <c r="G620" s="5"/>
      <c r="H620" s="5"/>
      <c r="I620" s="445"/>
      <c r="N620" s="451"/>
      <c r="O620" s="462"/>
      <c r="P620" s="448"/>
      <c r="Q620" s="448"/>
      <c r="R620" s="449"/>
    </row>
    <row r="621" spans="3:18" ht="16.5" customHeight="1">
      <c r="C621" s="450"/>
      <c r="D621" s="5"/>
      <c r="E621" s="5"/>
      <c r="F621" s="5"/>
      <c r="G621" s="5"/>
      <c r="H621" s="5"/>
      <c r="I621" s="445"/>
      <c r="N621" s="451"/>
      <c r="O621" s="462"/>
      <c r="P621" s="448"/>
      <c r="Q621" s="448"/>
      <c r="R621" s="449"/>
    </row>
    <row r="622" spans="3:18" ht="16.5" customHeight="1">
      <c r="C622" s="450"/>
      <c r="D622" s="5"/>
      <c r="E622" s="5"/>
      <c r="F622" s="5"/>
      <c r="G622" s="5"/>
      <c r="H622" s="5"/>
      <c r="I622" s="445"/>
      <c r="N622" s="451"/>
      <c r="O622" s="462"/>
      <c r="P622" s="448"/>
      <c r="Q622" s="448"/>
      <c r="R622" s="449"/>
    </row>
    <row r="623" spans="3:18" ht="16.5" customHeight="1">
      <c r="C623" s="450"/>
      <c r="D623" s="5"/>
      <c r="E623" s="5"/>
      <c r="F623" s="5"/>
      <c r="G623" s="5"/>
      <c r="H623" s="5"/>
      <c r="I623" s="445"/>
      <c r="N623" s="451"/>
      <c r="O623" s="462"/>
      <c r="P623" s="448"/>
      <c r="Q623" s="448"/>
      <c r="R623" s="449"/>
    </row>
    <row r="624" spans="3:18" ht="16.5" customHeight="1">
      <c r="C624" s="450"/>
      <c r="D624" s="5"/>
      <c r="E624" s="5"/>
      <c r="F624" s="5"/>
      <c r="G624" s="5"/>
      <c r="H624" s="5"/>
      <c r="I624" s="445"/>
      <c r="N624" s="451"/>
      <c r="O624" s="462"/>
      <c r="P624" s="448"/>
      <c r="Q624" s="448"/>
      <c r="R624" s="449"/>
    </row>
    <row r="625" spans="3:18" ht="16.5" customHeight="1">
      <c r="C625" s="450"/>
      <c r="D625" s="5"/>
      <c r="E625" s="5"/>
      <c r="F625" s="5"/>
      <c r="G625" s="5"/>
      <c r="H625" s="5"/>
      <c r="I625" s="445"/>
      <c r="N625" s="451"/>
      <c r="O625" s="462"/>
      <c r="P625" s="448"/>
      <c r="Q625" s="448"/>
      <c r="R625" s="449"/>
    </row>
    <row r="626" spans="3:18" ht="16.5" customHeight="1">
      <c r="C626" s="450"/>
      <c r="D626" s="5"/>
      <c r="E626" s="5"/>
      <c r="F626" s="5"/>
      <c r="G626" s="5"/>
      <c r="H626" s="5"/>
      <c r="I626" s="445"/>
      <c r="N626" s="451"/>
      <c r="O626" s="462"/>
      <c r="P626" s="448"/>
      <c r="Q626" s="448"/>
      <c r="R626" s="449"/>
    </row>
    <row r="627" spans="3:18" ht="16.5" customHeight="1">
      <c r="C627" s="450"/>
      <c r="D627" s="5"/>
      <c r="E627" s="5"/>
      <c r="F627" s="5"/>
      <c r="G627" s="5"/>
      <c r="H627" s="5"/>
      <c r="I627" s="445"/>
      <c r="N627" s="451"/>
      <c r="O627" s="462"/>
      <c r="P627" s="448"/>
      <c r="Q627" s="448"/>
      <c r="R627" s="449"/>
    </row>
    <row r="628" spans="3:18" ht="16.5" customHeight="1">
      <c r="C628" s="450"/>
      <c r="D628" s="5"/>
      <c r="E628" s="5"/>
      <c r="F628" s="5"/>
      <c r="G628" s="5"/>
      <c r="H628" s="5"/>
      <c r="I628" s="445"/>
      <c r="N628" s="451"/>
      <c r="O628" s="462"/>
      <c r="P628" s="448"/>
      <c r="Q628" s="448"/>
      <c r="R628" s="449"/>
    </row>
    <row r="629" spans="3:18" ht="16.5" customHeight="1">
      <c r="C629" s="450"/>
      <c r="D629" s="5"/>
      <c r="E629" s="5"/>
      <c r="F629" s="5"/>
      <c r="G629" s="5"/>
      <c r="H629" s="5"/>
      <c r="I629" s="445"/>
      <c r="N629" s="451"/>
      <c r="O629" s="462"/>
      <c r="P629" s="448"/>
      <c r="Q629" s="448"/>
      <c r="R629" s="449"/>
    </row>
    <row r="630" spans="3:18" ht="16.5" customHeight="1">
      <c r="C630" s="450"/>
      <c r="D630" s="5"/>
      <c r="E630" s="5"/>
      <c r="F630" s="5"/>
      <c r="G630" s="5"/>
      <c r="H630" s="5"/>
      <c r="I630" s="445"/>
      <c r="N630" s="451"/>
      <c r="O630" s="462"/>
      <c r="P630" s="448"/>
      <c r="Q630" s="448"/>
      <c r="R630" s="449"/>
    </row>
    <row r="631" spans="3:18" ht="16.5" customHeight="1">
      <c r="C631" s="450"/>
      <c r="D631" s="5"/>
      <c r="E631" s="5"/>
      <c r="F631" s="5"/>
      <c r="G631" s="5"/>
      <c r="H631" s="5"/>
      <c r="I631" s="445"/>
      <c r="N631" s="451"/>
      <c r="O631" s="462"/>
      <c r="P631" s="448"/>
      <c r="Q631" s="448"/>
      <c r="R631" s="449"/>
    </row>
    <row r="632" spans="3:18" ht="16.5" customHeight="1">
      <c r="C632" s="450"/>
      <c r="D632" s="5"/>
      <c r="E632" s="5"/>
      <c r="F632" s="5"/>
      <c r="G632" s="5"/>
      <c r="H632" s="5"/>
      <c r="I632" s="445"/>
      <c r="N632" s="451"/>
      <c r="O632" s="462"/>
      <c r="P632" s="448"/>
      <c r="Q632" s="448"/>
      <c r="R632" s="449"/>
    </row>
    <row r="633" spans="3:18" ht="16.5" customHeight="1">
      <c r="C633" s="450"/>
      <c r="D633" s="5"/>
      <c r="E633" s="5"/>
      <c r="F633" s="5"/>
      <c r="G633" s="5"/>
      <c r="H633" s="5"/>
      <c r="I633" s="445"/>
      <c r="N633" s="451"/>
      <c r="O633" s="462"/>
      <c r="P633" s="448"/>
      <c r="Q633" s="448"/>
      <c r="R633" s="449"/>
    </row>
    <row r="634" spans="3:18" ht="16.5" customHeight="1">
      <c r="C634" s="450"/>
      <c r="D634" s="5"/>
      <c r="E634" s="5"/>
      <c r="F634" s="5"/>
      <c r="G634" s="5"/>
      <c r="H634" s="5"/>
      <c r="I634" s="445"/>
      <c r="N634" s="451"/>
      <c r="O634" s="462"/>
      <c r="P634" s="448"/>
      <c r="Q634" s="448"/>
      <c r="R634" s="449"/>
    </row>
    <row r="635" spans="3:18" ht="16.5" customHeight="1">
      <c r="C635" s="450"/>
      <c r="D635" s="5"/>
      <c r="E635" s="5"/>
      <c r="F635" s="5"/>
      <c r="G635" s="5"/>
      <c r="H635" s="5"/>
      <c r="I635" s="445"/>
      <c r="N635" s="451"/>
      <c r="O635" s="462"/>
      <c r="P635" s="448"/>
      <c r="Q635" s="448"/>
      <c r="R635" s="449"/>
    </row>
    <row r="636" spans="3:18" ht="16.5" customHeight="1">
      <c r="C636" s="450"/>
      <c r="D636" s="5"/>
      <c r="E636" s="5"/>
      <c r="F636" s="5"/>
      <c r="G636" s="5"/>
      <c r="H636" s="5"/>
      <c r="I636" s="445"/>
      <c r="N636" s="451"/>
      <c r="O636" s="462"/>
      <c r="P636" s="448"/>
      <c r="Q636" s="448"/>
      <c r="R636" s="449"/>
    </row>
    <row r="637" spans="3:18" ht="16.5" customHeight="1">
      <c r="C637" s="450"/>
      <c r="D637" s="5"/>
      <c r="E637" s="5"/>
      <c r="F637" s="5"/>
      <c r="G637" s="5"/>
      <c r="H637" s="5"/>
      <c r="I637" s="445"/>
      <c r="N637" s="451"/>
      <c r="O637" s="462"/>
      <c r="P637" s="448"/>
      <c r="Q637" s="448"/>
      <c r="R637" s="449"/>
    </row>
    <row r="638" spans="3:18" ht="16.5" customHeight="1">
      <c r="C638" s="450"/>
      <c r="D638" s="5"/>
      <c r="E638" s="5"/>
      <c r="F638" s="5"/>
      <c r="G638" s="5"/>
      <c r="H638" s="5"/>
      <c r="I638" s="445"/>
      <c r="N638" s="451"/>
      <c r="O638" s="462"/>
      <c r="P638" s="448"/>
      <c r="Q638" s="448"/>
      <c r="R638" s="449"/>
    </row>
    <row r="639" spans="3:18" ht="16.5" customHeight="1">
      <c r="C639" s="450"/>
      <c r="D639" s="5"/>
      <c r="E639" s="5"/>
      <c r="F639" s="5"/>
      <c r="G639" s="5"/>
      <c r="H639" s="5"/>
      <c r="I639" s="445"/>
      <c r="N639" s="451"/>
      <c r="O639" s="462"/>
      <c r="P639" s="448"/>
      <c r="Q639" s="448"/>
      <c r="R639" s="449"/>
    </row>
    <row r="640" spans="3:18" ht="16.5" customHeight="1">
      <c r="C640" s="450"/>
      <c r="D640" s="5"/>
      <c r="E640" s="5"/>
      <c r="F640" s="5"/>
      <c r="G640" s="5"/>
      <c r="H640" s="5"/>
      <c r="I640" s="445"/>
      <c r="N640" s="451"/>
      <c r="O640" s="462"/>
      <c r="P640" s="448"/>
      <c r="Q640" s="448"/>
      <c r="R640" s="449"/>
    </row>
    <row r="641" spans="3:18" ht="16.5" customHeight="1">
      <c r="C641" s="450"/>
      <c r="D641" s="5"/>
      <c r="E641" s="5"/>
      <c r="F641" s="5"/>
      <c r="G641" s="5"/>
      <c r="H641" s="5"/>
      <c r="I641" s="445"/>
      <c r="N641" s="451"/>
      <c r="O641" s="462"/>
      <c r="P641" s="448"/>
      <c r="Q641" s="448"/>
      <c r="R641" s="449"/>
    </row>
    <row r="642" spans="3:18" ht="16.5" customHeight="1">
      <c r="C642" s="450"/>
      <c r="D642" s="5"/>
      <c r="E642" s="5"/>
      <c r="F642" s="5"/>
      <c r="G642" s="5"/>
      <c r="H642" s="5"/>
      <c r="I642" s="445"/>
      <c r="N642" s="451"/>
      <c r="O642" s="462"/>
      <c r="P642" s="448"/>
      <c r="Q642" s="448"/>
      <c r="R642" s="449"/>
    </row>
    <row r="643" spans="3:18" ht="16.5" customHeight="1">
      <c r="C643" s="450"/>
      <c r="D643" s="5"/>
      <c r="E643" s="5"/>
      <c r="F643" s="5"/>
      <c r="G643" s="5"/>
      <c r="H643" s="5"/>
      <c r="I643" s="445"/>
      <c r="N643" s="451"/>
      <c r="O643" s="462"/>
      <c r="P643" s="448"/>
      <c r="Q643" s="448"/>
      <c r="R643" s="449"/>
    </row>
    <row r="644" spans="3:18" ht="16.5" customHeight="1">
      <c r="C644" s="450"/>
      <c r="D644" s="5"/>
      <c r="E644" s="5"/>
      <c r="F644" s="5"/>
      <c r="G644" s="5"/>
      <c r="H644" s="5"/>
      <c r="I644" s="445"/>
      <c r="N644" s="451"/>
      <c r="O644" s="462"/>
      <c r="P644" s="448"/>
      <c r="Q644" s="448"/>
      <c r="R644" s="449"/>
    </row>
    <row r="645" spans="3:18" ht="16.5" customHeight="1">
      <c r="C645" s="450"/>
      <c r="D645" s="5"/>
      <c r="E645" s="5"/>
      <c r="F645" s="5"/>
      <c r="G645" s="5"/>
      <c r="H645" s="5"/>
      <c r="I645" s="445"/>
      <c r="N645" s="451"/>
      <c r="O645" s="462"/>
      <c r="P645" s="448"/>
      <c r="Q645" s="448"/>
      <c r="R645" s="449"/>
    </row>
    <row r="646" spans="3:18" ht="16.5" customHeight="1">
      <c r="C646" s="450"/>
      <c r="D646" s="5"/>
      <c r="E646" s="5"/>
      <c r="F646" s="5"/>
      <c r="G646" s="5"/>
      <c r="H646" s="5"/>
      <c r="I646" s="445"/>
      <c r="N646" s="451"/>
      <c r="O646" s="462"/>
      <c r="P646" s="448"/>
      <c r="Q646" s="448"/>
      <c r="R646" s="449"/>
    </row>
    <row r="647" spans="3:18" ht="16.5" customHeight="1">
      <c r="C647" s="450"/>
      <c r="D647" s="5"/>
      <c r="E647" s="5"/>
      <c r="F647" s="5"/>
      <c r="G647" s="5"/>
      <c r="H647" s="5"/>
      <c r="I647" s="445"/>
      <c r="N647" s="451"/>
      <c r="O647" s="462"/>
      <c r="P647" s="448"/>
      <c r="Q647" s="448"/>
      <c r="R647" s="449"/>
    </row>
    <row r="648" spans="3:18" ht="16.5" customHeight="1">
      <c r="C648" s="450"/>
      <c r="D648" s="5"/>
      <c r="E648" s="5"/>
      <c r="F648" s="5"/>
      <c r="G648" s="5"/>
      <c r="H648" s="5"/>
      <c r="I648" s="445"/>
      <c r="N648" s="451"/>
      <c r="O648" s="462"/>
      <c r="P648" s="448"/>
      <c r="Q648" s="448"/>
      <c r="R648" s="449"/>
    </row>
    <row r="649" spans="3:18" ht="16.5" customHeight="1">
      <c r="C649" s="450"/>
      <c r="D649" s="5"/>
      <c r="E649" s="5"/>
      <c r="F649" s="5"/>
      <c r="G649" s="5"/>
      <c r="H649" s="5"/>
      <c r="I649" s="445"/>
      <c r="N649" s="451"/>
      <c r="O649" s="462"/>
      <c r="P649" s="448"/>
      <c r="Q649" s="448"/>
      <c r="R649" s="449"/>
    </row>
    <row r="650" spans="3:18" ht="16.5" customHeight="1">
      <c r="C650" s="450"/>
      <c r="D650" s="5"/>
      <c r="E650" s="5"/>
      <c r="F650" s="5"/>
      <c r="G650" s="5"/>
      <c r="H650" s="5"/>
      <c r="I650" s="445"/>
      <c r="N650" s="451"/>
      <c r="O650" s="462"/>
      <c r="P650" s="448"/>
      <c r="Q650" s="448"/>
      <c r="R650" s="449"/>
    </row>
    <row r="651" spans="3:18" ht="16.5" customHeight="1">
      <c r="C651" s="450"/>
      <c r="D651" s="5"/>
      <c r="E651" s="5"/>
      <c r="F651" s="5"/>
      <c r="G651" s="5"/>
      <c r="H651" s="5"/>
      <c r="I651" s="445"/>
      <c r="N651" s="451"/>
      <c r="O651" s="462"/>
      <c r="P651" s="448"/>
      <c r="Q651" s="448"/>
      <c r="R651" s="449"/>
    </row>
    <row r="652" spans="3:18" ht="16.5" customHeight="1">
      <c r="C652" s="450"/>
      <c r="D652" s="5"/>
      <c r="E652" s="5"/>
      <c r="F652" s="5"/>
      <c r="G652" s="5"/>
      <c r="H652" s="5"/>
      <c r="I652" s="445"/>
      <c r="N652" s="451"/>
      <c r="O652" s="462"/>
      <c r="P652" s="448"/>
      <c r="Q652" s="448"/>
      <c r="R652" s="449"/>
    </row>
    <row r="653" spans="3:18" ht="16.5" customHeight="1">
      <c r="C653" s="450"/>
      <c r="D653" s="5"/>
      <c r="E653" s="5"/>
      <c r="F653" s="5"/>
      <c r="G653" s="5"/>
      <c r="H653" s="5"/>
      <c r="I653" s="445"/>
      <c r="N653" s="451"/>
      <c r="O653" s="462"/>
      <c r="P653" s="448"/>
      <c r="Q653" s="448"/>
      <c r="R653" s="449"/>
    </row>
    <row r="654" spans="3:18" ht="16.5" customHeight="1">
      <c r="C654" s="450"/>
      <c r="D654" s="5"/>
      <c r="E654" s="5"/>
      <c r="F654" s="5"/>
      <c r="G654" s="5"/>
      <c r="H654" s="5"/>
      <c r="I654" s="445"/>
      <c r="N654" s="451"/>
      <c r="O654" s="462"/>
      <c r="P654" s="448"/>
      <c r="Q654" s="448"/>
      <c r="R654" s="449"/>
    </row>
    <row r="655" spans="3:18" ht="16.5" customHeight="1">
      <c r="C655" s="450"/>
      <c r="D655" s="5"/>
      <c r="E655" s="5"/>
      <c r="F655" s="5"/>
      <c r="G655" s="5"/>
      <c r="H655" s="5"/>
      <c r="I655" s="445"/>
      <c r="N655" s="451"/>
      <c r="O655" s="462"/>
      <c r="P655" s="448"/>
      <c r="Q655" s="448"/>
      <c r="R655" s="449"/>
    </row>
    <row r="656" spans="3:18" ht="16.5" customHeight="1">
      <c r="C656" s="450"/>
      <c r="D656" s="5"/>
      <c r="E656" s="5"/>
      <c r="F656" s="5"/>
      <c r="G656" s="5"/>
      <c r="H656" s="5"/>
      <c r="I656" s="445"/>
      <c r="N656" s="451"/>
      <c r="O656" s="462"/>
      <c r="P656" s="448"/>
      <c r="Q656" s="448"/>
      <c r="R656" s="449"/>
    </row>
    <row r="657" spans="3:18" ht="16.5" customHeight="1">
      <c r="C657" s="450"/>
      <c r="D657" s="5"/>
      <c r="E657" s="5"/>
      <c r="F657" s="5"/>
      <c r="G657" s="5"/>
      <c r="H657" s="5"/>
      <c r="I657" s="445"/>
      <c r="N657" s="451"/>
      <c r="O657" s="462"/>
      <c r="P657" s="448"/>
      <c r="Q657" s="448"/>
      <c r="R657" s="449"/>
    </row>
    <row r="658" spans="3:18" ht="16.5" customHeight="1">
      <c r="C658" s="450"/>
      <c r="D658" s="5"/>
      <c r="E658" s="5"/>
      <c r="F658" s="5"/>
      <c r="G658" s="5"/>
      <c r="H658" s="5"/>
      <c r="I658" s="445"/>
      <c r="N658" s="451"/>
      <c r="O658" s="462"/>
      <c r="P658" s="448"/>
      <c r="Q658" s="448"/>
      <c r="R658" s="449"/>
    </row>
    <row r="659" spans="3:18" ht="16.5" customHeight="1">
      <c r="C659" s="450"/>
      <c r="D659" s="5"/>
      <c r="E659" s="5"/>
      <c r="F659" s="5"/>
      <c r="G659" s="5"/>
      <c r="H659" s="5"/>
      <c r="I659" s="445"/>
      <c r="N659" s="451"/>
      <c r="O659" s="462"/>
      <c r="P659" s="448"/>
      <c r="Q659" s="448"/>
      <c r="R659" s="449"/>
    </row>
    <row r="660" spans="3:18" ht="16.5" customHeight="1">
      <c r="C660" s="450"/>
      <c r="D660" s="5"/>
      <c r="E660" s="5"/>
      <c r="F660" s="5"/>
      <c r="G660" s="5"/>
      <c r="H660" s="5"/>
      <c r="I660" s="445"/>
      <c r="N660" s="451"/>
      <c r="O660" s="462"/>
      <c r="P660" s="448"/>
      <c r="Q660" s="448"/>
      <c r="R660" s="449"/>
    </row>
    <row r="661" spans="3:18" ht="16.5" customHeight="1">
      <c r="C661" s="450"/>
      <c r="D661" s="5"/>
      <c r="E661" s="5"/>
      <c r="F661" s="5"/>
      <c r="G661" s="5"/>
      <c r="H661" s="5"/>
      <c r="I661" s="445"/>
      <c r="N661" s="451"/>
      <c r="O661" s="462"/>
      <c r="P661" s="448"/>
      <c r="Q661" s="448"/>
      <c r="R661" s="449"/>
    </row>
    <row r="662" spans="3:18" ht="16.5" customHeight="1">
      <c r="C662" s="450"/>
      <c r="D662" s="5"/>
      <c r="E662" s="5"/>
      <c r="F662" s="5"/>
      <c r="G662" s="5"/>
      <c r="H662" s="5"/>
      <c r="I662" s="445"/>
      <c r="N662" s="451"/>
      <c r="O662" s="462"/>
      <c r="P662" s="448"/>
      <c r="Q662" s="448"/>
      <c r="R662" s="449"/>
    </row>
    <row r="663" spans="3:18" ht="16.5" customHeight="1">
      <c r="C663" s="450"/>
      <c r="D663" s="5"/>
      <c r="E663" s="5"/>
      <c r="F663" s="5"/>
      <c r="G663" s="5"/>
      <c r="H663" s="5"/>
      <c r="I663" s="445"/>
      <c r="N663" s="451"/>
      <c r="O663" s="462"/>
      <c r="P663" s="448"/>
      <c r="Q663" s="448"/>
      <c r="R663" s="449"/>
    </row>
    <row r="664" spans="3:18" ht="16.5" customHeight="1">
      <c r="C664" s="450"/>
      <c r="D664" s="5"/>
      <c r="E664" s="5"/>
      <c r="F664" s="5"/>
      <c r="G664" s="5"/>
      <c r="H664" s="5"/>
      <c r="I664" s="445"/>
      <c r="N664" s="451"/>
      <c r="O664" s="462"/>
      <c r="P664" s="448"/>
      <c r="Q664" s="448"/>
      <c r="R664" s="449"/>
    </row>
    <row r="665" spans="3:18" ht="16.5" customHeight="1">
      <c r="C665" s="450"/>
      <c r="D665" s="5"/>
      <c r="E665" s="5"/>
      <c r="F665" s="5"/>
      <c r="G665" s="5"/>
      <c r="H665" s="5"/>
      <c r="I665" s="445"/>
      <c r="N665" s="451"/>
      <c r="O665" s="462"/>
      <c r="P665" s="448"/>
      <c r="Q665" s="448"/>
      <c r="R665" s="449"/>
    </row>
    <row r="666" spans="3:18" ht="16.5" customHeight="1">
      <c r="C666" s="450"/>
      <c r="D666" s="5"/>
      <c r="E666" s="5"/>
      <c r="F666" s="5"/>
      <c r="G666" s="5"/>
      <c r="H666" s="5"/>
      <c r="I666" s="445"/>
      <c r="N666" s="451"/>
      <c r="O666" s="462"/>
      <c r="P666" s="448"/>
      <c r="Q666" s="448"/>
      <c r="R666" s="449"/>
    </row>
    <row r="667" spans="3:18" ht="16.5" customHeight="1">
      <c r="C667" s="450"/>
      <c r="D667" s="5"/>
      <c r="E667" s="5"/>
      <c r="F667" s="5"/>
      <c r="G667" s="5"/>
      <c r="H667" s="5"/>
      <c r="I667" s="445"/>
      <c r="N667" s="451"/>
      <c r="O667" s="462"/>
      <c r="P667" s="448"/>
      <c r="Q667" s="448"/>
      <c r="R667" s="449"/>
    </row>
    <row r="668" spans="3:18" ht="16.5" customHeight="1">
      <c r="C668" s="450"/>
      <c r="D668" s="5"/>
      <c r="E668" s="5"/>
      <c r="F668" s="5"/>
      <c r="G668" s="5"/>
      <c r="H668" s="5"/>
      <c r="I668" s="445"/>
      <c r="N668" s="451"/>
      <c r="O668" s="462"/>
      <c r="P668" s="448"/>
      <c r="Q668" s="448"/>
      <c r="R668" s="449"/>
    </row>
    <row r="669" spans="3:18" ht="16.5" customHeight="1">
      <c r="C669" s="450"/>
      <c r="D669" s="5"/>
      <c r="E669" s="5"/>
      <c r="F669" s="5"/>
      <c r="G669" s="5"/>
      <c r="H669" s="5"/>
      <c r="I669" s="445"/>
      <c r="N669" s="451"/>
      <c r="O669" s="462"/>
      <c r="P669" s="448"/>
      <c r="Q669" s="448"/>
      <c r="R669" s="449"/>
    </row>
    <row r="670" spans="3:18" ht="16.5" customHeight="1">
      <c r="C670" s="450"/>
      <c r="D670" s="5"/>
      <c r="E670" s="5"/>
      <c r="F670" s="5"/>
      <c r="G670" s="5"/>
      <c r="H670" s="5"/>
      <c r="I670" s="445"/>
      <c r="N670" s="451"/>
      <c r="O670" s="462"/>
      <c r="P670" s="448"/>
      <c r="Q670" s="448"/>
      <c r="R670" s="449"/>
    </row>
    <row r="671" spans="3:18" ht="16.5" customHeight="1">
      <c r="C671" s="450"/>
      <c r="D671" s="5"/>
      <c r="E671" s="5"/>
      <c r="F671" s="5"/>
      <c r="G671" s="5"/>
      <c r="H671" s="5"/>
      <c r="I671" s="445"/>
      <c r="N671" s="451"/>
      <c r="O671" s="462"/>
      <c r="P671" s="448"/>
      <c r="Q671" s="448"/>
      <c r="R671" s="449"/>
    </row>
    <row r="672" spans="3:18" ht="16.5" customHeight="1">
      <c r="C672" s="450"/>
      <c r="D672" s="5"/>
      <c r="E672" s="5"/>
      <c r="F672" s="5"/>
      <c r="G672" s="5"/>
      <c r="H672" s="5"/>
      <c r="I672" s="445"/>
      <c r="N672" s="451"/>
      <c r="O672" s="462"/>
      <c r="P672" s="448"/>
      <c r="Q672" s="448"/>
      <c r="R672" s="449"/>
    </row>
    <row r="673" spans="3:18" ht="16.5" customHeight="1">
      <c r="C673" s="450"/>
      <c r="D673" s="5"/>
      <c r="E673" s="5"/>
      <c r="F673" s="5"/>
      <c r="G673" s="5"/>
      <c r="H673" s="5"/>
      <c r="I673" s="445"/>
      <c r="N673" s="451"/>
      <c r="O673" s="462"/>
      <c r="P673" s="448"/>
      <c r="Q673" s="448"/>
      <c r="R673" s="449"/>
    </row>
    <row r="674" spans="3:18" ht="16.5" customHeight="1">
      <c r="C674" s="450"/>
      <c r="D674" s="5"/>
      <c r="E674" s="5"/>
      <c r="F674" s="5"/>
      <c r="G674" s="5"/>
      <c r="H674" s="5"/>
      <c r="I674" s="445"/>
      <c r="N674" s="451"/>
      <c r="O674" s="462"/>
      <c r="P674" s="448"/>
      <c r="Q674" s="448"/>
      <c r="R674" s="449"/>
    </row>
    <row r="675" spans="3:18" ht="16.5" customHeight="1">
      <c r="C675" s="450"/>
      <c r="D675" s="5"/>
      <c r="E675" s="5"/>
      <c r="F675" s="5"/>
      <c r="G675" s="5"/>
      <c r="H675" s="5"/>
      <c r="I675" s="445"/>
      <c r="N675" s="451"/>
      <c r="O675" s="462"/>
      <c r="P675" s="448"/>
      <c r="Q675" s="448"/>
      <c r="R675" s="449"/>
    </row>
    <row r="676" spans="3:18" ht="16.5" customHeight="1">
      <c r="C676" s="450"/>
      <c r="D676" s="5"/>
      <c r="E676" s="5"/>
      <c r="F676" s="5"/>
      <c r="G676" s="5"/>
      <c r="H676" s="5"/>
      <c r="I676" s="445"/>
      <c r="N676" s="451"/>
      <c r="O676" s="462"/>
      <c r="P676" s="448"/>
      <c r="Q676" s="448"/>
      <c r="R676" s="449"/>
    </row>
    <row r="677" spans="3:18" ht="16.5" customHeight="1">
      <c r="C677" s="450"/>
      <c r="D677" s="5"/>
      <c r="E677" s="5"/>
      <c r="F677" s="5"/>
      <c r="G677" s="5"/>
      <c r="H677" s="5"/>
      <c r="I677" s="445"/>
      <c r="N677" s="451"/>
      <c r="O677" s="462"/>
      <c r="P677" s="448"/>
      <c r="Q677" s="448"/>
      <c r="R677" s="449"/>
    </row>
    <row r="678" spans="3:18" ht="16.5" customHeight="1">
      <c r="C678" s="450"/>
      <c r="D678" s="5"/>
      <c r="E678" s="5"/>
      <c r="F678" s="5"/>
      <c r="G678" s="5"/>
      <c r="H678" s="5"/>
      <c r="I678" s="445"/>
      <c r="N678" s="451"/>
      <c r="O678" s="462"/>
      <c r="P678" s="448"/>
      <c r="Q678" s="448"/>
      <c r="R678" s="449"/>
    </row>
    <row r="679" spans="3:18" ht="16.5" customHeight="1">
      <c r="C679" s="450"/>
      <c r="D679" s="5"/>
      <c r="E679" s="5"/>
      <c r="F679" s="5"/>
      <c r="G679" s="5"/>
      <c r="H679" s="5"/>
      <c r="I679" s="445"/>
      <c r="N679" s="451"/>
      <c r="O679" s="462"/>
      <c r="P679" s="448"/>
      <c r="Q679" s="448"/>
      <c r="R679" s="449"/>
    </row>
    <row r="680" spans="3:18" ht="16.5" customHeight="1">
      <c r="C680" s="450"/>
      <c r="D680" s="5"/>
      <c r="E680" s="5"/>
      <c r="F680" s="5"/>
      <c r="G680" s="5"/>
      <c r="H680" s="5"/>
      <c r="I680" s="445"/>
      <c r="N680" s="451"/>
      <c r="O680" s="462"/>
      <c r="P680" s="448"/>
      <c r="Q680" s="448"/>
      <c r="R680" s="449"/>
    </row>
    <row r="681" spans="3:18" ht="16.5" customHeight="1">
      <c r="C681" s="450"/>
      <c r="D681" s="5"/>
      <c r="E681" s="5"/>
      <c r="F681" s="5"/>
      <c r="G681" s="5"/>
      <c r="H681" s="5"/>
      <c r="I681" s="445"/>
      <c r="N681" s="451"/>
      <c r="O681" s="462"/>
      <c r="P681" s="448"/>
      <c r="Q681" s="448"/>
      <c r="R681" s="449"/>
    </row>
    <row r="682" spans="3:18" ht="16.5" customHeight="1">
      <c r="C682" s="450"/>
      <c r="D682" s="5"/>
      <c r="E682" s="5"/>
      <c r="F682" s="5"/>
      <c r="G682" s="5"/>
      <c r="H682" s="5"/>
      <c r="I682" s="445"/>
      <c r="N682" s="451"/>
      <c r="O682" s="462"/>
      <c r="P682" s="448"/>
      <c r="Q682" s="448"/>
      <c r="R682" s="449"/>
    </row>
    <row r="683" spans="3:18" ht="16.5" customHeight="1">
      <c r="C683" s="450"/>
      <c r="D683" s="5"/>
      <c r="E683" s="5"/>
      <c r="F683" s="5"/>
      <c r="G683" s="5"/>
      <c r="H683" s="5"/>
      <c r="I683" s="445"/>
      <c r="N683" s="451"/>
      <c r="O683" s="462"/>
      <c r="P683" s="448"/>
      <c r="Q683" s="448"/>
      <c r="R683" s="449"/>
    </row>
    <row r="684" spans="3:18" ht="16.5" customHeight="1">
      <c r="C684" s="450"/>
      <c r="D684" s="5"/>
      <c r="E684" s="5"/>
      <c r="F684" s="5"/>
      <c r="G684" s="5"/>
      <c r="H684" s="5"/>
      <c r="I684" s="445"/>
      <c r="N684" s="451"/>
      <c r="O684" s="462"/>
      <c r="P684" s="448"/>
      <c r="Q684" s="448"/>
      <c r="R684" s="449"/>
    </row>
    <row r="685" spans="3:18" ht="16.5" customHeight="1">
      <c r="C685" s="450"/>
      <c r="D685" s="5"/>
      <c r="E685" s="5"/>
      <c r="F685" s="5"/>
      <c r="G685" s="5"/>
      <c r="H685" s="5"/>
      <c r="I685" s="445"/>
      <c r="N685" s="451"/>
      <c r="O685" s="462"/>
      <c r="P685" s="448"/>
      <c r="Q685" s="448"/>
      <c r="R685" s="449"/>
    </row>
    <row r="686" spans="3:18" ht="16.5" customHeight="1">
      <c r="C686" s="450"/>
      <c r="D686" s="5"/>
      <c r="E686" s="5"/>
      <c r="F686" s="5"/>
      <c r="G686" s="5"/>
      <c r="H686" s="5"/>
      <c r="I686" s="445"/>
      <c r="N686" s="451"/>
      <c r="O686" s="462"/>
      <c r="P686" s="448"/>
      <c r="Q686" s="448"/>
      <c r="R686" s="449"/>
    </row>
    <row r="687" spans="3:18" ht="16.5" customHeight="1">
      <c r="C687" s="450"/>
      <c r="D687" s="5"/>
      <c r="E687" s="5"/>
      <c r="F687" s="5"/>
      <c r="G687" s="5"/>
      <c r="H687" s="5"/>
      <c r="I687" s="445"/>
      <c r="N687" s="451"/>
      <c r="O687" s="462"/>
      <c r="P687" s="448"/>
      <c r="Q687" s="448"/>
      <c r="R687" s="449"/>
    </row>
    <row r="688" spans="3:18" ht="16.5" customHeight="1">
      <c r="C688" s="450"/>
      <c r="D688" s="5"/>
      <c r="E688" s="5"/>
      <c r="F688" s="5"/>
      <c r="G688" s="5"/>
      <c r="H688" s="5"/>
      <c r="I688" s="445"/>
      <c r="N688" s="451"/>
      <c r="O688" s="462"/>
      <c r="P688" s="448"/>
      <c r="Q688" s="448"/>
      <c r="R688" s="449"/>
    </row>
    <row r="689" spans="3:18" ht="16.5" customHeight="1">
      <c r="C689" s="450"/>
      <c r="D689" s="5"/>
      <c r="E689" s="5"/>
      <c r="F689" s="5"/>
      <c r="G689" s="5"/>
      <c r="H689" s="5"/>
      <c r="I689" s="445"/>
      <c r="N689" s="451"/>
      <c r="O689" s="462"/>
      <c r="P689" s="448"/>
      <c r="Q689" s="448"/>
      <c r="R689" s="449"/>
    </row>
    <row r="690" spans="3:18" ht="16.5" customHeight="1">
      <c r="C690" s="450"/>
      <c r="D690" s="5"/>
      <c r="E690" s="5"/>
      <c r="F690" s="5"/>
      <c r="G690" s="5"/>
      <c r="H690" s="5"/>
      <c r="I690" s="445"/>
      <c r="N690" s="451"/>
      <c r="O690" s="462"/>
      <c r="P690" s="448"/>
      <c r="Q690" s="448"/>
      <c r="R690" s="449"/>
    </row>
    <row r="691" spans="3:18" ht="16.5" customHeight="1">
      <c r="C691" s="450"/>
      <c r="D691" s="5"/>
      <c r="E691" s="5"/>
      <c r="F691" s="5"/>
      <c r="G691" s="5"/>
      <c r="H691" s="5"/>
      <c r="I691" s="445"/>
      <c r="N691" s="451"/>
      <c r="O691" s="462"/>
      <c r="P691" s="448"/>
      <c r="Q691" s="448"/>
      <c r="R691" s="449"/>
    </row>
    <row r="692" spans="3:18" ht="16.5" customHeight="1">
      <c r="C692" s="450"/>
      <c r="D692" s="5"/>
      <c r="E692" s="5"/>
      <c r="F692" s="5"/>
      <c r="G692" s="5"/>
      <c r="H692" s="5"/>
      <c r="I692" s="445"/>
      <c r="N692" s="451"/>
      <c r="O692" s="462"/>
      <c r="P692" s="448"/>
      <c r="Q692" s="448"/>
      <c r="R692" s="449"/>
    </row>
    <row r="693" spans="3:18" ht="16.5" customHeight="1">
      <c r="C693" s="450"/>
      <c r="D693" s="5"/>
      <c r="E693" s="5"/>
      <c r="F693" s="5"/>
      <c r="G693" s="5"/>
      <c r="H693" s="5"/>
      <c r="I693" s="445"/>
      <c r="N693" s="451"/>
      <c r="O693" s="462"/>
      <c r="P693" s="448"/>
      <c r="Q693" s="448"/>
      <c r="R693" s="449"/>
    </row>
    <row r="694" spans="3:18" ht="16.5" customHeight="1">
      <c r="C694" s="450"/>
      <c r="D694" s="5"/>
      <c r="E694" s="5"/>
      <c r="F694" s="5"/>
      <c r="G694" s="5"/>
      <c r="H694" s="5"/>
      <c r="I694" s="445"/>
      <c r="N694" s="451"/>
      <c r="O694" s="462"/>
      <c r="P694" s="448"/>
      <c r="Q694" s="448"/>
      <c r="R694" s="449"/>
    </row>
    <row r="695" spans="3:18" ht="16.5" customHeight="1">
      <c r="C695" s="450"/>
      <c r="D695" s="5"/>
      <c r="E695" s="5"/>
      <c r="F695" s="5"/>
      <c r="G695" s="5"/>
      <c r="H695" s="5"/>
      <c r="I695" s="445"/>
      <c r="N695" s="451"/>
      <c r="O695" s="462"/>
      <c r="P695" s="448"/>
      <c r="Q695" s="448"/>
      <c r="R695" s="449"/>
    </row>
    <row r="696" spans="3:18" ht="16.5" customHeight="1">
      <c r="C696" s="450"/>
      <c r="D696" s="5"/>
      <c r="E696" s="5"/>
      <c r="F696" s="5"/>
      <c r="G696" s="5"/>
      <c r="H696" s="5"/>
      <c r="I696" s="445"/>
      <c r="N696" s="451"/>
      <c r="O696" s="462"/>
      <c r="P696" s="448"/>
      <c r="Q696" s="448"/>
      <c r="R696" s="449"/>
    </row>
    <row r="697" spans="3:18" ht="16.5" customHeight="1">
      <c r="C697" s="450"/>
      <c r="D697" s="5"/>
      <c r="E697" s="5"/>
      <c r="F697" s="5"/>
      <c r="G697" s="5"/>
      <c r="H697" s="5"/>
      <c r="I697" s="445"/>
      <c r="N697" s="451"/>
      <c r="O697" s="462"/>
      <c r="P697" s="448"/>
      <c r="Q697" s="448"/>
      <c r="R697" s="449"/>
    </row>
    <row r="698" spans="3:18" ht="16.5" customHeight="1">
      <c r="C698" s="450"/>
      <c r="D698" s="5"/>
      <c r="E698" s="5"/>
      <c r="F698" s="5"/>
      <c r="G698" s="5"/>
      <c r="H698" s="5"/>
      <c r="I698" s="445"/>
      <c r="N698" s="451"/>
      <c r="O698" s="462"/>
      <c r="P698" s="448"/>
      <c r="Q698" s="448"/>
      <c r="R698" s="449"/>
    </row>
    <row r="699" spans="3:18" ht="16.5" customHeight="1">
      <c r="C699" s="450"/>
      <c r="D699" s="5"/>
      <c r="E699" s="5"/>
      <c r="F699" s="5"/>
      <c r="G699" s="5"/>
      <c r="H699" s="5"/>
      <c r="I699" s="445"/>
      <c r="N699" s="451"/>
      <c r="O699" s="462"/>
      <c r="P699" s="448"/>
      <c r="Q699" s="448"/>
      <c r="R699" s="449"/>
    </row>
    <row r="700" spans="3:18" ht="16.5" customHeight="1">
      <c r="C700" s="450"/>
      <c r="D700" s="5"/>
      <c r="E700" s="5"/>
      <c r="F700" s="5"/>
      <c r="G700" s="5"/>
      <c r="H700" s="5"/>
      <c r="I700" s="445"/>
      <c r="N700" s="451"/>
      <c r="O700" s="462"/>
      <c r="P700" s="448"/>
      <c r="Q700" s="448"/>
      <c r="R700" s="449"/>
    </row>
    <row r="701" spans="3:18" ht="16.5" customHeight="1">
      <c r="C701" s="450"/>
      <c r="D701" s="5"/>
      <c r="E701" s="5"/>
      <c r="F701" s="5"/>
      <c r="G701" s="5"/>
      <c r="H701" s="5"/>
      <c r="I701" s="445"/>
      <c r="N701" s="451"/>
      <c r="O701" s="462"/>
      <c r="P701" s="448"/>
      <c r="Q701" s="448"/>
      <c r="R701" s="449"/>
    </row>
    <row r="702" spans="3:18" ht="16.5" customHeight="1">
      <c r="C702" s="450"/>
      <c r="D702" s="5"/>
      <c r="E702" s="5"/>
      <c r="F702" s="5"/>
      <c r="G702" s="5"/>
      <c r="H702" s="5"/>
      <c r="I702" s="445"/>
      <c r="N702" s="451"/>
      <c r="O702" s="462"/>
      <c r="P702" s="448"/>
      <c r="Q702" s="448"/>
      <c r="R702" s="449"/>
    </row>
    <row r="703" spans="3:18" ht="16.5" customHeight="1">
      <c r="C703" s="450"/>
      <c r="D703" s="5"/>
      <c r="E703" s="5"/>
      <c r="F703" s="5"/>
      <c r="G703" s="5"/>
      <c r="H703" s="5"/>
      <c r="I703" s="445"/>
      <c r="N703" s="451"/>
      <c r="O703" s="462"/>
      <c r="P703" s="448"/>
      <c r="Q703" s="448"/>
      <c r="R703" s="449"/>
    </row>
    <row r="704" spans="3:18" ht="16.5" customHeight="1">
      <c r="C704" s="450"/>
      <c r="D704" s="5"/>
      <c r="E704" s="5"/>
      <c r="F704" s="5"/>
      <c r="G704" s="5"/>
      <c r="H704" s="5"/>
      <c r="I704" s="445"/>
      <c r="N704" s="451"/>
      <c r="O704" s="462"/>
      <c r="P704" s="448"/>
      <c r="Q704" s="448"/>
      <c r="R704" s="449"/>
    </row>
    <row r="705" spans="3:18" ht="16.5" customHeight="1">
      <c r="C705" s="450"/>
      <c r="D705" s="5"/>
      <c r="E705" s="5"/>
      <c r="F705" s="5"/>
      <c r="G705" s="5"/>
      <c r="H705" s="5"/>
      <c r="I705" s="445"/>
      <c r="N705" s="451"/>
      <c r="O705" s="462"/>
      <c r="P705" s="448"/>
      <c r="Q705" s="448"/>
      <c r="R705" s="449"/>
    </row>
    <row r="706" spans="3:18" ht="16.5" customHeight="1">
      <c r="C706" s="450"/>
      <c r="D706" s="5"/>
      <c r="E706" s="5"/>
      <c r="F706" s="5"/>
      <c r="G706" s="5"/>
      <c r="H706" s="5"/>
      <c r="I706" s="445"/>
      <c r="N706" s="451"/>
      <c r="O706" s="462"/>
      <c r="P706" s="448"/>
      <c r="Q706" s="448"/>
      <c r="R706" s="449"/>
    </row>
    <row r="707" spans="3:18" ht="16.5" customHeight="1">
      <c r="C707" s="450"/>
      <c r="D707" s="5"/>
      <c r="E707" s="5"/>
      <c r="F707" s="5"/>
      <c r="G707" s="5"/>
      <c r="H707" s="5"/>
      <c r="I707" s="445"/>
      <c r="N707" s="451"/>
      <c r="O707" s="462"/>
      <c r="P707" s="448"/>
      <c r="Q707" s="448"/>
      <c r="R707" s="449"/>
    </row>
    <row r="708" spans="3:18" ht="16.5" customHeight="1">
      <c r="C708" s="450"/>
      <c r="D708" s="5"/>
      <c r="E708" s="5"/>
      <c r="F708" s="5"/>
      <c r="G708" s="5"/>
      <c r="H708" s="5"/>
      <c r="I708" s="445"/>
      <c r="N708" s="451"/>
      <c r="O708" s="462"/>
      <c r="P708" s="448"/>
      <c r="Q708" s="448"/>
      <c r="R708" s="449"/>
    </row>
    <row r="709" spans="3:18" ht="16.5" customHeight="1">
      <c r="C709" s="450"/>
      <c r="D709" s="5"/>
      <c r="E709" s="5"/>
      <c r="F709" s="5"/>
      <c r="G709" s="5"/>
      <c r="H709" s="5"/>
      <c r="I709" s="445"/>
      <c r="N709" s="451"/>
      <c r="O709" s="462"/>
      <c r="P709" s="448"/>
      <c r="Q709" s="448"/>
      <c r="R709" s="449"/>
    </row>
    <row r="710" spans="3:18" ht="16.5" customHeight="1">
      <c r="C710" s="450"/>
      <c r="D710" s="5"/>
      <c r="E710" s="5"/>
      <c r="F710" s="5"/>
      <c r="G710" s="5"/>
      <c r="H710" s="5"/>
      <c r="I710" s="445"/>
      <c r="N710" s="451"/>
      <c r="O710" s="462"/>
      <c r="P710" s="448"/>
      <c r="Q710" s="448"/>
      <c r="R710" s="449"/>
    </row>
    <row r="711" spans="3:18" ht="16.5" customHeight="1">
      <c r="C711" s="450"/>
      <c r="D711" s="5"/>
      <c r="E711" s="5"/>
      <c r="F711" s="5"/>
      <c r="G711" s="5"/>
      <c r="H711" s="5"/>
      <c r="I711" s="445"/>
      <c r="N711" s="451"/>
      <c r="O711" s="462"/>
      <c r="P711" s="448"/>
      <c r="Q711" s="448"/>
      <c r="R711" s="449"/>
    </row>
    <row r="712" spans="3:18" ht="16.5" customHeight="1">
      <c r="C712" s="450"/>
      <c r="D712" s="5"/>
      <c r="E712" s="5"/>
      <c r="F712" s="5"/>
      <c r="G712" s="5"/>
      <c r="H712" s="5"/>
      <c r="I712" s="445"/>
      <c r="N712" s="451"/>
      <c r="O712" s="462"/>
      <c r="P712" s="448"/>
      <c r="Q712" s="448"/>
      <c r="R712" s="449"/>
    </row>
    <row r="713" spans="3:18" ht="16.5" customHeight="1">
      <c r="C713" s="450"/>
      <c r="D713" s="5"/>
      <c r="E713" s="5"/>
      <c r="F713" s="5"/>
      <c r="G713" s="5"/>
      <c r="H713" s="5"/>
      <c r="I713" s="445"/>
      <c r="N713" s="451"/>
      <c r="O713" s="462"/>
      <c r="P713" s="448"/>
      <c r="Q713" s="448"/>
      <c r="R713" s="449"/>
    </row>
    <row r="714" spans="3:18" ht="16.5" customHeight="1">
      <c r="C714" s="450"/>
      <c r="D714" s="5"/>
      <c r="E714" s="5"/>
      <c r="F714" s="5"/>
      <c r="G714" s="5"/>
      <c r="H714" s="5"/>
      <c r="I714" s="445"/>
      <c r="N714" s="451"/>
      <c r="O714" s="462"/>
      <c r="P714" s="448"/>
      <c r="Q714" s="448"/>
      <c r="R714" s="449"/>
    </row>
    <row r="715" spans="3:18" ht="16.5" customHeight="1">
      <c r="C715" s="450"/>
      <c r="D715" s="5"/>
      <c r="E715" s="5"/>
      <c r="F715" s="5"/>
      <c r="G715" s="5"/>
      <c r="H715" s="5"/>
      <c r="I715" s="445"/>
      <c r="N715" s="451"/>
      <c r="O715" s="462"/>
      <c r="P715" s="448"/>
      <c r="Q715" s="448"/>
      <c r="R715" s="449"/>
    </row>
    <row r="716" spans="3:18" ht="16.5" customHeight="1">
      <c r="C716" s="450"/>
      <c r="D716" s="5"/>
      <c r="E716" s="5"/>
      <c r="F716" s="5"/>
      <c r="G716" s="5"/>
      <c r="H716" s="5"/>
      <c r="I716" s="445"/>
      <c r="N716" s="451"/>
      <c r="O716" s="462"/>
      <c r="P716" s="448"/>
      <c r="Q716" s="448"/>
      <c r="R716" s="449"/>
    </row>
    <row r="717" spans="3:18" ht="16.5" customHeight="1">
      <c r="C717" s="450"/>
      <c r="D717" s="5"/>
      <c r="E717" s="5"/>
      <c r="F717" s="5"/>
      <c r="G717" s="5"/>
      <c r="H717" s="5"/>
      <c r="I717" s="445"/>
      <c r="N717" s="451"/>
      <c r="O717" s="462"/>
      <c r="P717" s="448"/>
      <c r="Q717" s="448"/>
      <c r="R717" s="449"/>
    </row>
    <row r="718" spans="3:18" ht="16.5" customHeight="1">
      <c r="C718" s="450"/>
      <c r="D718" s="5"/>
      <c r="E718" s="5"/>
      <c r="F718" s="5"/>
      <c r="G718" s="5"/>
      <c r="H718" s="5"/>
      <c r="I718" s="445"/>
      <c r="N718" s="451"/>
      <c r="O718" s="462"/>
      <c r="P718" s="448"/>
      <c r="Q718" s="448"/>
      <c r="R718" s="449"/>
    </row>
    <row r="719" spans="3:18" ht="16.5" customHeight="1">
      <c r="C719" s="450"/>
      <c r="D719" s="5"/>
      <c r="E719" s="5"/>
      <c r="F719" s="5"/>
      <c r="G719" s="5"/>
      <c r="H719" s="5"/>
      <c r="I719" s="445"/>
      <c r="N719" s="451"/>
      <c r="O719" s="462"/>
      <c r="P719" s="448"/>
      <c r="Q719" s="448"/>
      <c r="R719" s="449"/>
    </row>
    <row r="720" spans="3:18" ht="16.5" customHeight="1">
      <c r="C720" s="450"/>
      <c r="D720" s="5"/>
      <c r="E720" s="5"/>
      <c r="F720" s="5"/>
      <c r="G720" s="5"/>
      <c r="H720" s="5"/>
      <c r="I720" s="445"/>
      <c r="N720" s="451"/>
      <c r="O720" s="462"/>
      <c r="P720" s="448"/>
      <c r="Q720" s="448"/>
      <c r="R720" s="449"/>
    </row>
    <row r="721" spans="3:18" ht="16.5" customHeight="1">
      <c r="C721" s="450"/>
      <c r="D721" s="5"/>
      <c r="E721" s="5"/>
      <c r="F721" s="5"/>
      <c r="G721" s="5"/>
      <c r="H721" s="5"/>
      <c r="I721" s="445"/>
      <c r="N721" s="451"/>
      <c r="O721" s="462"/>
      <c r="P721" s="448"/>
      <c r="Q721" s="448"/>
      <c r="R721" s="449"/>
    </row>
    <row r="722" spans="3:18" ht="16.5" customHeight="1">
      <c r="C722" s="450"/>
      <c r="D722" s="5"/>
      <c r="E722" s="5"/>
      <c r="F722" s="5"/>
      <c r="G722" s="5"/>
      <c r="H722" s="5"/>
      <c r="I722" s="445"/>
      <c r="N722" s="451"/>
      <c r="O722" s="462"/>
      <c r="P722" s="448"/>
      <c r="Q722" s="448"/>
      <c r="R722" s="449"/>
    </row>
    <row r="723" spans="3:18" ht="16.5" customHeight="1">
      <c r="C723" s="450"/>
      <c r="D723" s="5"/>
      <c r="E723" s="5"/>
      <c r="F723" s="5"/>
      <c r="G723" s="5"/>
      <c r="H723" s="5"/>
      <c r="I723" s="445"/>
      <c r="N723" s="451"/>
      <c r="O723" s="462"/>
      <c r="P723" s="448"/>
      <c r="Q723" s="448"/>
      <c r="R723" s="449"/>
    </row>
    <row r="724" spans="3:18" ht="16.5" customHeight="1">
      <c r="C724" s="450"/>
      <c r="D724" s="5"/>
      <c r="E724" s="5"/>
      <c r="F724" s="5"/>
      <c r="G724" s="5"/>
      <c r="H724" s="5"/>
      <c r="I724" s="445"/>
      <c r="N724" s="451"/>
      <c r="O724" s="462"/>
      <c r="P724" s="448"/>
      <c r="Q724" s="448"/>
      <c r="R724" s="449"/>
    </row>
    <row r="725" spans="3:18" ht="16.5" customHeight="1">
      <c r="C725" s="450"/>
      <c r="D725" s="5"/>
      <c r="E725" s="5"/>
      <c r="F725" s="5"/>
      <c r="G725" s="5"/>
      <c r="H725" s="5"/>
      <c r="I725" s="445"/>
      <c r="N725" s="451"/>
      <c r="O725" s="462"/>
      <c r="P725" s="448"/>
      <c r="Q725" s="448"/>
      <c r="R725" s="449"/>
    </row>
    <row r="726" spans="3:18" ht="16.5" customHeight="1">
      <c r="C726" s="450"/>
      <c r="D726" s="5"/>
      <c r="E726" s="5"/>
      <c r="F726" s="5"/>
      <c r="G726" s="5"/>
      <c r="H726" s="5"/>
      <c r="I726" s="445"/>
      <c r="N726" s="451"/>
      <c r="O726" s="462"/>
      <c r="P726" s="448"/>
      <c r="Q726" s="448"/>
      <c r="R726" s="449"/>
    </row>
    <row r="727" spans="3:18" ht="16.5" customHeight="1">
      <c r="C727" s="450"/>
      <c r="D727" s="5"/>
      <c r="E727" s="5"/>
      <c r="F727" s="5"/>
      <c r="G727" s="5"/>
      <c r="H727" s="5"/>
      <c r="I727" s="445"/>
      <c r="N727" s="451"/>
      <c r="O727" s="462"/>
      <c r="P727" s="448"/>
      <c r="Q727" s="448"/>
      <c r="R727" s="449"/>
    </row>
    <row r="728" spans="3:18" ht="16.5" customHeight="1">
      <c r="C728" s="450"/>
      <c r="D728" s="5"/>
      <c r="E728" s="5"/>
      <c r="F728" s="5"/>
      <c r="G728" s="5"/>
      <c r="H728" s="5"/>
      <c r="I728" s="445"/>
      <c r="N728" s="451"/>
      <c r="O728" s="462"/>
      <c r="P728" s="448"/>
      <c r="Q728" s="448"/>
      <c r="R728" s="449"/>
    </row>
    <row r="729" spans="3:18" ht="16.5" customHeight="1">
      <c r="C729" s="450"/>
      <c r="D729" s="5"/>
      <c r="E729" s="5"/>
      <c r="F729" s="5"/>
      <c r="G729" s="5"/>
      <c r="H729" s="5"/>
      <c r="I729" s="445"/>
      <c r="N729" s="451"/>
      <c r="O729" s="462"/>
      <c r="P729" s="448"/>
      <c r="Q729" s="448"/>
      <c r="R729" s="449"/>
    </row>
    <row r="730" spans="3:18" ht="16.5" customHeight="1">
      <c r="C730" s="450"/>
      <c r="D730" s="5"/>
      <c r="E730" s="5"/>
      <c r="F730" s="5"/>
      <c r="G730" s="5"/>
      <c r="H730" s="5"/>
      <c r="I730" s="445"/>
      <c r="N730" s="451"/>
      <c r="O730" s="462"/>
      <c r="P730" s="448"/>
      <c r="Q730" s="448"/>
      <c r="R730" s="449"/>
    </row>
    <row r="731" spans="3:18" ht="16.5" customHeight="1">
      <c r="C731" s="450"/>
      <c r="D731" s="5"/>
      <c r="E731" s="5"/>
      <c r="F731" s="5"/>
      <c r="G731" s="5"/>
      <c r="H731" s="5"/>
      <c r="I731" s="445"/>
      <c r="N731" s="451"/>
      <c r="O731" s="462"/>
      <c r="P731" s="448"/>
      <c r="Q731" s="448"/>
      <c r="R731" s="449"/>
    </row>
    <row r="732" spans="3:18" ht="16.5" customHeight="1">
      <c r="C732" s="450"/>
      <c r="D732" s="5"/>
      <c r="E732" s="5"/>
      <c r="F732" s="5"/>
      <c r="G732" s="5"/>
      <c r="H732" s="5"/>
      <c r="I732" s="445"/>
      <c r="N732" s="451"/>
      <c r="O732" s="462"/>
      <c r="P732" s="448"/>
      <c r="Q732" s="448"/>
      <c r="R732" s="449"/>
    </row>
    <row r="733" spans="3:18" ht="16.5" customHeight="1">
      <c r="C733" s="450"/>
      <c r="D733" s="5"/>
      <c r="E733" s="5"/>
      <c r="F733" s="5"/>
      <c r="G733" s="5"/>
      <c r="H733" s="5"/>
      <c r="I733" s="445"/>
      <c r="N733" s="451"/>
      <c r="O733" s="462"/>
      <c r="P733" s="448"/>
      <c r="Q733" s="448"/>
      <c r="R733" s="449"/>
    </row>
    <row r="734" spans="3:18" ht="16.5" customHeight="1">
      <c r="C734" s="450"/>
      <c r="D734" s="5"/>
      <c r="E734" s="5"/>
      <c r="F734" s="5"/>
      <c r="G734" s="5"/>
      <c r="H734" s="5"/>
      <c r="I734" s="445"/>
      <c r="N734" s="451"/>
      <c r="O734" s="462"/>
      <c r="P734" s="448"/>
      <c r="Q734" s="448"/>
      <c r="R734" s="449"/>
    </row>
    <row r="735" spans="3:18" ht="16.5" customHeight="1">
      <c r="C735" s="450"/>
      <c r="D735" s="5"/>
      <c r="E735" s="5"/>
      <c r="F735" s="5"/>
      <c r="G735" s="5"/>
      <c r="H735" s="5"/>
      <c r="I735" s="445"/>
      <c r="N735" s="451"/>
      <c r="O735" s="462"/>
      <c r="P735" s="448"/>
      <c r="Q735" s="448"/>
      <c r="R735" s="449"/>
    </row>
    <row r="736" spans="3:18" ht="16.5" customHeight="1">
      <c r="C736" s="450"/>
      <c r="D736" s="5"/>
      <c r="E736" s="5"/>
      <c r="F736" s="5"/>
      <c r="G736" s="5"/>
      <c r="H736" s="5"/>
      <c r="I736" s="445"/>
      <c r="N736" s="451"/>
      <c r="O736" s="462"/>
      <c r="P736" s="448"/>
      <c r="Q736" s="448"/>
      <c r="R736" s="449"/>
    </row>
    <row r="737" spans="3:18" ht="16.5" customHeight="1">
      <c r="C737" s="450"/>
      <c r="D737" s="5"/>
      <c r="E737" s="5"/>
      <c r="F737" s="5"/>
      <c r="G737" s="5"/>
      <c r="H737" s="5"/>
      <c r="I737" s="445"/>
      <c r="N737" s="451"/>
      <c r="O737" s="462"/>
      <c r="P737" s="448"/>
      <c r="Q737" s="448"/>
      <c r="R737" s="449"/>
    </row>
    <row r="738" spans="3:18" ht="16.5" customHeight="1">
      <c r="C738" s="450"/>
      <c r="D738" s="5"/>
      <c r="E738" s="5"/>
      <c r="F738" s="5"/>
      <c r="G738" s="5"/>
      <c r="H738" s="5"/>
      <c r="I738" s="445"/>
      <c r="N738" s="451"/>
      <c r="O738" s="462"/>
      <c r="P738" s="448"/>
      <c r="Q738" s="448"/>
      <c r="R738" s="449"/>
    </row>
    <row r="739" spans="3:18" ht="16.5" customHeight="1">
      <c r="C739" s="450"/>
      <c r="D739" s="5"/>
      <c r="E739" s="5"/>
      <c r="F739" s="5"/>
      <c r="G739" s="5"/>
      <c r="H739" s="5"/>
      <c r="I739" s="445"/>
      <c r="N739" s="451"/>
      <c r="O739" s="462"/>
      <c r="P739" s="448"/>
      <c r="Q739" s="448"/>
      <c r="R739" s="449"/>
    </row>
    <row r="740" spans="3:18" ht="16.5" customHeight="1">
      <c r="C740" s="450"/>
      <c r="D740" s="5"/>
      <c r="E740" s="5"/>
      <c r="F740" s="5"/>
      <c r="G740" s="5"/>
      <c r="H740" s="5"/>
      <c r="I740" s="445"/>
      <c r="N740" s="451"/>
      <c r="O740" s="462"/>
      <c r="P740" s="448"/>
      <c r="Q740" s="448"/>
      <c r="R740" s="449"/>
    </row>
    <row r="741" spans="3:18" ht="16.5" customHeight="1">
      <c r="C741" s="450"/>
      <c r="D741" s="5"/>
      <c r="E741" s="5"/>
      <c r="F741" s="5"/>
      <c r="G741" s="5"/>
      <c r="H741" s="5"/>
      <c r="I741" s="445"/>
      <c r="N741" s="451"/>
      <c r="O741" s="462"/>
      <c r="P741" s="448"/>
      <c r="Q741" s="448"/>
      <c r="R741" s="449"/>
    </row>
    <row r="742" spans="3:18" ht="16.5" customHeight="1">
      <c r="C742" s="450"/>
      <c r="D742" s="5"/>
      <c r="E742" s="5"/>
      <c r="F742" s="5"/>
      <c r="G742" s="5"/>
      <c r="H742" s="5"/>
      <c r="I742" s="445"/>
      <c r="N742" s="451"/>
      <c r="O742" s="462"/>
      <c r="P742" s="448"/>
      <c r="Q742" s="448"/>
      <c r="R742" s="449"/>
    </row>
    <row r="743" spans="3:18" ht="16.5" customHeight="1">
      <c r="C743" s="450"/>
      <c r="D743" s="5"/>
      <c r="E743" s="5"/>
      <c r="F743" s="5"/>
      <c r="G743" s="5"/>
      <c r="H743" s="5"/>
      <c r="I743" s="445"/>
      <c r="N743" s="451"/>
      <c r="O743" s="462"/>
      <c r="P743" s="448"/>
      <c r="Q743" s="448"/>
      <c r="R743" s="449"/>
    </row>
    <row r="744" spans="3:18" ht="16.5" customHeight="1">
      <c r="C744" s="450"/>
      <c r="D744" s="5"/>
      <c r="E744" s="5"/>
      <c r="F744" s="5"/>
      <c r="G744" s="5"/>
      <c r="H744" s="5"/>
      <c r="I744" s="445"/>
      <c r="N744" s="451"/>
      <c r="O744" s="462"/>
      <c r="P744" s="448"/>
      <c r="Q744" s="448"/>
      <c r="R744" s="449"/>
    </row>
    <row r="745" spans="3:18" ht="16.5" customHeight="1">
      <c r="C745" s="450"/>
      <c r="D745" s="5"/>
      <c r="E745" s="5"/>
      <c r="F745" s="5"/>
      <c r="G745" s="5"/>
      <c r="H745" s="5"/>
      <c r="I745" s="445"/>
      <c r="N745" s="451"/>
      <c r="O745" s="462"/>
      <c r="P745" s="448"/>
      <c r="Q745" s="448"/>
      <c r="R745" s="449"/>
    </row>
    <row r="746" spans="3:18" ht="16.5" customHeight="1">
      <c r="C746" s="450"/>
      <c r="D746" s="5"/>
      <c r="E746" s="5"/>
      <c r="F746" s="5"/>
      <c r="G746" s="5"/>
      <c r="H746" s="5"/>
      <c r="I746" s="445"/>
      <c r="N746" s="451"/>
      <c r="O746" s="462"/>
      <c r="P746" s="448"/>
      <c r="Q746" s="448"/>
      <c r="R746" s="449"/>
    </row>
    <row r="747" spans="3:18" ht="16.5" customHeight="1">
      <c r="C747" s="450"/>
      <c r="D747" s="5"/>
      <c r="E747" s="5"/>
      <c r="F747" s="5"/>
      <c r="G747" s="5"/>
      <c r="H747" s="5"/>
      <c r="I747" s="445"/>
      <c r="N747" s="451"/>
      <c r="O747" s="462"/>
      <c r="P747" s="448"/>
      <c r="Q747" s="448"/>
      <c r="R747" s="449"/>
    </row>
    <row r="748" spans="3:18" ht="16.5" customHeight="1">
      <c r="C748" s="450"/>
      <c r="D748" s="5"/>
      <c r="E748" s="5"/>
      <c r="F748" s="5"/>
      <c r="G748" s="5"/>
      <c r="H748" s="5"/>
      <c r="I748" s="445"/>
      <c r="N748" s="451"/>
      <c r="O748" s="462"/>
      <c r="P748" s="448"/>
      <c r="Q748" s="448"/>
      <c r="R748" s="449"/>
    </row>
    <row r="749" spans="3:18" ht="16.5" customHeight="1">
      <c r="C749" s="450"/>
      <c r="D749" s="5"/>
      <c r="E749" s="5"/>
      <c r="F749" s="5"/>
      <c r="G749" s="5"/>
      <c r="H749" s="5"/>
      <c r="I749" s="445"/>
      <c r="N749" s="451"/>
      <c r="O749" s="462"/>
      <c r="P749" s="448"/>
      <c r="Q749" s="448"/>
      <c r="R749" s="449"/>
    </row>
    <row r="750" spans="3:18" ht="16.5" customHeight="1">
      <c r="C750" s="450"/>
      <c r="D750" s="5"/>
      <c r="E750" s="5"/>
      <c r="F750" s="5"/>
      <c r="G750" s="5"/>
      <c r="H750" s="5"/>
      <c r="I750" s="445"/>
      <c r="N750" s="451"/>
      <c r="O750" s="462"/>
      <c r="P750" s="448"/>
      <c r="Q750" s="448"/>
      <c r="R750" s="449"/>
    </row>
    <row r="751" spans="3:18" ht="16.5" customHeight="1">
      <c r="C751" s="450"/>
      <c r="D751" s="5"/>
      <c r="E751" s="5"/>
      <c r="F751" s="5"/>
      <c r="G751" s="5"/>
      <c r="H751" s="5"/>
      <c r="I751" s="445"/>
      <c r="N751" s="451"/>
      <c r="O751" s="462"/>
      <c r="P751" s="448"/>
      <c r="Q751" s="448"/>
      <c r="R751" s="449"/>
    </row>
    <row r="752" spans="3:18" ht="16.5" customHeight="1">
      <c r="C752" s="450"/>
      <c r="D752" s="5"/>
      <c r="E752" s="5"/>
      <c r="F752" s="5"/>
      <c r="G752" s="5"/>
      <c r="H752" s="5"/>
      <c r="I752" s="445"/>
      <c r="N752" s="451"/>
      <c r="O752" s="462"/>
      <c r="P752" s="448"/>
      <c r="Q752" s="448"/>
      <c r="R752" s="449"/>
    </row>
    <row r="753" spans="3:18" ht="16.5" customHeight="1">
      <c r="C753" s="450"/>
      <c r="D753" s="5"/>
      <c r="E753" s="5"/>
      <c r="F753" s="5"/>
      <c r="G753" s="5"/>
      <c r="H753" s="5"/>
      <c r="I753" s="445"/>
      <c r="N753" s="451"/>
      <c r="O753" s="462"/>
      <c r="P753" s="448"/>
      <c r="Q753" s="448"/>
      <c r="R753" s="449"/>
    </row>
    <row r="754" spans="3:18" ht="16.5" customHeight="1">
      <c r="C754" s="450"/>
      <c r="D754" s="5"/>
      <c r="E754" s="5"/>
      <c r="F754" s="5"/>
      <c r="G754" s="5"/>
      <c r="H754" s="5"/>
      <c r="I754" s="445"/>
      <c r="N754" s="451"/>
      <c r="O754" s="462"/>
      <c r="P754" s="448"/>
      <c r="Q754" s="448"/>
      <c r="R754" s="449"/>
    </row>
    <row r="755" spans="3:18" ht="16.5" customHeight="1">
      <c r="C755" s="450"/>
      <c r="D755" s="5"/>
      <c r="E755" s="5"/>
      <c r="F755" s="5"/>
      <c r="G755" s="5"/>
      <c r="H755" s="5"/>
      <c r="I755" s="445"/>
      <c r="N755" s="451"/>
      <c r="O755" s="462"/>
      <c r="P755" s="448"/>
      <c r="Q755" s="448"/>
      <c r="R755" s="449"/>
    </row>
    <row r="756" spans="3:18" ht="16.5" customHeight="1">
      <c r="C756" s="450"/>
      <c r="D756" s="5"/>
      <c r="E756" s="5"/>
      <c r="F756" s="5"/>
      <c r="G756" s="5"/>
      <c r="H756" s="5"/>
      <c r="I756" s="445"/>
      <c r="N756" s="451"/>
      <c r="O756" s="462"/>
      <c r="P756" s="448"/>
      <c r="Q756" s="448"/>
      <c r="R756" s="449"/>
    </row>
    <row r="757" spans="3:18" ht="16.5" customHeight="1">
      <c r="C757" s="450"/>
      <c r="D757" s="5"/>
      <c r="E757" s="5"/>
      <c r="F757" s="5"/>
      <c r="G757" s="5"/>
      <c r="H757" s="5"/>
      <c r="I757" s="445"/>
      <c r="N757" s="451"/>
      <c r="O757" s="462"/>
      <c r="P757" s="448"/>
      <c r="Q757" s="448"/>
      <c r="R757" s="449"/>
    </row>
    <row r="758" spans="3:18" ht="16.5" customHeight="1">
      <c r="C758" s="450"/>
      <c r="D758" s="5"/>
      <c r="E758" s="5"/>
      <c r="F758" s="5"/>
      <c r="G758" s="5"/>
      <c r="H758" s="5"/>
      <c r="I758" s="445"/>
      <c r="N758" s="451"/>
      <c r="O758" s="462"/>
      <c r="P758" s="448"/>
      <c r="Q758" s="448"/>
      <c r="R758" s="449"/>
    </row>
    <row r="759" spans="3:18" ht="16.5" customHeight="1">
      <c r="C759" s="450"/>
      <c r="D759" s="5"/>
      <c r="E759" s="5"/>
      <c r="F759" s="5"/>
      <c r="G759" s="5"/>
      <c r="H759" s="5"/>
      <c r="I759" s="445"/>
      <c r="N759" s="451"/>
      <c r="O759" s="462"/>
      <c r="P759" s="448"/>
      <c r="Q759" s="448"/>
      <c r="R759" s="449"/>
    </row>
    <row r="760" spans="3:18" ht="16.5" customHeight="1">
      <c r="C760" s="450"/>
      <c r="D760" s="5"/>
      <c r="E760" s="5"/>
      <c r="F760" s="5"/>
      <c r="G760" s="5"/>
      <c r="H760" s="5"/>
      <c r="I760" s="445"/>
      <c r="N760" s="451"/>
      <c r="O760" s="462"/>
      <c r="P760" s="448"/>
      <c r="Q760" s="448"/>
      <c r="R760" s="449"/>
    </row>
    <row r="761" spans="3:18" ht="16.5" customHeight="1">
      <c r="C761" s="450"/>
      <c r="D761" s="5"/>
      <c r="E761" s="5"/>
      <c r="F761" s="5"/>
      <c r="G761" s="5"/>
      <c r="H761" s="5"/>
      <c r="I761" s="445"/>
      <c r="N761" s="451"/>
      <c r="O761" s="462"/>
      <c r="P761" s="448"/>
      <c r="Q761" s="448"/>
      <c r="R761" s="449"/>
    </row>
    <row r="762" spans="3:18" ht="16.5" customHeight="1">
      <c r="C762" s="450"/>
      <c r="D762" s="5"/>
      <c r="E762" s="5"/>
      <c r="F762" s="5"/>
      <c r="G762" s="5"/>
      <c r="H762" s="5"/>
      <c r="I762" s="445"/>
      <c r="N762" s="451"/>
      <c r="O762" s="462"/>
      <c r="P762" s="448"/>
      <c r="Q762" s="448"/>
      <c r="R762" s="449"/>
    </row>
    <row r="763" spans="3:18" ht="16.5" customHeight="1">
      <c r="C763" s="450"/>
      <c r="D763" s="5"/>
      <c r="E763" s="5"/>
      <c r="F763" s="5"/>
      <c r="G763" s="5"/>
      <c r="H763" s="5"/>
      <c r="I763" s="445"/>
      <c r="N763" s="451"/>
      <c r="O763" s="462"/>
      <c r="P763" s="448"/>
      <c r="Q763" s="448"/>
      <c r="R763" s="449"/>
    </row>
    <row r="764" spans="3:18" ht="16.5" customHeight="1">
      <c r="C764" s="450"/>
      <c r="D764" s="5"/>
      <c r="E764" s="5"/>
      <c r="F764" s="5"/>
      <c r="G764" s="5"/>
      <c r="H764" s="5"/>
      <c r="I764" s="445"/>
      <c r="N764" s="451"/>
      <c r="O764" s="462"/>
      <c r="P764" s="448"/>
      <c r="Q764" s="448"/>
      <c r="R764" s="449"/>
    </row>
    <row r="765" spans="3:18" ht="16.5" customHeight="1">
      <c r="C765" s="450"/>
      <c r="D765" s="5"/>
      <c r="E765" s="5"/>
      <c r="F765" s="5"/>
      <c r="G765" s="5"/>
      <c r="H765" s="5"/>
      <c r="I765" s="445"/>
      <c r="N765" s="451"/>
      <c r="O765" s="462"/>
      <c r="P765" s="448"/>
      <c r="Q765" s="448"/>
      <c r="R765" s="449"/>
    </row>
    <row r="766" spans="3:18" ht="16.5" customHeight="1">
      <c r="C766" s="450"/>
      <c r="D766" s="5"/>
      <c r="E766" s="5"/>
      <c r="F766" s="5"/>
      <c r="G766" s="5"/>
      <c r="H766" s="5"/>
      <c r="I766" s="445"/>
      <c r="N766" s="451"/>
      <c r="O766" s="462"/>
      <c r="P766" s="448"/>
      <c r="Q766" s="448"/>
      <c r="R766" s="449"/>
    </row>
    <row r="767" spans="3:18" ht="16.5" customHeight="1">
      <c r="C767" s="450"/>
      <c r="D767" s="5"/>
      <c r="E767" s="5"/>
      <c r="F767" s="5"/>
      <c r="G767" s="5"/>
      <c r="H767" s="5"/>
      <c r="I767" s="445"/>
      <c r="N767" s="451"/>
      <c r="O767" s="462"/>
      <c r="P767" s="448"/>
      <c r="Q767" s="448"/>
      <c r="R767" s="449"/>
    </row>
    <row r="768" spans="3:18" ht="16.5" customHeight="1">
      <c r="C768" s="450"/>
      <c r="D768" s="5"/>
      <c r="E768" s="5"/>
      <c r="F768" s="5"/>
      <c r="G768" s="5"/>
      <c r="H768" s="5"/>
      <c r="I768" s="445"/>
      <c r="N768" s="451"/>
      <c r="O768" s="462"/>
      <c r="P768" s="448"/>
      <c r="Q768" s="448"/>
      <c r="R768" s="449"/>
    </row>
    <row r="769" spans="3:18" ht="16.5" customHeight="1">
      <c r="C769" s="450"/>
      <c r="D769" s="5"/>
      <c r="E769" s="5"/>
      <c r="F769" s="5"/>
      <c r="G769" s="5"/>
      <c r="H769" s="5"/>
      <c r="I769" s="445"/>
      <c r="N769" s="451"/>
      <c r="O769" s="462"/>
      <c r="P769" s="448"/>
      <c r="Q769" s="448"/>
      <c r="R769" s="449"/>
    </row>
    <row r="770" spans="3:18" ht="16.5" customHeight="1">
      <c r="C770" s="450"/>
      <c r="D770" s="5"/>
      <c r="E770" s="5"/>
      <c r="F770" s="5"/>
      <c r="G770" s="5"/>
      <c r="H770" s="5"/>
      <c r="I770" s="445"/>
      <c r="N770" s="451"/>
      <c r="O770" s="462"/>
      <c r="P770" s="448"/>
      <c r="Q770" s="448"/>
      <c r="R770" s="449"/>
    </row>
    <row r="771" spans="3:18" ht="16.5" customHeight="1">
      <c r="C771" s="450"/>
      <c r="D771" s="5"/>
      <c r="E771" s="5"/>
      <c r="F771" s="5"/>
      <c r="G771" s="5"/>
      <c r="H771" s="5"/>
      <c r="I771" s="445"/>
      <c r="N771" s="451"/>
      <c r="O771" s="462"/>
      <c r="P771" s="448"/>
      <c r="Q771" s="448"/>
      <c r="R771" s="449"/>
    </row>
    <row r="772" spans="3:18" ht="16.5" customHeight="1">
      <c r="C772" s="450"/>
      <c r="D772" s="5"/>
      <c r="E772" s="5"/>
      <c r="F772" s="5"/>
      <c r="G772" s="5"/>
      <c r="H772" s="5"/>
      <c r="I772" s="445"/>
      <c r="N772" s="451"/>
      <c r="O772" s="462"/>
      <c r="P772" s="448"/>
      <c r="Q772" s="448"/>
      <c r="R772" s="449"/>
    </row>
    <row r="773" spans="3:18" ht="16.5" customHeight="1">
      <c r="C773" s="450"/>
      <c r="D773" s="5"/>
      <c r="E773" s="5"/>
      <c r="F773" s="5"/>
      <c r="G773" s="5"/>
      <c r="H773" s="5"/>
      <c r="I773" s="445"/>
      <c r="N773" s="451"/>
      <c r="O773" s="462"/>
      <c r="P773" s="448"/>
      <c r="Q773" s="448"/>
      <c r="R773" s="449"/>
    </row>
    <row r="774" spans="3:18" ht="16.5" customHeight="1">
      <c r="C774" s="450"/>
      <c r="D774" s="5"/>
      <c r="E774" s="5"/>
      <c r="F774" s="5"/>
      <c r="G774" s="5"/>
      <c r="H774" s="5"/>
      <c r="I774" s="445"/>
      <c r="N774" s="451"/>
      <c r="O774" s="462"/>
      <c r="P774" s="448"/>
      <c r="Q774" s="448"/>
      <c r="R774" s="449"/>
    </row>
    <row r="775" spans="3:18" ht="16.5" customHeight="1">
      <c r="C775" s="450"/>
      <c r="D775" s="5"/>
      <c r="E775" s="5"/>
      <c r="F775" s="5"/>
      <c r="G775" s="5"/>
      <c r="H775" s="5"/>
      <c r="I775" s="445"/>
      <c r="N775" s="451"/>
      <c r="O775" s="462"/>
      <c r="P775" s="448"/>
      <c r="Q775" s="448"/>
      <c r="R775" s="449"/>
    </row>
    <row r="776" spans="3:18" ht="16.5" customHeight="1">
      <c r="C776" s="450"/>
      <c r="D776" s="5"/>
      <c r="E776" s="5"/>
      <c r="F776" s="5"/>
      <c r="G776" s="5"/>
      <c r="H776" s="5"/>
      <c r="I776" s="445"/>
      <c r="N776" s="451"/>
      <c r="O776" s="462"/>
      <c r="P776" s="448"/>
      <c r="Q776" s="448"/>
      <c r="R776" s="449"/>
    </row>
    <row r="777" spans="3:18" ht="16.5" customHeight="1">
      <c r="C777" s="450"/>
      <c r="D777" s="5"/>
      <c r="E777" s="5"/>
      <c r="F777" s="5"/>
      <c r="G777" s="5"/>
      <c r="H777" s="5"/>
      <c r="I777" s="445"/>
      <c r="N777" s="451"/>
      <c r="O777" s="462"/>
      <c r="P777" s="448"/>
      <c r="Q777" s="448"/>
      <c r="R777" s="449"/>
    </row>
    <row r="778" spans="3:18" ht="16.5" customHeight="1">
      <c r="C778" s="450"/>
      <c r="D778" s="5"/>
      <c r="E778" s="5"/>
      <c r="F778" s="5"/>
      <c r="G778" s="5"/>
      <c r="H778" s="5"/>
      <c r="I778" s="445"/>
      <c r="N778" s="451"/>
      <c r="O778" s="462"/>
      <c r="P778" s="448"/>
      <c r="Q778" s="448"/>
      <c r="R778" s="449"/>
    </row>
    <row r="779" spans="3:18" ht="16.5" customHeight="1">
      <c r="C779" s="450"/>
      <c r="D779" s="5"/>
      <c r="E779" s="5"/>
      <c r="F779" s="5"/>
      <c r="G779" s="5"/>
      <c r="H779" s="5"/>
      <c r="I779" s="445"/>
      <c r="N779" s="451"/>
      <c r="O779" s="462"/>
      <c r="P779" s="448"/>
      <c r="Q779" s="448"/>
      <c r="R779" s="449"/>
    </row>
    <row r="780" spans="3:18" ht="16.5" customHeight="1">
      <c r="C780" s="450"/>
      <c r="D780" s="5"/>
      <c r="E780" s="5"/>
      <c r="F780" s="5"/>
      <c r="G780" s="5"/>
      <c r="H780" s="5"/>
      <c r="I780" s="445"/>
      <c r="N780" s="451"/>
      <c r="O780" s="462"/>
      <c r="P780" s="448"/>
      <c r="Q780" s="448"/>
      <c r="R780" s="449"/>
    </row>
    <row r="781" spans="3:18" ht="16.5" customHeight="1">
      <c r="C781" s="450"/>
      <c r="D781" s="5"/>
      <c r="E781" s="5"/>
      <c r="F781" s="5"/>
      <c r="G781" s="5"/>
      <c r="H781" s="5"/>
      <c r="I781" s="445"/>
      <c r="N781" s="451"/>
      <c r="O781" s="462"/>
      <c r="P781" s="448"/>
      <c r="Q781" s="448"/>
      <c r="R781" s="449"/>
    </row>
    <row r="782" spans="3:18" ht="16.5" customHeight="1">
      <c r="C782" s="450"/>
      <c r="D782" s="5"/>
      <c r="E782" s="5"/>
      <c r="F782" s="5"/>
      <c r="G782" s="5"/>
      <c r="H782" s="5"/>
      <c r="I782" s="445"/>
      <c r="N782" s="451"/>
      <c r="O782" s="462"/>
      <c r="P782" s="448"/>
      <c r="Q782" s="448"/>
      <c r="R782" s="449"/>
    </row>
    <row r="783" spans="3:18" ht="16.5" customHeight="1">
      <c r="C783" s="450"/>
      <c r="D783" s="5"/>
      <c r="E783" s="5"/>
      <c r="F783" s="5"/>
      <c r="G783" s="5"/>
      <c r="H783" s="5"/>
      <c r="I783" s="445"/>
      <c r="N783" s="451"/>
      <c r="O783" s="462"/>
      <c r="P783" s="448"/>
      <c r="Q783" s="448"/>
      <c r="R783" s="449"/>
    </row>
    <row r="784" spans="3:18" ht="16.5" customHeight="1">
      <c r="C784" s="450"/>
      <c r="D784" s="5"/>
      <c r="E784" s="5"/>
      <c r="F784" s="5"/>
      <c r="G784" s="5"/>
      <c r="H784" s="5"/>
      <c r="I784" s="445"/>
      <c r="N784" s="451"/>
      <c r="O784" s="462"/>
      <c r="P784" s="448"/>
      <c r="Q784" s="448"/>
      <c r="R784" s="449"/>
    </row>
    <row r="785" spans="3:18" ht="16.5" customHeight="1">
      <c r="C785" s="450"/>
      <c r="D785" s="5"/>
      <c r="E785" s="5"/>
      <c r="F785" s="5"/>
      <c r="G785" s="5"/>
      <c r="H785" s="5"/>
      <c r="I785" s="445"/>
      <c r="N785" s="451"/>
      <c r="O785" s="462"/>
      <c r="P785" s="448"/>
      <c r="Q785" s="448"/>
      <c r="R785" s="449"/>
    </row>
    <row r="786" spans="3:18" ht="16.5" customHeight="1">
      <c r="C786" s="450"/>
      <c r="D786" s="5"/>
      <c r="E786" s="5"/>
      <c r="F786" s="5"/>
      <c r="G786" s="5"/>
      <c r="H786" s="5"/>
      <c r="I786" s="445"/>
      <c r="N786" s="451"/>
      <c r="O786" s="462"/>
      <c r="P786" s="448"/>
      <c r="Q786" s="448"/>
      <c r="R786" s="449"/>
    </row>
    <row r="787" spans="3:18" ht="16.5" customHeight="1">
      <c r="C787" s="450"/>
      <c r="D787" s="5"/>
      <c r="E787" s="5"/>
      <c r="F787" s="5"/>
      <c r="G787" s="5"/>
      <c r="H787" s="5"/>
      <c r="I787" s="445"/>
      <c r="N787" s="451"/>
      <c r="O787" s="462"/>
      <c r="P787" s="448"/>
      <c r="Q787" s="448"/>
      <c r="R787" s="449"/>
    </row>
    <row r="788" spans="3:18" ht="16.5" customHeight="1">
      <c r="C788" s="450"/>
      <c r="D788" s="5"/>
      <c r="E788" s="5"/>
      <c r="F788" s="5"/>
      <c r="G788" s="5"/>
      <c r="H788" s="5"/>
      <c r="I788" s="445"/>
      <c r="N788" s="451"/>
      <c r="O788" s="462"/>
      <c r="P788" s="448"/>
      <c r="Q788" s="448"/>
      <c r="R788" s="449"/>
    </row>
    <row r="789" spans="3:18" ht="16.5" customHeight="1">
      <c r="C789" s="450"/>
      <c r="D789" s="5"/>
      <c r="E789" s="5"/>
      <c r="F789" s="5"/>
      <c r="G789" s="5"/>
      <c r="H789" s="5"/>
      <c r="I789" s="445"/>
      <c r="N789" s="451"/>
      <c r="O789" s="462"/>
      <c r="P789" s="448"/>
      <c r="Q789" s="448"/>
      <c r="R789" s="449"/>
    </row>
    <row r="790" spans="3:18" ht="16.5" customHeight="1">
      <c r="C790" s="450"/>
      <c r="D790" s="5"/>
      <c r="E790" s="5"/>
      <c r="F790" s="5"/>
      <c r="G790" s="5"/>
      <c r="H790" s="5"/>
      <c r="I790" s="445"/>
      <c r="N790" s="451"/>
      <c r="O790" s="462"/>
      <c r="P790" s="448"/>
      <c r="Q790" s="448"/>
      <c r="R790" s="449"/>
    </row>
    <row r="791" spans="3:18" ht="16.5" customHeight="1">
      <c r="C791" s="450"/>
      <c r="D791" s="5"/>
      <c r="E791" s="5"/>
      <c r="F791" s="5"/>
      <c r="G791" s="5"/>
      <c r="H791" s="5"/>
      <c r="I791" s="445"/>
      <c r="N791" s="451"/>
      <c r="O791" s="462"/>
      <c r="P791" s="448"/>
      <c r="Q791" s="448"/>
      <c r="R791" s="449"/>
    </row>
    <row r="792" spans="3:18" ht="16.5" customHeight="1">
      <c r="C792" s="450"/>
      <c r="D792" s="5"/>
      <c r="E792" s="5"/>
      <c r="F792" s="5"/>
      <c r="G792" s="5"/>
      <c r="H792" s="5"/>
      <c r="I792" s="445"/>
      <c r="N792" s="451"/>
      <c r="O792" s="462"/>
      <c r="P792" s="448"/>
      <c r="Q792" s="448"/>
      <c r="R792" s="449"/>
    </row>
    <row r="793" spans="3:18" ht="16.5" customHeight="1">
      <c r="C793" s="450"/>
      <c r="D793" s="5"/>
      <c r="E793" s="5"/>
      <c r="F793" s="5"/>
      <c r="G793" s="5"/>
      <c r="H793" s="5"/>
      <c r="I793" s="445"/>
      <c r="N793" s="451"/>
      <c r="O793" s="462"/>
      <c r="P793" s="448"/>
      <c r="Q793" s="448"/>
      <c r="R793" s="449"/>
    </row>
    <row r="794" spans="3:18" ht="16.5" customHeight="1">
      <c r="C794" s="450"/>
      <c r="D794" s="5"/>
      <c r="E794" s="5"/>
      <c r="F794" s="5"/>
      <c r="G794" s="5"/>
      <c r="H794" s="5"/>
      <c r="I794" s="445"/>
      <c r="N794" s="451"/>
      <c r="O794" s="462"/>
      <c r="P794" s="448"/>
      <c r="Q794" s="448"/>
      <c r="R794" s="449"/>
    </row>
    <row r="795" spans="3:18" ht="16.5" customHeight="1">
      <c r="C795" s="450"/>
      <c r="D795" s="5"/>
      <c r="E795" s="5"/>
      <c r="F795" s="5"/>
      <c r="G795" s="5"/>
      <c r="H795" s="5"/>
      <c r="I795" s="445"/>
      <c r="N795" s="451"/>
      <c r="O795" s="462"/>
      <c r="P795" s="448"/>
      <c r="Q795" s="448"/>
      <c r="R795" s="449"/>
    </row>
    <row r="796" spans="3:18" ht="16.5" customHeight="1">
      <c r="C796" s="450"/>
      <c r="D796" s="5"/>
      <c r="E796" s="5"/>
      <c r="F796" s="5"/>
      <c r="G796" s="5"/>
      <c r="H796" s="5"/>
      <c r="I796" s="445"/>
      <c r="N796" s="451"/>
      <c r="O796" s="462"/>
      <c r="P796" s="448"/>
      <c r="Q796" s="448"/>
      <c r="R796" s="449"/>
    </row>
    <row r="797" spans="3:18" ht="16.5" customHeight="1">
      <c r="C797" s="450"/>
      <c r="D797" s="5"/>
      <c r="E797" s="5"/>
      <c r="F797" s="5"/>
      <c r="G797" s="5"/>
      <c r="H797" s="5"/>
      <c r="I797" s="445"/>
      <c r="N797" s="451"/>
      <c r="O797" s="462"/>
      <c r="P797" s="448"/>
      <c r="Q797" s="448"/>
      <c r="R797" s="449"/>
    </row>
    <row r="798" spans="3:18" ht="16.5" customHeight="1">
      <c r="C798" s="450"/>
      <c r="D798" s="5"/>
      <c r="E798" s="5"/>
      <c r="F798" s="5"/>
      <c r="G798" s="5"/>
      <c r="H798" s="5"/>
      <c r="I798" s="445"/>
      <c r="N798" s="451"/>
      <c r="O798" s="462"/>
      <c r="P798" s="448"/>
      <c r="Q798" s="448"/>
      <c r="R798" s="449"/>
    </row>
    <row r="799" spans="3:18" ht="16.5" customHeight="1">
      <c r="C799" s="450"/>
      <c r="D799" s="5"/>
      <c r="E799" s="5"/>
      <c r="F799" s="5"/>
      <c r="G799" s="5"/>
      <c r="H799" s="5"/>
      <c r="I799" s="445"/>
      <c r="N799" s="451"/>
      <c r="O799" s="462"/>
      <c r="P799" s="448"/>
      <c r="Q799" s="448"/>
      <c r="R799" s="449"/>
    </row>
    <row r="800" spans="3:18" ht="16.5" customHeight="1">
      <c r="C800" s="450"/>
      <c r="D800" s="5"/>
      <c r="E800" s="5"/>
      <c r="F800" s="5"/>
      <c r="G800" s="5"/>
      <c r="H800" s="5"/>
      <c r="I800" s="445"/>
      <c r="N800" s="451"/>
      <c r="O800" s="462"/>
      <c r="P800" s="448"/>
      <c r="Q800" s="448"/>
      <c r="R800" s="449"/>
    </row>
    <row r="801" spans="3:18" ht="16.5" customHeight="1">
      <c r="C801" s="450"/>
      <c r="D801" s="5"/>
      <c r="E801" s="5"/>
      <c r="F801" s="5"/>
      <c r="G801" s="5"/>
      <c r="H801" s="5"/>
      <c r="I801" s="445"/>
      <c r="N801" s="451"/>
      <c r="O801" s="462"/>
      <c r="P801" s="448"/>
      <c r="Q801" s="448"/>
      <c r="R801" s="449"/>
    </row>
    <row r="802" spans="3:18" ht="16.5" customHeight="1">
      <c r="C802" s="450"/>
      <c r="D802" s="5"/>
      <c r="E802" s="5"/>
      <c r="F802" s="5"/>
      <c r="G802" s="5"/>
      <c r="H802" s="5"/>
      <c r="I802" s="445"/>
      <c r="N802" s="451"/>
      <c r="O802" s="462"/>
      <c r="P802" s="448"/>
      <c r="Q802" s="448"/>
      <c r="R802" s="449"/>
    </row>
    <row r="803" spans="3:18" ht="16.5" customHeight="1">
      <c r="C803" s="450"/>
      <c r="D803" s="5"/>
      <c r="E803" s="5"/>
      <c r="F803" s="5"/>
      <c r="G803" s="5"/>
      <c r="H803" s="5"/>
      <c r="I803" s="445"/>
      <c r="N803" s="451"/>
      <c r="O803" s="462"/>
      <c r="P803" s="448"/>
      <c r="Q803" s="448"/>
      <c r="R803" s="449"/>
    </row>
    <row r="804" spans="3:18" ht="16.5" customHeight="1">
      <c r="C804" s="450"/>
      <c r="D804" s="5"/>
      <c r="E804" s="5"/>
      <c r="F804" s="5"/>
      <c r="G804" s="5"/>
      <c r="H804" s="5"/>
      <c r="I804" s="445"/>
      <c r="N804" s="451"/>
      <c r="O804" s="462"/>
      <c r="P804" s="448"/>
      <c r="Q804" s="448"/>
      <c r="R804" s="449"/>
    </row>
    <row r="805" spans="3:18" ht="16.5" customHeight="1">
      <c r="C805" s="450"/>
      <c r="D805" s="5"/>
      <c r="E805" s="5"/>
      <c r="F805" s="5"/>
      <c r="G805" s="5"/>
      <c r="H805" s="5"/>
      <c r="I805" s="445"/>
      <c r="N805" s="451"/>
      <c r="O805" s="462"/>
      <c r="P805" s="448"/>
      <c r="Q805" s="448"/>
      <c r="R805" s="449"/>
    </row>
    <row r="806" spans="3:18" ht="16.5" customHeight="1">
      <c r="C806" s="450"/>
      <c r="D806" s="5"/>
      <c r="E806" s="5"/>
      <c r="F806" s="5"/>
      <c r="G806" s="5"/>
      <c r="H806" s="5"/>
      <c r="I806" s="445"/>
      <c r="N806" s="451"/>
      <c r="O806" s="462"/>
      <c r="P806" s="448"/>
      <c r="Q806" s="448"/>
      <c r="R806" s="449"/>
    </row>
    <row r="807" spans="3:18" ht="16.5" customHeight="1">
      <c r="C807" s="450"/>
      <c r="D807" s="5"/>
      <c r="E807" s="5"/>
      <c r="F807" s="5"/>
      <c r="G807" s="5"/>
      <c r="H807" s="5"/>
      <c r="I807" s="445"/>
      <c r="N807" s="451"/>
      <c r="O807" s="462"/>
      <c r="P807" s="448"/>
      <c r="Q807" s="448"/>
      <c r="R807" s="449"/>
    </row>
    <row r="808" spans="3:18" ht="16.5" customHeight="1">
      <c r="C808" s="450"/>
      <c r="D808" s="5"/>
      <c r="E808" s="5"/>
      <c r="F808" s="5"/>
      <c r="G808" s="5"/>
      <c r="H808" s="5"/>
      <c r="I808" s="445"/>
      <c r="N808" s="451"/>
      <c r="O808" s="462"/>
      <c r="P808" s="448"/>
      <c r="Q808" s="448"/>
      <c r="R808" s="449"/>
    </row>
    <row r="809" spans="3:18" ht="16.5" customHeight="1">
      <c r="C809" s="450"/>
      <c r="D809" s="5"/>
      <c r="E809" s="5"/>
      <c r="F809" s="5"/>
      <c r="G809" s="5"/>
      <c r="H809" s="5"/>
      <c r="I809" s="445"/>
      <c r="N809" s="451"/>
      <c r="O809" s="462"/>
      <c r="P809" s="448"/>
      <c r="Q809" s="448"/>
      <c r="R809" s="449"/>
    </row>
    <row r="810" spans="3:18" ht="16.5" customHeight="1">
      <c r="C810" s="450"/>
      <c r="D810" s="5"/>
      <c r="E810" s="5"/>
      <c r="F810" s="5"/>
      <c r="G810" s="5"/>
      <c r="H810" s="5"/>
      <c r="I810" s="445"/>
      <c r="N810" s="451"/>
      <c r="O810" s="462"/>
      <c r="P810" s="448"/>
      <c r="Q810" s="448"/>
      <c r="R810" s="449"/>
    </row>
    <row r="811" spans="3:18" ht="16.5" customHeight="1">
      <c r="C811" s="450"/>
      <c r="D811" s="5"/>
      <c r="E811" s="5"/>
      <c r="F811" s="5"/>
      <c r="G811" s="5"/>
      <c r="H811" s="5"/>
      <c r="I811" s="445"/>
      <c r="N811" s="451"/>
      <c r="O811" s="462"/>
      <c r="P811" s="448"/>
      <c r="Q811" s="448"/>
      <c r="R811" s="449"/>
    </row>
    <row r="812" spans="3:18" ht="16.5" customHeight="1">
      <c r="C812" s="450"/>
      <c r="D812" s="5"/>
      <c r="E812" s="5"/>
      <c r="F812" s="5"/>
      <c r="G812" s="5"/>
      <c r="H812" s="5"/>
      <c r="I812" s="445"/>
      <c r="N812" s="451"/>
      <c r="O812" s="462"/>
      <c r="P812" s="448"/>
      <c r="Q812" s="448"/>
      <c r="R812" s="449"/>
    </row>
    <row r="813" spans="3:18" ht="16.5" customHeight="1">
      <c r="C813" s="450"/>
      <c r="D813" s="5"/>
      <c r="E813" s="5"/>
      <c r="F813" s="5"/>
      <c r="G813" s="5"/>
      <c r="H813" s="5"/>
      <c r="I813" s="445"/>
      <c r="N813" s="451"/>
      <c r="O813" s="462"/>
      <c r="P813" s="448"/>
      <c r="Q813" s="448"/>
      <c r="R813" s="449"/>
    </row>
    <row r="814" spans="3:18" ht="16.5" customHeight="1">
      <c r="C814" s="450"/>
      <c r="D814" s="5"/>
      <c r="E814" s="5"/>
      <c r="F814" s="5"/>
      <c r="G814" s="5"/>
      <c r="H814" s="5"/>
      <c r="I814" s="445"/>
      <c r="N814" s="451"/>
      <c r="O814" s="462"/>
      <c r="P814" s="448"/>
      <c r="Q814" s="448"/>
      <c r="R814" s="449"/>
    </row>
    <row r="815" spans="3:18" ht="16.5" customHeight="1">
      <c r="C815" s="450"/>
      <c r="D815" s="5"/>
      <c r="E815" s="5"/>
      <c r="F815" s="5"/>
      <c r="G815" s="5"/>
      <c r="H815" s="5"/>
      <c r="I815" s="445"/>
      <c r="N815" s="451"/>
      <c r="O815" s="462"/>
      <c r="P815" s="448"/>
      <c r="Q815" s="448"/>
      <c r="R815" s="449"/>
    </row>
    <row r="816" spans="3:18" ht="16.5" customHeight="1">
      <c r="C816" s="450"/>
      <c r="D816" s="5"/>
      <c r="E816" s="5"/>
      <c r="F816" s="5"/>
      <c r="G816" s="5"/>
      <c r="H816" s="5"/>
      <c r="I816" s="445"/>
      <c r="N816" s="451"/>
      <c r="O816" s="462"/>
      <c r="P816" s="448"/>
      <c r="Q816" s="448"/>
      <c r="R816" s="449"/>
    </row>
    <row r="817" spans="3:18" ht="16.5" customHeight="1">
      <c r="C817" s="450"/>
      <c r="D817" s="5"/>
      <c r="E817" s="5"/>
      <c r="F817" s="5"/>
      <c r="G817" s="5"/>
      <c r="H817" s="5"/>
      <c r="I817" s="445"/>
      <c r="N817" s="451"/>
      <c r="O817" s="462"/>
      <c r="P817" s="448"/>
      <c r="Q817" s="448"/>
      <c r="R817" s="449"/>
    </row>
    <row r="818" spans="3:18" ht="16.5" customHeight="1">
      <c r="C818" s="450"/>
      <c r="D818" s="5"/>
      <c r="E818" s="5"/>
      <c r="F818" s="5"/>
      <c r="G818" s="5"/>
      <c r="H818" s="5"/>
      <c r="I818" s="445"/>
      <c r="N818" s="451"/>
      <c r="O818" s="462"/>
      <c r="P818" s="448"/>
      <c r="Q818" s="448"/>
      <c r="R818" s="449"/>
    </row>
    <row r="819" spans="3:18" ht="16.5" customHeight="1">
      <c r="C819" s="450"/>
      <c r="D819" s="5"/>
      <c r="E819" s="5"/>
      <c r="F819" s="5"/>
      <c r="G819" s="5"/>
      <c r="H819" s="5"/>
      <c r="I819" s="445"/>
      <c r="N819" s="451"/>
      <c r="O819" s="462"/>
      <c r="P819" s="448"/>
      <c r="Q819" s="448"/>
      <c r="R819" s="449"/>
    </row>
    <row r="820" spans="3:18" ht="16.5" customHeight="1">
      <c r="C820" s="450"/>
      <c r="D820" s="5"/>
      <c r="E820" s="5"/>
      <c r="F820" s="5"/>
      <c r="G820" s="5"/>
      <c r="H820" s="5"/>
      <c r="I820" s="445"/>
      <c r="N820" s="451"/>
      <c r="O820" s="462"/>
      <c r="P820" s="448"/>
      <c r="Q820" s="448"/>
      <c r="R820" s="449"/>
    </row>
    <row r="821" spans="3:18" ht="16.5" customHeight="1">
      <c r="C821" s="450"/>
      <c r="D821" s="5"/>
      <c r="E821" s="5"/>
      <c r="F821" s="5"/>
      <c r="G821" s="5"/>
      <c r="H821" s="5"/>
      <c r="I821" s="445"/>
      <c r="N821" s="451"/>
      <c r="O821" s="462"/>
      <c r="P821" s="448"/>
      <c r="Q821" s="448"/>
      <c r="R821" s="449"/>
    </row>
    <row r="822" spans="3:18" ht="16.5" customHeight="1">
      <c r="C822" s="450"/>
      <c r="D822" s="5"/>
      <c r="E822" s="5"/>
      <c r="F822" s="5"/>
      <c r="G822" s="5"/>
      <c r="H822" s="5"/>
      <c r="I822" s="445"/>
      <c r="N822" s="451"/>
      <c r="O822" s="462"/>
      <c r="P822" s="448"/>
      <c r="Q822" s="448"/>
      <c r="R822" s="449"/>
    </row>
    <row r="823" spans="3:18" ht="16.5" customHeight="1">
      <c r="C823" s="450"/>
      <c r="D823" s="5"/>
      <c r="E823" s="5"/>
      <c r="F823" s="5"/>
      <c r="G823" s="5"/>
      <c r="H823" s="5"/>
      <c r="I823" s="445"/>
      <c r="N823" s="451"/>
      <c r="O823" s="462"/>
      <c r="P823" s="448"/>
      <c r="Q823" s="448"/>
      <c r="R823" s="449"/>
    </row>
    <row r="824" spans="3:18" ht="16.5" customHeight="1">
      <c r="C824" s="450"/>
      <c r="D824" s="5"/>
      <c r="E824" s="5"/>
      <c r="F824" s="5"/>
      <c r="G824" s="5"/>
      <c r="H824" s="5"/>
      <c r="I824" s="445"/>
      <c r="N824" s="451"/>
      <c r="O824" s="462"/>
      <c r="P824" s="448"/>
      <c r="Q824" s="448"/>
      <c r="R824" s="449"/>
    </row>
    <row r="825" spans="3:18" ht="16.5" customHeight="1">
      <c r="C825" s="450"/>
      <c r="D825" s="5"/>
      <c r="E825" s="5"/>
      <c r="F825" s="5"/>
      <c r="G825" s="5"/>
      <c r="H825" s="5"/>
      <c r="I825" s="445"/>
      <c r="N825" s="451"/>
      <c r="O825" s="462"/>
      <c r="P825" s="448"/>
      <c r="Q825" s="448"/>
      <c r="R825" s="449"/>
    </row>
    <row r="826" spans="3:18" ht="16.5" customHeight="1">
      <c r="C826" s="450"/>
      <c r="D826" s="5"/>
      <c r="E826" s="5"/>
      <c r="F826" s="5"/>
      <c r="G826" s="5"/>
      <c r="H826" s="5"/>
      <c r="I826" s="445"/>
      <c r="N826" s="451"/>
      <c r="O826" s="462"/>
      <c r="P826" s="448"/>
      <c r="Q826" s="448"/>
      <c r="R826" s="449"/>
    </row>
    <row r="827" spans="3:18" ht="16.5" customHeight="1">
      <c r="C827" s="450"/>
      <c r="D827" s="5"/>
      <c r="E827" s="5"/>
      <c r="F827" s="5"/>
      <c r="G827" s="5"/>
      <c r="H827" s="5"/>
      <c r="I827" s="445"/>
      <c r="N827" s="451"/>
      <c r="O827" s="462"/>
      <c r="P827" s="448"/>
      <c r="Q827" s="448"/>
      <c r="R827" s="449"/>
    </row>
    <row r="828" spans="3:18" ht="16.5" customHeight="1">
      <c r="C828" s="450"/>
      <c r="D828" s="5"/>
      <c r="E828" s="5"/>
      <c r="F828" s="5"/>
      <c r="G828" s="5"/>
      <c r="H828" s="5"/>
      <c r="I828" s="445"/>
      <c r="N828" s="451"/>
      <c r="O828" s="462"/>
      <c r="P828" s="448"/>
      <c r="Q828" s="448"/>
      <c r="R828" s="449"/>
    </row>
    <row r="829" spans="3:18" ht="16.5" customHeight="1">
      <c r="C829" s="450"/>
      <c r="D829" s="5"/>
      <c r="E829" s="5"/>
      <c r="F829" s="5"/>
      <c r="G829" s="5"/>
      <c r="H829" s="5"/>
      <c r="I829" s="445"/>
      <c r="N829" s="451"/>
      <c r="O829" s="462"/>
      <c r="P829" s="448"/>
      <c r="Q829" s="448"/>
      <c r="R829" s="449"/>
    </row>
    <row r="830" spans="3:18" ht="16.5" customHeight="1">
      <c r="C830" s="450"/>
      <c r="D830" s="5"/>
      <c r="E830" s="5"/>
      <c r="F830" s="5"/>
      <c r="G830" s="5"/>
      <c r="H830" s="5"/>
      <c r="I830" s="445"/>
      <c r="N830" s="451"/>
      <c r="O830" s="462"/>
      <c r="P830" s="448"/>
      <c r="Q830" s="448"/>
      <c r="R830" s="449"/>
    </row>
    <row r="831" spans="3:18" ht="16.5" customHeight="1">
      <c r="C831" s="450"/>
      <c r="D831" s="5"/>
      <c r="E831" s="5"/>
      <c r="F831" s="5"/>
      <c r="G831" s="5"/>
      <c r="H831" s="5"/>
      <c r="I831" s="445"/>
      <c r="N831" s="451"/>
      <c r="O831" s="462"/>
      <c r="P831" s="448"/>
      <c r="Q831" s="448"/>
      <c r="R831" s="449"/>
    </row>
    <row r="832" spans="3:18" ht="16.5" customHeight="1">
      <c r="C832" s="450"/>
      <c r="D832" s="5"/>
      <c r="E832" s="5"/>
      <c r="F832" s="5"/>
      <c r="G832" s="5"/>
      <c r="H832" s="5"/>
      <c r="I832" s="445"/>
      <c r="N832" s="451"/>
      <c r="O832" s="462"/>
      <c r="P832" s="448"/>
      <c r="Q832" s="448"/>
      <c r="R832" s="449"/>
    </row>
    <row r="833" spans="3:18" ht="16.5" customHeight="1">
      <c r="C833" s="450"/>
      <c r="D833" s="5"/>
      <c r="E833" s="5"/>
      <c r="F833" s="5"/>
      <c r="G833" s="5"/>
      <c r="H833" s="5"/>
      <c r="I833" s="445"/>
      <c r="N833" s="451"/>
      <c r="O833" s="462"/>
      <c r="P833" s="448"/>
      <c r="Q833" s="448"/>
      <c r="R833" s="449"/>
    </row>
    <row r="834" spans="3:18" ht="16.5" customHeight="1">
      <c r="C834" s="450"/>
      <c r="D834" s="5"/>
      <c r="E834" s="5"/>
      <c r="F834" s="5"/>
      <c r="G834" s="5"/>
      <c r="H834" s="5"/>
      <c r="I834" s="445"/>
      <c r="N834" s="451"/>
      <c r="O834" s="462"/>
      <c r="P834" s="448"/>
      <c r="Q834" s="448"/>
      <c r="R834" s="449"/>
    </row>
    <row r="835" spans="3:18" ht="16.5" customHeight="1">
      <c r="C835" s="450"/>
      <c r="D835" s="5"/>
      <c r="E835" s="5"/>
      <c r="F835" s="5"/>
      <c r="G835" s="5"/>
      <c r="H835" s="5"/>
      <c r="I835" s="445"/>
      <c r="N835" s="451"/>
      <c r="O835" s="462"/>
      <c r="P835" s="448"/>
      <c r="Q835" s="448"/>
      <c r="R835" s="449"/>
    </row>
    <row r="836" spans="3:18" ht="16.5" customHeight="1">
      <c r="C836" s="450"/>
      <c r="D836" s="5"/>
      <c r="E836" s="5"/>
      <c r="F836" s="5"/>
      <c r="G836" s="5"/>
      <c r="H836" s="5"/>
      <c r="I836" s="445"/>
      <c r="N836" s="451"/>
      <c r="O836" s="462"/>
      <c r="P836" s="448"/>
      <c r="Q836" s="448"/>
      <c r="R836" s="449"/>
    </row>
    <row r="837" spans="3:18" ht="16.5" customHeight="1">
      <c r="C837" s="450"/>
      <c r="D837" s="5"/>
      <c r="E837" s="5"/>
      <c r="F837" s="5"/>
      <c r="G837" s="5"/>
      <c r="H837" s="5"/>
      <c r="I837" s="445"/>
      <c r="N837" s="451"/>
      <c r="O837" s="462"/>
      <c r="P837" s="448"/>
      <c r="Q837" s="448"/>
      <c r="R837" s="449"/>
    </row>
    <row r="838" spans="3:18" ht="16.5" customHeight="1">
      <c r="C838" s="450"/>
      <c r="D838" s="5"/>
      <c r="E838" s="5"/>
      <c r="F838" s="5"/>
      <c r="G838" s="5"/>
      <c r="H838" s="5"/>
      <c r="I838" s="445"/>
      <c r="N838" s="451"/>
      <c r="O838" s="462"/>
      <c r="P838" s="448"/>
      <c r="Q838" s="448"/>
      <c r="R838" s="449"/>
    </row>
    <row r="839" spans="3:18" ht="16.5" customHeight="1">
      <c r="C839" s="450"/>
      <c r="D839" s="5"/>
      <c r="E839" s="5"/>
      <c r="F839" s="5"/>
      <c r="G839" s="5"/>
      <c r="H839" s="5"/>
      <c r="I839" s="445"/>
      <c r="N839" s="451"/>
      <c r="O839" s="462"/>
      <c r="P839" s="448"/>
      <c r="Q839" s="448"/>
      <c r="R839" s="449"/>
    </row>
    <row r="840" spans="3:18" ht="16.5" customHeight="1">
      <c r="C840" s="450"/>
      <c r="D840" s="5"/>
      <c r="E840" s="5"/>
      <c r="F840" s="5"/>
      <c r="G840" s="5"/>
      <c r="H840" s="5"/>
      <c r="I840" s="445"/>
      <c r="N840" s="451"/>
      <c r="O840" s="462"/>
      <c r="P840" s="448"/>
      <c r="Q840" s="448"/>
      <c r="R840" s="449"/>
    </row>
    <row r="841" spans="3:18" ht="16.5" customHeight="1">
      <c r="C841" s="450"/>
      <c r="D841" s="5"/>
      <c r="E841" s="5"/>
      <c r="F841" s="5"/>
      <c r="G841" s="5"/>
      <c r="H841" s="5"/>
      <c r="I841" s="445"/>
      <c r="N841" s="451"/>
      <c r="O841" s="462"/>
      <c r="P841" s="448"/>
      <c r="Q841" s="448"/>
      <c r="R841" s="449"/>
    </row>
    <row r="842" spans="3:18" ht="16.5" customHeight="1">
      <c r="C842" s="450"/>
      <c r="D842" s="5"/>
      <c r="E842" s="5"/>
      <c r="F842" s="5"/>
      <c r="G842" s="5"/>
      <c r="H842" s="5"/>
      <c r="I842" s="445"/>
      <c r="N842" s="451"/>
      <c r="O842" s="462"/>
      <c r="P842" s="448"/>
      <c r="Q842" s="448"/>
      <c r="R842" s="449"/>
    </row>
    <row r="843" spans="3:18" ht="16.5" customHeight="1">
      <c r="C843" s="450"/>
      <c r="D843" s="5"/>
      <c r="E843" s="5"/>
      <c r="F843" s="5"/>
      <c r="G843" s="5"/>
      <c r="H843" s="5"/>
      <c r="I843" s="445"/>
      <c r="N843" s="451"/>
      <c r="O843" s="462"/>
      <c r="P843" s="448"/>
      <c r="Q843" s="448"/>
      <c r="R843" s="449"/>
    </row>
    <row r="844" spans="3:18" ht="16.5" customHeight="1">
      <c r="C844" s="450"/>
      <c r="D844" s="5"/>
      <c r="E844" s="5"/>
      <c r="F844" s="5"/>
      <c r="G844" s="5"/>
      <c r="H844" s="5"/>
      <c r="I844" s="445"/>
      <c r="N844" s="451"/>
      <c r="O844" s="462"/>
      <c r="P844" s="448"/>
      <c r="Q844" s="448"/>
      <c r="R844" s="449"/>
    </row>
    <row r="845" spans="3:18" ht="16.5" customHeight="1">
      <c r="C845" s="450"/>
      <c r="D845" s="5"/>
      <c r="E845" s="5"/>
      <c r="F845" s="5"/>
      <c r="G845" s="5"/>
      <c r="H845" s="5"/>
      <c r="I845" s="445"/>
      <c r="N845" s="451"/>
      <c r="O845" s="462"/>
      <c r="P845" s="448"/>
      <c r="Q845" s="448"/>
      <c r="R845" s="449"/>
    </row>
    <row r="846" spans="3:18" ht="16.5" customHeight="1">
      <c r="C846" s="450"/>
      <c r="D846" s="5"/>
      <c r="E846" s="5"/>
      <c r="F846" s="5"/>
      <c r="G846" s="5"/>
      <c r="H846" s="5"/>
      <c r="I846" s="445"/>
      <c r="N846" s="451"/>
      <c r="O846" s="462"/>
      <c r="P846" s="448"/>
      <c r="Q846" s="448"/>
      <c r="R846" s="449"/>
    </row>
    <row r="847" spans="3:18" ht="16.5" customHeight="1">
      <c r="C847" s="450"/>
      <c r="D847" s="5"/>
      <c r="E847" s="5"/>
      <c r="F847" s="5"/>
      <c r="G847" s="5"/>
      <c r="H847" s="5"/>
      <c r="I847" s="445"/>
      <c r="N847" s="451"/>
      <c r="O847" s="462"/>
      <c r="P847" s="448"/>
      <c r="Q847" s="448"/>
      <c r="R847" s="449"/>
    </row>
    <row r="848" spans="3:18" ht="16.5" customHeight="1">
      <c r="C848" s="450"/>
      <c r="D848" s="5"/>
      <c r="E848" s="5"/>
      <c r="F848" s="5"/>
      <c r="G848" s="5"/>
      <c r="H848" s="5"/>
      <c r="I848" s="445"/>
      <c r="N848" s="451"/>
      <c r="O848" s="462"/>
      <c r="P848" s="448"/>
      <c r="Q848" s="448"/>
      <c r="R848" s="449"/>
    </row>
    <row r="849" spans="3:18" ht="16.5" customHeight="1">
      <c r="C849" s="450"/>
      <c r="D849" s="5"/>
      <c r="E849" s="5"/>
      <c r="F849" s="5"/>
      <c r="G849" s="5"/>
      <c r="H849" s="5"/>
      <c r="I849" s="445"/>
      <c r="N849" s="451"/>
      <c r="O849" s="462"/>
      <c r="P849" s="448"/>
      <c r="Q849" s="448"/>
      <c r="R849" s="449"/>
    </row>
    <row r="850" spans="3:18" ht="16.5" customHeight="1">
      <c r="C850" s="450"/>
      <c r="D850" s="5"/>
      <c r="E850" s="5"/>
      <c r="F850" s="5"/>
      <c r="G850" s="5"/>
      <c r="H850" s="5"/>
      <c r="I850" s="445"/>
      <c r="N850" s="451"/>
      <c r="O850" s="462"/>
      <c r="P850" s="448"/>
      <c r="Q850" s="448"/>
      <c r="R850" s="449"/>
    </row>
    <row r="851" spans="3:18" ht="16.5" customHeight="1">
      <c r="C851" s="450"/>
      <c r="D851" s="5"/>
      <c r="E851" s="5"/>
      <c r="F851" s="5"/>
      <c r="G851" s="5"/>
      <c r="H851" s="5"/>
      <c r="I851" s="445"/>
      <c r="N851" s="451"/>
      <c r="O851" s="462"/>
      <c r="P851" s="448"/>
      <c r="Q851" s="448"/>
      <c r="R851" s="449"/>
    </row>
    <row r="852" spans="3:18" ht="16.5" customHeight="1">
      <c r="C852" s="450"/>
      <c r="D852" s="5"/>
      <c r="E852" s="5"/>
      <c r="F852" s="5"/>
      <c r="G852" s="5"/>
      <c r="H852" s="5"/>
      <c r="I852" s="445"/>
      <c r="N852" s="451"/>
      <c r="O852" s="462"/>
      <c r="P852" s="448"/>
      <c r="Q852" s="448"/>
      <c r="R852" s="449"/>
    </row>
    <row r="853" spans="3:18" ht="16.5" customHeight="1">
      <c r="C853" s="450"/>
      <c r="D853" s="5"/>
      <c r="E853" s="5"/>
      <c r="F853" s="5"/>
      <c r="G853" s="5"/>
      <c r="H853" s="5"/>
      <c r="I853" s="445"/>
      <c r="N853" s="451"/>
      <c r="O853" s="462"/>
      <c r="P853" s="448"/>
      <c r="Q853" s="448"/>
      <c r="R853" s="449"/>
    </row>
    <row r="854" spans="3:18" ht="16.5" customHeight="1">
      <c r="C854" s="450"/>
      <c r="D854" s="5"/>
      <c r="E854" s="5"/>
      <c r="F854" s="5"/>
      <c r="G854" s="5"/>
      <c r="H854" s="5"/>
      <c r="I854" s="445"/>
      <c r="N854" s="451"/>
      <c r="O854" s="462"/>
      <c r="P854" s="448"/>
      <c r="Q854" s="448"/>
      <c r="R854" s="449"/>
    </row>
    <row r="855" spans="3:18" ht="16.5" customHeight="1">
      <c r="C855" s="450"/>
      <c r="D855" s="5"/>
      <c r="E855" s="5"/>
      <c r="F855" s="5"/>
      <c r="G855" s="5"/>
      <c r="H855" s="5"/>
      <c r="I855" s="445"/>
      <c r="N855" s="451"/>
      <c r="O855" s="462"/>
      <c r="P855" s="448"/>
      <c r="Q855" s="448"/>
      <c r="R855" s="449"/>
    </row>
    <row r="856" spans="3:18" ht="16.5" customHeight="1">
      <c r="C856" s="450"/>
      <c r="D856" s="5"/>
      <c r="E856" s="5"/>
      <c r="F856" s="5"/>
      <c r="G856" s="5"/>
      <c r="H856" s="5"/>
      <c r="I856" s="445"/>
      <c r="N856" s="451"/>
      <c r="O856" s="462"/>
      <c r="P856" s="448"/>
      <c r="Q856" s="448"/>
      <c r="R856" s="449"/>
    </row>
    <row r="857" spans="3:18" ht="16.5" customHeight="1">
      <c r="C857" s="450"/>
      <c r="D857" s="5"/>
      <c r="E857" s="5"/>
      <c r="F857" s="5"/>
      <c r="G857" s="5"/>
      <c r="H857" s="5"/>
      <c r="I857" s="445"/>
      <c r="N857" s="451"/>
      <c r="O857" s="462"/>
      <c r="P857" s="448"/>
      <c r="Q857" s="448"/>
      <c r="R857" s="449"/>
    </row>
    <row r="858" spans="3:18" ht="16.5" customHeight="1">
      <c r="C858" s="450"/>
      <c r="D858" s="5"/>
      <c r="E858" s="5"/>
      <c r="F858" s="5"/>
      <c r="G858" s="5"/>
      <c r="H858" s="5"/>
      <c r="I858" s="445"/>
      <c r="N858" s="451"/>
      <c r="O858" s="462"/>
      <c r="P858" s="448"/>
      <c r="Q858" s="448"/>
      <c r="R858" s="449"/>
    </row>
    <row r="859" spans="3:18" ht="16.5" customHeight="1">
      <c r="C859" s="450"/>
      <c r="D859" s="5"/>
      <c r="E859" s="5"/>
      <c r="F859" s="5"/>
      <c r="G859" s="5"/>
      <c r="H859" s="5"/>
      <c r="I859" s="445"/>
      <c r="N859" s="451"/>
      <c r="O859" s="462"/>
      <c r="P859" s="448"/>
      <c r="Q859" s="448"/>
      <c r="R859" s="449"/>
    </row>
    <row r="860" spans="3:18" ht="16.5" customHeight="1">
      <c r="C860" s="450"/>
      <c r="D860" s="5"/>
      <c r="E860" s="5"/>
      <c r="F860" s="5"/>
      <c r="G860" s="5"/>
      <c r="H860" s="5"/>
      <c r="I860" s="445"/>
      <c r="N860" s="451"/>
      <c r="O860" s="462"/>
      <c r="P860" s="448"/>
      <c r="Q860" s="448"/>
      <c r="R860" s="449"/>
    </row>
    <row r="861" spans="3:18" ht="16.5" customHeight="1">
      <c r="C861" s="450"/>
      <c r="D861" s="5"/>
      <c r="E861" s="5"/>
      <c r="F861" s="5"/>
      <c r="G861" s="5"/>
      <c r="H861" s="5"/>
      <c r="I861" s="445"/>
      <c r="N861" s="451"/>
      <c r="O861" s="462"/>
      <c r="P861" s="448"/>
      <c r="Q861" s="448"/>
      <c r="R861" s="449"/>
    </row>
    <row r="862" spans="3:18" ht="16.5" customHeight="1">
      <c r="C862" s="450"/>
      <c r="D862" s="5"/>
      <c r="E862" s="5"/>
      <c r="F862" s="5"/>
      <c r="G862" s="5"/>
      <c r="H862" s="5"/>
      <c r="I862" s="445"/>
      <c r="N862" s="451"/>
      <c r="O862" s="462"/>
      <c r="P862" s="448"/>
      <c r="Q862" s="448"/>
      <c r="R862" s="449"/>
    </row>
    <row r="863" spans="3:18" ht="16.5" customHeight="1">
      <c r="C863" s="450"/>
      <c r="D863" s="5"/>
      <c r="E863" s="5"/>
      <c r="F863" s="5"/>
      <c r="G863" s="5"/>
      <c r="H863" s="5"/>
      <c r="I863" s="445"/>
      <c r="N863" s="451"/>
      <c r="O863" s="462"/>
      <c r="P863" s="448"/>
      <c r="Q863" s="448"/>
      <c r="R863" s="449"/>
    </row>
    <row r="864" spans="3:18" ht="16.5" customHeight="1">
      <c r="C864" s="450"/>
      <c r="D864" s="5"/>
      <c r="E864" s="5"/>
      <c r="F864" s="5"/>
      <c r="G864" s="5"/>
      <c r="H864" s="5"/>
      <c r="I864" s="445"/>
      <c r="N864" s="451"/>
      <c r="O864" s="462"/>
      <c r="P864" s="448"/>
      <c r="Q864" s="448"/>
      <c r="R864" s="449"/>
    </row>
    <row r="865" spans="3:18" ht="16.5" customHeight="1">
      <c r="C865" s="450"/>
      <c r="D865" s="5"/>
      <c r="E865" s="5"/>
      <c r="F865" s="5"/>
      <c r="G865" s="5"/>
      <c r="H865" s="5"/>
      <c r="I865" s="445"/>
      <c r="N865" s="451"/>
      <c r="O865" s="462"/>
      <c r="P865" s="448"/>
      <c r="Q865" s="448"/>
      <c r="R865" s="449"/>
    </row>
    <row r="866" spans="3:18" ht="16.5" customHeight="1">
      <c r="C866" s="450"/>
      <c r="D866" s="5"/>
      <c r="E866" s="5"/>
      <c r="F866" s="5"/>
      <c r="G866" s="5"/>
      <c r="H866" s="5"/>
      <c r="I866" s="445"/>
      <c r="N866" s="451"/>
      <c r="O866" s="462"/>
      <c r="P866" s="448"/>
      <c r="Q866" s="448"/>
      <c r="R866" s="449"/>
    </row>
    <row r="867" spans="3:18" ht="16.5" customHeight="1">
      <c r="C867" s="450"/>
      <c r="D867" s="5"/>
      <c r="E867" s="5"/>
      <c r="F867" s="5"/>
      <c r="G867" s="5"/>
      <c r="H867" s="5"/>
      <c r="I867" s="445"/>
      <c r="N867" s="451"/>
      <c r="O867" s="462"/>
      <c r="P867" s="448"/>
      <c r="Q867" s="448"/>
      <c r="R867" s="449"/>
    </row>
    <row r="868" spans="3:18" ht="16.5" customHeight="1">
      <c r="C868" s="450"/>
      <c r="D868" s="5"/>
      <c r="E868" s="5"/>
      <c r="F868" s="5"/>
      <c r="G868" s="5"/>
      <c r="H868" s="5"/>
      <c r="I868" s="445"/>
      <c r="N868" s="451"/>
      <c r="O868" s="462"/>
      <c r="P868" s="448"/>
      <c r="Q868" s="448"/>
      <c r="R868" s="449"/>
    </row>
    <row r="869" spans="3:18" ht="16.5" customHeight="1">
      <c r="C869" s="450"/>
      <c r="D869" s="5"/>
      <c r="E869" s="5"/>
      <c r="F869" s="5"/>
      <c r="G869" s="5"/>
      <c r="H869" s="5"/>
      <c r="I869" s="445"/>
      <c r="N869" s="451"/>
      <c r="O869" s="462"/>
      <c r="P869" s="448"/>
      <c r="Q869" s="448"/>
      <c r="R869" s="449"/>
    </row>
    <row r="870" spans="3:18" ht="16.5" customHeight="1">
      <c r="C870" s="450"/>
      <c r="D870" s="5"/>
      <c r="E870" s="5"/>
      <c r="F870" s="5"/>
      <c r="G870" s="5"/>
      <c r="H870" s="5"/>
      <c r="I870" s="445"/>
      <c r="N870" s="451"/>
      <c r="O870" s="462"/>
      <c r="P870" s="448"/>
      <c r="Q870" s="448"/>
      <c r="R870" s="449"/>
    </row>
    <row r="871" spans="3:18" ht="16.5" customHeight="1">
      <c r="C871" s="450"/>
      <c r="D871" s="5"/>
      <c r="E871" s="5"/>
      <c r="F871" s="5"/>
      <c r="G871" s="5"/>
      <c r="H871" s="5"/>
      <c r="I871" s="445"/>
      <c r="N871" s="451"/>
      <c r="O871" s="462"/>
      <c r="P871" s="448"/>
      <c r="Q871" s="448"/>
      <c r="R871" s="449"/>
    </row>
    <row r="872" spans="3:18" ht="16.5" customHeight="1">
      <c r="C872" s="450"/>
      <c r="D872" s="5"/>
      <c r="E872" s="5"/>
      <c r="F872" s="5"/>
      <c r="G872" s="5"/>
      <c r="H872" s="5"/>
      <c r="I872" s="445"/>
      <c r="N872" s="451"/>
      <c r="O872" s="462"/>
      <c r="P872" s="448"/>
      <c r="Q872" s="448"/>
      <c r="R872" s="449"/>
    </row>
    <row r="873" spans="3:18" ht="16.5" customHeight="1">
      <c r="C873" s="450"/>
      <c r="D873" s="5"/>
      <c r="E873" s="5"/>
      <c r="F873" s="5"/>
      <c r="G873" s="5"/>
      <c r="H873" s="5"/>
      <c r="I873" s="445"/>
      <c r="N873" s="451"/>
      <c r="O873" s="462"/>
      <c r="P873" s="448"/>
      <c r="Q873" s="448"/>
      <c r="R873" s="449"/>
    </row>
    <row r="874" spans="3:18" ht="16.5" customHeight="1">
      <c r="C874" s="450"/>
      <c r="D874" s="5"/>
      <c r="E874" s="5"/>
      <c r="F874" s="5"/>
      <c r="G874" s="5"/>
      <c r="H874" s="5"/>
      <c r="I874" s="445"/>
      <c r="N874" s="451"/>
      <c r="O874" s="462"/>
      <c r="P874" s="448"/>
      <c r="Q874" s="448"/>
      <c r="R874" s="449"/>
    </row>
    <row r="875" spans="3:18" ht="16.5" customHeight="1">
      <c r="C875" s="450"/>
      <c r="D875" s="5"/>
      <c r="E875" s="5"/>
      <c r="F875" s="5"/>
      <c r="G875" s="5"/>
      <c r="H875" s="5"/>
      <c r="I875" s="445"/>
      <c r="N875" s="451"/>
      <c r="O875" s="462"/>
      <c r="P875" s="448"/>
      <c r="Q875" s="448"/>
      <c r="R875" s="449"/>
    </row>
    <row r="876" spans="3:18" ht="16.5" customHeight="1">
      <c r="C876" s="450"/>
      <c r="D876" s="5"/>
      <c r="E876" s="5"/>
      <c r="F876" s="5"/>
      <c r="G876" s="5"/>
      <c r="H876" s="5"/>
      <c r="I876" s="445"/>
      <c r="N876" s="451"/>
      <c r="O876" s="462"/>
      <c r="P876" s="448"/>
      <c r="Q876" s="448"/>
      <c r="R876" s="449"/>
    </row>
    <row r="877" spans="3:18" ht="16.5" customHeight="1">
      <c r="C877" s="450"/>
      <c r="D877" s="5"/>
      <c r="E877" s="5"/>
      <c r="F877" s="5"/>
      <c r="G877" s="5"/>
      <c r="H877" s="5"/>
      <c r="I877" s="445"/>
      <c r="N877" s="451"/>
      <c r="O877" s="462"/>
      <c r="P877" s="448"/>
      <c r="Q877" s="448"/>
      <c r="R877" s="449"/>
    </row>
    <row r="878" spans="3:18" ht="16.5" customHeight="1">
      <c r="C878" s="450"/>
      <c r="D878" s="5"/>
      <c r="E878" s="5"/>
      <c r="F878" s="5"/>
      <c r="G878" s="5"/>
      <c r="H878" s="5"/>
      <c r="I878" s="445"/>
      <c r="N878" s="451"/>
      <c r="O878" s="462"/>
      <c r="P878" s="448"/>
      <c r="Q878" s="448"/>
      <c r="R878" s="449"/>
    </row>
    <row r="879" spans="3:18" ht="16.5" customHeight="1">
      <c r="C879" s="450"/>
      <c r="D879" s="5"/>
      <c r="E879" s="5"/>
      <c r="F879" s="5"/>
      <c r="G879" s="5"/>
      <c r="H879" s="5"/>
      <c r="I879" s="445"/>
      <c r="N879" s="451"/>
      <c r="O879" s="462"/>
      <c r="P879" s="448"/>
      <c r="Q879" s="448"/>
      <c r="R879" s="449"/>
    </row>
    <row r="880" spans="3:18" ht="16.5" customHeight="1">
      <c r="C880" s="450"/>
      <c r="D880" s="5"/>
      <c r="E880" s="5"/>
      <c r="F880" s="5"/>
      <c r="G880" s="5"/>
      <c r="H880" s="5"/>
      <c r="I880" s="445"/>
      <c r="N880" s="451"/>
      <c r="O880" s="462"/>
      <c r="P880" s="448"/>
      <c r="Q880" s="448"/>
      <c r="R880" s="449"/>
    </row>
    <row r="881" spans="3:18" ht="16.5" customHeight="1">
      <c r="C881" s="450"/>
      <c r="D881" s="5"/>
      <c r="E881" s="5"/>
      <c r="F881" s="5"/>
      <c r="G881" s="5"/>
      <c r="H881" s="5"/>
      <c r="I881" s="445"/>
      <c r="N881" s="451"/>
      <c r="O881" s="462"/>
      <c r="P881" s="448"/>
      <c r="Q881" s="448"/>
      <c r="R881" s="449"/>
    </row>
    <row r="882" spans="3:18" ht="16.5" customHeight="1">
      <c r="C882" s="450"/>
      <c r="D882" s="5"/>
      <c r="E882" s="5"/>
      <c r="F882" s="5"/>
      <c r="G882" s="5"/>
      <c r="H882" s="5"/>
      <c r="I882" s="445"/>
      <c r="N882" s="451"/>
      <c r="O882" s="462"/>
      <c r="P882" s="448"/>
      <c r="Q882" s="448"/>
      <c r="R882" s="449"/>
    </row>
    <row r="883" spans="3:18" ht="16.5" customHeight="1">
      <c r="C883" s="450"/>
      <c r="D883" s="5"/>
      <c r="E883" s="5"/>
      <c r="F883" s="5"/>
      <c r="G883" s="5"/>
      <c r="H883" s="5"/>
      <c r="I883" s="445"/>
      <c r="N883" s="451"/>
      <c r="O883" s="462"/>
      <c r="P883" s="448"/>
      <c r="Q883" s="448"/>
      <c r="R883" s="449"/>
    </row>
    <row r="884" spans="3:18" ht="16.5" customHeight="1">
      <c r="C884" s="450"/>
      <c r="D884" s="5"/>
      <c r="E884" s="5"/>
      <c r="F884" s="5"/>
      <c r="G884" s="5"/>
      <c r="H884" s="5"/>
      <c r="I884" s="445"/>
      <c r="N884" s="451"/>
      <c r="O884" s="462"/>
      <c r="P884" s="448"/>
      <c r="Q884" s="448"/>
      <c r="R884" s="449"/>
    </row>
    <row r="885" spans="3:18" ht="16.5" customHeight="1">
      <c r="C885" s="450"/>
      <c r="D885" s="5"/>
      <c r="E885" s="5"/>
      <c r="F885" s="5"/>
      <c r="G885" s="5"/>
      <c r="H885" s="5"/>
      <c r="I885" s="445"/>
      <c r="N885" s="451"/>
      <c r="O885" s="462"/>
      <c r="P885" s="448"/>
      <c r="Q885" s="448"/>
      <c r="R885" s="449"/>
    </row>
    <row r="886" spans="3:18" ht="16.5" customHeight="1">
      <c r="C886" s="450"/>
      <c r="D886" s="5"/>
      <c r="E886" s="5"/>
      <c r="F886" s="5"/>
      <c r="G886" s="5"/>
      <c r="H886" s="5"/>
      <c r="I886" s="445"/>
      <c r="N886" s="451"/>
      <c r="O886" s="462"/>
      <c r="P886" s="448"/>
      <c r="Q886" s="448"/>
      <c r="R886" s="449"/>
    </row>
    <row r="887" spans="3:18" ht="16.5" customHeight="1">
      <c r="C887" s="450"/>
      <c r="D887" s="5"/>
      <c r="E887" s="5"/>
      <c r="F887" s="5"/>
      <c r="G887" s="5"/>
      <c r="H887" s="5"/>
      <c r="I887" s="445"/>
      <c r="N887" s="451"/>
      <c r="O887" s="462"/>
      <c r="P887" s="448"/>
      <c r="Q887" s="448"/>
      <c r="R887" s="449"/>
    </row>
    <row r="888" spans="3:18" ht="16.5" customHeight="1">
      <c r="C888" s="450"/>
      <c r="D888" s="5"/>
      <c r="E888" s="5"/>
      <c r="F888" s="5"/>
      <c r="G888" s="5"/>
      <c r="H888" s="5"/>
      <c r="I888" s="445"/>
      <c r="N888" s="451"/>
      <c r="O888" s="462"/>
      <c r="P888" s="448"/>
      <c r="Q888" s="448"/>
      <c r="R888" s="449"/>
    </row>
    <row r="889" spans="3:18" ht="16.5" customHeight="1">
      <c r="C889" s="450"/>
      <c r="D889" s="5"/>
      <c r="E889" s="5"/>
      <c r="F889" s="5"/>
      <c r="G889" s="5"/>
      <c r="H889" s="5"/>
      <c r="I889" s="445"/>
      <c r="N889" s="451"/>
      <c r="O889" s="462"/>
      <c r="P889" s="448"/>
      <c r="Q889" s="448"/>
      <c r="R889" s="449"/>
    </row>
    <row r="890" spans="3:18" ht="16.5" customHeight="1">
      <c r="C890" s="450"/>
      <c r="D890" s="5"/>
      <c r="E890" s="5"/>
      <c r="F890" s="5"/>
      <c r="G890" s="5"/>
      <c r="H890" s="5"/>
      <c r="I890" s="445"/>
      <c r="N890" s="451"/>
      <c r="O890" s="462"/>
      <c r="P890" s="448"/>
      <c r="Q890" s="448"/>
      <c r="R890" s="449"/>
    </row>
    <row r="891" spans="3:18" ht="16.5" customHeight="1">
      <c r="C891" s="450"/>
      <c r="D891" s="5"/>
      <c r="E891" s="5"/>
      <c r="F891" s="5"/>
      <c r="G891" s="5"/>
      <c r="H891" s="5"/>
      <c r="I891" s="445"/>
      <c r="N891" s="451"/>
      <c r="O891" s="462"/>
      <c r="P891" s="448"/>
      <c r="Q891" s="448"/>
      <c r="R891" s="449"/>
    </row>
    <row r="892" spans="3:18" ht="16.5" customHeight="1">
      <c r="C892" s="450"/>
      <c r="D892" s="5"/>
      <c r="E892" s="5"/>
      <c r="F892" s="5"/>
      <c r="G892" s="5"/>
      <c r="H892" s="5"/>
      <c r="I892" s="445"/>
      <c r="N892" s="451"/>
      <c r="O892" s="462"/>
      <c r="P892" s="448"/>
      <c r="Q892" s="448"/>
      <c r="R892" s="449"/>
    </row>
    <row r="893" spans="3:18" ht="16.5" customHeight="1">
      <c r="C893" s="450"/>
      <c r="D893" s="5"/>
      <c r="E893" s="5"/>
      <c r="F893" s="5"/>
      <c r="G893" s="5"/>
      <c r="H893" s="5"/>
      <c r="I893" s="445"/>
      <c r="N893" s="451"/>
      <c r="O893" s="462"/>
      <c r="P893" s="448"/>
      <c r="Q893" s="448"/>
      <c r="R893" s="449"/>
    </row>
    <row r="894" spans="3:18" ht="16.5" customHeight="1">
      <c r="C894" s="450"/>
      <c r="D894" s="5"/>
      <c r="E894" s="5"/>
      <c r="F894" s="5"/>
      <c r="G894" s="5"/>
      <c r="H894" s="5"/>
      <c r="I894" s="445"/>
      <c r="N894" s="451"/>
      <c r="O894" s="462"/>
      <c r="P894" s="448"/>
      <c r="Q894" s="448"/>
      <c r="R894" s="449"/>
    </row>
    <row r="895" spans="3:18" ht="16.5" customHeight="1">
      <c r="C895" s="450"/>
      <c r="D895" s="5"/>
      <c r="E895" s="5"/>
      <c r="F895" s="5"/>
      <c r="G895" s="5"/>
      <c r="H895" s="5"/>
      <c r="I895" s="445"/>
      <c r="N895" s="451"/>
      <c r="O895" s="462"/>
      <c r="P895" s="448"/>
      <c r="Q895" s="448"/>
      <c r="R895" s="449"/>
    </row>
    <row r="896" spans="3:18" ht="16.5" customHeight="1">
      <c r="C896" s="450"/>
      <c r="D896" s="5"/>
      <c r="E896" s="5"/>
      <c r="F896" s="5"/>
      <c r="G896" s="5"/>
      <c r="H896" s="5"/>
      <c r="I896" s="445"/>
      <c r="N896" s="451"/>
      <c r="O896" s="462"/>
      <c r="P896" s="448"/>
      <c r="Q896" s="448"/>
      <c r="R896" s="449"/>
    </row>
    <row r="897" spans="3:18" ht="16.5" customHeight="1">
      <c r="C897" s="450"/>
      <c r="D897" s="5"/>
      <c r="E897" s="5"/>
      <c r="F897" s="5"/>
      <c r="G897" s="5"/>
      <c r="H897" s="5"/>
      <c r="I897" s="445"/>
      <c r="N897" s="451"/>
      <c r="O897" s="462"/>
      <c r="P897" s="448"/>
      <c r="Q897" s="448"/>
      <c r="R897" s="449"/>
    </row>
    <row r="898" spans="3:18" ht="16.5" customHeight="1">
      <c r="C898" s="450"/>
      <c r="D898" s="5"/>
      <c r="E898" s="5"/>
      <c r="F898" s="5"/>
      <c r="G898" s="5"/>
      <c r="H898" s="5"/>
      <c r="I898" s="445"/>
      <c r="N898" s="451"/>
      <c r="O898" s="462"/>
      <c r="P898" s="448"/>
      <c r="Q898" s="448"/>
      <c r="R898" s="449"/>
    </row>
    <row r="899" spans="3:18" ht="16.5" customHeight="1">
      <c r="C899" s="450"/>
      <c r="D899" s="5"/>
      <c r="E899" s="5"/>
      <c r="F899" s="5"/>
      <c r="G899" s="5"/>
      <c r="H899" s="5"/>
      <c r="I899" s="445"/>
      <c r="N899" s="451"/>
      <c r="O899" s="462"/>
      <c r="P899" s="448"/>
      <c r="Q899" s="448"/>
      <c r="R899" s="449"/>
    </row>
    <row r="900" spans="3:18" ht="16.5" customHeight="1">
      <c r="C900" s="450"/>
      <c r="D900" s="5"/>
      <c r="E900" s="5"/>
      <c r="F900" s="5"/>
      <c r="G900" s="5"/>
      <c r="H900" s="5"/>
      <c r="I900" s="445"/>
      <c r="N900" s="451"/>
      <c r="O900" s="462"/>
      <c r="P900" s="448"/>
      <c r="Q900" s="448"/>
      <c r="R900" s="449"/>
    </row>
    <row r="901" spans="3:18" ht="16.5" customHeight="1">
      <c r="C901" s="450"/>
      <c r="D901" s="5"/>
      <c r="E901" s="5"/>
      <c r="F901" s="5"/>
      <c r="G901" s="5"/>
      <c r="H901" s="5"/>
      <c r="I901" s="445"/>
      <c r="N901" s="451"/>
      <c r="O901" s="462"/>
      <c r="P901" s="448"/>
      <c r="Q901" s="448"/>
      <c r="R901" s="449"/>
    </row>
    <row r="902" spans="3:18" ht="16.5" customHeight="1">
      <c r="C902" s="450"/>
      <c r="D902" s="5"/>
      <c r="E902" s="5"/>
      <c r="F902" s="5"/>
      <c r="G902" s="5"/>
      <c r="H902" s="5"/>
      <c r="I902" s="445"/>
      <c r="N902" s="451"/>
      <c r="O902" s="462"/>
      <c r="P902" s="448"/>
      <c r="Q902" s="448"/>
      <c r="R902" s="449"/>
    </row>
    <row r="903" spans="3:18" ht="16.5" customHeight="1">
      <c r="C903" s="450"/>
      <c r="D903" s="5"/>
      <c r="E903" s="5"/>
      <c r="F903" s="5"/>
      <c r="G903" s="5"/>
      <c r="H903" s="5"/>
      <c r="I903" s="445"/>
      <c r="N903" s="451"/>
      <c r="O903" s="462"/>
      <c r="P903" s="448"/>
      <c r="Q903" s="448"/>
      <c r="R903" s="449"/>
    </row>
    <row r="904" spans="3:18" ht="16.5" customHeight="1">
      <c r="C904" s="450"/>
      <c r="D904" s="5"/>
      <c r="E904" s="5"/>
      <c r="F904" s="5"/>
      <c r="G904" s="5"/>
      <c r="H904" s="5"/>
      <c r="I904" s="445"/>
      <c r="N904" s="451"/>
      <c r="O904" s="462"/>
      <c r="P904" s="448"/>
      <c r="Q904" s="448"/>
      <c r="R904" s="449"/>
    </row>
    <row r="905" spans="3:18" ht="16.5" customHeight="1">
      <c r="C905" s="450"/>
      <c r="D905" s="5"/>
      <c r="E905" s="5"/>
      <c r="F905" s="5"/>
      <c r="G905" s="5"/>
      <c r="H905" s="5"/>
      <c r="I905" s="445"/>
      <c r="N905" s="451"/>
      <c r="O905" s="462"/>
      <c r="P905" s="448"/>
      <c r="Q905" s="448"/>
      <c r="R905" s="449"/>
    </row>
    <row r="906" spans="3:18" ht="16.5" customHeight="1">
      <c r="C906" s="450"/>
      <c r="D906" s="5"/>
      <c r="E906" s="5"/>
      <c r="F906" s="5"/>
      <c r="G906" s="5"/>
      <c r="H906" s="5"/>
      <c r="I906" s="445"/>
      <c r="N906" s="451"/>
      <c r="O906" s="462"/>
      <c r="P906" s="448"/>
      <c r="Q906" s="448"/>
      <c r="R906" s="449"/>
    </row>
    <row r="907" spans="3:18" ht="16.5" customHeight="1">
      <c r="C907" s="450"/>
      <c r="D907" s="5"/>
      <c r="E907" s="5"/>
      <c r="F907" s="5"/>
      <c r="G907" s="5"/>
      <c r="H907" s="5"/>
      <c r="I907" s="445"/>
      <c r="N907" s="451"/>
      <c r="O907" s="462"/>
      <c r="P907" s="448"/>
      <c r="Q907" s="448"/>
      <c r="R907" s="449"/>
    </row>
    <row r="908" spans="3:18" ht="16.5" customHeight="1">
      <c r="C908" s="450"/>
      <c r="D908" s="5"/>
      <c r="E908" s="5"/>
      <c r="F908" s="5"/>
      <c r="G908" s="5"/>
      <c r="H908" s="5"/>
      <c r="I908" s="445"/>
      <c r="N908" s="451"/>
      <c r="O908" s="462"/>
      <c r="P908" s="448"/>
      <c r="Q908" s="448"/>
      <c r="R908" s="449"/>
    </row>
    <row r="909" spans="3:18" ht="16.5" customHeight="1">
      <c r="C909" s="450"/>
      <c r="D909" s="5"/>
      <c r="E909" s="5"/>
      <c r="F909" s="5"/>
      <c r="G909" s="5"/>
      <c r="H909" s="5"/>
      <c r="I909" s="445"/>
      <c r="N909" s="451"/>
      <c r="O909" s="462"/>
      <c r="P909" s="448"/>
      <c r="Q909" s="448"/>
      <c r="R909" s="449"/>
    </row>
    <row r="910" spans="3:18" ht="16.5" customHeight="1">
      <c r="C910" s="450"/>
      <c r="D910" s="5"/>
      <c r="E910" s="5"/>
      <c r="F910" s="5"/>
      <c r="G910" s="5"/>
      <c r="H910" s="5"/>
      <c r="I910" s="445"/>
      <c r="N910" s="451"/>
      <c r="O910" s="462"/>
      <c r="P910" s="448"/>
      <c r="Q910" s="448"/>
      <c r="R910" s="449"/>
    </row>
    <row r="911" spans="3:18" ht="16.5" customHeight="1">
      <c r="C911" s="450"/>
      <c r="D911" s="5"/>
      <c r="E911" s="5"/>
      <c r="F911" s="5"/>
      <c r="G911" s="5"/>
      <c r="H911" s="5"/>
      <c r="I911" s="445"/>
      <c r="N911" s="451"/>
      <c r="O911" s="462"/>
      <c r="P911" s="448"/>
      <c r="Q911" s="448"/>
      <c r="R911" s="449"/>
    </row>
    <row r="912" spans="3:18" ht="16.5" customHeight="1">
      <c r="C912" s="450"/>
      <c r="D912" s="5"/>
      <c r="E912" s="5"/>
      <c r="F912" s="5"/>
      <c r="G912" s="5"/>
      <c r="H912" s="5"/>
      <c r="I912" s="445"/>
      <c r="N912" s="451"/>
      <c r="O912" s="462"/>
      <c r="P912" s="448"/>
      <c r="Q912" s="448"/>
      <c r="R912" s="449"/>
    </row>
    <row r="913" spans="3:18" ht="16.5" customHeight="1">
      <c r="C913" s="450"/>
      <c r="D913" s="5"/>
      <c r="E913" s="5"/>
      <c r="F913" s="5"/>
      <c r="G913" s="5"/>
      <c r="H913" s="5"/>
      <c r="I913" s="445"/>
      <c r="N913" s="451"/>
      <c r="O913" s="462"/>
      <c r="P913" s="448"/>
      <c r="Q913" s="448"/>
      <c r="R913" s="449"/>
    </row>
    <row r="914" spans="3:18" ht="16.5" customHeight="1">
      <c r="C914" s="450"/>
      <c r="D914" s="5"/>
      <c r="E914" s="5"/>
      <c r="F914" s="5"/>
      <c r="G914" s="5"/>
      <c r="H914" s="5"/>
      <c r="I914" s="445"/>
      <c r="N914" s="451"/>
      <c r="O914" s="462"/>
      <c r="P914" s="448"/>
      <c r="Q914" s="448"/>
      <c r="R914" s="449"/>
    </row>
    <row r="915" spans="3:18" ht="16.5" customHeight="1">
      <c r="C915" s="450"/>
      <c r="D915" s="5"/>
      <c r="E915" s="5"/>
      <c r="F915" s="5"/>
      <c r="G915" s="5"/>
      <c r="H915" s="5"/>
      <c r="I915" s="445"/>
      <c r="N915" s="451"/>
      <c r="O915" s="462"/>
      <c r="P915" s="448"/>
      <c r="Q915" s="448"/>
      <c r="R915" s="449"/>
    </row>
    <row r="916" spans="3:18" ht="16.5" customHeight="1">
      <c r="C916" s="450"/>
      <c r="D916" s="5"/>
      <c r="E916" s="5"/>
      <c r="F916" s="5"/>
      <c r="G916" s="5"/>
      <c r="H916" s="5"/>
      <c r="I916" s="445"/>
      <c r="N916" s="451"/>
      <c r="O916" s="462"/>
      <c r="P916" s="448"/>
      <c r="Q916" s="448"/>
      <c r="R916" s="449"/>
    </row>
    <row r="917" spans="3:18" ht="16.5" customHeight="1">
      <c r="C917" s="450"/>
      <c r="D917" s="5"/>
      <c r="E917" s="5"/>
      <c r="F917" s="5"/>
      <c r="G917" s="5"/>
      <c r="H917" s="5"/>
      <c r="I917" s="445"/>
      <c r="N917" s="451"/>
      <c r="O917" s="462"/>
      <c r="P917" s="448"/>
      <c r="Q917" s="448"/>
      <c r="R917" s="449"/>
    </row>
    <row r="918" spans="3:18" ht="16.5" customHeight="1">
      <c r="C918" s="450"/>
      <c r="D918" s="5"/>
      <c r="E918" s="5"/>
      <c r="F918" s="5"/>
      <c r="G918" s="5"/>
      <c r="H918" s="5"/>
      <c r="I918" s="445"/>
      <c r="N918" s="451"/>
      <c r="O918" s="462"/>
      <c r="P918" s="448"/>
      <c r="Q918" s="448"/>
      <c r="R918" s="449"/>
    </row>
    <row r="919" spans="3:18" ht="16.5" customHeight="1">
      <c r="C919" s="450"/>
      <c r="D919" s="5"/>
      <c r="E919" s="5"/>
      <c r="F919" s="5"/>
      <c r="G919" s="5"/>
      <c r="H919" s="5"/>
      <c r="I919" s="445"/>
      <c r="N919" s="451"/>
      <c r="O919" s="462"/>
      <c r="P919" s="448"/>
      <c r="Q919" s="448"/>
      <c r="R919" s="449"/>
    </row>
    <row r="920" spans="3:18" ht="16.5" customHeight="1">
      <c r="C920" s="450"/>
      <c r="D920" s="5"/>
      <c r="E920" s="5"/>
      <c r="F920" s="5"/>
      <c r="G920" s="5"/>
      <c r="H920" s="5"/>
      <c r="I920" s="445"/>
      <c r="N920" s="451"/>
      <c r="O920" s="462"/>
      <c r="P920" s="448"/>
      <c r="Q920" s="448"/>
      <c r="R920" s="449"/>
    </row>
    <row r="921" spans="3:18" ht="16.5" customHeight="1">
      <c r="C921" s="450"/>
      <c r="D921" s="5"/>
      <c r="E921" s="5"/>
      <c r="F921" s="5"/>
      <c r="G921" s="5"/>
      <c r="H921" s="5"/>
      <c r="I921" s="445"/>
      <c r="N921" s="451"/>
      <c r="O921" s="462"/>
      <c r="P921" s="448"/>
      <c r="Q921" s="448"/>
      <c r="R921" s="449"/>
    </row>
    <row r="922" spans="3:18" ht="16.5" customHeight="1">
      <c r="C922" s="450"/>
      <c r="D922" s="5"/>
      <c r="E922" s="5"/>
      <c r="F922" s="5"/>
      <c r="G922" s="5"/>
      <c r="H922" s="5"/>
      <c r="I922" s="445"/>
      <c r="N922" s="451"/>
      <c r="O922" s="462"/>
      <c r="P922" s="448"/>
      <c r="Q922" s="448"/>
      <c r="R922" s="449"/>
    </row>
    <row r="923" spans="3:18" ht="16.5" customHeight="1">
      <c r="C923" s="450"/>
      <c r="D923" s="5"/>
      <c r="E923" s="5"/>
      <c r="F923" s="5"/>
      <c r="G923" s="5"/>
      <c r="H923" s="5"/>
      <c r="I923" s="445"/>
      <c r="N923" s="451"/>
      <c r="O923" s="462"/>
      <c r="P923" s="448"/>
      <c r="Q923" s="448"/>
      <c r="R923" s="449"/>
    </row>
    <row r="924" spans="3:18" ht="16.5" customHeight="1">
      <c r="C924" s="450"/>
      <c r="D924" s="5"/>
      <c r="E924" s="5"/>
      <c r="F924" s="5"/>
      <c r="G924" s="5"/>
      <c r="H924" s="5"/>
      <c r="I924" s="445"/>
      <c r="N924" s="451"/>
      <c r="O924" s="462"/>
      <c r="P924" s="448"/>
      <c r="Q924" s="448"/>
      <c r="R924" s="449"/>
    </row>
    <row r="925" spans="3:18" ht="16.5" customHeight="1">
      <c r="C925" s="450"/>
      <c r="D925" s="5"/>
      <c r="E925" s="5"/>
      <c r="F925" s="5"/>
      <c r="G925" s="5"/>
      <c r="H925" s="5"/>
      <c r="I925" s="445"/>
      <c r="N925" s="451"/>
      <c r="O925" s="462"/>
      <c r="P925" s="448"/>
      <c r="Q925" s="448"/>
      <c r="R925" s="449"/>
    </row>
    <row r="926" spans="3:18" ht="16.5" customHeight="1">
      <c r="C926" s="450"/>
      <c r="D926" s="5"/>
      <c r="E926" s="5"/>
      <c r="F926" s="5"/>
      <c r="G926" s="5"/>
      <c r="H926" s="5"/>
      <c r="I926" s="445"/>
      <c r="N926" s="451"/>
      <c r="O926" s="462"/>
      <c r="P926" s="448"/>
      <c r="Q926" s="448"/>
      <c r="R926" s="449"/>
    </row>
    <row r="927" spans="3:18" ht="16.5" customHeight="1">
      <c r="C927" s="450"/>
      <c r="D927" s="5"/>
      <c r="E927" s="5"/>
      <c r="F927" s="5"/>
      <c r="G927" s="5"/>
      <c r="H927" s="5"/>
      <c r="I927" s="445"/>
      <c r="N927" s="451"/>
      <c r="O927" s="462"/>
      <c r="P927" s="448"/>
      <c r="Q927" s="448"/>
      <c r="R927" s="449"/>
    </row>
    <row r="928" spans="3:18" ht="16.5" customHeight="1">
      <c r="C928" s="450"/>
      <c r="D928" s="5"/>
      <c r="E928" s="5"/>
      <c r="F928" s="5"/>
      <c r="G928" s="5"/>
      <c r="H928" s="5"/>
      <c r="I928" s="445"/>
      <c r="N928" s="451"/>
      <c r="O928" s="462"/>
      <c r="P928" s="448"/>
      <c r="Q928" s="448"/>
      <c r="R928" s="449"/>
    </row>
    <row r="929" spans="3:18" ht="16.5" customHeight="1">
      <c r="C929" s="450"/>
      <c r="D929" s="5"/>
      <c r="E929" s="5"/>
      <c r="F929" s="5"/>
      <c r="G929" s="5"/>
      <c r="H929" s="5"/>
      <c r="I929" s="445"/>
      <c r="N929" s="451"/>
      <c r="O929" s="462"/>
      <c r="P929" s="448"/>
      <c r="Q929" s="448"/>
      <c r="R929" s="449"/>
    </row>
    <row r="930" spans="3:18" ht="16.5" customHeight="1">
      <c r="C930" s="450"/>
      <c r="D930" s="5"/>
      <c r="E930" s="5"/>
      <c r="F930" s="5"/>
      <c r="G930" s="5"/>
      <c r="H930" s="5"/>
      <c r="I930" s="445"/>
      <c r="N930" s="451"/>
      <c r="O930" s="462"/>
      <c r="P930" s="448"/>
      <c r="Q930" s="448"/>
      <c r="R930" s="449"/>
    </row>
    <row r="931" spans="3:18" ht="16.5" customHeight="1">
      <c r="C931" s="450"/>
      <c r="D931" s="5"/>
      <c r="E931" s="5"/>
      <c r="F931" s="5"/>
      <c r="G931" s="5"/>
      <c r="H931" s="5"/>
      <c r="I931" s="445"/>
      <c r="N931" s="451"/>
      <c r="O931" s="462"/>
      <c r="P931" s="448"/>
      <c r="Q931" s="448"/>
      <c r="R931" s="449"/>
    </row>
    <row r="932" spans="3:18" ht="16.5" customHeight="1">
      <c r="C932" s="450"/>
      <c r="D932" s="5"/>
      <c r="E932" s="5"/>
      <c r="F932" s="5"/>
      <c r="G932" s="5"/>
      <c r="H932" s="5"/>
      <c r="I932" s="445"/>
      <c r="N932" s="451"/>
      <c r="O932" s="462"/>
      <c r="P932" s="448"/>
      <c r="Q932" s="448"/>
      <c r="R932" s="449"/>
    </row>
    <row r="933" spans="3:18" ht="16.5" customHeight="1">
      <c r="C933" s="450"/>
      <c r="D933" s="5"/>
      <c r="E933" s="5"/>
      <c r="F933" s="5"/>
      <c r="G933" s="5"/>
      <c r="H933" s="5"/>
      <c r="I933" s="445"/>
      <c r="N933" s="451"/>
      <c r="O933" s="462"/>
      <c r="P933" s="448"/>
      <c r="Q933" s="448"/>
      <c r="R933" s="449"/>
    </row>
    <row r="934" spans="3:18" ht="16.5" customHeight="1">
      <c r="C934" s="450"/>
      <c r="D934" s="5"/>
      <c r="E934" s="5"/>
      <c r="F934" s="5"/>
      <c r="G934" s="5"/>
      <c r="H934" s="5"/>
      <c r="I934" s="445"/>
      <c r="N934" s="451"/>
      <c r="O934" s="462"/>
      <c r="P934" s="448"/>
      <c r="Q934" s="448"/>
      <c r="R934" s="449"/>
    </row>
    <row r="935" spans="3:18" ht="16.5" customHeight="1">
      <c r="C935" s="450"/>
      <c r="D935" s="5"/>
      <c r="E935" s="5"/>
      <c r="F935" s="5"/>
      <c r="G935" s="5"/>
      <c r="H935" s="5"/>
      <c r="I935" s="445"/>
      <c r="N935" s="451"/>
      <c r="O935" s="462"/>
      <c r="P935" s="448"/>
      <c r="Q935" s="448"/>
      <c r="R935" s="449"/>
    </row>
    <row r="936" spans="3:18" ht="16.5" customHeight="1">
      <c r="C936" s="450"/>
      <c r="D936" s="5"/>
      <c r="E936" s="5"/>
      <c r="F936" s="5"/>
      <c r="G936" s="5"/>
      <c r="H936" s="5"/>
      <c r="I936" s="445"/>
      <c r="N936" s="451"/>
      <c r="O936" s="462"/>
      <c r="P936" s="448"/>
      <c r="Q936" s="448"/>
      <c r="R936" s="449"/>
    </row>
    <row r="937" spans="3:18" ht="16.5" customHeight="1">
      <c r="C937" s="450"/>
      <c r="D937" s="5"/>
      <c r="E937" s="5"/>
      <c r="F937" s="5"/>
      <c r="G937" s="5"/>
      <c r="H937" s="5"/>
      <c r="I937" s="445"/>
      <c r="N937" s="451"/>
      <c r="O937" s="462"/>
      <c r="P937" s="448"/>
      <c r="Q937" s="448"/>
      <c r="R937" s="449"/>
    </row>
    <row r="938" spans="3:18" ht="16.5" customHeight="1">
      <c r="C938" s="450"/>
      <c r="D938" s="5"/>
      <c r="E938" s="5"/>
      <c r="F938" s="5"/>
      <c r="G938" s="5"/>
      <c r="H938" s="5"/>
      <c r="I938" s="445"/>
      <c r="N938" s="451"/>
      <c r="O938" s="462"/>
      <c r="P938" s="448"/>
      <c r="Q938" s="448"/>
      <c r="R938" s="449"/>
    </row>
    <row r="939" spans="3:18" ht="16.5" customHeight="1">
      <c r="C939" s="450"/>
      <c r="D939" s="5"/>
      <c r="E939" s="5"/>
      <c r="F939" s="5"/>
      <c r="G939" s="5"/>
      <c r="H939" s="5"/>
      <c r="I939" s="445"/>
      <c r="N939" s="451"/>
      <c r="O939" s="462"/>
      <c r="P939" s="448"/>
      <c r="Q939" s="448"/>
      <c r="R939" s="449"/>
    </row>
    <row r="940" spans="3:18" ht="16.5" customHeight="1">
      <c r="C940" s="450"/>
      <c r="D940" s="5"/>
      <c r="E940" s="5"/>
      <c r="F940" s="5"/>
      <c r="G940" s="5"/>
      <c r="H940" s="5"/>
      <c r="I940" s="445"/>
      <c r="N940" s="451"/>
      <c r="O940" s="462"/>
      <c r="P940" s="448"/>
      <c r="Q940" s="448"/>
      <c r="R940" s="449"/>
    </row>
    <row r="941" spans="3:18" ht="16.5" customHeight="1">
      <c r="C941" s="450"/>
      <c r="D941" s="5"/>
      <c r="E941" s="5"/>
      <c r="F941" s="5"/>
      <c r="G941" s="5"/>
      <c r="H941" s="5"/>
      <c r="I941" s="445"/>
      <c r="N941" s="451"/>
      <c r="O941" s="462"/>
      <c r="P941" s="448"/>
      <c r="Q941" s="448"/>
      <c r="R941" s="449"/>
    </row>
    <row r="942" spans="3:18" ht="16.5" customHeight="1">
      <c r="C942" s="450"/>
      <c r="D942" s="5"/>
      <c r="E942" s="5"/>
      <c r="F942" s="5"/>
      <c r="G942" s="5"/>
      <c r="H942" s="5"/>
      <c r="I942" s="445"/>
      <c r="N942" s="451"/>
      <c r="O942" s="462"/>
      <c r="P942" s="448"/>
      <c r="Q942" s="448"/>
      <c r="R942" s="449"/>
    </row>
    <row r="943" spans="3:18" ht="16.5" customHeight="1">
      <c r="C943" s="450"/>
      <c r="D943" s="5"/>
      <c r="E943" s="5"/>
      <c r="F943" s="5"/>
      <c r="G943" s="5"/>
      <c r="H943" s="5"/>
      <c r="I943" s="445"/>
      <c r="N943" s="451"/>
      <c r="O943" s="462"/>
      <c r="P943" s="448"/>
      <c r="Q943" s="448"/>
      <c r="R943" s="449"/>
    </row>
    <row r="944" spans="3:18" ht="16.5" customHeight="1">
      <c r="C944" s="450"/>
      <c r="D944" s="5"/>
      <c r="E944" s="5"/>
      <c r="F944" s="5"/>
      <c r="G944" s="5"/>
      <c r="H944" s="5"/>
      <c r="I944" s="445"/>
      <c r="N944" s="451"/>
      <c r="O944" s="462"/>
      <c r="P944" s="448"/>
      <c r="Q944" s="448"/>
      <c r="R944" s="449"/>
    </row>
    <row r="945" spans="3:18" ht="16.5" customHeight="1">
      <c r="C945" s="450"/>
      <c r="D945" s="5"/>
      <c r="E945" s="5"/>
      <c r="F945" s="5"/>
      <c r="G945" s="5"/>
      <c r="H945" s="5"/>
      <c r="I945" s="445"/>
      <c r="N945" s="451"/>
      <c r="O945" s="462"/>
      <c r="P945" s="448"/>
      <c r="Q945" s="448"/>
      <c r="R945" s="449"/>
    </row>
    <row r="946" spans="3:18" ht="16.5" customHeight="1">
      <c r="C946" s="450"/>
      <c r="D946" s="5"/>
      <c r="E946" s="5"/>
      <c r="F946" s="5"/>
      <c r="G946" s="5"/>
      <c r="H946" s="5"/>
      <c r="I946" s="445"/>
      <c r="N946" s="451"/>
      <c r="O946" s="462"/>
      <c r="P946" s="448"/>
      <c r="Q946" s="448"/>
      <c r="R946" s="449"/>
    </row>
    <row r="947" spans="3:18" ht="16.5" customHeight="1">
      <c r="C947" s="450"/>
      <c r="D947" s="5"/>
      <c r="E947" s="5"/>
      <c r="F947" s="5"/>
      <c r="G947" s="5"/>
      <c r="H947" s="5"/>
      <c r="I947" s="445"/>
      <c r="N947" s="451"/>
      <c r="O947" s="462"/>
      <c r="P947" s="448"/>
      <c r="Q947" s="448"/>
      <c r="R947" s="449"/>
    </row>
    <row r="948" spans="3:18" ht="16.5" customHeight="1">
      <c r="C948" s="450"/>
      <c r="D948" s="5"/>
      <c r="E948" s="5"/>
      <c r="F948" s="5"/>
      <c r="G948" s="5"/>
      <c r="H948" s="5"/>
      <c r="I948" s="445"/>
      <c r="N948" s="451"/>
      <c r="O948" s="462"/>
      <c r="P948" s="448"/>
      <c r="Q948" s="448"/>
      <c r="R948" s="449"/>
    </row>
    <row r="949" spans="3:18" ht="16.5" customHeight="1">
      <c r="C949" s="450"/>
      <c r="D949" s="5"/>
      <c r="E949" s="5"/>
      <c r="F949" s="5"/>
      <c r="G949" s="5"/>
      <c r="H949" s="5"/>
      <c r="I949" s="445"/>
      <c r="N949" s="451"/>
      <c r="O949" s="462"/>
      <c r="P949" s="448"/>
      <c r="Q949" s="448"/>
      <c r="R949" s="449"/>
    </row>
    <row r="950" spans="3:18" ht="16.5" customHeight="1">
      <c r="C950" s="450"/>
      <c r="D950" s="5"/>
      <c r="E950" s="5"/>
      <c r="F950" s="5"/>
      <c r="G950" s="5"/>
      <c r="H950" s="5"/>
      <c r="I950" s="445"/>
      <c r="N950" s="451"/>
      <c r="O950" s="462"/>
      <c r="P950" s="448"/>
      <c r="Q950" s="448"/>
      <c r="R950" s="449"/>
    </row>
    <row r="951" spans="3:18" ht="16.5" customHeight="1">
      <c r="C951" s="450"/>
      <c r="D951" s="5"/>
      <c r="E951" s="5"/>
      <c r="F951" s="5"/>
      <c r="G951" s="5"/>
      <c r="H951" s="5"/>
      <c r="I951" s="445"/>
      <c r="N951" s="451"/>
      <c r="O951" s="462"/>
      <c r="P951" s="448"/>
      <c r="Q951" s="448"/>
      <c r="R951" s="449"/>
    </row>
    <row r="952" spans="3:18" ht="16.5" customHeight="1">
      <c r="C952" s="450"/>
      <c r="D952" s="5"/>
      <c r="E952" s="5"/>
      <c r="F952" s="5"/>
      <c r="G952" s="5"/>
      <c r="H952" s="5"/>
      <c r="I952" s="445"/>
      <c r="N952" s="451"/>
      <c r="O952" s="462"/>
      <c r="P952" s="448"/>
      <c r="Q952" s="448"/>
      <c r="R952" s="449"/>
    </row>
    <row r="953" spans="3:18" ht="16.5" customHeight="1">
      <c r="C953" s="450"/>
      <c r="D953" s="5"/>
      <c r="E953" s="5"/>
      <c r="F953" s="5"/>
      <c r="G953" s="5"/>
      <c r="H953" s="5"/>
      <c r="I953" s="445"/>
      <c r="N953" s="451"/>
      <c r="O953" s="462"/>
      <c r="P953" s="448"/>
      <c r="Q953" s="448"/>
      <c r="R953" s="449"/>
    </row>
    <row r="954" spans="3:18" ht="16.5" customHeight="1">
      <c r="C954" s="450"/>
      <c r="D954" s="5"/>
      <c r="E954" s="5"/>
      <c r="F954" s="5"/>
      <c r="G954" s="5"/>
      <c r="H954" s="5"/>
      <c r="I954" s="445"/>
      <c r="N954" s="451"/>
      <c r="O954" s="462"/>
      <c r="P954" s="448"/>
      <c r="Q954" s="448"/>
      <c r="R954" s="449"/>
    </row>
    <row r="955" spans="3:18" ht="16.5" customHeight="1">
      <c r="C955" s="450"/>
      <c r="D955" s="5"/>
      <c r="E955" s="5"/>
      <c r="F955" s="5"/>
      <c r="G955" s="5"/>
      <c r="H955" s="5"/>
      <c r="I955" s="445"/>
      <c r="N955" s="451"/>
      <c r="O955" s="462"/>
      <c r="P955" s="448"/>
      <c r="Q955" s="448"/>
      <c r="R955" s="449"/>
    </row>
    <row r="956" spans="3:18" ht="16.5" customHeight="1">
      <c r="C956" s="450"/>
      <c r="D956" s="5"/>
      <c r="E956" s="5"/>
      <c r="F956" s="5"/>
      <c r="G956" s="5"/>
      <c r="H956" s="5"/>
      <c r="I956" s="445"/>
      <c r="N956" s="451"/>
      <c r="O956" s="462"/>
      <c r="P956" s="448"/>
      <c r="Q956" s="448"/>
      <c r="R956" s="449"/>
    </row>
    <row r="957" spans="3:18" ht="16.5" customHeight="1">
      <c r="C957" s="450"/>
      <c r="D957" s="5"/>
      <c r="E957" s="5"/>
      <c r="F957" s="5"/>
      <c r="G957" s="5"/>
      <c r="H957" s="5"/>
      <c r="I957" s="445"/>
      <c r="N957" s="451"/>
      <c r="O957" s="462"/>
      <c r="P957" s="448"/>
      <c r="Q957" s="448"/>
      <c r="R957" s="449"/>
    </row>
    <row r="958" spans="3:18" ht="16.5" customHeight="1">
      <c r="C958" s="450"/>
      <c r="D958" s="5"/>
      <c r="E958" s="5"/>
      <c r="F958" s="5"/>
      <c r="G958" s="5"/>
      <c r="H958" s="5"/>
      <c r="I958" s="445"/>
      <c r="N958" s="451"/>
      <c r="O958" s="462"/>
      <c r="P958" s="448"/>
      <c r="Q958" s="448"/>
      <c r="R958" s="449"/>
    </row>
    <row r="959" spans="3:18" ht="16.5" customHeight="1">
      <c r="C959" s="450"/>
      <c r="D959" s="5"/>
      <c r="E959" s="5"/>
      <c r="F959" s="5"/>
      <c r="G959" s="5"/>
      <c r="H959" s="5"/>
      <c r="I959" s="445"/>
      <c r="N959" s="451"/>
      <c r="O959" s="462"/>
      <c r="P959" s="448"/>
      <c r="Q959" s="448"/>
      <c r="R959" s="449"/>
    </row>
    <row r="960" spans="3:18" ht="16.5" customHeight="1">
      <c r="C960" s="450"/>
      <c r="D960" s="5"/>
      <c r="E960" s="5"/>
      <c r="F960" s="5"/>
      <c r="G960" s="5"/>
      <c r="H960" s="5"/>
      <c r="I960" s="445"/>
      <c r="N960" s="451"/>
      <c r="O960" s="462"/>
      <c r="P960" s="448"/>
      <c r="Q960" s="448"/>
      <c r="R960" s="449"/>
    </row>
    <row r="961" spans="3:18" ht="16.5" customHeight="1">
      <c r="C961" s="450"/>
      <c r="D961" s="5"/>
      <c r="E961" s="5"/>
      <c r="F961" s="5"/>
      <c r="G961" s="5"/>
      <c r="H961" s="5"/>
      <c r="I961" s="445"/>
      <c r="N961" s="451"/>
      <c r="O961" s="462"/>
      <c r="P961" s="448"/>
      <c r="Q961" s="448"/>
      <c r="R961" s="449"/>
    </row>
    <row r="962" spans="3:18" ht="16.5" customHeight="1">
      <c r="C962" s="450"/>
      <c r="D962" s="5"/>
      <c r="E962" s="5"/>
      <c r="F962" s="5"/>
      <c r="G962" s="5"/>
      <c r="H962" s="5"/>
      <c r="I962" s="445"/>
      <c r="N962" s="451"/>
      <c r="O962" s="462"/>
      <c r="P962" s="448"/>
      <c r="Q962" s="448"/>
      <c r="R962" s="449"/>
    </row>
    <row r="963" spans="3:18" ht="16.5" customHeight="1">
      <c r="C963" s="450"/>
      <c r="D963" s="5"/>
      <c r="E963" s="5"/>
      <c r="F963" s="5"/>
      <c r="G963" s="5"/>
      <c r="H963" s="5"/>
      <c r="I963" s="445"/>
      <c r="N963" s="451"/>
      <c r="O963" s="462"/>
      <c r="P963" s="448"/>
      <c r="Q963" s="448"/>
      <c r="R963" s="449"/>
    </row>
    <row r="964" spans="3:18" ht="16.5" customHeight="1">
      <c r="C964" s="450"/>
      <c r="D964" s="5"/>
      <c r="E964" s="5"/>
      <c r="F964" s="5"/>
      <c r="G964" s="5"/>
      <c r="H964" s="5"/>
      <c r="I964" s="445"/>
      <c r="N964" s="451"/>
      <c r="O964" s="462"/>
      <c r="P964" s="448"/>
      <c r="Q964" s="448"/>
      <c r="R964" s="449"/>
    </row>
    <row r="965" spans="3:18" ht="16.5" customHeight="1">
      <c r="C965" s="450"/>
      <c r="D965" s="5"/>
      <c r="E965" s="5"/>
      <c r="F965" s="5"/>
      <c r="G965" s="5"/>
      <c r="H965" s="5"/>
      <c r="I965" s="445"/>
      <c r="N965" s="451"/>
      <c r="O965" s="462"/>
      <c r="P965" s="448"/>
      <c r="Q965" s="448"/>
      <c r="R965" s="449"/>
    </row>
    <row r="966" spans="3:18" ht="16.5" customHeight="1">
      <c r="C966" s="450"/>
      <c r="D966" s="5"/>
      <c r="E966" s="5"/>
      <c r="F966" s="5"/>
      <c r="G966" s="5"/>
      <c r="H966" s="5"/>
      <c r="I966" s="445"/>
      <c r="N966" s="451"/>
      <c r="O966" s="462"/>
      <c r="P966" s="448"/>
      <c r="Q966" s="448"/>
      <c r="R966" s="449"/>
    </row>
    <row r="967" spans="3:18" ht="16.5" customHeight="1">
      <c r="C967" s="450"/>
      <c r="D967" s="5"/>
      <c r="E967" s="5"/>
      <c r="F967" s="5"/>
      <c r="G967" s="5"/>
      <c r="H967" s="5"/>
      <c r="I967" s="445"/>
      <c r="N967" s="451"/>
      <c r="O967" s="462"/>
      <c r="P967" s="448"/>
      <c r="Q967" s="448"/>
      <c r="R967" s="449"/>
    </row>
    <row r="968" spans="3:18" ht="16.5" customHeight="1">
      <c r="C968" s="450"/>
      <c r="D968" s="5"/>
      <c r="E968" s="5"/>
      <c r="F968" s="5"/>
      <c r="G968" s="5"/>
      <c r="H968" s="5"/>
      <c r="I968" s="445"/>
      <c r="N968" s="451"/>
      <c r="O968" s="462"/>
      <c r="P968" s="448"/>
      <c r="Q968" s="448"/>
      <c r="R968" s="449"/>
    </row>
    <row r="969" spans="3:18" ht="16.5" customHeight="1">
      <c r="C969" s="450"/>
      <c r="D969" s="5"/>
      <c r="E969" s="5"/>
      <c r="F969" s="5"/>
      <c r="G969" s="5"/>
      <c r="H969" s="5"/>
      <c r="I969" s="445"/>
      <c r="N969" s="451"/>
      <c r="O969" s="462"/>
      <c r="P969" s="448"/>
      <c r="Q969" s="448"/>
      <c r="R969" s="449"/>
    </row>
    <row r="970" spans="3:18" ht="16.5" customHeight="1">
      <c r="C970" s="450"/>
      <c r="D970" s="5"/>
      <c r="E970" s="5"/>
      <c r="F970" s="5"/>
      <c r="G970" s="5"/>
      <c r="H970" s="5"/>
      <c r="I970" s="445"/>
      <c r="N970" s="451"/>
      <c r="O970" s="462"/>
      <c r="P970" s="448"/>
      <c r="Q970" s="448"/>
      <c r="R970" s="449"/>
    </row>
    <row r="971" spans="3:18" ht="16.5" customHeight="1">
      <c r="C971" s="450"/>
      <c r="D971" s="5"/>
      <c r="E971" s="5"/>
      <c r="F971" s="5"/>
      <c r="G971" s="5"/>
      <c r="H971" s="5"/>
      <c r="I971" s="445"/>
      <c r="N971" s="451"/>
      <c r="O971" s="462"/>
      <c r="P971" s="448"/>
      <c r="Q971" s="448"/>
      <c r="R971" s="449"/>
    </row>
    <row r="972" spans="3:18" ht="16.5" customHeight="1">
      <c r="C972" s="450"/>
      <c r="D972" s="5"/>
      <c r="E972" s="5"/>
      <c r="F972" s="5"/>
      <c r="G972" s="5"/>
      <c r="H972" s="5"/>
      <c r="I972" s="445"/>
      <c r="N972" s="451"/>
      <c r="O972" s="462"/>
      <c r="P972" s="448"/>
      <c r="Q972" s="448"/>
      <c r="R972" s="449"/>
    </row>
    <row r="973" spans="3:18" ht="16.5" customHeight="1">
      <c r="C973" s="450"/>
      <c r="D973" s="5"/>
      <c r="E973" s="5"/>
      <c r="F973" s="5"/>
      <c r="G973" s="5"/>
      <c r="H973" s="5"/>
      <c r="I973" s="445"/>
      <c r="N973" s="451"/>
      <c r="O973" s="462"/>
      <c r="P973" s="448"/>
      <c r="Q973" s="448"/>
      <c r="R973" s="449"/>
    </row>
    <row r="974" spans="3:18" ht="16.5" customHeight="1">
      <c r="C974" s="450"/>
      <c r="D974" s="5"/>
      <c r="E974" s="5"/>
      <c r="F974" s="5"/>
      <c r="G974" s="5"/>
      <c r="H974" s="5"/>
      <c r="I974" s="445"/>
      <c r="N974" s="451"/>
      <c r="O974" s="462"/>
      <c r="P974" s="448"/>
      <c r="Q974" s="448"/>
      <c r="R974" s="449"/>
    </row>
    <row r="975" spans="3:18" ht="16.5" customHeight="1">
      <c r="C975" s="450"/>
      <c r="D975" s="5"/>
      <c r="E975" s="5"/>
      <c r="F975" s="5"/>
      <c r="G975" s="5"/>
      <c r="H975" s="5"/>
      <c r="I975" s="445"/>
      <c r="N975" s="451"/>
      <c r="O975" s="462"/>
      <c r="P975" s="448"/>
      <c r="Q975" s="448"/>
      <c r="R975" s="449"/>
    </row>
    <row r="976" spans="3:18" ht="16.5" customHeight="1">
      <c r="C976" s="450"/>
      <c r="D976" s="5"/>
      <c r="E976" s="5"/>
      <c r="F976" s="5"/>
      <c r="G976" s="5"/>
      <c r="H976" s="5"/>
      <c r="I976" s="445"/>
      <c r="N976" s="451"/>
      <c r="O976" s="462"/>
      <c r="P976" s="448"/>
      <c r="Q976" s="448"/>
      <c r="R976" s="449"/>
    </row>
    <row r="977" spans="3:18" ht="16.5" customHeight="1">
      <c r="C977" s="450"/>
      <c r="D977" s="5"/>
      <c r="E977" s="5"/>
      <c r="F977" s="5"/>
      <c r="G977" s="5"/>
      <c r="H977" s="5"/>
      <c r="I977" s="445"/>
      <c r="N977" s="451"/>
      <c r="O977" s="462"/>
      <c r="P977" s="448"/>
      <c r="Q977" s="448"/>
      <c r="R977" s="449"/>
    </row>
    <row r="978" spans="3:18" ht="16.5" customHeight="1">
      <c r="C978" s="450"/>
      <c r="D978" s="5"/>
      <c r="E978" s="5"/>
      <c r="F978" s="5"/>
      <c r="G978" s="5"/>
      <c r="H978" s="5"/>
      <c r="I978" s="445"/>
      <c r="N978" s="451"/>
      <c r="O978" s="462"/>
      <c r="P978" s="448"/>
      <c r="Q978" s="448"/>
      <c r="R978" s="449"/>
    </row>
    <row r="979" spans="3:18" ht="16.5" customHeight="1">
      <c r="C979" s="450"/>
      <c r="D979" s="5"/>
      <c r="E979" s="5"/>
      <c r="F979" s="5"/>
      <c r="G979" s="5"/>
      <c r="H979" s="5"/>
      <c r="I979" s="445"/>
      <c r="N979" s="451"/>
      <c r="O979" s="462"/>
      <c r="P979" s="448"/>
      <c r="Q979" s="448"/>
      <c r="R979" s="449"/>
    </row>
    <row r="980" spans="3:18" ht="16.5" customHeight="1">
      <c r="C980" s="450"/>
      <c r="D980" s="5"/>
      <c r="E980" s="5"/>
      <c r="F980" s="5"/>
      <c r="G980" s="5"/>
      <c r="H980" s="5"/>
      <c r="I980" s="445"/>
      <c r="N980" s="451"/>
      <c r="O980" s="462"/>
      <c r="P980" s="448"/>
      <c r="Q980" s="448"/>
      <c r="R980" s="449"/>
    </row>
    <row r="981" spans="3:18" ht="16.5" customHeight="1">
      <c r="C981" s="450"/>
      <c r="D981" s="5"/>
      <c r="E981" s="5"/>
      <c r="F981" s="5"/>
      <c r="G981" s="5"/>
      <c r="H981" s="5"/>
      <c r="I981" s="445"/>
      <c r="N981" s="451"/>
      <c r="O981" s="462"/>
      <c r="P981" s="448"/>
      <c r="Q981" s="448"/>
      <c r="R981" s="449"/>
    </row>
    <row r="982" spans="3:18" ht="16.5" customHeight="1">
      <c r="C982" s="450"/>
      <c r="D982" s="5"/>
      <c r="E982" s="5"/>
      <c r="F982" s="5"/>
      <c r="G982" s="5"/>
      <c r="H982" s="5"/>
      <c r="I982" s="445"/>
      <c r="N982" s="451"/>
      <c r="O982" s="462"/>
      <c r="P982" s="448"/>
      <c r="Q982" s="448"/>
      <c r="R982" s="449"/>
    </row>
    <row r="983" spans="3:18" ht="16.5" customHeight="1">
      <c r="C983" s="450"/>
      <c r="D983" s="5"/>
      <c r="E983" s="5"/>
      <c r="F983" s="5"/>
      <c r="G983" s="5"/>
      <c r="H983" s="5"/>
      <c r="I983" s="445"/>
      <c r="N983" s="451"/>
      <c r="O983" s="462"/>
      <c r="P983" s="448"/>
      <c r="Q983" s="448"/>
      <c r="R983" s="449"/>
    </row>
    <row r="984" spans="3:18" ht="16.5" customHeight="1">
      <c r="C984" s="450"/>
      <c r="D984" s="5"/>
      <c r="E984" s="5"/>
      <c r="F984" s="5"/>
      <c r="G984" s="5"/>
      <c r="H984" s="5"/>
      <c r="I984" s="445"/>
      <c r="N984" s="451"/>
      <c r="O984" s="462"/>
      <c r="P984" s="448"/>
      <c r="Q984" s="448"/>
      <c r="R984" s="449"/>
    </row>
    <row r="985" spans="3:18" ht="16.5" customHeight="1">
      <c r="C985" s="450"/>
      <c r="D985" s="5"/>
      <c r="E985" s="5"/>
      <c r="F985" s="5"/>
      <c r="G985" s="5"/>
      <c r="H985" s="5"/>
      <c r="I985" s="445"/>
      <c r="N985" s="451"/>
      <c r="O985" s="462"/>
      <c r="P985" s="448"/>
      <c r="Q985" s="448"/>
      <c r="R985" s="449"/>
    </row>
    <row r="986" spans="3:18" ht="16.5" customHeight="1">
      <c r="C986" s="450"/>
      <c r="D986" s="5"/>
      <c r="E986" s="5"/>
      <c r="F986" s="5"/>
      <c r="G986" s="5"/>
      <c r="H986" s="5"/>
      <c r="I986" s="445"/>
      <c r="N986" s="451"/>
      <c r="O986" s="462"/>
      <c r="P986" s="448"/>
      <c r="Q986" s="448"/>
      <c r="R986" s="449"/>
    </row>
    <row r="987" spans="3:18" ht="16.5" customHeight="1">
      <c r="C987" s="450"/>
      <c r="D987" s="5"/>
      <c r="E987" s="5"/>
      <c r="F987" s="5"/>
      <c r="G987" s="5"/>
      <c r="H987" s="5"/>
      <c r="I987" s="445"/>
      <c r="N987" s="451"/>
      <c r="O987" s="462"/>
      <c r="P987" s="448"/>
      <c r="Q987" s="448"/>
      <c r="R987" s="449"/>
    </row>
    <row r="988" spans="3:18" ht="16.5" customHeight="1">
      <c r="C988" s="450"/>
      <c r="D988" s="5"/>
      <c r="E988" s="5"/>
      <c r="F988" s="5"/>
      <c r="G988" s="5"/>
      <c r="H988" s="5"/>
      <c r="I988" s="445"/>
      <c r="N988" s="451"/>
      <c r="O988" s="462"/>
      <c r="P988" s="448"/>
      <c r="Q988" s="448"/>
      <c r="R988" s="449"/>
    </row>
    <row r="989" spans="3:18" ht="16.5" customHeight="1">
      <c r="C989" s="450"/>
      <c r="D989" s="5"/>
      <c r="E989" s="5"/>
      <c r="F989" s="5"/>
      <c r="G989" s="5"/>
      <c r="H989" s="5"/>
      <c r="I989" s="445"/>
      <c r="N989" s="451"/>
      <c r="O989" s="462"/>
      <c r="P989" s="448"/>
      <c r="Q989" s="448"/>
      <c r="R989" s="449"/>
    </row>
    <row r="990" spans="3:18" ht="16.5" customHeight="1">
      <c r="C990" s="450"/>
      <c r="D990" s="5"/>
      <c r="E990" s="5"/>
      <c r="F990" s="5"/>
      <c r="G990" s="5"/>
      <c r="H990" s="5"/>
      <c r="I990" s="445"/>
      <c r="N990" s="451"/>
      <c r="O990" s="462"/>
      <c r="P990" s="448"/>
      <c r="Q990" s="448"/>
      <c r="R990" s="449"/>
    </row>
    <row r="991" spans="3:18" ht="16.5" customHeight="1">
      <c r="C991" s="450"/>
      <c r="D991" s="5"/>
      <c r="E991" s="5"/>
      <c r="F991" s="5"/>
      <c r="G991" s="5"/>
      <c r="H991" s="5"/>
      <c r="I991" s="445"/>
      <c r="N991" s="451"/>
      <c r="O991" s="462"/>
      <c r="P991" s="448"/>
      <c r="Q991" s="448"/>
      <c r="R991" s="449"/>
    </row>
    <row r="992" spans="3:18" ht="16.5" customHeight="1">
      <c r="C992" s="450"/>
      <c r="D992" s="5"/>
      <c r="E992" s="5"/>
      <c r="F992" s="5"/>
      <c r="G992" s="5"/>
      <c r="H992" s="5"/>
      <c r="I992" s="445"/>
      <c r="N992" s="451"/>
      <c r="O992" s="462"/>
      <c r="P992" s="448"/>
      <c r="Q992" s="448"/>
      <c r="R992" s="449"/>
    </row>
    <row r="993" spans="3:18" ht="16.5" customHeight="1">
      <c r="C993" s="450"/>
      <c r="D993" s="5"/>
      <c r="E993" s="5"/>
      <c r="F993" s="5"/>
      <c r="G993" s="5"/>
      <c r="H993" s="5"/>
      <c r="I993" s="445"/>
      <c r="N993" s="451"/>
      <c r="O993" s="462"/>
      <c r="P993" s="448"/>
      <c r="Q993" s="448"/>
      <c r="R993" s="449"/>
    </row>
    <row r="994" spans="3:18" ht="16.5" customHeight="1">
      <c r="C994" s="450"/>
      <c r="D994" s="5"/>
      <c r="E994" s="5"/>
      <c r="F994" s="5"/>
      <c r="G994" s="5"/>
      <c r="H994" s="5"/>
      <c r="I994" s="445"/>
      <c r="N994" s="451"/>
      <c r="O994" s="462"/>
      <c r="P994" s="448"/>
      <c r="Q994" s="448"/>
      <c r="R994" s="449"/>
    </row>
    <row r="995" spans="3:18" ht="16.5" customHeight="1">
      <c r="C995" s="450"/>
      <c r="D995" s="5"/>
      <c r="E995" s="5"/>
      <c r="F995" s="5"/>
      <c r="G995" s="5"/>
      <c r="H995" s="5"/>
      <c r="I995" s="445"/>
      <c r="N995" s="451"/>
      <c r="O995" s="462"/>
      <c r="P995" s="448"/>
      <c r="Q995" s="448"/>
      <c r="R995" s="449"/>
    </row>
    <row r="996" spans="3:18" ht="16.5" customHeight="1">
      <c r="C996" s="450"/>
      <c r="D996" s="5"/>
      <c r="E996" s="5"/>
      <c r="F996" s="5"/>
      <c r="G996" s="5"/>
      <c r="H996" s="5"/>
      <c r="I996" s="445"/>
      <c r="N996" s="451"/>
      <c r="O996" s="462"/>
      <c r="P996" s="448"/>
      <c r="Q996" s="448"/>
      <c r="R996" s="449"/>
    </row>
    <row r="997" spans="3:18" ht="16.5" customHeight="1">
      <c r="C997" s="450"/>
      <c r="D997" s="5"/>
      <c r="E997" s="5"/>
      <c r="F997" s="5"/>
      <c r="G997" s="5"/>
      <c r="H997" s="5"/>
      <c r="I997" s="445"/>
      <c r="N997" s="451"/>
      <c r="O997" s="462"/>
      <c r="P997" s="448"/>
      <c r="Q997" s="448"/>
      <c r="R997" s="449"/>
    </row>
    <row r="998" spans="3:18" ht="16.5" customHeight="1">
      <c r="C998" s="450"/>
      <c r="D998" s="5"/>
      <c r="E998" s="5"/>
      <c r="F998" s="5"/>
      <c r="G998" s="5"/>
      <c r="H998" s="5"/>
      <c r="I998" s="445"/>
      <c r="N998" s="451"/>
      <c r="O998" s="462"/>
      <c r="P998" s="448"/>
      <c r="Q998" s="448"/>
      <c r="R998" s="449"/>
    </row>
    <row r="999" spans="3:18" ht="16.5" customHeight="1">
      <c r="C999" s="450"/>
      <c r="D999" s="5"/>
      <c r="E999" s="5"/>
      <c r="F999" s="5"/>
      <c r="G999" s="5"/>
      <c r="H999" s="5"/>
      <c r="I999" s="445"/>
      <c r="N999" s="451"/>
      <c r="O999" s="462"/>
      <c r="P999" s="448"/>
      <c r="Q999" s="448"/>
      <c r="R999" s="449"/>
    </row>
    <row r="1000" spans="3:18" ht="16.5" customHeight="1">
      <c r="C1000" s="450"/>
      <c r="D1000" s="5"/>
      <c r="E1000" s="5"/>
      <c r="F1000" s="5"/>
      <c r="G1000" s="5"/>
      <c r="H1000" s="5"/>
      <c r="I1000" s="445"/>
      <c r="N1000" s="451"/>
      <c r="O1000" s="462"/>
      <c r="P1000" s="448"/>
      <c r="Q1000" s="448"/>
      <c r="R1000" s="449"/>
    </row>
    <row r="1001" spans="3:18" ht="16.5" customHeight="1">
      <c r="C1001" s="450"/>
      <c r="D1001" s="5"/>
      <c r="E1001" s="5"/>
      <c r="F1001" s="5"/>
      <c r="G1001" s="5"/>
      <c r="H1001" s="5"/>
      <c r="I1001" s="445"/>
      <c r="N1001" s="451"/>
      <c r="O1001" s="462"/>
      <c r="P1001" s="448"/>
      <c r="Q1001" s="448"/>
      <c r="R1001" s="449"/>
    </row>
    <row r="1002" spans="3:18" ht="16.5" customHeight="1">
      <c r="C1002" s="450"/>
      <c r="D1002" s="5"/>
      <c r="E1002" s="5"/>
      <c r="F1002" s="5"/>
      <c r="G1002" s="5"/>
      <c r="H1002" s="5"/>
      <c r="I1002" s="445"/>
      <c r="N1002" s="451"/>
      <c r="O1002" s="462"/>
      <c r="P1002" s="448"/>
      <c r="Q1002" s="448"/>
      <c r="R1002" s="449"/>
    </row>
    <row r="1003" spans="3:18" ht="16.5" customHeight="1">
      <c r="C1003" s="450"/>
      <c r="D1003" s="5"/>
      <c r="E1003" s="5"/>
      <c r="F1003" s="5"/>
      <c r="G1003" s="5"/>
      <c r="H1003" s="5"/>
      <c r="I1003" s="445"/>
      <c r="N1003" s="451"/>
      <c r="O1003" s="462"/>
      <c r="P1003" s="448"/>
      <c r="Q1003" s="448"/>
      <c r="R1003" s="449"/>
    </row>
    <row r="1004" spans="3:18" ht="16.5" customHeight="1">
      <c r="C1004" s="450"/>
      <c r="D1004" s="5"/>
      <c r="E1004" s="5"/>
      <c r="F1004" s="5"/>
      <c r="G1004" s="5"/>
      <c r="H1004" s="5"/>
      <c r="I1004" s="445"/>
      <c r="N1004" s="451"/>
      <c r="O1004" s="462"/>
      <c r="P1004" s="448"/>
      <c r="Q1004" s="448"/>
      <c r="R1004" s="449"/>
    </row>
    <row r="1005" spans="3:18" ht="16.5" customHeight="1">
      <c r="C1005" s="450"/>
      <c r="D1005" s="5"/>
      <c r="E1005" s="5"/>
      <c r="F1005" s="5"/>
      <c r="G1005" s="5"/>
      <c r="H1005" s="5"/>
      <c r="I1005" s="445"/>
      <c r="N1005" s="451"/>
      <c r="O1005" s="462"/>
      <c r="P1005" s="448"/>
      <c r="Q1005" s="448"/>
      <c r="R1005" s="449"/>
    </row>
    <row r="1006" spans="3:18" ht="16.5" customHeight="1">
      <c r="C1006" s="450"/>
      <c r="D1006" s="5"/>
      <c r="E1006" s="5"/>
      <c r="F1006" s="5"/>
      <c r="G1006" s="5"/>
      <c r="H1006" s="5"/>
      <c r="I1006" s="445"/>
      <c r="N1006" s="451"/>
      <c r="O1006" s="462"/>
      <c r="P1006" s="448"/>
      <c r="Q1006" s="448"/>
      <c r="R1006" s="449"/>
    </row>
  </sheetData>
  <phoneticPr fontId="169" type="noConversion"/>
  <pageMargins left="0.69999998807907104" right="0.69999998807907104" top="0.75" bottom="0.75" header="0" footer="0"/>
  <pageSetup paperSize="9"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159"/>
  <sheetViews>
    <sheetView topLeftCell="A483" workbookViewId="0"/>
  </sheetViews>
  <sheetFormatPr defaultColWidth="14.453125" defaultRowHeight="15" customHeight="1"/>
  <cols>
    <col min="1" max="26" width="13.453125" customWidth="1"/>
  </cols>
  <sheetData>
    <row r="1" spans="1:11" ht="16.5" customHeight="1">
      <c r="A1" s="697" t="s">
        <v>1610</v>
      </c>
      <c r="B1" s="698">
        <f>현대건설!D3</f>
        <v>2020</v>
      </c>
      <c r="C1" s="698">
        <f>현대건설!E3</f>
        <v>2021</v>
      </c>
      <c r="D1" s="698">
        <f>현대건설!F3</f>
        <v>2022</v>
      </c>
      <c r="E1" s="698">
        <f>현대건설!G3</f>
        <v>2023</v>
      </c>
      <c r="F1" s="698">
        <f>현대건설!H3</f>
        <v>2024</v>
      </c>
      <c r="G1" s="698" t="str">
        <f>현대건설!I3</f>
        <v>2025F</v>
      </c>
      <c r="H1" s="698" t="str">
        <f>현대건설!J3</f>
        <v>2026F</v>
      </c>
      <c r="I1" s="698" t="str">
        <f>현대건설!K3</f>
        <v>2027F</v>
      </c>
      <c r="J1" s="698" t="str">
        <f>현대건설!L3</f>
        <v>2028F</v>
      </c>
      <c r="K1" s="698" t="str">
        <f>현대건설!M3</f>
        <v>2029F</v>
      </c>
    </row>
    <row r="2" spans="1:11" ht="16.5" customHeight="1">
      <c r="A2" s="699" t="s">
        <v>1611</v>
      </c>
      <c r="B2" s="700">
        <f t="shared" ref="B2:K2" si="0">SUM(B4,B7,B10,B13)</f>
        <v>16970.859</v>
      </c>
      <c r="C2" s="700">
        <f t="shared" si="0"/>
        <v>18065.531999999999</v>
      </c>
      <c r="D2" s="700">
        <f t="shared" si="0"/>
        <v>21239.082000000002</v>
      </c>
      <c r="E2" s="700">
        <f t="shared" si="0"/>
        <v>29651.356999999996</v>
      </c>
      <c r="F2" s="700">
        <f t="shared" si="0"/>
        <v>32670.268</v>
      </c>
      <c r="G2" s="700">
        <f t="shared" si="0"/>
        <v>8227.2389641978534</v>
      </c>
      <c r="H2" s="700">
        <f t="shared" si="0"/>
        <v>14180.676496321341</v>
      </c>
      <c r="I2" s="700">
        <f t="shared" si="0"/>
        <v>26804.293599396216</v>
      </c>
      <c r="J2" s="700">
        <f t="shared" si="0"/>
        <v>47543.822993015681</v>
      </c>
      <c r="K2" s="700">
        <f t="shared" si="0"/>
        <v>60796.671522647019</v>
      </c>
    </row>
    <row r="3" spans="1:11" ht="16.5" customHeight="1">
      <c r="A3" s="701" t="s">
        <v>1357</v>
      </c>
      <c r="B3" s="702"/>
      <c r="C3" s="702">
        <f t="shared" ref="C3:K3" si="1">(C2-B2)/B2</f>
        <v>6.4503099106533082E-2</v>
      </c>
      <c r="D3" s="702">
        <f t="shared" si="1"/>
        <v>0.17566878185486057</v>
      </c>
      <c r="E3" s="702">
        <f t="shared" si="1"/>
        <v>0.39607526351656785</v>
      </c>
      <c r="F3" s="702">
        <f t="shared" si="1"/>
        <v>0.10181358647430551</v>
      </c>
      <c r="G3" s="702">
        <f t="shared" si="1"/>
        <v>-0.74817350857979326</v>
      </c>
      <c r="H3" s="702">
        <f t="shared" si="1"/>
        <v>0.72362521108610356</v>
      </c>
      <c r="I3" s="702">
        <f t="shared" si="1"/>
        <v>0.89019851107594283</v>
      </c>
      <c r="J3" s="702">
        <f t="shared" si="1"/>
        <v>0.77373907716361667</v>
      </c>
      <c r="K3" s="702">
        <f t="shared" si="1"/>
        <v>0.27875016553839638</v>
      </c>
    </row>
    <row r="4" spans="1:11" ht="16.5" customHeight="1">
      <c r="A4" s="703" t="s">
        <v>1358</v>
      </c>
      <c r="B4" s="704">
        <f>현대건설!D6</f>
        <v>8924.3040000000001</v>
      </c>
      <c r="C4" s="704">
        <f>현대건설!E6</f>
        <v>10317.436</v>
      </c>
      <c r="D4" s="704">
        <f>현대건설!F6</f>
        <v>12501.151</v>
      </c>
      <c r="E4" s="704">
        <f>현대건설!G6</f>
        <v>19700.008999999998</v>
      </c>
      <c r="F4" s="704">
        <f>현대건설!H6</f>
        <v>21999.157999999999</v>
      </c>
      <c r="G4" s="705">
        <f t="shared" ref="G4:K4" si="2">I24</f>
        <v>4942.0788886115515</v>
      </c>
      <c r="H4" s="705">
        <f t="shared" si="2"/>
        <v>8999.1228079949906</v>
      </c>
      <c r="I4" s="705">
        <f t="shared" si="2"/>
        <v>17858.487338973431</v>
      </c>
      <c r="J4" s="705">
        <f t="shared" si="2"/>
        <v>32236.880220129417</v>
      </c>
      <c r="K4" s="705">
        <f t="shared" si="2"/>
        <v>37277.943509625751</v>
      </c>
    </row>
    <row r="5" spans="1:11" ht="16.5" customHeight="1">
      <c r="A5" s="701" t="s">
        <v>1357</v>
      </c>
      <c r="B5" s="702"/>
      <c r="C5" s="702">
        <f t="shared" ref="C5:K5" si="3">(C4-B4)/B4</f>
        <v>0.15610539488569636</v>
      </c>
      <c r="D5" s="702">
        <f t="shared" si="3"/>
        <v>0.21165287577262415</v>
      </c>
      <c r="E5" s="702">
        <f t="shared" si="3"/>
        <v>0.57585561521495088</v>
      </c>
      <c r="F5" s="702">
        <f t="shared" si="3"/>
        <v>0.11670801774760618</v>
      </c>
      <c r="G5" s="702">
        <f t="shared" si="3"/>
        <v>-0.7753514526050701</v>
      </c>
      <c r="H5" s="702">
        <f t="shared" si="3"/>
        <v>0.82091848609143547</v>
      </c>
      <c r="I5" s="702">
        <f t="shared" si="3"/>
        <v>0.98446978888960313</v>
      </c>
      <c r="J5" s="702">
        <f t="shared" si="3"/>
        <v>0.80512938236248777</v>
      </c>
      <c r="K5" s="702">
        <f t="shared" si="3"/>
        <v>0.15637565592803809</v>
      </c>
    </row>
    <row r="6" spans="1:11" ht="16.5" customHeight="1">
      <c r="A6" s="701" t="s">
        <v>1612</v>
      </c>
      <c r="B6" s="702">
        <f t="shared" ref="B6:K6" si="4">B4/B2</f>
        <v>0.52586047647912226</v>
      </c>
      <c r="C6" s="702">
        <f t="shared" si="4"/>
        <v>0.57111166169919603</v>
      </c>
      <c r="D6" s="702">
        <f t="shared" si="4"/>
        <v>0.58859187040193162</v>
      </c>
      <c r="E6" s="702">
        <f t="shared" si="4"/>
        <v>0.66438810878031651</v>
      </c>
      <c r="F6" s="702">
        <f t="shared" si="4"/>
        <v>0.67336937670667407</v>
      </c>
      <c r="G6" s="702">
        <f t="shared" si="4"/>
        <v>0.60069713668434799</v>
      </c>
      <c r="H6" s="702">
        <f t="shared" si="4"/>
        <v>0.63460461920342692</v>
      </c>
      <c r="I6" s="702">
        <f t="shared" si="4"/>
        <v>0.66625472791328122</v>
      </c>
      <c r="J6" s="702">
        <f t="shared" si="4"/>
        <v>0.67804560489098875</v>
      </c>
      <c r="K6" s="702">
        <f t="shared" si="4"/>
        <v>0.61315763800884326</v>
      </c>
    </row>
    <row r="7" spans="1:11" ht="16.5" customHeight="1">
      <c r="A7" s="703" t="s">
        <v>1360</v>
      </c>
      <c r="B7" s="704">
        <f>현대건설!D7</f>
        <v>4796.6549999999997</v>
      </c>
      <c r="C7" s="704">
        <f>현대건설!E7</f>
        <v>4649.2049999999999</v>
      </c>
      <c r="D7" s="704">
        <f>현대건설!F7</f>
        <v>5386.9350000000004</v>
      </c>
      <c r="E7" s="704">
        <f>현대건설!G7</f>
        <v>6569.1049999999996</v>
      </c>
      <c r="F7" s="704">
        <f>현대건설!H7</f>
        <v>6830.3609999999999</v>
      </c>
      <c r="G7" s="705">
        <f t="shared" ref="G7:K7" si="5">I26</f>
        <v>1709.5351209999999</v>
      </c>
      <c r="H7" s="705">
        <f t="shared" si="5"/>
        <v>3419.3399220000001</v>
      </c>
      <c r="I7" s="705">
        <f t="shared" si="5"/>
        <v>6677.7455819999996</v>
      </c>
      <c r="J7" s="705">
        <f t="shared" si="5"/>
        <v>12412.654510333332</v>
      </c>
      <c r="K7" s="705">
        <f t="shared" si="5"/>
        <v>19734.990256999998</v>
      </c>
    </row>
    <row r="8" spans="1:11" ht="16.5" customHeight="1">
      <c r="A8" s="701" t="s">
        <v>1357</v>
      </c>
      <c r="B8" s="702"/>
      <c r="C8" s="702">
        <f t="shared" ref="C8:K8" si="6">(C7-B7)/B7</f>
        <v>-3.0740172057402464E-2</v>
      </c>
      <c r="D8" s="702">
        <f t="shared" si="6"/>
        <v>0.15867874184941308</v>
      </c>
      <c r="E8" s="702">
        <f t="shared" si="6"/>
        <v>0.21945132064894027</v>
      </c>
      <c r="F8" s="702">
        <f t="shared" si="6"/>
        <v>3.9770410124362499E-2</v>
      </c>
      <c r="G8" s="702">
        <f t="shared" si="6"/>
        <v>-0.74971526087713369</v>
      </c>
      <c r="H8" s="702">
        <f t="shared" si="6"/>
        <v>1.0001577504882395</v>
      </c>
      <c r="I8" s="702">
        <f t="shared" si="6"/>
        <v>0.95293411428195507</v>
      </c>
      <c r="J8" s="702">
        <f t="shared" si="6"/>
        <v>0.85880913819057392</v>
      </c>
      <c r="K8" s="702">
        <f t="shared" si="6"/>
        <v>0.58990893048468729</v>
      </c>
    </row>
    <row r="9" spans="1:11" ht="16.5" customHeight="1">
      <c r="A9" s="701" t="s">
        <v>1612</v>
      </c>
      <c r="B9" s="702">
        <f t="shared" ref="B9:K9" si="7">B7/B2</f>
        <v>0.28264067246095204</v>
      </c>
      <c r="C9" s="702">
        <f t="shared" si="7"/>
        <v>0.25735223297049875</v>
      </c>
      <c r="D9" s="702">
        <f t="shared" si="7"/>
        <v>0.25363313725141229</v>
      </c>
      <c r="E9" s="702">
        <f t="shared" si="7"/>
        <v>0.22154483519927942</v>
      </c>
      <c r="F9" s="702">
        <f t="shared" si="7"/>
        <v>0.20906963481291307</v>
      </c>
      <c r="G9" s="702">
        <f t="shared" si="7"/>
        <v>0.20778965196456739</v>
      </c>
      <c r="H9" s="702">
        <f t="shared" si="7"/>
        <v>0.24112671372815134</v>
      </c>
      <c r="I9" s="702">
        <f t="shared" si="7"/>
        <v>0.24912969846556299</v>
      </c>
      <c r="J9" s="702">
        <f t="shared" si="7"/>
        <v>0.26107817438569852</v>
      </c>
      <c r="K9" s="702">
        <f t="shared" si="7"/>
        <v>0.32460642602200074</v>
      </c>
    </row>
    <row r="10" spans="1:11" ht="16.5" customHeight="1">
      <c r="A10" s="703" t="s">
        <v>1362</v>
      </c>
      <c r="B10" s="704">
        <f>현대건설!D8</f>
        <v>2364.5940000000001</v>
      </c>
      <c r="C10" s="704">
        <f>현대건설!E8</f>
        <v>2104.0909999999999</v>
      </c>
      <c r="D10" s="704">
        <f>현대건설!F8</f>
        <v>2458.0259999999998</v>
      </c>
      <c r="E10" s="704">
        <f>현대건설!G8</f>
        <v>2739.96</v>
      </c>
      <c r="F10" s="704">
        <f>현대건설!H8</f>
        <v>2780.1779999999999</v>
      </c>
      <c r="G10" s="705">
        <f t="shared" ref="G10:K10" si="8">I28</f>
        <v>277.28494905895002</v>
      </c>
      <c r="H10" s="705">
        <f t="shared" si="8"/>
        <v>129.30054540570001</v>
      </c>
      <c r="I10" s="705">
        <f t="shared" si="8"/>
        <v>18.37733164875667</v>
      </c>
      <c r="J10" s="705">
        <f t="shared" si="8"/>
        <v>0</v>
      </c>
      <c r="K10" s="705">
        <f t="shared" si="8"/>
        <v>0</v>
      </c>
    </row>
    <row r="11" spans="1:11" ht="16.5" customHeight="1">
      <c r="A11" s="701" t="s">
        <v>1357</v>
      </c>
      <c r="B11" s="702"/>
      <c r="C11" s="702">
        <f t="shared" ref="C11:K11" si="9">(C10-B10)/B10</f>
        <v>-0.11016817263344157</v>
      </c>
      <c r="D11" s="702">
        <f t="shared" si="9"/>
        <v>0.16821278167151513</v>
      </c>
      <c r="E11" s="702">
        <f t="shared" si="9"/>
        <v>0.11469935631274861</v>
      </c>
      <c r="F11" s="702">
        <f t="shared" si="9"/>
        <v>1.4678316471773254E-2</v>
      </c>
      <c r="G11" s="702">
        <f t="shared" si="9"/>
        <v>-0.90026359856852689</v>
      </c>
      <c r="H11" s="702">
        <f t="shared" si="9"/>
        <v>-0.53369071835842385</v>
      </c>
      <c r="I11" s="702">
        <f t="shared" si="9"/>
        <v>-0.85787119775021048</v>
      </c>
      <c r="J11" s="702">
        <f t="shared" si="9"/>
        <v>-1</v>
      </c>
      <c r="K11" s="702" t="e">
        <f t="shared" si="9"/>
        <v>#DIV/0!</v>
      </c>
    </row>
    <row r="12" spans="1:11" ht="16.5" customHeight="1">
      <c r="A12" s="706" t="s">
        <v>1612</v>
      </c>
      <c r="B12" s="707">
        <f t="shared" ref="B12:K12" si="10">B10/B2</f>
        <v>0.13933260537960984</v>
      </c>
      <c r="C12" s="707">
        <f t="shared" si="10"/>
        <v>0.1164699163024925</v>
      </c>
      <c r="D12" s="707">
        <f t="shared" si="10"/>
        <v>0.11573127313129633</v>
      </c>
      <c r="E12" s="707">
        <f t="shared" si="10"/>
        <v>9.2405888877193726E-2</v>
      </c>
      <c r="F12" s="707">
        <f t="shared" si="10"/>
        <v>8.5098108163667335E-2</v>
      </c>
      <c r="G12" s="707">
        <f t="shared" si="10"/>
        <v>3.3703281291038202E-2</v>
      </c>
      <c r="H12" s="707">
        <f t="shared" si="10"/>
        <v>9.1180801874467914E-3</v>
      </c>
      <c r="I12" s="707">
        <f t="shared" si="10"/>
        <v>6.8561148909257691E-4</v>
      </c>
      <c r="J12" s="707">
        <f t="shared" si="10"/>
        <v>0</v>
      </c>
      <c r="K12" s="707">
        <f t="shared" si="10"/>
        <v>0</v>
      </c>
    </row>
    <row r="13" spans="1:11" ht="16.5" customHeight="1">
      <c r="A13" s="703" t="s">
        <v>433</v>
      </c>
      <c r="B13" s="704">
        <f>현대건설!D9</f>
        <v>885.30600000000004</v>
      </c>
      <c r="C13" s="704">
        <f>현대건설!E9</f>
        <v>994.8</v>
      </c>
      <c r="D13" s="704">
        <f>현대건설!F9</f>
        <v>892.97</v>
      </c>
      <c r="E13" s="704">
        <f>현대건설!G9</f>
        <v>642.28300000000002</v>
      </c>
      <c r="F13" s="704">
        <f>현대건설!H9</f>
        <v>1060.5709999999999</v>
      </c>
      <c r="G13" s="705">
        <f t="shared" ref="G13:K13" si="11">I30</f>
        <v>1298.3400055273517</v>
      </c>
      <c r="H13" s="705">
        <f t="shared" si="11"/>
        <v>1632.9132209206502</v>
      </c>
      <c r="I13" s="705">
        <f t="shared" si="11"/>
        <v>2249.6833467740271</v>
      </c>
      <c r="J13" s="705">
        <f t="shared" si="11"/>
        <v>2894.2882625529346</v>
      </c>
      <c r="K13" s="705">
        <f t="shared" si="11"/>
        <v>3783.7377560212713</v>
      </c>
    </row>
    <row r="14" spans="1:11" ht="16.5" customHeight="1">
      <c r="A14" s="701" t="s">
        <v>1357</v>
      </c>
      <c r="B14" s="702"/>
      <c r="C14" s="702">
        <f t="shared" ref="C14:K14" si="12">(C13-B13)/B13</f>
        <v>0.12367927021843285</v>
      </c>
      <c r="D14" s="702">
        <f t="shared" si="12"/>
        <v>-0.10236228387615594</v>
      </c>
      <c r="E14" s="702">
        <f t="shared" si="12"/>
        <v>-0.28073395522805916</v>
      </c>
      <c r="F14" s="702">
        <f t="shared" si="12"/>
        <v>0.65125186249674971</v>
      </c>
      <c r="G14" s="702">
        <f t="shared" si="12"/>
        <v>0.22418961627967554</v>
      </c>
      <c r="H14" s="702">
        <f t="shared" si="12"/>
        <v>0.25769306496675631</v>
      </c>
      <c r="I14" s="702">
        <f t="shared" si="12"/>
        <v>0.37771151458106061</v>
      </c>
      <c r="J14" s="702">
        <f t="shared" si="12"/>
        <v>0.28653139860916427</v>
      </c>
      <c r="K14" s="702">
        <f t="shared" si="12"/>
        <v>0.30731199271899379</v>
      </c>
    </row>
    <row r="15" spans="1:11" ht="16.5" customHeight="1">
      <c r="A15" s="706" t="s">
        <v>1612</v>
      </c>
      <c r="B15" s="707">
        <f t="shared" ref="B15:K15" si="13">B13/B2</f>
        <v>5.2166245680315887E-2</v>
      </c>
      <c r="C15" s="707">
        <f t="shared" si="13"/>
        <v>5.506618902781274E-2</v>
      </c>
      <c r="D15" s="707">
        <f t="shared" si="13"/>
        <v>4.2043719215359682E-2</v>
      </c>
      <c r="E15" s="707">
        <f t="shared" si="13"/>
        <v>2.1661167143210345E-2</v>
      </c>
      <c r="F15" s="707">
        <f t="shared" si="13"/>
        <v>3.2462880316745484E-2</v>
      </c>
      <c r="G15" s="707">
        <f t="shared" si="13"/>
        <v>0.15780993006004637</v>
      </c>
      <c r="H15" s="707">
        <f t="shared" si="13"/>
        <v>0.11515058688097497</v>
      </c>
      <c r="I15" s="707">
        <f t="shared" si="13"/>
        <v>8.3929962132063149E-2</v>
      </c>
      <c r="J15" s="707">
        <f t="shared" si="13"/>
        <v>6.0876220723312752E-2</v>
      </c>
      <c r="K15" s="707">
        <f t="shared" si="13"/>
        <v>6.2235935969156025E-2</v>
      </c>
    </row>
    <row r="16" spans="1:11" ht="16.5" customHeight="1"/>
    <row r="17" spans="1:26" ht="16.5" customHeight="1"/>
    <row r="18" spans="1:26" ht="16.5" customHeight="1"/>
    <row r="19" spans="1:26" ht="16.5" customHeight="1">
      <c r="A19" s="1511" t="s">
        <v>1613</v>
      </c>
      <c r="B19" s="1512"/>
    </row>
    <row r="20" spans="1:26" ht="16.5" customHeight="1">
      <c r="A20" s="708"/>
      <c r="B20" s="709"/>
      <c r="C20" s="709"/>
      <c r="D20" s="709"/>
      <c r="E20" s="709"/>
      <c r="F20" s="709"/>
      <c r="G20" s="709"/>
      <c r="H20" s="709"/>
      <c r="I20" s="709"/>
      <c r="J20" s="709"/>
      <c r="K20" s="709"/>
      <c r="L20" s="709"/>
      <c r="M20" s="709"/>
      <c r="N20" s="709"/>
      <c r="O20" s="709"/>
      <c r="P20" s="709"/>
      <c r="Q20" s="709"/>
      <c r="R20" s="709"/>
      <c r="S20" s="709"/>
      <c r="T20" s="709"/>
      <c r="U20" s="709"/>
      <c r="V20" s="709"/>
      <c r="W20" s="709"/>
      <c r="X20" s="709"/>
      <c r="Y20" s="709"/>
      <c r="Z20" s="710"/>
    </row>
    <row r="21" spans="1:26" ht="16.5" customHeight="1">
      <c r="A21" s="708"/>
      <c r="B21" s="709"/>
      <c r="C21" s="711" t="s">
        <v>1610</v>
      </c>
      <c r="D21" s="712">
        <v>2020</v>
      </c>
      <c r="E21" s="712">
        <v>2021</v>
      </c>
      <c r="F21" s="712">
        <v>2022</v>
      </c>
      <c r="G21" s="712">
        <v>2023</v>
      </c>
      <c r="H21" s="712">
        <v>2024</v>
      </c>
      <c r="I21" s="712" t="s">
        <v>87</v>
      </c>
      <c r="J21" s="712" t="s">
        <v>88</v>
      </c>
      <c r="K21" s="712" t="s">
        <v>89</v>
      </c>
      <c r="L21" s="712" t="s">
        <v>90</v>
      </c>
      <c r="M21" s="712" t="s">
        <v>91</v>
      </c>
      <c r="N21" s="709"/>
      <c r="O21" s="709"/>
      <c r="P21" s="709"/>
      <c r="Q21" s="709"/>
      <c r="R21" s="709"/>
      <c r="S21" s="709"/>
      <c r="T21" s="709"/>
      <c r="U21" s="709"/>
      <c r="V21" s="709"/>
      <c r="W21" s="709"/>
      <c r="X21" s="709"/>
      <c r="Y21" s="709"/>
      <c r="Z21" s="710"/>
    </row>
    <row r="22" spans="1:26" ht="16.5" customHeight="1">
      <c r="A22" s="708"/>
      <c r="B22" s="709"/>
      <c r="C22" s="713" t="s">
        <v>1614</v>
      </c>
      <c r="D22" s="714">
        <f t="shared" ref="D22:M22" si="14">SUM(D24,D26,D28,D30)</f>
        <v>16970.859</v>
      </c>
      <c r="E22" s="714">
        <f t="shared" si="14"/>
        <v>18065.531999999999</v>
      </c>
      <c r="F22" s="714">
        <f t="shared" si="14"/>
        <v>21239.082000000002</v>
      </c>
      <c r="G22" s="714">
        <f t="shared" si="14"/>
        <v>29651.356999999996</v>
      </c>
      <c r="H22" s="714">
        <f t="shared" si="14"/>
        <v>32670.268</v>
      </c>
      <c r="I22" s="715">
        <f t="shared" si="14"/>
        <v>8227.2389641978534</v>
      </c>
      <c r="J22" s="715">
        <f t="shared" si="14"/>
        <v>14180.676496321341</v>
      </c>
      <c r="K22" s="715">
        <f t="shared" si="14"/>
        <v>26804.293599396216</v>
      </c>
      <c r="L22" s="715">
        <f t="shared" si="14"/>
        <v>47543.822993015681</v>
      </c>
      <c r="M22" s="715">
        <f t="shared" si="14"/>
        <v>60796.671522647019</v>
      </c>
      <c r="N22" s="709"/>
      <c r="O22" s="709"/>
      <c r="P22" s="709"/>
      <c r="Q22" s="709"/>
      <c r="R22" s="709"/>
      <c r="S22" s="709"/>
      <c r="T22" s="709"/>
      <c r="U22" s="709"/>
      <c r="V22" s="709"/>
      <c r="W22" s="709"/>
      <c r="X22" s="709"/>
      <c r="Y22" s="709"/>
      <c r="Z22" s="710"/>
    </row>
    <row r="23" spans="1:26" ht="16.5" customHeight="1">
      <c r="A23" s="708"/>
      <c r="B23" s="709"/>
      <c r="C23" s="716" t="s">
        <v>1357</v>
      </c>
      <c r="D23" s="717"/>
      <c r="E23" s="718">
        <f t="shared" ref="E23:M23" si="15">(E22-D22)/D22</f>
        <v>6.4503099106533082E-2</v>
      </c>
      <c r="F23" s="718">
        <f t="shared" si="15"/>
        <v>0.17566878185486057</v>
      </c>
      <c r="G23" s="718">
        <f t="shared" si="15"/>
        <v>0.39607526351656785</v>
      </c>
      <c r="H23" s="718">
        <f t="shared" si="15"/>
        <v>0.10181358647430551</v>
      </c>
      <c r="I23" s="718">
        <f t="shared" si="15"/>
        <v>-0.74817350857979326</v>
      </c>
      <c r="J23" s="718">
        <f t="shared" si="15"/>
        <v>0.72362521108610356</v>
      </c>
      <c r="K23" s="718">
        <f t="shared" si="15"/>
        <v>0.89019851107594283</v>
      </c>
      <c r="L23" s="718">
        <f t="shared" si="15"/>
        <v>0.77373907716361667</v>
      </c>
      <c r="M23" s="718">
        <f t="shared" si="15"/>
        <v>0.27875016553839638</v>
      </c>
      <c r="N23" s="709"/>
      <c r="O23" s="709"/>
      <c r="P23" s="709"/>
      <c r="Q23" s="709"/>
      <c r="R23" s="709"/>
      <c r="S23" s="709"/>
      <c r="T23" s="709"/>
      <c r="U23" s="709"/>
      <c r="V23" s="709"/>
      <c r="W23" s="709"/>
      <c r="X23" s="709"/>
      <c r="Y23" s="709"/>
      <c r="Z23" s="710"/>
    </row>
    <row r="24" spans="1:26" ht="16.5" customHeight="1">
      <c r="A24" s="708"/>
      <c r="B24" s="709"/>
      <c r="C24" s="713" t="s">
        <v>1615</v>
      </c>
      <c r="D24" s="719">
        <f t="shared" ref="D24:M24" si="16">D38</f>
        <v>8924.3040000000001</v>
      </c>
      <c r="E24" s="719">
        <f t="shared" si="16"/>
        <v>10317.436</v>
      </c>
      <c r="F24" s="719">
        <f t="shared" si="16"/>
        <v>12501.151</v>
      </c>
      <c r="G24" s="719">
        <f t="shared" si="16"/>
        <v>19700.008999999998</v>
      </c>
      <c r="H24" s="719">
        <f t="shared" si="16"/>
        <v>21999.157999999999</v>
      </c>
      <c r="I24" s="715">
        <f t="shared" si="16"/>
        <v>4942.0788886115515</v>
      </c>
      <c r="J24" s="715">
        <f t="shared" si="16"/>
        <v>8999.1228079949906</v>
      </c>
      <c r="K24" s="715">
        <f t="shared" si="16"/>
        <v>17858.487338973431</v>
      </c>
      <c r="L24" s="715">
        <f t="shared" si="16"/>
        <v>32236.880220129417</v>
      </c>
      <c r="M24" s="715">
        <f t="shared" si="16"/>
        <v>37277.943509625751</v>
      </c>
      <c r="N24" s="709"/>
      <c r="O24" s="709"/>
      <c r="P24" s="709"/>
      <c r="Q24" s="709"/>
      <c r="R24" s="709"/>
      <c r="S24" s="709"/>
      <c r="T24" s="709"/>
      <c r="U24" s="709"/>
      <c r="V24" s="709"/>
      <c r="W24" s="709"/>
      <c r="X24" s="709"/>
      <c r="Y24" s="709"/>
      <c r="Z24" s="710"/>
    </row>
    <row r="25" spans="1:26" ht="16.5" customHeight="1">
      <c r="A25" s="708"/>
      <c r="B25" s="709"/>
      <c r="C25" s="716" t="s">
        <v>1357</v>
      </c>
      <c r="D25" s="717"/>
      <c r="E25" s="718">
        <f t="shared" ref="E25:M25" si="17">(E24-D24)/D24</f>
        <v>0.15610539488569636</v>
      </c>
      <c r="F25" s="718">
        <f t="shared" si="17"/>
        <v>0.21165287577262415</v>
      </c>
      <c r="G25" s="718">
        <f t="shared" si="17"/>
        <v>0.57585561521495088</v>
      </c>
      <c r="H25" s="718">
        <f t="shared" si="17"/>
        <v>0.11670801774760618</v>
      </c>
      <c r="I25" s="718">
        <f t="shared" si="17"/>
        <v>-0.7753514526050701</v>
      </c>
      <c r="J25" s="718">
        <f t="shared" si="17"/>
        <v>0.82091848609143547</v>
      </c>
      <c r="K25" s="718">
        <f t="shared" si="17"/>
        <v>0.98446978888960313</v>
      </c>
      <c r="L25" s="718">
        <f t="shared" si="17"/>
        <v>0.80512938236248777</v>
      </c>
      <c r="M25" s="718">
        <f t="shared" si="17"/>
        <v>0.15637565592803809</v>
      </c>
      <c r="N25" s="709"/>
      <c r="O25" s="709"/>
      <c r="P25" s="709"/>
      <c r="Q25" s="709"/>
      <c r="R25" s="709"/>
      <c r="S25" s="709"/>
      <c r="T25" s="709"/>
      <c r="U25" s="709"/>
      <c r="V25" s="709"/>
      <c r="W25" s="709"/>
      <c r="X25" s="709"/>
      <c r="Y25" s="709"/>
      <c r="Z25" s="710"/>
    </row>
    <row r="26" spans="1:26" ht="16.5" customHeight="1">
      <c r="A26" s="708"/>
      <c r="B26" s="709"/>
      <c r="C26" s="713" t="s">
        <v>1360</v>
      </c>
      <c r="D26" s="719">
        <f t="shared" ref="D26:M26" si="18">D40</f>
        <v>4796.6549999999997</v>
      </c>
      <c r="E26" s="719">
        <f t="shared" si="18"/>
        <v>4649.2049999999999</v>
      </c>
      <c r="F26" s="719">
        <f t="shared" si="18"/>
        <v>5386.9350000000004</v>
      </c>
      <c r="G26" s="719">
        <f t="shared" si="18"/>
        <v>6569.1049999999996</v>
      </c>
      <c r="H26" s="719">
        <f t="shared" si="18"/>
        <v>6830.3609999999999</v>
      </c>
      <c r="I26" s="715">
        <f t="shared" si="18"/>
        <v>1709.5351209999999</v>
      </c>
      <c r="J26" s="715">
        <f t="shared" si="18"/>
        <v>3419.3399220000001</v>
      </c>
      <c r="K26" s="715">
        <f t="shared" si="18"/>
        <v>6677.7455819999996</v>
      </c>
      <c r="L26" s="715">
        <f t="shared" si="18"/>
        <v>12412.654510333332</v>
      </c>
      <c r="M26" s="715">
        <f t="shared" si="18"/>
        <v>19734.990256999998</v>
      </c>
      <c r="N26" s="709"/>
      <c r="O26" s="709"/>
      <c r="P26" s="709"/>
      <c r="Q26" s="709"/>
      <c r="R26" s="709"/>
      <c r="S26" s="709"/>
      <c r="T26" s="709"/>
      <c r="U26" s="709"/>
      <c r="V26" s="709"/>
      <c r="W26" s="709"/>
      <c r="X26" s="709"/>
      <c r="Y26" s="709"/>
      <c r="Z26" s="710"/>
    </row>
    <row r="27" spans="1:26" ht="16.5" customHeight="1">
      <c r="A27" s="708"/>
      <c r="B27" s="709"/>
      <c r="C27" s="716" t="s">
        <v>1357</v>
      </c>
      <c r="D27" s="717"/>
      <c r="E27" s="718">
        <f t="shared" ref="E27:M27" si="19">(E26-D26)/D26</f>
        <v>-3.0740172057402464E-2</v>
      </c>
      <c r="F27" s="718">
        <f t="shared" si="19"/>
        <v>0.15867874184941308</v>
      </c>
      <c r="G27" s="718">
        <f t="shared" si="19"/>
        <v>0.21945132064894027</v>
      </c>
      <c r="H27" s="718">
        <f t="shared" si="19"/>
        <v>3.9770410124362499E-2</v>
      </c>
      <c r="I27" s="718">
        <f t="shared" si="19"/>
        <v>-0.74971526087713369</v>
      </c>
      <c r="J27" s="718">
        <f t="shared" si="19"/>
        <v>1.0001577504882395</v>
      </c>
      <c r="K27" s="718">
        <f t="shared" si="19"/>
        <v>0.95293411428195507</v>
      </c>
      <c r="L27" s="718">
        <f t="shared" si="19"/>
        <v>0.85880913819057392</v>
      </c>
      <c r="M27" s="718">
        <f t="shared" si="19"/>
        <v>0.58990893048468729</v>
      </c>
      <c r="N27" s="709"/>
      <c r="O27" s="709"/>
      <c r="P27" s="709"/>
      <c r="Q27" s="709"/>
      <c r="R27" s="709"/>
      <c r="S27" s="709"/>
      <c r="T27" s="709"/>
      <c r="U27" s="709"/>
      <c r="V27" s="709"/>
      <c r="W27" s="709"/>
      <c r="X27" s="709"/>
      <c r="Y27" s="709"/>
      <c r="Z27" s="710"/>
    </row>
    <row r="28" spans="1:26" ht="16.5" customHeight="1">
      <c r="A28" s="709"/>
      <c r="B28" s="709"/>
      <c r="C28" s="713" t="s">
        <v>1362</v>
      </c>
      <c r="D28" s="714">
        <f t="shared" ref="D28:H28" si="20">D42</f>
        <v>2364.5940000000001</v>
      </c>
      <c r="E28" s="714">
        <f t="shared" si="20"/>
        <v>2104.0909999999999</v>
      </c>
      <c r="F28" s="714">
        <f t="shared" si="20"/>
        <v>2458.0259999999998</v>
      </c>
      <c r="G28" s="714">
        <f t="shared" si="20"/>
        <v>2739.96</v>
      </c>
      <c r="H28" s="714">
        <f t="shared" si="20"/>
        <v>2780.1779999999999</v>
      </c>
      <c r="I28" s="715">
        <f t="shared" ref="I28:L28" si="21">F1100</f>
        <v>277.28494905895002</v>
      </c>
      <c r="J28" s="715">
        <f t="shared" si="21"/>
        <v>129.30054540570001</v>
      </c>
      <c r="K28" s="715">
        <f t="shared" si="21"/>
        <v>18.37733164875667</v>
      </c>
      <c r="L28" s="715">
        <f t="shared" si="21"/>
        <v>0</v>
      </c>
      <c r="M28" s="715">
        <v>0</v>
      </c>
      <c r="N28" s="709"/>
      <c r="O28" s="709"/>
      <c r="P28" s="709"/>
      <c r="Q28" s="709"/>
      <c r="R28" s="709"/>
      <c r="S28" s="709"/>
      <c r="T28" s="709"/>
      <c r="U28" s="709"/>
      <c r="V28" s="709"/>
      <c r="W28" s="709"/>
      <c r="X28" s="709"/>
      <c r="Y28" s="709"/>
      <c r="Z28" s="710"/>
    </row>
    <row r="29" spans="1:26" ht="16.5" customHeight="1">
      <c r="A29" s="709"/>
      <c r="B29" s="709"/>
      <c r="C29" s="716" t="s">
        <v>1357</v>
      </c>
      <c r="D29" s="717"/>
      <c r="E29" s="718">
        <f t="shared" ref="E29:M29" si="22">(E28-D28)/D28</f>
        <v>-0.11016817263344157</v>
      </c>
      <c r="F29" s="718">
        <f t="shared" si="22"/>
        <v>0.16821278167151513</v>
      </c>
      <c r="G29" s="718">
        <f t="shared" si="22"/>
        <v>0.11469935631274861</v>
      </c>
      <c r="H29" s="718">
        <f t="shared" si="22"/>
        <v>1.4678316471773254E-2</v>
      </c>
      <c r="I29" s="718">
        <f t="shared" si="22"/>
        <v>-0.90026359856852689</v>
      </c>
      <c r="J29" s="718">
        <f t="shared" si="22"/>
        <v>-0.53369071835842385</v>
      </c>
      <c r="K29" s="718">
        <f t="shared" si="22"/>
        <v>-0.85787119775021048</v>
      </c>
      <c r="L29" s="718">
        <f t="shared" si="22"/>
        <v>-1</v>
      </c>
      <c r="M29" s="718" t="e">
        <f t="shared" si="22"/>
        <v>#DIV/0!</v>
      </c>
      <c r="N29" s="709"/>
      <c r="O29" s="709"/>
      <c r="P29" s="709"/>
      <c r="Q29" s="709"/>
      <c r="R29" s="709"/>
      <c r="S29" s="709"/>
      <c r="T29" s="709"/>
      <c r="U29" s="709"/>
      <c r="V29" s="709"/>
      <c r="W29" s="709"/>
      <c r="X29" s="709"/>
      <c r="Y29" s="709"/>
      <c r="Z29" s="710"/>
    </row>
    <row r="30" spans="1:26" ht="16.5" customHeight="1">
      <c r="A30" s="709"/>
      <c r="B30" s="709"/>
      <c r="C30" s="713" t="s">
        <v>433</v>
      </c>
      <c r="D30" s="719">
        <f t="shared" ref="D30:M30" si="23">D44</f>
        <v>885.30600000000004</v>
      </c>
      <c r="E30" s="719">
        <f t="shared" si="23"/>
        <v>994.8</v>
      </c>
      <c r="F30" s="719">
        <f t="shared" si="23"/>
        <v>892.97</v>
      </c>
      <c r="G30" s="719">
        <f t="shared" si="23"/>
        <v>642.28300000000002</v>
      </c>
      <c r="H30" s="719">
        <f t="shared" si="23"/>
        <v>1060.5709999999999</v>
      </c>
      <c r="I30" s="715">
        <f t="shared" si="23"/>
        <v>1298.3400055273517</v>
      </c>
      <c r="J30" s="715">
        <f t="shared" si="23"/>
        <v>1632.9132209206502</v>
      </c>
      <c r="K30" s="715">
        <f t="shared" si="23"/>
        <v>2249.6833467740271</v>
      </c>
      <c r="L30" s="715">
        <f t="shared" si="23"/>
        <v>2894.2882625529346</v>
      </c>
      <c r="M30" s="715">
        <f t="shared" si="23"/>
        <v>3783.7377560212713</v>
      </c>
      <c r="N30" s="709"/>
      <c r="O30" s="709"/>
      <c r="P30" s="709"/>
      <c r="Q30" s="709"/>
      <c r="R30" s="709"/>
      <c r="S30" s="709"/>
      <c r="T30" s="709"/>
      <c r="U30" s="709"/>
      <c r="V30" s="709"/>
      <c r="W30" s="709"/>
      <c r="X30" s="709"/>
      <c r="Y30" s="709"/>
      <c r="Z30" s="710"/>
    </row>
    <row r="31" spans="1:26" ht="16.5" customHeight="1">
      <c r="A31" s="720"/>
      <c r="B31" s="720"/>
      <c r="C31" s="716" t="s">
        <v>1357</v>
      </c>
      <c r="D31" s="717"/>
      <c r="E31" s="718">
        <f t="shared" ref="E31:M31" si="24">(E30-D30)/D30</f>
        <v>0.12367927021843285</v>
      </c>
      <c r="F31" s="718">
        <f t="shared" si="24"/>
        <v>-0.10236228387615594</v>
      </c>
      <c r="G31" s="718">
        <f t="shared" si="24"/>
        <v>-0.28073395522805916</v>
      </c>
      <c r="H31" s="718">
        <f t="shared" si="24"/>
        <v>0.65125186249674971</v>
      </c>
      <c r="I31" s="718">
        <f t="shared" si="24"/>
        <v>0.22418961627967554</v>
      </c>
      <c r="J31" s="718">
        <f t="shared" si="24"/>
        <v>0.25769306496675631</v>
      </c>
      <c r="K31" s="718">
        <f t="shared" si="24"/>
        <v>0.37771151458106061</v>
      </c>
      <c r="L31" s="718">
        <f t="shared" si="24"/>
        <v>0.28653139860916427</v>
      </c>
      <c r="M31" s="718">
        <f t="shared" si="24"/>
        <v>0.30731199271899379</v>
      </c>
      <c r="N31" s="720"/>
      <c r="O31" s="709"/>
      <c r="P31" s="709"/>
      <c r="Q31" s="709"/>
      <c r="R31" s="709"/>
      <c r="S31" s="709"/>
      <c r="T31" s="709"/>
      <c r="U31" s="709"/>
      <c r="V31" s="709"/>
      <c r="W31" s="709"/>
      <c r="X31" s="709"/>
      <c r="Y31" s="709"/>
      <c r="Z31" s="710"/>
    </row>
    <row r="32" spans="1:26" ht="16.5" customHeight="1">
      <c r="A32" s="720"/>
      <c r="B32" s="720"/>
      <c r="C32" s="720"/>
      <c r="D32" s="720"/>
      <c r="E32" s="720"/>
      <c r="F32" s="720"/>
      <c r="G32" s="720"/>
      <c r="H32" s="720"/>
      <c r="I32" s="720"/>
      <c r="J32" s="720"/>
      <c r="K32" s="720"/>
      <c r="L32" s="720"/>
      <c r="M32" s="720"/>
      <c r="N32" s="720"/>
      <c r="O32" s="709"/>
      <c r="P32" s="709"/>
      <c r="Q32" s="709"/>
      <c r="R32" s="709"/>
      <c r="S32" s="709"/>
      <c r="T32" s="709"/>
      <c r="U32" s="709"/>
      <c r="V32" s="709"/>
      <c r="W32" s="709"/>
      <c r="X32" s="709"/>
      <c r="Y32" s="709"/>
      <c r="Z32" s="710"/>
    </row>
    <row r="33" spans="1:26" ht="16.5" customHeight="1">
      <c r="A33" s="720"/>
      <c r="B33" s="709"/>
      <c r="C33" s="709"/>
      <c r="D33" s="709"/>
      <c r="E33" s="709"/>
      <c r="F33" s="709"/>
      <c r="G33" s="709"/>
      <c r="H33" s="709"/>
      <c r="I33" s="709"/>
      <c r="J33" s="709"/>
      <c r="K33" s="709"/>
      <c r="L33" s="709"/>
      <c r="M33" s="709"/>
      <c r="N33" s="709"/>
      <c r="O33" s="709"/>
      <c r="P33" s="709"/>
      <c r="Q33" s="709"/>
      <c r="R33" s="709"/>
      <c r="S33" s="709"/>
      <c r="T33" s="709"/>
      <c r="U33" s="709"/>
      <c r="V33" s="709"/>
      <c r="W33" s="709"/>
      <c r="X33" s="709"/>
      <c r="Y33" s="709"/>
      <c r="Z33" s="710"/>
    </row>
    <row r="34" spans="1:26" ht="16.5" customHeight="1">
      <c r="A34" s="1446" t="s">
        <v>1616</v>
      </c>
      <c r="B34" s="1447"/>
      <c r="C34" s="709"/>
      <c r="D34" s="709"/>
      <c r="E34" s="709"/>
      <c r="F34" s="709"/>
      <c r="G34" s="709"/>
      <c r="H34" s="709"/>
      <c r="I34" s="709"/>
      <c r="J34" s="709"/>
      <c r="K34" s="709"/>
      <c r="L34" s="709"/>
      <c r="M34" s="709"/>
      <c r="N34" s="709"/>
      <c r="O34" s="709"/>
      <c r="P34" s="709"/>
      <c r="Q34" s="709"/>
      <c r="R34" s="709"/>
      <c r="S34" s="709"/>
      <c r="T34" s="709"/>
      <c r="U34" s="709"/>
      <c r="V34" s="709"/>
      <c r="W34" s="709"/>
      <c r="X34" s="709"/>
      <c r="Y34" s="709"/>
      <c r="Z34" s="710"/>
    </row>
    <row r="35" spans="1:26" ht="16.5" customHeight="1">
      <c r="A35" s="720"/>
      <c r="B35" s="709"/>
      <c r="C35" s="709"/>
      <c r="D35" s="709"/>
      <c r="E35" s="709"/>
      <c r="F35" s="709"/>
      <c r="G35" s="709"/>
      <c r="H35" s="709"/>
      <c r="I35" s="709"/>
      <c r="J35" s="709"/>
      <c r="K35" s="709"/>
      <c r="L35" s="709"/>
      <c r="M35" s="709"/>
      <c r="N35" s="709"/>
      <c r="O35" s="709"/>
      <c r="P35" s="709"/>
      <c r="Q35" s="709"/>
      <c r="R35" s="709"/>
      <c r="S35" s="709"/>
      <c r="T35" s="709"/>
      <c r="U35" s="709"/>
      <c r="V35" s="709"/>
      <c r="W35" s="709"/>
      <c r="X35" s="709"/>
      <c r="Y35" s="709"/>
      <c r="Z35" s="710"/>
    </row>
    <row r="36" spans="1:26" ht="16.5" customHeight="1">
      <c r="A36" s="720"/>
      <c r="B36" s="709"/>
      <c r="C36" s="721" t="s">
        <v>1610</v>
      </c>
      <c r="D36" s="712">
        <v>2020</v>
      </c>
      <c r="E36" s="712">
        <v>2021</v>
      </c>
      <c r="F36" s="712">
        <v>2022</v>
      </c>
      <c r="G36" s="722">
        <v>2023</v>
      </c>
      <c r="H36" s="722">
        <v>2024</v>
      </c>
      <c r="I36" s="722" t="s">
        <v>87</v>
      </c>
      <c r="J36" s="722" t="s">
        <v>88</v>
      </c>
      <c r="K36" s="722" t="s">
        <v>89</v>
      </c>
      <c r="L36" s="722" t="s">
        <v>90</v>
      </c>
      <c r="M36" s="722" t="s">
        <v>91</v>
      </c>
      <c r="N36" s="709"/>
      <c r="O36" s="709"/>
      <c r="P36" s="709"/>
      <c r="Q36" s="709"/>
      <c r="R36" s="709"/>
      <c r="S36" s="709"/>
      <c r="T36" s="709"/>
      <c r="U36" s="709"/>
      <c r="V36" s="709"/>
      <c r="W36" s="709"/>
      <c r="X36" s="709"/>
      <c r="Y36" s="709"/>
      <c r="Z36" s="710"/>
    </row>
    <row r="37" spans="1:26" ht="16.5" customHeight="1">
      <c r="A37" s="720"/>
      <c r="B37" s="709"/>
      <c r="C37" s="713" t="s">
        <v>1614</v>
      </c>
      <c r="D37" s="715">
        <f t="shared" ref="D37:M37" si="25">SUM(D38,D40,D42,D44)</f>
        <v>16970.859</v>
      </c>
      <c r="E37" s="715">
        <f t="shared" si="25"/>
        <v>18065.531999999999</v>
      </c>
      <c r="F37" s="715">
        <f t="shared" si="25"/>
        <v>21239.082000000002</v>
      </c>
      <c r="G37" s="715">
        <f t="shared" si="25"/>
        <v>29651.356999999996</v>
      </c>
      <c r="H37" s="715">
        <f t="shared" si="25"/>
        <v>32670.268</v>
      </c>
      <c r="I37" s="715">
        <f t="shared" si="25"/>
        <v>8227.2389641978534</v>
      </c>
      <c r="J37" s="715">
        <f t="shared" si="25"/>
        <v>14180.676496321341</v>
      </c>
      <c r="K37" s="715">
        <f t="shared" si="25"/>
        <v>26804.293599396216</v>
      </c>
      <c r="L37" s="715">
        <f t="shared" si="25"/>
        <v>47543.822993015681</v>
      </c>
      <c r="M37" s="715">
        <f t="shared" si="25"/>
        <v>60796.671522647019</v>
      </c>
      <c r="N37" s="709"/>
      <c r="O37" s="709"/>
      <c r="P37" s="709"/>
      <c r="Q37" s="709"/>
      <c r="R37" s="709"/>
      <c r="S37" s="709"/>
      <c r="T37" s="709"/>
      <c r="U37" s="709"/>
      <c r="V37" s="709"/>
      <c r="W37" s="709"/>
      <c r="X37" s="709"/>
      <c r="Y37" s="709"/>
      <c r="Z37" s="710"/>
    </row>
    <row r="38" spans="1:26" ht="16.5" customHeight="1">
      <c r="A38" s="720"/>
      <c r="B38" s="709"/>
      <c r="C38" s="713" t="s">
        <v>1615</v>
      </c>
      <c r="D38" s="715">
        <f t="shared" ref="D38:M38" si="26">E52</f>
        <v>8924.3040000000001</v>
      </c>
      <c r="E38" s="715">
        <f t="shared" si="26"/>
        <v>10317.436</v>
      </c>
      <c r="F38" s="715">
        <f t="shared" si="26"/>
        <v>12501.151</v>
      </c>
      <c r="G38" s="723">
        <f t="shared" si="26"/>
        <v>19700.008999999998</v>
      </c>
      <c r="H38" s="723">
        <f t="shared" si="26"/>
        <v>21999.157999999999</v>
      </c>
      <c r="I38" s="723">
        <f t="shared" si="26"/>
        <v>4942.0788886115515</v>
      </c>
      <c r="J38" s="723">
        <f t="shared" si="26"/>
        <v>8999.1228079949906</v>
      </c>
      <c r="K38" s="723">
        <f t="shared" si="26"/>
        <v>17858.487338973431</v>
      </c>
      <c r="L38" s="723">
        <f t="shared" si="26"/>
        <v>32236.880220129417</v>
      </c>
      <c r="M38" s="723">
        <f t="shared" si="26"/>
        <v>37277.943509625751</v>
      </c>
      <c r="N38" s="709"/>
      <c r="O38" s="709"/>
      <c r="P38" s="709"/>
      <c r="Q38" s="709"/>
      <c r="R38" s="709"/>
      <c r="S38" s="709"/>
      <c r="T38" s="709"/>
      <c r="U38" s="709"/>
      <c r="V38" s="709"/>
      <c r="W38" s="709"/>
      <c r="X38" s="709"/>
      <c r="Y38" s="709"/>
      <c r="Z38" s="710"/>
    </row>
    <row r="39" spans="1:26" ht="16.5" customHeight="1">
      <c r="A39" s="720"/>
      <c r="B39" s="709"/>
      <c r="C39" s="716" t="s">
        <v>1612</v>
      </c>
      <c r="D39" s="718">
        <f t="shared" ref="D39:M39" si="27">D38/D37</f>
        <v>0.52586047647912226</v>
      </c>
      <c r="E39" s="718">
        <f t="shared" si="27"/>
        <v>0.57111166169919603</v>
      </c>
      <c r="F39" s="718">
        <f t="shared" si="27"/>
        <v>0.58859187040193162</v>
      </c>
      <c r="G39" s="724">
        <f t="shared" si="27"/>
        <v>0.66438810878031651</v>
      </c>
      <c r="H39" s="724">
        <f t="shared" si="27"/>
        <v>0.67336937670667407</v>
      </c>
      <c r="I39" s="724">
        <f t="shared" si="27"/>
        <v>0.60069713668434799</v>
      </c>
      <c r="J39" s="724">
        <f t="shared" si="27"/>
        <v>0.63460461920342692</v>
      </c>
      <c r="K39" s="724">
        <f t="shared" si="27"/>
        <v>0.66625472791328122</v>
      </c>
      <c r="L39" s="724">
        <f t="shared" si="27"/>
        <v>0.67804560489098875</v>
      </c>
      <c r="M39" s="724">
        <f t="shared" si="27"/>
        <v>0.61315763800884326</v>
      </c>
      <c r="N39" s="709"/>
      <c r="O39" s="709"/>
      <c r="P39" s="709"/>
      <c r="Q39" s="709"/>
      <c r="R39" s="709"/>
      <c r="S39" s="709"/>
      <c r="T39" s="709"/>
      <c r="U39" s="709"/>
      <c r="V39" s="709"/>
      <c r="W39" s="709"/>
      <c r="X39" s="709"/>
      <c r="Y39" s="709"/>
      <c r="Z39" s="710"/>
    </row>
    <row r="40" spans="1:26" ht="16.5" customHeight="1">
      <c r="A40" s="720"/>
      <c r="B40" s="709"/>
      <c r="C40" s="713" t="s">
        <v>1360</v>
      </c>
      <c r="D40" s="715">
        <f t="shared" ref="D40:M40" si="28">E441</f>
        <v>4796.6549999999997</v>
      </c>
      <c r="E40" s="715">
        <f t="shared" si="28"/>
        <v>4649.2049999999999</v>
      </c>
      <c r="F40" s="715">
        <f t="shared" si="28"/>
        <v>5386.9350000000004</v>
      </c>
      <c r="G40" s="715">
        <f t="shared" si="28"/>
        <v>6569.1049999999996</v>
      </c>
      <c r="H40" s="715">
        <f t="shared" si="28"/>
        <v>6830.3609999999999</v>
      </c>
      <c r="I40" s="715">
        <f t="shared" si="28"/>
        <v>1709.5351209999999</v>
      </c>
      <c r="J40" s="715">
        <f t="shared" si="28"/>
        <v>3419.3399220000001</v>
      </c>
      <c r="K40" s="715">
        <f t="shared" si="28"/>
        <v>6677.7455819999996</v>
      </c>
      <c r="L40" s="715">
        <f t="shared" si="28"/>
        <v>12412.654510333332</v>
      </c>
      <c r="M40" s="715">
        <f t="shared" si="28"/>
        <v>19734.990256999998</v>
      </c>
      <c r="N40" s="709"/>
      <c r="O40" s="709"/>
      <c r="P40" s="709"/>
      <c r="Q40" s="709"/>
      <c r="R40" s="709"/>
      <c r="S40" s="709"/>
      <c r="T40" s="709"/>
      <c r="U40" s="709"/>
      <c r="V40" s="709"/>
      <c r="W40" s="709"/>
      <c r="X40" s="709"/>
      <c r="Y40" s="709"/>
      <c r="Z40" s="710"/>
    </row>
    <row r="41" spans="1:26" ht="16.5" customHeight="1">
      <c r="A41" s="720"/>
      <c r="B41" s="709"/>
      <c r="C41" s="716" t="s">
        <v>1612</v>
      </c>
      <c r="D41" s="718">
        <f t="shared" ref="D41:M41" si="29">D40/D37</f>
        <v>0.28264067246095204</v>
      </c>
      <c r="E41" s="718">
        <f t="shared" si="29"/>
        <v>0.25735223297049875</v>
      </c>
      <c r="F41" s="718">
        <f t="shared" si="29"/>
        <v>0.25363313725141229</v>
      </c>
      <c r="G41" s="724">
        <f t="shared" si="29"/>
        <v>0.22154483519927942</v>
      </c>
      <c r="H41" s="724">
        <f t="shared" si="29"/>
        <v>0.20906963481291307</v>
      </c>
      <c r="I41" s="724">
        <f t="shared" si="29"/>
        <v>0.20778965196456739</v>
      </c>
      <c r="J41" s="724">
        <f t="shared" si="29"/>
        <v>0.24112671372815134</v>
      </c>
      <c r="K41" s="724">
        <f t="shared" si="29"/>
        <v>0.24912969846556299</v>
      </c>
      <c r="L41" s="724">
        <f t="shared" si="29"/>
        <v>0.26107817438569852</v>
      </c>
      <c r="M41" s="724">
        <f t="shared" si="29"/>
        <v>0.32460642602200074</v>
      </c>
      <c r="N41" s="709"/>
      <c r="O41" s="709"/>
      <c r="P41" s="709"/>
      <c r="Q41" s="709"/>
      <c r="R41" s="709"/>
      <c r="S41" s="709"/>
      <c r="T41" s="709"/>
      <c r="U41" s="709"/>
      <c r="V41" s="709"/>
      <c r="W41" s="709"/>
      <c r="X41" s="709"/>
      <c r="Y41" s="709"/>
      <c r="Z41" s="710"/>
    </row>
    <row r="42" spans="1:26" ht="16.5" customHeight="1">
      <c r="A42" s="720"/>
      <c r="B42" s="709"/>
      <c r="C42" s="713" t="s">
        <v>1362</v>
      </c>
      <c r="D42" s="715">
        <f t="shared" ref="D42:H42" si="30">E1000</f>
        <v>2364.5940000000001</v>
      </c>
      <c r="E42" s="715">
        <f t="shared" si="30"/>
        <v>2104.0909999999999</v>
      </c>
      <c r="F42" s="715">
        <f t="shared" si="30"/>
        <v>2458.0259999999998</v>
      </c>
      <c r="G42" s="715">
        <f t="shared" si="30"/>
        <v>2739.96</v>
      </c>
      <c r="H42" s="715">
        <f t="shared" si="30"/>
        <v>2780.1779999999999</v>
      </c>
      <c r="I42" s="715">
        <f t="shared" ref="I42:L42" si="31">F1100</f>
        <v>277.28494905895002</v>
      </c>
      <c r="J42" s="715">
        <f t="shared" si="31"/>
        <v>129.30054540570001</v>
      </c>
      <c r="K42" s="715">
        <f t="shared" si="31"/>
        <v>18.37733164875667</v>
      </c>
      <c r="L42" s="715">
        <f t="shared" si="31"/>
        <v>0</v>
      </c>
      <c r="M42" s="715">
        <v>0</v>
      </c>
      <c r="N42" s="709"/>
      <c r="O42" s="709"/>
      <c r="P42" s="709"/>
      <c r="Q42" s="709"/>
      <c r="R42" s="709"/>
      <c r="S42" s="709"/>
      <c r="T42" s="709"/>
      <c r="U42" s="709"/>
      <c r="V42" s="709"/>
      <c r="W42" s="709"/>
      <c r="X42" s="709"/>
      <c r="Y42" s="709"/>
      <c r="Z42" s="710"/>
    </row>
    <row r="43" spans="1:26" ht="16.5" customHeight="1">
      <c r="A43" s="720"/>
      <c r="B43" s="709"/>
      <c r="C43" s="716" t="s">
        <v>1612</v>
      </c>
      <c r="D43" s="718">
        <f t="shared" ref="D43:M43" si="32">D42/D37</f>
        <v>0.13933260537960984</v>
      </c>
      <c r="E43" s="718">
        <f t="shared" si="32"/>
        <v>0.1164699163024925</v>
      </c>
      <c r="F43" s="718">
        <f t="shared" si="32"/>
        <v>0.11573127313129633</v>
      </c>
      <c r="G43" s="718">
        <f t="shared" si="32"/>
        <v>9.2405888877193726E-2</v>
      </c>
      <c r="H43" s="718">
        <f t="shared" si="32"/>
        <v>8.5098108163667335E-2</v>
      </c>
      <c r="I43" s="718">
        <f t="shared" si="32"/>
        <v>3.3703281291038202E-2</v>
      </c>
      <c r="J43" s="718">
        <f t="shared" si="32"/>
        <v>9.1180801874467914E-3</v>
      </c>
      <c r="K43" s="718">
        <f t="shared" si="32"/>
        <v>6.8561148909257691E-4</v>
      </c>
      <c r="L43" s="718">
        <f t="shared" si="32"/>
        <v>0</v>
      </c>
      <c r="M43" s="718">
        <f t="shared" si="32"/>
        <v>0</v>
      </c>
      <c r="N43" s="709"/>
      <c r="O43" s="709"/>
      <c r="P43" s="709"/>
      <c r="Q43" s="709"/>
      <c r="R43" s="709"/>
      <c r="S43" s="709"/>
      <c r="T43" s="709"/>
      <c r="U43" s="709"/>
      <c r="V43" s="709"/>
      <c r="W43" s="709"/>
      <c r="X43" s="709"/>
      <c r="Y43" s="709"/>
      <c r="Z43" s="710"/>
    </row>
    <row r="44" spans="1:26" ht="16.5" customHeight="1">
      <c r="A44" s="720"/>
      <c r="B44" s="709"/>
      <c r="C44" s="713" t="s">
        <v>433</v>
      </c>
      <c r="D44" s="715">
        <f t="shared" ref="D44:M44" si="33">E1118</f>
        <v>885.30600000000004</v>
      </c>
      <c r="E44" s="715">
        <f t="shared" si="33"/>
        <v>994.8</v>
      </c>
      <c r="F44" s="715">
        <f t="shared" si="33"/>
        <v>892.97</v>
      </c>
      <c r="G44" s="715">
        <f t="shared" si="33"/>
        <v>642.28300000000002</v>
      </c>
      <c r="H44" s="715">
        <f t="shared" si="33"/>
        <v>1060.5709999999999</v>
      </c>
      <c r="I44" s="715">
        <f t="shared" si="33"/>
        <v>1298.3400055273517</v>
      </c>
      <c r="J44" s="715">
        <f t="shared" si="33"/>
        <v>1632.9132209206502</v>
      </c>
      <c r="K44" s="715">
        <f t="shared" si="33"/>
        <v>2249.6833467740271</v>
      </c>
      <c r="L44" s="715">
        <f t="shared" si="33"/>
        <v>2894.2882625529346</v>
      </c>
      <c r="M44" s="715">
        <f t="shared" si="33"/>
        <v>3783.7377560212713</v>
      </c>
      <c r="N44" s="709"/>
      <c r="O44" s="709"/>
      <c r="P44" s="709"/>
      <c r="Q44" s="709"/>
      <c r="R44" s="709"/>
      <c r="S44" s="709"/>
      <c r="T44" s="709"/>
      <c r="U44" s="709"/>
      <c r="V44" s="709"/>
      <c r="W44" s="709"/>
      <c r="X44" s="709"/>
      <c r="Y44" s="709"/>
      <c r="Z44" s="710"/>
    </row>
    <row r="45" spans="1:26" ht="16.5" customHeight="1">
      <c r="A45" s="720"/>
      <c r="B45" s="709"/>
      <c r="C45" s="716" t="s">
        <v>1612</v>
      </c>
      <c r="D45" s="718">
        <f t="shared" ref="D45:M45" si="34">D44/D37</f>
        <v>5.2166245680315887E-2</v>
      </c>
      <c r="E45" s="718">
        <f t="shared" si="34"/>
        <v>5.506618902781274E-2</v>
      </c>
      <c r="F45" s="718">
        <f t="shared" si="34"/>
        <v>4.2043719215359682E-2</v>
      </c>
      <c r="G45" s="718">
        <f t="shared" si="34"/>
        <v>2.1661167143210345E-2</v>
      </c>
      <c r="H45" s="718">
        <f t="shared" si="34"/>
        <v>3.2462880316745484E-2</v>
      </c>
      <c r="I45" s="718">
        <f t="shared" si="34"/>
        <v>0.15780993006004637</v>
      </c>
      <c r="J45" s="718">
        <f t="shared" si="34"/>
        <v>0.11515058688097497</v>
      </c>
      <c r="K45" s="718">
        <f t="shared" si="34"/>
        <v>8.3929962132063149E-2</v>
      </c>
      <c r="L45" s="718">
        <f t="shared" si="34"/>
        <v>6.0876220723312752E-2</v>
      </c>
      <c r="M45" s="718">
        <f t="shared" si="34"/>
        <v>6.2235935969156025E-2</v>
      </c>
      <c r="N45" s="709"/>
      <c r="O45" s="709"/>
      <c r="P45" s="709"/>
      <c r="Q45" s="709"/>
      <c r="R45" s="709"/>
      <c r="S45" s="709"/>
      <c r="T45" s="709"/>
      <c r="U45" s="709"/>
      <c r="V45" s="709"/>
      <c r="W45" s="709"/>
      <c r="X45" s="709"/>
      <c r="Y45" s="709"/>
      <c r="Z45" s="710"/>
    </row>
    <row r="46" spans="1:26" ht="16.5" customHeight="1">
      <c r="A46" s="720"/>
      <c r="B46" s="709"/>
      <c r="C46" s="709"/>
      <c r="D46" s="709"/>
      <c r="E46" s="709"/>
      <c r="F46" s="709"/>
      <c r="G46" s="709"/>
      <c r="H46" s="709"/>
      <c r="I46" s="709"/>
      <c r="J46" s="709"/>
      <c r="K46" s="709"/>
      <c r="L46" s="709"/>
      <c r="M46" s="709"/>
      <c r="N46" s="709"/>
      <c r="O46" s="709"/>
      <c r="P46" s="709"/>
      <c r="Q46" s="709"/>
      <c r="R46" s="709"/>
      <c r="S46" s="709"/>
      <c r="T46" s="709"/>
      <c r="U46" s="709"/>
      <c r="V46" s="709"/>
      <c r="W46" s="709"/>
      <c r="X46" s="709"/>
      <c r="Y46" s="709"/>
      <c r="Z46" s="710"/>
    </row>
    <row r="47" spans="1:26" ht="16.5" customHeight="1">
      <c r="A47" s="720"/>
      <c r="B47" s="709"/>
      <c r="C47" s="709"/>
      <c r="D47" s="709"/>
      <c r="E47" s="709"/>
      <c r="F47" s="709"/>
      <c r="G47" s="709"/>
      <c r="H47" s="709"/>
      <c r="I47" s="709"/>
      <c r="J47" s="709"/>
      <c r="K47" s="709"/>
      <c r="L47" s="709"/>
      <c r="M47" s="709"/>
      <c r="N47" s="709"/>
      <c r="O47" s="709"/>
      <c r="P47" s="709"/>
      <c r="Q47" s="709"/>
      <c r="R47" s="709"/>
      <c r="S47" s="709"/>
      <c r="T47" s="709"/>
      <c r="U47" s="709"/>
      <c r="V47" s="709"/>
      <c r="W47" s="709"/>
      <c r="X47" s="709"/>
      <c r="Y47" s="709"/>
      <c r="Z47" s="710"/>
    </row>
    <row r="48" spans="1:26" ht="16.5" customHeight="1">
      <c r="A48" s="720"/>
      <c r="B48" s="709"/>
      <c r="C48" s="709"/>
      <c r="D48" s="725"/>
      <c r="E48" s="709"/>
      <c r="F48" s="709"/>
      <c r="G48" s="709"/>
      <c r="H48" s="709"/>
      <c r="I48" s="709"/>
      <c r="J48" s="709"/>
      <c r="K48" s="709"/>
      <c r="L48" s="709"/>
      <c r="M48" s="709"/>
      <c r="N48" s="709"/>
      <c r="O48" s="709"/>
      <c r="P48" s="709"/>
      <c r="Q48" s="709"/>
      <c r="R48" s="709"/>
      <c r="S48" s="709"/>
      <c r="T48" s="709"/>
      <c r="U48" s="709"/>
      <c r="V48" s="709"/>
      <c r="W48" s="709"/>
      <c r="X48" s="709"/>
      <c r="Y48" s="709"/>
      <c r="Z48" s="710"/>
    </row>
    <row r="49" spans="1:26" ht="16.5" customHeight="1">
      <c r="A49" s="1446" t="s">
        <v>1617</v>
      </c>
      <c r="B49" s="1447"/>
      <c r="C49" s="709"/>
      <c r="D49" s="709"/>
      <c r="E49" s="709"/>
      <c r="F49" s="709"/>
      <c r="G49" s="709"/>
      <c r="H49" s="709"/>
      <c r="I49" s="709"/>
      <c r="J49" s="709"/>
      <c r="K49" s="709"/>
      <c r="L49" s="709"/>
      <c r="M49" s="709"/>
      <c r="N49" s="709"/>
      <c r="O49" s="709"/>
      <c r="P49" s="709"/>
      <c r="Q49" s="709"/>
      <c r="R49" s="709"/>
      <c r="S49" s="709"/>
      <c r="T49" s="709"/>
      <c r="U49" s="709"/>
      <c r="V49" s="709"/>
      <c r="W49" s="709"/>
      <c r="X49" s="709"/>
      <c r="Y49" s="709"/>
      <c r="Z49" s="710"/>
    </row>
    <row r="50" spans="1:26" ht="16.5" customHeight="1">
      <c r="A50" s="720"/>
      <c r="B50" s="726"/>
      <c r="C50" s="709"/>
      <c r="D50" s="709"/>
      <c r="E50" s="709"/>
      <c r="F50" s="709"/>
      <c r="G50" s="709"/>
      <c r="H50" s="709"/>
      <c r="I50" s="709"/>
      <c r="J50" s="709"/>
      <c r="K50" s="709"/>
      <c r="L50" s="709"/>
      <c r="M50" s="709"/>
      <c r="N50" s="709"/>
      <c r="O50" s="709"/>
      <c r="P50" s="709"/>
      <c r="Q50" s="709"/>
      <c r="R50" s="709"/>
      <c r="S50" s="709"/>
      <c r="T50" s="709"/>
      <c r="U50" s="709"/>
      <c r="V50" s="709"/>
      <c r="W50" s="709"/>
      <c r="X50" s="709"/>
      <c r="Y50" s="709"/>
      <c r="Z50" s="710"/>
    </row>
    <row r="51" spans="1:26" ht="16.5" customHeight="1">
      <c r="A51" s="720"/>
      <c r="B51" s="726"/>
      <c r="C51" s="1513" t="s">
        <v>1610</v>
      </c>
      <c r="D51" s="1447"/>
      <c r="E51" s="727">
        <v>2020</v>
      </c>
      <c r="F51" s="712">
        <v>2021</v>
      </c>
      <c r="G51" s="712">
        <v>2022</v>
      </c>
      <c r="H51" s="712">
        <v>2023</v>
      </c>
      <c r="I51" s="712">
        <v>2024</v>
      </c>
      <c r="J51" s="712" t="s">
        <v>87</v>
      </c>
      <c r="K51" s="712" t="s">
        <v>88</v>
      </c>
      <c r="L51" s="712" t="s">
        <v>89</v>
      </c>
      <c r="M51" s="712" t="s">
        <v>90</v>
      </c>
      <c r="N51" s="712" t="s">
        <v>91</v>
      </c>
      <c r="O51" s="709"/>
      <c r="P51" s="709"/>
      <c r="Q51" s="709"/>
      <c r="R51" s="709"/>
      <c r="S51" s="709"/>
      <c r="T51" s="709"/>
      <c r="U51" s="709"/>
      <c r="V51" s="709"/>
      <c r="W51" s="709"/>
      <c r="X51" s="709"/>
      <c r="Y51" s="709"/>
      <c r="Z51" s="710"/>
    </row>
    <row r="52" spans="1:26" ht="16.5" customHeight="1">
      <c r="A52" s="720"/>
      <c r="B52" s="726"/>
      <c r="C52" s="1458" t="s">
        <v>1614</v>
      </c>
      <c r="D52" s="1460"/>
      <c r="E52" s="728">
        <f t="shared" ref="E52:I52" si="35">F58</f>
        <v>8924.3040000000001</v>
      </c>
      <c r="F52" s="715">
        <f t="shared" si="35"/>
        <v>10317.436</v>
      </c>
      <c r="G52" s="715">
        <f t="shared" si="35"/>
        <v>12501.151</v>
      </c>
      <c r="H52" s="715">
        <f t="shared" si="35"/>
        <v>19700.008999999998</v>
      </c>
      <c r="I52" s="715">
        <f t="shared" si="35"/>
        <v>21999.157999999999</v>
      </c>
      <c r="J52" s="715">
        <f t="shared" ref="J52:K52" si="36">F70+F215+F360</f>
        <v>4942.0788886115515</v>
      </c>
      <c r="K52" s="715">
        <f t="shared" si="36"/>
        <v>8999.1228079949906</v>
      </c>
      <c r="L52" s="715">
        <f>H215+H360+H70</f>
        <v>17858.487338973431</v>
      </c>
      <c r="M52" s="715">
        <f t="shared" ref="M52:N52" si="37">I70+I215+I360</f>
        <v>32236.880220129417</v>
      </c>
      <c r="N52" s="715">
        <f t="shared" si="37"/>
        <v>37277.943509625751</v>
      </c>
      <c r="O52" s="709"/>
      <c r="P52" s="709"/>
      <c r="Q52" s="709"/>
      <c r="R52" s="709"/>
      <c r="S52" s="709"/>
      <c r="T52" s="709"/>
      <c r="U52" s="709"/>
      <c r="V52" s="709"/>
      <c r="W52" s="709"/>
      <c r="X52" s="709"/>
      <c r="Y52" s="709"/>
      <c r="Z52" s="710"/>
    </row>
    <row r="53" spans="1:26" ht="16.5" customHeight="1">
      <c r="A53" s="720"/>
      <c r="B53" s="709"/>
      <c r="C53" s="1514" t="s">
        <v>1357</v>
      </c>
      <c r="D53" s="1515"/>
      <c r="E53" s="729"/>
      <c r="F53" s="718">
        <f t="shared" ref="F53:N53" si="38">(F52-E52)/E52</f>
        <v>0.15610539488569636</v>
      </c>
      <c r="G53" s="718">
        <f t="shared" si="38"/>
        <v>0.21165287577262415</v>
      </c>
      <c r="H53" s="718">
        <f t="shared" si="38"/>
        <v>0.57585561521495088</v>
      </c>
      <c r="I53" s="718">
        <f t="shared" si="38"/>
        <v>0.11670801774760618</v>
      </c>
      <c r="J53" s="718">
        <f t="shared" si="38"/>
        <v>-0.7753514526050701</v>
      </c>
      <c r="K53" s="718">
        <f t="shared" si="38"/>
        <v>0.82091848609143547</v>
      </c>
      <c r="L53" s="718">
        <f t="shared" si="38"/>
        <v>0.98446978888960313</v>
      </c>
      <c r="M53" s="718">
        <f t="shared" si="38"/>
        <v>0.80512938236248777</v>
      </c>
      <c r="N53" s="718">
        <f t="shared" si="38"/>
        <v>0.15637565592803809</v>
      </c>
      <c r="O53" s="709"/>
      <c r="P53" s="709"/>
      <c r="Q53" s="709"/>
      <c r="R53" s="709"/>
      <c r="S53" s="709"/>
      <c r="T53" s="709"/>
      <c r="U53" s="709"/>
      <c r="V53" s="709"/>
      <c r="W53" s="709"/>
      <c r="X53" s="709"/>
      <c r="Y53" s="709"/>
      <c r="Z53" s="710"/>
    </row>
    <row r="54" spans="1:26" ht="16.5" customHeight="1">
      <c r="A54" s="720"/>
      <c r="B54" s="709"/>
      <c r="C54" s="709"/>
      <c r="D54" s="709"/>
      <c r="E54" s="709"/>
      <c r="F54" s="709"/>
      <c r="G54" s="709"/>
      <c r="H54" s="709"/>
      <c r="I54" s="709"/>
      <c r="J54" s="709"/>
      <c r="K54" s="709"/>
      <c r="L54" s="709"/>
      <c r="M54" s="709"/>
      <c r="N54" s="709"/>
      <c r="O54" s="709"/>
      <c r="P54" s="709"/>
      <c r="Q54" s="709"/>
      <c r="R54" s="709"/>
      <c r="S54" s="709"/>
      <c r="T54" s="709"/>
      <c r="U54" s="709"/>
      <c r="V54" s="709"/>
      <c r="W54" s="709"/>
      <c r="X54" s="709"/>
      <c r="Y54" s="709"/>
      <c r="Z54" s="710"/>
    </row>
    <row r="55" spans="1:26" ht="16.5" customHeight="1">
      <c r="A55" s="720" t="s">
        <v>1618</v>
      </c>
      <c r="B55" s="709"/>
      <c r="C55" s="709"/>
      <c r="D55" s="709"/>
      <c r="E55" s="709"/>
      <c r="F55" s="709"/>
      <c r="G55" s="709"/>
      <c r="H55" s="709"/>
      <c r="I55" s="709"/>
      <c r="J55" s="709"/>
      <c r="K55" s="709"/>
      <c r="L55" s="709"/>
      <c r="M55" s="709"/>
      <c r="N55" s="725"/>
      <c r="O55" s="709"/>
      <c r="P55" s="709"/>
      <c r="Q55" s="709"/>
      <c r="R55" s="709"/>
      <c r="S55" s="709"/>
      <c r="T55" s="709"/>
      <c r="U55" s="709"/>
      <c r="V55" s="709"/>
      <c r="W55" s="709"/>
      <c r="X55" s="709"/>
      <c r="Y55" s="709"/>
      <c r="Z55" s="710"/>
    </row>
    <row r="56" spans="1:26" ht="16.5" customHeight="1">
      <c r="A56" s="720"/>
      <c r="B56" s="709"/>
      <c r="C56" s="709"/>
      <c r="D56" s="709"/>
      <c r="E56" s="709"/>
      <c r="F56" s="709"/>
      <c r="G56" s="709"/>
      <c r="H56" s="709"/>
      <c r="I56" s="709"/>
      <c r="J56" s="709"/>
      <c r="K56" s="709"/>
      <c r="L56" s="709"/>
      <c r="M56" s="709"/>
      <c r="N56" s="709"/>
      <c r="O56" s="709"/>
      <c r="P56" s="709"/>
      <c r="Q56" s="709"/>
      <c r="R56" s="709"/>
      <c r="S56" s="709"/>
      <c r="T56" s="709"/>
      <c r="U56" s="709"/>
      <c r="V56" s="709"/>
      <c r="W56" s="709"/>
      <c r="X56" s="709"/>
      <c r="Y56" s="709"/>
      <c r="Z56" s="710"/>
    </row>
    <row r="57" spans="1:26" ht="16.5" customHeight="1">
      <c r="A57" s="720"/>
      <c r="B57" s="709"/>
      <c r="C57" s="1456" t="s">
        <v>1610</v>
      </c>
      <c r="D57" s="1457"/>
      <c r="E57" s="1447"/>
      <c r="F57" s="731">
        <v>2020</v>
      </c>
      <c r="G57" s="731">
        <v>2021</v>
      </c>
      <c r="H57" s="731">
        <v>2022</v>
      </c>
      <c r="I57" s="731">
        <v>2023</v>
      </c>
      <c r="J57" s="731">
        <v>2024</v>
      </c>
      <c r="K57" s="732"/>
      <c r="L57" s="732"/>
      <c r="M57" s="709"/>
      <c r="N57" s="709"/>
      <c r="O57" s="709"/>
      <c r="P57" s="709"/>
      <c r="Q57" s="709"/>
      <c r="R57" s="709"/>
      <c r="S57" s="709"/>
      <c r="T57" s="709"/>
      <c r="U57" s="709"/>
      <c r="V57" s="709"/>
      <c r="W57" s="709"/>
      <c r="X57" s="709"/>
      <c r="Y57" s="709"/>
      <c r="Z57" s="710"/>
    </row>
    <row r="58" spans="1:26" ht="16.5" customHeight="1">
      <c r="A58" s="720"/>
      <c r="B58" s="709"/>
      <c r="C58" s="1499" t="s">
        <v>1619</v>
      </c>
      <c r="D58" s="1451"/>
      <c r="E58" s="1494"/>
      <c r="F58" s="715">
        <f>8924304/1000</f>
        <v>8924.3040000000001</v>
      </c>
      <c r="G58" s="715">
        <f>10317436/1000</f>
        <v>10317.436</v>
      </c>
      <c r="H58" s="715">
        <f>12501151/1000</f>
        <v>12501.151</v>
      </c>
      <c r="I58" s="715">
        <f>19700009/1000</f>
        <v>19700.008999999998</v>
      </c>
      <c r="J58" s="715">
        <f>21999158/1000</f>
        <v>21999.157999999999</v>
      </c>
      <c r="K58" s="709" t="s">
        <v>1620</v>
      </c>
      <c r="L58" s="732"/>
      <c r="M58" s="709"/>
      <c r="N58" s="709"/>
      <c r="O58" s="709"/>
      <c r="P58" s="709"/>
      <c r="Q58" s="709"/>
      <c r="R58" s="709"/>
      <c r="S58" s="709"/>
      <c r="T58" s="709"/>
      <c r="U58" s="709"/>
      <c r="V58" s="709"/>
      <c r="W58" s="709"/>
      <c r="X58" s="709"/>
      <c r="Y58" s="709"/>
      <c r="Z58" s="710"/>
    </row>
    <row r="59" spans="1:26" ht="16.5" customHeight="1">
      <c r="A59" s="720"/>
      <c r="B59" s="709"/>
      <c r="C59" s="1450" t="s">
        <v>1357</v>
      </c>
      <c r="D59" s="1451"/>
      <c r="E59" s="1494"/>
      <c r="F59" s="735"/>
      <c r="G59" s="718">
        <f t="shared" ref="G59:J59" si="39">(G58-F58)/F58</f>
        <v>0.15610539488569636</v>
      </c>
      <c r="H59" s="718">
        <f t="shared" si="39"/>
        <v>0.21165287577262415</v>
      </c>
      <c r="I59" s="718">
        <f t="shared" si="39"/>
        <v>0.57585561521495088</v>
      </c>
      <c r="J59" s="718">
        <f t="shared" si="39"/>
        <v>0.11670801774760618</v>
      </c>
      <c r="K59" s="732"/>
      <c r="L59" s="732"/>
      <c r="M59" s="709"/>
      <c r="N59" s="709"/>
      <c r="O59" s="709"/>
      <c r="P59" s="709"/>
      <c r="Q59" s="709"/>
      <c r="R59" s="709"/>
      <c r="S59" s="709"/>
      <c r="T59" s="709"/>
      <c r="U59" s="709"/>
      <c r="V59" s="709"/>
      <c r="W59" s="709"/>
      <c r="X59" s="709"/>
      <c r="Y59" s="709"/>
      <c r="Z59" s="710"/>
    </row>
    <row r="60" spans="1:26" ht="16.5" customHeight="1">
      <c r="A60" s="708"/>
      <c r="B60" s="709"/>
      <c r="C60" s="709"/>
      <c r="D60" s="709"/>
      <c r="E60" s="709"/>
      <c r="F60" s="709"/>
      <c r="G60" s="709"/>
      <c r="H60" s="709"/>
      <c r="I60" s="709"/>
      <c r="J60" s="709"/>
      <c r="K60" s="709"/>
      <c r="L60" s="709"/>
      <c r="M60" s="709"/>
      <c r="N60" s="709"/>
      <c r="O60" s="709"/>
      <c r="P60" s="709"/>
      <c r="Q60" s="709"/>
      <c r="R60" s="709"/>
      <c r="S60" s="709"/>
      <c r="T60" s="709"/>
      <c r="U60" s="709"/>
      <c r="V60" s="709"/>
      <c r="W60" s="709"/>
      <c r="X60" s="709"/>
      <c r="Y60" s="709"/>
      <c r="Z60" s="710"/>
    </row>
    <row r="61" spans="1:26" ht="16.5" customHeight="1">
      <c r="A61" s="708"/>
      <c r="B61" s="709"/>
      <c r="C61" s="709" t="s">
        <v>1621</v>
      </c>
      <c r="D61" s="709"/>
      <c r="E61" s="709"/>
      <c r="F61" s="709"/>
      <c r="G61" s="709"/>
      <c r="H61" s="725"/>
      <c r="I61" s="709"/>
      <c r="J61" s="709"/>
      <c r="K61" s="709"/>
      <c r="L61" s="709"/>
      <c r="M61" s="709"/>
      <c r="N61" s="709"/>
      <c r="O61" s="709"/>
      <c r="P61" s="709"/>
      <c r="Q61" s="709"/>
      <c r="R61" s="709"/>
      <c r="S61" s="709"/>
      <c r="T61" s="709"/>
      <c r="U61" s="709"/>
      <c r="V61" s="709"/>
      <c r="W61" s="709"/>
      <c r="X61" s="709"/>
      <c r="Y61" s="709"/>
      <c r="Z61" s="710"/>
    </row>
    <row r="62" spans="1:26" ht="16.5" customHeight="1">
      <c r="A62" s="708"/>
      <c r="B62" s="709"/>
      <c r="C62" s="709"/>
      <c r="D62" s="709"/>
      <c r="E62" s="709"/>
      <c r="F62" s="709"/>
      <c r="G62" s="709"/>
      <c r="H62" s="709"/>
      <c r="I62" s="709"/>
      <c r="J62" s="709"/>
      <c r="K62" s="709"/>
      <c r="L62" s="709"/>
      <c r="M62" s="1510"/>
      <c r="N62" s="1447"/>
      <c r="O62" s="709"/>
      <c r="P62" s="709"/>
      <c r="Q62" s="709"/>
      <c r="R62" s="709"/>
      <c r="S62" s="709"/>
      <c r="T62" s="709"/>
      <c r="U62" s="709"/>
      <c r="V62" s="709"/>
      <c r="W62" s="709"/>
      <c r="X62" s="709"/>
      <c r="Y62" s="709"/>
      <c r="Z62" s="710"/>
    </row>
    <row r="63" spans="1:26" ht="16.5" customHeight="1">
      <c r="A63" s="708"/>
      <c r="B63" s="709"/>
      <c r="C63" s="709"/>
      <c r="D63" s="709"/>
      <c r="E63" s="709"/>
      <c r="F63" s="709"/>
      <c r="G63" s="709"/>
      <c r="H63" s="709"/>
      <c r="I63" s="709"/>
      <c r="J63" s="709"/>
      <c r="K63" s="709"/>
      <c r="L63" s="709"/>
      <c r="M63" s="709"/>
      <c r="N63" s="709"/>
      <c r="O63" s="709"/>
      <c r="P63" s="709"/>
      <c r="Q63" s="709"/>
      <c r="R63" s="709"/>
      <c r="S63" s="709"/>
      <c r="T63" s="709"/>
      <c r="U63" s="709"/>
      <c r="V63" s="709"/>
      <c r="W63" s="709"/>
      <c r="X63" s="709"/>
      <c r="Y63" s="709"/>
      <c r="Z63" s="710"/>
    </row>
    <row r="64" spans="1:26" ht="16.5" customHeight="1">
      <c r="A64" s="1446" t="s">
        <v>1622</v>
      </c>
      <c r="B64" s="1447"/>
      <c r="C64" s="709"/>
      <c r="D64" s="709"/>
      <c r="E64" s="709"/>
      <c r="F64" s="709"/>
      <c r="G64" s="709"/>
      <c r="H64" s="709"/>
      <c r="I64" s="709"/>
      <c r="J64" s="709"/>
      <c r="K64" s="709"/>
      <c r="L64" s="709"/>
      <c r="M64" s="709"/>
      <c r="N64" s="709"/>
      <c r="O64" s="709"/>
      <c r="P64" s="709"/>
      <c r="Q64" s="709"/>
      <c r="R64" s="709"/>
      <c r="S64" s="709"/>
      <c r="T64" s="709"/>
      <c r="U64" s="709"/>
      <c r="V64" s="709"/>
      <c r="W64" s="709"/>
      <c r="X64" s="709"/>
      <c r="Y64" s="709"/>
      <c r="Z64" s="710"/>
    </row>
    <row r="65" spans="1:26" ht="16.5" customHeight="1">
      <c r="A65" s="708"/>
      <c r="B65" s="709"/>
      <c r="C65" s="709"/>
      <c r="D65" s="709"/>
      <c r="E65" s="709"/>
      <c r="F65" s="709"/>
      <c r="G65" s="709"/>
      <c r="H65" s="709"/>
      <c r="I65" s="709"/>
      <c r="J65" s="709"/>
      <c r="K65" s="709"/>
      <c r="L65" s="709"/>
      <c r="M65" s="709"/>
      <c r="N65" s="709"/>
      <c r="O65" s="709"/>
      <c r="P65" s="709"/>
      <c r="Q65" s="709"/>
      <c r="R65" s="709"/>
      <c r="S65" s="709"/>
      <c r="T65" s="709"/>
      <c r="U65" s="709"/>
      <c r="V65" s="709"/>
      <c r="W65" s="709"/>
      <c r="X65" s="709"/>
      <c r="Y65" s="709"/>
      <c r="Z65" s="710"/>
    </row>
    <row r="66" spans="1:26" ht="16.5" customHeight="1">
      <c r="A66" s="1446" t="s">
        <v>1623</v>
      </c>
      <c r="B66" s="1447"/>
      <c r="C66" s="709"/>
      <c r="D66" s="709"/>
      <c r="E66" s="709"/>
      <c r="F66" s="709"/>
      <c r="G66" s="709"/>
      <c r="H66" s="709"/>
      <c r="I66" s="709"/>
      <c r="J66" s="709"/>
      <c r="K66" s="709"/>
      <c r="L66" s="709"/>
      <c r="M66" s="709"/>
      <c r="N66" s="709"/>
      <c r="O66" s="709"/>
      <c r="P66" s="709"/>
      <c r="Q66" s="709"/>
      <c r="R66" s="709"/>
      <c r="S66" s="709"/>
      <c r="T66" s="709"/>
      <c r="U66" s="709"/>
      <c r="V66" s="709"/>
      <c r="W66" s="709"/>
      <c r="X66" s="709"/>
      <c r="Y66" s="709"/>
      <c r="Z66" s="710"/>
    </row>
    <row r="67" spans="1:26" ht="16.5" customHeight="1">
      <c r="A67" s="736"/>
      <c r="B67" s="709"/>
      <c r="C67" s="725"/>
      <c r="D67" s="709"/>
      <c r="E67" s="709"/>
      <c r="F67" s="709"/>
      <c r="G67" s="709"/>
      <c r="H67" s="709"/>
      <c r="I67" s="709"/>
      <c r="J67" s="709"/>
      <c r="K67" s="709"/>
      <c r="L67" s="709"/>
      <c r="M67" s="709"/>
      <c r="N67" s="709"/>
      <c r="O67" s="709"/>
      <c r="P67" s="709"/>
      <c r="Q67" s="709"/>
      <c r="R67" s="709"/>
      <c r="S67" s="709"/>
      <c r="T67" s="709"/>
      <c r="U67" s="709"/>
      <c r="V67" s="709"/>
      <c r="W67" s="709"/>
      <c r="X67" s="709"/>
      <c r="Y67" s="709"/>
      <c r="Z67" s="710"/>
    </row>
    <row r="68" spans="1:26" ht="16.5" customHeight="1">
      <c r="A68" s="1455" t="s">
        <v>1624</v>
      </c>
      <c r="B68" s="1447"/>
      <c r="C68" s="708"/>
      <c r="D68" s="737"/>
      <c r="E68" s="708"/>
      <c r="F68" s="708"/>
      <c r="G68" s="708"/>
      <c r="H68" s="708"/>
      <c r="I68" s="708"/>
      <c r="J68" s="708"/>
      <c r="K68" s="708"/>
      <c r="L68" s="709"/>
      <c r="M68" s="709"/>
      <c r="N68" s="709"/>
      <c r="O68" s="709"/>
      <c r="P68" s="709"/>
      <c r="Q68" s="709"/>
      <c r="R68" s="709"/>
      <c r="S68" s="709"/>
      <c r="T68" s="709"/>
      <c r="U68" s="709"/>
      <c r="V68" s="709"/>
      <c r="W68" s="709"/>
      <c r="X68" s="709"/>
      <c r="Y68" s="709"/>
      <c r="Z68" s="710"/>
    </row>
    <row r="69" spans="1:26" ht="16.5" customHeight="1">
      <c r="A69" s="720" t="s">
        <v>1625</v>
      </c>
      <c r="B69" s="709"/>
      <c r="C69" s="1506" t="s">
        <v>1610</v>
      </c>
      <c r="D69" s="1507"/>
      <c r="E69" s="1508"/>
      <c r="F69" s="738" t="s">
        <v>87</v>
      </c>
      <c r="G69" s="739" t="s">
        <v>88</v>
      </c>
      <c r="H69" s="739" t="s">
        <v>89</v>
      </c>
      <c r="I69" s="739" t="s">
        <v>90</v>
      </c>
      <c r="J69" s="739" t="s">
        <v>91</v>
      </c>
      <c r="K69" s="737"/>
      <c r="L69" s="709"/>
      <c r="M69" s="709"/>
      <c r="N69" s="709"/>
      <c r="O69" s="709"/>
      <c r="P69" s="709"/>
      <c r="Q69" s="709"/>
      <c r="R69" s="709"/>
      <c r="S69" s="709"/>
      <c r="T69" s="709"/>
      <c r="U69" s="709"/>
      <c r="V69" s="709"/>
      <c r="W69" s="709"/>
      <c r="X69" s="709"/>
      <c r="Y69" s="709"/>
      <c r="Z69" s="710"/>
    </row>
    <row r="70" spans="1:26" ht="16.5" customHeight="1">
      <c r="A70" s="740"/>
      <c r="B70" s="725"/>
      <c r="C70" s="1499" t="s">
        <v>1626</v>
      </c>
      <c r="D70" s="1451"/>
      <c r="E70" s="1509"/>
      <c r="F70" s="715">
        <f>F72+F74</f>
        <v>3275.4357779931797</v>
      </c>
      <c r="G70" s="715">
        <f t="shared" ref="G70:J70" si="40">SUM(G72,G74)</f>
        <v>2545.7611881954144</v>
      </c>
      <c r="H70" s="715">
        <f t="shared" si="40"/>
        <v>3142.3992811954145</v>
      </c>
      <c r="I70" s="715">
        <f t="shared" si="40"/>
        <v>4048.345585</v>
      </c>
      <c r="J70" s="715">
        <f t="shared" si="40"/>
        <v>4455.5900804228086</v>
      </c>
      <c r="K70" s="708"/>
      <c r="L70" s="709"/>
      <c r="M70" s="709"/>
      <c r="N70" s="709"/>
      <c r="O70" s="709"/>
      <c r="P70" s="709"/>
      <c r="Q70" s="709"/>
      <c r="R70" s="709"/>
      <c r="S70" s="709"/>
      <c r="T70" s="709"/>
      <c r="U70" s="709"/>
      <c r="V70" s="709"/>
      <c r="W70" s="709"/>
      <c r="X70" s="709"/>
      <c r="Y70" s="709"/>
      <c r="Z70" s="710"/>
    </row>
    <row r="71" spans="1:26" ht="16.5" customHeight="1">
      <c r="A71" s="720"/>
      <c r="B71" s="709"/>
      <c r="C71" s="1450" t="s">
        <v>1357</v>
      </c>
      <c r="D71" s="1451"/>
      <c r="E71" s="1494"/>
      <c r="F71" s="741"/>
      <c r="G71" s="742">
        <f t="shared" ref="G71:J71" si="41">(G70-F70)/F70</f>
        <v>-0.22277175901303373</v>
      </c>
      <c r="H71" s="742">
        <f t="shared" si="41"/>
        <v>0.23436530329969099</v>
      </c>
      <c r="I71" s="742">
        <f t="shared" si="41"/>
        <v>0.28829764225886356</v>
      </c>
      <c r="J71" s="742">
        <f t="shared" si="41"/>
        <v>0.10059528932800052</v>
      </c>
      <c r="K71" s="737"/>
      <c r="L71" s="709"/>
      <c r="M71" s="709"/>
      <c r="N71" s="709"/>
      <c r="O71" s="709"/>
      <c r="P71" s="709"/>
      <c r="Q71" s="709"/>
      <c r="R71" s="709"/>
      <c r="S71" s="709"/>
      <c r="T71" s="709"/>
      <c r="U71" s="709"/>
      <c r="V71" s="709"/>
      <c r="W71" s="709"/>
      <c r="X71" s="709"/>
      <c r="Y71" s="709"/>
      <c r="Z71" s="710"/>
    </row>
    <row r="72" spans="1:26" ht="16.5" customHeight="1">
      <c r="A72" s="720"/>
      <c r="B72" s="709"/>
      <c r="C72" s="1499" t="s">
        <v>1627</v>
      </c>
      <c r="D72" s="1451"/>
      <c r="E72" s="1509"/>
      <c r="F72" s="715">
        <f t="shared" ref="F72:J72" si="42">F158</f>
        <v>1152.8387779931795</v>
      </c>
      <c r="G72" s="715">
        <f t="shared" si="42"/>
        <v>1446.3128381954143</v>
      </c>
      <c r="H72" s="715">
        <f t="shared" si="42"/>
        <v>1650.2908061954145</v>
      </c>
      <c r="I72" s="715">
        <f t="shared" si="42"/>
        <v>1456.7887599999999</v>
      </c>
      <c r="J72" s="715">
        <f t="shared" si="42"/>
        <v>1706.9692054228085</v>
      </c>
      <c r="K72" s="737"/>
      <c r="L72" s="709"/>
      <c r="M72" s="709"/>
      <c r="N72" s="709"/>
      <c r="O72" s="709"/>
      <c r="P72" s="709"/>
      <c r="Q72" s="709"/>
      <c r="R72" s="709"/>
      <c r="S72" s="709"/>
      <c r="T72" s="709"/>
      <c r="U72" s="709"/>
      <c r="V72" s="709"/>
      <c r="W72" s="709"/>
      <c r="X72" s="709"/>
      <c r="Y72" s="709"/>
      <c r="Z72" s="710"/>
    </row>
    <row r="73" spans="1:26" ht="16.5" customHeight="1">
      <c r="A73" s="720"/>
      <c r="B73" s="709"/>
      <c r="C73" s="1450" t="s">
        <v>1357</v>
      </c>
      <c r="D73" s="1451"/>
      <c r="E73" s="1494"/>
      <c r="F73" s="741"/>
      <c r="G73" s="742">
        <f t="shared" ref="G73:J73" si="43">(G72-F72)/F72</f>
        <v>0.25456643704604032</v>
      </c>
      <c r="H73" s="742">
        <f t="shared" si="43"/>
        <v>0.14103308953165791</v>
      </c>
      <c r="I73" s="742">
        <f t="shared" si="43"/>
        <v>-0.11725330194471287</v>
      </c>
      <c r="J73" s="742">
        <f t="shared" si="43"/>
        <v>0.17173419530145784</v>
      </c>
      <c r="K73" s="737"/>
      <c r="L73" s="709"/>
      <c r="M73" s="709"/>
      <c r="N73" s="709"/>
      <c r="O73" s="709"/>
      <c r="P73" s="709"/>
      <c r="Q73" s="709"/>
      <c r="R73" s="709"/>
      <c r="S73" s="709"/>
      <c r="T73" s="709"/>
      <c r="U73" s="709"/>
      <c r="V73" s="709"/>
      <c r="W73" s="709"/>
      <c r="X73" s="709"/>
      <c r="Y73" s="709"/>
      <c r="Z73" s="710"/>
    </row>
    <row r="74" spans="1:26" ht="16.5" customHeight="1">
      <c r="A74" s="720"/>
      <c r="B74" s="726"/>
      <c r="C74" s="1499" t="s">
        <v>1628</v>
      </c>
      <c r="D74" s="1451"/>
      <c r="E74" s="1509"/>
      <c r="F74" s="715">
        <f>G266</f>
        <v>2122.5970000000002</v>
      </c>
      <c r="G74" s="715">
        <f t="shared" ref="G74:J74" si="44">H204</f>
        <v>1099.4483500000001</v>
      </c>
      <c r="H74" s="715">
        <f t="shared" si="44"/>
        <v>1492.108475</v>
      </c>
      <c r="I74" s="715">
        <f t="shared" si="44"/>
        <v>2591.5568250000001</v>
      </c>
      <c r="J74" s="715">
        <f t="shared" si="44"/>
        <v>2748.6208750000001</v>
      </c>
      <c r="K74" s="737"/>
      <c r="L74" s="709"/>
      <c r="M74" s="709"/>
      <c r="N74" s="709"/>
      <c r="O74" s="709"/>
      <c r="P74" s="709"/>
      <c r="Q74" s="709"/>
      <c r="R74" s="709"/>
      <c r="S74" s="709"/>
      <c r="T74" s="709"/>
      <c r="U74" s="709"/>
      <c r="V74" s="709"/>
      <c r="W74" s="709"/>
      <c r="X74" s="709"/>
      <c r="Y74" s="709"/>
      <c r="Z74" s="710"/>
    </row>
    <row r="75" spans="1:26" ht="16.5" customHeight="1">
      <c r="A75" s="720"/>
      <c r="B75" s="726"/>
      <c r="C75" s="1450" t="s">
        <v>1357</v>
      </c>
      <c r="D75" s="1451"/>
      <c r="E75" s="1494"/>
      <c r="F75" s="741"/>
      <c r="G75" s="741">
        <f t="shared" ref="G75:J75" si="45">(G74-F74)/F74</f>
        <v>-0.48202680489984673</v>
      </c>
      <c r="H75" s="742">
        <f t="shared" si="45"/>
        <v>0.35714285714285698</v>
      </c>
      <c r="I75" s="742">
        <f t="shared" si="45"/>
        <v>0.73684210526315796</v>
      </c>
      <c r="J75" s="742">
        <f t="shared" si="45"/>
        <v>6.0606060606060587E-2</v>
      </c>
      <c r="K75" s="737"/>
      <c r="L75" s="709"/>
      <c r="M75" s="709"/>
      <c r="N75" s="709"/>
      <c r="O75" s="709"/>
      <c r="P75" s="709"/>
      <c r="Q75" s="709"/>
      <c r="R75" s="709"/>
      <c r="S75" s="709"/>
      <c r="T75" s="709"/>
      <c r="U75" s="709"/>
      <c r="V75" s="709"/>
      <c r="W75" s="709"/>
      <c r="X75" s="709"/>
      <c r="Y75" s="709"/>
      <c r="Z75" s="710"/>
    </row>
    <row r="76" spans="1:26" ht="16.5" customHeight="1">
      <c r="A76" s="720"/>
      <c r="B76" s="709"/>
      <c r="C76" s="709"/>
      <c r="D76" s="743"/>
      <c r="E76" s="744"/>
      <c r="F76" s="744"/>
      <c r="G76" s="709"/>
      <c r="H76" s="745"/>
      <c r="I76" s="737"/>
      <c r="J76" s="737"/>
      <c r="K76" s="737"/>
      <c r="L76" s="709"/>
      <c r="M76" s="709"/>
      <c r="N76" s="709"/>
      <c r="O76" s="709"/>
      <c r="P76" s="709"/>
      <c r="Q76" s="709"/>
      <c r="R76" s="709"/>
      <c r="S76" s="709"/>
      <c r="T76" s="709"/>
      <c r="U76" s="709"/>
      <c r="V76" s="709"/>
      <c r="W76" s="709"/>
      <c r="X76" s="709"/>
      <c r="Y76" s="709"/>
      <c r="Z76" s="710"/>
    </row>
    <row r="77" spans="1:26" ht="16.5" customHeight="1">
      <c r="A77" s="720"/>
      <c r="B77" s="709"/>
      <c r="C77" s="709" t="s">
        <v>1629</v>
      </c>
      <c r="D77" s="709"/>
      <c r="E77" s="709"/>
      <c r="F77" s="709"/>
      <c r="G77" s="709"/>
      <c r="H77" s="709"/>
      <c r="I77" s="709"/>
      <c r="J77" s="709"/>
      <c r="K77" s="709"/>
      <c r="L77" s="709"/>
      <c r="M77" s="709"/>
      <c r="N77" s="709"/>
      <c r="O77" s="709"/>
      <c r="P77" s="709"/>
      <c r="Q77" s="709"/>
      <c r="R77" s="709"/>
      <c r="S77" s="709"/>
      <c r="T77" s="709"/>
      <c r="U77" s="709"/>
      <c r="V77" s="709"/>
      <c r="W77" s="709"/>
      <c r="X77" s="709"/>
      <c r="Y77" s="709"/>
      <c r="Z77" s="710"/>
    </row>
    <row r="78" spans="1:26" ht="16.5" customHeight="1">
      <c r="A78" s="720"/>
      <c r="B78" s="709"/>
      <c r="C78" s="709" t="s">
        <v>1630</v>
      </c>
      <c r="D78" s="709"/>
      <c r="E78" s="709"/>
      <c r="F78" s="709"/>
      <c r="G78" s="709"/>
      <c r="H78" s="709"/>
      <c r="I78" s="709"/>
      <c r="J78" s="709"/>
      <c r="K78" s="709"/>
      <c r="L78" s="709"/>
      <c r="M78" s="709"/>
      <c r="N78" s="725"/>
      <c r="O78" s="709"/>
      <c r="P78" s="709"/>
      <c r="Q78" s="709"/>
      <c r="R78" s="709"/>
      <c r="S78" s="709"/>
      <c r="T78" s="709"/>
      <c r="U78" s="709"/>
      <c r="V78" s="709"/>
      <c r="W78" s="709"/>
      <c r="X78" s="709"/>
      <c r="Y78" s="709"/>
      <c r="Z78" s="710"/>
    </row>
    <row r="79" spans="1:26" ht="16.5" customHeight="1">
      <c r="A79" s="720"/>
      <c r="B79" s="709"/>
      <c r="C79" s="709"/>
      <c r="D79" s="709"/>
      <c r="E79" s="709"/>
      <c r="F79" s="709"/>
      <c r="G79" s="709"/>
      <c r="H79" s="709"/>
      <c r="I79" s="709"/>
      <c r="J79" s="709"/>
      <c r="K79" s="709"/>
      <c r="L79" s="709"/>
      <c r="M79" s="709"/>
      <c r="N79" s="709"/>
      <c r="O79" s="709"/>
      <c r="P79" s="709"/>
      <c r="Q79" s="709"/>
      <c r="R79" s="709"/>
      <c r="S79" s="709"/>
      <c r="T79" s="709"/>
      <c r="U79" s="709"/>
      <c r="V79" s="709"/>
      <c r="W79" s="709"/>
      <c r="X79" s="709"/>
      <c r="Y79" s="709"/>
      <c r="Z79" s="710"/>
    </row>
    <row r="80" spans="1:26" ht="16.5" customHeight="1">
      <c r="A80" s="720"/>
      <c r="B80" s="709"/>
      <c r="C80" s="725"/>
      <c r="D80" s="709"/>
      <c r="E80" s="709"/>
      <c r="F80" s="709"/>
      <c r="G80" s="709"/>
      <c r="H80" s="709"/>
      <c r="I80" s="709"/>
      <c r="J80" s="709"/>
      <c r="K80" s="709"/>
      <c r="L80" s="709"/>
      <c r="M80" s="709"/>
      <c r="N80" s="709"/>
      <c r="O80" s="709"/>
      <c r="P80" s="709"/>
      <c r="Q80" s="709"/>
      <c r="R80" s="709"/>
      <c r="S80" s="709"/>
      <c r="T80" s="709"/>
      <c r="U80" s="709"/>
      <c r="V80" s="709"/>
      <c r="W80" s="709"/>
      <c r="X80" s="709"/>
      <c r="Y80" s="709"/>
      <c r="Z80" s="710"/>
    </row>
    <row r="81" spans="1:26" ht="16.5" customHeight="1">
      <c r="A81" s="720"/>
      <c r="B81" s="709"/>
      <c r="C81" s="709"/>
      <c r="D81" s="709"/>
      <c r="E81" s="709"/>
      <c r="F81" s="709"/>
      <c r="G81" s="709"/>
      <c r="H81" s="709"/>
      <c r="I81" s="746"/>
      <c r="J81" s="709"/>
      <c r="K81" s="709"/>
      <c r="L81" s="709"/>
      <c r="M81" s="709"/>
      <c r="N81" s="709"/>
      <c r="O81" s="709"/>
      <c r="P81" s="709"/>
      <c r="Q81" s="709"/>
      <c r="R81" s="709"/>
      <c r="S81" s="709"/>
      <c r="T81" s="709"/>
      <c r="U81" s="709"/>
      <c r="V81" s="709"/>
      <c r="W81" s="709"/>
      <c r="X81" s="709"/>
      <c r="Y81" s="709"/>
      <c r="Z81" s="710"/>
    </row>
    <row r="82" spans="1:26" ht="16.5" customHeight="1">
      <c r="A82" s="720"/>
      <c r="B82" s="709"/>
      <c r="C82" s="709" t="s">
        <v>1631</v>
      </c>
      <c r="D82" s="709"/>
      <c r="E82" s="709"/>
      <c r="F82" s="709"/>
      <c r="G82" s="709"/>
      <c r="H82" s="709"/>
      <c r="I82" s="709"/>
      <c r="J82" s="709"/>
      <c r="K82" s="709"/>
      <c r="L82" s="709"/>
      <c r="M82" s="709"/>
      <c r="N82" s="709"/>
      <c r="O82" s="709"/>
      <c r="P82" s="709"/>
      <c r="Q82" s="709"/>
      <c r="R82" s="709"/>
      <c r="S82" s="709"/>
      <c r="T82" s="709"/>
      <c r="U82" s="709"/>
      <c r="V82" s="709"/>
      <c r="W82" s="709"/>
      <c r="X82" s="709"/>
      <c r="Y82" s="709"/>
      <c r="Z82" s="710"/>
    </row>
    <row r="83" spans="1:26" ht="16.5" customHeight="1">
      <c r="A83" s="720"/>
      <c r="B83" s="709"/>
      <c r="C83" s="709"/>
      <c r="D83" s="709"/>
      <c r="E83" s="709"/>
      <c r="F83" s="709"/>
      <c r="G83" s="709"/>
      <c r="H83" s="709"/>
      <c r="I83" s="709"/>
      <c r="J83" s="709"/>
      <c r="K83" s="709"/>
      <c r="L83" s="709"/>
      <c r="M83" s="709"/>
      <c r="N83" s="709"/>
      <c r="O83" s="709"/>
      <c r="P83" s="709"/>
      <c r="Q83" s="709"/>
      <c r="R83" s="709"/>
      <c r="S83" s="709"/>
      <c r="T83" s="709"/>
      <c r="U83" s="709"/>
      <c r="V83" s="709"/>
      <c r="W83" s="709"/>
      <c r="X83" s="709"/>
      <c r="Y83" s="709"/>
      <c r="Z83" s="710"/>
    </row>
    <row r="84" spans="1:26" ht="16.5" customHeight="1">
      <c r="A84" s="720"/>
      <c r="B84" s="709"/>
      <c r="C84" s="747"/>
      <c r="D84" s="747"/>
      <c r="E84" s="747"/>
      <c r="F84" s="748" t="s">
        <v>1610</v>
      </c>
      <c r="G84" s="749" t="s">
        <v>1632</v>
      </c>
      <c r="H84" s="750" t="s">
        <v>1633</v>
      </c>
      <c r="I84" s="750" t="s">
        <v>1634</v>
      </c>
      <c r="J84" s="709"/>
      <c r="K84" s="709"/>
      <c r="L84" s="709"/>
      <c r="M84" s="709"/>
      <c r="N84" s="709"/>
      <c r="O84" s="709"/>
      <c r="P84" s="709"/>
      <c r="Q84" s="709"/>
      <c r="R84" s="709"/>
      <c r="S84" s="709"/>
      <c r="T84" s="709"/>
      <c r="U84" s="709"/>
      <c r="V84" s="709"/>
      <c r="W84" s="709"/>
      <c r="X84" s="709"/>
      <c r="Y84" s="709"/>
      <c r="Z84" s="710"/>
    </row>
    <row r="85" spans="1:26" ht="16.5" customHeight="1">
      <c r="A85" s="720"/>
      <c r="B85" s="726"/>
      <c r="C85" s="1473" t="s">
        <v>1635</v>
      </c>
      <c r="D85" s="1435"/>
      <c r="E85" s="1435"/>
      <c r="F85" s="1438"/>
      <c r="G85" s="751">
        <f>1626673000000/1000000000</f>
        <v>1626.673</v>
      </c>
      <c r="H85" s="752">
        <v>2025.02</v>
      </c>
      <c r="I85" s="752">
        <v>2029.08</v>
      </c>
      <c r="J85" s="709"/>
      <c r="K85" s="709"/>
      <c r="L85" s="709"/>
      <c r="M85" s="709"/>
      <c r="N85" s="709"/>
      <c r="O85" s="709"/>
      <c r="P85" s="709"/>
      <c r="Q85" s="709"/>
      <c r="R85" s="709"/>
      <c r="S85" s="709"/>
      <c r="T85" s="709"/>
      <c r="U85" s="709"/>
      <c r="V85" s="709"/>
      <c r="W85" s="709"/>
      <c r="X85" s="709"/>
      <c r="Y85" s="709"/>
      <c r="Z85" s="710"/>
    </row>
    <row r="86" spans="1:26" ht="16.5" customHeight="1">
      <c r="A86" s="720"/>
      <c r="B86" s="726"/>
      <c r="C86" s="1473" t="s">
        <v>1636</v>
      </c>
      <c r="D86" s="1435"/>
      <c r="E86" s="1435"/>
      <c r="F86" s="1438"/>
      <c r="G86" s="751">
        <f>1187812600000/1000000000</f>
        <v>1187.8126</v>
      </c>
      <c r="H86" s="752">
        <v>2023.06</v>
      </c>
      <c r="I86" s="752">
        <v>2025.01</v>
      </c>
      <c r="J86" s="709"/>
      <c r="K86" s="709"/>
      <c r="L86" s="709"/>
      <c r="M86" s="709"/>
      <c r="N86" s="709"/>
      <c r="O86" s="709"/>
      <c r="P86" s="709"/>
      <c r="Q86" s="709"/>
      <c r="R86" s="709"/>
      <c r="S86" s="709"/>
      <c r="T86" s="709"/>
      <c r="U86" s="709"/>
      <c r="V86" s="709"/>
      <c r="W86" s="709"/>
      <c r="X86" s="709"/>
      <c r="Y86" s="709"/>
      <c r="Z86" s="710"/>
    </row>
    <row r="87" spans="1:26" ht="16.5" customHeight="1">
      <c r="A87" s="720"/>
      <c r="B87" s="726"/>
      <c r="C87" s="1473" t="s">
        <v>1637</v>
      </c>
      <c r="D87" s="1435"/>
      <c r="E87" s="1435"/>
      <c r="F87" s="1438"/>
      <c r="G87" s="751">
        <f>3600/100</f>
        <v>36</v>
      </c>
      <c r="H87" s="752">
        <v>2022.04</v>
      </c>
      <c r="I87" s="752">
        <v>2025.06</v>
      </c>
      <c r="J87" s="709"/>
      <c r="K87" s="709"/>
      <c r="L87" s="709"/>
      <c r="M87" s="709"/>
      <c r="N87" s="709"/>
      <c r="O87" s="709"/>
      <c r="P87" s="709"/>
      <c r="Q87" s="709"/>
      <c r="R87" s="709"/>
      <c r="S87" s="709"/>
      <c r="T87" s="709"/>
      <c r="U87" s="709"/>
      <c r="V87" s="709"/>
      <c r="W87" s="709"/>
      <c r="X87" s="709"/>
      <c r="Y87" s="709"/>
      <c r="Z87" s="710"/>
    </row>
    <row r="88" spans="1:26" ht="16.5" customHeight="1">
      <c r="A88" s="720"/>
      <c r="B88" s="726"/>
      <c r="C88" s="1473" t="s">
        <v>1638</v>
      </c>
      <c r="D88" s="1435"/>
      <c r="E88" s="1435"/>
      <c r="F88" s="1438"/>
      <c r="G88" s="751">
        <f>1275768000000/1000000000</f>
        <v>1275.768</v>
      </c>
      <c r="H88" s="752">
        <v>2020.03</v>
      </c>
      <c r="I88" s="752">
        <v>2025.08</v>
      </c>
      <c r="J88" s="709"/>
      <c r="K88" s="709"/>
      <c r="L88" s="709"/>
      <c r="M88" s="709"/>
      <c r="N88" s="709"/>
      <c r="O88" s="709"/>
      <c r="P88" s="709"/>
      <c r="Q88" s="709"/>
      <c r="R88" s="709"/>
      <c r="S88" s="709"/>
      <c r="T88" s="709"/>
      <c r="U88" s="709"/>
      <c r="V88" s="709"/>
      <c r="W88" s="709"/>
      <c r="X88" s="709"/>
      <c r="Y88" s="709"/>
      <c r="Z88" s="710"/>
    </row>
    <row r="89" spans="1:26" ht="16.5" customHeight="1">
      <c r="A89" s="720"/>
      <c r="B89" s="726"/>
      <c r="C89" s="1473" t="s">
        <v>1639</v>
      </c>
      <c r="D89" s="1435"/>
      <c r="E89" s="1435"/>
      <c r="F89" s="1438"/>
      <c r="G89" s="751">
        <f>750821000000/1000000000</f>
        <v>750.82100000000003</v>
      </c>
      <c r="H89" s="752">
        <v>2022.09</v>
      </c>
      <c r="I89" s="752">
        <v>2027.01</v>
      </c>
      <c r="J89" s="709"/>
      <c r="K89" s="709"/>
      <c r="L89" s="709"/>
      <c r="M89" s="709"/>
      <c r="N89" s="709"/>
      <c r="O89" s="709"/>
      <c r="P89" s="709"/>
      <c r="Q89" s="709"/>
      <c r="R89" s="709"/>
      <c r="S89" s="709"/>
      <c r="T89" s="709"/>
      <c r="U89" s="709"/>
      <c r="V89" s="709"/>
      <c r="W89" s="709"/>
      <c r="X89" s="709"/>
      <c r="Y89" s="709"/>
      <c r="Z89" s="710"/>
    </row>
    <row r="90" spans="1:26" ht="16.5" customHeight="1">
      <c r="A90" s="720"/>
      <c r="B90" s="720"/>
      <c r="C90" s="1473" t="s">
        <v>1640</v>
      </c>
      <c r="D90" s="1435"/>
      <c r="E90" s="1435"/>
      <c r="F90" s="1438"/>
      <c r="G90" s="751">
        <f>1792280000000/1000000000</f>
        <v>1792.28</v>
      </c>
      <c r="H90" s="752">
        <v>2020.05</v>
      </c>
      <c r="I90" s="752">
        <v>2026.12</v>
      </c>
      <c r="J90" s="709"/>
      <c r="K90" s="720"/>
      <c r="L90" s="709"/>
      <c r="M90" s="709"/>
      <c r="N90" s="709"/>
      <c r="O90" s="709"/>
      <c r="P90" s="709"/>
      <c r="Q90" s="709"/>
      <c r="R90" s="709"/>
      <c r="S90" s="709"/>
      <c r="T90" s="709"/>
      <c r="U90" s="709"/>
      <c r="V90" s="709"/>
      <c r="W90" s="709"/>
      <c r="X90" s="709"/>
      <c r="Y90" s="709"/>
      <c r="Z90" s="710"/>
    </row>
    <row r="91" spans="1:26" ht="16.5" customHeight="1">
      <c r="A91" s="720"/>
      <c r="B91" s="736"/>
      <c r="C91" s="1473" t="s">
        <v>1641</v>
      </c>
      <c r="D91" s="1435"/>
      <c r="E91" s="1435"/>
      <c r="F91" s="1438"/>
      <c r="G91" s="751">
        <f>768120000000/1000000000</f>
        <v>768.12</v>
      </c>
      <c r="H91" s="752">
        <v>2020.05</v>
      </c>
      <c r="I91" s="752">
        <v>2026.12</v>
      </c>
      <c r="J91" s="736"/>
      <c r="K91" s="736"/>
      <c r="L91" s="709"/>
      <c r="M91" s="709"/>
      <c r="N91" s="709"/>
      <c r="O91" s="709"/>
      <c r="P91" s="709"/>
      <c r="Q91" s="709"/>
      <c r="R91" s="709"/>
      <c r="S91" s="709"/>
      <c r="T91" s="709"/>
      <c r="U91" s="709"/>
      <c r="V91" s="709"/>
      <c r="W91" s="709"/>
      <c r="X91" s="709"/>
      <c r="Y91" s="709"/>
      <c r="Z91" s="710"/>
    </row>
    <row r="92" spans="1:26" ht="16.5" customHeight="1">
      <c r="A92" s="753"/>
      <c r="B92" s="754"/>
      <c r="C92" s="1473" t="s">
        <v>1642</v>
      </c>
      <c r="D92" s="1435"/>
      <c r="E92" s="1435"/>
      <c r="F92" s="1438"/>
      <c r="G92" s="751">
        <f>278424000000/1000000000</f>
        <v>278.42399999999998</v>
      </c>
      <c r="H92" s="752">
        <v>2021.09</v>
      </c>
      <c r="I92" s="752">
        <v>2025.04</v>
      </c>
      <c r="J92" s="736"/>
      <c r="K92" s="736"/>
      <c r="L92" s="709"/>
      <c r="M92" s="709"/>
      <c r="N92" s="709"/>
      <c r="O92" s="709"/>
      <c r="P92" s="709"/>
      <c r="Q92" s="709"/>
      <c r="R92" s="709"/>
      <c r="S92" s="709"/>
      <c r="T92" s="709"/>
      <c r="U92" s="709"/>
      <c r="V92" s="709"/>
      <c r="W92" s="709"/>
      <c r="X92" s="709"/>
      <c r="Y92" s="709"/>
      <c r="Z92" s="710"/>
    </row>
    <row r="93" spans="1:26" ht="16.5" customHeight="1">
      <c r="A93" s="720"/>
      <c r="B93" s="736"/>
      <c r="C93" s="755"/>
      <c r="D93" s="755"/>
      <c r="E93" s="756"/>
      <c r="F93" s="756"/>
      <c r="G93" s="736"/>
      <c r="H93" s="736"/>
      <c r="I93" s="736"/>
      <c r="J93" s="736"/>
      <c r="K93" s="736"/>
      <c r="L93" s="709"/>
      <c r="M93" s="709"/>
      <c r="N93" s="709"/>
      <c r="O93" s="709"/>
      <c r="P93" s="709"/>
      <c r="Q93" s="709"/>
      <c r="R93" s="709"/>
      <c r="S93" s="709"/>
      <c r="T93" s="709"/>
      <c r="U93" s="709"/>
      <c r="V93" s="709"/>
      <c r="W93" s="709"/>
      <c r="X93" s="709"/>
      <c r="Y93" s="709"/>
      <c r="Z93" s="710"/>
    </row>
    <row r="94" spans="1:26" ht="16.5" customHeight="1">
      <c r="A94" s="720"/>
      <c r="B94" s="709"/>
      <c r="C94" s="747" t="s">
        <v>1643</v>
      </c>
      <c r="D94" s="747"/>
      <c r="E94" s="709"/>
      <c r="F94" s="709"/>
      <c r="G94" s="709"/>
      <c r="H94" s="709"/>
      <c r="I94" s="709"/>
      <c r="J94" s="709"/>
      <c r="K94" s="709"/>
      <c r="L94" s="709"/>
      <c r="M94" s="709"/>
      <c r="N94" s="709"/>
      <c r="O94" s="709"/>
      <c r="P94" s="709"/>
      <c r="Q94" s="709"/>
      <c r="R94" s="709"/>
      <c r="S94" s="709"/>
      <c r="T94" s="709"/>
      <c r="U94" s="709"/>
      <c r="V94" s="709"/>
      <c r="W94" s="709"/>
      <c r="X94" s="709"/>
      <c r="Y94" s="709"/>
      <c r="Z94" s="710"/>
    </row>
    <row r="95" spans="1:26" ht="16.5" customHeight="1">
      <c r="A95" s="720"/>
      <c r="B95" s="709"/>
      <c r="C95" s="747" t="s">
        <v>1644</v>
      </c>
      <c r="D95" s="747"/>
      <c r="E95" s="747"/>
      <c r="F95" s="747"/>
      <c r="G95" s="747"/>
      <c r="H95" s="747"/>
      <c r="I95" s="747"/>
      <c r="J95" s="747"/>
      <c r="K95" s="747"/>
      <c r="L95" s="747"/>
      <c r="M95" s="709"/>
      <c r="N95" s="709"/>
      <c r="O95" s="709"/>
      <c r="P95" s="709"/>
      <c r="Q95" s="709"/>
      <c r="R95" s="709"/>
      <c r="S95" s="709"/>
      <c r="T95" s="709"/>
      <c r="U95" s="709"/>
      <c r="V95" s="709"/>
      <c r="W95" s="709"/>
      <c r="X95" s="709"/>
      <c r="Y95" s="709"/>
      <c r="Z95" s="710"/>
    </row>
    <row r="96" spans="1:26" ht="16.5" customHeight="1">
      <c r="A96" s="720"/>
      <c r="B96" s="709"/>
      <c r="C96" s="747" t="s">
        <v>1645</v>
      </c>
      <c r="D96" s="747"/>
      <c r="E96" s="747"/>
      <c r="F96" s="747"/>
      <c r="G96" s="747"/>
      <c r="H96" s="747"/>
      <c r="I96" s="747"/>
      <c r="J96" s="747"/>
      <c r="K96" s="757"/>
      <c r="L96" s="747"/>
      <c r="M96" s="709"/>
      <c r="N96" s="709"/>
      <c r="O96" s="709"/>
      <c r="P96" s="709"/>
      <c r="Q96" s="709"/>
      <c r="R96" s="709"/>
      <c r="S96" s="709"/>
      <c r="T96" s="709"/>
      <c r="U96" s="709"/>
      <c r="V96" s="709"/>
      <c r="W96" s="709"/>
      <c r="X96" s="709"/>
      <c r="Y96" s="709"/>
      <c r="Z96" s="710"/>
    </row>
    <row r="97" spans="1:26" ht="16.5" customHeight="1">
      <c r="A97" s="720"/>
      <c r="B97" s="709"/>
      <c r="C97" s="747" t="s">
        <v>1646</v>
      </c>
      <c r="D97" s="747"/>
      <c r="E97" s="747"/>
      <c r="F97" s="747"/>
      <c r="G97" s="747"/>
      <c r="H97" s="747"/>
      <c r="I97" s="747"/>
      <c r="J97" s="747"/>
      <c r="K97" s="747"/>
      <c r="L97" s="747"/>
      <c r="M97" s="747"/>
      <c r="N97" s="709"/>
      <c r="O97" s="709"/>
      <c r="P97" s="709"/>
      <c r="Q97" s="709"/>
      <c r="R97" s="709"/>
      <c r="S97" s="709"/>
      <c r="T97" s="709"/>
      <c r="U97" s="709"/>
      <c r="V97" s="709"/>
      <c r="W97" s="709"/>
      <c r="X97" s="709"/>
      <c r="Y97" s="709"/>
      <c r="Z97" s="710"/>
    </row>
    <row r="98" spans="1:26" ht="16.5" customHeight="1">
      <c r="A98" s="720"/>
      <c r="B98" s="709"/>
      <c r="C98" s="747" t="s">
        <v>1647</v>
      </c>
      <c r="D98" s="747"/>
      <c r="E98" s="747"/>
      <c r="F98" s="747"/>
      <c r="G98" s="747"/>
      <c r="H98" s="747"/>
      <c r="I98" s="747"/>
      <c r="J98" s="747"/>
      <c r="K98" s="747"/>
      <c r="L98" s="747"/>
      <c r="M98" s="747"/>
      <c r="N98" s="747"/>
      <c r="O98" s="747"/>
      <c r="P98" s="709"/>
      <c r="Q98" s="709"/>
      <c r="R98" s="709"/>
      <c r="S98" s="709"/>
      <c r="T98" s="709"/>
      <c r="U98" s="709"/>
      <c r="V98" s="709"/>
      <c r="W98" s="709"/>
      <c r="X98" s="709"/>
      <c r="Y98" s="709"/>
      <c r="Z98" s="710"/>
    </row>
    <row r="99" spans="1:26" ht="16.5" customHeight="1">
      <c r="A99" s="720"/>
      <c r="B99" s="726"/>
      <c r="C99" s="747" t="s">
        <v>1648</v>
      </c>
      <c r="D99" s="747"/>
      <c r="E99" s="747"/>
      <c r="F99" s="747"/>
      <c r="G99" s="747"/>
      <c r="H99" s="747"/>
      <c r="I99" s="747"/>
      <c r="J99" s="747"/>
      <c r="K99" s="758"/>
      <c r="L99" s="747"/>
      <c r="M99" s="747"/>
      <c r="N99" s="747"/>
      <c r="O99" s="747"/>
      <c r="P99" s="709"/>
      <c r="Q99" s="709"/>
      <c r="R99" s="709"/>
      <c r="S99" s="709"/>
      <c r="T99" s="709"/>
      <c r="U99" s="709"/>
      <c r="V99" s="709"/>
      <c r="W99" s="709"/>
      <c r="X99" s="709"/>
      <c r="Y99" s="709"/>
      <c r="Z99" s="710"/>
    </row>
    <row r="100" spans="1:26" ht="16.5" customHeight="1">
      <c r="A100" s="720"/>
      <c r="B100" s="726"/>
      <c r="C100" s="747"/>
      <c r="D100" s="747"/>
      <c r="E100" s="747"/>
      <c r="F100" s="747"/>
      <c r="G100" s="747"/>
      <c r="H100" s="747"/>
      <c r="I100" s="747"/>
      <c r="J100" s="747"/>
      <c r="K100" s="747"/>
      <c r="L100" s="747"/>
      <c r="M100" s="747"/>
      <c r="N100" s="747"/>
      <c r="O100" s="747"/>
      <c r="P100" s="709"/>
      <c r="Q100" s="709"/>
      <c r="R100" s="709"/>
      <c r="S100" s="709"/>
      <c r="T100" s="709"/>
      <c r="U100" s="709"/>
      <c r="V100" s="709"/>
      <c r="W100" s="709"/>
      <c r="X100" s="709"/>
      <c r="Y100" s="709"/>
      <c r="Z100" s="710"/>
    </row>
    <row r="101" spans="1:26" ht="16.5" customHeight="1">
      <c r="A101" s="720"/>
      <c r="B101" s="726"/>
      <c r="C101" s="747"/>
      <c r="D101" s="747"/>
      <c r="E101" s="747"/>
      <c r="F101" s="747"/>
      <c r="G101" s="747"/>
      <c r="H101" s="747"/>
      <c r="I101" s="747"/>
      <c r="J101" s="747"/>
      <c r="K101" s="747"/>
      <c r="L101" s="747"/>
      <c r="M101" s="747"/>
      <c r="N101" s="747"/>
      <c r="O101" s="747"/>
      <c r="P101" s="709"/>
      <c r="Q101" s="709"/>
      <c r="R101" s="709"/>
      <c r="S101" s="709"/>
      <c r="T101" s="709"/>
      <c r="U101" s="709"/>
      <c r="V101" s="709"/>
      <c r="W101" s="709"/>
      <c r="X101" s="709"/>
      <c r="Y101" s="709"/>
      <c r="Z101" s="710"/>
    </row>
    <row r="102" spans="1:26" ht="16.5" customHeight="1">
      <c r="A102" s="720"/>
      <c r="B102" s="726"/>
      <c r="C102" s="759"/>
      <c r="D102" s="730"/>
      <c r="E102" s="747"/>
      <c r="F102" s="750" t="s">
        <v>1649</v>
      </c>
      <c r="G102" s="750" t="s">
        <v>1650</v>
      </c>
      <c r="H102" s="750" t="s">
        <v>1651</v>
      </c>
      <c r="I102" s="750" t="s">
        <v>1652</v>
      </c>
      <c r="J102" s="747"/>
      <c r="K102" s="747"/>
      <c r="L102" s="747"/>
      <c r="M102" s="747"/>
      <c r="N102" s="747"/>
      <c r="O102" s="747"/>
      <c r="P102" s="709"/>
      <c r="Q102" s="709"/>
      <c r="R102" s="709"/>
      <c r="S102" s="709"/>
      <c r="T102" s="709"/>
      <c r="U102" s="709"/>
      <c r="V102" s="709"/>
      <c r="W102" s="709"/>
      <c r="X102" s="709"/>
      <c r="Y102" s="709"/>
      <c r="Z102" s="710"/>
    </row>
    <row r="103" spans="1:26" ht="16.5" customHeight="1">
      <c r="A103" s="720"/>
      <c r="B103" s="709"/>
      <c r="C103" s="1462" t="s">
        <v>1653</v>
      </c>
      <c r="D103" s="1435"/>
      <c r="E103" s="1474"/>
      <c r="F103" s="760">
        <f>34368/250500</f>
        <v>0.13719760479041918</v>
      </c>
      <c r="G103" s="760">
        <f>86556/268210</f>
        <v>0.32271727377800979</v>
      </c>
      <c r="H103" s="760">
        <f>181029/278424</f>
        <v>0.65019179381087833</v>
      </c>
      <c r="I103" s="760">
        <v>1</v>
      </c>
      <c r="J103" s="747"/>
      <c r="K103" s="747"/>
      <c r="L103" s="747"/>
      <c r="M103" s="747"/>
      <c r="N103" s="747"/>
      <c r="O103" s="747"/>
      <c r="P103" s="709"/>
      <c r="Q103" s="709"/>
      <c r="R103" s="709"/>
      <c r="S103" s="709"/>
      <c r="T103" s="709"/>
      <c r="U103" s="709"/>
      <c r="V103" s="709"/>
      <c r="W103" s="709"/>
      <c r="X103" s="709"/>
      <c r="Y103" s="709"/>
      <c r="Z103" s="710"/>
    </row>
    <row r="104" spans="1:26" ht="16.5" customHeight="1">
      <c r="A104" s="720"/>
      <c r="B104" s="709"/>
      <c r="C104" s="747"/>
      <c r="D104" s="747"/>
      <c r="E104" s="747"/>
      <c r="F104" s="747"/>
      <c r="G104" s="747"/>
      <c r="H104" s="747"/>
      <c r="I104" s="747"/>
      <c r="J104" s="747"/>
      <c r="K104" s="747"/>
      <c r="L104" s="747"/>
      <c r="M104" s="747"/>
      <c r="N104" s="747"/>
      <c r="O104" s="747"/>
      <c r="P104" s="709"/>
      <c r="Q104" s="709"/>
      <c r="R104" s="709"/>
      <c r="S104" s="709"/>
      <c r="T104" s="709"/>
      <c r="U104" s="709"/>
      <c r="V104" s="709"/>
      <c r="W104" s="709"/>
      <c r="X104" s="709"/>
      <c r="Y104" s="709"/>
      <c r="Z104" s="710"/>
    </row>
    <row r="105" spans="1:26" ht="16.5" customHeight="1">
      <c r="A105" s="720"/>
      <c r="B105" s="709"/>
      <c r="C105" s="747" t="s">
        <v>1654</v>
      </c>
      <c r="D105" s="747"/>
      <c r="E105" s="747"/>
      <c r="F105" s="747"/>
      <c r="G105" s="747"/>
      <c r="H105" s="747"/>
      <c r="I105" s="747"/>
      <c r="J105" s="747"/>
      <c r="K105" s="747"/>
      <c r="L105" s="747"/>
      <c r="M105" s="747"/>
      <c r="N105" s="747"/>
      <c r="O105" s="747"/>
      <c r="P105" s="709"/>
      <c r="Q105" s="709"/>
      <c r="R105" s="709"/>
      <c r="S105" s="709"/>
      <c r="T105" s="709"/>
      <c r="U105" s="709"/>
      <c r="V105" s="709"/>
      <c r="W105" s="709"/>
      <c r="X105" s="709"/>
      <c r="Y105" s="709"/>
      <c r="Z105" s="710"/>
    </row>
    <row r="106" spans="1:26" ht="16.5" customHeight="1">
      <c r="A106" s="720"/>
      <c r="B106" s="709"/>
      <c r="C106" s="747"/>
      <c r="D106" s="747"/>
      <c r="E106" s="747"/>
      <c r="F106" s="747"/>
      <c r="G106" s="747"/>
      <c r="H106" s="747"/>
      <c r="I106" s="747"/>
      <c r="J106" s="747"/>
      <c r="K106" s="747"/>
      <c r="L106" s="747"/>
      <c r="M106" s="747"/>
      <c r="N106" s="747"/>
      <c r="O106" s="747"/>
      <c r="P106" s="709"/>
      <c r="Q106" s="709"/>
      <c r="R106" s="709"/>
      <c r="S106" s="709"/>
      <c r="T106" s="709"/>
      <c r="U106" s="709"/>
      <c r="V106" s="709"/>
      <c r="W106" s="709"/>
      <c r="X106" s="709"/>
      <c r="Y106" s="709"/>
      <c r="Z106" s="710"/>
    </row>
    <row r="107" spans="1:26" ht="16.5" customHeight="1">
      <c r="A107" s="720"/>
      <c r="B107" s="709"/>
      <c r="C107" s="759"/>
      <c r="D107" s="730"/>
      <c r="E107" s="747"/>
      <c r="F107" s="750" t="s">
        <v>1649</v>
      </c>
      <c r="G107" s="750" t="s">
        <v>1650</v>
      </c>
      <c r="H107" s="750" t="s">
        <v>1651</v>
      </c>
      <c r="I107" s="750" t="s">
        <v>1652</v>
      </c>
      <c r="J107" s="747"/>
      <c r="K107" s="747"/>
      <c r="L107" s="747"/>
      <c r="M107" s="747"/>
      <c r="N107" s="747"/>
      <c r="O107" s="747"/>
      <c r="P107" s="709"/>
      <c r="Q107" s="709"/>
      <c r="R107" s="709"/>
      <c r="S107" s="709"/>
      <c r="T107" s="709"/>
      <c r="U107" s="709"/>
      <c r="V107" s="709"/>
      <c r="W107" s="709"/>
      <c r="X107" s="709"/>
      <c r="Y107" s="709"/>
      <c r="Z107" s="710"/>
    </row>
    <row r="108" spans="1:26" ht="16.5" customHeight="1">
      <c r="A108" s="720"/>
      <c r="B108" s="709"/>
      <c r="C108" s="1462" t="s">
        <v>1655</v>
      </c>
      <c r="D108" s="1435"/>
      <c r="E108" s="1438"/>
      <c r="F108" s="760">
        <f>F103</f>
        <v>0.13719760479041918</v>
      </c>
      <c r="G108" s="760">
        <f t="shared" ref="G108:I108" si="46">G103-F103</f>
        <v>0.18551966898759062</v>
      </c>
      <c r="H108" s="760">
        <f t="shared" si="46"/>
        <v>0.32747452003286853</v>
      </c>
      <c r="I108" s="760">
        <f t="shared" si="46"/>
        <v>0.34980820618912167</v>
      </c>
      <c r="J108" s="757"/>
      <c r="K108" s="747"/>
      <c r="L108" s="747"/>
      <c r="M108" s="747"/>
      <c r="N108" s="747"/>
      <c r="O108" s="747"/>
      <c r="P108" s="709"/>
      <c r="Q108" s="709"/>
      <c r="R108" s="709"/>
      <c r="S108" s="709"/>
      <c r="T108" s="709"/>
      <c r="U108" s="709"/>
      <c r="V108" s="709"/>
      <c r="W108" s="709"/>
      <c r="X108" s="709"/>
      <c r="Y108" s="709"/>
      <c r="Z108" s="710"/>
    </row>
    <row r="109" spans="1:26" ht="16.5" customHeight="1">
      <c r="A109" s="720"/>
      <c r="B109" s="709"/>
      <c r="C109" s="709"/>
      <c r="D109" s="709"/>
      <c r="E109" s="709"/>
      <c r="F109" s="709"/>
      <c r="G109" s="709"/>
      <c r="H109" s="709"/>
      <c r="I109" s="709"/>
      <c r="J109" s="747"/>
      <c r="K109" s="747"/>
      <c r="L109" s="747"/>
      <c r="M109" s="747"/>
      <c r="N109" s="747"/>
      <c r="O109" s="747"/>
      <c r="P109" s="709"/>
      <c r="Q109" s="709"/>
      <c r="R109" s="709"/>
      <c r="S109" s="709"/>
      <c r="T109" s="709"/>
      <c r="U109" s="709"/>
      <c r="V109" s="709"/>
      <c r="W109" s="709"/>
      <c r="X109" s="709"/>
      <c r="Y109" s="709"/>
      <c r="Z109" s="710"/>
    </row>
    <row r="110" spans="1:26" ht="16.5" customHeight="1">
      <c r="A110" s="720"/>
      <c r="B110" s="709"/>
      <c r="C110" s="761"/>
      <c r="D110" s="762"/>
      <c r="E110" s="763"/>
      <c r="F110" s="750" t="s">
        <v>1656</v>
      </c>
      <c r="G110" s="750" t="s">
        <v>1657</v>
      </c>
      <c r="H110" s="750" t="s">
        <v>1658</v>
      </c>
      <c r="I110" s="750" t="s">
        <v>1659</v>
      </c>
      <c r="J110" s="747"/>
      <c r="K110" s="747"/>
      <c r="L110" s="747"/>
      <c r="M110" s="747"/>
      <c r="N110" s="747"/>
      <c r="O110" s="747"/>
      <c r="P110" s="709"/>
      <c r="Q110" s="709"/>
      <c r="R110" s="709"/>
      <c r="S110" s="709"/>
      <c r="T110" s="709"/>
      <c r="U110" s="709"/>
      <c r="V110" s="709"/>
      <c r="W110" s="709"/>
      <c r="X110" s="709"/>
      <c r="Y110" s="709"/>
      <c r="Z110" s="710"/>
    </row>
    <row r="111" spans="1:26" ht="16.5" customHeight="1">
      <c r="A111" s="720"/>
      <c r="B111" s="726"/>
      <c r="C111" s="1462" t="s">
        <v>1660</v>
      </c>
      <c r="D111" s="1435"/>
      <c r="E111" s="1438"/>
      <c r="F111" s="760">
        <f t="shared" ref="F111:I111" si="47">F108</f>
        <v>0.13719760479041918</v>
      </c>
      <c r="G111" s="760">
        <f t="shared" si="47"/>
        <v>0.18551966898759062</v>
      </c>
      <c r="H111" s="760">
        <f t="shared" si="47"/>
        <v>0.32747452003286853</v>
      </c>
      <c r="I111" s="760">
        <f t="shared" si="47"/>
        <v>0.34980820618912167</v>
      </c>
      <c r="J111" s="757"/>
      <c r="K111" s="747"/>
      <c r="L111" s="747"/>
      <c r="M111" s="747"/>
      <c r="N111" s="747"/>
      <c r="O111" s="747"/>
      <c r="P111" s="709"/>
      <c r="Q111" s="709"/>
      <c r="R111" s="709"/>
      <c r="S111" s="709"/>
      <c r="T111" s="709"/>
      <c r="U111" s="709"/>
      <c r="V111" s="709"/>
      <c r="W111" s="709"/>
      <c r="X111" s="709"/>
      <c r="Y111" s="709"/>
      <c r="Z111" s="710"/>
    </row>
    <row r="112" spans="1:26" ht="16.5" customHeight="1">
      <c r="A112" s="720"/>
      <c r="B112" s="709"/>
      <c r="C112" s="764"/>
      <c r="D112" s="764"/>
      <c r="E112" s="764"/>
      <c r="F112" s="709"/>
      <c r="G112" s="709"/>
      <c r="H112" s="709"/>
      <c r="I112" s="709"/>
      <c r="J112" s="747"/>
      <c r="K112" s="747"/>
      <c r="L112" s="747"/>
      <c r="M112" s="747"/>
      <c r="N112" s="747"/>
      <c r="O112" s="747"/>
      <c r="P112" s="709"/>
      <c r="Q112" s="709"/>
      <c r="R112" s="709"/>
      <c r="S112" s="709"/>
      <c r="T112" s="709"/>
      <c r="U112" s="709"/>
      <c r="V112" s="709"/>
      <c r="W112" s="709"/>
      <c r="X112" s="709"/>
      <c r="Y112" s="709"/>
      <c r="Z112" s="710"/>
    </row>
    <row r="113" spans="1:26" ht="16.5" customHeight="1">
      <c r="A113" s="720"/>
      <c r="B113" s="709"/>
      <c r="C113" s="747" t="s">
        <v>1661</v>
      </c>
      <c r="D113" s="747"/>
      <c r="E113" s="747"/>
      <c r="F113" s="747"/>
      <c r="G113" s="747"/>
      <c r="H113" s="747"/>
      <c r="I113" s="747"/>
      <c r="J113" s="747"/>
      <c r="K113" s="747"/>
      <c r="L113" s="747"/>
      <c r="M113" s="747"/>
      <c r="N113" s="747"/>
      <c r="O113" s="747"/>
      <c r="P113" s="709"/>
      <c r="Q113" s="709"/>
      <c r="R113" s="709"/>
      <c r="S113" s="709"/>
      <c r="T113" s="709"/>
      <c r="U113" s="709"/>
      <c r="V113" s="709"/>
      <c r="W113" s="709"/>
      <c r="X113" s="709"/>
      <c r="Y113" s="709"/>
      <c r="Z113" s="710"/>
    </row>
    <row r="114" spans="1:26" ht="16.5" customHeight="1">
      <c r="A114" s="720"/>
      <c r="B114" s="709"/>
      <c r="C114" s="709" t="s">
        <v>1662</v>
      </c>
      <c r="D114" s="709"/>
      <c r="E114" s="709"/>
      <c r="F114" s="709"/>
      <c r="G114" s="709"/>
      <c r="H114" s="709"/>
      <c r="I114" s="709"/>
      <c r="J114" s="709"/>
      <c r="K114" s="747"/>
      <c r="L114" s="747"/>
      <c r="M114" s="747"/>
      <c r="N114" s="747"/>
      <c r="O114" s="747"/>
      <c r="P114" s="709"/>
      <c r="Q114" s="709"/>
      <c r="R114" s="709"/>
      <c r="S114" s="709"/>
      <c r="T114" s="709"/>
      <c r="U114" s="709"/>
      <c r="V114" s="709"/>
      <c r="W114" s="709"/>
      <c r="X114" s="709"/>
      <c r="Y114" s="709"/>
      <c r="Z114" s="710"/>
    </row>
    <row r="115" spans="1:26" ht="16.5" customHeight="1">
      <c r="A115" s="720"/>
      <c r="B115" s="709"/>
      <c r="C115" s="709" t="s">
        <v>1663</v>
      </c>
      <c r="D115" s="709"/>
      <c r="E115" s="709"/>
      <c r="F115" s="709"/>
      <c r="G115" s="709"/>
      <c r="H115" s="709"/>
      <c r="I115" s="709"/>
      <c r="J115" s="709"/>
      <c r="K115" s="747"/>
      <c r="L115" s="747"/>
      <c r="M115" s="747"/>
      <c r="N115" s="747"/>
      <c r="O115" s="747"/>
      <c r="P115" s="709"/>
      <c r="Q115" s="709"/>
      <c r="R115" s="709"/>
      <c r="S115" s="709"/>
      <c r="T115" s="709"/>
      <c r="U115" s="709"/>
      <c r="V115" s="709"/>
      <c r="W115" s="709"/>
      <c r="X115" s="709"/>
      <c r="Y115" s="709"/>
      <c r="Z115" s="710"/>
    </row>
    <row r="116" spans="1:26" ht="16.5" customHeight="1">
      <c r="A116" s="720"/>
      <c r="B116" s="709"/>
      <c r="C116" s="709" t="s">
        <v>1664</v>
      </c>
      <c r="D116" s="765"/>
      <c r="E116" s="747"/>
      <c r="F116" s="747"/>
      <c r="G116" s="747"/>
      <c r="H116" s="747"/>
      <c r="I116" s="747"/>
      <c r="J116" s="747"/>
      <c r="K116" s="747"/>
      <c r="L116" s="747"/>
      <c r="M116" s="747"/>
      <c r="N116" s="747"/>
      <c r="O116" s="747"/>
      <c r="P116" s="709"/>
      <c r="Q116" s="709"/>
      <c r="R116" s="709"/>
      <c r="S116" s="709"/>
      <c r="T116" s="709"/>
      <c r="U116" s="709"/>
      <c r="V116" s="709"/>
      <c r="W116" s="709"/>
      <c r="X116" s="709"/>
      <c r="Y116" s="709"/>
      <c r="Z116" s="710"/>
    </row>
    <row r="117" spans="1:26" ht="16.5" customHeight="1">
      <c r="A117" s="720"/>
      <c r="B117" s="709"/>
      <c r="C117" s="747"/>
      <c r="D117" s="747"/>
      <c r="E117" s="747"/>
      <c r="F117" s="747"/>
      <c r="G117" s="747"/>
      <c r="H117" s="747"/>
      <c r="I117" s="747"/>
      <c r="J117" s="747"/>
      <c r="K117" s="747"/>
      <c r="L117" s="747"/>
      <c r="M117" s="747"/>
      <c r="N117" s="747"/>
      <c r="O117" s="747"/>
      <c r="P117" s="709"/>
      <c r="Q117" s="709"/>
      <c r="R117" s="709"/>
      <c r="S117" s="709"/>
      <c r="T117" s="709"/>
      <c r="U117" s="709"/>
      <c r="V117" s="709"/>
      <c r="W117" s="709"/>
      <c r="X117" s="709"/>
      <c r="Y117" s="709"/>
      <c r="Z117" s="710"/>
    </row>
    <row r="118" spans="1:26" ht="16.5" customHeight="1">
      <c r="A118" s="720"/>
      <c r="B118" s="709"/>
      <c r="C118" s="758" t="s">
        <v>1665</v>
      </c>
      <c r="D118" s="747"/>
      <c r="E118" s="747"/>
      <c r="F118" s="747"/>
      <c r="G118" s="747"/>
      <c r="H118" s="747"/>
      <c r="I118" s="747"/>
      <c r="J118" s="747"/>
      <c r="K118" s="747"/>
      <c r="L118" s="747"/>
      <c r="M118" s="747"/>
      <c r="N118" s="747"/>
      <c r="O118" s="747"/>
      <c r="P118" s="709"/>
      <c r="Q118" s="709"/>
      <c r="R118" s="709"/>
      <c r="S118" s="709"/>
      <c r="T118" s="709"/>
      <c r="U118" s="709"/>
      <c r="V118" s="709"/>
      <c r="W118" s="709"/>
      <c r="X118" s="709"/>
      <c r="Y118" s="709"/>
      <c r="Z118" s="710"/>
    </row>
    <row r="119" spans="1:26" ht="16.5" customHeight="1">
      <c r="A119" s="720"/>
      <c r="B119" s="709"/>
      <c r="C119" s="747"/>
      <c r="D119" s="747"/>
      <c r="E119" s="747"/>
      <c r="F119" s="747"/>
      <c r="G119" s="747"/>
      <c r="H119" s="747"/>
      <c r="I119" s="747"/>
      <c r="J119" s="747"/>
      <c r="K119" s="747"/>
      <c r="L119" s="747"/>
      <c r="M119" s="747"/>
      <c r="N119" s="747"/>
      <c r="O119" s="747"/>
      <c r="P119" s="709"/>
      <c r="Q119" s="709"/>
      <c r="R119" s="709"/>
      <c r="S119" s="709"/>
      <c r="T119" s="709"/>
      <c r="U119" s="709"/>
      <c r="V119" s="709"/>
      <c r="W119" s="709"/>
      <c r="X119" s="709"/>
      <c r="Y119" s="709"/>
      <c r="Z119" s="710"/>
    </row>
    <row r="120" spans="1:26" ht="16.5" customHeight="1">
      <c r="A120" s="720"/>
      <c r="B120" s="709"/>
      <c r="C120" s="747"/>
      <c r="D120" s="747"/>
      <c r="E120" s="747"/>
      <c r="F120" s="747"/>
      <c r="G120" s="747"/>
      <c r="H120" s="747"/>
      <c r="I120" s="747"/>
      <c r="J120" s="747"/>
      <c r="K120" s="747"/>
      <c r="L120" s="747"/>
      <c r="M120" s="747"/>
      <c r="N120" s="747"/>
      <c r="O120" s="747"/>
      <c r="P120" s="709"/>
      <c r="Q120" s="709"/>
      <c r="R120" s="709"/>
      <c r="S120" s="709"/>
      <c r="T120" s="709"/>
      <c r="U120" s="709"/>
      <c r="V120" s="709"/>
      <c r="W120" s="709"/>
      <c r="X120" s="709"/>
      <c r="Y120" s="709"/>
      <c r="Z120" s="710"/>
    </row>
    <row r="121" spans="1:26" ht="16.5" customHeight="1">
      <c r="A121" s="720"/>
      <c r="B121" s="709"/>
      <c r="C121" s="745"/>
      <c r="D121" s="745"/>
      <c r="E121" s="766" t="s">
        <v>1666</v>
      </c>
      <c r="F121" s="767" t="s">
        <v>1667</v>
      </c>
      <c r="G121" s="767" t="s">
        <v>1668</v>
      </c>
      <c r="H121" s="767" t="s">
        <v>1669</v>
      </c>
      <c r="I121" s="747"/>
      <c r="J121" s="747"/>
      <c r="K121" s="747"/>
      <c r="L121" s="747"/>
      <c r="M121" s="747"/>
      <c r="N121" s="747"/>
      <c r="O121" s="747"/>
      <c r="P121" s="709"/>
      <c r="Q121" s="709"/>
      <c r="R121" s="709"/>
      <c r="S121" s="709"/>
      <c r="T121" s="709"/>
      <c r="U121" s="709"/>
      <c r="V121" s="709"/>
      <c r="W121" s="709"/>
      <c r="X121" s="709"/>
      <c r="Y121" s="709"/>
      <c r="Z121" s="710"/>
    </row>
    <row r="122" spans="1:26" ht="16.5" customHeight="1">
      <c r="A122" s="720"/>
      <c r="B122" s="709"/>
      <c r="C122" s="1505" t="s">
        <v>1635</v>
      </c>
      <c r="D122" s="1435"/>
      <c r="E122" s="1438"/>
      <c r="F122" s="768">
        <v>52</v>
      </c>
      <c r="G122" s="768">
        <v>8</v>
      </c>
      <c r="H122" s="769">
        <f t="shared" ref="H122:H128" si="48">G122/F122</f>
        <v>0.15384615384615385</v>
      </c>
      <c r="I122" s="747"/>
      <c r="J122" s="747"/>
      <c r="K122" s="747"/>
      <c r="L122" s="747"/>
      <c r="M122" s="747"/>
      <c r="N122" s="747"/>
      <c r="O122" s="747"/>
      <c r="P122" s="709"/>
      <c r="Q122" s="709"/>
      <c r="R122" s="709"/>
      <c r="S122" s="709"/>
      <c r="T122" s="709"/>
      <c r="U122" s="709"/>
      <c r="V122" s="709"/>
      <c r="W122" s="709"/>
      <c r="X122" s="709"/>
      <c r="Y122" s="709"/>
      <c r="Z122" s="710"/>
    </row>
    <row r="123" spans="1:26" ht="16.5" customHeight="1">
      <c r="A123" s="720"/>
      <c r="B123" s="709"/>
      <c r="C123" s="1505" t="s">
        <v>1636</v>
      </c>
      <c r="D123" s="1435"/>
      <c r="E123" s="1438"/>
      <c r="F123" s="768">
        <v>65</v>
      </c>
      <c r="G123" s="768">
        <v>30</v>
      </c>
      <c r="H123" s="769">
        <f t="shared" si="48"/>
        <v>0.46153846153846156</v>
      </c>
      <c r="I123" s="747"/>
      <c r="J123" s="747"/>
      <c r="K123" s="747"/>
      <c r="L123" s="747"/>
      <c r="M123" s="747"/>
      <c r="N123" s="747"/>
      <c r="O123" s="747"/>
      <c r="P123" s="709"/>
      <c r="Q123" s="709"/>
      <c r="R123" s="709"/>
      <c r="S123" s="709"/>
      <c r="T123" s="709"/>
      <c r="U123" s="709"/>
      <c r="V123" s="709"/>
      <c r="W123" s="709"/>
      <c r="X123" s="709"/>
      <c r="Y123" s="709"/>
      <c r="Z123" s="710"/>
    </row>
    <row r="124" spans="1:26" ht="16.5" customHeight="1">
      <c r="A124" s="720"/>
      <c r="B124" s="709"/>
      <c r="C124" s="1505" t="s">
        <v>1637</v>
      </c>
      <c r="D124" s="1435"/>
      <c r="E124" s="1438"/>
      <c r="F124" s="768">
        <v>38</v>
      </c>
      <c r="G124" s="768">
        <v>44</v>
      </c>
      <c r="H124" s="769">
        <f t="shared" si="48"/>
        <v>1.1578947368421053</v>
      </c>
      <c r="I124" s="747"/>
      <c r="J124" s="747"/>
      <c r="K124" s="747"/>
      <c r="L124" s="747"/>
      <c r="M124" s="747"/>
      <c r="N124" s="747"/>
      <c r="O124" s="747"/>
      <c r="P124" s="709"/>
      <c r="Q124" s="709"/>
      <c r="R124" s="709"/>
      <c r="S124" s="709"/>
      <c r="T124" s="709"/>
      <c r="U124" s="709"/>
      <c r="V124" s="709"/>
      <c r="W124" s="709"/>
      <c r="X124" s="709"/>
      <c r="Y124" s="709"/>
      <c r="Z124" s="710"/>
    </row>
    <row r="125" spans="1:26" ht="16.5" customHeight="1">
      <c r="A125" s="720"/>
      <c r="B125" s="709"/>
      <c r="C125" s="1505" t="s">
        <v>1638</v>
      </c>
      <c r="D125" s="1435"/>
      <c r="E125" s="1438"/>
      <c r="F125" s="768">
        <v>64</v>
      </c>
      <c r="G125" s="768">
        <v>69</v>
      </c>
      <c r="H125" s="769">
        <f t="shared" si="48"/>
        <v>1.078125</v>
      </c>
      <c r="I125" s="747"/>
      <c r="J125" s="747"/>
      <c r="K125" s="747"/>
      <c r="L125" s="747"/>
      <c r="M125" s="747"/>
      <c r="N125" s="747"/>
      <c r="O125" s="747"/>
      <c r="P125" s="709"/>
      <c r="Q125" s="709"/>
      <c r="R125" s="709"/>
      <c r="S125" s="709"/>
      <c r="T125" s="709"/>
      <c r="U125" s="709"/>
      <c r="V125" s="709"/>
      <c r="W125" s="709"/>
      <c r="X125" s="709"/>
      <c r="Y125" s="709"/>
      <c r="Z125" s="710"/>
    </row>
    <row r="126" spans="1:26" ht="16.5" customHeight="1">
      <c r="A126" s="720"/>
      <c r="B126" s="709"/>
      <c r="C126" s="1505" t="s">
        <v>1639</v>
      </c>
      <c r="D126" s="1435"/>
      <c r="E126" s="1438"/>
      <c r="F126" s="768">
        <v>46</v>
      </c>
      <c r="G126" s="768">
        <v>30</v>
      </c>
      <c r="H126" s="769">
        <f t="shared" si="48"/>
        <v>0.65217391304347827</v>
      </c>
      <c r="I126" s="747"/>
      <c r="J126" s="747"/>
      <c r="K126" s="747"/>
      <c r="L126" s="747"/>
      <c r="M126" s="747"/>
      <c r="N126" s="747"/>
      <c r="O126" s="747"/>
      <c r="P126" s="709"/>
      <c r="Q126" s="709"/>
      <c r="R126" s="709"/>
      <c r="S126" s="709"/>
      <c r="T126" s="709"/>
      <c r="U126" s="709"/>
      <c r="V126" s="709"/>
      <c r="W126" s="709"/>
      <c r="X126" s="709"/>
      <c r="Y126" s="709"/>
      <c r="Z126" s="710"/>
    </row>
    <row r="127" spans="1:26" ht="16.5" customHeight="1">
      <c r="A127" s="720"/>
      <c r="B127" s="709"/>
      <c r="C127" s="1473" t="s">
        <v>1640</v>
      </c>
      <c r="D127" s="1435"/>
      <c r="E127" s="1438"/>
      <c r="F127" s="768">
        <v>79</v>
      </c>
      <c r="G127" s="768">
        <v>60</v>
      </c>
      <c r="H127" s="769">
        <f t="shared" si="48"/>
        <v>0.759493670886076</v>
      </c>
      <c r="I127" s="747"/>
      <c r="J127" s="747"/>
      <c r="K127" s="747"/>
      <c r="L127" s="747"/>
      <c r="M127" s="747"/>
      <c r="N127" s="747"/>
      <c r="O127" s="747"/>
      <c r="P127" s="709"/>
      <c r="Q127" s="709"/>
      <c r="R127" s="709"/>
      <c r="S127" s="709"/>
      <c r="T127" s="709"/>
      <c r="U127" s="709"/>
      <c r="V127" s="709"/>
      <c r="W127" s="709"/>
      <c r="X127" s="709"/>
      <c r="Y127" s="709"/>
      <c r="Z127" s="710"/>
    </row>
    <row r="128" spans="1:26" ht="16.5" customHeight="1">
      <c r="A128" s="720"/>
      <c r="B128" s="709"/>
      <c r="C128" s="1473" t="s">
        <v>1641</v>
      </c>
      <c r="D128" s="1435"/>
      <c r="E128" s="1438"/>
      <c r="F128" s="768">
        <v>79</v>
      </c>
      <c r="G128" s="768">
        <v>60</v>
      </c>
      <c r="H128" s="769">
        <f t="shared" si="48"/>
        <v>0.759493670886076</v>
      </c>
      <c r="I128" s="709"/>
      <c r="J128" s="709"/>
      <c r="K128" s="709"/>
      <c r="L128" s="747"/>
      <c r="M128" s="747"/>
      <c r="N128" s="747"/>
      <c r="O128" s="747"/>
      <c r="P128" s="709"/>
      <c r="Q128" s="709"/>
      <c r="R128" s="709"/>
      <c r="S128" s="709"/>
      <c r="T128" s="709"/>
      <c r="U128" s="709"/>
      <c r="V128" s="709"/>
      <c r="W128" s="709"/>
      <c r="X128" s="709"/>
      <c r="Y128" s="709"/>
      <c r="Z128" s="710"/>
    </row>
    <row r="129" spans="1:26" ht="16.5" customHeight="1">
      <c r="A129" s="720"/>
      <c r="B129" s="709"/>
      <c r="C129" s="709"/>
      <c r="D129" s="709"/>
      <c r="E129" s="709"/>
      <c r="F129" s="709"/>
      <c r="G129" s="709"/>
      <c r="H129" s="709"/>
      <c r="I129" s="709"/>
      <c r="J129" s="709"/>
      <c r="K129" s="709"/>
      <c r="L129" s="747"/>
      <c r="M129" s="747"/>
      <c r="N129" s="747"/>
      <c r="O129" s="747"/>
      <c r="P129" s="709"/>
      <c r="Q129" s="709"/>
      <c r="R129" s="709"/>
      <c r="S129" s="709"/>
      <c r="T129" s="709"/>
      <c r="U129" s="709"/>
      <c r="V129" s="709"/>
      <c r="W129" s="709"/>
      <c r="X129" s="709"/>
      <c r="Y129" s="709"/>
      <c r="Z129" s="710"/>
    </row>
    <row r="130" spans="1:26" ht="16.5" customHeight="1">
      <c r="A130" s="720"/>
      <c r="B130" s="726"/>
      <c r="C130" s="745"/>
      <c r="D130" s="745"/>
      <c r="E130" s="766"/>
      <c r="F130" s="767" t="s">
        <v>1670</v>
      </c>
      <c r="G130" s="767" t="s">
        <v>1671</v>
      </c>
      <c r="H130" s="767" t="s">
        <v>1672</v>
      </c>
      <c r="I130" s="767" t="s">
        <v>1673</v>
      </c>
      <c r="J130" s="767" t="s">
        <v>1674</v>
      </c>
      <c r="K130" s="747"/>
      <c r="L130" s="747"/>
      <c r="M130" s="747"/>
      <c r="N130" s="747"/>
      <c r="O130" s="747"/>
      <c r="P130" s="709"/>
      <c r="Q130" s="709"/>
      <c r="R130" s="709"/>
      <c r="S130" s="709"/>
      <c r="T130" s="709"/>
      <c r="U130" s="709"/>
      <c r="V130" s="709"/>
      <c r="W130" s="709"/>
      <c r="X130" s="709"/>
      <c r="Y130" s="709"/>
      <c r="Z130" s="710"/>
    </row>
    <row r="131" spans="1:26" ht="16.5" customHeight="1">
      <c r="A131" s="720"/>
      <c r="B131" s="726"/>
      <c r="C131" s="1505" t="s">
        <v>1635</v>
      </c>
      <c r="D131" s="1435"/>
      <c r="E131" s="1438"/>
      <c r="F131" s="770">
        <v>0.14000000000000001</v>
      </c>
      <c r="G131" s="770">
        <v>0.19</v>
      </c>
      <c r="H131" s="770">
        <v>0.33</v>
      </c>
      <c r="I131" s="770">
        <v>0.35</v>
      </c>
      <c r="J131" s="770">
        <v>0.35</v>
      </c>
      <c r="K131" s="747"/>
      <c r="L131" s="747"/>
      <c r="M131" s="747"/>
      <c r="N131" s="747"/>
      <c r="O131" s="747"/>
      <c r="P131" s="709"/>
      <c r="Q131" s="709"/>
      <c r="R131" s="709"/>
      <c r="S131" s="709"/>
      <c r="T131" s="709"/>
      <c r="U131" s="709"/>
      <c r="V131" s="709"/>
      <c r="W131" s="709"/>
      <c r="X131" s="709"/>
      <c r="Y131" s="709"/>
      <c r="Z131" s="710"/>
    </row>
    <row r="132" spans="1:26" ht="16.5" customHeight="1">
      <c r="A132" s="720"/>
      <c r="B132" s="726"/>
      <c r="C132" s="1505" t="s">
        <v>1636</v>
      </c>
      <c r="D132" s="1435"/>
      <c r="E132" s="1438"/>
      <c r="F132" s="770">
        <f>G111</f>
        <v>0.18551966898759062</v>
      </c>
      <c r="G132" s="770">
        <v>0.35</v>
      </c>
      <c r="H132" s="770">
        <v>0.33</v>
      </c>
      <c r="I132" s="770">
        <v>0.35</v>
      </c>
      <c r="J132" s="770">
        <v>0.35</v>
      </c>
      <c r="K132" s="757"/>
      <c r="L132" s="747"/>
      <c r="M132" s="747"/>
      <c r="N132" s="747"/>
      <c r="O132" s="747"/>
      <c r="P132" s="709"/>
      <c r="Q132" s="709"/>
      <c r="R132" s="709"/>
      <c r="S132" s="709"/>
      <c r="T132" s="709"/>
      <c r="U132" s="709"/>
      <c r="V132" s="709"/>
      <c r="W132" s="709"/>
      <c r="X132" s="709"/>
      <c r="Y132" s="709"/>
      <c r="Z132" s="710"/>
    </row>
    <row r="133" spans="1:26" ht="16.5" customHeight="1">
      <c r="A133" s="720"/>
      <c r="B133" s="726"/>
      <c r="C133" s="1505" t="s">
        <v>1637</v>
      </c>
      <c r="D133" s="1435"/>
      <c r="E133" s="1438"/>
      <c r="F133" s="770">
        <f>I111</f>
        <v>0.34980820618912167</v>
      </c>
      <c r="G133" s="770">
        <f>I111</f>
        <v>0.34980820618912167</v>
      </c>
      <c r="H133" s="770">
        <f>I111</f>
        <v>0.34980820618912167</v>
      </c>
      <c r="I133" s="770">
        <v>0.35</v>
      </c>
      <c r="J133" s="770">
        <f>I111</f>
        <v>0.34980820618912167</v>
      </c>
      <c r="K133" s="747"/>
      <c r="L133" s="747"/>
      <c r="M133" s="747"/>
      <c r="N133" s="747"/>
      <c r="O133" s="747"/>
      <c r="P133" s="709"/>
      <c r="Q133" s="709"/>
      <c r="R133" s="709"/>
      <c r="S133" s="709"/>
      <c r="T133" s="709"/>
      <c r="U133" s="709"/>
      <c r="V133" s="709"/>
      <c r="W133" s="709"/>
      <c r="X133" s="709"/>
      <c r="Y133" s="709"/>
      <c r="Z133" s="710"/>
    </row>
    <row r="134" spans="1:26" ht="16.5" customHeight="1">
      <c r="A134" s="720"/>
      <c r="B134" s="709"/>
      <c r="C134" s="1505" t="s">
        <v>1638</v>
      </c>
      <c r="D134" s="1435"/>
      <c r="E134" s="1438"/>
      <c r="F134" s="770">
        <f>I111</f>
        <v>0.34980820618912167</v>
      </c>
      <c r="G134" s="770">
        <f>I111</f>
        <v>0.34980820618912167</v>
      </c>
      <c r="H134" s="770">
        <f>I111</f>
        <v>0.34980820618912167</v>
      </c>
      <c r="I134" s="770">
        <v>0.35</v>
      </c>
      <c r="J134" s="770">
        <v>0.35</v>
      </c>
      <c r="K134" s="747"/>
      <c r="L134" s="747"/>
      <c r="M134" s="747"/>
      <c r="N134" s="747"/>
      <c r="O134" s="747"/>
      <c r="P134" s="709"/>
      <c r="Q134" s="709"/>
      <c r="R134" s="709"/>
      <c r="S134" s="709"/>
      <c r="T134" s="709"/>
      <c r="U134" s="709"/>
      <c r="V134" s="709"/>
      <c r="W134" s="709"/>
      <c r="X134" s="709"/>
      <c r="Y134" s="709"/>
      <c r="Z134" s="710"/>
    </row>
    <row r="135" spans="1:26" ht="16.5" customHeight="1">
      <c r="A135" s="720"/>
      <c r="B135" s="709"/>
      <c r="C135" s="1505" t="s">
        <v>1639</v>
      </c>
      <c r="D135" s="1435"/>
      <c r="E135" s="1438"/>
      <c r="F135" s="770">
        <f t="shared" ref="F135:G135" si="49">H111</f>
        <v>0.32747452003286853</v>
      </c>
      <c r="G135" s="770">
        <f t="shared" si="49"/>
        <v>0.34980820618912167</v>
      </c>
      <c r="H135" s="770">
        <f>I111</f>
        <v>0.34980820618912167</v>
      </c>
      <c r="I135" s="770">
        <v>0.35</v>
      </c>
      <c r="J135" s="770">
        <v>0.35</v>
      </c>
      <c r="K135" s="709"/>
      <c r="L135" s="747"/>
      <c r="M135" s="747"/>
      <c r="N135" s="747"/>
      <c r="O135" s="747"/>
      <c r="P135" s="709"/>
      <c r="Q135" s="709"/>
      <c r="R135" s="709"/>
      <c r="S135" s="709"/>
      <c r="T135" s="709"/>
      <c r="U135" s="709"/>
      <c r="V135" s="709"/>
      <c r="W135" s="709"/>
      <c r="X135" s="709"/>
      <c r="Y135" s="709"/>
      <c r="Z135" s="710"/>
    </row>
    <row r="136" spans="1:26" ht="16.5" customHeight="1">
      <c r="A136" s="720"/>
      <c r="B136" s="726"/>
      <c r="C136" s="1505" t="s">
        <v>1640</v>
      </c>
      <c r="D136" s="1435"/>
      <c r="E136" s="1438"/>
      <c r="F136" s="770">
        <f t="shared" ref="F136:G136" si="50">H111</f>
        <v>0.32747452003286853</v>
      </c>
      <c r="G136" s="770">
        <f t="shared" si="50"/>
        <v>0.34980820618912167</v>
      </c>
      <c r="H136" s="770">
        <f>I111</f>
        <v>0.34980820618912167</v>
      </c>
      <c r="I136" s="770">
        <v>0.35</v>
      </c>
      <c r="J136" s="770">
        <v>0.35</v>
      </c>
      <c r="K136" s="747"/>
      <c r="L136" s="747"/>
      <c r="M136" s="747"/>
      <c r="N136" s="747"/>
      <c r="O136" s="747"/>
      <c r="P136" s="709"/>
      <c r="Q136" s="709"/>
      <c r="R136" s="709"/>
      <c r="S136" s="709"/>
      <c r="T136" s="709"/>
      <c r="U136" s="709"/>
      <c r="V136" s="709"/>
      <c r="W136" s="709"/>
      <c r="X136" s="709"/>
      <c r="Y136" s="709"/>
      <c r="Z136" s="710"/>
    </row>
    <row r="137" spans="1:26" ht="16.5" customHeight="1">
      <c r="A137" s="720"/>
      <c r="B137" s="726"/>
      <c r="C137" s="1505" t="s">
        <v>1641</v>
      </c>
      <c r="D137" s="1435"/>
      <c r="E137" s="1438"/>
      <c r="F137" s="770">
        <f t="shared" ref="F137:G137" si="51">H111</f>
        <v>0.32747452003286853</v>
      </c>
      <c r="G137" s="770">
        <f t="shared" si="51"/>
        <v>0.34980820618912167</v>
      </c>
      <c r="H137" s="770">
        <f>I111</f>
        <v>0.34980820618912167</v>
      </c>
      <c r="I137" s="770">
        <v>0.35</v>
      </c>
      <c r="J137" s="770">
        <v>0.35</v>
      </c>
      <c r="K137" s="747"/>
      <c r="L137" s="747"/>
      <c r="M137" s="747"/>
      <c r="N137" s="747"/>
      <c r="O137" s="747"/>
      <c r="P137" s="709"/>
      <c r="Q137" s="709"/>
      <c r="R137" s="709"/>
      <c r="S137" s="709"/>
      <c r="T137" s="709"/>
      <c r="U137" s="709"/>
      <c r="V137" s="709"/>
      <c r="W137" s="709"/>
      <c r="X137" s="709"/>
      <c r="Y137" s="709"/>
      <c r="Z137" s="710"/>
    </row>
    <row r="138" spans="1:26" ht="16.5" customHeight="1">
      <c r="A138" s="720"/>
      <c r="B138" s="709"/>
      <c r="C138" s="771"/>
      <c r="D138" s="765"/>
      <c r="E138" s="765"/>
      <c r="F138" s="747"/>
      <c r="G138" s="747"/>
      <c r="H138" s="747"/>
      <c r="I138" s="747"/>
      <c r="J138" s="747"/>
      <c r="K138" s="747"/>
      <c r="L138" s="747"/>
      <c r="M138" s="747"/>
      <c r="N138" s="747"/>
      <c r="O138" s="747"/>
      <c r="P138" s="709"/>
      <c r="Q138" s="709"/>
      <c r="R138" s="709"/>
      <c r="S138" s="709"/>
      <c r="T138" s="709"/>
      <c r="U138" s="709"/>
      <c r="V138" s="709"/>
      <c r="W138" s="709"/>
      <c r="X138" s="709"/>
      <c r="Y138" s="709"/>
      <c r="Z138" s="710"/>
    </row>
    <row r="139" spans="1:26" ht="16.5" customHeight="1">
      <c r="A139" s="720"/>
      <c r="B139" s="709"/>
      <c r="C139" s="758"/>
      <c r="D139" s="747"/>
      <c r="E139" s="747"/>
      <c r="F139" s="747"/>
      <c r="G139" s="747"/>
      <c r="H139" s="747"/>
      <c r="I139" s="747"/>
      <c r="J139" s="747"/>
      <c r="K139" s="747"/>
      <c r="L139" s="747"/>
      <c r="M139" s="747"/>
      <c r="N139" s="747"/>
      <c r="O139" s="747"/>
      <c r="P139" s="709"/>
      <c r="Q139" s="709"/>
      <c r="R139" s="709"/>
      <c r="S139" s="709"/>
      <c r="T139" s="709"/>
      <c r="U139" s="709"/>
      <c r="V139" s="709"/>
      <c r="W139" s="709"/>
      <c r="X139" s="709"/>
      <c r="Y139" s="709"/>
      <c r="Z139" s="710"/>
    </row>
    <row r="140" spans="1:26" ht="16.5" customHeight="1">
      <c r="A140" s="720"/>
      <c r="B140" s="709"/>
      <c r="C140" s="758"/>
      <c r="D140" s="747"/>
      <c r="E140" s="747"/>
      <c r="F140" s="747"/>
      <c r="G140" s="747"/>
      <c r="H140" s="747"/>
      <c r="I140" s="757"/>
      <c r="J140" s="747"/>
      <c r="K140" s="747"/>
      <c r="L140" s="747"/>
      <c r="M140" s="747"/>
      <c r="N140" s="747"/>
      <c r="O140" s="747"/>
      <c r="P140" s="709"/>
      <c r="Q140" s="709"/>
      <c r="R140" s="709"/>
      <c r="S140" s="709"/>
      <c r="T140" s="709"/>
      <c r="U140" s="709"/>
      <c r="V140" s="709"/>
      <c r="W140" s="709"/>
      <c r="X140" s="709"/>
      <c r="Y140" s="709"/>
      <c r="Z140" s="710"/>
    </row>
    <row r="141" spans="1:26" ht="16.5" customHeight="1">
      <c r="A141" s="720"/>
      <c r="B141" s="709"/>
      <c r="C141" s="758"/>
      <c r="D141" s="747"/>
      <c r="E141" s="747"/>
      <c r="F141" s="747"/>
      <c r="G141" s="747"/>
      <c r="H141" s="747"/>
      <c r="I141" s="747"/>
      <c r="J141" s="747"/>
      <c r="K141" s="747"/>
      <c r="L141" s="747"/>
      <c r="M141" s="747"/>
      <c r="N141" s="747"/>
      <c r="O141" s="747"/>
      <c r="P141" s="709"/>
      <c r="Q141" s="709"/>
      <c r="R141" s="709"/>
      <c r="S141" s="709"/>
      <c r="T141" s="709"/>
      <c r="U141" s="709"/>
      <c r="V141" s="709"/>
      <c r="W141" s="709"/>
      <c r="X141" s="709"/>
      <c r="Y141" s="709"/>
      <c r="Z141" s="710"/>
    </row>
    <row r="142" spans="1:26" ht="16.5" customHeight="1">
      <c r="A142" s="720"/>
      <c r="B142" s="709"/>
      <c r="C142" s="758"/>
      <c r="D142" s="747"/>
      <c r="E142" s="747"/>
      <c r="F142" s="747"/>
      <c r="G142" s="747"/>
      <c r="H142" s="747"/>
      <c r="I142" s="747"/>
      <c r="J142" s="747"/>
      <c r="K142" s="747"/>
      <c r="L142" s="747"/>
      <c r="M142" s="747"/>
      <c r="N142" s="747"/>
      <c r="O142" s="747"/>
      <c r="P142" s="709"/>
      <c r="Q142" s="709"/>
      <c r="R142" s="709"/>
      <c r="S142" s="709"/>
      <c r="T142" s="709"/>
      <c r="U142" s="709"/>
      <c r="V142" s="709"/>
      <c r="W142" s="709"/>
      <c r="X142" s="709"/>
      <c r="Y142" s="709"/>
      <c r="Z142" s="710"/>
    </row>
    <row r="143" spans="1:26" ht="16.5" customHeight="1">
      <c r="A143" s="720"/>
      <c r="B143" s="709"/>
      <c r="C143" s="758" t="s">
        <v>1675</v>
      </c>
      <c r="D143" s="747"/>
      <c r="E143" s="747"/>
      <c r="F143" s="747"/>
      <c r="G143" s="747"/>
      <c r="H143" s="747"/>
      <c r="I143" s="747"/>
      <c r="J143" s="747"/>
      <c r="K143" s="747"/>
      <c r="L143" s="747"/>
      <c r="M143" s="747"/>
      <c r="N143" s="747"/>
      <c r="O143" s="747"/>
      <c r="P143" s="709"/>
      <c r="Q143" s="709"/>
      <c r="R143" s="709"/>
      <c r="S143" s="709"/>
      <c r="T143" s="709"/>
      <c r="U143" s="709"/>
      <c r="V143" s="709"/>
      <c r="W143" s="709"/>
      <c r="X143" s="709"/>
      <c r="Y143" s="709"/>
      <c r="Z143" s="710"/>
    </row>
    <row r="144" spans="1:26" ht="16.5" customHeight="1">
      <c r="A144" s="720"/>
      <c r="B144" s="709"/>
      <c r="C144" s="758"/>
      <c r="D144" s="747"/>
      <c r="E144" s="747"/>
      <c r="F144" s="747"/>
      <c r="G144" s="747"/>
      <c r="H144" s="747"/>
      <c r="I144" s="747"/>
      <c r="J144" s="747"/>
      <c r="K144" s="747"/>
      <c r="L144" s="747"/>
      <c r="M144" s="747"/>
      <c r="N144" s="747"/>
      <c r="O144" s="747"/>
      <c r="P144" s="709"/>
      <c r="Q144" s="709"/>
      <c r="R144" s="709"/>
      <c r="S144" s="709"/>
      <c r="T144" s="709"/>
      <c r="U144" s="709"/>
      <c r="V144" s="709"/>
      <c r="W144" s="709"/>
      <c r="X144" s="709"/>
      <c r="Y144" s="709"/>
      <c r="Z144" s="710"/>
    </row>
    <row r="145" spans="1:26" ht="16.5" customHeight="1">
      <c r="A145" s="720"/>
      <c r="B145" s="709"/>
      <c r="C145" s="747"/>
      <c r="D145" s="747"/>
      <c r="E145" s="747"/>
      <c r="F145" s="747"/>
      <c r="G145" s="747"/>
      <c r="H145" s="747"/>
      <c r="I145" s="747"/>
      <c r="J145" s="747"/>
      <c r="K145" s="747"/>
      <c r="L145" s="747"/>
      <c r="M145" s="747"/>
      <c r="N145" s="747"/>
      <c r="O145" s="747"/>
      <c r="P145" s="709"/>
      <c r="Q145" s="709"/>
      <c r="R145" s="709"/>
      <c r="S145" s="709"/>
      <c r="T145" s="709"/>
      <c r="U145" s="709"/>
      <c r="V145" s="709"/>
      <c r="W145" s="709"/>
      <c r="X145" s="709"/>
      <c r="Y145" s="709"/>
      <c r="Z145" s="710"/>
    </row>
    <row r="146" spans="1:26" ht="16.5" customHeight="1">
      <c r="A146" s="720"/>
      <c r="B146" s="709"/>
      <c r="C146" s="745"/>
      <c r="D146" s="745"/>
      <c r="E146" s="766"/>
      <c r="F146" s="767" t="s">
        <v>1676</v>
      </c>
      <c r="G146" s="767" t="s">
        <v>1677</v>
      </c>
      <c r="H146" s="767" t="s">
        <v>1678</v>
      </c>
      <c r="I146" s="767" t="s">
        <v>1679</v>
      </c>
      <c r="J146" s="767" t="s">
        <v>1680</v>
      </c>
      <c r="K146" s="747"/>
      <c r="L146" s="747"/>
      <c r="M146" s="747"/>
      <c r="N146" s="747"/>
      <c r="O146" s="747"/>
      <c r="P146" s="709"/>
      <c r="Q146" s="709"/>
      <c r="R146" s="709"/>
      <c r="S146" s="709"/>
      <c r="T146" s="709"/>
      <c r="U146" s="709"/>
      <c r="V146" s="709"/>
      <c r="W146" s="709"/>
      <c r="X146" s="709"/>
      <c r="Y146" s="709"/>
      <c r="Z146" s="710"/>
    </row>
    <row r="147" spans="1:26" ht="16.5" customHeight="1">
      <c r="A147" s="720"/>
      <c r="B147" s="709"/>
      <c r="C147" s="1505" t="s">
        <v>1635</v>
      </c>
      <c r="D147" s="1435"/>
      <c r="E147" s="1438"/>
      <c r="F147" s="768">
        <f t="shared" ref="F147:F149" si="52">F131*G85</f>
        <v>227.73422000000002</v>
      </c>
      <c r="G147" s="768">
        <f>G85*G131</f>
        <v>309.06787000000003</v>
      </c>
      <c r="H147" s="768">
        <f>G85*H131</f>
        <v>536.80209000000002</v>
      </c>
      <c r="I147" s="768">
        <f>G85*I131</f>
        <v>569.33555000000001</v>
      </c>
      <c r="J147" s="768">
        <f>G85*J131</f>
        <v>569.33555000000001</v>
      </c>
      <c r="K147" s="757"/>
      <c r="L147" s="747"/>
      <c r="M147" s="747"/>
      <c r="N147" s="747"/>
      <c r="O147" s="747"/>
      <c r="P147" s="709"/>
      <c r="Q147" s="709"/>
      <c r="R147" s="709"/>
      <c r="S147" s="709"/>
      <c r="T147" s="709"/>
      <c r="U147" s="709"/>
      <c r="V147" s="709"/>
      <c r="W147" s="709"/>
      <c r="X147" s="709"/>
      <c r="Y147" s="709"/>
      <c r="Z147" s="710"/>
    </row>
    <row r="148" spans="1:26" ht="16.5" customHeight="1">
      <c r="A148" s="720"/>
      <c r="B148" s="709"/>
      <c r="C148" s="1505" t="s">
        <v>1636</v>
      </c>
      <c r="D148" s="1435"/>
      <c r="E148" s="1438"/>
      <c r="F148" s="768">
        <f t="shared" si="52"/>
        <v>220.36260037128937</v>
      </c>
      <c r="G148" s="768">
        <f t="shared" ref="G148:G151" si="53">G132*G86</f>
        <v>415.73440999999997</v>
      </c>
      <c r="H148" s="768">
        <f t="shared" ref="H148:H151" si="54">H132*G86</f>
        <v>391.97815800000001</v>
      </c>
      <c r="I148" s="768">
        <f t="shared" ref="I148:I150" si="55">I132*G86</f>
        <v>415.73440999999997</v>
      </c>
      <c r="J148" s="768">
        <f t="shared" ref="J148:J151" si="56">J132*G86</f>
        <v>415.73440999999997</v>
      </c>
      <c r="K148" s="747"/>
      <c r="L148" s="747"/>
      <c r="M148" s="747"/>
      <c r="N148" s="747"/>
      <c r="O148" s="747"/>
      <c r="P148" s="709"/>
      <c r="Q148" s="709"/>
      <c r="R148" s="709"/>
      <c r="S148" s="709"/>
      <c r="T148" s="709"/>
      <c r="U148" s="709"/>
      <c r="V148" s="709"/>
      <c r="W148" s="709"/>
      <c r="X148" s="709"/>
      <c r="Y148" s="709"/>
      <c r="Z148" s="710"/>
    </row>
    <row r="149" spans="1:26" ht="16.5" customHeight="1">
      <c r="A149" s="720"/>
      <c r="B149" s="709"/>
      <c r="C149" s="1505" t="s">
        <v>1637</v>
      </c>
      <c r="D149" s="1435"/>
      <c r="E149" s="1438"/>
      <c r="F149" s="768">
        <f t="shared" si="52"/>
        <v>12.59309542280838</v>
      </c>
      <c r="G149" s="768">
        <f t="shared" si="53"/>
        <v>12.59309542280838</v>
      </c>
      <c r="H149" s="768">
        <f t="shared" si="54"/>
        <v>12.59309542280838</v>
      </c>
      <c r="I149" s="768">
        <f t="shared" si="55"/>
        <v>12.6</v>
      </c>
      <c r="J149" s="768">
        <f t="shared" si="56"/>
        <v>12.59309542280838</v>
      </c>
      <c r="K149" s="747"/>
      <c r="L149" s="747"/>
      <c r="M149" s="747"/>
      <c r="N149" s="747"/>
      <c r="O149" s="747"/>
      <c r="P149" s="709"/>
      <c r="Q149" s="709"/>
      <c r="R149" s="709"/>
      <c r="S149" s="709"/>
      <c r="T149" s="709"/>
      <c r="U149" s="709"/>
      <c r="V149" s="709"/>
      <c r="W149" s="709"/>
      <c r="X149" s="709"/>
      <c r="Y149" s="709"/>
      <c r="Z149" s="710"/>
    </row>
    <row r="150" spans="1:26" ht="16.5" customHeight="1">
      <c r="A150" s="720"/>
      <c r="B150" s="709"/>
      <c r="C150" s="1505" t="s">
        <v>1638</v>
      </c>
      <c r="D150" s="1435"/>
      <c r="E150" s="1438"/>
      <c r="F150" s="768">
        <f>G88*F134</f>
        <v>446.27411559348337</v>
      </c>
      <c r="G150" s="768">
        <f t="shared" si="53"/>
        <v>446.27411559348337</v>
      </c>
      <c r="H150" s="768">
        <f t="shared" si="54"/>
        <v>446.27411559348337</v>
      </c>
      <c r="I150" s="768">
        <f t="shared" si="55"/>
        <v>446.5188</v>
      </c>
      <c r="J150" s="768">
        <f t="shared" si="56"/>
        <v>446.5188</v>
      </c>
      <c r="K150" s="747"/>
      <c r="L150" s="747"/>
      <c r="M150" s="747"/>
      <c r="N150" s="747"/>
      <c r="O150" s="747"/>
      <c r="P150" s="709"/>
      <c r="Q150" s="709"/>
      <c r="R150" s="709"/>
      <c r="S150" s="709"/>
      <c r="T150" s="709"/>
      <c r="U150" s="709"/>
      <c r="V150" s="709"/>
      <c r="W150" s="709"/>
      <c r="X150" s="709"/>
      <c r="Y150" s="709"/>
      <c r="Z150" s="710"/>
    </row>
    <row r="151" spans="1:26" ht="16.5" customHeight="1">
      <c r="A151" s="720"/>
      <c r="B151" s="709"/>
      <c r="C151" s="1505" t="s">
        <v>1639</v>
      </c>
      <c r="D151" s="1435"/>
      <c r="E151" s="1438"/>
      <c r="F151" s="768">
        <f>F135*G89</f>
        <v>245.8747466055984</v>
      </c>
      <c r="G151" s="768">
        <f t="shared" si="53"/>
        <v>262.64334717912254</v>
      </c>
      <c r="H151" s="768">
        <f t="shared" si="54"/>
        <v>262.64334717912254</v>
      </c>
      <c r="I151" s="768">
        <f>I133*G87</f>
        <v>12.6</v>
      </c>
      <c r="J151" s="768">
        <f t="shared" si="56"/>
        <v>262.78735</v>
      </c>
      <c r="K151" s="747"/>
      <c r="L151" s="747"/>
      <c r="M151" s="747"/>
      <c r="N151" s="747"/>
      <c r="O151" s="747"/>
      <c r="P151" s="709"/>
      <c r="Q151" s="709"/>
      <c r="R151" s="709"/>
      <c r="S151" s="709"/>
      <c r="T151" s="709"/>
      <c r="U151" s="709"/>
      <c r="V151" s="709"/>
      <c r="W151" s="709"/>
      <c r="X151" s="709"/>
      <c r="Y151" s="709"/>
      <c r="Z151" s="710"/>
    </row>
    <row r="152" spans="1:26" ht="16.5" customHeight="1">
      <c r="A152" s="720"/>
      <c r="B152" s="709"/>
      <c r="C152" s="1505"/>
      <c r="D152" s="1435"/>
      <c r="E152" s="1438"/>
      <c r="F152" s="768">
        <f t="shared" ref="F152:J152" si="57">SUM(F147:F151)</f>
        <v>1152.8387779931795</v>
      </c>
      <c r="G152" s="768">
        <f t="shared" si="57"/>
        <v>1446.3128381954143</v>
      </c>
      <c r="H152" s="768">
        <f t="shared" si="57"/>
        <v>1650.2908061954145</v>
      </c>
      <c r="I152" s="768">
        <f t="shared" si="57"/>
        <v>1456.7887599999999</v>
      </c>
      <c r="J152" s="768">
        <f t="shared" si="57"/>
        <v>1706.9692054228085</v>
      </c>
      <c r="K152" s="747"/>
      <c r="L152" s="747"/>
      <c r="M152" s="747"/>
      <c r="N152" s="747"/>
      <c r="O152" s="747"/>
      <c r="P152" s="709"/>
      <c r="Q152" s="709"/>
      <c r="R152" s="709"/>
      <c r="S152" s="709"/>
      <c r="T152" s="709"/>
      <c r="U152" s="709"/>
      <c r="V152" s="709"/>
      <c r="W152" s="709"/>
      <c r="X152" s="709"/>
      <c r="Y152" s="709"/>
      <c r="Z152" s="710"/>
    </row>
    <row r="153" spans="1:26" ht="16.5" customHeight="1">
      <c r="A153" s="720"/>
      <c r="B153" s="709"/>
      <c r="C153" s="747"/>
      <c r="D153" s="747"/>
      <c r="E153" s="747"/>
      <c r="F153" s="747"/>
      <c r="G153" s="747"/>
      <c r="H153" s="747"/>
      <c r="I153" s="747"/>
      <c r="J153" s="747"/>
      <c r="K153" s="747"/>
      <c r="L153" s="747"/>
      <c r="M153" s="747"/>
      <c r="N153" s="747"/>
      <c r="O153" s="747"/>
      <c r="P153" s="709"/>
      <c r="Q153" s="709"/>
      <c r="R153" s="709"/>
      <c r="S153" s="709"/>
      <c r="T153" s="709"/>
      <c r="U153" s="709"/>
      <c r="V153" s="709"/>
      <c r="W153" s="709"/>
      <c r="X153" s="709"/>
      <c r="Y153" s="709"/>
      <c r="Z153" s="710"/>
    </row>
    <row r="154" spans="1:26" ht="16.5" customHeight="1">
      <c r="A154" s="720"/>
      <c r="B154" s="709"/>
      <c r="C154" s="747"/>
      <c r="D154" s="747"/>
      <c r="E154" s="747"/>
      <c r="F154" s="747"/>
      <c r="G154" s="747"/>
      <c r="H154" s="747"/>
      <c r="I154" s="747"/>
      <c r="J154" s="747"/>
      <c r="K154" s="747"/>
      <c r="L154" s="747"/>
      <c r="M154" s="747"/>
      <c r="N154" s="747"/>
      <c r="O154" s="747"/>
      <c r="P154" s="709"/>
      <c r="Q154" s="709"/>
      <c r="R154" s="709"/>
      <c r="S154" s="709"/>
      <c r="T154" s="709"/>
      <c r="U154" s="709"/>
      <c r="V154" s="709"/>
      <c r="W154" s="709"/>
      <c r="X154" s="709"/>
      <c r="Y154" s="709"/>
      <c r="Z154" s="710"/>
    </row>
    <row r="155" spans="1:26" ht="16.5" customHeight="1">
      <c r="A155" s="720"/>
      <c r="B155" s="709"/>
      <c r="C155" s="747"/>
      <c r="D155" s="747"/>
      <c r="E155" s="747"/>
      <c r="F155" s="757"/>
      <c r="G155" s="747"/>
      <c r="H155" s="747"/>
      <c r="I155" s="747"/>
      <c r="J155" s="747"/>
      <c r="K155" s="747"/>
      <c r="L155" s="747"/>
      <c r="M155" s="747"/>
      <c r="N155" s="747"/>
      <c r="O155" s="747"/>
      <c r="P155" s="709"/>
      <c r="Q155" s="709"/>
      <c r="R155" s="709"/>
      <c r="S155" s="709"/>
      <c r="T155" s="709"/>
      <c r="U155" s="709"/>
      <c r="V155" s="709"/>
      <c r="W155" s="709"/>
      <c r="X155" s="709"/>
      <c r="Y155" s="709"/>
      <c r="Z155" s="710"/>
    </row>
    <row r="156" spans="1:26" ht="16.5" customHeight="1">
      <c r="A156" s="720"/>
      <c r="B156" s="709"/>
      <c r="C156" s="747"/>
      <c r="D156" s="747"/>
      <c r="E156" s="747"/>
      <c r="F156" s="747"/>
      <c r="G156" s="747"/>
      <c r="H156" s="747"/>
      <c r="I156" s="747"/>
      <c r="J156" s="747"/>
      <c r="K156" s="747"/>
      <c r="L156" s="747"/>
      <c r="M156" s="747"/>
      <c r="N156" s="747"/>
      <c r="O156" s="747"/>
      <c r="P156" s="709"/>
      <c r="Q156" s="709"/>
      <c r="R156" s="709"/>
      <c r="S156" s="709"/>
      <c r="T156" s="709"/>
      <c r="U156" s="709"/>
      <c r="V156" s="709"/>
      <c r="W156" s="709"/>
      <c r="X156" s="709"/>
      <c r="Y156" s="709"/>
      <c r="Z156" s="710"/>
    </row>
    <row r="157" spans="1:26" ht="16.5" customHeight="1">
      <c r="A157" s="720"/>
      <c r="B157" s="709"/>
      <c r="C157" s="1456" t="s">
        <v>1610</v>
      </c>
      <c r="D157" s="1457"/>
      <c r="E157" s="1447"/>
      <c r="F157" s="731" t="s">
        <v>87</v>
      </c>
      <c r="G157" s="731" t="s">
        <v>88</v>
      </c>
      <c r="H157" s="731" t="s">
        <v>89</v>
      </c>
      <c r="I157" s="731" t="s">
        <v>90</v>
      </c>
      <c r="J157" s="731" t="s">
        <v>91</v>
      </c>
      <c r="K157" s="747"/>
      <c r="L157" s="747"/>
      <c r="M157" s="747"/>
      <c r="N157" s="747"/>
      <c r="O157" s="747"/>
      <c r="P157" s="709"/>
      <c r="Q157" s="709"/>
      <c r="R157" s="709"/>
      <c r="S157" s="709"/>
      <c r="T157" s="709"/>
      <c r="U157" s="709"/>
      <c r="V157" s="709"/>
      <c r="W157" s="709"/>
      <c r="X157" s="709"/>
      <c r="Y157" s="709"/>
      <c r="Z157" s="710"/>
    </row>
    <row r="158" spans="1:26" ht="16.5" customHeight="1">
      <c r="A158" s="720"/>
      <c r="B158" s="709"/>
      <c r="C158" s="1500" t="s">
        <v>1626</v>
      </c>
      <c r="D158" s="1469"/>
      <c r="E158" s="1501"/>
      <c r="F158" s="715">
        <f>(F131*G85+G86*F132+F133*G87+G88*F134+F135*G89)</f>
        <v>1152.8387779931795</v>
      </c>
      <c r="G158" s="715">
        <f t="shared" ref="G158:J158" si="58">G152</f>
        <v>1446.3128381954143</v>
      </c>
      <c r="H158" s="715">
        <f t="shared" si="58"/>
        <v>1650.2908061954145</v>
      </c>
      <c r="I158" s="715">
        <f t="shared" si="58"/>
        <v>1456.7887599999999</v>
      </c>
      <c r="J158" s="715">
        <f t="shared" si="58"/>
        <v>1706.9692054228085</v>
      </c>
      <c r="K158" s="747"/>
      <c r="L158" s="747"/>
      <c r="M158" s="747"/>
      <c r="N158" s="747"/>
      <c r="O158" s="747"/>
      <c r="P158" s="709"/>
      <c r="Q158" s="709"/>
      <c r="R158" s="709"/>
      <c r="S158" s="709"/>
      <c r="T158" s="709"/>
      <c r="U158" s="709"/>
      <c r="V158" s="709"/>
      <c r="W158" s="709"/>
      <c r="X158" s="709"/>
      <c r="Y158" s="709"/>
      <c r="Z158" s="710"/>
    </row>
    <row r="159" spans="1:26" ht="16.5" customHeight="1">
      <c r="A159" s="720"/>
      <c r="B159" s="726"/>
      <c r="C159" s="734" t="s">
        <v>1357</v>
      </c>
      <c r="D159" s="772"/>
      <c r="E159" s="772"/>
      <c r="F159" s="773"/>
      <c r="G159" s="774">
        <f t="shared" ref="G159:J159" si="59">(G158-F158)/F158</f>
        <v>0.25456643704604032</v>
      </c>
      <c r="H159" s="774">
        <f t="shared" si="59"/>
        <v>0.14103308953165791</v>
      </c>
      <c r="I159" s="774">
        <f t="shared" si="59"/>
        <v>-0.11725330194471287</v>
      </c>
      <c r="J159" s="774">
        <f t="shared" si="59"/>
        <v>0.17173419530145784</v>
      </c>
      <c r="K159" s="747"/>
      <c r="L159" s="747"/>
      <c r="M159" s="747"/>
      <c r="N159" s="747"/>
      <c r="O159" s="747"/>
      <c r="P159" s="709"/>
      <c r="Q159" s="709"/>
      <c r="R159" s="709"/>
      <c r="S159" s="709"/>
      <c r="T159" s="709"/>
      <c r="U159" s="709"/>
      <c r="V159" s="709"/>
      <c r="W159" s="709"/>
      <c r="X159" s="709"/>
      <c r="Y159" s="709"/>
      <c r="Z159" s="710"/>
    </row>
    <row r="160" spans="1:26" ht="16.5" customHeight="1">
      <c r="A160" s="720"/>
      <c r="B160" s="709"/>
      <c r="C160" s="709"/>
      <c r="D160" s="709"/>
      <c r="E160" s="709"/>
      <c r="F160" s="747"/>
      <c r="G160" s="747"/>
      <c r="H160" s="747"/>
      <c r="I160" s="747"/>
      <c r="J160" s="747"/>
      <c r="K160" s="747"/>
      <c r="L160" s="747"/>
      <c r="M160" s="747"/>
      <c r="N160" s="747"/>
      <c r="O160" s="747"/>
      <c r="P160" s="709"/>
      <c r="Q160" s="709"/>
      <c r="R160" s="709"/>
      <c r="S160" s="709"/>
      <c r="T160" s="709"/>
      <c r="U160" s="709"/>
      <c r="V160" s="709"/>
      <c r="W160" s="709"/>
      <c r="X160" s="709"/>
      <c r="Y160" s="709"/>
      <c r="Z160" s="710"/>
    </row>
    <row r="161" spans="1:26" ht="16.5" customHeight="1">
      <c r="A161" s="1455" t="s">
        <v>1628</v>
      </c>
      <c r="B161" s="1447"/>
      <c r="C161" s="709"/>
      <c r="D161" s="709"/>
      <c r="E161" s="709"/>
      <c r="F161" s="709"/>
      <c r="G161" s="709"/>
      <c r="H161" s="709"/>
      <c r="I161" s="709"/>
      <c r="J161" s="747"/>
      <c r="K161" s="747"/>
      <c r="L161" s="747"/>
      <c r="M161" s="747"/>
      <c r="N161" s="747"/>
      <c r="O161" s="747"/>
      <c r="P161" s="709"/>
      <c r="Q161" s="709"/>
      <c r="R161" s="709"/>
      <c r="S161" s="709"/>
      <c r="T161" s="709"/>
      <c r="U161" s="709"/>
      <c r="V161" s="709"/>
      <c r="W161" s="709"/>
      <c r="X161" s="709"/>
      <c r="Y161" s="709"/>
      <c r="Z161" s="710"/>
    </row>
    <row r="162" spans="1:26" ht="16.5" customHeight="1">
      <c r="A162" s="720"/>
      <c r="B162" s="709"/>
      <c r="C162" s="709"/>
      <c r="D162" s="709"/>
      <c r="E162" s="709"/>
      <c r="F162" s="709"/>
      <c r="G162" s="709"/>
      <c r="H162" s="709"/>
      <c r="I162" s="709"/>
      <c r="J162" s="747"/>
      <c r="K162" s="747"/>
      <c r="L162" s="747"/>
      <c r="M162" s="747"/>
      <c r="N162" s="747"/>
      <c r="O162" s="747"/>
      <c r="P162" s="709"/>
      <c r="Q162" s="709"/>
      <c r="R162" s="709"/>
      <c r="S162" s="709"/>
      <c r="T162" s="709"/>
      <c r="U162" s="709"/>
      <c r="V162" s="709"/>
      <c r="W162" s="709"/>
      <c r="X162" s="709"/>
      <c r="Y162" s="709"/>
      <c r="Z162" s="710"/>
    </row>
    <row r="163" spans="1:26" ht="16.5" customHeight="1">
      <c r="A163" s="720" t="s">
        <v>87</v>
      </c>
      <c r="B163" s="709"/>
      <c r="C163" s="709" t="s">
        <v>1681</v>
      </c>
      <c r="D163" s="765"/>
      <c r="E163" s="709"/>
      <c r="F163" s="709"/>
      <c r="G163" s="709"/>
      <c r="H163" s="709"/>
      <c r="I163" s="709"/>
      <c r="J163" s="747"/>
      <c r="K163" s="747"/>
      <c r="L163" s="747"/>
      <c r="M163" s="747"/>
      <c r="N163" s="747"/>
      <c r="O163" s="747"/>
      <c r="P163" s="709"/>
      <c r="Q163" s="709"/>
      <c r="R163" s="709"/>
      <c r="S163" s="709"/>
      <c r="T163" s="709"/>
      <c r="U163" s="709"/>
      <c r="V163" s="709"/>
      <c r="W163" s="709"/>
      <c r="X163" s="709"/>
      <c r="Y163" s="709"/>
      <c r="Z163" s="710"/>
    </row>
    <row r="164" spans="1:26" ht="16.5" customHeight="1">
      <c r="A164" s="720"/>
      <c r="B164" s="709"/>
      <c r="C164" s="709" t="s">
        <v>1682</v>
      </c>
      <c r="D164" s="765"/>
      <c r="E164" s="709"/>
      <c r="F164" s="709"/>
      <c r="G164" s="709"/>
      <c r="H164" s="709"/>
      <c r="I164" s="709"/>
      <c r="J164" s="709"/>
      <c r="K164" s="709"/>
      <c r="L164" s="709"/>
      <c r="M164" s="725"/>
      <c r="N164" s="709"/>
      <c r="O164" s="709"/>
      <c r="P164" s="709"/>
      <c r="Q164" s="709"/>
      <c r="R164" s="709"/>
      <c r="S164" s="709"/>
      <c r="T164" s="709"/>
      <c r="U164" s="709"/>
      <c r="V164" s="709"/>
      <c r="W164" s="709"/>
      <c r="X164" s="709"/>
      <c r="Y164" s="709"/>
      <c r="Z164" s="710"/>
    </row>
    <row r="165" spans="1:26" ht="16.5" customHeight="1">
      <c r="A165" s="720"/>
      <c r="B165" s="709"/>
      <c r="C165" s="709" t="s">
        <v>1683</v>
      </c>
      <c r="D165" s="775"/>
      <c r="E165" s="709"/>
      <c r="F165" s="709"/>
      <c r="G165" s="709"/>
      <c r="H165" s="709"/>
      <c r="I165" s="709"/>
      <c r="J165" s="709"/>
      <c r="K165" s="709"/>
      <c r="L165" s="709"/>
      <c r="M165" s="709"/>
      <c r="N165" s="709"/>
      <c r="O165" s="709"/>
      <c r="P165" s="709"/>
      <c r="Q165" s="709"/>
      <c r="R165" s="709"/>
      <c r="S165" s="709"/>
      <c r="T165" s="709"/>
      <c r="U165" s="709"/>
      <c r="V165" s="709"/>
      <c r="W165" s="709"/>
      <c r="X165" s="709"/>
      <c r="Y165" s="709"/>
      <c r="Z165" s="710"/>
    </row>
    <row r="166" spans="1:26" ht="16.5" customHeight="1">
      <c r="A166" s="720"/>
      <c r="B166" s="709"/>
      <c r="C166" s="709" t="s">
        <v>1684</v>
      </c>
      <c r="D166" s="709"/>
      <c r="E166" s="709"/>
      <c r="F166" s="709"/>
      <c r="G166" s="709"/>
      <c r="H166" s="709"/>
      <c r="I166" s="709"/>
      <c r="J166" s="709"/>
      <c r="K166" s="709"/>
      <c r="L166" s="709"/>
      <c r="M166" s="709"/>
      <c r="N166" s="709"/>
      <c r="O166" s="709"/>
      <c r="P166" s="709"/>
      <c r="Q166" s="709"/>
      <c r="R166" s="709"/>
      <c r="S166" s="709"/>
      <c r="T166" s="709"/>
      <c r="U166" s="709"/>
      <c r="V166" s="709"/>
      <c r="W166" s="709"/>
      <c r="X166" s="709"/>
      <c r="Y166" s="709"/>
      <c r="Z166" s="710"/>
    </row>
    <row r="167" spans="1:26" ht="16.5" customHeight="1">
      <c r="A167" s="736"/>
      <c r="B167" s="709"/>
      <c r="C167" s="763"/>
      <c r="D167" s="763"/>
      <c r="E167" s="776"/>
      <c r="F167" s="777"/>
      <c r="G167" s="777"/>
      <c r="H167" s="777"/>
      <c r="I167" s="777"/>
      <c r="J167" s="777"/>
      <c r="K167" s="777"/>
      <c r="L167" s="709"/>
      <c r="M167" s="709"/>
      <c r="N167" s="709"/>
      <c r="O167" s="709"/>
      <c r="P167" s="709"/>
      <c r="Q167" s="709"/>
      <c r="R167" s="709"/>
      <c r="S167" s="709"/>
      <c r="T167" s="709"/>
      <c r="U167" s="709"/>
      <c r="V167" s="709"/>
      <c r="W167" s="709"/>
      <c r="X167" s="709"/>
      <c r="Y167" s="709"/>
      <c r="Z167" s="710"/>
    </row>
    <row r="168" spans="1:26" ht="16.5" customHeight="1">
      <c r="A168" s="709"/>
      <c r="B168" s="709"/>
      <c r="C168" s="745"/>
      <c r="D168" s="745"/>
      <c r="E168" s="766" t="s">
        <v>1610</v>
      </c>
      <c r="F168" s="767">
        <v>2021</v>
      </c>
      <c r="G168" s="767">
        <v>2022</v>
      </c>
      <c r="H168" s="767">
        <v>2023</v>
      </c>
      <c r="I168" s="767">
        <v>2024</v>
      </c>
      <c r="J168" s="767" t="s">
        <v>87</v>
      </c>
      <c r="K168" s="709"/>
      <c r="L168" s="709"/>
      <c r="M168" s="709"/>
      <c r="N168" s="709"/>
      <c r="O168" s="709"/>
      <c r="P168" s="709"/>
      <c r="Q168" s="709"/>
      <c r="R168" s="709"/>
      <c r="S168" s="709"/>
      <c r="T168" s="709"/>
      <c r="U168" s="709"/>
      <c r="V168" s="709"/>
      <c r="W168" s="709"/>
      <c r="X168" s="709"/>
      <c r="Y168" s="709"/>
      <c r="Z168" s="710"/>
    </row>
    <row r="169" spans="1:26" ht="16.5" customHeight="1">
      <c r="A169" s="740"/>
      <c r="B169" s="709"/>
      <c r="C169" s="1505" t="s">
        <v>1685</v>
      </c>
      <c r="D169" s="1435"/>
      <c r="E169" s="1438"/>
      <c r="F169" s="778">
        <v>2540</v>
      </c>
      <c r="G169" s="778">
        <v>2990</v>
      </c>
      <c r="H169" s="778">
        <v>2990</v>
      </c>
      <c r="I169" s="778">
        <v>29000</v>
      </c>
      <c r="J169" s="778">
        <v>31000</v>
      </c>
      <c r="K169" s="709"/>
      <c r="L169" s="725"/>
      <c r="M169" s="709"/>
      <c r="N169" s="709"/>
      <c r="O169" s="709"/>
      <c r="P169" s="709"/>
      <c r="Q169" s="709"/>
      <c r="R169" s="709"/>
      <c r="S169" s="709"/>
      <c r="T169" s="709"/>
      <c r="U169" s="709"/>
      <c r="V169" s="709"/>
      <c r="W169" s="709"/>
      <c r="X169" s="709"/>
      <c r="Y169" s="709"/>
      <c r="Z169" s="710"/>
    </row>
    <row r="170" spans="1:26" ht="16.5" customHeight="1">
      <c r="A170" s="740"/>
      <c r="B170" s="726"/>
      <c r="C170" s="1505" t="s">
        <v>1686</v>
      </c>
      <c r="D170" s="1435"/>
      <c r="E170" s="1438"/>
      <c r="F170" s="779">
        <v>3027</v>
      </c>
      <c r="G170" s="780">
        <v>35426</v>
      </c>
      <c r="H170" s="780">
        <v>32491</v>
      </c>
      <c r="I170" s="780">
        <v>30528</v>
      </c>
      <c r="J170" s="781">
        <f>J169+J171</f>
        <v>51678</v>
      </c>
      <c r="K170" s="709"/>
      <c r="L170" s="709"/>
      <c r="M170" s="709"/>
      <c r="N170" s="709"/>
      <c r="O170" s="709"/>
      <c r="P170" s="709"/>
      <c r="Q170" s="709"/>
      <c r="R170" s="709"/>
      <c r="S170" s="709"/>
      <c r="T170" s="709"/>
      <c r="U170" s="709"/>
      <c r="V170" s="709"/>
      <c r="W170" s="709"/>
      <c r="X170" s="709"/>
      <c r="Y170" s="709"/>
      <c r="Z170" s="710"/>
    </row>
    <row r="171" spans="1:26" ht="16.5" customHeight="1">
      <c r="A171" s="740"/>
      <c r="B171" s="709"/>
      <c r="C171" s="1505" t="s">
        <v>1687</v>
      </c>
      <c r="D171" s="1435"/>
      <c r="E171" s="1438"/>
      <c r="F171" s="782">
        <f t="shared" ref="F171:I171" si="60">F170-F169</f>
        <v>487</v>
      </c>
      <c r="G171" s="783">
        <f t="shared" si="60"/>
        <v>32436</v>
      </c>
      <c r="H171" s="783">
        <f t="shared" si="60"/>
        <v>29501</v>
      </c>
      <c r="I171" s="783">
        <f t="shared" si="60"/>
        <v>1528</v>
      </c>
      <c r="J171" s="784">
        <f>AVERAGE(F170:I171)</f>
        <v>20678</v>
      </c>
      <c r="K171" s="709"/>
      <c r="L171" s="709"/>
      <c r="M171" s="709"/>
      <c r="N171" s="709"/>
      <c r="O171" s="709"/>
      <c r="P171" s="709"/>
      <c r="Q171" s="709"/>
      <c r="R171" s="709"/>
      <c r="S171" s="709"/>
      <c r="T171" s="709"/>
      <c r="U171" s="709"/>
      <c r="V171" s="709"/>
      <c r="W171" s="709"/>
      <c r="X171" s="709"/>
      <c r="Y171" s="709"/>
      <c r="Z171" s="710"/>
    </row>
    <row r="172" spans="1:26" ht="16.5" customHeight="1">
      <c r="A172" s="740"/>
      <c r="B172" s="709"/>
      <c r="C172" s="709"/>
      <c r="D172" s="709"/>
      <c r="E172" s="709"/>
      <c r="F172" s="709"/>
      <c r="G172" s="709"/>
      <c r="H172" s="709"/>
      <c r="I172" s="709"/>
      <c r="J172" s="709"/>
      <c r="K172" s="709"/>
      <c r="L172" s="709"/>
      <c r="M172" s="709"/>
      <c r="N172" s="709"/>
      <c r="O172" s="709"/>
      <c r="P172" s="709"/>
      <c r="Q172" s="709"/>
      <c r="R172" s="709"/>
      <c r="S172" s="709"/>
      <c r="T172" s="709"/>
      <c r="U172" s="709"/>
      <c r="V172" s="709"/>
      <c r="W172" s="709"/>
      <c r="X172" s="709"/>
      <c r="Y172" s="709"/>
      <c r="Z172" s="710"/>
    </row>
    <row r="173" spans="1:26" ht="16.5" customHeight="1">
      <c r="A173" s="740"/>
      <c r="B173" s="726"/>
      <c r="C173" s="745"/>
      <c r="D173" s="745"/>
      <c r="E173" s="709"/>
      <c r="F173" s="785" t="s">
        <v>1610</v>
      </c>
      <c r="G173" s="786" t="s">
        <v>87</v>
      </c>
      <c r="H173" s="709"/>
      <c r="I173" s="709"/>
      <c r="J173" s="709"/>
      <c r="K173" s="709"/>
      <c r="L173" s="709"/>
      <c r="M173" s="709"/>
      <c r="N173" s="709"/>
      <c r="O173" s="709"/>
      <c r="P173" s="709"/>
      <c r="Q173" s="709"/>
      <c r="R173" s="709"/>
      <c r="S173" s="709"/>
      <c r="T173" s="709"/>
      <c r="U173" s="709"/>
      <c r="V173" s="709"/>
      <c r="W173" s="709"/>
      <c r="X173" s="709"/>
      <c r="Y173" s="709"/>
      <c r="Z173" s="710"/>
    </row>
    <row r="174" spans="1:26" ht="16.5" customHeight="1">
      <c r="A174" s="740"/>
      <c r="B174" s="726"/>
      <c r="C174" s="1448" t="s">
        <v>1688</v>
      </c>
      <c r="D174" s="1449"/>
      <c r="E174" s="1449"/>
      <c r="F174" s="1463"/>
      <c r="G174" s="715">
        <f>J171+J169</f>
        <v>51678</v>
      </c>
      <c r="H174" s="725"/>
      <c r="I174" s="709"/>
      <c r="J174" s="709"/>
      <c r="K174" s="709"/>
      <c r="L174" s="709"/>
      <c r="M174" s="709"/>
      <c r="N174" s="709"/>
      <c r="O174" s="709"/>
      <c r="P174" s="709"/>
      <c r="Q174" s="709"/>
      <c r="R174" s="709"/>
      <c r="S174" s="709"/>
      <c r="T174" s="709"/>
      <c r="U174" s="709"/>
      <c r="V174" s="709"/>
      <c r="W174" s="709"/>
      <c r="X174" s="709"/>
      <c r="Y174" s="709"/>
      <c r="Z174" s="710"/>
    </row>
    <row r="175" spans="1:26" ht="16.5" customHeight="1">
      <c r="A175" s="740"/>
      <c r="B175" s="726"/>
      <c r="C175" s="1450" t="s">
        <v>1357</v>
      </c>
      <c r="D175" s="1451"/>
      <c r="E175" s="1451"/>
      <c r="F175" s="1494"/>
      <c r="G175" s="717"/>
      <c r="H175" s="709"/>
      <c r="I175" s="709"/>
      <c r="J175" s="709"/>
      <c r="K175" s="709"/>
      <c r="L175" s="709"/>
      <c r="M175" s="709"/>
      <c r="N175" s="709"/>
      <c r="O175" s="709"/>
      <c r="P175" s="709"/>
      <c r="Q175" s="709"/>
      <c r="R175" s="709"/>
      <c r="S175" s="709"/>
      <c r="T175" s="709"/>
      <c r="U175" s="709"/>
      <c r="V175" s="709"/>
      <c r="W175" s="709"/>
      <c r="X175" s="709"/>
      <c r="Y175" s="709"/>
      <c r="Z175" s="710"/>
    </row>
    <row r="176" spans="1:26" ht="16.5" customHeight="1">
      <c r="A176" s="740" t="s">
        <v>88</v>
      </c>
      <c r="B176" s="709"/>
      <c r="C176" s="788"/>
      <c r="D176" s="764"/>
      <c r="E176" s="764"/>
      <c r="F176" s="709"/>
      <c r="G176" s="709"/>
      <c r="H176" s="709"/>
      <c r="I176" s="709"/>
      <c r="J176" s="709"/>
      <c r="K176" s="709"/>
      <c r="L176" s="709"/>
      <c r="M176" s="709"/>
      <c r="N176" s="709"/>
      <c r="O176" s="709"/>
      <c r="P176" s="709"/>
      <c r="Q176" s="709"/>
      <c r="R176" s="709"/>
      <c r="S176" s="709"/>
      <c r="T176" s="709"/>
      <c r="U176" s="709"/>
      <c r="V176" s="709"/>
      <c r="W176" s="709"/>
      <c r="X176" s="709"/>
      <c r="Y176" s="709"/>
      <c r="Z176" s="710"/>
    </row>
    <row r="177" spans="1:26" ht="16.5" customHeight="1">
      <c r="A177" s="740"/>
      <c r="B177" s="709"/>
      <c r="C177" s="709" t="s">
        <v>1689</v>
      </c>
      <c r="D177" s="709"/>
      <c r="E177" s="709"/>
      <c r="F177" s="709"/>
      <c r="G177" s="709"/>
      <c r="H177" s="709"/>
      <c r="I177" s="709"/>
      <c r="J177" s="709"/>
      <c r="K177" s="709"/>
      <c r="L177" s="709"/>
      <c r="M177" s="709"/>
      <c r="N177" s="709"/>
      <c r="O177" s="709"/>
      <c r="P177" s="709"/>
      <c r="Q177" s="709"/>
      <c r="R177" s="709"/>
      <c r="S177" s="709"/>
      <c r="T177" s="709"/>
      <c r="U177" s="709"/>
      <c r="V177" s="709"/>
      <c r="W177" s="709"/>
      <c r="X177" s="709"/>
      <c r="Y177" s="709"/>
      <c r="Z177" s="710"/>
    </row>
    <row r="178" spans="1:26" ht="16.5" customHeight="1">
      <c r="A178" s="740"/>
      <c r="B178" s="725"/>
      <c r="C178" s="709" t="s">
        <v>1690</v>
      </c>
      <c r="D178" s="709"/>
      <c r="E178" s="709"/>
      <c r="F178" s="709"/>
      <c r="G178" s="709"/>
      <c r="H178" s="709"/>
      <c r="I178" s="709"/>
      <c r="J178" s="709"/>
      <c r="K178" s="709"/>
      <c r="L178" s="709"/>
      <c r="M178" s="709"/>
      <c r="N178" s="709"/>
      <c r="O178" s="709"/>
      <c r="P178" s="709"/>
      <c r="Q178" s="709"/>
      <c r="R178" s="709"/>
      <c r="S178" s="709"/>
      <c r="T178" s="709"/>
      <c r="U178" s="709"/>
      <c r="V178" s="709"/>
      <c r="W178" s="709"/>
      <c r="X178" s="709"/>
      <c r="Y178" s="709"/>
      <c r="Z178" s="710"/>
    </row>
    <row r="179" spans="1:26" ht="16.5" customHeight="1">
      <c r="A179" s="740"/>
      <c r="B179" s="709"/>
      <c r="C179" s="709" t="s">
        <v>1691</v>
      </c>
      <c r="D179" s="709"/>
      <c r="E179" s="709"/>
      <c r="F179" s="709"/>
      <c r="G179" s="709"/>
      <c r="H179" s="709"/>
      <c r="I179" s="709"/>
      <c r="J179" s="709"/>
      <c r="K179" s="709"/>
      <c r="L179" s="709"/>
      <c r="M179" s="709"/>
      <c r="N179" s="709"/>
      <c r="O179" s="709"/>
      <c r="P179" s="709"/>
      <c r="Q179" s="709"/>
      <c r="R179" s="709"/>
      <c r="S179" s="709"/>
      <c r="T179" s="709"/>
      <c r="U179" s="709"/>
      <c r="V179" s="709"/>
      <c r="W179" s="709"/>
      <c r="X179" s="709"/>
      <c r="Y179" s="709"/>
      <c r="Z179" s="710"/>
    </row>
    <row r="180" spans="1:26" ht="16.5" customHeight="1">
      <c r="A180" s="740"/>
      <c r="B180" s="709"/>
      <c r="C180" s="763" t="s">
        <v>1692</v>
      </c>
      <c r="D180" s="763"/>
      <c r="E180" s="776"/>
      <c r="F180" s="777"/>
      <c r="G180" s="777"/>
      <c r="H180" s="777"/>
      <c r="I180" s="777"/>
      <c r="J180" s="777"/>
      <c r="K180" s="709"/>
      <c r="L180" s="709"/>
      <c r="M180" s="709"/>
      <c r="N180" s="709"/>
      <c r="O180" s="709"/>
      <c r="P180" s="709"/>
      <c r="Q180" s="709"/>
      <c r="R180" s="709"/>
      <c r="S180" s="709"/>
      <c r="T180" s="709"/>
      <c r="U180" s="709"/>
      <c r="V180" s="709"/>
      <c r="W180" s="709"/>
      <c r="X180" s="709"/>
      <c r="Y180" s="709"/>
      <c r="Z180" s="710"/>
    </row>
    <row r="181" spans="1:26" ht="16.5" customHeight="1">
      <c r="A181" s="740"/>
      <c r="B181" s="709"/>
      <c r="C181" s="763" t="s">
        <v>1693</v>
      </c>
      <c r="D181" s="763"/>
      <c r="E181" s="776"/>
      <c r="F181" s="776"/>
      <c r="G181" s="776"/>
      <c r="H181" s="776"/>
      <c r="I181" s="776"/>
      <c r="J181" s="776"/>
      <c r="K181" s="709"/>
      <c r="L181" s="709"/>
      <c r="M181" s="709"/>
      <c r="N181" s="709"/>
      <c r="O181" s="709"/>
      <c r="P181" s="709"/>
      <c r="Q181" s="709"/>
      <c r="R181" s="709"/>
      <c r="S181" s="709"/>
      <c r="T181" s="709"/>
      <c r="U181" s="709"/>
      <c r="V181" s="709"/>
      <c r="W181" s="709"/>
      <c r="X181" s="709"/>
      <c r="Y181" s="709"/>
      <c r="Z181" s="710"/>
    </row>
    <row r="182" spans="1:26" ht="16.5" customHeight="1">
      <c r="A182" s="740"/>
      <c r="B182" s="709"/>
      <c r="C182" s="763"/>
      <c r="D182" s="763"/>
      <c r="E182" s="789"/>
      <c r="F182" s="776"/>
      <c r="G182" s="776"/>
      <c r="H182" s="776"/>
      <c r="I182" s="776"/>
      <c r="J182" s="776"/>
      <c r="K182" s="709"/>
      <c r="L182" s="709"/>
      <c r="M182" s="709"/>
      <c r="N182" s="709"/>
      <c r="O182" s="709"/>
      <c r="P182" s="709"/>
      <c r="Q182" s="709"/>
      <c r="R182" s="709"/>
      <c r="S182" s="709"/>
      <c r="T182" s="709"/>
      <c r="U182" s="709"/>
      <c r="V182" s="709"/>
      <c r="W182" s="709"/>
      <c r="X182" s="709"/>
      <c r="Y182" s="709"/>
      <c r="Z182" s="710"/>
    </row>
    <row r="183" spans="1:26" ht="16.5" customHeight="1">
      <c r="A183" s="740"/>
      <c r="B183" s="709"/>
      <c r="C183" s="759"/>
      <c r="D183" s="730"/>
      <c r="E183" s="747"/>
      <c r="F183" s="750" t="s">
        <v>1649</v>
      </c>
      <c r="G183" s="750" t="s">
        <v>1650</v>
      </c>
      <c r="H183" s="750" t="s">
        <v>1651</v>
      </c>
      <c r="I183" s="750" t="s">
        <v>1652</v>
      </c>
      <c r="J183" s="776"/>
      <c r="K183" s="709"/>
      <c r="L183" s="709"/>
      <c r="M183" s="709"/>
      <c r="N183" s="709"/>
      <c r="O183" s="709"/>
      <c r="P183" s="709"/>
      <c r="Q183" s="709"/>
      <c r="R183" s="709"/>
      <c r="S183" s="709"/>
      <c r="T183" s="709"/>
      <c r="U183" s="709"/>
      <c r="V183" s="709"/>
      <c r="W183" s="709"/>
      <c r="X183" s="709"/>
      <c r="Y183" s="709"/>
      <c r="Z183" s="710"/>
    </row>
    <row r="184" spans="1:26" ht="16.5" customHeight="1">
      <c r="A184" s="740"/>
      <c r="B184" s="709"/>
      <c r="C184" s="1462" t="s">
        <v>1655</v>
      </c>
      <c r="D184" s="1435"/>
      <c r="E184" s="1438"/>
      <c r="F184" s="760">
        <v>0.14000000000000001</v>
      </c>
      <c r="G184" s="760">
        <v>0.19</v>
      </c>
      <c r="H184" s="760">
        <v>0.33</v>
      </c>
      <c r="I184" s="760">
        <v>0.35</v>
      </c>
      <c r="J184" s="776"/>
      <c r="K184" s="789"/>
      <c r="L184" s="709"/>
      <c r="M184" s="709"/>
      <c r="N184" s="709"/>
      <c r="O184" s="709"/>
      <c r="P184" s="709"/>
      <c r="Q184" s="709"/>
      <c r="R184" s="709"/>
      <c r="S184" s="709"/>
      <c r="T184" s="709"/>
      <c r="U184" s="709"/>
      <c r="V184" s="709"/>
      <c r="W184" s="709"/>
      <c r="X184" s="709"/>
      <c r="Y184" s="709"/>
      <c r="Z184" s="710"/>
    </row>
    <row r="185" spans="1:26" ht="16.5" customHeight="1">
      <c r="A185" s="740"/>
      <c r="B185" s="709"/>
      <c r="C185" s="709"/>
      <c r="D185" s="709"/>
      <c r="E185" s="709"/>
      <c r="F185" s="709"/>
      <c r="G185" s="709"/>
      <c r="H185" s="709"/>
      <c r="I185" s="709"/>
      <c r="J185" s="709"/>
      <c r="K185" s="709"/>
      <c r="L185" s="709"/>
      <c r="M185" s="709"/>
      <c r="N185" s="709"/>
      <c r="O185" s="709"/>
      <c r="P185" s="709"/>
      <c r="Q185" s="709"/>
      <c r="R185" s="709"/>
      <c r="S185" s="709"/>
      <c r="T185" s="709"/>
      <c r="U185" s="709"/>
      <c r="V185" s="709"/>
      <c r="W185" s="709"/>
      <c r="X185" s="709"/>
      <c r="Y185" s="709"/>
      <c r="Z185" s="710"/>
    </row>
    <row r="186" spans="1:26" ht="16.5" customHeight="1">
      <c r="A186" s="740"/>
      <c r="B186" s="709"/>
      <c r="C186" s="790" t="s">
        <v>1694</v>
      </c>
      <c r="D186" s="790"/>
      <c r="E186" s="790"/>
      <c r="F186" s="790"/>
      <c r="G186" s="790"/>
      <c r="H186" s="790"/>
      <c r="I186" s="790"/>
      <c r="J186" s="776"/>
      <c r="K186" s="709"/>
      <c r="L186" s="709"/>
      <c r="M186" s="709"/>
      <c r="N186" s="709"/>
      <c r="O186" s="709"/>
      <c r="P186" s="709"/>
      <c r="Q186" s="709"/>
      <c r="R186" s="709"/>
      <c r="S186" s="709"/>
      <c r="T186" s="709"/>
      <c r="U186" s="709"/>
      <c r="V186" s="709"/>
      <c r="W186" s="709"/>
      <c r="X186" s="709"/>
      <c r="Y186" s="709"/>
      <c r="Z186" s="710"/>
    </row>
    <row r="187" spans="1:26" ht="16.5" customHeight="1">
      <c r="A187" s="740"/>
      <c r="B187" s="709"/>
      <c r="C187" s="709"/>
      <c r="D187" s="709"/>
      <c r="E187" s="709"/>
      <c r="F187" s="709"/>
      <c r="G187" s="709"/>
      <c r="H187" s="709"/>
      <c r="I187" s="709"/>
      <c r="J187" s="709"/>
      <c r="K187" s="709"/>
      <c r="L187" s="709"/>
      <c r="M187" s="709"/>
      <c r="N187" s="709"/>
      <c r="O187" s="709"/>
      <c r="P187" s="709"/>
      <c r="Q187" s="709"/>
      <c r="R187" s="709"/>
      <c r="S187" s="709"/>
      <c r="T187" s="709"/>
      <c r="U187" s="709"/>
      <c r="V187" s="709"/>
      <c r="W187" s="709"/>
      <c r="X187" s="709"/>
      <c r="Y187" s="709"/>
      <c r="Z187" s="710"/>
    </row>
    <row r="188" spans="1:26" ht="16.5" customHeight="1">
      <c r="A188" s="740"/>
      <c r="B188" s="709"/>
      <c r="C188" s="709"/>
      <c r="D188" s="709"/>
      <c r="E188" s="709"/>
      <c r="F188" s="709"/>
      <c r="G188" s="709"/>
      <c r="H188" s="709"/>
      <c r="I188" s="709"/>
      <c r="J188" s="709"/>
      <c r="K188" s="709"/>
      <c r="L188" s="709"/>
      <c r="M188" s="709"/>
      <c r="N188" s="709"/>
      <c r="O188" s="709"/>
      <c r="P188" s="709"/>
      <c r="Q188" s="709"/>
      <c r="R188" s="709"/>
      <c r="S188" s="709"/>
      <c r="T188" s="709"/>
      <c r="U188" s="709"/>
      <c r="V188" s="709"/>
      <c r="W188" s="709"/>
      <c r="X188" s="709"/>
      <c r="Y188" s="709"/>
      <c r="Z188" s="710"/>
    </row>
    <row r="189" spans="1:26" ht="16.5" customHeight="1">
      <c r="A189" s="740"/>
      <c r="B189" s="709"/>
      <c r="C189" s="745"/>
      <c r="D189" s="745"/>
      <c r="E189" s="766" t="s">
        <v>1610</v>
      </c>
      <c r="F189" s="767">
        <v>2019</v>
      </c>
      <c r="G189" s="767">
        <v>2020</v>
      </c>
      <c r="H189" s="767">
        <v>2021</v>
      </c>
      <c r="I189" s="767">
        <v>2022</v>
      </c>
      <c r="J189" s="767">
        <v>2023</v>
      </c>
      <c r="K189" s="767">
        <v>2024</v>
      </c>
      <c r="L189" s="709"/>
      <c r="M189" s="709"/>
      <c r="N189" s="709"/>
      <c r="O189" s="709"/>
      <c r="P189" s="709"/>
      <c r="Q189" s="709"/>
      <c r="R189" s="709"/>
      <c r="S189" s="709"/>
      <c r="T189" s="709"/>
      <c r="U189" s="709"/>
      <c r="V189" s="709"/>
      <c r="W189" s="709"/>
      <c r="X189" s="709"/>
      <c r="Y189" s="709"/>
      <c r="Z189" s="710"/>
    </row>
    <row r="190" spans="1:26" ht="16.5" customHeight="1">
      <c r="A190" s="791"/>
      <c r="B190" s="709"/>
      <c r="C190" s="1505" t="s">
        <v>1686</v>
      </c>
      <c r="D190" s="1435"/>
      <c r="E190" s="1438"/>
      <c r="F190" s="792">
        <v>3.4000000000000002E-2</v>
      </c>
      <c r="G190" s="793">
        <v>4.1399999999999999E-2</v>
      </c>
      <c r="H190" s="793">
        <v>0.01</v>
      </c>
      <c r="I190" s="793">
        <v>3.7100000000000001E-2</v>
      </c>
      <c r="J190" s="793">
        <v>3.5700000000000003E-2</v>
      </c>
      <c r="K190" s="793">
        <v>3.1800000000000002E-2</v>
      </c>
      <c r="L190" s="709"/>
      <c r="M190" s="709"/>
      <c r="N190" s="709"/>
      <c r="O190" s="709"/>
      <c r="P190" s="709"/>
      <c r="Q190" s="709"/>
      <c r="R190" s="709"/>
      <c r="S190" s="709"/>
      <c r="T190" s="709"/>
      <c r="U190" s="709"/>
      <c r="V190" s="709"/>
      <c r="W190" s="709"/>
      <c r="X190" s="709"/>
      <c r="Y190" s="709"/>
      <c r="Z190" s="710"/>
    </row>
    <row r="191" spans="1:26" ht="16.5" customHeight="1">
      <c r="A191" s="740"/>
      <c r="B191" s="709"/>
      <c r="C191" s="740"/>
      <c r="D191" s="709"/>
      <c r="E191" s="709"/>
      <c r="F191" s="709"/>
      <c r="G191" s="709"/>
      <c r="H191" s="709"/>
      <c r="I191" s="709"/>
      <c r="J191" s="709"/>
      <c r="K191" s="709"/>
      <c r="L191" s="709"/>
      <c r="M191" s="709"/>
      <c r="N191" s="709"/>
      <c r="O191" s="709"/>
      <c r="P191" s="709"/>
      <c r="Q191" s="709"/>
      <c r="R191" s="709"/>
      <c r="S191" s="709"/>
      <c r="T191" s="709"/>
      <c r="U191" s="709"/>
      <c r="V191" s="709"/>
      <c r="W191" s="709"/>
      <c r="X191" s="709"/>
      <c r="Y191" s="709"/>
      <c r="Z191" s="710"/>
    </row>
    <row r="192" spans="1:26" ht="16.5" customHeight="1">
      <c r="A192" s="740"/>
      <c r="B192" s="709"/>
      <c r="C192" s="740"/>
      <c r="D192" s="794" t="s">
        <v>1695</v>
      </c>
      <c r="E192" s="795"/>
      <c r="F192" s="795"/>
      <c r="G192" s="795"/>
      <c r="H192" s="795"/>
      <c r="I192" s="795"/>
      <c r="J192" s="709"/>
      <c r="K192" s="796"/>
      <c r="L192" s="709"/>
      <c r="M192" s="709"/>
      <c r="N192" s="709"/>
      <c r="O192" s="709"/>
      <c r="P192" s="709"/>
      <c r="Q192" s="709"/>
      <c r="R192" s="709"/>
      <c r="S192" s="709"/>
      <c r="T192" s="709"/>
      <c r="U192" s="709"/>
      <c r="V192" s="709"/>
      <c r="W192" s="709"/>
      <c r="X192" s="709"/>
      <c r="Y192" s="709"/>
      <c r="Z192" s="710"/>
    </row>
    <row r="193" spans="1:26" ht="16.5" customHeight="1">
      <c r="A193" s="740"/>
      <c r="B193" s="709"/>
      <c r="C193" s="709"/>
      <c r="D193" s="709"/>
      <c r="E193" s="709"/>
      <c r="F193" s="709"/>
      <c r="G193" s="709"/>
      <c r="H193" s="709"/>
      <c r="I193" s="709"/>
      <c r="J193" s="709"/>
      <c r="K193" s="709"/>
      <c r="L193" s="709"/>
      <c r="M193" s="709"/>
      <c r="N193" s="709"/>
      <c r="O193" s="709"/>
      <c r="P193" s="709"/>
      <c r="Q193" s="709"/>
      <c r="R193" s="709"/>
      <c r="S193" s="709"/>
      <c r="T193" s="709"/>
      <c r="U193" s="709"/>
      <c r="V193" s="709"/>
      <c r="W193" s="709"/>
      <c r="X193" s="709"/>
      <c r="Y193" s="709"/>
      <c r="Z193" s="710"/>
    </row>
    <row r="194" spans="1:26" ht="16.5" customHeight="1">
      <c r="A194" s="740"/>
      <c r="B194" s="709"/>
      <c r="C194" s="797"/>
      <c r="D194" s="762" t="s">
        <v>1696</v>
      </c>
      <c r="E194" s="798" t="s">
        <v>87</v>
      </c>
      <c r="F194" s="709"/>
      <c r="G194" s="797"/>
      <c r="H194" s="762" t="s">
        <v>1696</v>
      </c>
      <c r="I194" s="725"/>
      <c r="J194" s="790"/>
      <c r="K194" s="709"/>
      <c r="L194" s="709"/>
      <c r="M194" s="709"/>
      <c r="N194" s="709"/>
      <c r="O194" s="709"/>
      <c r="P194" s="709"/>
      <c r="Q194" s="709"/>
      <c r="R194" s="709"/>
      <c r="S194" s="709"/>
      <c r="T194" s="709"/>
      <c r="U194" s="709"/>
      <c r="V194" s="709"/>
      <c r="W194" s="709"/>
      <c r="X194" s="709"/>
      <c r="Y194" s="709"/>
      <c r="Z194" s="710"/>
    </row>
    <row r="195" spans="1:26" ht="16.5" customHeight="1">
      <c r="A195" s="740"/>
      <c r="B195" s="726"/>
      <c r="C195" s="1462" t="s">
        <v>1697</v>
      </c>
      <c r="D195" s="1438"/>
      <c r="E195" s="799">
        <v>25961.48</v>
      </c>
      <c r="F195" s="709"/>
      <c r="G195" s="1462" t="s">
        <v>1698</v>
      </c>
      <c r="H195" s="1438"/>
      <c r="I195" s="800">
        <f>1.21</f>
        <v>1.21</v>
      </c>
      <c r="J195" s="709"/>
      <c r="K195" s="709"/>
      <c r="L195" s="709"/>
      <c r="M195" s="709"/>
      <c r="N195" s="709"/>
      <c r="O195" s="709"/>
      <c r="P195" s="709"/>
      <c r="Q195" s="709"/>
      <c r="R195" s="709"/>
      <c r="S195" s="709"/>
      <c r="T195" s="709"/>
      <c r="U195" s="709"/>
      <c r="V195" s="709"/>
      <c r="W195" s="709"/>
      <c r="X195" s="709"/>
      <c r="Y195" s="709"/>
      <c r="Z195" s="710"/>
    </row>
    <row r="196" spans="1:26" ht="16.5" customHeight="1">
      <c r="A196" s="740"/>
      <c r="B196" s="709"/>
      <c r="C196" s="801"/>
      <c r="D196" s="801"/>
      <c r="E196" s="709"/>
      <c r="F196" s="709"/>
      <c r="G196" s="764"/>
      <c r="H196" s="764"/>
      <c r="I196" s="709"/>
      <c r="J196" s="709"/>
      <c r="K196" s="709"/>
      <c r="L196" s="709"/>
      <c r="M196" s="709"/>
      <c r="N196" s="709"/>
      <c r="O196" s="709"/>
      <c r="P196" s="709"/>
      <c r="Q196" s="709"/>
      <c r="R196" s="709"/>
      <c r="S196" s="709"/>
      <c r="T196" s="709"/>
      <c r="U196" s="709"/>
      <c r="V196" s="709"/>
      <c r="W196" s="709"/>
      <c r="X196" s="709"/>
      <c r="Y196" s="709"/>
      <c r="Z196" s="710"/>
    </row>
    <row r="197" spans="1:26" ht="16.5" customHeight="1">
      <c r="A197" s="740"/>
      <c r="B197" s="709"/>
      <c r="C197" s="797"/>
      <c r="D197" s="762" t="s">
        <v>1696</v>
      </c>
      <c r="E197" s="709"/>
      <c r="F197" s="709"/>
      <c r="G197" s="709"/>
      <c r="H197" s="709"/>
      <c r="I197" s="709"/>
      <c r="J197" s="709"/>
      <c r="K197" s="709"/>
      <c r="L197" s="709"/>
      <c r="M197" s="709"/>
      <c r="N197" s="709"/>
      <c r="O197" s="709"/>
      <c r="P197" s="709"/>
      <c r="Q197" s="709"/>
      <c r="R197" s="709"/>
      <c r="S197" s="709"/>
      <c r="T197" s="709"/>
      <c r="U197" s="709"/>
      <c r="V197" s="709"/>
      <c r="W197" s="709"/>
      <c r="X197" s="709"/>
      <c r="Y197" s="709"/>
      <c r="Z197" s="710"/>
    </row>
    <row r="198" spans="1:26" ht="16.5" customHeight="1">
      <c r="A198" s="740"/>
      <c r="B198" s="726"/>
      <c r="C198" s="1462" t="s">
        <v>1699</v>
      </c>
      <c r="D198" s="1438"/>
      <c r="E198" s="799">
        <f>250000000*25961*1.21</f>
        <v>7853202500000</v>
      </c>
      <c r="F198" s="709"/>
      <c r="G198" s="709"/>
      <c r="H198" s="709"/>
      <c r="I198" s="709"/>
      <c r="J198" s="709"/>
      <c r="K198" s="709"/>
      <c r="L198" s="709"/>
      <c r="M198" s="709"/>
      <c r="N198" s="709"/>
      <c r="O198" s="709"/>
      <c r="P198" s="709"/>
      <c r="Q198" s="709"/>
      <c r="R198" s="709"/>
      <c r="S198" s="709"/>
      <c r="T198" s="709"/>
      <c r="U198" s="709"/>
      <c r="V198" s="709"/>
      <c r="W198" s="709"/>
      <c r="X198" s="709"/>
      <c r="Y198" s="709"/>
      <c r="Z198" s="710"/>
    </row>
    <row r="199" spans="1:26" ht="16.5" customHeight="1">
      <c r="A199" s="740"/>
      <c r="B199" s="709"/>
      <c r="C199" s="764"/>
      <c r="D199" s="764"/>
      <c r="E199" s="709"/>
      <c r="F199" s="709"/>
      <c r="G199" s="709"/>
      <c r="H199" s="709"/>
      <c r="I199" s="709"/>
      <c r="J199" s="709"/>
      <c r="K199" s="709"/>
      <c r="L199" s="709"/>
      <c r="M199" s="709"/>
      <c r="N199" s="709"/>
      <c r="O199" s="709"/>
      <c r="P199" s="709"/>
      <c r="Q199" s="709"/>
      <c r="R199" s="709"/>
      <c r="S199" s="709"/>
      <c r="T199" s="709"/>
      <c r="U199" s="709"/>
      <c r="V199" s="709"/>
      <c r="W199" s="709"/>
      <c r="X199" s="709"/>
      <c r="Y199" s="709"/>
      <c r="Z199" s="710"/>
    </row>
    <row r="200" spans="1:26" ht="16.5" customHeight="1">
      <c r="A200" s="740"/>
      <c r="B200" s="790"/>
      <c r="C200" s="794" t="s">
        <v>1700</v>
      </c>
      <c r="D200" s="795"/>
      <c r="E200" s="795"/>
      <c r="F200" s="709"/>
      <c r="G200" s="709"/>
      <c r="H200" s="709"/>
      <c r="I200" s="709"/>
      <c r="J200" s="709"/>
      <c r="K200" s="709"/>
      <c r="L200" s="709"/>
      <c r="M200" s="709"/>
      <c r="N200" s="709"/>
      <c r="O200" s="709"/>
      <c r="P200" s="709"/>
      <c r="Q200" s="709"/>
      <c r="R200" s="709"/>
      <c r="S200" s="709"/>
      <c r="T200" s="709"/>
      <c r="U200" s="709"/>
      <c r="V200" s="709"/>
      <c r="W200" s="709"/>
      <c r="X200" s="709"/>
      <c r="Y200" s="709"/>
      <c r="Z200" s="710"/>
    </row>
    <row r="201" spans="1:26" ht="16.5" customHeight="1">
      <c r="A201" s="740"/>
      <c r="B201" s="740"/>
      <c r="C201" s="740"/>
      <c r="D201" s="740"/>
      <c r="E201" s="709"/>
      <c r="F201" s="709"/>
      <c r="G201" s="709"/>
      <c r="H201" s="709"/>
      <c r="I201" s="709"/>
      <c r="J201" s="709"/>
      <c r="K201" s="709"/>
      <c r="L201" s="709"/>
      <c r="M201" s="709"/>
      <c r="N201" s="709"/>
      <c r="O201" s="709"/>
      <c r="P201" s="709"/>
      <c r="Q201" s="709"/>
      <c r="R201" s="709"/>
      <c r="S201" s="709"/>
      <c r="T201" s="709"/>
      <c r="U201" s="709"/>
      <c r="V201" s="709"/>
      <c r="W201" s="709"/>
      <c r="X201" s="709"/>
      <c r="Y201" s="709"/>
      <c r="Z201" s="710"/>
    </row>
    <row r="202" spans="1:26" ht="16.5" customHeight="1">
      <c r="A202" s="740"/>
      <c r="B202" s="764"/>
      <c r="C202" s="764"/>
      <c r="D202" s="709"/>
      <c r="E202" s="725"/>
      <c r="F202" s="709"/>
      <c r="G202" s="709"/>
      <c r="H202" s="790"/>
      <c r="I202" s="709"/>
      <c r="J202" s="709"/>
      <c r="K202" s="709"/>
      <c r="L202" s="709"/>
      <c r="M202" s="709"/>
      <c r="N202" s="709"/>
      <c r="O202" s="709"/>
      <c r="P202" s="709"/>
      <c r="Q202" s="709"/>
      <c r="R202" s="709"/>
      <c r="S202" s="709"/>
      <c r="T202" s="709"/>
      <c r="U202" s="709"/>
      <c r="V202" s="709"/>
      <c r="W202" s="709"/>
      <c r="X202" s="709"/>
      <c r="Y202" s="709"/>
      <c r="Z202" s="710"/>
    </row>
    <row r="203" spans="1:26" ht="16.5" customHeight="1">
      <c r="A203" s="740"/>
      <c r="B203" s="745"/>
      <c r="C203" s="763"/>
      <c r="D203" s="763"/>
      <c r="E203" s="776"/>
      <c r="F203" s="776" t="s">
        <v>1701</v>
      </c>
      <c r="G203" s="786" t="s">
        <v>87</v>
      </c>
      <c r="H203" s="786" t="s">
        <v>88</v>
      </c>
      <c r="I203" s="786" t="s">
        <v>89</v>
      </c>
      <c r="J203" s="786" t="s">
        <v>90</v>
      </c>
      <c r="K203" s="786" t="s">
        <v>91</v>
      </c>
      <c r="L203" s="709"/>
      <c r="M203" s="709"/>
      <c r="N203" s="709"/>
      <c r="O203" s="709"/>
      <c r="P203" s="709"/>
      <c r="Q203" s="709"/>
      <c r="R203" s="709"/>
      <c r="S203" s="709"/>
      <c r="T203" s="709"/>
      <c r="U203" s="709"/>
      <c r="V203" s="709"/>
      <c r="W203" s="709"/>
      <c r="X203" s="709"/>
      <c r="Y203" s="709"/>
      <c r="Z203" s="710"/>
    </row>
    <row r="204" spans="1:26" ht="16.5" customHeight="1">
      <c r="A204" s="740"/>
      <c r="B204" s="726"/>
      <c r="C204" s="787" t="s">
        <v>1702</v>
      </c>
      <c r="D204" s="802"/>
      <c r="E204" s="802"/>
      <c r="F204" s="803"/>
      <c r="G204" s="728">
        <f>G174</f>
        <v>51678</v>
      </c>
      <c r="H204" s="715">
        <f>(E198*F184)/1000000000</f>
        <v>1099.4483500000001</v>
      </c>
      <c r="I204" s="715">
        <f>(G184*E198)/1000000000</f>
        <v>1492.108475</v>
      </c>
      <c r="J204" s="715">
        <f>(E198*H184)/1000000000</f>
        <v>2591.5568250000001</v>
      </c>
      <c r="K204" s="715">
        <f>(E198*I184)/1000000000</f>
        <v>2748.6208750000001</v>
      </c>
      <c r="L204" s="709"/>
      <c r="M204" s="709"/>
      <c r="N204" s="709"/>
      <c r="O204" s="709"/>
      <c r="P204" s="709"/>
      <c r="Q204" s="709"/>
      <c r="R204" s="709"/>
      <c r="S204" s="709"/>
      <c r="T204" s="709"/>
      <c r="U204" s="709"/>
      <c r="V204" s="709"/>
      <c r="W204" s="709"/>
      <c r="X204" s="709"/>
      <c r="Y204" s="709"/>
      <c r="Z204" s="710"/>
    </row>
    <row r="205" spans="1:26" ht="16.5" customHeight="1">
      <c r="A205" s="740"/>
      <c r="B205" s="709"/>
      <c r="C205" s="1461" t="s">
        <v>1357</v>
      </c>
      <c r="D205" s="1459"/>
      <c r="E205" s="1459"/>
      <c r="F205" s="1460"/>
      <c r="G205" s="717">
        <f>(G204-J58)/J58</f>
        <v>1.3490899060773145</v>
      </c>
      <c r="H205" s="717">
        <f t="shared" ref="H205:K205" si="61">(H204-G204)/G204</f>
        <v>-0.97872502128565353</v>
      </c>
      <c r="I205" s="717">
        <f t="shared" si="61"/>
        <v>0.35714285714285698</v>
      </c>
      <c r="J205" s="717">
        <f t="shared" si="61"/>
        <v>0.73684210526315796</v>
      </c>
      <c r="K205" s="717">
        <f t="shared" si="61"/>
        <v>6.0606060606060587E-2</v>
      </c>
      <c r="L205" s="709"/>
      <c r="M205" s="709"/>
      <c r="N205" s="709"/>
      <c r="O205" s="709"/>
      <c r="P205" s="709"/>
      <c r="Q205" s="709"/>
      <c r="R205" s="709"/>
      <c r="S205" s="709"/>
      <c r="T205" s="709"/>
      <c r="U205" s="709"/>
      <c r="V205" s="709"/>
      <c r="W205" s="709"/>
      <c r="X205" s="709"/>
      <c r="Y205" s="709"/>
      <c r="Z205" s="710"/>
    </row>
    <row r="206" spans="1:26" ht="16.5" customHeight="1">
      <c r="A206" s="740"/>
      <c r="B206" s="709"/>
      <c r="C206" s="709"/>
      <c r="D206" s="709"/>
      <c r="E206" s="709"/>
      <c r="F206" s="709"/>
      <c r="G206" s="709"/>
      <c r="H206" s="709"/>
      <c r="I206" s="709"/>
      <c r="J206" s="709"/>
      <c r="K206" s="790"/>
      <c r="L206" s="709"/>
      <c r="M206" s="709"/>
      <c r="N206" s="709"/>
      <c r="O206" s="709"/>
      <c r="P206" s="709"/>
      <c r="Q206" s="709"/>
      <c r="R206" s="709"/>
      <c r="S206" s="709"/>
      <c r="T206" s="709"/>
      <c r="U206" s="709"/>
      <c r="V206" s="709"/>
      <c r="W206" s="709"/>
      <c r="X206" s="709"/>
      <c r="Y206" s="709"/>
      <c r="Z206" s="710"/>
    </row>
    <row r="207" spans="1:26" ht="16.5" customHeight="1">
      <c r="A207" s="740"/>
      <c r="B207" s="709"/>
      <c r="C207" s="709"/>
      <c r="D207" s="709"/>
      <c r="E207" s="709"/>
      <c r="F207" s="709"/>
      <c r="G207" s="709"/>
      <c r="H207" s="709"/>
      <c r="I207" s="709"/>
      <c r="J207" s="709"/>
      <c r="K207" s="709"/>
      <c r="L207" s="709"/>
      <c r="M207" s="709"/>
      <c r="N207" s="709"/>
      <c r="O207" s="709"/>
      <c r="P207" s="709"/>
      <c r="Q207" s="709"/>
      <c r="R207" s="709"/>
      <c r="S207" s="709"/>
      <c r="T207" s="709"/>
      <c r="U207" s="709"/>
      <c r="V207" s="709"/>
      <c r="W207" s="709"/>
      <c r="X207" s="709"/>
      <c r="Y207" s="709"/>
      <c r="Z207" s="710"/>
    </row>
    <row r="208" spans="1:26" ht="16.5" customHeight="1">
      <c r="A208" s="740"/>
      <c r="B208" s="709"/>
      <c r="C208" s="709"/>
      <c r="D208" s="709"/>
      <c r="E208" s="709"/>
      <c r="F208" s="709"/>
      <c r="G208" s="709"/>
      <c r="H208" s="709"/>
      <c r="I208" s="709"/>
      <c r="J208" s="709"/>
      <c r="K208" s="709"/>
      <c r="L208" s="709"/>
      <c r="M208" s="709"/>
      <c r="N208" s="709"/>
      <c r="O208" s="709"/>
      <c r="P208" s="709"/>
      <c r="Q208" s="709"/>
      <c r="R208" s="709"/>
      <c r="S208" s="709"/>
      <c r="T208" s="709"/>
      <c r="U208" s="709"/>
      <c r="V208" s="709"/>
      <c r="W208" s="709"/>
      <c r="X208" s="709"/>
      <c r="Y208" s="709"/>
      <c r="Z208" s="710"/>
    </row>
    <row r="209" spans="1:26" ht="16.5" customHeight="1">
      <c r="A209" s="1446" t="s">
        <v>1703</v>
      </c>
      <c r="B209" s="1447"/>
      <c r="C209" s="709"/>
      <c r="D209" s="709"/>
      <c r="E209" s="709"/>
      <c r="F209" s="709"/>
      <c r="G209" s="709"/>
      <c r="H209" s="709"/>
      <c r="I209" s="709"/>
      <c r="J209" s="709"/>
      <c r="K209" s="709"/>
      <c r="L209" s="709"/>
      <c r="M209" s="709"/>
      <c r="N209" s="709"/>
      <c r="O209" s="709"/>
      <c r="P209" s="709"/>
      <c r="Q209" s="709"/>
      <c r="R209" s="709"/>
      <c r="S209" s="709"/>
      <c r="T209" s="709"/>
      <c r="U209" s="709"/>
      <c r="V209" s="709"/>
      <c r="W209" s="709"/>
      <c r="X209" s="709"/>
      <c r="Y209" s="709"/>
      <c r="Z209" s="710"/>
    </row>
    <row r="210" spans="1:26" ht="16.5" customHeight="1">
      <c r="A210" s="720"/>
      <c r="B210" s="709"/>
      <c r="C210" s="709"/>
      <c r="D210" s="709"/>
      <c r="E210" s="709"/>
      <c r="F210" s="709"/>
      <c r="G210" s="709"/>
      <c r="H210" s="709"/>
      <c r="I210" s="709"/>
      <c r="J210" s="709"/>
      <c r="K210" s="709"/>
      <c r="L210" s="709"/>
      <c r="M210" s="709"/>
      <c r="N210" s="709"/>
      <c r="O210" s="709"/>
      <c r="P210" s="709"/>
      <c r="Q210" s="709"/>
      <c r="R210" s="709"/>
      <c r="S210" s="709"/>
      <c r="T210" s="709"/>
      <c r="U210" s="709"/>
      <c r="V210" s="709"/>
      <c r="W210" s="709"/>
      <c r="X210" s="709"/>
      <c r="Y210" s="709"/>
      <c r="Z210" s="710"/>
    </row>
    <row r="211" spans="1:26" ht="16.5" customHeight="1">
      <c r="A211" s="1455" t="s">
        <v>1624</v>
      </c>
      <c r="B211" s="1447"/>
      <c r="C211" s="709"/>
      <c r="D211" s="709"/>
      <c r="E211" s="709"/>
      <c r="F211" s="709"/>
      <c r="G211" s="709"/>
      <c r="H211" s="709"/>
      <c r="I211" s="709"/>
      <c r="J211" s="709"/>
      <c r="K211" s="709"/>
      <c r="L211" s="709"/>
      <c r="M211" s="709"/>
      <c r="N211" s="709"/>
      <c r="O211" s="709"/>
      <c r="P211" s="709"/>
      <c r="Q211" s="709"/>
      <c r="R211" s="709"/>
      <c r="S211" s="709"/>
      <c r="T211" s="709"/>
      <c r="U211" s="709"/>
      <c r="V211" s="709"/>
      <c r="W211" s="709"/>
      <c r="X211" s="709"/>
      <c r="Y211" s="709"/>
      <c r="Z211" s="710"/>
    </row>
    <row r="212" spans="1:26" ht="16.5" customHeight="1">
      <c r="A212" s="740"/>
      <c r="B212" s="709"/>
      <c r="C212" s="709"/>
      <c r="D212" s="709"/>
      <c r="E212" s="709"/>
      <c r="F212" s="709"/>
      <c r="G212" s="709"/>
      <c r="H212" s="709"/>
      <c r="I212" s="709"/>
      <c r="J212" s="709"/>
      <c r="K212" s="709"/>
      <c r="L212" s="709"/>
      <c r="M212" s="709"/>
      <c r="N212" s="709"/>
      <c r="O212" s="709"/>
      <c r="P212" s="709"/>
      <c r="Q212" s="709"/>
      <c r="R212" s="709"/>
      <c r="S212" s="709"/>
      <c r="T212" s="709"/>
      <c r="U212" s="709"/>
      <c r="V212" s="709"/>
      <c r="W212" s="709"/>
      <c r="X212" s="709"/>
      <c r="Y212" s="709"/>
      <c r="Z212" s="710"/>
    </row>
    <row r="213" spans="1:26" ht="16.5" customHeight="1">
      <c r="A213" s="720"/>
      <c r="B213" s="709"/>
      <c r="C213" s="709"/>
      <c r="D213" s="709"/>
      <c r="E213" s="709"/>
      <c r="F213" s="709"/>
      <c r="G213" s="709"/>
      <c r="H213" s="709"/>
      <c r="I213" s="709"/>
      <c r="J213" s="709"/>
      <c r="K213" s="709"/>
      <c r="L213" s="709"/>
      <c r="M213" s="709"/>
      <c r="N213" s="709"/>
      <c r="O213" s="709"/>
      <c r="P213" s="709"/>
      <c r="Q213" s="709"/>
      <c r="R213" s="709"/>
      <c r="S213" s="709"/>
      <c r="T213" s="709"/>
      <c r="U213" s="709"/>
      <c r="V213" s="709"/>
      <c r="W213" s="709"/>
      <c r="X213" s="709"/>
      <c r="Y213" s="709"/>
      <c r="Z213" s="710"/>
    </row>
    <row r="214" spans="1:26" ht="16.5" customHeight="1">
      <c r="A214" s="720" t="s">
        <v>1704</v>
      </c>
      <c r="B214" s="709"/>
      <c r="C214" s="1456" t="s">
        <v>1610</v>
      </c>
      <c r="D214" s="1457"/>
      <c r="E214" s="1447"/>
      <c r="F214" s="805" t="s">
        <v>87</v>
      </c>
      <c r="G214" s="731" t="s">
        <v>88</v>
      </c>
      <c r="H214" s="731" t="s">
        <v>89</v>
      </c>
      <c r="I214" s="731" t="s">
        <v>90</v>
      </c>
      <c r="J214" s="731" t="s">
        <v>91</v>
      </c>
      <c r="K214" s="709"/>
      <c r="L214" s="709"/>
      <c r="M214" s="709"/>
      <c r="N214" s="709"/>
      <c r="O214" s="709"/>
      <c r="P214" s="709"/>
      <c r="Q214" s="709"/>
      <c r="R214" s="709"/>
      <c r="S214" s="709"/>
      <c r="T214" s="709"/>
      <c r="U214" s="709"/>
      <c r="V214" s="709"/>
      <c r="W214" s="709"/>
      <c r="X214" s="709"/>
      <c r="Y214" s="709"/>
      <c r="Z214" s="710"/>
    </row>
    <row r="215" spans="1:26" ht="16.5" customHeight="1">
      <c r="A215" s="720"/>
      <c r="B215" s="709"/>
      <c r="C215" s="1458" t="s">
        <v>1705</v>
      </c>
      <c r="D215" s="1459"/>
      <c r="E215" s="1460"/>
      <c r="F215" s="728">
        <f t="shared" ref="F215:J215" si="62">G256+F320</f>
        <v>436.1111768099089</v>
      </c>
      <c r="G215" s="715">
        <f t="shared" si="62"/>
        <v>3908.3429048751314</v>
      </c>
      <c r="H215" s="715">
        <f t="shared" si="62"/>
        <v>7915.2782232329082</v>
      </c>
      <c r="I215" s="715">
        <f t="shared" si="62"/>
        <v>23944.051709124054</v>
      </c>
      <c r="J215" s="715">
        <f t="shared" si="62"/>
        <v>31502.403114842004</v>
      </c>
      <c r="K215" s="709"/>
      <c r="L215" s="709"/>
      <c r="M215" s="709"/>
      <c r="N215" s="709"/>
      <c r="O215" s="709"/>
      <c r="P215" s="709"/>
      <c r="Q215" s="709"/>
      <c r="R215" s="709"/>
      <c r="S215" s="709"/>
      <c r="T215" s="709"/>
      <c r="U215" s="709"/>
      <c r="V215" s="709"/>
      <c r="W215" s="709"/>
      <c r="X215" s="709"/>
      <c r="Y215" s="709"/>
      <c r="Z215" s="710"/>
    </row>
    <row r="216" spans="1:26" ht="16.5" customHeight="1">
      <c r="A216" s="720"/>
      <c r="B216" s="726"/>
      <c r="C216" s="1461" t="s">
        <v>1357</v>
      </c>
      <c r="D216" s="1459"/>
      <c r="E216" s="1460"/>
      <c r="F216" s="806"/>
      <c r="G216" s="718">
        <f t="shared" ref="G216:J216" si="63">(G215-F215)/F215</f>
        <v>7.9618040369066039</v>
      </c>
      <c r="H216" s="718">
        <f t="shared" si="63"/>
        <v>1.0252261420971187</v>
      </c>
      <c r="I216" s="718">
        <f t="shared" si="63"/>
        <v>2.0250423338049601</v>
      </c>
      <c r="J216" s="718">
        <f t="shared" si="63"/>
        <v>0.31566718521735337</v>
      </c>
      <c r="K216" s="709"/>
      <c r="L216" s="709"/>
      <c r="M216" s="709"/>
      <c r="N216" s="709"/>
      <c r="O216" s="709"/>
      <c r="P216" s="709"/>
      <c r="Q216" s="709"/>
      <c r="R216" s="709"/>
      <c r="S216" s="709"/>
      <c r="T216" s="709"/>
      <c r="U216" s="709"/>
      <c r="V216" s="709"/>
      <c r="W216" s="709"/>
      <c r="X216" s="709"/>
      <c r="Y216" s="709"/>
      <c r="Z216" s="710"/>
    </row>
    <row r="217" spans="1:26" ht="16.5" customHeight="1">
      <c r="A217" s="720"/>
      <c r="B217" s="709"/>
      <c r="C217" s="709"/>
      <c r="D217" s="709"/>
      <c r="E217" s="709"/>
      <c r="F217" s="709"/>
      <c r="G217" s="709"/>
      <c r="H217" s="709"/>
      <c r="I217" s="709"/>
      <c r="J217" s="709"/>
      <c r="K217" s="709"/>
      <c r="L217" s="709"/>
      <c r="M217" s="709"/>
      <c r="N217" s="709"/>
      <c r="O217" s="709"/>
      <c r="P217" s="709"/>
      <c r="Q217" s="709"/>
      <c r="R217" s="709"/>
      <c r="S217" s="709"/>
      <c r="T217" s="709"/>
      <c r="U217" s="709"/>
      <c r="V217" s="709"/>
      <c r="W217" s="709"/>
      <c r="X217" s="709"/>
      <c r="Y217" s="709"/>
      <c r="Z217" s="710"/>
    </row>
    <row r="218" spans="1:26" ht="16.5" customHeight="1">
      <c r="A218" s="720"/>
      <c r="B218" s="709"/>
      <c r="C218" s="709"/>
      <c r="D218" s="709"/>
      <c r="E218" s="709"/>
      <c r="F218" s="709"/>
      <c r="G218" s="709"/>
      <c r="H218" s="709"/>
      <c r="I218" s="709"/>
      <c r="J218" s="709"/>
      <c r="K218" s="709"/>
      <c r="L218" s="709"/>
      <c r="M218" s="709"/>
      <c r="N218" s="709"/>
      <c r="O218" s="709"/>
      <c r="P218" s="709"/>
      <c r="Q218" s="709"/>
      <c r="R218" s="709"/>
      <c r="S218" s="709"/>
      <c r="T218" s="709"/>
      <c r="U218" s="709"/>
      <c r="V218" s="709"/>
      <c r="W218" s="709"/>
      <c r="X218" s="709"/>
      <c r="Y218" s="709"/>
      <c r="Z218" s="710"/>
    </row>
    <row r="219" spans="1:26" ht="16.5" customHeight="1">
      <c r="A219" s="720"/>
      <c r="B219" s="709"/>
      <c r="C219" s="709"/>
      <c r="D219" s="709"/>
      <c r="E219" s="709"/>
      <c r="F219" s="709"/>
      <c r="G219" s="725"/>
      <c r="H219" s="725"/>
      <c r="I219" s="763"/>
      <c r="J219" s="763"/>
      <c r="K219" s="709"/>
      <c r="L219" s="709"/>
      <c r="M219" s="709"/>
      <c r="N219" s="709"/>
      <c r="O219" s="709"/>
      <c r="P219" s="709"/>
      <c r="Q219" s="709"/>
      <c r="R219" s="709"/>
      <c r="S219" s="709"/>
      <c r="T219" s="709"/>
      <c r="U219" s="709"/>
      <c r="V219" s="709"/>
      <c r="W219" s="709"/>
      <c r="X219" s="709"/>
      <c r="Y219" s="709"/>
      <c r="Z219" s="710"/>
    </row>
    <row r="220" spans="1:26" ht="16.5" customHeight="1">
      <c r="A220" s="720"/>
      <c r="B220" s="709"/>
      <c r="C220" s="763"/>
      <c r="D220" s="747"/>
      <c r="E220" s="747"/>
      <c r="F220" s="748" t="s">
        <v>1610</v>
      </c>
      <c r="G220" s="749" t="s">
        <v>1706</v>
      </c>
      <c r="H220" s="750" t="s">
        <v>1707</v>
      </c>
      <c r="I220" s="750" t="s">
        <v>1634</v>
      </c>
      <c r="J220" s="807"/>
      <c r="K220" s="709"/>
      <c r="L220" s="709"/>
      <c r="M220" s="709"/>
      <c r="N220" s="709"/>
      <c r="O220" s="709"/>
      <c r="P220" s="709"/>
      <c r="Q220" s="709"/>
      <c r="R220" s="709"/>
      <c r="S220" s="709"/>
      <c r="T220" s="709"/>
      <c r="U220" s="709"/>
      <c r="V220" s="709"/>
      <c r="W220" s="709"/>
      <c r="X220" s="709"/>
      <c r="Y220" s="709"/>
      <c r="Z220" s="710"/>
    </row>
    <row r="221" spans="1:26" ht="16.5" customHeight="1">
      <c r="A221" s="720"/>
      <c r="B221" s="726"/>
      <c r="C221" s="1452" t="s">
        <v>1708</v>
      </c>
      <c r="D221" s="1453"/>
      <c r="E221" s="1453"/>
      <c r="F221" s="1454"/>
      <c r="G221" s="751">
        <f>459592944000/1000000000</f>
        <v>459.59294399999999</v>
      </c>
      <c r="H221" s="808">
        <v>2021</v>
      </c>
      <c r="I221" s="809">
        <v>2025</v>
      </c>
      <c r="J221" s="763"/>
      <c r="K221" s="709"/>
      <c r="L221" s="709"/>
      <c r="M221" s="709"/>
      <c r="N221" s="709"/>
      <c r="O221" s="709"/>
      <c r="P221" s="709"/>
      <c r="Q221" s="709"/>
      <c r="R221" s="709"/>
      <c r="S221" s="709"/>
      <c r="T221" s="709"/>
      <c r="U221" s="709"/>
      <c r="V221" s="709"/>
      <c r="W221" s="709"/>
      <c r="X221" s="709"/>
      <c r="Y221" s="709"/>
      <c r="Z221" s="710"/>
    </row>
    <row r="222" spans="1:26" ht="16.5" customHeight="1">
      <c r="A222" s="720"/>
      <c r="B222" s="709"/>
      <c r="C222" s="1452" t="s">
        <v>1709</v>
      </c>
      <c r="D222" s="1453"/>
      <c r="E222" s="1453"/>
      <c r="F222" s="1454"/>
      <c r="G222" s="751">
        <f>1074100000000/1000000000</f>
        <v>1074.0999999999999</v>
      </c>
      <c r="H222" s="808">
        <v>2017</v>
      </c>
      <c r="I222" s="809">
        <v>2025</v>
      </c>
      <c r="J222" s="763"/>
      <c r="K222" s="709"/>
      <c r="L222" s="709"/>
      <c r="M222" s="709"/>
      <c r="N222" s="709"/>
      <c r="O222" s="709"/>
      <c r="P222" s="709"/>
      <c r="Q222" s="709"/>
      <c r="R222" s="709"/>
      <c r="S222" s="709"/>
      <c r="T222" s="709"/>
      <c r="U222" s="709"/>
      <c r="V222" s="709"/>
      <c r="W222" s="709"/>
      <c r="X222" s="709"/>
      <c r="Y222" s="709"/>
      <c r="Z222" s="710"/>
    </row>
    <row r="223" spans="1:26" ht="16.5" customHeight="1">
      <c r="A223" s="720"/>
      <c r="B223" s="709"/>
      <c r="C223" s="1452" t="s">
        <v>1710</v>
      </c>
      <c r="D223" s="1453"/>
      <c r="E223" s="1453"/>
      <c r="F223" s="1454"/>
      <c r="G223" s="751">
        <f>2122597000000/1000000000</f>
        <v>2122.5970000000002</v>
      </c>
      <c r="H223" s="808">
        <v>2021</v>
      </c>
      <c r="I223" s="809">
        <v>2025</v>
      </c>
      <c r="J223" s="763"/>
      <c r="K223" s="709"/>
      <c r="L223" s="709"/>
      <c r="M223" s="709"/>
      <c r="N223" s="709"/>
      <c r="O223" s="709"/>
      <c r="P223" s="709"/>
      <c r="Q223" s="709"/>
      <c r="R223" s="709"/>
      <c r="S223" s="709"/>
      <c r="T223" s="709"/>
      <c r="U223" s="709"/>
      <c r="V223" s="709"/>
      <c r="W223" s="709"/>
      <c r="X223" s="709"/>
      <c r="Y223" s="709"/>
      <c r="Z223" s="710"/>
    </row>
    <row r="224" spans="1:26" ht="16.5" customHeight="1">
      <c r="A224" s="720"/>
      <c r="B224" s="709"/>
      <c r="C224" s="1452" t="s">
        <v>1711</v>
      </c>
      <c r="D224" s="1453"/>
      <c r="E224" s="1453"/>
      <c r="F224" s="1454"/>
      <c r="G224" s="751">
        <f>1385757000000/1000000000</f>
        <v>1385.7570000000001</v>
      </c>
      <c r="H224" s="808">
        <v>2020</v>
      </c>
      <c r="I224" s="809">
        <v>2025</v>
      </c>
      <c r="J224" s="763"/>
      <c r="K224" s="709"/>
      <c r="L224" s="709"/>
      <c r="M224" s="709"/>
      <c r="N224" s="709"/>
      <c r="O224" s="709"/>
      <c r="P224" s="709"/>
      <c r="Q224" s="709"/>
      <c r="R224" s="709"/>
      <c r="S224" s="709"/>
      <c r="T224" s="709"/>
      <c r="U224" s="709"/>
      <c r="V224" s="709"/>
      <c r="W224" s="709"/>
      <c r="X224" s="709"/>
      <c r="Y224" s="709"/>
      <c r="Z224" s="710"/>
    </row>
    <row r="225" spans="1:26" ht="16.5" customHeight="1">
      <c r="A225" s="720"/>
      <c r="B225" s="709"/>
      <c r="C225" s="1452" t="s">
        <v>1712</v>
      </c>
      <c r="D225" s="1453"/>
      <c r="E225" s="1453"/>
      <c r="F225" s="1454"/>
      <c r="G225" s="751">
        <f>929579000000/1000000000</f>
        <v>929.57899999999995</v>
      </c>
      <c r="H225" s="808">
        <v>2021</v>
      </c>
      <c r="I225" s="810">
        <v>2025</v>
      </c>
      <c r="J225" s="763"/>
      <c r="K225" s="709"/>
      <c r="L225" s="709"/>
      <c r="M225" s="709"/>
      <c r="N225" s="709"/>
      <c r="O225" s="709"/>
      <c r="P225" s="709"/>
      <c r="Q225" s="709"/>
      <c r="R225" s="709"/>
      <c r="S225" s="709"/>
      <c r="T225" s="709"/>
      <c r="U225" s="709"/>
      <c r="V225" s="709"/>
      <c r="W225" s="709"/>
      <c r="X225" s="709"/>
      <c r="Y225" s="709"/>
      <c r="Z225" s="710"/>
    </row>
    <row r="226" spans="1:26" ht="16.5" customHeight="1">
      <c r="A226" s="720"/>
      <c r="B226" s="709"/>
      <c r="C226" s="1452" t="s">
        <v>1713</v>
      </c>
      <c r="D226" s="1453"/>
      <c r="E226" s="1453"/>
      <c r="F226" s="1454"/>
      <c r="G226" s="751">
        <f>983029000000/1000000000</f>
        <v>983.029</v>
      </c>
      <c r="H226" s="808">
        <v>2022</v>
      </c>
      <c r="I226" s="809">
        <v>2025</v>
      </c>
      <c r="J226" s="763"/>
      <c r="K226" s="709"/>
      <c r="L226" s="709"/>
      <c r="M226" s="709"/>
      <c r="N226" s="709"/>
      <c r="O226" s="709"/>
      <c r="P226" s="709"/>
      <c r="Q226" s="709"/>
      <c r="R226" s="709"/>
      <c r="S226" s="709"/>
      <c r="T226" s="709"/>
      <c r="U226" s="709"/>
      <c r="V226" s="709"/>
      <c r="W226" s="709"/>
      <c r="X226" s="709"/>
      <c r="Y226" s="709"/>
      <c r="Z226" s="710"/>
    </row>
    <row r="227" spans="1:26" ht="16.5" customHeight="1">
      <c r="A227" s="720"/>
      <c r="B227" s="709"/>
      <c r="C227" s="1452" t="s">
        <v>1714</v>
      </c>
      <c r="D227" s="1453"/>
      <c r="E227" s="1453"/>
      <c r="F227" s="1454"/>
      <c r="G227" s="751">
        <f>1766004439815/1000000000</f>
        <v>1766.0044398150001</v>
      </c>
      <c r="H227" s="808">
        <v>2021</v>
      </c>
      <c r="I227" s="809">
        <v>2025</v>
      </c>
      <c r="J227" s="763"/>
      <c r="K227" s="709"/>
      <c r="L227" s="709"/>
      <c r="M227" s="709"/>
      <c r="N227" s="709"/>
      <c r="O227" s="709"/>
      <c r="P227" s="709"/>
      <c r="Q227" s="709"/>
      <c r="R227" s="709"/>
      <c r="S227" s="709"/>
      <c r="T227" s="709"/>
      <c r="U227" s="709"/>
      <c r="V227" s="709"/>
      <c r="W227" s="709"/>
      <c r="X227" s="709"/>
      <c r="Y227" s="709"/>
      <c r="Z227" s="710"/>
    </row>
    <row r="228" spans="1:26" ht="16.5" customHeight="1">
      <c r="A228" s="720"/>
      <c r="B228" s="709"/>
      <c r="C228" s="1452" t="s">
        <v>1715</v>
      </c>
      <c r="D228" s="1453"/>
      <c r="E228" s="1453"/>
      <c r="F228" s="1454"/>
      <c r="G228" s="751">
        <f>1051777750227/1000000000</f>
        <v>1051.7777502270001</v>
      </c>
      <c r="H228" s="808">
        <v>2020</v>
      </c>
      <c r="I228" s="809">
        <v>2025</v>
      </c>
      <c r="J228" s="763"/>
      <c r="K228" s="709"/>
      <c r="L228" s="709"/>
      <c r="M228" s="709"/>
      <c r="N228" s="709"/>
      <c r="O228" s="709"/>
      <c r="P228" s="709"/>
      <c r="Q228" s="709"/>
      <c r="R228" s="709"/>
      <c r="S228" s="709"/>
      <c r="T228" s="709"/>
      <c r="U228" s="709"/>
      <c r="V228" s="709"/>
      <c r="W228" s="709"/>
      <c r="X228" s="709"/>
      <c r="Y228" s="709"/>
      <c r="Z228" s="710"/>
    </row>
    <row r="229" spans="1:26" ht="16.5" customHeight="1">
      <c r="A229" s="720"/>
      <c r="B229" s="709"/>
      <c r="C229" s="1452" t="s">
        <v>1716</v>
      </c>
      <c r="D229" s="1453"/>
      <c r="E229" s="1453"/>
      <c r="F229" s="1454"/>
      <c r="G229" s="751">
        <f>3931885000000/1000000000</f>
        <v>3931.8850000000002</v>
      </c>
      <c r="H229" s="808">
        <v>2021</v>
      </c>
      <c r="I229" s="809">
        <v>2025</v>
      </c>
      <c r="J229" s="763"/>
      <c r="K229" s="709"/>
      <c r="L229" s="709"/>
      <c r="M229" s="709"/>
      <c r="N229" s="709"/>
      <c r="O229" s="709"/>
      <c r="P229" s="709"/>
      <c r="Q229" s="709"/>
      <c r="R229" s="709"/>
      <c r="S229" s="709"/>
      <c r="T229" s="709"/>
      <c r="U229" s="709"/>
      <c r="V229" s="709"/>
      <c r="W229" s="709"/>
      <c r="X229" s="709"/>
      <c r="Y229" s="709"/>
      <c r="Z229" s="710"/>
    </row>
    <row r="230" spans="1:26" ht="16.5" customHeight="1">
      <c r="A230" s="720"/>
      <c r="B230" s="709"/>
      <c r="C230" s="1452" t="s">
        <v>1717</v>
      </c>
      <c r="D230" s="1453"/>
      <c r="E230" s="1453"/>
      <c r="F230" s="1454"/>
      <c r="G230" s="751">
        <f>920797500000/1000000000</f>
        <v>920.79750000000001</v>
      </c>
      <c r="H230" s="808">
        <v>2021</v>
      </c>
      <c r="I230" s="809">
        <v>2025</v>
      </c>
      <c r="J230" s="763"/>
      <c r="K230" s="709"/>
      <c r="L230" s="709"/>
      <c r="M230" s="709"/>
      <c r="N230" s="709"/>
      <c r="O230" s="709"/>
      <c r="P230" s="709"/>
      <c r="Q230" s="709"/>
      <c r="R230" s="709"/>
      <c r="S230" s="709"/>
      <c r="T230" s="709"/>
      <c r="U230" s="709"/>
      <c r="V230" s="709"/>
      <c r="W230" s="709"/>
      <c r="X230" s="709"/>
      <c r="Y230" s="709"/>
      <c r="Z230" s="710"/>
    </row>
    <row r="231" spans="1:26" ht="16.5" customHeight="1">
      <c r="A231" s="720"/>
      <c r="B231" s="709"/>
      <c r="C231" s="1452" t="s">
        <v>1718</v>
      </c>
      <c r="D231" s="1453"/>
      <c r="E231" s="1453"/>
      <c r="F231" s="1454"/>
      <c r="G231" s="751">
        <f>837286000000/1000000000</f>
        <v>837.28599999999994</v>
      </c>
      <c r="H231" s="808">
        <v>2021</v>
      </c>
      <c r="I231" s="809">
        <v>2025</v>
      </c>
      <c r="J231" s="763"/>
      <c r="K231" s="709"/>
      <c r="L231" s="709"/>
      <c r="M231" s="709"/>
      <c r="N231" s="709"/>
      <c r="O231" s="709"/>
      <c r="P231" s="709"/>
      <c r="Q231" s="709"/>
      <c r="R231" s="709"/>
      <c r="S231" s="709"/>
      <c r="T231" s="709"/>
      <c r="U231" s="709"/>
      <c r="V231" s="709"/>
      <c r="W231" s="709"/>
      <c r="X231" s="709"/>
      <c r="Y231" s="709"/>
      <c r="Z231" s="710"/>
    </row>
    <row r="232" spans="1:26" ht="16.5" customHeight="1">
      <c r="A232" s="720"/>
      <c r="B232" s="709"/>
      <c r="C232" s="1452" t="s">
        <v>1719</v>
      </c>
      <c r="D232" s="1453"/>
      <c r="E232" s="1453"/>
      <c r="F232" s="1454"/>
      <c r="G232" s="751">
        <f t="shared" ref="G232:G233" si="64">929579000000/1000000000</f>
        <v>929.57899999999995</v>
      </c>
      <c r="H232" s="808">
        <v>2024</v>
      </c>
      <c r="I232" s="809">
        <v>2025</v>
      </c>
      <c r="J232" s="763"/>
      <c r="K232" s="709"/>
      <c r="L232" s="709"/>
      <c r="M232" s="709"/>
      <c r="N232" s="709"/>
      <c r="O232" s="709"/>
      <c r="P232" s="709"/>
      <c r="Q232" s="709"/>
      <c r="R232" s="709"/>
      <c r="S232" s="709"/>
      <c r="T232" s="709"/>
      <c r="U232" s="709"/>
      <c r="V232" s="709"/>
      <c r="W232" s="709"/>
      <c r="X232" s="709"/>
      <c r="Y232" s="709"/>
      <c r="Z232" s="710"/>
    </row>
    <row r="233" spans="1:26" ht="16.5" customHeight="1">
      <c r="A233" s="720"/>
      <c r="B233" s="709"/>
      <c r="C233" s="1452" t="s">
        <v>1716</v>
      </c>
      <c r="D233" s="1453"/>
      <c r="E233" s="1453"/>
      <c r="F233" s="1454"/>
      <c r="G233" s="751">
        <f t="shared" si="64"/>
        <v>929.57899999999995</v>
      </c>
      <c r="H233" s="808">
        <v>2021</v>
      </c>
      <c r="I233" s="809">
        <v>2025</v>
      </c>
      <c r="J233" s="763"/>
      <c r="K233" s="709"/>
      <c r="L233" s="709"/>
      <c r="M233" s="709"/>
      <c r="N233" s="709"/>
      <c r="O233" s="709"/>
      <c r="P233" s="709"/>
      <c r="Q233" s="709"/>
      <c r="R233" s="709"/>
      <c r="S233" s="709"/>
      <c r="T233" s="709"/>
      <c r="U233" s="709"/>
      <c r="V233" s="709"/>
      <c r="W233" s="709"/>
      <c r="X233" s="709"/>
      <c r="Y233" s="709"/>
      <c r="Z233" s="710"/>
    </row>
    <row r="234" spans="1:26" ht="16.5" customHeight="1">
      <c r="A234" s="720"/>
      <c r="B234" s="709"/>
      <c r="C234" s="1452" t="s">
        <v>1717</v>
      </c>
      <c r="D234" s="1453"/>
      <c r="E234" s="1453"/>
      <c r="F234" s="1454"/>
      <c r="G234" s="751">
        <f>920797500000/1000000000</f>
        <v>920.79750000000001</v>
      </c>
      <c r="H234" s="808">
        <v>2021</v>
      </c>
      <c r="I234" s="809">
        <v>2025</v>
      </c>
      <c r="J234" s="763"/>
      <c r="K234" s="709"/>
      <c r="L234" s="709"/>
      <c r="M234" s="709"/>
      <c r="N234" s="709"/>
      <c r="O234" s="709"/>
      <c r="P234" s="709"/>
      <c r="Q234" s="709"/>
      <c r="R234" s="709"/>
      <c r="S234" s="709"/>
      <c r="T234" s="709"/>
      <c r="U234" s="709"/>
      <c r="V234" s="709"/>
      <c r="W234" s="709"/>
      <c r="X234" s="709"/>
      <c r="Y234" s="709"/>
      <c r="Z234" s="710"/>
    </row>
    <row r="235" spans="1:26" ht="16.5" customHeight="1">
      <c r="A235" s="720"/>
      <c r="B235" s="709"/>
      <c r="C235" s="1452" t="s">
        <v>1718</v>
      </c>
      <c r="D235" s="1453"/>
      <c r="E235" s="1453"/>
      <c r="F235" s="1454"/>
      <c r="G235" s="751">
        <f>837286000000/1000000000</f>
        <v>837.28599999999994</v>
      </c>
      <c r="H235" s="808">
        <v>2021</v>
      </c>
      <c r="I235" s="809">
        <v>2025</v>
      </c>
      <c r="J235" s="763"/>
      <c r="K235" s="709"/>
      <c r="L235" s="709"/>
      <c r="M235" s="709"/>
      <c r="N235" s="709"/>
      <c r="O235" s="709"/>
      <c r="P235" s="709"/>
      <c r="Q235" s="709"/>
      <c r="R235" s="709"/>
      <c r="S235" s="709"/>
      <c r="T235" s="709"/>
      <c r="U235" s="709"/>
      <c r="V235" s="709"/>
      <c r="W235" s="709"/>
      <c r="X235" s="709"/>
      <c r="Y235" s="709"/>
      <c r="Z235" s="710"/>
    </row>
    <row r="236" spans="1:26" ht="16.5" customHeight="1">
      <c r="A236" s="720"/>
      <c r="B236" s="709"/>
      <c r="C236" s="1452" t="s">
        <v>1711</v>
      </c>
      <c r="D236" s="1453"/>
      <c r="E236" s="1453"/>
      <c r="F236" s="1454"/>
      <c r="G236" s="751">
        <f>1150597000000/1000000000</f>
        <v>1150.597</v>
      </c>
      <c r="H236" s="811">
        <v>2022</v>
      </c>
      <c r="I236" s="812">
        <v>2026</v>
      </c>
      <c r="J236" s="763"/>
      <c r="K236" s="709"/>
      <c r="L236" s="709"/>
      <c r="M236" s="709"/>
      <c r="N236" s="709"/>
      <c r="O236" s="709"/>
      <c r="P236" s="709"/>
      <c r="Q236" s="709"/>
      <c r="R236" s="709"/>
      <c r="S236" s="709"/>
      <c r="T236" s="709"/>
      <c r="U236" s="709"/>
      <c r="V236" s="709"/>
      <c r="W236" s="709"/>
      <c r="X236" s="709"/>
      <c r="Y236" s="709"/>
      <c r="Z236" s="710"/>
    </row>
    <row r="237" spans="1:26" ht="16.5" customHeight="1">
      <c r="A237" s="720"/>
      <c r="B237" s="709"/>
      <c r="C237" s="1452" t="s">
        <v>1720</v>
      </c>
      <c r="D237" s="1453"/>
      <c r="E237" s="1453"/>
      <c r="F237" s="1454"/>
      <c r="G237" s="751">
        <f>1216370000000/1000000000</f>
        <v>1216.3699999999999</v>
      </c>
      <c r="H237" s="811">
        <v>2019</v>
      </c>
      <c r="I237" s="809">
        <v>2026</v>
      </c>
      <c r="J237" s="763"/>
      <c r="K237" s="709"/>
      <c r="L237" s="709"/>
      <c r="M237" s="709"/>
      <c r="N237" s="709"/>
      <c r="O237" s="709"/>
      <c r="P237" s="709"/>
      <c r="Q237" s="709"/>
      <c r="R237" s="709"/>
      <c r="S237" s="709"/>
      <c r="T237" s="709"/>
      <c r="U237" s="709"/>
      <c r="V237" s="709"/>
      <c r="W237" s="709"/>
      <c r="X237" s="709"/>
      <c r="Y237" s="709"/>
      <c r="Z237" s="710"/>
    </row>
    <row r="238" spans="1:26" ht="16.5" customHeight="1">
      <c r="A238" s="720"/>
      <c r="B238" s="709"/>
      <c r="C238" s="1452" t="s">
        <v>1712</v>
      </c>
      <c r="D238" s="1453"/>
      <c r="E238" s="1453"/>
      <c r="F238" s="1454"/>
      <c r="G238" s="751">
        <f>929579000000/1000000000</f>
        <v>929.57899999999995</v>
      </c>
      <c r="H238" s="808">
        <v>2021</v>
      </c>
      <c r="I238" s="809">
        <v>2026</v>
      </c>
      <c r="J238" s="763"/>
      <c r="K238" s="709"/>
      <c r="L238" s="709"/>
      <c r="M238" s="709"/>
      <c r="N238" s="709"/>
      <c r="O238" s="709"/>
      <c r="P238" s="709"/>
      <c r="Q238" s="709"/>
      <c r="R238" s="709"/>
      <c r="S238" s="709"/>
      <c r="T238" s="709"/>
      <c r="U238" s="709"/>
      <c r="V238" s="709"/>
      <c r="W238" s="709"/>
      <c r="X238" s="709"/>
      <c r="Y238" s="709"/>
      <c r="Z238" s="710"/>
    </row>
    <row r="239" spans="1:26" ht="16.5" customHeight="1">
      <c r="A239" s="720"/>
      <c r="B239" s="709"/>
      <c r="C239" s="709"/>
      <c r="D239" s="709"/>
      <c r="E239" s="709"/>
      <c r="F239" s="709"/>
      <c r="G239" s="709"/>
      <c r="H239" s="763"/>
      <c r="I239" s="763"/>
      <c r="J239" s="763"/>
      <c r="K239" s="709"/>
      <c r="L239" s="709"/>
      <c r="M239" s="709"/>
      <c r="N239" s="709"/>
      <c r="O239" s="709"/>
      <c r="P239" s="709"/>
      <c r="Q239" s="709"/>
      <c r="R239" s="709"/>
      <c r="S239" s="709"/>
      <c r="T239" s="709"/>
      <c r="U239" s="709"/>
      <c r="V239" s="709"/>
      <c r="W239" s="709"/>
      <c r="X239" s="709"/>
      <c r="Y239" s="709"/>
      <c r="Z239" s="710"/>
    </row>
    <row r="240" spans="1:26" ht="16.5" customHeight="1">
      <c r="A240" s="720"/>
      <c r="B240" s="709"/>
      <c r="C240" s="709" t="s">
        <v>1721</v>
      </c>
      <c r="D240" s="709"/>
      <c r="E240" s="709"/>
      <c r="F240" s="709"/>
      <c r="G240" s="709"/>
      <c r="H240" s="709"/>
      <c r="I240" s="709"/>
      <c r="J240" s="709"/>
      <c r="K240" s="709"/>
      <c r="L240" s="709"/>
      <c r="M240" s="709"/>
      <c r="N240" s="709"/>
      <c r="O240" s="709"/>
      <c r="P240" s="709"/>
      <c r="Q240" s="709"/>
      <c r="R240" s="709"/>
      <c r="S240" s="709"/>
      <c r="T240" s="709"/>
      <c r="U240" s="709"/>
      <c r="V240" s="709"/>
      <c r="W240" s="709"/>
      <c r="X240" s="709"/>
      <c r="Y240" s="709"/>
      <c r="Z240" s="710"/>
    </row>
    <row r="241" spans="1:26" ht="16.5" customHeight="1">
      <c r="A241" s="720"/>
      <c r="B241" s="709"/>
      <c r="C241" s="709" t="s">
        <v>1722</v>
      </c>
      <c r="D241" s="709"/>
      <c r="E241" s="709"/>
      <c r="F241" s="709"/>
      <c r="G241" s="709"/>
      <c r="H241" s="709"/>
      <c r="I241" s="709"/>
      <c r="J241" s="709"/>
      <c r="K241" s="709"/>
      <c r="L241" s="709"/>
      <c r="M241" s="709"/>
      <c r="N241" s="709"/>
      <c r="O241" s="709"/>
      <c r="P241" s="709"/>
      <c r="Q241" s="709"/>
      <c r="R241" s="709"/>
      <c r="S241" s="709"/>
      <c r="T241" s="709"/>
      <c r="U241" s="709"/>
      <c r="V241" s="709"/>
      <c r="W241" s="709"/>
      <c r="X241" s="709"/>
      <c r="Y241" s="709"/>
      <c r="Z241" s="710"/>
    </row>
    <row r="242" spans="1:26" ht="16.5" customHeight="1">
      <c r="A242" s="720"/>
      <c r="B242" s="709"/>
      <c r="C242" s="709" t="s">
        <v>1723</v>
      </c>
      <c r="D242" s="709"/>
      <c r="E242" s="709"/>
      <c r="F242" s="709"/>
      <c r="G242" s="709"/>
      <c r="H242" s="709"/>
      <c r="I242" s="709"/>
      <c r="J242" s="709"/>
      <c r="K242" s="709"/>
      <c r="L242" s="725"/>
      <c r="M242" s="709"/>
      <c r="N242" s="709"/>
      <c r="O242" s="709"/>
      <c r="P242" s="709"/>
      <c r="Q242" s="709"/>
      <c r="R242" s="709"/>
      <c r="S242" s="709"/>
      <c r="T242" s="709"/>
      <c r="U242" s="709"/>
      <c r="V242" s="709"/>
      <c r="W242" s="709"/>
      <c r="X242" s="709"/>
      <c r="Y242" s="709"/>
      <c r="Z242" s="710"/>
    </row>
    <row r="243" spans="1:26" ht="16.5" customHeight="1">
      <c r="A243" s="720"/>
      <c r="B243" s="709"/>
      <c r="C243" s="709" t="s">
        <v>1724</v>
      </c>
      <c r="D243" s="709"/>
      <c r="E243" s="709"/>
      <c r="F243" s="709"/>
      <c r="G243" s="709"/>
      <c r="H243" s="709"/>
      <c r="I243" s="709"/>
      <c r="J243" s="709"/>
      <c r="K243" s="709"/>
      <c r="L243" s="709"/>
      <c r="M243" s="709"/>
      <c r="N243" s="709"/>
      <c r="O243" s="709"/>
      <c r="P243" s="709"/>
      <c r="Q243" s="709"/>
      <c r="R243" s="709"/>
      <c r="S243" s="709"/>
      <c r="T243" s="709"/>
      <c r="U243" s="709"/>
      <c r="V243" s="709"/>
      <c r="W243" s="709"/>
      <c r="X243" s="709"/>
      <c r="Y243" s="709"/>
      <c r="Z243" s="710"/>
    </row>
    <row r="244" spans="1:26" ht="16.5" customHeight="1">
      <c r="A244" s="720"/>
      <c r="B244" s="709"/>
      <c r="C244" s="813"/>
      <c r="D244" s="730"/>
      <c r="E244" s="709"/>
      <c r="F244" s="709"/>
      <c r="G244" s="709"/>
      <c r="H244" s="709"/>
      <c r="I244" s="709"/>
      <c r="J244" s="709"/>
      <c r="K244" s="709"/>
      <c r="L244" s="709"/>
      <c r="M244" s="709"/>
      <c r="N244" s="709"/>
      <c r="O244" s="709"/>
      <c r="P244" s="709"/>
      <c r="Q244" s="709"/>
      <c r="R244" s="709"/>
      <c r="S244" s="709"/>
      <c r="T244" s="709"/>
      <c r="U244" s="709"/>
      <c r="V244" s="709"/>
      <c r="W244" s="709"/>
      <c r="X244" s="709"/>
      <c r="Y244" s="709"/>
      <c r="Z244" s="710"/>
    </row>
    <row r="245" spans="1:26" ht="16.5" customHeight="1">
      <c r="A245" s="720"/>
      <c r="B245" s="709"/>
      <c r="C245" s="814" t="s">
        <v>1725</v>
      </c>
      <c r="D245" s="730"/>
      <c r="E245" s="709"/>
      <c r="F245" s="709"/>
      <c r="G245" s="709"/>
      <c r="H245" s="709"/>
      <c r="I245" s="709"/>
      <c r="J245" s="709"/>
      <c r="K245" s="709"/>
      <c r="L245" s="709"/>
      <c r="M245" s="709"/>
      <c r="N245" s="709"/>
      <c r="O245" s="709"/>
      <c r="P245" s="709"/>
      <c r="Q245" s="709"/>
      <c r="R245" s="709"/>
      <c r="S245" s="709"/>
      <c r="T245" s="709"/>
      <c r="U245" s="709"/>
      <c r="V245" s="709"/>
      <c r="W245" s="709"/>
      <c r="X245" s="709"/>
      <c r="Y245" s="709"/>
      <c r="Z245" s="710"/>
    </row>
    <row r="246" spans="1:26" ht="16.5" customHeight="1">
      <c r="A246" s="720"/>
      <c r="B246" s="709"/>
      <c r="C246" s="813"/>
      <c r="D246" s="730"/>
      <c r="E246" s="709"/>
      <c r="F246" s="709"/>
      <c r="G246" s="709"/>
      <c r="H246" s="709"/>
      <c r="I246" s="709"/>
      <c r="J246" s="709"/>
      <c r="K246" s="709"/>
      <c r="L246" s="709"/>
      <c r="M246" s="709"/>
      <c r="N246" s="709"/>
      <c r="O246" s="709"/>
      <c r="P246" s="709"/>
      <c r="Q246" s="709"/>
      <c r="R246" s="709"/>
      <c r="S246" s="709"/>
      <c r="T246" s="709"/>
      <c r="U246" s="709"/>
      <c r="V246" s="709"/>
      <c r="W246" s="709"/>
      <c r="X246" s="709"/>
      <c r="Y246" s="709"/>
      <c r="Z246" s="710"/>
    </row>
    <row r="247" spans="1:26" ht="16.5" customHeight="1">
      <c r="A247" s="720"/>
      <c r="B247" s="709"/>
      <c r="C247" s="759"/>
      <c r="D247" s="730"/>
      <c r="E247" s="709"/>
      <c r="F247" s="709"/>
      <c r="G247" s="709"/>
      <c r="H247" s="709"/>
      <c r="I247" s="709"/>
      <c r="J247" s="709"/>
      <c r="K247" s="709"/>
      <c r="L247" s="709"/>
      <c r="M247" s="709"/>
      <c r="N247" s="709"/>
      <c r="O247" s="709"/>
      <c r="P247" s="709"/>
      <c r="Q247" s="709"/>
      <c r="R247" s="709"/>
      <c r="S247" s="709"/>
      <c r="T247" s="709"/>
      <c r="U247" s="709"/>
      <c r="V247" s="709"/>
      <c r="W247" s="709"/>
      <c r="X247" s="709"/>
      <c r="Y247" s="709"/>
      <c r="Z247" s="710"/>
    </row>
    <row r="248" spans="1:26" ht="16.5" customHeight="1">
      <c r="A248" s="720"/>
      <c r="B248" s="709"/>
      <c r="C248" s="709"/>
      <c r="D248" s="709"/>
      <c r="E248" s="750" t="s">
        <v>1649</v>
      </c>
      <c r="F248" s="750" t="s">
        <v>1650</v>
      </c>
      <c r="G248" s="750" t="s">
        <v>1651</v>
      </c>
      <c r="H248" s="750" t="s">
        <v>1652</v>
      </c>
      <c r="I248" s="709"/>
      <c r="J248" s="709"/>
      <c r="K248" s="709"/>
      <c r="L248" s="709"/>
      <c r="M248" s="709"/>
      <c r="N248" s="709"/>
      <c r="O248" s="709"/>
      <c r="P248" s="709"/>
      <c r="Q248" s="709"/>
      <c r="R248" s="709"/>
      <c r="S248" s="709"/>
      <c r="T248" s="709"/>
      <c r="U248" s="709"/>
      <c r="V248" s="709"/>
      <c r="W248" s="709"/>
      <c r="X248" s="709"/>
      <c r="Y248" s="709"/>
      <c r="Z248" s="710"/>
    </row>
    <row r="249" spans="1:26" ht="16.5" customHeight="1">
      <c r="A249" s="720"/>
      <c r="B249" s="709"/>
      <c r="C249" s="1462" t="s">
        <v>1726</v>
      </c>
      <c r="D249" s="1438"/>
      <c r="E249" s="760">
        <f>15839/1189975</f>
        <v>1.3310363663102166E-2</v>
      </c>
      <c r="F249" s="760">
        <v>0.12</v>
      </c>
      <c r="G249" s="760">
        <f>427258/1264880</f>
        <v>0.33778540256783252</v>
      </c>
      <c r="H249" s="760">
        <v>1</v>
      </c>
      <c r="I249" s="709"/>
      <c r="J249" s="709"/>
      <c r="K249" s="709"/>
      <c r="L249" s="709"/>
      <c r="M249" s="709"/>
      <c r="N249" s="709"/>
      <c r="O249" s="709"/>
      <c r="P249" s="709"/>
      <c r="Q249" s="709"/>
      <c r="R249" s="709"/>
      <c r="S249" s="709"/>
      <c r="T249" s="709"/>
      <c r="U249" s="709"/>
      <c r="V249" s="709"/>
      <c r="W249" s="709"/>
      <c r="X249" s="709"/>
      <c r="Y249" s="709"/>
      <c r="Z249" s="710"/>
    </row>
    <row r="250" spans="1:26" ht="16.5" customHeight="1">
      <c r="A250" s="720"/>
      <c r="B250" s="709"/>
      <c r="C250" s="709"/>
      <c r="D250" s="709"/>
      <c r="E250" s="709"/>
      <c r="F250" s="709"/>
      <c r="G250" s="709"/>
      <c r="H250" s="709"/>
      <c r="I250" s="709"/>
      <c r="J250" s="709"/>
      <c r="K250" s="709"/>
      <c r="L250" s="709"/>
      <c r="M250" s="709"/>
      <c r="N250" s="709"/>
      <c r="O250" s="709"/>
      <c r="P250" s="709"/>
      <c r="Q250" s="709"/>
      <c r="R250" s="709"/>
      <c r="S250" s="709"/>
      <c r="T250" s="709"/>
      <c r="U250" s="709"/>
      <c r="V250" s="709"/>
      <c r="W250" s="709"/>
      <c r="X250" s="709"/>
      <c r="Y250" s="709"/>
      <c r="Z250" s="710"/>
    </row>
    <row r="251" spans="1:26" ht="16.5" customHeight="1">
      <c r="A251" s="720"/>
      <c r="B251" s="709"/>
      <c r="C251" s="709"/>
      <c r="D251" s="709"/>
      <c r="E251" s="750" t="s">
        <v>1649</v>
      </c>
      <c r="F251" s="750" t="s">
        <v>1650</v>
      </c>
      <c r="G251" s="750" t="s">
        <v>1651</v>
      </c>
      <c r="H251" s="750" t="s">
        <v>1652</v>
      </c>
      <c r="I251" s="709"/>
      <c r="J251" s="709"/>
      <c r="K251" s="709"/>
      <c r="L251" s="709"/>
      <c r="M251" s="709"/>
      <c r="N251" s="709"/>
      <c r="O251" s="709"/>
      <c r="P251" s="709"/>
      <c r="Q251" s="709"/>
      <c r="R251" s="709"/>
      <c r="S251" s="709"/>
      <c r="T251" s="709"/>
      <c r="U251" s="709"/>
      <c r="V251" s="709"/>
      <c r="W251" s="709"/>
      <c r="X251" s="709"/>
      <c r="Y251" s="709"/>
      <c r="Z251" s="710"/>
    </row>
    <row r="252" spans="1:26" ht="16.5" customHeight="1">
      <c r="A252" s="720"/>
      <c r="B252" s="709"/>
      <c r="C252" s="1462" t="s">
        <v>1727</v>
      </c>
      <c r="D252" s="1438"/>
      <c r="E252" s="760">
        <f>E249</f>
        <v>1.3310363663102166E-2</v>
      </c>
      <c r="F252" s="760">
        <f t="shared" ref="F252:H252" si="65">F249-E249</f>
        <v>0.10668963633689783</v>
      </c>
      <c r="G252" s="760">
        <f t="shared" si="65"/>
        <v>0.21778540256783252</v>
      </c>
      <c r="H252" s="760">
        <f t="shared" si="65"/>
        <v>0.66221459743216748</v>
      </c>
      <c r="I252" s="709"/>
      <c r="J252" s="709"/>
      <c r="K252" s="709"/>
      <c r="L252" s="709"/>
      <c r="M252" s="709"/>
      <c r="N252" s="709"/>
      <c r="O252" s="709"/>
      <c r="P252" s="709"/>
      <c r="Q252" s="709"/>
      <c r="R252" s="709"/>
      <c r="S252" s="709"/>
      <c r="T252" s="709"/>
      <c r="U252" s="709"/>
      <c r="V252" s="709"/>
      <c r="W252" s="709"/>
      <c r="X252" s="709"/>
      <c r="Y252" s="709"/>
      <c r="Z252" s="710"/>
    </row>
    <row r="253" spans="1:26" ht="16.5" customHeight="1">
      <c r="A253" s="720"/>
      <c r="B253" s="709"/>
      <c r="C253" s="709"/>
      <c r="D253" s="709"/>
      <c r="E253" s="709"/>
      <c r="F253" s="763"/>
      <c r="G253" s="709"/>
      <c r="H253" s="709"/>
      <c r="I253" s="709"/>
      <c r="J253" s="709"/>
      <c r="K253" s="709"/>
      <c r="L253" s="709"/>
      <c r="M253" s="709"/>
      <c r="N253" s="709"/>
      <c r="O253" s="709"/>
      <c r="P253" s="709"/>
      <c r="Q253" s="709"/>
      <c r="R253" s="709"/>
      <c r="S253" s="709"/>
      <c r="T253" s="709"/>
      <c r="U253" s="709"/>
      <c r="V253" s="709"/>
      <c r="W253" s="709"/>
      <c r="X253" s="709"/>
      <c r="Y253" s="709"/>
      <c r="Z253" s="710"/>
    </row>
    <row r="254" spans="1:26" ht="16.5" customHeight="1">
      <c r="A254" s="720"/>
      <c r="B254" s="709"/>
      <c r="C254" s="764"/>
      <c r="D254" s="764"/>
      <c r="E254" s="709"/>
      <c r="F254" s="709"/>
      <c r="G254" s="709"/>
      <c r="H254" s="725"/>
      <c r="I254" s="790"/>
      <c r="J254" s="709"/>
      <c r="K254" s="709"/>
      <c r="L254" s="709"/>
      <c r="M254" s="709"/>
      <c r="N254" s="709"/>
      <c r="O254" s="709"/>
      <c r="P254" s="709"/>
      <c r="Q254" s="709"/>
      <c r="R254" s="709"/>
      <c r="S254" s="709"/>
      <c r="T254" s="709"/>
      <c r="U254" s="709"/>
      <c r="V254" s="709"/>
      <c r="W254" s="709"/>
      <c r="X254" s="709"/>
      <c r="Y254" s="709"/>
      <c r="Z254" s="710"/>
    </row>
    <row r="255" spans="1:26" ht="16.5" customHeight="1">
      <c r="A255" s="720"/>
      <c r="B255" s="726"/>
      <c r="C255" s="745"/>
      <c r="D255" s="745"/>
      <c r="E255" s="709"/>
      <c r="F255" s="785" t="s">
        <v>1610</v>
      </c>
      <c r="G255" s="786" t="s">
        <v>87</v>
      </c>
      <c r="H255" s="786" t="s">
        <v>88</v>
      </c>
      <c r="I255" s="786" t="s">
        <v>89</v>
      </c>
      <c r="J255" s="786" t="s">
        <v>90</v>
      </c>
      <c r="K255" s="786" t="s">
        <v>91</v>
      </c>
      <c r="L255" s="709"/>
      <c r="M255" s="709"/>
      <c r="N255" s="709"/>
      <c r="O255" s="709"/>
      <c r="P255" s="709"/>
      <c r="Q255" s="709"/>
      <c r="R255" s="709"/>
      <c r="S255" s="709"/>
      <c r="T255" s="709"/>
      <c r="U255" s="709"/>
      <c r="V255" s="709"/>
      <c r="W255" s="709"/>
      <c r="X255" s="709"/>
      <c r="Y255" s="709"/>
      <c r="Z255" s="710"/>
    </row>
    <row r="256" spans="1:26" ht="16.5" customHeight="1">
      <c r="A256" s="720"/>
      <c r="B256" s="726"/>
      <c r="C256" s="1448" t="s">
        <v>1702</v>
      </c>
      <c r="D256" s="1449"/>
      <c r="E256" s="1449"/>
      <c r="F256" s="1463"/>
      <c r="G256" s="715">
        <f>SUM(G221:G238)*E252</f>
        <v>297.83526800990887</v>
      </c>
      <c r="H256" s="715">
        <f>SUM(G221:G238)*F252</f>
        <v>2387.3079080751318</v>
      </c>
      <c r="I256" s="715">
        <f>SUM(G221:G238)*G252</f>
        <v>4873.2082296329081</v>
      </c>
      <c r="J256" s="715">
        <f>SUM(G221:G238)*H252</f>
        <v>14817.841728324056</v>
      </c>
      <c r="K256" s="715">
        <f>SUM(G221:G238)</f>
        <v>22376.193134042005</v>
      </c>
      <c r="L256" s="709"/>
      <c r="M256" s="709"/>
      <c r="N256" s="709"/>
      <c r="O256" s="709"/>
      <c r="P256" s="709"/>
      <c r="Q256" s="709"/>
      <c r="R256" s="709"/>
      <c r="S256" s="709"/>
      <c r="T256" s="709"/>
      <c r="U256" s="709"/>
      <c r="V256" s="709"/>
      <c r="W256" s="709"/>
      <c r="X256" s="709"/>
      <c r="Y256" s="709"/>
      <c r="Z256" s="710"/>
    </row>
    <row r="257" spans="1:26" ht="16.5" customHeight="1">
      <c r="A257" s="720"/>
      <c r="B257" s="709"/>
      <c r="C257" s="1450" t="s">
        <v>1357</v>
      </c>
      <c r="D257" s="1451"/>
      <c r="E257" s="1451"/>
      <c r="F257" s="1494"/>
      <c r="G257" s="717"/>
      <c r="H257" s="717"/>
      <c r="I257" s="717"/>
      <c r="J257" s="717"/>
      <c r="K257" s="717"/>
      <c r="L257" s="709"/>
      <c r="M257" s="709"/>
      <c r="N257" s="709"/>
      <c r="O257" s="709"/>
      <c r="P257" s="709"/>
      <c r="Q257" s="709"/>
      <c r="R257" s="709"/>
      <c r="S257" s="709"/>
      <c r="T257" s="709"/>
      <c r="U257" s="709"/>
      <c r="V257" s="709"/>
      <c r="W257" s="709"/>
      <c r="X257" s="709"/>
      <c r="Y257" s="709"/>
      <c r="Z257" s="710"/>
    </row>
    <row r="258" spans="1:26" ht="16.5" customHeight="1">
      <c r="A258" s="720"/>
      <c r="B258" s="709"/>
      <c r="C258" s="709"/>
      <c r="D258" s="709"/>
      <c r="E258" s="709"/>
      <c r="F258" s="709"/>
      <c r="G258" s="709"/>
      <c r="H258" s="725"/>
      <c r="I258" s="709"/>
      <c r="J258" s="709"/>
      <c r="K258" s="709"/>
      <c r="L258" s="709"/>
      <c r="M258" s="709"/>
      <c r="N258" s="709"/>
      <c r="O258" s="709"/>
      <c r="P258" s="709"/>
      <c r="Q258" s="709"/>
      <c r="R258" s="709"/>
      <c r="S258" s="709"/>
      <c r="T258" s="709"/>
      <c r="U258" s="709"/>
      <c r="V258" s="709"/>
      <c r="W258" s="709"/>
      <c r="X258" s="709"/>
      <c r="Y258" s="709"/>
      <c r="Z258" s="710"/>
    </row>
    <row r="259" spans="1:26" ht="16.5" customHeight="1">
      <c r="A259" s="720"/>
      <c r="B259" s="709"/>
      <c r="C259" s="709"/>
      <c r="D259" s="709"/>
      <c r="E259" s="709"/>
      <c r="F259" s="709"/>
      <c r="G259" s="709"/>
      <c r="H259" s="709"/>
      <c r="I259" s="709"/>
      <c r="J259" s="709"/>
      <c r="K259" s="709"/>
      <c r="L259" s="709"/>
      <c r="M259" s="709"/>
      <c r="N259" s="709"/>
      <c r="O259" s="709"/>
      <c r="P259" s="709"/>
      <c r="Q259" s="709"/>
      <c r="R259" s="709"/>
      <c r="S259" s="709"/>
      <c r="T259" s="709"/>
      <c r="U259" s="709"/>
      <c r="V259" s="709"/>
      <c r="W259" s="709"/>
      <c r="X259" s="709"/>
      <c r="Y259" s="709"/>
      <c r="Z259" s="710"/>
    </row>
    <row r="260" spans="1:26" ht="16.5" customHeight="1">
      <c r="A260" s="720" t="s">
        <v>1625</v>
      </c>
      <c r="B260" s="709"/>
      <c r="C260" s="709"/>
      <c r="D260" s="709"/>
      <c r="E260" s="709"/>
      <c r="F260" s="709"/>
      <c r="G260" s="709"/>
      <c r="H260" s="709"/>
      <c r="I260" s="709"/>
      <c r="J260" s="709"/>
      <c r="K260" s="709"/>
      <c r="L260" s="709"/>
      <c r="M260" s="709"/>
      <c r="N260" s="709"/>
      <c r="O260" s="709"/>
      <c r="P260" s="709"/>
      <c r="Q260" s="709"/>
      <c r="R260" s="709"/>
      <c r="S260" s="709"/>
      <c r="T260" s="709"/>
      <c r="U260" s="709"/>
      <c r="V260" s="709"/>
      <c r="W260" s="709"/>
      <c r="X260" s="709"/>
      <c r="Y260" s="709"/>
      <c r="Z260" s="710"/>
    </row>
    <row r="261" spans="1:26" ht="16.5" customHeight="1">
      <c r="A261" s="720"/>
      <c r="B261" s="709"/>
      <c r="C261" s="763"/>
      <c r="D261" s="747"/>
      <c r="E261" s="747"/>
      <c r="F261" s="748" t="s">
        <v>1610</v>
      </c>
      <c r="G261" s="749" t="s">
        <v>1706</v>
      </c>
      <c r="H261" s="750" t="s">
        <v>1707</v>
      </c>
      <c r="I261" s="750" t="s">
        <v>1634</v>
      </c>
      <c r="J261" s="750" t="s">
        <v>1728</v>
      </c>
      <c r="K261" s="709"/>
      <c r="L261" s="709"/>
      <c r="M261" s="709"/>
      <c r="N261" s="709"/>
      <c r="O261" s="709"/>
      <c r="P261" s="709"/>
      <c r="Q261" s="709"/>
      <c r="R261" s="709"/>
      <c r="S261" s="709"/>
      <c r="T261" s="709"/>
      <c r="U261" s="709"/>
      <c r="V261" s="709"/>
      <c r="W261" s="709"/>
      <c r="X261" s="709"/>
      <c r="Y261" s="709"/>
      <c r="Z261" s="710"/>
    </row>
    <row r="262" spans="1:26" ht="16.5" customHeight="1">
      <c r="A262" s="720"/>
      <c r="B262" s="726"/>
      <c r="C262" s="815" t="s">
        <v>1710</v>
      </c>
      <c r="D262" s="816"/>
      <c r="E262" s="816"/>
      <c r="F262" s="816"/>
      <c r="G262" s="751">
        <f>393815880000/1000000000</f>
        <v>393.81587999999999</v>
      </c>
      <c r="H262" s="811">
        <v>2021</v>
      </c>
      <c r="I262" s="811">
        <v>2025</v>
      </c>
      <c r="J262" s="817"/>
      <c r="K262" s="709"/>
      <c r="L262" s="709"/>
      <c r="M262" s="709"/>
      <c r="N262" s="709"/>
      <c r="O262" s="709"/>
      <c r="P262" s="709"/>
      <c r="Q262" s="709"/>
      <c r="R262" s="709"/>
      <c r="S262" s="709"/>
      <c r="T262" s="709"/>
      <c r="U262" s="709"/>
      <c r="V262" s="709"/>
      <c r="W262" s="709"/>
      <c r="X262" s="709"/>
      <c r="Y262" s="709"/>
      <c r="Z262" s="710"/>
    </row>
    <row r="263" spans="1:26" ht="16.5" customHeight="1">
      <c r="A263" s="720"/>
      <c r="B263" s="726"/>
      <c r="C263" s="815" t="s">
        <v>1714</v>
      </c>
      <c r="D263" s="816"/>
      <c r="E263" s="816"/>
      <c r="F263" s="818"/>
      <c r="G263" s="751">
        <f>612500000000/1000000000</f>
        <v>612.5</v>
      </c>
      <c r="H263" s="811">
        <v>2025</v>
      </c>
      <c r="I263" s="811">
        <v>2028</v>
      </c>
      <c r="J263" s="817"/>
      <c r="K263" s="709"/>
      <c r="L263" s="709"/>
      <c r="M263" s="709"/>
      <c r="N263" s="709"/>
      <c r="O263" s="709"/>
      <c r="P263" s="709"/>
      <c r="Q263" s="709"/>
      <c r="R263" s="709"/>
      <c r="S263" s="709"/>
      <c r="T263" s="709"/>
      <c r="U263" s="709"/>
      <c r="V263" s="709"/>
      <c r="W263" s="709"/>
      <c r="X263" s="709"/>
      <c r="Y263" s="709"/>
      <c r="Z263" s="710"/>
    </row>
    <row r="264" spans="1:26" ht="16.5" customHeight="1">
      <c r="A264" s="720"/>
      <c r="B264" s="726"/>
      <c r="C264" s="815" t="s">
        <v>1729</v>
      </c>
      <c r="D264" s="816"/>
      <c r="E264" s="816"/>
      <c r="F264" s="818"/>
      <c r="G264" s="751">
        <f>856960000000/1000000000</f>
        <v>856.96</v>
      </c>
      <c r="H264" s="811">
        <v>2025</v>
      </c>
      <c r="I264" s="811">
        <v>2028</v>
      </c>
      <c r="J264" s="817"/>
      <c r="K264" s="709"/>
      <c r="L264" s="709"/>
      <c r="M264" s="709"/>
      <c r="N264" s="709"/>
      <c r="O264" s="709"/>
      <c r="P264" s="709"/>
      <c r="Q264" s="709"/>
      <c r="R264" s="709"/>
      <c r="S264" s="709"/>
      <c r="T264" s="709"/>
      <c r="U264" s="709"/>
      <c r="V264" s="709"/>
      <c r="W264" s="709"/>
      <c r="X264" s="709"/>
      <c r="Y264" s="709"/>
      <c r="Z264" s="710"/>
    </row>
    <row r="265" spans="1:26" ht="16.5" customHeight="1">
      <c r="A265" s="720"/>
      <c r="B265" s="726"/>
      <c r="C265" s="815" t="s">
        <v>1719</v>
      </c>
      <c r="D265" s="816"/>
      <c r="E265" s="816"/>
      <c r="F265" s="818"/>
      <c r="G265" s="751">
        <f>737093000000/1000000000</f>
        <v>737.09299999999996</v>
      </c>
      <c r="H265" s="811">
        <v>2024</v>
      </c>
      <c r="I265" s="811">
        <v>2027</v>
      </c>
      <c r="J265" s="817"/>
      <c r="K265" s="709"/>
      <c r="L265" s="709"/>
      <c r="M265" s="709"/>
      <c r="N265" s="709"/>
      <c r="O265" s="709"/>
      <c r="P265" s="709"/>
      <c r="Q265" s="709"/>
      <c r="R265" s="709"/>
      <c r="S265" s="709"/>
      <c r="T265" s="709"/>
      <c r="U265" s="709"/>
      <c r="V265" s="709"/>
      <c r="W265" s="709"/>
      <c r="X265" s="709"/>
      <c r="Y265" s="709"/>
      <c r="Z265" s="710"/>
    </row>
    <row r="266" spans="1:26" ht="16.5" customHeight="1">
      <c r="A266" s="720"/>
      <c r="B266" s="726"/>
      <c r="C266" s="815" t="s">
        <v>1718</v>
      </c>
      <c r="D266" s="816"/>
      <c r="E266" s="816"/>
      <c r="F266" s="818"/>
      <c r="G266" s="751">
        <f>2122597000000/1000000000</f>
        <v>2122.5970000000002</v>
      </c>
      <c r="H266" s="811">
        <v>2022</v>
      </c>
      <c r="I266" s="811">
        <v>2026</v>
      </c>
      <c r="J266" s="819">
        <v>0.51</v>
      </c>
      <c r="K266" s="709"/>
      <c r="L266" s="709"/>
      <c r="M266" s="709"/>
      <c r="N266" s="709"/>
      <c r="O266" s="709"/>
      <c r="P266" s="709"/>
      <c r="Q266" s="709"/>
      <c r="R266" s="709"/>
      <c r="S266" s="709"/>
      <c r="T266" s="709"/>
      <c r="U266" s="709"/>
      <c r="V266" s="709"/>
      <c r="W266" s="709"/>
      <c r="X266" s="709"/>
      <c r="Y266" s="709"/>
      <c r="Z266" s="710"/>
    </row>
    <row r="267" spans="1:26" ht="16.5" customHeight="1">
      <c r="A267" s="720"/>
      <c r="B267" s="709"/>
      <c r="C267" s="815" t="s">
        <v>1717</v>
      </c>
      <c r="D267" s="816"/>
      <c r="E267" s="816"/>
      <c r="F267" s="818"/>
      <c r="G267" s="751">
        <f>4000552000000/1000000000</f>
        <v>4000.5520000000001</v>
      </c>
      <c r="H267" s="811">
        <v>2025</v>
      </c>
      <c r="I267" s="811">
        <v>2028</v>
      </c>
      <c r="J267" s="819">
        <v>0.77</v>
      </c>
      <c r="K267" s="709"/>
      <c r="L267" s="709"/>
      <c r="M267" s="709"/>
      <c r="N267" s="709"/>
      <c r="O267" s="709"/>
      <c r="P267" s="709"/>
      <c r="Q267" s="709"/>
      <c r="R267" s="709"/>
      <c r="S267" s="709"/>
      <c r="T267" s="709"/>
      <c r="U267" s="709"/>
      <c r="V267" s="709"/>
      <c r="W267" s="709"/>
      <c r="X267" s="709"/>
      <c r="Y267" s="709"/>
      <c r="Z267" s="710"/>
    </row>
    <row r="268" spans="1:26" ht="16.5" customHeight="1">
      <c r="A268" s="720"/>
      <c r="B268" s="709"/>
      <c r="C268" s="815" t="s">
        <v>1730</v>
      </c>
      <c r="D268" s="816"/>
      <c r="E268" s="816"/>
      <c r="F268" s="818"/>
      <c r="G268" s="751">
        <f>1385757000000/1000000000</f>
        <v>1385.7570000000001</v>
      </c>
      <c r="H268" s="811">
        <v>2025</v>
      </c>
      <c r="I268" s="811">
        <v>2031</v>
      </c>
      <c r="J268" s="819">
        <v>0.99</v>
      </c>
      <c r="K268" s="709"/>
      <c r="L268" s="709"/>
      <c r="M268" s="709"/>
      <c r="N268" s="709"/>
      <c r="O268" s="709"/>
      <c r="P268" s="709"/>
      <c r="Q268" s="709"/>
      <c r="R268" s="709"/>
      <c r="S268" s="709"/>
      <c r="T268" s="709"/>
      <c r="U268" s="709"/>
      <c r="V268" s="709"/>
      <c r="W268" s="709"/>
      <c r="X268" s="709"/>
      <c r="Y268" s="709"/>
      <c r="Z268" s="710"/>
    </row>
    <row r="269" spans="1:26" ht="16.5" customHeight="1">
      <c r="A269" s="740"/>
      <c r="B269" s="709"/>
      <c r="C269" s="815" t="s">
        <v>1731</v>
      </c>
      <c r="D269" s="816"/>
      <c r="E269" s="816"/>
      <c r="F269" s="818"/>
      <c r="G269" s="751">
        <f t="shared" ref="G269:G272" si="66">929579000000/1000000000</f>
        <v>929.57899999999995</v>
      </c>
      <c r="H269" s="811">
        <v>2022</v>
      </c>
      <c r="I269" s="811">
        <v>2025</v>
      </c>
      <c r="J269" s="819">
        <v>0.91</v>
      </c>
      <c r="K269" s="709"/>
      <c r="L269" s="709"/>
      <c r="M269" s="709"/>
      <c r="N269" s="709"/>
      <c r="O269" s="709"/>
      <c r="P269" s="709"/>
      <c r="Q269" s="709"/>
      <c r="R269" s="709"/>
      <c r="S269" s="709"/>
      <c r="T269" s="709"/>
      <c r="U269" s="709"/>
      <c r="V269" s="709"/>
      <c r="W269" s="709"/>
      <c r="X269" s="709"/>
      <c r="Y269" s="709"/>
      <c r="Z269" s="710"/>
    </row>
    <row r="270" spans="1:26" ht="16.5" customHeight="1">
      <c r="A270" s="720"/>
      <c r="B270" s="709"/>
      <c r="C270" s="815" t="s">
        <v>1638</v>
      </c>
      <c r="D270" s="816"/>
      <c r="E270" s="816"/>
      <c r="F270" s="818"/>
      <c r="G270" s="751">
        <f t="shared" si="66"/>
        <v>929.57899999999995</v>
      </c>
      <c r="H270" s="811">
        <v>2021</v>
      </c>
      <c r="I270" s="812">
        <v>2025</v>
      </c>
      <c r="J270" s="819">
        <v>0.91</v>
      </c>
      <c r="K270" s="709"/>
      <c r="L270" s="709"/>
      <c r="M270" s="709"/>
      <c r="N270" s="709"/>
      <c r="O270" s="709"/>
      <c r="P270" s="709"/>
      <c r="Q270" s="709"/>
      <c r="R270" s="709"/>
      <c r="S270" s="709"/>
      <c r="T270" s="709"/>
      <c r="U270" s="709"/>
      <c r="V270" s="709"/>
      <c r="W270" s="709"/>
      <c r="X270" s="709"/>
      <c r="Y270" s="709"/>
      <c r="Z270" s="710"/>
    </row>
    <row r="271" spans="1:26" ht="16.5" customHeight="1">
      <c r="A271" s="720"/>
      <c r="B271" s="709"/>
      <c r="C271" s="815" t="s">
        <v>1712</v>
      </c>
      <c r="D271" s="816"/>
      <c r="E271" s="816"/>
      <c r="F271" s="818"/>
      <c r="G271" s="751">
        <f t="shared" si="66"/>
        <v>929.57899999999995</v>
      </c>
      <c r="H271" s="811">
        <v>2021</v>
      </c>
      <c r="I271" s="812">
        <v>2025</v>
      </c>
      <c r="J271" s="819">
        <v>0.91</v>
      </c>
      <c r="K271" s="709"/>
      <c r="L271" s="709"/>
      <c r="M271" s="709"/>
      <c r="N271" s="709"/>
      <c r="O271" s="709"/>
      <c r="P271" s="709"/>
      <c r="Q271" s="709"/>
      <c r="R271" s="709"/>
      <c r="S271" s="709"/>
      <c r="T271" s="709"/>
      <c r="U271" s="709"/>
      <c r="V271" s="709"/>
      <c r="W271" s="709"/>
      <c r="X271" s="709"/>
      <c r="Y271" s="709"/>
      <c r="Z271" s="710"/>
    </row>
    <row r="272" spans="1:26" ht="16.5" customHeight="1">
      <c r="A272" s="720"/>
      <c r="B272" s="709"/>
      <c r="C272" s="815" t="s">
        <v>1732</v>
      </c>
      <c r="D272" s="816"/>
      <c r="E272" s="816"/>
      <c r="F272" s="818"/>
      <c r="G272" s="751">
        <f t="shared" si="66"/>
        <v>929.57899999999995</v>
      </c>
      <c r="H272" s="808">
        <v>2024</v>
      </c>
      <c r="I272" s="812">
        <v>2027</v>
      </c>
      <c r="J272" s="819">
        <v>0.91</v>
      </c>
      <c r="K272" s="709"/>
      <c r="L272" s="709"/>
      <c r="M272" s="709"/>
      <c r="N272" s="709"/>
      <c r="O272" s="709"/>
      <c r="P272" s="709"/>
      <c r="Q272" s="709"/>
      <c r="R272" s="709"/>
      <c r="S272" s="709"/>
      <c r="T272" s="709"/>
      <c r="U272" s="709"/>
      <c r="V272" s="709"/>
      <c r="W272" s="709"/>
      <c r="X272" s="709"/>
      <c r="Y272" s="709"/>
      <c r="Z272" s="710"/>
    </row>
    <row r="273" spans="1:26" ht="16.5" customHeight="1">
      <c r="A273" s="720"/>
      <c r="B273" s="709"/>
      <c r="C273" s="709"/>
      <c r="D273" s="709"/>
      <c r="E273" s="709"/>
      <c r="F273" s="709"/>
      <c r="G273" s="709"/>
      <c r="H273" s="709"/>
      <c r="I273" s="709"/>
      <c r="J273" s="709"/>
      <c r="K273" s="709"/>
      <c r="L273" s="709"/>
      <c r="M273" s="709"/>
      <c r="N273" s="709"/>
      <c r="O273" s="709"/>
      <c r="P273" s="709"/>
      <c r="Q273" s="709"/>
      <c r="R273" s="709"/>
      <c r="S273" s="709"/>
      <c r="T273" s="709"/>
      <c r="U273" s="709"/>
      <c r="V273" s="709"/>
      <c r="W273" s="709"/>
      <c r="X273" s="709"/>
      <c r="Y273" s="709"/>
      <c r="Z273" s="710"/>
    </row>
    <row r="274" spans="1:26" ht="16.5" customHeight="1">
      <c r="A274" s="720"/>
      <c r="B274" s="709"/>
      <c r="C274" s="709" t="s">
        <v>1733</v>
      </c>
      <c r="D274" s="709"/>
      <c r="E274" s="709"/>
      <c r="F274" s="709"/>
      <c r="G274" s="709"/>
      <c r="H274" s="764"/>
      <c r="I274" s="764"/>
      <c r="J274" s="709"/>
      <c r="K274" s="709"/>
      <c r="L274" s="709"/>
      <c r="M274" s="709"/>
      <c r="N274" s="709"/>
      <c r="O274" s="709"/>
      <c r="P274" s="709"/>
      <c r="Q274" s="709"/>
      <c r="R274" s="709"/>
      <c r="S274" s="709"/>
      <c r="T274" s="709"/>
      <c r="U274" s="709"/>
      <c r="V274" s="709"/>
      <c r="W274" s="709"/>
      <c r="X274" s="709"/>
      <c r="Y274" s="709"/>
      <c r="Z274" s="710"/>
    </row>
    <row r="275" spans="1:26" ht="16.5" customHeight="1">
      <c r="A275" s="720"/>
      <c r="B275" s="709"/>
      <c r="C275" s="709" t="s">
        <v>1734</v>
      </c>
      <c r="D275" s="709"/>
      <c r="E275" s="709"/>
      <c r="F275" s="709"/>
      <c r="G275" s="709"/>
      <c r="H275" s="764"/>
      <c r="I275" s="764"/>
      <c r="J275" s="709"/>
      <c r="K275" s="709"/>
      <c r="L275" s="709"/>
      <c r="M275" s="709"/>
      <c r="N275" s="709"/>
      <c r="O275" s="709"/>
      <c r="P275" s="709"/>
      <c r="Q275" s="709"/>
      <c r="R275" s="709"/>
      <c r="S275" s="709"/>
      <c r="T275" s="709"/>
      <c r="U275" s="709"/>
      <c r="V275" s="709"/>
      <c r="W275" s="709"/>
      <c r="X275" s="709"/>
      <c r="Y275" s="709"/>
      <c r="Z275" s="710"/>
    </row>
    <row r="276" spans="1:26" ht="16.5" customHeight="1">
      <c r="A276" s="720"/>
      <c r="B276" s="709"/>
      <c r="C276" s="709" t="s">
        <v>1735</v>
      </c>
      <c r="D276" s="709"/>
      <c r="E276" s="709"/>
      <c r="F276" s="709"/>
      <c r="G276" s="709"/>
      <c r="H276" s="764"/>
      <c r="I276" s="764"/>
      <c r="J276" s="709"/>
      <c r="K276" s="709"/>
      <c r="L276" s="709"/>
      <c r="M276" s="709"/>
      <c r="N276" s="709"/>
      <c r="O276" s="709"/>
      <c r="P276" s="709"/>
      <c r="Q276" s="709"/>
      <c r="R276" s="709"/>
      <c r="S276" s="709"/>
      <c r="T276" s="709"/>
      <c r="U276" s="709"/>
      <c r="V276" s="709"/>
      <c r="W276" s="709"/>
      <c r="X276" s="709"/>
      <c r="Y276" s="709"/>
      <c r="Z276" s="710"/>
    </row>
    <row r="277" spans="1:26" ht="16.5" customHeight="1">
      <c r="A277" s="720"/>
      <c r="B277" s="709"/>
      <c r="C277" s="709" t="s">
        <v>1736</v>
      </c>
      <c r="D277" s="709"/>
      <c r="E277" s="709"/>
      <c r="F277" s="709"/>
      <c r="G277" s="709"/>
      <c r="H277" s="764"/>
      <c r="I277" s="764"/>
      <c r="J277" s="709"/>
      <c r="K277" s="709"/>
      <c r="L277" s="709"/>
      <c r="M277" s="709"/>
      <c r="N277" s="709"/>
      <c r="O277" s="709"/>
      <c r="P277" s="709"/>
      <c r="Q277" s="709"/>
      <c r="R277" s="709"/>
      <c r="S277" s="709"/>
      <c r="T277" s="709"/>
      <c r="U277" s="709"/>
      <c r="V277" s="709"/>
      <c r="W277" s="709"/>
      <c r="X277" s="709"/>
      <c r="Y277" s="709"/>
      <c r="Z277" s="710"/>
    </row>
    <row r="278" spans="1:26" ht="16.5" customHeight="1">
      <c r="A278" s="720"/>
      <c r="B278" s="709"/>
      <c r="C278" s="709" t="s">
        <v>1663</v>
      </c>
      <c r="D278" s="709"/>
      <c r="E278" s="709"/>
      <c r="F278" s="709"/>
      <c r="G278" s="709"/>
      <c r="H278" s="764"/>
      <c r="I278" s="764"/>
      <c r="J278" s="709"/>
      <c r="K278" s="709"/>
      <c r="L278" s="709"/>
      <c r="M278" s="709"/>
      <c r="N278" s="709"/>
      <c r="O278" s="709"/>
      <c r="P278" s="709"/>
      <c r="Q278" s="709"/>
      <c r="R278" s="709"/>
      <c r="S278" s="709"/>
      <c r="T278" s="709"/>
      <c r="U278" s="709"/>
      <c r="V278" s="709"/>
      <c r="W278" s="709"/>
      <c r="X278" s="709"/>
      <c r="Y278" s="709"/>
      <c r="Z278" s="710"/>
    </row>
    <row r="279" spans="1:26" ht="16.5" customHeight="1">
      <c r="A279" s="720"/>
      <c r="B279" s="709"/>
      <c r="C279" s="709" t="s">
        <v>1737</v>
      </c>
      <c r="D279" s="709"/>
      <c r="E279" s="709"/>
      <c r="F279" s="709"/>
      <c r="G279" s="709"/>
      <c r="H279" s="709"/>
      <c r="I279" s="709"/>
      <c r="J279" s="709"/>
      <c r="K279" s="709"/>
      <c r="L279" s="709"/>
      <c r="M279" s="709"/>
      <c r="N279" s="709"/>
      <c r="O279" s="709"/>
      <c r="P279" s="709"/>
      <c r="Q279" s="709"/>
      <c r="R279" s="709"/>
      <c r="S279" s="709"/>
      <c r="T279" s="709"/>
      <c r="U279" s="709"/>
      <c r="V279" s="709"/>
      <c r="W279" s="709"/>
      <c r="X279" s="709"/>
      <c r="Y279" s="709"/>
      <c r="Z279" s="710"/>
    </row>
    <row r="280" spans="1:26" ht="16.5" customHeight="1">
      <c r="A280" s="720"/>
      <c r="B280" s="709"/>
      <c r="C280" s="709" t="s">
        <v>1738</v>
      </c>
      <c r="D280" s="709"/>
      <c r="E280" s="709"/>
      <c r="F280" s="709"/>
      <c r="G280" s="709"/>
      <c r="H280" s="709"/>
      <c r="I280" s="709"/>
      <c r="J280" s="709"/>
      <c r="K280" s="709"/>
      <c r="L280" s="709"/>
      <c r="M280" s="709"/>
      <c r="N280" s="709"/>
      <c r="O280" s="709"/>
      <c r="P280" s="709"/>
      <c r="Q280" s="709"/>
      <c r="R280" s="709"/>
      <c r="S280" s="709"/>
      <c r="T280" s="709"/>
      <c r="U280" s="709"/>
      <c r="V280" s="709"/>
      <c r="W280" s="709"/>
      <c r="X280" s="709"/>
      <c r="Y280" s="709"/>
      <c r="Z280" s="710"/>
    </row>
    <row r="281" spans="1:26" ht="16.5" customHeight="1">
      <c r="A281" s="720"/>
      <c r="B281" s="709"/>
      <c r="C281" s="709"/>
      <c r="D281" s="709"/>
      <c r="E281" s="709"/>
      <c r="F281" s="709"/>
      <c r="G281" s="709"/>
      <c r="H281" s="709"/>
      <c r="I281" s="709"/>
      <c r="J281" s="709"/>
      <c r="K281" s="709"/>
      <c r="L281" s="709"/>
      <c r="M281" s="709"/>
      <c r="N281" s="709"/>
      <c r="O281" s="709"/>
      <c r="P281" s="709"/>
      <c r="Q281" s="709"/>
      <c r="R281" s="709"/>
      <c r="S281" s="709"/>
      <c r="T281" s="709"/>
      <c r="U281" s="709"/>
      <c r="V281" s="709"/>
      <c r="W281" s="709"/>
      <c r="X281" s="709"/>
      <c r="Y281" s="709"/>
      <c r="Z281" s="710"/>
    </row>
    <row r="282" spans="1:26" ht="16.5" customHeight="1">
      <c r="A282" s="720"/>
      <c r="B282" s="709"/>
      <c r="C282" s="709"/>
      <c r="D282" s="709"/>
      <c r="E282" s="750" t="s">
        <v>1649</v>
      </c>
      <c r="F282" s="750" t="s">
        <v>1650</v>
      </c>
      <c r="G282" s="750" t="s">
        <v>1651</v>
      </c>
      <c r="H282" s="750" t="s">
        <v>1652</v>
      </c>
      <c r="I282" s="709"/>
      <c r="J282" s="709"/>
      <c r="K282" s="709"/>
      <c r="L282" s="709"/>
      <c r="M282" s="709"/>
      <c r="N282" s="709"/>
      <c r="O282" s="709"/>
      <c r="P282" s="709"/>
      <c r="Q282" s="709"/>
      <c r="R282" s="709"/>
      <c r="S282" s="709"/>
      <c r="T282" s="709"/>
      <c r="U282" s="709"/>
      <c r="V282" s="709"/>
      <c r="W282" s="709"/>
      <c r="X282" s="709"/>
      <c r="Y282" s="709"/>
      <c r="Z282" s="710"/>
    </row>
    <row r="283" spans="1:26" ht="16.5" customHeight="1">
      <c r="A283" s="720"/>
      <c r="B283" s="726"/>
      <c r="C283" s="1462" t="s">
        <v>1726</v>
      </c>
      <c r="D283" s="1438"/>
      <c r="E283" s="760">
        <f>15839/1189975</f>
        <v>1.3310363663102166E-2</v>
      </c>
      <c r="F283" s="760">
        <f>143698/1196381</f>
        <v>0.12011056678432706</v>
      </c>
      <c r="G283" s="760">
        <f>427258/1264880</f>
        <v>0.33778540256783252</v>
      </c>
      <c r="H283" s="760">
        <v>1</v>
      </c>
      <c r="I283" s="709"/>
      <c r="J283" s="709"/>
      <c r="K283" s="709"/>
      <c r="L283" s="709"/>
      <c r="M283" s="709"/>
      <c r="N283" s="709"/>
      <c r="O283" s="709"/>
      <c r="P283" s="709"/>
      <c r="Q283" s="709"/>
      <c r="R283" s="709"/>
      <c r="S283" s="709"/>
      <c r="T283" s="709"/>
      <c r="U283" s="709"/>
      <c r="V283" s="709"/>
      <c r="W283" s="709"/>
      <c r="X283" s="709"/>
      <c r="Y283" s="709"/>
      <c r="Z283" s="710"/>
    </row>
    <row r="284" spans="1:26" ht="16.5" customHeight="1">
      <c r="A284" s="720"/>
      <c r="B284" s="709"/>
      <c r="C284" s="764"/>
      <c r="D284" s="764"/>
      <c r="E284" s="709"/>
      <c r="F284" s="709"/>
      <c r="G284" s="709"/>
      <c r="H284" s="709"/>
      <c r="I284" s="709"/>
      <c r="J284" s="709"/>
      <c r="K284" s="709"/>
      <c r="L284" s="709"/>
      <c r="M284" s="709"/>
      <c r="N284" s="709"/>
      <c r="O284" s="709"/>
      <c r="P284" s="709"/>
      <c r="Q284" s="709"/>
      <c r="R284" s="709"/>
      <c r="S284" s="709"/>
      <c r="T284" s="709"/>
      <c r="U284" s="709"/>
      <c r="V284" s="709"/>
      <c r="W284" s="709"/>
      <c r="X284" s="709"/>
      <c r="Y284" s="709"/>
      <c r="Z284" s="710"/>
    </row>
    <row r="285" spans="1:26" ht="16.5" customHeight="1">
      <c r="A285" s="720"/>
      <c r="B285" s="709"/>
      <c r="C285" s="709" t="s">
        <v>1739</v>
      </c>
      <c r="D285" s="709"/>
      <c r="E285" s="709"/>
      <c r="F285" s="709"/>
      <c r="G285" s="709"/>
      <c r="H285" s="709"/>
      <c r="I285" s="709"/>
      <c r="J285" s="709"/>
      <c r="K285" s="709"/>
      <c r="L285" s="709"/>
      <c r="M285" s="709"/>
      <c r="N285" s="709"/>
      <c r="O285" s="709"/>
      <c r="P285" s="709"/>
      <c r="Q285" s="709"/>
      <c r="R285" s="709"/>
      <c r="S285" s="709"/>
      <c r="T285" s="709"/>
      <c r="U285" s="709"/>
      <c r="V285" s="709"/>
      <c r="W285" s="709"/>
      <c r="X285" s="709"/>
      <c r="Y285" s="709"/>
      <c r="Z285" s="710"/>
    </row>
    <row r="286" spans="1:26" ht="16.5" customHeight="1">
      <c r="A286" s="720"/>
      <c r="B286" s="709"/>
      <c r="C286" s="709" t="s">
        <v>1740</v>
      </c>
      <c r="D286" s="709"/>
      <c r="E286" s="709"/>
      <c r="F286" s="709"/>
      <c r="G286" s="709"/>
      <c r="H286" s="709"/>
      <c r="I286" s="709"/>
      <c r="J286" s="709"/>
      <c r="K286" s="709"/>
      <c r="L286" s="709"/>
      <c r="M286" s="709"/>
      <c r="N286" s="709"/>
      <c r="O286" s="709"/>
      <c r="P286" s="709"/>
      <c r="Q286" s="709"/>
      <c r="R286" s="709"/>
      <c r="S286" s="709"/>
      <c r="T286" s="709"/>
      <c r="U286" s="709"/>
      <c r="V286" s="709"/>
      <c r="W286" s="709"/>
      <c r="X286" s="709"/>
      <c r="Y286" s="709"/>
      <c r="Z286" s="710"/>
    </row>
    <row r="287" spans="1:26" ht="16.5" customHeight="1">
      <c r="A287" s="720"/>
      <c r="B287" s="709"/>
      <c r="C287" s="709"/>
      <c r="D287" s="709"/>
      <c r="E287" s="709"/>
      <c r="F287" s="709"/>
      <c r="G287" s="709"/>
      <c r="H287" s="709"/>
      <c r="I287" s="709"/>
      <c r="J287" s="709"/>
      <c r="K287" s="709"/>
      <c r="L287" s="709"/>
      <c r="M287" s="709"/>
      <c r="N287" s="709"/>
      <c r="O287" s="709"/>
      <c r="P287" s="709"/>
      <c r="Q287" s="709"/>
      <c r="R287" s="709"/>
      <c r="S287" s="709"/>
      <c r="T287" s="709"/>
      <c r="U287" s="709"/>
      <c r="V287" s="709"/>
      <c r="W287" s="709"/>
      <c r="X287" s="709"/>
      <c r="Y287" s="709"/>
      <c r="Z287" s="710"/>
    </row>
    <row r="288" spans="1:26" ht="16.5" customHeight="1">
      <c r="A288" s="720"/>
      <c r="B288" s="709"/>
      <c r="C288" s="709"/>
      <c r="D288" s="709"/>
      <c r="E288" s="709"/>
      <c r="F288" s="709"/>
      <c r="G288" s="709"/>
      <c r="H288" s="709"/>
      <c r="I288" s="709"/>
      <c r="J288" s="709"/>
      <c r="K288" s="709"/>
      <c r="L288" s="709"/>
      <c r="M288" s="709"/>
      <c r="N288" s="709"/>
      <c r="O288" s="709"/>
      <c r="P288" s="709"/>
      <c r="Q288" s="709"/>
      <c r="R288" s="709"/>
      <c r="S288" s="709"/>
      <c r="T288" s="709"/>
      <c r="U288" s="709"/>
      <c r="V288" s="709"/>
      <c r="W288" s="709"/>
      <c r="X288" s="709"/>
      <c r="Y288" s="709"/>
      <c r="Z288" s="710"/>
    </row>
    <row r="289" spans="1:26" ht="16.5" customHeight="1">
      <c r="A289" s="720"/>
      <c r="B289" s="709"/>
      <c r="C289" s="763"/>
      <c r="D289" s="763"/>
      <c r="E289" s="763"/>
      <c r="F289" s="767" t="s">
        <v>87</v>
      </c>
      <c r="G289" s="767" t="s">
        <v>88</v>
      </c>
      <c r="H289" s="767" t="s">
        <v>89</v>
      </c>
      <c r="I289" s="767" t="s">
        <v>90</v>
      </c>
      <c r="J289" s="767" t="s">
        <v>91</v>
      </c>
      <c r="K289" s="709"/>
      <c r="L289" s="709"/>
      <c r="M289" s="709"/>
      <c r="N289" s="709"/>
      <c r="O289" s="709"/>
      <c r="P289" s="709"/>
      <c r="Q289" s="709"/>
      <c r="R289" s="709"/>
      <c r="S289" s="709"/>
      <c r="T289" s="709"/>
      <c r="U289" s="709"/>
      <c r="V289" s="709"/>
      <c r="W289" s="709"/>
      <c r="X289" s="709"/>
      <c r="Y289" s="709"/>
      <c r="Z289" s="710"/>
    </row>
    <row r="290" spans="1:26" ht="16.5" customHeight="1">
      <c r="A290" s="720"/>
      <c r="B290" s="709"/>
      <c r="C290" s="820" t="s">
        <v>1710</v>
      </c>
      <c r="D290" s="820"/>
      <c r="E290" s="820"/>
      <c r="F290" s="770">
        <f t="shared" ref="F290:J290" si="67">4/4</f>
        <v>1</v>
      </c>
      <c r="G290" s="770">
        <f t="shared" si="67"/>
        <v>1</v>
      </c>
      <c r="H290" s="770">
        <f t="shared" si="67"/>
        <v>1</v>
      </c>
      <c r="I290" s="770">
        <f t="shared" si="67"/>
        <v>1</v>
      </c>
      <c r="J290" s="770">
        <f t="shared" si="67"/>
        <v>1</v>
      </c>
      <c r="K290" s="725"/>
      <c r="L290" s="709"/>
      <c r="M290" s="709"/>
      <c r="N290" s="709"/>
      <c r="O290" s="709"/>
      <c r="P290" s="709"/>
      <c r="Q290" s="709"/>
      <c r="R290" s="709"/>
      <c r="S290" s="709"/>
      <c r="T290" s="709"/>
      <c r="U290" s="709"/>
      <c r="V290" s="709"/>
      <c r="W290" s="709"/>
      <c r="X290" s="709"/>
      <c r="Y290" s="709"/>
      <c r="Z290" s="710"/>
    </row>
    <row r="291" spans="1:26" ht="16.5" customHeight="1">
      <c r="A291" s="720"/>
      <c r="B291" s="709"/>
      <c r="C291" s="1516" t="s">
        <v>1638</v>
      </c>
      <c r="D291" s="1479"/>
      <c r="E291" s="1476"/>
      <c r="F291" s="821">
        <f t="shared" ref="F291:J291" si="68">4/4</f>
        <v>1</v>
      </c>
      <c r="G291" s="821">
        <f t="shared" si="68"/>
        <v>1</v>
      </c>
      <c r="H291" s="821">
        <f t="shared" si="68"/>
        <v>1</v>
      </c>
      <c r="I291" s="821">
        <f t="shared" si="68"/>
        <v>1</v>
      </c>
      <c r="J291" s="821">
        <f t="shared" si="68"/>
        <v>1</v>
      </c>
      <c r="K291" s="725"/>
      <c r="L291" s="709"/>
      <c r="M291" s="709"/>
      <c r="N291" s="709"/>
      <c r="O291" s="709"/>
      <c r="P291" s="709"/>
      <c r="Q291" s="709"/>
      <c r="R291" s="709"/>
      <c r="S291" s="709"/>
      <c r="T291" s="709"/>
      <c r="U291" s="709"/>
      <c r="V291" s="709"/>
      <c r="W291" s="709"/>
      <c r="X291" s="709"/>
      <c r="Y291" s="709"/>
      <c r="Z291" s="710"/>
    </row>
    <row r="292" spans="1:26" ht="16.5" customHeight="1">
      <c r="A292" s="720"/>
      <c r="B292" s="709"/>
      <c r="C292" s="820" t="s">
        <v>1712</v>
      </c>
      <c r="D292" s="820"/>
      <c r="E292" s="820"/>
      <c r="F292" s="821">
        <f>4/4</f>
        <v>1</v>
      </c>
      <c r="G292" s="770">
        <v>1</v>
      </c>
      <c r="H292" s="770">
        <v>1</v>
      </c>
      <c r="I292" s="770">
        <v>1</v>
      </c>
      <c r="J292" s="770">
        <v>1</v>
      </c>
      <c r="K292" s="725"/>
      <c r="L292" s="709"/>
      <c r="M292" s="709"/>
      <c r="N292" s="709"/>
      <c r="O292" s="709"/>
      <c r="P292" s="709"/>
      <c r="Q292" s="709"/>
      <c r="R292" s="709"/>
      <c r="S292" s="709"/>
      <c r="T292" s="709"/>
      <c r="U292" s="709"/>
      <c r="V292" s="709"/>
      <c r="W292" s="709"/>
      <c r="X292" s="709"/>
      <c r="Y292" s="709"/>
      <c r="Z292" s="710"/>
    </row>
    <row r="293" spans="1:26" ht="16.5" customHeight="1">
      <c r="A293" s="720"/>
      <c r="B293" s="709"/>
      <c r="C293" s="820" t="s">
        <v>1731</v>
      </c>
      <c r="D293" s="820"/>
      <c r="E293" s="820"/>
      <c r="F293" s="770">
        <f>3/3</f>
        <v>1</v>
      </c>
      <c r="G293" s="770">
        <v>1</v>
      </c>
      <c r="H293" s="770">
        <v>1</v>
      </c>
      <c r="I293" s="770">
        <v>1</v>
      </c>
      <c r="J293" s="770">
        <v>1</v>
      </c>
      <c r="K293" s="725"/>
      <c r="L293" s="709"/>
      <c r="M293" s="709"/>
      <c r="N293" s="709"/>
      <c r="O293" s="709"/>
      <c r="P293" s="709"/>
      <c r="Q293" s="709"/>
      <c r="R293" s="709"/>
      <c r="S293" s="709"/>
      <c r="T293" s="709"/>
      <c r="U293" s="709"/>
      <c r="V293" s="709"/>
      <c r="W293" s="709"/>
      <c r="X293" s="709"/>
      <c r="Y293" s="709"/>
      <c r="Z293" s="710"/>
    </row>
    <row r="294" spans="1:26" ht="16.5" customHeight="1">
      <c r="A294" s="720"/>
      <c r="B294" s="709"/>
      <c r="C294" s="820" t="s">
        <v>1718</v>
      </c>
      <c r="D294" s="820"/>
      <c r="E294" s="820"/>
      <c r="F294" s="770">
        <f>3/4</f>
        <v>0.75</v>
      </c>
      <c r="G294" s="770">
        <v>1</v>
      </c>
      <c r="H294" s="770">
        <v>1</v>
      </c>
      <c r="I294" s="770">
        <v>1</v>
      </c>
      <c r="J294" s="770">
        <v>1</v>
      </c>
      <c r="K294" s="709"/>
      <c r="L294" s="709"/>
      <c r="M294" s="709"/>
      <c r="N294" s="709"/>
      <c r="O294" s="709"/>
      <c r="P294" s="709"/>
      <c r="Q294" s="709"/>
      <c r="R294" s="709"/>
      <c r="S294" s="709"/>
      <c r="T294" s="709"/>
      <c r="U294" s="709"/>
      <c r="V294" s="709"/>
      <c r="W294" s="709"/>
      <c r="X294" s="709"/>
      <c r="Y294" s="709"/>
      <c r="Z294" s="710"/>
    </row>
    <row r="295" spans="1:26" ht="16.5" customHeight="1">
      <c r="A295" s="720"/>
      <c r="B295" s="709"/>
      <c r="C295" s="820" t="s">
        <v>1732</v>
      </c>
      <c r="D295" s="820"/>
      <c r="E295" s="820"/>
      <c r="F295" s="770">
        <f>2/3</f>
        <v>0.66666666666666663</v>
      </c>
      <c r="G295" s="770">
        <v>1</v>
      </c>
      <c r="H295" s="770">
        <v>1</v>
      </c>
      <c r="I295" s="770">
        <v>1</v>
      </c>
      <c r="J295" s="770">
        <v>1</v>
      </c>
      <c r="K295" s="709"/>
      <c r="L295" s="709"/>
      <c r="M295" s="709"/>
      <c r="N295" s="709"/>
      <c r="O295" s="709"/>
      <c r="P295" s="709"/>
      <c r="Q295" s="709"/>
      <c r="R295" s="709"/>
      <c r="S295" s="709"/>
      <c r="T295" s="709"/>
      <c r="U295" s="709"/>
      <c r="V295" s="709"/>
      <c r="W295" s="709"/>
      <c r="X295" s="709"/>
      <c r="Y295" s="709"/>
      <c r="Z295" s="710"/>
    </row>
    <row r="296" spans="1:26" ht="16.5" customHeight="1">
      <c r="A296" s="720"/>
      <c r="B296" s="709"/>
      <c r="C296" s="1516" t="s">
        <v>1719</v>
      </c>
      <c r="D296" s="1479"/>
      <c r="E296" s="1476"/>
      <c r="F296" s="821">
        <f>1/3</f>
        <v>0.33333333333333331</v>
      </c>
      <c r="G296" s="770">
        <f>2/3</f>
        <v>0.66666666666666663</v>
      </c>
      <c r="H296" s="770">
        <v>1</v>
      </c>
      <c r="I296" s="770">
        <v>1</v>
      </c>
      <c r="J296" s="770">
        <v>1</v>
      </c>
      <c r="K296" s="709"/>
      <c r="L296" s="709"/>
      <c r="M296" s="709"/>
      <c r="N296" s="709"/>
      <c r="O296" s="709"/>
      <c r="P296" s="709"/>
      <c r="Q296" s="709"/>
      <c r="R296" s="709"/>
      <c r="S296" s="709"/>
      <c r="T296" s="709"/>
      <c r="U296" s="709"/>
      <c r="V296" s="709"/>
      <c r="W296" s="709"/>
      <c r="X296" s="709"/>
      <c r="Y296" s="709"/>
      <c r="Z296" s="710"/>
    </row>
    <row r="297" spans="1:26" ht="16.5" customHeight="1">
      <c r="A297" s="720"/>
      <c r="B297" s="709"/>
      <c r="C297" s="1516" t="s">
        <v>1714</v>
      </c>
      <c r="D297" s="1479"/>
      <c r="E297" s="1476"/>
      <c r="F297" s="770">
        <v>0</v>
      </c>
      <c r="G297" s="770">
        <f t="shared" ref="G297:G298" si="69">1/3</f>
        <v>0.33333333333333331</v>
      </c>
      <c r="H297" s="770">
        <f t="shared" ref="H297:H298" si="70">2/3</f>
        <v>0.66666666666666663</v>
      </c>
      <c r="I297" s="770">
        <v>1</v>
      </c>
      <c r="J297" s="770">
        <v>1</v>
      </c>
      <c r="K297" s="709"/>
      <c r="L297" s="709"/>
      <c r="M297" s="709"/>
      <c r="N297" s="709"/>
      <c r="O297" s="709"/>
      <c r="P297" s="709"/>
      <c r="Q297" s="709"/>
      <c r="R297" s="709"/>
      <c r="S297" s="709"/>
      <c r="T297" s="709"/>
      <c r="U297" s="709"/>
      <c r="V297" s="709"/>
      <c r="W297" s="709"/>
      <c r="X297" s="709"/>
      <c r="Y297" s="709"/>
      <c r="Z297" s="710"/>
    </row>
    <row r="298" spans="1:26" ht="16.5" customHeight="1">
      <c r="A298" s="720"/>
      <c r="B298" s="709"/>
      <c r="C298" s="820" t="s">
        <v>1729</v>
      </c>
      <c r="D298" s="820"/>
      <c r="E298" s="820"/>
      <c r="F298" s="770">
        <v>0</v>
      </c>
      <c r="G298" s="770">
        <f t="shared" si="69"/>
        <v>0.33333333333333331</v>
      </c>
      <c r="H298" s="770">
        <f t="shared" si="70"/>
        <v>0.66666666666666663</v>
      </c>
      <c r="I298" s="770">
        <v>1</v>
      </c>
      <c r="J298" s="770">
        <v>1</v>
      </c>
      <c r="K298" s="709"/>
      <c r="L298" s="709"/>
      <c r="M298" s="709"/>
      <c r="N298" s="709"/>
      <c r="O298" s="709"/>
      <c r="P298" s="709"/>
      <c r="Q298" s="709"/>
      <c r="R298" s="709"/>
      <c r="S298" s="709"/>
      <c r="T298" s="709"/>
      <c r="U298" s="709"/>
      <c r="V298" s="709"/>
      <c r="W298" s="709"/>
      <c r="X298" s="709"/>
      <c r="Y298" s="709"/>
      <c r="Z298" s="710"/>
    </row>
    <row r="299" spans="1:26" ht="16.5" customHeight="1">
      <c r="A299" s="720"/>
      <c r="B299" s="709"/>
      <c r="C299" s="815" t="s">
        <v>1730</v>
      </c>
      <c r="D299" s="815"/>
      <c r="E299" s="815"/>
      <c r="F299" s="770">
        <v>0</v>
      </c>
      <c r="G299" s="770">
        <f>1/6</f>
        <v>0.16666666666666666</v>
      </c>
      <c r="H299" s="770">
        <f>2/6</f>
        <v>0.33333333333333331</v>
      </c>
      <c r="I299" s="770">
        <f>3/6</f>
        <v>0.5</v>
      </c>
      <c r="J299" s="770">
        <f>4/6</f>
        <v>0.66666666666666663</v>
      </c>
      <c r="K299" s="709"/>
      <c r="L299" s="709"/>
      <c r="M299" s="709"/>
      <c r="N299" s="709"/>
      <c r="O299" s="709"/>
      <c r="P299" s="709"/>
      <c r="Q299" s="709"/>
      <c r="R299" s="709"/>
      <c r="S299" s="709"/>
      <c r="T299" s="709"/>
      <c r="U299" s="709"/>
      <c r="V299" s="709"/>
      <c r="W299" s="709"/>
      <c r="X299" s="709"/>
      <c r="Y299" s="709"/>
      <c r="Z299" s="710"/>
    </row>
    <row r="300" spans="1:26" ht="16.5" customHeight="1">
      <c r="A300" s="720"/>
      <c r="B300" s="709"/>
      <c r="C300" s="709"/>
      <c r="D300" s="709"/>
      <c r="E300" s="709"/>
      <c r="F300" s="709"/>
      <c r="G300" s="709"/>
      <c r="H300" s="709"/>
      <c r="I300" s="709"/>
      <c r="J300" s="709"/>
      <c r="K300" s="709"/>
      <c r="L300" s="709"/>
      <c r="M300" s="709"/>
      <c r="N300" s="709"/>
      <c r="O300" s="709"/>
      <c r="P300" s="709"/>
      <c r="Q300" s="709"/>
      <c r="R300" s="709"/>
      <c r="S300" s="709"/>
      <c r="T300" s="709"/>
      <c r="U300" s="709"/>
      <c r="V300" s="709"/>
      <c r="W300" s="709"/>
      <c r="X300" s="709"/>
      <c r="Y300" s="709"/>
      <c r="Z300" s="710"/>
    </row>
    <row r="301" spans="1:26" ht="16.5" customHeight="1">
      <c r="A301" s="720"/>
      <c r="B301" s="709"/>
      <c r="C301" s="709"/>
      <c r="D301" s="709"/>
      <c r="E301" s="709"/>
      <c r="F301" s="709"/>
      <c r="G301" s="709"/>
      <c r="H301" s="709"/>
      <c r="I301" s="709"/>
      <c r="J301" s="709"/>
      <c r="K301" s="709"/>
      <c r="L301" s="709"/>
      <c r="M301" s="709"/>
      <c r="N301" s="709"/>
      <c r="O301" s="709"/>
      <c r="P301" s="709"/>
      <c r="Q301" s="709"/>
      <c r="R301" s="709"/>
      <c r="S301" s="709"/>
      <c r="T301" s="709"/>
      <c r="U301" s="709"/>
      <c r="V301" s="709"/>
      <c r="W301" s="709"/>
      <c r="X301" s="709"/>
      <c r="Y301" s="709"/>
      <c r="Z301" s="710"/>
    </row>
    <row r="302" spans="1:26" ht="16.5" customHeight="1">
      <c r="A302" s="720"/>
      <c r="B302" s="709"/>
      <c r="C302" s="709"/>
      <c r="D302" s="709"/>
      <c r="E302" s="709"/>
      <c r="F302" s="709"/>
      <c r="G302" s="709"/>
      <c r="H302" s="709"/>
      <c r="I302" s="709"/>
      <c r="J302" s="709"/>
      <c r="K302" s="709"/>
      <c r="L302" s="709"/>
      <c r="M302" s="709"/>
      <c r="N302" s="709"/>
      <c r="O302" s="709"/>
      <c r="P302" s="709"/>
      <c r="Q302" s="709"/>
      <c r="R302" s="709"/>
      <c r="S302" s="709"/>
      <c r="T302" s="709"/>
      <c r="U302" s="709"/>
      <c r="V302" s="709"/>
      <c r="W302" s="709"/>
      <c r="X302" s="709"/>
      <c r="Y302" s="709"/>
      <c r="Z302" s="710"/>
    </row>
    <row r="303" spans="1:26" ht="16.5" customHeight="1">
      <c r="A303" s="720"/>
      <c r="B303" s="709"/>
      <c r="C303" s="709"/>
      <c r="D303" s="709"/>
      <c r="E303" s="709"/>
      <c r="F303" s="709"/>
      <c r="G303" s="709"/>
      <c r="H303" s="709"/>
      <c r="I303" s="709"/>
      <c r="J303" s="709"/>
      <c r="K303" s="709"/>
      <c r="L303" s="709"/>
      <c r="M303" s="709"/>
      <c r="N303" s="709"/>
      <c r="O303" s="709"/>
      <c r="P303" s="709"/>
      <c r="Q303" s="709"/>
      <c r="R303" s="709"/>
      <c r="S303" s="709"/>
      <c r="T303" s="709"/>
      <c r="U303" s="709"/>
      <c r="V303" s="709"/>
      <c r="W303" s="709"/>
      <c r="X303" s="709"/>
      <c r="Y303" s="709"/>
      <c r="Z303" s="710"/>
    </row>
    <row r="304" spans="1:26" ht="16.5" customHeight="1">
      <c r="A304" s="720"/>
      <c r="B304" s="709"/>
      <c r="C304" s="763"/>
      <c r="D304" s="763"/>
      <c r="E304" s="763"/>
      <c r="F304" s="767" t="s">
        <v>1670</v>
      </c>
      <c r="G304" s="767" t="s">
        <v>1671</v>
      </c>
      <c r="H304" s="767" t="s">
        <v>1672</v>
      </c>
      <c r="I304" s="767" t="s">
        <v>1673</v>
      </c>
      <c r="J304" s="767" t="s">
        <v>1674</v>
      </c>
      <c r="K304" s="709"/>
      <c r="L304" s="709"/>
      <c r="M304" s="709"/>
      <c r="N304" s="709"/>
      <c r="O304" s="709"/>
      <c r="P304" s="709"/>
      <c r="Q304" s="709"/>
      <c r="R304" s="709"/>
      <c r="S304" s="709"/>
      <c r="T304" s="709"/>
      <c r="U304" s="709"/>
      <c r="V304" s="709"/>
      <c r="W304" s="709"/>
      <c r="X304" s="709"/>
      <c r="Y304" s="709"/>
      <c r="Z304" s="710"/>
    </row>
    <row r="305" spans="1:26" ht="16.5" customHeight="1">
      <c r="A305" s="720"/>
      <c r="B305" s="726"/>
      <c r="C305" s="820" t="s">
        <v>1710</v>
      </c>
      <c r="D305" s="820"/>
      <c r="E305" s="820"/>
      <c r="F305" s="770">
        <v>1</v>
      </c>
      <c r="G305" s="770">
        <v>1</v>
      </c>
      <c r="H305" s="770">
        <v>1</v>
      </c>
      <c r="I305" s="770">
        <v>1</v>
      </c>
      <c r="J305" s="770">
        <v>1</v>
      </c>
      <c r="K305" s="709"/>
      <c r="L305" s="709"/>
      <c r="M305" s="709"/>
      <c r="N305" s="709"/>
      <c r="O305" s="709"/>
      <c r="P305" s="709"/>
      <c r="Q305" s="709"/>
      <c r="R305" s="709"/>
      <c r="S305" s="709"/>
      <c r="T305" s="709"/>
      <c r="U305" s="709"/>
      <c r="V305" s="709"/>
      <c r="W305" s="709"/>
      <c r="X305" s="709"/>
      <c r="Y305" s="709"/>
      <c r="Z305" s="710"/>
    </row>
    <row r="306" spans="1:26" ht="16.5" customHeight="1">
      <c r="A306" s="720"/>
      <c r="B306" s="726"/>
      <c r="C306" s="1516" t="s">
        <v>1638</v>
      </c>
      <c r="D306" s="1479"/>
      <c r="E306" s="1476"/>
      <c r="F306" s="821">
        <v>1</v>
      </c>
      <c r="G306" s="770">
        <v>1</v>
      </c>
      <c r="H306" s="770">
        <v>1</v>
      </c>
      <c r="I306" s="770">
        <v>1</v>
      </c>
      <c r="J306" s="770">
        <v>1</v>
      </c>
      <c r="K306" s="709"/>
      <c r="L306" s="709"/>
      <c r="M306" s="709"/>
      <c r="N306" s="709"/>
      <c r="O306" s="709"/>
      <c r="P306" s="709"/>
      <c r="Q306" s="709"/>
      <c r="R306" s="709"/>
      <c r="S306" s="709"/>
      <c r="T306" s="709"/>
      <c r="U306" s="709"/>
      <c r="V306" s="709"/>
      <c r="W306" s="709"/>
      <c r="X306" s="709"/>
      <c r="Y306" s="709"/>
      <c r="Z306" s="710"/>
    </row>
    <row r="307" spans="1:26" ht="16.5" customHeight="1">
      <c r="A307" s="720"/>
      <c r="B307" s="726"/>
      <c r="C307" s="820" t="s">
        <v>1712</v>
      </c>
      <c r="D307" s="820"/>
      <c r="E307" s="820"/>
      <c r="F307" s="821">
        <v>1</v>
      </c>
      <c r="G307" s="770">
        <v>1</v>
      </c>
      <c r="H307" s="770">
        <v>1</v>
      </c>
      <c r="I307" s="770">
        <v>1</v>
      </c>
      <c r="J307" s="770">
        <v>1</v>
      </c>
      <c r="K307" s="709"/>
      <c r="L307" s="709"/>
      <c r="M307" s="709"/>
      <c r="N307" s="709"/>
      <c r="O307" s="709"/>
      <c r="P307" s="709"/>
      <c r="Q307" s="709"/>
      <c r="R307" s="709"/>
      <c r="S307" s="709"/>
      <c r="T307" s="709"/>
      <c r="U307" s="709"/>
      <c r="V307" s="709"/>
      <c r="W307" s="709"/>
      <c r="X307" s="709"/>
      <c r="Y307" s="709"/>
      <c r="Z307" s="710"/>
    </row>
    <row r="308" spans="1:26" ht="16.5" customHeight="1">
      <c r="A308" s="720"/>
      <c r="B308" s="726"/>
      <c r="C308" s="820" t="s">
        <v>1731</v>
      </c>
      <c r="D308" s="820"/>
      <c r="E308" s="820"/>
      <c r="F308" s="770">
        <v>1</v>
      </c>
      <c r="G308" s="770">
        <v>1</v>
      </c>
      <c r="H308" s="770">
        <v>1</v>
      </c>
      <c r="I308" s="770">
        <v>1</v>
      </c>
      <c r="J308" s="770">
        <v>1</v>
      </c>
      <c r="K308" s="709"/>
      <c r="L308" s="709"/>
      <c r="M308" s="709"/>
      <c r="N308" s="709"/>
      <c r="O308" s="709"/>
      <c r="P308" s="709"/>
      <c r="Q308" s="709"/>
      <c r="R308" s="709"/>
      <c r="S308" s="709"/>
      <c r="T308" s="709"/>
      <c r="U308" s="709"/>
      <c r="V308" s="709"/>
      <c r="W308" s="709"/>
      <c r="X308" s="709"/>
      <c r="Y308" s="709"/>
      <c r="Z308" s="710"/>
    </row>
    <row r="309" spans="1:26" ht="16.5" customHeight="1">
      <c r="A309" s="720"/>
      <c r="B309" s="726"/>
      <c r="C309" s="820" t="s">
        <v>1718</v>
      </c>
      <c r="D309" s="820"/>
      <c r="E309" s="820"/>
      <c r="F309" s="770">
        <v>0.34</v>
      </c>
      <c r="G309" s="770">
        <v>1</v>
      </c>
      <c r="H309" s="770">
        <v>1</v>
      </c>
      <c r="I309" s="770">
        <v>1</v>
      </c>
      <c r="J309" s="770">
        <v>1</v>
      </c>
      <c r="K309" s="709"/>
      <c r="L309" s="709"/>
      <c r="M309" s="709"/>
      <c r="N309" s="709"/>
      <c r="O309" s="709"/>
      <c r="P309" s="709"/>
      <c r="Q309" s="709"/>
      <c r="R309" s="709"/>
      <c r="S309" s="709"/>
      <c r="T309" s="709"/>
      <c r="U309" s="709"/>
      <c r="V309" s="709"/>
      <c r="W309" s="709"/>
      <c r="X309" s="709"/>
      <c r="Y309" s="709"/>
      <c r="Z309" s="710"/>
    </row>
    <row r="310" spans="1:26" ht="16.5" customHeight="1">
      <c r="A310" s="720"/>
      <c r="B310" s="720"/>
      <c r="C310" s="820" t="s">
        <v>1732</v>
      </c>
      <c r="D310" s="820"/>
      <c r="E310" s="820"/>
      <c r="F310" s="770">
        <v>0.34</v>
      </c>
      <c r="G310" s="770">
        <v>1</v>
      </c>
      <c r="H310" s="770">
        <v>1</v>
      </c>
      <c r="I310" s="770">
        <v>1</v>
      </c>
      <c r="J310" s="770">
        <v>1</v>
      </c>
      <c r="K310" s="720"/>
      <c r="L310" s="720"/>
      <c r="M310" s="720"/>
      <c r="N310" s="709"/>
      <c r="O310" s="709"/>
      <c r="P310" s="709"/>
      <c r="Q310" s="709"/>
      <c r="R310" s="709"/>
      <c r="S310" s="709"/>
      <c r="T310" s="709"/>
      <c r="U310" s="709"/>
      <c r="V310" s="709"/>
      <c r="W310" s="709"/>
      <c r="X310" s="709"/>
      <c r="Y310" s="709"/>
      <c r="Z310" s="710"/>
    </row>
    <row r="311" spans="1:26" ht="16.5" customHeight="1">
      <c r="A311" s="720"/>
      <c r="B311" s="822"/>
      <c r="C311" s="1516" t="s">
        <v>1719</v>
      </c>
      <c r="D311" s="1479"/>
      <c r="E311" s="1476"/>
      <c r="F311" s="821">
        <v>0.12</v>
      </c>
      <c r="G311" s="770">
        <v>0.34</v>
      </c>
      <c r="H311" s="770">
        <v>1</v>
      </c>
      <c r="I311" s="770">
        <v>1</v>
      </c>
      <c r="J311" s="770">
        <v>1</v>
      </c>
      <c r="K311" s="720"/>
      <c r="L311" s="720"/>
      <c r="M311" s="720"/>
      <c r="N311" s="709"/>
      <c r="O311" s="709"/>
      <c r="P311" s="709"/>
      <c r="Q311" s="709"/>
      <c r="R311" s="709"/>
      <c r="S311" s="709"/>
      <c r="T311" s="709"/>
      <c r="U311" s="709"/>
      <c r="V311" s="709"/>
      <c r="W311" s="709"/>
      <c r="X311" s="709"/>
      <c r="Y311" s="709"/>
      <c r="Z311" s="710"/>
    </row>
    <row r="312" spans="1:26" ht="16.5" customHeight="1">
      <c r="A312" s="720"/>
      <c r="B312" s="720"/>
      <c r="C312" s="1516" t="s">
        <v>1714</v>
      </c>
      <c r="D312" s="1479"/>
      <c r="E312" s="1476"/>
      <c r="F312" s="770">
        <v>0.34</v>
      </c>
      <c r="G312" s="770">
        <v>0.12</v>
      </c>
      <c r="H312" s="770">
        <v>0.34</v>
      </c>
      <c r="I312" s="770">
        <v>1</v>
      </c>
      <c r="J312" s="770">
        <v>1</v>
      </c>
      <c r="K312" s="720"/>
      <c r="L312" s="720"/>
      <c r="M312" s="720"/>
      <c r="N312" s="709"/>
      <c r="O312" s="709"/>
      <c r="P312" s="709"/>
      <c r="Q312" s="709"/>
      <c r="R312" s="709"/>
      <c r="S312" s="709"/>
      <c r="T312" s="709"/>
      <c r="U312" s="709"/>
      <c r="V312" s="709"/>
      <c r="W312" s="709"/>
      <c r="X312" s="709"/>
      <c r="Y312" s="709"/>
      <c r="Z312" s="710"/>
    </row>
    <row r="313" spans="1:26" ht="16.5" customHeight="1">
      <c r="A313" s="720"/>
      <c r="B313" s="720"/>
      <c r="C313" s="820" t="s">
        <v>1729</v>
      </c>
      <c r="D313" s="820"/>
      <c r="E313" s="820"/>
      <c r="F313" s="770">
        <v>0.34</v>
      </c>
      <c r="G313" s="770">
        <v>0.12</v>
      </c>
      <c r="H313" s="770">
        <v>0.34</v>
      </c>
      <c r="I313" s="770">
        <v>1</v>
      </c>
      <c r="J313" s="770">
        <v>1</v>
      </c>
      <c r="K313" s="720"/>
      <c r="L313" s="720"/>
      <c r="M313" s="720"/>
      <c r="N313" s="709"/>
      <c r="O313" s="709"/>
      <c r="P313" s="709"/>
      <c r="Q313" s="709"/>
      <c r="R313" s="709"/>
      <c r="S313" s="709"/>
      <c r="T313" s="709"/>
      <c r="U313" s="709"/>
      <c r="V313" s="709"/>
      <c r="W313" s="709"/>
      <c r="X313" s="709"/>
      <c r="Y313" s="709"/>
      <c r="Z313" s="710"/>
    </row>
    <row r="314" spans="1:26" ht="16.5" customHeight="1">
      <c r="A314" s="720"/>
      <c r="B314" s="822"/>
      <c r="C314" s="815" t="s">
        <v>1730</v>
      </c>
      <c r="D314" s="815"/>
      <c r="E314" s="815"/>
      <c r="F314" s="770">
        <v>0.34</v>
      </c>
      <c r="G314" s="770">
        <v>0.01</v>
      </c>
      <c r="H314" s="770">
        <v>0.12</v>
      </c>
      <c r="I314" s="770">
        <v>0.12</v>
      </c>
      <c r="J314" s="770">
        <v>0.34</v>
      </c>
      <c r="K314" s="720"/>
      <c r="L314" s="720"/>
      <c r="M314" s="720"/>
      <c r="N314" s="709"/>
      <c r="O314" s="709"/>
      <c r="P314" s="709"/>
      <c r="Q314" s="709"/>
      <c r="R314" s="709"/>
      <c r="S314" s="709"/>
      <c r="T314" s="709"/>
      <c r="U314" s="709"/>
      <c r="V314" s="709"/>
      <c r="W314" s="709"/>
      <c r="X314" s="709"/>
      <c r="Y314" s="709"/>
      <c r="Z314" s="710"/>
    </row>
    <row r="315" spans="1:26" ht="16.5" customHeight="1">
      <c r="A315" s="720"/>
      <c r="B315" s="720"/>
      <c r="C315" s="823"/>
      <c r="D315" s="824"/>
      <c r="E315" s="824"/>
      <c r="F315" s="720"/>
      <c r="G315" s="720"/>
      <c r="H315" s="720"/>
      <c r="I315" s="720"/>
      <c r="J315" s="720"/>
      <c r="K315" s="720"/>
      <c r="L315" s="720"/>
      <c r="M315" s="720"/>
      <c r="N315" s="709"/>
      <c r="O315" s="709"/>
      <c r="P315" s="709"/>
      <c r="Q315" s="709"/>
      <c r="R315" s="709"/>
      <c r="S315" s="709"/>
      <c r="T315" s="709"/>
      <c r="U315" s="709"/>
      <c r="V315" s="709"/>
      <c r="W315" s="709"/>
      <c r="X315" s="709"/>
      <c r="Y315" s="709"/>
      <c r="Z315" s="710"/>
    </row>
    <row r="316" spans="1:26" ht="16.5" customHeight="1">
      <c r="A316" s="720"/>
      <c r="B316" s="720"/>
      <c r="C316" s="825"/>
      <c r="D316" s="720"/>
      <c r="E316" s="720"/>
      <c r="F316" s="720"/>
      <c r="G316" s="720"/>
      <c r="H316" s="720"/>
      <c r="I316" s="720"/>
      <c r="J316" s="720"/>
      <c r="K316" s="720"/>
      <c r="L316" s="720"/>
      <c r="M316" s="720"/>
      <c r="N316" s="709"/>
      <c r="O316" s="709"/>
      <c r="P316" s="709"/>
      <c r="Q316" s="709"/>
      <c r="R316" s="709"/>
      <c r="S316" s="709"/>
      <c r="T316" s="709"/>
      <c r="U316" s="709"/>
      <c r="V316" s="709"/>
      <c r="W316" s="709"/>
      <c r="X316" s="709"/>
      <c r="Y316" s="709"/>
      <c r="Z316" s="710"/>
    </row>
    <row r="317" spans="1:26" ht="16.5" customHeight="1">
      <c r="A317" s="720"/>
      <c r="B317" s="720"/>
      <c r="C317" s="758" t="s">
        <v>1741</v>
      </c>
      <c r="D317" s="720"/>
      <c r="E317" s="720"/>
      <c r="F317" s="720"/>
      <c r="G317" s="720"/>
      <c r="H317" s="720"/>
      <c r="I317" s="753"/>
      <c r="J317" s="720"/>
      <c r="K317" s="720"/>
      <c r="L317" s="720"/>
      <c r="M317" s="720"/>
      <c r="N317" s="709"/>
      <c r="O317" s="709"/>
      <c r="P317" s="709"/>
      <c r="Q317" s="709"/>
      <c r="R317" s="709"/>
      <c r="S317" s="709"/>
      <c r="T317" s="709"/>
      <c r="U317" s="709"/>
      <c r="V317" s="709"/>
      <c r="W317" s="709"/>
      <c r="X317" s="709"/>
      <c r="Y317" s="709"/>
      <c r="Z317" s="710"/>
    </row>
    <row r="318" spans="1:26" ht="16.5" customHeight="1">
      <c r="A318" s="720"/>
      <c r="B318" s="720"/>
      <c r="C318" s="825"/>
      <c r="D318" s="720"/>
      <c r="E318" s="720"/>
      <c r="F318" s="753"/>
      <c r="G318" s="720"/>
      <c r="H318" s="720"/>
      <c r="I318" s="720"/>
      <c r="J318" s="720"/>
      <c r="K318" s="720"/>
      <c r="L318" s="720"/>
      <c r="M318" s="720"/>
      <c r="N318" s="709"/>
      <c r="O318" s="709"/>
      <c r="P318" s="709"/>
      <c r="Q318" s="709"/>
      <c r="R318" s="709"/>
      <c r="S318" s="709"/>
      <c r="T318" s="709"/>
      <c r="U318" s="709"/>
      <c r="V318" s="709"/>
      <c r="W318" s="709"/>
      <c r="X318" s="709"/>
      <c r="Y318" s="709"/>
      <c r="Z318" s="710"/>
    </row>
    <row r="319" spans="1:26" ht="16.5" customHeight="1">
      <c r="A319" s="720"/>
      <c r="B319" s="720"/>
      <c r="C319" s="1456" t="s">
        <v>1610</v>
      </c>
      <c r="D319" s="1457"/>
      <c r="E319" s="1447"/>
      <c r="F319" s="731" t="s">
        <v>87</v>
      </c>
      <c r="G319" s="731" t="s">
        <v>88</v>
      </c>
      <c r="H319" s="731" t="s">
        <v>89</v>
      </c>
      <c r="I319" s="731" t="s">
        <v>90</v>
      </c>
      <c r="J319" s="731" t="s">
        <v>91</v>
      </c>
      <c r="K319" s="720"/>
      <c r="L319" s="720"/>
      <c r="M319" s="720"/>
      <c r="N319" s="709"/>
      <c r="O319" s="709"/>
      <c r="P319" s="709"/>
      <c r="Q319" s="709"/>
      <c r="R319" s="709"/>
      <c r="S319" s="709"/>
      <c r="T319" s="709"/>
      <c r="U319" s="709"/>
      <c r="V319" s="709"/>
      <c r="W319" s="709"/>
      <c r="X319" s="709"/>
      <c r="Y319" s="709"/>
      <c r="Z319" s="710"/>
    </row>
    <row r="320" spans="1:26" ht="16.5" customHeight="1">
      <c r="A320" s="720"/>
      <c r="B320" s="720"/>
      <c r="C320" s="1500" t="s">
        <v>1742</v>
      </c>
      <c r="D320" s="1469"/>
      <c r="E320" s="1501"/>
      <c r="F320" s="715">
        <f>SUM(G262:G272)*1%</f>
        <v>138.2759088</v>
      </c>
      <c r="G320" s="715">
        <f>SUM(G262:G272)*11%</f>
        <v>1521.0349967999998</v>
      </c>
      <c r="H320" s="715">
        <f>SUM(G262:G272)*22%</f>
        <v>3042.0699935999996</v>
      </c>
      <c r="I320" s="715">
        <f>SUM(G262:G272)*66%</f>
        <v>9126.2099807999984</v>
      </c>
      <c r="J320" s="715">
        <f>I320</f>
        <v>9126.2099807999984</v>
      </c>
      <c r="K320" s="720"/>
      <c r="L320" s="720"/>
      <c r="M320" s="720"/>
      <c r="N320" s="709"/>
      <c r="O320" s="709"/>
      <c r="P320" s="709"/>
      <c r="Q320" s="709"/>
      <c r="R320" s="709"/>
      <c r="S320" s="709"/>
      <c r="T320" s="709"/>
      <c r="U320" s="709"/>
      <c r="V320" s="709"/>
      <c r="W320" s="709"/>
      <c r="X320" s="709"/>
      <c r="Y320" s="709"/>
      <c r="Z320" s="710"/>
    </row>
    <row r="321" spans="1:26" ht="16.5" customHeight="1">
      <c r="A321" s="720"/>
      <c r="B321" s="720"/>
      <c r="C321" s="734" t="s">
        <v>1357</v>
      </c>
      <c r="D321" s="826"/>
      <c r="E321" s="826"/>
      <c r="F321" s="827"/>
      <c r="G321" s="774">
        <f t="shared" ref="G321:I321" si="71">(G320-F320)/F320</f>
        <v>9.9999999999999982</v>
      </c>
      <c r="H321" s="774">
        <f t="shared" si="71"/>
        <v>1</v>
      </c>
      <c r="I321" s="774">
        <f t="shared" si="71"/>
        <v>1.9999999999999998</v>
      </c>
      <c r="J321" s="774">
        <f>(J320-I320)/I320*100</f>
        <v>0</v>
      </c>
      <c r="K321" s="753"/>
      <c r="L321" s="720"/>
      <c r="M321" s="720"/>
      <c r="N321" s="709"/>
      <c r="O321" s="709"/>
      <c r="P321" s="709"/>
      <c r="Q321" s="709"/>
      <c r="R321" s="709"/>
      <c r="S321" s="709"/>
      <c r="T321" s="709"/>
      <c r="U321" s="709"/>
      <c r="V321" s="709"/>
      <c r="W321" s="709"/>
      <c r="X321" s="709"/>
      <c r="Y321" s="709"/>
      <c r="Z321" s="710"/>
    </row>
    <row r="322" spans="1:26" ht="16.5" customHeight="1">
      <c r="A322" s="720"/>
      <c r="B322" s="720"/>
      <c r="C322" s="825"/>
      <c r="D322" s="720"/>
      <c r="E322" s="720"/>
      <c r="F322" s="720"/>
      <c r="G322" s="720"/>
      <c r="H322" s="720"/>
      <c r="I322" s="720"/>
      <c r="J322" s="720"/>
      <c r="K322" s="720"/>
      <c r="L322" s="720"/>
      <c r="M322" s="720"/>
      <c r="N322" s="709"/>
      <c r="O322" s="709"/>
      <c r="P322" s="709"/>
      <c r="Q322" s="709"/>
      <c r="R322" s="709"/>
      <c r="S322" s="709"/>
      <c r="T322" s="709"/>
      <c r="U322" s="709"/>
      <c r="V322" s="709"/>
      <c r="W322" s="709"/>
      <c r="X322" s="709"/>
      <c r="Y322" s="709"/>
      <c r="Z322" s="710"/>
    </row>
    <row r="323" spans="1:26" ht="16.5" customHeight="1">
      <c r="A323" s="1455" t="s">
        <v>1743</v>
      </c>
      <c r="B323" s="1447"/>
      <c r="C323" s="825"/>
      <c r="D323" s="720"/>
      <c r="E323" s="720"/>
      <c r="F323" s="720"/>
      <c r="G323" s="720"/>
      <c r="H323" s="720"/>
      <c r="I323" s="720"/>
      <c r="J323" s="720"/>
      <c r="K323" s="720"/>
      <c r="L323" s="720"/>
      <c r="M323" s="720"/>
      <c r="N323" s="709"/>
      <c r="O323" s="709"/>
      <c r="P323" s="709"/>
      <c r="Q323" s="709"/>
      <c r="R323" s="709"/>
      <c r="S323" s="709"/>
      <c r="T323" s="709"/>
      <c r="U323" s="709"/>
      <c r="V323" s="709"/>
      <c r="W323" s="709"/>
      <c r="X323" s="709"/>
      <c r="Y323" s="709"/>
      <c r="Z323" s="710"/>
    </row>
    <row r="324" spans="1:26" ht="16.5" customHeight="1">
      <c r="A324" s="720"/>
      <c r="B324" s="720"/>
      <c r="C324" s="825"/>
      <c r="D324" s="720"/>
      <c r="E324" s="720"/>
      <c r="F324" s="720"/>
      <c r="G324" s="720"/>
      <c r="H324" s="720"/>
      <c r="I324" s="720"/>
      <c r="J324" s="720"/>
      <c r="K324" s="720"/>
      <c r="L324" s="720"/>
      <c r="M324" s="720"/>
      <c r="N324" s="709"/>
      <c r="O324" s="709"/>
      <c r="P324" s="709"/>
      <c r="Q324" s="709"/>
      <c r="R324" s="709"/>
      <c r="S324" s="709"/>
      <c r="T324" s="709"/>
      <c r="U324" s="709"/>
      <c r="V324" s="709"/>
      <c r="W324" s="709"/>
      <c r="X324" s="709"/>
      <c r="Y324" s="709"/>
      <c r="Z324" s="710"/>
    </row>
    <row r="325" spans="1:26" ht="16.5" customHeight="1">
      <c r="A325" s="720"/>
      <c r="B325" s="720"/>
      <c r="C325" s="825"/>
      <c r="D325" s="720"/>
      <c r="E325" s="720"/>
      <c r="F325" s="720"/>
      <c r="G325" s="720"/>
      <c r="H325" s="720"/>
      <c r="I325" s="720"/>
      <c r="J325" s="720"/>
      <c r="K325" s="720"/>
      <c r="L325" s="720"/>
      <c r="M325" s="720"/>
      <c r="N325" s="709"/>
      <c r="O325" s="709"/>
      <c r="P325" s="709"/>
      <c r="Q325" s="709"/>
      <c r="R325" s="709"/>
      <c r="S325" s="709"/>
      <c r="T325" s="709"/>
      <c r="U325" s="709"/>
      <c r="V325" s="709"/>
      <c r="W325" s="709"/>
      <c r="X325" s="709"/>
      <c r="Y325" s="709"/>
      <c r="Z325" s="710"/>
    </row>
    <row r="326" spans="1:26" ht="16.5" customHeight="1">
      <c r="A326" s="720"/>
      <c r="B326" s="720"/>
      <c r="C326" s="736" t="s">
        <v>1744</v>
      </c>
      <c r="D326" s="720"/>
      <c r="E326" s="720"/>
      <c r="F326" s="720"/>
      <c r="G326" s="720"/>
      <c r="H326" s="720"/>
      <c r="I326" s="720"/>
      <c r="J326" s="720"/>
      <c r="K326" s="720"/>
      <c r="L326" s="720"/>
      <c r="M326" s="720"/>
      <c r="N326" s="709"/>
      <c r="O326" s="709"/>
      <c r="P326" s="709"/>
      <c r="Q326" s="709"/>
      <c r="R326" s="709"/>
      <c r="S326" s="709"/>
      <c r="T326" s="709"/>
      <c r="U326" s="709"/>
      <c r="V326" s="709"/>
      <c r="W326" s="709"/>
      <c r="X326" s="709"/>
      <c r="Y326" s="709"/>
      <c r="Z326" s="710"/>
    </row>
    <row r="327" spans="1:26" ht="16.5" customHeight="1">
      <c r="A327" s="720"/>
      <c r="B327" s="720"/>
      <c r="C327" s="736" t="s">
        <v>1745</v>
      </c>
      <c r="D327" s="720"/>
      <c r="E327" s="720"/>
      <c r="F327" s="720"/>
      <c r="G327" s="720"/>
      <c r="H327" s="720"/>
      <c r="I327" s="720"/>
      <c r="J327" s="720"/>
      <c r="K327" s="720"/>
      <c r="L327" s="720"/>
      <c r="M327" s="720"/>
      <c r="N327" s="709"/>
      <c r="O327" s="709"/>
      <c r="P327" s="709"/>
      <c r="Q327" s="709"/>
      <c r="R327" s="709"/>
      <c r="S327" s="709"/>
      <c r="T327" s="709"/>
      <c r="U327" s="709"/>
      <c r="V327" s="709"/>
      <c r="W327" s="709"/>
      <c r="X327" s="709"/>
      <c r="Y327" s="709"/>
      <c r="Z327" s="710"/>
    </row>
    <row r="328" spans="1:26" ht="16.5" customHeight="1">
      <c r="A328" s="720"/>
      <c r="B328" s="720"/>
      <c r="C328" s="736" t="s">
        <v>1746</v>
      </c>
      <c r="D328" s="720"/>
      <c r="E328" s="720"/>
      <c r="F328" s="720"/>
      <c r="G328" s="720"/>
      <c r="H328" s="720"/>
      <c r="I328" s="720"/>
      <c r="J328" s="720"/>
      <c r="K328" s="720"/>
      <c r="L328" s="720"/>
      <c r="M328" s="720"/>
      <c r="N328" s="709"/>
      <c r="O328" s="709"/>
      <c r="P328" s="709"/>
      <c r="Q328" s="709"/>
      <c r="R328" s="709"/>
      <c r="S328" s="709"/>
      <c r="T328" s="709"/>
      <c r="U328" s="709"/>
      <c r="V328" s="709"/>
      <c r="W328" s="709"/>
      <c r="X328" s="709"/>
      <c r="Y328" s="709"/>
      <c r="Z328" s="710"/>
    </row>
    <row r="329" spans="1:26" ht="16.5" customHeight="1">
      <c r="A329" s="720"/>
      <c r="B329" s="720"/>
      <c r="C329" s="736" t="s">
        <v>1747</v>
      </c>
      <c r="D329" s="720"/>
      <c r="E329" s="720"/>
      <c r="F329" s="720"/>
      <c r="G329" s="720"/>
      <c r="H329" s="720"/>
      <c r="I329" s="720"/>
      <c r="J329" s="720"/>
      <c r="K329" s="720"/>
      <c r="L329" s="720"/>
      <c r="M329" s="720"/>
      <c r="N329" s="709"/>
      <c r="O329" s="709"/>
      <c r="P329" s="709"/>
      <c r="Q329" s="709"/>
      <c r="R329" s="709"/>
      <c r="S329" s="709"/>
      <c r="T329" s="709"/>
      <c r="U329" s="709"/>
      <c r="V329" s="709"/>
      <c r="W329" s="709"/>
      <c r="X329" s="709"/>
      <c r="Y329" s="709"/>
      <c r="Z329" s="710"/>
    </row>
    <row r="330" spans="1:26" ht="16.5" customHeight="1">
      <c r="A330" s="720"/>
      <c r="B330" s="720"/>
      <c r="C330" s="828" t="s">
        <v>1748</v>
      </c>
      <c r="D330" s="829"/>
      <c r="E330" s="829"/>
      <c r="F330" s="829"/>
      <c r="G330" s="829"/>
      <c r="H330" s="829"/>
      <c r="I330" s="720"/>
      <c r="J330" s="720"/>
      <c r="K330" s="720"/>
      <c r="L330" s="720"/>
      <c r="M330" s="720"/>
      <c r="N330" s="709"/>
      <c r="O330" s="709"/>
      <c r="P330" s="709"/>
      <c r="Q330" s="709"/>
      <c r="R330" s="709"/>
      <c r="S330" s="709"/>
      <c r="T330" s="709"/>
      <c r="U330" s="709"/>
      <c r="V330" s="709"/>
      <c r="W330" s="709"/>
      <c r="X330" s="709"/>
      <c r="Y330" s="709"/>
      <c r="Z330" s="710"/>
    </row>
    <row r="331" spans="1:26" ht="16.5" customHeight="1">
      <c r="A331" s="720"/>
      <c r="B331" s="720"/>
      <c r="C331" s="828"/>
      <c r="D331" s="829"/>
      <c r="E331" s="829"/>
      <c r="F331" s="829"/>
      <c r="G331" s="829"/>
      <c r="H331" s="829"/>
      <c r="I331" s="720"/>
      <c r="J331" s="720"/>
      <c r="K331" s="720"/>
      <c r="L331" s="720"/>
      <c r="M331" s="720"/>
      <c r="N331" s="709"/>
      <c r="O331" s="709"/>
      <c r="P331" s="709"/>
      <c r="Q331" s="709"/>
      <c r="R331" s="709"/>
      <c r="S331" s="709"/>
      <c r="T331" s="709"/>
      <c r="U331" s="709"/>
      <c r="V331" s="709"/>
      <c r="W331" s="709"/>
      <c r="X331" s="709"/>
      <c r="Y331" s="709"/>
      <c r="Z331" s="710"/>
    </row>
    <row r="332" spans="1:26" ht="16.5" customHeight="1">
      <c r="A332" s="720"/>
      <c r="B332" s="720"/>
      <c r="C332" s="747"/>
      <c r="D332" s="748" t="s">
        <v>1610</v>
      </c>
      <c r="E332" s="749" t="s">
        <v>1706</v>
      </c>
      <c r="F332" s="750" t="s">
        <v>1707</v>
      </c>
      <c r="G332" s="749" t="s">
        <v>1634</v>
      </c>
      <c r="H332" s="720"/>
      <c r="I332" s="720"/>
      <c r="J332" s="720"/>
      <c r="K332" s="720"/>
      <c r="L332" s="720"/>
      <c r="M332" s="720"/>
      <c r="N332" s="709"/>
      <c r="O332" s="709"/>
      <c r="P332" s="709"/>
      <c r="Q332" s="709"/>
      <c r="R332" s="709"/>
      <c r="S332" s="709"/>
      <c r="T332" s="709"/>
      <c r="U332" s="709"/>
      <c r="V332" s="709"/>
      <c r="W332" s="709"/>
      <c r="X332" s="709"/>
      <c r="Y332" s="709"/>
      <c r="Z332" s="710"/>
    </row>
    <row r="333" spans="1:26" ht="16.5" customHeight="1">
      <c r="A333" s="720"/>
      <c r="B333" s="736"/>
      <c r="C333" s="815" t="s">
        <v>1749</v>
      </c>
      <c r="D333" s="816"/>
      <c r="E333" s="830">
        <v>1514</v>
      </c>
      <c r="F333" s="817"/>
      <c r="G333" s="817"/>
      <c r="H333" s="740"/>
      <c r="I333" s="720"/>
      <c r="J333" s="736"/>
      <c r="K333" s="736"/>
      <c r="L333" s="736"/>
      <c r="M333" s="736"/>
      <c r="N333" s="709"/>
      <c r="O333" s="709"/>
      <c r="P333" s="709"/>
      <c r="Q333" s="709"/>
      <c r="R333" s="709"/>
      <c r="S333" s="709"/>
      <c r="T333" s="709"/>
      <c r="U333" s="709"/>
      <c r="V333" s="709"/>
      <c r="W333" s="709"/>
      <c r="X333" s="709"/>
      <c r="Y333" s="709"/>
      <c r="Z333" s="710"/>
    </row>
    <row r="334" spans="1:26" ht="16.5" customHeight="1">
      <c r="A334" s="720"/>
      <c r="B334" s="736"/>
      <c r="C334" s="1473" t="s">
        <v>1750</v>
      </c>
      <c r="D334" s="1438"/>
      <c r="E334" s="830">
        <v>2400</v>
      </c>
      <c r="F334" s="817"/>
      <c r="G334" s="817"/>
      <c r="H334" s="740"/>
      <c r="I334" s="720"/>
      <c r="J334" s="736"/>
      <c r="K334" s="736"/>
      <c r="L334" s="736"/>
      <c r="M334" s="736"/>
      <c r="N334" s="709"/>
      <c r="O334" s="709"/>
      <c r="P334" s="709"/>
      <c r="Q334" s="709"/>
      <c r="R334" s="709"/>
      <c r="S334" s="709"/>
      <c r="T334" s="709"/>
      <c r="U334" s="709"/>
      <c r="V334" s="709"/>
      <c r="W334" s="709"/>
      <c r="X334" s="709"/>
      <c r="Y334" s="709"/>
      <c r="Z334" s="710"/>
    </row>
    <row r="335" spans="1:26" ht="16.5" customHeight="1">
      <c r="A335" s="720"/>
      <c r="B335" s="736"/>
      <c r="C335" s="1473" t="s">
        <v>1751</v>
      </c>
      <c r="D335" s="1438"/>
      <c r="E335" s="830">
        <v>1823</v>
      </c>
      <c r="F335" s="817"/>
      <c r="G335" s="817"/>
      <c r="H335" s="740"/>
      <c r="I335" s="720"/>
      <c r="J335" s="736"/>
      <c r="K335" s="736"/>
      <c r="L335" s="736"/>
      <c r="M335" s="736"/>
      <c r="N335" s="709"/>
      <c r="O335" s="709"/>
      <c r="P335" s="709"/>
      <c r="Q335" s="709"/>
      <c r="R335" s="709"/>
      <c r="S335" s="709"/>
      <c r="T335" s="709"/>
      <c r="U335" s="709"/>
      <c r="V335" s="709"/>
      <c r="W335" s="709"/>
      <c r="X335" s="709"/>
      <c r="Y335" s="709"/>
      <c r="Z335" s="710"/>
    </row>
    <row r="336" spans="1:26" ht="16.5" customHeight="1">
      <c r="A336" s="720"/>
      <c r="B336" s="736"/>
      <c r="C336" s="1473" t="s">
        <v>1752</v>
      </c>
      <c r="D336" s="1438"/>
      <c r="E336" s="830">
        <v>1447</v>
      </c>
      <c r="F336" s="817"/>
      <c r="G336" s="817"/>
      <c r="H336" s="740"/>
      <c r="I336" s="720"/>
      <c r="J336" s="736"/>
      <c r="K336" s="736"/>
      <c r="L336" s="736"/>
      <c r="M336" s="736"/>
      <c r="N336" s="709"/>
      <c r="O336" s="709"/>
      <c r="P336" s="709"/>
      <c r="Q336" s="709"/>
      <c r="R336" s="709"/>
      <c r="S336" s="709"/>
      <c r="T336" s="709"/>
      <c r="U336" s="709"/>
      <c r="V336" s="709"/>
      <c r="W336" s="709"/>
      <c r="X336" s="709"/>
      <c r="Y336" s="709"/>
      <c r="Z336" s="710"/>
    </row>
    <row r="337" spans="1:26" ht="16.5" customHeight="1">
      <c r="A337" s="720"/>
      <c r="B337" s="736"/>
      <c r="C337" s="1473" t="s">
        <v>1753</v>
      </c>
      <c r="D337" s="1438"/>
      <c r="E337" s="751">
        <v>665</v>
      </c>
      <c r="F337" s="817"/>
      <c r="G337" s="817"/>
      <c r="H337" s="720"/>
      <c r="I337" s="720"/>
      <c r="J337" s="736"/>
      <c r="K337" s="736"/>
      <c r="L337" s="736"/>
      <c r="M337" s="736"/>
      <c r="N337" s="709"/>
      <c r="O337" s="709"/>
      <c r="P337" s="709"/>
      <c r="Q337" s="709"/>
      <c r="R337" s="709"/>
      <c r="S337" s="709"/>
      <c r="T337" s="709"/>
      <c r="U337" s="709"/>
      <c r="V337" s="709"/>
      <c r="W337" s="709"/>
      <c r="X337" s="709"/>
      <c r="Y337" s="709"/>
      <c r="Z337" s="710"/>
    </row>
    <row r="338" spans="1:26" ht="16.5" customHeight="1">
      <c r="A338" s="720"/>
      <c r="B338" s="736"/>
      <c r="C338" s="763"/>
      <c r="D338" s="763"/>
      <c r="E338" s="756"/>
      <c r="F338" s="756"/>
      <c r="G338" s="736"/>
      <c r="H338" s="720"/>
      <c r="I338" s="720"/>
      <c r="J338" s="736"/>
      <c r="K338" s="736"/>
      <c r="L338" s="736"/>
      <c r="M338" s="736"/>
      <c r="N338" s="709"/>
      <c r="O338" s="709"/>
      <c r="P338" s="709"/>
      <c r="Q338" s="709"/>
      <c r="R338" s="709"/>
      <c r="S338" s="709"/>
      <c r="T338" s="709"/>
      <c r="U338" s="709"/>
      <c r="V338" s="709"/>
      <c r="W338" s="709"/>
      <c r="X338" s="709"/>
      <c r="Y338" s="709"/>
      <c r="Z338" s="710"/>
    </row>
    <row r="339" spans="1:26" ht="16.5" customHeight="1">
      <c r="A339" s="720"/>
      <c r="B339" s="831"/>
      <c r="C339" s="763" t="s">
        <v>1754</v>
      </c>
      <c r="D339" s="763"/>
      <c r="E339" s="832"/>
      <c r="F339" s="832"/>
      <c r="G339" s="833"/>
      <c r="H339" s="833"/>
      <c r="I339" s="736"/>
      <c r="J339" s="736"/>
      <c r="K339" s="736"/>
      <c r="L339" s="736"/>
      <c r="M339" s="736"/>
      <c r="N339" s="709"/>
      <c r="O339" s="709"/>
      <c r="P339" s="709"/>
      <c r="Q339" s="709"/>
      <c r="R339" s="709"/>
      <c r="S339" s="709"/>
      <c r="T339" s="709"/>
      <c r="U339" s="709"/>
      <c r="V339" s="709"/>
      <c r="W339" s="709"/>
      <c r="X339" s="709"/>
      <c r="Y339" s="709"/>
      <c r="Z339" s="710"/>
    </row>
    <row r="340" spans="1:26" ht="16.5" customHeight="1">
      <c r="A340" s="720"/>
      <c r="B340" s="834"/>
      <c r="C340" s="763"/>
      <c r="D340" s="763"/>
      <c r="E340" s="763"/>
      <c r="F340" s="763"/>
      <c r="G340" s="763"/>
      <c r="H340" s="763"/>
      <c r="I340" s="736"/>
      <c r="J340" s="736"/>
      <c r="K340" s="736"/>
      <c r="L340" s="736"/>
      <c r="M340" s="736"/>
      <c r="N340" s="709"/>
      <c r="O340" s="709"/>
      <c r="P340" s="709"/>
      <c r="Q340" s="709"/>
      <c r="R340" s="709"/>
      <c r="S340" s="709"/>
      <c r="T340" s="709"/>
      <c r="U340" s="709"/>
      <c r="V340" s="709"/>
      <c r="W340" s="709"/>
      <c r="X340" s="709"/>
      <c r="Y340" s="709"/>
      <c r="Z340" s="710"/>
    </row>
    <row r="341" spans="1:26" ht="16.5" customHeight="1">
      <c r="A341" s="720"/>
      <c r="B341" s="763"/>
      <c r="C341" s="709"/>
      <c r="D341" s="709"/>
      <c r="E341" s="750" t="s">
        <v>1649</v>
      </c>
      <c r="F341" s="750" t="s">
        <v>1650</v>
      </c>
      <c r="G341" s="750" t="s">
        <v>1651</v>
      </c>
      <c r="H341" s="750" t="s">
        <v>1652</v>
      </c>
      <c r="I341" s="736"/>
      <c r="J341" s="736"/>
      <c r="K341" s="736"/>
      <c r="L341" s="736"/>
      <c r="M341" s="736"/>
      <c r="N341" s="709"/>
      <c r="O341" s="709"/>
      <c r="P341" s="709"/>
      <c r="Q341" s="709"/>
      <c r="R341" s="709"/>
      <c r="S341" s="709"/>
      <c r="T341" s="709"/>
      <c r="U341" s="709"/>
      <c r="V341" s="709"/>
      <c r="W341" s="709"/>
      <c r="X341" s="709"/>
      <c r="Y341" s="709"/>
      <c r="Z341" s="710"/>
    </row>
    <row r="342" spans="1:26" ht="16.5" customHeight="1">
      <c r="A342" s="720"/>
      <c r="B342" s="763"/>
      <c r="C342" s="1462" t="s">
        <v>1726</v>
      </c>
      <c r="D342" s="1438"/>
      <c r="E342" s="760">
        <f>15839/1189975</f>
        <v>1.3310363663102166E-2</v>
      </c>
      <c r="F342" s="760">
        <f>143698/1196381</f>
        <v>0.12011056678432706</v>
      </c>
      <c r="G342" s="760">
        <f>427258/1264880</f>
        <v>0.33778540256783252</v>
      </c>
      <c r="H342" s="760">
        <v>1</v>
      </c>
      <c r="I342" s="736"/>
      <c r="J342" s="736"/>
      <c r="K342" s="736"/>
      <c r="L342" s="736"/>
      <c r="M342" s="736"/>
      <c r="N342" s="709"/>
      <c r="O342" s="709"/>
      <c r="P342" s="709"/>
      <c r="Q342" s="709"/>
      <c r="R342" s="709"/>
      <c r="S342" s="709"/>
      <c r="T342" s="709"/>
      <c r="U342" s="709"/>
      <c r="V342" s="709"/>
      <c r="W342" s="709"/>
      <c r="X342" s="709"/>
      <c r="Y342" s="709"/>
      <c r="Z342" s="710"/>
    </row>
    <row r="343" spans="1:26" ht="16.5" customHeight="1">
      <c r="A343" s="720"/>
      <c r="B343" s="763"/>
      <c r="C343" s="763"/>
      <c r="D343" s="763"/>
      <c r="E343" s="763"/>
      <c r="F343" s="763"/>
      <c r="G343" s="763"/>
      <c r="H343" s="763"/>
      <c r="I343" s="736"/>
      <c r="J343" s="736"/>
      <c r="K343" s="736"/>
      <c r="L343" s="736"/>
      <c r="M343" s="736"/>
      <c r="N343" s="709"/>
      <c r="O343" s="709"/>
      <c r="P343" s="709"/>
      <c r="Q343" s="709"/>
      <c r="R343" s="709"/>
      <c r="S343" s="709"/>
      <c r="T343" s="709"/>
      <c r="U343" s="709"/>
      <c r="V343" s="709"/>
      <c r="W343" s="709"/>
      <c r="X343" s="709"/>
      <c r="Y343" s="709"/>
      <c r="Z343" s="710"/>
    </row>
    <row r="344" spans="1:26" ht="16.5" customHeight="1">
      <c r="A344" s="720"/>
      <c r="B344" s="763"/>
      <c r="C344" s="763"/>
      <c r="D344" s="763"/>
      <c r="E344" s="763"/>
      <c r="F344" s="763"/>
      <c r="G344" s="763"/>
      <c r="H344" s="763"/>
      <c r="I344" s="736"/>
      <c r="J344" s="736"/>
      <c r="K344" s="736"/>
      <c r="L344" s="736"/>
      <c r="M344" s="736"/>
      <c r="N344" s="709"/>
      <c r="O344" s="709"/>
      <c r="P344" s="709"/>
      <c r="Q344" s="709"/>
      <c r="R344" s="709"/>
      <c r="S344" s="709"/>
      <c r="T344" s="709"/>
      <c r="U344" s="709"/>
      <c r="V344" s="709"/>
      <c r="W344" s="709"/>
      <c r="X344" s="709"/>
      <c r="Y344" s="709"/>
      <c r="Z344" s="710"/>
    </row>
    <row r="345" spans="1:26" ht="16.5" customHeight="1">
      <c r="A345" s="720"/>
      <c r="B345" s="763"/>
      <c r="C345" s="709"/>
      <c r="D345" s="709"/>
      <c r="E345" s="750" t="s">
        <v>1649</v>
      </c>
      <c r="F345" s="750" t="s">
        <v>1650</v>
      </c>
      <c r="G345" s="750" t="s">
        <v>1651</v>
      </c>
      <c r="H345" s="750" t="s">
        <v>1652</v>
      </c>
      <c r="I345" s="736"/>
      <c r="J345" s="791"/>
      <c r="K345" s="736"/>
      <c r="L345" s="736"/>
      <c r="M345" s="736"/>
      <c r="N345" s="709"/>
      <c r="O345" s="709"/>
      <c r="P345" s="709"/>
      <c r="Q345" s="709"/>
      <c r="R345" s="709"/>
      <c r="S345" s="709"/>
      <c r="T345" s="709"/>
      <c r="U345" s="709"/>
      <c r="V345" s="709"/>
      <c r="W345" s="709"/>
      <c r="X345" s="709"/>
      <c r="Y345" s="709"/>
      <c r="Z345" s="710"/>
    </row>
    <row r="346" spans="1:26" ht="16.5" customHeight="1">
      <c r="A346" s="720"/>
      <c r="B346" s="763"/>
      <c r="C346" s="1462" t="s">
        <v>1727</v>
      </c>
      <c r="D346" s="1438"/>
      <c r="E346" s="760">
        <v>0.01</v>
      </c>
      <c r="F346" s="760">
        <f t="shared" ref="F346:H346" si="72">F342-E342</f>
        <v>0.1068002031212249</v>
      </c>
      <c r="G346" s="760">
        <f t="shared" si="72"/>
        <v>0.21767483578350544</v>
      </c>
      <c r="H346" s="760">
        <f t="shared" si="72"/>
        <v>0.66221459743216748</v>
      </c>
      <c r="I346" s="736"/>
      <c r="J346" s="736"/>
      <c r="K346" s="736"/>
      <c r="L346" s="736"/>
      <c r="M346" s="736"/>
      <c r="N346" s="709"/>
      <c r="O346" s="709"/>
      <c r="P346" s="709"/>
      <c r="Q346" s="709"/>
      <c r="R346" s="709"/>
      <c r="S346" s="709"/>
      <c r="T346" s="709"/>
      <c r="U346" s="709"/>
      <c r="V346" s="709"/>
      <c r="W346" s="709"/>
      <c r="X346" s="709"/>
      <c r="Y346" s="709"/>
      <c r="Z346" s="710"/>
    </row>
    <row r="347" spans="1:26" ht="16.5" customHeight="1">
      <c r="A347" s="720"/>
      <c r="B347" s="833"/>
      <c r="C347" s="833"/>
      <c r="D347" s="763"/>
      <c r="E347" s="763"/>
      <c r="F347" s="763"/>
      <c r="G347" s="763"/>
      <c r="H347" s="763"/>
      <c r="I347" s="736"/>
      <c r="J347" s="736"/>
      <c r="K347" s="736"/>
      <c r="L347" s="736"/>
      <c r="M347" s="736"/>
      <c r="N347" s="709"/>
      <c r="O347" s="709"/>
      <c r="P347" s="709"/>
      <c r="Q347" s="709"/>
      <c r="R347" s="709"/>
      <c r="S347" s="709"/>
      <c r="T347" s="709"/>
      <c r="U347" s="709"/>
      <c r="V347" s="709"/>
      <c r="W347" s="709"/>
      <c r="X347" s="709"/>
      <c r="Y347" s="709"/>
      <c r="Z347" s="710"/>
    </row>
    <row r="348" spans="1:26" ht="16.5" customHeight="1">
      <c r="A348" s="720"/>
      <c r="B348" s="833"/>
      <c r="C348" s="833"/>
      <c r="D348" s="763"/>
      <c r="E348" s="763"/>
      <c r="F348" s="763"/>
      <c r="G348" s="835"/>
      <c r="H348" s="763"/>
      <c r="I348" s="736"/>
      <c r="J348" s="736"/>
      <c r="K348" s="736"/>
      <c r="L348" s="736"/>
      <c r="M348" s="736"/>
      <c r="N348" s="709"/>
      <c r="O348" s="709"/>
      <c r="P348" s="709"/>
      <c r="Q348" s="709"/>
      <c r="R348" s="709"/>
      <c r="S348" s="709"/>
      <c r="T348" s="709"/>
      <c r="U348" s="709"/>
      <c r="V348" s="709"/>
      <c r="W348" s="709"/>
      <c r="X348" s="709"/>
      <c r="Y348" s="709"/>
      <c r="Z348" s="710"/>
    </row>
    <row r="349" spans="1:26" ht="16.5" customHeight="1">
      <c r="A349" s="720"/>
      <c r="B349" s="833"/>
      <c r="C349" s="1456" t="s">
        <v>1610</v>
      </c>
      <c r="D349" s="1457"/>
      <c r="E349" s="1447"/>
      <c r="F349" s="731" t="s">
        <v>87</v>
      </c>
      <c r="G349" s="731" t="s">
        <v>88</v>
      </c>
      <c r="H349" s="731" t="s">
        <v>89</v>
      </c>
      <c r="I349" s="731" t="s">
        <v>90</v>
      </c>
      <c r="J349" s="731" t="s">
        <v>91</v>
      </c>
      <c r="K349" s="736"/>
      <c r="L349" s="736"/>
      <c r="M349" s="736"/>
      <c r="N349" s="709"/>
      <c r="O349" s="709"/>
      <c r="P349" s="709"/>
      <c r="Q349" s="709"/>
      <c r="R349" s="709"/>
      <c r="S349" s="709"/>
      <c r="T349" s="709"/>
      <c r="U349" s="709"/>
      <c r="V349" s="709"/>
      <c r="W349" s="709"/>
      <c r="X349" s="709"/>
      <c r="Y349" s="709"/>
      <c r="Z349" s="710"/>
    </row>
    <row r="350" spans="1:26" ht="16.5" customHeight="1">
      <c r="A350" s="720"/>
      <c r="B350" s="833"/>
      <c r="C350" s="1500" t="s">
        <v>1742</v>
      </c>
      <c r="D350" s="1469"/>
      <c r="E350" s="1501"/>
      <c r="F350" s="715">
        <f>SUM(E333:E337)*E346</f>
        <v>78.489999999999995</v>
      </c>
      <c r="G350" s="715">
        <f>SUM(E333:E337)*F342</f>
        <v>942.74783869018313</v>
      </c>
      <c r="H350" s="715">
        <f>SUM(E333:E337)*G346</f>
        <v>1708.5297860647343</v>
      </c>
      <c r="I350" s="715">
        <f>SUM(E333:E337)*66%</f>
        <v>5180.34</v>
      </c>
      <c r="J350" s="715">
        <f>I350</f>
        <v>5180.34</v>
      </c>
      <c r="K350" s="736"/>
      <c r="L350" s="736"/>
      <c r="M350" s="736"/>
      <c r="N350" s="709"/>
      <c r="O350" s="709"/>
      <c r="P350" s="709"/>
      <c r="Q350" s="709"/>
      <c r="R350" s="709"/>
      <c r="S350" s="709"/>
      <c r="T350" s="709"/>
      <c r="U350" s="709"/>
      <c r="V350" s="709"/>
      <c r="W350" s="709"/>
      <c r="X350" s="709"/>
      <c r="Y350" s="709"/>
      <c r="Z350" s="710"/>
    </row>
    <row r="351" spans="1:26" ht="16.5" customHeight="1">
      <c r="A351" s="720"/>
      <c r="B351" s="833"/>
      <c r="C351" s="734" t="s">
        <v>1357</v>
      </c>
      <c r="D351" s="826"/>
      <c r="E351" s="826"/>
      <c r="F351" s="827"/>
      <c r="G351" s="774">
        <f t="shared" ref="G351:J351" si="73">(G350-F350)/F350</f>
        <v>11.011056678432707</v>
      </c>
      <c r="H351" s="774">
        <f t="shared" si="73"/>
        <v>0.81228714184961537</v>
      </c>
      <c r="I351" s="774">
        <f t="shared" si="73"/>
        <v>2.0320454710549147</v>
      </c>
      <c r="J351" s="774">
        <f t="shared" si="73"/>
        <v>0</v>
      </c>
      <c r="K351" s="736"/>
      <c r="L351" s="736"/>
      <c r="M351" s="736"/>
      <c r="N351" s="709"/>
      <c r="O351" s="709"/>
      <c r="P351" s="709"/>
      <c r="Q351" s="709"/>
      <c r="R351" s="709"/>
      <c r="S351" s="709"/>
      <c r="T351" s="709"/>
      <c r="U351" s="709"/>
      <c r="V351" s="709"/>
      <c r="W351" s="709"/>
      <c r="X351" s="709"/>
      <c r="Y351" s="709"/>
      <c r="Z351" s="710"/>
    </row>
    <row r="352" spans="1:26" ht="16.5" customHeight="1">
      <c r="A352" s="720"/>
      <c r="B352" s="833"/>
      <c r="C352" s="833"/>
      <c r="D352" s="763"/>
      <c r="E352" s="763"/>
      <c r="F352" s="763"/>
      <c r="G352" s="763"/>
      <c r="H352" s="763"/>
      <c r="I352" s="736"/>
      <c r="J352" s="736"/>
      <c r="K352" s="736"/>
      <c r="L352" s="736"/>
      <c r="M352" s="736"/>
      <c r="N352" s="709"/>
      <c r="O352" s="709"/>
      <c r="P352" s="709"/>
      <c r="Q352" s="709"/>
      <c r="R352" s="709"/>
      <c r="S352" s="709"/>
      <c r="T352" s="709"/>
      <c r="U352" s="709"/>
      <c r="V352" s="709"/>
      <c r="W352" s="709"/>
      <c r="X352" s="709"/>
      <c r="Y352" s="709"/>
      <c r="Z352" s="710"/>
    </row>
    <row r="353" spans="1:26" ht="16.5" customHeight="1">
      <c r="A353" s="720"/>
      <c r="B353" s="833"/>
      <c r="C353" s="833"/>
      <c r="D353" s="763"/>
      <c r="E353" s="763"/>
      <c r="F353" s="763"/>
      <c r="G353" s="763"/>
      <c r="H353" s="763"/>
      <c r="I353" s="736"/>
      <c r="J353" s="736"/>
      <c r="K353" s="736"/>
      <c r="L353" s="736"/>
      <c r="M353" s="736"/>
      <c r="N353" s="709"/>
      <c r="O353" s="709"/>
      <c r="P353" s="709"/>
      <c r="Q353" s="709"/>
      <c r="R353" s="709"/>
      <c r="S353" s="709"/>
      <c r="T353" s="709"/>
      <c r="U353" s="709"/>
      <c r="V353" s="709"/>
      <c r="W353" s="709"/>
      <c r="X353" s="709"/>
      <c r="Y353" s="709"/>
      <c r="Z353" s="710"/>
    </row>
    <row r="354" spans="1:26" ht="16.5" customHeight="1">
      <c r="A354" s="1446" t="s">
        <v>1755</v>
      </c>
      <c r="B354" s="1447"/>
      <c r="C354" s="833"/>
      <c r="D354" s="763"/>
      <c r="E354" s="763"/>
      <c r="F354" s="763"/>
      <c r="G354" s="763"/>
      <c r="H354" s="763"/>
      <c r="I354" s="736"/>
      <c r="J354" s="736"/>
      <c r="K354" s="736"/>
      <c r="L354" s="736"/>
      <c r="M354" s="736"/>
      <c r="N354" s="709"/>
      <c r="O354" s="709"/>
      <c r="P354" s="709"/>
      <c r="Q354" s="709"/>
      <c r="R354" s="709"/>
      <c r="S354" s="709"/>
      <c r="T354" s="709"/>
      <c r="U354" s="709"/>
      <c r="V354" s="709"/>
      <c r="W354" s="709"/>
      <c r="X354" s="709"/>
      <c r="Y354" s="709"/>
      <c r="Z354" s="710"/>
    </row>
    <row r="355" spans="1:26" ht="16.5" customHeight="1">
      <c r="A355" s="720"/>
      <c r="B355" s="833"/>
      <c r="C355" s="833"/>
      <c r="D355" s="833"/>
      <c r="E355" s="833"/>
      <c r="F355" s="833"/>
      <c r="G355" s="833"/>
      <c r="H355" s="833"/>
      <c r="I355" s="833"/>
      <c r="J355" s="736"/>
      <c r="K355" s="736"/>
      <c r="L355" s="736"/>
      <c r="M355" s="736"/>
      <c r="N355" s="709"/>
      <c r="O355" s="709"/>
      <c r="P355" s="709"/>
      <c r="Q355" s="709"/>
      <c r="R355" s="709"/>
      <c r="S355" s="709"/>
      <c r="T355" s="709"/>
      <c r="U355" s="709"/>
      <c r="V355" s="709"/>
      <c r="W355" s="709"/>
      <c r="X355" s="709"/>
      <c r="Y355" s="709"/>
      <c r="Z355" s="710"/>
    </row>
    <row r="356" spans="1:26" ht="16.5" customHeight="1">
      <c r="A356" s="1455" t="s">
        <v>1756</v>
      </c>
      <c r="B356" s="1447"/>
      <c r="C356" s="833"/>
      <c r="D356" s="833"/>
      <c r="E356" s="833"/>
      <c r="F356" s="833"/>
      <c r="G356" s="833"/>
      <c r="H356" s="833"/>
      <c r="I356" s="833"/>
      <c r="J356" s="736"/>
      <c r="K356" s="736"/>
      <c r="L356" s="736"/>
      <c r="M356" s="736"/>
      <c r="N356" s="709"/>
      <c r="O356" s="709"/>
      <c r="P356" s="709"/>
      <c r="Q356" s="709"/>
      <c r="R356" s="709"/>
      <c r="S356" s="709"/>
      <c r="T356" s="709"/>
      <c r="U356" s="709"/>
      <c r="V356" s="709"/>
      <c r="W356" s="709"/>
      <c r="X356" s="709"/>
      <c r="Y356" s="709"/>
      <c r="Z356" s="710"/>
    </row>
    <row r="357" spans="1:26" ht="16.5" customHeight="1">
      <c r="A357" s="740"/>
      <c r="B357" s="833"/>
      <c r="C357" s="833"/>
      <c r="D357" s="833"/>
      <c r="E357" s="833"/>
      <c r="F357" s="833"/>
      <c r="G357" s="833"/>
      <c r="H357" s="833"/>
      <c r="I357" s="833"/>
      <c r="J357" s="736"/>
      <c r="K357" s="736"/>
      <c r="L357" s="736"/>
      <c r="M357" s="736"/>
      <c r="N357" s="709"/>
      <c r="O357" s="709"/>
      <c r="P357" s="709"/>
      <c r="Q357" s="709"/>
      <c r="R357" s="709"/>
      <c r="S357" s="709"/>
      <c r="T357" s="709"/>
      <c r="U357" s="709"/>
      <c r="V357" s="709"/>
      <c r="W357" s="709"/>
      <c r="X357" s="709"/>
      <c r="Y357" s="709"/>
      <c r="Z357" s="710"/>
    </row>
    <row r="358" spans="1:26" ht="16.5" customHeight="1">
      <c r="A358" s="740"/>
      <c r="B358" s="833"/>
      <c r="C358" s="736"/>
      <c r="D358" s="736"/>
      <c r="E358" s="736"/>
      <c r="F358" s="709"/>
      <c r="G358" s="709"/>
      <c r="H358" s="709"/>
      <c r="I358" s="709"/>
      <c r="J358" s="709"/>
      <c r="K358" s="709"/>
      <c r="L358" s="736"/>
      <c r="M358" s="736"/>
      <c r="N358" s="709"/>
      <c r="O358" s="709"/>
      <c r="P358" s="709"/>
      <c r="Q358" s="709"/>
      <c r="R358" s="709"/>
      <c r="S358" s="709"/>
      <c r="T358" s="709"/>
      <c r="U358" s="709"/>
      <c r="V358" s="709"/>
      <c r="W358" s="709"/>
      <c r="X358" s="709"/>
      <c r="Y358" s="709"/>
      <c r="Z358" s="710"/>
    </row>
    <row r="359" spans="1:26" ht="16.5" customHeight="1">
      <c r="A359" s="740"/>
      <c r="B359" s="833"/>
      <c r="C359" s="1456" t="s">
        <v>1610</v>
      </c>
      <c r="D359" s="1457"/>
      <c r="E359" s="1447"/>
      <c r="F359" s="786" t="s">
        <v>87</v>
      </c>
      <c r="G359" s="786" t="s">
        <v>88</v>
      </c>
      <c r="H359" s="786" t="s">
        <v>89</v>
      </c>
      <c r="I359" s="786" t="s">
        <v>90</v>
      </c>
      <c r="J359" s="786" t="s">
        <v>91</v>
      </c>
      <c r="K359" s="736"/>
      <c r="L359" s="736"/>
      <c r="M359" s="736"/>
      <c r="N359" s="709"/>
      <c r="O359" s="709"/>
      <c r="P359" s="709"/>
      <c r="Q359" s="709"/>
      <c r="R359" s="709"/>
      <c r="S359" s="709"/>
      <c r="T359" s="709"/>
      <c r="U359" s="709"/>
      <c r="V359" s="709"/>
      <c r="W359" s="709"/>
      <c r="X359" s="709"/>
      <c r="Y359" s="709"/>
      <c r="Z359" s="710"/>
    </row>
    <row r="360" spans="1:26" ht="16.5" customHeight="1">
      <c r="A360" s="740"/>
      <c r="B360" s="833"/>
      <c r="C360" s="1458" t="s">
        <v>1614</v>
      </c>
      <c r="D360" s="1459"/>
      <c r="E360" s="1459"/>
      <c r="F360" s="715">
        <f>F400+F428</f>
        <v>1230.5319338084628</v>
      </c>
      <c r="G360" s="715">
        <f t="shared" ref="G360:J360" si="74">G362+G364</f>
        <v>2545.0187149244439</v>
      </c>
      <c r="H360" s="715">
        <f t="shared" si="74"/>
        <v>6800.8098345451072</v>
      </c>
      <c r="I360" s="715">
        <f t="shared" si="74"/>
        <v>4244.4829260053612</v>
      </c>
      <c r="J360" s="715">
        <f t="shared" si="74"/>
        <v>1319.9503143609431</v>
      </c>
      <c r="K360" s="736"/>
      <c r="L360" s="736"/>
      <c r="M360" s="736"/>
      <c r="N360" s="709"/>
      <c r="O360" s="709"/>
      <c r="P360" s="709"/>
      <c r="Q360" s="709"/>
      <c r="R360" s="709"/>
      <c r="S360" s="709"/>
      <c r="T360" s="709"/>
      <c r="U360" s="709"/>
      <c r="V360" s="709"/>
      <c r="W360" s="709"/>
      <c r="X360" s="709"/>
      <c r="Y360" s="709"/>
      <c r="Z360" s="710"/>
    </row>
    <row r="361" spans="1:26" ht="16.5" customHeight="1">
      <c r="A361" s="740"/>
      <c r="B361" s="833"/>
      <c r="C361" s="1468" t="s">
        <v>1357</v>
      </c>
      <c r="D361" s="1469"/>
      <c r="E361" s="1469"/>
      <c r="F361" s="836"/>
      <c r="G361" s="742">
        <f t="shared" ref="G361:J361" si="75">(G360-F360)/F360</f>
        <v>1.0682264677582811</v>
      </c>
      <c r="H361" s="742">
        <f t="shared" si="75"/>
        <v>1.6722042532198074</v>
      </c>
      <c r="I361" s="742">
        <f t="shared" si="75"/>
        <v>-0.37588566225668235</v>
      </c>
      <c r="J361" s="742">
        <f t="shared" si="75"/>
        <v>-0.68901976109415131</v>
      </c>
      <c r="K361" s="736"/>
      <c r="L361" s="736"/>
      <c r="M361" s="736"/>
      <c r="N361" s="709"/>
      <c r="O361" s="709"/>
      <c r="P361" s="709"/>
      <c r="Q361" s="709"/>
      <c r="R361" s="709"/>
      <c r="S361" s="709"/>
      <c r="T361" s="709"/>
      <c r="U361" s="709"/>
      <c r="V361" s="709"/>
      <c r="W361" s="709"/>
      <c r="X361" s="709"/>
      <c r="Y361" s="709"/>
      <c r="Z361" s="710"/>
    </row>
    <row r="362" spans="1:26" ht="16.5" customHeight="1">
      <c r="A362" s="740"/>
      <c r="B362" s="833"/>
      <c r="C362" s="1458" t="s">
        <v>1757</v>
      </c>
      <c r="D362" s="1459"/>
      <c r="E362" s="1459"/>
      <c r="F362" s="837">
        <f t="shared" ref="F362:J362" si="76">F400</f>
        <v>1200.3830017653527</v>
      </c>
      <c r="G362" s="837">
        <f t="shared" si="76"/>
        <v>2522.3679949244438</v>
      </c>
      <c r="H362" s="837">
        <f t="shared" si="76"/>
        <v>6279.8432745451073</v>
      </c>
      <c r="I362" s="837">
        <f t="shared" si="76"/>
        <v>3179.8990860053614</v>
      </c>
      <c r="J362" s="837">
        <f t="shared" si="76"/>
        <v>255.36647436094319</v>
      </c>
      <c r="K362" s="736"/>
      <c r="L362" s="736"/>
      <c r="M362" s="736"/>
      <c r="N362" s="709"/>
      <c r="O362" s="709"/>
      <c r="P362" s="709"/>
      <c r="Q362" s="709"/>
      <c r="R362" s="709"/>
      <c r="S362" s="709"/>
      <c r="T362" s="709"/>
      <c r="U362" s="709"/>
      <c r="V362" s="709"/>
      <c r="W362" s="709"/>
      <c r="X362" s="709"/>
      <c r="Y362" s="709"/>
      <c r="Z362" s="710"/>
    </row>
    <row r="363" spans="1:26" ht="16.5" customHeight="1">
      <c r="A363" s="740"/>
      <c r="B363" s="833"/>
      <c r="C363" s="1468" t="s">
        <v>1357</v>
      </c>
      <c r="D363" s="1469"/>
      <c r="E363" s="1469"/>
      <c r="F363" s="836"/>
      <c r="G363" s="742">
        <f t="shared" ref="G363:J363" si="77">(G362-F362)/F362</f>
        <v>1.1013026602466909</v>
      </c>
      <c r="H363" s="742">
        <f t="shared" si="77"/>
        <v>1.4896618127020029</v>
      </c>
      <c r="I363" s="742">
        <f t="shared" si="77"/>
        <v>-0.4936340053429592</v>
      </c>
      <c r="J363" s="742">
        <f t="shared" si="77"/>
        <v>-0.91969352880259525</v>
      </c>
      <c r="K363" s="736"/>
      <c r="L363" s="736"/>
      <c r="M363" s="736"/>
      <c r="N363" s="709"/>
      <c r="O363" s="709"/>
      <c r="P363" s="709"/>
      <c r="Q363" s="709"/>
      <c r="R363" s="709"/>
      <c r="S363" s="709"/>
      <c r="T363" s="709"/>
      <c r="U363" s="709"/>
      <c r="V363" s="709"/>
      <c r="W363" s="709"/>
      <c r="X363" s="709"/>
      <c r="Y363" s="709"/>
      <c r="Z363" s="710"/>
    </row>
    <row r="364" spans="1:26" ht="16.5" customHeight="1">
      <c r="A364" s="740"/>
      <c r="B364" s="833"/>
      <c r="C364" s="1458" t="s">
        <v>1758</v>
      </c>
      <c r="D364" s="1459"/>
      <c r="E364" s="1459"/>
      <c r="F364" s="837">
        <f t="shared" ref="F364:J364" si="78">F428</f>
        <v>30.14893204311015</v>
      </c>
      <c r="G364" s="837">
        <f t="shared" si="78"/>
        <v>22.650720000000003</v>
      </c>
      <c r="H364" s="715">
        <f t="shared" si="78"/>
        <v>520.96656000000007</v>
      </c>
      <c r="I364" s="715">
        <f t="shared" si="78"/>
        <v>1064.58384</v>
      </c>
      <c r="J364" s="837">
        <f t="shared" si="78"/>
        <v>1064.58384</v>
      </c>
      <c r="K364" s="736"/>
      <c r="L364" s="736"/>
      <c r="M364" s="736"/>
      <c r="N364" s="709"/>
      <c r="O364" s="709"/>
      <c r="P364" s="709"/>
      <c r="Q364" s="709"/>
      <c r="R364" s="709"/>
      <c r="S364" s="709"/>
      <c r="T364" s="709"/>
      <c r="U364" s="709"/>
      <c r="V364" s="709"/>
      <c r="W364" s="709"/>
      <c r="X364" s="709"/>
      <c r="Y364" s="709"/>
      <c r="Z364" s="710"/>
    </row>
    <row r="365" spans="1:26" ht="16.5" customHeight="1">
      <c r="A365" s="740"/>
      <c r="B365" s="833"/>
      <c r="C365" s="1468" t="s">
        <v>1357</v>
      </c>
      <c r="D365" s="1469"/>
      <c r="E365" s="1469"/>
      <c r="F365" s="836"/>
      <c r="G365" s="742">
        <f t="shared" ref="G365:J365" si="79">(G364-F364)/F364</f>
        <v>-0.24870572637161428</v>
      </c>
      <c r="H365" s="742">
        <f t="shared" si="79"/>
        <v>22</v>
      </c>
      <c r="I365" s="742">
        <f t="shared" si="79"/>
        <v>1.043478260869565</v>
      </c>
      <c r="J365" s="742">
        <f t="shared" si="79"/>
        <v>0</v>
      </c>
      <c r="K365" s="736"/>
      <c r="L365" s="736"/>
      <c r="M365" s="736"/>
      <c r="N365" s="709"/>
      <c r="O365" s="709"/>
      <c r="P365" s="709"/>
      <c r="Q365" s="709"/>
      <c r="R365" s="709"/>
      <c r="S365" s="709"/>
      <c r="T365" s="709"/>
      <c r="U365" s="709"/>
      <c r="V365" s="709"/>
      <c r="W365" s="709"/>
      <c r="X365" s="709"/>
      <c r="Y365" s="709"/>
      <c r="Z365" s="710"/>
    </row>
    <row r="366" spans="1:26" ht="16.5" customHeight="1">
      <c r="A366" s="740"/>
      <c r="B366" s="833"/>
      <c r="C366" s="833"/>
      <c r="D366" s="833"/>
      <c r="E366" s="833"/>
      <c r="F366" s="833"/>
      <c r="G366" s="833"/>
      <c r="H366" s="833"/>
      <c r="I366" s="833"/>
      <c r="J366" s="736"/>
      <c r="K366" s="736"/>
      <c r="L366" s="736"/>
      <c r="M366" s="736"/>
      <c r="N366" s="709"/>
      <c r="O366" s="709"/>
      <c r="P366" s="709"/>
      <c r="Q366" s="709"/>
      <c r="R366" s="709"/>
      <c r="S366" s="709"/>
      <c r="T366" s="709"/>
      <c r="U366" s="709"/>
      <c r="V366" s="709"/>
      <c r="W366" s="709"/>
      <c r="X366" s="709"/>
      <c r="Y366" s="709"/>
      <c r="Z366" s="710"/>
    </row>
    <row r="367" spans="1:26" ht="16.5" customHeight="1">
      <c r="A367" s="740"/>
      <c r="B367" s="833"/>
      <c r="C367" s="763"/>
      <c r="D367" s="747"/>
      <c r="E367" s="747"/>
      <c r="F367" s="748" t="s">
        <v>1610</v>
      </c>
      <c r="G367" s="749" t="s">
        <v>1706</v>
      </c>
      <c r="H367" s="750" t="s">
        <v>1707</v>
      </c>
      <c r="I367" s="749" t="s">
        <v>1634</v>
      </c>
      <c r="J367" s="736"/>
      <c r="K367" s="736"/>
      <c r="L367" s="736"/>
      <c r="M367" s="736"/>
      <c r="N367" s="709"/>
      <c r="O367" s="709"/>
      <c r="P367" s="709"/>
      <c r="Q367" s="709"/>
      <c r="R367" s="709"/>
      <c r="S367" s="709"/>
      <c r="T367" s="709"/>
      <c r="U367" s="709"/>
      <c r="V367" s="709"/>
      <c r="W367" s="709"/>
      <c r="X367" s="709"/>
      <c r="Y367" s="709"/>
      <c r="Z367" s="710"/>
    </row>
    <row r="368" spans="1:26" ht="16.5" customHeight="1">
      <c r="A368" s="720"/>
      <c r="B368" s="833"/>
      <c r="C368" s="815" t="s">
        <v>1759</v>
      </c>
      <c r="D368" s="816"/>
      <c r="E368" s="816"/>
      <c r="F368" s="818"/>
      <c r="G368" s="751">
        <f>3938158800000/1000000000</f>
        <v>3938.1588000000002</v>
      </c>
      <c r="H368" s="838">
        <v>2021</v>
      </c>
      <c r="I368" s="838">
        <v>2025</v>
      </c>
      <c r="J368" s="736"/>
      <c r="K368" s="736"/>
      <c r="L368" s="736"/>
      <c r="M368" s="736"/>
      <c r="N368" s="709"/>
      <c r="O368" s="709"/>
      <c r="P368" s="709"/>
      <c r="Q368" s="709"/>
      <c r="R368" s="709"/>
      <c r="S368" s="709"/>
      <c r="T368" s="709"/>
      <c r="U368" s="709"/>
      <c r="V368" s="709"/>
      <c r="W368" s="709"/>
      <c r="X368" s="709"/>
      <c r="Y368" s="709"/>
      <c r="Z368" s="710"/>
    </row>
    <row r="369" spans="1:26" ht="16.5" customHeight="1">
      <c r="A369" s="720"/>
      <c r="B369" s="833"/>
      <c r="C369" s="815" t="s">
        <v>1760</v>
      </c>
      <c r="D369" s="816"/>
      <c r="E369" s="816"/>
      <c r="F369" s="818"/>
      <c r="G369" s="751">
        <f>469348894679/1000000000</f>
        <v>469.34889467900001</v>
      </c>
      <c r="H369" s="838">
        <v>2019</v>
      </c>
      <c r="I369" s="838">
        <v>2027</v>
      </c>
      <c r="J369" s="736"/>
      <c r="K369" s="736"/>
      <c r="L369" s="736"/>
      <c r="M369" s="736"/>
      <c r="N369" s="709"/>
      <c r="O369" s="709"/>
      <c r="P369" s="709"/>
      <c r="Q369" s="709"/>
      <c r="R369" s="709"/>
      <c r="S369" s="709"/>
      <c r="T369" s="709"/>
      <c r="U369" s="709"/>
      <c r="V369" s="709"/>
      <c r="W369" s="709"/>
      <c r="X369" s="709"/>
      <c r="Y369" s="709"/>
      <c r="Z369" s="710"/>
    </row>
    <row r="370" spans="1:26" ht="16.5" customHeight="1">
      <c r="A370" s="720"/>
      <c r="B370" s="833"/>
      <c r="C370" s="815" t="s">
        <v>1761</v>
      </c>
      <c r="D370" s="816"/>
      <c r="E370" s="816"/>
      <c r="F370" s="816"/>
      <c r="G370" s="751">
        <f>2122597000000/1000000000</f>
        <v>2122.5970000000002</v>
      </c>
      <c r="H370" s="838">
        <v>2023</v>
      </c>
      <c r="I370" s="838">
        <v>2025</v>
      </c>
      <c r="J370" s="736"/>
      <c r="K370" s="736"/>
      <c r="L370" s="736"/>
      <c r="M370" s="736"/>
      <c r="N370" s="709"/>
      <c r="O370" s="709"/>
      <c r="P370" s="709"/>
      <c r="Q370" s="709"/>
      <c r="R370" s="709"/>
      <c r="S370" s="709"/>
      <c r="T370" s="709"/>
      <c r="U370" s="709"/>
      <c r="V370" s="709"/>
      <c r="W370" s="709"/>
      <c r="X370" s="709"/>
      <c r="Y370" s="709"/>
      <c r="Z370" s="710"/>
    </row>
    <row r="371" spans="1:26" ht="16.5" customHeight="1">
      <c r="A371" s="720"/>
      <c r="B371" s="833"/>
      <c r="C371" s="815" t="s">
        <v>1762</v>
      </c>
      <c r="D371" s="816"/>
      <c r="E371" s="816"/>
      <c r="F371" s="818"/>
      <c r="G371" s="751">
        <f>807400000000/1000000000</f>
        <v>807.4</v>
      </c>
      <c r="H371" s="838">
        <v>2022</v>
      </c>
      <c r="I371" s="838">
        <v>2025</v>
      </c>
      <c r="J371" s="736"/>
      <c r="K371" s="736"/>
      <c r="L371" s="736"/>
      <c r="M371" s="736"/>
      <c r="N371" s="709"/>
      <c r="O371" s="709"/>
      <c r="P371" s="709"/>
      <c r="Q371" s="709"/>
      <c r="R371" s="709"/>
      <c r="S371" s="709"/>
      <c r="T371" s="709"/>
      <c r="U371" s="709"/>
      <c r="V371" s="709"/>
      <c r="W371" s="709"/>
      <c r="X371" s="709"/>
      <c r="Y371" s="709"/>
      <c r="Z371" s="710"/>
    </row>
    <row r="372" spans="1:26" ht="16.5" customHeight="1">
      <c r="A372" s="720"/>
      <c r="B372" s="833"/>
      <c r="C372" s="815" t="s">
        <v>1763</v>
      </c>
      <c r="D372" s="816"/>
      <c r="E372" s="816"/>
      <c r="F372" s="818"/>
      <c r="G372" s="751">
        <f>2847501000000/1000000000</f>
        <v>2847.5010000000002</v>
      </c>
      <c r="H372" s="838">
        <v>2022</v>
      </c>
      <c r="I372" s="838">
        <v>2025</v>
      </c>
      <c r="J372" s="736"/>
      <c r="K372" s="736"/>
      <c r="L372" s="736"/>
      <c r="M372" s="736"/>
      <c r="N372" s="709"/>
      <c r="O372" s="709"/>
      <c r="P372" s="709"/>
      <c r="Q372" s="709"/>
      <c r="R372" s="709"/>
      <c r="S372" s="709"/>
      <c r="T372" s="709"/>
      <c r="U372" s="709"/>
      <c r="V372" s="709"/>
      <c r="W372" s="709"/>
      <c r="X372" s="709"/>
      <c r="Y372" s="709"/>
      <c r="Z372" s="710"/>
    </row>
    <row r="373" spans="1:26" ht="16.5" customHeight="1">
      <c r="A373" s="720"/>
      <c r="B373" s="833"/>
      <c r="C373" s="815" t="s">
        <v>1764</v>
      </c>
      <c r="D373" s="816"/>
      <c r="E373" s="816"/>
      <c r="F373" s="818"/>
      <c r="G373" s="751">
        <f>357546000000/1000000000</f>
        <v>357.54599999999999</v>
      </c>
      <c r="H373" s="838">
        <v>2023</v>
      </c>
      <c r="I373" s="838">
        <v>2025</v>
      </c>
      <c r="J373" s="833"/>
      <c r="K373" s="736"/>
      <c r="L373" s="736"/>
      <c r="M373" s="736"/>
      <c r="N373" s="709"/>
      <c r="O373" s="709"/>
      <c r="P373" s="709"/>
      <c r="Q373" s="709"/>
      <c r="R373" s="709"/>
      <c r="S373" s="709"/>
      <c r="T373" s="709"/>
      <c r="U373" s="709"/>
      <c r="V373" s="709"/>
      <c r="W373" s="709"/>
      <c r="X373" s="709"/>
      <c r="Y373" s="709"/>
      <c r="Z373" s="710"/>
    </row>
    <row r="374" spans="1:26" ht="16.5" customHeight="1">
      <c r="A374" s="720"/>
      <c r="B374" s="747"/>
      <c r="C374" s="815" t="s">
        <v>1763</v>
      </c>
      <c r="D374" s="816"/>
      <c r="E374" s="816"/>
      <c r="F374" s="818"/>
      <c r="G374" s="751">
        <f>2847501000000/1000000000</f>
        <v>2847.5010000000002</v>
      </c>
      <c r="H374" s="838">
        <v>2022</v>
      </c>
      <c r="I374" s="838">
        <v>2025</v>
      </c>
      <c r="J374" s="833"/>
      <c r="K374" s="736"/>
      <c r="L374" s="736"/>
      <c r="M374" s="736"/>
      <c r="N374" s="709"/>
      <c r="O374" s="709"/>
      <c r="P374" s="709"/>
      <c r="Q374" s="709"/>
      <c r="R374" s="709"/>
      <c r="S374" s="709"/>
      <c r="T374" s="709"/>
      <c r="U374" s="709"/>
      <c r="V374" s="709"/>
      <c r="W374" s="709"/>
      <c r="X374" s="709"/>
      <c r="Y374" s="709"/>
      <c r="Z374" s="710"/>
    </row>
    <row r="375" spans="1:26" ht="16.5" customHeight="1">
      <c r="A375" s="720"/>
      <c r="B375" s="833"/>
      <c r="C375" s="815" t="s">
        <v>1765</v>
      </c>
      <c r="D375" s="816"/>
      <c r="E375" s="816"/>
      <c r="F375" s="818"/>
      <c r="G375" s="751">
        <f>324050000000/1000000000</f>
        <v>324.05</v>
      </c>
      <c r="H375" s="838">
        <v>2022</v>
      </c>
      <c r="I375" s="838">
        <v>2024</v>
      </c>
      <c r="J375" s="833"/>
      <c r="K375" s="736"/>
      <c r="L375" s="736"/>
      <c r="M375" s="736"/>
      <c r="N375" s="709"/>
      <c r="O375" s="709"/>
      <c r="P375" s="709"/>
      <c r="Q375" s="709"/>
      <c r="R375" s="709"/>
      <c r="S375" s="709"/>
      <c r="T375" s="709"/>
      <c r="U375" s="709"/>
      <c r="V375" s="709"/>
      <c r="W375" s="709"/>
      <c r="X375" s="709"/>
      <c r="Y375" s="709"/>
      <c r="Z375" s="710"/>
    </row>
    <row r="376" spans="1:26" ht="16.5" customHeight="1">
      <c r="A376" s="720"/>
      <c r="B376" s="720"/>
      <c r="C376" s="815" t="s">
        <v>1766</v>
      </c>
      <c r="D376" s="816"/>
      <c r="E376" s="816"/>
      <c r="F376" s="818"/>
      <c r="G376" s="751">
        <f>1385757000000/1000000000</f>
        <v>1385.7570000000001</v>
      </c>
      <c r="H376" s="838">
        <v>2020</v>
      </c>
      <c r="I376" s="838">
        <v>2025</v>
      </c>
      <c r="J376" s="720"/>
      <c r="K376" s="736"/>
      <c r="L376" s="736"/>
      <c r="M376" s="736"/>
      <c r="N376" s="709"/>
      <c r="O376" s="709"/>
      <c r="P376" s="709"/>
      <c r="Q376" s="709"/>
      <c r="R376" s="709"/>
      <c r="S376" s="709"/>
      <c r="T376" s="709"/>
      <c r="U376" s="709"/>
      <c r="V376" s="709"/>
      <c r="W376" s="709"/>
      <c r="X376" s="709"/>
      <c r="Y376" s="709"/>
      <c r="Z376" s="710"/>
    </row>
    <row r="377" spans="1:26" ht="16.5" customHeight="1">
      <c r="A377" s="720"/>
      <c r="B377" s="720"/>
      <c r="C377" s="815" t="s">
        <v>1765</v>
      </c>
      <c r="D377" s="816"/>
      <c r="E377" s="816"/>
      <c r="F377" s="818"/>
      <c r="G377" s="751">
        <f>324050000000/1000000000</f>
        <v>324.05</v>
      </c>
      <c r="H377" s="838">
        <v>2022</v>
      </c>
      <c r="I377" s="838">
        <v>2022</v>
      </c>
      <c r="J377" s="720"/>
      <c r="K377" s="736"/>
      <c r="L377" s="736"/>
      <c r="M377" s="736"/>
      <c r="N377" s="709"/>
      <c r="O377" s="709"/>
      <c r="P377" s="709"/>
      <c r="Q377" s="709"/>
      <c r="R377" s="709"/>
      <c r="S377" s="709"/>
      <c r="T377" s="709"/>
      <c r="U377" s="709"/>
      <c r="V377" s="709"/>
      <c r="W377" s="709"/>
      <c r="X377" s="709"/>
      <c r="Y377" s="709"/>
      <c r="Z377" s="710"/>
    </row>
    <row r="378" spans="1:26" ht="16.5" customHeight="1">
      <c r="A378" s="720"/>
      <c r="B378" s="720"/>
      <c r="C378" s="720"/>
      <c r="D378" s="720"/>
      <c r="E378" s="720"/>
      <c r="F378" s="720"/>
      <c r="G378" s="720"/>
      <c r="H378" s="720"/>
      <c r="I378" s="720"/>
      <c r="J378" s="720"/>
      <c r="K378" s="736"/>
      <c r="L378" s="736"/>
      <c r="M378" s="736"/>
      <c r="N378" s="709"/>
      <c r="O378" s="709"/>
      <c r="P378" s="709"/>
      <c r="Q378" s="709"/>
      <c r="R378" s="709"/>
      <c r="S378" s="709"/>
      <c r="T378" s="709"/>
      <c r="U378" s="709"/>
      <c r="V378" s="709"/>
      <c r="W378" s="709"/>
      <c r="X378" s="709"/>
      <c r="Y378" s="709"/>
      <c r="Z378" s="710"/>
    </row>
    <row r="379" spans="1:26" ht="16.5" customHeight="1">
      <c r="A379" s="720"/>
      <c r="B379" s="833"/>
      <c r="C379" s="833" t="s">
        <v>1767</v>
      </c>
      <c r="D379" s="747"/>
      <c r="E379" s="747"/>
      <c r="F379" s="748"/>
      <c r="G379" s="748"/>
      <c r="H379" s="748"/>
      <c r="I379" s="748"/>
      <c r="J379" s="748"/>
      <c r="K379" s="736"/>
      <c r="L379" s="736"/>
      <c r="M379" s="736"/>
      <c r="N379" s="709"/>
      <c r="O379" s="748"/>
      <c r="P379" s="709"/>
      <c r="Q379" s="709"/>
      <c r="R379" s="709"/>
      <c r="S379" s="709"/>
      <c r="T379" s="709"/>
      <c r="U379" s="709"/>
      <c r="V379" s="709"/>
      <c r="W379" s="709"/>
      <c r="X379" s="709"/>
      <c r="Y379" s="709"/>
      <c r="Z379" s="710"/>
    </row>
    <row r="380" spans="1:26" ht="16.5" customHeight="1">
      <c r="A380" s="720"/>
      <c r="B380" s="833"/>
      <c r="C380" s="709" t="s">
        <v>1768</v>
      </c>
      <c r="D380" s="747"/>
      <c r="E380" s="747"/>
      <c r="F380" s="748"/>
      <c r="G380" s="748"/>
      <c r="H380" s="748"/>
      <c r="I380" s="748"/>
      <c r="J380" s="748"/>
      <c r="K380" s="736"/>
      <c r="L380" s="736"/>
      <c r="M380" s="736"/>
      <c r="N380" s="709"/>
      <c r="O380" s="709"/>
      <c r="P380" s="839"/>
      <c r="Q380" s="709"/>
      <c r="R380" s="709"/>
      <c r="S380" s="709"/>
      <c r="T380" s="709"/>
      <c r="U380" s="709"/>
      <c r="V380" s="709"/>
      <c r="W380" s="709"/>
      <c r="X380" s="709"/>
      <c r="Y380" s="709"/>
      <c r="Z380" s="710"/>
    </row>
    <row r="381" spans="1:26" ht="16.5" customHeight="1">
      <c r="A381" s="720"/>
      <c r="B381" s="833"/>
      <c r="C381" s="833"/>
      <c r="D381" s="747"/>
      <c r="E381" s="747"/>
      <c r="F381" s="748"/>
      <c r="G381" s="748"/>
      <c r="H381" s="748"/>
      <c r="I381" s="748"/>
      <c r="J381" s="748"/>
      <c r="K381" s="736"/>
      <c r="L381" s="736"/>
      <c r="M381" s="736"/>
      <c r="N381" s="709"/>
      <c r="O381" s="709"/>
      <c r="P381" s="709"/>
      <c r="Q381" s="709"/>
      <c r="R381" s="709"/>
      <c r="S381" s="709"/>
      <c r="T381" s="709"/>
      <c r="U381" s="709"/>
      <c r="V381" s="709"/>
      <c r="W381" s="709"/>
      <c r="X381" s="709"/>
      <c r="Y381" s="709"/>
      <c r="Z381" s="710"/>
    </row>
    <row r="382" spans="1:26" ht="16.5" customHeight="1">
      <c r="A382" s="720"/>
      <c r="B382" s="833"/>
      <c r="C382" s="763"/>
      <c r="D382" s="747"/>
      <c r="E382" s="747"/>
      <c r="F382" s="748" t="s">
        <v>1610</v>
      </c>
      <c r="G382" s="749" t="s">
        <v>1706</v>
      </c>
      <c r="H382" s="750" t="s">
        <v>1707</v>
      </c>
      <c r="I382" s="749" t="s">
        <v>1634</v>
      </c>
      <c r="J382" s="748"/>
      <c r="K382" s="736"/>
      <c r="L382" s="736"/>
      <c r="M382" s="736"/>
      <c r="N382" s="709"/>
      <c r="O382" s="709"/>
      <c r="P382" s="709"/>
      <c r="Q382" s="709"/>
      <c r="R382" s="709"/>
      <c r="S382" s="709"/>
      <c r="T382" s="709"/>
      <c r="U382" s="709"/>
      <c r="V382" s="709"/>
      <c r="W382" s="709"/>
      <c r="X382" s="709"/>
      <c r="Y382" s="709"/>
      <c r="Z382" s="710"/>
    </row>
    <row r="383" spans="1:26" ht="16.5" customHeight="1">
      <c r="A383" s="720"/>
      <c r="B383" s="833"/>
      <c r="C383" s="815" t="s">
        <v>1769</v>
      </c>
      <c r="D383" s="816"/>
      <c r="E383" s="816"/>
      <c r="F383" s="818"/>
      <c r="G383" s="751">
        <f>929579000000/1000000000</f>
        <v>929.57899999999995</v>
      </c>
      <c r="H383" s="838">
        <v>2014</v>
      </c>
      <c r="I383" s="809">
        <v>2024</v>
      </c>
      <c r="J383" s="748"/>
      <c r="K383" s="736"/>
      <c r="L383" s="736"/>
      <c r="M383" s="736"/>
      <c r="N383" s="709"/>
      <c r="O383" s="709"/>
      <c r="P383" s="709"/>
      <c r="Q383" s="709"/>
      <c r="R383" s="709"/>
      <c r="S383" s="709"/>
      <c r="T383" s="709"/>
      <c r="U383" s="709"/>
      <c r="V383" s="709"/>
      <c r="W383" s="709"/>
      <c r="X383" s="709"/>
      <c r="Y383" s="709"/>
      <c r="Z383" s="710"/>
    </row>
    <row r="384" spans="1:26" ht="16.5" customHeight="1">
      <c r="A384" s="720"/>
      <c r="B384" s="833"/>
      <c r="C384" s="833"/>
      <c r="D384" s="747"/>
      <c r="E384" s="747"/>
      <c r="F384" s="748"/>
      <c r="G384" s="748"/>
      <c r="H384" s="748"/>
      <c r="I384" s="748"/>
      <c r="J384" s="748"/>
      <c r="K384" s="736"/>
      <c r="L384" s="736"/>
      <c r="M384" s="736"/>
      <c r="N384" s="709"/>
      <c r="O384" s="709"/>
      <c r="P384" s="709"/>
      <c r="Q384" s="709"/>
      <c r="R384" s="709"/>
      <c r="S384" s="709"/>
      <c r="T384" s="709"/>
      <c r="U384" s="709"/>
      <c r="V384" s="709"/>
      <c r="W384" s="709"/>
      <c r="X384" s="709"/>
      <c r="Y384" s="709"/>
      <c r="Z384" s="710"/>
    </row>
    <row r="385" spans="1:26" ht="16.5" customHeight="1">
      <c r="A385" s="720"/>
      <c r="B385" s="833"/>
      <c r="C385" s="709"/>
      <c r="D385" s="709"/>
      <c r="E385" s="750" t="s">
        <v>1650</v>
      </c>
      <c r="F385" s="750" t="s">
        <v>1652</v>
      </c>
      <c r="G385" s="750" t="s">
        <v>1770</v>
      </c>
      <c r="H385" s="750" t="s">
        <v>1771</v>
      </c>
      <c r="I385" s="750" t="s">
        <v>1772</v>
      </c>
      <c r="J385" s="748"/>
      <c r="K385" s="736"/>
      <c r="L385" s="736"/>
      <c r="M385" s="736"/>
      <c r="N385" s="709"/>
      <c r="O385" s="709"/>
      <c r="P385" s="709"/>
      <c r="Q385" s="709"/>
      <c r="R385" s="709"/>
      <c r="S385" s="709"/>
      <c r="T385" s="709"/>
      <c r="U385" s="709"/>
      <c r="V385" s="709"/>
      <c r="W385" s="709"/>
      <c r="X385" s="709"/>
      <c r="Y385" s="709"/>
      <c r="Z385" s="710"/>
    </row>
    <row r="386" spans="1:26" ht="16.5" customHeight="1">
      <c r="A386" s="720"/>
      <c r="B386" s="833"/>
      <c r="C386" s="1462" t="s">
        <v>1726</v>
      </c>
      <c r="D386" s="1438"/>
      <c r="E386" s="760">
        <f>35273/402986</f>
        <v>8.7529095303558929E-2</v>
      </c>
      <c r="F386" s="760">
        <f>100257/369333</f>
        <v>0.27145421611391346</v>
      </c>
      <c r="G386" s="760">
        <f>301077/412793</f>
        <v>0.72936556579205558</v>
      </c>
      <c r="H386" s="760">
        <f>479630/498972</f>
        <v>0.96123630183657605</v>
      </c>
      <c r="I386" s="760">
        <f>576493/588344</f>
        <v>0.97985702242225636</v>
      </c>
      <c r="J386" s="748"/>
      <c r="K386" s="736"/>
      <c r="L386" s="736"/>
      <c r="M386" s="736"/>
      <c r="N386" s="709"/>
      <c r="O386" s="709"/>
      <c r="P386" s="709"/>
      <c r="Q386" s="709"/>
      <c r="R386" s="709"/>
      <c r="S386" s="709"/>
      <c r="T386" s="709"/>
      <c r="U386" s="709"/>
      <c r="V386" s="709"/>
      <c r="W386" s="709"/>
      <c r="X386" s="709"/>
      <c r="Y386" s="709"/>
      <c r="Z386" s="710"/>
    </row>
    <row r="387" spans="1:26" ht="16.5" customHeight="1">
      <c r="A387" s="720"/>
      <c r="B387" s="833"/>
      <c r="C387" s="790"/>
      <c r="D387" s="840"/>
      <c r="E387" s="840"/>
      <c r="F387" s="841"/>
      <c r="G387" s="841"/>
      <c r="H387" s="841"/>
      <c r="I387" s="841"/>
      <c r="J387" s="748"/>
      <c r="K387" s="736"/>
      <c r="L387" s="736"/>
      <c r="M387" s="736"/>
      <c r="N387" s="709"/>
      <c r="O387" s="709"/>
      <c r="P387" s="709"/>
      <c r="Q387" s="709"/>
      <c r="R387" s="709"/>
      <c r="S387" s="709"/>
      <c r="T387" s="709"/>
      <c r="U387" s="709"/>
      <c r="V387" s="709"/>
      <c r="W387" s="709"/>
      <c r="X387" s="709"/>
      <c r="Y387" s="709"/>
      <c r="Z387" s="710"/>
    </row>
    <row r="388" spans="1:26" ht="16.5" customHeight="1">
      <c r="A388" s="720"/>
      <c r="B388" s="833"/>
      <c r="C388" s="709"/>
      <c r="D388" s="709"/>
      <c r="E388" s="750" t="s">
        <v>1650</v>
      </c>
      <c r="F388" s="750" t="s">
        <v>1652</v>
      </c>
      <c r="G388" s="750" t="s">
        <v>1770</v>
      </c>
      <c r="H388" s="750" t="s">
        <v>1771</v>
      </c>
      <c r="I388" s="750" t="s">
        <v>1772</v>
      </c>
      <c r="J388" s="748"/>
      <c r="K388" s="736"/>
      <c r="L388" s="736"/>
      <c r="M388" s="736"/>
      <c r="N388" s="709"/>
      <c r="O388" s="709"/>
      <c r="P388" s="709"/>
      <c r="Q388" s="709"/>
      <c r="R388" s="709"/>
      <c r="S388" s="709"/>
      <c r="T388" s="709"/>
      <c r="U388" s="709"/>
      <c r="V388" s="709"/>
      <c r="W388" s="709"/>
      <c r="X388" s="709"/>
      <c r="Y388" s="709"/>
      <c r="Z388" s="710"/>
    </row>
    <row r="389" spans="1:26" ht="16.5" customHeight="1">
      <c r="A389" s="720"/>
      <c r="B389" s="833"/>
      <c r="C389" s="1462" t="s">
        <v>1727</v>
      </c>
      <c r="D389" s="1438"/>
      <c r="E389" s="760">
        <f>E386</f>
        <v>8.7529095303558929E-2</v>
      </c>
      <c r="F389" s="760">
        <f t="shared" ref="F389:I389" si="80">F386-E386</f>
        <v>0.18392512081035453</v>
      </c>
      <c r="G389" s="760">
        <f t="shared" si="80"/>
        <v>0.45791134967814212</v>
      </c>
      <c r="H389" s="760">
        <f t="shared" si="80"/>
        <v>0.23187073604452046</v>
      </c>
      <c r="I389" s="760">
        <f t="shared" si="80"/>
        <v>1.8620720585680317E-2</v>
      </c>
      <c r="J389" s="748"/>
      <c r="K389" s="736"/>
      <c r="L389" s="736"/>
      <c r="M389" s="736"/>
      <c r="N389" s="709"/>
      <c r="O389" s="709"/>
      <c r="P389" s="709"/>
      <c r="Q389" s="709"/>
      <c r="R389" s="709"/>
      <c r="S389" s="709"/>
      <c r="T389" s="709"/>
      <c r="U389" s="709"/>
      <c r="V389" s="709"/>
      <c r="W389" s="709"/>
      <c r="X389" s="709"/>
      <c r="Y389" s="709"/>
      <c r="Z389" s="710"/>
    </row>
    <row r="390" spans="1:26" ht="16.5" customHeight="1">
      <c r="A390" s="720"/>
      <c r="B390" s="833"/>
      <c r="C390" s="790"/>
      <c r="D390" s="840"/>
      <c r="E390" s="840"/>
      <c r="F390" s="841"/>
      <c r="G390" s="841"/>
      <c r="H390" s="841"/>
      <c r="I390" s="841"/>
      <c r="J390" s="748"/>
      <c r="K390" s="736"/>
      <c r="L390" s="736"/>
      <c r="M390" s="736"/>
      <c r="N390" s="709"/>
      <c r="O390" s="709"/>
      <c r="P390" s="709"/>
      <c r="Q390" s="709"/>
      <c r="R390" s="709"/>
      <c r="S390" s="709"/>
      <c r="T390" s="709"/>
      <c r="U390" s="709"/>
      <c r="V390" s="709"/>
      <c r="W390" s="709"/>
      <c r="X390" s="709"/>
      <c r="Y390" s="709"/>
      <c r="Z390" s="710"/>
    </row>
    <row r="391" spans="1:26" ht="16.5" customHeight="1">
      <c r="A391" s="720"/>
      <c r="B391" s="833"/>
      <c r="C391" s="833"/>
      <c r="D391" s="747"/>
      <c r="E391" s="747"/>
      <c r="F391" s="748"/>
      <c r="G391" s="748"/>
      <c r="H391" s="748"/>
      <c r="I391" s="748"/>
      <c r="J391" s="748"/>
      <c r="K391" s="736"/>
      <c r="L391" s="736"/>
      <c r="M391" s="736"/>
      <c r="N391" s="709"/>
      <c r="O391" s="709"/>
      <c r="P391" s="709"/>
      <c r="Q391" s="709"/>
      <c r="R391" s="709"/>
      <c r="S391" s="709"/>
      <c r="T391" s="709"/>
      <c r="U391" s="709"/>
      <c r="V391" s="709"/>
      <c r="W391" s="709"/>
      <c r="X391" s="709"/>
      <c r="Y391" s="709"/>
      <c r="Z391" s="710"/>
    </row>
    <row r="392" spans="1:26" ht="16.5" customHeight="1">
      <c r="A392" s="720"/>
      <c r="B392" s="833"/>
      <c r="C392" s="763"/>
      <c r="D392" s="763"/>
      <c r="E392" s="763"/>
      <c r="F392" s="767" t="s">
        <v>87</v>
      </c>
      <c r="G392" s="767" t="s">
        <v>88</v>
      </c>
      <c r="H392" s="767" t="s">
        <v>89</v>
      </c>
      <c r="I392" s="767" t="s">
        <v>90</v>
      </c>
      <c r="J392" s="767" t="s">
        <v>91</v>
      </c>
      <c r="K392" s="736"/>
      <c r="L392" s="736"/>
      <c r="M392" s="736"/>
      <c r="N392" s="709"/>
      <c r="O392" s="709"/>
      <c r="P392" s="709"/>
      <c r="Q392" s="709"/>
      <c r="R392" s="709"/>
      <c r="S392" s="709"/>
      <c r="T392" s="709"/>
      <c r="U392" s="709"/>
      <c r="V392" s="709"/>
      <c r="W392" s="709"/>
      <c r="X392" s="709"/>
      <c r="Y392" s="709"/>
      <c r="Z392" s="710"/>
    </row>
    <row r="393" spans="1:26" ht="16.5" customHeight="1">
      <c r="A393" s="720"/>
      <c r="B393" s="833"/>
      <c r="C393" s="815" t="s">
        <v>1759</v>
      </c>
      <c r="D393" s="816"/>
      <c r="E393" s="816"/>
      <c r="F393" s="842">
        <v>1</v>
      </c>
      <c r="G393" s="843"/>
      <c r="H393" s="1502"/>
      <c r="I393" s="1502"/>
      <c r="J393" s="1502"/>
      <c r="K393" s="736"/>
      <c r="L393" s="736"/>
      <c r="M393" s="736"/>
      <c r="N393" s="709"/>
      <c r="O393" s="709"/>
      <c r="P393" s="709"/>
      <c r="Q393" s="709"/>
      <c r="R393" s="709"/>
      <c r="S393" s="709"/>
      <c r="T393" s="709"/>
      <c r="U393" s="709"/>
      <c r="V393" s="709"/>
      <c r="W393" s="709"/>
      <c r="X393" s="709"/>
      <c r="Y393" s="709"/>
      <c r="Z393" s="710"/>
    </row>
    <row r="394" spans="1:26" ht="16.5" customHeight="1">
      <c r="A394" s="720"/>
      <c r="B394" s="833"/>
      <c r="C394" s="815" t="s">
        <v>1760</v>
      </c>
      <c r="D394" s="816"/>
      <c r="E394" s="816"/>
      <c r="F394" s="842">
        <v>0.96</v>
      </c>
      <c r="G394" s="844">
        <v>1</v>
      </c>
      <c r="H394" s="1503"/>
      <c r="I394" s="1503"/>
      <c r="J394" s="1503"/>
      <c r="K394" s="736"/>
      <c r="L394" s="736"/>
      <c r="M394" s="736"/>
      <c r="N394" s="709"/>
      <c r="O394" s="709"/>
      <c r="P394" s="709"/>
      <c r="Q394" s="709"/>
      <c r="R394" s="709"/>
      <c r="S394" s="709"/>
      <c r="T394" s="709"/>
      <c r="U394" s="709"/>
      <c r="V394" s="709"/>
      <c r="W394" s="709"/>
      <c r="X394" s="709"/>
      <c r="Y394" s="709"/>
      <c r="Z394" s="710"/>
    </row>
    <row r="395" spans="1:26" ht="16.5" customHeight="1">
      <c r="A395" s="720"/>
      <c r="B395" s="833"/>
      <c r="C395" s="815" t="s">
        <v>1761</v>
      </c>
      <c r="D395" s="816"/>
      <c r="E395" s="816"/>
      <c r="F395" s="845">
        <v>0.73</v>
      </c>
      <c r="G395" s="844">
        <v>1</v>
      </c>
      <c r="H395" s="1503"/>
      <c r="I395" s="1503"/>
      <c r="J395" s="1503"/>
      <c r="K395" s="736"/>
      <c r="L395" s="736"/>
      <c r="M395" s="736"/>
      <c r="N395" s="709"/>
      <c r="O395" s="709"/>
      <c r="P395" s="709"/>
      <c r="Q395" s="709"/>
      <c r="R395" s="709"/>
      <c r="S395" s="709"/>
      <c r="T395" s="709"/>
      <c r="U395" s="709"/>
      <c r="V395" s="709"/>
      <c r="W395" s="709"/>
      <c r="X395" s="709"/>
      <c r="Y395" s="709"/>
      <c r="Z395" s="710"/>
    </row>
    <row r="396" spans="1:26" ht="16.5" customHeight="1">
      <c r="A396" s="720"/>
      <c r="B396" s="833"/>
      <c r="C396" s="815" t="s">
        <v>1762</v>
      </c>
      <c r="D396" s="816"/>
      <c r="E396" s="816"/>
      <c r="F396" s="842">
        <v>1</v>
      </c>
      <c r="G396" s="843"/>
      <c r="H396" s="1504"/>
      <c r="I396" s="1504"/>
      <c r="J396" s="1504"/>
      <c r="K396" s="736"/>
      <c r="L396" s="736"/>
      <c r="M396" s="736"/>
      <c r="N396" s="709"/>
      <c r="O396" s="709"/>
      <c r="P396" s="709"/>
      <c r="Q396" s="709"/>
      <c r="R396" s="709"/>
      <c r="S396" s="709"/>
      <c r="T396" s="709"/>
      <c r="U396" s="709"/>
      <c r="V396" s="709"/>
      <c r="W396" s="709"/>
      <c r="X396" s="709"/>
      <c r="Y396" s="709"/>
      <c r="Z396" s="710"/>
    </row>
    <row r="397" spans="1:26" ht="16.5" customHeight="1">
      <c r="A397" s="720"/>
      <c r="B397" s="833"/>
      <c r="C397" s="833"/>
      <c r="D397" s="747"/>
      <c r="E397" s="747"/>
      <c r="F397" s="748"/>
      <c r="G397" s="748"/>
      <c r="H397" s="748"/>
      <c r="I397" s="748"/>
      <c r="J397" s="748"/>
      <c r="K397" s="736"/>
      <c r="L397" s="736"/>
      <c r="M397" s="736"/>
      <c r="N397" s="709"/>
      <c r="O397" s="709"/>
      <c r="P397" s="709"/>
      <c r="Q397" s="709"/>
      <c r="R397" s="709"/>
      <c r="S397" s="709"/>
      <c r="T397" s="709"/>
      <c r="U397" s="709"/>
      <c r="V397" s="709"/>
      <c r="W397" s="709"/>
      <c r="X397" s="709"/>
      <c r="Y397" s="709"/>
      <c r="Z397" s="710"/>
    </row>
    <row r="398" spans="1:26" ht="16.5" customHeight="1">
      <c r="A398" s="720"/>
      <c r="B398" s="833"/>
      <c r="C398" s="833"/>
      <c r="D398" s="747"/>
      <c r="E398" s="747"/>
      <c r="F398" s="748"/>
      <c r="G398" s="748"/>
      <c r="H398" s="748"/>
      <c r="I398" s="748"/>
      <c r="J398" s="748"/>
      <c r="K398" s="736"/>
      <c r="L398" s="736"/>
      <c r="M398" s="736"/>
      <c r="N398" s="709"/>
      <c r="O398" s="709"/>
      <c r="P398" s="709"/>
      <c r="Q398" s="709"/>
      <c r="R398" s="709"/>
      <c r="S398" s="709"/>
      <c r="T398" s="709"/>
      <c r="U398" s="709"/>
      <c r="V398" s="709"/>
      <c r="W398" s="709"/>
      <c r="X398" s="709"/>
      <c r="Y398" s="709"/>
      <c r="Z398" s="710"/>
    </row>
    <row r="399" spans="1:26" ht="16.5" customHeight="1">
      <c r="A399" s="720"/>
      <c r="B399" s="833"/>
      <c r="C399" s="1456" t="s">
        <v>1610</v>
      </c>
      <c r="D399" s="1457"/>
      <c r="E399" s="1447"/>
      <c r="F399" s="731" t="s">
        <v>87</v>
      </c>
      <c r="G399" s="731" t="s">
        <v>88</v>
      </c>
      <c r="H399" s="846" t="s">
        <v>89</v>
      </c>
      <c r="I399" s="846" t="s">
        <v>90</v>
      </c>
      <c r="J399" s="846" t="s">
        <v>91</v>
      </c>
      <c r="K399" s="736"/>
      <c r="L399" s="736"/>
      <c r="M399" s="736"/>
      <c r="N399" s="709"/>
      <c r="O399" s="709"/>
      <c r="P399" s="709"/>
      <c r="Q399" s="709"/>
      <c r="R399" s="709"/>
      <c r="S399" s="709"/>
      <c r="T399" s="709"/>
      <c r="U399" s="709"/>
      <c r="V399" s="709"/>
      <c r="W399" s="709"/>
      <c r="X399" s="709"/>
      <c r="Y399" s="709"/>
      <c r="Z399" s="710"/>
    </row>
    <row r="400" spans="1:26" ht="16.5" customHeight="1">
      <c r="A400" s="720"/>
      <c r="B400" s="833"/>
      <c r="C400" s="1500" t="s">
        <v>1773</v>
      </c>
      <c r="D400" s="1469"/>
      <c r="E400" s="1501"/>
      <c r="F400" s="715">
        <f>SUM(G368:G375)*E389</f>
        <v>1200.3830017653527</v>
      </c>
      <c r="G400" s="847">
        <f>SUM(G368:G375)*F389</f>
        <v>2522.3679949244438</v>
      </c>
      <c r="H400" s="848">
        <f>SUM(G368:G375)*G389</f>
        <v>6279.8432745451073</v>
      </c>
      <c r="I400" s="848">
        <f>SUM(G368:G375)*H389</f>
        <v>3179.8990860053614</v>
      </c>
      <c r="J400" s="848">
        <f>SUM(G368:G375)*I389</f>
        <v>255.36647436094319</v>
      </c>
      <c r="K400" s="736"/>
      <c r="L400" s="736"/>
      <c r="M400" s="736"/>
      <c r="N400" s="709"/>
      <c r="O400" s="709"/>
      <c r="P400" s="709"/>
      <c r="Q400" s="709"/>
      <c r="R400" s="709"/>
      <c r="S400" s="709"/>
      <c r="T400" s="709"/>
      <c r="U400" s="709"/>
      <c r="V400" s="709"/>
      <c r="W400" s="709"/>
      <c r="X400" s="709"/>
      <c r="Y400" s="709"/>
      <c r="Z400" s="710"/>
    </row>
    <row r="401" spans="1:26" ht="16.5" customHeight="1">
      <c r="A401" s="720"/>
      <c r="B401" s="833"/>
      <c r="C401" s="734" t="s">
        <v>1357</v>
      </c>
      <c r="D401" s="826"/>
      <c r="E401" s="826"/>
      <c r="F401" s="827"/>
      <c r="G401" s="849">
        <f t="shared" ref="G401:J401" si="81">(G400-F400)/F400</f>
        <v>1.1013026602466909</v>
      </c>
      <c r="H401" s="849">
        <f t="shared" si="81"/>
        <v>1.4896618127020029</v>
      </c>
      <c r="I401" s="849">
        <f t="shared" si="81"/>
        <v>-0.4936340053429592</v>
      </c>
      <c r="J401" s="849">
        <f t="shared" si="81"/>
        <v>-0.91969352880259525</v>
      </c>
      <c r="K401" s="736"/>
      <c r="L401" s="736"/>
      <c r="M401" s="736"/>
      <c r="N401" s="709"/>
      <c r="O401" s="709"/>
      <c r="P401" s="709"/>
      <c r="Q401" s="709"/>
      <c r="R401" s="709"/>
      <c r="S401" s="709"/>
      <c r="T401" s="709"/>
      <c r="U401" s="709"/>
      <c r="V401" s="709"/>
      <c r="W401" s="709"/>
      <c r="X401" s="709"/>
      <c r="Y401" s="709"/>
      <c r="Z401" s="710"/>
    </row>
    <row r="402" spans="1:26" ht="16.5" customHeight="1">
      <c r="A402" s="720"/>
      <c r="B402" s="833"/>
      <c r="C402" s="833"/>
      <c r="D402" s="747"/>
      <c r="E402" s="747"/>
      <c r="F402" s="748"/>
      <c r="G402" s="748"/>
      <c r="H402" s="850"/>
      <c r="I402" s="850"/>
      <c r="J402" s="850"/>
      <c r="K402" s="736"/>
      <c r="L402" s="736"/>
      <c r="M402" s="736"/>
      <c r="N402" s="709"/>
      <c r="O402" s="709"/>
      <c r="P402" s="709"/>
      <c r="Q402" s="709"/>
      <c r="R402" s="709"/>
      <c r="S402" s="709"/>
      <c r="T402" s="709"/>
      <c r="U402" s="709"/>
      <c r="V402" s="709"/>
      <c r="W402" s="709"/>
      <c r="X402" s="709"/>
      <c r="Y402" s="709"/>
      <c r="Z402" s="710"/>
    </row>
    <row r="403" spans="1:26" ht="16.5" customHeight="1">
      <c r="A403" s="720"/>
      <c r="B403" s="833"/>
      <c r="C403" s="833"/>
      <c r="D403" s="747"/>
      <c r="E403" s="747"/>
      <c r="F403" s="748"/>
      <c r="G403" s="748"/>
      <c r="H403" s="748"/>
      <c r="I403" s="748"/>
      <c r="J403" s="748"/>
      <c r="K403" s="736"/>
      <c r="L403" s="736"/>
      <c r="M403" s="736"/>
      <c r="N403" s="709"/>
      <c r="O403" s="709"/>
      <c r="P403" s="709"/>
      <c r="Q403" s="709"/>
      <c r="R403" s="709"/>
      <c r="S403" s="709"/>
      <c r="T403" s="709"/>
      <c r="U403" s="709"/>
      <c r="V403" s="709"/>
      <c r="W403" s="709"/>
      <c r="X403" s="709"/>
      <c r="Y403" s="709"/>
      <c r="Z403" s="710"/>
    </row>
    <row r="404" spans="1:26" ht="16.5" customHeight="1">
      <c r="A404" s="1455" t="s">
        <v>1624</v>
      </c>
      <c r="B404" s="1447"/>
      <c r="C404" s="833"/>
      <c r="D404" s="747"/>
      <c r="E404" s="747"/>
      <c r="F404" s="748"/>
      <c r="G404" s="748"/>
      <c r="H404" s="748"/>
      <c r="I404" s="748"/>
      <c r="J404" s="748"/>
      <c r="K404" s="736"/>
      <c r="L404" s="736"/>
      <c r="M404" s="736"/>
      <c r="N404" s="709"/>
      <c r="O404" s="709"/>
      <c r="P404" s="709"/>
      <c r="Q404" s="709"/>
      <c r="R404" s="709"/>
      <c r="S404" s="709"/>
      <c r="T404" s="709"/>
      <c r="U404" s="709"/>
      <c r="V404" s="709"/>
      <c r="W404" s="709"/>
      <c r="X404" s="709"/>
      <c r="Y404" s="709"/>
      <c r="Z404" s="710"/>
    </row>
    <row r="405" spans="1:26" ht="16.5" customHeight="1">
      <c r="A405" s="720"/>
      <c r="B405" s="833"/>
      <c r="C405" s="763"/>
      <c r="D405" s="747"/>
      <c r="E405" s="747"/>
      <c r="F405" s="748" t="s">
        <v>1610</v>
      </c>
      <c r="G405" s="749" t="s">
        <v>1706</v>
      </c>
      <c r="H405" s="750" t="s">
        <v>1707</v>
      </c>
      <c r="I405" s="750" t="s">
        <v>1634</v>
      </c>
      <c r="J405" s="736"/>
      <c r="K405" s="736"/>
      <c r="L405" s="736"/>
      <c r="M405" s="736"/>
      <c r="N405" s="709"/>
      <c r="O405" s="709"/>
      <c r="P405" s="709"/>
      <c r="Q405" s="709"/>
      <c r="R405" s="709"/>
      <c r="S405" s="709"/>
      <c r="T405" s="709"/>
      <c r="U405" s="709"/>
      <c r="V405" s="709"/>
      <c r="W405" s="709"/>
      <c r="X405" s="709"/>
      <c r="Y405" s="709"/>
      <c r="Z405" s="710"/>
    </row>
    <row r="406" spans="1:26" ht="16.5" customHeight="1">
      <c r="A406" s="720"/>
      <c r="B406" s="851"/>
      <c r="C406" s="815" t="s">
        <v>1774</v>
      </c>
      <c r="D406" s="816"/>
      <c r="E406" s="816"/>
      <c r="F406" s="818"/>
      <c r="G406" s="751">
        <f>472792000000/1000000000</f>
        <v>472.79199999999997</v>
      </c>
      <c r="H406" s="812">
        <v>2022</v>
      </c>
      <c r="I406" s="812">
        <v>2025</v>
      </c>
      <c r="J406" s="833"/>
      <c r="K406" s="736"/>
      <c r="L406" s="736"/>
      <c r="M406" s="736"/>
      <c r="N406" s="709"/>
      <c r="O406" s="709"/>
      <c r="P406" s="709"/>
      <c r="Q406" s="709"/>
      <c r="R406" s="709"/>
      <c r="S406" s="709"/>
      <c r="T406" s="709"/>
      <c r="U406" s="709"/>
      <c r="V406" s="709"/>
      <c r="W406" s="709"/>
      <c r="X406" s="709"/>
      <c r="Y406" s="709"/>
      <c r="Z406" s="710"/>
    </row>
    <row r="407" spans="1:26" ht="16.5" customHeight="1">
      <c r="A407" s="720"/>
      <c r="B407" s="851"/>
      <c r="C407" s="815" t="s">
        <v>1775</v>
      </c>
      <c r="D407" s="816"/>
      <c r="E407" s="816"/>
      <c r="F407" s="818"/>
      <c r="G407" s="751">
        <f t="shared" ref="G407:G408" si="82">1792280000000/1000000000</f>
        <v>1792.28</v>
      </c>
      <c r="H407" s="812">
        <v>2016</v>
      </c>
      <c r="I407" s="812">
        <v>2026</v>
      </c>
      <c r="J407" s="833"/>
      <c r="K407" s="736"/>
      <c r="L407" s="736"/>
      <c r="M407" s="736"/>
      <c r="N407" s="709"/>
      <c r="O407" s="709"/>
      <c r="P407" s="709"/>
      <c r="Q407" s="709"/>
      <c r="R407" s="709"/>
      <c r="S407" s="709"/>
      <c r="T407" s="709"/>
      <c r="U407" s="709"/>
      <c r="V407" s="709"/>
      <c r="W407" s="709"/>
      <c r="X407" s="709"/>
      <c r="Y407" s="709"/>
      <c r="Z407" s="710"/>
    </row>
    <row r="408" spans="1:26" ht="16.5" customHeight="1">
      <c r="A408" s="720"/>
      <c r="B408" s="833"/>
      <c r="C408" s="815" t="s">
        <v>1762</v>
      </c>
      <c r="D408" s="816"/>
      <c r="E408" s="816"/>
      <c r="F408" s="818"/>
      <c r="G408" s="751">
        <f t="shared" si="82"/>
        <v>1792.28</v>
      </c>
      <c r="H408" s="812">
        <v>2016</v>
      </c>
      <c r="I408" s="812">
        <v>2026</v>
      </c>
      <c r="J408" s="833"/>
      <c r="K408" s="736"/>
      <c r="L408" s="736"/>
      <c r="M408" s="736"/>
      <c r="N408" s="709"/>
      <c r="O408" s="709"/>
      <c r="P408" s="709"/>
      <c r="Q408" s="709"/>
      <c r="R408" s="709"/>
      <c r="S408" s="709"/>
      <c r="T408" s="709"/>
      <c r="U408" s="709"/>
      <c r="V408" s="709"/>
      <c r="W408" s="709"/>
      <c r="X408" s="709"/>
      <c r="Y408" s="709"/>
      <c r="Z408" s="710"/>
    </row>
    <row r="409" spans="1:26" ht="16.5" customHeight="1">
      <c r="A409" s="720"/>
      <c r="B409" s="833"/>
      <c r="C409" s="1473" t="s">
        <v>1776</v>
      </c>
      <c r="D409" s="1435"/>
      <c r="E409" s="1435"/>
      <c r="F409" s="1438"/>
      <c r="G409" s="751">
        <f>340000000000/1000000000</f>
        <v>340</v>
      </c>
      <c r="H409" s="812">
        <v>2024</v>
      </c>
      <c r="I409" s="812">
        <v>2027</v>
      </c>
      <c r="J409" s="833"/>
      <c r="K409" s="736"/>
      <c r="L409" s="736"/>
      <c r="M409" s="736"/>
      <c r="N409" s="709"/>
      <c r="O409" s="709"/>
      <c r="P409" s="709"/>
      <c r="Q409" s="709"/>
      <c r="R409" s="709"/>
      <c r="S409" s="709"/>
      <c r="T409" s="709"/>
      <c r="U409" s="709"/>
      <c r="V409" s="709"/>
      <c r="W409" s="709"/>
      <c r="X409" s="709"/>
      <c r="Y409" s="709"/>
      <c r="Z409" s="710"/>
    </row>
    <row r="410" spans="1:26" ht="16.5" customHeight="1">
      <c r="A410" s="720"/>
      <c r="B410" s="833"/>
      <c r="C410" s="1473" t="s">
        <v>1777</v>
      </c>
      <c r="D410" s="1435"/>
      <c r="E410" s="1435"/>
      <c r="F410" s="1438"/>
      <c r="G410" s="751">
        <f>3918560000000/1000000000</f>
        <v>3918.56</v>
      </c>
      <c r="H410" s="812">
        <v>2024</v>
      </c>
      <c r="I410" s="812">
        <v>2026</v>
      </c>
      <c r="J410" s="833"/>
      <c r="K410" s="736"/>
      <c r="L410" s="736"/>
      <c r="M410" s="736"/>
      <c r="N410" s="709"/>
      <c r="O410" s="709"/>
      <c r="P410" s="709"/>
      <c r="Q410" s="709"/>
      <c r="R410" s="709"/>
      <c r="S410" s="709"/>
      <c r="T410" s="709"/>
      <c r="U410" s="709"/>
      <c r="V410" s="709"/>
      <c r="W410" s="709"/>
      <c r="X410" s="709"/>
      <c r="Y410" s="709"/>
      <c r="Z410" s="710"/>
    </row>
    <row r="411" spans="1:26" ht="16.5" customHeight="1">
      <c r="A411" s="720"/>
      <c r="B411" s="833"/>
      <c r="C411" s="1473" t="s">
        <v>1778</v>
      </c>
      <c r="D411" s="1435"/>
      <c r="E411" s="1435"/>
      <c r="F411" s="1438"/>
      <c r="G411" s="751">
        <f>1792280000000/1000000000</f>
        <v>1792.28</v>
      </c>
      <c r="H411" s="812">
        <v>2024</v>
      </c>
      <c r="I411" s="812">
        <v>2026</v>
      </c>
      <c r="J411" s="833"/>
      <c r="K411" s="736"/>
      <c r="L411" s="736"/>
      <c r="M411" s="736"/>
      <c r="N411" s="709"/>
      <c r="O411" s="709"/>
      <c r="P411" s="709"/>
      <c r="Q411" s="709"/>
      <c r="R411" s="709"/>
      <c r="S411" s="709"/>
      <c r="T411" s="709"/>
      <c r="U411" s="709"/>
      <c r="V411" s="709"/>
      <c r="W411" s="709"/>
      <c r="X411" s="709"/>
      <c r="Y411" s="709"/>
      <c r="Z411" s="710"/>
    </row>
    <row r="412" spans="1:26" ht="16.5" customHeight="1">
      <c r="A412" s="720"/>
      <c r="B412" s="833"/>
      <c r="C412" s="709"/>
      <c r="D412" s="833"/>
      <c r="E412" s="833"/>
      <c r="F412" s="833"/>
      <c r="G412" s="833"/>
      <c r="H412" s="833"/>
      <c r="I412" s="833"/>
      <c r="J412" s="833"/>
      <c r="K412" s="736"/>
      <c r="L412" s="736"/>
      <c r="M412" s="736"/>
      <c r="N412" s="709"/>
      <c r="O412" s="709"/>
      <c r="P412" s="709"/>
      <c r="Q412" s="709"/>
      <c r="R412" s="709"/>
      <c r="S412" s="709"/>
      <c r="T412" s="709"/>
      <c r="U412" s="709"/>
      <c r="V412" s="709"/>
      <c r="W412" s="709"/>
      <c r="X412" s="709"/>
      <c r="Y412" s="709"/>
      <c r="Z412" s="710"/>
    </row>
    <row r="413" spans="1:26" ht="16.5" customHeight="1">
      <c r="A413" s="720"/>
      <c r="B413" s="833"/>
      <c r="C413" s="709" t="s">
        <v>1779</v>
      </c>
      <c r="D413" s="833"/>
      <c r="E413" s="833"/>
      <c r="F413" s="833"/>
      <c r="G413" s="833"/>
      <c r="H413" s="833"/>
      <c r="I413" s="833"/>
      <c r="J413" s="833"/>
      <c r="K413" s="736"/>
      <c r="L413" s="736"/>
      <c r="M413" s="736"/>
      <c r="N413" s="709"/>
      <c r="O413" s="709"/>
      <c r="P413" s="709"/>
      <c r="Q413" s="709"/>
      <c r="R413" s="709"/>
      <c r="S413" s="709"/>
      <c r="T413" s="709"/>
      <c r="U413" s="709"/>
      <c r="V413" s="709"/>
      <c r="W413" s="709"/>
      <c r="X413" s="709"/>
      <c r="Y413" s="709"/>
      <c r="Z413" s="710"/>
    </row>
    <row r="414" spans="1:26" ht="16.5" customHeight="1">
      <c r="A414" s="720"/>
      <c r="B414" s="833"/>
      <c r="C414" s="709"/>
      <c r="D414" s="833"/>
      <c r="E414" s="833"/>
      <c r="F414" s="833"/>
      <c r="G414" s="833"/>
      <c r="H414" s="833"/>
      <c r="I414" s="833"/>
      <c r="J414" s="833"/>
      <c r="K414" s="736"/>
      <c r="L414" s="736"/>
      <c r="M414" s="736"/>
      <c r="N414" s="709"/>
      <c r="O414" s="709"/>
      <c r="P414" s="709"/>
      <c r="Q414" s="709"/>
      <c r="R414" s="709"/>
      <c r="S414" s="709"/>
      <c r="T414" s="709"/>
      <c r="U414" s="709"/>
      <c r="V414" s="709"/>
      <c r="W414" s="709"/>
      <c r="X414" s="709"/>
      <c r="Y414" s="709"/>
      <c r="Z414" s="710"/>
    </row>
    <row r="415" spans="1:26" ht="16.5" customHeight="1">
      <c r="A415" s="708"/>
      <c r="B415" s="833"/>
      <c r="C415" s="709"/>
      <c r="D415" s="709"/>
      <c r="E415" s="750" t="s">
        <v>1649</v>
      </c>
      <c r="F415" s="750" t="s">
        <v>1650</v>
      </c>
      <c r="G415" s="750" t="s">
        <v>1651</v>
      </c>
      <c r="H415" s="750" t="s">
        <v>1652</v>
      </c>
      <c r="I415" s="833"/>
      <c r="J415" s="833"/>
      <c r="K415" s="736"/>
      <c r="L415" s="736"/>
      <c r="M415" s="736"/>
      <c r="N415" s="709"/>
      <c r="O415" s="709"/>
      <c r="P415" s="709"/>
      <c r="Q415" s="709"/>
      <c r="R415" s="709"/>
      <c r="S415" s="709"/>
      <c r="T415" s="709"/>
      <c r="U415" s="709"/>
      <c r="V415" s="709"/>
      <c r="W415" s="709"/>
      <c r="X415" s="709"/>
      <c r="Y415" s="709"/>
      <c r="Z415" s="710"/>
    </row>
    <row r="416" spans="1:26" ht="16.5" customHeight="1">
      <c r="A416" s="708"/>
      <c r="B416" s="833"/>
      <c r="C416" s="1462" t="s">
        <v>1726</v>
      </c>
      <c r="D416" s="1438"/>
      <c r="E416" s="760">
        <f>15839/1189975</f>
        <v>1.3310363663102166E-2</v>
      </c>
      <c r="F416" s="760">
        <v>0.02</v>
      </c>
      <c r="G416" s="760">
        <f>128121/534751</f>
        <v>0.23959001479193121</v>
      </c>
      <c r="H416" s="760">
        <f>394799/562968</f>
        <v>0.70128142274516492</v>
      </c>
      <c r="I416" s="833"/>
      <c r="J416" s="833"/>
      <c r="K416" s="736"/>
      <c r="L416" s="736"/>
      <c r="M416" s="736"/>
      <c r="N416" s="709"/>
      <c r="O416" s="709"/>
      <c r="P416" s="709"/>
      <c r="Q416" s="709"/>
      <c r="R416" s="709"/>
      <c r="S416" s="709"/>
      <c r="T416" s="709"/>
      <c r="U416" s="709"/>
      <c r="V416" s="709"/>
      <c r="W416" s="709"/>
      <c r="X416" s="709"/>
      <c r="Y416" s="709"/>
      <c r="Z416" s="710"/>
    </row>
    <row r="417" spans="1:26" ht="16.5" customHeight="1">
      <c r="A417" s="708"/>
      <c r="B417" s="833"/>
      <c r="C417" s="833"/>
      <c r="D417" s="833"/>
      <c r="E417" s="833"/>
      <c r="F417" s="833"/>
      <c r="G417" s="833"/>
      <c r="H417" s="833"/>
      <c r="I417" s="833"/>
      <c r="J417" s="833"/>
      <c r="K417" s="736"/>
      <c r="L417" s="736"/>
      <c r="M417" s="736"/>
      <c r="N417" s="709"/>
      <c r="O417" s="709"/>
      <c r="P417" s="709"/>
      <c r="Q417" s="709"/>
      <c r="R417" s="709"/>
      <c r="S417" s="709"/>
      <c r="T417" s="709"/>
      <c r="U417" s="709"/>
      <c r="V417" s="709"/>
      <c r="W417" s="709"/>
      <c r="X417" s="709"/>
      <c r="Y417" s="709"/>
      <c r="Z417" s="710"/>
    </row>
    <row r="418" spans="1:26" ht="16.5" customHeight="1">
      <c r="A418" s="708"/>
      <c r="B418" s="833"/>
      <c r="C418" s="709"/>
      <c r="D418" s="709"/>
      <c r="E418" s="750" t="s">
        <v>1649</v>
      </c>
      <c r="F418" s="750" t="s">
        <v>1650</v>
      </c>
      <c r="G418" s="750" t="s">
        <v>1651</v>
      </c>
      <c r="H418" s="750" t="s">
        <v>1652</v>
      </c>
      <c r="I418" s="833"/>
      <c r="J418" s="833"/>
      <c r="K418" s="736"/>
      <c r="L418" s="736"/>
      <c r="M418" s="736"/>
      <c r="N418" s="709"/>
      <c r="O418" s="709"/>
      <c r="P418" s="709"/>
      <c r="Q418" s="709"/>
      <c r="R418" s="709"/>
      <c r="S418" s="709"/>
      <c r="T418" s="709"/>
      <c r="U418" s="709"/>
      <c r="V418" s="709"/>
      <c r="W418" s="709"/>
      <c r="X418" s="709"/>
      <c r="Y418" s="709"/>
      <c r="Z418" s="710"/>
    </row>
    <row r="419" spans="1:26" ht="16.5" customHeight="1">
      <c r="A419" s="708"/>
      <c r="B419" s="833"/>
      <c r="C419" s="1462" t="s">
        <v>1727</v>
      </c>
      <c r="D419" s="1438"/>
      <c r="E419" s="760">
        <f>15839/1189975</f>
        <v>1.3310363663102166E-2</v>
      </c>
      <c r="F419" s="760">
        <v>0.01</v>
      </c>
      <c r="G419" s="760">
        <v>0.23</v>
      </c>
      <c r="H419" s="760">
        <v>0.47</v>
      </c>
      <c r="I419" s="833"/>
      <c r="J419" s="833"/>
      <c r="K419" s="736"/>
      <c r="L419" s="736"/>
      <c r="M419" s="736"/>
      <c r="N419" s="709"/>
      <c r="O419" s="709"/>
      <c r="P419" s="709"/>
      <c r="Q419" s="709"/>
      <c r="R419" s="709"/>
      <c r="S419" s="709"/>
      <c r="T419" s="709"/>
      <c r="U419" s="709"/>
      <c r="V419" s="709"/>
      <c r="W419" s="709"/>
      <c r="X419" s="709"/>
      <c r="Y419" s="709"/>
      <c r="Z419" s="710"/>
    </row>
    <row r="420" spans="1:26" ht="16.5" customHeight="1">
      <c r="A420" s="708"/>
      <c r="B420" s="833"/>
      <c r="C420" s="833"/>
      <c r="D420" s="833"/>
      <c r="E420" s="833"/>
      <c r="F420" s="833"/>
      <c r="G420" s="833"/>
      <c r="H420" s="833"/>
      <c r="I420" s="833"/>
      <c r="J420" s="833"/>
      <c r="K420" s="736"/>
      <c r="L420" s="736"/>
      <c r="M420" s="736"/>
      <c r="N420" s="709"/>
      <c r="O420" s="709"/>
      <c r="P420" s="709"/>
      <c r="Q420" s="709"/>
      <c r="R420" s="709"/>
      <c r="S420" s="709"/>
      <c r="T420" s="709"/>
      <c r="U420" s="709"/>
      <c r="V420" s="709"/>
      <c r="W420" s="709"/>
      <c r="X420" s="709"/>
      <c r="Y420" s="709"/>
      <c r="Z420" s="710"/>
    </row>
    <row r="421" spans="1:26" ht="16.5" customHeight="1">
      <c r="A421" s="708"/>
      <c r="B421" s="833"/>
      <c r="C421" s="763"/>
      <c r="D421" s="763"/>
      <c r="E421" s="763"/>
      <c r="F421" s="767" t="s">
        <v>87</v>
      </c>
      <c r="G421" s="767" t="s">
        <v>88</v>
      </c>
      <c r="H421" s="767" t="s">
        <v>89</v>
      </c>
      <c r="I421" s="767" t="s">
        <v>90</v>
      </c>
      <c r="J421" s="767" t="s">
        <v>91</v>
      </c>
      <c r="K421" s="736"/>
      <c r="L421" s="736"/>
      <c r="M421" s="736"/>
      <c r="N421" s="709"/>
      <c r="O421" s="709"/>
      <c r="P421" s="709"/>
      <c r="Q421" s="709"/>
      <c r="R421" s="709"/>
      <c r="S421" s="709"/>
      <c r="T421" s="709"/>
      <c r="U421" s="709"/>
      <c r="V421" s="709"/>
      <c r="W421" s="709"/>
      <c r="X421" s="709"/>
      <c r="Y421" s="709"/>
      <c r="Z421" s="710"/>
    </row>
    <row r="422" spans="1:26" ht="16.5" customHeight="1">
      <c r="A422" s="708"/>
      <c r="B422" s="833"/>
      <c r="C422" s="1473" t="s">
        <v>1774</v>
      </c>
      <c r="D422" s="1435"/>
      <c r="E422" s="1438"/>
      <c r="F422" s="770">
        <f t="shared" ref="F422:J422" si="83">4/4</f>
        <v>1</v>
      </c>
      <c r="G422" s="770">
        <f t="shared" si="83"/>
        <v>1</v>
      </c>
      <c r="H422" s="770">
        <f t="shared" si="83"/>
        <v>1</v>
      </c>
      <c r="I422" s="770">
        <f t="shared" si="83"/>
        <v>1</v>
      </c>
      <c r="J422" s="770">
        <f t="shared" si="83"/>
        <v>1</v>
      </c>
      <c r="K422" s="736"/>
      <c r="L422" s="736"/>
      <c r="M422" s="736"/>
      <c r="N422" s="709"/>
      <c r="O422" s="709"/>
      <c r="P422" s="709"/>
      <c r="Q422" s="709"/>
      <c r="R422" s="709"/>
      <c r="S422" s="709"/>
      <c r="T422" s="709"/>
      <c r="U422" s="709"/>
      <c r="V422" s="709"/>
      <c r="W422" s="709"/>
      <c r="X422" s="709"/>
      <c r="Y422" s="709"/>
      <c r="Z422" s="710"/>
    </row>
    <row r="423" spans="1:26" ht="16.5" customHeight="1">
      <c r="A423" s="708"/>
      <c r="B423" s="851"/>
      <c r="C423" s="1473" t="s">
        <v>1775</v>
      </c>
      <c r="D423" s="1435"/>
      <c r="E423" s="1438"/>
      <c r="F423" s="821">
        <v>0.9</v>
      </c>
      <c r="G423" s="821">
        <f t="shared" ref="G423:J423" si="84">4/4</f>
        <v>1</v>
      </c>
      <c r="H423" s="821">
        <f t="shared" si="84"/>
        <v>1</v>
      </c>
      <c r="I423" s="821">
        <f t="shared" si="84"/>
        <v>1</v>
      </c>
      <c r="J423" s="821">
        <f t="shared" si="84"/>
        <v>1</v>
      </c>
      <c r="K423" s="736"/>
      <c r="L423" s="736"/>
      <c r="M423" s="736"/>
      <c r="N423" s="709"/>
      <c r="O423" s="709"/>
      <c r="P423" s="709"/>
      <c r="Q423" s="709"/>
      <c r="R423" s="709"/>
      <c r="S423" s="709"/>
      <c r="T423" s="709"/>
      <c r="U423" s="709"/>
      <c r="V423" s="709"/>
      <c r="W423" s="709"/>
      <c r="X423" s="709"/>
      <c r="Y423" s="709"/>
      <c r="Z423" s="710"/>
    </row>
    <row r="424" spans="1:26" ht="16.5" customHeight="1">
      <c r="A424" s="708"/>
      <c r="B424" s="736"/>
      <c r="C424" s="736"/>
      <c r="D424" s="736"/>
      <c r="E424" s="736"/>
      <c r="F424" s="736"/>
      <c r="G424" s="736"/>
      <c r="H424" s="736"/>
      <c r="I424" s="736"/>
      <c r="J424" s="736"/>
      <c r="K424" s="736"/>
      <c r="L424" s="736"/>
      <c r="M424" s="736"/>
      <c r="N424" s="709"/>
      <c r="O424" s="709"/>
      <c r="P424" s="709"/>
      <c r="Q424" s="709"/>
      <c r="R424" s="709"/>
      <c r="S424" s="709"/>
      <c r="T424" s="709"/>
      <c r="U424" s="709"/>
      <c r="V424" s="709"/>
      <c r="W424" s="709"/>
      <c r="X424" s="709"/>
      <c r="Y424" s="709"/>
      <c r="Z424" s="710"/>
    </row>
    <row r="425" spans="1:26" ht="16.5" customHeight="1">
      <c r="A425" s="708"/>
      <c r="B425" s="736"/>
      <c r="C425" s="736"/>
      <c r="D425" s="736"/>
      <c r="E425" s="736"/>
      <c r="F425" s="736"/>
      <c r="G425" s="736"/>
      <c r="H425" s="736"/>
      <c r="I425" s="736"/>
      <c r="J425" s="736"/>
      <c r="K425" s="736"/>
      <c r="L425" s="736"/>
      <c r="M425" s="736"/>
      <c r="N425" s="709"/>
      <c r="O425" s="709"/>
      <c r="P425" s="709"/>
      <c r="Q425" s="709"/>
      <c r="R425" s="709"/>
      <c r="S425" s="709"/>
      <c r="T425" s="709"/>
      <c r="U425" s="709"/>
      <c r="V425" s="709"/>
      <c r="W425" s="709"/>
      <c r="X425" s="709"/>
      <c r="Y425" s="709"/>
      <c r="Z425" s="710"/>
    </row>
    <row r="426" spans="1:26" ht="16.5" customHeight="1">
      <c r="A426" s="708"/>
      <c r="B426" s="736"/>
      <c r="C426" s="736"/>
      <c r="D426" s="736"/>
      <c r="E426" s="736"/>
      <c r="F426" s="736"/>
      <c r="G426" s="736"/>
      <c r="H426" s="736"/>
      <c r="I426" s="736"/>
      <c r="J426" s="736"/>
      <c r="K426" s="736"/>
      <c r="L426" s="736"/>
      <c r="M426" s="736"/>
      <c r="N426" s="709"/>
      <c r="O426" s="709"/>
      <c r="P426" s="709"/>
      <c r="Q426" s="709"/>
      <c r="R426" s="709"/>
      <c r="S426" s="709"/>
      <c r="T426" s="709"/>
      <c r="U426" s="709"/>
      <c r="V426" s="709"/>
      <c r="W426" s="709"/>
      <c r="X426" s="709"/>
      <c r="Y426" s="709"/>
      <c r="Z426" s="710"/>
    </row>
    <row r="427" spans="1:26" ht="16.5" customHeight="1">
      <c r="A427" s="708"/>
      <c r="B427" s="736"/>
      <c r="C427" s="1456" t="s">
        <v>1610</v>
      </c>
      <c r="D427" s="1457"/>
      <c r="E427" s="1447"/>
      <c r="F427" s="731" t="s">
        <v>87</v>
      </c>
      <c r="G427" s="846" t="s">
        <v>88</v>
      </c>
      <c r="H427" s="846" t="s">
        <v>89</v>
      </c>
      <c r="I427" s="846" t="s">
        <v>90</v>
      </c>
      <c r="J427" s="846" t="s">
        <v>91</v>
      </c>
      <c r="K427" s="736"/>
      <c r="L427" s="736"/>
      <c r="M427" s="736"/>
      <c r="N427" s="709"/>
      <c r="O427" s="709"/>
      <c r="P427" s="709"/>
      <c r="Q427" s="709"/>
      <c r="R427" s="709"/>
      <c r="S427" s="709"/>
      <c r="T427" s="709"/>
      <c r="U427" s="709"/>
      <c r="V427" s="709"/>
      <c r="W427" s="709"/>
      <c r="X427" s="709"/>
      <c r="Y427" s="709"/>
      <c r="Z427" s="710"/>
    </row>
    <row r="428" spans="1:26" ht="16.5" customHeight="1">
      <c r="A428" s="708"/>
      <c r="B428" s="736"/>
      <c r="C428" s="1500" t="s">
        <v>1773</v>
      </c>
      <c r="D428" s="1469"/>
      <c r="E428" s="1501"/>
      <c r="F428" s="852">
        <f>SUM(G406:G407)*E419</f>
        <v>30.14893204311015</v>
      </c>
      <c r="G428" s="848">
        <f>SUM(G406:G407)*F419</f>
        <v>22.650720000000003</v>
      </c>
      <c r="H428" s="848">
        <f>SUM(G406:G407)*G419</f>
        <v>520.96656000000007</v>
      </c>
      <c r="I428" s="848">
        <f>SUM(G406:G407)*H419</f>
        <v>1064.58384</v>
      </c>
      <c r="J428" s="848">
        <f>SUM(G406:G407)*H419</f>
        <v>1064.58384</v>
      </c>
      <c r="K428" s="736"/>
      <c r="L428" s="736"/>
      <c r="M428" s="736"/>
      <c r="N428" s="709"/>
      <c r="O428" s="709"/>
      <c r="P428" s="709"/>
      <c r="Q428" s="709"/>
      <c r="R428" s="709"/>
      <c r="S428" s="709"/>
      <c r="T428" s="709"/>
      <c r="U428" s="709"/>
      <c r="V428" s="709"/>
      <c r="W428" s="709"/>
      <c r="X428" s="709"/>
      <c r="Y428" s="709"/>
      <c r="Z428" s="710"/>
    </row>
    <row r="429" spans="1:26" ht="16.5" customHeight="1">
      <c r="A429" s="708"/>
      <c r="B429" s="736"/>
      <c r="C429" s="734" t="s">
        <v>1357</v>
      </c>
      <c r="D429" s="826"/>
      <c r="E429" s="826"/>
      <c r="F429" s="853"/>
      <c r="G429" s="854">
        <f t="shared" ref="G429:J429" si="85">(G428-F428)/F428</f>
        <v>-0.24870572637161428</v>
      </c>
      <c r="H429" s="854">
        <f t="shared" si="85"/>
        <v>22</v>
      </c>
      <c r="I429" s="854">
        <f t="shared" si="85"/>
        <v>1.043478260869565</v>
      </c>
      <c r="J429" s="854">
        <f t="shared" si="85"/>
        <v>0</v>
      </c>
      <c r="K429" s="736"/>
      <c r="L429" s="736"/>
      <c r="M429" s="736"/>
      <c r="N429" s="709"/>
      <c r="O429" s="709"/>
      <c r="P429" s="709"/>
      <c r="Q429" s="709"/>
      <c r="R429" s="709"/>
      <c r="S429" s="709"/>
      <c r="T429" s="709"/>
      <c r="U429" s="709"/>
      <c r="V429" s="709"/>
      <c r="W429" s="709"/>
      <c r="X429" s="709"/>
      <c r="Y429" s="709"/>
      <c r="Z429" s="710"/>
    </row>
    <row r="430" spans="1:26" ht="16.5" customHeight="1">
      <c r="A430" s="708"/>
      <c r="B430" s="736"/>
      <c r="C430" s="736"/>
      <c r="D430" s="736"/>
      <c r="E430" s="736"/>
      <c r="F430" s="756"/>
      <c r="G430" s="756"/>
      <c r="H430" s="756"/>
      <c r="I430" s="756"/>
      <c r="J430" s="756"/>
      <c r="K430" s="736"/>
      <c r="L430" s="736"/>
      <c r="M430" s="736"/>
      <c r="N430" s="709"/>
      <c r="O430" s="709"/>
      <c r="P430" s="709"/>
      <c r="Q430" s="709"/>
      <c r="R430" s="709"/>
      <c r="S430" s="709"/>
      <c r="T430" s="709"/>
      <c r="U430" s="709"/>
      <c r="V430" s="709"/>
      <c r="W430" s="709"/>
      <c r="X430" s="709"/>
      <c r="Y430" s="709"/>
      <c r="Z430" s="710"/>
    </row>
    <row r="431" spans="1:26" ht="16.5" customHeight="1">
      <c r="A431" s="1455" t="s">
        <v>1780</v>
      </c>
      <c r="B431" s="1447"/>
      <c r="C431" s="736"/>
      <c r="D431" s="736"/>
      <c r="E431" s="736"/>
      <c r="F431" s="756"/>
      <c r="G431" s="756"/>
      <c r="H431" s="756"/>
      <c r="I431" s="756"/>
      <c r="J431" s="756"/>
      <c r="K431" s="736"/>
      <c r="L431" s="736"/>
      <c r="M431" s="736"/>
      <c r="N431" s="709"/>
      <c r="O431" s="709"/>
      <c r="P431" s="709"/>
      <c r="Q431" s="709"/>
      <c r="R431" s="709"/>
      <c r="S431" s="709"/>
      <c r="T431" s="709"/>
      <c r="U431" s="709"/>
      <c r="V431" s="709"/>
      <c r="W431" s="709"/>
      <c r="X431" s="709"/>
      <c r="Y431" s="709"/>
      <c r="Z431" s="710"/>
    </row>
    <row r="432" spans="1:26" ht="16.5" customHeight="1">
      <c r="A432" s="708"/>
      <c r="B432" s="736"/>
      <c r="C432" s="736"/>
      <c r="D432" s="736"/>
      <c r="E432" s="736"/>
      <c r="F432" s="756"/>
      <c r="G432" s="756"/>
      <c r="H432" s="756"/>
      <c r="I432" s="756"/>
      <c r="J432" s="756"/>
      <c r="K432" s="736"/>
      <c r="L432" s="736"/>
      <c r="M432" s="736"/>
      <c r="N432" s="709"/>
      <c r="O432" s="709"/>
      <c r="P432" s="709"/>
      <c r="Q432" s="709"/>
      <c r="R432" s="709"/>
      <c r="S432" s="709"/>
      <c r="T432" s="709"/>
      <c r="U432" s="709"/>
      <c r="V432" s="709"/>
      <c r="W432" s="709"/>
      <c r="X432" s="709"/>
      <c r="Y432" s="709"/>
      <c r="Z432" s="710"/>
    </row>
    <row r="433" spans="1:26" ht="16.5" customHeight="1">
      <c r="A433" s="708"/>
      <c r="B433" s="736"/>
      <c r="C433" s="736" t="s">
        <v>1781</v>
      </c>
      <c r="D433" s="736"/>
      <c r="E433" s="736"/>
      <c r="F433" s="756"/>
      <c r="G433" s="756"/>
      <c r="H433" s="756"/>
      <c r="I433" s="756"/>
      <c r="J433" s="756"/>
      <c r="K433" s="736"/>
      <c r="L433" s="736"/>
      <c r="M433" s="736"/>
      <c r="N433" s="709"/>
      <c r="O433" s="709"/>
      <c r="P433" s="709"/>
      <c r="Q433" s="709"/>
      <c r="R433" s="709"/>
      <c r="S433" s="709"/>
      <c r="T433" s="709"/>
      <c r="U433" s="709"/>
      <c r="V433" s="709"/>
      <c r="W433" s="709"/>
      <c r="X433" s="709"/>
      <c r="Y433" s="709"/>
      <c r="Z433" s="710"/>
    </row>
    <row r="434" spans="1:26" ht="16.5" customHeight="1">
      <c r="A434" s="708"/>
      <c r="B434" s="736"/>
      <c r="C434" s="736" t="s">
        <v>1782</v>
      </c>
      <c r="D434" s="736"/>
      <c r="E434" s="736"/>
      <c r="F434" s="756"/>
      <c r="G434" s="756"/>
      <c r="H434" s="756"/>
      <c r="I434" s="756"/>
      <c r="J434" s="756"/>
      <c r="K434" s="736"/>
      <c r="L434" s="736"/>
      <c r="M434" s="736"/>
      <c r="N434" s="709"/>
      <c r="O434" s="709"/>
      <c r="P434" s="709"/>
      <c r="Q434" s="709"/>
      <c r="R434" s="709"/>
      <c r="S434" s="709"/>
      <c r="T434" s="709"/>
      <c r="U434" s="709"/>
      <c r="V434" s="709"/>
      <c r="W434" s="709"/>
      <c r="X434" s="709"/>
      <c r="Y434" s="709"/>
      <c r="Z434" s="710"/>
    </row>
    <row r="435" spans="1:26" ht="16.5" customHeight="1">
      <c r="A435" s="708"/>
      <c r="B435" s="736"/>
      <c r="C435" s="736" t="s">
        <v>1783</v>
      </c>
      <c r="D435" s="736"/>
      <c r="E435" s="736"/>
      <c r="F435" s="756"/>
      <c r="G435" s="756"/>
      <c r="H435" s="756"/>
      <c r="I435" s="756"/>
      <c r="J435" s="756"/>
      <c r="K435" s="736"/>
      <c r="L435" s="736"/>
      <c r="M435" s="736"/>
      <c r="N435" s="709"/>
      <c r="O435" s="709"/>
      <c r="P435" s="709"/>
      <c r="Q435" s="709"/>
      <c r="R435" s="709"/>
      <c r="S435" s="709"/>
      <c r="T435" s="709"/>
      <c r="U435" s="709"/>
      <c r="V435" s="709"/>
      <c r="W435" s="709"/>
      <c r="X435" s="709"/>
      <c r="Y435" s="709"/>
      <c r="Z435" s="710"/>
    </row>
    <row r="436" spans="1:26" ht="16.5" customHeight="1">
      <c r="A436" s="736"/>
      <c r="B436" s="736"/>
      <c r="C436" s="736"/>
      <c r="D436" s="736"/>
      <c r="E436" s="736"/>
      <c r="F436" s="756"/>
      <c r="G436" s="756"/>
      <c r="H436" s="756"/>
      <c r="I436" s="756"/>
      <c r="J436" s="756"/>
      <c r="K436" s="736"/>
      <c r="L436" s="736"/>
      <c r="M436" s="736"/>
      <c r="N436" s="709"/>
      <c r="O436" s="709"/>
      <c r="P436" s="709"/>
      <c r="Q436" s="709"/>
      <c r="R436" s="709"/>
      <c r="S436" s="709"/>
      <c r="T436" s="709"/>
      <c r="U436" s="709"/>
      <c r="V436" s="709"/>
      <c r="W436" s="709"/>
      <c r="X436" s="709"/>
      <c r="Y436" s="709"/>
      <c r="Z436" s="710"/>
    </row>
    <row r="437" spans="1:26" ht="16.5" customHeight="1">
      <c r="A437" s="708"/>
      <c r="B437" s="736"/>
      <c r="C437" s="736"/>
      <c r="D437" s="736"/>
      <c r="E437" s="736"/>
      <c r="F437" s="756"/>
      <c r="G437" s="756"/>
      <c r="H437" s="756"/>
      <c r="I437" s="756"/>
      <c r="J437" s="756"/>
      <c r="K437" s="736"/>
      <c r="L437" s="736"/>
      <c r="M437" s="736"/>
      <c r="N437" s="709"/>
      <c r="O437" s="709"/>
      <c r="P437" s="709"/>
      <c r="Q437" s="709"/>
      <c r="R437" s="709"/>
      <c r="S437" s="709"/>
      <c r="T437" s="709"/>
      <c r="U437" s="709"/>
      <c r="V437" s="709"/>
      <c r="W437" s="709"/>
      <c r="X437" s="709"/>
      <c r="Y437" s="709"/>
      <c r="Z437" s="710"/>
    </row>
    <row r="438" spans="1:26" ht="16.5" customHeight="1">
      <c r="A438" s="1446" t="s">
        <v>1784</v>
      </c>
      <c r="B438" s="1447"/>
      <c r="C438" s="709"/>
      <c r="D438" s="709"/>
      <c r="E438" s="709"/>
      <c r="F438" s="709"/>
      <c r="G438" s="709"/>
      <c r="H438" s="709"/>
      <c r="I438" s="709"/>
      <c r="J438" s="709"/>
      <c r="K438" s="709"/>
      <c r="L438" s="709"/>
      <c r="M438" s="709"/>
      <c r="N438" s="709"/>
      <c r="O438" s="709"/>
      <c r="P438" s="709"/>
      <c r="Q438" s="709"/>
      <c r="R438" s="709"/>
      <c r="S438" s="709"/>
      <c r="T438" s="709"/>
      <c r="U438" s="709"/>
      <c r="V438" s="709"/>
      <c r="W438" s="709"/>
      <c r="X438" s="709"/>
      <c r="Y438" s="709"/>
      <c r="Z438" s="710"/>
    </row>
    <row r="439" spans="1:26" ht="16.5" customHeight="1">
      <c r="A439" s="708"/>
      <c r="B439" s="709"/>
      <c r="C439" s="709"/>
      <c r="D439" s="709"/>
      <c r="E439" s="709"/>
      <c r="F439" s="709"/>
      <c r="G439" s="709"/>
      <c r="H439" s="709"/>
      <c r="I439" s="709"/>
      <c r="J439" s="709"/>
      <c r="K439" s="709"/>
      <c r="L439" s="709"/>
      <c r="M439" s="709"/>
      <c r="N439" s="709"/>
      <c r="O439" s="709"/>
      <c r="P439" s="709"/>
      <c r="Q439" s="709"/>
      <c r="R439" s="709"/>
      <c r="S439" s="709"/>
      <c r="T439" s="709"/>
      <c r="U439" s="709"/>
      <c r="V439" s="709"/>
      <c r="W439" s="709"/>
      <c r="X439" s="709"/>
      <c r="Y439" s="709"/>
      <c r="Z439" s="710"/>
    </row>
    <row r="440" spans="1:26" ht="16.5" customHeight="1">
      <c r="A440" s="708"/>
      <c r="B440" s="709"/>
      <c r="C440" s="748"/>
      <c r="D440" s="748" t="s">
        <v>1610</v>
      </c>
      <c r="E440" s="731">
        <v>2020</v>
      </c>
      <c r="F440" s="731">
        <v>2021</v>
      </c>
      <c r="G440" s="731">
        <v>2022</v>
      </c>
      <c r="H440" s="731">
        <v>2023</v>
      </c>
      <c r="I440" s="731">
        <v>2024</v>
      </c>
      <c r="J440" s="731" t="s">
        <v>87</v>
      </c>
      <c r="K440" s="731" t="s">
        <v>88</v>
      </c>
      <c r="L440" s="731" t="s">
        <v>89</v>
      </c>
      <c r="M440" s="731" t="s">
        <v>90</v>
      </c>
      <c r="N440" s="731" t="s">
        <v>91</v>
      </c>
      <c r="O440" s="753"/>
      <c r="P440" s="855"/>
      <c r="Q440" s="709"/>
      <c r="R440" s="709"/>
      <c r="S440" s="709"/>
      <c r="T440" s="709"/>
      <c r="U440" s="709"/>
      <c r="V440" s="709"/>
      <c r="W440" s="709"/>
      <c r="X440" s="709"/>
      <c r="Y440" s="709"/>
      <c r="Z440" s="710"/>
    </row>
    <row r="441" spans="1:26" ht="16.5" customHeight="1">
      <c r="A441" s="708"/>
      <c r="B441" s="726"/>
      <c r="C441" s="856" t="s">
        <v>1614</v>
      </c>
      <c r="D441" s="857"/>
      <c r="E441" s="728">
        <f t="shared" ref="E441:I441" si="86">F454</f>
        <v>4796.6549999999997</v>
      </c>
      <c r="F441" s="728">
        <f t="shared" si="86"/>
        <v>4649.2049999999999</v>
      </c>
      <c r="G441" s="728">
        <f t="shared" si="86"/>
        <v>5386.9350000000004</v>
      </c>
      <c r="H441" s="728">
        <f t="shared" si="86"/>
        <v>6569.1049999999996</v>
      </c>
      <c r="I441" s="728">
        <f t="shared" si="86"/>
        <v>6830.3609999999999</v>
      </c>
      <c r="J441" s="728">
        <f t="shared" ref="J441:N441" si="87">SUM(J443,J445,J447)</f>
        <v>1709.5351209999999</v>
      </c>
      <c r="K441" s="728">
        <f t="shared" si="87"/>
        <v>3419.3399220000001</v>
      </c>
      <c r="L441" s="728">
        <f t="shared" si="87"/>
        <v>6677.7455819999996</v>
      </c>
      <c r="M441" s="728">
        <f t="shared" si="87"/>
        <v>12412.654510333332</v>
      </c>
      <c r="N441" s="728">
        <f t="shared" si="87"/>
        <v>19734.990256999998</v>
      </c>
      <c r="O441" s="709"/>
      <c r="P441" s="709"/>
      <c r="Q441" s="709"/>
      <c r="R441" s="709"/>
      <c r="S441" s="709"/>
      <c r="T441" s="709"/>
      <c r="U441" s="709"/>
      <c r="V441" s="709"/>
      <c r="W441" s="709"/>
      <c r="X441" s="709"/>
      <c r="Y441" s="709"/>
      <c r="Z441" s="710"/>
    </row>
    <row r="442" spans="1:26" ht="16.5" customHeight="1">
      <c r="A442" s="708"/>
      <c r="B442" s="726"/>
      <c r="C442" s="1495" t="s">
        <v>1357</v>
      </c>
      <c r="D442" s="1459"/>
      <c r="E442" s="858"/>
      <c r="F442" s="718"/>
      <c r="G442" s="718"/>
      <c r="H442" s="718"/>
      <c r="I442" s="718"/>
      <c r="J442" s="858"/>
      <c r="K442" s="718"/>
      <c r="L442" s="718"/>
      <c r="M442" s="718"/>
      <c r="N442" s="718"/>
      <c r="O442" s="709"/>
      <c r="P442" s="709"/>
      <c r="Q442" s="709"/>
      <c r="R442" s="709"/>
      <c r="S442" s="709"/>
      <c r="T442" s="709"/>
      <c r="U442" s="709"/>
      <c r="V442" s="709"/>
      <c r="W442" s="709"/>
      <c r="X442" s="709"/>
      <c r="Y442" s="709"/>
      <c r="Z442" s="710"/>
    </row>
    <row r="443" spans="1:26" ht="16.5" customHeight="1">
      <c r="A443" s="708"/>
      <c r="B443" s="726"/>
      <c r="C443" s="859" t="s">
        <v>1785</v>
      </c>
      <c r="D443" s="860"/>
      <c r="E443" s="735"/>
      <c r="F443" s="735"/>
      <c r="G443" s="735"/>
      <c r="H443" s="735"/>
      <c r="I443" s="735"/>
      <c r="J443" s="861">
        <f t="shared" ref="J443:N443" si="88">F461</f>
        <v>496.26831000000004</v>
      </c>
      <c r="K443" s="861">
        <f t="shared" si="88"/>
        <v>2752.4333500000002</v>
      </c>
      <c r="L443" s="861">
        <f t="shared" si="88"/>
        <v>5988.8890099999999</v>
      </c>
      <c r="M443" s="861">
        <f t="shared" si="88"/>
        <v>11581.349709999999</v>
      </c>
      <c r="N443" s="861">
        <f t="shared" si="88"/>
        <v>19158.078789999996</v>
      </c>
      <c r="O443" s="753"/>
      <c r="P443" s="709"/>
      <c r="Q443" s="709"/>
      <c r="R443" s="709"/>
      <c r="S443" s="709"/>
      <c r="T443" s="709"/>
      <c r="U443" s="709"/>
      <c r="V443" s="709"/>
      <c r="W443" s="709"/>
      <c r="X443" s="709"/>
      <c r="Y443" s="709"/>
      <c r="Z443" s="710"/>
    </row>
    <row r="444" spans="1:26" ht="16.5" customHeight="1">
      <c r="A444" s="708"/>
      <c r="B444" s="726"/>
      <c r="C444" s="1495" t="s">
        <v>1357</v>
      </c>
      <c r="D444" s="1459"/>
      <c r="E444" s="735"/>
      <c r="F444" s="735"/>
      <c r="G444" s="735"/>
      <c r="H444" s="735"/>
      <c r="I444" s="735"/>
      <c r="J444" s="858"/>
      <c r="K444" s="718"/>
      <c r="L444" s="718"/>
      <c r="M444" s="718"/>
      <c r="N444" s="718"/>
      <c r="O444" s="709"/>
      <c r="P444" s="709"/>
      <c r="Q444" s="709"/>
      <c r="R444" s="709"/>
      <c r="S444" s="709"/>
      <c r="T444" s="709"/>
      <c r="U444" s="709"/>
      <c r="V444" s="709"/>
      <c r="W444" s="709"/>
      <c r="X444" s="709"/>
      <c r="Y444" s="709"/>
      <c r="Z444" s="710"/>
    </row>
    <row r="445" spans="1:26" ht="16.5" customHeight="1">
      <c r="A445" s="708"/>
      <c r="B445" s="709"/>
      <c r="C445" s="1496" t="s">
        <v>1786</v>
      </c>
      <c r="D445" s="1497"/>
      <c r="E445" s="735"/>
      <c r="F445" s="735"/>
      <c r="G445" s="735"/>
      <c r="H445" s="735"/>
      <c r="I445" s="735"/>
      <c r="J445" s="862">
        <f t="shared" ref="J445:N445" si="89">F637</f>
        <v>0</v>
      </c>
      <c r="K445" s="862">
        <f t="shared" si="89"/>
        <v>363.39</v>
      </c>
      <c r="L445" s="862">
        <f t="shared" si="89"/>
        <v>385.34</v>
      </c>
      <c r="M445" s="862">
        <f t="shared" si="89"/>
        <v>507.45333333333332</v>
      </c>
      <c r="N445" s="862">
        <f t="shared" si="89"/>
        <v>253.06</v>
      </c>
      <c r="O445" s="709"/>
      <c r="P445" s="709"/>
      <c r="Q445" s="709"/>
      <c r="R445" s="709"/>
      <c r="S445" s="709"/>
      <c r="T445" s="709"/>
      <c r="U445" s="709"/>
      <c r="V445" s="709"/>
      <c r="W445" s="709"/>
      <c r="X445" s="709"/>
      <c r="Y445" s="709"/>
      <c r="Z445" s="710"/>
    </row>
    <row r="446" spans="1:26" ht="16.5" customHeight="1">
      <c r="A446" s="708"/>
      <c r="B446" s="709"/>
      <c r="C446" s="1498" t="s">
        <v>1357</v>
      </c>
      <c r="D446" s="1494"/>
      <c r="E446" s="735"/>
      <c r="F446" s="735"/>
      <c r="G446" s="735"/>
      <c r="H446" s="735"/>
      <c r="I446" s="735"/>
      <c r="J446" s="863"/>
      <c r="K446" s="718"/>
      <c r="L446" s="718"/>
      <c r="M446" s="718"/>
      <c r="N446" s="718"/>
      <c r="O446" s="709"/>
      <c r="P446" s="709"/>
      <c r="Q446" s="709"/>
      <c r="R446" s="709"/>
      <c r="S446" s="709"/>
      <c r="T446" s="709"/>
      <c r="U446" s="709"/>
      <c r="V446" s="709"/>
      <c r="W446" s="709"/>
      <c r="X446" s="709"/>
      <c r="Y446" s="709"/>
      <c r="Z446" s="710"/>
    </row>
    <row r="447" spans="1:26" ht="16.5" customHeight="1">
      <c r="A447" s="708"/>
      <c r="B447" s="709"/>
      <c r="C447" s="1496" t="s">
        <v>433</v>
      </c>
      <c r="D447" s="1497"/>
      <c r="E447" s="735"/>
      <c r="F447" s="735"/>
      <c r="G447" s="735"/>
      <c r="H447" s="735"/>
      <c r="I447" s="735"/>
      <c r="J447" s="862">
        <f t="shared" ref="J447:M447" si="90">J784</f>
        <v>1213.266811</v>
      </c>
      <c r="K447" s="862">
        <f t="shared" si="90"/>
        <v>303.516572</v>
      </c>
      <c r="L447" s="862">
        <f t="shared" si="90"/>
        <v>303.516572</v>
      </c>
      <c r="M447" s="862">
        <f t="shared" si="90"/>
        <v>323.85146700000001</v>
      </c>
      <c r="N447" s="862">
        <f>M784</f>
        <v>323.85146700000001</v>
      </c>
      <c r="O447" s="709"/>
      <c r="P447" s="709"/>
      <c r="Q447" s="709"/>
      <c r="R447" s="709"/>
      <c r="S447" s="709"/>
      <c r="T447" s="709"/>
      <c r="U447" s="709"/>
      <c r="V447" s="709"/>
      <c r="W447" s="709"/>
      <c r="X447" s="709"/>
      <c r="Y447" s="709"/>
      <c r="Z447" s="710"/>
    </row>
    <row r="448" spans="1:26" ht="16.5" customHeight="1">
      <c r="A448" s="708"/>
      <c r="B448" s="709"/>
      <c r="C448" s="1498" t="s">
        <v>1357</v>
      </c>
      <c r="D448" s="1494"/>
      <c r="E448" s="735"/>
      <c r="F448" s="735"/>
      <c r="G448" s="735"/>
      <c r="H448" s="735"/>
      <c r="I448" s="735"/>
      <c r="J448" s="863"/>
      <c r="K448" s="718"/>
      <c r="L448" s="718"/>
      <c r="M448" s="718"/>
      <c r="N448" s="718"/>
      <c r="O448" s="709"/>
      <c r="P448" s="709"/>
      <c r="Q448" s="709"/>
      <c r="R448" s="709"/>
      <c r="S448" s="709"/>
      <c r="T448" s="709"/>
      <c r="U448" s="709"/>
      <c r="V448" s="709"/>
      <c r="W448" s="709"/>
      <c r="X448" s="709"/>
      <c r="Y448" s="709"/>
      <c r="Z448" s="710"/>
    </row>
    <row r="449" spans="1:26" ht="16.5" customHeight="1">
      <c r="A449" s="708"/>
      <c r="B449" s="708"/>
      <c r="C449" s="708"/>
      <c r="D449" s="708"/>
      <c r="E449" s="708"/>
      <c r="F449" s="708"/>
      <c r="G449" s="708"/>
      <c r="H449" s="708"/>
      <c r="I449" s="708"/>
      <c r="J449" s="708"/>
      <c r="K449" s="708"/>
      <c r="L449" s="708"/>
      <c r="M449" s="708"/>
      <c r="N449" s="708"/>
      <c r="O449" s="708"/>
      <c r="P449" s="709"/>
      <c r="Q449" s="709"/>
      <c r="R449" s="709"/>
      <c r="S449" s="709"/>
      <c r="T449" s="709"/>
      <c r="U449" s="709"/>
      <c r="V449" s="709"/>
      <c r="W449" s="709"/>
      <c r="X449" s="709"/>
      <c r="Y449" s="709"/>
      <c r="Z449" s="710"/>
    </row>
    <row r="450" spans="1:26" ht="16.5" customHeight="1">
      <c r="A450" s="720" t="s">
        <v>1618</v>
      </c>
      <c r="B450" s="708"/>
      <c r="C450" s="708"/>
      <c r="D450" s="708"/>
      <c r="E450" s="708"/>
      <c r="F450" s="708"/>
      <c r="G450" s="708"/>
      <c r="H450" s="708"/>
      <c r="I450" s="708"/>
      <c r="J450" s="708"/>
      <c r="K450" s="708"/>
      <c r="L450" s="708"/>
      <c r="M450" s="708"/>
      <c r="N450" s="708"/>
      <c r="O450" s="708"/>
      <c r="P450" s="709"/>
      <c r="Q450" s="709"/>
      <c r="R450" s="709"/>
      <c r="S450" s="709"/>
      <c r="T450" s="709"/>
      <c r="U450" s="709"/>
      <c r="V450" s="709"/>
      <c r="W450" s="709"/>
      <c r="X450" s="709"/>
      <c r="Y450" s="709"/>
      <c r="Z450" s="710"/>
    </row>
    <row r="451" spans="1:26" ht="16.5" customHeight="1">
      <c r="A451" s="864"/>
      <c r="B451" s="732"/>
      <c r="C451" s="709" t="s">
        <v>1787</v>
      </c>
      <c r="D451" s="732"/>
      <c r="E451" s="732"/>
      <c r="F451" s="732"/>
      <c r="G451" s="732"/>
      <c r="H451" s="865"/>
      <c r="I451" s="732"/>
      <c r="J451" s="732"/>
      <c r="K451" s="732"/>
      <c r="L451" s="732"/>
      <c r="M451" s="732"/>
      <c r="N451" s="732"/>
      <c r="O451" s="708"/>
      <c r="P451" s="709"/>
      <c r="Q451" s="709"/>
      <c r="R451" s="709"/>
      <c r="S451" s="709"/>
      <c r="T451" s="709"/>
      <c r="U451" s="709"/>
      <c r="V451" s="709"/>
      <c r="W451" s="709"/>
      <c r="X451" s="709"/>
      <c r="Y451" s="709"/>
      <c r="Z451" s="710"/>
    </row>
    <row r="452" spans="1:26" ht="16.5" customHeight="1">
      <c r="A452" s="864"/>
      <c r="B452" s="732"/>
      <c r="C452" s="732"/>
      <c r="D452" s="866"/>
      <c r="E452" s="866"/>
      <c r="F452" s="732"/>
      <c r="G452" s="732"/>
      <c r="H452" s="732"/>
      <c r="I452" s="732"/>
      <c r="J452" s="732"/>
      <c r="K452" s="732"/>
      <c r="L452" s="732"/>
      <c r="M452" s="732"/>
      <c r="N452" s="732"/>
      <c r="O452" s="708"/>
      <c r="P452" s="709"/>
      <c r="Q452" s="709"/>
      <c r="R452" s="709"/>
      <c r="S452" s="709"/>
      <c r="T452" s="709"/>
      <c r="U452" s="709"/>
      <c r="V452" s="709"/>
      <c r="W452" s="709"/>
      <c r="X452" s="709"/>
      <c r="Y452" s="709"/>
      <c r="Z452" s="710"/>
    </row>
    <row r="453" spans="1:26" ht="16.5" customHeight="1">
      <c r="A453" s="864"/>
      <c r="B453" s="864"/>
      <c r="C453" s="1456" t="s">
        <v>1610</v>
      </c>
      <c r="D453" s="1457"/>
      <c r="E453" s="1447"/>
      <c r="F453" s="731">
        <v>2020</v>
      </c>
      <c r="G453" s="731">
        <v>2021</v>
      </c>
      <c r="H453" s="731">
        <v>2022</v>
      </c>
      <c r="I453" s="731">
        <v>2023</v>
      </c>
      <c r="J453" s="731">
        <v>2024</v>
      </c>
      <c r="K453" s="732"/>
      <c r="L453" s="732"/>
      <c r="M453" s="732"/>
      <c r="N453" s="732"/>
      <c r="O453" s="708"/>
      <c r="P453" s="709"/>
      <c r="Q453" s="709"/>
      <c r="R453" s="709"/>
      <c r="S453" s="709"/>
      <c r="T453" s="709"/>
      <c r="U453" s="709"/>
      <c r="V453" s="709"/>
      <c r="W453" s="709"/>
      <c r="X453" s="709"/>
      <c r="Y453" s="709"/>
      <c r="Z453" s="710"/>
    </row>
    <row r="454" spans="1:26" ht="16.5" customHeight="1">
      <c r="A454" s="864"/>
      <c r="B454" s="864"/>
      <c r="C454" s="1499" t="s">
        <v>1788</v>
      </c>
      <c r="D454" s="1451"/>
      <c r="E454" s="1494"/>
      <c r="F454" s="715">
        <f>4796655/1000</f>
        <v>4796.6549999999997</v>
      </c>
      <c r="G454" s="715">
        <f>4649205/1000</f>
        <v>4649.2049999999999</v>
      </c>
      <c r="H454" s="715">
        <f>5386935/1000</f>
        <v>5386.9350000000004</v>
      </c>
      <c r="I454" s="715">
        <f>6569105/1000</f>
        <v>6569.1049999999996</v>
      </c>
      <c r="J454" s="715">
        <f>6830361/1000</f>
        <v>6830.3609999999999</v>
      </c>
      <c r="K454" s="709" t="s">
        <v>1620</v>
      </c>
      <c r="L454" s="732"/>
      <c r="M454" s="732"/>
      <c r="N454" s="732"/>
      <c r="O454" s="708"/>
      <c r="P454" s="709"/>
      <c r="Q454" s="709"/>
      <c r="R454" s="709"/>
      <c r="S454" s="709"/>
      <c r="T454" s="709"/>
      <c r="U454" s="709"/>
      <c r="V454" s="709"/>
      <c r="W454" s="709"/>
      <c r="X454" s="709"/>
      <c r="Y454" s="709"/>
      <c r="Z454" s="710"/>
    </row>
    <row r="455" spans="1:26" ht="16.5" customHeight="1">
      <c r="A455" s="864"/>
      <c r="B455" s="864"/>
      <c r="C455" s="1450" t="s">
        <v>1357</v>
      </c>
      <c r="D455" s="1451"/>
      <c r="E455" s="1494"/>
      <c r="F455" s="735"/>
      <c r="G455" s="718">
        <f t="shared" ref="G455:J455" si="91">(G454-F454)/F454</f>
        <v>-3.0740172057402464E-2</v>
      </c>
      <c r="H455" s="718">
        <f t="shared" si="91"/>
        <v>0.15867874184941308</v>
      </c>
      <c r="I455" s="718">
        <f t="shared" si="91"/>
        <v>0.21945132064894027</v>
      </c>
      <c r="J455" s="718">
        <f t="shared" si="91"/>
        <v>3.9770410124362499E-2</v>
      </c>
      <c r="K455" s="732"/>
      <c r="L455" s="732"/>
      <c r="M455" s="732"/>
      <c r="N455" s="732"/>
      <c r="O455" s="708"/>
      <c r="P455" s="709"/>
      <c r="Q455" s="709"/>
      <c r="R455" s="709"/>
      <c r="S455" s="709"/>
      <c r="T455" s="709"/>
      <c r="U455" s="709"/>
      <c r="V455" s="709"/>
      <c r="W455" s="709"/>
      <c r="X455" s="709"/>
      <c r="Y455" s="709"/>
      <c r="Z455" s="710"/>
    </row>
    <row r="456" spans="1:26" ht="16.5" customHeight="1">
      <c r="A456" s="708"/>
      <c r="B456" s="708"/>
      <c r="C456" s="708"/>
      <c r="D456" s="708"/>
      <c r="E456" s="708"/>
      <c r="F456" s="708"/>
      <c r="G456" s="708"/>
      <c r="H456" s="708"/>
      <c r="I456" s="708"/>
      <c r="J456" s="708"/>
      <c r="K456" s="708"/>
      <c r="L456" s="708"/>
      <c r="M456" s="708"/>
      <c r="N456" s="708"/>
      <c r="O456" s="708"/>
      <c r="P456" s="709"/>
      <c r="Q456" s="709"/>
      <c r="R456" s="709"/>
      <c r="S456" s="709"/>
      <c r="T456" s="709"/>
      <c r="U456" s="709"/>
      <c r="V456" s="709"/>
      <c r="W456" s="709"/>
      <c r="X456" s="709"/>
      <c r="Y456" s="709"/>
      <c r="Z456" s="710"/>
    </row>
    <row r="457" spans="1:26" ht="16.5" customHeight="1">
      <c r="A457" s="708"/>
      <c r="B457" s="709"/>
      <c r="C457" s="708"/>
      <c r="D457" s="708"/>
      <c r="E457" s="708"/>
      <c r="F457" s="708"/>
      <c r="G457" s="708"/>
      <c r="H457" s="708"/>
      <c r="I457" s="708"/>
      <c r="J457" s="709"/>
      <c r="K457" s="709"/>
      <c r="L457" s="708"/>
      <c r="M457" s="708"/>
      <c r="N457" s="708"/>
      <c r="O457" s="709"/>
      <c r="P457" s="709"/>
      <c r="Q457" s="709"/>
      <c r="R457" s="709"/>
      <c r="S457" s="709"/>
      <c r="T457" s="709"/>
      <c r="U457" s="709"/>
      <c r="V457" s="709"/>
      <c r="W457" s="709"/>
      <c r="X457" s="709"/>
      <c r="Y457" s="709"/>
      <c r="Z457" s="710"/>
    </row>
    <row r="458" spans="1:26" ht="16.5" customHeight="1">
      <c r="A458" s="1446" t="s">
        <v>1789</v>
      </c>
      <c r="B458" s="1447"/>
      <c r="C458" s="708"/>
      <c r="D458" s="867"/>
      <c r="E458" s="708"/>
      <c r="F458" s="708"/>
      <c r="G458" s="753"/>
      <c r="H458" s="855"/>
      <c r="I458" s="855"/>
      <c r="J458" s="709"/>
      <c r="K458" s="709"/>
      <c r="L458" s="736"/>
      <c r="M458" s="736"/>
      <c r="N458" s="736"/>
      <c r="O458" s="709"/>
      <c r="P458" s="709"/>
      <c r="Q458" s="709"/>
      <c r="R458" s="709"/>
      <c r="S458" s="709"/>
      <c r="T458" s="709"/>
      <c r="U458" s="709"/>
      <c r="V458" s="709"/>
      <c r="W458" s="709"/>
      <c r="X458" s="709"/>
      <c r="Y458" s="709"/>
      <c r="Z458" s="710"/>
    </row>
    <row r="459" spans="1:26" ht="16.5" customHeight="1">
      <c r="A459" s="736"/>
      <c r="B459" s="709"/>
      <c r="C459" s="708"/>
      <c r="D459" s="708"/>
      <c r="E459" s="708"/>
      <c r="F459" s="708"/>
      <c r="G459" s="708"/>
      <c r="H459" s="708"/>
      <c r="I459" s="736"/>
      <c r="J459" s="709"/>
      <c r="K459" s="709"/>
      <c r="L459" s="736"/>
      <c r="M459" s="736"/>
      <c r="N459" s="736"/>
      <c r="O459" s="709"/>
      <c r="P459" s="709"/>
      <c r="Q459" s="709"/>
      <c r="R459" s="709"/>
      <c r="S459" s="709"/>
      <c r="T459" s="709"/>
      <c r="U459" s="709"/>
      <c r="V459" s="709"/>
      <c r="W459" s="709"/>
      <c r="X459" s="709"/>
      <c r="Y459" s="709"/>
      <c r="Z459" s="710"/>
    </row>
    <row r="460" spans="1:26" ht="16.5" customHeight="1">
      <c r="A460" s="736"/>
      <c r="B460" s="709"/>
      <c r="C460" s="1456" t="s">
        <v>1610</v>
      </c>
      <c r="D460" s="1457"/>
      <c r="E460" s="1447"/>
      <c r="F460" s="786" t="s">
        <v>87</v>
      </c>
      <c r="G460" s="786" t="s">
        <v>88</v>
      </c>
      <c r="H460" s="786" t="s">
        <v>89</v>
      </c>
      <c r="I460" s="786" t="s">
        <v>90</v>
      </c>
      <c r="J460" s="786" t="s">
        <v>91</v>
      </c>
      <c r="K460" s="709"/>
      <c r="L460" s="736"/>
      <c r="M460" s="736"/>
      <c r="N460" s="736"/>
      <c r="O460" s="709"/>
      <c r="P460" s="709"/>
      <c r="Q460" s="709"/>
      <c r="R460" s="709"/>
      <c r="S460" s="709"/>
      <c r="T460" s="709"/>
      <c r="U460" s="709"/>
      <c r="V460" s="709"/>
      <c r="W460" s="709"/>
      <c r="X460" s="709"/>
      <c r="Y460" s="709"/>
      <c r="Z460" s="710"/>
    </row>
    <row r="461" spans="1:26" ht="16.5" customHeight="1">
      <c r="A461" s="736"/>
      <c r="B461" s="709"/>
      <c r="C461" s="1458" t="s">
        <v>1614</v>
      </c>
      <c r="D461" s="1459"/>
      <c r="E461" s="1459"/>
      <c r="F461" s="715">
        <f t="shared" ref="F461:J461" si="92">F463+F465</f>
        <v>496.26831000000004</v>
      </c>
      <c r="G461" s="715">
        <f t="shared" si="92"/>
        <v>2752.4333500000002</v>
      </c>
      <c r="H461" s="715">
        <f t="shared" si="92"/>
        <v>5988.8890099999999</v>
      </c>
      <c r="I461" s="715">
        <f t="shared" si="92"/>
        <v>11581.349709999999</v>
      </c>
      <c r="J461" s="715">
        <f t="shared" si="92"/>
        <v>19158.078789999996</v>
      </c>
      <c r="K461" s="709"/>
      <c r="L461" s="736"/>
      <c r="M461" s="736"/>
      <c r="N461" s="736"/>
      <c r="O461" s="709"/>
      <c r="P461" s="709"/>
      <c r="Q461" s="709"/>
      <c r="R461" s="709"/>
      <c r="S461" s="709"/>
      <c r="T461" s="709"/>
      <c r="U461" s="709"/>
      <c r="V461" s="709"/>
      <c r="W461" s="709"/>
      <c r="X461" s="709"/>
      <c r="Y461" s="709"/>
      <c r="Z461" s="710"/>
    </row>
    <row r="462" spans="1:26" ht="16.5" customHeight="1">
      <c r="A462" s="736"/>
      <c r="B462" s="709"/>
      <c r="C462" s="1468" t="s">
        <v>1357</v>
      </c>
      <c r="D462" s="1469"/>
      <c r="E462" s="1469"/>
      <c r="F462" s="868"/>
      <c r="G462" s="742">
        <f t="shared" ref="G462:J462" si="93">(G461-F461)/F461</f>
        <v>4.5462605500641375</v>
      </c>
      <c r="H462" s="742">
        <f t="shared" si="93"/>
        <v>1.1758525088354999</v>
      </c>
      <c r="I462" s="742">
        <f t="shared" si="93"/>
        <v>0.93380603491932113</v>
      </c>
      <c r="J462" s="742">
        <f t="shared" si="93"/>
        <v>0.65421814121179822</v>
      </c>
      <c r="K462" s="709"/>
      <c r="L462" s="736"/>
      <c r="M462" s="736"/>
      <c r="N462" s="736"/>
      <c r="O462" s="709"/>
      <c r="P462" s="709"/>
      <c r="Q462" s="709"/>
      <c r="R462" s="709"/>
      <c r="S462" s="709"/>
      <c r="T462" s="709"/>
      <c r="U462" s="709"/>
      <c r="V462" s="709"/>
      <c r="W462" s="709"/>
      <c r="X462" s="709"/>
      <c r="Y462" s="709"/>
      <c r="Z462" s="710"/>
    </row>
    <row r="463" spans="1:26" ht="16.5" customHeight="1">
      <c r="A463" s="736"/>
      <c r="B463" s="709"/>
      <c r="C463" s="1458" t="s">
        <v>1757</v>
      </c>
      <c r="D463" s="1459"/>
      <c r="E463" s="1459"/>
      <c r="F463" s="715">
        <f t="shared" ref="F463:J463" si="94">F508</f>
        <v>46.793309999999998</v>
      </c>
      <c r="G463" s="715">
        <f t="shared" si="94"/>
        <v>77.988850000000014</v>
      </c>
      <c r="H463" s="715">
        <f t="shared" si="94"/>
        <v>202.77101000000002</v>
      </c>
      <c r="I463" s="715">
        <f t="shared" si="94"/>
        <v>358.74871000000002</v>
      </c>
      <c r="J463" s="715">
        <f t="shared" si="94"/>
        <v>421.13978999999995</v>
      </c>
      <c r="K463" s="709"/>
      <c r="L463" s="736"/>
      <c r="M463" s="736"/>
      <c r="N463" s="736"/>
      <c r="O463" s="709"/>
      <c r="P463" s="709"/>
      <c r="Q463" s="709"/>
      <c r="R463" s="709"/>
      <c r="S463" s="709"/>
      <c r="T463" s="709"/>
      <c r="U463" s="709"/>
      <c r="V463" s="709"/>
      <c r="W463" s="709"/>
      <c r="X463" s="709"/>
      <c r="Y463" s="709"/>
      <c r="Z463" s="710"/>
    </row>
    <row r="464" spans="1:26" ht="16.5" customHeight="1">
      <c r="A464" s="736"/>
      <c r="B464" s="709"/>
      <c r="C464" s="1468" t="s">
        <v>1357</v>
      </c>
      <c r="D464" s="1469"/>
      <c r="E464" s="1469"/>
      <c r="F464" s="868"/>
      <c r="G464" s="742">
        <f t="shared" ref="G464:J464" si="95">(G463-F463)/F463</f>
        <v>0.66666666666666707</v>
      </c>
      <c r="H464" s="742">
        <f t="shared" si="95"/>
        <v>1.5999999999999999</v>
      </c>
      <c r="I464" s="742">
        <f t="shared" si="95"/>
        <v>0.76923076923076916</v>
      </c>
      <c r="J464" s="742">
        <f t="shared" si="95"/>
        <v>0.17391304347826067</v>
      </c>
      <c r="K464" s="709"/>
      <c r="L464" s="736"/>
      <c r="M464" s="736"/>
      <c r="N464" s="736"/>
      <c r="O464" s="709"/>
      <c r="P464" s="709"/>
      <c r="Q464" s="709"/>
      <c r="R464" s="709"/>
      <c r="S464" s="709"/>
      <c r="T464" s="709"/>
      <c r="U464" s="709"/>
      <c r="V464" s="709"/>
      <c r="W464" s="709"/>
      <c r="X464" s="709"/>
      <c r="Y464" s="709"/>
      <c r="Z464" s="710"/>
    </row>
    <row r="465" spans="1:26" ht="16.5" customHeight="1">
      <c r="A465" s="736"/>
      <c r="B465" s="709"/>
      <c r="C465" s="1458" t="s">
        <v>1758</v>
      </c>
      <c r="D465" s="1459"/>
      <c r="E465" s="1459"/>
      <c r="F465" s="715">
        <f t="shared" ref="F465:J465" si="96">F628</f>
        <v>449.47500000000002</v>
      </c>
      <c r="G465" s="715">
        <f t="shared" si="96"/>
        <v>2674.4445000000001</v>
      </c>
      <c r="H465" s="715">
        <f t="shared" si="96"/>
        <v>5786.1179999999995</v>
      </c>
      <c r="I465" s="715">
        <f t="shared" si="96"/>
        <v>11222.600999999999</v>
      </c>
      <c r="J465" s="715">
        <f t="shared" si="96"/>
        <v>18736.938999999995</v>
      </c>
      <c r="K465" s="709"/>
      <c r="L465" s="736"/>
      <c r="M465" s="736"/>
      <c r="N465" s="736"/>
      <c r="O465" s="709"/>
      <c r="P465" s="709"/>
      <c r="Q465" s="709"/>
      <c r="R465" s="709"/>
      <c r="S465" s="709"/>
      <c r="T465" s="709"/>
      <c r="U465" s="709"/>
      <c r="V465" s="709"/>
      <c r="W465" s="709"/>
      <c r="X465" s="709"/>
      <c r="Y465" s="709"/>
      <c r="Z465" s="710"/>
    </row>
    <row r="466" spans="1:26" ht="16.5" customHeight="1">
      <c r="A466" s="736"/>
      <c r="B466" s="709"/>
      <c r="C466" s="1468" t="s">
        <v>1357</v>
      </c>
      <c r="D466" s="1469"/>
      <c r="E466" s="1469"/>
      <c r="F466" s="868"/>
      <c r="G466" s="742">
        <f t="shared" ref="G466:J466" si="97">(G465-F465)/F465</f>
        <v>4.9501518438177872</v>
      </c>
      <c r="H466" s="742">
        <f t="shared" si="97"/>
        <v>1.1634840431349387</v>
      </c>
      <c r="I466" s="742">
        <f t="shared" si="97"/>
        <v>0.93957347568784455</v>
      </c>
      <c r="J466" s="742">
        <f t="shared" si="97"/>
        <v>0.66957187553936892</v>
      </c>
      <c r="K466" s="709"/>
      <c r="L466" s="736"/>
      <c r="M466" s="736"/>
      <c r="N466" s="736"/>
      <c r="O466" s="709"/>
      <c r="P466" s="709"/>
      <c r="Q466" s="709"/>
      <c r="R466" s="709"/>
      <c r="S466" s="709"/>
      <c r="T466" s="709"/>
      <c r="U466" s="709"/>
      <c r="V466" s="709"/>
      <c r="W466" s="709"/>
      <c r="X466" s="709"/>
      <c r="Y466" s="709"/>
      <c r="Z466" s="710"/>
    </row>
    <row r="467" spans="1:26" ht="16.5" customHeight="1">
      <c r="A467" s="736"/>
      <c r="B467" s="736"/>
      <c r="C467" s="736"/>
      <c r="D467" s="736"/>
      <c r="E467" s="736"/>
      <c r="F467" s="736"/>
      <c r="G467" s="736"/>
      <c r="H467" s="736"/>
      <c r="I467" s="736"/>
      <c r="J467" s="736"/>
      <c r="K467" s="736"/>
      <c r="L467" s="736"/>
      <c r="M467" s="736"/>
      <c r="N467" s="736"/>
      <c r="O467" s="709"/>
      <c r="P467" s="709"/>
      <c r="Q467" s="709"/>
      <c r="R467" s="709"/>
      <c r="S467" s="709"/>
      <c r="T467" s="709"/>
      <c r="U467" s="709"/>
      <c r="V467" s="709"/>
      <c r="W467" s="709"/>
      <c r="X467" s="709"/>
      <c r="Y467" s="709"/>
      <c r="Z467" s="710"/>
    </row>
    <row r="468" spans="1:26" ht="16.5" customHeight="1">
      <c r="A468" s="736"/>
      <c r="B468" s="736"/>
      <c r="C468" s="736"/>
      <c r="D468" s="736"/>
      <c r="E468" s="736"/>
      <c r="F468" s="736"/>
      <c r="G468" s="736"/>
      <c r="H468" s="736"/>
      <c r="I468" s="736"/>
      <c r="J468" s="736"/>
      <c r="K468" s="736"/>
      <c r="L468" s="736"/>
      <c r="M468" s="736"/>
      <c r="N468" s="736"/>
      <c r="O468" s="709"/>
      <c r="P468" s="709"/>
      <c r="Q468" s="709"/>
      <c r="R468" s="709"/>
      <c r="S468" s="709"/>
      <c r="T468" s="709"/>
      <c r="U468" s="709"/>
      <c r="V468" s="709"/>
      <c r="W468" s="709"/>
      <c r="X468" s="709"/>
      <c r="Y468" s="709"/>
      <c r="Z468" s="710"/>
    </row>
    <row r="469" spans="1:26" ht="16.5" customHeight="1">
      <c r="A469" s="1481" t="s">
        <v>1790</v>
      </c>
      <c r="B469" s="1447"/>
      <c r="C469" s="736"/>
      <c r="D469" s="736"/>
      <c r="E469" s="736"/>
      <c r="F469" s="736"/>
      <c r="G469" s="736"/>
      <c r="H469" s="736"/>
      <c r="I469" s="736"/>
      <c r="J469" s="736"/>
      <c r="K469" s="736"/>
      <c r="L469" s="736"/>
      <c r="M469" s="736"/>
      <c r="N469" s="709"/>
      <c r="O469" s="709"/>
      <c r="P469" s="709"/>
      <c r="Q469" s="709"/>
      <c r="R469" s="709"/>
      <c r="S469" s="709"/>
      <c r="T469" s="709"/>
      <c r="U469" s="709"/>
      <c r="V469" s="709"/>
      <c r="W469" s="709"/>
      <c r="X469" s="709"/>
      <c r="Y469" s="709"/>
      <c r="Z469" s="710"/>
    </row>
    <row r="470" spans="1:26" ht="16.5" customHeight="1">
      <c r="A470" s="736"/>
      <c r="B470" s="736"/>
      <c r="C470" s="736"/>
      <c r="D470" s="736"/>
      <c r="E470" s="736"/>
      <c r="F470" s="736"/>
      <c r="G470" s="736"/>
      <c r="H470" s="736"/>
      <c r="I470" s="736"/>
      <c r="J470" s="736"/>
      <c r="K470" s="736"/>
      <c r="L470" s="736"/>
      <c r="M470" s="709"/>
      <c r="N470" s="709"/>
      <c r="O470" s="709"/>
      <c r="P470" s="709"/>
      <c r="Q470" s="709"/>
      <c r="R470" s="709"/>
      <c r="S470" s="709"/>
      <c r="T470" s="709"/>
      <c r="U470" s="709"/>
      <c r="V470" s="709"/>
      <c r="W470" s="709"/>
      <c r="X470" s="709"/>
      <c r="Y470" s="709"/>
      <c r="Z470" s="710"/>
    </row>
    <row r="471" spans="1:26" ht="16.5" customHeight="1">
      <c r="A471" s="736"/>
      <c r="B471" s="736"/>
      <c r="C471" s="736"/>
      <c r="D471" s="736"/>
      <c r="E471" s="736"/>
      <c r="F471" s="736"/>
      <c r="G471" s="736"/>
      <c r="H471" s="736"/>
      <c r="I471" s="736"/>
      <c r="J471" s="736"/>
      <c r="K471" s="736"/>
      <c r="L471" s="754"/>
      <c r="M471" s="709"/>
      <c r="N471" s="709"/>
      <c r="O471" s="709"/>
      <c r="P471" s="709"/>
      <c r="Q471" s="709"/>
      <c r="R471" s="709"/>
      <c r="S471" s="709"/>
      <c r="T471" s="709"/>
      <c r="U471" s="709"/>
      <c r="V471" s="709"/>
      <c r="W471" s="709"/>
      <c r="X471" s="709"/>
      <c r="Y471" s="709"/>
      <c r="Z471" s="710"/>
    </row>
    <row r="472" spans="1:26" ht="16.5" customHeight="1">
      <c r="A472" s="720" t="s">
        <v>1625</v>
      </c>
      <c r="B472" s="736"/>
      <c r="C472" s="736"/>
      <c r="D472" s="736"/>
      <c r="E472" s="736"/>
      <c r="F472" s="736"/>
      <c r="G472" s="736"/>
      <c r="H472" s="736"/>
      <c r="I472" s="736"/>
      <c r="J472" s="736"/>
      <c r="K472" s="736"/>
      <c r="L472" s="754"/>
      <c r="M472" s="709"/>
      <c r="N472" s="709"/>
      <c r="O472" s="709"/>
      <c r="P472" s="709"/>
      <c r="Q472" s="709"/>
      <c r="R472" s="709"/>
      <c r="S472" s="709"/>
      <c r="T472" s="709"/>
      <c r="U472" s="709"/>
      <c r="V472" s="709"/>
      <c r="W472" s="709"/>
      <c r="X472" s="709"/>
      <c r="Y472" s="709"/>
      <c r="Z472" s="710"/>
    </row>
    <row r="473" spans="1:26" ht="16.5" customHeight="1">
      <c r="A473" s="720"/>
      <c r="B473" s="736"/>
      <c r="C473" s="744" t="s">
        <v>1791</v>
      </c>
      <c r="D473" s="736"/>
      <c r="E473" s="736"/>
      <c r="F473" s="736"/>
      <c r="G473" s="736"/>
      <c r="H473" s="736"/>
      <c r="I473" s="736"/>
      <c r="J473" s="736"/>
      <c r="K473" s="736"/>
      <c r="L473" s="754"/>
      <c r="M473" s="709"/>
      <c r="N473" s="709"/>
      <c r="O473" s="709"/>
      <c r="P473" s="709"/>
      <c r="Q473" s="709"/>
      <c r="R473" s="709"/>
      <c r="S473" s="709"/>
      <c r="T473" s="709"/>
      <c r="U473" s="709"/>
      <c r="V473" s="709"/>
      <c r="W473" s="709"/>
      <c r="X473" s="709"/>
      <c r="Y473" s="709"/>
      <c r="Z473" s="710"/>
    </row>
    <row r="474" spans="1:26" ht="16.5" customHeight="1">
      <c r="A474" s="736"/>
      <c r="B474" s="736"/>
      <c r="C474" s="736" t="s">
        <v>1792</v>
      </c>
      <c r="D474" s="736"/>
      <c r="E474" s="736"/>
      <c r="F474" s="736"/>
      <c r="G474" s="736"/>
      <c r="H474" s="736"/>
      <c r="I474" s="736"/>
      <c r="J474" s="736"/>
      <c r="K474" s="736"/>
      <c r="L474" s="736"/>
      <c r="M474" s="709"/>
      <c r="N474" s="709"/>
      <c r="O474" s="709"/>
      <c r="P474" s="709"/>
      <c r="Q474" s="709"/>
      <c r="R474" s="709"/>
      <c r="S474" s="709"/>
      <c r="T474" s="709"/>
      <c r="U474" s="709"/>
      <c r="V474" s="709"/>
      <c r="W474" s="709"/>
      <c r="X474" s="709"/>
      <c r="Y474" s="709"/>
      <c r="Z474" s="710"/>
    </row>
    <row r="475" spans="1:26" ht="16.5" customHeight="1">
      <c r="A475" s="736"/>
      <c r="B475" s="736"/>
      <c r="C475" s="736"/>
      <c r="D475" s="736"/>
      <c r="E475" s="736"/>
      <c r="F475" s="736"/>
      <c r="G475" s="736"/>
      <c r="H475" s="736"/>
      <c r="I475" s="736"/>
      <c r="J475" s="736"/>
      <c r="K475" s="736"/>
      <c r="L475" s="736"/>
      <c r="M475" s="736"/>
      <c r="N475" s="709"/>
      <c r="O475" s="709"/>
      <c r="P475" s="709"/>
      <c r="Q475" s="709"/>
      <c r="R475" s="709"/>
      <c r="S475" s="709"/>
      <c r="T475" s="709"/>
      <c r="U475" s="709"/>
      <c r="V475" s="709"/>
      <c r="W475" s="709"/>
      <c r="X475" s="709"/>
      <c r="Y475" s="709"/>
      <c r="Z475" s="710"/>
    </row>
    <row r="476" spans="1:26" ht="16.5" customHeight="1">
      <c r="A476" s="708"/>
      <c r="B476" s="708"/>
      <c r="C476" s="1491" t="s">
        <v>1793</v>
      </c>
      <c r="D476" s="1447"/>
      <c r="E476" s="869" t="s">
        <v>1794</v>
      </c>
      <c r="F476" s="869" t="s">
        <v>1633</v>
      </c>
      <c r="G476" s="869" t="s">
        <v>1707</v>
      </c>
      <c r="H476" s="869" t="s">
        <v>1795</v>
      </c>
      <c r="I476" s="1434" t="s">
        <v>1796</v>
      </c>
      <c r="J476" s="1435"/>
      <c r="K476" s="1438"/>
      <c r="L476" s="870" t="s">
        <v>1632</v>
      </c>
      <c r="M476" s="708"/>
      <c r="N476" s="708"/>
      <c r="O476" s="708"/>
      <c r="P476" s="708"/>
      <c r="Q476" s="708"/>
      <c r="R476" s="708"/>
      <c r="S476" s="708"/>
      <c r="T476" s="708"/>
      <c r="U476" s="708"/>
      <c r="V476" s="708"/>
      <c r="W476" s="709"/>
      <c r="X476" s="709"/>
      <c r="Y476" s="709"/>
      <c r="Z476" s="709"/>
    </row>
    <row r="477" spans="1:26" ht="16.5" customHeight="1">
      <c r="A477" s="708"/>
      <c r="B477" s="708"/>
      <c r="C477" s="1464" t="s">
        <v>1797</v>
      </c>
      <c r="D477" s="1435"/>
      <c r="E477" s="871">
        <v>2</v>
      </c>
      <c r="F477" s="871" t="s">
        <v>1798</v>
      </c>
      <c r="G477" s="871" t="s">
        <v>1799</v>
      </c>
      <c r="H477" s="871" t="s">
        <v>1800</v>
      </c>
      <c r="I477" s="1492" t="s">
        <v>1801</v>
      </c>
      <c r="J477" s="1435"/>
      <c r="K477" s="1438"/>
      <c r="L477" s="872">
        <f>1559777/1000</f>
        <v>1559.777</v>
      </c>
      <c r="M477" s="736" t="s">
        <v>1620</v>
      </c>
      <c r="N477" s="708"/>
      <c r="O477" s="708"/>
      <c r="P477" s="708"/>
      <c r="Q477" s="708"/>
      <c r="R477" s="708"/>
      <c r="S477" s="708"/>
      <c r="T477" s="708"/>
      <c r="U477" s="708"/>
      <c r="V477" s="708"/>
      <c r="W477" s="709"/>
      <c r="X477" s="709"/>
      <c r="Y477" s="709"/>
      <c r="Z477" s="709"/>
    </row>
    <row r="478" spans="1:26" ht="16.5" customHeight="1">
      <c r="A478" s="708"/>
      <c r="B478" s="708"/>
      <c r="C478" s="708"/>
      <c r="D478" s="708"/>
      <c r="E478" s="708"/>
      <c r="F478" s="708"/>
      <c r="G478" s="708"/>
      <c r="H478" s="708"/>
      <c r="I478" s="708"/>
      <c r="J478" s="708"/>
      <c r="K478" s="708"/>
      <c r="L478" s="708"/>
      <c r="M478" s="708"/>
      <c r="N478" s="708"/>
      <c r="O478" s="708"/>
      <c r="P478" s="708"/>
      <c r="Q478" s="708"/>
      <c r="R478" s="708"/>
      <c r="S478" s="708" t="s">
        <v>1320</v>
      </c>
      <c r="T478" s="708"/>
      <c r="U478" s="708"/>
      <c r="V478" s="708"/>
      <c r="W478" s="709"/>
      <c r="X478" s="709"/>
      <c r="Y478" s="709"/>
      <c r="Z478" s="709"/>
    </row>
    <row r="479" spans="1:26" ht="16.5" customHeight="1">
      <c r="A479" s="736"/>
      <c r="B479" s="736"/>
      <c r="C479" s="736" t="s">
        <v>1802</v>
      </c>
      <c r="D479" s="736"/>
      <c r="E479" s="736"/>
      <c r="F479" s="736"/>
      <c r="G479" s="736"/>
      <c r="H479" s="736"/>
      <c r="I479" s="736"/>
      <c r="J479" s="736"/>
      <c r="K479" s="736"/>
      <c r="L479" s="736"/>
      <c r="M479" s="736"/>
      <c r="N479" s="736"/>
      <c r="O479" s="736"/>
      <c r="P479" s="736"/>
      <c r="Q479" s="708"/>
      <c r="R479" s="736"/>
      <c r="S479" s="736"/>
      <c r="T479" s="736"/>
      <c r="U479" s="736"/>
      <c r="V479" s="736"/>
      <c r="W479" s="709"/>
      <c r="X479" s="709"/>
      <c r="Y479" s="709"/>
      <c r="Z479" s="726"/>
    </row>
    <row r="480" spans="1:26" ht="16.5" customHeight="1">
      <c r="A480" s="736"/>
      <c r="B480" s="736"/>
      <c r="C480" s="736" t="s">
        <v>1803</v>
      </c>
      <c r="D480" s="736"/>
      <c r="E480" s="736"/>
      <c r="F480" s="736"/>
      <c r="G480" s="736"/>
      <c r="H480" s="736"/>
      <c r="I480" s="736"/>
      <c r="J480" s="736"/>
      <c r="K480" s="736"/>
      <c r="L480" s="736"/>
      <c r="M480" s="736"/>
      <c r="N480" s="736"/>
      <c r="O480" s="736"/>
      <c r="P480" s="736"/>
      <c r="Q480" s="708"/>
      <c r="R480" s="736"/>
      <c r="S480" s="709"/>
      <c r="T480" s="709"/>
      <c r="U480" s="709"/>
      <c r="V480" s="709"/>
      <c r="W480" s="709"/>
      <c r="X480" s="709"/>
      <c r="Y480" s="709"/>
      <c r="Z480" s="710"/>
    </row>
    <row r="481" spans="1:26" ht="16.5" customHeight="1">
      <c r="A481" s="736"/>
      <c r="B481" s="736"/>
      <c r="C481" s="736" t="s">
        <v>1804</v>
      </c>
      <c r="D481" s="736"/>
      <c r="E481" s="736"/>
      <c r="F481" s="736"/>
      <c r="G481" s="736"/>
      <c r="H481" s="736"/>
      <c r="I481" s="736"/>
      <c r="J481" s="736"/>
      <c r="K481" s="736"/>
      <c r="L481" s="736"/>
      <c r="M481" s="736"/>
      <c r="N481" s="736"/>
      <c r="O481" s="736"/>
      <c r="P481" s="736"/>
      <c r="Q481" s="708"/>
      <c r="R481" s="736"/>
      <c r="S481" s="736"/>
      <c r="T481" s="736"/>
      <c r="U481" s="736"/>
      <c r="V481" s="736"/>
      <c r="W481" s="709"/>
      <c r="X481" s="709"/>
      <c r="Y481" s="709"/>
      <c r="Z481" s="710"/>
    </row>
    <row r="482" spans="1:26" ht="16.5" customHeight="1">
      <c r="A482" s="736"/>
      <c r="B482" s="736"/>
      <c r="C482" s="736" t="s">
        <v>1805</v>
      </c>
      <c r="D482" s="736"/>
      <c r="E482" s="736"/>
      <c r="F482" s="736"/>
      <c r="G482" s="736"/>
      <c r="H482" s="736"/>
      <c r="I482" s="736"/>
      <c r="J482" s="736"/>
      <c r="K482" s="736"/>
      <c r="L482" s="736"/>
      <c r="M482" s="736"/>
      <c r="N482" s="736"/>
      <c r="O482" s="736"/>
      <c r="P482" s="736"/>
      <c r="Q482" s="708"/>
      <c r="R482" s="736"/>
      <c r="S482" s="736"/>
      <c r="T482" s="736"/>
      <c r="U482" s="736"/>
      <c r="V482" s="736"/>
      <c r="W482" s="709"/>
      <c r="X482" s="709"/>
      <c r="Y482" s="709"/>
      <c r="Z482" s="710"/>
    </row>
    <row r="483" spans="1:26" ht="16.5" customHeight="1">
      <c r="A483" s="736"/>
      <c r="B483" s="736"/>
      <c r="C483" s="753"/>
      <c r="D483" s="855"/>
      <c r="E483" s="736"/>
      <c r="F483" s="736"/>
      <c r="G483" s="736"/>
      <c r="H483" s="736"/>
      <c r="I483" s="753"/>
      <c r="J483" s="736"/>
      <c r="K483" s="736"/>
      <c r="L483" s="855"/>
      <c r="M483" s="736"/>
      <c r="N483" s="736"/>
      <c r="O483" s="736"/>
      <c r="P483" s="736"/>
      <c r="Q483" s="736"/>
      <c r="R483" s="736"/>
      <c r="S483" s="736"/>
      <c r="T483" s="736"/>
      <c r="U483" s="736"/>
      <c r="V483" s="736"/>
      <c r="W483" s="709"/>
      <c r="X483" s="709"/>
      <c r="Y483" s="709"/>
      <c r="Z483" s="710"/>
    </row>
    <row r="484" spans="1:26" ht="16.5" customHeight="1">
      <c r="A484" s="736"/>
      <c r="B484" s="736"/>
      <c r="C484" s="761"/>
      <c r="D484" s="873"/>
      <c r="E484" s="761"/>
      <c r="F484" s="874">
        <v>1</v>
      </c>
      <c r="G484" s="874">
        <v>2</v>
      </c>
      <c r="H484" s="874">
        <v>3</v>
      </c>
      <c r="I484" s="874">
        <v>4</v>
      </c>
      <c r="J484" s="874">
        <v>5</v>
      </c>
      <c r="K484" s="874">
        <v>6</v>
      </c>
      <c r="L484" s="874">
        <v>7</v>
      </c>
      <c r="M484" s="874">
        <v>8</v>
      </c>
      <c r="N484" s="874">
        <v>9</v>
      </c>
      <c r="O484" s="874">
        <v>10</v>
      </c>
      <c r="P484" s="874">
        <v>11</v>
      </c>
      <c r="Q484" s="874">
        <v>12</v>
      </c>
      <c r="R484" s="874">
        <v>13</v>
      </c>
      <c r="S484" s="874">
        <v>14</v>
      </c>
      <c r="T484" s="736"/>
      <c r="U484" s="736"/>
      <c r="V484" s="736"/>
      <c r="W484" s="709"/>
      <c r="X484" s="709"/>
      <c r="Y484" s="709"/>
      <c r="Z484" s="710"/>
    </row>
    <row r="485" spans="1:26" ht="16.5" customHeight="1">
      <c r="A485" s="736"/>
      <c r="B485" s="736"/>
      <c r="C485" s="1464" t="s">
        <v>1806</v>
      </c>
      <c r="D485" s="1435"/>
      <c r="E485" s="1438"/>
      <c r="F485" s="819">
        <v>0.03</v>
      </c>
      <c r="G485" s="819">
        <v>0.08</v>
      </c>
      <c r="H485" s="819">
        <v>0.21</v>
      </c>
      <c r="I485" s="819">
        <v>0.44</v>
      </c>
      <c r="J485" s="819">
        <v>0.71</v>
      </c>
      <c r="K485" s="819">
        <v>0.89</v>
      </c>
      <c r="L485" s="819">
        <v>0.89</v>
      </c>
      <c r="M485" s="819">
        <v>0.97</v>
      </c>
      <c r="N485" s="819">
        <v>0.99</v>
      </c>
      <c r="O485" s="819">
        <v>0.99</v>
      </c>
      <c r="P485" s="819">
        <v>0.99</v>
      </c>
      <c r="Q485" s="819">
        <v>0.99</v>
      </c>
      <c r="R485" s="819">
        <v>0.99</v>
      </c>
      <c r="S485" s="819">
        <v>0.99</v>
      </c>
      <c r="T485" s="736" t="s">
        <v>1620</v>
      </c>
      <c r="U485" s="736"/>
      <c r="V485" s="736"/>
      <c r="W485" s="709"/>
      <c r="X485" s="709"/>
      <c r="Y485" s="709"/>
      <c r="Z485" s="726"/>
    </row>
    <row r="486" spans="1:26" ht="16.5" customHeight="1">
      <c r="A486" s="736"/>
      <c r="B486" s="736"/>
      <c r="C486" s="753"/>
      <c r="D486" s="855"/>
      <c r="E486" s="753"/>
      <c r="F486" s="736"/>
      <c r="G486" s="736"/>
      <c r="H486" s="736"/>
      <c r="I486" s="736"/>
      <c r="J486" s="736"/>
      <c r="K486" s="736"/>
      <c r="L486" s="736"/>
      <c r="M486" s="736"/>
      <c r="N486" s="736"/>
      <c r="O486" s="736"/>
      <c r="P486" s="736"/>
      <c r="Q486" s="736"/>
      <c r="R486" s="736"/>
      <c r="S486" s="736"/>
      <c r="T486" s="736"/>
      <c r="U486" s="736"/>
      <c r="V486" s="736"/>
      <c r="W486" s="736"/>
      <c r="X486" s="736"/>
      <c r="Y486" s="736"/>
      <c r="Z486" s="736"/>
    </row>
    <row r="487" spans="1:26" ht="16.5" customHeight="1">
      <c r="A487" s="736"/>
      <c r="B487" s="736"/>
      <c r="C487" s="736" t="s">
        <v>1807</v>
      </c>
      <c r="D487" s="736"/>
      <c r="E487" s="736"/>
      <c r="F487" s="736"/>
      <c r="G487" s="736"/>
      <c r="H487" s="736"/>
      <c r="I487" s="736"/>
      <c r="J487" s="736"/>
      <c r="K487" s="736"/>
      <c r="L487" s="736"/>
      <c r="M487" s="736"/>
      <c r="N487" s="736"/>
      <c r="O487" s="736"/>
      <c r="P487" s="736"/>
      <c r="Q487" s="736"/>
      <c r="R487" s="736"/>
      <c r="S487" s="736"/>
      <c r="T487" s="736"/>
      <c r="U487" s="736"/>
      <c r="V487" s="736"/>
      <c r="W487" s="736"/>
      <c r="X487" s="736"/>
      <c r="Y487" s="736"/>
      <c r="Z487" s="736"/>
    </row>
    <row r="488" spans="1:26" ht="16.5" customHeight="1">
      <c r="A488" s="736"/>
      <c r="B488" s="736"/>
      <c r="C488" s="875"/>
      <c r="D488" s="736"/>
      <c r="E488" s="753"/>
      <c r="F488" s="855"/>
      <c r="G488" s="736"/>
      <c r="H488" s="736"/>
      <c r="I488" s="736"/>
      <c r="J488" s="736"/>
      <c r="K488" s="736"/>
      <c r="L488" s="736"/>
      <c r="M488" s="736"/>
      <c r="N488" s="709"/>
      <c r="O488" s="736"/>
      <c r="P488" s="736"/>
      <c r="Q488" s="736"/>
      <c r="R488" s="736"/>
      <c r="S488" s="736"/>
      <c r="T488" s="736"/>
      <c r="U488" s="736"/>
      <c r="V488" s="736"/>
      <c r="W488" s="736"/>
      <c r="X488" s="736"/>
      <c r="Y488" s="736"/>
      <c r="Z488" s="736"/>
    </row>
    <row r="489" spans="1:26" ht="16.5" customHeight="1">
      <c r="A489" s="736"/>
      <c r="B489" s="736"/>
      <c r="C489" s="876" t="s">
        <v>1808</v>
      </c>
      <c r="D489" s="736"/>
      <c r="E489" s="736"/>
      <c r="F489" s="736"/>
      <c r="G489" s="736"/>
      <c r="H489" s="736"/>
      <c r="I489" s="736"/>
      <c r="J489" s="736"/>
      <c r="K489" s="736"/>
      <c r="L489" s="736"/>
      <c r="M489" s="736"/>
      <c r="N489" s="709"/>
      <c r="O489" s="736"/>
      <c r="P489" s="736"/>
      <c r="Q489" s="736"/>
      <c r="R489" s="736"/>
      <c r="S489" s="736"/>
      <c r="T489" s="736"/>
      <c r="U489" s="736"/>
      <c r="V489" s="736"/>
      <c r="W489" s="736"/>
      <c r="X489" s="736"/>
      <c r="Y489" s="736"/>
      <c r="Z489" s="736"/>
    </row>
    <row r="490" spans="1:26" ht="16.5" customHeight="1">
      <c r="A490" s="736"/>
      <c r="B490" s="736"/>
      <c r="C490" s="736"/>
      <c r="D490" s="736"/>
      <c r="E490" s="736"/>
      <c r="F490" s="736"/>
      <c r="G490" s="736"/>
      <c r="H490" s="736"/>
      <c r="I490" s="736"/>
      <c r="J490" s="736"/>
      <c r="K490" s="736"/>
      <c r="L490" s="736"/>
      <c r="M490" s="736"/>
      <c r="N490" s="736"/>
      <c r="O490" s="736"/>
      <c r="P490" s="736"/>
      <c r="Q490" s="736"/>
      <c r="R490" s="736"/>
      <c r="S490" s="736"/>
      <c r="T490" s="736"/>
      <c r="U490" s="736"/>
      <c r="V490" s="736"/>
      <c r="W490" s="736"/>
      <c r="X490" s="736"/>
      <c r="Y490" s="736"/>
      <c r="Z490" s="754"/>
    </row>
    <row r="491" spans="1:26" ht="16.5" customHeight="1">
      <c r="A491" s="736"/>
      <c r="B491" s="736"/>
      <c r="C491" s="736"/>
      <c r="D491" s="736"/>
      <c r="E491" s="736"/>
      <c r="F491" s="736"/>
      <c r="G491" s="736"/>
      <c r="H491" s="736"/>
      <c r="I491" s="736"/>
      <c r="J491" s="736"/>
      <c r="K491" s="736"/>
      <c r="L491" s="736"/>
      <c r="M491" s="736"/>
      <c r="N491" s="736"/>
      <c r="O491" s="736"/>
      <c r="P491" s="736"/>
      <c r="Q491" s="736"/>
      <c r="R491" s="736"/>
      <c r="S491" s="736"/>
      <c r="T491" s="736"/>
      <c r="U491" s="736"/>
      <c r="V491" s="736"/>
      <c r="W491" s="736"/>
      <c r="X491" s="736"/>
      <c r="Y491" s="736"/>
      <c r="Z491" s="754"/>
    </row>
    <row r="492" spans="1:26" ht="16.5" customHeight="1">
      <c r="A492" s="736"/>
      <c r="B492" s="754"/>
      <c r="C492" s="1464" t="s">
        <v>1809</v>
      </c>
      <c r="D492" s="1435"/>
      <c r="E492" s="1435"/>
      <c r="F492" s="1438"/>
      <c r="G492" s="877">
        <v>1</v>
      </c>
      <c r="H492" s="874">
        <v>2</v>
      </c>
      <c r="I492" s="874">
        <v>3</v>
      </c>
      <c r="J492" s="874">
        <v>4</v>
      </c>
      <c r="K492" s="874">
        <v>5</v>
      </c>
      <c r="L492" s="874">
        <v>6</v>
      </c>
      <c r="M492" s="874">
        <v>7</v>
      </c>
      <c r="N492" s="874">
        <v>8</v>
      </c>
      <c r="O492" s="874">
        <v>9</v>
      </c>
      <c r="P492" s="874">
        <v>10</v>
      </c>
      <c r="Q492" s="874">
        <v>11</v>
      </c>
      <c r="R492" s="874">
        <v>12</v>
      </c>
      <c r="S492" s="874">
        <v>13</v>
      </c>
      <c r="T492" s="874">
        <v>14</v>
      </c>
      <c r="U492" s="709"/>
      <c r="V492" s="709"/>
      <c r="W492" s="709"/>
      <c r="X492" s="709"/>
      <c r="Y492" s="709"/>
      <c r="Z492" s="726"/>
    </row>
    <row r="493" spans="1:26" ht="16.5" customHeight="1">
      <c r="A493" s="736"/>
      <c r="B493" s="736"/>
      <c r="C493" s="1464" t="s">
        <v>1810</v>
      </c>
      <c r="D493" s="1435"/>
      <c r="E493" s="1435"/>
      <c r="F493" s="1438"/>
      <c r="G493" s="819">
        <f>F485</f>
        <v>0.03</v>
      </c>
      <c r="H493" s="819">
        <f t="shared" ref="H493:T493" si="98">G485-F485</f>
        <v>0.05</v>
      </c>
      <c r="I493" s="819">
        <f t="shared" si="98"/>
        <v>0.13</v>
      </c>
      <c r="J493" s="819">
        <f t="shared" si="98"/>
        <v>0.23</v>
      </c>
      <c r="K493" s="819">
        <f t="shared" si="98"/>
        <v>0.26999999999999996</v>
      </c>
      <c r="L493" s="819">
        <f t="shared" si="98"/>
        <v>0.18000000000000005</v>
      </c>
      <c r="M493" s="819">
        <f t="shared" si="98"/>
        <v>0</v>
      </c>
      <c r="N493" s="819">
        <f t="shared" si="98"/>
        <v>7.999999999999996E-2</v>
      </c>
      <c r="O493" s="819">
        <f t="shared" si="98"/>
        <v>2.0000000000000018E-2</v>
      </c>
      <c r="P493" s="819">
        <f t="shared" si="98"/>
        <v>0</v>
      </c>
      <c r="Q493" s="819">
        <f t="shared" si="98"/>
        <v>0</v>
      </c>
      <c r="R493" s="819">
        <f t="shared" si="98"/>
        <v>0</v>
      </c>
      <c r="S493" s="819">
        <f t="shared" si="98"/>
        <v>0</v>
      </c>
      <c r="T493" s="819">
        <f t="shared" si="98"/>
        <v>0</v>
      </c>
      <c r="U493" s="709"/>
      <c r="V493" s="709"/>
      <c r="W493" s="709"/>
      <c r="X493" s="709"/>
      <c r="Y493" s="709"/>
      <c r="Z493" s="726"/>
    </row>
    <row r="494" spans="1:26" ht="16.5" customHeight="1">
      <c r="A494" s="708"/>
      <c r="B494" s="736"/>
      <c r="C494" s="736"/>
      <c r="D494" s="791"/>
      <c r="E494" s="855"/>
      <c r="F494" s="736"/>
      <c r="G494" s="736"/>
      <c r="H494" s="736"/>
      <c r="I494" s="736"/>
      <c r="J494" s="736"/>
      <c r="K494" s="736"/>
      <c r="L494" s="736"/>
      <c r="M494" s="736"/>
      <c r="N494" s="736"/>
      <c r="O494" s="736"/>
      <c r="P494" s="736"/>
      <c r="Q494" s="736"/>
      <c r="R494" s="736"/>
      <c r="S494" s="709"/>
      <c r="T494" s="709"/>
      <c r="U494" s="709"/>
      <c r="V494" s="709"/>
      <c r="W494" s="709"/>
      <c r="X494" s="709"/>
      <c r="Y494" s="709"/>
      <c r="Z494" s="709"/>
    </row>
    <row r="495" spans="1:26" ht="15.75" customHeight="1">
      <c r="A495" s="708"/>
      <c r="B495" s="736"/>
      <c r="C495" s="736" t="s">
        <v>1811</v>
      </c>
      <c r="D495" s="736"/>
      <c r="E495" s="736"/>
      <c r="F495" s="736"/>
      <c r="G495" s="736"/>
      <c r="H495" s="736"/>
      <c r="I495" s="736"/>
      <c r="J495" s="736"/>
      <c r="K495" s="736"/>
      <c r="L495" s="736"/>
      <c r="M495" s="736"/>
      <c r="N495" s="736"/>
      <c r="O495" s="736"/>
      <c r="P495" s="736"/>
      <c r="Q495" s="736"/>
      <c r="R495" s="736"/>
      <c r="S495" s="709"/>
      <c r="T495" s="709"/>
      <c r="U495" s="709"/>
      <c r="V495" s="709"/>
      <c r="W495" s="709"/>
      <c r="X495" s="709"/>
      <c r="Y495" s="709"/>
      <c r="Z495" s="709"/>
    </row>
    <row r="496" spans="1:26" ht="15.75" customHeight="1">
      <c r="A496" s="708"/>
      <c r="B496" s="736"/>
      <c r="C496" s="736" t="s">
        <v>1812</v>
      </c>
      <c r="D496" s="736"/>
      <c r="E496" s="736"/>
      <c r="F496" s="736"/>
      <c r="G496" s="736"/>
      <c r="H496" s="736"/>
      <c r="I496" s="736"/>
      <c r="J496" s="753"/>
      <c r="K496" s="855"/>
      <c r="L496" s="736"/>
      <c r="M496" s="736"/>
      <c r="N496" s="736"/>
      <c r="O496" s="736"/>
      <c r="P496" s="736"/>
      <c r="Q496" s="736"/>
      <c r="R496" s="736"/>
      <c r="S496" s="709"/>
      <c r="T496" s="709"/>
      <c r="U496" s="709"/>
      <c r="V496" s="709"/>
      <c r="W496" s="709"/>
      <c r="X496" s="709"/>
      <c r="Y496" s="709"/>
      <c r="Z496" s="709"/>
    </row>
    <row r="497" spans="1:26" ht="15.75" customHeight="1">
      <c r="A497" s="708"/>
      <c r="B497" s="736"/>
      <c r="C497" s="736" t="s">
        <v>1813</v>
      </c>
      <c r="D497" s="736"/>
      <c r="E497" s="736"/>
      <c r="F497" s="736"/>
      <c r="G497" s="736"/>
      <c r="H497" s="736"/>
      <c r="I497" s="736"/>
      <c r="J497" s="791"/>
      <c r="K497" s="855"/>
      <c r="L497" s="736"/>
      <c r="M497" s="736"/>
      <c r="N497" s="736"/>
      <c r="O497" s="736"/>
      <c r="P497" s="736"/>
      <c r="Q497" s="736"/>
      <c r="R497" s="736"/>
      <c r="S497" s="709"/>
      <c r="T497" s="709"/>
      <c r="U497" s="709"/>
      <c r="V497" s="709"/>
      <c r="W497" s="709"/>
      <c r="X497" s="709"/>
      <c r="Y497" s="709"/>
      <c r="Z497" s="709"/>
    </row>
    <row r="498" spans="1:26" ht="15.75" customHeight="1">
      <c r="A498" s="708"/>
      <c r="B498" s="736"/>
      <c r="C498" s="736" t="s">
        <v>1814</v>
      </c>
      <c r="D498" s="736"/>
      <c r="E498" s="736"/>
      <c r="F498" s="736"/>
      <c r="G498" s="736"/>
      <c r="H498" s="736"/>
      <c r="I498" s="736"/>
      <c r="J498" s="736"/>
      <c r="K498" s="736"/>
      <c r="L498" s="736"/>
      <c r="M498" s="736"/>
      <c r="N498" s="736"/>
      <c r="O498" s="736"/>
      <c r="P498" s="736"/>
      <c r="Q498" s="736"/>
      <c r="R498" s="736"/>
      <c r="S498" s="709"/>
      <c r="T498" s="709"/>
      <c r="U498" s="709"/>
      <c r="V498" s="709"/>
      <c r="W498" s="709"/>
      <c r="X498" s="709"/>
      <c r="Y498" s="709"/>
      <c r="Z498" s="709"/>
    </row>
    <row r="499" spans="1:26" ht="16.5" customHeight="1">
      <c r="A499" s="708"/>
      <c r="B499" s="736"/>
      <c r="C499" s="753"/>
      <c r="D499" s="753"/>
      <c r="E499" s="855"/>
      <c r="F499" s="736"/>
      <c r="G499" s="736"/>
      <c r="H499" s="753"/>
      <c r="I499" s="855"/>
      <c r="J499" s="753"/>
      <c r="K499" s="855"/>
      <c r="L499" s="756"/>
      <c r="M499" s="756"/>
      <c r="N499" s="756"/>
      <c r="O499" s="736"/>
      <c r="P499" s="736"/>
      <c r="Q499" s="736"/>
      <c r="R499" s="736"/>
      <c r="S499" s="709"/>
      <c r="T499" s="709"/>
      <c r="U499" s="709"/>
      <c r="V499" s="709"/>
      <c r="W499" s="709"/>
      <c r="X499" s="709"/>
      <c r="Y499" s="709"/>
      <c r="Z499" s="709"/>
    </row>
    <row r="500" spans="1:26" ht="16.5" customHeight="1">
      <c r="A500" s="708"/>
      <c r="B500" s="736"/>
      <c r="C500" s="876" t="s">
        <v>1815</v>
      </c>
      <c r="D500" s="756"/>
      <c r="E500" s="756"/>
      <c r="F500" s="756"/>
      <c r="G500" s="756"/>
      <c r="H500" s="756"/>
      <c r="I500" s="756"/>
      <c r="J500" s="756"/>
      <c r="K500" s="756"/>
      <c r="L500" s="756"/>
      <c r="M500" s="756"/>
      <c r="N500" s="756"/>
      <c r="O500" s="736"/>
      <c r="P500" s="736"/>
      <c r="Q500" s="736"/>
      <c r="R500" s="736"/>
      <c r="S500" s="709"/>
      <c r="T500" s="709"/>
      <c r="U500" s="709"/>
      <c r="V500" s="709"/>
      <c r="W500" s="709"/>
      <c r="X500" s="709"/>
      <c r="Y500" s="709"/>
      <c r="Z500" s="709"/>
    </row>
    <row r="501" spans="1:26" ht="16.5" customHeight="1">
      <c r="A501" s="708"/>
      <c r="B501" s="709"/>
      <c r="C501" s="753"/>
      <c r="D501" s="855"/>
      <c r="E501" s="709"/>
      <c r="F501" s="709"/>
      <c r="G501" s="709"/>
      <c r="H501" s="709"/>
      <c r="I501" s="709"/>
      <c r="J501" s="709"/>
      <c r="K501" s="753"/>
      <c r="L501" s="855"/>
      <c r="M501" s="709"/>
      <c r="N501" s="744"/>
      <c r="O501" s="736"/>
      <c r="P501" s="709"/>
      <c r="Q501" s="709"/>
      <c r="R501" s="709"/>
      <c r="S501" s="709"/>
      <c r="T501" s="709"/>
      <c r="U501" s="709"/>
      <c r="V501" s="709"/>
      <c r="W501" s="709"/>
      <c r="X501" s="709"/>
      <c r="Y501" s="709"/>
      <c r="Z501" s="709"/>
    </row>
    <row r="502" spans="1:26" ht="16.5" customHeight="1">
      <c r="A502" s="708"/>
      <c r="B502" s="709"/>
      <c r="C502" s="1493" t="s">
        <v>1610</v>
      </c>
      <c r="D502" s="1489"/>
      <c r="E502" s="1489"/>
      <c r="F502" s="750" t="s">
        <v>87</v>
      </c>
      <c r="G502" s="750" t="s">
        <v>88</v>
      </c>
      <c r="H502" s="750" t="s">
        <v>89</v>
      </c>
      <c r="I502" s="750" t="s">
        <v>90</v>
      </c>
      <c r="J502" s="750" t="s">
        <v>91</v>
      </c>
      <c r="K502" s="709"/>
      <c r="L502" s="709"/>
      <c r="M502" s="709"/>
      <c r="N502" s="744"/>
      <c r="O502" s="736"/>
      <c r="P502" s="709"/>
      <c r="Q502" s="709"/>
      <c r="R502" s="709"/>
      <c r="S502" s="709"/>
      <c r="T502" s="709"/>
      <c r="U502" s="709"/>
      <c r="V502" s="709"/>
      <c r="W502" s="709"/>
      <c r="X502" s="709"/>
      <c r="Y502" s="709"/>
      <c r="Z502" s="709"/>
    </row>
    <row r="503" spans="1:26" ht="16.5" customHeight="1">
      <c r="A503" s="708"/>
      <c r="B503" s="709"/>
      <c r="C503" s="1477" t="s">
        <v>1816</v>
      </c>
      <c r="D503" s="1435"/>
      <c r="E503" s="1438"/>
      <c r="F503" s="799">
        <f t="shared" ref="F503:J503" si="99">$L$477*G493</f>
        <v>46.793309999999998</v>
      </c>
      <c r="G503" s="799">
        <f t="shared" si="99"/>
        <v>77.988850000000014</v>
      </c>
      <c r="H503" s="799">
        <f t="shared" si="99"/>
        <v>202.77101000000002</v>
      </c>
      <c r="I503" s="799">
        <f t="shared" si="99"/>
        <v>358.74871000000002</v>
      </c>
      <c r="J503" s="799">
        <f t="shared" si="99"/>
        <v>421.13978999999995</v>
      </c>
      <c r="K503" s="709"/>
      <c r="L503" s="709"/>
      <c r="M503" s="709"/>
      <c r="N503" s="744"/>
      <c r="O503" s="736"/>
      <c r="P503" s="709"/>
      <c r="Q503" s="709"/>
      <c r="R503" s="709"/>
      <c r="S503" s="709"/>
      <c r="T503" s="709"/>
      <c r="U503" s="709"/>
      <c r="V503" s="709"/>
      <c r="W503" s="709"/>
      <c r="X503" s="709"/>
      <c r="Y503" s="709"/>
      <c r="Z503" s="709"/>
    </row>
    <row r="504" spans="1:26" ht="16.5" customHeight="1">
      <c r="A504" s="708"/>
      <c r="B504" s="709"/>
      <c r="C504" s="753"/>
      <c r="D504" s="855"/>
      <c r="E504" s="709"/>
      <c r="F504" s="725"/>
      <c r="G504" s="709"/>
      <c r="H504" s="709"/>
      <c r="I504" s="709"/>
      <c r="J504" s="709"/>
      <c r="K504" s="709"/>
      <c r="L504" s="709"/>
      <c r="M504" s="709"/>
      <c r="N504" s="744"/>
      <c r="O504" s="709"/>
      <c r="P504" s="709"/>
      <c r="Q504" s="709"/>
      <c r="R504" s="709"/>
      <c r="S504" s="709"/>
      <c r="T504" s="709"/>
      <c r="U504" s="709"/>
      <c r="V504" s="709"/>
      <c r="W504" s="709"/>
      <c r="X504" s="709"/>
      <c r="Y504" s="709"/>
      <c r="Z504" s="709"/>
    </row>
    <row r="505" spans="1:26" ht="16.5" customHeight="1">
      <c r="A505" s="708"/>
      <c r="B505" s="709"/>
      <c r="C505" s="876" t="s">
        <v>1817</v>
      </c>
      <c r="D505" s="709"/>
      <c r="E505" s="709"/>
      <c r="F505" s="709"/>
      <c r="G505" s="709"/>
      <c r="H505" s="709"/>
      <c r="I505" s="709"/>
      <c r="J505" s="709"/>
      <c r="K505" s="709"/>
      <c r="L505" s="709"/>
      <c r="M505" s="709"/>
      <c r="N505" s="744"/>
      <c r="O505" s="709"/>
      <c r="P505" s="709"/>
      <c r="Q505" s="709"/>
      <c r="R505" s="709"/>
      <c r="S505" s="709"/>
      <c r="T505" s="709"/>
      <c r="U505" s="709"/>
      <c r="V505" s="709"/>
      <c r="W505" s="709"/>
      <c r="X505" s="709"/>
      <c r="Y505" s="709"/>
      <c r="Z505" s="709"/>
    </row>
    <row r="506" spans="1:26" ht="16.5" customHeight="1">
      <c r="A506" s="708"/>
      <c r="B506" s="709"/>
      <c r="C506" s="709"/>
      <c r="D506" s="709"/>
      <c r="E506" s="709"/>
      <c r="F506" s="753"/>
      <c r="G506" s="855"/>
      <c r="H506" s="709"/>
      <c r="I506" s="709"/>
      <c r="J506" s="709"/>
      <c r="K506" s="709"/>
      <c r="L506" s="709"/>
      <c r="M506" s="709"/>
      <c r="N506" s="744"/>
      <c r="O506" s="709"/>
      <c r="P506" s="709"/>
      <c r="Q506" s="709"/>
      <c r="R506" s="709"/>
      <c r="S506" s="709"/>
      <c r="T506" s="709"/>
      <c r="U506" s="709"/>
      <c r="V506" s="709"/>
      <c r="W506" s="709"/>
      <c r="X506" s="709"/>
      <c r="Y506" s="709"/>
      <c r="Z506" s="709"/>
    </row>
    <row r="507" spans="1:26" ht="16.5" customHeight="1">
      <c r="A507" s="708"/>
      <c r="B507" s="709"/>
      <c r="C507" s="1488" t="s">
        <v>1610</v>
      </c>
      <c r="D507" s="1489"/>
      <c r="E507" s="1490"/>
      <c r="F507" s="786" t="s">
        <v>87</v>
      </c>
      <c r="G507" s="786" t="s">
        <v>88</v>
      </c>
      <c r="H507" s="786" t="s">
        <v>89</v>
      </c>
      <c r="I507" s="786" t="s">
        <v>90</v>
      </c>
      <c r="J507" s="786" t="s">
        <v>91</v>
      </c>
      <c r="K507" s="878"/>
      <c r="L507" s="709"/>
      <c r="M507" s="855"/>
      <c r="N507" s="744"/>
      <c r="O507" s="709"/>
      <c r="P507" s="709"/>
      <c r="Q507" s="709"/>
      <c r="R507" s="709"/>
      <c r="S507" s="709"/>
      <c r="T507" s="709"/>
      <c r="U507" s="709"/>
      <c r="V507" s="709"/>
      <c r="W507" s="709"/>
      <c r="X507" s="709"/>
      <c r="Y507" s="709"/>
      <c r="Z507" s="709"/>
    </row>
    <row r="508" spans="1:26" ht="16.5" customHeight="1">
      <c r="A508" s="708"/>
      <c r="B508" s="726"/>
      <c r="C508" s="1442" t="s">
        <v>1757</v>
      </c>
      <c r="D508" s="1443"/>
      <c r="E508" s="1444"/>
      <c r="F508" s="879">
        <f t="shared" ref="F508:J508" si="100">F503</f>
        <v>46.793309999999998</v>
      </c>
      <c r="G508" s="879">
        <f t="shared" si="100"/>
        <v>77.988850000000014</v>
      </c>
      <c r="H508" s="879">
        <f t="shared" si="100"/>
        <v>202.77101000000002</v>
      </c>
      <c r="I508" s="879">
        <f t="shared" si="100"/>
        <v>358.74871000000002</v>
      </c>
      <c r="J508" s="879">
        <f t="shared" si="100"/>
        <v>421.13978999999995</v>
      </c>
      <c r="K508" s="709"/>
      <c r="L508" s="709"/>
      <c r="M508" s="878"/>
      <c r="N508" s="855"/>
      <c r="O508" s="744"/>
      <c r="P508" s="709"/>
      <c r="Q508" s="709"/>
      <c r="R508" s="709"/>
      <c r="S508" s="709"/>
      <c r="T508" s="709"/>
      <c r="U508" s="709"/>
      <c r="V508" s="709"/>
      <c r="W508" s="709"/>
      <c r="X508" s="709"/>
      <c r="Y508" s="709"/>
      <c r="Z508" s="709"/>
    </row>
    <row r="509" spans="1:26" ht="16.5" customHeight="1">
      <c r="A509" s="708"/>
      <c r="B509" s="726"/>
      <c r="C509" s="1445" t="s">
        <v>1357</v>
      </c>
      <c r="D509" s="1443"/>
      <c r="E509" s="1444"/>
      <c r="F509" s="881"/>
      <c r="G509" s="742">
        <f t="shared" ref="G509:J509" si="101">(G508-F508)/F508</f>
        <v>0.66666666666666707</v>
      </c>
      <c r="H509" s="742">
        <f t="shared" si="101"/>
        <v>1.5999999999999999</v>
      </c>
      <c r="I509" s="742">
        <f t="shared" si="101"/>
        <v>0.76923076923076916</v>
      </c>
      <c r="J509" s="742">
        <f t="shared" si="101"/>
        <v>0.17391304347826067</v>
      </c>
      <c r="K509" s="709"/>
      <c r="L509" s="709"/>
      <c r="M509" s="744"/>
      <c r="N509" s="744"/>
      <c r="O509" s="744"/>
      <c r="P509" s="709"/>
      <c r="Q509" s="709"/>
      <c r="R509" s="709"/>
      <c r="S509" s="709"/>
      <c r="T509" s="709"/>
      <c r="U509" s="709"/>
      <c r="V509" s="709"/>
      <c r="W509" s="709"/>
      <c r="X509" s="709"/>
      <c r="Y509" s="709"/>
      <c r="Z509" s="709"/>
    </row>
    <row r="510" spans="1:26" ht="16.5" customHeight="1">
      <c r="A510" s="708"/>
      <c r="B510" s="709"/>
      <c r="C510" s="764"/>
      <c r="D510" s="764"/>
      <c r="E510" s="764"/>
      <c r="F510" s="709"/>
      <c r="G510" s="709"/>
      <c r="H510" s="709"/>
      <c r="I510" s="709"/>
      <c r="J510" s="709"/>
      <c r="K510" s="709"/>
      <c r="L510" s="709"/>
      <c r="M510" s="709"/>
      <c r="N510" s="709"/>
      <c r="O510" s="709"/>
      <c r="P510" s="709"/>
      <c r="Q510" s="709"/>
      <c r="R510" s="709"/>
      <c r="S510" s="709"/>
      <c r="T510" s="709"/>
      <c r="U510" s="709"/>
      <c r="V510" s="709"/>
      <c r="W510" s="709"/>
      <c r="X510" s="709"/>
      <c r="Y510" s="709"/>
      <c r="Z510" s="709"/>
    </row>
    <row r="511" spans="1:26" ht="16.5" customHeight="1">
      <c r="A511" s="708"/>
      <c r="B511" s="709"/>
      <c r="C511" s="709"/>
      <c r="D511" s="709"/>
      <c r="E511" s="709"/>
      <c r="F511" s="709"/>
      <c r="G511" s="709"/>
      <c r="H511" s="709"/>
      <c r="I511" s="709"/>
      <c r="J511" s="709"/>
      <c r="K511" s="709"/>
      <c r="L511" s="709"/>
      <c r="M511" s="709"/>
      <c r="N511" s="709"/>
      <c r="O511" s="709"/>
      <c r="P511" s="709"/>
      <c r="Q511" s="709"/>
      <c r="R511" s="709"/>
      <c r="S511" s="709"/>
      <c r="T511" s="709"/>
      <c r="U511" s="709"/>
      <c r="V511" s="709"/>
      <c r="W511" s="709"/>
      <c r="X511" s="709"/>
      <c r="Y511" s="709"/>
      <c r="Z511" s="710"/>
    </row>
    <row r="512" spans="1:26" ht="16.5" customHeight="1">
      <c r="A512" s="1481" t="s">
        <v>1818</v>
      </c>
      <c r="B512" s="1457"/>
      <c r="C512" s="1447"/>
      <c r="D512" s="709"/>
      <c r="E512" s="709"/>
      <c r="F512" s="709"/>
      <c r="G512" s="709"/>
      <c r="H512" s="709"/>
      <c r="I512" s="709"/>
      <c r="J512" s="709"/>
      <c r="K512" s="709"/>
      <c r="L512" s="709"/>
      <c r="M512" s="709"/>
      <c r="N512" s="709"/>
      <c r="O512" s="709"/>
      <c r="P512" s="709"/>
      <c r="Q512" s="709"/>
      <c r="R512" s="709"/>
      <c r="S512" s="709"/>
      <c r="T512" s="709"/>
      <c r="U512" s="709"/>
      <c r="V512" s="709"/>
      <c r="W512" s="709"/>
      <c r="X512" s="709"/>
      <c r="Y512" s="709"/>
      <c r="Z512" s="710"/>
    </row>
    <row r="513" spans="1:26" ht="16.5" customHeight="1">
      <c r="A513" s="720"/>
      <c r="B513" s="709"/>
      <c r="C513" s="709"/>
      <c r="D513" s="709"/>
      <c r="E513" s="709"/>
      <c r="F513" s="709"/>
      <c r="G513" s="709"/>
      <c r="H513" s="709"/>
      <c r="I513" s="709"/>
      <c r="J513" s="709"/>
      <c r="K513" s="709"/>
      <c r="L513" s="709"/>
      <c r="M513" s="709"/>
      <c r="N513" s="709"/>
      <c r="O513" s="709"/>
      <c r="P513" s="709"/>
      <c r="Q513" s="709"/>
      <c r="R513" s="709"/>
      <c r="S513" s="709"/>
      <c r="T513" s="709"/>
      <c r="U513" s="709"/>
      <c r="V513" s="709"/>
      <c r="W513" s="709"/>
      <c r="X513" s="709"/>
      <c r="Y513" s="709"/>
      <c r="Z513" s="710"/>
    </row>
    <row r="514" spans="1:26" ht="16.5" customHeight="1">
      <c r="A514" s="720" t="s">
        <v>1819</v>
      </c>
      <c r="B514" s="709"/>
      <c r="C514" s="709"/>
      <c r="D514" s="709"/>
      <c r="E514" s="709"/>
      <c r="F514" s="709"/>
      <c r="G514" s="882"/>
      <c r="H514" s="855"/>
      <c r="I514" s="709"/>
      <c r="J514" s="709"/>
      <c r="K514" s="709"/>
      <c r="L514" s="709"/>
      <c r="M514" s="709"/>
      <c r="N514" s="709"/>
      <c r="O514" s="709"/>
      <c r="P514" s="709"/>
      <c r="Q514" s="709"/>
      <c r="R514" s="709"/>
      <c r="S514" s="709"/>
      <c r="T514" s="709"/>
      <c r="U514" s="709"/>
      <c r="V514" s="709"/>
      <c r="W514" s="709"/>
      <c r="X514" s="709"/>
      <c r="Y514" s="709"/>
      <c r="Z514" s="710"/>
    </row>
    <row r="515" spans="1:26" ht="16.5" customHeight="1">
      <c r="A515" s="720"/>
      <c r="B515" s="709"/>
      <c r="C515" s="744" t="s">
        <v>1820</v>
      </c>
      <c r="D515" s="883"/>
      <c r="E515" s="883"/>
      <c r="F515" s="883"/>
      <c r="G515" s="883"/>
      <c r="H515" s="882"/>
      <c r="I515" s="883"/>
      <c r="J515" s="732"/>
      <c r="K515" s="709"/>
      <c r="L515" s="709"/>
      <c r="M515" s="867"/>
      <c r="N515" s="709"/>
      <c r="O515" s="709"/>
      <c r="P515" s="709"/>
      <c r="Q515" s="709"/>
      <c r="R515" s="709"/>
      <c r="S515" s="709"/>
      <c r="T515" s="709"/>
      <c r="U515" s="709"/>
      <c r="V515" s="709"/>
      <c r="W515" s="709"/>
      <c r="X515" s="709"/>
      <c r="Y515" s="709"/>
      <c r="Z515" s="710"/>
    </row>
    <row r="516" spans="1:26" ht="16.5" customHeight="1">
      <c r="A516" s="720"/>
      <c r="B516" s="709"/>
      <c r="C516" s="756" t="s">
        <v>1821</v>
      </c>
      <c r="D516" s="883"/>
      <c r="E516" s="883"/>
      <c r="F516" s="883"/>
      <c r="G516" s="883"/>
      <c r="H516" s="883"/>
      <c r="I516" s="883"/>
      <c r="J516" s="732"/>
      <c r="K516" s="882"/>
      <c r="L516" s="855"/>
      <c r="M516" s="867"/>
      <c r="N516" s="709"/>
      <c r="O516" s="709"/>
      <c r="P516" s="709"/>
      <c r="Q516" s="709"/>
      <c r="R516" s="709"/>
      <c r="S516" s="709"/>
      <c r="T516" s="709"/>
      <c r="U516" s="709"/>
      <c r="V516" s="709"/>
      <c r="W516" s="709"/>
      <c r="X516" s="709"/>
      <c r="Y516" s="709"/>
      <c r="Z516" s="710"/>
    </row>
    <row r="517" spans="1:26" ht="16.5" customHeight="1">
      <c r="A517" s="720"/>
      <c r="B517" s="709"/>
      <c r="C517" s="756" t="s">
        <v>1822</v>
      </c>
      <c r="D517" s="883"/>
      <c r="E517" s="883"/>
      <c r="F517" s="883"/>
      <c r="G517" s="883"/>
      <c r="H517" s="883"/>
      <c r="I517" s="882"/>
      <c r="J517" s="732"/>
      <c r="K517" s="709"/>
      <c r="L517" s="709"/>
      <c r="M517" s="736"/>
      <c r="N517" s="725"/>
      <c r="O517" s="855"/>
      <c r="P517" s="709"/>
      <c r="Q517" s="709"/>
      <c r="R517" s="709"/>
      <c r="S517" s="709"/>
      <c r="T517" s="709"/>
      <c r="U517" s="709"/>
      <c r="V517" s="709"/>
      <c r="W517" s="709"/>
      <c r="X517" s="709"/>
      <c r="Y517" s="709"/>
      <c r="Z517" s="710"/>
    </row>
    <row r="518" spans="1:26" ht="16.5" customHeight="1">
      <c r="A518" s="720"/>
      <c r="B518" s="709"/>
      <c r="C518" s="756" t="s">
        <v>1823</v>
      </c>
      <c r="D518" s="883"/>
      <c r="E518" s="883"/>
      <c r="F518" s="883"/>
      <c r="G518" s="882"/>
      <c r="H518" s="855"/>
      <c r="I518" s="882"/>
      <c r="J518" s="855"/>
      <c r="K518" s="709"/>
      <c r="L518" s="725"/>
      <c r="M518" s="855"/>
      <c r="N518" s="725"/>
      <c r="O518" s="855"/>
      <c r="P518" s="709"/>
      <c r="Q518" s="709"/>
      <c r="R518" s="709"/>
      <c r="S518" s="709"/>
      <c r="T518" s="709"/>
      <c r="U518" s="709"/>
      <c r="V518" s="709"/>
      <c r="W518" s="709"/>
      <c r="X518" s="709"/>
      <c r="Y518" s="709"/>
      <c r="Z518" s="710"/>
    </row>
    <row r="519" spans="1:26" ht="16.5" customHeight="1">
      <c r="A519" s="720"/>
      <c r="B519" s="709"/>
      <c r="C519" s="875"/>
      <c r="D519" s="883"/>
      <c r="E519" s="725"/>
      <c r="F519" s="855"/>
      <c r="G519" s="725"/>
      <c r="H519" s="855"/>
      <c r="I519" s="725"/>
      <c r="J519" s="855"/>
      <c r="K519" s="709"/>
      <c r="L519" s="709"/>
      <c r="M519" s="709"/>
      <c r="N519" s="709"/>
      <c r="O519" s="709"/>
      <c r="P519" s="709"/>
      <c r="Q519" s="709"/>
      <c r="R519" s="709"/>
      <c r="S519" s="709"/>
      <c r="T519" s="709"/>
      <c r="U519" s="709"/>
      <c r="V519" s="709"/>
      <c r="W519" s="709"/>
      <c r="X519" s="709"/>
      <c r="Y519" s="709"/>
      <c r="Z519" s="710"/>
    </row>
    <row r="520" spans="1:26" ht="16.5" customHeight="1">
      <c r="A520" s="720"/>
      <c r="B520" s="708"/>
      <c r="C520" s="708"/>
      <c r="D520" s="708"/>
      <c r="E520" s="708"/>
      <c r="F520" s="708"/>
      <c r="G520" s="708"/>
      <c r="H520" s="708"/>
      <c r="I520" s="725"/>
      <c r="J520" s="855"/>
      <c r="K520" s="709"/>
      <c r="L520" s="736"/>
      <c r="M520" s="709"/>
      <c r="N520" s="709"/>
      <c r="O520" s="709"/>
      <c r="P520" s="709"/>
      <c r="Q520" s="709"/>
      <c r="R520" s="709"/>
      <c r="S520" s="709"/>
      <c r="T520" s="709"/>
      <c r="U520" s="709"/>
      <c r="V520" s="709"/>
      <c r="W520" s="709"/>
      <c r="X520" s="709"/>
      <c r="Y520" s="709"/>
      <c r="Z520" s="710"/>
    </row>
    <row r="521" spans="1:26" ht="16.5" customHeight="1">
      <c r="A521" s="708"/>
      <c r="B521" s="726"/>
      <c r="C521" s="762"/>
      <c r="D521" s="762" t="s">
        <v>1824</v>
      </c>
      <c r="E521" s="869" t="s">
        <v>1825</v>
      </c>
      <c r="F521" s="869" t="s">
        <v>1794</v>
      </c>
      <c r="G521" s="870" t="s">
        <v>1632</v>
      </c>
      <c r="H521" s="709"/>
      <c r="I521" s="725"/>
      <c r="J521" s="855"/>
      <c r="K521" s="725"/>
      <c r="L521" s="855"/>
      <c r="M521" s="709"/>
      <c r="N521" s="709"/>
      <c r="O521" s="709"/>
      <c r="P521" s="709"/>
      <c r="Q521" s="709"/>
      <c r="R521" s="709"/>
      <c r="S521" s="709"/>
      <c r="T521" s="709"/>
      <c r="U521" s="709"/>
      <c r="V521" s="709"/>
      <c r="W521" s="709"/>
      <c r="X521" s="709"/>
      <c r="Y521" s="709"/>
      <c r="Z521" s="710"/>
    </row>
    <row r="522" spans="1:26" ht="16.5" customHeight="1">
      <c r="A522" s="708"/>
      <c r="B522" s="708"/>
      <c r="C522" s="1464" t="s">
        <v>1826</v>
      </c>
      <c r="D522" s="1435"/>
      <c r="E522" s="884">
        <v>2025</v>
      </c>
      <c r="F522" s="871">
        <v>2</v>
      </c>
      <c r="G522" s="1485">
        <v>65</v>
      </c>
      <c r="H522" s="736" t="s">
        <v>1620</v>
      </c>
      <c r="I522" s="725"/>
      <c r="J522" s="855"/>
      <c r="K522" s="725"/>
      <c r="L522" s="855"/>
      <c r="M522" s="709"/>
      <c r="N522" s="709"/>
      <c r="O522" s="709"/>
      <c r="P522" s="709"/>
      <c r="Q522" s="709"/>
      <c r="R522" s="709"/>
      <c r="S522" s="709"/>
      <c r="T522" s="709"/>
      <c r="U522" s="709"/>
      <c r="V522" s="709"/>
      <c r="W522" s="709"/>
      <c r="X522" s="709"/>
      <c r="Y522" s="709"/>
      <c r="Z522" s="710"/>
    </row>
    <row r="523" spans="1:26" ht="16.5" customHeight="1">
      <c r="A523" s="708"/>
      <c r="B523" s="708"/>
      <c r="C523" s="1464" t="s">
        <v>1827</v>
      </c>
      <c r="D523" s="1435"/>
      <c r="E523" s="1482">
        <v>2026</v>
      </c>
      <c r="F523" s="871">
        <v>2</v>
      </c>
      <c r="G523" s="1486"/>
      <c r="H523" s="736"/>
      <c r="I523" s="882"/>
      <c r="J523" s="855"/>
      <c r="K523" s="709"/>
      <c r="L523" s="709"/>
      <c r="M523" s="709"/>
      <c r="N523" s="709"/>
      <c r="O523" s="709"/>
      <c r="P523" s="709"/>
      <c r="Q523" s="709"/>
      <c r="R523" s="709"/>
      <c r="S523" s="709"/>
      <c r="T523" s="709"/>
      <c r="U523" s="709"/>
      <c r="V523" s="709"/>
      <c r="W523" s="709"/>
      <c r="X523" s="709"/>
      <c r="Y523" s="709"/>
      <c r="Z523" s="710"/>
    </row>
    <row r="524" spans="1:26" ht="16.5" customHeight="1">
      <c r="A524" s="720"/>
      <c r="B524" s="708"/>
      <c r="C524" s="1464" t="s">
        <v>1828</v>
      </c>
      <c r="D524" s="1435"/>
      <c r="E524" s="1483"/>
      <c r="F524" s="871">
        <v>2</v>
      </c>
      <c r="G524" s="1486"/>
      <c r="H524" s="736"/>
      <c r="I524" s="709"/>
      <c r="J524" s="709"/>
      <c r="K524" s="709"/>
      <c r="L524" s="709"/>
      <c r="M524" s="709"/>
      <c r="N524" s="709"/>
      <c r="O524" s="709"/>
      <c r="P524" s="709"/>
      <c r="Q524" s="709"/>
      <c r="R524" s="709"/>
      <c r="S524" s="709"/>
      <c r="T524" s="709"/>
      <c r="U524" s="709"/>
      <c r="V524" s="709"/>
      <c r="W524" s="709"/>
      <c r="X524" s="709"/>
      <c r="Y524" s="709"/>
      <c r="Z524" s="710"/>
    </row>
    <row r="525" spans="1:26" ht="16.5" customHeight="1">
      <c r="A525" s="720"/>
      <c r="B525" s="708"/>
      <c r="C525" s="1464" t="s">
        <v>1829</v>
      </c>
      <c r="D525" s="1435"/>
      <c r="E525" s="1483"/>
      <c r="F525" s="871">
        <v>2</v>
      </c>
      <c r="G525" s="1486"/>
      <c r="H525" s="736"/>
      <c r="I525" s="709"/>
      <c r="J525" s="709"/>
      <c r="K525" s="709"/>
      <c r="L525" s="709"/>
      <c r="M525" s="709"/>
      <c r="N525" s="709"/>
      <c r="O525" s="709"/>
      <c r="P525" s="709"/>
      <c r="Q525" s="709"/>
      <c r="R525" s="709"/>
      <c r="S525" s="709"/>
      <c r="T525" s="709"/>
      <c r="U525" s="709"/>
      <c r="V525" s="709"/>
      <c r="W525" s="709"/>
      <c r="X525" s="709"/>
      <c r="Y525" s="709"/>
      <c r="Z525" s="710"/>
    </row>
    <row r="526" spans="1:26" ht="16.5" customHeight="1">
      <c r="A526" s="720"/>
      <c r="B526" s="708"/>
      <c r="C526" s="1464" t="s">
        <v>1830</v>
      </c>
      <c r="D526" s="1435"/>
      <c r="E526" s="1484"/>
      <c r="F526" s="871">
        <v>2</v>
      </c>
      <c r="G526" s="1486"/>
      <c r="H526" s="736"/>
      <c r="I526" s="709"/>
      <c r="J526" s="709"/>
      <c r="K526" s="709"/>
      <c r="L526" s="709"/>
      <c r="M526" s="709"/>
      <c r="N526" s="709"/>
      <c r="O526" s="709"/>
      <c r="P526" s="709"/>
      <c r="Q526" s="709"/>
      <c r="R526" s="709"/>
      <c r="S526" s="709"/>
      <c r="T526" s="709"/>
      <c r="U526" s="709"/>
      <c r="V526" s="709"/>
      <c r="W526" s="709"/>
      <c r="X526" s="709"/>
      <c r="Y526" s="709"/>
      <c r="Z526" s="710"/>
    </row>
    <row r="527" spans="1:26" ht="16.5" customHeight="1">
      <c r="A527" s="720"/>
      <c r="B527" s="708"/>
      <c r="C527" s="1464" t="s">
        <v>1831</v>
      </c>
      <c r="D527" s="1435"/>
      <c r="E527" s="1482">
        <v>2027</v>
      </c>
      <c r="F527" s="871">
        <v>2</v>
      </c>
      <c r="G527" s="1486"/>
      <c r="H527" s="736"/>
      <c r="I527" s="709"/>
      <c r="J527" s="709"/>
      <c r="K527" s="709"/>
      <c r="L527" s="709"/>
      <c r="M527" s="709"/>
      <c r="N527" s="709"/>
      <c r="O527" s="709"/>
      <c r="P527" s="709"/>
      <c r="Q527" s="709"/>
      <c r="R527" s="709"/>
      <c r="S527" s="709"/>
      <c r="T527" s="709"/>
      <c r="U527" s="709"/>
      <c r="V527" s="709"/>
      <c r="W527" s="709"/>
      <c r="X527" s="709"/>
      <c r="Y527" s="709"/>
      <c r="Z527" s="710"/>
    </row>
    <row r="528" spans="1:26" ht="16.5" customHeight="1">
      <c r="A528" s="720"/>
      <c r="B528" s="708"/>
      <c r="C528" s="1464" t="s">
        <v>1832</v>
      </c>
      <c r="D528" s="1435"/>
      <c r="E528" s="1483"/>
      <c r="F528" s="871">
        <v>2</v>
      </c>
      <c r="G528" s="1486"/>
      <c r="H528" s="736"/>
      <c r="I528" s="709"/>
      <c r="J528" s="709"/>
      <c r="K528" s="709"/>
      <c r="L528" s="709"/>
      <c r="M528" s="709"/>
      <c r="N528" s="791"/>
      <c r="O528" s="855"/>
      <c r="P528" s="709"/>
      <c r="Q528" s="709"/>
      <c r="R528" s="709"/>
      <c r="S528" s="709"/>
      <c r="T528" s="709"/>
      <c r="U528" s="709"/>
      <c r="V528" s="709"/>
      <c r="W528" s="709"/>
      <c r="X528" s="709"/>
      <c r="Y528" s="709"/>
      <c r="Z528" s="710"/>
    </row>
    <row r="529" spans="1:26" ht="16.5" customHeight="1">
      <c r="A529" s="720"/>
      <c r="B529" s="708"/>
      <c r="C529" s="1464" t="s">
        <v>1833</v>
      </c>
      <c r="D529" s="1435"/>
      <c r="E529" s="1484"/>
      <c r="F529" s="871">
        <v>2</v>
      </c>
      <c r="G529" s="1486"/>
      <c r="H529" s="736"/>
      <c r="I529" s="867"/>
      <c r="J529" s="709"/>
      <c r="K529" s="709"/>
      <c r="L529" s="709"/>
      <c r="M529" s="709"/>
      <c r="N529" s="709"/>
      <c r="O529" s="709"/>
      <c r="P529" s="709"/>
      <c r="Q529" s="709"/>
      <c r="R529" s="709"/>
      <c r="S529" s="709"/>
      <c r="T529" s="709"/>
      <c r="U529" s="709"/>
      <c r="V529" s="709"/>
      <c r="W529" s="709"/>
      <c r="X529" s="709"/>
      <c r="Y529" s="709"/>
      <c r="Z529" s="710"/>
    </row>
    <row r="530" spans="1:26" ht="16.5" customHeight="1">
      <c r="A530" s="720"/>
      <c r="B530" s="708"/>
      <c r="C530" s="1464" t="s">
        <v>1834</v>
      </c>
      <c r="D530" s="1435"/>
      <c r="E530" s="1482">
        <v>2028</v>
      </c>
      <c r="F530" s="871">
        <v>2</v>
      </c>
      <c r="G530" s="1486"/>
      <c r="H530" s="736"/>
      <c r="I530" s="791"/>
      <c r="J530" s="855"/>
      <c r="K530" s="709"/>
      <c r="L530" s="709"/>
      <c r="M530" s="709"/>
      <c r="N530" s="709"/>
      <c r="O530" s="709"/>
      <c r="P530" s="709"/>
      <c r="Q530" s="709"/>
      <c r="R530" s="709"/>
      <c r="S530" s="709"/>
      <c r="T530" s="709"/>
      <c r="U530" s="709"/>
      <c r="V530" s="709"/>
      <c r="W530" s="709"/>
      <c r="X530" s="709"/>
      <c r="Y530" s="709"/>
      <c r="Z530" s="710"/>
    </row>
    <row r="531" spans="1:26" ht="16.5" customHeight="1">
      <c r="A531" s="720"/>
      <c r="B531" s="708"/>
      <c r="C531" s="1464" t="s">
        <v>1835</v>
      </c>
      <c r="D531" s="1435"/>
      <c r="E531" s="1483"/>
      <c r="F531" s="871">
        <v>2</v>
      </c>
      <c r="G531" s="1486"/>
      <c r="H531" s="736"/>
      <c r="I531" s="709"/>
      <c r="J531" s="709"/>
      <c r="K531" s="709"/>
      <c r="L531" s="709"/>
      <c r="M531" s="709"/>
      <c r="N531" s="709"/>
      <c r="O531" s="709"/>
      <c r="P531" s="709"/>
      <c r="Q531" s="709"/>
      <c r="R531" s="709"/>
      <c r="S531" s="709"/>
      <c r="T531" s="709"/>
      <c r="U531" s="709"/>
      <c r="V531" s="709"/>
      <c r="W531" s="709"/>
      <c r="X531" s="709"/>
      <c r="Y531" s="709"/>
      <c r="Z531" s="710"/>
    </row>
    <row r="532" spans="1:26" ht="16.5" customHeight="1">
      <c r="A532" s="720"/>
      <c r="B532" s="708"/>
      <c r="C532" s="1464" t="s">
        <v>1836</v>
      </c>
      <c r="D532" s="1435"/>
      <c r="E532" s="1484"/>
      <c r="F532" s="871">
        <v>2</v>
      </c>
      <c r="G532" s="1486"/>
      <c r="H532" s="736"/>
      <c r="I532" s="709"/>
      <c r="J532" s="709"/>
      <c r="K532" s="709"/>
      <c r="L532" s="709"/>
      <c r="M532" s="709"/>
      <c r="N532" s="709"/>
      <c r="O532" s="709"/>
      <c r="P532" s="709"/>
      <c r="Q532" s="709"/>
      <c r="R532" s="709"/>
      <c r="S532" s="709"/>
      <c r="T532" s="709"/>
      <c r="U532" s="709"/>
      <c r="V532" s="709"/>
      <c r="W532" s="709"/>
      <c r="X532" s="709"/>
      <c r="Y532" s="709"/>
      <c r="Z532" s="710"/>
    </row>
    <row r="533" spans="1:26" ht="16.5" customHeight="1">
      <c r="A533" s="720"/>
      <c r="B533" s="708"/>
      <c r="C533" s="1464" t="s">
        <v>1837</v>
      </c>
      <c r="D533" s="1435"/>
      <c r="E533" s="1485">
        <v>2029</v>
      </c>
      <c r="F533" s="871">
        <v>2</v>
      </c>
      <c r="G533" s="1486"/>
      <c r="H533" s="736"/>
      <c r="I533" s="709"/>
      <c r="J533" s="709"/>
      <c r="K533" s="709"/>
      <c r="L533" s="709"/>
      <c r="M533" s="709"/>
      <c r="N533" s="709"/>
      <c r="O533" s="709"/>
      <c r="P533" s="709"/>
      <c r="Q533" s="709"/>
      <c r="R533" s="709"/>
      <c r="S533" s="709"/>
      <c r="T533" s="709"/>
      <c r="U533" s="709"/>
      <c r="V533" s="709"/>
      <c r="W533" s="709"/>
      <c r="X533" s="709"/>
      <c r="Y533" s="709"/>
      <c r="Z533" s="710"/>
    </row>
    <row r="534" spans="1:26" ht="16.5" customHeight="1">
      <c r="A534" s="720"/>
      <c r="B534" s="708"/>
      <c r="C534" s="1464" t="s">
        <v>1838</v>
      </c>
      <c r="D534" s="1435"/>
      <c r="E534" s="1487"/>
      <c r="F534" s="871">
        <v>2</v>
      </c>
      <c r="G534" s="1487"/>
      <c r="H534" s="736"/>
      <c r="I534" s="709"/>
      <c r="J534" s="709"/>
      <c r="K534" s="709"/>
      <c r="L534" s="709"/>
      <c r="M534" s="709"/>
      <c r="N534" s="709"/>
      <c r="O534" s="709"/>
      <c r="P534" s="709"/>
      <c r="Q534" s="709"/>
      <c r="R534" s="709"/>
      <c r="S534" s="709"/>
      <c r="T534" s="709"/>
      <c r="U534" s="709"/>
      <c r="V534" s="709"/>
      <c r="W534" s="709"/>
      <c r="X534" s="709"/>
      <c r="Y534" s="709"/>
      <c r="Z534" s="710"/>
    </row>
    <row r="535" spans="1:26" ht="16.5" customHeight="1">
      <c r="A535" s="720"/>
      <c r="B535" s="709"/>
      <c r="C535" s="764"/>
      <c r="D535" s="764"/>
      <c r="E535" s="764"/>
      <c r="F535" s="764"/>
      <c r="G535" s="709"/>
      <c r="H535" s="709"/>
      <c r="I535" s="709"/>
      <c r="J535" s="709"/>
      <c r="K535" s="709"/>
      <c r="L535" s="709"/>
      <c r="M535" s="709"/>
      <c r="N535" s="709"/>
      <c r="O535" s="709"/>
      <c r="P535" s="709"/>
      <c r="Q535" s="709"/>
      <c r="R535" s="709"/>
      <c r="S535" s="709"/>
      <c r="T535" s="709"/>
      <c r="U535" s="709"/>
      <c r="V535" s="709"/>
      <c r="W535" s="709"/>
      <c r="X535" s="709"/>
      <c r="Y535" s="709"/>
      <c r="Z535" s="710"/>
    </row>
    <row r="536" spans="1:26" ht="16.5" customHeight="1">
      <c r="A536" s="720"/>
      <c r="B536" s="709"/>
      <c r="C536" s="756"/>
      <c r="D536" s="764"/>
      <c r="E536" s="764"/>
      <c r="F536" s="764"/>
      <c r="G536" s="709"/>
      <c r="H536" s="709"/>
      <c r="I536" s="709"/>
      <c r="J536" s="709"/>
      <c r="K536" s="709"/>
      <c r="L536" s="709"/>
      <c r="M536" s="709"/>
      <c r="N536" s="709"/>
      <c r="O536" s="709"/>
      <c r="P536" s="709"/>
      <c r="Q536" s="709"/>
      <c r="R536" s="709"/>
      <c r="S536" s="709"/>
      <c r="T536" s="709"/>
      <c r="U536" s="709"/>
      <c r="V536" s="709"/>
      <c r="W536" s="709"/>
      <c r="X536" s="709"/>
      <c r="Y536" s="709"/>
      <c r="Z536" s="710"/>
    </row>
    <row r="537" spans="1:26" ht="16.5" customHeight="1">
      <c r="A537" s="720"/>
      <c r="B537" s="709"/>
      <c r="C537" s="736" t="s">
        <v>1839</v>
      </c>
      <c r="D537" s="764"/>
      <c r="E537" s="764"/>
      <c r="F537" s="764"/>
      <c r="G537" s="709"/>
      <c r="H537" s="709"/>
      <c r="I537" s="709"/>
      <c r="J537" s="709"/>
      <c r="K537" s="709"/>
      <c r="L537" s="709"/>
      <c r="M537" s="709"/>
      <c r="N537" s="709"/>
      <c r="O537" s="709"/>
      <c r="P537" s="709"/>
      <c r="Q537" s="709"/>
      <c r="R537" s="709"/>
      <c r="S537" s="709"/>
      <c r="T537" s="709"/>
      <c r="U537" s="709"/>
      <c r="V537" s="709"/>
      <c r="W537" s="709"/>
      <c r="X537" s="709"/>
      <c r="Y537" s="709"/>
      <c r="Z537" s="710"/>
    </row>
    <row r="538" spans="1:26" ht="16.5" customHeight="1">
      <c r="A538" s="720"/>
      <c r="B538" s="709"/>
      <c r="C538" s="736" t="s">
        <v>1840</v>
      </c>
      <c r="D538" s="709"/>
      <c r="E538" s="709"/>
      <c r="F538" s="709"/>
      <c r="G538" s="709"/>
      <c r="H538" s="709"/>
      <c r="I538" s="709"/>
      <c r="J538" s="709"/>
      <c r="K538" s="709"/>
      <c r="L538" s="709"/>
      <c r="M538" s="709"/>
      <c r="N538" s="709"/>
      <c r="O538" s="709"/>
      <c r="P538" s="709"/>
      <c r="Q538" s="709"/>
      <c r="R538" s="709"/>
      <c r="S538" s="709"/>
      <c r="T538" s="709"/>
      <c r="U538" s="709"/>
      <c r="V538" s="709"/>
      <c r="W538" s="709"/>
      <c r="X538" s="709"/>
      <c r="Y538" s="709"/>
      <c r="Z538" s="710"/>
    </row>
    <row r="539" spans="1:26" ht="16.5" customHeight="1">
      <c r="A539" s="720"/>
      <c r="B539" s="709"/>
      <c r="C539" s="736"/>
      <c r="D539" s="709"/>
      <c r="E539" s="882"/>
      <c r="F539" s="709"/>
      <c r="G539" s="709"/>
      <c r="H539" s="709"/>
      <c r="I539" s="709"/>
      <c r="J539" s="709"/>
      <c r="K539" s="709"/>
      <c r="L539" s="709"/>
      <c r="M539" s="709"/>
      <c r="N539" s="709"/>
      <c r="O539" s="709"/>
      <c r="P539" s="709"/>
      <c r="Q539" s="709"/>
      <c r="R539" s="709"/>
      <c r="S539" s="709"/>
      <c r="T539" s="709"/>
      <c r="U539" s="709"/>
      <c r="V539" s="709"/>
      <c r="W539" s="709"/>
      <c r="X539" s="709"/>
      <c r="Y539" s="709"/>
      <c r="Z539" s="710"/>
    </row>
    <row r="540" spans="1:26" ht="16.5" customHeight="1">
      <c r="A540" s="720"/>
      <c r="B540" s="709"/>
      <c r="C540" s="736"/>
      <c r="D540" s="736"/>
      <c r="E540" s="885"/>
      <c r="F540" s="736"/>
      <c r="G540" s="709"/>
      <c r="H540" s="709"/>
      <c r="I540" s="709"/>
      <c r="J540" s="790"/>
      <c r="K540" s="709"/>
      <c r="L540" s="790"/>
      <c r="M540" s="709"/>
      <c r="N540" s="790"/>
      <c r="O540" s="709"/>
      <c r="P540" s="790"/>
      <c r="Q540" s="709"/>
      <c r="R540" s="790"/>
      <c r="S540" s="709"/>
      <c r="T540" s="790"/>
      <c r="U540" s="709"/>
      <c r="V540" s="709"/>
      <c r="W540" s="709"/>
      <c r="X540" s="709"/>
      <c r="Y540" s="709"/>
      <c r="Z540" s="710"/>
    </row>
    <row r="541" spans="1:26" ht="16.5" customHeight="1">
      <c r="A541" s="720"/>
      <c r="B541" s="709"/>
      <c r="C541" s="1467"/>
      <c r="D541" s="1457"/>
      <c r="E541" s="1457"/>
      <c r="F541" s="1447"/>
      <c r="G541" s="874">
        <v>1</v>
      </c>
      <c r="H541" s="874">
        <v>2</v>
      </c>
      <c r="I541" s="874">
        <v>3</v>
      </c>
      <c r="J541" s="874">
        <v>4</v>
      </c>
      <c r="K541" s="874">
        <v>5</v>
      </c>
      <c r="L541" s="874">
        <v>6</v>
      </c>
      <c r="M541" s="874">
        <v>7</v>
      </c>
      <c r="N541" s="874">
        <v>8</v>
      </c>
      <c r="O541" s="874">
        <v>9</v>
      </c>
      <c r="P541" s="874">
        <v>10</v>
      </c>
      <c r="Q541" s="874">
        <v>11</v>
      </c>
      <c r="R541" s="874">
        <v>12</v>
      </c>
      <c r="S541" s="874">
        <v>13</v>
      </c>
      <c r="T541" s="874">
        <v>14</v>
      </c>
      <c r="U541" s="874">
        <v>15</v>
      </c>
      <c r="V541" s="709"/>
      <c r="W541" s="709"/>
      <c r="X541" s="709"/>
      <c r="Y541" s="709"/>
      <c r="Z541" s="710"/>
    </row>
    <row r="542" spans="1:26" ht="16.5" customHeight="1">
      <c r="A542" s="720"/>
      <c r="B542" s="709"/>
      <c r="C542" s="1478" t="s">
        <v>1841</v>
      </c>
      <c r="D542" s="1435"/>
      <c r="E542" s="1435"/>
      <c r="F542" s="1435"/>
      <c r="G542" s="819">
        <v>0.02</v>
      </c>
      <c r="H542" s="819">
        <v>7.0000000000000007E-2</v>
      </c>
      <c r="I542" s="819">
        <v>0.161</v>
      </c>
      <c r="J542" s="819">
        <v>0.27100000000000002</v>
      </c>
      <c r="K542" s="819">
        <v>0.56399999999999995</v>
      </c>
      <c r="L542" s="819">
        <v>0.59199999999999997</v>
      </c>
      <c r="M542" s="819">
        <v>0.77</v>
      </c>
      <c r="N542" s="819">
        <v>0.9</v>
      </c>
      <c r="O542" s="819">
        <v>0.93</v>
      </c>
      <c r="P542" s="819">
        <v>0.93</v>
      </c>
      <c r="Q542" s="819">
        <v>0.97</v>
      </c>
      <c r="R542" s="819">
        <v>0.99</v>
      </c>
      <c r="S542" s="819">
        <v>0.99</v>
      </c>
      <c r="T542" s="819">
        <v>0.99</v>
      </c>
      <c r="U542" s="819">
        <v>0.99</v>
      </c>
      <c r="V542" s="736" t="s">
        <v>1620</v>
      </c>
      <c r="W542" s="709"/>
      <c r="X542" s="709"/>
      <c r="Y542" s="709"/>
      <c r="Z542" s="710"/>
    </row>
    <row r="543" spans="1:26" ht="16.5" customHeight="1">
      <c r="A543" s="720"/>
      <c r="B543" s="720"/>
      <c r="C543" s="720"/>
      <c r="D543" s="720"/>
      <c r="E543" s="720"/>
      <c r="F543" s="720"/>
      <c r="G543" s="720"/>
      <c r="H543" s="720"/>
      <c r="I543" s="720"/>
      <c r="J543" s="720"/>
      <c r="K543" s="720"/>
      <c r="L543" s="720"/>
      <c r="M543" s="720"/>
      <c r="N543" s="720"/>
      <c r="O543" s="720"/>
      <c r="P543" s="720"/>
      <c r="Q543" s="720"/>
      <c r="R543" s="720"/>
      <c r="S543" s="720"/>
      <c r="T543" s="720"/>
      <c r="U543" s="720"/>
      <c r="V543" s="720"/>
      <c r="W543" s="720"/>
      <c r="X543" s="709"/>
      <c r="Y543" s="709"/>
      <c r="Z543" s="710"/>
    </row>
    <row r="544" spans="1:26" ht="16.5" customHeight="1">
      <c r="A544" s="720"/>
      <c r="B544" s="720"/>
      <c r="C544" s="740"/>
      <c r="D544" s="720"/>
      <c r="E544" s="720"/>
      <c r="F544" s="720"/>
      <c r="G544" s="720"/>
      <c r="H544" s="720"/>
      <c r="I544" s="720"/>
      <c r="J544" s="720"/>
      <c r="K544" s="720"/>
      <c r="L544" s="720"/>
      <c r="M544" s="720"/>
      <c r="N544" s="720"/>
      <c r="O544" s="720"/>
      <c r="P544" s="720"/>
      <c r="Q544" s="720"/>
      <c r="R544" s="720"/>
      <c r="S544" s="720"/>
      <c r="T544" s="720"/>
      <c r="U544" s="720"/>
      <c r="V544" s="720"/>
      <c r="W544" s="720"/>
      <c r="X544" s="709"/>
      <c r="Y544" s="709"/>
      <c r="Z544" s="710"/>
    </row>
    <row r="545" spans="1:26" ht="16.5" customHeight="1">
      <c r="A545" s="720"/>
      <c r="B545" s="720"/>
      <c r="C545" s="736" t="s">
        <v>1842</v>
      </c>
      <c r="D545" s="720"/>
      <c r="E545" s="720"/>
      <c r="F545" s="720"/>
      <c r="G545" s="720"/>
      <c r="H545" s="720"/>
      <c r="I545" s="720"/>
      <c r="J545" s="720"/>
      <c r="K545" s="720"/>
      <c r="L545" s="720"/>
      <c r="M545" s="720"/>
      <c r="N545" s="720"/>
      <c r="O545" s="720"/>
      <c r="P545" s="720"/>
      <c r="Q545" s="720"/>
      <c r="R545" s="720"/>
      <c r="S545" s="720"/>
      <c r="T545" s="720"/>
      <c r="U545" s="720"/>
      <c r="V545" s="720"/>
      <c r="W545" s="720"/>
      <c r="X545" s="709"/>
      <c r="Y545" s="709"/>
      <c r="Z545" s="710"/>
    </row>
    <row r="546" spans="1:26" ht="16.5" customHeight="1">
      <c r="A546" s="720"/>
      <c r="B546" s="720"/>
      <c r="C546" s="736" t="s">
        <v>1843</v>
      </c>
      <c r="D546" s="720"/>
      <c r="E546" s="720"/>
      <c r="F546" s="720"/>
      <c r="G546" s="720"/>
      <c r="H546" s="720"/>
      <c r="I546" s="720"/>
      <c r="J546" s="720"/>
      <c r="K546" s="720"/>
      <c r="L546" s="720"/>
      <c r="M546" s="720"/>
      <c r="N546" s="720"/>
      <c r="O546" s="720"/>
      <c r="P546" s="720"/>
      <c r="Q546" s="720"/>
      <c r="R546" s="720"/>
      <c r="S546" s="720"/>
      <c r="T546" s="720"/>
      <c r="U546" s="720"/>
      <c r="V546" s="720"/>
      <c r="W546" s="720"/>
      <c r="X546" s="709"/>
      <c r="Y546" s="709"/>
      <c r="Z546" s="710"/>
    </row>
    <row r="547" spans="1:26" ht="16.5" customHeight="1">
      <c r="A547" s="720"/>
      <c r="B547" s="720"/>
      <c r="C547" s="736" t="s">
        <v>1844</v>
      </c>
      <c r="D547" s="720"/>
      <c r="E547" s="720"/>
      <c r="F547" s="720"/>
      <c r="G547" s="720"/>
      <c r="H547" s="720"/>
      <c r="I547" s="720"/>
      <c r="J547" s="720"/>
      <c r="K547" s="720"/>
      <c r="L547" s="720"/>
      <c r="M547" s="720"/>
      <c r="N547" s="720"/>
      <c r="O547" s="720"/>
      <c r="P547" s="720"/>
      <c r="Q547" s="720"/>
      <c r="R547" s="720"/>
      <c r="S547" s="720"/>
      <c r="T547" s="720"/>
      <c r="U547" s="720"/>
      <c r="V547" s="720"/>
      <c r="W547" s="720"/>
      <c r="X547" s="709"/>
      <c r="Y547" s="709"/>
      <c r="Z547" s="710"/>
    </row>
    <row r="548" spans="1:26" ht="16.5" customHeight="1">
      <c r="A548" s="720"/>
      <c r="B548" s="720"/>
      <c r="C548" s="736" t="s">
        <v>1845</v>
      </c>
      <c r="D548" s="720"/>
      <c r="E548" s="720"/>
      <c r="F548" s="720"/>
      <c r="G548" s="720"/>
      <c r="H548" s="720"/>
      <c r="I548" s="720"/>
      <c r="J548" s="720"/>
      <c r="K548" s="720"/>
      <c r="L548" s="720"/>
      <c r="M548" s="720"/>
      <c r="N548" s="720"/>
      <c r="O548" s="720"/>
      <c r="P548" s="720"/>
      <c r="Q548" s="720"/>
      <c r="R548" s="720"/>
      <c r="S548" s="720"/>
      <c r="T548" s="720"/>
      <c r="U548" s="720"/>
      <c r="V548" s="720"/>
      <c r="W548" s="720"/>
      <c r="X548" s="709"/>
      <c r="Y548" s="709"/>
      <c r="Z548" s="710"/>
    </row>
    <row r="549" spans="1:26" ht="16.5" customHeight="1">
      <c r="A549" s="720"/>
      <c r="B549" s="720"/>
      <c r="C549" s="736" t="s">
        <v>1846</v>
      </c>
      <c r="D549" s="720"/>
      <c r="E549" s="720"/>
      <c r="F549" s="720"/>
      <c r="G549" s="720"/>
      <c r="H549" s="720"/>
      <c r="I549" s="720"/>
      <c r="J549" s="720"/>
      <c r="K549" s="720"/>
      <c r="L549" s="720"/>
      <c r="M549" s="720"/>
      <c r="N549" s="720"/>
      <c r="O549" s="720"/>
      <c r="P549" s="720"/>
      <c r="Q549" s="720"/>
      <c r="R549" s="720"/>
      <c r="S549" s="720"/>
      <c r="T549" s="720"/>
      <c r="U549" s="720"/>
      <c r="V549" s="720"/>
      <c r="W549" s="720"/>
      <c r="X549" s="709"/>
      <c r="Y549" s="709"/>
      <c r="Z549" s="710"/>
    </row>
    <row r="550" spans="1:26" ht="16.5" customHeight="1">
      <c r="A550" s="720"/>
      <c r="B550" s="720"/>
      <c r="C550" s="736"/>
      <c r="D550" s="720"/>
      <c r="E550" s="720"/>
      <c r="F550" s="720"/>
      <c r="G550" s="720"/>
      <c r="H550" s="720"/>
      <c r="I550" s="720"/>
      <c r="J550" s="720"/>
      <c r="K550" s="720"/>
      <c r="L550" s="720"/>
      <c r="M550" s="720"/>
      <c r="N550" s="720"/>
      <c r="O550" s="720"/>
      <c r="P550" s="720"/>
      <c r="Q550" s="720"/>
      <c r="R550" s="720"/>
      <c r="S550" s="720"/>
      <c r="T550" s="720"/>
      <c r="U550" s="720"/>
      <c r="V550" s="720"/>
      <c r="W550" s="720"/>
      <c r="X550" s="709"/>
      <c r="Y550" s="709"/>
      <c r="Z550" s="710"/>
    </row>
    <row r="551" spans="1:26" ht="16.5" customHeight="1">
      <c r="A551" s="720"/>
      <c r="B551" s="720"/>
      <c r="C551" s="876" t="s">
        <v>1847</v>
      </c>
      <c r="D551" s="720"/>
      <c r="E551" s="720"/>
      <c r="F551" s="720"/>
      <c r="G551" s="720"/>
      <c r="H551" s="720"/>
      <c r="I551" s="720"/>
      <c r="J551" s="720"/>
      <c r="K551" s="720"/>
      <c r="L551" s="720"/>
      <c r="M551" s="720"/>
      <c r="N551" s="720"/>
      <c r="O551" s="720"/>
      <c r="P551" s="720"/>
      <c r="Q551" s="720"/>
      <c r="R551" s="720"/>
      <c r="S551" s="720"/>
      <c r="T551" s="720"/>
      <c r="U551" s="720"/>
      <c r="V551" s="720"/>
      <c r="W551" s="720"/>
      <c r="X551" s="709"/>
      <c r="Y551" s="709"/>
      <c r="Z551" s="710"/>
    </row>
    <row r="552" spans="1:26" ht="16.5" customHeight="1">
      <c r="A552" s="720"/>
      <c r="B552" s="720"/>
      <c r="C552" s="824"/>
      <c r="D552" s="720"/>
      <c r="E552" s="720"/>
      <c r="F552" s="720"/>
      <c r="G552" s="720"/>
      <c r="H552" s="720"/>
      <c r="I552" s="720"/>
      <c r="J552" s="720"/>
      <c r="K552" s="720"/>
      <c r="L552" s="720"/>
      <c r="M552" s="720"/>
      <c r="N552" s="720"/>
      <c r="O552" s="720"/>
      <c r="P552" s="720"/>
      <c r="Q552" s="720"/>
      <c r="R552" s="720"/>
      <c r="S552" s="720"/>
      <c r="T552" s="720"/>
      <c r="U552" s="720"/>
      <c r="V552" s="720"/>
      <c r="W552" s="720"/>
      <c r="X552" s="709"/>
      <c r="Y552" s="709"/>
      <c r="Z552" s="710"/>
    </row>
    <row r="553" spans="1:26" ht="16.5" customHeight="1">
      <c r="A553" s="720"/>
      <c r="B553" s="720"/>
      <c r="C553" s="720"/>
      <c r="D553" s="720"/>
      <c r="E553" s="720"/>
      <c r="F553" s="720"/>
      <c r="G553" s="720"/>
      <c r="H553" s="720"/>
      <c r="I553" s="720"/>
      <c r="J553" s="720"/>
      <c r="K553" s="720"/>
      <c r="L553" s="720"/>
      <c r="M553" s="720"/>
      <c r="N553" s="720"/>
      <c r="O553" s="720"/>
      <c r="P553" s="720"/>
      <c r="Q553" s="720"/>
      <c r="R553" s="720"/>
      <c r="S553" s="720"/>
      <c r="T553" s="720"/>
      <c r="U553" s="720"/>
      <c r="V553" s="720"/>
      <c r="W553" s="720"/>
      <c r="X553" s="709"/>
      <c r="Y553" s="709"/>
      <c r="Z553" s="710"/>
    </row>
    <row r="554" spans="1:26" ht="16.5" customHeight="1">
      <c r="A554" s="708"/>
      <c r="B554" s="708"/>
      <c r="C554" s="1475" t="s">
        <v>1809</v>
      </c>
      <c r="D554" s="1479"/>
      <c r="E554" s="1479"/>
      <c r="F554" s="1476"/>
      <c r="G554" s="874">
        <v>1</v>
      </c>
      <c r="H554" s="874">
        <v>2</v>
      </c>
      <c r="I554" s="874">
        <v>3</v>
      </c>
      <c r="J554" s="874">
        <v>4</v>
      </c>
      <c r="K554" s="874">
        <v>5</v>
      </c>
      <c r="L554" s="874">
        <v>6</v>
      </c>
      <c r="M554" s="874">
        <v>7</v>
      </c>
      <c r="N554" s="874">
        <v>8</v>
      </c>
      <c r="O554" s="874">
        <v>9</v>
      </c>
      <c r="P554" s="874">
        <v>10</v>
      </c>
      <c r="Q554" s="874">
        <v>11</v>
      </c>
      <c r="R554" s="874">
        <v>12</v>
      </c>
      <c r="S554" s="874">
        <v>13</v>
      </c>
      <c r="T554" s="874">
        <v>14</v>
      </c>
      <c r="U554" s="874">
        <v>15</v>
      </c>
      <c r="V554" s="709"/>
      <c r="W554" s="709"/>
      <c r="X554" s="709"/>
      <c r="Y554" s="709"/>
      <c r="Z554" s="710"/>
    </row>
    <row r="555" spans="1:26" ht="16.5" customHeight="1">
      <c r="A555" s="708"/>
      <c r="B555" s="708"/>
      <c r="C555" s="1480" t="s">
        <v>1848</v>
      </c>
      <c r="D555" s="1435"/>
      <c r="E555" s="1435"/>
      <c r="F555" s="1438"/>
      <c r="G555" s="886"/>
      <c r="H555" s="874">
        <v>1</v>
      </c>
      <c r="I555" s="874">
        <v>2</v>
      </c>
      <c r="J555" s="874">
        <v>3</v>
      </c>
      <c r="K555" s="874">
        <v>4</v>
      </c>
      <c r="L555" s="874">
        <v>5</v>
      </c>
      <c r="M555" s="874">
        <v>6</v>
      </c>
      <c r="N555" s="874">
        <v>7</v>
      </c>
      <c r="O555" s="874">
        <v>8</v>
      </c>
      <c r="P555" s="874">
        <v>9</v>
      </c>
      <c r="Q555" s="874">
        <v>10</v>
      </c>
      <c r="R555" s="874">
        <v>11</v>
      </c>
      <c r="S555" s="874">
        <v>12</v>
      </c>
      <c r="T555" s="874">
        <v>13</v>
      </c>
      <c r="U555" s="874">
        <v>14</v>
      </c>
      <c r="V555" s="709"/>
      <c r="W555" s="709"/>
      <c r="X555" s="709"/>
      <c r="Y555" s="709"/>
      <c r="Z555" s="710"/>
    </row>
    <row r="556" spans="1:26" ht="16.5" customHeight="1">
      <c r="A556" s="708"/>
      <c r="B556" s="887"/>
      <c r="C556" s="1464" t="s">
        <v>1849</v>
      </c>
      <c r="D556" s="1435"/>
      <c r="E556" s="1435"/>
      <c r="F556" s="1435"/>
      <c r="G556" s="819">
        <f>G542</f>
        <v>0.02</v>
      </c>
      <c r="H556" s="819">
        <f t="shared" ref="H556:U556" si="102">H542-G542</f>
        <v>0.05</v>
      </c>
      <c r="I556" s="819">
        <f t="shared" si="102"/>
        <v>9.0999999999999998E-2</v>
      </c>
      <c r="J556" s="819">
        <f t="shared" si="102"/>
        <v>0.11000000000000001</v>
      </c>
      <c r="K556" s="819">
        <f t="shared" si="102"/>
        <v>0.29299999999999993</v>
      </c>
      <c r="L556" s="819">
        <f t="shared" si="102"/>
        <v>2.8000000000000025E-2</v>
      </c>
      <c r="M556" s="819">
        <f t="shared" si="102"/>
        <v>0.17800000000000005</v>
      </c>
      <c r="N556" s="819">
        <f t="shared" si="102"/>
        <v>0.13</v>
      </c>
      <c r="O556" s="819">
        <f t="shared" si="102"/>
        <v>3.0000000000000027E-2</v>
      </c>
      <c r="P556" s="819">
        <f t="shared" si="102"/>
        <v>0</v>
      </c>
      <c r="Q556" s="819">
        <f t="shared" si="102"/>
        <v>3.9999999999999925E-2</v>
      </c>
      <c r="R556" s="819">
        <f t="shared" si="102"/>
        <v>2.0000000000000018E-2</v>
      </c>
      <c r="S556" s="819">
        <f t="shared" si="102"/>
        <v>0</v>
      </c>
      <c r="T556" s="819">
        <f t="shared" si="102"/>
        <v>0</v>
      </c>
      <c r="U556" s="819">
        <f t="shared" si="102"/>
        <v>0</v>
      </c>
      <c r="V556" s="709"/>
      <c r="W556" s="709"/>
      <c r="X556" s="709"/>
      <c r="Y556" s="709"/>
      <c r="Z556" s="710"/>
    </row>
    <row r="557" spans="1:26" ht="16.5" customHeight="1">
      <c r="A557" s="708"/>
      <c r="B557" s="708"/>
      <c r="C557" s="888"/>
      <c r="D557" s="888"/>
      <c r="E557" s="888"/>
      <c r="F557" s="888"/>
      <c r="G557" s="708"/>
      <c r="H557" s="708"/>
      <c r="I557" s="708"/>
      <c r="J557" s="708"/>
      <c r="K557" s="708"/>
      <c r="L557" s="708"/>
      <c r="M557" s="708"/>
      <c r="N557" s="708"/>
      <c r="O557" s="708"/>
      <c r="P557" s="708"/>
      <c r="Q557" s="708"/>
      <c r="R557" s="708"/>
      <c r="S557" s="708"/>
      <c r="T557" s="709"/>
      <c r="U557" s="709"/>
      <c r="V557" s="709"/>
      <c r="W557" s="709"/>
      <c r="X557" s="709"/>
      <c r="Y557" s="709"/>
      <c r="Z557" s="710"/>
    </row>
    <row r="558" spans="1:26" ht="16.5" customHeight="1">
      <c r="A558" s="708"/>
      <c r="B558" s="709"/>
      <c r="C558" s="709"/>
      <c r="D558" s="709"/>
      <c r="E558" s="709"/>
      <c r="F558" s="709"/>
      <c r="G558" s="709"/>
      <c r="H558" s="709"/>
      <c r="I558" s="882"/>
      <c r="J558" s="855"/>
      <c r="K558" s="709"/>
      <c r="L558" s="709"/>
      <c r="M558" s="709"/>
      <c r="N558" s="709"/>
      <c r="O558" s="709"/>
      <c r="P558" s="709"/>
      <c r="Q558" s="709"/>
      <c r="R558" s="709"/>
      <c r="S558" s="709"/>
      <c r="T558" s="709"/>
      <c r="U558" s="709"/>
      <c r="V558" s="709"/>
      <c r="W558" s="709"/>
      <c r="X558" s="709"/>
      <c r="Y558" s="709"/>
      <c r="Z558" s="710"/>
    </row>
    <row r="559" spans="1:26" ht="16.5" customHeight="1">
      <c r="A559" s="708"/>
      <c r="B559" s="709"/>
      <c r="C559" s="736" t="s">
        <v>1850</v>
      </c>
      <c r="D559" s="709"/>
      <c r="E559" s="709"/>
      <c r="F559" s="709"/>
      <c r="G559" s="709"/>
      <c r="H559" s="709"/>
      <c r="I559" s="709"/>
      <c r="J559" s="709"/>
      <c r="K559" s="709"/>
      <c r="L559" s="709"/>
      <c r="M559" s="709"/>
      <c r="N559" s="709"/>
      <c r="O559" s="709"/>
      <c r="P559" s="709"/>
      <c r="Q559" s="709"/>
      <c r="R559" s="709"/>
      <c r="S559" s="709"/>
      <c r="T559" s="709"/>
      <c r="U559" s="709"/>
      <c r="V559" s="709"/>
      <c r="W559" s="709"/>
      <c r="X559" s="709"/>
      <c r="Y559" s="709"/>
      <c r="Z559" s="710"/>
    </row>
    <row r="560" spans="1:26" ht="16.5" customHeight="1">
      <c r="A560" s="708"/>
      <c r="B560" s="709"/>
      <c r="C560" s="736"/>
      <c r="D560" s="709"/>
      <c r="E560" s="725"/>
      <c r="F560" s="855"/>
      <c r="G560" s="709"/>
      <c r="H560" s="709"/>
      <c r="I560" s="709"/>
      <c r="J560" s="709"/>
      <c r="K560" s="709"/>
      <c r="L560" s="709"/>
      <c r="M560" s="709"/>
      <c r="N560" s="709"/>
      <c r="O560" s="709"/>
      <c r="P560" s="709"/>
      <c r="Q560" s="709"/>
      <c r="R560" s="709"/>
      <c r="S560" s="709"/>
      <c r="T560" s="709"/>
      <c r="U560" s="709"/>
      <c r="V560" s="709"/>
      <c r="W560" s="709"/>
      <c r="X560" s="709"/>
      <c r="Y560" s="709"/>
      <c r="Z560" s="710"/>
    </row>
    <row r="561" spans="1:26" ht="16.5" customHeight="1">
      <c r="A561" s="708"/>
      <c r="B561" s="709"/>
      <c r="C561" s="824" t="s">
        <v>1851</v>
      </c>
      <c r="D561" s="883"/>
      <c r="E561" s="883"/>
      <c r="F561" s="883"/>
      <c r="G561" s="883"/>
      <c r="H561" s="883"/>
      <c r="I561" s="725"/>
      <c r="J561" s="725"/>
      <c r="K561" s="709"/>
      <c r="L561" s="709"/>
      <c r="M561" s="709"/>
      <c r="N561" s="709"/>
      <c r="O561" s="709"/>
      <c r="P561" s="709"/>
      <c r="Q561" s="709"/>
      <c r="R561" s="709"/>
      <c r="S561" s="709"/>
      <c r="T561" s="709"/>
      <c r="U561" s="709"/>
      <c r="V561" s="709"/>
      <c r="W561" s="709"/>
      <c r="X561" s="709"/>
      <c r="Y561" s="709"/>
      <c r="Z561" s="710"/>
    </row>
    <row r="562" spans="1:26" ht="16.5" customHeight="1">
      <c r="A562" s="708"/>
      <c r="B562" s="709"/>
      <c r="C562" s="889"/>
      <c r="D562" s="883"/>
      <c r="E562" s="883"/>
      <c r="F562" s="883"/>
      <c r="G562" s="883"/>
      <c r="H562" s="883"/>
      <c r="I562" s="883"/>
      <c r="J562" s="709"/>
      <c r="K562" s="709"/>
      <c r="L562" s="709"/>
      <c r="M562" s="709"/>
      <c r="N562" s="709"/>
      <c r="O562" s="709"/>
      <c r="P562" s="709"/>
      <c r="Q562" s="709"/>
      <c r="R562" s="709"/>
      <c r="S562" s="709"/>
      <c r="T562" s="709"/>
      <c r="U562" s="709"/>
      <c r="V562" s="709"/>
      <c r="W562" s="709"/>
      <c r="X562" s="709"/>
      <c r="Y562" s="709"/>
      <c r="Z562" s="710"/>
    </row>
    <row r="563" spans="1:26" ht="16.5" customHeight="1">
      <c r="A563" s="756"/>
      <c r="B563" s="709"/>
      <c r="C563" s="801"/>
      <c r="D563" s="890"/>
      <c r="E563" s="709"/>
      <c r="F563" s="709"/>
      <c r="G563" s="709"/>
      <c r="H563" s="709"/>
      <c r="I563" s="891"/>
      <c r="J563" s="709"/>
      <c r="K563" s="709"/>
      <c r="L563" s="709"/>
      <c r="M563" s="709"/>
      <c r="N563" s="709"/>
      <c r="O563" s="709"/>
      <c r="P563" s="709"/>
      <c r="Q563" s="709"/>
      <c r="R563" s="709"/>
      <c r="S563" s="709"/>
      <c r="T563" s="709"/>
      <c r="U563" s="709"/>
      <c r="V563" s="709"/>
      <c r="W563" s="709"/>
      <c r="X563" s="709"/>
      <c r="Y563" s="709"/>
      <c r="Z563" s="710"/>
    </row>
    <row r="564" spans="1:26" ht="16.5" customHeight="1">
      <c r="A564" s="756"/>
      <c r="B564" s="709"/>
      <c r="C564" s="709"/>
      <c r="D564" s="709"/>
      <c r="E564" s="750" t="s">
        <v>87</v>
      </c>
      <c r="F564" s="750" t="s">
        <v>88</v>
      </c>
      <c r="G564" s="750" t="s">
        <v>89</v>
      </c>
      <c r="H564" s="750" t="s">
        <v>90</v>
      </c>
      <c r="I564" s="750" t="s">
        <v>91</v>
      </c>
      <c r="J564" s="709"/>
      <c r="K564" s="709"/>
      <c r="L564" s="709"/>
      <c r="M564" s="709"/>
      <c r="N564" s="709"/>
      <c r="O564" s="709"/>
      <c r="P564" s="709"/>
      <c r="Q564" s="709"/>
      <c r="R564" s="709"/>
      <c r="S564" s="709"/>
      <c r="T564" s="709"/>
      <c r="U564" s="709"/>
      <c r="V564" s="709"/>
      <c r="W564" s="709"/>
      <c r="X564" s="709"/>
      <c r="Y564" s="709"/>
      <c r="Z564" s="710"/>
    </row>
    <row r="565" spans="1:26" ht="16.5" customHeight="1">
      <c r="A565" s="708"/>
      <c r="B565" s="709"/>
      <c r="C565" s="1464" t="s">
        <v>1852</v>
      </c>
      <c r="D565" s="1438"/>
      <c r="E565" s="799">
        <v>1383</v>
      </c>
      <c r="F565" s="799">
        <v>1428</v>
      </c>
      <c r="G565" s="799">
        <v>1455</v>
      </c>
      <c r="H565" s="799">
        <v>1492</v>
      </c>
      <c r="I565" s="799">
        <v>1628</v>
      </c>
      <c r="J565" s="756" t="s">
        <v>1853</v>
      </c>
      <c r="K565" s="867"/>
      <c r="L565" s="709"/>
      <c r="M565" s="709"/>
      <c r="N565" s="709"/>
      <c r="O565" s="709"/>
      <c r="P565" s="709"/>
      <c r="Q565" s="709"/>
      <c r="R565" s="709"/>
      <c r="S565" s="709"/>
      <c r="T565" s="709"/>
      <c r="U565" s="709"/>
      <c r="V565" s="709"/>
      <c r="W565" s="709"/>
      <c r="X565" s="709"/>
      <c r="Y565" s="709"/>
      <c r="Z565" s="710"/>
    </row>
    <row r="566" spans="1:26" ht="16.5" customHeight="1">
      <c r="A566" s="708"/>
      <c r="B566" s="709"/>
      <c r="C566" s="708"/>
      <c r="D566" s="883"/>
      <c r="E566" s="883"/>
      <c r="F566" s="883"/>
      <c r="G566" s="883"/>
      <c r="H566" s="883"/>
      <c r="I566" s="883"/>
      <c r="J566" s="709"/>
      <c r="K566" s="709"/>
      <c r="L566" s="709"/>
      <c r="M566" s="709"/>
      <c r="N566" s="709"/>
      <c r="O566" s="709"/>
      <c r="P566" s="709"/>
      <c r="Q566" s="709"/>
      <c r="R566" s="709"/>
      <c r="S566" s="709"/>
      <c r="T566" s="709"/>
      <c r="U566" s="709"/>
      <c r="V566" s="709"/>
      <c r="W566" s="709"/>
      <c r="X566" s="709"/>
      <c r="Y566" s="709"/>
      <c r="Z566" s="710"/>
    </row>
    <row r="567" spans="1:26" ht="16.5" customHeight="1">
      <c r="A567" s="708"/>
      <c r="B567" s="709"/>
      <c r="C567" s="888"/>
      <c r="D567" s="764"/>
      <c r="E567" s="764"/>
      <c r="F567" s="764"/>
      <c r="G567" s="764"/>
      <c r="H567" s="764"/>
      <c r="I567" s="764"/>
      <c r="J567" s="709"/>
      <c r="K567" s="709"/>
      <c r="L567" s="709"/>
      <c r="M567" s="709"/>
      <c r="N567" s="709"/>
      <c r="O567" s="709"/>
      <c r="P567" s="709"/>
      <c r="Q567" s="709"/>
      <c r="R567" s="709"/>
      <c r="S567" s="709"/>
      <c r="T567" s="709"/>
      <c r="U567" s="709"/>
      <c r="V567" s="709"/>
      <c r="W567" s="709"/>
      <c r="X567" s="709"/>
      <c r="Y567" s="709"/>
      <c r="Z567" s="710"/>
    </row>
    <row r="568" spans="1:26" ht="16.5" customHeight="1">
      <c r="A568" s="708"/>
      <c r="B568" s="709"/>
      <c r="C568" s="888" t="s">
        <v>1854</v>
      </c>
      <c r="D568" s="764"/>
      <c r="E568" s="764"/>
      <c r="F568" s="764"/>
      <c r="G568" s="764"/>
      <c r="H568" s="764"/>
      <c r="I568" s="764"/>
      <c r="J568" s="709"/>
      <c r="K568" s="709"/>
      <c r="L568" s="709"/>
      <c r="M568" s="709"/>
      <c r="N568" s="709"/>
      <c r="O568" s="709"/>
      <c r="P568" s="709"/>
      <c r="Q568" s="709"/>
      <c r="R568" s="709"/>
      <c r="S568" s="709"/>
      <c r="T568" s="709"/>
      <c r="U568" s="709"/>
      <c r="V568" s="709"/>
      <c r="W568" s="709"/>
      <c r="X568" s="709"/>
      <c r="Y568" s="709"/>
      <c r="Z568" s="710"/>
    </row>
    <row r="569" spans="1:26" ht="16.5" customHeight="1">
      <c r="A569" s="708"/>
      <c r="B569" s="709"/>
      <c r="C569" s="824"/>
      <c r="D569" s="764"/>
      <c r="E569" s="764"/>
      <c r="F569" s="764"/>
      <c r="G569" s="764"/>
      <c r="H569" s="764"/>
      <c r="I569" s="764"/>
      <c r="J569" s="709"/>
      <c r="K569" s="709"/>
      <c r="L569" s="709"/>
      <c r="M569" s="709"/>
      <c r="N569" s="709"/>
      <c r="O569" s="709"/>
      <c r="P569" s="709"/>
      <c r="Q569" s="709"/>
      <c r="R569" s="709"/>
      <c r="S569" s="709"/>
      <c r="T569" s="709"/>
      <c r="U569" s="709"/>
      <c r="V569" s="709"/>
      <c r="W569" s="709"/>
      <c r="X569" s="709"/>
      <c r="Y569" s="709"/>
      <c r="Z569" s="710"/>
    </row>
    <row r="570" spans="1:26" ht="16.5" customHeight="1">
      <c r="A570" s="708"/>
      <c r="B570" s="709"/>
      <c r="C570" s="876" t="s">
        <v>1855</v>
      </c>
      <c r="D570" s="764"/>
      <c r="E570" s="764"/>
      <c r="F570" s="764"/>
      <c r="G570" s="764"/>
      <c r="H570" s="764"/>
      <c r="I570" s="764"/>
      <c r="J570" s="709"/>
      <c r="K570" s="709"/>
      <c r="L570" s="709"/>
      <c r="M570" s="709"/>
      <c r="N570" s="709"/>
      <c r="O570" s="709"/>
      <c r="P570" s="753"/>
      <c r="Q570" s="709"/>
      <c r="R570" s="709"/>
      <c r="S570" s="709"/>
      <c r="T570" s="709"/>
      <c r="U570" s="709"/>
      <c r="V570" s="709"/>
      <c r="W570" s="709"/>
      <c r="X570" s="709"/>
      <c r="Y570" s="709"/>
      <c r="Z570" s="710"/>
    </row>
    <row r="571" spans="1:26" ht="16.5" customHeight="1">
      <c r="A571" s="708"/>
      <c r="B571" s="709"/>
      <c r="C571" s="708"/>
      <c r="D571" s="708"/>
      <c r="E571" s="708"/>
      <c r="F571" s="708"/>
      <c r="G571" s="708"/>
      <c r="H571" s="708"/>
      <c r="I571" s="708"/>
      <c r="J571" s="708"/>
      <c r="K571" s="709"/>
      <c r="L571" s="709"/>
      <c r="M571" s="709"/>
      <c r="N571" s="709"/>
      <c r="O571" s="709"/>
      <c r="P571" s="709"/>
      <c r="Q571" s="709"/>
      <c r="R571" s="709"/>
      <c r="S571" s="709"/>
      <c r="T571" s="709"/>
      <c r="U571" s="709"/>
      <c r="V571" s="709"/>
      <c r="W571" s="709"/>
      <c r="X571" s="709"/>
      <c r="Y571" s="709"/>
      <c r="Z571" s="710"/>
    </row>
    <row r="572" spans="1:26" ht="16.5" customHeight="1">
      <c r="A572" s="708"/>
      <c r="B572" s="709"/>
      <c r="C572" s="708"/>
      <c r="D572" s="708"/>
      <c r="E572" s="708"/>
      <c r="F572" s="708"/>
      <c r="G572" s="708"/>
      <c r="H572" s="708"/>
      <c r="I572" s="708"/>
      <c r="J572" s="708"/>
      <c r="K572" s="709"/>
      <c r="L572" s="709"/>
      <c r="M572" s="709"/>
      <c r="N572" s="709"/>
      <c r="O572" s="709"/>
      <c r="P572" s="709"/>
      <c r="Q572" s="709"/>
      <c r="R572" s="709"/>
      <c r="S572" s="709"/>
      <c r="T572" s="709"/>
      <c r="U572" s="709"/>
      <c r="V572" s="709"/>
      <c r="W572" s="709"/>
      <c r="X572" s="709"/>
      <c r="Y572" s="709"/>
      <c r="Z572" s="710"/>
    </row>
    <row r="573" spans="1:26" ht="16.5" customHeight="1">
      <c r="A573" s="708"/>
      <c r="B573" s="709"/>
      <c r="C573" s="762" t="s">
        <v>1856</v>
      </c>
      <c r="D573" s="750" t="s">
        <v>1857</v>
      </c>
      <c r="E573" s="750" t="s">
        <v>87</v>
      </c>
      <c r="F573" s="750" t="s">
        <v>88</v>
      </c>
      <c r="G573" s="750" t="s">
        <v>89</v>
      </c>
      <c r="H573" s="750" t="s">
        <v>90</v>
      </c>
      <c r="I573" s="750" t="s">
        <v>91</v>
      </c>
      <c r="J573" s="709"/>
      <c r="K573" s="709"/>
      <c r="L573" s="709"/>
      <c r="M573" s="709"/>
      <c r="N573" s="709"/>
      <c r="O573" s="709"/>
      <c r="P573" s="709"/>
      <c r="Q573" s="709"/>
      <c r="R573" s="709"/>
      <c r="S573" s="709"/>
      <c r="T573" s="709"/>
      <c r="U573" s="709"/>
      <c r="V573" s="709"/>
      <c r="W573" s="709"/>
      <c r="X573" s="709"/>
      <c r="Y573" s="709"/>
      <c r="Z573" s="710"/>
    </row>
    <row r="574" spans="1:26" ht="16.5" customHeight="1">
      <c r="A574" s="708"/>
      <c r="B574" s="726"/>
      <c r="C574" s="892" t="s">
        <v>1826</v>
      </c>
      <c r="D574" s="893">
        <f>G522*E565</f>
        <v>89895</v>
      </c>
      <c r="E574" s="799">
        <f t="shared" ref="E574:I574" si="103">$D574*H556</f>
        <v>4494.75</v>
      </c>
      <c r="F574" s="799">
        <f t="shared" si="103"/>
        <v>8180.4449999999997</v>
      </c>
      <c r="G574" s="799">
        <f t="shared" si="103"/>
        <v>9888.4500000000007</v>
      </c>
      <c r="H574" s="799">
        <f t="shared" si="103"/>
        <v>26339.234999999993</v>
      </c>
      <c r="I574" s="799">
        <f t="shared" si="103"/>
        <v>2517.0600000000022</v>
      </c>
      <c r="J574" s="882"/>
      <c r="K574" s="855"/>
      <c r="L574" s="709"/>
      <c r="M574" s="709"/>
      <c r="N574" s="709"/>
      <c r="O574" s="709"/>
      <c r="P574" s="709"/>
      <c r="Q574" s="709"/>
      <c r="R574" s="709"/>
      <c r="S574" s="709"/>
      <c r="T574" s="709"/>
      <c r="U574" s="709"/>
      <c r="V574" s="709"/>
      <c r="W574" s="709"/>
      <c r="X574" s="709"/>
      <c r="Y574" s="709"/>
      <c r="Z574" s="710"/>
    </row>
    <row r="575" spans="1:26" ht="16.5" customHeight="1">
      <c r="A575" s="708"/>
      <c r="B575" s="709"/>
      <c r="C575" s="892" t="s">
        <v>1827</v>
      </c>
      <c r="D575" s="893">
        <f>G522*F565</f>
        <v>92820</v>
      </c>
      <c r="E575" s="886"/>
      <c r="F575" s="799">
        <f t="shared" ref="F575:I575" si="104">$D575*H556</f>
        <v>4641</v>
      </c>
      <c r="G575" s="799">
        <f t="shared" si="104"/>
        <v>8446.619999999999</v>
      </c>
      <c r="H575" s="799">
        <f t="shared" si="104"/>
        <v>10210.200000000001</v>
      </c>
      <c r="I575" s="799">
        <f t="shared" si="104"/>
        <v>27196.259999999995</v>
      </c>
      <c r="J575" s="882"/>
      <c r="K575" s="855"/>
      <c r="L575" s="709"/>
      <c r="M575" s="709"/>
      <c r="N575" s="709"/>
      <c r="O575" s="709"/>
      <c r="P575" s="709"/>
      <c r="Q575" s="709"/>
      <c r="R575" s="709"/>
      <c r="S575" s="709"/>
      <c r="T575" s="709"/>
      <c r="U575" s="709"/>
      <c r="V575" s="709"/>
      <c r="W575" s="709"/>
      <c r="X575" s="709"/>
      <c r="Y575" s="709"/>
      <c r="Z575" s="710"/>
    </row>
    <row r="576" spans="1:26" ht="16.5" customHeight="1">
      <c r="A576" s="708"/>
      <c r="B576" s="709"/>
      <c r="C576" s="892" t="s">
        <v>1828</v>
      </c>
      <c r="D576" s="893">
        <f>G522*F565</f>
        <v>92820</v>
      </c>
      <c r="E576" s="886"/>
      <c r="F576" s="799">
        <f t="shared" ref="F576:I576" si="105">$D576*H$556</f>
        <v>4641</v>
      </c>
      <c r="G576" s="799">
        <f t="shared" si="105"/>
        <v>8446.619999999999</v>
      </c>
      <c r="H576" s="799">
        <f t="shared" si="105"/>
        <v>10210.200000000001</v>
      </c>
      <c r="I576" s="799">
        <f t="shared" si="105"/>
        <v>27196.259999999995</v>
      </c>
      <c r="J576" s="709"/>
      <c r="K576" s="709"/>
      <c r="L576" s="709"/>
      <c r="M576" s="709"/>
      <c r="N576" s="709"/>
      <c r="O576" s="709"/>
      <c r="P576" s="709"/>
      <c r="Q576" s="709"/>
      <c r="R576" s="709"/>
      <c r="S576" s="709"/>
      <c r="T576" s="709"/>
      <c r="U576" s="709"/>
      <c r="V576" s="709"/>
      <c r="W576" s="709"/>
      <c r="X576" s="709"/>
      <c r="Y576" s="709"/>
      <c r="Z576" s="710"/>
    </row>
    <row r="577" spans="1:26" ht="16.5" customHeight="1">
      <c r="A577" s="708"/>
      <c r="B577" s="709"/>
      <c r="C577" s="892" t="s">
        <v>1829</v>
      </c>
      <c r="D577" s="893">
        <f>G522*F565</f>
        <v>92820</v>
      </c>
      <c r="E577" s="886"/>
      <c r="F577" s="799">
        <f t="shared" ref="F577:I577" si="106">$D577*H$556</f>
        <v>4641</v>
      </c>
      <c r="G577" s="799">
        <f t="shared" si="106"/>
        <v>8446.619999999999</v>
      </c>
      <c r="H577" s="799">
        <f t="shared" si="106"/>
        <v>10210.200000000001</v>
      </c>
      <c r="I577" s="799">
        <f t="shared" si="106"/>
        <v>27196.259999999995</v>
      </c>
      <c r="J577" s="709"/>
      <c r="K577" s="709"/>
      <c r="L577" s="709"/>
      <c r="M577" s="709"/>
      <c r="N577" s="709"/>
      <c r="O577" s="709"/>
      <c r="P577" s="709"/>
      <c r="Q577" s="709"/>
      <c r="R577" s="709"/>
      <c r="S577" s="709"/>
      <c r="T577" s="709"/>
      <c r="U577" s="709"/>
      <c r="V577" s="709"/>
      <c r="W577" s="709"/>
      <c r="X577" s="709"/>
      <c r="Y577" s="709"/>
      <c r="Z577" s="710"/>
    </row>
    <row r="578" spans="1:26" ht="16.5" customHeight="1">
      <c r="A578" s="708"/>
      <c r="B578" s="709"/>
      <c r="C578" s="892" t="s">
        <v>1830</v>
      </c>
      <c r="D578" s="893">
        <f>G522*F565</f>
        <v>92820</v>
      </c>
      <c r="E578" s="886"/>
      <c r="F578" s="799">
        <f t="shared" ref="F578:I578" si="107">$D578*H$556</f>
        <v>4641</v>
      </c>
      <c r="G578" s="799">
        <f t="shared" si="107"/>
        <v>8446.619999999999</v>
      </c>
      <c r="H578" s="799">
        <f t="shared" si="107"/>
        <v>10210.200000000001</v>
      </c>
      <c r="I578" s="799">
        <f t="shared" si="107"/>
        <v>27196.259999999995</v>
      </c>
      <c r="J578" s="709"/>
      <c r="K578" s="709"/>
      <c r="L578" s="709"/>
      <c r="M578" s="709"/>
      <c r="N578" s="709"/>
      <c r="O578" s="709"/>
      <c r="P578" s="709"/>
      <c r="Q578" s="709"/>
      <c r="R578" s="709"/>
      <c r="S578" s="709"/>
      <c r="T578" s="709"/>
      <c r="U578" s="709"/>
      <c r="V578" s="709"/>
      <c r="W578" s="709"/>
      <c r="X578" s="709"/>
      <c r="Y578" s="709"/>
      <c r="Z578" s="710"/>
    </row>
    <row r="579" spans="1:26" ht="16.5" customHeight="1">
      <c r="A579" s="708"/>
      <c r="B579" s="709"/>
      <c r="C579" s="892" t="s">
        <v>1831</v>
      </c>
      <c r="D579" s="894">
        <f>G522*G565</f>
        <v>94575</v>
      </c>
      <c r="E579" s="886"/>
      <c r="F579" s="886"/>
      <c r="G579" s="799">
        <f t="shared" ref="G579:I579" si="108">$D579*H$556</f>
        <v>4728.75</v>
      </c>
      <c r="H579" s="799">
        <f t="shared" si="108"/>
        <v>8606.3249999999989</v>
      </c>
      <c r="I579" s="799">
        <f t="shared" si="108"/>
        <v>10403.250000000002</v>
      </c>
      <c r="J579" s="709"/>
      <c r="K579" s="709"/>
      <c r="L579" s="709"/>
      <c r="M579" s="709"/>
      <c r="N579" s="709"/>
      <c r="O579" s="709"/>
      <c r="P579" s="709"/>
      <c r="Q579" s="709"/>
      <c r="R579" s="709"/>
      <c r="S579" s="709"/>
      <c r="T579" s="709"/>
      <c r="U579" s="709"/>
      <c r="V579" s="709"/>
      <c r="W579" s="709"/>
      <c r="X579" s="709"/>
      <c r="Y579" s="709"/>
      <c r="Z579" s="710"/>
    </row>
    <row r="580" spans="1:26" ht="16.5" customHeight="1">
      <c r="A580" s="708"/>
      <c r="B580" s="709"/>
      <c r="C580" s="892" t="s">
        <v>1832</v>
      </c>
      <c r="D580" s="894">
        <f>G522*G565</f>
        <v>94575</v>
      </c>
      <c r="E580" s="886"/>
      <c r="F580" s="886"/>
      <c r="G580" s="799">
        <f t="shared" ref="G580:I580" si="109">$D580*H$556</f>
        <v>4728.75</v>
      </c>
      <c r="H580" s="799">
        <f t="shared" si="109"/>
        <v>8606.3249999999989</v>
      </c>
      <c r="I580" s="799">
        <f t="shared" si="109"/>
        <v>10403.250000000002</v>
      </c>
      <c r="J580" s="709"/>
      <c r="K580" s="709"/>
      <c r="L580" s="709"/>
      <c r="M580" s="709"/>
      <c r="N580" s="709"/>
      <c r="O580" s="709"/>
      <c r="P580" s="709"/>
      <c r="Q580" s="709"/>
      <c r="R580" s="709"/>
      <c r="S580" s="709"/>
      <c r="T580" s="709"/>
      <c r="U580" s="709"/>
      <c r="V580" s="709"/>
      <c r="W580" s="709"/>
      <c r="X580" s="709"/>
      <c r="Y580" s="709"/>
      <c r="Z580" s="710"/>
    </row>
    <row r="581" spans="1:26" ht="16.5" customHeight="1">
      <c r="A581" s="708"/>
      <c r="B581" s="709"/>
      <c r="C581" s="892" t="s">
        <v>1833</v>
      </c>
      <c r="D581" s="894">
        <f>G522*G565</f>
        <v>94575</v>
      </c>
      <c r="E581" s="886"/>
      <c r="F581" s="886"/>
      <c r="G581" s="799">
        <f t="shared" ref="G581:I581" si="110">$D581*H$556</f>
        <v>4728.75</v>
      </c>
      <c r="H581" s="799">
        <f t="shared" si="110"/>
        <v>8606.3249999999989</v>
      </c>
      <c r="I581" s="799">
        <f t="shared" si="110"/>
        <v>10403.250000000002</v>
      </c>
      <c r="J581" s="709"/>
      <c r="K581" s="709"/>
      <c r="L581" s="709"/>
      <c r="M581" s="709"/>
      <c r="N581" s="709"/>
      <c r="O581" s="709"/>
      <c r="P581" s="709"/>
      <c r="Q581" s="709"/>
      <c r="R581" s="709"/>
      <c r="S581" s="709"/>
      <c r="T581" s="709"/>
      <c r="U581" s="709"/>
      <c r="V581" s="709"/>
      <c r="W581" s="709"/>
      <c r="X581" s="709"/>
      <c r="Y581" s="709"/>
      <c r="Z581" s="710"/>
    </row>
    <row r="582" spans="1:26" ht="16.5" customHeight="1">
      <c r="A582" s="708"/>
      <c r="B582" s="709"/>
      <c r="C582" s="892" t="s">
        <v>1834</v>
      </c>
      <c r="D582" s="894">
        <f>G522*H565</f>
        <v>96980</v>
      </c>
      <c r="E582" s="886"/>
      <c r="F582" s="895"/>
      <c r="G582" s="886"/>
      <c r="H582" s="799">
        <f t="shared" ref="H582:I582" si="111">$D582*H$556</f>
        <v>4849</v>
      </c>
      <c r="I582" s="799">
        <f t="shared" si="111"/>
        <v>8825.18</v>
      </c>
      <c r="J582" s="709"/>
      <c r="K582" s="709"/>
      <c r="L582" s="709"/>
      <c r="M582" s="709"/>
      <c r="N582" s="709"/>
      <c r="O582" s="709"/>
      <c r="P582" s="709"/>
      <c r="Q582" s="709"/>
      <c r="R582" s="709"/>
      <c r="S582" s="709"/>
      <c r="T582" s="709"/>
      <c r="U582" s="709"/>
      <c r="V582" s="709"/>
      <c r="W582" s="709"/>
      <c r="X582" s="709"/>
      <c r="Y582" s="709"/>
      <c r="Z582" s="710"/>
    </row>
    <row r="583" spans="1:26" ht="16.5" customHeight="1">
      <c r="A583" s="708"/>
      <c r="B583" s="709"/>
      <c r="C583" s="892" t="s">
        <v>1835</v>
      </c>
      <c r="D583" s="894">
        <f>G522*H565</f>
        <v>96980</v>
      </c>
      <c r="E583" s="886"/>
      <c r="F583" s="895"/>
      <c r="G583" s="886"/>
      <c r="H583" s="799">
        <f t="shared" ref="H583:I583" si="112">$D583*H$556</f>
        <v>4849</v>
      </c>
      <c r="I583" s="799">
        <f t="shared" si="112"/>
        <v>8825.18</v>
      </c>
      <c r="J583" s="709"/>
      <c r="K583" s="709"/>
      <c r="L583" s="709"/>
      <c r="M583" s="709"/>
      <c r="N583" s="709"/>
      <c r="O583" s="709"/>
      <c r="P583" s="709"/>
      <c r="Q583" s="709"/>
      <c r="R583" s="709"/>
      <c r="S583" s="709"/>
      <c r="T583" s="709"/>
      <c r="U583" s="709"/>
      <c r="V583" s="709"/>
      <c r="W583" s="709"/>
      <c r="X583" s="709"/>
      <c r="Y583" s="709"/>
      <c r="Z583" s="710"/>
    </row>
    <row r="584" spans="1:26" ht="16.5" customHeight="1">
      <c r="A584" s="708"/>
      <c r="B584" s="709"/>
      <c r="C584" s="892" t="s">
        <v>1836</v>
      </c>
      <c r="D584" s="894">
        <f>G522*H565</f>
        <v>96980</v>
      </c>
      <c r="E584" s="886"/>
      <c r="F584" s="895"/>
      <c r="G584" s="886"/>
      <c r="H584" s="799">
        <f t="shared" ref="H584:I584" si="113">$D584*H$556</f>
        <v>4849</v>
      </c>
      <c r="I584" s="799">
        <f t="shared" si="113"/>
        <v>8825.18</v>
      </c>
      <c r="J584" s="709"/>
      <c r="K584" s="709"/>
      <c r="L584" s="709"/>
      <c r="M584" s="709"/>
      <c r="N584" s="709"/>
      <c r="O584" s="709"/>
      <c r="P584" s="709"/>
      <c r="Q584" s="709"/>
      <c r="R584" s="709"/>
      <c r="S584" s="709"/>
      <c r="T584" s="709"/>
      <c r="U584" s="709"/>
      <c r="V584" s="709"/>
      <c r="W584" s="709"/>
      <c r="X584" s="709"/>
      <c r="Y584" s="709"/>
      <c r="Z584" s="710"/>
    </row>
    <row r="585" spans="1:26" ht="16.5" customHeight="1">
      <c r="A585" s="708"/>
      <c r="B585" s="709"/>
      <c r="C585" s="892" t="s">
        <v>1837</v>
      </c>
      <c r="D585" s="894">
        <f>G522*I565</f>
        <v>105820</v>
      </c>
      <c r="E585" s="886"/>
      <c r="F585" s="895"/>
      <c r="G585" s="895"/>
      <c r="H585" s="886"/>
      <c r="I585" s="799">
        <f>D585*H556</f>
        <v>5291</v>
      </c>
      <c r="J585" s="709"/>
      <c r="K585" s="709"/>
      <c r="L585" s="709"/>
      <c r="M585" s="709"/>
      <c r="N585" s="709"/>
      <c r="O585" s="709"/>
      <c r="P585" s="709"/>
      <c r="Q585" s="709"/>
      <c r="R585" s="709"/>
      <c r="S585" s="709"/>
      <c r="T585" s="709"/>
      <c r="U585" s="709"/>
      <c r="V585" s="709"/>
      <c r="W585" s="709"/>
      <c r="X585" s="709"/>
      <c r="Y585" s="709"/>
      <c r="Z585" s="710"/>
    </row>
    <row r="586" spans="1:26" ht="16.5" customHeight="1">
      <c r="A586" s="708"/>
      <c r="B586" s="709"/>
      <c r="C586" s="892" t="s">
        <v>1838</v>
      </c>
      <c r="D586" s="894">
        <f>G522*I565</f>
        <v>105820</v>
      </c>
      <c r="E586" s="886"/>
      <c r="F586" s="895"/>
      <c r="G586" s="895"/>
      <c r="H586" s="886"/>
      <c r="I586" s="799">
        <f>D586*H556</f>
        <v>5291</v>
      </c>
      <c r="J586" s="709"/>
      <c r="K586" s="709"/>
      <c r="L586" s="709"/>
      <c r="M586" s="709"/>
      <c r="N586" s="709"/>
      <c r="O586" s="709"/>
      <c r="P586" s="709"/>
      <c r="Q586" s="709"/>
      <c r="R586" s="709"/>
      <c r="S586" s="709"/>
      <c r="T586" s="709"/>
      <c r="U586" s="709"/>
      <c r="V586" s="709"/>
      <c r="W586" s="709"/>
      <c r="X586" s="709"/>
      <c r="Y586" s="709"/>
      <c r="Z586" s="710"/>
    </row>
    <row r="587" spans="1:26" ht="16.5" customHeight="1">
      <c r="A587" s="709"/>
      <c r="B587" s="709"/>
      <c r="C587" s="892" t="s">
        <v>1614</v>
      </c>
      <c r="D587" s="799">
        <f t="shared" ref="D587:H587" si="114">SUM(D574:D586)</f>
        <v>1247480</v>
      </c>
      <c r="E587" s="799">
        <f t="shared" si="114"/>
        <v>4494.75</v>
      </c>
      <c r="F587" s="799">
        <f t="shared" si="114"/>
        <v>26744.445</v>
      </c>
      <c r="G587" s="799">
        <f t="shared" si="114"/>
        <v>57861.179999999993</v>
      </c>
      <c r="H587" s="799">
        <f t="shared" si="114"/>
        <v>107546.00999999998</v>
      </c>
      <c r="I587" s="799">
        <f>SUM(I574:I586)</f>
        <v>179569.38999999996</v>
      </c>
      <c r="J587" s="709"/>
      <c r="K587" s="709"/>
      <c r="L587" s="709"/>
      <c r="M587" s="709"/>
      <c r="N587" s="709"/>
      <c r="O587" s="709"/>
      <c r="P587" s="709"/>
      <c r="Q587" s="709"/>
      <c r="R587" s="709"/>
      <c r="S587" s="709"/>
      <c r="T587" s="709"/>
      <c r="U587" s="709"/>
      <c r="V587" s="709"/>
      <c r="W587" s="709"/>
      <c r="X587" s="709"/>
      <c r="Y587" s="709"/>
      <c r="Z587" s="710"/>
    </row>
    <row r="588" spans="1:26" ht="16.5" customHeight="1">
      <c r="A588" s="736"/>
      <c r="B588" s="736"/>
      <c r="C588" s="709"/>
      <c r="D588" s="709"/>
      <c r="E588" s="709"/>
      <c r="F588" s="709"/>
      <c r="G588" s="709"/>
      <c r="H588" s="709"/>
      <c r="I588" s="709"/>
      <c r="J588" s="709"/>
      <c r="K588" s="736"/>
      <c r="L588" s="736"/>
      <c r="M588" s="736"/>
      <c r="N588" s="736"/>
      <c r="O588" s="736"/>
      <c r="P588" s="736"/>
      <c r="Q588" s="736"/>
      <c r="R588" s="709"/>
      <c r="S588" s="709"/>
      <c r="T588" s="709"/>
      <c r="U588" s="709"/>
      <c r="V588" s="709"/>
      <c r="W588" s="709"/>
      <c r="X588" s="709"/>
      <c r="Y588" s="709"/>
      <c r="Z588" s="710"/>
    </row>
    <row r="589" spans="1:26" ht="16.5" customHeight="1">
      <c r="A589" s="736"/>
      <c r="B589" s="736"/>
      <c r="C589" s="736"/>
      <c r="D589" s="736"/>
      <c r="E589" s="736"/>
      <c r="F589" s="736"/>
      <c r="G589" s="736"/>
      <c r="H589" s="736"/>
      <c r="I589" s="736"/>
      <c r="J589" s="736"/>
      <c r="K589" s="736"/>
      <c r="L589" s="736"/>
      <c r="M589" s="736"/>
      <c r="N589" s="736"/>
      <c r="O589" s="736"/>
      <c r="P589" s="736"/>
      <c r="Q589" s="736"/>
      <c r="R589" s="709"/>
      <c r="S589" s="709"/>
      <c r="T589" s="709"/>
      <c r="U589" s="709"/>
      <c r="V589" s="709"/>
      <c r="W589" s="709"/>
      <c r="X589" s="709"/>
      <c r="Y589" s="709"/>
      <c r="Z589" s="710"/>
    </row>
    <row r="590" spans="1:26" ht="16.5" customHeight="1">
      <c r="A590" s="736"/>
      <c r="B590" s="736"/>
      <c r="C590" s="737"/>
      <c r="D590" s="748"/>
      <c r="E590" s="748" t="s">
        <v>1610</v>
      </c>
      <c r="F590" s="786" t="s">
        <v>87</v>
      </c>
      <c r="G590" s="786" t="s">
        <v>88</v>
      </c>
      <c r="H590" s="786" t="s">
        <v>89</v>
      </c>
      <c r="I590" s="786" t="s">
        <v>90</v>
      </c>
      <c r="J590" s="786" t="s">
        <v>91</v>
      </c>
      <c r="K590" s="736"/>
      <c r="L590" s="736"/>
      <c r="M590" s="736"/>
      <c r="N590" s="736"/>
      <c r="O590" s="736"/>
      <c r="P590" s="736"/>
      <c r="Q590" s="736"/>
      <c r="R590" s="709"/>
      <c r="S590" s="709"/>
      <c r="T590" s="709"/>
      <c r="U590" s="709"/>
      <c r="V590" s="709"/>
      <c r="W590" s="709"/>
      <c r="X590" s="709"/>
      <c r="Y590" s="709"/>
      <c r="Z590" s="710"/>
    </row>
    <row r="591" spans="1:26" ht="16.5" customHeight="1">
      <c r="A591" s="736"/>
      <c r="B591" s="736"/>
      <c r="C591" s="1442" t="s">
        <v>1858</v>
      </c>
      <c r="D591" s="1443"/>
      <c r="E591" s="1444"/>
      <c r="F591" s="879">
        <f t="shared" ref="F591:J591" si="115">E587/10</f>
        <v>449.47500000000002</v>
      </c>
      <c r="G591" s="879">
        <f t="shared" si="115"/>
        <v>2674.4445000000001</v>
      </c>
      <c r="H591" s="879">
        <f t="shared" si="115"/>
        <v>5786.1179999999995</v>
      </c>
      <c r="I591" s="879">
        <f t="shared" si="115"/>
        <v>10754.600999999999</v>
      </c>
      <c r="J591" s="879">
        <f t="shared" si="115"/>
        <v>17956.938999999995</v>
      </c>
      <c r="K591" s="736"/>
      <c r="L591" s="736"/>
      <c r="M591" s="736"/>
      <c r="N591" s="736"/>
      <c r="O591" s="736"/>
      <c r="P591" s="736"/>
      <c r="Q591" s="736"/>
      <c r="R591" s="709"/>
      <c r="S591" s="709"/>
      <c r="T591" s="709"/>
      <c r="U591" s="709"/>
      <c r="V591" s="709"/>
      <c r="W591" s="709"/>
      <c r="X591" s="709"/>
      <c r="Y591" s="709"/>
      <c r="Z591" s="710"/>
    </row>
    <row r="592" spans="1:26" ht="16.5" customHeight="1">
      <c r="A592" s="736"/>
      <c r="B592" s="736"/>
      <c r="C592" s="1445" t="s">
        <v>1357</v>
      </c>
      <c r="D592" s="1443"/>
      <c r="E592" s="1444"/>
      <c r="F592" s="881"/>
      <c r="G592" s="742">
        <f t="shared" ref="G592:J592" si="116">(G591-F591)/F591</f>
        <v>4.9501518438177872</v>
      </c>
      <c r="H592" s="742">
        <f t="shared" si="116"/>
        <v>1.1634840431349387</v>
      </c>
      <c r="I592" s="742">
        <f t="shared" si="116"/>
        <v>0.85869023065205374</v>
      </c>
      <c r="J592" s="742">
        <f t="shared" si="116"/>
        <v>0.66969829936043157</v>
      </c>
      <c r="K592" s="736"/>
      <c r="L592" s="736"/>
      <c r="M592" s="736"/>
      <c r="N592" s="736"/>
      <c r="O592" s="736"/>
      <c r="P592" s="736"/>
      <c r="Q592" s="736"/>
      <c r="R592" s="709"/>
      <c r="S592" s="709"/>
      <c r="T592" s="709"/>
      <c r="U592" s="709"/>
      <c r="V592" s="709"/>
      <c r="W592" s="709"/>
      <c r="X592" s="709"/>
      <c r="Y592" s="709"/>
      <c r="Z592" s="710"/>
    </row>
    <row r="593" spans="1:26" ht="16.5" customHeight="1">
      <c r="A593" s="736"/>
      <c r="B593" s="736"/>
      <c r="C593" s="736"/>
      <c r="D593" s="736"/>
      <c r="E593" s="756"/>
      <c r="F593" s="756"/>
      <c r="G593" s="756"/>
      <c r="H593" s="736"/>
      <c r="I593" s="736"/>
      <c r="J593" s="736"/>
      <c r="K593" s="736"/>
      <c r="L593" s="736"/>
      <c r="M593" s="736"/>
      <c r="N593" s="736"/>
      <c r="O593" s="736"/>
      <c r="P593" s="736"/>
      <c r="Q593" s="736"/>
      <c r="R593" s="709"/>
      <c r="S593" s="709"/>
      <c r="T593" s="709"/>
      <c r="U593" s="709"/>
      <c r="V593" s="709"/>
      <c r="W593" s="709"/>
      <c r="X593" s="709"/>
      <c r="Y593" s="709"/>
      <c r="Z593" s="710"/>
    </row>
    <row r="594" spans="1:26" ht="16.5" customHeight="1">
      <c r="A594" s="736"/>
      <c r="B594" s="736"/>
      <c r="C594" s="736"/>
      <c r="D594" s="736"/>
      <c r="E594" s="736"/>
      <c r="F594" s="736"/>
      <c r="G594" s="736"/>
      <c r="H594" s="736"/>
      <c r="I594" s="736"/>
      <c r="J594" s="736"/>
      <c r="K594" s="736"/>
      <c r="L594" s="736"/>
      <c r="M594" s="736"/>
      <c r="N594" s="736"/>
      <c r="O594" s="736"/>
      <c r="P594" s="736"/>
      <c r="Q594" s="736"/>
      <c r="R594" s="709"/>
      <c r="S594" s="709"/>
      <c r="T594" s="709"/>
      <c r="U594" s="709"/>
      <c r="V594" s="709"/>
      <c r="W594" s="709"/>
      <c r="X594" s="709"/>
      <c r="Y594" s="709"/>
      <c r="Z594" s="710"/>
    </row>
    <row r="595" spans="1:26" ht="16.5" customHeight="1">
      <c r="A595" s="1481" t="s">
        <v>1859</v>
      </c>
      <c r="B595" s="1457"/>
      <c r="C595" s="1447"/>
      <c r="D595" s="736"/>
      <c r="E595" s="736"/>
      <c r="F595" s="736"/>
      <c r="G595" s="736"/>
      <c r="H595" s="736"/>
      <c r="I595" s="736"/>
      <c r="J595" s="736"/>
      <c r="K595" s="736"/>
      <c r="L595" s="736"/>
      <c r="M595" s="736"/>
      <c r="N595" s="736"/>
      <c r="O595" s="736"/>
      <c r="P595" s="736"/>
      <c r="Q595" s="736"/>
      <c r="R595" s="709"/>
      <c r="S595" s="709"/>
      <c r="T595" s="709"/>
      <c r="U595" s="709"/>
      <c r="V595" s="709"/>
      <c r="W595" s="709"/>
      <c r="X595" s="709"/>
      <c r="Y595" s="709"/>
      <c r="Z595" s="710"/>
    </row>
    <row r="596" spans="1:26" ht="16.5" customHeight="1">
      <c r="A596" s="736"/>
      <c r="B596" s="736"/>
      <c r="C596" s="736"/>
      <c r="D596" s="736"/>
      <c r="E596" s="736"/>
      <c r="F596" s="736"/>
      <c r="G596" s="736"/>
      <c r="H596" s="736"/>
      <c r="I596" s="736"/>
      <c r="J596" s="736"/>
      <c r="K596" s="736"/>
      <c r="L596" s="736"/>
      <c r="M596" s="736"/>
      <c r="N596" s="736"/>
      <c r="O596" s="736"/>
      <c r="P596" s="736"/>
      <c r="Q596" s="736"/>
      <c r="R596" s="709"/>
      <c r="S596" s="709"/>
      <c r="T596" s="709"/>
      <c r="U596" s="709"/>
      <c r="V596" s="709"/>
      <c r="W596" s="709"/>
      <c r="X596" s="709"/>
      <c r="Y596" s="709"/>
      <c r="Z596" s="710"/>
    </row>
    <row r="597" spans="1:26" ht="16.5" customHeight="1">
      <c r="A597" s="740" t="s">
        <v>1860</v>
      </c>
      <c r="B597" s="736"/>
      <c r="C597" s="736"/>
      <c r="D597" s="736"/>
      <c r="E597" s="791"/>
      <c r="F597" s="855"/>
      <c r="G597" s="736"/>
      <c r="H597" s="736"/>
      <c r="I597" s="736"/>
      <c r="J597" s="791"/>
      <c r="K597" s="855"/>
      <c r="L597" s="736"/>
      <c r="M597" s="736"/>
      <c r="N597" s="736"/>
      <c r="O597" s="736"/>
      <c r="P597" s="736"/>
      <c r="Q597" s="736"/>
      <c r="R597" s="709"/>
      <c r="S597" s="709"/>
      <c r="T597" s="709"/>
      <c r="U597" s="709"/>
      <c r="V597" s="709"/>
      <c r="W597" s="709"/>
      <c r="X597" s="709"/>
      <c r="Y597" s="709"/>
      <c r="Z597" s="710"/>
    </row>
    <row r="598" spans="1:26" ht="16.5" customHeight="1">
      <c r="A598" s="736"/>
      <c r="B598" s="736"/>
      <c r="C598" s="736" t="s">
        <v>1861</v>
      </c>
      <c r="D598" s="736"/>
      <c r="E598" s="736"/>
      <c r="F598" s="736"/>
      <c r="G598" s="736"/>
      <c r="H598" s="736"/>
      <c r="I598" s="736"/>
      <c r="J598" s="736"/>
      <c r="K598" s="736"/>
      <c r="L598" s="736"/>
      <c r="M598" s="736"/>
      <c r="N598" s="791"/>
      <c r="O598" s="855"/>
      <c r="P598" s="736"/>
      <c r="Q598" s="736"/>
      <c r="R598" s="709"/>
      <c r="S598" s="709"/>
      <c r="T598" s="709"/>
      <c r="U598" s="709"/>
      <c r="V598" s="709"/>
      <c r="W598" s="709"/>
      <c r="X598" s="709"/>
      <c r="Y598" s="709"/>
      <c r="Z598" s="710"/>
    </row>
    <row r="599" spans="1:26" ht="16.5" customHeight="1">
      <c r="A599" s="736"/>
      <c r="B599" s="736"/>
      <c r="C599" s="736" t="s">
        <v>1862</v>
      </c>
      <c r="D599" s="736"/>
      <c r="E599" s="736"/>
      <c r="F599" s="736"/>
      <c r="G599" s="736"/>
      <c r="H599" s="736"/>
      <c r="I599" s="736"/>
      <c r="J599" s="736"/>
      <c r="K599" s="736"/>
      <c r="L599" s="736"/>
      <c r="M599" s="736"/>
      <c r="N599" s="736"/>
      <c r="O599" s="736"/>
      <c r="P599" s="736"/>
      <c r="Q599" s="736"/>
      <c r="R599" s="709"/>
      <c r="S599" s="709"/>
      <c r="T599" s="709"/>
      <c r="U599" s="709"/>
      <c r="V599" s="709"/>
      <c r="W599" s="709"/>
      <c r="X599" s="709"/>
      <c r="Y599" s="709"/>
      <c r="Z599" s="710"/>
    </row>
    <row r="600" spans="1:26" ht="16.5" customHeight="1">
      <c r="A600" s="736"/>
      <c r="B600" s="736"/>
      <c r="C600" s="736" t="s">
        <v>1863</v>
      </c>
      <c r="D600" s="736"/>
      <c r="E600" s="736"/>
      <c r="F600" s="736"/>
      <c r="G600" s="736"/>
      <c r="H600" s="736"/>
      <c r="I600" s="736"/>
      <c r="J600" s="736"/>
      <c r="K600" s="736"/>
      <c r="L600" s="736"/>
      <c r="M600" s="736"/>
      <c r="N600" s="736"/>
      <c r="O600" s="736"/>
      <c r="P600" s="736"/>
      <c r="Q600" s="736"/>
      <c r="R600" s="709"/>
      <c r="S600" s="709"/>
      <c r="T600" s="709"/>
      <c r="U600" s="709"/>
      <c r="V600" s="709"/>
      <c r="W600" s="709"/>
      <c r="X600" s="709"/>
      <c r="Y600" s="709"/>
      <c r="Z600" s="710"/>
    </row>
    <row r="601" spans="1:26" ht="16.5" customHeight="1">
      <c r="A601" s="736"/>
      <c r="B601" s="736"/>
      <c r="C601" s="736" t="s">
        <v>1864</v>
      </c>
      <c r="D601" s="736"/>
      <c r="E601" s="736"/>
      <c r="F601" s="736"/>
      <c r="G601" s="736"/>
      <c r="H601" s="736"/>
      <c r="I601" s="736"/>
      <c r="J601" s="736"/>
      <c r="K601" s="736"/>
      <c r="L601" s="736"/>
      <c r="M601" s="736"/>
      <c r="N601" s="736"/>
      <c r="O601" s="736"/>
      <c r="P601" s="736"/>
      <c r="Q601" s="736"/>
      <c r="R601" s="709"/>
      <c r="S601" s="709"/>
      <c r="T601" s="709"/>
      <c r="U601" s="709"/>
      <c r="V601" s="709"/>
      <c r="W601" s="709"/>
      <c r="X601" s="709"/>
      <c r="Y601" s="709"/>
      <c r="Z601" s="710"/>
    </row>
    <row r="602" spans="1:26" ht="16.5" customHeight="1">
      <c r="A602" s="736"/>
      <c r="B602" s="736"/>
      <c r="C602" s="736"/>
      <c r="D602" s="736"/>
      <c r="E602" s="736"/>
      <c r="F602" s="736"/>
      <c r="G602" s="736"/>
      <c r="H602" s="736"/>
      <c r="I602" s="791"/>
      <c r="J602" s="736"/>
      <c r="K602" s="736"/>
      <c r="L602" s="736"/>
      <c r="M602" s="736"/>
      <c r="N602" s="736"/>
      <c r="O602" s="736"/>
      <c r="P602" s="736"/>
      <c r="Q602" s="736"/>
      <c r="R602" s="709"/>
      <c r="S602" s="709"/>
      <c r="T602" s="709"/>
      <c r="U602" s="709"/>
      <c r="V602" s="709"/>
      <c r="W602" s="709"/>
      <c r="X602" s="709"/>
      <c r="Y602" s="709"/>
      <c r="Z602" s="710"/>
    </row>
    <row r="603" spans="1:26" ht="16.5" customHeight="1">
      <c r="A603" s="736"/>
      <c r="B603" s="736"/>
      <c r="C603" s="736"/>
      <c r="D603" s="736"/>
      <c r="E603" s="736"/>
      <c r="F603" s="736"/>
      <c r="G603" s="736"/>
      <c r="H603" s="736"/>
      <c r="I603" s="736"/>
      <c r="J603" s="736"/>
      <c r="K603" s="736"/>
      <c r="L603" s="736"/>
      <c r="M603" s="736"/>
      <c r="N603" s="736"/>
      <c r="O603" s="736"/>
      <c r="P603" s="736"/>
      <c r="Q603" s="736"/>
      <c r="R603" s="709"/>
      <c r="S603" s="709"/>
      <c r="T603" s="709"/>
      <c r="U603" s="709"/>
      <c r="V603" s="709"/>
      <c r="W603" s="709"/>
      <c r="X603" s="709"/>
      <c r="Y603" s="709"/>
      <c r="Z603" s="710"/>
    </row>
    <row r="604" spans="1:26" ht="16.5" customHeight="1">
      <c r="A604" s="736"/>
      <c r="B604" s="736"/>
      <c r="C604" s="1475" t="s">
        <v>1809</v>
      </c>
      <c r="D604" s="1476"/>
      <c r="E604" s="874">
        <v>1</v>
      </c>
      <c r="F604" s="874">
        <v>2</v>
      </c>
      <c r="G604" s="874">
        <v>3</v>
      </c>
      <c r="H604" s="874">
        <v>4</v>
      </c>
      <c r="I604" s="791"/>
      <c r="J604" s="736"/>
      <c r="K604" s="855"/>
      <c r="L604" s="736"/>
      <c r="M604" s="736"/>
      <c r="N604" s="736"/>
      <c r="O604" s="736"/>
      <c r="P604" s="736"/>
      <c r="Q604" s="736"/>
      <c r="R604" s="736"/>
      <c r="S604" s="709"/>
      <c r="T604" s="709"/>
      <c r="U604" s="709"/>
      <c r="V604" s="709"/>
      <c r="W604" s="709"/>
      <c r="X604" s="709"/>
      <c r="Y604" s="709"/>
      <c r="Z604" s="710"/>
    </row>
    <row r="605" spans="1:26" ht="16.5" customHeight="1">
      <c r="A605" s="736"/>
      <c r="B605" s="736"/>
      <c r="C605" s="1464" t="s">
        <v>1865</v>
      </c>
      <c r="D605" s="1438"/>
      <c r="E605" s="819">
        <f t="shared" ref="E605:H605" si="117">G493</f>
        <v>0.03</v>
      </c>
      <c r="F605" s="819">
        <f t="shared" si="117"/>
        <v>0.05</v>
      </c>
      <c r="G605" s="819">
        <f t="shared" si="117"/>
        <v>0.13</v>
      </c>
      <c r="H605" s="819">
        <f t="shared" si="117"/>
        <v>0.23</v>
      </c>
      <c r="I605" s="855"/>
      <c r="J605" s="736"/>
      <c r="K605" s="736"/>
      <c r="L605" s="736"/>
      <c r="M605" s="736"/>
      <c r="N605" s="736"/>
      <c r="O605" s="736"/>
      <c r="P605" s="736"/>
      <c r="Q605" s="736"/>
      <c r="R605" s="709"/>
      <c r="S605" s="709"/>
      <c r="T605" s="709"/>
      <c r="U605" s="709"/>
      <c r="V605" s="709"/>
      <c r="W605" s="709"/>
      <c r="X605" s="709"/>
      <c r="Y605" s="709"/>
      <c r="Z605" s="710"/>
    </row>
    <row r="606" spans="1:26" ht="16.5" customHeight="1">
      <c r="A606" s="736"/>
      <c r="B606" s="736"/>
      <c r="C606" s="736"/>
      <c r="D606" s="736"/>
      <c r="E606" s="736"/>
      <c r="F606" s="736"/>
      <c r="G606" s="736"/>
      <c r="H606" s="736"/>
      <c r="I606" s="736"/>
      <c r="J606" s="736"/>
      <c r="K606" s="736"/>
      <c r="L606" s="736"/>
      <c r="M606" s="736"/>
      <c r="N606" s="736"/>
      <c r="O606" s="736"/>
      <c r="P606" s="736"/>
      <c r="Q606" s="736"/>
      <c r="R606" s="709"/>
      <c r="S606" s="709"/>
      <c r="T606" s="709"/>
      <c r="U606" s="709"/>
      <c r="V606" s="709"/>
      <c r="W606" s="709"/>
      <c r="X606" s="709"/>
      <c r="Y606" s="709"/>
      <c r="Z606" s="710"/>
    </row>
    <row r="607" spans="1:26" ht="16.5" customHeight="1">
      <c r="A607" s="736"/>
      <c r="B607" s="736"/>
      <c r="C607" s="875"/>
      <c r="D607" s="736"/>
      <c r="E607" s="736"/>
      <c r="F607" s="736"/>
      <c r="G607" s="736"/>
      <c r="H607" s="736"/>
      <c r="I607" s="736"/>
      <c r="J607" s="736"/>
      <c r="K607" s="736"/>
      <c r="L607" s="736"/>
      <c r="M607" s="736"/>
      <c r="N607" s="736"/>
      <c r="O607" s="736"/>
      <c r="P607" s="736"/>
      <c r="Q607" s="736"/>
      <c r="R607" s="709"/>
      <c r="S607" s="709"/>
      <c r="T607" s="709"/>
      <c r="U607" s="709"/>
      <c r="V607" s="709"/>
      <c r="W607" s="709"/>
      <c r="X607" s="709"/>
      <c r="Y607" s="709"/>
      <c r="Z607" s="710"/>
    </row>
    <row r="608" spans="1:26" ht="16.5" customHeight="1">
      <c r="A608" s="736"/>
      <c r="B608" s="736"/>
      <c r="C608" s="876" t="s">
        <v>1866</v>
      </c>
      <c r="D608" s="736"/>
      <c r="E608" s="736"/>
      <c r="F608" s="736"/>
      <c r="G608" s="736"/>
      <c r="H608" s="736"/>
      <c r="I608" s="736"/>
      <c r="J608" s="736"/>
      <c r="K608" s="736"/>
      <c r="L608" s="736"/>
      <c r="M608" s="736"/>
      <c r="N608" s="736"/>
      <c r="O608" s="736"/>
      <c r="P608" s="736"/>
      <c r="Q608" s="736"/>
      <c r="R608" s="709"/>
      <c r="S608" s="709"/>
      <c r="T608" s="709"/>
      <c r="U608" s="709"/>
      <c r="V608" s="709"/>
      <c r="W608" s="709"/>
      <c r="X608" s="709"/>
      <c r="Y608" s="709"/>
      <c r="Z608" s="710"/>
    </row>
    <row r="609" spans="1:26" ht="16.5" customHeight="1">
      <c r="A609" s="736"/>
      <c r="B609" s="736"/>
      <c r="C609" s="875"/>
      <c r="D609" s="736"/>
      <c r="E609" s="736"/>
      <c r="F609" s="736"/>
      <c r="G609" s="736"/>
      <c r="H609" s="736"/>
      <c r="I609" s="736"/>
      <c r="J609" s="736"/>
      <c r="K609" s="736"/>
      <c r="L609" s="736"/>
      <c r="M609" s="736"/>
      <c r="N609" s="736"/>
      <c r="O609" s="736"/>
      <c r="P609" s="736"/>
      <c r="Q609" s="736"/>
      <c r="R609" s="709"/>
      <c r="S609" s="709"/>
      <c r="T609" s="709"/>
      <c r="U609" s="709"/>
      <c r="V609" s="709"/>
      <c r="W609" s="709"/>
      <c r="X609" s="709"/>
      <c r="Y609" s="709"/>
      <c r="Z609" s="710"/>
    </row>
    <row r="610" spans="1:26" ht="16.5" customHeight="1">
      <c r="A610" s="736"/>
      <c r="B610" s="736"/>
      <c r="C610" s="736"/>
      <c r="D610" s="736"/>
      <c r="E610" s="736"/>
      <c r="F610" s="736"/>
      <c r="G610" s="736"/>
      <c r="H610" s="736"/>
      <c r="I610" s="736"/>
      <c r="J610" s="736"/>
      <c r="K610" s="736"/>
      <c r="L610" s="736"/>
      <c r="M610" s="736"/>
      <c r="N610" s="736"/>
      <c r="O610" s="736"/>
      <c r="P610" s="736"/>
      <c r="Q610" s="736"/>
      <c r="R610" s="709"/>
      <c r="S610" s="709"/>
      <c r="T610" s="709"/>
      <c r="U610" s="709"/>
      <c r="V610" s="709"/>
      <c r="W610" s="709"/>
      <c r="X610" s="709"/>
      <c r="Y610" s="709"/>
      <c r="Z610" s="710"/>
    </row>
    <row r="611" spans="1:26" ht="16.5" customHeight="1">
      <c r="A611" s="736"/>
      <c r="B611" s="736"/>
      <c r="C611" s="736"/>
      <c r="D611" s="736"/>
      <c r="E611" s="896" t="s">
        <v>1856</v>
      </c>
      <c r="F611" s="750" t="s">
        <v>1867</v>
      </c>
      <c r="G611" s="882"/>
      <c r="H611" s="897"/>
      <c r="I611" s="736"/>
      <c r="J611" s="736"/>
      <c r="K611" s="736"/>
      <c r="L611" s="736"/>
      <c r="M611" s="736"/>
      <c r="N611" s="736"/>
      <c r="O611" s="736"/>
      <c r="P611" s="736"/>
      <c r="Q611" s="736"/>
      <c r="R611" s="709"/>
      <c r="S611" s="709"/>
      <c r="T611" s="709"/>
      <c r="U611" s="709"/>
      <c r="V611" s="709"/>
      <c r="W611" s="709"/>
      <c r="X611" s="709"/>
      <c r="Y611" s="709"/>
      <c r="Z611" s="710"/>
    </row>
    <row r="612" spans="1:26" ht="16.5" customHeight="1">
      <c r="A612" s="736"/>
      <c r="B612" s="736"/>
      <c r="C612" s="1477" t="s">
        <v>1868</v>
      </c>
      <c r="D612" s="1435"/>
      <c r="E612" s="1474"/>
      <c r="F612" s="898">
        <v>15600</v>
      </c>
      <c r="G612" s="882"/>
      <c r="H612" s="897"/>
      <c r="I612" s="736"/>
      <c r="J612" s="736"/>
      <c r="K612" s="736"/>
      <c r="L612" s="736"/>
      <c r="M612" s="736"/>
      <c r="N612" s="736"/>
      <c r="O612" s="736"/>
      <c r="P612" s="736"/>
      <c r="Q612" s="736"/>
      <c r="R612" s="709"/>
      <c r="S612" s="709"/>
      <c r="T612" s="709"/>
      <c r="U612" s="709"/>
      <c r="V612" s="709"/>
      <c r="W612" s="709"/>
      <c r="X612" s="709"/>
      <c r="Y612" s="709"/>
      <c r="Z612" s="710"/>
    </row>
    <row r="613" spans="1:26" ht="16.5" customHeight="1">
      <c r="A613" s="736"/>
      <c r="B613" s="736"/>
      <c r="C613" s="756"/>
      <c r="D613" s="756"/>
      <c r="E613" s="756"/>
      <c r="F613" s="736"/>
      <c r="G613" s="736"/>
      <c r="H613" s="736"/>
      <c r="I613" s="736"/>
      <c r="J613" s="736"/>
      <c r="K613" s="736"/>
      <c r="L613" s="736"/>
      <c r="M613" s="736"/>
      <c r="N613" s="736"/>
      <c r="O613" s="736"/>
      <c r="P613" s="736"/>
      <c r="Q613" s="736"/>
      <c r="R613" s="709"/>
      <c r="S613" s="709"/>
      <c r="T613" s="709"/>
      <c r="U613" s="709"/>
      <c r="V613" s="709"/>
      <c r="W613" s="709"/>
      <c r="X613" s="709"/>
      <c r="Y613" s="709"/>
      <c r="Z613" s="710"/>
    </row>
    <row r="614" spans="1:26" ht="16.5" customHeight="1">
      <c r="A614" s="736"/>
      <c r="B614" s="736"/>
      <c r="C614" s="736"/>
      <c r="D614" s="736"/>
      <c r="E614" s="736"/>
      <c r="F614" s="736"/>
      <c r="G614" s="736"/>
      <c r="H614" s="736"/>
      <c r="I614" s="736"/>
      <c r="J614" s="736"/>
      <c r="K614" s="736"/>
      <c r="L614" s="736"/>
      <c r="M614" s="736"/>
      <c r="N614" s="736"/>
      <c r="O614" s="736"/>
      <c r="P614" s="736"/>
      <c r="Q614" s="736"/>
      <c r="R614" s="709"/>
      <c r="S614" s="709"/>
      <c r="T614" s="709"/>
      <c r="U614" s="709"/>
      <c r="V614" s="709"/>
      <c r="W614" s="709"/>
      <c r="X614" s="709"/>
      <c r="Y614" s="709"/>
      <c r="Z614" s="710"/>
    </row>
    <row r="615" spans="1:26" ht="16.5" customHeight="1">
      <c r="A615" s="736"/>
      <c r="B615" s="736"/>
      <c r="C615" s="736"/>
      <c r="D615" s="762"/>
      <c r="E615" s="762" t="s">
        <v>1856</v>
      </c>
      <c r="F615" s="750" t="s">
        <v>90</v>
      </c>
      <c r="G615" s="750" t="s">
        <v>91</v>
      </c>
      <c r="H615" s="736"/>
      <c r="I615" s="736"/>
      <c r="J615" s="736"/>
      <c r="K615" s="736"/>
      <c r="L615" s="736"/>
      <c r="M615" s="736"/>
      <c r="N615" s="736"/>
      <c r="O615" s="736"/>
      <c r="P615" s="736"/>
      <c r="Q615" s="736"/>
      <c r="R615" s="709"/>
      <c r="S615" s="709"/>
      <c r="T615" s="709"/>
      <c r="U615" s="709"/>
      <c r="V615" s="709"/>
      <c r="W615" s="709"/>
      <c r="X615" s="709"/>
      <c r="Y615" s="709"/>
      <c r="Z615" s="710"/>
    </row>
    <row r="616" spans="1:26" ht="16.5" customHeight="1">
      <c r="A616" s="736"/>
      <c r="B616" s="736"/>
      <c r="C616" s="1477" t="s">
        <v>1868</v>
      </c>
      <c r="D616" s="1435"/>
      <c r="E616" s="1438"/>
      <c r="F616" s="799">
        <f t="shared" ref="F616:G616" si="118">$F$612*E605</f>
        <v>468</v>
      </c>
      <c r="G616" s="799">
        <f t="shared" si="118"/>
        <v>780</v>
      </c>
      <c r="H616" s="736"/>
      <c r="I616" s="736"/>
      <c r="J616" s="736"/>
      <c r="K616" s="736"/>
      <c r="L616" s="736"/>
      <c r="M616" s="736"/>
      <c r="N616" s="736"/>
      <c r="O616" s="736"/>
      <c r="P616" s="736"/>
      <c r="Q616" s="736"/>
      <c r="R616" s="709"/>
      <c r="S616" s="709"/>
      <c r="T616" s="709"/>
      <c r="U616" s="709"/>
      <c r="V616" s="709"/>
      <c r="W616" s="709"/>
      <c r="X616" s="709"/>
      <c r="Y616" s="709"/>
      <c r="Z616" s="710"/>
    </row>
    <row r="617" spans="1:26" ht="16.5" customHeight="1">
      <c r="A617" s="736"/>
      <c r="B617" s="736"/>
      <c r="C617" s="736"/>
      <c r="D617" s="791"/>
      <c r="E617" s="736"/>
      <c r="F617" s="736"/>
      <c r="G617" s="736"/>
      <c r="H617" s="736"/>
      <c r="I617" s="736"/>
      <c r="J617" s="736"/>
      <c r="K617" s="736"/>
      <c r="L617" s="736"/>
      <c r="M617" s="736"/>
      <c r="N617" s="736"/>
      <c r="O617" s="736"/>
      <c r="P617" s="736"/>
      <c r="Q617" s="736"/>
      <c r="R617" s="709"/>
      <c r="S617" s="709"/>
      <c r="T617" s="709"/>
      <c r="U617" s="709"/>
      <c r="V617" s="709"/>
      <c r="W617" s="709"/>
      <c r="X617" s="709"/>
      <c r="Y617" s="709"/>
      <c r="Z617" s="710"/>
    </row>
    <row r="618" spans="1:26" ht="16.5" customHeight="1">
      <c r="A618" s="736"/>
      <c r="B618" s="736"/>
      <c r="C618" s="756"/>
      <c r="D618" s="791"/>
      <c r="E618" s="736"/>
      <c r="F618" s="736"/>
      <c r="G618" s="736"/>
      <c r="H618" s="736"/>
      <c r="I618" s="736"/>
      <c r="J618" s="736"/>
      <c r="K618" s="736"/>
      <c r="L618" s="736"/>
      <c r="M618" s="736"/>
      <c r="N618" s="736"/>
      <c r="O618" s="736"/>
      <c r="P618" s="736"/>
      <c r="Q618" s="736"/>
      <c r="R618" s="709"/>
      <c r="S618" s="709"/>
      <c r="T618" s="709"/>
      <c r="U618" s="709"/>
      <c r="V618" s="709"/>
      <c r="W618" s="709"/>
      <c r="X618" s="709"/>
      <c r="Y618" s="709"/>
      <c r="Z618" s="710"/>
    </row>
    <row r="619" spans="1:26" ht="16.5" customHeight="1">
      <c r="A619" s="736"/>
      <c r="B619" s="736"/>
      <c r="C619" s="737"/>
      <c r="D619" s="748"/>
      <c r="E619" s="748" t="s">
        <v>1610</v>
      </c>
      <c r="F619" s="786" t="s">
        <v>90</v>
      </c>
      <c r="G619" s="786" t="s">
        <v>91</v>
      </c>
      <c r="H619" s="736"/>
      <c r="I619" s="736"/>
      <c r="J619" s="736"/>
      <c r="K619" s="736"/>
      <c r="L619" s="736"/>
      <c r="M619" s="736"/>
      <c r="N619" s="736"/>
      <c r="O619" s="736"/>
      <c r="P619" s="736"/>
      <c r="Q619" s="736"/>
      <c r="R619" s="709"/>
      <c r="S619" s="709"/>
      <c r="T619" s="709"/>
      <c r="U619" s="709"/>
      <c r="V619" s="709"/>
      <c r="W619" s="709"/>
      <c r="X619" s="709"/>
      <c r="Y619" s="709"/>
      <c r="Z619" s="710"/>
    </row>
    <row r="620" spans="1:26" ht="16.5" customHeight="1">
      <c r="A620" s="736"/>
      <c r="B620" s="736"/>
      <c r="C620" s="1442" t="s">
        <v>1868</v>
      </c>
      <c r="D620" s="1443"/>
      <c r="E620" s="1444"/>
      <c r="F620" s="879">
        <f t="shared" ref="F620:G620" si="119">F616</f>
        <v>468</v>
      </c>
      <c r="G620" s="879">
        <f t="shared" si="119"/>
        <v>780</v>
      </c>
      <c r="H620" s="736"/>
      <c r="I620" s="736"/>
      <c r="J620" s="736"/>
      <c r="K620" s="736"/>
      <c r="L620" s="736"/>
      <c r="M620" s="736"/>
      <c r="N620" s="736"/>
      <c r="O620" s="736"/>
      <c r="P620" s="736"/>
      <c r="Q620" s="736"/>
      <c r="R620" s="709"/>
      <c r="S620" s="709"/>
      <c r="T620" s="709"/>
      <c r="U620" s="709"/>
      <c r="V620" s="709"/>
      <c r="W620" s="709"/>
      <c r="X620" s="709"/>
      <c r="Y620" s="709"/>
      <c r="Z620" s="710"/>
    </row>
    <row r="621" spans="1:26" ht="16.5" customHeight="1">
      <c r="A621" s="736"/>
      <c r="B621" s="736"/>
      <c r="C621" s="1445" t="s">
        <v>1357</v>
      </c>
      <c r="D621" s="1443"/>
      <c r="E621" s="1444"/>
      <c r="F621" s="881"/>
      <c r="G621" s="742">
        <f>(G620-F620)/F620</f>
        <v>0.66666666666666663</v>
      </c>
      <c r="H621" s="736"/>
      <c r="I621" s="736"/>
      <c r="J621" s="736"/>
      <c r="K621" s="736"/>
      <c r="L621" s="736"/>
      <c r="M621" s="736"/>
      <c r="N621" s="736"/>
      <c r="O621" s="736"/>
      <c r="P621" s="736"/>
      <c r="Q621" s="736"/>
      <c r="R621" s="709"/>
      <c r="S621" s="709"/>
      <c r="T621" s="709"/>
      <c r="U621" s="709"/>
      <c r="V621" s="709"/>
      <c r="W621" s="709"/>
      <c r="X621" s="709"/>
      <c r="Y621" s="709"/>
      <c r="Z621" s="710"/>
    </row>
    <row r="622" spans="1:26" ht="16.5" customHeight="1">
      <c r="A622" s="736"/>
      <c r="B622" s="736"/>
      <c r="C622" s="756"/>
      <c r="D622" s="791"/>
      <c r="E622" s="736"/>
      <c r="F622" s="736"/>
      <c r="G622" s="736"/>
      <c r="H622" s="736"/>
      <c r="I622" s="736"/>
      <c r="J622" s="736"/>
      <c r="K622" s="736"/>
      <c r="L622" s="736"/>
      <c r="M622" s="736"/>
      <c r="N622" s="736"/>
      <c r="O622" s="736"/>
      <c r="P622" s="736"/>
      <c r="Q622" s="736"/>
      <c r="R622" s="709"/>
      <c r="S622" s="709"/>
      <c r="T622" s="709"/>
      <c r="U622" s="709"/>
      <c r="V622" s="709"/>
      <c r="W622" s="709"/>
      <c r="X622" s="709"/>
      <c r="Y622" s="709"/>
      <c r="Z622" s="710"/>
    </row>
    <row r="623" spans="1:26" ht="16.5" customHeight="1">
      <c r="A623" s="736"/>
      <c r="B623" s="736"/>
      <c r="C623" s="756"/>
      <c r="D623" s="791"/>
      <c r="E623" s="736"/>
      <c r="F623" s="736"/>
      <c r="G623" s="736"/>
      <c r="H623" s="736"/>
      <c r="I623" s="736"/>
      <c r="J623" s="736"/>
      <c r="K623" s="736"/>
      <c r="L623" s="736"/>
      <c r="M623" s="736"/>
      <c r="N623" s="736"/>
      <c r="O623" s="736"/>
      <c r="P623" s="736"/>
      <c r="Q623" s="736"/>
      <c r="R623" s="709"/>
      <c r="S623" s="709"/>
      <c r="T623" s="709"/>
      <c r="U623" s="709"/>
      <c r="V623" s="709"/>
      <c r="W623" s="709"/>
      <c r="X623" s="709"/>
      <c r="Y623" s="709"/>
      <c r="Z623" s="710"/>
    </row>
    <row r="624" spans="1:26" ht="16.5" customHeight="1">
      <c r="A624" s="736"/>
      <c r="B624" s="736"/>
      <c r="C624" s="876" t="s">
        <v>1869</v>
      </c>
      <c r="D624" s="736"/>
      <c r="E624" s="736"/>
      <c r="F624" s="736"/>
      <c r="G624" s="736"/>
      <c r="H624" s="736"/>
      <c r="I624" s="736"/>
      <c r="J624" s="736"/>
      <c r="K624" s="736"/>
      <c r="L624" s="736"/>
      <c r="M624" s="736"/>
      <c r="N624" s="736"/>
      <c r="O624" s="736"/>
      <c r="P624" s="736"/>
      <c r="Q624" s="736"/>
      <c r="R624" s="709"/>
      <c r="S624" s="709"/>
      <c r="T624" s="709"/>
      <c r="U624" s="709"/>
      <c r="V624" s="709"/>
      <c r="W624" s="709"/>
      <c r="X624" s="709"/>
      <c r="Y624" s="709"/>
      <c r="Z624" s="710"/>
    </row>
    <row r="625" spans="1:26" ht="16.5" customHeight="1">
      <c r="A625" s="736"/>
      <c r="B625" s="736"/>
      <c r="C625" s="875"/>
      <c r="D625" s="736"/>
      <c r="E625" s="736"/>
      <c r="F625" s="736"/>
      <c r="G625" s="736"/>
      <c r="H625" s="736"/>
      <c r="I625" s="736"/>
      <c r="J625" s="736"/>
      <c r="K625" s="736"/>
      <c r="L625" s="736"/>
      <c r="M625" s="736"/>
      <c r="N625" s="736"/>
      <c r="O625" s="736"/>
      <c r="P625" s="736"/>
      <c r="Q625" s="736"/>
      <c r="R625" s="709"/>
      <c r="S625" s="709"/>
      <c r="T625" s="709"/>
      <c r="U625" s="709"/>
      <c r="V625" s="709"/>
      <c r="W625" s="709"/>
      <c r="X625" s="709"/>
      <c r="Y625" s="709"/>
      <c r="Z625" s="710"/>
    </row>
    <row r="626" spans="1:26" ht="16.5" customHeight="1">
      <c r="A626" s="736"/>
      <c r="B626" s="736"/>
      <c r="C626" s="882"/>
      <c r="D626" s="855"/>
      <c r="E626" s="736"/>
      <c r="F626" s="736"/>
      <c r="G626" s="736"/>
      <c r="H626" s="736"/>
      <c r="I626" s="736"/>
      <c r="J626" s="736"/>
      <c r="K626" s="736"/>
      <c r="L626" s="736"/>
      <c r="M626" s="736"/>
      <c r="N626" s="736"/>
      <c r="O626" s="736"/>
      <c r="P626" s="736"/>
      <c r="Q626" s="736"/>
      <c r="R626" s="709"/>
      <c r="S626" s="709"/>
      <c r="T626" s="709"/>
      <c r="U626" s="709"/>
      <c r="V626" s="709"/>
      <c r="W626" s="709"/>
      <c r="X626" s="709"/>
      <c r="Y626" s="709"/>
      <c r="Z626" s="710"/>
    </row>
    <row r="627" spans="1:26" ht="16.5" customHeight="1">
      <c r="A627" s="708"/>
      <c r="B627" s="709"/>
      <c r="C627" s="737"/>
      <c r="D627" s="748"/>
      <c r="E627" s="748" t="s">
        <v>1610</v>
      </c>
      <c r="F627" s="786" t="s">
        <v>87</v>
      </c>
      <c r="G627" s="786" t="s">
        <v>88</v>
      </c>
      <c r="H627" s="786" t="s">
        <v>89</v>
      </c>
      <c r="I627" s="786" t="s">
        <v>90</v>
      </c>
      <c r="J627" s="786" t="s">
        <v>91</v>
      </c>
      <c r="K627" s="709"/>
      <c r="L627" s="709"/>
      <c r="M627" s="709"/>
      <c r="N627" s="709"/>
      <c r="O627" s="709"/>
      <c r="P627" s="709"/>
      <c r="Q627" s="709"/>
      <c r="R627" s="709"/>
      <c r="S627" s="709"/>
      <c r="T627" s="709"/>
      <c r="U627" s="709"/>
      <c r="V627" s="709"/>
      <c r="W627" s="709"/>
      <c r="X627" s="709"/>
      <c r="Y627" s="709"/>
      <c r="Z627" s="710"/>
    </row>
    <row r="628" spans="1:26" ht="16.5" customHeight="1">
      <c r="A628" s="708"/>
      <c r="B628" s="726"/>
      <c r="C628" s="1442" t="s">
        <v>1870</v>
      </c>
      <c r="D628" s="1443"/>
      <c r="E628" s="1444"/>
      <c r="F628" s="879">
        <f t="shared" ref="F628:H628" si="120">F591</f>
        <v>449.47500000000002</v>
      </c>
      <c r="G628" s="879">
        <f t="shared" si="120"/>
        <v>2674.4445000000001</v>
      </c>
      <c r="H628" s="879">
        <f t="shared" si="120"/>
        <v>5786.1179999999995</v>
      </c>
      <c r="I628" s="879">
        <f t="shared" ref="I628:J628" si="121">I591+F620</f>
        <v>11222.600999999999</v>
      </c>
      <c r="J628" s="879">
        <f t="shared" si="121"/>
        <v>18736.938999999995</v>
      </c>
      <c r="K628" s="882"/>
      <c r="L628" s="897"/>
      <c r="M628" s="709"/>
      <c r="N628" s="709"/>
      <c r="O628" s="709"/>
      <c r="P628" s="709"/>
      <c r="Q628" s="709"/>
      <c r="R628" s="709"/>
      <c r="S628" s="709"/>
      <c r="T628" s="709"/>
      <c r="U628" s="709"/>
      <c r="V628" s="709"/>
      <c r="W628" s="709"/>
      <c r="X628" s="709"/>
      <c r="Y628" s="709"/>
      <c r="Z628" s="710"/>
    </row>
    <row r="629" spans="1:26" ht="16.5" customHeight="1">
      <c r="A629" s="708"/>
      <c r="B629" s="726"/>
      <c r="C629" s="1445" t="s">
        <v>1357</v>
      </c>
      <c r="D629" s="1443"/>
      <c r="E629" s="1444"/>
      <c r="F629" s="881"/>
      <c r="G629" s="742">
        <f t="shared" ref="G629:J629" si="122">(G628-F628)/F628</f>
        <v>4.9501518438177872</v>
      </c>
      <c r="H629" s="742">
        <f t="shared" si="122"/>
        <v>1.1634840431349387</v>
      </c>
      <c r="I629" s="742">
        <f t="shared" si="122"/>
        <v>0.93957347568784455</v>
      </c>
      <c r="J629" s="742">
        <f t="shared" si="122"/>
        <v>0.66957187553936892</v>
      </c>
      <c r="K629" s="855"/>
      <c r="L629" s="709"/>
      <c r="M629" s="709"/>
      <c r="N629" s="709"/>
      <c r="O629" s="709"/>
      <c r="P629" s="709"/>
      <c r="Q629" s="709"/>
      <c r="R629" s="709"/>
      <c r="S629" s="709"/>
      <c r="T629" s="709"/>
      <c r="U629" s="709"/>
      <c r="V629" s="709"/>
      <c r="W629" s="709"/>
      <c r="X629" s="709"/>
      <c r="Y629" s="709"/>
      <c r="Z629" s="710"/>
    </row>
    <row r="630" spans="1:26" ht="16.5" customHeight="1">
      <c r="A630" s="708"/>
      <c r="B630" s="709"/>
      <c r="C630" s="756"/>
      <c r="D630" s="764"/>
      <c r="E630" s="764"/>
      <c r="F630" s="764"/>
      <c r="G630" s="764"/>
      <c r="H630" s="764"/>
      <c r="I630" s="764"/>
      <c r="J630" s="709"/>
      <c r="K630" s="709"/>
      <c r="L630" s="709"/>
      <c r="M630" s="709"/>
      <c r="N630" s="709"/>
      <c r="O630" s="709"/>
      <c r="P630" s="709"/>
      <c r="Q630" s="709"/>
      <c r="R630" s="709"/>
      <c r="S630" s="709"/>
      <c r="T630" s="709"/>
      <c r="U630" s="709"/>
      <c r="V630" s="709"/>
      <c r="W630" s="709"/>
      <c r="X630" s="709"/>
      <c r="Y630" s="709"/>
      <c r="Z630" s="710"/>
    </row>
    <row r="631" spans="1:26" ht="16.5" customHeight="1">
      <c r="A631" s="708"/>
      <c r="B631" s="709"/>
      <c r="C631" s="709"/>
      <c r="D631" s="709"/>
      <c r="E631" s="709"/>
      <c r="F631" s="709"/>
      <c r="G631" s="709"/>
      <c r="H631" s="709"/>
      <c r="I631" s="709"/>
      <c r="J631" s="709"/>
      <c r="K631" s="709"/>
      <c r="L631" s="709"/>
      <c r="M631" s="709"/>
      <c r="N631" s="709"/>
      <c r="O631" s="709"/>
      <c r="P631" s="709"/>
      <c r="Q631" s="709"/>
      <c r="R631" s="709"/>
      <c r="S631" s="709"/>
      <c r="T631" s="709"/>
      <c r="U631" s="709"/>
      <c r="V631" s="709"/>
      <c r="W631" s="709"/>
      <c r="X631" s="709"/>
      <c r="Y631" s="709"/>
      <c r="Z631" s="710"/>
    </row>
    <row r="632" spans="1:26" ht="16.5" customHeight="1">
      <c r="A632" s="736"/>
      <c r="B632" s="709"/>
      <c r="C632" s="736"/>
      <c r="D632" s="736"/>
      <c r="E632" s="736"/>
      <c r="F632" s="736"/>
      <c r="G632" s="736"/>
      <c r="H632" s="736"/>
      <c r="I632" s="736"/>
      <c r="J632" s="709"/>
      <c r="K632" s="709"/>
      <c r="L632" s="709"/>
      <c r="M632" s="709"/>
      <c r="N632" s="709"/>
      <c r="O632" s="709"/>
      <c r="P632" s="709"/>
      <c r="Q632" s="709"/>
      <c r="R632" s="709"/>
      <c r="S632" s="709"/>
      <c r="T632" s="709"/>
      <c r="U632" s="709"/>
      <c r="V632" s="709"/>
      <c r="W632" s="709"/>
      <c r="X632" s="709"/>
      <c r="Y632" s="736"/>
      <c r="Z632" s="899"/>
    </row>
    <row r="633" spans="1:26" ht="16.5" customHeight="1">
      <c r="A633" s="736"/>
      <c r="B633" s="709"/>
      <c r="C633" s="736"/>
      <c r="D633" s="736"/>
      <c r="E633" s="736"/>
      <c r="F633" s="736"/>
      <c r="G633" s="736"/>
      <c r="H633" s="736"/>
      <c r="I633" s="736"/>
      <c r="J633" s="709"/>
      <c r="K633" s="709"/>
      <c r="L633" s="709"/>
      <c r="M633" s="709"/>
      <c r="N633" s="709"/>
      <c r="O633" s="709"/>
      <c r="P633" s="709"/>
      <c r="Q633" s="709"/>
      <c r="R633" s="709"/>
      <c r="S633" s="709"/>
      <c r="T633" s="709"/>
      <c r="U633" s="709"/>
      <c r="V633" s="709"/>
      <c r="W633" s="709"/>
      <c r="X633" s="709"/>
      <c r="Y633" s="736"/>
      <c r="Z633" s="899"/>
    </row>
    <row r="634" spans="1:26" ht="16.5" customHeight="1">
      <c r="A634" s="1446" t="s">
        <v>1871</v>
      </c>
      <c r="B634" s="1447"/>
      <c r="C634" s="708"/>
      <c r="D634" s="708"/>
      <c r="E634" s="708"/>
      <c r="F634" s="708"/>
      <c r="G634" s="708"/>
      <c r="H634" s="708"/>
      <c r="I634" s="708"/>
      <c r="J634" s="709"/>
      <c r="K634" s="744"/>
      <c r="L634" s="744"/>
      <c r="M634" s="744"/>
      <c r="N634" s="744"/>
      <c r="O634" s="709"/>
      <c r="P634" s="709"/>
      <c r="Q634" s="709"/>
      <c r="R634" s="709"/>
      <c r="S634" s="709"/>
      <c r="T634" s="709"/>
      <c r="U634" s="709"/>
      <c r="V634" s="709"/>
      <c r="W634" s="709"/>
      <c r="X634" s="709"/>
      <c r="Y634" s="708"/>
      <c r="Z634" s="900"/>
    </row>
    <row r="635" spans="1:26" ht="16.5" customHeight="1">
      <c r="A635" s="744"/>
      <c r="B635" s="901"/>
      <c r="C635" s="901"/>
      <c r="D635" s="744"/>
      <c r="E635" s="744"/>
      <c r="F635" s="744"/>
      <c r="G635" s="744"/>
      <c r="H635" s="744"/>
      <c r="I635" s="744"/>
      <c r="J635" s="744"/>
      <c r="K635" s="744"/>
      <c r="L635" s="744"/>
      <c r="M635" s="744"/>
      <c r="N635" s="744"/>
      <c r="O635" s="744"/>
      <c r="P635" s="744"/>
      <c r="Q635" s="744"/>
      <c r="R635" s="744"/>
      <c r="S635" s="744"/>
      <c r="T635" s="744"/>
      <c r="U635" s="744"/>
      <c r="V635" s="744"/>
      <c r="W635" s="744"/>
      <c r="X635" s="744"/>
      <c r="Y635" s="744"/>
      <c r="Z635" s="902"/>
    </row>
    <row r="636" spans="1:26" ht="16.5" customHeight="1">
      <c r="A636" s="744"/>
      <c r="B636" s="901"/>
      <c r="C636" s="1456" t="s">
        <v>1610</v>
      </c>
      <c r="D636" s="1457"/>
      <c r="E636" s="1447"/>
      <c r="F636" s="786" t="s">
        <v>87</v>
      </c>
      <c r="G636" s="786" t="s">
        <v>88</v>
      </c>
      <c r="H636" s="786" t="s">
        <v>89</v>
      </c>
      <c r="I636" s="786" t="s">
        <v>90</v>
      </c>
      <c r="J636" s="786" t="s">
        <v>91</v>
      </c>
      <c r="K636" s="744"/>
      <c r="L636" s="708"/>
      <c r="M636" s="708"/>
      <c r="N636" s="708"/>
      <c r="O636" s="744"/>
      <c r="P636" s="744"/>
      <c r="Q636" s="744"/>
      <c r="R636" s="744"/>
      <c r="S636" s="744"/>
      <c r="T636" s="744"/>
      <c r="U636" s="744"/>
      <c r="V636" s="744"/>
      <c r="W636" s="744"/>
      <c r="X636" s="744"/>
      <c r="Y636" s="744"/>
      <c r="Z636" s="902"/>
    </row>
    <row r="637" spans="1:26" ht="16.5" customHeight="1">
      <c r="A637" s="744"/>
      <c r="B637" s="901"/>
      <c r="C637" s="1458" t="s">
        <v>1872</v>
      </c>
      <c r="D637" s="1459"/>
      <c r="E637" s="1459"/>
      <c r="F637" s="715">
        <v>0</v>
      </c>
      <c r="G637" s="715">
        <f t="shared" ref="G637:J637" si="123">F777</f>
        <v>363.39</v>
      </c>
      <c r="H637" s="715">
        <f t="shared" si="123"/>
        <v>385.34</v>
      </c>
      <c r="I637" s="715">
        <f t="shared" si="123"/>
        <v>507.45333333333332</v>
      </c>
      <c r="J637" s="715">
        <f t="shared" si="123"/>
        <v>253.06</v>
      </c>
      <c r="K637" s="744"/>
      <c r="L637" s="744"/>
      <c r="M637" s="744"/>
      <c r="N637" s="744"/>
      <c r="O637" s="744"/>
      <c r="P637" s="744"/>
      <c r="Q637" s="744"/>
      <c r="R637" s="744"/>
      <c r="S637" s="744"/>
      <c r="T637" s="744"/>
      <c r="U637" s="744"/>
      <c r="V637" s="744"/>
      <c r="W637" s="744"/>
      <c r="X637" s="744"/>
      <c r="Y637" s="744"/>
      <c r="Z637" s="902"/>
    </row>
    <row r="638" spans="1:26" ht="16.5" customHeight="1">
      <c r="A638" s="744"/>
      <c r="B638" s="901"/>
      <c r="C638" s="1468" t="s">
        <v>1357</v>
      </c>
      <c r="D638" s="1469"/>
      <c r="E638" s="1469"/>
      <c r="F638" s="836"/>
      <c r="G638" s="742" t="e">
        <f t="shared" ref="G638:J638" si="124">(G637-F637)/F637</f>
        <v>#DIV/0!</v>
      </c>
      <c r="H638" s="742">
        <f t="shared" si="124"/>
        <v>6.0403423319298793E-2</v>
      </c>
      <c r="I638" s="742">
        <f t="shared" si="124"/>
        <v>0.31689763152886635</v>
      </c>
      <c r="J638" s="742">
        <f t="shared" si="124"/>
        <v>-0.50131374970440634</v>
      </c>
      <c r="K638" s="744"/>
      <c r="L638" s="744"/>
      <c r="M638" s="744"/>
      <c r="N638" s="744"/>
      <c r="O638" s="744"/>
      <c r="P638" s="744"/>
      <c r="Q638" s="744"/>
      <c r="R638" s="744"/>
      <c r="S638" s="744"/>
      <c r="T638" s="744"/>
      <c r="U638" s="744"/>
      <c r="V638" s="744"/>
      <c r="W638" s="744"/>
      <c r="X638" s="744"/>
      <c r="Y638" s="744"/>
      <c r="Z638" s="902"/>
    </row>
    <row r="639" spans="1:26" ht="16.5" customHeight="1">
      <c r="A639" s="708"/>
      <c r="B639" s="709"/>
      <c r="C639" s="709"/>
      <c r="D639" s="709"/>
      <c r="E639" s="709"/>
      <c r="F639" s="709"/>
      <c r="G639" s="709"/>
      <c r="H639" s="709"/>
      <c r="I639" s="709"/>
      <c r="J639" s="709"/>
      <c r="K639" s="709"/>
      <c r="L639" s="709"/>
      <c r="M639" s="709"/>
      <c r="N639" s="709"/>
      <c r="O639" s="709"/>
      <c r="P639" s="709"/>
      <c r="Q639" s="709"/>
      <c r="R639" s="709"/>
      <c r="S639" s="709"/>
      <c r="T639" s="709"/>
      <c r="U639" s="709"/>
      <c r="V639" s="709"/>
      <c r="W639" s="709"/>
      <c r="X639" s="709"/>
      <c r="Y639" s="709"/>
      <c r="Z639" s="710"/>
    </row>
    <row r="640" spans="1:26" ht="16.5" customHeight="1">
      <c r="A640" s="708"/>
      <c r="B640" s="709"/>
      <c r="C640" s="709"/>
      <c r="D640" s="709"/>
      <c r="E640" s="709"/>
      <c r="F640" s="709"/>
      <c r="G640" s="709"/>
      <c r="H640" s="709"/>
      <c r="I640" s="709"/>
      <c r="J640" s="709"/>
      <c r="K640" s="709"/>
      <c r="L640" s="709"/>
      <c r="M640" s="709"/>
      <c r="N640" s="709"/>
      <c r="O640" s="709"/>
      <c r="P640" s="709"/>
      <c r="Q640" s="709"/>
      <c r="R640" s="709"/>
      <c r="S640" s="709"/>
      <c r="T640" s="709"/>
      <c r="U640" s="709"/>
      <c r="V640" s="709"/>
      <c r="W640" s="709"/>
      <c r="X640" s="709"/>
      <c r="Y640" s="709"/>
      <c r="Z640" s="710"/>
    </row>
    <row r="641" spans="1:26" ht="16.5" customHeight="1">
      <c r="A641" s="720"/>
      <c r="B641" s="709"/>
      <c r="C641" s="709"/>
      <c r="D641" s="709"/>
      <c r="E641" s="709"/>
      <c r="F641" s="709"/>
      <c r="G641" s="709"/>
      <c r="H641" s="709"/>
      <c r="I641" s="709"/>
      <c r="J641" s="709"/>
      <c r="K641" s="709"/>
      <c r="L641" s="709"/>
      <c r="M641" s="709"/>
      <c r="N641" s="709"/>
      <c r="O641" s="709"/>
      <c r="P641" s="709"/>
      <c r="Q641" s="709"/>
      <c r="R641" s="709"/>
      <c r="S641" s="709"/>
      <c r="T641" s="709"/>
      <c r="U641" s="709"/>
      <c r="V641" s="709"/>
      <c r="W641" s="709"/>
      <c r="X641" s="709"/>
      <c r="Y641" s="709"/>
      <c r="Z641" s="710"/>
    </row>
    <row r="642" spans="1:26" ht="16.5" customHeight="1">
      <c r="A642" s="720"/>
      <c r="B642" s="708"/>
      <c r="C642" s="708" t="s">
        <v>1873</v>
      </c>
      <c r="D642" s="708"/>
      <c r="E642" s="708"/>
      <c r="F642" s="708"/>
      <c r="G642" s="708"/>
      <c r="H642" s="708"/>
      <c r="I642" s="708"/>
      <c r="J642" s="708"/>
      <c r="K642" s="708"/>
      <c r="L642" s="708"/>
      <c r="M642" s="708"/>
      <c r="N642" s="708"/>
      <c r="O642" s="708"/>
      <c r="P642" s="708"/>
      <c r="Q642" s="708"/>
      <c r="R642" s="708"/>
      <c r="S642" s="708"/>
      <c r="T642" s="708"/>
      <c r="U642" s="708"/>
      <c r="V642" s="708"/>
      <c r="W642" s="708"/>
      <c r="X642" s="708"/>
      <c r="Y642" s="708"/>
      <c r="Z642" s="900"/>
    </row>
    <row r="643" spans="1:26" ht="16.5" customHeight="1">
      <c r="A643" s="824"/>
      <c r="B643" s="888"/>
      <c r="C643" s="903" t="s">
        <v>1874</v>
      </c>
      <c r="D643" s="903"/>
      <c r="E643" s="903"/>
      <c r="F643" s="888"/>
      <c r="G643" s="888"/>
      <c r="H643" s="888"/>
      <c r="I643" s="888"/>
      <c r="J643" s="888"/>
      <c r="K643" s="888"/>
      <c r="L643" s="888"/>
      <c r="M643" s="888"/>
      <c r="N643" s="888"/>
      <c r="O643" s="888"/>
      <c r="P643" s="888"/>
      <c r="Q643" s="888"/>
      <c r="R643" s="888"/>
      <c r="S643" s="888"/>
      <c r="T643" s="888"/>
      <c r="U643" s="888"/>
      <c r="V643" s="888"/>
      <c r="W643" s="888"/>
      <c r="X643" s="888"/>
      <c r="Y643" s="888"/>
      <c r="Z643" s="904"/>
    </row>
    <row r="644" spans="1:26" ht="16.5" customHeight="1">
      <c r="A644" s="876"/>
      <c r="B644" s="744"/>
      <c r="C644" s="902"/>
      <c r="D644" s="902"/>
      <c r="E644" s="902"/>
      <c r="F644" s="744"/>
      <c r="G644" s="744"/>
      <c r="H644" s="744"/>
      <c r="I644" s="744"/>
      <c r="J644" s="744"/>
      <c r="K644" s="744"/>
      <c r="L644" s="744"/>
      <c r="M644" s="744"/>
      <c r="N644" s="744"/>
      <c r="O644" s="744"/>
      <c r="P644" s="744"/>
      <c r="Q644" s="744"/>
      <c r="R644" s="744"/>
      <c r="S644" s="744"/>
      <c r="T644" s="744"/>
      <c r="U644" s="744"/>
      <c r="V644" s="744"/>
      <c r="W644" s="744"/>
      <c r="X644" s="744"/>
      <c r="Y644" s="744"/>
      <c r="Z644" s="902"/>
    </row>
    <row r="645" spans="1:26" ht="16.5" customHeight="1">
      <c r="A645" s="876"/>
      <c r="B645" s="744"/>
      <c r="C645" s="901"/>
      <c r="D645" s="901"/>
      <c r="E645" s="901"/>
      <c r="F645" s="744"/>
      <c r="G645" s="744"/>
      <c r="H645" s="744"/>
      <c r="I645" s="744"/>
      <c r="J645" s="744"/>
      <c r="K645" s="744"/>
      <c r="L645" s="744"/>
      <c r="M645" s="744"/>
      <c r="N645" s="744"/>
      <c r="O645" s="744"/>
      <c r="P645" s="744"/>
      <c r="Q645" s="744"/>
      <c r="R645" s="744"/>
      <c r="S645" s="744"/>
      <c r="T645" s="744"/>
      <c r="U645" s="744"/>
      <c r="V645" s="744"/>
      <c r="W645" s="744"/>
      <c r="X645" s="744"/>
      <c r="Y645" s="744"/>
      <c r="Z645" s="902"/>
    </row>
    <row r="646" spans="1:26" ht="16.5" customHeight="1">
      <c r="A646" s="1446" t="s">
        <v>1875</v>
      </c>
      <c r="B646" s="1447"/>
      <c r="C646" s="708"/>
      <c r="D646" s="708"/>
      <c r="E646" s="708"/>
      <c r="F646" s="708"/>
      <c r="G646" s="708"/>
      <c r="H646" s="708"/>
      <c r="I646" s="708"/>
      <c r="J646" s="708"/>
      <c r="K646" s="708"/>
      <c r="L646" s="708"/>
      <c r="M646" s="708"/>
      <c r="N646" s="708"/>
      <c r="O646" s="708"/>
      <c r="P646" s="708"/>
      <c r="Q646" s="708"/>
      <c r="R646" s="708"/>
      <c r="S646" s="708"/>
      <c r="T646" s="708"/>
      <c r="U646" s="708"/>
      <c r="V646" s="708"/>
      <c r="W646" s="708"/>
      <c r="X646" s="708"/>
      <c r="Y646" s="708"/>
      <c r="Z646" s="900"/>
    </row>
    <row r="647" spans="1:26" ht="16.5" customHeight="1">
      <c r="A647" s="744"/>
      <c r="B647" s="744"/>
      <c r="C647" s="708"/>
      <c r="D647" s="709"/>
      <c r="E647" s="709"/>
      <c r="F647" s="709"/>
      <c r="G647" s="709"/>
      <c r="H647" s="709"/>
      <c r="I647" s="709"/>
      <c r="J647" s="709"/>
      <c r="K647" s="744"/>
      <c r="L647" s="744"/>
      <c r="M647" s="744"/>
      <c r="N647" s="744"/>
      <c r="O647" s="744"/>
      <c r="P647" s="744"/>
      <c r="Q647" s="744"/>
      <c r="R647" s="744"/>
      <c r="S647" s="744"/>
      <c r="T647" s="744"/>
      <c r="U647" s="744"/>
      <c r="V647" s="744"/>
      <c r="W647" s="744"/>
      <c r="X647" s="744"/>
      <c r="Y647" s="744"/>
      <c r="Z647" s="902"/>
    </row>
    <row r="648" spans="1:26" ht="16.5" customHeight="1">
      <c r="A648" s="905" t="s">
        <v>1819</v>
      </c>
      <c r="B648" s="744"/>
      <c r="C648" s="708"/>
      <c r="D648" s="709"/>
      <c r="E648" s="709"/>
      <c r="F648" s="709"/>
      <c r="G648" s="709"/>
      <c r="H648" s="709"/>
      <c r="I648" s="709"/>
      <c r="J648" s="709"/>
      <c r="K648" s="744"/>
      <c r="L648" s="744"/>
      <c r="M648" s="744"/>
      <c r="N648" s="744"/>
      <c r="O648" s="744"/>
      <c r="P648" s="744"/>
      <c r="Q648" s="744"/>
      <c r="R648" s="744"/>
      <c r="S648" s="744"/>
      <c r="T648" s="744"/>
      <c r="U648" s="744"/>
      <c r="V648" s="744"/>
      <c r="W648" s="744"/>
      <c r="X648" s="744"/>
      <c r="Y648" s="744"/>
      <c r="Z648" s="902"/>
    </row>
    <row r="649" spans="1:26" ht="14.5">
      <c r="A649" s="905" t="s">
        <v>1876</v>
      </c>
      <c r="B649" s="744"/>
      <c r="C649" s="736"/>
      <c r="D649" s="709"/>
      <c r="E649" s="709"/>
      <c r="F649" s="709"/>
      <c r="G649" s="709"/>
      <c r="H649" s="709"/>
      <c r="I649" s="709"/>
      <c r="J649" s="709"/>
      <c r="K649" s="744"/>
      <c r="L649" s="744"/>
      <c r="M649" s="744"/>
      <c r="N649" s="744"/>
      <c r="O649" s="744"/>
      <c r="P649" s="744"/>
      <c r="Q649" s="744"/>
      <c r="R649" s="744"/>
      <c r="S649" s="744"/>
      <c r="T649" s="744"/>
      <c r="U649" s="744"/>
      <c r="V649" s="744"/>
      <c r="W649" s="744"/>
      <c r="X649" s="744"/>
      <c r="Y649" s="744"/>
      <c r="Z649" s="902"/>
    </row>
    <row r="650" spans="1:26" ht="16.5" customHeight="1">
      <c r="A650" s="905"/>
      <c r="B650" s="744"/>
      <c r="C650" s="736" t="s">
        <v>1877</v>
      </c>
      <c r="D650" s="709"/>
      <c r="E650" s="709"/>
      <c r="F650" s="709"/>
      <c r="G650" s="709"/>
      <c r="H650" s="709"/>
      <c r="I650" s="709"/>
      <c r="J650" s="709"/>
      <c r="K650" s="744"/>
      <c r="L650" s="744"/>
      <c r="M650" s="744"/>
      <c r="N650" s="744"/>
      <c r="O650" s="744"/>
      <c r="P650" s="744"/>
      <c r="Q650" s="744"/>
      <c r="R650" s="744"/>
      <c r="S650" s="744"/>
      <c r="T650" s="744"/>
      <c r="U650" s="744"/>
      <c r="V650" s="744"/>
      <c r="W650" s="744"/>
      <c r="X650" s="744"/>
      <c r="Y650" s="744"/>
      <c r="Z650" s="902"/>
    </row>
    <row r="651" spans="1:26" ht="16.5" customHeight="1">
      <c r="A651" s="905"/>
      <c r="B651" s="744"/>
      <c r="C651" s="736" t="s">
        <v>1878</v>
      </c>
      <c r="D651" s="709"/>
      <c r="E651" s="709"/>
      <c r="F651" s="709"/>
      <c r="G651" s="709"/>
      <c r="H651" s="709"/>
      <c r="I651" s="709"/>
      <c r="J651" s="709"/>
      <c r="K651" s="744"/>
      <c r="L651" s="744"/>
      <c r="M651" s="744"/>
      <c r="N651" s="744"/>
      <c r="O651" s="744"/>
      <c r="P651" s="744"/>
      <c r="Q651" s="744"/>
      <c r="R651" s="744"/>
      <c r="S651" s="744"/>
      <c r="T651" s="744"/>
      <c r="U651" s="744"/>
      <c r="V651" s="744"/>
      <c r="W651" s="744"/>
      <c r="X651" s="744"/>
      <c r="Y651" s="744"/>
      <c r="Z651" s="902"/>
    </row>
    <row r="652" spans="1:26" ht="16.5" customHeight="1">
      <c r="A652" s="905"/>
      <c r="B652" s="744"/>
      <c r="C652" s="736" t="s">
        <v>1879</v>
      </c>
      <c r="D652" s="709"/>
      <c r="E652" s="709"/>
      <c r="F652" s="709"/>
      <c r="G652" s="709"/>
      <c r="H652" s="709"/>
      <c r="I652" s="709"/>
      <c r="J652" s="709"/>
      <c r="K652" s="744"/>
      <c r="L652" s="744"/>
      <c r="M652" s="744"/>
      <c r="N652" s="744"/>
      <c r="O652" s="744"/>
      <c r="P652" s="744"/>
      <c r="Q652" s="744"/>
      <c r="R652" s="744"/>
      <c r="S652" s="744"/>
      <c r="T652" s="744"/>
      <c r="U652" s="744"/>
      <c r="V652" s="744"/>
      <c r="W652" s="744"/>
      <c r="X652" s="744"/>
      <c r="Y652" s="744"/>
      <c r="Z652" s="902"/>
    </row>
    <row r="653" spans="1:26" ht="16.5" customHeight="1">
      <c r="A653" s="905"/>
      <c r="B653" s="744"/>
      <c r="C653" s="736" t="s">
        <v>1880</v>
      </c>
      <c r="D653" s="709"/>
      <c r="E653" s="709"/>
      <c r="F653" s="709"/>
      <c r="G653" s="709"/>
      <c r="H653" s="709"/>
      <c r="I653" s="709"/>
      <c r="J653" s="709"/>
      <c r="K653" s="744"/>
      <c r="L653" s="744"/>
      <c r="M653" s="744"/>
      <c r="N653" s="744"/>
      <c r="O653" s="744"/>
      <c r="P653" s="744"/>
      <c r="Q653" s="744"/>
      <c r="R653" s="744"/>
      <c r="S653" s="744"/>
      <c r="T653" s="744"/>
      <c r="U653" s="744"/>
      <c r="V653" s="744"/>
      <c r="W653" s="744"/>
      <c r="X653" s="744"/>
      <c r="Y653" s="744"/>
      <c r="Z653" s="902"/>
    </row>
    <row r="654" spans="1:26" ht="16.5" customHeight="1">
      <c r="A654" s="905"/>
      <c r="B654" s="744"/>
      <c r="C654" s="736" t="s">
        <v>1881</v>
      </c>
      <c r="D654" s="709"/>
      <c r="E654" s="709"/>
      <c r="F654" s="709"/>
      <c r="G654" s="709"/>
      <c r="H654" s="709"/>
      <c r="I654" s="709"/>
      <c r="J654" s="709"/>
      <c r="K654" s="744"/>
      <c r="L654" s="744"/>
      <c r="M654" s="744"/>
      <c r="N654" s="744"/>
      <c r="O654" s="744"/>
      <c r="P654" s="744"/>
      <c r="Q654" s="744"/>
      <c r="R654" s="744"/>
      <c r="S654" s="744"/>
      <c r="T654" s="744"/>
      <c r="U654" s="744"/>
      <c r="V654" s="744"/>
      <c r="W654" s="744"/>
      <c r="X654" s="744"/>
      <c r="Y654" s="744"/>
      <c r="Z654" s="902"/>
    </row>
    <row r="655" spans="1:26" ht="16.5" customHeight="1">
      <c r="A655" s="905"/>
      <c r="B655" s="744"/>
      <c r="C655" s="736" t="s">
        <v>1882</v>
      </c>
      <c r="D655" s="709"/>
      <c r="E655" s="709"/>
      <c r="F655" s="709"/>
      <c r="G655" s="709"/>
      <c r="H655" s="709"/>
      <c r="I655" s="709"/>
      <c r="J655" s="709"/>
      <c r="K655" s="744"/>
      <c r="L655" s="744"/>
      <c r="M655" s="744"/>
      <c r="N655" s="744"/>
      <c r="O655" s="744"/>
      <c r="P655" s="744"/>
      <c r="Q655" s="744"/>
      <c r="R655" s="744"/>
      <c r="S655" s="744"/>
      <c r="T655" s="744"/>
      <c r="U655" s="744"/>
      <c r="V655" s="744"/>
      <c r="W655" s="744"/>
      <c r="X655" s="744"/>
      <c r="Y655" s="744"/>
      <c r="Z655" s="902"/>
    </row>
    <row r="656" spans="1:26" ht="16.5" customHeight="1">
      <c r="A656" s="905"/>
      <c r="B656" s="744"/>
      <c r="C656" s="736" t="s">
        <v>1883</v>
      </c>
      <c r="D656" s="709"/>
      <c r="E656" s="709"/>
      <c r="F656" s="709"/>
      <c r="G656" s="709"/>
      <c r="H656" s="709"/>
      <c r="I656" s="709"/>
      <c r="J656" s="709"/>
      <c r="K656" s="744"/>
      <c r="L656" s="744"/>
      <c r="M656" s="744"/>
      <c r="N656" s="744"/>
      <c r="O656" s="744"/>
      <c r="P656" s="744"/>
      <c r="Q656" s="744"/>
      <c r="R656" s="744"/>
      <c r="S656" s="744"/>
      <c r="T656" s="744"/>
      <c r="U656" s="744"/>
      <c r="V656" s="744"/>
      <c r="W656" s="744"/>
      <c r="X656" s="744"/>
      <c r="Y656" s="744"/>
      <c r="Z656" s="902"/>
    </row>
    <row r="657" spans="1:26" ht="16.5" customHeight="1">
      <c r="A657" s="905"/>
      <c r="B657" s="744"/>
      <c r="C657" s="736" t="s">
        <v>1884</v>
      </c>
      <c r="D657" s="709"/>
      <c r="E657" s="709"/>
      <c r="F657" s="709"/>
      <c r="G657" s="709"/>
      <c r="H657" s="709"/>
      <c r="I657" s="709"/>
      <c r="J657" s="709"/>
      <c r="K657" s="744"/>
      <c r="L657" s="744"/>
      <c r="M657" s="744"/>
      <c r="N657" s="744"/>
      <c r="O657" s="744"/>
      <c r="P657" s="744"/>
      <c r="Q657" s="744"/>
      <c r="R657" s="744"/>
      <c r="S657" s="744"/>
      <c r="T657" s="744"/>
      <c r="U657" s="744"/>
      <c r="V657" s="744"/>
      <c r="W657" s="744"/>
      <c r="X657" s="744"/>
      <c r="Y657" s="744"/>
      <c r="Z657" s="902"/>
    </row>
    <row r="658" spans="1:26" ht="16.5" customHeight="1">
      <c r="A658" s="905"/>
      <c r="B658" s="744"/>
      <c r="C658" s="736" t="s">
        <v>1885</v>
      </c>
      <c r="D658" s="709"/>
      <c r="E658" s="709"/>
      <c r="F658" s="709"/>
      <c r="G658" s="709"/>
      <c r="H658" s="709"/>
      <c r="I658" s="709"/>
      <c r="J658" s="709"/>
      <c r="K658" s="744"/>
      <c r="L658" s="744"/>
      <c r="M658" s="744"/>
      <c r="N658" s="744"/>
      <c r="O658" s="744"/>
      <c r="P658" s="744"/>
      <c r="Q658" s="744"/>
      <c r="R658" s="744"/>
      <c r="S658" s="744"/>
      <c r="T658" s="744"/>
      <c r="U658" s="744"/>
      <c r="V658" s="744"/>
      <c r="W658" s="744"/>
      <c r="X658" s="744"/>
      <c r="Y658" s="744"/>
      <c r="Z658" s="902"/>
    </row>
    <row r="659" spans="1:26" ht="16.5" customHeight="1">
      <c r="A659" s="905"/>
      <c r="B659" s="744"/>
      <c r="C659" s="736" t="s">
        <v>1886</v>
      </c>
      <c r="D659" s="709"/>
      <c r="E659" s="709"/>
      <c r="F659" s="709"/>
      <c r="G659" s="709"/>
      <c r="H659" s="709"/>
      <c r="I659" s="709"/>
      <c r="J659" s="709"/>
      <c r="K659" s="744"/>
      <c r="L659" s="744"/>
      <c r="M659" s="744"/>
      <c r="N659" s="744"/>
      <c r="O659" s="744"/>
      <c r="P659" s="744"/>
      <c r="Q659" s="744"/>
      <c r="R659" s="744"/>
      <c r="S659" s="744"/>
      <c r="T659" s="744"/>
      <c r="U659" s="744"/>
      <c r="V659" s="744"/>
      <c r="W659" s="744"/>
      <c r="X659" s="744"/>
      <c r="Y659" s="744"/>
      <c r="Z659" s="902"/>
    </row>
    <row r="660" spans="1:26" ht="16.5" customHeight="1">
      <c r="A660" s="905"/>
      <c r="B660" s="756"/>
      <c r="C660" s="756"/>
      <c r="D660" s="756"/>
      <c r="E660" s="756"/>
      <c r="F660" s="756"/>
      <c r="G660" s="756"/>
      <c r="H660" s="756"/>
      <c r="I660" s="709"/>
      <c r="J660" s="709"/>
      <c r="K660" s="744"/>
      <c r="L660" s="744"/>
      <c r="M660" s="744"/>
      <c r="N660" s="744"/>
      <c r="O660" s="744"/>
      <c r="P660" s="744"/>
      <c r="Q660" s="744"/>
      <c r="R660" s="744"/>
      <c r="S660" s="744"/>
      <c r="T660" s="744"/>
      <c r="U660" s="744"/>
      <c r="V660" s="744"/>
      <c r="W660" s="744"/>
      <c r="X660" s="744"/>
      <c r="Y660" s="744"/>
      <c r="Z660" s="902"/>
    </row>
    <row r="661" spans="1:26" ht="16.5" customHeight="1">
      <c r="A661" s="905"/>
      <c r="B661" s="756"/>
      <c r="C661" s="875" t="s">
        <v>1887</v>
      </c>
      <c r="D661" s="756"/>
      <c r="E661" s="756"/>
      <c r="F661" s="756"/>
      <c r="G661" s="756"/>
      <c r="H661" s="756"/>
      <c r="I661" s="709"/>
      <c r="J661" s="709"/>
      <c r="K661" s="744"/>
      <c r="L661" s="744"/>
      <c r="M661" s="744"/>
      <c r="N661" s="744"/>
      <c r="O661" s="744"/>
      <c r="P661" s="744"/>
      <c r="Q661" s="744"/>
      <c r="R661" s="744"/>
      <c r="S661" s="744"/>
      <c r="T661" s="744"/>
      <c r="U661" s="744"/>
      <c r="V661" s="744"/>
      <c r="W661" s="744"/>
      <c r="X661" s="744"/>
      <c r="Y661" s="744"/>
      <c r="Z661" s="902"/>
    </row>
    <row r="662" spans="1:26" ht="16.5" customHeight="1">
      <c r="A662" s="905"/>
      <c r="B662" s="756"/>
      <c r="C662" s="756"/>
      <c r="D662" s="756"/>
      <c r="E662" s="756"/>
      <c r="F662" s="756"/>
      <c r="G662" s="756"/>
      <c r="H662" s="756"/>
      <c r="I662" s="709"/>
      <c r="J662" s="709"/>
      <c r="K662" s="744"/>
      <c r="L662" s="744"/>
      <c r="M662" s="744"/>
      <c r="N662" s="744"/>
      <c r="O662" s="744"/>
      <c r="P662" s="744"/>
      <c r="Q662" s="744"/>
      <c r="R662" s="744"/>
      <c r="S662" s="744"/>
      <c r="T662" s="744"/>
      <c r="U662" s="744"/>
      <c r="V662" s="744"/>
      <c r="W662" s="744"/>
      <c r="X662" s="744"/>
      <c r="Y662" s="744"/>
      <c r="Z662" s="902"/>
    </row>
    <row r="663" spans="1:26" ht="16.5" customHeight="1">
      <c r="A663" s="905"/>
      <c r="B663" s="756"/>
      <c r="C663" s="759"/>
      <c r="D663" s="785"/>
      <c r="E663" s="785" t="s">
        <v>1856</v>
      </c>
      <c r="F663" s="732"/>
      <c r="G663" s="732"/>
      <c r="H663" s="732"/>
      <c r="I663" s="732"/>
      <c r="J663" s="709"/>
      <c r="K663" s="744"/>
      <c r="L663" s="744"/>
      <c r="M663" s="744"/>
      <c r="N663" s="744"/>
      <c r="O663" s="744"/>
      <c r="P663" s="744"/>
      <c r="Q663" s="744"/>
      <c r="R663" s="744"/>
      <c r="S663" s="744"/>
      <c r="T663" s="744"/>
      <c r="U663" s="744"/>
      <c r="V663" s="744"/>
      <c r="W663" s="744"/>
      <c r="X663" s="744"/>
      <c r="Y663" s="744"/>
      <c r="Z663" s="902"/>
    </row>
    <row r="664" spans="1:26" ht="16.5" customHeight="1">
      <c r="A664" s="905"/>
      <c r="B664" s="756"/>
      <c r="C664" s="1434" t="s">
        <v>1888</v>
      </c>
      <c r="D664" s="1435"/>
      <c r="E664" s="1435"/>
      <c r="F664" s="799">
        <v>10000</v>
      </c>
      <c r="G664" s="732"/>
      <c r="H664" s="732"/>
      <c r="I664" s="732"/>
      <c r="J664" s="709"/>
      <c r="K664" s="744"/>
      <c r="L664" s="744"/>
      <c r="M664" s="744"/>
      <c r="N664" s="744"/>
      <c r="O664" s="744"/>
      <c r="P664" s="744"/>
      <c r="Q664" s="744"/>
      <c r="R664" s="744"/>
      <c r="S664" s="744"/>
      <c r="T664" s="744"/>
      <c r="U664" s="744"/>
      <c r="V664" s="744"/>
      <c r="W664" s="744"/>
      <c r="X664" s="744"/>
      <c r="Y664" s="744"/>
      <c r="Z664" s="902"/>
    </row>
    <row r="665" spans="1:26" ht="16.5" customHeight="1">
      <c r="A665" s="905"/>
      <c r="B665" s="756"/>
      <c r="C665" s="759"/>
      <c r="D665" s="732"/>
      <c r="E665" s="732"/>
      <c r="F665" s="732"/>
      <c r="G665" s="732"/>
      <c r="H665" s="732"/>
      <c r="I665" s="732"/>
      <c r="J665" s="709"/>
      <c r="K665" s="744"/>
      <c r="L665" s="744"/>
      <c r="M665" s="744"/>
      <c r="N665" s="744"/>
      <c r="O665" s="744"/>
      <c r="P665" s="744"/>
      <c r="Q665" s="744"/>
      <c r="R665" s="744"/>
      <c r="S665" s="744"/>
      <c r="T665" s="744"/>
      <c r="U665" s="744"/>
      <c r="V665" s="744"/>
      <c r="W665" s="744"/>
      <c r="X665" s="744"/>
      <c r="Y665" s="744"/>
      <c r="Z665" s="902"/>
    </row>
    <row r="666" spans="1:26" ht="16.5" customHeight="1">
      <c r="A666" s="905"/>
      <c r="B666" s="756"/>
      <c r="C666" s="759"/>
      <c r="D666" s="732"/>
      <c r="E666" s="732"/>
      <c r="F666" s="785" t="s">
        <v>1856</v>
      </c>
      <c r="G666" s="732"/>
      <c r="H666" s="732"/>
      <c r="I666" s="732"/>
      <c r="J666" s="709"/>
      <c r="K666" s="744"/>
      <c r="L666" s="744"/>
      <c r="M666" s="744"/>
      <c r="N666" s="744"/>
      <c r="O666" s="744"/>
      <c r="P666" s="744"/>
      <c r="Q666" s="744"/>
      <c r="R666" s="744"/>
      <c r="S666" s="744"/>
      <c r="T666" s="744"/>
      <c r="U666" s="744"/>
      <c r="V666" s="744"/>
      <c r="W666" s="744"/>
      <c r="X666" s="744"/>
      <c r="Y666" s="744"/>
      <c r="Z666" s="902"/>
    </row>
    <row r="667" spans="1:26" ht="16.5" customHeight="1">
      <c r="A667" s="905"/>
      <c r="B667" s="756"/>
      <c r="C667" s="1464" t="s">
        <v>1889</v>
      </c>
      <c r="D667" s="1435"/>
      <c r="E667" s="1435"/>
      <c r="F667" s="1435"/>
      <c r="G667" s="760">
        <v>0.6</v>
      </c>
      <c r="H667" s="709" t="s">
        <v>1890</v>
      </c>
      <c r="I667" s="732"/>
      <c r="J667" s="709"/>
      <c r="K667" s="744"/>
      <c r="L667" s="744"/>
      <c r="M667" s="744"/>
      <c r="N667" s="744"/>
      <c r="O667" s="744"/>
      <c r="P667" s="744"/>
      <c r="Q667" s="744"/>
      <c r="R667" s="744"/>
      <c r="S667" s="744"/>
      <c r="T667" s="744"/>
      <c r="U667" s="744"/>
      <c r="V667" s="744"/>
      <c r="W667" s="744"/>
      <c r="X667" s="744"/>
      <c r="Y667" s="744"/>
      <c r="Z667" s="902"/>
    </row>
    <row r="668" spans="1:26" ht="16.5" customHeight="1">
      <c r="A668" s="905"/>
      <c r="B668" s="756"/>
      <c r="C668" s="759"/>
      <c r="D668" s="732"/>
      <c r="E668" s="732"/>
      <c r="F668" s="732"/>
      <c r="G668" s="732"/>
      <c r="H668" s="732"/>
      <c r="I668" s="732"/>
      <c r="J668" s="709"/>
      <c r="K668" s="744"/>
      <c r="L668" s="744"/>
      <c r="M668" s="744"/>
      <c r="N668" s="744"/>
      <c r="O668" s="744"/>
      <c r="P668" s="744"/>
      <c r="Q668" s="744"/>
      <c r="R668" s="744"/>
      <c r="S668" s="744"/>
      <c r="T668" s="744"/>
      <c r="U668" s="744"/>
      <c r="V668" s="744"/>
      <c r="W668" s="744"/>
      <c r="X668" s="744"/>
      <c r="Y668" s="744"/>
      <c r="Z668" s="902"/>
    </row>
    <row r="669" spans="1:26" ht="16.5" customHeight="1">
      <c r="A669" s="905"/>
      <c r="B669" s="756"/>
      <c r="C669" s="761"/>
      <c r="D669" s="906"/>
      <c r="E669" s="785" t="s">
        <v>1856</v>
      </c>
      <c r="F669" s="906"/>
      <c r="G669" s="732"/>
      <c r="H669" s="732"/>
      <c r="I669" s="732"/>
      <c r="J669" s="709"/>
      <c r="K669" s="744"/>
      <c r="L669" s="744"/>
      <c r="M669" s="744"/>
      <c r="N669" s="744"/>
      <c r="O669" s="744"/>
      <c r="P669" s="744"/>
      <c r="Q669" s="744"/>
      <c r="R669" s="744"/>
      <c r="S669" s="744"/>
      <c r="T669" s="744"/>
      <c r="U669" s="744"/>
      <c r="V669" s="744"/>
      <c r="W669" s="744"/>
      <c r="X669" s="744"/>
      <c r="Y669" s="744"/>
      <c r="Z669" s="902"/>
    </row>
    <row r="670" spans="1:26" ht="16.5" customHeight="1">
      <c r="A670" s="905"/>
      <c r="B670" s="756"/>
      <c r="C670" s="1434" t="s">
        <v>1891</v>
      </c>
      <c r="D670" s="1435"/>
      <c r="E670" s="1438"/>
      <c r="F670" s="751">
        <f>F664*G667</f>
        <v>6000</v>
      </c>
      <c r="G670" s="732"/>
      <c r="H670" s="732"/>
      <c r="I670" s="732"/>
      <c r="J670" s="709"/>
      <c r="K670" s="744"/>
      <c r="L670" s="744"/>
      <c r="M670" s="744"/>
      <c r="N670" s="744"/>
      <c r="O670" s="744"/>
      <c r="P670" s="744"/>
      <c r="Q670" s="744"/>
      <c r="R670" s="744"/>
      <c r="S670" s="744"/>
      <c r="T670" s="744"/>
      <c r="U670" s="744"/>
      <c r="V670" s="744"/>
      <c r="W670" s="744"/>
      <c r="X670" s="744"/>
      <c r="Y670" s="744"/>
      <c r="Z670" s="902"/>
    </row>
    <row r="671" spans="1:26" ht="16.5" customHeight="1">
      <c r="A671" s="905"/>
      <c r="B671" s="756"/>
      <c r="C671" s="756"/>
      <c r="D671" s="756"/>
      <c r="E671" s="756"/>
      <c r="F671" s="756"/>
      <c r="G671" s="732"/>
      <c r="H671" s="756"/>
      <c r="I671" s="709"/>
      <c r="J671" s="709"/>
      <c r="K671" s="744"/>
      <c r="L671" s="744"/>
      <c r="M671" s="744"/>
      <c r="N671" s="744"/>
      <c r="O671" s="744"/>
      <c r="P671" s="744"/>
      <c r="Q671" s="744"/>
      <c r="R671" s="744"/>
      <c r="S671" s="744"/>
      <c r="T671" s="744"/>
      <c r="U671" s="744"/>
      <c r="V671" s="744"/>
      <c r="W671" s="744"/>
      <c r="X671" s="744"/>
      <c r="Y671" s="744"/>
      <c r="Z671" s="902"/>
    </row>
    <row r="672" spans="1:26" ht="16.5" customHeight="1">
      <c r="A672" s="905"/>
      <c r="B672" s="756"/>
      <c r="C672" s="756"/>
      <c r="D672" s="756"/>
      <c r="E672" s="756"/>
      <c r="F672" s="756"/>
      <c r="G672" s="732"/>
      <c r="H672" s="756"/>
      <c r="I672" s="709"/>
      <c r="J672" s="709"/>
      <c r="K672" s="744"/>
      <c r="L672" s="744"/>
      <c r="M672" s="744"/>
      <c r="N672" s="744"/>
      <c r="O672" s="744"/>
      <c r="P672" s="744"/>
      <c r="Q672" s="744"/>
      <c r="R672" s="744"/>
      <c r="S672" s="744"/>
      <c r="T672" s="744"/>
      <c r="U672" s="744"/>
      <c r="V672" s="744"/>
      <c r="W672" s="744"/>
      <c r="X672" s="744"/>
      <c r="Y672" s="744"/>
      <c r="Z672" s="902"/>
    </row>
    <row r="673" spans="1:26" ht="16.5" customHeight="1">
      <c r="A673" s="905"/>
      <c r="B673" s="756"/>
      <c r="C673" s="756"/>
      <c r="D673" s="756"/>
      <c r="E673" s="756"/>
      <c r="F673" s="756"/>
      <c r="G673" s="732"/>
      <c r="H673" s="756"/>
      <c r="I673" s="709"/>
      <c r="J673" s="709"/>
      <c r="K673" s="744"/>
      <c r="L673" s="744"/>
      <c r="M673" s="744"/>
      <c r="N673" s="744"/>
      <c r="O673" s="744"/>
      <c r="P673" s="744"/>
      <c r="Q673" s="744"/>
      <c r="R673" s="744"/>
      <c r="S673" s="744"/>
      <c r="T673" s="744"/>
      <c r="U673" s="744"/>
      <c r="V673" s="744"/>
      <c r="W673" s="744"/>
      <c r="X673" s="744"/>
      <c r="Y673" s="744"/>
      <c r="Z673" s="902"/>
    </row>
    <row r="674" spans="1:26" ht="16.5" customHeight="1">
      <c r="A674" s="905"/>
      <c r="B674" s="756"/>
      <c r="C674" s="1470" t="s">
        <v>1892</v>
      </c>
      <c r="D674" s="1471"/>
      <c r="E674" s="1471"/>
      <c r="F674" s="1472"/>
      <c r="G674" s="907">
        <v>600</v>
      </c>
      <c r="H674" s="736" t="s">
        <v>1610</v>
      </c>
      <c r="I674" s="709"/>
      <c r="J674" s="709"/>
      <c r="K674" s="744"/>
      <c r="L674" s="744"/>
      <c r="M674" s="744"/>
      <c r="N674" s="744"/>
      <c r="O674" s="744"/>
      <c r="P674" s="744"/>
      <c r="Q674" s="744"/>
      <c r="R674" s="744"/>
      <c r="S674" s="744"/>
      <c r="T674" s="744"/>
      <c r="U674" s="744"/>
      <c r="V674" s="744"/>
      <c r="W674" s="744"/>
      <c r="X674" s="744"/>
      <c r="Y674" s="744"/>
      <c r="Z674" s="902"/>
    </row>
    <row r="675" spans="1:26" ht="16.5" customHeight="1">
      <c r="A675" s="905"/>
      <c r="B675" s="756"/>
      <c r="C675" s="1473" t="s">
        <v>1893</v>
      </c>
      <c r="D675" s="1435"/>
      <c r="E675" s="1435"/>
      <c r="F675" s="1474"/>
      <c r="G675" s="907" t="s">
        <v>1894</v>
      </c>
      <c r="H675" s="756"/>
      <c r="I675" s="709"/>
      <c r="J675" s="709"/>
      <c r="K675" s="744"/>
      <c r="L675" s="744"/>
      <c r="M675" s="744"/>
      <c r="N675" s="744"/>
      <c r="O675" s="744"/>
      <c r="P675" s="744"/>
      <c r="Q675" s="744"/>
      <c r="R675" s="744"/>
      <c r="S675" s="744"/>
      <c r="T675" s="744"/>
      <c r="U675" s="744"/>
      <c r="V675" s="744"/>
      <c r="W675" s="744"/>
      <c r="X675" s="744"/>
      <c r="Y675" s="744"/>
      <c r="Z675" s="902"/>
    </row>
    <row r="676" spans="1:26" ht="15.75" customHeight="1">
      <c r="A676" s="905"/>
      <c r="B676" s="744"/>
      <c r="C676" s="756"/>
      <c r="D676" s="764"/>
      <c r="E676" s="764"/>
      <c r="F676" s="764"/>
      <c r="G676" s="764"/>
      <c r="H676" s="709"/>
      <c r="I676" s="709"/>
      <c r="J676" s="709"/>
      <c r="K676" s="744"/>
      <c r="L676" s="744"/>
      <c r="M676" s="744"/>
      <c r="N676" s="744"/>
      <c r="O676" s="744"/>
      <c r="P676" s="744"/>
      <c r="Q676" s="744"/>
      <c r="R676" s="744"/>
      <c r="S676" s="744"/>
      <c r="T676" s="744"/>
      <c r="U676" s="744"/>
      <c r="V676" s="744"/>
      <c r="W676" s="744"/>
      <c r="X676" s="744"/>
      <c r="Y676" s="744"/>
      <c r="Z676" s="902"/>
    </row>
    <row r="677" spans="1:26" ht="16.5" customHeight="1">
      <c r="A677" s="905"/>
      <c r="B677" s="744"/>
      <c r="C677" s="736"/>
      <c r="D677" s="709"/>
      <c r="E677" s="709"/>
      <c r="F677" s="709"/>
      <c r="G677" s="709"/>
      <c r="H677" s="709"/>
      <c r="I677" s="709"/>
      <c r="J677" s="709"/>
      <c r="K677" s="744"/>
      <c r="L677" s="744"/>
      <c r="M677" s="744"/>
      <c r="N677" s="744"/>
      <c r="O677" s="744"/>
      <c r="P677" s="744"/>
      <c r="Q677" s="744"/>
      <c r="R677" s="744"/>
      <c r="S677" s="744"/>
      <c r="T677" s="744"/>
      <c r="U677" s="744"/>
      <c r="V677" s="744"/>
      <c r="W677" s="744"/>
      <c r="X677" s="744"/>
      <c r="Y677" s="744"/>
      <c r="Z677" s="902"/>
    </row>
    <row r="678" spans="1:26" ht="16.5" customHeight="1">
      <c r="A678" s="905"/>
      <c r="B678" s="744"/>
      <c r="C678" s="709" t="s">
        <v>1895</v>
      </c>
      <c r="D678" s="709"/>
      <c r="E678" s="709"/>
      <c r="F678" s="709"/>
      <c r="G678" s="709"/>
      <c r="H678" s="709"/>
      <c r="I678" s="709"/>
      <c r="J678" s="709"/>
      <c r="K678" s="744"/>
      <c r="L678" s="744"/>
      <c r="M678" s="744"/>
      <c r="N678" s="744"/>
      <c r="O678" s="744"/>
      <c r="P678" s="744"/>
      <c r="Q678" s="744"/>
      <c r="R678" s="744"/>
      <c r="S678" s="744"/>
      <c r="T678" s="744"/>
      <c r="U678" s="744"/>
      <c r="V678" s="744"/>
      <c r="W678" s="744"/>
      <c r="X678" s="744"/>
      <c r="Y678" s="744"/>
      <c r="Z678" s="902"/>
    </row>
    <row r="679" spans="1:26" ht="16.5" customHeight="1">
      <c r="A679" s="905"/>
      <c r="B679" s="888"/>
      <c r="C679" s="709" t="s">
        <v>1896</v>
      </c>
      <c r="D679" s="709"/>
      <c r="E679" s="709"/>
      <c r="F679" s="709"/>
      <c r="G679" s="709"/>
      <c r="H679" s="709"/>
      <c r="I679" s="709"/>
      <c r="J679" s="709"/>
      <c r="K679" s="744"/>
      <c r="L679" s="744"/>
      <c r="M679" s="744"/>
      <c r="N679" s="744"/>
      <c r="O679" s="744"/>
      <c r="P679" s="744"/>
      <c r="Q679" s="744"/>
      <c r="R679" s="744"/>
      <c r="S679" s="744"/>
      <c r="T679" s="744"/>
      <c r="U679" s="744"/>
      <c r="V679" s="744"/>
      <c r="W679" s="744"/>
      <c r="X679" s="744"/>
      <c r="Y679" s="744"/>
      <c r="Z679" s="902"/>
    </row>
    <row r="680" spans="1:26" ht="16.5" customHeight="1">
      <c r="A680" s="905"/>
      <c r="B680" s="888"/>
      <c r="C680" s="709" t="s">
        <v>1897</v>
      </c>
      <c r="D680" s="709"/>
      <c r="E680" s="709"/>
      <c r="F680" s="709"/>
      <c r="G680" s="709"/>
      <c r="H680" s="709"/>
      <c r="I680" s="709"/>
      <c r="J680" s="709"/>
      <c r="K680" s="744"/>
      <c r="L680" s="744"/>
      <c r="M680" s="744"/>
      <c r="N680" s="744"/>
      <c r="O680" s="744"/>
      <c r="P680" s="744"/>
      <c r="Q680" s="744"/>
      <c r="R680" s="744"/>
      <c r="S680" s="744"/>
      <c r="T680" s="744"/>
      <c r="U680" s="744"/>
      <c r="V680" s="744"/>
      <c r="W680" s="744"/>
      <c r="X680" s="744"/>
      <c r="Y680" s="744"/>
      <c r="Z680" s="902"/>
    </row>
    <row r="681" spans="1:26" ht="16.5" customHeight="1">
      <c r="A681" s="905"/>
      <c r="B681" s="888"/>
      <c r="C681" s="709"/>
      <c r="D681" s="709"/>
      <c r="E681" s="709"/>
      <c r="F681" s="709"/>
      <c r="G681" s="709"/>
      <c r="H681" s="709"/>
      <c r="I681" s="709"/>
      <c r="J681" s="709"/>
      <c r="K681" s="744"/>
      <c r="L681" s="744"/>
      <c r="M681" s="744"/>
      <c r="N681" s="744"/>
      <c r="O681" s="744"/>
      <c r="P681" s="744"/>
      <c r="Q681" s="744"/>
      <c r="R681" s="744"/>
      <c r="S681" s="744"/>
      <c r="T681" s="744"/>
      <c r="U681" s="744"/>
      <c r="V681" s="744"/>
      <c r="W681" s="744"/>
      <c r="X681" s="744"/>
      <c r="Y681" s="744"/>
      <c r="Z681" s="902"/>
    </row>
    <row r="682" spans="1:26" ht="16.5" customHeight="1">
      <c r="A682" s="905"/>
      <c r="B682" s="888"/>
      <c r="C682" s="761"/>
      <c r="D682" s="873"/>
      <c r="E682" s="908" t="s">
        <v>1898</v>
      </c>
      <c r="F682" s="908" t="s">
        <v>1899</v>
      </c>
      <c r="G682" s="908" t="s">
        <v>1900</v>
      </c>
      <c r="H682" s="908" t="s">
        <v>1901</v>
      </c>
      <c r="I682" s="908" t="s">
        <v>1902</v>
      </c>
      <c r="J682" s="709"/>
      <c r="K682" s="744"/>
      <c r="L682" s="744"/>
      <c r="M682" s="744"/>
      <c r="N682" s="744"/>
      <c r="O682" s="744"/>
      <c r="P682" s="744"/>
      <c r="Q682" s="744"/>
      <c r="R682" s="744"/>
      <c r="S682" s="744"/>
      <c r="T682" s="744"/>
      <c r="U682" s="744"/>
      <c r="V682" s="744"/>
      <c r="W682" s="744"/>
      <c r="X682" s="744"/>
      <c r="Y682" s="744"/>
      <c r="Z682" s="902"/>
    </row>
    <row r="683" spans="1:26" ht="16.5" customHeight="1">
      <c r="A683" s="905"/>
      <c r="B683" s="888"/>
      <c r="C683" s="1434" t="s">
        <v>1903</v>
      </c>
      <c r="D683" s="1438"/>
      <c r="E683" s="819">
        <v>0.05</v>
      </c>
      <c r="F683" s="819">
        <v>0.3</v>
      </c>
      <c r="G683" s="819">
        <v>0.4</v>
      </c>
      <c r="H683" s="819">
        <v>0.2</v>
      </c>
      <c r="I683" s="819">
        <v>0.05</v>
      </c>
      <c r="J683" s="709"/>
      <c r="K683" s="744"/>
      <c r="L683" s="744"/>
      <c r="M683" s="744"/>
      <c r="N683" s="744"/>
      <c r="O683" s="744"/>
      <c r="P683" s="744"/>
      <c r="Q683" s="744"/>
      <c r="R683" s="744"/>
      <c r="S683" s="744"/>
      <c r="T683" s="744"/>
      <c r="U683" s="744"/>
      <c r="V683" s="744"/>
      <c r="W683" s="744"/>
      <c r="X683" s="744"/>
      <c r="Y683" s="744"/>
      <c r="Z683" s="902"/>
    </row>
    <row r="684" spans="1:26" ht="16.5" customHeight="1">
      <c r="A684" s="905"/>
      <c r="B684" s="888"/>
      <c r="C684" s="709"/>
      <c r="D684" s="709"/>
      <c r="E684" s="709"/>
      <c r="F684" s="709"/>
      <c r="G684" s="709"/>
      <c r="H684" s="709"/>
      <c r="I684" s="709"/>
      <c r="J684" s="709"/>
      <c r="K684" s="744"/>
      <c r="L684" s="744"/>
      <c r="M684" s="744"/>
      <c r="N684" s="744"/>
      <c r="O684" s="744"/>
      <c r="P684" s="744"/>
      <c r="Q684" s="744"/>
      <c r="R684" s="744"/>
      <c r="S684" s="744"/>
      <c r="T684" s="744"/>
      <c r="U684" s="744"/>
      <c r="V684" s="744"/>
      <c r="W684" s="744"/>
      <c r="X684" s="744"/>
      <c r="Y684" s="744"/>
      <c r="Z684" s="902"/>
    </row>
    <row r="685" spans="1:26" ht="16.5" customHeight="1">
      <c r="A685" s="905"/>
      <c r="B685" s="888"/>
      <c r="C685" s="709"/>
      <c r="D685" s="709"/>
      <c r="E685" s="709"/>
      <c r="F685" s="709"/>
      <c r="G685" s="709"/>
      <c r="H685" s="709"/>
      <c r="I685" s="709"/>
      <c r="J685" s="709"/>
      <c r="K685" s="744"/>
      <c r="L685" s="744"/>
      <c r="M685" s="744"/>
      <c r="N685" s="744"/>
      <c r="O685" s="744"/>
      <c r="P685" s="744"/>
      <c r="Q685" s="744"/>
      <c r="R685" s="744"/>
      <c r="S685" s="744"/>
      <c r="T685" s="744"/>
      <c r="U685" s="744"/>
      <c r="V685" s="744"/>
      <c r="W685" s="744"/>
      <c r="X685" s="744"/>
      <c r="Y685" s="744"/>
      <c r="Z685" s="902"/>
    </row>
    <row r="686" spans="1:26" ht="16.5" customHeight="1">
      <c r="A686" s="744"/>
      <c r="B686" s="888"/>
      <c r="C686" s="876" t="s">
        <v>1904</v>
      </c>
      <c r="D686" s="732"/>
      <c r="E686" s="732"/>
      <c r="F686" s="732"/>
      <c r="G686" s="732"/>
      <c r="H686" s="732"/>
      <c r="I686" s="732"/>
      <c r="J686" s="709"/>
      <c r="K686" s="744"/>
      <c r="L686" s="744"/>
      <c r="M686" s="744"/>
      <c r="N686" s="744"/>
      <c r="O686" s="744"/>
      <c r="P686" s="744"/>
      <c r="Q686" s="744"/>
      <c r="R686" s="744"/>
      <c r="S686" s="744"/>
      <c r="T686" s="744"/>
      <c r="U686" s="744"/>
      <c r="V686" s="744"/>
      <c r="W686" s="744"/>
      <c r="X686" s="744"/>
      <c r="Y686" s="744"/>
      <c r="Z686" s="902"/>
    </row>
    <row r="687" spans="1:26" ht="14.5">
      <c r="A687" s="905"/>
      <c r="B687" s="888"/>
      <c r="C687" s="709"/>
      <c r="D687" s="709"/>
      <c r="E687" s="709"/>
      <c r="F687" s="709"/>
      <c r="G687" s="709"/>
      <c r="H687" s="709"/>
      <c r="I687" s="709"/>
      <c r="J687" s="744"/>
      <c r="K687" s="744"/>
      <c r="L687" s="744"/>
      <c r="M687" s="744"/>
      <c r="N687" s="744"/>
      <c r="O687" s="744"/>
      <c r="P687" s="744"/>
      <c r="Q687" s="744"/>
      <c r="R687" s="744"/>
      <c r="S687" s="744"/>
      <c r="T687" s="744"/>
      <c r="U687" s="744"/>
      <c r="V687" s="744"/>
      <c r="W687" s="744"/>
      <c r="X687" s="744"/>
      <c r="Y687" s="744"/>
      <c r="Z687" s="902"/>
    </row>
    <row r="688" spans="1:26" ht="16.5" customHeight="1">
      <c r="A688" s="888"/>
      <c r="B688" s="888"/>
      <c r="C688" s="737"/>
      <c r="D688" s="748"/>
      <c r="E688" s="748" t="s">
        <v>1610</v>
      </c>
      <c r="F688" s="786" t="s">
        <v>88</v>
      </c>
      <c r="G688" s="786" t="s">
        <v>89</v>
      </c>
      <c r="H688" s="786" t="s">
        <v>90</v>
      </c>
      <c r="I688" s="786" t="s">
        <v>91</v>
      </c>
      <c r="J688" s="744"/>
      <c r="K688" s="744"/>
      <c r="L688" s="744"/>
      <c r="M688" s="744"/>
      <c r="N688" s="744"/>
      <c r="O688" s="744"/>
      <c r="P688" s="744"/>
      <c r="Q688" s="744"/>
      <c r="R688" s="744"/>
      <c r="S688" s="744"/>
      <c r="T688" s="744"/>
      <c r="U688" s="744"/>
      <c r="V688" s="744"/>
      <c r="W688" s="744"/>
      <c r="X688" s="744"/>
      <c r="Y688" s="744"/>
      <c r="Z688" s="902"/>
    </row>
    <row r="689" spans="1:26" ht="16.5" customHeight="1">
      <c r="A689" s="905"/>
      <c r="B689" s="903"/>
      <c r="C689" s="1442" t="s">
        <v>1905</v>
      </c>
      <c r="D689" s="1443"/>
      <c r="E689" s="1444"/>
      <c r="F689" s="879">
        <f>F670*E683/10</f>
        <v>30</v>
      </c>
      <c r="G689" s="879">
        <f>F670*F683/10</f>
        <v>180</v>
      </c>
      <c r="H689" s="879">
        <f>F670*G683/10</f>
        <v>240</v>
      </c>
      <c r="I689" s="879">
        <f>F670*H683/10</f>
        <v>120</v>
      </c>
      <c r="J689" s="744"/>
      <c r="K689" s="744"/>
      <c r="L689" s="744"/>
      <c r="M689" s="744"/>
      <c r="N689" s="744"/>
      <c r="O689" s="744"/>
      <c r="P689" s="744"/>
      <c r="Q689" s="744"/>
      <c r="R689" s="744"/>
      <c r="S689" s="744"/>
      <c r="T689" s="744"/>
      <c r="U689" s="744"/>
      <c r="V689" s="744"/>
      <c r="W689" s="744"/>
      <c r="X689" s="744"/>
      <c r="Y689" s="744"/>
      <c r="Z689" s="902"/>
    </row>
    <row r="690" spans="1:26" ht="16.5" customHeight="1">
      <c r="A690" s="888"/>
      <c r="B690" s="903"/>
      <c r="C690" s="1445" t="s">
        <v>1357</v>
      </c>
      <c r="D690" s="1443"/>
      <c r="E690" s="1444"/>
      <c r="F690" s="881"/>
      <c r="G690" s="742">
        <f t="shared" ref="G690:I690" si="125">(G689-F689)/F689</f>
        <v>5</v>
      </c>
      <c r="H690" s="742">
        <f t="shared" si="125"/>
        <v>0.33333333333333331</v>
      </c>
      <c r="I690" s="742">
        <f t="shared" si="125"/>
        <v>-0.5</v>
      </c>
      <c r="J690" s="909"/>
      <c r="K690" s="909"/>
      <c r="L690" s="909"/>
      <c r="M690" s="909"/>
      <c r="N690" s="909"/>
      <c r="O690" s="744"/>
      <c r="P690" s="744"/>
      <c r="Q690" s="744"/>
      <c r="R690" s="744"/>
      <c r="S690" s="744"/>
      <c r="T690" s="744"/>
      <c r="U690" s="744"/>
      <c r="V690" s="744"/>
      <c r="W690" s="744"/>
      <c r="X690" s="744"/>
      <c r="Y690" s="744"/>
      <c r="Z690" s="902"/>
    </row>
    <row r="691" spans="1:26" ht="16.5" customHeight="1">
      <c r="A691" s="910"/>
      <c r="B691" s="888"/>
      <c r="C691" s="911"/>
      <c r="D691" s="756"/>
      <c r="E691" s="756"/>
      <c r="F691" s="736"/>
      <c r="G691" s="736"/>
      <c r="H691" s="736"/>
      <c r="I691" s="736"/>
      <c r="J691" s="736"/>
      <c r="K691" s="736"/>
      <c r="L691" s="736"/>
      <c r="M691" s="736"/>
      <c r="N691" s="736"/>
      <c r="O691" s="744"/>
      <c r="P691" s="744"/>
      <c r="Q691" s="744"/>
      <c r="R691" s="744"/>
      <c r="S691" s="736"/>
      <c r="T691" s="744"/>
      <c r="U691" s="744"/>
      <c r="V691" s="744"/>
      <c r="W691" s="744"/>
      <c r="X691" s="744"/>
      <c r="Y691" s="744"/>
      <c r="Z691" s="902"/>
    </row>
    <row r="692" spans="1:26" ht="16.5" customHeight="1">
      <c r="A692" s="708"/>
      <c r="B692" s="736"/>
      <c r="C692" s="912"/>
      <c r="D692" s="736"/>
      <c r="E692" s="736"/>
      <c r="F692" s="736"/>
      <c r="G692" s="736"/>
      <c r="H692" s="736"/>
      <c r="I692" s="736"/>
      <c r="J692" s="736"/>
      <c r="K692" s="736"/>
      <c r="L692" s="736"/>
      <c r="M692" s="736"/>
      <c r="N692" s="744"/>
      <c r="O692" s="744"/>
      <c r="P692" s="744"/>
      <c r="Q692" s="744"/>
      <c r="R692" s="744"/>
      <c r="S692" s="744"/>
      <c r="T692" s="736"/>
      <c r="U692" s="744"/>
      <c r="V692" s="744"/>
      <c r="W692" s="744"/>
      <c r="X692" s="744"/>
      <c r="Y692" s="744"/>
      <c r="Z692" s="902"/>
    </row>
    <row r="693" spans="1:26" ht="16.5" customHeight="1">
      <c r="A693" s="905" t="s">
        <v>1906</v>
      </c>
      <c r="B693" s="888"/>
      <c r="C693" s="888"/>
      <c r="D693" s="903"/>
      <c r="E693" s="736"/>
      <c r="F693" s="736"/>
      <c r="G693" s="736"/>
      <c r="H693" s="736"/>
      <c r="I693" s="736"/>
      <c r="J693" s="736"/>
      <c r="K693" s="744"/>
      <c r="L693" s="736"/>
      <c r="M693" s="736"/>
      <c r="N693" s="736"/>
      <c r="O693" s="736"/>
      <c r="P693" s="736"/>
      <c r="Q693" s="736"/>
      <c r="R693" s="736"/>
      <c r="S693" s="736"/>
      <c r="T693" s="736"/>
      <c r="U693" s="744"/>
      <c r="V693" s="744"/>
      <c r="W693" s="744"/>
      <c r="X693" s="744"/>
      <c r="Y693" s="744"/>
      <c r="Z693" s="902"/>
    </row>
    <row r="694" spans="1:26" ht="16.5" customHeight="1">
      <c r="A694" s="905"/>
      <c r="B694" s="888"/>
      <c r="C694" s="888"/>
      <c r="D694" s="888"/>
      <c r="E694" s="736"/>
      <c r="F694" s="736"/>
      <c r="G694" s="736"/>
      <c r="H694" s="736"/>
      <c r="I694" s="736"/>
      <c r="J694" s="736"/>
      <c r="K694" s="744"/>
      <c r="L694" s="736"/>
      <c r="M694" s="736"/>
      <c r="N694" s="736"/>
      <c r="O694" s="736"/>
      <c r="P694" s="736"/>
      <c r="Q694" s="736"/>
      <c r="R694" s="736"/>
      <c r="S694" s="736"/>
      <c r="T694" s="736"/>
      <c r="U694" s="736"/>
      <c r="V694" s="736"/>
      <c r="W694" s="744"/>
      <c r="X694" s="744"/>
      <c r="Y694" s="744"/>
      <c r="Z694" s="902"/>
    </row>
    <row r="695" spans="1:26" ht="16.5" customHeight="1">
      <c r="A695" s="708"/>
      <c r="B695" s="888"/>
      <c r="C695" s="756" t="s">
        <v>1907</v>
      </c>
      <c r="D695" s="736"/>
      <c r="E695" s="736"/>
      <c r="F695" s="736"/>
      <c r="G695" s="736"/>
      <c r="H695" s="736"/>
      <c r="I695" s="736"/>
      <c r="J695" s="736"/>
      <c r="K695" s="736"/>
      <c r="L695" s="736"/>
      <c r="M695" s="736"/>
      <c r="N695" s="736"/>
      <c r="O695" s="744"/>
      <c r="P695" s="744"/>
      <c r="Q695" s="744"/>
      <c r="R695" s="736"/>
      <c r="S695" s="736"/>
      <c r="T695" s="736"/>
      <c r="U695" s="736"/>
      <c r="V695" s="736"/>
      <c r="W695" s="744"/>
      <c r="X695" s="744"/>
      <c r="Y695" s="744"/>
      <c r="Z695" s="902"/>
    </row>
    <row r="696" spans="1:26" ht="16.5" customHeight="1">
      <c r="A696" s="708"/>
      <c r="B696" s="888"/>
      <c r="C696" s="756" t="s">
        <v>1908</v>
      </c>
      <c r="D696" s="736"/>
      <c r="E696" s="736"/>
      <c r="F696" s="736"/>
      <c r="G696" s="736"/>
      <c r="H696" s="736"/>
      <c r="I696" s="736"/>
      <c r="J696" s="736"/>
      <c r="K696" s="736"/>
      <c r="L696" s="736"/>
      <c r="M696" s="736"/>
      <c r="N696" s="736"/>
      <c r="O696" s="744"/>
      <c r="P696" s="756"/>
      <c r="Q696" s="756"/>
      <c r="R696" s="736"/>
      <c r="S696" s="736"/>
      <c r="T696" s="736"/>
      <c r="U696" s="736"/>
      <c r="V696" s="736"/>
      <c r="W696" s="744"/>
      <c r="X696" s="744"/>
      <c r="Y696" s="744"/>
      <c r="Z696" s="902"/>
    </row>
    <row r="697" spans="1:26" ht="16.5" customHeight="1">
      <c r="A697" s="708"/>
      <c r="B697" s="888"/>
      <c r="C697" s="756" t="s">
        <v>1909</v>
      </c>
      <c r="D697" s="736"/>
      <c r="E697" s="736"/>
      <c r="F697" s="736"/>
      <c r="G697" s="736"/>
      <c r="H697" s="736"/>
      <c r="I697" s="736"/>
      <c r="J697" s="736"/>
      <c r="K697" s="736"/>
      <c r="L697" s="736"/>
      <c r="M697" s="736"/>
      <c r="N697" s="736"/>
      <c r="O697" s="744"/>
      <c r="P697" s="756"/>
      <c r="Q697" s="756"/>
      <c r="R697" s="736"/>
      <c r="S697" s="736"/>
      <c r="T697" s="736"/>
      <c r="U697" s="736"/>
      <c r="V697" s="736"/>
      <c r="W697" s="744"/>
      <c r="X697" s="744"/>
      <c r="Y697" s="744"/>
      <c r="Z697" s="902"/>
    </row>
    <row r="698" spans="1:26" ht="16.5" customHeight="1">
      <c r="A698" s="708"/>
      <c r="B698" s="888"/>
      <c r="C698" s="756" t="s">
        <v>1910</v>
      </c>
      <c r="D698" s="736"/>
      <c r="E698" s="736"/>
      <c r="F698" s="736"/>
      <c r="G698" s="736"/>
      <c r="H698" s="736"/>
      <c r="I698" s="736"/>
      <c r="J698" s="736"/>
      <c r="K698" s="736"/>
      <c r="L698" s="736"/>
      <c r="M698" s="736"/>
      <c r="N698" s="736"/>
      <c r="O698" s="744"/>
      <c r="P698" s="756"/>
      <c r="Q698" s="756"/>
      <c r="R698" s="736"/>
      <c r="S698" s="736"/>
      <c r="T698" s="736"/>
      <c r="U698" s="736"/>
      <c r="V698" s="736"/>
      <c r="W698" s="744"/>
      <c r="X698" s="744"/>
      <c r="Y698" s="744"/>
      <c r="Z698" s="902"/>
    </row>
    <row r="699" spans="1:26" ht="16.5" customHeight="1">
      <c r="A699" s="708"/>
      <c r="B699" s="888"/>
      <c r="C699" s="756" t="s">
        <v>1911</v>
      </c>
      <c r="D699" s="736"/>
      <c r="E699" s="736"/>
      <c r="F699" s="736"/>
      <c r="G699" s="736"/>
      <c r="H699" s="736"/>
      <c r="I699" s="736"/>
      <c r="J699" s="736"/>
      <c r="K699" s="736"/>
      <c r="L699" s="736"/>
      <c r="M699" s="736"/>
      <c r="N699" s="736"/>
      <c r="O699" s="744"/>
      <c r="P699" s="756"/>
      <c r="Q699" s="756"/>
      <c r="R699" s="736"/>
      <c r="S699" s="736"/>
      <c r="T699" s="736"/>
      <c r="U699" s="736"/>
      <c r="V699" s="736"/>
      <c r="W699" s="744"/>
      <c r="X699" s="744"/>
      <c r="Y699" s="744"/>
      <c r="Z699" s="902"/>
    </row>
    <row r="700" spans="1:26" ht="16.5" customHeight="1">
      <c r="A700" s="708"/>
      <c r="B700" s="888"/>
      <c r="C700" s="756" t="s">
        <v>1912</v>
      </c>
      <c r="D700" s="736"/>
      <c r="E700" s="736"/>
      <c r="F700" s="736"/>
      <c r="G700" s="736"/>
      <c r="H700" s="736"/>
      <c r="I700" s="736"/>
      <c r="J700" s="736"/>
      <c r="K700" s="736"/>
      <c r="L700" s="736"/>
      <c r="M700" s="736"/>
      <c r="N700" s="736"/>
      <c r="O700" s="744"/>
      <c r="P700" s="756"/>
      <c r="Q700" s="756"/>
      <c r="R700" s="736"/>
      <c r="S700" s="736"/>
      <c r="T700" s="736"/>
      <c r="U700" s="736"/>
      <c r="V700" s="736"/>
      <c r="W700" s="744"/>
      <c r="X700" s="744"/>
      <c r="Y700" s="744"/>
      <c r="Z700" s="902"/>
    </row>
    <row r="701" spans="1:26" ht="16.5" customHeight="1">
      <c r="A701" s="708"/>
      <c r="B701" s="888"/>
      <c r="C701" s="756" t="s">
        <v>1913</v>
      </c>
      <c r="D701" s="736"/>
      <c r="E701" s="736"/>
      <c r="F701" s="736"/>
      <c r="G701" s="736"/>
      <c r="H701" s="736"/>
      <c r="I701" s="736"/>
      <c r="J701" s="736"/>
      <c r="K701" s="736"/>
      <c r="L701" s="736"/>
      <c r="M701" s="736"/>
      <c r="N701" s="736"/>
      <c r="O701" s="744"/>
      <c r="P701" s="756"/>
      <c r="Q701" s="756"/>
      <c r="R701" s="736"/>
      <c r="S701" s="736"/>
      <c r="T701" s="736"/>
      <c r="U701" s="736"/>
      <c r="V701" s="736"/>
      <c r="W701" s="744"/>
      <c r="X701" s="744"/>
      <c r="Y701" s="744"/>
      <c r="Z701" s="902"/>
    </row>
    <row r="702" spans="1:26" ht="16.5" customHeight="1">
      <c r="A702" s="708"/>
      <c r="B702" s="888"/>
      <c r="C702" s="756" t="s">
        <v>1914</v>
      </c>
      <c r="D702" s="736"/>
      <c r="E702" s="736"/>
      <c r="F702" s="736"/>
      <c r="G702" s="736"/>
      <c r="H702" s="736"/>
      <c r="I702" s="736"/>
      <c r="J702" s="736"/>
      <c r="K702" s="736"/>
      <c r="L702" s="736"/>
      <c r="M702" s="736"/>
      <c r="N702" s="736"/>
      <c r="O702" s="744"/>
      <c r="P702" s="756"/>
      <c r="Q702" s="756"/>
      <c r="R702" s="736"/>
      <c r="S702" s="736"/>
      <c r="T702" s="736"/>
      <c r="U702" s="736"/>
      <c r="V702" s="736"/>
      <c r="W702" s="744"/>
      <c r="X702" s="744"/>
      <c r="Y702" s="744"/>
      <c r="Z702" s="902"/>
    </row>
    <row r="703" spans="1:26" ht="16.5" customHeight="1">
      <c r="A703" s="708"/>
      <c r="B703" s="888"/>
      <c r="C703" s="756" t="s">
        <v>1915</v>
      </c>
      <c r="D703" s="736"/>
      <c r="E703" s="736"/>
      <c r="F703" s="736"/>
      <c r="G703" s="736"/>
      <c r="H703" s="736"/>
      <c r="I703" s="736"/>
      <c r="J703" s="736"/>
      <c r="K703" s="736"/>
      <c r="L703" s="736"/>
      <c r="M703" s="736"/>
      <c r="N703" s="736"/>
      <c r="O703" s="744"/>
      <c r="P703" s="756"/>
      <c r="Q703" s="756"/>
      <c r="R703" s="736"/>
      <c r="S703" s="736"/>
      <c r="T703" s="736"/>
      <c r="U703" s="736"/>
      <c r="V703" s="736"/>
      <c r="W703" s="744"/>
      <c r="X703" s="744"/>
      <c r="Y703" s="744"/>
      <c r="Z703" s="902"/>
    </row>
    <row r="704" spans="1:26" ht="16.5" customHeight="1">
      <c r="A704" s="720"/>
      <c r="B704" s="888"/>
      <c r="C704" s="756"/>
      <c r="D704" s="736"/>
      <c r="E704" s="736"/>
      <c r="F704" s="736"/>
      <c r="G704" s="736"/>
      <c r="H704" s="736"/>
      <c r="I704" s="736"/>
      <c r="J704" s="736"/>
      <c r="K704" s="736"/>
      <c r="L704" s="736"/>
      <c r="M704" s="736"/>
      <c r="N704" s="736"/>
      <c r="O704" s="744"/>
      <c r="P704" s="736"/>
      <c r="Q704" s="736"/>
      <c r="R704" s="736"/>
      <c r="S704" s="736"/>
      <c r="T704" s="736"/>
      <c r="U704" s="736"/>
      <c r="V704" s="736"/>
      <c r="W704" s="744"/>
      <c r="X704" s="744"/>
      <c r="Y704" s="744"/>
      <c r="Z704" s="902"/>
    </row>
    <row r="705" spans="1:26" ht="16.5" customHeight="1">
      <c r="A705" s="736"/>
      <c r="B705" s="736"/>
      <c r="C705" s="876" t="s">
        <v>1916</v>
      </c>
      <c r="D705" s="736"/>
      <c r="E705" s="736"/>
      <c r="F705" s="736"/>
      <c r="G705" s="736"/>
      <c r="H705" s="736"/>
      <c r="I705" s="736"/>
      <c r="J705" s="736"/>
      <c r="K705" s="736"/>
      <c r="L705" s="736"/>
      <c r="M705" s="736"/>
      <c r="N705" s="736"/>
      <c r="O705" s="756"/>
      <c r="P705" s="736"/>
      <c r="Q705" s="736"/>
      <c r="R705" s="736"/>
      <c r="S705" s="736"/>
      <c r="T705" s="736"/>
      <c r="U705" s="736"/>
      <c r="V705" s="736"/>
      <c r="W705" s="744"/>
      <c r="X705" s="744"/>
      <c r="Y705" s="744"/>
      <c r="Z705" s="902"/>
    </row>
    <row r="706" spans="1:26" ht="16.5" customHeight="1">
      <c r="A706" s="736"/>
      <c r="B706" s="736"/>
      <c r="C706" s="759"/>
      <c r="D706" s="732"/>
      <c r="E706" s="732"/>
      <c r="F706" s="732"/>
      <c r="G706" s="732"/>
      <c r="H706" s="732"/>
      <c r="I706" s="732"/>
      <c r="J706" s="736"/>
      <c r="K706" s="736"/>
      <c r="L706" s="736"/>
      <c r="M706" s="736"/>
      <c r="N706" s="736"/>
      <c r="O706" s="756"/>
      <c r="P706" s="736"/>
      <c r="Q706" s="736"/>
      <c r="R706" s="736"/>
      <c r="S706" s="736"/>
      <c r="T706" s="736"/>
      <c r="U706" s="736"/>
      <c r="V706" s="736"/>
      <c r="W706" s="744"/>
      <c r="X706" s="744"/>
      <c r="Y706" s="744"/>
      <c r="Z706" s="902"/>
    </row>
    <row r="707" spans="1:26" ht="16.5" customHeight="1">
      <c r="A707" s="736"/>
      <c r="B707" s="736"/>
      <c r="C707" s="759"/>
      <c r="D707" s="785" t="s">
        <v>1856</v>
      </c>
      <c r="E707" s="732"/>
      <c r="F707" s="732"/>
      <c r="G707" s="732"/>
      <c r="H707" s="732"/>
      <c r="I707" s="732"/>
      <c r="J707" s="736"/>
      <c r="K707" s="736"/>
      <c r="L707" s="736"/>
      <c r="M707" s="736"/>
      <c r="N707" s="736"/>
      <c r="O707" s="736"/>
      <c r="P707" s="736"/>
      <c r="Q707" s="736"/>
      <c r="R707" s="736"/>
      <c r="S707" s="736"/>
      <c r="T707" s="736"/>
      <c r="U707" s="736"/>
      <c r="V707" s="736"/>
      <c r="W707" s="744"/>
      <c r="X707" s="744"/>
      <c r="Y707" s="744"/>
      <c r="Z707" s="902"/>
    </row>
    <row r="708" spans="1:26" ht="16.5" customHeight="1">
      <c r="A708" s="736"/>
      <c r="B708" s="754"/>
      <c r="C708" s="1434" t="s">
        <v>1917</v>
      </c>
      <c r="D708" s="1435"/>
      <c r="E708" s="1435"/>
      <c r="F708" s="799">
        <v>11130</v>
      </c>
      <c r="G708" s="709" t="s">
        <v>1918</v>
      </c>
      <c r="H708" s="732"/>
      <c r="I708" s="732"/>
      <c r="J708" s="736"/>
      <c r="K708" s="736"/>
      <c r="L708" s="736"/>
      <c r="M708" s="736"/>
      <c r="N708" s="736"/>
      <c r="O708" s="736"/>
      <c r="P708" s="736"/>
      <c r="Q708" s="736"/>
      <c r="R708" s="736"/>
      <c r="S708" s="736"/>
      <c r="T708" s="736"/>
      <c r="U708" s="736"/>
      <c r="V708" s="744"/>
      <c r="W708" s="744"/>
      <c r="X708" s="744"/>
      <c r="Y708" s="744"/>
      <c r="Z708" s="902"/>
    </row>
    <row r="709" spans="1:26" ht="16.5" customHeight="1">
      <c r="A709" s="708"/>
      <c r="B709" s="888"/>
      <c r="C709" s="889"/>
      <c r="D709" s="883"/>
      <c r="E709" s="732"/>
      <c r="F709" s="732"/>
      <c r="G709" s="732"/>
      <c r="H709" s="732"/>
      <c r="I709" s="732"/>
      <c r="J709" s="736"/>
      <c r="K709" s="736"/>
      <c r="L709" s="736"/>
      <c r="M709" s="736"/>
      <c r="N709" s="736"/>
      <c r="O709" s="736"/>
      <c r="P709" s="736"/>
      <c r="Q709" s="736"/>
      <c r="R709" s="736"/>
      <c r="S709" s="709"/>
      <c r="T709" s="709"/>
      <c r="U709" s="744"/>
      <c r="V709" s="744"/>
      <c r="W709" s="744"/>
      <c r="X709" s="744"/>
      <c r="Y709" s="744"/>
      <c r="Z709" s="902"/>
    </row>
    <row r="710" spans="1:26" ht="17.25" customHeight="1">
      <c r="A710" s="708"/>
      <c r="B710" s="888"/>
      <c r="C710" s="759"/>
      <c r="D710" s="732"/>
      <c r="E710" s="732"/>
      <c r="F710" s="785" t="s">
        <v>1856</v>
      </c>
      <c r="G710" s="732"/>
      <c r="H710" s="732"/>
      <c r="I710" s="732"/>
      <c r="J710" s="736"/>
      <c r="K710" s="736"/>
      <c r="L710" s="736"/>
      <c r="M710" s="736"/>
      <c r="N710" s="736"/>
      <c r="O710" s="736"/>
      <c r="P710" s="736"/>
      <c r="Q710" s="736"/>
      <c r="R710" s="736"/>
      <c r="S710" s="709"/>
      <c r="T710" s="709"/>
      <c r="U710" s="744"/>
      <c r="V710" s="744"/>
      <c r="W710" s="744"/>
      <c r="X710" s="744"/>
      <c r="Y710" s="744"/>
      <c r="Z710" s="902"/>
    </row>
    <row r="711" spans="1:26" ht="16.5" customHeight="1">
      <c r="A711" s="708"/>
      <c r="B711" s="888"/>
      <c r="C711" s="1464" t="s">
        <v>1889</v>
      </c>
      <c r="D711" s="1435"/>
      <c r="E711" s="1435"/>
      <c r="F711" s="1435"/>
      <c r="G711" s="760">
        <v>0.6</v>
      </c>
      <c r="H711" s="709" t="s">
        <v>1890</v>
      </c>
      <c r="I711" s="732"/>
      <c r="J711" s="736"/>
      <c r="K711" s="736"/>
      <c r="L711" s="736"/>
      <c r="M711" s="736"/>
      <c r="N711" s="736"/>
      <c r="O711" s="736"/>
      <c r="P711" s="736"/>
      <c r="Q711" s="736"/>
      <c r="R711" s="736"/>
      <c r="S711" s="709"/>
      <c r="T711" s="709"/>
      <c r="U711" s="744"/>
      <c r="V711" s="744"/>
      <c r="W711" s="744"/>
      <c r="X711" s="744"/>
      <c r="Y711" s="744"/>
      <c r="Z711" s="902"/>
    </row>
    <row r="712" spans="1:26" ht="16.5" customHeight="1">
      <c r="A712" s="708"/>
      <c r="B712" s="736"/>
      <c r="C712" s="759"/>
      <c r="D712" s="732"/>
      <c r="E712" s="732"/>
      <c r="F712" s="732"/>
      <c r="G712" s="732"/>
      <c r="H712" s="732"/>
      <c r="I712" s="732"/>
      <c r="J712" s="736"/>
      <c r="K712" s="736"/>
      <c r="L712" s="736"/>
      <c r="M712" s="736"/>
      <c r="N712" s="736"/>
      <c r="O712" s="736"/>
      <c r="P712" s="736"/>
      <c r="Q712" s="736"/>
      <c r="R712" s="736"/>
      <c r="S712" s="709"/>
      <c r="T712" s="709"/>
      <c r="U712" s="744"/>
      <c r="V712" s="744"/>
      <c r="W712" s="744"/>
      <c r="X712" s="744"/>
      <c r="Y712" s="744"/>
      <c r="Z712" s="902"/>
    </row>
    <row r="713" spans="1:26" ht="16.5" customHeight="1">
      <c r="A713" s="708"/>
      <c r="B713" s="736"/>
      <c r="C713" s="761"/>
      <c r="D713" s="906"/>
      <c r="E713" s="785" t="s">
        <v>1856</v>
      </c>
      <c r="F713" s="906"/>
      <c r="G713" s="732"/>
      <c r="H713" s="732"/>
      <c r="I713" s="732"/>
      <c r="J713" s="736"/>
      <c r="K713" s="736"/>
      <c r="L713" s="736"/>
      <c r="M713" s="736"/>
      <c r="N713" s="736"/>
      <c r="O713" s="736"/>
      <c r="P713" s="736"/>
      <c r="Q713" s="736"/>
      <c r="R713" s="736"/>
      <c r="S713" s="709"/>
      <c r="T713" s="709"/>
      <c r="U713" s="744"/>
      <c r="V713" s="744"/>
      <c r="W713" s="744"/>
      <c r="X713" s="744"/>
      <c r="Y713" s="744"/>
      <c r="Z713" s="902"/>
    </row>
    <row r="714" spans="1:26" ht="16.5" customHeight="1">
      <c r="A714" s="708"/>
      <c r="B714" s="736"/>
      <c r="C714" s="1434" t="s">
        <v>1919</v>
      </c>
      <c r="D714" s="1435"/>
      <c r="E714" s="1438"/>
      <c r="F714" s="751">
        <f>F708*G711</f>
        <v>6678</v>
      </c>
      <c r="G714" s="732"/>
      <c r="H714" s="732"/>
      <c r="I714" s="732"/>
      <c r="J714" s="736"/>
      <c r="K714" s="736"/>
      <c r="L714" s="736"/>
      <c r="M714" s="736"/>
      <c r="N714" s="736"/>
      <c r="O714" s="736"/>
      <c r="P714" s="736"/>
      <c r="Q714" s="736"/>
      <c r="R714" s="736"/>
      <c r="S714" s="709"/>
      <c r="T714" s="709"/>
      <c r="U714" s="744"/>
      <c r="V714" s="744"/>
      <c r="W714" s="744"/>
      <c r="X714" s="744"/>
      <c r="Y714" s="744"/>
      <c r="Z714" s="902"/>
    </row>
    <row r="715" spans="1:26" ht="16.5" customHeight="1">
      <c r="A715" s="708"/>
      <c r="B715" s="888"/>
      <c r="C715" s="913"/>
      <c r="D715" s="736"/>
      <c r="E715" s="736"/>
      <c r="F715" s="736"/>
      <c r="G715" s="736"/>
      <c r="H715" s="736"/>
      <c r="I715" s="736"/>
      <c r="J715" s="736"/>
      <c r="K715" s="736"/>
      <c r="L715" s="736"/>
      <c r="M715" s="736"/>
      <c r="N715" s="736"/>
      <c r="O715" s="736"/>
      <c r="P715" s="736"/>
      <c r="Q715" s="736"/>
      <c r="R715" s="736"/>
      <c r="S715" s="709"/>
      <c r="T715" s="709"/>
      <c r="U715" s="744"/>
      <c r="V715" s="744"/>
      <c r="W715" s="744"/>
      <c r="X715" s="744"/>
      <c r="Y715" s="744"/>
      <c r="Z715" s="902"/>
    </row>
    <row r="716" spans="1:26" ht="16.5" customHeight="1">
      <c r="A716" s="708"/>
      <c r="B716" s="888"/>
      <c r="C716" s="876"/>
      <c r="D716" s="732"/>
      <c r="E716" s="732"/>
      <c r="F716" s="732"/>
      <c r="G716" s="732"/>
      <c r="H716" s="732"/>
      <c r="I716" s="732"/>
      <c r="J716" s="732"/>
      <c r="K716" s="736"/>
      <c r="L716" s="736"/>
      <c r="M716" s="736"/>
      <c r="N716" s="736"/>
      <c r="O716" s="736"/>
      <c r="P716" s="736"/>
      <c r="Q716" s="736"/>
      <c r="R716" s="736"/>
      <c r="S716" s="709"/>
      <c r="T716" s="709"/>
      <c r="U716" s="744"/>
      <c r="V716" s="744"/>
      <c r="W716" s="744"/>
      <c r="X716" s="744"/>
      <c r="Y716" s="744"/>
      <c r="Z716" s="902"/>
    </row>
    <row r="717" spans="1:26" ht="16.5" customHeight="1">
      <c r="A717" s="708"/>
      <c r="B717" s="888"/>
      <c r="C717" s="709" t="s">
        <v>1895</v>
      </c>
      <c r="D717" s="709"/>
      <c r="E717" s="709"/>
      <c r="F717" s="709"/>
      <c r="G717" s="709"/>
      <c r="H717" s="709"/>
      <c r="I717" s="709"/>
      <c r="J717" s="709"/>
      <c r="K717" s="744"/>
      <c r="L717" s="744"/>
      <c r="M717" s="744"/>
      <c r="N717" s="744"/>
      <c r="O717" s="736"/>
      <c r="P717" s="736"/>
      <c r="Q717" s="736"/>
      <c r="R717" s="736"/>
      <c r="S717" s="709"/>
      <c r="T717" s="709"/>
      <c r="U717" s="744"/>
      <c r="V717" s="744"/>
      <c r="W717" s="744"/>
      <c r="X717" s="744"/>
      <c r="Y717" s="744"/>
      <c r="Z717" s="902"/>
    </row>
    <row r="718" spans="1:26" ht="16.5" customHeight="1">
      <c r="A718" s="708"/>
      <c r="B718" s="732"/>
      <c r="C718" s="709" t="s">
        <v>1896</v>
      </c>
      <c r="D718" s="709"/>
      <c r="E718" s="709"/>
      <c r="F718" s="709"/>
      <c r="G718" s="709"/>
      <c r="H718" s="709"/>
      <c r="I718" s="709"/>
      <c r="J718" s="709"/>
      <c r="K718" s="744"/>
      <c r="L718" s="744"/>
      <c r="M718" s="744"/>
      <c r="N718" s="744"/>
      <c r="O718" s="736"/>
      <c r="P718" s="736"/>
      <c r="Q718" s="736"/>
      <c r="R718" s="736"/>
      <c r="S718" s="709"/>
      <c r="T718" s="709"/>
      <c r="U718" s="744"/>
      <c r="V718" s="744"/>
      <c r="W718" s="744"/>
      <c r="X718" s="744"/>
      <c r="Y718" s="744"/>
      <c r="Z718" s="902"/>
    </row>
    <row r="719" spans="1:26" ht="16.5" customHeight="1">
      <c r="A719" s="708"/>
      <c r="B719" s="732"/>
      <c r="C719" s="709" t="s">
        <v>1897</v>
      </c>
      <c r="D719" s="709"/>
      <c r="E719" s="709"/>
      <c r="F719" s="709"/>
      <c r="G719" s="709"/>
      <c r="H719" s="709"/>
      <c r="I719" s="709"/>
      <c r="J719" s="709"/>
      <c r="K719" s="744"/>
      <c r="L719" s="744"/>
      <c r="M719" s="744"/>
      <c r="N719" s="744"/>
      <c r="O719" s="736"/>
      <c r="P719" s="736"/>
      <c r="Q719" s="736"/>
      <c r="R719" s="736"/>
      <c r="S719" s="709"/>
      <c r="T719" s="709"/>
      <c r="U719" s="744"/>
      <c r="V719" s="744"/>
      <c r="W719" s="744"/>
      <c r="X719" s="744"/>
      <c r="Y719" s="744"/>
      <c r="Z719" s="902"/>
    </row>
    <row r="720" spans="1:26" ht="16.5" customHeight="1">
      <c r="A720" s="708"/>
      <c r="B720" s="732"/>
      <c r="C720" s="709"/>
      <c r="D720" s="709"/>
      <c r="E720" s="709"/>
      <c r="F720" s="709"/>
      <c r="G720" s="709"/>
      <c r="H720" s="709"/>
      <c r="I720" s="709"/>
      <c r="J720" s="709"/>
      <c r="K720" s="744"/>
      <c r="L720" s="744"/>
      <c r="M720" s="744"/>
      <c r="N720" s="736"/>
      <c r="O720" s="736"/>
      <c r="P720" s="736"/>
      <c r="Q720" s="736"/>
      <c r="R720" s="736"/>
      <c r="S720" s="709"/>
      <c r="T720" s="709"/>
      <c r="U720" s="744"/>
      <c r="V720" s="744"/>
      <c r="W720" s="744"/>
      <c r="X720" s="744"/>
      <c r="Y720" s="744"/>
      <c r="Z720" s="902"/>
    </row>
    <row r="721" spans="1:26" ht="16.5" customHeight="1">
      <c r="A721" s="708"/>
      <c r="B721" s="732"/>
      <c r="C721" s="761"/>
      <c r="D721" s="873"/>
      <c r="E721" s="908" t="s">
        <v>1898</v>
      </c>
      <c r="F721" s="908" t="s">
        <v>1899</v>
      </c>
      <c r="G721" s="908" t="s">
        <v>1900</v>
      </c>
      <c r="H721" s="908" t="s">
        <v>1901</v>
      </c>
      <c r="I721" s="908" t="s">
        <v>1902</v>
      </c>
      <c r="J721" s="709"/>
      <c r="K721" s="744"/>
      <c r="L721" s="744"/>
      <c r="M721" s="744"/>
      <c r="N721" s="736"/>
      <c r="O721" s="736"/>
      <c r="P721" s="736"/>
      <c r="Q721" s="736"/>
      <c r="R721" s="736"/>
      <c r="S721" s="709"/>
      <c r="T721" s="709"/>
      <c r="U721" s="744"/>
      <c r="V721" s="744"/>
      <c r="W721" s="744"/>
      <c r="X721" s="744"/>
      <c r="Y721" s="744"/>
      <c r="Z721" s="902"/>
    </row>
    <row r="722" spans="1:26" ht="16.5" customHeight="1">
      <c r="A722" s="708"/>
      <c r="B722" s="732"/>
      <c r="C722" s="1434" t="s">
        <v>1903</v>
      </c>
      <c r="D722" s="1438"/>
      <c r="E722" s="819">
        <v>0.05</v>
      </c>
      <c r="F722" s="819">
        <v>0.3</v>
      </c>
      <c r="G722" s="819">
        <v>0.4</v>
      </c>
      <c r="H722" s="819">
        <v>0.2</v>
      </c>
      <c r="I722" s="819">
        <v>0.05</v>
      </c>
      <c r="J722" s="709"/>
      <c r="K722" s="744"/>
      <c r="L722" s="744"/>
      <c r="M722" s="744"/>
      <c r="N722" s="736"/>
      <c r="O722" s="736"/>
      <c r="P722" s="736"/>
      <c r="Q722" s="736"/>
      <c r="R722" s="736"/>
      <c r="S722" s="709"/>
      <c r="T722" s="709"/>
      <c r="U722" s="744"/>
      <c r="V722" s="744"/>
      <c r="W722" s="744"/>
      <c r="X722" s="744"/>
      <c r="Y722" s="744"/>
      <c r="Z722" s="902"/>
    </row>
    <row r="723" spans="1:26" ht="16.5" customHeight="1">
      <c r="A723" s="708"/>
      <c r="B723" s="732"/>
      <c r="C723" s="709"/>
      <c r="D723" s="709"/>
      <c r="E723" s="709"/>
      <c r="F723" s="709"/>
      <c r="G723" s="709"/>
      <c r="H723" s="709"/>
      <c r="I723" s="709"/>
      <c r="J723" s="709"/>
      <c r="K723" s="744"/>
      <c r="L723" s="744"/>
      <c r="M723" s="744"/>
      <c r="N723" s="736"/>
      <c r="O723" s="736"/>
      <c r="P723" s="736"/>
      <c r="Q723" s="736"/>
      <c r="R723" s="736"/>
      <c r="S723" s="709"/>
      <c r="T723" s="709"/>
      <c r="U723" s="744"/>
      <c r="V723" s="744"/>
      <c r="W723" s="744"/>
      <c r="X723" s="744"/>
      <c r="Y723" s="744"/>
      <c r="Z723" s="902"/>
    </row>
    <row r="724" spans="1:26" ht="16.5" customHeight="1">
      <c r="A724" s="708"/>
      <c r="B724" s="709"/>
      <c r="C724" s="709"/>
      <c r="D724" s="709"/>
      <c r="E724" s="709"/>
      <c r="F724" s="709"/>
      <c r="G724" s="709"/>
      <c r="H724" s="709"/>
      <c r="I724" s="709"/>
      <c r="J724" s="709"/>
      <c r="K724" s="744"/>
      <c r="L724" s="744"/>
      <c r="M724" s="744"/>
      <c r="N724" s="736"/>
      <c r="O724" s="736"/>
      <c r="P724" s="736"/>
      <c r="Q724" s="736"/>
      <c r="R724" s="736"/>
      <c r="S724" s="709"/>
      <c r="T724" s="709"/>
      <c r="U724" s="744"/>
      <c r="V724" s="744"/>
      <c r="W724" s="744"/>
      <c r="X724" s="744"/>
      <c r="Y724" s="744"/>
      <c r="Z724" s="902"/>
    </row>
    <row r="725" spans="1:26" ht="16.5" customHeight="1">
      <c r="A725" s="708"/>
      <c r="B725" s="709"/>
      <c r="C725" s="876" t="s">
        <v>1920</v>
      </c>
      <c r="D725" s="732"/>
      <c r="E725" s="732"/>
      <c r="F725" s="732"/>
      <c r="G725" s="732"/>
      <c r="H725" s="732"/>
      <c r="I725" s="732"/>
      <c r="J725" s="709"/>
      <c r="K725" s="744"/>
      <c r="L725" s="744"/>
      <c r="M725" s="744"/>
      <c r="N725" s="736"/>
      <c r="O725" s="736"/>
      <c r="P725" s="736"/>
      <c r="Q725" s="736"/>
      <c r="R725" s="736"/>
      <c r="S725" s="709"/>
      <c r="T725" s="709"/>
      <c r="U725" s="744"/>
      <c r="V725" s="744"/>
      <c r="W725" s="744"/>
      <c r="X725" s="744"/>
      <c r="Y725" s="744"/>
      <c r="Z725" s="902"/>
    </row>
    <row r="726" spans="1:26" ht="16.5" customHeight="1">
      <c r="A726" s="708"/>
      <c r="B726" s="709"/>
      <c r="C726" s="709"/>
      <c r="D726" s="709"/>
      <c r="E726" s="709"/>
      <c r="F726" s="709"/>
      <c r="G726" s="709"/>
      <c r="H726" s="709"/>
      <c r="I726" s="709"/>
      <c r="J726" s="709"/>
      <c r="K726" s="744"/>
      <c r="L726" s="744"/>
      <c r="M726" s="744"/>
      <c r="N726" s="736"/>
      <c r="O726" s="736"/>
      <c r="P726" s="736"/>
      <c r="Q726" s="736"/>
      <c r="R726" s="736"/>
      <c r="S726" s="709"/>
      <c r="T726" s="709"/>
      <c r="U726" s="744"/>
      <c r="V726" s="744"/>
      <c r="W726" s="744"/>
      <c r="X726" s="744"/>
      <c r="Y726" s="744"/>
      <c r="Z726" s="902"/>
    </row>
    <row r="727" spans="1:26" ht="16.5" customHeight="1">
      <c r="A727" s="708"/>
      <c r="B727" s="709"/>
      <c r="C727" s="737"/>
      <c r="D727" s="748"/>
      <c r="E727" s="748" t="s">
        <v>1610</v>
      </c>
      <c r="F727" s="786" t="s">
        <v>88</v>
      </c>
      <c r="G727" s="786" t="s">
        <v>89</v>
      </c>
      <c r="H727" s="786" t="s">
        <v>90</v>
      </c>
      <c r="I727" s="786" t="s">
        <v>91</v>
      </c>
      <c r="J727" s="786" t="s">
        <v>92</v>
      </c>
      <c r="K727" s="744"/>
      <c r="L727" s="744"/>
      <c r="M727" s="744"/>
      <c r="N727" s="736"/>
      <c r="O727" s="736"/>
      <c r="P727" s="736"/>
      <c r="Q727" s="736"/>
      <c r="R727" s="736"/>
      <c r="S727" s="709"/>
      <c r="T727" s="709"/>
      <c r="U727" s="744"/>
      <c r="V727" s="744"/>
      <c r="W727" s="744"/>
      <c r="X727" s="744"/>
      <c r="Y727" s="744"/>
      <c r="Z727" s="902"/>
    </row>
    <row r="728" spans="1:26" ht="16.5" customHeight="1">
      <c r="A728" s="708"/>
      <c r="B728" s="726"/>
      <c r="C728" s="1442" t="s">
        <v>1921</v>
      </c>
      <c r="D728" s="1443"/>
      <c r="E728" s="1444"/>
      <c r="F728" s="879">
        <f>F714*E722/10</f>
        <v>33.39</v>
      </c>
      <c r="G728" s="879">
        <f>F714*F722/10</f>
        <v>200.33999999999997</v>
      </c>
      <c r="H728" s="879">
        <f>F714*G722/10</f>
        <v>267.12</v>
      </c>
      <c r="I728" s="879">
        <f>F714*H722/10</f>
        <v>133.56</v>
      </c>
      <c r="J728" s="879">
        <f>F714*I722/10</f>
        <v>33.39</v>
      </c>
      <c r="K728" s="744"/>
      <c r="L728" s="744"/>
      <c r="M728" s="744"/>
      <c r="N728" s="736"/>
      <c r="O728" s="736"/>
      <c r="P728" s="736"/>
      <c r="Q728" s="736"/>
      <c r="R728" s="736"/>
      <c r="S728" s="709"/>
      <c r="T728" s="709"/>
      <c r="U728" s="744"/>
      <c r="V728" s="744"/>
      <c r="W728" s="744"/>
      <c r="X728" s="744"/>
      <c r="Y728" s="744"/>
      <c r="Z728" s="902"/>
    </row>
    <row r="729" spans="1:26" ht="16.5" customHeight="1">
      <c r="A729" s="708"/>
      <c r="B729" s="726"/>
      <c r="C729" s="1445" t="s">
        <v>1357</v>
      </c>
      <c r="D729" s="1443"/>
      <c r="E729" s="1444"/>
      <c r="F729" s="881"/>
      <c r="G729" s="742">
        <f t="shared" ref="G729:J729" si="126">(G728-F728)/F728</f>
        <v>5</v>
      </c>
      <c r="H729" s="742">
        <f t="shared" si="126"/>
        <v>0.33333333333333354</v>
      </c>
      <c r="I729" s="742">
        <f t="shared" si="126"/>
        <v>-0.5</v>
      </c>
      <c r="J729" s="742">
        <f t="shared" si="126"/>
        <v>-0.75</v>
      </c>
      <c r="K729" s="909"/>
      <c r="L729" s="909"/>
      <c r="M729" s="909"/>
      <c r="N729" s="736"/>
      <c r="O729" s="736"/>
      <c r="P729" s="736"/>
      <c r="Q729" s="736"/>
      <c r="R729" s="736"/>
      <c r="S729" s="709"/>
      <c r="T729" s="709"/>
      <c r="U729" s="744"/>
      <c r="V729" s="744"/>
      <c r="W729" s="744"/>
      <c r="X729" s="744"/>
      <c r="Y729" s="744"/>
      <c r="Z729" s="902"/>
    </row>
    <row r="730" spans="1:26" ht="16.5" customHeight="1">
      <c r="A730" s="708"/>
      <c r="B730" s="709"/>
      <c r="C730" s="911"/>
      <c r="D730" s="756"/>
      <c r="E730" s="756"/>
      <c r="F730" s="736"/>
      <c r="G730" s="736"/>
      <c r="H730" s="736"/>
      <c r="I730" s="736"/>
      <c r="J730" s="736"/>
      <c r="K730" s="736"/>
      <c r="L730" s="736"/>
      <c r="M730" s="736"/>
      <c r="N730" s="736"/>
      <c r="O730" s="736"/>
      <c r="P730" s="736"/>
      <c r="Q730" s="736"/>
      <c r="R730" s="736"/>
      <c r="S730" s="709"/>
      <c r="T730" s="709"/>
      <c r="U730" s="744"/>
      <c r="V730" s="744"/>
      <c r="W730" s="744"/>
      <c r="X730" s="744"/>
      <c r="Y730" s="744"/>
      <c r="Z730" s="902"/>
    </row>
    <row r="731" spans="1:26" ht="16.5" customHeight="1">
      <c r="A731" s="708"/>
      <c r="B731" s="709"/>
      <c r="C731" s="732"/>
      <c r="D731" s="914"/>
      <c r="E731" s="736"/>
      <c r="F731" s="736"/>
      <c r="G731" s="736"/>
      <c r="H731" s="732"/>
      <c r="I731" s="732"/>
      <c r="J731" s="732"/>
      <c r="K731" s="736"/>
      <c r="L731" s="736"/>
      <c r="M731" s="736"/>
      <c r="N731" s="736"/>
      <c r="O731" s="736"/>
      <c r="P731" s="736"/>
      <c r="Q731" s="736"/>
      <c r="R731" s="736"/>
      <c r="S731" s="709"/>
      <c r="T731" s="709"/>
      <c r="U731" s="744"/>
      <c r="V731" s="744"/>
      <c r="W731" s="744"/>
      <c r="X731" s="744"/>
      <c r="Y731" s="744"/>
      <c r="Z731" s="902"/>
    </row>
    <row r="732" spans="1:26" ht="16.5" customHeight="1">
      <c r="A732" s="708"/>
      <c r="B732" s="709"/>
      <c r="C732" s="732"/>
      <c r="D732" s="914"/>
      <c r="E732" s="736"/>
      <c r="F732" s="736"/>
      <c r="G732" s="736"/>
      <c r="H732" s="732"/>
      <c r="I732" s="732"/>
      <c r="J732" s="732"/>
      <c r="K732" s="736"/>
      <c r="L732" s="736"/>
      <c r="M732" s="736"/>
      <c r="N732" s="736"/>
      <c r="O732" s="736"/>
      <c r="P732" s="736"/>
      <c r="Q732" s="736"/>
      <c r="R732" s="736"/>
      <c r="S732" s="709"/>
      <c r="T732" s="709"/>
      <c r="U732" s="744"/>
      <c r="V732" s="744"/>
      <c r="W732" s="744"/>
      <c r="X732" s="744"/>
      <c r="Y732" s="744"/>
      <c r="Z732" s="902"/>
    </row>
    <row r="733" spans="1:26" ht="16.5" customHeight="1">
      <c r="A733" s="708"/>
      <c r="B733" s="709"/>
      <c r="C733" s="732" t="s">
        <v>1922</v>
      </c>
      <c r="D733" s="914"/>
      <c r="E733" s="736"/>
      <c r="F733" s="736"/>
      <c r="G733" s="736"/>
      <c r="H733" s="732"/>
      <c r="I733" s="732"/>
      <c r="J733" s="732"/>
      <c r="K733" s="736"/>
      <c r="L733" s="736"/>
      <c r="M733" s="736"/>
      <c r="N733" s="736"/>
      <c r="O733" s="736"/>
      <c r="P733" s="736"/>
      <c r="Q733" s="736"/>
      <c r="R733" s="736"/>
      <c r="S733" s="709"/>
      <c r="T733" s="709"/>
      <c r="U733" s="744"/>
      <c r="V733" s="744"/>
      <c r="W733" s="744"/>
      <c r="X733" s="744"/>
      <c r="Y733" s="744"/>
      <c r="Z733" s="902"/>
    </row>
    <row r="734" spans="1:26" ht="16.5" customHeight="1">
      <c r="A734" s="708"/>
      <c r="B734" s="732"/>
      <c r="C734" s="756" t="s">
        <v>1923</v>
      </c>
      <c r="D734" s="736"/>
      <c r="E734" s="736"/>
      <c r="F734" s="736"/>
      <c r="G734" s="736"/>
      <c r="H734" s="736"/>
      <c r="I734" s="736"/>
      <c r="J734" s="736"/>
      <c r="K734" s="736"/>
      <c r="L734" s="736"/>
      <c r="M734" s="736"/>
      <c r="N734" s="736"/>
      <c r="O734" s="736"/>
      <c r="P734" s="736"/>
      <c r="Q734" s="736"/>
      <c r="R734" s="736"/>
      <c r="S734" s="709"/>
      <c r="T734" s="709"/>
      <c r="U734" s="744"/>
      <c r="V734" s="744"/>
      <c r="W734" s="744"/>
      <c r="X734" s="744"/>
      <c r="Y734" s="744"/>
      <c r="Z734" s="902"/>
    </row>
    <row r="735" spans="1:26" ht="16.5" customHeight="1">
      <c r="A735" s="708"/>
      <c r="B735" s="732"/>
      <c r="C735" s="756" t="s">
        <v>1924</v>
      </c>
      <c r="D735" s="736"/>
      <c r="E735" s="736"/>
      <c r="F735" s="736"/>
      <c r="G735" s="736"/>
      <c r="H735" s="736"/>
      <c r="I735" s="736"/>
      <c r="J735" s="736"/>
      <c r="K735" s="736"/>
      <c r="L735" s="736"/>
      <c r="M735" s="736"/>
      <c r="N735" s="736"/>
      <c r="O735" s="736"/>
      <c r="P735" s="736"/>
      <c r="Q735" s="736"/>
      <c r="R735" s="736"/>
      <c r="S735" s="709"/>
      <c r="T735" s="709"/>
      <c r="U735" s="744"/>
      <c r="V735" s="744"/>
      <c r="W735" s="744"/>
      <c r="X735" s="744"/>
      <c r="Y735" s="744"/>
      <c r="Z735" s="902"/>
    </row>
    <row r="736" spans="1:26" ht="16.5" customHeight="1">
      <c r="A736" s="708"/>
      <c r="B736" s="732"/>
      <c r="C736" s="756" t="s">
        <v>1925</v>
      </c>
      <c r="D736" s="736"/>
      <c r="E736" s="736"/>
      <c r="F736" s="736"/>
      <c r="G736" s="736"/>
      <c r="H736" s="736"/>
      <c r="I736" s="736"/>
      <c r="J736" s="736"/>
      <c r="K736" s="736"/>
      <c r="L736" s="736"/>
      <c r="M736" s="736"/>
      <c r="N736" s="736"/>
      <c r="O736" s="736"/>
      <c r="P736" s="736"/>
      <c r="Q736" s="736"/>
      <c r="R736" s="736"/>
      <c r="S736" s="709"/>
      <c r="T736" s="709"/>
      <c r="U736" s="744"/>
      <c r="V736" s="744"/>
      <c r="W736" s="744"/>
      <c r="X736" s="744"/>
      <c r="Y736" s="744"/>
      <c r="Z736" s="902"/>
    </row>
    <row r="737" spans="1:26" ht="16.5" customHeight="1">
      <c r="A737" s="708"/>
      <c r="B737" s="736"/>
      <c r="C737" s="756" t="s">
        <v>1926</v>
      </c>
      <c r="D737" s="736"/>
      <c r="E737" s="736"/>
      <c r="F737" s="736"/>
      <c r="G737" s="736"/>
      <c r="H737" s="736"/>
      <c r="I737" s="736"/>
      <c r="J737" s="736"/>
      <c r="K737" s="736"/>
      <c r="L737" s="736"/>
      <c r="M737" s="736"/>
      <c r="N737" s="736"/>
      <c r="O737" s="736"/>
      <c r="P737" s="736"/>
      <c r="Q737" s="736"/>
      <c r="R737" s="736"/>
      <c r="S737" s="709"/>
      <c r="T737" s="709"/>
      <c r="U737" s="744"/>
      <c r="V737" s="744"/>
      <c r="W737" s="744"/>
      <c r="X737" s="744"/>
      <c r="Y737" s="744"/>
      <c r="Z737" s="902"/>
    </row>
    <row r="738" spans="1:26" ht="16.5" customHeight="1">
      <c r="A738" s="708"/>
      <c r="B738" s="888"/>
      <c r="C738" s="756" t="s">
        <v>1927</v>
      </c>
      <c r="D738" s="736"/>
      <c r="E738" s="736"/>
      <c r="F738" s="736"/>
      <c r="G738" s="736"/>
      <c r="H738" s="736"/>
      <c r="I738" s="736"/>
      <c r="J738" s="736"/>
      <c r="K738" s="736"/>
      <c r="L738" s="736"/>
      <c r="M738" s="736"/>
      <c r="N738" s="736"/>
      <c r="O738" s="736"/>
      <c r="P738" s="736"/>
      <c r="Q738" s="736"/>
      <c r="R738" s="736"/>
      <c r="S738" s="709"/>
      <c r="T738" s="709"/>
      <c r="U738" s="744"/>
      <c r="V738" s="744"/>
      <c r="W738" s="744"/>
      <c r="X738" s="744"/>
      <c r="Y738" s="744"/>
      <c r="Z738" s="902"/>
    </row>
    <row r="739" spans="1:26" ht="16.5" customHeight="1">
      <c r="A739" s="708"/>
      <c r="B739" s="888"/>
      <c r="C739" s="756" t="s">
        <v>1928</v>
      </c>
      <c r="D739" s="736"/>
      <c r="E739" s="736"/>
      <c r="F739" s="736"/>
      <c r="G739" s="736"/>
      <c r="H739" s="736"/>
      <c r="I739" s="736"/>
      <c r="J739" s="736"/>
      <c r="K739" s="736"/>
      <c r="L739" s="736"/>
      <c r="M739" s="736"/>
      <c r="N739" s="736"/>
      <c r="O739" s="736"/>
      <c r="P739" s="736"/>
      <c r="Q739" s="736"/>
      <c r="R739" s="736"/>
      <c r="S739" s="709"/>
      <c r="T739" s="709"/>
      <c r="U739" s="744"/>
      <c r="V739" s="744"/>
      <c r="W739" s="744"/>
      <c r="X739" s="744"/>
      <c r="Y739" s="744"/>
      <c r="Z739" s="902"/>
    </row>
    <row r="740" spans="1:26" ht="16.5" customHeight="1">
      <c r="A740" s="708"/>
      <c r="B740" s="888"/>
      <c r="C740" s="756" t="s">
        <v>1929</v>
      </c>
      <c r="D740" s="736"/>
      <c r="E740" s="736"/>
      <c r="F740" s="736"/>
      <c r="G740" s="736"/>
      <c r="H740" s="736"/>
      <c r="I740" s="736"/>
      <c r="J740" s="736"/>
      <c r="K740" s="736"/>
      <c r="L740" s="736"/>
      <c r="M740" s="736"/>
      <c r="N740" s="736"/>
      <c r="O740" s="736"/>
      <c r="P740" s="736"/>
      <c r="Q740" s="736"/>
      <c r="R740" s="736"/>
      <c r="S740" s="709"/>
      <c r="T740" s="709"/>
      <c r="U740" s="744"/>
      <c r="V740" s="744"/>
      <c r="W740" s="744"/>
      <c r="X740" s="744"/>
      <c r="Y740" s="744"/>
      <c r="Z740" s="902"/>
    </row>
    <row r="741" spans="1:26" ht="16.5" customHeight="1">
      <c r="A741" s="708"/>
      <c r="B741" s="888"/>
      <c r="C741" s="756" t="s">
        <v>1930</v>
      </c>
      <c r="D741" s="736"/>
      <c r="E741" s="736"/>
      <c r="F741" s="736"/>
      <c r="G741" s="736"/>
      <c r="H741" s="736"/>
      <c r="I741" s="736"/>
      <c r="J741" s="736"/>
      <c r="K741" s="736"/>
      <c r="L741" s="736"/>
      <c r="M741" s="736"/>
      <c r="N741" s="736"/>
      <c r="O741" s="736"/>
      <c r="P741" s="736"/>
      <c r="Q741" s="736"/>
      <c r="R741" s="736"/>
      <c r="S741" s="709"/>
      <c r="T741" s="709"/>
      <c r="U741" s="744"/>
      <c r="V741" s="744"/>
      <c r="W741" s="744"/>
      <c r="X741" s="744"/>
      <c r="Y741" s="744"/>
      <c r="Z741" s="902"/>
    </row>
    <row r="742" spans="1:26" ht="16.5" customHeight="1">
      <c r="A742" s="708"/>
      <c r="B742" s="732"/>
      <c r="C742" s="756" t="s">
        <v>1931</v>
      </c>
      <c r="D742" s="736"/>
      <c r="E742" s="736"/>
      <c r="F742" s="736"/>
      <c r="G742" s="736"/>
      <c r="H742" s="736"/>
      <c r="I742" s="736"/>
      <c r="J742" s="736"/>
      <c r="K742" s="736"/>
      <c r="L742" s="736"/>
      <c r="M742" s="736"/>
      <c r="N742" s="736"/>
      <c r="O742" s="736"/>
      <c r="P742" s="736"/>
      <c r="Q742" s="736"/>
      <c r="R742" s="736"/>
      <c r="S742" s="709"/>
      <c r="T742" s="709"/>
      <c r="U742" s="744"/>
      <c r="V742" s="744"/>
      <c r="W742" s="744"/>
      <c r="X742" s="744"/>
      <c r="Y742" s="744"/>
      <c r="Z742" s="902"/>
    </row>
    <row r="743" spans="1:26" ht="16.5" customHeight="1">
      <c r="A743" s="708"/>
      <c r="B743" s="732"/>
      <c r="C743" s="756"/>
      <c r="D743" s="736"/>
      <c r="E743" s="736"/>
      <c r="F743" s="736"/>
      <c r="G743" s="736"/>
      <c r="H743" s="736"/>
      <c r="I743" s="736"/>
      <c r="J743" s="736"/>
      <c r="K743" s="736"/>
      <c r="L743" s="736"/>
      <c r="M743" s="736"/>
      <c r="N743" s="736"/>
      <c r="O743" s="736"/>
      <c r="P743" s="736"/>
      <c r="Q743" s="736"/>
      <c r="R743" s="736"/>
      <c r="S743" s="709"/>
      <c r="T743" s="709"/>
      <c r="U743" s="744"/>
      <c r="V743" s="744"/>
      <c r="W743" s="744"/>
      <c r="X743" s="744"/>
      <c r="Y743" s="744"/>
      <c r="Z743" s="902"/>
    </row>
    <row r="744" spans="1:26" ht="16.5" customHeight="1">
      <c r="A744" s="708"/>
      <c r="B744" s="732"/>
      <c r="C744" s="876" t="s">
        <v>1932</v>
      </c>
      <c r="D744" s="736"/>
      <c r="E744" s="736"/>
      <c r="F744" s="736"/>
      <c r="G744" s="736"/>
      <c r="H744" s="736"/>
      <c r="I744" s="736"/>
      <c r="J744" s="736"/>
      <c r="K744" s="736"/>
      <c r="L744" s="736"/>
      <c r="M744" s="736"/>
      <c r="N744" s="736"/>
      <c r="O744" s="736"/>
      <c r="P744" s="736"/>
      <c r="Q744" s="736"/>
      <c r="R744" s="736"/>
      <c r="S744" s="709"/>
      <c r="T744" s="709"/>
      <c r="U744" s="744"/>
      <c r="V744" s="744"/>
      <c r="W744" s="744"/>
      <c r="X744" s="744"/>
      <c r="Y744" s="744"/>
      <c r="Z744" s="902"/>
    </row>
    <row r="745" spans="1:26" ht="16.5" customHeight="1">
      <c r="A745" s="708"/>
      <c r="B745" s="732"/>
      <c r="C745" s="759"/>
      <c r="D745" s="732"/>
      <c r="E745" s="732"/>
      <c r="F745" s="732"/>
      <c r="G745" s="732"/>
      <c r="H745" s="732"/>
      <c r="I745" s="732"/>
      <c r="J745" s="736"/>
      <c r="K745" s="736"/>
      <c r="L745" s="736"/>
      <c r="M745" s="736"/>
      <c r="N745" s="736"/>
      <c r="O745" s="736"/>
      <c r="P745" s="736"/>
      <c r="Q745" s="736"/>
      <c r="R745" s="736"/>
      <c r="S745" s="709"/>
      <c r="T745" s="709"/>
      <c r="U745" s="744"/>
      <c r="V745" s="744"/>
      <c r="W745" s="744"/>
      <c r="X745" s="744"/>
      <c r="Y745" s="744"/>
      <c r="Z745" s="902"/>
    </row>
    <row r="746" spans="1:26" ht="16.5" customHeight="1">
      <c r="A746" s="708"/>
      <c r="B746" s="732"/>
      <c r="C746" s="759"/>
      <c r="D746" s="785" t="s">
        <v>1856</v>
      </c>
      <c r="E746" s="732"/>
      <c r="F746" s="732"/>
      <c r="G746" s="732"/>
      <c r="H746" s="732"/>
      <c r="I746" s="732"/>
      <c r="J746" s="736"/>
      <c r="K746" s="736"/>
      <c r="L746" s="736"/>
      <c r="M746" s="736"/>
      <c r="N746" s="736"/>
      <c r="O746" s="736"/>
      <c r="P746" s="736"/>
      <c r="Q746" s="736"/>
      <c r="R746" s="736"/>
      <c r="S746" s="709"/>
      <c r="T746" s="709"/>
      <c r="U746" s="744"/>
      <c r="V746" s="744"/>
      <c r="W746" s="744"/>
      <c r="X746" s="744"/>
      <c r="Y746" s="744"/>
      <c r="Z746" s="902"/>
    </row>
    <row r="747" spans="1:26" ht="16.5" customHeight="1">
      <c r="A747" s="708"/>
      <c r="B747" s="736"/>
      <c r="C747" s="1434" t="s">
        <v>1933</v>
      </c>
      <c r="D747" s="1435"/>
      <c r="E747" s="1435"/>
      <c r="F747" s="799">
        <v>100000</v>
      </c>
      <c r="G747" s="709" t="s">
        <v>1918</v>
      </c>
      <c r="H747" s="732"/>
      <c r="I747" s="732"/>
      <c r="J747" s="736"/>
      <c r="K747" s="736"/>
      <c r="L747" s="736"/>
      <c r="M747" s="736"/>
      <c r="N747" s="736"/>
      <c r="O747" s="736"/>
      <c r="P747" s="736"/>
      <c r="Q747" s="736"/>
      <c r="R747" s="736"/>
      <c r="S747" s="709"/>
      <c r="T747" s="709"/>
      <c r="U747" s="744"/>
      <c r="V747" s="744"/>
      <c r="W747" s="744"/>
      <c r="X747" s="744"/>
      <c r="Y747" s="744"/>
      <c r="Z747" s="902"/>
    </row>
    <row r="748" spans="1:26" ht="16.5" customHeight="1">
      <c r="A748" s="708"/>
      <c r="B748" s="913"/>
      <c r="C748" s="889"/>
      <c r="D748" s="883"/>
      <c r="E748" s="732"/>
      <c r="F748" s="732"/>
      <c r="G748" s="732"/>
      <c r="H748" s="732"/>
      <c r="I748" s="732"/>
      <c r="J748" s="736"/>
      <c r="K748" s="736"/>
      <c r="L748" s="736"/>
      <c r="M748" s="736"/>
      <c r="N748" s="736"/>
      <c r="O748" s="736"/>
      <c r="P748" s="736"/>
      <c r="Q748" s="736"/>
      <c r="R748" s="736"/>
      <c r="S748" s="709"/>
      <c r="T748" s="709"/>
      <c r="U748" s="744"/>
      <c r="V748" s="744"/>
      <c r="W748" s="744"/>
      <c r="X748" s="744"/>
      <c r="Y748" s="744"/>
      <c r="Z748" s="902"/>
    </row>
    <row r="749" spans="1:26" ht="16.5" customHeight="1">
      <c r="A749" s="708"/>
      <c r="B749" s="736"/>
      <c r="C749" s="759"/>
      <c r="D749" s="732"/>
      <c r="E749" s="732"/>
      <c r="F749" s="785" t="s">
        <v>1856</v>
      </c>
      <c r="G749" s="732"/>
      <c r="H749" s="732"/>
      <c r="I749" s="732"/>
      <c r="J749" s="736"/>
      <c r="K749" s="736"/>
      <c r="L749" s="736"/>
      <c r="M749" s="736"/>
      <c r="N749" s="736"/>
      <c r="O749" s="736"/>
      <c r="P749" s="736"/>
      <c r="Q749" s="736"/>
      <c r="R749" s="736"/>
      <c r="S749" s="709"/>
      <c r="T749" s="709"/>
      <c r="U749" s="744"/>
      <c r="V749" s="744"/>
      <c r="W749" s="744"/>
      <c r="X749" s="744"/>
      <c r="Y749" s="744"/>
      <c r="Z749" s="902"/>
    </row>
    <row r="750" spans="1:26" ht="16.5" customHeight="1">
      <c r="A750" s="708"/>
      <c r="B750" s="888"/>
      <c r="C750" s="1434" t="s">
        <v>1889</v>
      </c>
      <c r="D750" s="1435"/>
      <c r="E750" s="1435"/>
      <c r="F750" s="1435"/>
      <c r="G750" s="760">
        <v>0.6</v>
      </c>
      <c r="H750" s="709" t="s">
        <v>1890</v>
      </c>
      <c r="I750" s="732"/>
      <c r="J750" s="736"/>
      <c r="K750" s="736"/>
      <c r="L750" s="736"/>
      <c r="M750" s="736"/>
      <c r="N750" s="736"/>
      <c r="O750" s="736"/>
      <c r="P750" s="736"/>
      <c r="Q750" s="736"/>
      <c r="R750" s="736"/>
      <c r="S750" s="709"/>
      <c r="T750" s="709"/>
      <c r="U750" s="744"/>
      <c r="V750" s="744"/>
      <c r="W750" s="744"/>
      <c r="X750" s="744"/>
      <c r="Y750" s="744"/>
      <c r="Z750" s="902"/>
    </row>
    <row r="751" spans="1:26" ht="16.5" customHeight="1">
      <c r="A751" s="708"/>
      <c r="B751" s="888"/>
      <c r="C751" s="759"/>
      <c r="D751" s="732"/>
      <c r="E751" s="732"/>
      <c r="F751" s="732"/>
      <c r="G751" s="732"/>
      <c r="H751" s="732"/>
      <c r="I751" s="732"/>
      <c r="J751" s="736"/>
      <c r="K751" s="736"/>
      <c r="L751" s="736"/>
      <c r="M751" s="736"/>
      <c r="N751" s="736"/>
      <c r="O751" s="744"/>
      <c r="P751" s="744"/>
      <c r="Q751" s="744"/>
      <c r="R751" s="744"/>
      <c r="S751" s="744"/>
      <c r="T751" s="744"/>
      <c r="U751" s="744"/>
      <c r="V751" s="744"/>
      <c r="W751" s="744"/>
      <c r="X751" s="744"/>
      <c r="Y751" s="744"/>
      <c r="Z751" s="744"/>
    </row>
    <row r="752" spans="1:26" ht="16.5" customHeight="1">
      <c r="A752" s="708"/>
      <c r="B752" s="888"/>
      <c r="C752" s="761"/>
      <c r="D752" s="906"/>
      <c r="E752" s="785" t="s">
        <v>1856</v>
      </c>
      <c r="F752" s="906"/>
      <c r="G752" s="732"/>
      <c r="H752" s="732"/>
      <c r="I752" s="732"/>
      <c r="J752" s="736"/>
      <c r="K752" s="736"/>
      <c r="L752" s="736"/>
      <c r="M752" s="736"/>
      <c r="N752" s="736"/>
      <c r="O752" s="744"/>
      <c r="P752" s="744"/>
      <c r="Q752" s="744"/>
      <c r="R752" s="744"/>
      <c r="S752" s="744"/>
      <c r="T752" s="744"/>
      <c r="U752" s="744"/>
      <c r="V752" s="744"/>
      <c r="W752" s="744"/>
      <c r="X752" s="744"/>
      <c r="Y752" s="744"/>
      <c r="Z752" s="744"/>
    </row>
    <row r="753" spans="1:26" ht="16.5" customHeight="1">
      <c r="A753" s="708"/>
      <c r="B753" s="888"/>
      <c r="C753" s="1434" t="s">
        <v>1934</v>
      </c>
      <c r="D753" s="1435"/>
      <c r="E753" s="1435"/>
      <c r="F753" s="1438"/>
      <c r="G753" s="751">
        <f>F747*G750</f>
        <v>60000</v>
      </c>
      <c r="H753" s="732"/>
      <c r="I753" s="732"/>
      <c r="J753" s="736"/>
      <c r="K753" s="736"/>
      <c r="L753" s="736"/>
      <c r="M753" s="736"/>
      <c r="N753" s="736"/>
      <c r="O753" s="744"/>
      <c r="P753" s="744"/>
      <c r="Q753" s="744"/>
      <c r="R753" s="744"/>
      <c r="S753" s="744"/>
      <c r="T753" s="744"/>
      <c r="U753" s="744"/>
      <c r="V753" s="744"/>
      <c r="W753" s="744"/>
      <c r="X753" s="744"/>
      <c r="Y753" s="744"/>
      <c r="Z753" s="744"/>
    </row>
    <row r="754" spans="1:26" ht="16.5" customHeight="1">
      <c r="A754" s="708"/>
      <c r="B754" s="888"/>
      <c r="C754" s="913"/>
      <c r="D754" s="736"/>
      <c r="E754" s="736"/>
      <c r="F754" s="736"/>
      <c r="G754" s="736"/>
      <c r="H754" s="736"/>
      <c r="I754" s="736"/>
      <c r="J754" s="736"/>
      <c r="K754" s="736"/>
      <c r="L754" s="736"/>
      <c r="M754" s="736"/>
      <c r="N754" s="736"/>
      <c r="O754" s="744"/>
      <c r="P754" s="744"/>
      <c r="Q754" s="744"/>
      <c r="R754" s="744"/>
      <c r="S754" s="744"/>
      <c r="T754" s="744"/>
      <c r="U754" s="744"/>
      <c r="V754" s="744"/>
      <c r="W754" s="744"/>
      <c r="X754" s="744"/>
      <c r="Y754" s="744"/>
      <c r="Z754" s="744"/>
    </row>
    <row r="755" spans="1:26" ht="16.5" customHeight="1">
      <c r="A755" s="708"/>
      <c r="B755" s="888"/>
      <c r="C755" s="876"/>
      <c r="D755" s="732"/>
      <c r="E755" s="732"/>
      <c r="F755" s="732"/>
      <c r="G755" s="732"/>
      <c r="H755" s="732"/>
      <c r="I755" s="732"/>
      <c r="J755" s="732"/>
      <c r="K755" s="736"/>
      <c r="L755" s="736"/>
      <c r="M755" s="736"/>
      <c r="N755" s="736"/>
      <c r="O755" s="744"/>
      <c r="P755" s="744"/>
      <c r="Q755" s="744"/>
      <c r="R755" s="744"/>
      <c r="S755" s="744"/>
      <c r="T755" s="744"/>
      <c r="U755" s="744"/>
      <c r="V755" s="744"/>
      <c r="W755" s="744"/>
      <c r="X755" s="744"/>
      <c r="Y755" s="744"/>
      <c r="Z755" s="744"/>
    </row>
    <row r="756" spans="1:26" ht="16.5" customHeight="1">
      <c r="A756" s="708"/>
      <c r="B756" s="888"/>
      <c r="C756" s="709" t="s">
        <v>1895</v>
      </c>
      <c r="D756" s="709"/>
      <c r="E756" s="709"/>
      <c r="F756" s="709"/>
      <c r="G756" s="709"/>
      <c r="H756" s="709"/>
      <c r="I756" s="709"/>
      <c r="J756" s="709"/>
      <c r="K756" s="744"/>
      <c r="L756" s="744"/>
      <c r="M756" s="744"/>
      <c r="N756" s="744"/>
      <c r="O756" s="744"/>
      <c r="P756" s="744"/>
      <c r="Q756" s="744"/>
      <c r="R756" s="744"/>
      <c r="S756" s="744"/>
      <c r="T756" s="744"/>
      <c r="U756" s="744"/>
      <c r="V756" s="744"/>
      <c r="W756" s="744"/>
      <c r="X756" s="744"/>
      <c r="Y756" s="744"/>
      <c r="Z756" s="744"/>
    </row>
    <row r="757" spans="1:26" ht="16.5" customHeight="1">
      <c r="A757" s="708"/>
      <c r="B757" s="888"/>
      <c r="C757" s="709" t="s">
        <v>1896</v>
      </c>
      <c r="D757" s="709"/>
      <c r="E757" s="709"/>
      <c r="F757" s="709"/>
      <c r="G757" s="709"/>
      <c r="H757" s="709"/>
      <c r="I757" s="709"/>
      <c r="J757" s="709"/>
      <c r="K757" s="744"/>
      <c r="L757" s="744"/>
      <c r="M757" s="744"/>
      <c r="N757" s="744"/>
      <c r="O757" s="744"/>
      <c r="P757" s="744"/>
      <c r="Q757" s="744"/>
      <c r="R757" s="744"/>
      <c r="S757" s="744"/>
      <c r="T757" s="744"/>
      <c r="U757" s="744"/>
      <c r="V757" s="744"/>
      <c r="W757" s="744"/>
      <c r="X757" s="744"/>
      <c r="Y757" s="744"/>
      <c r="Z757" s="744"/>
    </row>
    <row r="758" spans="1:26" ht="16.5" customHeight="1">
      <c r="A758" s="708"/>
      <c r="B758" s="888"/>
      <c r="C758" s="709" t="s">
        <v>1897</v>
      </c>
      <c r="D758" s="709"/>
      <c r="E758" s="709"/>
      <c r="F758" s="709"/>
      <c r="G758" s="709"/>
      <c r="H758" s="709"/>
      <c r="I758" s="709"/>
      <c r="J758" s="709"/>
      <c r="K758" s="744"/>
      <c r="L758" s="744"/>
      <c r="M758" s="744"/>
      <c r="N758" s="744"/>
      <c r="O758" s="744"/>
      <c r="P758" s="744"/>
      <c r="Q758" s="744"/>
      <c r="R758" s="744"/>
      <c r="S758" s="744"/>
      <c r="T758" s="744"/>
      <c r="U758" s="744"/>
      <c r="V758" s="744"/>
      <c r="W758" s="744"/>
      <c r="X758" s="744"/>
      <c r="Y758" s="744"/>
      <c r="Z758" s="744"/>
    </row>
    <row r="759" spans="1:26" ht="16.5" customHeight="1">
      <c r="A759" s="708"/>
      <c r="B759" s="888"/>
      <c r="C759" s="709"/>
      <c r="D759" s="709"/>
      <c r="E759" s="709"/>
      <c r="F759" s="709"/>
      <c r="G759" s="709"/>
      <c r="H759" s="709"/>
      <c r="I759" s="709"/>
      <c r="J759" s="709"/>
      <c r="K759" s="744"/>
      <c r="L759" s="744"/>
      <c r="M759" s="744"/>
      <c r="N759" s="736"/>
      <c r="O759" s="744"/>
      <c r="P759" s="744"/>
      <c r="Q759" s="744"/>
      <c r="R759" s="744"/>
      <c r="S759" s="744"/>
      <c r="T759" s="744"/>
      <c r="U759" s="744"/>
      <c r="V759" s="744"/>
      <c r="W759" s="744"/>
      <c r="X759" s="744"/>
      <c r="Y759" s="744"/>
      <c r="Z759" s="744"/>
    </row>
    <row r="760" spans="1:26" ht="16.5" customHeight="1">
      <c r="A760" s="708"/>
      <c r="B760" s="888"/>
      <c r="C760" s="761"/>
      <c r="D760" s="873"/>
      <c r="E760" s="908" t="s">
        <v>1898</v>
      </c>
      <c r="F760" s="908" t="s">
        <v>1899</v>
      </c>
      <c r="G760" s="908" t="s">
        <v>1900</v>
      </c>
      <c r="H760" s="908" t="s">
        <v>1901</v>
      </c>
      <c r="I760" s="908" t="s">
        <v>1902</v>
      </c>
      <c r="J760" s="709"/>
      <c r="K760" s="744"/>
      <c r="L760" s="744"/>
      <c r="M760" s="744"/>
      <c r="N760" s="736"/>
      <c r="O760" s="744"/>
      <c r="P760" s="744"/>
      <c r="Q760" s="744"/>
      <c r="R760" s="744"/>
      <c r="S760" s="744"/>
      <c r="T760" s="744"/>
      <c r="U760" s="744"/>
      <c r="V760" s="744"/>
      <c r="W760" s="744"/>
      <c r="X760" s="744"/>
      <c r="Y760" s="744"/>
      <c r="Z760" s="744"/>
    </row>
    <row r="761" spans="1:26" ht="16.5" customHeight="1">
      <c r="A761" s="708"/>
      <c r="B761" s="888"/>
      <c r="C761" s="1434" t="s">
        <v>1903</v>
      </c>
      <c r="D761" s="1438"/>
      <c r="E761" s="819">
        <v>0.05</v>
      </c>
      <c r="F761" s="819">
        <v>0.3</v>
      </c>
      <c r="G761" s="819">
        <v>0.4</v>
      </c>
      <c r="H761" s="819">
        <v>0.2</v>
      </c>
      <c r="I761" s="819">
        <v>0.05</v>
      </c>
      <c r="J761" s="709"/>
      <c r="K761" s="744"/>
      <c r="L761" s="744"/>
      <c r="M761" s="744"/>
      <c r="N761" s="736"/>
      <c r="O761" s="744"/>
      <c r="P761" s="744"/>
      <c r="Q761" s="744"/>
      <c r="R761" s="744"/>
      <c r="S761" s="744"/>
      <c r="T761" s="744"/>
      <c r="U761" s="744"/>
      <c r="V761" s="744"/>
      <c r="W761" s="744"/>
      <c r="X761" s="744"/>
      <c r="Y761" s="744"/>
      <c r="Z761" s="744"/>
    </row>
    <row r="762" spans="1:26" ht="16.5" customHeight="1">
      <c r="A762" s="708"/>
      <c r="B762" s="888"/>
      <c r="C762" s="709"/>
      <c r="D762" s="709"/>
      <c r="E762" s="709"/>
      <c r="F762" s="709"/>
      <c r="G762" s="709"/>
      <c r="H762" s="709"/>
      <c r="I762" s="709"/>
      <c r="J762" s="709"/>
      <c r="K762" s="744"/>
      <c r="L762" s="744"/>
      <c r="M762" s="744"/>
      <c r="N762" s="736"/>
      <c r="O762" s="744"/>
      <c r="P762" s="744"/>
      <c r="Q762" s="744"/>
      <c r="R762" s="744"/>
      <c r="S762" s="744"/>
      <c r="T762" s="744"/>
      <c r="U762" s="744"/>
      <c r="V762" s="744"/>
      <c r="W762" s="744"/>
      <c r="X762" s="744"/>
      <c r="Y762" s="744"/>
      <c r="Z762" s="744"/>
    </row>
    <row r="763" spans="1:26" ht="16.5" customHeight="1">
      <c r="A763" s="708"/>
      <c r="B763" s="888"/>
      <c r="C763" s="709"/>
      <c r="D763" s="709"/>
      <c r="E763" s="709"/>
      <c r="F763" s="709"/>
      <c r="G763" s="709"/>
      <c r="H763" s="709"/>
      <c r="I763" s="709"/>
      <c r="J763" s="709"/>
      <c r="K763" s="744"/>
      <c r="L763" s="744"/>
      <c r="M763" s="744"/>
      <c r="N763" s="736"/>
      <c r="O763" s="744"/>
      <c r="P763" s="744"/>
      <c r="Q763" s="744"/>
      <c r="R763" s="744"/>
      <c r="S763" s="744"/>
      <c r="T763" s="744"/>
      <c r="U763" s="744"/>
      <c r="V763" s="744"/>
      <c r="W763" s="744"/>
      <c r="X763" s="744"/>
      <c r="Y763" s="744"/>
      <c r="Z763" s="744"/>
    </row>
    <row r="764" spans="1:26" ht="16.5" customHeight="1">
      <c r="A764" s="708"/>
      <c r="B764" s="888"/>
      <c r="C764" s="876" t="s">
        <v>1935</v>
      </c>
      <c r="D764" s="732"/>
      <c r="E764" s="732"/>
      <c r="F764" s="732"/>
      <c r="G764" s="732"/>
      <c r="H764" s="732"/>
      <c r="I764" s="732"/>
      <c r="J764" s="709"/>
      <c r="K764" s="744"/>
      <c r="L764" s="744"/>
      <c r="M764" s="744"/>
      <c r="N764" s="736"/>
      <c r="O764" s="744"/>
      <c r="P764" s="744"/>
      <c r="Q764" s="744"/>
      <c r="R764" s="744"/>
      <c r="S764" s="744"/>
      <c r="T764" s="744"/>
      <c r="U764" s="744"/>
      <c r="V764" s="744"/>
      <c r="W764" s="744"/>
      <c r="X764" s="744"/>
      <c r="Y764" s="744"/>
      <c r="Z764" s="744"/>
    </row>
    <row r="765" spans="1:26" ht="16.5" customHeight="1">
      <c r="A765" s="708"/>
      <c r="B765" s="888"/>
      <c r="C765" s="709"/>
      <c r="D765" s="709"/>
      <c r="E765" s="709"/>
      <c r="F765" s="709"/>
      <c r="G765" s="709"/>
      <c r="H765" s="709"/>
      <c r="I765" s="709"/>
      <c r="J765" s="709"/>
      <c r="K765" s="744"/>
      <c r="L765" s="744"/>
      <c r="M765" s="744"/>
      <c r="N765" s="736"/>
      <c r="O765" s="744"/>
      <c r="P765" s="744"/>
      <c r="Q765" s="744"/>
      <c r="R765" s="744"/>
      <c r="S765" s="744"/>
      <c r="T765" s="744"/>
      <c r="U765" s="744"/>
      <c r="V765" s="744"/>
      <c r="W765" s="744"/>
      <c r="X765" s="744"/>
      <c r="Y765" s="744"/>
      <c r="Z765" s="744"/>
    </row>
    <row r="766" spans="1:26" ht="16.5" customHeight="1">
      <c r="A766" s="708"/>
      <c r="B766" s="888"/>
      <c r="C766" s="915"/>
      <c r="D766" s="748"/>
      <c r="E766" s="748" t="s">
        <v>1610</v>
      </c>
      <c r="F766" s="786" t="s">
        <v>88</v>
      </c>
      <c r="G766" s="786" t="s">
        <v>89</v>
      </c>
      <c r="H766" s="786" t="s">
        <v>90</v>
      </c>
      <c r="I766" s="786" t="s">
        <v>91</v>
      </c>
      <c r="J766" s="744"/>
      <c r="K766" s="744"/>
      <c r="L766" s="744"/>
      <c r="M766" s="744"/>
      <c r="N766" s="736"/>
      <c r="O766" s="744"/>
      <c r="P766" s="744"/>
      <c r="Q766" s="744"/>
      <c r="R766" s="744"/>
      <c r="S766" s="744"/>
      <c r="T766" s="744"/>
      <c r="U766" s="744"/>
      <c r="V766" s="744"/>
      <c r="W766" s="744"/>
      <c r="X766" s="744"/>
      <c r="Y766" s="744"/>
      <c r="Z766" s="744"/>
    </row>
    <row r="767" spans="1:26" ht="16.5" customHeight="1">
      <c r="A767" s="708"/>
      <c r="B767" s="903"/>
      <c r="C767" s="1442" t="s">
        <v>1936</v>
      </c>
      <c r="D767" s="1443"/>
      <c r="E767" s="1444"/>
      <c r="F767" s="916">
        <f>G753*E761/10</f>
        <v>300</v>
      </c>
      <c r="G767" s="879">
        <f>G753*F761/10</f>
        <v>1800</v>
      </c>
      <c r="H767" s="879">
        <f>G753*G761/10</f>
        <v>2400</v>
      </c>
      <c r="I767" s="879">
        <f>G753*H761/10</f>
        <v>1200</v>
      </c>
      <c r="J767" s="744"/>
      <c r="K767" s="744"/>
      <c r="L767" s="744"/>
      <c r="M767" s="744"/>
      <c r="N767" s="736"/>
      <c r="O767" s="744"/>
      <c r="P767" s="744"/>
      <c r="Q767" s="744"/>
      <c r="R767" s="744"/>
      <c r="S767" s="744"/>
      <c r="T767" s="744"/>
      <c r="U767" s="744"/>
      <c r="V767" s="744"/>
      <c r="W767" s="744"/>
      <c r="X767" s="744"/>
      <c r="Y767" s="744"/>
      <c r="Z767" s="744"/>
    </row>
    <row r="768" spans="1:26" ht="16.5" customHeight="1">
      <c r="A768" s="708"/>
      <c r="B768" s="903"/>
      <c r="C768" s="1445" t="s">
        <v>1357</v>
      </c>
      <c r="D768" s="1443"/>
      <c r="E768" s="1444"/>
      <c r="F768" s="881"/>
      <c r="G768" s="742">
        <f t="shared" ref="G768:I768" si="127">(G767-F767)/F767</f>
        <v>5</v>
      </c>
      <c r="H768" s="742">
        <f t="shared" si="127"/>
        <v>0.33333333333333331</v>
      </c>
      <c r="I768" s="742">
        <f t="shared" si="127"/>
        <v>-0.5</v>
      </c>
      <c r="J768" s="744"/>
      <c r="K768" s="744"/>
      <c r="L768" s="909"/>
      <c r="M768" s="909"/>
      <c r="N768" s="736"/>
      <c r="O768" s="744"/>
      <c r="P768" s="744"/>
      <c r="Q768" s="744"/>
      <c r="R768" s="744"/>
      <c r="S768" s="744"/>
      <c r="T768" s="744"/>
      <c r="U768" s="744"/>
      <c r="V768" s="744"/>
      <c r="W768" s="744"/>
      <c r="X768" s="744"/>
      <c r="Y768" s="744"/>
      <c r="Z768" s="744"/>
    </row>
    <row r="769" spans="1:26" ht="16.5" customHeight="1">
      <c r="A769" s="708"/>
      <c r="B769" s="888"/>
      <c r="C769" s="801"/>
      <c r="D769" s="917"/>
      <c r="E769" s="883"/>
      <c r="F769" s="732"/>
      <c r="G769" s="732"/>
      <c r="H769" s="732"/>
      <c r="I769" s="732"/>
      <c r="J769" s="909"/>
      <c r="K769" s="909"/>
      <c r="L769" s="709"/>
      <c r="M769" s="744"/>
      <c r="N769" s="744"/>
      <c r="O769" s="744"/>
      <c r="P769" s="744"/>
      <c r="Q769" s="744"/>
      <c r="R769" s="744"/>
      <c r="S769" s="744"/>
      <c r="T769" s="744"/>
      <c r="U769" s="744"/>
      <c r="V769" s="744"/>
      <c r="W769" s="744"/>
      <c r="X769" s="744"/>
      <c r="Y769" s="744"/>
      <c r="Z769" s="744"/>
    </row>
    <row r="770" spans="1:26" ht="16.5" customHeight="1">
      <c r="A770" s="708"/>
      <c r="B770" s="732"/>
      <c r="C770" s="914"/>
      <c r="D770" s="736"/>
      <c r="E770" s="736"/>
      <c r="F770" s="736"/>
      <c r="G770" s="732"/>
      <c r="H770" s="732"/>
      <c r="I770" s="732"/>
      <c r="J770" s="709"/>
      <c r="K770" s="709"/>
      <c r="L770" s="709"/>
      <c r="M770" s="744"/>
      <c r="N770" s="744"/>
      <c r="O770" s="744"/>
      <c r="P770" s="744"/>
      <c r="Q770" s="744"/>
      <c r="R770" s="744"/>
      <c r="S770" s="744"/>
      <c r="T770" s="744"/>
      <c r="U770" s="744"/>
      <c r="V770" s="744"/>
      <c r="W770" s="744"/>
      <c r="X770" s="744"/>
      <c r="Y770" s="744"/>
      <c r="Z770" s="744"/>
    </row>
    <row r="771" spans="1:26" ht="16.5" customHeight="1">
      <c r="A771" s="708"/>
      <c r="B771" s="732"/>
      <c r="C771" s="914"/>
      <c r="D771" s="736"/>
      <c r="E771" s="736"/>
      <c r="F771" s="736"/>
      <c r="G771" s="732"/>
      <c r="H771" s="732"/>
      <c r="I771" s="732"/>
      <c r="J771" s="709"/>
      <c r="K771" s="709"/>
      <c r="L771" s="709"/>
      <c r="M771" s="744"/>
      <c r="N771" s="744"/>
      <c r="O771" s="744"/>
      <c r="P771" s="744"/>
      <c r="Q771" s="744"/>
      <c r="R771" s="744"/>
      <c r="S771" s="744"/>
      <c r="T771" s="744"/>
      <c r="U771" s="744"/>
      <c r="V771" s="744"/>
      <c r="W771" s="744"/>
      <c r="X771" s="744"/>
      <c r="Y771" s="744"/>
      <c r="Z771" s="744"/>
    </row>
    <row r="772" spans="1:26" ht="16.5" customHeight="1">
      <c r="A772" s="708"/>
      <c r="B772" s="888"/>
      <c r="C772" s="905"/>
      <c r="D772" s="888"/>
      <c r="E772" s="709"/>
      <c r="F772" s="709"/>
      <c r="G772" s="709"/>
      <c r="H772" s="709"/>
      <c r="I772" s="709"/>
      <c r="J772" s="709"/>
      <c r="K772" s="709"/>
      <c r="L772" s="709"/>
      <c r="M772" s="744"/>
      <c r="N772" s="744"/>
      <c r="O772" s="744"/>
      <c r="P772" s="744"/>
      <c r="Q772" s="744"/>
      <c r="R772" s="744"/>
      <c r="S772" s="744"/>
      <c r="T772" s="744"/>
      <c r="U772" s="744"/>
      <c r="V772" s="744"/>
      <c r="W772" s="744"/>
      <c r="X772" s="744"/>
      <c r="Y772" s="744"/>
      <c r="Z772" s="744"/>
    </row>
    <row r="773" spans="1:26" ht="1.5" customHeight="1">
      <c r="A773" s="708"/>
      <c r="B773" s="888"/>
      <c r="C773" s="913"/>
      <c r="D773" s="736"/>
      <c r="E773" s="736"/>
      <c r="F773" s="736"/>
      <c r="G773" s="736"/>
      <c r="H773" s="736"/>
      <c r="I773" s="736"/>
      <c r="J773" s="709"/>
      <c r="K773" s="709"/>
      <c r="L773" s="736"/>
      <c r="M773" s="736"/>
      <c r="N773" s="736"/>
      <c r="O773" s="736"/>
      <c r="P773" s="736"/>
      <c r="Q773" s="736"/>
      <c r="R773" s="736"/>
      <c r="S773" s="709"/>
      <c r="T773" s="709"/>
      <c r="U773" s="744"/>
      <c r="V773" s="744"/>
      <c r="W773" s="744"/>
      <c r="X773" s="744"/>
      <c r="Y773" s="744"/>
      <c r="Z773" s="902"/>
    </row>
    <row r="774" spans="1:26" ht="16.5" customHeight="1">
      <c r="A774" s="708"/>
      <c r="B774" s="888"/>
      <c r="C774" s="876" t="s">
        <v>1937</v>
      </c>
      <c r="D774" s="732"/>
      <c r="E774" s="732"/>
      <c r="F774" s="732"/>
      <c r="G774" s="732"/>
      <c r="H774" s="732"/>
      <c r="I774" s="732"/>
      <c r="J774" s="736"/>
      <c r="K774" s="736"/>
      <c r="L774" s="736"/>
      <c r="M774" s="736"/>
      <c r="N774" s="736"/>
      <c r="O774" s="736"/>
      <c r="P774" s="736"/>
      <c r="Q774" s="736"/>
      <c r="R774" s="736"/>
      <c r="S774" s="709"/>
      <c r="T774" s="709"/>
      <c r="U774" s="744"/>
      <c r="V774" s="744"/>
      <c r="W774" s="744"/>
      <c r="X774" s="744"/>
      <c r="Y774" s="744"/>
      <c r="Z774" s="902"/>
    </row>
    <row r="775" spans="1:26" ht="16.5" customHeight="1">
      <c r="A775" s="708"/>
      <c r="B775" s="888"/>
      <c r="C775" s="864"/>
      <c r="D775" s="864"/>
      <c r="E775" s="732"/>
      <c r="F775" s="732"/>
      <c r="G775" s="732"/>
      <c r="H775" s="732"/>
      <c r="I775" s="732"/>
      <c r="J775" s="736"/>
      <c r="K775" s="736"/>
      <c r="L775" s="736"/>
      <c r="M775" s="736"/>
      <c r="N775" s="736"/>
      <c r="O775" s="736"/>
      <c r="P775" s="736"/>
      <c r="Q775" s="736"/>
      <c r="R775" s="736"/>
      <c r="S775" s="709"/>
      <c r="T775" s="709"/>
      <c r="U775" s="744"/>
      <c r="V775" s="744"/>
      <c r="W775" s="744"/>
      <c r="X775" s="744"/>
      <c r="Y775" s="744"/>
      <c r="Z775" s="902"/>
    </row>
    <row r="776" spans="1:26" ht="16.5" customHeight="1">
      <c r="A776" s="708"/>
      <c r="B776" s="888"/>
      <c r="C776" s="737"/>
      <c r="D776" s="748"/>
      <c r="E776" s="748" t="s">
        <v>1610</v>
      </c>
      <c r="F776" s="786" t="s">
        <v>88</v>
      </c>
      <c r="G776" s="786" t="s">
        <v>89</v>
      </c>
      <c r="H776" s="786" t="s">
        <v>90</v>
      </c>
      <c r="I776" s="786" t="s">
        <v>91</v>
      </c>
      <c r="J776" s="736"/>
      <c r="K776" s="736"/>
      <c r="L776" s="736"/>
      <c r="M776" s="736"/>
      <c r="N776" s="736"/>
      <c r="O776" s="736"/>
      <c r="P776" s="736"/>
      <c r="Q776" s="736"/>
      <c r="R776" s="736"/>
      <c r="S776" s="709"/>
      <c r="T776" s="709"/>
      <c r="U776" s="744"/>
      <c r="V776" s="744"/>
      <c r="W776" s="744"/>
      <c r="X776" s="744"/>
      <c r="Y776" s="744"/>
      <c r="Z776" s="902"/>
    </row>
    <row r="777" spans="1:26" ht="16.5" customHeight="1">
      <c r="A777" s="708"/>
      <c r="B777" s="903"/>
      <c r="C777" s="1442" t="s">
        <v>1938</v>
      </c>
      <c r="D777" s="1443"/>
      <c r="E777" s="1444"/>
      <c r="F777" s="879">
        <f>F689+F728+F767</f>
        <v>363.39</v>
      </c>
      <c r="G777" s="879">
        <f t="shared" ref="G777:I777" si="128">G689+G728+G768</f>
        <v>385.34</v>
      </c>
      <c r="H777" s="879">
        <f t="shared" si="128"/>
        <v>507.45333333333332</v>
      </c>
      <c r="I777" s="879">
        <f t="shared" si="128"/>
        <v>253.06</v>
      </c>
      <c r="J777" s="736"/>
      <c r="K777" s="736"/>
      <c r="L777" s="736"/>
      <c r="M777" s="736"/>
      <c r="N777" s="736"/>
      <c r="O777" s="736"/>
      <c r="P777" s="736"/>
      <c r="Q777" s="736"/>
      <c r="R777" s="736"/>
      <c r="S777" s="709"/>
      <c r="T777" s="709"/>
      <c r="U777" s="744"/>
      <c r="V777" s="744"/>
      <c r="W777" s="744"/>
      <c r="X777" s="744"/>
      <c r="Y777" s="744"/>
      <c r="Z777" s="902"/>
    </row>
    <row r="778" spans="1:26" ht="16.5" customHeight="1">
      <c r="A778" s="708"/>
      <c r="B778" s="903"/>
      <c r="C778" s="1445" t="s">
        <v>1357</v>
      </c>
      <c r="D778" s="1443"/>
      <c r="E778" s="1444"/>
      <c r="F778" s="881"/>
      <c r="G778" s="742">
        <f t="shared" ref="G778:I778" si="129">(G777-F777)/F777</f>
        <v>6.0403423319298793E-2</v>
      </c>
      <c r="H778" s="742">
        <f t="shared" si="129"/>
        <v>0.31689763152886635</v>
      </c>
      <c r="I778" s="742">
        <f t="shared" si="129"/>
        <v>-0.50131374970440634</v>
      </c>
      <c r="J778" s="736"/>
      <c r="K778" s="736"/>
      <c r="L778" s="736"/>
      <c r="M778" s="736"/>
      <c r="N778" s="736"/>
      <c r="O778" s="736"/>
      <c r="P778" s="736"/>
      <c r="Q778" s="736"/>
      <c r="R778" s="736"/>
      <c r="S778" s="709"/>
      <c r="T778" s="709"/>
      <c r="U778" s="744"/>
      <c r="V778" s="744"/>
      <c r="W778" s="744"/>
      <c r="X778" s="744"/>
      <c r="Y778" s="744"/>
      <c r="Z778" s="902"/>
    </row>
    <row r="779" spans="1:26" ht="16.5" customHeight="1">
      <c r="A779" s="708"/>
      <c r="B779" s="888"/>
      <c r="C779" s="913"/>
      <c r="D779" s="756"/>
      <c r="E779" s="756"/>
      <c r="F779" s="736"/>
      <c r="G779" s="736"/>
      <c r="H779" s="736"/>
      <c r="I779" s="736"/>
      <c r="J779" s="736"/>
      <c r="K779" s="736"/>
      <c r="L779" s="736"/>
      <c r="M779" s="736"/>
      <c r="N779" s="736"/>
      <c r="O779" s="736"/>
      <c r="P779" s="736"/>
      <c r="Q779" s="736"/>
      <c r="R779" s="736"/>
      <c r="S779" s="709"/>
      <c r="T779" s="709"/>
      <c r="U779" s="744"/>
      <c r="V779" s="744"/>
      <c r="W779" s="744"/>
      <c r="X779" s="744"/>
      <c r="Y779" s="744"/>
      <c r="Z779" s="902"/>
    </row>
    <row r="780" spans="1:26" ht="16.5" customHeight="1">
      <c r="A780" s="708"/>
      <c r="B780" s="709"/>
      <c r="C780" s="709"/>
      <c r="D780" s="709"/>
      <c r="E780" s="709"/>
      <c r="F780" s="709"/>
      <c r="G780" s="709"/>
      <c r="H780" s="709"/>
      <c r="I780" s="709"/>
      <c r="J780" s="709"/>
      <c r="K780" s="709"/>
      <c r="L780" s="709"/>
      <c r="M780" s="709"/>
      <c r="N780" s="709"/>
      <c r="O780" s="709"/>
      <c r="P780" s="709"/>
      <c r="Q780" s="709"/>
      <c r="R780" s="709"/>
      <c r="S780" s="709"/>
      <c r="T780" s="709"/>
      <c r="U780" s="709"/>
      <c r="V780" s="709"/>
      <c r="W780" s="709"/>
      <c r="X780" s="709"/>
      <c r="Y780" s="709"/>
      <c r="Z780" s="710"/>
    </row>
    <row r="781" spans="1:26" ht="16.5" customHeight="1">
      <c r="A781" s="1446" t="s">
        <v>1939</v>
      </c>
      <c r="B781" s="1447"/>
      <c r="C781" s="708"/>
      <c r="D781" s="708"/>
      <c r="E781" s="708"/>
      <c r="F781" s="708"/>
      <c r="G781" s="708"/>
      <c r="H781" s="708"/>
      <c r="I781" s="708"/>
      <c r="J781" s="708"/>
      <c r="K781" s="708"/>
      <c r="L781" s="708"/>
      <c r="M781" s="708"/>
      <c r="N781" s="708"/>
      <c r="O781" s="708"/>
      <c r="P781" s="708"/>
      <c r="Q781" s="708"/>
      <c r="R781" s="708"/>
      <c r="S781" s="708"/>
      <c r="T781" s="708"/>
      <c r="U781" s="708"/>
      <c r="V781" s="708"/>
      <c r="W781" s="708"/>
      <c r="X781" s="708"/>
      <c r="Y781" s="708"/>
      <c r="Z781" s="900"/>
    </row>
    <row r="782" spans="1:26" ht="16.5" customHeight="1">
      <c r="A782" s="744"/>
      <c r="B782" s="744"/>
      <c r="C782" s="744"/>
      <c r="D782" s="708"/>
      <c r="E782" s="918"/>
      <c r="F782" s="918"/>
      <c r="G782" s="918"/>
      <c r="H782" s="918"/>
      <c r="I782" s="918"/>
      <c r="J782" s="918"/>
      <c r="K782" s="918"/>
      <c r="L782" s="918"/>
      <c r="M782" s="918"/>
      <c r="N782" s="744"/>
      <c r="O782" s="744"/>
      <c r="P782" s="744"/>
      <c r="Q782" s="744"/>
      <c r="R782" s="744"/>
      <c r="S782" s="744"/>
      <c r="T782" s="744"/>
      <c r="U782" s="744"/>
      <c r="V782" s="744"/>
      <c r="W782" s="744"/>
      <c r="X782" s="744"/>
      <c r="Y782" s="744"/>
      <c r="Z782" s="902"/>
    </row>
    <row r="783" spans="1:26" ht="16.5" customHeight="1">
      <c r="A783" s="744"/>
      <c r="B783" s="744"/>
      <c r="C783" s="748"/>
      <c r="D783" s="748" t="s">
        <v>1610</v>
      </c>
      <c r="E783" s="731">
        <v>2020</v>
      </c>
      <c r="F783" s="731">
        <v>2021</v>
      </c>
      <c r="G783" s="731">
        <v>2022</v>
      </c>
      <c r="H783" s="731">
        <v>2023</v>
      </c>
      <c r="I783" s="731">
        <v>2024</v>
      </c>
      <c r="J783" s="712" t="s">
        <v>87</v>
      </c>
      <c r="K783" s="712" t="s">
        <v>88</v>
      </c>
      <c r="L783" s="712" t="s">
        <v>89</v>
      </c>
      <c r="M783" s="712" t="s">
        <v>90</v>
      </c>
      <c r="N783" s="712" t="s">
        <v>91</v>
      </c>
      <c r="O783" s="744"/>
      <c r="P783" s="744"/>
      <c r="Q783" s="744"/>
      <c r="R783" s="744"/>
      <c r="S783" s="744"/>
      <c r="T783" s="744"/>
      <c r="U783" s="744"/>
      <c r="V783" s="744"/>
      <c r="W783" s="744"/>
      <c r="X783" s="744"/>
      <c r="Y783" s="744"/>
      <c r="Z783" s="902"/>
    </row>
    <row r="784" spans="1:26" ht="16.5" customHeight="1">
      <c r="A784" s="744"/>
      <c r="B784" s="919"/>
      <c r="C784" s="733" t="s">
        <v>1614</v>
      </c>
      <c r="D784" s="920"/>
      <c r="E784" s="717"/>
      <c r="F784" s="717"/>
      <c r="G784" s="717"/>
      <c r="H784" s="717"/>
      <c r="I784" s="717"/>
      <c r="J784" s="728">
        <f t="shared" ref="J784:N784" si="130">SUM(J786,J788)</f>
        <v>1213.266811</v>
      </c>
      <c r="K784" s="728">
        <f t="shared" si="130"/>
        <v>303.516572</v>
      </c>
      <c r="L784" s="728">
        <f t="shared" si="130"/>
        <v>303.516572</v>
      </c>
      <c r="M784" s="728">
        <f t="shared" si="130"/>
        <v>323.85146700000001</v>
      </c>
      <c r="N784" s="728">
        <f t="shared" si="130"/>
        <v>46.1</v>
      </c>
      <c r="O784" s="744"/>
      <c r="P784" s="744"/>
      <c r="Q784" s="744"/>
      <c r="R784" s="744"/>
      <c r="S784" s="744"/>
      <c r="T784" s="744"/>
      <c r="U784" s="744"/>
      <c r="V784" s="744"/>
      <c r="W784" s="744"/>
      <c r="X784" s="744"/>
      <c r="Y784" s="744"/>
      <c r="Z784" s="902"/>
    </row>
    <row r="785" spans="1:26" ht="16.5" customHeight="1">
      <c r="A785" s="744"/>
      <c r="B785" s="919"/>
      <c r="C785" s="804" t="s">
        <v>1357</v>
      </c>
      <c r="D785" s="921"/>
      <c r="E785" s="717"/>
      <c r="F785" s="717"/>
      <c r="G785" s="717"/>
      <c r="H785" s="717"/>
      <c r="I785" s="717"/>
      <c r="J785" s="742"/>
      <c r="K785" s="742">
        <f t="shared" ref="K785:N785" si="131">(K784-J784)/J784</f>
        <v>-0.74983526356429775</v>
      </c>
      <c r="L785" s="742">
        <f t="shared" si="131"/>
        <v>0</v>
      </c>
      <c r="M785" s="742">
        <f t="shared" si="131"/>
        <v>6.6997643212707403E-2</v>
      </c>
      <c r="N785" s="742">
        <f t="shared" si="131"/>
        <v>-0.85765079149695489</v>
      </c>
      <c r="O785" s="744"/>
      <c r="P785" s="744"/>
      <c r="Q785" s="744"/>
      <c r="R785" s="744"/>
      <c r="S785" s="744"/>
      <c r="T785" s="744"/>
      <c r="U785" s="744"/>
      <c r="V785" s="744"/>
      <c r="W785" s="744"/>
      <c r="X785" s="744"/>
      <c r="Y785" s="744"/>
      <c r="Z785" s="902"/>
    </row>
    <row r="786" spans="1:26" ht="16.5" customHeight="1">
      <c r="A786" s="708"/>
      <c r="B786" s="709"/>
      <c r="C786" s="922" t="s">
        <v>1940</v>
      </c>
      <c r="D786" s="923"/>
      <c r="E786" s="735"/>
      <c r="F786" s="735"/>
      <c r="G786" s="735"/>
      <c r="H786" s="735"/>
      <c r="I786" s="717"/>
      <c r="J786" s="861">
        <f>E869</f>
        <v>1174.7014509999999</v>
      </c>
      <c r="K786" s="861">
        <f>F869+F913</f>
        <v>255.30987200000001</v>
      </c>
      <c r="L786" s="861">
        <f t="shared" ref="L786:N786" si="132">F869+F913</f>
        <v>255.30987200000001</v>
      </c>
      <c r="M786" s="861">
        <f t="shared" si="132"/>
        <v>323.85146700000001</v>
      </c>
      <c r="N786" s="861">
        <f t="shared" si="132"/>
        <v>46.1</v>
      </c>
      <c r="O786" s="709"/>
      <c r="P786" s="709"/>
      <c r="Q786" s="709"/>
      <c r="R786" s="709"/>
      <c r="S786" s="709"/>
      <c r="T786" s="709"/>
      <c r="U786" s="709"/>
      <c r="V786" s="709"/>
      <c r="W786" s="709"/>
      <c r="X786" s="709"/>
      <c r="Y786" s="709"/>
      <c r="Z786" s="710"/>
    </row>
    <row r="787" spans="1:26" ht="16.5" customHeight="1">
      <c r="A787" s="708"/>
      <c r="B787" s="709"/>
      <c r="C787" s="804" t="s">
        <v>1357</v>
      </c>
      <c r="D787" s="921"/>
      <c r="E787" s="735"/>
      <c r="F787" s="735"/>
      <c r="G787" s="735"/>
      <c r="H787" s="735"/>
      <c r="I787" s="717"/>
      <c r="J787" s="742"/>
      <c r="K787" s="742">
        <f t="shared" ref="K787:N787" si="133">(K786-J786)/J786</f>
        <v>-0.78265977982519741</v>
      </c>
      <c r="L787" s="742">
        <f t="shared" si="133"/>
        <v>0</v>
      </c>
      <c r="M787" s="742">
        <f t="shared" si="133"/>
        <v>0.26846433497879002</v>
      </c>
      <c r="N787" s="742">
        <f t="shared" si="133"/>
        <v>-0.85765079149695489</v>
      </c>
      <c r="O787" s="709"/>
      <c r="P787" s="709"/>
      <c r="Q787" s="709"/>
      <c r="R787" s="709"/>
      <c r="S787" s="709"/>
      <c r="T787" s="709"/>
      <c r="U787" s="709"/>
      <c r="V787" s="709"/>
      <c r="W787" s="709"/>
      <c r="X787" s="709"/>
      <c r="Y787" s="709"/>
      <c r="Z787" s="710"/>
    </row>
    <row r="788" spans="1:26" ht="16.5" customHeight="1">
      <c r="A788" s="708"/>
      <c r="B788" s="709"/>
      <c r="C788" s="1465" t="s">
        <v>1941</v>
      </c>
      <c r="D788" s="1466"/>
      <c r="E788" s="717"/>
      <c r="F788" s="717"/>
      <c r="G788" s="717"/>
      <c r="H788" s="717"/>
      <c r="I788" s="717"/>
      <c r="J788" s="862">
        <f t="shared" ref="J788:K788" si="134">E977</f>
        <v>38.565360000000005</v>
      </c>
      <c r="K788" s="862">
        <f t="shared" si="134"/>
        <v>48.206700000000005</v>
      </c>
      <c r="L788" s="862">
        <f>F977</f>
        <v>48.206700000000005</v>
      </c>
      <c r="M788" s="717"/>
      <c r="N788" s="717"/>
      <c r="O788" s="709"/>
      <c r="P788" s="709"/>
      <c r="Q788" s="709"/>
      <c r="R788" s="709"/>
      <c r="S788" s="709"/>
      <c r="T788" s="709"/>
      <c r="U788" s="709"/>
      <c r="V788" s="709"/>
      <c r="W788" s="709"/>
      <c r="X788" s="709"/>
      <c r="Y788" s="709"/>
      <c r="Z788" s="710"/>
    </row>
    <row r="789" spans="1:26" ht="16.5" customHeight="1">
      <c r="A789" s="708"/>
      <c r="B789" s="726"/>
      <c r="C789" s="924" t="s">
        <v>1357</v>
      </c>
      <c r="D789" s="925"/>
      <c r="E789" s="717"/>
      <c r="F789" s="717"/>
      <c r="G789" s="717"/>
      <c r="H789" s="717"/>
      <c r="I789" s="717"/>
      <c r="J789" s="742"/>
      <c r="K789" s="742">
        <f t="shared" ref="K789:L789" si="135">(K788-J788)/J788</f>
        <v>0.24999999999999994</v>
      </c>
      <c r="L789" s="742">
        <f t="shared" si="135"/>
        <v>0</v>
      </c>
      <c r="M789" s="717"/>
      <c r="N789" s="717"/>
      <c r="O789" s="709"/>
      <c r="P789" s="709"/>
      <c r="Q789" s="709"/>
      <c r="R789" s="709"/>
      <c r="S789" s="709"/>
      <c r="T789" s="709"/>
      <c r="U789" s="709"/>
      <c r="V789" s="709"/>
      <c r="W789" s="709"/>
      <c r="X789" s="709"/>
      <c r="Y789" s="709"/>
      <c r="Z789" s="710"/>
    </row>
    <row r="790" spans="1:26" ht="16.5" customHeight="1">
      <c r="A790" s="708"/>
      <c r="B790" s="709"/>
      <c r="C790" s="709"/>
      <c r="D790" s="709"/>
      <c r="E790" s="709"/>
      <c r="F790" s="709"/>
      <c r="G790" s="709"/>
      <c r="H790" s="709"/>
      <c r="I790" s="709"/>
      <c r="J790" s="709"/>
      <c r="K790" s="709"/>
      <c r="L790" s="709"/>
      <c r="M790" s="709"/>
      <c r="N790" s="709"/>
      <c r="O790" s="709"/>
      <c r="P790" s="709"/>
      <c r="Q790" s="709"/>
      <c r="R790" s="709"/>
      <c r="S790" s="709"/>
      <c r="T790" s="709"/>
      <c r="U790" s="709"/>
      <c r="V790" s="709"/>
      <c r="W790" s="709"/>
      <c r="X790" s="709"/>
      <c r="Y790" s="709"/>
      <c r="Z790" s="710"/>
    </row>
    <row r="791" spans="1:26" ht="16.5" customHeight="1">
      <c r="A791" s="736"/>
      <c r="B791" s="709"/>
      <c r="C791" s="709"/>
      <c r="D791" s="709"/>
      <c r="E791" s="709"/>
      <c r="F791" s="709"/>
      <c r="G791" s="709"/>
      <c r="H791" s="709"/>
      <c r="I791" s="709" t="s">
        <v>1320</v>
      </c>
      <c r="J791" s="709"/>
      <c r="K791" s="709"/>
      <c r="L791" s="709"/>
      <c r="M791" s="709"/>
      <c r="N791" s="709"/>
      <c r="O791" s="709"/>
      <c r="P791" s="709"/>
      <c r="Q791" s="709"/>
      <c r="R791" s="709"/>
      <c r="S791" s="709"/>
      <c r="T791" s="709"/>
      <c r="U791" s="709"/>
      <c r="V791" s="709"/>
      <c r="W791" s="709"/>
      <c r="X791" s="709"/>
      <c r="Y791" s="709"/>
      <c r="Z791" s="710"/>
    </row>
    <row r="792" spans="1:26" ht="16.5" customHeight="1">
      <c r="A792" s="1446" t="s">
        <v>1942</v>
      </c>
      <c r="B792" s="1447"/>
      <c r="C792" s="709"/>
      <c r="D792" s="709"/>
      <c r="E792" s="709"/>
      <c r="F792" s="709"/>
      <c r="G792" s="709"/>
      <c r="H792" s="709"/>
      <c r="I792" s="709"/>
      <c r="J792" s="709"/>
      <c r="K792" s="709"/>
      <c r="L792" s="709"/>
      <c r="M792" s="709"/>
      <c r="N792" s="709"/>
      <c r="O792" s="709"/>
      <c r="P792" s="709"/>
      <c r="Q792" s="709"/>
      <c r="R792" s="709"/>
      <c r="S792" s="709"/>
      <c r="T792" s="709"/>
      <c r="U792" s="709"/>
      <c r="V792" s="709"/>
      <c r="W792" s="709"/>
      <c r="X792" s="709"/>
      <c r="Y792" s="709"/>
      <c r="Z792" s="710"/>
    </row>
    <row r="793" spans="1:26" ht="16.5" customHeight="1">
      <c r="A793" s="824"/>
      <c r="B793" s="888"/>
      <c r="C793" s="902"/>
      <c r="D793" s="902"/>
      <c r="E793" s="902"/>
      <c r="F793" s="744"/>
      <c r="G793" s="744"/>
      <c r="H793" s="744"/>
      <c r="I793" s="744"/>
      <c r="J793" s="744"/>
      <c r="K793" s="744"/>
      <c r="L793" s="744"/>
      <c r="M793" s="744"/>
      <c r="N793" s="744"/>
      <c r="O793" s="744"/>
      <c r="P793" s="744"/>
      <c r="Q793" s="744"/>
      <c r="R793" s="744"/>
      <c r="S793" s="744"/>
      <c r="T793" s="744"/>
      <c r="U793" s="744"/>
      <c r="V793" s="744"/>
      <c r="W793" s="744"/>
      <c r="X793" s="744"/>
      <c r="Y793" s="744"/>
      <c r="Z793" s="902"/>
    </row>
    <row r="794" spans="1:26" ht="16.5" customHeight="1">
      <c r="A794" s="875"/>
      <c r="B794" s="756"/>
      <c r="C794" s="903"/>
      <c r="D794" s="903"/>
      <c r="E794" s="888"/>
      <c r="F794" s="888"/>
      <c r="G794" s="888"/>
      <c r="H794" s="888"/>
      <c r="I794" s="888"/>
      <c r="J794" s="888"/>
      <c r="K794" s="888"/>
      <c r="L794" s="888"/>
      <c r="M794" s="888"/>
      <c r="N794" s="888"/>
      <c r="O794" s="888"/>
      <c r="P794" s="888"/>
      <c r="Q794" s="888"/>
      <c r="R794" s="888"/>
      <c r="S794" s="888"/>
      <c r="T794" s="888"/>
      <c r="U794" s="888"/>
      <c r="V794" s="888"/>
      <c r="W794" s="888"/>
      <c r="X794" s="888"/>
      <c r="Y794" s="888"/>
      <c r="Z794" s="904"/>
    </row>
    <row r="795" spans="1:26" ht="16.5" customHeight="1">
      <c r="A795" s="875"/>
      <c r="B795" s="756"/>
      <c r="C795" s="903"/>
      <c r="D795" s="903"/>
      <c r="E795" s="888"/>
      <c r="F795" s="888"/>
      <c r="G795" s="888"/>
      <c r="H795" s="888"/>
      <c r="I795" s="888"/>
      <c r="J795" s="888"/>
      <c r="K795" s="888"/>
      <c r="L795" s="888"/>
      <c r="M795" s="888"/>
      <c r="N795" s="888"/>
      <c r="O795" s="888"/>
      <c r="P795" s="888"/>
      <c r="Q795" s="888"/>
      <c r="R795" s="888"/>
      <c r="S795" s="888"/>
      <c r="T795" s="888"/>
      <c r="U795" s="888"/>
      <c r="V795" s="888"/>
      <c r="W795" s="888"/>
      <c r="X795" s="888"/>
      <c r="Y795" s="888"/>
      <c r="Z795" s="904"/>
    </row>
    <row r="796" spans="1:26" ht="16.5" customHeight="1">
      <c r="A796" s="1446" t="s">
        <v>1943</v>
      </c>
      <c r="B796" s="1447"/>
      <c r="C796" s="709"/>
      <c r="D796" s="709"/>
      <c r="E796" s="709"/>
      <c r="F796" s="926"/>
      <c r="G796" s="708"/>
      <c r="H796" s="708"/>
      <c r="I796" s="708"/>
      <c r="J796" s="744"/>
      <c r="K796" s="744"/>
      <c r="L796" s="744"/>
      <c r="M796" s="708"/>
      <c r="N796" s="708"/>
      <c r="O796" s="708"/>
      <c r="P796" s="708"/>
      <c r="Q796" s="708"/>
      <c r="R796" s="708"/>
      <c r="S796" s="708"/>
      <c r="T796" s="708"/>
      <c r="U796" s="708"/>
      <c r="V796" s="708"/>
      <c r="W796" s="708"/>
      <c r="X796" s="708"/>
      <c r="Y796" s="708"/>
      <c r="Z796" s="900"/>
    </row>
    <row r="797" spans="1:26" ht="15.75" customHeight="1">
      <c r="A797" s="709"/>
      <c r="B797" s="709"/>
      <c r="C797" s="709"/>
      <c r="D797" s="709"/>
      <c r="E797" s="709"/>
      <c r="F797" s="709"/>
      <c r="G797" s="709"/>
      <c r="H797" s="926"/>
      <c r="I797" s="709"/>
      <c r="J797" s="709"/>
      <c r="K797" s="744"/>
      <c r="L797" s="744"/>
      <c r="M797" s="744"/>
      <c r="N797" s="744"/>
      <c r="O797" s="744"/>
      <c r="P797" s="744"/>
      <c r="Q797" s="744"/>
      <c r="R797" s="744"/>
      <c r="S797" s="744"/>
      <c r="T797" s="744"/>
      <c r="U797" s="744"/>
      <c r="V797" s="744"/>
      <c r="W797" s="744"/>
      <c r="X797" s="744"/>
      <c r="Y797" s="744"/>
      <c r="Z797" s="902"/>
    </row>
    <row r="798" spans="1:26" ht="16.5" customHeight="1">
      <c r="A798" s="1467" t="s">
        <v>1625</v>
      </c>
      <c r="B798" s="1447"/>
      <c r="C798" s="744"/>
      <c r="D798" s="709"/>
      <c r="E798" s="709"/>
      <c r="F798" s="709"/>
      <c r="G798" s="709"/>
      <c r="H798" s="709"/>
      <c r="I798" s="709"/>
      <c r="J798" s="926"/>
      <c r="K798" s="709"/>
      <c r="L798" s="709"/>
      <c r="M798" s="744"/>
      <c r="N798" s="744"/>
      <c r="O798" s="744"/>
      <c r="P798" s="744"/>
      <c r="Q798" s="744"/>
      <c r="R798" s="744"/>
      <c r="S798" s="744"/>
      <c r="T798" s="744"/>
      <c r="U798" s="744"/>
      <c r="V798" s="744"/>
      <c r="W798" s="744"/>
      <c r="X798" s="744"/>
      <c r="Y798" s="744"/>
      <c r="Z798" s="744"/>
    </row>
    <row r="799" spans="1:26" ht="16.5" customHeight="1">
      <c r="A799" s="744"/>
      <c r="B799" s="744"/>
      <c r="C799" s="888"/>
      <c r="D799" s="732"/>
      <c r="E799" s="732"/>
      <c r="F799" s="732"/>
      <c r="G799" s="732"/>
      <c r="H799" s="732"/>
      <c r="I799" s="732"/>
      <c r="J799" s="732"/>
      <c r="K799" s="745"/>
      <c r="L799" s="709"/>
      <c r="M799" s="744"/>
      <c r="N799" s="744"/>
      <c r="O799" s="744"/>
      <c r="P799" s="744"/>
      <c r="Q799" s="744"/>
      <c r="R799" s="888"/>
      <c r="S799" s="888"/>
      <c r="T799" s="888"/>
      <c r="U799" s="888"/>
      <c r="V799" s="888"/>
      <c r="W799" s="888"/>
      <c r="X799" s="888"/>
      <c r="Y799" s="888"/>
      <c r="Z799" s="888"/>
    </row>
    <row r="800" spans="1:26" ht="16.5" customHeight="1">
      <c r="A800" s="744"/>
      <c r="B800" s="744"/>
      <c r="C800" s="759"/>
      <c r="D800" s="732"/>
      <c r="E800" s="732"/>
      <c r="F800" s="732"/>
      <c r="G800" s="732"/>
      <c r="H800" s="732"/>
      <c r="I800" s="732"/>
      <c r="J800" s="732"/>
      <c r="K800" s="926"/>
      <c r="L800" s="709"/>
      <c r="M800" s="744"/>
      <c r="N800" s="744"/>
      <c r="O800" s="744"/>
      <c r="P800" s="744"/>
      <c r="Q800" s="744"/>
      <c r="R800" s="888"/>
      <c r="S800" s="888"/>
      <c r="T800" s="888"/>
      <c r="U800" s="888"/>
      <c r="V800" s="888"/>
      <c r="W800" s="888"/>
      <c r="X800" s="888"/>
      <c r="Y800" s="888"/>
      <c r="Z800" s="888"/>
    </row>
    <row r="801" spans="1:26" ht="16.5" customHeight="1">
      <c r="A801" s="744"/>
      <c r="B801" s="744"/>
      <c r="C801" s="720" t="s">
        <v>1944</v>
      </c>
      <c r="D801" s="732"/>
      <c r="E801" s="732"/>
      <c r="F801" s="732"/>
      <c r="G801" s="732"/>
      <c r="H801" s="883"/>
      <c r="I801" s="883"/>
      <c r="J801" s="883"/>
      <c r="K801" s="926"/>
      <c r="L801" s="709"/>
      <c r="M801" s="744"/>
      <c r="N801" s="744"/>
      <c r="O801" s="744"/>
      <c r="P801" s="744"/>
      <c r="Q801" s="744"/>
      <c r="R801" s="888"/>
      <c r="S801" s="888"/>
      <c r="T801" s="888"/>
      <c r="U801" s="888"/>
      <c r="V801" s="888"/>
      <c r="W801" s="888"/>
      <c r="X801" s="888"/>
      <c r="Y801" s="888"/>
      <c r="Z801" s="888"/>
    </row>
    <row r="802" spans="1:26" ht="16.5" customHeight="1">
      <c r="A802" s="744"/>
      <c r="B802" s="744"/>
      <c r="C802" s="889"/>
      <c r="D802" s="883"/>
      <c r="E802" s="883"/>
      <c r="F802" s="883"/>
      <c r="G802" s="883"/>
      <c r="H802" s="883"/>
      <c r="I802" s="883"/>
      <c r="J802" s="883"/>
      <c r="K802" s="926"/>
      <c r="L802" s="709"/>
      <c r="M802" s="744"/>
      <c r="N802" s="744"/>
      <c r="O802" s="926"/>
      <c r="P802" s="709"/>
      <c r="Q802" s="744"/>
      <c r="R802" s="744"/>
      <c r="S802" s="888"/>
      <c r="T802" s="888"/>
      <c r="U802" s="888"/>
      <c r="V802" s="888"/>
      <c r="W802" s="888"/>
      <c r="X802" s="888"/>
      <c r="Y802" s="888"/>
      <c r="Z802" s="888"/>
    </row>
    <row r="803" spans="1:26" ht="16.5" customHeight="1">
      <c r="A803" s="744"/>
      <c r="B803" s="744"/>
      <c r="C803" s="1434" t="s">
        <v>1945</v>
      </c>
      <c r="D803" s="1435"/>
      <c r="E803" s="1435"/>
      <c r="F803" s="1435"/>
      <c r="G803" s="869" t="s">
        <v>1946</v>
      </c>
      <c r="H803" s="870" t="s">
        <v>1947</v>
      </c>
      <c r="I803" s="870" t="s">
        <v>1632</v>
      </c>
      <c r="J803" s="744"/>
      <c r="K803" s="744"/>
      <c r="L803" s="744"/>
      <c r="M803" s="744"/>
      <c r="N803" s="744"/>
      <c r="O803" s="744"/>
      <c r="P803" s="744"/>
      <c r="Q803" s="744"/>
      <c r="R803" s="744"/>
      <c r="S803" s="888"/>
      <c r="T803" s="888"/>
      <c r="U803" s="888"/>
      <c r="V803" s="888"/>
      <c r="W803" s="888"/>
      <c r="X803" s="888"/>
      <c r="Y803" s="888"/>
      <c r="Z803" s="888"/>
    </row>
    <row r="804" spans="1:26" ht="16.5" customHeight="1">
      <c r="A804" s="744"/>
      <c r="B804" s="901"/>
      <c r="C804" s="1437" t="s">
        <v>1948</v>
      </c>
      <c r="D804" s="1435"/>
      <c r="E804" s="1435"/>
      <c r="F804" s="1438"/>
      <c r="G804" s="927">
        <v>39433</v>
      </c>
      <c r="H804" s="927">
        <v>45747</v>
      </c>
      <c r="I804" s="928">
        <f>74420000000/100000000</f>
        <v>744.2</v>
      </c>
      <c r="J804" s="744"/>
      <c r="K804" s="744"/>
      <c r="L804" s="744"/>
      <c r="M804" s="744"/>
      <c r="N804" s="744"/>
      <c r="O804" s="744"/>
      <c r="P804" s="744"/>
      <c r="Q804" s="744"/>
      <c r="R804" s="744"/>
      <c r="S804" s="888"/>
      <c r="T804" s="888"/>
      <c r="U804" s="888"/>
      <c r="V804" s="888"/>
      <c r="W804" s="888"/>
      <c r="X804" s="888"/>
      <c r="Y804" s="888"/>
      <c r="Z804" s="888"/>
    </row>
    <row r="805" spans="1:26" ht="16.5" customHeight="1">
      <c r="A805" s="744"/>
      <c r="B805" s="901"/>
      <c r="C805" s="1437" t="s">
        <v>1949</v>
      </c>
      <c r="D805" s="1435"/>
      <c r="E805" s="1435"/>
      <c r="F805" s="1438"/>
      <c r="G805" s="927">
        <v>39979</v>
      </c>
      <c r="H805" s="927">
        <v>45747</v>
      </c>
      <c r="I805" s="928">
        <f>6649000000/100000000</f>
        <v>66.489999999999995</v>
      </c>
      <c r="J805" s="744"/>
      <c r="K805" s="744"/>
      <c r="L805" s="744"/>
      <c r="M805" s="744"/>
      <c r="N805" s="744"/>
      <c r="O805" s="744"/>
      <c r="P805" s="744"/>
      <c r="Q805" s="744"/>
      <c r="R805" s="744"/>
      <c r="S805" s="888"/>
      <c r="T805" s="888"/>
      <c r="U805" s="888"/>
      <c r="V805" s="888"/>
      <c r="W805" s="888"/>
      <c r="X805" s="888"/>
      <c r="Y805" s="888"/>
      <c r="Z805" s="888"/>
    </row>
    <row r="806" spans="1:26" ht="16.5" customHeight="1">
      <c r="A806" s="744"/>
      <c r="B806" s="901"/>
      <c r="C806" s="1437" t="s">
        <v>1950</v>
      </c>
      <c r="D806" s="1435"/>
      <c r="E806" s="1435"/>
      <c r="F806" s="1438"/>
      <c r="G806" s="927">
        <v>40378</v>
      </c>
      <c r="H806" s="927">
        <v>45747</v>
      </c>
      <c r="I806" s="928">
        <f>14457630000/100000000</f>
        <v>144.5763</v>
      </c>
      <c r="J806" s="744"/>
      <c r="K806" s="744"/>
      <c r="L806" s="744"/>
      <c r="M806" s="744"/>
      <c r="N806" s="744"/>
      <c r="O806" s="744"/>
      <c r="P806" s="744"/>
      <c r="Q806" s="744"/>
      <c r="R806" s="744"/>
      <c r="S806" s="888"/>
      <c r="T806" s="888"/>
      <c r="U806" s="888"/>
      <c r="V806" s="888"/>
      <c r="W806" s="888"/>
      <c r="X806" s="888"/>
      <c r="Y806" s="888"/>
      <c r="Z806" s="888"/>
    </row>
    <row r="807" spans="1:26" ht="16.5" customHeight="1">
      <c r="A807" s="744"/>
      <c r="B807" s="744"/>
      <c r="C807" s="1437" t="s">
        <v>1951</v>
      </c>
      <c r="D807" s="1435"/>
      <c r="E807" s="1435"/>
      <c r="F807" s="1438"/>
      <c r="G807" s="927">
        <v>41744</v>
      </c>
      <c r="H807" s="927">
        <v>45747</v>
      </c>
      <c r="I807" s="928">
        <f>21097690000/100000000</f>
        <v>210.9769</v>
      </c>
      <c r="J807" s="744"/>
      <c r="K807" s="744"/>
      <c r="L807" s="744"/>
      <c r="M807" s="744"/>
      <c r="N807" s="744"/>
      <c r="O807" s="744"/>
      <c r="P807" s="744"/>
      <c r="Q807" s="744"/>
      <c r="R807" s="744"/>
      <c r="S807" s="888"/>
      <c r="T807" s="888"/>
      <c r="U807" s="888"/>
      <c r="V807" s="888"/>
      <c r="W807" s="888"/>
      <c r="X807" s="888"/>
      <c r="Y807" s="888"/>
      <c r="Z807" s="888"/>
    </row>
    <row r="808" spans="1:26" ht="16.5" customHeight="1">
      <c r="A808" s="744"/>
      <c r="B808" s="744"/>
      <c r="C808" s="1437" t="s">
        <v>1952</v>
      </c>
      <c r="D808" s="1435"/>
      <c r="E808" s="1435"/>
      <c r="F808" s="1438"/>
      <c r="G808" s="927">
        <v>42460</v>
      </c>
      <c r="H808" s="927">
        <v>45747</v>
      </c>
      <c r="I808" s="928">
        <f>64234300000/100000000</f>
        <v>642.34299999999996</v>
      </c>
      <c r="J808" s="744"/>
      <c r="K808" s="744"/>
      <c r="L808" s="744"/>
      <c r="M808" s="744"/>
      <c r="N808" s="744"/>
      <c r="O808" s="744"/>
      <c r="P808" s="744"/>
      <c r="Q808" s="744"/>
      <c r="R808" s="744"/>
      <c r="S808" s="888"/>
      <c r="T808" s="888"/>
      <c r="U808" s="888"/>
      <c r="V808" s="888"/>
      <c r="W808" s="888"/>
      <c r="X808" s="888"/>
      <c r="Y808" s="888"/>
      <c r="Z808" s="888"/>
    </row>
    <row r="809" spans="1:26" ht="16.5" customHeight="1">
      <c r="A809" s="744"/>
      <c r="B809" s="744"/>
      <c r="C809" s="1437" t="s">
        <v>1953</v>
      </c>
      <c r="D809" s="1435"/>
      <c r="E809" s="1435"/>
      <c r="F809" s="1438"/>
      <c r="G809" s="927">
        <v>42968</v>
      </c>
      <c r="H809" s="927">
        <v>45747</v>
      </c>
      <c r="I809" s="928">
        <f>71554900000/100000000</f>
        <v>715.54899999999998</v>
      </c>
      <c r="J809" s="744"/>
      <c r="K809" s="744"/>
      <c r="L809" s="744"/>
      <c r="M809" s="744"/>
      <c r="N809" s="744"/>
      <c r="O809" s="744"/>
      <c r="P809" s="744"/>
      <c r="Q809" s="744"/>
      <c r="R809" s="744"/>
      <c r="S809" s="888"/>
      <c r="T809" s="888"/>
      <c r="U809" s="888"/>
      <c r="V809" s="888"/>
      <c r="W809" s="888"/>
      <c r="X809" s="888"/>
      <c r="Y809" s="888"/>
      <c r="Z809" s="888"/>
    </row>
    <row r="810" spans="1:26" ht="16.5" customHeight="1">
      <c r="A810" s="744"/>
      <c r="B810" s="744"/>
      <c r="C810" s="1437" t="s">
        <v>1954</v>
      </c>
      <c r="D810" s="1435"/>
      <c r="E810" s="1435"/>
      <c r="F810" s="1438"/>
      <c r="G810" s="927">
        <v>43612</v>
      </c>
      <c r="H810" s="927">
        <v>45747</v>
      </c>
      <c r="I810" s="928">
        <f>16984240000/100000000</f>
        <v>169.8424</v>
      </c>
      <c r="J810" s="744"/>
      <c r="K810" s="744"/>
      <c r="L810" s="744"/>
      <c r="M810" s="744"/>
      <c r="N810" s="744"/>
      <c r="O810" s="744"/>
      <c r="P810" s="744"/>
      <c r="Q810" s="744"/>
      <c r="R810" s="744"/>
      <c r="S810" s="888"/>
      <c r="T810" s="888"/>
      <c r="U810" s="888"/>
      <c r="V810" s="888"/>
      <c r="W810" s="888"/>
      <c r="X810" s="888"/>
      <c r="Y810" s="888"/>
      <c r="Z810" s="888"/>
    </row>
    <row r="811" spans="1:26" ht="16.5" customHeight="1">
      <c r="A811" s="744"/>
      <c r="B811" s="744"/>
      <c r="C811" s="1437" t="s">
        <v>1955</v>
      </c>
      <c r="D811" s="1435"/>
      <c r="E811" s="1435"/>
      <c r="F811" s="1438"/>
      <c r="G811" s="927">
        <v>43612</v>
      </c>
      <c r="H811" s="927">
        <v>45747</v>
      </c>
      <c r="I811" s="928">
        <f>20163200000/100000000</f>
        <v>201.63200000000001</v>
      </c>
      <c r="J811" s="744"/>
      <c r="K811" s="744"/>
      <c r="L811" s="744"/>
      <c r="M811" s="744"/>
      <c r="N811" s="744"/>
      <c r="O811" s="744"/>
      <c r="P811" s="744"/>
      <c r="Q811" s="744"/>
      <c r="R811" s="744"/>
      <c r="S811" s="888"/>
      <c r="T811" s="888"/>
      <c r="U811" s="888"/>
      <c r="V811" s="888"/>
      <c r="W811" s="888"/>
      <c r="X811" s="888"/>
      <c r="Y811" s="888"/>
      <c r="Z811" s="888"/>
    </row>
    <row r="812" spans="1:26" ht="16.5" customHeight="1">
      <c r="A812" s="744"/>
      <c r="B812" s="744"/>
      <c r="C812" s="1437" t="s">
        <v>1956</v>
      </c>
      <c r="D812" s="1435"/>
      <c r="E812" s="1435"/>
      <c r="F812" s="1438"/>
      <c r="G812" s="927">
        <v>43844</v>
      </c>
      <c r="H812" s="927">
        <v>45747</v>
      </c>
      <c r="I812" s="928">
        <f>76742100000/100000000</f>
        <v>767.42100000000005</v>
      </c>
      <c r="J812" s="744"/>
      <c r="K812" s="744"/>
      <c r="L812" s="744"/>
      <c r="M812" s="744"/>
      <c r="N812" s="744"/>
      <c r="O812" s="744"/>
      <c r="P812" s="744"/>
      <c r="Q812" s="744"/>
      <c r="R812" s="744"/>
      <c r="S812" s="888"/>
      <c r="T812" s="888"/>
      <c r="U812" s="888"/>
      <c r="V812" s="888"/>
      <c r="W812" s="888"/>
      <c r="X812" s="888"/>
      <c r="Y812" s="888"/>
      <c r="Z812" s="888"/>
    </row>
    <row r="813" spans="1:26" ht="16.5" customHeight="1">
      <c r="A813" s="744"/>
      <c r="B813" s="744"/>
      <c r="C813" s="1437" t="s">
        <v>1957</v>
      </c>
      <c r="D813" s="1435"/>
      <c r="E813" s="1435"/>
      <c r="F813" s="1438"/>
      <c r="G813" s="927">
        <v>44242</v>
      </c>
      <c r="H813" s="927">
        <v>45883</v>
      </c>
      <c r="I813" s="928">
        <f>24927040000/100000000</f>
        <v>249.2704</v>
      </c>
      <c r="J813" s="744"/>
      <c r="K813" s="744"/>
      <c r="L813" s="744"/>
      <c r="M813" s="744"/>
      <c r="N813" s="744"/>
      <c r="O813" s="744"/>
      <c r="P813" s="744"/>
      <c r="Q813" s="744"/>
      <c r="R813" s="744"/>
      <c r="S813" s="888"/>
      <c r="T813" s="888"/>
      <c r="U813" s="888"/>
      <c r="V813" s="888"/>
      <c r="W813" s="888"/>
      <c r="X813" s="888"/>
      <c r="Y813" s="888"/>
      <c r="Z813" s="888"/>
    </row>
    <row r="814" spans="1:26" ht="16.5" customHeight="1">
      <c r="A814" s="744"/>
      <c r="B814" s="744"/>
      <c r="C814" s="1437" t="s">
        <v>1958</v>
      </c>
      <c r="D814" s="1435"/>
      <c r="E814" s="1435"/>
      <c r="F814" s="1438"/>
      <c r="G814" s="927">
        <v>44409</v>
      </c>
      <c r="H814" s="927">
        <v>45999</v>
      </c>
      <c r="I814" s="928">
        <f>30254600000/100000000</f>
        <v>302.54599999999999</v>
      </c>
      <c r="J814" s="744"/>
      <c r="K814" s="744"/>
      <c r="L814" s="744"/>
      <c r="M814" s="744"/>
      <c r="N814" s="744"/>
      <c r="O814" s="744"/>
      <c r="P814" s="744"/>
      <c r="Q814" s="744"/>
      <c r="R814" s="744"/>
      <c r="S814" s="888"/>
      <c r="T814" s="888"/>
      <c r="U814" s="888"/>
      <c r="V814" s="888"/>
      <c r="W814" s="888"/>
      <c r="X814" s="888"/>
      <c r="Y814" s="888"/>
      <c r="Z814" s="888"/>
    </row>
    <row r="815" spans="1:26" ht="16.5" customHeight="1">
      <c r="A815" s="744"/>
      <c r="B815" s="744"/>
      <c r="C815" s="1437" t="s">
        <v>1959</v>
      </c>
      <c r="D815" s="1435"/>
      <c r="E815" s="1435"/>
      <c r="F815" s="1438"/>
      <c r="G815" s="927">
        <v>44514</v>
      </c>
      <c r="H815" s="927">
        <v>45882</v>
      </c>
      <c r="I815" s="928">
        <f>10362780000/100000000</f>
        <v>103.62779999999999</v>
      </c>
      <c r="J815" s="744"/>
      <c r="K815" s="744"/>
      <c r="L815" s="744"/>
      <c r="M815" s="744"/>
      <c r="N815" s="744"/>
      <c r="O815" s="744"/>
      <c r="P815" s="744"/>
      <c r="Q815" s="744"/>
      <c r="R815" s="744"/>
      <c r="S815" s="888"/>
      <c r="T815" s="888"/>
      <c r="U815" s="888"/>
      <c r="V815" s="888"/>
      <c r="W815" s="888"/>
      <c r="X815" s="888"/>
      <c r="Y815" s="888"/>
      <c r="Z815" s="888"/>
    </row>
    <row r="816" spans="1:26" ht="16.5" customHeight="1">
      <c r="A816" s="744"/>
      <c r="B816" s="744"/>
      <c r="C816" s="1437" t="s">
        <v>1960</v>
      </c>
      <c r="D816" s="1435"/>
      <c r="E816" s="1435"/>
      <c r="F816" s="1438"/>
      <c r="G816" s="927">
        <v>45101</v>
      </c>
      <c r="H816" s="929">
        <v>46561</v>
      </c>
      <c r="I816" s="928">
        <f>24115520000/100000000</f>
        <v>241.15520000000001</v>
      </c>
      <c r="J816" s="744"/>
      <c r="K816" s="744"/>
      <c r="L816" s="744"/>
      <c r="M816" s="744"/>
      <c r="N816" s="744"/>
      <c r="O816" s="744"/>
      <c r="P816" s="744"/>
      <c r="Q816" s="744"/>
      <c r="R816" s="744"/>
      <c r="S816" s="888"/>
      <c r="T816" s="888"/>
      <c r="U816" s="888"/>
      <c r="V816" s="888"/>
      <c r="W816" s="888"/>
      <c r="X816" s="888"/>
      <c r="Y816" s="888"/>
      <c r="Z816" s="888"/>
    </row>
    <row r="817" spans="1:26" ht="16.5" customHeight="1">
      <c r="A817" s="744"/>
      <c r="B817" s="744"/>
      <c r="C817" s="1437" t="s">
        <v>1961</v>
      </c>
      <c r="D817" s="1435"/>
      <c r="E817" s="1435"/>
      <c r="F817" s="1438"/>
      <c r="G817" s="927">
        <v>45101</v>
      </c>
      <c r="H817" s="929">
        <v>46530</v>
      </c>
      <c r="I817" s="928">
        <f>28751900000/100000000</f>
        <v>287.51900000000001</v>
      </c>
      <c r="J817" s="744"/>
      <c r="K817" s="744"/>
      <c r="L817" s="744"/>
      <c r="M817" s="744"/>
      <c r="N817" s="744"/>
      <c r="O817" s="744"/>
      <c r="P817" s="744"/>
      <c r="Q817" s="744"/>
      <c r="R817" s="744"/>
      <c r="S817" s="888"/>
      <c r="T817" s="888"/>
      <c r="U817" s="888"/>
      <c r="V817" s="888"/>
      <c r="W817" s="888"/>
      <c r="X817" s="888"/>
      <c r="Y817" s="888"/>
      <c r="Z817" s="888"/>
    </row>
    <row r="818" spans="1:26" ht="16.5" customHeight="1">
      <c r="A818" s="744"/>
      <c r="B818" s="744"/>
      <c r="C818" s="1437" t="s">
        <v>1962</v>
      </c>
      <c r="D818" s="1435"/>
      <c r="E818" s="1435"/>
      <c r="F818" s="1438"/>
      <c r="G818" s="927">
        <v>45294</v>
      </c>
      <c r="H818" s="929">
        <v>46541</v>
      </c>
      <c r="I818" s="928">
        <f>10362780000/100000000</f>
        <v>103.62779999999999</v>
      </c>
      <c r="J818" s="744"/>
      <c r="K818" s="744"/>
      <c r="L818" s="744"/>
      <c r="M818" s="744"/>
      <c r="N818" s="744"/>
      <c r="O818" s="744"/>
      <c r="P818" s="744"/>
      <c r="Q818" s="744"/>
      <c r="R818" s="744"/>
      <c r="S818" s="888"/>
      <c r="T818" s="888"/>
      <c r="U818" s="888"/>
      <c r="V818" s="888"/>
      <c r="W818" s="888"/>
      <c r="X818" s="888"/>
      <c r="Y818" s="888"/>
      <c r="Z818" s="888"/>
    </row>
    <row r="819" spans="1:26" ht="16.5" customHeight="1">
      <c r="A819" s="744"/>
      <c r="B819" s="744"/>
      <c r="C819" s="1437" t="s">
        <v>1963</v>
      </c>
      <c r="D819" s="1435"/>
      <c r="E819" s="1435"/>
      <c r="F819" s="1438"/>
      <c r="G819" s="930" t="s">
        <v>1964</v>
      </c>
      <c r="H819" s="931" t="s">
        <v>1965</v>
      </c>
      <c r="I819" s="932">
        <f>5100000000/100000000</f>
        <v>51</v>
      </c>
      <c r="J819" s="744"/>
      <c r="K819" s="744"/>
      <c r="L819" s="744"/>
      <c r="M819" s="744"/>
      <c r="N819" s="744"/>
      <c r="O819" s="744"/>
      <c r="P819" s="744"/>
      <c r="Q819" s="744"/>
      <c r="R819" s="744"/>
      <c r="S819" s="888"/>
      <c r="T819" s="888"/>
      <c r="U819" s="888"/>
      <c r="V819" s="888"/>
      <c r="W819" s="888"/>
      <c r="X819" s="888"/>
      <c r="Y819" s="888"/>
      <c r="Z819" s="888"/>
    </row>
    <row r="820" spans="1:26" ht="16.5" customHeight="1">
      <c r="A820" s="744"/>
      <c r="B820" s="744"/>
      <c r="C820" s="1437" t="s">
        <v>1966</v>
      </c>
      <c r="D820" s="1435"/>
      <c r="E820" s="1435"/>
      <c r="F820" s="1438"/>
      <c r="G820" s="930" t="s">
        <v>1967</v>
      </c>
      <c r="H820" s="933" t="s">
        <v>1968</v>
      </c>
      <c r="I820" s="932">
        <f>3910140000/100000000</f>
        <v>39.101399999999998</v>
      </c>
      <c r="J820" s="744"/>
      <c r="K820" s="744"/>
      <c r="L820" s="744"/>
      <c r="M820" s="744"/>
      <c r="N820" s="744"/>
      <c r="O820" s="744"/>
      <c r="P820" s="744"/>
      <c r="Q820" s="744"/>
      <c r="R820" s="744"/>
      <c r="S820" s="888"/>
      <c r="T820" s="888"/>
      <c r="U820" s="888"/>
      <c r="V820" s="888"/>
      <c r="W820" s="888"/>
      <c r="X820" s="888"/>
      <c r="Y820" s="888"/>
      <c r="Z820" s="888"/>
    </row>
    <row r="821" spans="1:26" ht="16.5" customHeight="1">
      <c r="A821" s="744"/>
      <c r="B821" s="744"/>
      <c r="C821" s="1437" t="s">
        <v>1969</v>
      </c>
      <c r="D821" s="1435"/>
      <c r="E821" s="1435"/>
      <c r="F821" s="1438"/>
      <c r="G821" s="930" t="s">
        <v>1970</v>
      </c>
      <c r="H821" s="933" t="s">
        <v>1971</v>
      </c>
      <c r="I821" s="932">
        <f>23141530000/100000000</f>
        <v>231.4153</v>
      </c>
      <c r="J821" s="744"/>
      <c r="K821" s="744"/>
      <c r="L821" s="744"/>
      <c r="M821" s="744"/>
      <c r="N821" s="744"/>
      <c r="O821" s="744"/>
      <c r="P821" s="744"/>
      <c r="Q821" s="744"/>
      <c r="R821" s="744"/>
      <c r="S821" s="888"/>
      <c r="T821" s="888"/>
      <c r="U821" s="888"/>
      <c r="V821" s="888"/>
      <c r="W821" s="888"/>
      <c r="X821" s="888"/>
      <c r="Y821" s="888"/>
      <c r="Z821" s="888"/>
    </row>
    <row r="822" spans="1:26" ht="16.5" customHeight="1">
      <c r="A822" s="744"/>
      <c r="B822" s="744"/>
      <c r="C822" s="1437" t="s">
        <v>1972</v>
      </c>
      <c r="D822" s="1435"/>
      <c r="E822" s="1435"/>
      <c r="F822" s="1438"/>
      <c r="G822" s="930" t="s">
        <v>1973</v>
      </c>
      <c r="H822" s="933" t="s">
        <v>1974</v>
      </c>
      <c r="I822" s="932">
        <f>22577860000/100000000</f>
        <v>225.77860000000001</v>
      </c>
      <c r="J822" s="744"/>
      <c r="K822" s="744"/>
      <c r="L822" s="744"/>
      <c r="M822" s="744"/>
      <c r="N822" s="744"/>
      <c r="O822" s="744"/>
      <c r="P822" s="744"/>
      <c r="Q822" s="744"/>
      <c r="R822" s="744"/>
      <c r="S822" s="888"/>
      <c r="T822" s="888"/>
      <c r="U822" s="888"/>
      <c r="V822" s="888"/>
      <c r="W822" s="888"/>
      <c r="X822" s="888"/>
      <c r="Y822" s="888"/>
      <c r="Z822" s="888"/>
    </row>
    <row r="823" spans="1:26" ht="16.5" customHeight="1">
      <c r="A823" s="744"/>
      <c r="B823" s="744"/>
      <c r="C823" s="1437" t="s">
        <v>1975</v>
      </c>
      <c r="D823" s="1435"/>
      <c r="E823" s="1435"/>
      <c r="F823" s="1438"/>
      <c r="G823" s="930" t="s">
        <v>1976</v>
      </c>
      <c r="H823" s="933" t="s">
        <v>1977</v>
      </c>
      <c r="I823" s="932">
        <f>10430360000/100000000</f>
        <v>104.3036</v>
      </c>
      <c r="J823" s="744"/>
      <c r="K823" s="744"/>
      <c r="L823" s="744"/>
      <c r="M823" s="744"/>
      <c r="N823" s="744"/>
      <c r="O823" s="744"/>
      <c r="P823" s="744"/>
      <c r="Q823" s="744"/>
      <c r="R823" s="744"/>
      <c r="S823" s="888"/>
      <c r="T823" s="888"/>
      <c r="U823" s="888"/>
      <c r="V823" s="888"/>
      <c r="W823" s="888"/>
      <c r="X823" s="888"/>
      <c r="Y823" s="888"/>
      <c r="Z823" s="888"/>
    </row>
    <row r="824" spans="1:26" ht="16.5" customHeight="1">
      <c r="A824" s="744"/>
      <c r="B824" s="744"/>
      <c r="C824" s="1437" t="s">
        <v>1978</v>
      </c>
      <c r="D824" s="1435"/>
      <c r="E824" s="1435"/>
      <c r="F824" s="1438"/>
      <c r="G824" s="930" t="s">
        <v>1979</v>
      </c>
      <c r="H824" s="933" t="s">
        <v>1980</v>
      </c>
      <c r="I824" s="932">
        <f>28751960000/100000000</f>
        <v>287.51960000000003</v>
      </c>
      <c r="J824" s="744"/>
      <c r="K824" s="744"/>
      <c r="L824" s="744"/>
      <c r="M824" s="744"/>
      <c r="N824" s="744"/>
      <c r="O824" s="744"/>
      <c r="P824" s="744"/>
      <c r="Q824" s="744"/>
      <c r="R824" s="744"/>
      <c r="S824" s="888"/>
      <c r="T824" s="888"/>
      <c r="U824" s="888"/>
      <c r="V824" s="888"/>
      <c r="W824" s="888"/>
      <c r="X824" s="888"/>
      <c r="Y824" s="888"/>
      <c r="Z824" s="888"/>
    </row>
    <row r="825" spans="1:26" ht="16.5" customHeight="1">
      <c r="A825" s="744"/>
      <c r="B825" s="744"/>
      <c r="C825" s="1437" t="s">
        <v>1981</v>
      </c>
      <c r="D825" s="1435"/>
      <c r="E825" s="1435"/>
      <c r="F825" s="1438"/>
      <c r="G825" s="930" t="s">
        <v>1982</v>
      </c>
      <c r="H825" s="933" t="s">
        <v>1983</v>
      </c>
      <c r="I825" s="932">
        <f>17312230000/100000000</f>
        <v>173.1223</v>
      </c>
      <c r="J825" s="744"/>
      <c r="K825" s="744"/>
      <c r="L825" s="744"/>
      <c r="M825" s="744"/>
      <c r="N825" s="744"/>
      <c r="O825" s="744"/>
      <c r="P825" s="744"/>
      <c r="Q825" s="744"/>
      <c r="R825" s="888"/>
      <c r="S825" s="888"/>
      <c r="T825" s="888"/>
      <c r="U825" s="888"/>
      <c r="V825" s="888"/>
      <c r="W825" s="888"/>
      <c r="X825" s="888"/>
      <c r="Y825" s="888"/>
      <c r="Z825" s="888"/>
    </row>
    <row r="826" spans="1:26" ht="16.5" customHeight="1">
      <c r="A826" s="744"/>
      <c r="B826" s="744"/>
      <c r="C826" s="759"/>
      <c r="D826" s="732"/>
      <c r="E826" s="732"/>
      <c r="F826" s="732"/>
      <c r="G826" s="732"/>
      <c r="H826" s="732"/>
      <c r="I826" s="732"/>
      <c r="J826" s="732"/>
      <c r="K826" s="926"/>
      <c r="L826" s="709"/>
      <c r="M826" s="744"/>
      <c r="N826" s="744"/>
      <c r="O826" s="744"/>
      <c r="P826" s="744"/>
      <c r="Q826" s="744"/>
      <c r="R826" s="888"/>
      <c r="S826" s="888"/>
      <c r="T826" s="888"/>
      <c r="U826" s="888"/>
      <c r="V826" s="888"/>
      <c r="W826" s="888"/>
      <c r="X826" s="888"/>
      <c r="Y826" s="888"/>
      <c r="Z826" s="888"/>
    </row>
    <row r="827" spans="1:26" ht="16.5" customHeight="1">
      <c r="A827" s="744"/>
      <c r="B827" s="744"/>
      <c r="C827" s="888" t="s">
        <v>1984</v>
      </c>
      <c r="D827" s="883"/>
      <c r="E827" s="883"/>
      <c r="F827" s="883"/>
      <c r="G827" s="883"/>
      <c r="H827" s="883"/>
      <c r="I827" s="883"/>
      <c r="J827" s="732"/>
      <c r="K827" s="926"/>
      <c r="L827" s="709"/>
      <c r="M827" s="744"/>
      <c r="N827" s="744"/>
      <c r="O827" s="744"/>
      <c r="P827" s="744"/>
      <c r="Q827" s="744"/>
      <c r="R827" s="888"/>
      <c r="S827" s="888"/>
      <c r="T827" s="888"/>
      <c r="U827" s="888"/>
      <c r="V827" s="888"/>
      <c r="W827" s="888"/>
      <c r="X827" s="888"/>
      <c r="Y827" s="888"/>
      <c r="Z827" s="888"/>
    </row>
    <row r="828" spans="1:26" ht="16.5" customHeight="1">
      <c r="A828" s="744"/>
      <c r="B828" s="744"/>
      <c r="C828" s="888" t="s">
        <v>1985</v>
      </c>
      <c r="D828" s="883"/>
      <c r="E828" s="883"/>
      <c r="F828" s="883"/>
      <c r="G828" s="883"/>
      <c r="H828" s="883"/>
      <c r="I828" s="883"/>
      <c r="J828" s="732"/>
      <c r="K828" s="926"/>
      <c r="L828" s="709"/>
      <c r="M828" s="744"/>
      <c r="N828" s="744"/>
      <c r="O828" s="744"/>
      <c r="P828" s="744"/>
      <c r="Q828" s="744"/>
      <c r="R828" s="888"/>
      <c r="S828" s="888"/>
      <c r="T828" s="888"/>
      <c r="U828" s="888"/>
      <c r="V828" s="888"/>
      <c r="W828" s="888"/>
      <c r="X828" s="888"/>
      <c r="Y828" s="888"/>
      <c r="Z828" s="888"/>
    </row>
    <row r="829" spans="1:26" ht="16.5" customHeight="1">
      <c r="A829" s="744"/>
      <c r="B829" s="744"/>
      <c r="C829" s="888" t="s">
        <v>1986</v>
      </c>
      <c r="D829" s="883"/>
      <c r="E829" s="883"/>
      <c r="F829" s="883"/>
      <c r="G829" s="883"/>
      <c r="H829" s="883"/>
      <c r="I829" s="883"/>
      <c r="J829" s="732"/>
      <c r="K829" s="926"/>
      <c r="L829" s="709"/>
      <c r="M829" s="744"/>
      <c r="N829" s="744"/>
      <c r="O829" s="744"/>
      <c r="P829" s="744"/>
      <c r="Q829" s="744"/>
      <c r="R829" s="888"/>
      <c r="S829" s="888"/>
      <c r="T829" s="888"/>
      <c r="U829" s="888"/>
      <c r="V829" s="888"/>
      <c r="W829" s="888"/>
      <c r="X829" s="888"/>
      <c r="Y829" s="888"/>
      <c r="Z829" s="888"/>
    </row>
    <row r="830" spans="1:26" ht="16.5" customHeight="1">
      <c r="A830" s="744"/>
      <c r="B830" s="744"/>
      <c r="C830" s="888" t="s">
        <v>1987</v>
      </c>
      <c r="D830" s="883"/>
      <c r="E830" s="883"/>
      <c r="F830" s="883"/>
      <c r="G830" s="883"/>
      <c r="H830" s="883"/>
      <c r="I830" s="883"/>
      <c r="J830" s="732"/>
      <c r="K830" s="926"/>
      <c r="L830" s="709"/>
      <c r="M830" s="744"/>
      <c r="N830" s="744"/>
      <c r="O830" s="744"/>
      <c r="P830" s="744"/>
      <c r="Q830" s="744"/>
      <c r="R830" s="888"/>
      <c r="S830" s="888"/>
      <c r="T830" s="888"/>
      <c r="U830" s="888"/>
      <c r="V830" s="888"/>
      <c r="W830" s="888"/>
      <c r="X830" s="888"/>
      <c r="Y830" s="888"/>
      <c r="Z830" s="888"/>
    </row>
    <row r="831" spans="1:26" ht="16.5" customHeight="1">
      <c r="A831" s="744"/>
      <c r="B831" s="744"/>
      <c r="C831" s="744"/>
      <c r="D831" s="732"/>
      <c r="E831" s="732"/>
      <c r="F831" s="732"/>
      <c r="G831" s="732"/>
      <c r="H831" s="732"/>
      <c r="I831" s="732"/>
      <c r="J831" s="732"/>
      <c r="K831" s="926"/>
      <c r="L831" s="709"/>
      <c r="M831" s="744"/>
      <c r="N831" s="744"/>
      <c r="O831" s="744"/>
      <c r="P831" s="744"/>
      <c r="Q831" s="744"/>
      <c r="R831" s="888"/>
      <c r="S831" s="888"/>
      <c r="T831" s="888"/>
      <c r="U831" s="888"/>
      <c r="V831" s="888"/>
      <c r="W831" s="888"/>
      <c r="X831" s="888"/>
      <c r="Y831" s="888"/>
      <c r="Z831" s="888"/>
    </row>
    <row r="832" spans="1:26" ht="16.5" customHeight="1">
      <c r="A832" s="744"/>
      <c r="B832" s="744"/>
      <c r="C832" s="744"/>
      <c r="D832" s="732"/>
      <c r="E832" s="906"/>
      <c r="F832" s="906"/>
      <c r="G832" s="906"/>
      <c r="H832" s="906"/>
      <c r="I832" s="906"/>
      <c r="J832" s="732"/>
      <c r="K832" s="926"/>
      <c r="L832" s="709"/>
      <c r="M832" s="744"/>
      <c r="N832" s="744"/>
      <c r="O832" s="744"/>
      <c r="P832" s="744"/>
      <c r="Q832" s="744"/>
      <c r="R832" s="888"/>
      <c r="S832" s="888"/>
      <c r="T832" s="888"/>
      <c r="U832" s="888"/>
      <c r="V832" s="888"/>
      <c r="W832" s="888"/>
      <c r="X832" s="888"/>
      <c r="Y832" s="888"/>
      <c r="Z832" s="888"/>
    </row>
    <row r="833" spans="1:26" ht="16.5" customHeight="1">
      <c r="A833" s="744"/>
      <c r="B833" s="744"/>
      <c r="C833" s="761"/>
      <c r="D833" s="873"/>
      <c r="E833" s="908" t="s">
        <v>1898</v>
      </c>
      <c r="F833" s="908" t="s">
        <v>1899</v>
      </c>
      <c r="G833" s="908" t="s">
        <v>1900</v>
      </c>
      <c r="H833" s="908" t="s">
        <v>1901</v>
      </c>
      <c r="I833" s="908" t="s">
        <v>1902</v>
      </c>
      <c r="J833" s="908" t="s">
        <v>1988</v>
      </c>
      <c r="K833" s="908" t="s">
        <v>1989</v>
      </c>
      <c r="L833" s="908" t="s">
        <v>1990</v>
      </c>
      <c r="M833" s="744"/>
      <c r="N833" s="744"/>
      <c r="O833" s="744"/>
      <c r="P833" s="744"/>
      <c r="Q833" s="744"/>
      <c r="R833" s="888"/>
      <c r="S833" s="888"/>
      <c r="T833" s="888"/>
      <c r="U833" s="888"/>
      <c r="V833" s="888"/>
      <c r="W833" s="888"/>
      <c r="X833" s="888"/>
      <c r="Y833" s="888"/>
      <c r="Z833" s="888"/>
    </row>
    <row r="834" spans="1:26" ht="16.5" customHeight="1">
      <c r="A834" s="744"/>
      <c r="B834" s="744"/>
      <c r="C834" s="1434" t="s">
        <v>1727</v>
      </c>
      <c r="D834" s="1438"/>
      <c r="E834" s="819">
        <v>0</v>
      </c>
      <c r="F834" s="819">
        <v>0.04</v>
      </c>
      <c r="G834" s="819">
        <v>0.08</v>
      </c>
      <c r="H834" s="819">
        <v>0.1</v>
      </c>
      <c r="I834" s="819">
        <v>0.14000000000000001</v>
      </c>
      <c r="J834" s="819">
        <v>0.19</v>
      </c>
      <c r="K834" s="819">
        <v>0.21</v>
      </c>
      <c r="L834" s="819">
        <v>0.24</v>
      </c>
      <c r="M834" s="744"/>
      <c r="N834" s="744"/>
      <c r="O834" s="744"/>
      <c r="P834" s="744"/>
      <c r="Q834" s="744"/>
      <c r="R834" s="708"/>
      <c r="S834" s="708"/>
      <c r="T834" s="708"/>
      <c r="U834" s="708"/>
      <c r="V834" s="708"/>
      <c r="W834" s="708"/>
      <c r="X834" s="708"/>
      <c r="Y834" s="708"/>
      <c r="Z834" s="708"/>
    </row>
    <row r="835" spans="1:26" ht="16.5" customHeight="1">
      <c r="A835" s="744"/>
      <c r="B835" s="744"/>
      <c r="C835" s="759"/>
      <c r="D835" s="732"/>
      <c r="E835" s="732"/>
      <c r="F835" s="732"/>
      <c r="G835" s="732"/>
      <c r="H835" s="732"/>
      <c r="I835" s="732"/>
      <c r="J835" s="732"/>
      <c r="K835" s="756"/>
      <c r="L835" s="756"/>
      <c r="M835" s="744"/>
      <c r="N835" s="744"/>
      <c r="O835" s="744"/>
      <c r="P835" s="744"/>
      <c r="Q835" s="744"/>
      <c r="R835" s="744"/>
      <c r="S835" s="744"/>
      <c r="T835" s="744"/>
      <c r="U835" s="744"/>
      <c r="V835" s="744"/>
      <c r="W835" s="744"/>
      <c r="X835" s="744"/>
      <c r="Y835" s="744"/>
      <c r="Z835" s="744"/>
    </row>
    <row r="836" spans="1:26" ht="1.5" customHeight="1">
      <c r="A836" s="744"/>
      <c r="B836" s="744"/>
      <c r="C836" s="759"/>
      <c r="D836" s="732"/>
      <c r="E836" s="732"/>
      <c r="F836" s="732"/>
      <c r="G836" s="732"/>
      <c r="H836" s="732"/>
      <c r="I836" s="732"/>
      <c r="J836" s="732"/>
      <c r="K836" s="744"/>
      <c r="L836" s="744"/>
      <c r="M836" s="744"/>
      <c r="N836" s="888"/>
      <c r="O836" s="888"/>
      <c r="P836" s="888"/>
      <c r="Q836" s="888"/>
      <c r="R836" s="744"/>
      <c r="S836" s="744"/>
      <c r="T836" s="744"/>
      <c r="U836" s="744"/>
      <c r="V836" s="744"/>
      <c r="W836" s="744"/>
      <c r="X836" s="744"/>
      <c r="Y836" s="744"/>
      <c r="Z836" s="744"/>
    </row>
    <row r="837" spans="1:26" ht="16.5" customHeight="1">
      <c r="A837" s="744"/>
      <c r="B837" s="744"/>
      <c r="C837" s="744" t="s">
        <v>1991</v>
      </c>
      <c r="D837" s="732"/>
      <c r="E837" s="732"/>
      <c r="F837" s="732"/>
      <c r="G837" s="934"/>
      <c r="H837" s="732"/>
      <c r="I837" s="732"/>
      <c r="J837" s="732"/>
      <c r="K837" s="926"/>
      <c r="L837" s="744"/>
      <c r="M837" s="926"/>
      <c r="N837" s="708"/>
      <c r="O837" s="744"/>
      <c r="P837" s="744"/>
      <c r="Q837" s="744"/>
      <c r="R837" s="744"/>
      <c r="S837" s="744"/>
      <c r="T837" s="744"/>
      <c r="U837" s="744"/>
      <c r="V837" s="744"/>
      <c r="W837" s="744"/>
      <c r="X837" s="744"/>
      <c r="Y837" s="744"/>
      <c r="Z837" s="744"/>
    </row>
    <row r="838" spans="1:26" ht="16.5" customHeight="1">
      <c r="A838" s="744"/>
      <c r="B838" s="901"/>
      <c r="C838" s="759"/>
      <c r="D838" s="732"/>
      <c r="E838" s="732"/>
      <c r="F838" s="732"/>
      <c r="G838" s="935"/>
      <c r="H838" s="935"/>
      <c r="I838" s="935"/>
      <c r="J838" s="926"/>
      <c r="K838" s="926"/>
      <c r="L838" s="744"/>
      <c r="M838" s="926"/>
      <c r="N838" s="709"/>
      <c r="O838" s="744"/>
      <c r="P838" s="744"/>
      <c r="Q838" s="744"/>
      <c r="R838" s="744"/>
      <c r="S838" s="744"/>
      <c r="T838" s="744"/>
      <c r="U838" s="744"/>
      <c r="V838" s="744"/>
      <c r="W838" s="744"/>
      <c r="X838" s="744"/>
      <c r="Y838" s="744"/>
      <c r="Z838" s="744"/>
    </row>
    <row r="839" spans="1:26" ht="16.5" customHeight="1">
      <c r="A839" s="744"/>
      <c r="B839" s="901"/>
      <c r="C839" s="876" t="s">
        <v>1992</v>
      </c>
      <c r="D839" s="732"/>
      <c r="E839" s="732"/>
      <c r="F839" s="732"/>
      <c r="G839" s="935"/>
      <c r="H839" s="935"/>
      <c r="I839" s="935"/>
      <c r="J839" s="926"/>
      <c r="K839" s="709"/>
      <c r="L839" s="744"/>
      <c r="M839" s="709"/>
      <c r="N839" s="709"/>
      <c r="O839" s="744"/>
      <c r="P839" s="744"/>
      <c r="Q839" s="744"/>
      <c r="R839" s="744"/>
      <c r="S839" s="744"/>
      <c r="T839" s="744"/>
      <c r="U839" s="744"/>
      <c r="V839" s="744"/>
      <c r="W839" s="744"/>
      <c r="X839" s="744"/>
      <c r="Y839" s="744"/>
      <c r="Z839" s="744"/>
    </row>
    <row r="840" spans="1:26" ht="16.5" customHeight="1">
      <c r="A840" s="744"/>
      <c r="B840" s="901"/>
      <c r="C840" s="759"/>
      <c r="D840" s="732"/>
      <c r="E840" s="732"/>
      <c r="F840" s="732"/>
      <c r="G840" s="935"/>
      <c r="H840" s="935"/>
      <c r="I840" s="935"/>
      <c r="J840" s="926"/>
      <c r="K840" s="763"/>
      <c r="L840" s="926"/>
      <c r="M840" s="744"/>
      <c r="N840" s="709"/>
      <c r="O840" s="744"/>
      <c r="P840" s="744"/>
      <c r="Q840" s="744"/>
      <c r="R840" s="744"/>
      <c r="S840" s="744"/>
      <c r="T840" s="744"/>
      <c r="U840" s="744"/>
      <c r="V840" s="744"/>
      <c r="W840" s="744"/>
      <c r="X840" s="744"/>
      <c r="Y840" s="744"/>
      <c r="Z840" s="744"/>
    </row>
    <row r="841" spans="1:26" ht="16.5" customHeight="1">
      <c r="A841" s="744"/>
      <c r="B841" s="901"/>
      <c r="C841" s="762" t="s">
        <v>1856</v>
      </c>
      <c r="D841" s="762" t="s">
        <v>1856</v>
      </c>
      <c r="E841" s="936"/>
      <c r="F841" s="936"/>
      <c r="G841" s="936"/>
      <c r="H841" s="709"/>
      <c r="I841" s="763"/>
      <c r="J841" s="763"/>
      <c r="K841" s="926"/>
      <c r="L841" s="709"/>
      <c r="M841" s="744"/>
      <c r="N841" s="709"/>
      <c r="O841" s="744"/>
      <c r="P841" s="744"/>
      <c r="Q841" s="744"/>
      <c r="R841" s="744"/>
      <c r="S841" s="744"/>
      <c r="T841" s="744"/>
      <c r="U841" s="744"/>
      <c r="V841" s="744"/>
      <c r="W841" s="744"/>
      <c r="X841" s="744"/>
      <c r="Y841" s="744"/>
      <c r="Z841" s="744"/>
    </row>
    <row r="842" spans="1:26" ht="16.5" customHeight="1">
      <c r="A842" s="744"/>
      <c r="B842" s="901"/>
      <c r="C842" s="1434" t="s">
        <v>1945</v>
      </c>
      <c r="D842" s="1435"/>
      <c r="E842" s="1435"/>
      <c r="F842" s="1435"/>
      <c r="G842" s="750" t="s">
        <v>87</v>
      </c>
      <c r="H842" s="750" t="s">
        <v>88</v>
      </c>
      <c r="I842" s="767" t="s">
        <v>89</v>
      </c>
      <c r="J842" s="926"/>
      <c r="K842" s="926"/>
      <c r="L842" s="926"/>
      <c r="M842" s="744"/>
      <c r="N842" s="744"/>
      <c r="O842" s="744"/>
      <c r="P842" s="744"/>
      <c r="Q842" s="744"/>
      <c r="R842" s="744"/>
      <c r="S842" s="744"/>
      <c r="T842" s="744"/>
      <c r="U842" s="744"/>
      <c r="V842" s="744"/>
      <c r="W842" s="744"/>
      <c r="X842" s="744"/>
      <c r="Y842" s="744"/>
      <c r="Z842" s="744"/>
    </row>
    <row r="843" spans="1:26" ht="16.5" customHeight="1">
      <c r="A843" s="744"/>
      <c r="B843" s="901"/>
      <c r="C843" s="1437" t="s">
        <v>1948</v>
      </c>
      <c r="D843" s="1435"/>
      <c r="E843" s="1435"/>
      <c r="F843" s="1438"/>
      <c r="G843" s="799">
        <f>I804*L834</f>
        <v>178.608</v>
      </c>
      <c r="H843" s="937"/>
      <c r="I843" s="937"/>
      <c r="J843" s="926"/>
      <c r="K843" s="926"/>
      <c r="L843" s="926"/>
      <c r="M843" s="744"/>
      <c r="N843" s="744"/>
      <c r="O843" s="744"/>
      <c r="P843" s="744"/>
      <c r="Q843" s="744"/>
      <c r="R843" s="744"/>
      <c r="S843" s="744"/>
      <c r="T843" s="744"/>
      <c r="U843" s="744"/>
      <c r="V843" s="744"/>
      <c r="W843" s="744"/>
      <c r="X843" s="744"/>
      <c r="Y843" s="744"/>
      <c r="Z843" s="744"/>
    </row>
    <row r="844" spans="1:26" ht="16.5" customHeight="1">
      <c r="A844" s="744"/>
      <c r="B844" s="901"/>
      <c r="C844" s="1437" t="s">
        <v>1949</v>
      </c>
      <c r="D844" s="1435"/>
      <c r="E844" s="1435"/>
      <c r="F844" s="1438"/>
      <c r="G844" s="799">
        <f>I805*L834</f>
        <v>15.957599999999998</v>
      </c>
      <c r="H844" s="937"/>
      <c r="I844" s="937"/>
      <c r="J844" s="926"/>
      <c r="K844" s="709"/>
      <c r="L844" s="744"/>
      <c r="M844" s="926"/>
      <c r="N844" s="744"/>
      <c r="O844" s="744"/>
      <c r="P844" s="744"/>
      <c r="Q844" s="744"/>
      <c r="R844" s="744"/>
      <c r="S844" s="744"/>
      <c r="T844" s="744"/>
      <c r="U844" s="744"/>
      <c r="V844" s="744"/>
      <c r="W844" s="744"/>
      <c r="X844" s="744"/>
      <c r="Y844" s="744"/>
      <c r="Z844" s="744"/>
    </row>
    <row r="845" spans="1:26" ht="15" customHeight="1">
      <c r="A845" s="744"/>
      <c r="B845" s="901"/>
      <c r="C845" s="1437" t="s">
        <v>1950</v>
      </c>
      <c r="D845" s="1435"/>
      <c r="E845" s="1435"/>
      <c r="F845" s="1438"/>
      <c r="G845" s="799">
        <f>I806*L834</f>
        <v>34.698312000000001</v>
      </c>
      <c r="H845" s="937"/>
      <c r="I845" s="937"/>
      <c r="J845" s="926"/>
      <c r="K845" s="709"/>
      <c r="L845" s="744"/>
      <c r="M845" s="709"/>
      <c r="N845" s="744"/>
      <c r="O845" s="744"/>
      <c r="P845" s="744"/>
      <c r="Q845" s="744"/>
      <c r="R845" s="744"/>
      <c r="S845" s="744"/>
      <c r="T845" s="744"/>
      <c r="U845" s="744"/>
      <c r="V845" s="744"/>
      <c r="W845" s="744"/>
      <c r="X845" s="744"/>
      <c r="Y845" s="744"/>
      <c r="Z845" s="744"/>
    </row>
    <row r="846" spans="1:26" ht="16.5" customHeight="1">
      <c r="A846" s="744"/>
      <c r="B846" s="901"/>
      <c r="C846" s="1437" t="s">
        <v>1951</v>
      </c>
      <c r="D846" s="1435"/>
      <c r="E846" s="1435"/>
      <c r="F846" s="1438"/>
      <c r="G846" s="799">
        <f>I807*L834</f>
        <v>50.634456</v>
      </c>
      <c r="H846" s="937"/>
      <c r="I846" s="937"/>
      <c r="J846" s="926"/>
      <c r="K846" s="763"/>
      <c r="L846" s="744"/>
      <c r="M846" s="763"/>
      <c r="N846" s="744"/>
      <c r="O846" s="744"/>
      <c r="P846" s="744"/>
      <c r="Q846" s="744"/>
      <c r="R846" s="744"/>
      <c r="S846" s="744"/>
      <c r="T846" s="744"/>
      <c r="U846" s="744"/>
      <c r="V846" s="744"/>
      <c r="W846" s="744"/>
      <c r="X846" s="744"/>
      <c r="Y846" s="744"/>
      <c r="Z846" s="744"/>
    </row>
    <row r="847" spans="1:26" ht="16.5" customHeight="1">
      <c r="A847" s="744"/>
      <c r="B847" s="901"/>
      <c r="C847" s="1437" t="s">
        <v>1952</v>
      </c>
      <c r="D847" s="1435"/>
      <c r="E847" s="1435"/>
      <c r="F847" s="1438"/>
      <c r="G847" s="799">
        <f>I808*L834</f>
        <v>154.16231999999999</v>
      </c>
      <c r="H847" s="937"/>
      <c r="I847" s="937"/>
      <c r="J847" s="926"/>
      <c r="K847" s="926"/>
      <c r="L847" s="744"/>
      <c r="M847" s="926"/>
      <c r="N847" s="744"/>
      <c r="O847" s="744"/>
      <c r="P847" s="744"/>
      <c r="Q847" s="744"/>
      <c r="R847" s="744"/>
      <c r="S847" s="744"/>
      <c r="T847" s="744"/>
      <c r="U847" s="744"/>
      <c r="V847" s="744"/>
      <c r="W847" s="744"/>
      <c r="X847" s="744"/>
      <c r="Y847" s="744"/>
      <c r="Z847" s="744"/>
    </row>
    <row r="848" spans="1:26" ht="16.5" customHeight="1">
      <c r="A848" s="744"/>
      <c r="B848" s="901"/>
      <c r="C848" s="1437" t="s">
        <v>1953</v>
      </c>
      <c r="D848" s="1435"/>
      <c r="E848" s="1435"/>
      <c r="F848" s="1438"/>
      <c r="G848" s="799">
        <f>I809*L834</f>
        <v>171.73175999999998</v>
      </c>
      <c r="H848" s="937"/>
      <c r="I848" s="937"/>
      <c r="J848" s="926"/>
      <c r="K848" s="926"/>
      <c r="L848" s="744"/>
      <c r="M848" s="926"/>
      <c r="N848" s="744"/>
      <c r="O848" s="744"/>
      <c r="P848" s="744"/>
      <c r="Q848" s="744"/>
      <c r="R848" s="744"/>
      <c r="S848" s="744"/>
      <c r="T848" s="744"/>
      <c r="U848" s="744"/>
      <c r="V848" s="744"/>
      <c r="W848" s="744"/>
      <c r="X848" s="744"/>
      <c r="Y848" s="744"/>
      <c r="Z848" s="744"/>
    </row>
    <row r="849" spans="1:26" ht="16.5" customHeight="1">
      <c r="A849" s="744"/>
      <c r="B849" s="901"/>
      <c r="C849" s="1437" t="s">
        <v>1954</v>
      </c>
      <c r="D849" s="1435"/>
      <c r="E849" s="1435"/>
      <c r="F849" s="1438"/>
      <c r="G849" s="799">
        <f>I810*K834</f>
        <v>35.666903999999995</v>
      </c>
      <c r="H849" s="937"/>
      <c r="I849" s="937"/>
      <c r="J849" s="926"/>
      <c r="K849" s="926"/>
      <c r="L849" s="744"/>
      <c r="M849" s="926"/>
      <c r="N849" s="744"/>
      <c r="O849" s="744"/>
      <c r="P849" s="744"/>
      <c r="Q849" s="744"/>
      <c r="R849" s="744"/>
      <c r="S849" s="744"/>
      <c r="T849" s="744"/>
      <c r="U849" s="744"/>
      <c r="V849" s="744"/>
      <c r="W849" s="744"/>
      <c r="X849" s="744"/>
      <c r="Y849" s="744"/>
      <c r="Z849" s="744"/>
    </row>
    <row r="850" spans="1:26" ht="16.5" customHeight="1">
      <c r="A850" s="744"/>
      <c r="B850" s="901"/>
      <c r="C850" s="1437" t="s">
        <v>1955</v>
      </c>
      <c r="D850" s="1435"/>
      <c r="E850" s="1435"/>
      <c r="F850" s="1438"/>
      <c r="G850" s="799">
        <f>I811*K834</f>
        <v>42.34272</v>
      </c>
      <c r="H850" s="937"/>
      <c r="I850" s="937"/>
      <c r="J850" s="926"/>
      <c r="K850" s="926"/>
      <c r="L850" s="744"/>
      <c r="M850" s="926"/>
      <c r="N850" s="744"/>
      <c r="O850" s="744"/>
      <c r="P850" s="744"/>
      <c r="Q850" s="744"/>
      <c r="R850" s="744"/>
      <c r="S850" s="744"/>
      <c r="T850" s="744"/>
      <c r="U850" s="744"/>
      <c r="V850" s="744"/>
      <c r="W850" s="744"/>
      <c r="X850" s="744"/>
      <c r="Y850" s="744"/>
      <c r="Z850" s="744"/>
    </row>
    <row r="851" spans="1:26" ht="16.5" customHeight="1">
      <c r="A851" s="744"/>
      <c r="B851" s="901"/>
      <c r="C851" s="1437" t="s">
        <v>1956</v>
      </c>
      <c r="D851" s="1435"/>
      <c r="E851" s="1435"/>
      <c r="F851" s="1438"/>
      <c r="G851" s="799">
        <f>I812*J834</f>
        <v>145.80999</v>
      </c>
      <c r="H851" s="937"/>
      <c r="I851" s="937"/>
      <c r="J851" s="926"/>
      <c r="K851" s="926"/>
      <c r="L851" s="744"/>
      <c r="M851" s="926"/>
      <c r="N851" s="744"/>
      <c r="O851" s="744"/>
      <c r="P851" s="744"/>
      <c r="Q851" s="744"/>
      <c r="R851" s="744"/>
      <c r="S851" s="744"/>
      <c r="T851" s="744"/>
      <c r="U851" s="744"/>
      <c r="V851" s="744"/>
      <c r="W851" s="744"/>
      <c r="X851" s="744"/>
      <c r="Y851" s="744"/>
      <c r="Z851" s="744"/>
    </row>
    <row r="852" spans="1:26" ht="16.5" customHeight="1">
      <c r="A852" s="744"/>
      <c r="B852" s="901"/>
      <c r="C852" s="1437" t="s">
        <v>1957</v>
      </c>
      <c r="D852" s="1435"/>
      <c r="E852" s="1435"/>
      <c r="F852" s="1438"/>
      <c r="G852" s="799">
        <f>I813*I834</f>
        <v>34.897856000000004</v>
      </c>
      <c r="H852" s="937"/>
      <c r="I852" s="937"/>
      <c r="J852" s="926"/>
      <c r="K852" s="926"/>
      <c r="L852" s="744"/>
      <c r="M852" s="926"/>
      <c r="N852" s="744"/>
      <c r="O852" s="744"/>
      <c r="P852" s="744"/>
      <c r="Q852" s="744"/>
      <c r="R852" s="744"/>
      <c r="S852" s="744"/>
      <c r="T852" s="744"/>
      <c r="U852" s="744"/>
      <c r="V852" s="744"/>
      <c r="W852" s="744"/>
      <c r="X852" s="744"/>
      <c r="Y852" s="744"/>
      <c r="Z852" s="744"/>
    </row>
    <row r="853" spans="1:26" ht="16.5" customHeight="1">
      <c r="A853" s="744"/>
      <c r="B853" s="901"/>
      <c r="C853" s="1437" t="s">
        <v>1958</v>
      </c>
      <c r="D853" s="1435"/>
      <c r="E853" s="1435"/>
      <c r="F853" s="1438"/>
      <c r="G853" s="799">
        <f>I814*I834</f>
        <v>42.356440000000006</v>
      </c>
      <c r="H853" s="937"/>
      <c r="I853" s="937"/>
      <c r="J853" s="926"/>
      <c r="K853" s="926"/>
      <c r="L853" s="744"/>
      <c r="M853" s="926"/>
      <c r="N853" s="744"/>
      <c r="O853" s="744"/>
      <c r="P853" s="744"/>
      <c r="Q853" s="744"/>
      <c r="R853" s="744"/>
      <c r="S853" s="744"/>
      <c r="T853" s="744"/>
      <c r="U853" s="744"/>
      <c r="V853" s="744"/>
      <c r="W853" s="744"/>
      <c r="X853" s="744"/>
      <c r="Y853" s="744"/>
      <c r="Z853" s="744"/>
    </row>
    <row r="854" spans="1:26" ht="16.5" customHeight="1">
      <c r="A854" s="744"/>
      <c r="B854" s="901"/>
      <c r="C854" s="1437" t="s">
        <v>1959</v>
      </c>
      <c r="D854" s="1435"/>
      <c r="E854" s="1435"/>
      <c r="F854" s="1438"/>
      <c r="G854" s="799">
        <f>I815*I834</f>
        <v>14.507892</v>
      </c>
      <c r="H854" s="937"/>
      <c r="I854" s="937"/>
      <c r="J854" s="926"/>
      <c r="K854" s="926"/>
      <c r="L854" s="744"/>
      <c r="M854" s="926"/>
      <c r="N854" s="744"/>
      <c r="O854" s="744"/>
      <c r="P854" s="744"/>
      <c r="Q854" s="744"/>
      <c r="R854" s="744"/>
      <c r="S854" s="744"/>
      <c r="T854" s="744"/>
      <c r="U854" s="744"/>
      <c r="V854" s="744"/>
      <c r="W854" s="744"/>
      <c r="X854" s="744"/>
      <c r="Y854" s="744"/>
      <c r="Z854" s="744"/>
    </row>
    <row r="855" spans="1:26" ht="16.5" customHeight="1">
      <c r="A855" s="744"/>
      <c r="B855" s="901"/>
      <c r="C855" s="1437" t="s">
        <v>1960</v>
      </c>
      <c r="D855" s="1435"/>
      <c r="E855" s="1435"/>
      <c r="F855" s="1438"/>
      <c r="G855" s="799">
        <f>I816*H834</f>
        <v>24.115520000000004</v>
      </c>
      <c r="H855" s="799">
        <f>I824*I834</f>
        <v>40.252744000000007</v>
      </c>
      <c r="I855" s="799">
        <f>I824*J834</f>
        <v>54.628724000000005</v>
      </c>
      <c r="J855" s="926"/>
      <c r="K855" s="926"/>
      <c r="L855" s="744"/>
      <c r="M855" s="926"/>
      <c r="N855" s="744"/>
      <c r="O855" s="744"/>
      <c r="P855" s="744"/>
      <c r="Q855" s="744"/>
      <c r="R855" s="744"/>
      <c r="S855" s="744"/>
      <c r="T855" s="744"/>
      <c r="U855" s="744"/>
      <c r="V855" s="744"/>
      <c r="W855" s="744"/>
      <c r="X855" s="744"/>
      <c r="Y855" s="744"/>
      <c r="Z855" s="744"/>
    </row>
    <row r="856" spans="1:26" ht="16.5" customHeight="1">
      <c r="A856" s="744"/>
      <c r="B856" s="901"/>
      <c r="C856" s="1437" t="s">
        <v>1961</v>
      </c>
      <c r="D856" s="1435"/>
      <c r="E856" s="1435"/>
      <c r="F856" s="1438"/>
      <c r="G856" s="799">
        <f>I817*I834</f>
        <v>40.252660000000006</v>
      </c>
      <c r="H856" s="799">
        <f>I817*J834</f>
        <v>54.628610000000002</v>
      </c>
      <c r="I856" s="799">
        <f>I817*K834</f>
        <v>60.378990000000002</v>
      </c>
      <c r="J856" s="926"/>
      <c r="K856" s="926"/>
      <c r="L856" s="744"/>
      <c r="M856" s="926"/>
      <c r="N856" s="744"/>
      <c r="O856" s="744"/>
      <c r="P856" s="744"/>
      <c r="Q856" s="744"/>
      <c r="R856" s="744"/>
      <c r="S856" s="744"/>
      <c r="T856" s="744"/>
      <c r="U856" s="744"/>
      <c r="V856" s="744"/>
      <c r="W856" s="744"/>
      <c r="X856" s="744"/>
      <c r="Y856" s="744"/>
      <c r="Z856" s="744"/>
    </row>
    <row r="857" spans="1:26" ht="16.5" customHeight="1">
      <c r="A857" s="744"/>
      <c r="B857" s="901"/>
      <c r="C857" s="1437" t="s">
        <v>1962</v>
      </c>
      <c r="D857" s="1435"/>
      <c r="E857" s="1435"/>
      <c r="F857" s="1438"/>
      <c r="G857" s="799">
        <f>I818*H834</f>
        <v>10.362780000000001</v>
      </c>
      <c r="H857" s="799">
        <f>I818*I834</f>
        <v>14.507892</v>
      </c>
      <c r="I857" s="799">
        <f>I818*J834</f>
        <v>19.689281999999999</v>
      </c>
      <c r="J857" s="926"/>
      <c r="K857" s="926"/>
      <c r="L857" s="744"/>
      <c r="M857" s="926"/>
      <c r="N857" s="744"/>
      <c r="O857" s="744"/>
      <c r="P857" s="744"/>
      <c r="Q857" s="744"/>
      <c r="R857" s="744"/>
      <c r="S857" s="744"/>
      <c r="T857" s="744"/>
      <c r="U857" s="744"/>
      <c r="V857" s="744"/>
      <c r="W857" s="744"/>
      <c r="X857" s="744"/>
      <c r="Y857" s="744"/>
      <c r="Z857" s="744"/>
    </row>
    <row r="858" spans="1:26" ht="16.5" customHeight="1">
      <c r="A858" s="744"/>
      <c r="B858" s="901"/>
      <c r="C858" s="1437" t="s">
        <v>1963</v>
      </c>
      <c r="D858" s="1435"/>
      <c r="E858" s="1435"/>
      <c r="F858" s="1438"/>
      <c r="G858" s="799">
        <f>I819*K834</f>
        <v>10.709999999999999</v>
      </c>
      <c r="H858" s="937"/>
      <c r="I858" s="937"/>
      <c r="J858" s="926"/>
      <c r="K858" s="926"/>
      <c r="L858" s="744"/>
      <c r="M858" s="926"/>
      <c r="N858" s="744"/>
      <c r="O858" s="744"/>
      <c r="P858" s="744"/>
      <c r="Q858" s="744"/>
      <c r="R858" s="744"/>
      <c r="S858" s="744"/>
      <c r="T858" s="744"/>
      <c r="U858" s="744"/>
      <c r="V858" s="744"/>
      <c r="W858" s="744"/>
      <c r="X858" s="744"/>
      <c r="Y858" s="744"/>
      <c r="Z858" s="744"/>
    </row>
    <row r="859" spans="1:26" ht="16.5" customHeight="1">
      <c r="A859" s="744"/>
      <c r="B859" s="901"/>
      <c r="C859" s="1437" t="s">
        <v>1993</v>
      </c>
      <c r="D859" s="1435"/>
      <c r="E859" s="1435"/>
      <c r="F859" s="1438"/>
      <c r="G859" s="799">
        <f>I820*K834</f>
        <v>8.2112939999999988</v>
      </c>
      <c r="H859" s="937"/>
      <c r="I859" s="937"/>
      <c r="J859" s="926"/>
      <c r="K859" s="926"/>
      <c r="L859" s="744"/>
      <c r="M859" s="926"/>
      <c r="N859" s="744"/>
      <c r="O859" s="744"/>
      <c r="P859" s="744"/>
      <c r="Q859" s="744"/>
      <c r="R859" s="744"/>
      <c r="S859" s="744"/>
      <c r="T859" s="744"/>
      <c r="U859" s="744"/>
      <c r="V859" s="744"/>
      <c r="W859" s="744"/>
      <c r="X859" s="744"/>
      <c r="Y859" s="744"/>
      <c r="Z859" s="744"/>
    </row>
    <row r="860" spans="1:26" ht="16.5" customHeight="1">
      <c r="A860" s="744"/>
      <c r="B860" s="901"/>
      <c r="C860" s="1437" t="s">
        <v>1969</v>
      </c>
      <c r="D860" s="1435"/>
      <c r="E860" s="1435"/>
      <c r="F860" s="1438"/>
      <c r="G860" s="799">
        <f>I821*K834</f>
        <v>48.597212999999996</v>
      </c>
      <c r="H860" s="799">
        <f>I821*L834</f>
        <v>55.539671999999996</v>
      </c>
      <c r="I860" s="799">
        <f>I821*L834</f>
        <v>55.539671999999996</v>
      </c>
      <c r="J860" s="926"/>
      <c r="K860" s="926"/>
      <c r="L860" s="744"/>
      <c r="M860" s="926"/>
      <c r="N860" s="744"/>
      <c r="O860" s="744"/>
      <c r="P860" s="744"/>
      <c r="Q860" s="744"/>
      <c r="R860" s="744"/>
      <c r="S860" s="744"/>
      <c r="T860" s="744"/>
      <c r="U860" s="744"/>
      <c r="V860" s="744"/>
      <c r="W860" s="744"/>
      <c r="X860" s="744"/>
      <c r="Y860" s="744"/>
      <c r="Z860" s="744"/>
    </row>
    <row r="861" spans="1:26" ht="16.5" customHeight="1">
      <c r="A861" s="744"/>
      <c r="B861" s="901"/>
      <c r="C861" s="1437" t="s">
        <v>1972</v>
      </c>
      <c r="D861" s="1435"/>
      <c r="E861" s="1435"/>
      <c r="F861" s="1438"/>
      <c r="G861" s="799">
        <f>I822*I834</f>
        <v>31.609004000000006</v>
      </c>
      <c r="H861" s="937"/>
      <c r="I861" s="937"/>
      <c r="J861" s="926"/>
      <c r="K861" s="926"/>
      <c r="L861" s="744"/>
      <c r="M861" s="926"/>
      <c r="N861" s="744"/>
      <c r="O861" s="744"/>
      <c r="P861" s="744"/>
      <c r="Q861" s="744"/>
      <c r="R861" s="744"/>
      <c r="S861" s="744"/>
      <c r="T861" s="744"/>
      <c r="U861" s="744"/>
      <c r="V861" s="744"/>
      <c r="W861" s="744"/>
      <c r="X861" s="744"/>
      <c r="Y861" s="744"/>
      <c r="Z861" s="744"/>
    </row>
    <row r="862" spans="1:26" ht="16.5" customHeight="1">
      <c r="A862" s="744"/>
      <c r="B862" s="901"/>
      <c r="C862" s="1437" t="s">
        <v>1975</v>
      </c>
      <c r="D862" s="1435"/>
      <c r="E862" s="1435"/>
      <c r="F862" s="1438"/>
      <c r="G862" s="799">
        <f>I823*K834</f>
        <v>21.903756000000001</v>
      </c>
      <c r="H862" s="937"/>
      <c r="I862" s="937"/>
      <c r="J862" s="926"/>
      <c r="K862" s="926"/>
      <c r="L862" s="744"/>
      <c r="M862" s="926"/>
      <c r="N862" s="744"/>
      <c r="O862" s="744"/>
      <c r="P862" s="744"/>
      <c r="Q862" s="744"/>
      <c r="R862" s="744"/>
      <c r="S862" s="744"/>
      <c r="T862" s="744"/>
      <c r="U862" s="744"/>
      <c r="V862" s="744"/>
      <c r="W862" s="744"/>
      <c r="X862" s="744"/>
      <c r="Y862" s="744"/>
      <c r="Z862" s="744"/>
    </row>
    <row r="863" spans="1:26" ht="16.5" customHeight="1">
      <c r="A863" s="744"/>
      <c r="B863" s="901"/>
      <c r="C863" s="1437" t="s">
        <v>1978</v>
      </c>
      <c r="D863" s="1435"/>
      <c r="E863" s="1435"/>
      <c r="F863" s="1438"/>
      <c r="G863" s="799">
        <f>I824*I834</f>
        <v>40.252744000000007</v>
      </c>
      <c r="H863" s="799">
        <f>I824*J834</f>
        <v>54.628724000000005</v>
      </c>
      <c r="I863" s="799">
        <f>I824*K834</f>
        <v>60.379116000000003</v>
      </c>
      <c r="J863" s="926"/>
      <c r="K863" s="926"/>
      <c r="L863" s="744"/>
      <c r="M863" s="926"/>
      <c r="N863" s="744"/>
      <c r="O863" s="744"/>
      <c r="P863" s="744"/>
      <c r="Q863" s="744"/>
      <c r="R863" s="744"/>
      <c r="S863" s="744"/>
      <c r="T863" s="744"/>
      <c r="U863" s="744"/>
      <c r="V863" s="744"/>
      <c r="W863" s="744"/>
      <c r="X863" s="744"/>
      <c r="Y863" s="744"/>
      <c r="Z863" s="744"/>
    </row>
    <row r="864" spans="1:26" ht="16.5" customHeight="1">
      <c r="A864" s="744"/>
      <c r="B864" s="901"/>
      <c r="C864" s="1437" t="s">
        <v>1981</v>
      </c>
      <c r="D864" s="1435"/>
      <c r="E864" s="1435"/>
      <c r="F864" s="1438"/>
      <c r="G864" s="799">
        <f>I825*H834</f>
        <v>17.31223</v>
      </c>
      <c r="H864" s="799">
        <f>I825*H834</f>
        <v>17.31223</v>
      </c>
      <c r="I864" s="799">
        <f>I825*K834</f>
        <v>36.355682999999999</v>
      </c>
      <c r="J864" s="926"/>
      <c r="K864" s="926"/>
      <c r="L864" s="744"/>
      <c r="M864" s="926"/>
      <c r="N864" s="744"/>
      <c r="O864" s="744"/>
      <c r="P864" s="744"/>
      <c r="Q864" s="744"/>
      <c r="R864" s="744"/>
      <c r="S864" s="744"/>
      <c r="T864" s="744"/>
      <c r="U864" s="744"/>
      <c r="V864" s="744"/>
      <c r="W864" s="744"/>
      <c r="X864" s="744"/>
      <c r="Y864" s="744"/>
      <c r="Z864" s="744"/>
    </row>
    <row r="865" spans="1:26" ht="16.5" customHeight="1">
      <c r="A865" s="744"/>
      <c r="B865" s="754"/>
      <c r="C865" s="1439" t="s">
        <v>1614</v>
      </c>
      <c r="D865" s="1435"/>
      <c r="E865" s="1435"/>
      <c r="F865" s="1438"/>
      <c r="G865" s="799">
        <f t="shared" ref="G865:I865" si="136">SUM(G843:G864)</f>
        <v>1174.7014509999999</v>
      </c>
      <c r="H865" s="799">
        <f t="shared" si="136"/>
        <v>236.86987200000002</v>
      </c>
      <c r="I865" s="799">
        <f t="shared" si="136"/>
        <v>286.97146700000002</v>
      </c>
      <c r="J865" s="709"/>
      <c r="K865" s="744"/>
      <c r="L865" s="833"/>
      <c r="M865" s="747"/>
      <c r="N865" s="833"/>
      <c r="O865" s="744"/>
      <c r="P865" s="744"/>
      <c r="Q865" s="744"/>
      <c r="R865" s="744"/>
      <c r="S865" s="744"/>
      <c r="T865" s="744"/>
      <c r="U865" s="744"/>
      <c r="V865" s="744"/>
      <c r="W865" s="744"/>
      <c r="X865" s="744"/>
      <c r="Y865" s="744"/>
      <c r="Z865" s="744"/>
    </row>
    <row r="866" spans="1:26" ht="16.5" customHeight="1">
      <c r="A866" s="744"/>
      <c r="B866" s="754"/>
      <c r="C866" s="876"/>
      <c r="D866" s="708"/>
      <c r="E866" s="708"/>
      <c r="F866" s="709"/>
      <c r="G866" s="709"/>
      <c r="H866" s="709"/>
      <c r="I866" s="709"/>
      <c r="J866" s="709"/>
      <c r="K866" s="744"/>
      <c r="L866" s="833"/>
      <c r="M866" s="747"/>
      <c r="N866" s="833"/>
      <c r="O866" s="744"/>
      <c r="P866" s="744"/>
      <c r="Q866" s="744"/>
      <c r="R866" s="744"/>
      <c r="S866" s="744"/>
      <c r="T866" s="744"/>
      <c r="U866" s="744"/>
      <c r="V866" s="744"/>
      <c r="W866" s="744"/>
      <c r="X866" s="744"/>
      <c r="Y866" s="744"/>
      <c r="Z866" s="744"/>
    </row>
    <row r="867" spans="1:26" ht="16.5" customHeight="1">
      <c r="A867" s="744"/>
      <c r="B867" s="754"/>
      <c r="C867" s="708"/>
      <c r="D867" s="708"/>
      <c r="E867" s="708"/>
      <c r="F867" s="709"/>
      <c r="G867" s="709"/>
      <c r="H867" s="709"/>
      <c r="I867" s="709"/>
      <c r="J867" s="709"/>
      <c r="K867" s="709"/>
      <c r="L867" s="833"/>
      <c r="M867" s="747"/>
      <c r="N867" s="833"/>
      <c r="O867" s="744"/>
      <c r="P867" s="744"/>
      <c r="Q867" s="744"/>
      <c r="R867" s="744"/>
      <c r="S867" s="744"/>
      <c r="T867" s="744"/>
      <c r="U867" s="744"/>
      <c r="V867" s="744"/>
      <c r="W867" s="744"/>
      <c r="X867" s="744"/>
      <c r="Y867" s="744"/>
      <c r="Z867" s="744"/>
    </row>
    <row r="868" spans="1:26" ht="16.5" customHeight="1">
      <c r="A868" s="744"/>
      <c r="B868" s="754"/>
      <c r="C868" s="1440" t="s">
        <v>1610</v>
      </c>
      <c r="D868" s="1441"/>
      <c r="E868" s="786" t="s">
        <v>87</v>
      </c>
      <c r="F868" s="786" t="s">
        <v>88</v>
      </c>
      <c r="G868" s="786" t="s">
        <v>89</v>
      </c>
      <c r="H868" s="709"/>
      <c r="I868" s="709"/>
      <c r="J868" s="709"/>
      <c r="K868" s="709"/>
      <c r="L868" s="833"/>
      <c r="M868" s="747"/>
      <c r="N868" s="833"/>
      <c r="O868" s="744"/>
      <c r="P868" s="744"/>
      <c r="Q868" s="744"/>
      <c r="R868" s="744"/>
      <c r="S868" s="744"/>
      <c r="T868" s="744"/>
      <c r="U868" s="744"/>
      <c r="V868" s="744"/>
      <c r="W868" s="744"/>
      <c r="X868" s="744"/>
      <c r="Y868" s="744"/>
      <c r="Z868" s="744"/>
    </row>
    <row r="869" spans="1:26" ht="16.5" customHeight="1">
      <c r="A869" s="744"/>
      <c r="B869" s="754"/>
      <c r="C869" s="1448" t="s">
        <v>1994</v>
      </c>
      <c r="D869" s="1449"/>
      <c r="E869" s="715">
        <f t="shared" ref="E869:G869" si="137">G865</f>
        <v>1174.7014509999999</v>
      </c>
      <c r="F869" s="715">
        <f t="shared" si="137"/>
        <v>236.86987200000002</v>
      </c>
      <c r="G869" s="715">
        <f t="shared" si="137"/>
        <v>286.97146700000002</v>
      </c>
      <c r="H869" s="709"/>
      <c r="I869" s="709"/>
      <c r="J869" s="709"/>
      <c r="K869" s="709"/>
      <c r="L869" s="833"/>
      <c r="M869" s="747"/>
      <c r="N869" s="833"/>
      <c r="O869" s="744"/>
      <c r="P869" s="744"/>
      <c r="Q869" s="744"/>
      <c r="R869" s="744"/>
      <c r="S869" s="744"/>
      <c r="T869" s="744"/>
      <c r="U869" s="744"/>
      <c r="V869" s="744"/>
      <c r="W869" s="744"/>
      <c r="X869" s="744"/>
      <c r="Y869" s="744"/>
      <c r="Z869" s="744"/>
    </row>
    <row r="870" spans="1:26" ht="16.5" customHeight="1">
      <c r="A870" s="744"/>
      <c r="B870" s="754"/>
      <c r="C870" s="1450" t="s">
        <v>1357</v>
      </c>
      <c r="D870" s="1451"/>
      <c r="E870" s="868"/>
      <c r="F870" s="742">
        <f t="shared" ref="F870:G870" si="138">(F869-E869)/E869</f>
        <v>-0.79835738536088685</v>
      </c>
      <c r="G870" s="742">
        <f t="shared" si="138"/>
        <v>0.21151527029152953</v>
      </c>
      <c r="H870" s="709"/>
      <c r="I870" s="709"/>
      <c r="J870" s="709"/>
      <c r="K870" s="709"/>
      <c r="L870" s="833"/>
      <c r="M870" s="747"/>
      <c r="N870" s="926"/>
      <c r="O870" s="744"/>
      <c r="P870" s="744"/>
      <c r="Q870" s="744"/>
      <c r="R870" s="744"/>
      <c r="S870" s="744"/>
      <c r="T870" s="744"/>
      <c r="U870" s="744"/>
      <c r="V870" s="744"/>
      <c r="W870" s="744"/>
      <c r="X870" s="744"/>
      <c r="Y870" s="744"/>
      <c r="Z870" s="744"/>
    </row>
    <row r="871" spans="1:26" ht="16.5" customHeight="1">
      <c r="A871" s="744"/>
      <c r="B871" s="736"/>
      <c r="C871" s="736"/>
      <c r="D871" s="833"/>
      <c r="E871" s="833"/>
      <c r="F871" s="833"/>
      <c r="G871" s="938"/>
      <c r="H871" s="938"/>
      <c r="I871" s="833"/>
      <c r="J871" s="833"/>
      <c r="K871" s="833"/>
      <c r="L871" s="833"/>
      <c r="M871" s="833"/>
      <c r="N871" s="926"/>
      <c r="O871" s="744"/>
      <c r="P871" s="744"/>
      <c r="Q871" s="744"/>
      <c r="R871" s="744"/>
      <c r="S871" s="744"/>
      <c r="T871" s="744"/>
      <c r="U871" s="744"/>
      <c r="V871" s="744"/>
      <c r="W871" s="744"/>
      <c r="X871" s="744"/>
      <c r="Y871" s="744"/>
      <c r="Z871" s="744"/>
    </row>
    <row r="872" spans="1:26" ht="16.5" customHeight="1">
      <c r="A872" s="1446" t="s">
        <v>1995</v>
      </c>
      <c r="B872" s="1447"/>
      <c r="C872" s="888"/>
      <c r="D872" s="747"/>
      <c r="E872" s="747"/>
      <c r="F872" s="747"/>
      <c r="G872" s="747"/>
      <c r="H872" s="747"/>
      <c r="I872" s="747"/>
      <c r="J872" s="747"/>
      <c r="K872" s="747"/>
      <c r="L872" s="747"/>
      <c r="M872" s="747"/>
      <c r="N872" s="926"/>
      <c r="O872" s="744"/>
      <c r="P872" s="744"/>
      <c r="Q872" s="744"/>
      <c r="R872" s="744"/>
      <c r="S872" s="744"/>
      <c r="T872" s="744"/>
      <c r="U872" s="744"/>
      <c r="V872" s="744"/>
      <c r="W872" s="744"/>
      <c r="X872" s="744"/>
      <c r="Y872" s="744"/>
      <c r="Z872" s="744"/>
    </row>
    <row r="873" spans="1:26" ht="16.5" customHeight="1">
      <c r="A873" s="756"/>
      <c r="B873" s="756"/>
      <c r="C873" s="744"/>
      <c r="D873" s="747"/>
      <c r="E873" s="747"/>
      <c r="F873" s="747"/>
      <c r="G873" s="747"/>
      <c r="H873" s="747"/>
      <c r="I873" s="747"/>
      <c r="J873" s="747"/>
      <c r="K873" s="747"/>
      <c r="L873" s="747"/>
      <c r="M873" s="747"/>
      <c r="N873" s="926"/>
      <c r="O873" s="744"/>
      <c r="P873" s="744"/>
      <c r="Q873" s="744"/>
      <c r="R873" s="744"/>
      <c r="S873" s="744"/>
      <c r="T873" s="744"/>
      <c r="U873" s="744"/>
      <c r="V873" s="744"/>
      <c r="W873" s="744"/>
      <c r="X873" s="744"/>
      <c r="Y873" s="744"/>
      <c r="Z873" s="744"/>
    </row>
    <row r="874" spans="1:26" ht="16.5" customHeight="1">
      <c r="A874" s="756"/>
      <c r="B874" s="756"/>
      <c r="C874" s="744" t="s">
        <v>1996</v>
      </c>
      <c r="D874" s="744"/>
      <c r="E874" s="744"/>
      <c r="F874" s="744"/>
      <c r="G874" s="709"/>
      <c r="H874" s="709"/>
      <c r="I874" s="747"/>
      <c r="J874" s="747"/>
      <c r="K874" s="747"/>
      <c r="L874" s="747"/>
      <c r="M874" s="747"/>
      <c r="N874" s="926"/>
      <c r="O874" s="744"/>
      <c r="P874" s="744"/>
      <c r="Q874" s="744"/>
      <c r="R874" s="744"/>
      <c r="S874" s="744"/>
      <c r="T874" s="744"/>
      <c r="U874" s="744"/>
      <c r="V874" s="744"/>
      <c r="W874" s="744"/>
      <c r="X874" s="744"/>
      <c r="Y874" s="744"/>
      <c r="Z874" s="744"/>
    </row>
    <row r="875" spans="1:26" ht="16.5" customHeight="1">
      <c r="A875" s="756"/>
      <c r="B875" s="756"/>
      <c r="C875" s="744" t="s">
        <v>1997</v>
      </c>
      <c r="D875" s="744"/>
      <c r="E875" s="744"/>
      <c r="F875" s="744"/>
      <c r="G875" s="709"/>
      <c r="H875" s="709"/>
      <c r="I875" s="747"/>
      <c r="J875" s="747"/>
      <c r="K875" s="747"/>
      <c r="L875" s="747"/>
      <c r="M875" s="747"/>
      <c r="N875" s="926"/>
      <c r="O875" s="744"/>
      <c r="P875" s="744"/>
      <c r="Q875" s="744"/>
      <c r="R875" s="744"/>
      <c r="S875" s="744"/>
      <c r="T875" s="744"/>
      <c r="U875" s="744"/>
      <c r="V875" s="744"/>
      <c r="W875" s="744"/>
      <c r="X875" s="744"/>
      <c r="Y875" s="744"/>
      <c r="Z875" s="744"/>
    </row>
    <row r="876" spans="1:26" ht="16.5" customHeight="1">
      <c r="A876" s="756"/>
      <c r="B876" s="756"/>
      <c r="C876" s="744" t="s">
        <v>1998</v>
      </c>
      <c r="D876" s="744"/>
      <c r="E876" s="744"/>
      <c r="F876" s="744"/>
      <c r="G876" s="709"/>
      <c r="H876" s="709"/>
      <c r="I876" s="747"/>
      <c r="J876" s="747"/>
      <c r="K876" s="747"/>
      <c r="L876" s="747"/>
      <c r="M876" s="747"/>
      <c r="N876" s="926"/>
      <c r="O876" s="744"/>
      <c r="P876" s="744"/>
      <c r="Q876" s="744"/>
      <c r="R876" s="744"/>
      <c r="S876" s="744"/>
      <c r="T876" s="744"/>
      <c r="U876" s="744"/>
      <c r="V876" s="744"/>
      <c r="W876" s="744"/>
      <c r="X876" s="744"/>
      <c r="Y876" s="744"/>
      <c r="Z876" s="744"/>
    </row>
    <row r="877" spans="1:26" ht="16.5" customHeight="1">
      <c r="A877" s="756"/>
      <c r="B877" s="756"/>
      <c r="C877" s="744" t="s">
        <v>1999</v>
      </c>
      <c r="D877" s="744"/>
      <c r="E877" s="744"/>
      <c r="F877" s="744"/>
      <c r="G877" s="709"/>
      <c r="H877" s="709"/>
      <c r="I877" s="747"/>
      <c r="J877" s="747"/>
      <c r="K877" s="747"/>
      <c r="L877" s="747"/>
      <c r="M877" s="747"/>
      <c r="N877" s="926"/>
      <c r="O877" s="744"/>
      <c r="P877" s="744"/>
      <c r="Q877" s="744"/>
      <c r="R877" s="744"/>
      <c r="S877" s="744"/>
      <c r="T877" s="744"/>
      <c r="U877" s="744"/>
      <c r="V877" s="744"/>
      <c r="W877" s="744"/>
      <c r="X877" s="744"/>
      <c r="Y877" s="744"/>
      <c r="Z877" s="744"/>
    </row>
    <row r="878" spans="1:26" ht="16.5" customHeight="1">
      <c r="A878" s="756"/>
      <c r="B878" s="756"/>
      <c r="C878" s="744" t="s">
        <v>2000</v>
      </c>
      <c r="D878" s="744"/>
      <c r="E878" s="744"/>
      <c r="F878" s="744"/>
      <c r="G878" s="709"/>
      <c r="H878" s="709"/>
      <c r="I878" s="747"/>
      <c r="J878" s="747"/>
      <c r="K878" s="747"/>
      <c r="L878" s="747"/>
      <c r="M878" s="747"/>
      <c r="N878" s="926"/>
      <c r="O878" s="744"/>
      <c r="P878" s="744"/>
      <c r="Q878" s="744"/>
      <c r="R878" s="744"/>
      <c r="S878" s="744"/>
      <c r="T878" s="744"/>
      <c r="U878" s="744"/>
      <c r="V878" s="744"/>
      <c r="W878" s="744"/>
      <c r="X878" s="744"/>
      <c r="Y878" s="744"/>
      <c r="Z878" s="744"/>
    </row>
    <row r="879" spans="1:26" ht="16.5" customHeight="1">
      <c r="A879" s="756"/>
      <c r="B879" s="756"/>
      <c r="C879" s="744" t="s">
        <v>2001</v>
      </c>
      <c r="D879" s="744"/>
      <c r="E879" s="744"/>
      <c r="F879" s="744"/>
      <c r="G879" s="709"/>
      <c r="H879" s="709"/>
      <c r="I879" s="709"/>
      <c r="J879" s="709"/>
      <c r="K879" s="709"/>
      <c r="L879" s="709"/>
      <c r="M879" s="709"/>
      <c r="N879" s="926"/>
      <c r="O879" s="744"/>
      <c r="P879" s="744"/>
      <c r="Q879" s="744"/>
      <c r="R879" s="744"/>
      <c r="S879" s="744"/>
      <c r="T879" s="744"/>
      <c r="U879" s="744"/>
      <c r="V879" s="744"/>
      <c r="W879" s="744"/>
      <c r="X879" s="744"/>
      <c r="Y879" s="744"/>
      <c r="Z879" s="744"/>
    </row>
    <row r="880" spans="1:26" ht="16.5" customHeight="1">
      <c r="A880" s="756"/>
      <c r="B880" s="756"/>
      <c r="C880" s="744" t="s">
        <v>2002</v>
      </c>
      <c r="D880" s="744"/>
      <c r="E880" s="744"/>
      <c r="F880" s="744"/>
      <c r="G880" s="743"/>
      <c r="H880" s="743"/>
      <c r="I880" s="709"/>
      <c r="J880" s="709"/>
      <c r="K880" s="709"/>
      <c r="L880" s="709"/>
      <c r="M880" s="709"/>
      <c r="N880" s="926"/>
      <c r="O880" s="744"/>
      <c r="P880" s="744"/>
      <c r="Q880" s="744"/>
      <c r="R880" s="744"/>
      <c r="S880" s="744"/>
      <c r="T880" s="744"/>
      <c r="U880" s="744"/>
      <c r="V880" s="744"/>
      <c r="W880" s="744"/>
      <c r="X880" s="744"/>
      <c r="Y880" s="744"/>
      <c r="Z880" s="744"/>
    </row>
    <row r="881" spans="1:26" ht="16.5" customHeight="1">
      <c r="A881" s="756"/>
      <c r="B881" s="756"/>
      <c r="C881" s="744" t="s">
        <v>2003</v>
      </c>
      <c r="D881" s="744"/>
      <c r="E881" s="744"/>
      <c r="F881" s="744"/>
      <c r="G881" s="743"/>
      <c r="H881" s="743"/>
      <c r="I881" s="709"/>
      <c r="J881" s="709"/>
      <c r="K881" s="709"/>
      <c r="L881" s="709"/>
      <c r="M881" s="709"/>
      <c r="N881" s="926"/>
      <c r="O881" s="744"/>
      <c r="P881" s="744"/>
      <c r="Q881" s="744"/>
      <c r="R881" s="744"/>
      <c r="S881" s="744"/>
      <c r="T881" s="744"/>
      <c r="U881" s="744"/>
      <c r="V881" s="744"/>
      <c r="W881" s="744"/>
      <c r="X881" s="744"/>
      <c r="Y881" s="744"/>
      <c r="Z881" s="744"/>
    </row>
    <row r="882" spans="1:26" ht="16.5" customHeight="1">
      <c r="A882" s="756"/>
      <c r="B882" s="756"/>
      <c r="C882" s="744" t="s">
        <v>2004</v>
      </c>
      <c r="D882" s="744"/>
      <c r="E882" s="744"/>
      <c r="F882" s="744"/>
      <c r="G882" s="744"/>
      <c r="H882" s="744"/>
      <c r="I882" s="744"/>
      <c r="J882" s="744"/>
      <c r="K882" s="744"/>
      <c r="L882" s="744"/>
      <c r="M882" s="744"/>
      <c r="N882" s="756"/>
      <c r="O882" s="756"/>
      <c r="P882" s="756"/>
      <c r="Q882" s="744"/>
      <c r="R882" s="744"/>
      <c r="S882" s="744"/>
      <c r="T882" s="744"/>
      <c r="U882" s="744"/>
      <c r="V882" s="744"/>
      <c r="W882" s="744"/>
      <c r="X882" s="744"/>
      <c r="Y882" s="744"/>
      <c r="Z882" s="744"/>
    </row>
    <row r="883" spans="1:26" ht="16.5" customHeight="1">
      <c r="A883" s="756"/>
      <c r="B883" s="756"/>
      <c r="C883" s="744"/>
      <c r="D883" s="744"/>
      <c r="E883" s="744"/>
      <c r="F883" s="744"/>
      <c r="G883" s="744"/>
      <c r="H883" s="744"/>
      <c r="I883" s="744"/>
      <c r="J883" s="744"/>
      <c r="K883" s="744"/>
      <c r="L883" s="744"/>
      <c r="M883" s="744"/>
      <c r="N883" s="756"/>
      <c r="O883" s="756"/>
      <c r="P883" s="756"/>
      <c r="Q883" s="756"/>
      <c r="R883" s="756"/>
      <c r="S883" s="756"/>
      <c r="T883" s="756"/>
      <c r="U883" s="756"/>
      <c r="V883" s="756"/>
      <c r="W883" s="756"/>
      <c r="X883" s="756"/>
      <c r="Y883" s="756"/>
      <c r="Z883" s="756"/>
    </row>
    <row r="884" spans="1:26" ht="16.5" customHeight="1">
      <c r="A884" s="756"/>
      <c r="B884" s="864"/>
      <c r="C884" s="720" t="s">
        <v>2005</v>
      </c>
      <c r="D884" s="883"/>
      <c r="E884" s="883"/>
      <c r="F884" s="883"/>
      <c r="G884" s="883"/>
      <c r="H884" s="883"/>
      <c r="I884" s="883"/>
      <c r="J884" s="732"/>
      <c r="K884" s="732"/>
      <c r="L884" s="744"/>
      <c r="M884" s="744"/>
      <c r="N884" s="756"/>
      <c r="O884" s="756"/>
      <c r="P884" s="756"/>
      <c r="Q884" s="756"/>
      <c r="R884" s="756"/>
      <c r="S884" s="756"/>
      <c r="T884" s="756"/>
      <c r="U884" s="756"/>
      <c r="V884" s="756"/>
      <c r="W884" s="756"/>
      <c r="X884" s="756"/>
      <c r="Y884" s="756"/>
      <c r="Z884" s="756"/>
    </row>
    <row r="885" spans="1:26" ht="16.5" customHeight="1">
      <c r="A885" s="756"/>
      <c r="B885" s="864"/>
      <c r="C885" s="801"/>
      <c r="D885" s="890"/>
      <c r="E885" s="883"/>
      <c r="F885" s="883"/>
      <c r="G885" s="890"/>
      <c r="H885" s="883"/>
      <c r="I885" s="883"/>
      <c r="J885" s="732"/>
      <c r="K885" s="732"/>
      <c r="L885" s="744"/>
      <c r="M885" s="744"/>
      <c r="N885" s="756"/>
      <c r="O885" s="756"/>
      <c r="P885" s="756"/>
      <c r="Q885" s="756"/>
      <c r="R885" s="756"/>
      <c r="S885" s="756"/>
      <c r="T885" s="756"/>
      <c r="U885" s="756"/>
      <c r="V885" s="756"/>
      <c r="W885" s="756"/>
      <c r="X885" s="756"/>
      <c r="Y885" s="756"/>
      <c r="Z885" s="756"/>
    </row>
    <row r="886" spans="1:26" ht="16.5" customHeight="1">
      <c r="A886" s="756"/>
      <c r="B886" s="939"/>
      <c r="C886" s="1434" t="s">
        <v>1945</v>
      </c>
      <c r="D886" s="1435"/>
      <c r="E886" s="1435"/>
      <c r="F886" s="869" t="s">
        <v>2006</v>
      </c>
      <c r="G886" s="869" t="s">
        <v>2007</v>
      </c>
      <c r="H886" s="870" t="s">
        <v>1867</v>
      </c>
      <c r="I886" s="732"/>
      <c r="J886" s="744"/>
      <c r="K886" s="732"/>
      <c r="L886" s="744"/>
      <c r="M886" s="744"/>
      <c r="N886" s="756"/>
      <c r="O886" s="756"/>
      <c r="P886" s="756"/>
      <c r="Q886" s="756"/>
      <c r="R886" s="756"/>
      <c r="S886" s="756"/>
      <c r="T886" s="756"/>
      <c r="U886" s="756"/>
      <c r="V886" s="756"/>
      <c r="W886" s="756"/>
      <c r="X886" s="756"/>
      <c r="Y886" s="756"/>
      <c r="Z886" s="744"/>
    </row>
    <row r="887" spans="1:26" ht="16.5" customHeight="1">
      <c r="A887" s="756"/>
      <c r="B887" s="939"/>
      <c r="C887" s="1436" t="s">
        <v>2008</v>
      </c>
      <c r="D887" s="1435"/>
      <c r="E887" s="1435"/>
      <c r="F887" s="871" t="s">
        <v>2009</v>
      </c>
      <c r="G887" s="871" t="s">
        <v>2010</v>
      </c>
      <c r="H887" s="940">
        <v>288</v>
      </c>
      <c r="I887" s="732"/>
      <c r="J887" s="744"/>
      <c r="K887" s="732"/>
      <c r="L887" s="744"/>
      <c r="M887" s="744"/>
      <c r="N887" s="756"/>
      <c r="O887" s="756"/>
      <c r="P887" s="756"/>
      <c r="Q887" s="756"/>
      <c r="R887" s="756"/>
      <c r="S887" s="756"/>
      <c r="T887" s="756"/>
      <c r="U887" s="756"/>
      <c r="V887" s="756"/>
      <c r="W887" s="756"/>
      <c r="X887" s="756"/>
      <c r="Y887" s="756"/>
      <c r="Z887" s="744"/>
    </row>
    <row r="888" spans="1:26" ht="16.5" customHeight="1">
      <c r="A888" s="756"/>
      <c r="B888" s="939"/>
      <c r="C888" s="1436" t="s">
        <v>2011</v>
      </c>
      <c r="D888" s="1435"/>
      <c r="E888" s="1435"/>
      <c r="F888" s="871" t="s">
        <v>2009</v>
      </c>
      <c r="G888" s="871" t="s">
        <v>2010</v>
      </c>
      <c r="H888" s="940">
        <v>173</v>
      </c>
      <c r="I888" s="732"/>
      <c r="J888" s="756"/>
      <c r="K888" s="732"/>
      <c r="L888" s="756"/>
      <c r="M888" s="756"/>
      <c r="N888" s="756"/>
      <c r="O888" s="756"/>
      <c r="P888" s="756"/>
      <c r="Q888" s="756"/>
      <c r="R888" s="756"/>
      <c r="S888" s="756"/>
      <c r="T888" s="756"/>
      <c r="U888" s="756"/>
      <c r="V888" s="756"/>
      <c r="W888" s="756"/>
      <c r="X888" s="756"/>
      <c r="Y888" s="756"/>
      <c r="Z888" s="888"/>
    </row>
    <row r="889" spans="1:26" ht="16.5" customHeight="1">
      <c r="A889" s="756"/>
      <c r="B889" s="864"/>
      <c r="C889" s="889"/>
      <c r="D889" s="883"/>
      <c r="E889" s="936"/>
      <c r="F889" s="936"/>
      <c r="G889" s="936"/>
      <c r="H889" s="941"/>
      <c r="I889" s="883"/>
      <c r="J889" s="732"/>
      <c r="K889" s="732"/>
      <c r="L889" s="744"/>
      <c r="M889" s="744"/>
      <c r="N889" s="744"/>
      <c r="O889" s="744"/>
      <c r="P889" s="708"/>
      <c r="Q889" s="708"/>
      <c r="R889" s="708"/>
      <c r="S889" s="708"/>
      <c r="T889" s="709"/>
      <c r="U889" s="709"/>
      <c r="V889" s="708"/>
      <c r="W889" s="709"/>
      <c r="X889" s="709"/>
      <c r="Y889" s="708"/>
      <c r="Z889" s="888"/>
    </row>
    <row r="890" spans="1:26" ht="16.5" customHeight="1">
      <c r="A890" s="756"/>
      <c r="B890" s="864"/>
      <c r="C890" s="744" t="s">
        <v>2012</v>
      </c>
      <c r="D890" s="732"/>
      <c r="E890" s="732"/>
      <c r="F890" s="732"/>
      <c r="G890" s="732"/>
      <c r="H890" s="883"/>
      <c r="I890" s="883"/>
      <c r="J890" s="883"/>
      <c r="K890" s="732"/>
      <c r="L890" s="744"/>
      <c r="M890" s="744"/>
      <c r="N890" s="744"/>
      <c r="O890" s="744"/>
      <c r="P890" s="708"/>
      <c r="Q890" s="708"/>
      <c r="R890" s="708"/>
      <c r="S890" s="708"/>
      <c r="T890" s="709"/>
      <c r="U890" s="709"/>
      <c r="V890" s="708"/>
      <c r="W890" s="709"/>
      <c r="X890" s="709"/>
      <c r="Y890" s="708"/>
      <c r="Z890" s="888"/>
    </row>
    <row r="891" spans="1:26" ht="16.5" customHeight="1">
      <c r="A891" s="756"/>
      <c r="B891" s="864"/>
      <c r="C891" s="889"/>
      <c r="D891" s="883"/>
      <c r="E891" s="883"/>
      <c r="F891" s="883"/>
      <c r="G891" s="883"/>
      <c r="H891" s="883"/>
      <c r="I891" s="883"/>
      <c r="J891" s="732"/>
      <c r="K891" s="732"/>
      <c r="L891" s="756"/>
      <c r="M891" s="756"/>
      <c r="N891" s="756"/>
      <c r="O891" s="756"/>
      <c r="P891" s="756"/>
      <c r="Q891" s="756"/>
      <c r="R891" s="756"/>
      <c r="S891" s="756"/>
      <c r="T891" s="756"/>
      <c r="U891" s="756"/>
      <c r="V891" s="756"/>
      <c r="W891" s="756"/>
      <c r="X891" s="756"/>
      <c r="Y891" s="756"/>
      <c r="Z891" s="888"/>
    </row>
    <row r="892" spans="1:26" ht="16.5" customHeight="1">
      <c r="A892" s="756"/>
      <c r="B892" s="864"/>
      <c r="C892" s="761"/>
      <c r="D892" s="873"/>
      <c r="E892" s="908" t="s">
        <v>1898</v>
      </c>
      <c r="F892" s="908" t="s">
        <v>1899</v>
      </c>
      <c r="G892" s="908" t="s">
        <v>1900</v>
      </c>
      <c r="H892" s="908" t="s">
        <v>1901</v>
      </c>
      <c r="I892" s="908" t="s">
        <v>1902</v>
      </c>
      <c r="J892" s="908" t="s">
        <v>1988</v>
      </c>
      <c r="K892" s="908" t="s">
        <v>1989</v>
      </c>
      <c r="L892" s="908" t="s">
        <v>1990</v>
      </c>
      <c r="M892" s="756"/>
      <c r="N892" s="756"/>
      <c r="O892" s="756"/>
      <c r="P892" s="756"/>
      <c r="Q892" s="756"/>
      <c r="R892" s="756"/>
      <c r="S892" s="756"/>
      <c r="T892" s="756"/>
      <c r="U892" s="756"/>
      <c r="V892" s="756"/>
      <c r="W892" s="756"/>
      <c r="X892" s="756"/>
      <c r="Y892" s="756"/>
      <c r="Z892" s="888"/>
    </row>
    <row r="893" spans="1:26" ht="16.5" customHeight="1">
      <c r="A893" s="756"/>
      <c r="B893" s="939"/>
      <c r="C893" s="1434" t="s">
        <v>1727</v>
      </c>
      <c r="D893" s="1438"/>
      <c r="E893" s="819">
        <v>0</v>
      </c>
      <c r="F893" s="819">
        <v>0.04</v>
      </c>
      <c r="G893" s="819">
        <v>0.08</v>
      </c>
      <c r="H893" s="819">
        <v>0.1</v>
      </c>
      <c r="I893" s="819">
        <v>0.14000000000000001</v>
      </c>
      <c r="J893" s="819">
        <v>0.19</v>
      </c>
      <c r="K893" s="819">
        <v>0.21</v>
      </c>
      <c r="L893" s="819">
        <v>0.24</v>
      </c>
      <c r="M893" s="756"/>
      <c r="N893" s="756"/>
      <c r="O893" s="756"/>
      <c r="P893" s="756"/>
      <c r="Q893" s="756"/>
      <c r="R893" s="756"/>
      <c r="S893" s="756"/>
      <c r="T893" s="756"/>
      <c r="U893" s="756"/>
      <c r="V893" s="756"/>
      <c r="W893" s="756"/>
      <c r="X893" s="756"/>
      <c r="Y893" s="756"/>
      <c r="Z893" s="888"/>
    </row>
    <row r="894" spans="1:26" ht="16.5" customHeight="1">
      <c r="A894" s="756"/>
      <c r="B894" s="864"/>
      <c r="C894" s="942"/>
      <c r="D894" s="943"/>
      <c r="E894" s="883"/>
      <c r="F894" s="883"/>
      <c r="G894" s="883"/>
      <c r="H894" s="883"/>
      <c r="I894" s="883"/>
      <c r="J894" s="732"/>
      <c r="K894" s="732"/>
      <c r="L894" s="744"/>
      <c r="M894" s="744"/>
      <c r="N894" s="756"/>
      <c r="O894" s="756"/>
      <c r="P894" s="756"/>
      <c r="Q894" s="756"/>
      <c r="R894" s="756"/>
      <c r="S894" s="756"/>
      <c r="T894" s="756"/>
      <c r="U894" s="756"/>
      <c r="V894" s="756"/>
      <c r="W894" s="756"/>
      <c r="X894" s="756"/>
      <c r="Y894" s="756"/>
      <c r="Z894" s="888"/>
    </row>
    <row r="895" spans="1:26" ht="16.5" customHeight="1">
      <c r="A895" s="756"/>
      <c r="B895" s="864"/>
      <c r="C895" s="824" t="s">
        <v>1851</v>
      </c>
      <c r="D895" s="883"/>
      <c r="E895" s="883"/>
      <c r="F895" s="883"/>
      <c r="G895" s="883"/>
      <c r="H895" s="883"/>
      <c r="I895" s="725"/>
      <c r="J895" s="725"/>
      <c r="K895" s="709"/>
      <c r="L895" s="709"/>
      <c r="M895" s="709"/>
      <c r="N895" s="756"/>
      <c r="O895" s="756"/>
      <c r="P895" s="756"/>
      <c r="Q895" s="756"/>
      <c r="R895" s="756"/>
      <c r="S895" s="756"/>
      <c r="T895" s="756"/>
      <c r="U895" s="756"/>
      <c r="V895" s="756"/>
      <c r="W895" s="756"/>
      <c r="X895" s="756"/>
      <c r="Y895" s="756"/>
      <c r="Z895" s="888"/>
    </row>
    <row r="896" spans="1:26" ht="16.5" customHeight="1">
      <c r="A896" s="756"/>
      <c r="B896" s="864"/>
      <c r="C896" s="889"/>
      <c r="D896" s="883"/>
      <c r="E896" s="883"/>
      <c r="F896" s="883"/>
      <c r="G896" s="883"/>
      <c r="H896" s="883"/>
      <c r="I896" s="883"/>
      <c r="J896" s="709"/>
      <c r="K896" s="709"/>
      <c r="L896" s="709"/>
      <c r="M896" s="709"/>
      <c r="N896" s="756"/>
      <c r="O896" s="756"/>
      <c r="P896" s="756"/>
      <c r="Q896" s="756"/>
      <c r="R896" s="756"/>
      <c r="S896" s="756"/>
      <c r="T896" s="756"/>
      <c r="U896" s="756"/>
      <c r="V896" s="756"/>
      <c r="W896" s="756"/>
      <c r="X896" s="756"/>
      <c r="Y896" s="756"/>
      <c r="Z896" s="888"/>
    </row>
    <row r="897" spans="1:26" ht="16.5" customHeight="1">
      <c r="A897" s="756"/>
      <c r="B897" s="864"/>
      <c r="C897" s="801"/>
      <c r="D897" s="890"/>
      <c r="E897" s="709"/>
      <c r="F897" s="709"/>
      <c r="G897" s="709"/>
      <c r="H897" s="709"/>
      <c r="I897" s="891"/>
      <c r="J897" s="709"/>
      <c r="K897" s="709"/>
      <c r="L897" s="709"/>
      <c r="M897" s="709"/>
      <c r="N897" s="756"/>
      <c r="O897" s="756"/>
      <c r="P897" s="756"/>
      <c r="Q897" s="756"/>
      <c r="R897" s="756"/>
      <c r="S897" s="756"/>
      <c r="T897" s="756"/>
      <c r="U897" s="756"/>
      <c r="V897" s="756"/>
      <c r="W897" s="756"/>
      <c r="X897" s="756"/>
      <c r="Y897" s="756"/>
      <c r="Z897" s="888"/>
    </row>
    <row r="898" spans="1:26" ht="16.5" customHeight="1">
      <c r="A898" s="756"/>
      <c r="B898" s="864"/>
      <c r="C898" s="709"/>
      <c r="D898" s="709"/>
      <c r="E898" s="750" t="s">
        <v>87</v>
      </c>
      <c r="F898" s="750" t="s">
        <v>88</v>
      </c>
      <c r="G898" s="750" t="s">
        <v>89</v>
      </c>
      <c r="H898" s="750" t="s">
        <v>90</v>
      </c>
      <c r="I898" s="750" t="s">
        <v>91</v>
      </c>
      <c r="J898" s="709"/>
      <c r="K898" s="709"/>
      <c r="L898" s="709"/>
      <c r="M898" s="709"/>
      <c r="N898" s="756"/>
      <c r="O898" s="756"/>
      <c r="P898" s="756"/>
      <c r="Q898" s="756"/>
      <c r="R898" s="756"/>
      <c r="S898" s="756"/>
      <c r="T898" s="756"/>
      <c r="U898" s="756"/>
      <c r="V898" s="756"/>
      <c r="W898" s="756"/>
      <c r="X898" s="756"/>
      <c r="Y898" s="756"/>
      <c r="Z898" s="888"/>
    </row>
    <row r="899" spans="1:26" ht="16.5" customHeight="1">
      <c r="A899" s="756"/>
      <c r="B899" s="864"/>
      <c r="C899" s="1464" t="s">
        <v>1852</v>
      </c>
      <c r="D899" s="1438"/>
      <c r="E899" s="799">
        <v>1383</v>
      </c>
      <c r="F899" s="799">
        <v>1428</v>
      </c>
      <c r="G899" s="799">
        <v>1455</v>
      </c>
      <c r="H899" s="799">
        <v>1492</v>
      </c>
      <c r="I899" s="799">
        <v>1628</v>
      </c>
      <c r="J899" s="756" t="s">
        <v>1853</v>
      </c>
      <c r="K899" s="867"/>
      <c r="L899" s="709"/>
      <c r="M899" s="709"/>
      <c r="N899" s="756"/>
      <c r="O899" s="756"/>
      <c r="P899" s="756"/>
      <c r="Q899" s="756"/>
      <c r="R899" s="756"/>
      <c r="S899" s="756"/>
      <c r="T899" s="756"/>
      <c r="U899" s="756"/>
      <c r="V899" s="756"/>
      <c r="W899" s="756"/>
      <c r="X899" s="756"/>
      <c r="Y899" s="756"/>
      <c r="Z899" s="888"/>
    </row>
    <row r="900" spans="1:26" ht="16.5" customHeight="1">
      <c r="A900" s="756"/>
      <c r="B900" s="939"/>
      <c r="C900" s="708"/>
      <c r="D900" s="883"/>
      <c r="E900" s="883"/>
      <c r="F900" s="883"/>
      <c r="G900" s="883"/>
      <c r="H900" s="883"/>
      <c r="I900" s="883"/>
      <c r="J900" s="709"/>
      <c r="K900" s="709"/>
      <c r="L900" s="709"/>
      <c r="M900" s="709"/>
      <c r="N900" s="756"/>
      <c r="O900" s="756"/>
      <c r="P900" s="756"/>
      <c r="Q900" s="756"/>
      <c r="R900" s="756"/>
      <c r="S900" s="756"/>
      <c r="T900" s="756"/>
      <c r="U900" s="756"/>
      <c r="V900" s="756"/>
      <c r="W900" s="756"/>
      <c r="X900" s="756"/>
      <c r="Y900" s="756"/>
      <c r="Z900" s="888"/>
    </row>
    <row r="901" spans="1:26" ht="16.5" customHeight="1">
      <c r="A901" s="756"/>
      <c r="B901" s="944"/>
      <c r="C901" s="888"/>
      <c r="D901" s="764"/>
      <c r="E901" s="764"/>
      <c r="F901" s="764"/>
      <c r="G901" s="764"/>
      <c r="H901" s="764"/>
      <c r="I901" s="764"/>
      <c r="J901" s="709"/>
      <c r="K901" s="709"/>
      <c r="L901" s="709"/>
      <c r="M901" s="709"/>
      <c r="N901" s="756"/>
      <c r="O901" s="756"/>
      <c r="P901" s="756"/>
      <c r="Q901" s="756"/>
      <c r="R901" s="756"/>
      <c r="S901" s="756"/>
      <c r="T901" s="756"/>
      <c r="U901" s="756"/>
      <c r="V901" s="756"/>
      <c r="W901" s="756"/>
      <c r="X901" s="756"/>
      <c r="Y901" s="756"/>
      <c r="Z901" s="708"/>
    </row>
    <row r="902" spans="1:26" ht="16.5" customHeight="1">
      <c r="A902" s="756"/>
      <c r="B902" s="864"/>
      <c r="C902" s="888" t="s">
        <v>2013</v>
      </c>
      <c r="D902" s="764"/>
      <c r="E902" s="764"/>
      <c r="F902" s="764"/>
      <c r="G902" s="764"/>
      <c r="H902" s="764"/>
      <c r="I902" s="764"/>
      <c r="J902" s="709"/>
      <c r="K902" s="709"/>
      <c r="L902" s="709"/>
      <c r="M902" s="709"/>
      <c r="N902" s="756"/>
      <c r="O902" s="756"/>
      <c r="P902" s="756"/>
      <c r="Q902" s="756"/>
      <c r="R902" s="756"/>
      <c r="S902" s="756"/>
      <c r="T902" s="756"/>
      <c r="U902" s="756"/>
      <c r="V902" s="756"/>
      <c r="W902" s="756"/>
      <c r="X902" s="756"/>
      <c r="Y902" s="756"/>
      <c r="Z902" s="756"/>
    </row>
    <row r="903" spans="1:26" ht="16.5" customHeight="1">
      <c r="A903" s="756"/>
      <c r="B903" s="864"/>
      <c r="C903" s="824"/>
      <c r="D903" s="764"/>
      <c r="E903" s="764"/>
      <c r="F903" s="764"/>
      <c r="G903" s="764"/>
      <c r="H903" s="764"/>
      <c r="I903" s="764"/>
      <c r="J903" s="709"/>
      <c r="K903" s="709"/>
      <c r="L903" s="709"/>
      <c r="M903" s="709"/>
      <c r="N903" s="756"/>
      <c r="O903" s="756"/>
      <c r="P903" s="756"/>
      <c r="Q903" s="756"/>
      <c r="R903" s="756"/>
      <c r="S903" s="756"/>
      <c r="T903" s="756"/>
      <c r="U903" s="756"/>
      <c r="V903" s="756"/>
      <c r="W903" s="756"/>
      <c r="X903" s="756"/>
      <c r="Y903" s="756"/>
      <c r="Z903" s="756"/>
    </row>
    <row r="904" spans="1:26" ht="16.5" customHeight="1">
      <c r="A904" s="756"/>
      <c r="B904" s="864"/>
      <c r="C904" s="945" t="s">
        <v>1855</v>
      </c>
      <c r="D904" s="775"/>
      <c r="E904" s="764"/>
      <c r="F904" s="764"/>
      <c r="G904" s="764"/>
      <c r="H904" s="764"/>
      <c r="I904" s="764"/>
      <c r="J904" s="732"/>
      <c r="K904" s="709"/>
      <c r="L904" s="709"/>
      <c r="M904" s="709"/>
      <c r="N904" s="756"/>
      <c r="O904" s="756"/>
      <c r="P904" s="756"/>
      <c r="Q904" s="756"/>
      <c r="R904" s="756"/>
      <c r="S904" s="756"/>
      <c r="T904" s="756"/>
      <c r="U904" s="756"/>
      <c r="V904" s="756"/>
      <c r="W904" s="756"/>
      <c r="X904" s="756"/>
      <c r="Y904" s="756"/>
      <c r="Z904" s="756"/>
    </row>
    <row r="905" spans="1:26" ht="16.5" customHeight="1">
      <c r="A905" s="756"/>
      <c r="B905" s="939"/>
      <c r="C905" s="762"/>
      <c r="D905" s="756" t="s">
        <v>1856</v>
      </c>
      <c r="E905" s="750" t="s">
        <v>1867</v>
      </c>
      <c r="F905" s="750" t="s">
        <v>87</v>
      </c>
      <c r="G905" s="750" t="s">
        <v>88</v>
      </c>
      <c r="H905" s="750" t="s">
        <v>89</v>
      </c>
      <c r="I905" s="750" t="s">
        <v>90</v>
      </c>
      <c r="J905" s="750" t="s">
        <v>91</v>
      </c>
      <c r="K905" s="732"/>
      <c r="L905" s="709"/>
      <c r="M905" s="709"/>
      <c r="N905" s="756"/>
      <c r="O905" s="756"/>
      <c r="P905" s="756"/>
      <c r="Q905" s="756"/>
      <c r="R905" s="756"/>
      <c r="S905" s="756"/>
      <c r="T905" s="756"/>
      <c r="U905" s="756"/>
      <c r="V905" s="756"/>
      <c r="W905" s="756"/>
      <c r="X905" s="756"/>
      <c r="Y905" s="756"/>
      <c r="Z905" s="946"/>
    </row>
    <row r="906" spans="1:26" ht="16.5" customHeight="1">
      <c r="A906" s="756"/>
      <c r="B906" s="939"/>
      <c r="C906" s="1436" t="s">
        <v>2008</v>
      </c>
      <c r="D906" s="1435"/>
      <c r="E906" s="940">
        <v>288</v>
      </c>
      <c r="F906" s="799">
        <f>E906*E893</f>
        <v>0</v>
      </c>
      <c r="G906" s="799">
        <f>E906*F893</f>
        <v>11.52</v>
      </c>
      <c r="H906" s="799">
        <f>E906*G893</f>
        <v>23.04</v>
      </c>
      <c r="I906" s="799">
        <f>E906*H893</f>
        <v>28.8</v>
      </c>
      <c r="J906" s="799">
        <f>E906*I893</f>
        <v>40.320000000000007</v>
      </c>
      <c r="K906" s="732"/>
      <c r="L906" s="709"/>
      <c r="M906" s="709"/>
      <c r="N906" s="756"/>
      <c r="O906" s="756"/>
      <c r="P906" s="756"/>
      <c r="Q906" s="756"/>
      <c r="R906" s="756"/>
      <c r="S906" s="756"/>
      <c r="T906" s="756"/>
      <c r="U906" s="756"/>
      <c r="V906" s="756"/>
      <c r="W906" s="756"/>
      <c r="X906" s="756"/>
      <c r="Y906" s="756"/>
      <c r="Z906" s="947"/>
    </row>
    <row r="907" spans="1:26" ht="16.5" customHeight="1">
      <c r="A907" s="756"/>
      <c r="B907" s="939"/>
      <c r="C907" s="1436" t="s">
        <v>2011</v>
      </c>
      <c r="D907" s="1435"/>
      <c r="E907" s="940">
        <v>173</v>
      </c>
      <c r="F907" s="799">
        <f>E907*E893</f>
        <v>0</v>
      </c>
      <c r="G907" s="799">
        <f>E907*F893</f>
        <v>6.92</v>
      </c>
      <c r="H907" s="799">
        <f>E907*G893</f>
        <v>13.84</v>
      </c>
      <c r="I907" s="799">
        <f>E907*H893</f>
        <v>17.3</v>
      </c>
      <c r="J907" s="799">
        <f>E907*I893</f>
        <v>24.220000000000002</v>
      </c>
      <c r="K907" s="732"/>
      <c r="L907" s="744"/>
      <c r="M907" s="744"/>
      <c r="N907" s="756"/>
      <c r="O907" s="756"/>
      <c r="P907" s="756"/>
      <c r="Q907" s="756"/>
      <c r="R907" s="756"/>
      <c r="S907" s="756"/>
      <c r="T907" s="756"/>
      <c r="U907" s="756"/>
      <c r="V907" s="756"/>
      <c r="W907" s="756"/>
      <c r="X907" s="756"/>
      <c r="Y907" s="756"/>
      <c r="Z907" s="947"/>
    </row>
    <row r="908" spans="1:26" ht="16.5" customHeight="1">
      <c r="A908" s="756"/>
      <c r="B908" s="939"/>
      <c r="C908" s="1439" t="s">
        <v>1614</v>
      </c>
      <c r="D908" s="1438"/>
      <c r="E908" s="799">
        <f t="shared" ref="E908:J908" si="139">SUM(E906:E907)</f>
        <v>461</v>
      </c>
      <c r="F908" s="799">
        <f t="shared" si="139"/>
        <v>0</v>
      </c>
      <c r="G908" s="799">
        <f t="shared" si="139"/>
        <v>18.439999999999998</v>
      </c>
      <c r="H908" s="799">
        <f t="shared" si="139"/>
        <v>36.879999999999995</v>
      </c>
      <c r="I908" s="799">
        <f t="shared" si="139"/>
        <v>46.1</v>
      </c>
      <c r="J908" s="799">
        <f t="shared" si="139"/>
        <v>64.540000000000006</v>
      </c>
      <c r="K908" s="732"/>
      <c r="L908" s="744"/>
      <c r="M908" s="744"/>
      <c r="N908" s="756"/>
      <c r="O908" s="756"/>
      <c r="P908" s="756"/>
      <c r="Q908" s="756"/>
      <c r="R908" s="756"/>
      <c r="S908" s="756"/>
      <c r="T908" s="756"/>
      <c r="U908" s="756"/>
      <c r="V908" s="756"/>
      <c r="W908" s="756"/>
      <c r="X908" s="756"/>
      <c r="Y908" s="756"/>
      <c r="Z908" s="947"/>
    </row>
    <row r="909" spans="1:26" ht="16.5" customHeight="1">
      <c r="A909" s="756"/>
      <c r="B909" s="864"/>
      <c r="C909" s="889"/>
      <c r="D909" s="883"/>
      <c r="E909" s="732"/>
      <c r="F909" s="732"/>
      <c r="G909" s="732"/>
      <c r="H909" s="732"/>
      <c r="I909" s="732"/>
      <c r="J909" s="732"/>
      <c r="K909" s="732"/>
      <c r="L909" s="744"/>
      <c r="M909" s="744"/>
      <c r="N909" s="756"/>
      <c r="O909" s="756"/>
      <c r="P909" s="756"/>
      <c r="Q909" s="756"/>
      <c r="R909" s="756"/>
      <c r="S909" s="756"/>
      <c r="T909" s="756"/>
      <c r="U909" s="756"/>
      <c r="V909" s="756"/>
      <c r="W909" s="756"/>
      <c r="X909" s="756"/>
      <c r="Y909" s="756"/>
      <c r="Z909" s="947"/>
    </row>
    <row r="910" spans="1:26" ht="16.5" customHeight="1">
      <c r="A910" s="756"/>
      <c r="B910" s="756"/>
      <c r="C910" s="756"/>
      <c r="D910" s="756"/>
      <c r="E910" s="756"/>
      <c r="F910" s="756"/>
      <c r="G910" s="756"/>
      <c r="H910" s="756"/>
      <c r="I910" s="756"/>
      <c r="J910" s="756"/>
      <c r="K910" s="756"/>
      <c r="L910" s="744"/>
      <c r="M910" s="744"/>
      <c r="N910" s="756"/>
      <c r="O910" s="756"/>
      <c r="P910" s="756"/>
      <c r="Q910" s="756"/>
      <c r="R910" s="756"/>
      <c r="S910" s="756"/>
      <c r="T910" s="756"/>
      <c r="U910" s="756"/>
      <c r="V910" s="756"/>
      <c r="W910" s="756"/>
      <c r="X910" s="756"/>
      <c r="Y910" s="756"/>
      <c r="Z910" s="947"/>
    </row>
    <row r="911" spans="1:26" ht="16.5" customHeight="1">
      <c r="A911" s="756"/>
      <c r="B911" s="709"/>
      <c r="C911" s="709"/>
      <c r="D911" s="744"/>
      <c r="E911" s="744"/>
      <c r="F911" s="744"/>
      <c r="G911" s="744"/>
      <c r="H911" s="744"/>
      <c r="I911" s="744"/>
      <c r="J911" s="744"/>
      <c r="K911" s="744"/>
      <c r="L911" s="744"/>
      <c r="M911" s="744"/>
      <c r="N911" s="756"/>
      <c r="O911" s="756"/>
      <c r="P911" s="756"/>
      <c r="Q911" s="756"/>
      <c r="R911" s="756"/>
      <c r="S911" s="756"/>
      <c r="T911" s="756"/>
      <c r="U911" s="756"/>
      <c r="V911" s="756"/>
      <c r="W911" s="756"/>
      <c r="X911" s="756"/>
      <c r="Y911" s="756"/>
      <c r="Z911" s="947"/>
    </row>
    <row r="912" spans="1:26" ht="16.5" customHeight="1">
      <c r="A912" s="708"/>
      <c r="B912" s="709"/>
      <c r="C912" s="1440" t="s">
        <v>1610</v>
      </c>
      <c r="D912" s="1441"/>
      <c r="E912" s="786" t="s">
        <v>87</v>
      </c>
      <c r="F912" s="786" t="s">
        <v>88</v>
      </c>
      <c r="G912" s="786" t="s">
        <v>89</v>
      </c>
      <c r="H912" s="786" t="s">
        <v>90</v>
      </c>
      <c r="I912" s="786" t="s">
        <v>91</v>
      </c>
      <c r="J912" s="744"/>
      <c r="K912" s="744"/>
      <c r="L912" s="744"/>
      <c r="M912" s="744"/>
      <c r="N912" s="756"/>
      <c r="O912" s="756"/>
      <c r="P912" s="756"/>
      <c r="Q912" s="756"/>
      <c r="R912" s="756"/>
      <c r="S912" s="756"/>
      <c r="T912" s="756"/>
      <c r="U912" s="756"/>
      <c r="V912" s="756"/>
      <c r="W912" s="756"/>
      <c r="X912" s="756"/>
      <c r="Y912" s="756"/>
      <c r="Z912" s="947"/>
    </row>
    <row r="913" spans="1:26" ht="16.5" customHeight="1">
      <c r="A913" s="708"/>
      <c r="B913" s="709"/>
      <c r="C913" s="1448" t="s">
        <v>2014</v>
      </c>
      <c r="D913" s="1449"/>
      <c r="E913" s="715">
        <f t="shared" ref="E913:I913" si="140">F908</f>
        <v>0</v>
      </c>
      <c r="F913" s="715">
        <f t="shared" si="140"/>
        <v>18.439999999999998</v>
      </c>
      <c r="G913" s="715">
        <f t="shared" si="140"/>
        <v>36.879999999999995</v>
      </c>
      <c r="H913" s="715">
        <f t="shared" si="140"/>
        <v>46.1</v>
      </c>
      <c r="I913" s="715">
        <f t="shared" si="140"/>
        <v>64.540000000000006</v>
      </c>
      <c r="J913" s="708"/>
      <c r="K913" s="708"/>
      <c r="L913" s="708"/>
      <c r="M913" s="708"/>
      <c r="N913" s="756"/>
      <c r="O913" s="756"/>
      <c r="P913" s="756"/>
      <c r="Q913" s="756"/>
      <c r="R913" s="756"/>
      <c r="S913" s="756"/>
      <c r="T913" s="756"/>
      <c r="U913" s="756"/>
      <c r="V913" s="756"/>
      <c r="W913" s="756"/>
      <c r="X913" s="756"/>
      <c r="Y913" s="756"/>
      <c r="Z913" s="947"/>
    </row>
    <row r="914" spans="1:26" ht="16.5" customHeight="1">
      <c r="A914" s="708"/>
      <c r="B914" s="709"/>
      <c r="C914" s="1450" t="s">
        <v>1357</v>
      </c>
      <c r="D914" s="1451"/>
      <c r="E914" s="868"/>
      <c r="F914" s="742" t="e">
        <f t="shared" ref="F914:I914" si="141">(F913-E913)/E913</f>
        <v>#DIV/0!</v>
      </c>
      <c r="G914" s="742">
        <f t="shared" si="141"/>
        <v>1</v>
      </c>
      <c r="H914" s="742">
        <f t="shared" si="141"/>
        <v>0.25000000000000017</v>
      </c>
      <c r="I914" s="742">
        <f t="shared" si="141"/>
        <v>0.40000000000000008</v>
      </c>
      <c r="J914" s="709"/>
      <c r="K914" s="709"/>
      <c r="L914" s="709"/>
      <c r="M914" s="709"/>
      <c r="N914" s="756"/>
      <c r="O914" s="756"/>
      <c r="P914" s="756"/>
      <c r="Q914" s="756"/>
      <c r="R914" s="756"/>
      <c r="S914" s="756"/>
      <c r="T914" s="756"/>
      <c r="U914" s="756"/>
      <c r="V914" s="756"/>
      <c r="W914" s="756"/>
      <c r="X914" s="756"/>
      <c r="Y914" s="756"/>
      <c r="Z914" s="947"/>
    </row>
    <row r="915" spans="1:26" ht="16.5" customHeight="1">
      <c r="A915" s="744"/>
      <c r="B915" s="744"/>
      <c r="C915" s="903"/>
      <c r="D915" s="903"/>
      <c r="E915" s="903"/>
      <c r="F915" s="903"/>
      <c r="G915" s="901"/>
      <c r="H915" s="744"/>
      <c r="I915" s="744"/>
      <c r="J915" s="744"/>
      <c r="K915" s="744"/>
      <c r="L915" s="744"/>
      <c r="M915" s="744"/>
      <c r="N915" s="744"/>
      <c r="O915" s="744"/>
      <c r="P915" s="744"/>
      <c r="Q915" s="744"/>
      <c r="R915" s="744"/>
      <c r="S915" s="744"/>
      <c r="T915" s="744"/>
      <c r="U915" s="744"/>
      <c r="V915" s="744"/>
      <c r="W915" s="744"/>
      <c r="X915" s="744"/>
      <c r="Y915" s="744"/>
      <c r="Z915" s="756"/>
    </row>
    <row r="916" spans="1:26" ht="16.5" customHeight="1">
      <c r="A916" s="744"/>
      <c r="B916" s="744"/>
      <c r="C916" s="744"/>
      <c r="D916" s="744"/>
      <c r="E916" s="902"/>
      <c r="F916" s="902"/>
      <c r="G916" s="902"/>
      <c r="H916" s="744"/>
      <c r="I916" s="744"/>
      <c r="J916" s="744"/>
      <c r="K916" s="888"/>
      <c r="L916" s="888"/>
      <c r="M916" s="888"/>
      <c r="N916" s="888"/>
      <c r="O916" s="888"/>
      <c r="P916" s="888"/>
      <c r="Q916" s="744"/>
      <c r="R916" s="744"/>
      <c r="S916" s="744"/>
      <c r="T916" s="744"/>
      <c r="U916" s="744"/>
      <c r="V916" s="744"/>
      <c r="W916" s="744"/>
      <c r="X916" s="744"/>
      <c r="Y916" s="744"/>
      <c r="Z916" s="902"/>
    </row>
    <row r="917" spans="1:26" ht="16.5" customHeight="1">
      <c r="A917" s="756"/>
      <c r="B917" s="756"/>
      <c r="C917" s="901"/>
      <c r="D917" s="901"/>
      <c r="E917" s="901"/>
      <c r="F917" s="901"/>
      <c r="G917" s="901"/>
      <c r="H917" s="744"/>
      <c r="I917" s="744"/>
      <c r="J917" s="744"/>
      <c r="K917" s="888"/>
      <c r="L917" s="888"/>
      <c r="M917" s="888"/>
      <c r="N917" s="888"/>
      <c r="O917" s="888"/>
      <c r="P917" s="888"/>
      <c r="Q917" s="744"/>
      <c r="R917" s="744"/>
      <c r="S917" s="744"/>
      <c r="T917" s="744"/>
      <c r="U917" s="744"/>
      <c r="V917" s="744"/>
      <c r="W917" s="744"/>
      <c r="X917" s="744"/>
      <c r="Y917" s="744"/>
      <c r="Z917" s="902"/>
    </row>
    <row r="918" spans="1:26" ht="16.5" customHeight="1">
      <c r="A918" s="756"/>
      <c r="B918" s="756"/>
      <c r="C918" s="876" t="s">
        <v>2015</v>
      </c>
      <c r="D918" s="732"/>
      <c r="E918" s="732"/>
      <c r="F918" s="732"/>
      <c r="G918" s="732"/>
      <c r="H918" s="732"/>
      <c r="I918" s="732"/>
      <c r="J918" s="744"/>
      <c r="K918" s="888"/>
      <c r="L918" s="888"/>
      <c r="M918" s="888"/>
      <c r="N918" s="888"/>
      <c r="O918" s="888"/>
      <c r="P918" s="888"/>
      <c r="Q918" s="744"/>
      <c r="R918" s="744"/>
      <c r="S918" s="744"/>
      <c r="T918" s="744"/>
      <c r="U918" s="744"/>
      <c r="V918" s="744"/>
      <c r="W918" s="744"/>
      <c r="X918" s="744"/>
      <c r="Y918" s="744"/>
      <c r="Z918" s="902"/>
    </row>
    <row r="919" spans="1:26" ht="16.5" customHeight="1">
      <c r="A919" s="756"/>
      <c r="B919" s="756"/>
      <c r="C919" s="864"/>
      <c r="D919" s="864"/>
      <c r="E919" s="732"/>
      <c r="F919" s="732"/>
      <c r="G919" s="732"/>
      <c r="H919" s="732"/>
      <c r="I919" s="732"/>
      <c r="J919" s="744"/>
      <c r="K919" s="888"/>
      <c r="L919" s="888"/>
      <c r="M919" s="888"/>
      <c r="N919" s="888"/>
      <c r="O919" s="888"/>
      <c r="P919" s="888"/>
      <c r="Q919" s="744"/>
      <c r="R919" s="744"/>
      <c r="S919" s="744"/>
      <c r="T919" s="744"/>
      <c r="U919" s="744"/>
      <c r="V919" s="744"/>
      <c r="W919" s="744"/>
      <c r="X919" s="744"/>
      <c r="Y919" s="744"/>
      <c r="Z919" s="902"/>
    </row>
    <row r="920" spans="1:26" ht="16.5" customHeight="1">
      <c r="A920" s="756"/>
      <c r="B920" s="756"/>
      <c r="C920" s="737"/>
      <c r="D920" s="748"/>
      <c r="E920" s="748" t="s">
        <v>1610</v>
      </c>
      <c r="F920" s="786" t="s">
        <v>88</v>
      </c>
      <c r="G920" s="786" t="s">
        <v>89</v>
      </c>
      <c r="H920" s="786" t="s">
        <v>90</v>
      </c>
      <c r="I920" s="786" t="s">
        <v>91</v>
      </c>
      <c r="J920" s="744"/>
      <c r="K920" s="888"/>
      <c r="L920" s="888"/>
      <c r="M920" s="888"/>
      <c r="N920" s="888"/>
      <c r="O920" s="888"/>
      <c r="P920" s="888"/>
      <c r="Q920" s="744"/>
      <c r="R920" s="744"/>
      <c r="S920" s="744"/>
      <c r="T920" s="744"/>
      <c r="U920" s="744"/>
      <c r="V920" s="744"/>
      <c r="W920" s="744"/>
      <c r="X920" s="744"/>
      <c r="Y920" s="744"/>
      <c r="Z920" s="902"/>
    </row>
    <row r="921" spans="1:26" ht="16.5" customHeight="1">
      <c r="A921" s="756"/>
      <c r="B921" s="756"/>
      <c r="C921" s="1442" t="s">
        <v>2016</v>
      </c>
      <c r="D921" s="1443"/>
      <c r="E921" s="1444"/>
      <c r="F921" s="879">
        <f t="shared" ref="F921:I921" si="142">F869+F913</f>
        <v>255.30987200000001</v>
      </c>
      <c r="G921" s="879">
        <f t="shared" si="142"/>
        <v>323.85146700000001</v>
      </c>
      <c r="H921" s="879">
        <f t="shared" si="142"/>
        <v>46.1</v>
      </c>
      <c r="I921" s="879">
        <f t="shared" si="142"/>
        <v>64.540000000000006</v>
      </c>
      <c r="J921" s="744"/>
      <c r="K921" s="888"/>
      <c r="L921" s="888"/>
      <c r="M921" s="888"/>
      <c r="N921" s="888"/>
      <c r="O921" s="888"/>
      <c r="P921" s="888"/>
      <c r="Q921" s="744"/>
      <c r="R921" s="744"/>
      <c r="S921" s="744"/>
      <c r="T921" s="744"/>
      <c r="U921" s="744"/>
      <c r="V921" s="744"/>
      <c r="W921" s="744"/>
      <c r="X921" s="744"/>
      <c r="Y921" s="744"/>
      <c r="Z921" s="902"/>
    </row>
    <row r="922" spans="1:26" ht="16.5" customHeight="1">
      <c r="A922" s="756"/>
      <c r="B922" s="756"/>
      <c r="C922" s="1445" t="s">
        <v>1357</v>
      </c>
      <c r="D922" s="1443"/>
      <c r="E922" s="1444"/>
      <c r="F922" s="881"/>
      <c r="G922" s="742">
        <f t="shared" ref="G922:I922" si="143">(G921-F921)/F921</f>
        <v>0.26846433497879002</v>
      </c>
      <c r="H922" s="742">
        <f t="shared" si="143"/>
        <v>-0.85765079149695489</v>
      </c>
      <c r="I922" s="742">
        <f t="shared" si="143"/>
        <v>0.40000000000000008</v>
      </c>
      <c r="J922" s="744"/>
      <c r="K922" s="888"/>
      <c r="L922" s="888"/>
      <c r="M922" s="888"/>
      <c r="N922" s="888"/>
      <c r="O922" s="888"/>
      <c r="P922" s="888"/>
      <c r="Q922" s="744"/>
      <c r="R922" s="744"/>
      <c r="S922" s="744"/>
      <c r="T922" s="744"/>
      <c r="U922" s="744"/>
      <c r="V922" s="744"/>
      <c r="W922" s="744"/>
      <c r="X922" s="744"/>
      <c r="Y922" s="744"/>
      <c r="Z922" s="902"/>
    </row>
    <row r="923" spans="1:26" ht="16.5" customHeight="1">
      <c r="A923" s="756"/>
      <c r="B923" s="756"/>
      <c r="C923" s="901"/>
      <c r="D923" s="901"/>
      <c r="E923" s="901"/>
      <c r="F923" s="901"/>
      <c r="G923" s="901"/>
      <c r="H923" s="744"/>
      <c r="I923" s="744"/>
      <c r="J923" s="744"/>
      <c r="K923" s="888"/>
      <c r="L923" s="888"/>
      <c r="M923" s="888"/>
      <c r="N923" s="888"/>
      <c r="O923" s="888"/>
      <c r="P923" s="888"/>
      <c r="Q923" s="744"/>
      <c r="R923" s="744"/>
      <c r="S923" s="744"/>
      <c r="T923" s="744"/>
      <c r="U923" s="744"/>
      <c r="V923" s="744"/>
      <c r="W923" s="744"/>
      <c r="X923" s="744"/>
      <c r="Y923" s="744"/>
      <c r="Z923" s="902"/>
    </row>
    <row r="924" spans="1:26" ht="16.5" customHeight="1">
      <c r="A924" s="756"/>
      <c r="B924" s="756"/>
      <c r="C924" s="901"/>
      <c r="D924" s="901"/>
      <c r="E924" s="901"/>
      <c r="F924" s="901"/>
      <c r="G924" s="901"/>
      <c r="H924" s="744"/>
      <c r="I924" s="744"/>
      <c r="J924" s="744"/>
      <c r="K924" s="888"/>
      <c r="L924" s="888"/>
      <c r="M924" s="888"/>
      <c r="N924" s="888"/>
      <c r="O924" s="888"/>
      <c r="P924" s="888"/>
      <c r="Q924" s="744"/>
      <c r="R924" s="744"/>
      <c r="S924" s="744"/>
      <c r="T924" s="744"/>
      <c r="U924" s="744"/>
      <c r="V924" s="744"/>
      <c r="W924" s="744"/>
      <c r="X924" s="744"/>
      <c r="Y924" s="744"/>
      <c r="Z924" s="902"/>
    </row>
    <row r="925" spans="1:26" ht="16.5" customHeight="1">
      <c r="A925" s="756"/>
      <c r="B925" s="756"/>
      <c r="C925" s="901"/>
      <c r="D925" s="901"/>
      <c r="E925" s="901"/>
      <c r="F925" s="901"/>
      <c r="G925" s="901"/>
      <c r="H925" s="744"/>
      <c r="I925" s="744"/>
      <c r="J925" s="744"/>
      <c r="K925" s="888"/>
      <c r="L925" s="888"/>
      <c r="M925" s="888"/>
      <c r="N925" s="888"/>
      <c r="O925" s="888"/>
      <c r="P925" s="888"/>
      <c r="Q925" s="744"/>
      <c r="R925" s="744"/>
      <c r="S925" s="744"/>
      <c r="T925" s="744"/>
      <c r="U925" s="744"/>
      <c r="V925" s="744"/>
      <c r="W925" s="744"/>
      <c r="X925" s="744"/>
      <c r="Y925" s="744"/>
      <c r="Z925" s="902"/>
    </row>
    <row r="926" spans="1:26" ht="16.5" customHeight="1">
      <c r="A926" s="756"/>
      <c r="B926" s="756"/>
      <c r="C926" s="901"/>
      <c r="D926" s="901"/>
      <c r="E926" s="901"/>
      <c r="F926" s="901"/>
      <c r="G926" s="901"/>
      <c r="H926" s="744"/>
      <c r="I926" s="744"/>
      <c r="J926" s="744"/>
      <c r="K926" s="888"/>
      <c r="L926" s="888"/>
      <c r="M926" s="888"/>
      <c r="N926" s="888"/>
      <c r="O926" s="888"/>
      <c r="P926" s="888"/>
      <c r="Q926" s="744"/>
      <c r="R926" s="744"/>
      <c r="S926" s="744"/>
      <c r="T926" s="744"/>
      <c r="U926" s="744"/>
      <c r="V926" s="744"/>
      <c r="W926" s="744"/>
      <c r="X926" s="744"/>
      <c r="Y926" s="744"/>
      <c r="Z926" s="902"/>
    </row>
    <row r="927" spans="1:26" ht="16.5" customHeight="1">
      <c r="A927" s="756"/>
      <c r="B927" s="756"/>
      <c r="C927" s="901"/>
      <c r="D927" s="901"/>
      <c r="E927" s="901"/>
      <c r="F927" s="901"/>
      <c r="G927" s="901"/>
      <c r="H927" s="744"/>
      <c r="I927" s="744"/>
      <c r="J927" s="744"/>
      <c r="K927" s="888"/>
      <c r="L927" s="888"/>
      <c r="M927" s="888"/>
      <c r="N927" s="888"/>
      <c r="O927" s="888"/>
      <c r="P927" s="888"/>
      <c r="Q927" s="744"/>
      <c r="R927" s="744"/>
      <c r="S927" s="744"/>
      <c r="T927" s="744"/>
      <c r="U927" s="744"/>
      <c r="V927" s="744"/>
      <c r="W927" s="744"/>
      <c r="X927" s="744"/>
      <c r="Y927" s="744"/>
      <c r="Z927" s="902"/>
    </row>
    <row r="928" spans="1:26" ht="16.5" customHeight="1">
      <c r="A928" s="756"/>
      <c r="B928" s="756"/>
      <c r="C928" s="901"/>
      <c r="D928" s="901"/>
      <c r="E928" s="901"/>
      <c r="F928" s="901"/>
      <c r="G928" s="901"/>
      <c r="H928" s="744"/>
      <c r="I928" s="744"/>
      <c r="J928" s="744"/>
      <c r="K928" s="888"/>
      <c r="L928" s="888"/>
      <c r="M928" s="888"/>
      <c r="N928" s="888"/>
      <c r="O928" s="888"/>
      <c r="P928" s="888"/>
      <c r="Q928" s="744"/>
      <c r="R928" s="744"/>
      <c r="S928" s="744"/>
      <c r="T928" s="744"/>
      <c r="U928" s="744"/>
      <c r="V928" s="744"/>
      <c r="W928" s="744"/>
      <c r="X928" s="744"/>
      <c r="Y928" s="744"/>
      <c r="Z928" s="902"/>
    </row>
    <row r="929" spans="1:26" ht="16.5" customHeight="1">
      <c r="A929" s="1446" t="s">
        <v>2017</v>
      </c>
      <c r="B929" s="1447"/>
      <c r="C929" s="901"/>
      <c r="D929" s="901"/>
      <c r="E929" s="901"/>
      <c r="F929" s="901"/>
      <c r="G929" s="901"/>
      <c r="H929" s="744"/>
      <c r="I929" s="744"/>
      <c r="J929" s="744"/>
      <c r="K929" s="888"/>
      <c r="L929" s="888"/>
      <c r="M929" s="888"/>
      <c r="N929" s="888"/>
      <c r="O929" s="888"/>
      <c r="P929" s="888"/>
      <c r="Q929" s="744"/>
      <c r="R929" s="744"/>
      <c r="S929" s="744"/>
      <c r="T929" s="744"/>
      <c r="U929" s="744"/>
      <c r="V929" s="744"/>
      <c r="W929" s="744"/>
      <c r="X929" s="744"/>
      <c r="Y929" s="744"/>
      <c r="Z929" s="902"/>
    </row>
    <row r="930" spans="1:26" ht="16.5" customHeight="1">
      <c r="A930" s="744"/>
      <c r="B930" s="744"/>
      <c r="C930" s="901"/>
      <c r="D930" s="901"/>
      <c r="E930" s="901"/>
      <c r="F930" s="901"/>
      <c r="G930" s="901"/>
      <c r="H930" s="744"/>
      <c r="I930" s="744"/>
      <c r="J930" s="744"/>
      <c r="K930" s="888"/>
      <c r="L930" s="888"/>
      <c r="M930" s="888"/>
      <c r="N930" s="888"/>
      <c r="O930" s="888"/>
      <c r="P930" s="888"/>
      <c r="Q930" s="744"/>
      <c r="R930" s="744"/>
      <c r="S930" s="744"/>
      <c r="T930" s="744"/>
      <c r="U930" s="744"/>
      <c r="V930" s="744"/>
      <c r="W930" s="744"/>
      <c r="X930" s="744"/>
      <c r="Y930" s="744"/>
      <c r="Z930" s="902"/>
    </row>
    <row r="931" spans="1:26" ht="16.5" customHeight="1">
      <c r="A931" s="708"/>
      <c r="B931" s="709"/>
      <c r="C931" s="709"/>
      <c r="D931" s="709"/>
      <c r="E931" s="709"/>
      <c r="F931" s="709"/>
      <c r="G931" s="709"/>
      <c r="H931" s="709"/>
      <c r="I931" s="709"/>
      <c r="J931" s="709"/>
      <c r="K931" s="709"/>
      <c r="L931" s="709"/>
      <c r="M931" s="709"/>
      <c r="N931" s="709"/>
      <c r="O931" s="709"/>
      <c r="P931" s="709"/>
      <c r="Q931" s="709"/>
      <c r="R931" s="709"/>
      <c r="S931" s="709"/>
      <c r="T931" s="709"/>
      <c r="U931" s="709"/>
      <c r="V931" s="709"/>
      <c r="W931" s="709"/>
      <c r="X931" s="709"/>
      <c r="Y931" s="709"/>
      <c r="Z931" s="888"/>
    </row>
    <row r="932" spans="1:26" ht="16.5" customHeight="1">
      <c r="A932" s="720"/>
      <c r="B932" s="709"/>
      <c r="C932" s="709"/>
      <c r="D932" s="709"/>
      <c r="E932" s="709"/>
      <c r="F932" s="709"/>
      <c r="G932" s="709"/>
      <c r="H932" s="709"/>
      <c r="I932" s="709"/>
      <c r="J932" s="709"/>
      <c r="K932" s="709"/>
      <c r="L932" s="709"/>
      <c r="M932" s="709"/>
      <c r="N932" s="709"/>
      <c r="O932" s="709"/>
      <c r="P932" s="709"/>
      <c r="Q932" s="709"/>
      <c r="R932" s="709"/>
      <c r="S932" s="709"/>
      <c r="T932" s="709"/>
      <c r="U932" s="709"/>
      <c r="V932" s="709"/>
      <c r="W932" s="709"/>
      <c r="X932" s="709"/>
      <c r="Y932" s="709"/>
      <c r="Z932" s="888"/>
    </row>
    <row r="933" spans="1:26" ht="16.5" customHeight="1">
      <c r="A933" s="720" t="s">
        <v>2018</v>
      </c>
      <c r="B933" s="709"/>
      <c r="C933" s="720" t="s">
        <v>1944</v>
      </c>
      <c r="D933" s="732"/>
      <c r="E933" s="732"/>
      <c r="F933" s="732"/>
      <c r="G933" s="732"/>
      <c r="H933" s="883"/>
      <c r="I933" s="883"/>
      <c r="J933" s="744"/>
      <c r="K933" s="744"/>
      <c r="L933" s="744"/>
      <c r="M933" s="744"/>
      <c r="N933" s="744"/>
      <c r="O933" s="744"/>
      <c r="P933" s="744"/>
      <c r="Q933" s="744"/>
      <c r="R933" s="744"/>
      <c r="S933" s="744"/>
      <c r="T933" s="744"/>
      <c r="U933" s="744"/>
      <c r="V933" s="744"/>
      <c r="W933" s="744"/>
      <c r="X933" s="744"/>
      <c r="Y933" s="744"/>
      <c r="Z933" s="888"/>
    </row>
    <row r="934" spans="1:26" ht="16.5" customHeight="1">
      <c r="A934" s="708"/>
      <c r="B934" s="709"/>
      <c r="C934" s="889"/>
      <c r="D934" s="883"/>
      <c r="E934" s="883"/>
      <c r="F934" s="883"/>
      <c r="G934" s="883"/>
      <c r="H934" s="883"/>
      <c r="I934" s="883"/>
      <c r="J934" s="744"/>
      <c r="K934" s="744"/>
      <c r="L934" s="744"/>
      <c r="M934" s="744"/>
      <c r="N934" s="744"/>
      <c r="O934" s="744"/>
      <c r="P934" s="744"/>
      <c r="Q934" s="744"/>
      <c r="R934" s="744"/>
      <c r="S934" s="744"/>
      <c r="T934" s="744"/>
      <c r="U934" s="744"/>
      <c r="V934" s="744"/>
      <c r="W934" s="744"/>
      <c r="X934" s="744"/>
      <c r="Y934" s="744"/>
      <c r="Z934" s="888"/>
    </row>
    <row r="935" spans="1:26" ht="16.5" customHeight="1">
      <c r="A935" s="708"/>
      <c r="B935" s="709"/>
      <c r="C935" s="1434" t="s">
        <v>1945</v>
      </c>
      <c r="D935" s="1435"/>
      <c r="E935" s="1435"/>
      <c r="F935" s="1435"/>
      <c r="G935" s="869" t="s">
        <v>1946</v>
      </c>
      <c r="H935" s="870" t="s">
        <v>1947</v>
      </c>
      <c r="I935" s="870" t="s">
        <v>1632</v>
      </c>
      <c r="J935" s="744"/>
      <c r="K935" s="744"/>
      <c r="L935" s="744"/>
      <c r="M935" s="744"/>
      <c r="N935" s="744"/>
      <c r="O935" s="744"/>
      <c r="P935" s="744"/>
      <c r="Q935" s="744"/>
      <c r="R935" s="744"/>
      <c r="S935" s="744"/>
      <c r="T935" s="744"/>
      <c r="U935" s="744"/>
      <c r="V935" s="744"/>
      <c r="W935" s="744"/>
      <c r="X935" s="744"/>
      <c r="Y935" s="744"/>
      <c r="Z935" s="888"/>
    </row>
    <row r="936" spans="1:26" ht="16.5" customHeight="1">
      <c r="A936" s="708"/>
      <c r="B936" s="709"/>
      <c r="C936" s="1437" t="s">
        <v>2019</v>
      </c>
      <c r="D936" s="1435"/>
      <c r="E936" s="1435"/>
      <c r="F936" s="1438"/>
      <c r="G936" s="927">
        <v>44928</v>
      </c>
      <c r="H936" s="927">
        <v>46203</v>
      </c>
      <c r="I936" s="928">
        <f>24115520000/100000000</f>
        <v>241.15520000000001</v>
      </c>
      <c r="J936" s="744"/>
      <c r="K936" s="744"/>
      <c r="L936" s="744"/>
      <c r="M936" s="744"/>
      <c r="N936" s="744"/>
      <c r="O936" s="744"/>
      <c r="P936" s="744"/>
      <c r="Q936" s="744"/>
      <c r="R936" s="744"/>
      <c r="S936" s="744"/>
      <c r="T936" s="744"/>
      <c r="U936" s="744"/>
      <c r="V936" s="744"/>
      <c r="W936" s="744"/>
      <c r="X936" s="744"/>
      <c r="Y936" s="744"/>
      <c r="Z936" s="888"/>
    </row>
    <row r="937" spans="1:26" ht="16.5" customHeight="1">
      <c r="A937" s="708"/>
      <c r="B937" s="709"/>
      <c r="C937" s="1437" t="s">
        <v>2020</v>
      </c>
      <c r="D937" s="1435"/>
      <c r="E937" s="1435"/>
      <c r="F937" s="1438"/>
      <c r="G937" s="948" t="s">
        <v>2021</v>
      </c>
      <c r="H937" s="948" t="s">
        <v>2022</v>
      </c>
      <c r="I937" s="928">
        <f>16509880000/100000000</f>
        <v>165.09880000000001</v>
      </c>
      <c r="J937" s="744"/>
      <c r="K937" s="744"/>
      <c r="L937" s="744"/>
      <c r="M937" s="744"/>
      <c r="N937" s="744"/>
      <c r="O937" s="744"/>
      <c r="P937" s="744"/>
      <c r="Q937" s="744"/>
      <c r="R937" s="744"/>
      <c r="S937" s="744"/>
      <c r="T937" s="744"/>
      <c r="U937" s="744"/>
      <c r="V937" s="744"/>
      <c r="W937" s="744"/>
      <c r="X937" s="744"/>
      <c r="Y937" s="744"/>
      <c r="Z937" s="888"/>
    </row>
    <row r="938" spans="1:26" ht="16.5" customHeight="1">
      <c r="A938" s="720"/>
      <c r="B938" s="709"/>
      <c r="C938" s="1437" t="s">
        <v>2023</v>
      </c>
      <c r="D938" s="1435"/>
      <c r="E938" s="1435"/>
      <c r="F938" s="1438"/>
      <c r="G938" s="948" t="s">
        <v>2021</v>
      </c>
      <c r="H938" s="948" t="s">
        <v>2022</v>
      </c>
      <c r="I938" s="928">
        <f>7581300000/100000000</f>
        <v>75.813000000000002</v>
      </c>
      <c r="J938" s="744"/>
      <c r="K938" s="744"/>
      <c r="L938" s="744"/>
      <c r="M938" s="744"/>
      <c r="N938" s="744"/>
      <c r="O938" s="744"/>
      <c r="P938" s="744"/>
      <c r="Q938" s="744"/>
      <c r="R938" s="744"/>
      <c r="S938" s="744"/>
      <c r="T938" s="744"/>
      <c r="U938" s="744"/>
      <c r="V938" s="744"/>
      <c r="W938" s="744"/>
      <c r="X938" s="744"/>
      <c r="Y938" s="744"/>
      <c r="Z938" s="888"/>
    </row>
    <row r="939" spans="1:26" ht="16.5" customHeight="1">
      <c r="A939" s="708"/>
      <c r="B939" s="744"/>
      <c r="C939" s="903"/>
      <c r="D939" s="903"/>
      <c r="E939" s="903"/>
      <c r="F939" s="903"/>
      <c r="G939" s="901"/>
      <c r="H939" s="744"/>
      <c r="I939" s="744"/>
      <c r="J939" s="744"/>
      <c r="K939" s="744"/>
      <c r="L939" s="744"/>
      <c r="M939" s="744"/>
      <c r="N939" s="744"/>
      <c r="O939" s="744"/>
      <c r="P939" s="744"/>
      <c r="Q939" s="744"/>
      <c r="R939" s="744"/>
      <c r="S939" s="744"/>
      <c r="T939" s="744"/>
      <c r="U939" s="744"/>
      <c r="V939" s="744"/>
      <c r="W939" s="744"/>
      <c r="X939" s="744"/>
      <c r="Y939" s="744"/>
      <c r="Z939" s="888"/>
    </row>
    <row r="940" spans="1:26" ht="16.5" customHeight="1">
      <c r="A940" s="708"/>
      <c r="B940" s="744"/>
      <c r="C940" s="901"/>
      <c r="D940" s="901"/>
      <c r="E940" s="901"/>
      <c r="F940" s="901"/>
      <c r="G940" s="901"/>
      <c r="H940" s="744"/>
      <c r="I940" s="744"/>
      <c r="J940" s="744"/>
      <c r="K940" s="744"/>
      <c r="L940" s="744"/>
      <c r="M940" s="744"/>
      <c r="N940" s="744"/>
      <c r="O940" s="744"/>
      <c r="P940" s="744"/>
      <c r="Q940" s="744"/>
      <c r="R940" s="744"/>
      <c r="S940" s="744"/>
      <c r="T940" s="744"/>
      <c r="U940" s="744"/>
      <c r="V940" s="744"/>
      <c r="W940" s="744"/>
      <c r="X940" s="744"/>
      <c r="Y940" s="744"/>
      <c r="Z940" s="708"/>
    </row>
    <row r="941" spans="1:26" ht="16.5" customHeight="1">
      <c r="A941" s="744"/>
      <c r="B941" s="744"/>
      <c r="C941" s="901"/>
      <c r="D941" s="901"/>
      <c r="E941" s="901"/>
      <c r="F941" s="901"/>
      <c r="G941" s="901"/>
      <c r="H941" s="744"/>
      <c r="I941" s="744"/>
      <c r="J941" s="744"/>
      <c r="K941" s="744"/>
      <c r="L941" s="744"/>
      <c r="M941" s="744"/>
      <c r="N941" s="744"/>
      <c r="O941" s="744"/>
      <c r="P941" s="744"/>
      <c r="Q941" s="744"/>
      <c r="R941" s="744"/>
      <c r="S941" s="744"/>
      <c r="T941" s="744"/>
      <c r="U941" s="744"/>
      <c r="V941" s="744"/>
      <c r="W941" s="744"/>
      <c r="X941" s="744"/>
      <c r="Y941" s="744"/>
      <c r="Z941" s="756"/>
    </row>
    <row r="942" spans="1:26" ht="16.5" customHeight="1">
      <c r="A942" s="744"/>
      <c r="B942" s="744"/>
      <c r="C942" s="902"/>
      <c r="D942" s="902"/>
      <c r="E942" s="744"/>
      <c r="F942" s="744"/>
      <c r="G942" s="744"/>
      <c r="H942" s="744"/>
      <c r="I942" s="744"/>
      <c r="J942" s="744"/>
      <c r="K942" s="744"/>
      <c r="L942" s="744"/>
      <c r="M942" s="744"/>
      <c r="N942" s="744"/>
      <c r="O942" s="744"/>
      <c r="P942" s="744"/>
      <c r="Q942" s="744"/>
      <c r="R942" s="744"/>
      <c r="S942" s="744"/>
      <c r="T942" s="744"/>
      <c r="U942" s="744"/>
      <c r="V942" s="744"/>
      <c r="W942" s="744"/>
      <c r="X942" s="744"/>
      <c r="Y942" s="744"/>
      <c r="Z942" s="756"/>
    </row>
    <row r="943" spans="1:26" ht="16.5" customHeight="1">
      <c r="A943" s="1446" t="s">
        <v>2024</v>
      </c>
      <c r="B943" s="1447"/>
      <c r="C943" s="708"/>
      <c r="D943" s="708"/>
      <c r="E943" s="708"/>
      <c r="F943" s="708"/>
      <c r="G943" s="708"/>
      <c r="H943" s="708"/>
      <c r="I943" s="708"/>
      <c r="J943" s="708"/>
      <c r="K943" s="708"/>
      <c r="L943" s="708"/>
      <c r="M943" s="708"/>
      <c r="N943" s="708"/>
      <c r="O943" s="708"/>
      <c r="P943" s="708"/>
      <c r="Q943" s="708"/>
      <c r="R943" s="708"/>
      <c r="S943" s="708"/>
      <c r="T943" s="708"/>
      <c r="U943" s="708"/>
      <c r="V943" s="708"/>
      <c r="W943" s="708"/>
      <c r="X943" s="708"/>
      <c r="Y943" s="708"/>
      <c r="Z943" s="900"/>
    </row>
    <row r="944" spans="1:26" ht="16.5" customHeight="1">
      <c r="A944" s="744"/>
      <c r="B944" s="744"/>
      <c r="C944" s="744"/>
      <c r="D944" s="709"/>
      <c r="E944" s="709"/>
      <c r="F944" s="709"/>
      <c r="G944" s="709"/>
      <c r="H944" s="709"/>
      <c r="I944" s="709"/>
      <c r="J944" s="709"/>
      <c r="K944" s="709"/>
      <c r="L944" s="709"/>
      <c r="M944" s="709"/>
      <c r="N944" s="709"/>
      <c r="O944" s="709"/>
      <c r="P944" s="744"/>
      <c r="Q944" s="744"/>
      <c r="R944" s="744"/>
      <c r="S944" s="744"/>
      <c r="T944" s="744"/>
      <c r="U944" s="744"/>
      <c r="V944" s="744"/>
      <c r="W944" s="744"/>
      <c r="X944" s="744"/>
      <c r="Y944" s="744"/>
      <c r="Z944" s="902"/>
    </row>
    <row r="945" spans="1:26" ht="16.5" customHeight="1">
      <c r="A945" s="744"/>
      <c r="B945" s="744"/>
      <c r="C945" s="744"/>
      <c r="D945" s="709"/>
      <c r="E945" s="709"/>
      <c r="F945" s="709"/>
      <c r="G945" s="709"/>
      <c r="H945" s="709"/>
      <c r="I945" s="709"/>
      <c r="J945" s="709"/>
      <c r="K945" s="709"/>
      <c r="L945" s="709"/>
      <c r="M945" s="709"/>
      <c r="N945" s="709"/>
      <c r="O945" s="709"/>
      <c r="P945" s="744"/>
      <c r="Q945" s="744"/>
      <c r="R945" s="744"/>
      <c r="S945" s="744"/>
      <c r="T945" s="744"/>
      <c r="U945" s="744"/>
      <c r="V945" s="744"/>
      <c r="W945" s="744"/>
      <c r="X945" s="744"/>
      <c r="Y945" s="744"/>
      <c r="Z945" s="902"/>
    </row>
    <row r="946" spans="1:26" ht="16.5" customHeight="1">
      <c r="A946" s="720" t="s">
        <v>2025</v>
      </c>
      <c r="B946" s="709"/>
      <c r="C946" s="720" t="s">
        <v>2026</v>
      </c>
      <c r="D946" s="732"/>
      <c r="E946" s="732"/>
      <c r="F946" s="732"/>
      <c r="G946" s="732"/>
      <c r="H946" s="883"/>
      <c r="I946" s="883"/>
      <c r="J946" s="709"/>
      <c r="K946" s="709"/>
      <c r="L946" s="709"/>
      <c r="M946" s="709"/>
      <c r="N946" s="709"/>
      <c r="O946" s="709"/>
      <c r="P946" s="744"/>
      <c r="Q946" s="744"/>
      <c r="R946" s="744"/>
      <c r="S946" s="744"/>
      <c r="T946" s="744"/>
      <c r="U946" s="744"/>
      <c r="V946" s="744"/>
      <c r="W946" s="744"/>
      <c r="X946" s="744"/>
      <c r="Y946" s="744"/>
      <c r="Z946" s="902"/>
    </row>
    <row r="947" spans="1:26" ht="16.5" customHeight="1">
      <c r="A947" s="708"/>
      <c r="B947" s="709"/>
      <c r="C947" s="801"/>
      <c r="D947" s="890"/>
      <c r="E947" s="890"/>
      <c r="F947" s="890"/>
      <c r="G947" s="883"/>
      <c r="H947" s="883"/>
      <c r="I947" s="883"/>
      <c r="J947" s="744"/>
      <c r="K947" s="744"/>
      <c r="L947" s="709"/>
      <c r="M947" s="709"/>
      <c r="N947" s="709"/>
      <c r="O947" s="709"/>
      <c r="P947" s="744"/>
      <c r="Q947" s="744"/>
      <c r="R947" s="744"/>
      <c r="S947" s="744"/>
      <c r="T947" s="744"/>
      <c r="U947" s="744"/>
      <c r="V947" s="744"/>
      <c r="W947" s="744"/>
      <c r="X947" s="744"/>
      <c r="Y947" s="744"/>
      <c r="Z947" s="902"/>
    </row>
    <row r="948" spans="1:26" ht="16.5" customHeight="1">
      <c r="A948" s="709"/>
      <c r="B948" s="726"/>
      <c r="C948" s="1434" t="s">
        <v>1945</v>
      </c>
      <c r="D948" s="1435"/>
      <c r="E948" s="1435"/>
      <c r="F948" s="1435"/>
      <c r="G948" s="869" t="s">
        <v>1946</v>
      </c>
      <c r="H948" s="870" t="s">
        <v>1947</v>
      </c>
      <c r="I948" s="870" t="s">
        <v>1632</v>
      </c>
      <c r="J948" s="744"/>
      <c r="K948" s="744"/>
      <c r="L948" s="709"/>
      <c r="M948" s="709"/>
      <c r="N948" s="709"/>
      <c r="O948" s="709"/>
      <c r="P948" s="744"/>
      <c r="Q948" s="744"/>
      <c r="R948" s="744"/>
      <c r="S948" s="744"/>
      <c r="T948" s="744"/>
      <c r="U948" s="744"/>
      <c r="V948" s="744"/>
      <c r="W948" s="744"/>
      <c r="X948" s="744"/>
      <c r="Y948" s="744"/>
      <c r="Z948" s="902"/>
    </row>
    <row r="949" spans="1:26" ht="16.5" customHeight="1">
      <c r="A949" s="709"/>
      <c r="B949" s="726"/>
      <c r="C949" s="1437" t="s">
        <v>2019</v>
      </c>
      <c r="D949" s="1435"/>
      <c r="E949" s="1435"/>
      <c r="F949" s="1438"/>
      <c r="G949" s="927">
        <v>44928</v>
      </c>
      <c r="H949" s="927">
        <v>46203</v>
      </c>
      <c r="I949" s="928">
        <f>24115520000/100000000</f>
        <v>241.15520000000001</v>
      </c>
      <c r="J949" s="744"/>
      <c r="K949" s="744"/>
      <c r="L949" s="709"/>
      <c r="M949" s="709"/>
      <c r="N949" s="709"/>
      <c r="O949" s="709"/>
      <c r="P949" s="744"/>
      <c r="Q949" s="744"/>
      <c r="R949" s="744"/>
      <c r="S949" s="744"/>
      <c r="T949" s="744"/>
      <c r="U949" s="744"/>
      <c r="V949" s="744"/>
      <c r="W949" s="744"/>
      <c r="X949" s="744"/>
      <c r="Y949" s="744"/>
      <c r="Z949" s="902"/>
    </row>
    <row r="950" spans="1:26" ht="16.5" customHeight="1">
      <c r="A950" s="709"/>
      <c r="B950" s="726"/>
      <c r="C950" s="1437" t="s">
        <v>2020</v>
      </c>
      <c r="D950" s="1435"/>
      <c r="E950" s="1435"/>
      <c r="F950" s="1438"/>
      <c r="G950" s="948" t="s">
        <v>2021</v>
      </c>
      <c r="H950" s="948" t="s">
        <v>2022</v>
      </c>
      <c r="I950" s="928">
        <f>16509880000/100000000</f>
        <v>165.09880000000001</v>
      </c>
      <c r="J950" s="744"/>
      <c r="K950" s="744"/>
      <c r="L950" s="709"/>
      <c r="M950" s="709"/>
      <c r="N950" s="709"/>
      <c r="O950" s="709"/>
      <c r="P950" s="744"/>
      <c r="Q950" s="744"/>
      <c r="R950" s="744"/>
      <c r="S950" s="744"/>
      <c r="T950" s="744"/>
      <c r="U950" s="744"/>
      <c r="V950" s="744"/>
      <c r="W950" s="744"/>
      <c r="X950" s="744"/>
      <c r="Y950" s="744"/>
      <c r="Z950" s="902"/>
    </row>
    <row r="951" spans="1:26" ht="16.5" customHeight="1">
      <c r="A951" s="709"/>
      <c r="B951" s="726"/>
      <c r="C951" s="1437" t="s">
        <v>2023</v>
      </c>
      <c r="D951" s="1435"/>
      <c r="E951" s="1435"/>
      <c r="F951" s="1438"/>
      <c r="G951" s="948" t="s">
        <v>2021</v>
      </c>
      <c r="H951" s="948" t="s">
        <v>2022</v>
      </c>
      <c r="I951" s="928">
        <f>7581300000/100000000</f>
        <v>75.813000000000002</v>
      </c>
      <c r="J951" s="744"/>
      <c r="K951" s="744"/>
      <c r="L951" s="709"/>
      <c r="M951" s="709"/>
      <c r="N951" s="709"/>
      <c r="O951" s="709"/>
      <c r="P951" s="744"/>
      <c r="Q951" s="744"/>
      <c r="R951" s="744"/>
      <c r="S951" s="744"/>
      <c r="T951" s="744"/>
      <c r="U951" s="744"/>
      <c r="V951" s="744"/>
      <c r="W951" s="744"/>
      <c r="X951" s="744"/>
      <c r="Y951" s="744"/>
      <c r="Z951" s="902"/>
    </row>
    <row r="952" spans="1:26" ht="16.5" customHeight="1">
      <c r="A952" s="708"/>
      <c r="B952" s="903"/>
      <c r="C952" s="903"/>
      <c r="D952" s="903"/>
      <c r="E952" s="903"/>
      <c r="F952" s="888"/>
      <c r="G952" s="744"/>
      <c r="H952" s="744"/>
      <c r="I952" s="744"/>
      <c r="J952" s="744"/>
      <c r="K952" s="744"/>
      <c r="L952" s="709"/>
      <c r="M952" s="709"/>
      <c r="N952" s="709"/>
      <c r="O952" s="709"/>
      <c r="P952" s="744"/>
      <c r="Q952" s="744"/>
      <c r="R952" s="744"/>
      <c r="S952" s="744"/>
      <c r="T952" s="744"/>
      <c r="U952" s="744"/>
      <c r="V952" s="744"/>
      <c r="W952" s="744"/>
      <c r="X952" s="744"/>
      <c r="Y952" s="744"/>
      <c r="Z952" s="902"/>
    </row>
    <row r="953" spans="1:26" ht="16.5" customHeight="1">
      <c r="A953" s="708"/>
      <c r="B953" s="901"/>
      <c r="C953" s="901"/>
      <c r="D953" s="901"/>
      <c r="E953" s="901"/>
      <c r="F953" s="744"/>
      <c r="G953" s="744"/>
      <c r="H953" s="744"/>
      <c r="I953" s="744"/>
      <c r="J953" s="883"/>
      <c r="K953" s="883"/>
      <c r="L953" s="744"/>
      <c r="M953" s="709"/>
      <c r="N953" s="708"/>
      <c r="O953" s="744"/>
      <c r="P953" s="744"/>
      <c r="Q953" s="744"/>
      <c r="R953" s="744"/>
      <c r="S953" s="744"/>
      <c r="T953" s="744"/>
      <c r="U953" s="744"/>
      <c r="V953" s="744"/>
      <c r="W953" s="744"/>
      <c r="X953" s="744"/>
      <c r="Y953" s="744"/>
      <c r="Z953" s="902"/>
    </row>
    <row r="954" spans="1:26" ht="16.5" customHeight="1">
      <c r="A954" s="708"/>
      <c r="B954" s="726"/>
      <c r="C954" s="888" t="s">
        <v>2027</v>
      </c>
      <c r="D954" s="883"/>
      <c r="E954" s="883"/>
      <c r="F954" s="883"/>
      <c r="G954" s="883"/>
      <c r="H954" s="883"/>
      <c r="I954" s="883"/>
      <c r="J954" s="732"/>
      <c r="K954" s="926"/>
      <c r="L954" s="744"/>
      <c r="M954" s="949"/>
      <c r="N954" s="709"/>
      <c r="O954" s="708"/>
      <c r="P954" s="744"/>
      <c r="Q954" s="744"/>
      <c r="R954" s="744"/>
      <c r="S954" s="744"/>
      <c r="T954" s="744"/>
      <c r="U954" s="744"/>
      <c r="V954" s="744"/>
      <c r="W954" s="744"/>
      <c r="X954" s="744"/>
      <c r="Y954" s="744"/>
      <c r="Z954" s="902"/>
    </row>
    <row r="955" spans="1:26" ht="16.5" customHeight="1">
      <c r="A955" s="708"/>
      <c r="B955" s="726"/>
      <c r="C955" s="888" t="s">
        <v>1985</v>
      </c>
      <c r="D955" s="883"/>
      <c r="E955" s="883"/>
      <c r="F955" s="883"/>
      <c r="G955" s="883"/>
      <c r="H955" s="883"/>
      <c r="I955" s="883"/>
      <c r="J955" s="732"/>
      <c r="K955" s="926"/>
      <c r="L955" s="744"/>
      <c r="M955" s="708"/>
      <c r="N955" s="709"/>
      <c r="O955" s="744"/>
      <c r="P955" s="709"/>
      <c r="Q955" s="744"/>
      <c r="R955" s="744"/>
      <c r="S955" s="744"/>
      <c r="T955" s="744"/>
      <c r="U955" s="744"/>
      <c r="V955" s="744"/>
      <c r="W955" s="744"/>
      <c r="X955" s="744"/>
      <c r="Y955" s="744"/>
      <c r="Z955" s="902"/>
    </row>
    <row r="956" spans="1:26" ht="16.5" customHeight="1">
      <c r="A956" s="708"/>
      <c r="B956" s="710"/>
      <c r="C956" s="888" t="s">
        <v>1986</v>
      </c>
      <c r="D956" s="883"/>
      <c r="E956" s="883"/>
      <c r="F956" s="883"/>
      <c r="G956" s="883"/>
      <c r="H956" s="883"/>
      <c r="I956" s="883"/>
      <c r="J956" s="732"/>
      <c r="K956" s="926"/>
      <c r="L956" s="744"/>
      <c r="M956" s="709"/>
      <c r="N956" s="926"/>
      <c r="O956" s="744"/>
      <c r="P956" s="709"/>
      <c r="Q956" s="744"/>
      <c r="R956" s="744"/>
      <c r="S956" s="744"/>
      <c r="T956" s="744"/>
      <c r="U956" s="744"/>
      <c r="V956" s="744"/>
      <c r="W956" s="744"/>
      <c r="X956" s="744"/>
      <c r="Y956" s="744"/>
      <c r="Z956" s="902"/>
    </row>
    <row r="957" spans="1:26" ht="16.5" customHeight="1">
      <c r="A957" s="708"/>
      <c r="B957" s="710"/>
      <c r="C957" s="888" t="s">
        <v>1987</v>
      </c>
      <c r="D957" s="883"/>
      <c r="E957" s="883"/>
      <c r="F957" s="883"/>
      <c r="G957" s="883"/>
      <c r="H957" s="883"/>
      <c r="I957" s="883"/>
      <c r="J957" s="732"/>
      <c r="K957" s="926"/>
      <c r="L957" s="744"/>
      <c r="M957" s="926"/>
      <c r="N957" s="926"/>
      <c r="O957" s="708"/>
      <c r="P957" s="756"/>
      <c r="Q957" s="744"/>
      <c r="R957" s="744"/>
      <c r="S957" s="744"/>
      <c r="T957" s="744"/>
      <c r="U957" s="744"/>
      <c r="V957" s="744"/>
      <c r="W957" s="744"/>
      <c r="X957" s="744"/>
      <c r="Y957" s="744"/>
      <c r="Z957" s="902"/>
    </row>
    <row r="958" spans="1:26" ht="16.5" customHeight="1">
      <c r="A958" s="744"/>
      <c r="B958" s="726"/>
      <c r="C958" s="744"/>
      <c r="D958" s="732"/>
      <c r="E958" s="732"/>
      <c r="F958" s="732"/>
      <c r="G958" s="732"/>
      <c r="H958" s="732"/>
      <c r="I958" s="732"/>
      <c r="J958" s="732"/>
      <c r="K958" s="926"/>
      <c r="L958" s="744"/>
      <c r="M958" s="926"/>
      <c r="N958" s="744"/>
      <c r="O958" s="744"/>
      <c r="P958" s="756"/>
      <c r="Q958" s="744"/>
      <c r="R958" s="744"/>
      <c r="S958" s="744"/>
      <c r="T958" s="744"/>
      <c r="U958" s="744"/>
      <c r="V958" s="744"/>
      <c r="W958" s="744"/>
      <c r="X958" s="744"/>
      <c r="Y958" s="744"/>
      <c r="Z958" s="902"/>
    </row>
    <row r="959" spans="1:26" ht="16.5" customHeight="1">
      <c r="A959" s="744"/>
      <c r="B959" s="726"/>
      <c r="C959" s="744"/>
      <c r="D959" s="732"/>
      <c r="E959" s="906"/>
      <c r="F959" s="906"/>
      <c r="G959" s="906"/>
      <c r="H959" s="906"/>
      <c r="I959" s="906"/>
      <c r="J959" s="732"/>
      <c r="K959" s="926"/>
      <c r="L959" s="709"/>
      <c r="M959" s="709"/>
      <c r="N959" s="708"/>
      <c r="O959" s="708"/>
      <c r="P959" s="756"/>
      <c r="Q959" s="744"/>
      <c r="R959" s="744"/>
      <c r="S959" s="744"/>
      <c r="T959" s="744"/>
      <c r="U959" s="744"/>
      <c r="V959" s="744"/>
      <c r="W959" s="744"/>
      <c r="X959" s="744"/>
      <c r="Y959" s="744"/>
      <c r="Z959" s="744"/>
    </row>
    <row r="960" spans="1:26" ht="16.5" customHeight="1">
      <c r="A960" s="744"/>
      <c r="B960" s="726"/>
      <c r="C960" s="761"/>
      <c r="D960" s="873"/>
      <c r="E960" s="908" t="s">
        <v>1898</v>
      </c>
      <c r="F960" s="908" t="s">
        <v>1899</v>
      </c>
      <c r="G960" s="908" t="s">
        <v>1900</v>
      </c>
      <c r="H960" s="908" t="s">
        <v>1901</v>
      </c>
      <c r="I960" s="908" t="s">
        <v>1902</v>
      </c>
      <c r="J960" s="908" t="s">
        <v>1988</v>
      </c>
      <c r="K960" s="908" t="s">
        <v>1989</v>
      </c>
      <c r="L960" s="709"/>
      <c r="M960" s="709"/>
      <c r="N960" s="744"/>
      <c r="O960" s="744"/>
      <c r="P960" s="756"/>
      <c r="Q960" s="744"/>
      <c r="R960" s="744"/>
      <c r="S960" s="744"/>
      <c r="T960" s="744"/>
      <c r="U960" s="744"/>
      <c r="V960" s="744"/>
      <c r="W960" s="744"/>
      <c r="X960" s="744"/>
      <c r="Y960" s="744"/>
      <c r="Z960" s="744"/>
    </row>
    <row r="961" spans="1:26" ht="16.5" customHeight="1">
      <c r="A961" s="744"/>
      <c r="B961" s="901"/>
      <c r="C961" s="1434" t="s">
        <v>1727</v>
      </c>
      <c r="D961" s="1438"/>
      <c r="E961" s="819">
        <v>0</v>
      </c>
      <c r="F961" s="819">
        <v>0.04</v>
      </c>
      <c r="G961" s="819">
        <v>0.08</v>
      </c>
      <c r="H961" s="819">
        <v>0.1</v>
      </c>
      <c r="I961" s="819">
        <v>0.14000000000000001</v>
      </c>
      <c r="J961" s="819">
        <v>0.19</v>
      </c>
      <c r="K961" s="819">
        <v>0.21</v>
      </c>
      <c r="L961" s="938"/>
      <c r="M961" s="938"/>
      <c r="N961" s="744"/>
      <c r="O961" s="744"/>
      <c r="P961" s="744"/>
      <c r="Q961" s="744"/>
      <c r="R961" s="744"/>
      <c r="S961" s="744"/>
      <c r="T961" s="744"/>
      <c r="U961" s="744"/>
      <c r="V961" s="744"/>
      <c r="W961" s="744"/>
      <c r="X961" s="744"/>
      <c r="Y961" s="744"/>
      <c r="Z961" s="888"/>
    </row>
    <row r="962" spans="1:26" ht="16.5" customHeight="1">
      <c r="A962" s="744"/>
      <c r="B962" s="901"/>
      <c r="C962" s="759"/>
      <c r="D962" s="732"/>
      <c r="E962" s="732"/>
      <c r="F962" s="732"/>
      <c r="G962" s="732"/>
      <c r="H962" s="732"/>
      <c r="I962" s="732"/>
      <c r="J962" s="732"/>
      <c r="K962" s="756"/>
      <c r="L962" s="938"/>
      <c r="M962" s="938"/>
      <c r="N962" s="744"/>
      <c r="O962" s="744"/>
      <c r="P962" s="744"/>
      <c r="Q962" s="744"/>
      <c r="R962" s="744"/>
      <c r="S962" s="744"/>
      <c r="T962" s="744"/>
      <c r="U962" s="744"/>
      <c r="V962" s="744"/>
      <c r="W962" s="744"/>
      <c r="X962" s="744"/>
      <c r="Y962" s="744"/>
      <c r="Z962" s="888"/>
    </row>
    <row r="963" spans="1:26" ht="16.5" customHeight="1">
      <c r="A963" s="744"/>
      <c r="B963" s="901"/>
      <c r="C963" s="759"/>
      <c r="D963" s="732"/>
      <c r="E963" s="732"/>
      <c r="F963" s="732"/>
      <c r="G963" s="732"/>
      <c r="H963" s="732"/>
      <c r="I963" s="732"/>
      <c r="J963" s="732"/>
      <c r="K963" s="744"/>
      <c r="L963" s="938"/>
      <c r="M963" s="938"/>
      <c r="N963" s="744"/>
      <c r="O963" s="744"/>
      <c r="P963" s="744"/>
      <c r="Q963" s="744"/>
      <c r="R963" s="744"/>
      <c r="S963" s="744"/>
      <c r="T963" s="744"/>
      <c r="U963" s="744"/>
      <c r="V963" s="744"/>
      <c r="W963" s="744"/>
      <c r="X963" s="744"/>
      <c r="Y963" s="744"/>
      <c r="Z963" s="888"/>
    </row>
    <row r="964" spans="1:26" ht="16.5" customHeight="1">
      <c r="A964" s="744"/>
      <c r="B964" s="901"/>
      <c r="C964" s="744" t="s">
        <v>1991</v>
      </c>
      <c r="D964" s="732"/>
      <c r="E964" s="732"/>
      <c r="F964" s="732"/>
      <c r="G964" s="934"/>
      <c r="H964" s="732"/>
      <c r="I964" s="732"/>
      <c r="J964" s="732"/>
      <c r="K964" s="926"/>
      <c r="L964" s="938"/>
      <c r="M964" s="938"/>
      <c r="N964" s="744"/>
      <c r="O964" s="744"/>
      <c r="P964" s="744"/>
      <c r="Q964" s="744"/>
      <c r="R964" s="744"/>
      <c r="S964" s="744"/>
      <c r="T964" s="744"/>
      <c r="U964" s="744"/>
      <c r="V964" s="744"/>
      <c r="W964" s="744"/>
      <c r="X964" s="744"/>
      <c r="Y964" s="744"/>
      <c r="Z964" s="888"/>
    </row>
    <row r="965" spans="1:26" ht="16.5" customHeight="1">
      <c r="A965" s="744"/>
      <c r="B965" s="901"/>
      <c r="C965" s="759"/>
      <c r="D965" s="732"/>
      <c r="E965" s="732"/>
      <c r="F965" s="732"/>
      <c r="G965" s="935"/>
      <c r="H965" s="935"/>
      <c r="I965" s="935"/>
      <c r="J965" s="926"/>
      <c r="K965" s="926"/>
      <c r="L965" s="938"/>
      <c r="M965" s="938"/>
      <c r="N965" s="744"/>
      <c r="O965" s="744"/>
      <c r="P965" s="744"/>
      <c r="Q965" s="744"/>
      <c r="R965" s="744"/>
      <c r="S965" s="744"/>
      <c r="T965" s="744"/>
      <c r="U965" s="744"/>
      <c r="V965" s="744"/>
      <c r="W965" s="744"/>
      <c r="X965" s="744"/>
      <c r="Y965" s="744"/>
      <c r="Z965" s="888"/>
    </row>
    <row r="966" spans="1:26" ht="16.5" customHeight="1">
      <c r="A966" s="744"/>
      <c r="B966" s="901"/>
      <c r="C966" s="876" t="s">
        <v>1992</v>
      </c>
      <c r="D966" s="732"/>
      <c r="E966" s="732"/>
      <c r="F966" s="732"/>
      <c r="G966" s="935"/>
      <c r="H966" s="935"/>
      <c r="I966" s="935"/>
      <c r="J966" s="926"/>
      <c r="K966" s="709"/>
      <c r="L966" s="938"/>
      <c r="M966" s="938"/>
      <c r="N966" s="744"/>
      <c r="O966" s="744"/>
      <c r="P966" s="744"/>
      <c r="Q966" s="744"/>
      <c r="R966" s="744"/>
      <c r="S966" s="744"/>
      <c r="T966" s="744"/>
      <c r="U966" s="744"/>
      <c r="V966" s="744"/>
      <c r="W966" s="744"/>
      <c r="X966" s="744"/>
      <c r="Y966" s="744"/>
      <c r="Z966" s="888"/>
    </row>
    <row r="967" spans="1:26" ht="16.5" customHeight="1">
      <c r="A967" s="744"/>
      <c r="B967" s="901"/>
      <c r="C967" s="759"/>
      <c r="D967" s="732"/>
      <c r="E967" s="732"/>
      <c r="F967" s="732"/>
      <c r="G967" s="935"/>
      <c r="H967" s="935"/>
      <c r="I967" s="935"/>
      <c r="J967" s="926"/>
      <c r="K967" s="763"/>
      <c r="L967" s="938"/>
      <c r="M967" s="938"/>
      <c r="N967" s="744"/>
      <c r="O967" s="744"/>
      <c r="P967" s="744"/>
      <c r="Q967" s="744"/>
      <c r="R967" s="744"/>
      <c r="S967" s="744"/>
      <c r="T967" s="744"/>
      <c r="U967" s="744"/>
      <c r="V967" s="744"/>
      <c r="W967" s="744"/>
      <c r="X967" s="744"/>
      <c r="Y967" s="744"/>
      <c r="Z967" s="888"/>
    </row>
    <row r="968" spans="1:26" ht="16.5" customHeight="1">
      <c r="A968" s="744"/>
      <c r="B968" s="901"/>
      <c r="C968" s="732"/>
      <c r="D968" s="762"/>
      <c r="E968" s="936"/>
      <c r="F968" s="936"/>
      <c r="G968" s="936"/>
      <c r="H968" s="709"/>
      <c r="I968" s="763"/>
      <c r="J968" s="763"/>
      <c r="K968" s="926"/>
      <c r="L968" s="938"/>
      <c r="M968" s="938"/>
      <c r="N968" s="744"/>
      <c r="O968" s="744"/>
      <c r="P968" s="744"/>
      <c r="Q968" s="744"/>
      <c r="R968" s="744"/>
      <c r="S968" s="744"/>
      <c r="T968" s="744"/>
      <c r="U968" s="744"/>
      <c r="V968" s="744"/>
      <c r="W968" s="744"/>
      <c r="X968" s="744"/>
      <c r="Y968" s="744"/>
      <c r="Z968" s="888"/>
    </row>
    <row r="969" spans="1:26" ht="16.5" customHeight="1">
      <c r="A969" s="744"/>
      <c r="B969" s="901"/>
      <c r="C969" s="1434" t="s">
        <v>1945</v>
      </c>
      <c r="D969" s="1435"/>
      <c r="E969" s="1435"/>
      <c r="F969" s="1435"/>
      <c r="G969" s="750" t="s">
        <v>87</v>
      </c>
      <c r="H969" s="750" t="s">
        <v>88</v>
      </c>
      <c r="I969" s="926"/>
      <c r="J969" s="926"/>
      <c r="K969" s="926"/>
      <c r="L969" s="938"/>
      <c r="M969" s="938"/>
      <c r="N969" s="744"/>
      <c r="O969" s="744"/>
      <c r="P969" s="744"/>
      <c r="Q969" s="744"/>
      <c r="R969" s="744"/>
      <c r="S969" s="744"/>
      <c r="T969" s="744"/>
      <c r="U969" s="744"/>
      <c r="V969" s="744"/>
      <c r="W969" s="744"/>
      <c r="X969" s="744"/>
      <c r="Y969" s="744"/>
      <c r="Z969" s="888"/>
    </row>
    <row r="970" spans="1:26" ht="16.5" customHeight="1">
      <c r="A970" s="744"/>
      <c r="B970" s="901"/>
      <c r="C970" s="1437" t="s">
        <v>2019</v>
      </c>
      <c r="D970" s="1435"/>
      <c r="E970" s="1435"/>
      <c r="F970" s="1438"/>
      <c r="G970" s="799">
        <f>I949*G961</f>
        <v>19.292415999999999</v>
      </c>
      <c r="H970" s="950">
        <f>I949*H961</f>
        <v>24.115520000000004</v>
      </c>
      <c r="I970" s="926"/>
      <c r="J970" s="926"/>
      <c r="K970" s="926"/>
      <c r="L970" s="938"/>
      <c r="M970" s="938"/>
      <c r="N970" s="744"/>
      <c r="O970" s="744"/>
      <c r="P970" s="744"/>
      <c r="Q970" s="744"/>
      <c r="R970" s="744"/>
      <c r="S970" s="744"/>
      <c r="T970" s="744"/>
      <c r="U970" s="744"/>
      <c r="V970" s="744"/>
      <c r="W970" s="744"/>
      <c r="X970" s="744"/>
      <c r="Y970" s="744"/>
      <c r="Z970" s="888"/>
    </row>
    <row r="971" spans="1:26" ht="16.5" customHeight="1">
      <c r="A971" s="744"/>
      <c r="B971" s="901"/>
      <c r="C971" s="1437" t="s">
        <v>2020</v>
      </c>
      <c r="D971" s="1435"/>
      <c r="E971" s="1435"/>
      <c r="F971" s="1438"/>
      <c r="G971" s="799">
        <f>I950*G961</f>
        <v>13.207904000000001</v>
      </c>
      <c r="H971" s="950">
        <f>I950*H961</f>
        <v>16.509880000000003</v>
      </c>
      <c r="I971" s="926"/>
      <c r="J971" s="926"/>
      <c r="K971" s="709"/>
      <c r="L971" s="938"/>
      <c r="M971" s="938"/>
      <c r="N971" s="744"/>
      <c r="O971" s="744"/>
      <c r="P971" s="744"/>
      <c r="Q971" s="744"/>
      <c r="R971" s="744"/>
      <c r="S971" s="744"/>
      <c r="T971" s="744"/>
      <c r="U971" s="744"/>
      <c r="V971" s="744"/>
      <c r="W971" s="744"/>
      <c r="X971" s="744"/>
      <c r="Y971" s="744"/>
      <c r="Z971" s="888"/>
    </row>
    <row r="972" spans="1:26" ht="16.5" customHeight="1">
      <c r="A972" s="744"/>
      <c r="B972" s="901"/>
      <c r="C972" s="1437" t="s">
        <v>2023</v>
      </c>
      <c r="D972" s="1435"/>
      <c r="E972" s="1435"/>
      <c r="F972" s="1438"/>
      <c r="G972" s="799">
        <f>I951*G961</f>
        <v>6.0650400000000007</v>
      </c>
      <c r="H972" s="950">
        <f>I951*H961</f>
        <v>7.5813000000000006</v>
      </c>
      <c r="I972" s="926"/>
      <c r="J972" s="926"/>
      <c r="K972" s="926"/>
      <c r="L972" s="926"/>
      <c r="M972" s="926"/>
      <c r="N972" s="744"/>
      <c r="O972" s="744"/>
      <c r="P972" s="744"/>
      <c r="Q972" s="744"/>
      <c r="R972" s="744"/>
      <c r="S972" s="744"/>
      <c r="T972" s="744"/>
      <c r="U972" s="744"/>
      <c r="V972" s="744"/>
      <c r="W972" s="744"/>
      <c r="X972" s="744"/>
      <c r="Y972" s="744"/>
      <c r="Z972" s="888"/>
    </row>
    <row r="973" spans="1:26" ht="16.5" customHeight="1">
      <c r="A973" s="744"/>
      <c r="B973" s="744"/>
      <c r="C973" s="1437" t="s">
        <v>1614</v>
      </c>
      <c r="D973" s="1435"/>
      <c r="E973" s="1435"/>
      <c r="F973" s="1438"/>
      <c r="G973" s="799">
        <f t="shared" ref="G973:H973" si="144">SUM(G970:G972)</f>
        <v>38.565360000000005</v>
      </c>
      <c r="H973" s="950">
        <f t="shared" si="144"/>
        <v>48.206700000000005</v>
      </c>
      <c r="I973" s="709"/>
      <c r="J973" s="709"/>
      <c r="K973" s="709"/>
      <c r="L973" s="744"/>
      <c r="M973" s="744"/>
      <c r="N973" s="708"/>
      <c r="O973" s="708"/>
      <c r="P973" s="708"/>
      <c r="Q973" s="708"/>
      <c r="R973" s="708"/>
      <c r="S973" s="708"/>
      <c r="T973" s="708"/>
      <c r="U973" s="708"/>
      <c r="V973" s="708"/>
      <c r="W973" s="708"/>
      <c r="X973" s="708"/>
      <c r="Y973" s="708"/>
      <c r="Z973" s="888"/>
    </row>
    <row r="974" spans="1:26" ht="15" customHeight="1">
      <c r="A974" s="824"/>
      <c r="B974" s="888"/>
      <c r="C974" s="710"/>
      <c r="D974" s="710"/>
      <c r="E974" s="710"/>
      <c r="F974" s="710"/>
      <c r="G974" s="926"/>
      <c r="H974" s="745"/>
      <c r="I974" s="709"/>
      <c r="J974" s="744"/>
      <c r="K974" s="709"/>
      <c r="L974" s="744"/>
      <c r="M974" s="708"/>
      <c r="N974" s="744"/>
      <c r="O974" s="744"/>
      <c r="P974" s="744"/>
      <c r="Q974" s="744"/>
      <c r="R974" s="744"/>
      <c r="S974" s="744"/>
      <c r="T974" s="744"/>
      <c r="U974" s="744"/>
      <c r="V974" s="744"/>
      <c r="W974" s="744"/>
      <c r="X974" s="744"/>
      <c r="Y974" s="744"/>
      <c r="Z974" s="888"/>
    </row>
    <row r="975" spans="1:26" ht="15.75" customHeight="1">
      <c r="A975" s="876"/>
      <c r="B975" s="744"/>
      <c r="C975" s="763"/>
      <c r="D975" s="709"/>
      <c r="E975" s="709"/>
      <c r="F975" s="709"/>
      <c r="G975" s="926"/>
      <c r="H975" s="926"/>
      <c r="I975" s="926"/>
      <c r="J975" s="744"/>
      <c r="K975" s="709"/>
      <c r="L975" s="744"/>
      <c r="M975" s="708"/>
      <c r="N975" s="708"/>
      <c r="O975" s="708"/>
      <c r="P975" s="744"/>
      <c r="Q975" s="744"/>
      <c r="R975" s="744"/>
      <c r="S975" s="744"/>
      <c r="T975" s="744"/>
      <c r="U975" s="744"/>
      <c r="V975" s="744"/>
      <c r="W975" s="744"/>
      <c r="X975" s="744"/>
      <c r="Y975" s="744"/>
      <c r="Z975" s="888"/>
    </row>
    <row r="976" spans="1:26" ht="16.5" customHeight="1">
      <c r="A976" s="710"/>
      <c r="B976" s="949"/>
      <c r="C976" s="1440" t="s">
        <v>1610</v>
      </c>
      <c r="D976" s="1441"/>
      <c r="E976" s="951" t="s">
        <v>87</v>
      </c>
      <c r="F976" s="786" t="s">
        <v>88</v>
      </c>
      <c r="G976" s="926"/>
      <c r="H976" s="926"/>
      <c r="I976" s="926"/>
      <c r="J976" s="926"/>
      <c r="K976" s="926"/>
      <c r="L976" s="949"/>
      <c r="M976" s="926"/>
      <c r="N976" s="744"/>
      <c r="O976" s="744"/>
      <c r="P976" s="744"/>
      <c r="Q976" s="744"/>
      <c r="R976" s="744"/>
      <c r="S976" s="744"/>
      <c r="T976" s="744"/>
      <c r="U976" s="744"/>
      <c r="V976" s="744"/>
      <c r="W976" s="744"/>
      <c r="X976" s="744"/>
      <c r="Y976" s="744"/>
      <c r="Z976" s="888"/>
    </row>
    <row r="977" spans="1:26" ht="16.5" customHeight="1">
      <c r="A977" s="876"/>
      <c r="B977" s="949"/>
      <c r="C977" s="1458" t="s">
        <v>2028</v>
      </c>
      <c r="D977" s="1459"/>
      <c r="E977" s="715">
        <f t="shared" ref="E977:F977" si="145">G973</f>
        <v>38.565360000000005</v>
      </c>
      <c r="F977" s="715">
        <f t="shared" si="145"/>
        <v>48.206700000000005</v>
      </c>
      <c r="G977" s="926"/>
      <c r="H977" s="926"/>
      <c r="I977" s="926"/>
      <c r="J977" s="926"/>
      <c r="K977" s="926"/>
      <c r="L977" s="949"/>
      <c r="M977" s="926"/>
      <c r="N977" s="744"/>
      <c r="O977" s="744"/>
      <c r="P977" s="744"/>
      <c r="Q977" s="744"/>
      <c r="R977" s="744"/>
      <c r="S977" s="744"/>
      <c r="T977" s="744"/>
      <c r="U977" s="744"/>
      <c r="V977" s="744"/>
      <c r="W977" s="744"/>
      <c r="X977" s="744"/>
      <c r="Y977" s="744"/>
      <c r="Z977" s="888"/>
    </row>
    <row r="978" spans="1:26" ht="16.5" customHeight="1">
      <c r="A978" s="876"/>
      <c r="B978" s="949"/>
      <c r="C978" s="1450" t="s">
        <v>1357</v>
      </c>
      <c r="D978" s="1451"/>
      <c r="E978" s="868"/>
      <c r="F978" s="742">
        <f>(F977-E977)/E977</f>
        <v>0.24999999999999994</v>
      </c>
      <c r="G978" s="926"/>
      <c r="H978" s="926"/>
      <c r="I978" s="926"/>
      <c r="J978" s="926"/>
      <c r="K978" s="926"/>
      <c r="L978" s="949"/>
      <c r="M978" s="926"/>
      <c r="N978" s="744"/>
      <c r="O978" s="744"/>
      <c r="P978" s="744"/>
      <c r="Q978" s="744"/>
      <c r="R978" s="744"/>
      <c r="S978" s="744"/>
      <c r="T978" s="744"/>
      <c r="U978" s="744"/>
      <c r="V978" s="744"/>
      <c r="W978" s="744"/>
      <c r="X978" s="744"/>
      <c r="Y978" s="744"/>
      <c r="Z978" s="888"/>
    </row>
    <row r="979" spans="1:26" ht="16.5" customHeight="1">
      <c r="A979" s="876"/>
      <c r="B979" s="744"/>
      <c r="C979" s="710"/>
      <c r="D979" s="710"/>
      <c r="E979" s="710"/>
      <c r="F979" s="952"/>
      <c r="G979" s="710"/>
      <c r="H979" s="926"/>
      <c r="I979" s="926"/>
      <c r="J979" s="926"/>
      <c r="K979" s="949"/>
      <c r="L979" s="926"/>
      <c r="M979" s="744"/>
      <c r="N979" s="744"/>
      <c r="O979" s="744"/>
      <c r="P979" s="744"/>
      <c r="Q979" s="744"/>
      <c r="R979" s="744"/>
      <c r="S979" s="744"/>
      <c r="T979" s="744"/>
      <c r="U979" s="744"/>
      <c r="V979" s="744"/>
      <c r="W979" s="744"/>
      <c r="X979" s="744"/>
      <c r="Y979" s="744"/>
      <c r="Z979" s="888"/>
    </row>
    <row r="980" spans="1:26" ht="16.5" customHeight="1">
      <c r="A980" s="876"/>
      <c r="B980" s="744"/>
      <c r="C980" s="710"/>
      <c r="D980" s="710"/>
      <c r="E980" s="710"/>
      <c r="F980" s="952"/>
      <c r="G980" s="710"/>
      <c r="H980" s="926"/>
      <c r="I980" s="953"/>
      <c r="J980" s="926"/>
      <c r="K980" s="949"/>
      <c r="L980" s="926"/>
      <c r="M980" s="744"/>
      <c r="N980" s="744"/>
      <c r="O980" s="744"/>
      <c r="P980" s="744"/>
      <c r="Q980" s="744"/>
      <c r="R980" s="744"/>
      <c r="S980" s="744"/>
      <c r="T980" s="744"/>
      <c r="U980" s="744"/>
      <c r="V980" s="744"/>
      <c r="W980" s="744"/>
      <c r="X980" s="744"/>
      <c r="Y980" s="744"/>
      <c r="Z980" s="888"/>
    </row>
    <row r="981" spans="1:26" ht="16.5" customHeight="1">
      <c r="A981" s="876"/>
      <c r="B981" s="744"/>
      <c r="C981" s="710"/>
      <c r="D981" s="710"/>
      <c r="E981" s="710"/>
      <c r="F981" s="952"/>
      <c r="G981" s="710"/>
      <c r="H981" s="926"/>
      <c r="I981" s="953"/>
      <c r="J981" s="926"/>
      <c r="K981" s="949"/>
      <c r="L981" s="926"/>
      <c r="M981" s="744"/>
      <c r="N981" s="744"/>
      <c r="O981" s="744"/>
      <c r="P981" s="744"/>
      <c r="Q981" s="744"/>
      <c r="R981" s="744"/>
      <c r="S981" s="744"/>
      <c r="T981" s="744"/>
      <c r="U981" s="744"/>
      <c r="V981" s="744"/>
      <c r="W981" s="744"/>
      <c r="X981" s="744"/>
      <c r="Y981" s="744"/>
      <c r="Z981" s="888"/>
    </row>
    <row r="982" spans="1:26" ht="16.5" customHeight="1">
      <c r="A982" s="876"/>
      <c r="B982" s="744"/>
      <c r="C982" s="876" t="s">
        <v>2029</v>
      </c>
      <c r="D982" s="709"/>
      <c r="E982" s="709"/>
      <c r="F982" s="709"/>
      <c r="G982" s="709"/>
      <c r="H982" s="709"/>
      <c r="I982" s="709"/>
      <c r="J982" s="744"/>
      <c r="K982" s="888"/>
      <c r="L982" s="926"/>
      <c r="M982" s="744"/>
      <c r="N982" s="744"/>
      <c r="O982" s="744"/>
      <c r="P982" s="744"/>
      <c r="Q982" s="744"/>
      <c r="R982" s="744"/>
      <c r="S982" s="744"/>
      <c r="T982" s="744"/>
      <c r="U982" s="744"/>
      <c r="V982" s="744"/>
      <c r="W982" s="744"/>
      <c r="X982" s="744"/>
      <c r="Y982" s="744"/>
      <c r="Z982" s="888"/>
    </row>
    <row r="983" spans="1:26" ht="16.5" customHeight="1">
      <c r="A983" s="876"/>
      <c r="B983" s="744"/>
      <c r="C983" s="708"/>
      <c r="D983" s="708"/>
      <c r="E983" s="709"/>
      <c r="F983" s="709"/>
      <c r="G983" s="709"/>
      <c r="H983" s="949"/>
      <c r="I983" s="949"/>
      <c r="J983" s="949"/>
      <c r="K983" s="888"/>
      <c r="L983" s="926"/>
      <c r="M983" s="744"/>
      <c r="N983" s="744"/>
      <c r="O983" s="744"/>
      <c r="P983" s="744"/>
      <c r="Q983" s="744"/>
      <c r="R983" s="744"/>
      <c r="S983" s="744"/>
      <c r="T983" s="744"/>
      <c r="U983" s="744"/>
      <c r="V983" s="744"/>
      <c r="W983" s="744"/>
      <c r="X983" s="744"/>
      <c r="Y983" s="744"/>
      <c r="Z983" s="888"/>
    </row>
    <row r="984" spans="1:26" ht="16.5" customHeight="1">
      <c r="A984" s="876"/>
      <c r="B984" s="744"/>
      <c r="C984" s="737"/>
      <c r="D984" s="747"/>
      <c r="E984" s="748" t="s">
        <v>1610</v>
      </c>
      <c r="F984" s="786" t="s">
        <v>88</v>
      </c>
      <c r="G984" s="786" t="s">
        <v>89</v>
      </c>
      <c r="H984" s="949"/>
      <c r="I984" s="949"/>
      <c r="J984" s="949"/>
      <c r="K984" s="888"/>
      <c r="L984" s="926"/>
      <c r="M984" s="744"/>
      <c r="N984" s="744"/>
      <c r="O984" s="744"/>
      <c r="P984" s="744"/>
      <c r="Q984" s="744"/>
      <c r="R984" s="744"/>
      <c r="S984" s="744"/>
      <c r="T984" s="744"/>
      <c r="U984" s="744"/>
      <c r="V984" s="744"/>
      <c r="W984" s="744"/>
      <c r="X984" s="744"/>
      <c r="Y984" s="744"/>
      <c r="Z984" s="888"/>
    </row>
    <row r="985" spans="1:26" ht="16.5" customHeight="1">
      <c r="A985" s="876"/>
      <c r="B985" s="744"/>
      <c r="C985" s="1517" t="s">
        <v>2030</v>
      </c>
      <c r="D985" s="1443"/>
      <c r="E985" s="1444"/>
      <c r="F985" s="879">
        <f t="shared" ref="F985:G985" si="146">E977</f>
        <v>38.565360000000005</v>
      </c>
      <c r="G985" s="879">
        <f t="shared" si="146"/>
        <v>48.206700000000005</v>
      </c>
      <c r="H985" s="949"/>
      <c r="I985" s="949"/>
      <c r="J985" s="949"/>
      <c r="K985" s="888"/>
      <c r="L985" s="926"/>
      <c r="M985" s="744"/>
      <c r="N985" s="744"/>
      <c r="O985" s="744"/>
      <c r="P985" s="744"/>
      <c r="Q985" s="744"/>
      <c r="R985" s="744"/>
      <c r="S985" s="744"/>
      <c r="T985" s="744"/>
      <c r="U985" s="744"/>
      <c r="V985" s="744"/>
      <c r="W985" s="744"/>
      <c r="X985" s="744"/>
      <c r="Y985" s="744"/>
      <c r="Z985" s="888"/>
    </row>
    <row r="986" spans="1:26" ht="16.5" customHeight="1">
      <c r="A986" s="876"/>
      <c r="B986" s="901"/>
      <c r="C986" s="880" t="s">
        <v>1357</v>
      </c>
      <c r="D986" s="954"/>
      <c r="E986" s="955"/>
      <c r="F986" s="742"/>
      <c r="G986" s="742">
        <f>(G985-F985)/F985</f>
        <v>0.24999999999999994</v>
      </c>
      <c r="H986" s="949"/>
      <c r="I986" s="949"/>
      <c r="J986" s="949"/>
      <c r="K986" s="888"/>
      <c r="L986" s="926"/>
      <c r="M986" s="744"/>
      <c r="N986" s="744"/>
      <c r="O986" s="744"/>
      <c r="P986" s="744"/>
      <c r="Q986" s="744"/>
      <c r="R986" s="744"/>
      <c r="S986" s="744"/>
      <c r="T986" s="744"/>
      <c r="U986" s="744"/>
      <c r="V986" s="744"/>
      <c r="W986" s="744"/>
      <c r="X986" s="744"/>
      <c r="Y986" s="744"/>
      <c r="Z986" s="888"/>
    </row>
    <row r="987" spans="1:26" ht="16.5" customHeight="1">
      <c r="A987" s="876"/>
      <c r="B987" s="744"/>
      <c r="C987" s="952"/>
      <c r="D987" s="952"/>
      <c r="E987" s="952"/>
      <c r="F987" s="952"/>
      <c r="G987" s="710"/>
      <c r="H987" s="949"/>
      <c r="I987" s="949"/>
      <c r="J987" s="949"/>
      <c r="K987" s="949"/>
      <c r="L987" s="926"/>
      <c r="M987" s="744"/>
      <c r="N987" s="744"/>
      <c r="O987" s="744"/>
      <c r="P987" s="744"/>
      <c r="Q987" s="744"/>
      <c r="R987" s="744"/>
      <c r="S987" s="744"/>
      <c r="T987" s="744"/>
      <c r="U987" s="744"/>
      <c r="V987" s="744"/>
      <c r="W987" s="744"/>
      <c r="X987" s="744"/>
      <c r="Y987" s="744"/>
      <c r="Z987" s="888"/>
    </row>
    <row r="988" spans="1:26" ht="16.5" customHeight="1">
      <c r="A988" s="876"/>
      <c r="B988" s="744"/>
      <c r="C988" s="710"/>
      <c r="D988" s="710"/>
      <c r="E988" s="710"/>
      <c r="F988" s="710"/>
      <c r="G988" s="710"/>
      <c r="H988" s="949"/>
      <c r="I988" s="949"/>
      <c r="J988" s="949"/>
      <c r="K988" s="949"/>
      <c r="L988" s="926"/>
      <c r="M988" s="744"/>
      <c r="N988" s="744"/>
      <c r="O988" s="744"/>
      <c r="P988" s="744"/>
      <c r="Q988" s="744"/>
      <c r="R988" s="744"/>
      <c r="S988" s="744"/>
      <c r="T988" s="744"/>
      <c r="U988" s="744"/>
      <c r="V988" s="744"/>
      <c r="W988" s="744"/>
      <c r="X988" s="744"/>
      <c r="Y988" s="744"/>
      <c r="Z988" s="888"/>
    </row>
    <row r="989" spans="1:26" ht="16.5" customHeight="1">
      <c r="A989" s="1446" t="s">
        <v>2031</v>
      </c>
      <c r="B989" s="1447"/>
      <c r="C989" s="710"/>
      <c r="D989" s="710"/>
      <c r="E989" s="710"/>
      <c r="F989" s="710"/>
      <c r="G989" s="710"/>
      <c r="H989" s="926"/>
      <c r="I989" s="949"/>
      <c r="J989" s="926"/>
      <c r="K989" s="949"/>
      <c r="L989" s="926"/>
      <c r="M989" s="744"/>
      <c r="N989" s="708"/>
      <c r="O989" s="709"/>
      <c r="P989" s="709"/>
      <c r="Q989" s="709"/>
      <c r="R989" s="709"/>
      <c r="S989" s="709"/>
      <c r="T989" s="709"/>
      <c r="U989" s="709"/>
      <c r="V989" s="709"/>
      <c r="W989" s="709"/>
      <c r="X989" s="709"/>
      <c r="Y989" s="709"/>
      <c r="Z989" s="888"/>
    </row>
    <row r="990" spans="1:26" ht="16.5" customHeight="1">
      <c r="A990" s="710"/>
      <c r="B990" s="710"/>
      <c r="C990" s="952"/>
      <c r="D990" s="710"/>
      <c r="E990" s="926"/>
      <c r="F990" s="926"/>
      <c r="G990" s="926"/>
      <c r="H990" s="949"/>
      <c r="I990" s="949"/>
      <c r="J990" s="926"/>
      <c r="K990" s="949"/>
      <c r="L990" s="926"/>
      <c r="M990" s="708"/>
      <c r="N990" s="708"/>
      <c r="O990" s="709"/>
      <c r="P990" s="709"/>
      <c r="Q990" s="709"/>
      <c r="R990" s="709"/>
      <c r="S990" s="709"/>
      <c r="T990" s="709"/>
      <c r="U990" s="709"/>
      <c r="V990" s="709"/>
      <c r="W990" s="709"/>
      <c r="X990" s="709"/>
      <c r="Y990" s="709"/>
      <c r="Z990" s="888"/>
    </row>
    <row r="991" spans="1:26" ht="16.5" customHeight="1">
      <c r="A991" s="710"/>
      <c r="B991" s="710"/>
      <c r="C991" s="956"/>
      <c r="D991" s="721" t="s">
        <v>1610</v>
      </c>
      <c r="E991" s="731">
        <v>2020</v>
      </c>
      <c r="F991" s="731">
        <v>2021</v>
      </c>
      <c r="G991" s="731">
        <v>2022</v>
      </c>
      <c r="H991" s="731">
        <v>2023</v>
      </c>
      <c r="I991" s="731">
        <v>2024</v>
      </c>
      <c r="J991" s="731" t="s">
        <v>87</v>
      </c>
      <c r="K991" s="731" t="s">
        <v>88</v>
      </c>
      <c r="L991" s="731" t="s">
        <v>89</v>
      </c>
      <c r="M991" s="731" t="s">
        <v>90</v>
      </c>
      <c r="N991" s="731" t="s">
        <v>91</v>
      </c>
      <c r="O991" s="709"/>
      <c r="P991" s="709"/>
      <c r="Q991" s="709"/>
      <c r="R991" s="709"/>
      <c r="S991" s="709"/>
      <c r="T991" s="709"/>
      <c r="U991" s="709"/>
      <c r="V991" s="709"/>
      <c r="W991" s="709"/>
      <c r="X991" s="709"/>
      <c r="Y991" s="709"/>
      <c r="Z991" s="888"/>
    </row>
    <row r="992" spans="1:26" ht="16.5" customHeight="1">
      <c r="A992" s="952"/>
      <c r="B992" s="710"/>
      <c r="C992" s="1499" t="s">
        <v>2032</v>
      </c>
      <c r="D992" s="1494"/>
      <c r="E992" s="957">
        <f t="shared" ref="E992:F992" si="147">E1000</f>
        <v>2364.5940000000001</v>
      </c>
      <c r="F992" s="958">
        <f t="shared" si="147"/>
        <v>2104.0909999999999</v>
      </c>
      <c r="G992" s="958">
        <f>21040910000/10000000</f>
        <v>2104.0909999999999</v>
      </c>
      <c r="H992" s="958">
        <f t="shared" ref="H992:I992" si="148">H1000</f>
        <v>2739.96</v>
      </c>
      <c r="I992" s="958">
        <f t="shared" si="148"/>
        <v>2780.1779999999999</v>
      </c>
      <c r="J992" s="958">
        <f t="shared" ref="J992:N992" si="149">E1047+F1100</f>
        <v>312.68460505895001</v>
      </c>
      <c r="K992" s="958">
        <f t="shared" si="149"/>
        <v>173.55011540570001</v>
      </c>
      <c r="L992" s="958">
        <f t="shared" si="149"/>
        <v>18.37733164875667</v>
      </c>
      <c r="M992" s="958">
        <f t="shared" si="149"/>
        <v>0</v>
      </c>
      <c r="N992" s="958">
        <f t="shared" si="149"/>
        <v>0</v>
      </c>
      <c r="O992" s="926"/>
      <c r="P992" s="709"/>
      <c r="Q992" s="709"/>
      <c r="R992" s="709"/>
      <c r="S992" s="709"/>
      <c r="T992" s="709"/>
      <c r="U992" s="709"/>
      <c r="V992" s="709"/>
      <c r="W992" s="709"/>
      <c r="X992" s="709"/>
      <c r="Y992" s="709"/>
      <c r="Z992" s="888"/>
    </row>
    <row r="993" spans="1:26" ht="16.5" customHeight="1">
      <c r="A993" s="952"/>
      <c r="B993" s="710"/>
      <c r="C993" s="1525" t="s">
        <v>1357</v>
      </c>
      <c r="D993" s="1526"/>
      <c r="E993" s="717"/>
      <c r="F993" s="959">
        <f t="shared" ref="F993:N993" si="150">(F992-E992)/E992</f>
        <v>-0.11016817263344157</v>
      </c>
      <c r="G993" s="959">
        <f t="shared" si="150"/>
        <v>0</v>
      </c>
      <c r="H993" s="959">
        <f t="shared" si="150"/>
        <v>0.30220603576556343</v>
      </c>
      <c r="I993" s="959">
        <f t="shared" si="150"/>
        <v>1.4678316471773254E-2</v>
      </c>
      <c r="J993" s="959">
        <f t="shared" si="150"/>
        <v>-0.88753072463023941</v>
      </c>
      <c r="K993" s="959">
        <f t="shared" si="150"/>
        <v>-0.44496750848037164</v>
      </c>
      <c r="L993" s="959">
        <f t="shared" si="150"/>
        <v>-0.89410936658960538</v>
      </c>
      <c r="M993" s="959">
        <f t="shared" si="150"/>
        <v>-1</v>
      </c>
      <c r="N993" s="959" t="e">
        <f t="shared" si="150"/>
        <v>#DIV/0!</v>
      </c>
      <c r="O993" s="926"/>
      <c r="P993" s="709"/>
      <c r="Q993" s="709"/>
      <c r="R993" s="709"/>
      <c r="S993" s="709"/>
      <c r="T993" s="709"/>
      <c r="U993" s="709"/>
      <c r="V993" s="709"/>
      <c r="W993" s="709"/>
      <c r="X993" s="709"/>
      <c r="Y993" s="709"/>
      <c r="Z993" s="888"/>
    </row>
    <row r="994" spans="1:26" ht="16.5" customHeight="1">
      <c r="A994" s="952"/>
      <c r="B994" s="710"/>
      <c r="C994" s="926"/>
      <c r="D994" s="926"/>
      <c r="E994" s="926"/>
      <c r="F994" s="926"/>
      <c r="G994" s="926"/>
      <c r="H994" s="926"/>
      <c r="I994" s="926"/>
      <c r="J994" s="926"/>
      <c r="K994" s="926"/>
      <c r="L994" s="926"/>
      <c r="M994" s="926"/>
      <c r="N994" s="926"/>
      <c r="O994" s="926"/>
      <c r="P994" s="709"/>
      <c r="Q994" s="709"/>
      <c r="R994" s="709"/>
      <c r="S994" s="709"/>
      <c r="T994" s="709"/>
      <c r="U994" s="709"/>
      <c r="V994" s="709"/>
      <c r="W994" s="709"/>
      <c r="X994" s="709"/>
      <c r="Y994" s="709"/>
      <c r="Z994" s="888"/>
    </row>
    <row r="995" spans="1:26" ht="16.5" customHeight="1">
      <c r="A995" s="736"/>
      <c r="B995" s="709"/>
      <c r="C995" s="926"/>
      <c r="D995" s="960"/>
      <c r="E995" s="961"/>
      <c r="F995" s="961"/>
      <c r="G995" s="926"/>
      <c r="H995" s="926"/>
      <c r="I995" s="926"/>
      <c r="J995" s="926"/>
      <c r="K995" s="926"/>
      <c r="L995" s="926"/>
      <c r="M995" s="926"/>
      <c r="N995" s="926"/>
      <c r="O995" s="926"/>
      <c r="P995" s="709"/>
      <c r="Q995" s="709"/>
      <c r="R995" s="709"/>
      <c r="S995" s="709"/>
      <c r="T995" s="709"/>
      <c r="U995" s="709"/>
      <c r="V995" s="709"/>
      <c r="W995" s="709"/>
      <c r="X995" s="709"/>
      <c r="Y995" s="709"/>
      <c r="Z995" s="888"/>
    </row>
    <row r="996" spans="1:26" ht="16.5" customHeight="1">
      <c r="A996" s="736"/>
      <c r="B996" s="709"/>
      <c r="C996" s="962"/>
      <c r="D996" s="963"/>
      <c r="E996" s="963"/>
      <c r="F996" s="963"/>
      <c r="G996" s="926"/>
      <c r="H996" s="926"/>
      <c r="I996" s="926"/>
      <c r="J996" s="926"/>
      <c r="K996" s="926"/>
      <c r="L996" s="926"/>
      <c r="M996" s="926"/>
      <c r="N996" s="926"/>
      <c r="O996" s="926"/>
      <c r="P996" s="709"/>
      <c r="Q996" s="709"/>
      <c r="R996" s="709"/>
      <c r="S996" s="709"/>
      <c r="T996" s="709"/>
      <c r="U996" s="709"/>
      <c r="V996" s="709"/>
      <c r="W996" s="709"/>
      <c r="X996" s="709"/>
      <c r="Y996" s="709"/>
      <c r="Z996" s="888"/>
    </row>
    <row r="997" spans="1:26" ht="16.5" customHeight="1">
      <c r="A997" s="720" t="s">
        <v>1618</v>
      </c>
      <c r="B997" s="709"/>
      <c r="C997" s="964" t="s">
        <v>2033</v>
      </c>
      <c r="D997" s="764"/>
      <c r="E997" s="764"/>
      <c r="F997" s="743"/>
      <c r="G997" s="926"/>
      <c r="H997" s="926"/>
      <c r="I997" s="926"/>
      <c r="J997" s="926"/>
      <c r="K997" s="926"/>
      <c r="L997" s="926"/>
      <c r="M997" s="926"/>
      <c r="N997" s="708"/>
      <c r="O997" s="709"/>
      <c r="P997" s="709"/>
      <c r="Q997" s="709"/>
      <c r="R997" s="709"/>
      <c r="S997" s="709"/>
      <c r="T997" s="709"/>
      <c r="U997" s="709"/>
      <c r="V997" s="709"/>
      <c r="W997" s="709"/>
      <c r="X997" s="709"/>
      <c r="Y997" s="709"/>
      <c r="Z997" s="708"/>
    </row>
    <row r="998" spans="1:26" ht="16.5" customHeight="1">
      <c r="A998" s="736"/>
      <c r="B998" s="709"/>
      <c r="C998" s="710"/>
      <c r="D998" s="710"/>
      <c r="E998" s="710"/>
      <c r="F998" s="926"/>
      <c r="G998" s="926"/>
      <c r="H998" s="965"/>
      <c r="I998" s="965"/>
      <c r="J998" s="965"/>
      <c r="K998" s="965"/>
      <c r="L998" s="965"/>
      <c r="M998" s="965"/>
      <c r="N998" s="708"/>
      <c r="O998" s="709"/>
      <c r="P998" s="709"/>
      <c r="Q998" s="709"/>
      <c r="R998" s="709"/>
      <c r="S998" s="709"/>
      <c r="T998" s="709"/>
      <c r="U998" s="709"/>
      <c r="V998" s="709"/>
      <c r="W998" s="709"/>
      <c r="X998" s="709"/>
      <c r="Y998" s="709"/>
      <c r="Z998" s="756"/>
    </row>
    <row r="999" spans="1:26" ht="16.5" customHeight="1">
      <c r="A999" s="720"/>
      <c r="B999" s="709"/>
      <c r="C999" s="966"/>
      <c r="D999" s="967" t="s">
        <v>1610</v>
      </c>
      <c r="E999" s="731">
        <v>2020</v>
      </c>
      <c r="F999" s="731">
        <v>2021</v>
      </c>
      <c r="G999" s="731">
        <v>2022</v>
      </c>
      <c r="H999" s="731">
        <v>2023</v>
      </c>
      <c r="I999" s="731">
        <v>2024</v>
      </c>
      <c r="J999" s="968"/>
      <c r="K999" s="969"/>
      <c r="L999" s="926"/>
      <c r="M999" s="970"/>
      <c r="N999" s="708"/>
      <c r="O999" s="709"/>
      <c r="P999" s="709"/>
      <c r="Q999" s="709"/>
      <c r="R999" s="709"/>
      <c r="S999" s="709"/>
      <c r="T999" s="709"/>
      <c r="U999" s="709"/>
      <c r="V999" s="709"/>
      <c r="W999" s="709"/>
      <c r="X999" s="709"/>
      <c r="Y999" s="709"/>
      <c r="Z999" s="756"/>
    </row>
    <row r="1000" spans="1:26" ht="16.5" customHeight="1">
      <c r="A1000" s="736"/>
      <c r="B1000" s="709"/>
      <c r="C1000" s="1499" t="s">
        <v>2032</v>
      </c>
      <c r="D1000" s="1494"/>
      <c r="E1000" s="957">
        <f>2364594/1000</f>
        <v>2364.5940000000001</v>
      </c>
      <c r="F1000" s="957">
        <f>2104091/1000</f>
        <v>2104.0909999999999</v>
      </c>
      <c r="G1000" s="957">
        <f>2458026/1000</f>
        <v>2458.0259999999998</v>
      </c>
      <c r="H1000" s="957">
        <f>2739960/1000</f>
        <v>2739.96</v>
      </c>
      <c r="I1000" s="957">
        <f>2780178/1000</f>
        <v>2780.1779999999999</v>
      </c>
      <c r="J1000" s="709" t="s">
        <v>1620</v>
      </c>
      <c r="K1000" s="709"/>
      <c r="L1000" s="709"/>
      <c r="M1000" s="926"/>
      <c r="N1000" s="709"/>
      <c r="O1000" s="709"/>
      <c r="P1000" s="709"/>
      <c r="Q1000" s="709"/>
      <c r="R1000" s="709"/>
      <c r="S1000" s="709"/>
      <c r="T1000" s="709"/>
      <c r="U1000" s="709"/>
      <c r="V1000" s="709"/>
      <c r="W1000" s="709"/>
      <c r="X1000" s="709"/>
      <c r="Y1000" s="709"/>
      <c r="Z1000" s="756"/>
    </row>
    <row r="1001" spans="1:26" ht="16.5" customHeight="1">
      <c r="A1001" s="720"/>
      <c r="B1001" s="726"/>
      <c r="C1001" s="1514" t="s">
        <v>1357</v>
      </c>
      <c r="D1001" s="1515"/>
      <c r="E1001" s="729"/>
      <c r="F1001" s="959">
        <f t="shared" ref="F1001:I1001" si="151">(F1000-E1000)/E1000</f>
        <v>-0.11016817263344157</v>
      </c>
      <c r="G1001" s="959">
        <f t="shared" si="151"/>
        <v>0.16821278167151513</v>
      </c>
      <c r="H1001" s="959">
        <f t="shared" si="151"/>
        <v>0.11469935631274861</v>
      </c>
      <c r="I1001" s="959">
        <f t="shared" si="151"/>
        <v>1.4678316471773254E-2</v>
      </c>
      <c r="J1001" s="708"/>
      <c r="K1001" s="709"/>
      <c r="L1001" s="743"/>
      <c r="M1001" s="926"/>
      <c r="N1001" s="709"/>
      <c r="O1001" s="709"/>
      <c r="P1001" s="709"/>
      <c r="Q1001" s="709"/>
      <c r="R1001" s="709"/>
      <c r="S1001" s="709"/>
      <c r="T1001" s="709"/>
      <c r="U1001" s="709"/>
      <c r="V1001" s="709"/>
      <c r="W1001" s="709"/>
      <c r="X1001" s="709"/>
      <c r="Y1001" s="709"/>
      <c r="Z1001" s="710"/>
    </row>
    <row r="1002" spans="1:26" ht="16.5" customHeight="1">
      <c r="A1002" s="720"/>
      <c r="B1002" s="709"/>
      <c r="C1002" s="709"/>
      <c r="D1002" s="709"/>
      <c r="E1002" s="709"/>
      <c r="F1002" s="709"/>
      <c r="G1002" s="709"/>
      <c r="H1002" s="709"/>
      <c r="I1002" s="709"/>
      <c r="J1002" s="709"/>
      <c r="K1002" s="709"/>
      <c r="L1002" s="709"/>
      <c r="M1002" s="709"/>
      <c r="N1002" s="709"/>
      <c r="O1002" s="709"/>
      <c r="P1002" s="709"/>
      <c r="Q1002" s="709"/>
      <c r="R1002" s="709"/>
      <c r="S1002" s="709"/>
      <c r="T1002" s="709"/>
      <c r="U1002" s="709"/>
      <c r="V1002" s="709"/>
      <c r="W1002" s="709"/>
      <c r="X1002" s="709"/>
      <c r="Y1002" s="709"/>
      <c r="Z1002" s="710"/>
    </row>
    <row r="1003" spans="1:26" ht="16.5" customHeight="1">
      <c r="A1003" s="720"/>
      <c r="B1003" s="709"/>
      <c r="C1003" s="709"/>
      <c r="D1003" s="709"/>
      <c r="E1003" s="709"/>
      <c r="F1003" s="709"/>
      <c r="G1003" s="709"/>
      <c r="H1003" s="709"/>
      <c r="I1003" s="709"/>
      <c r="J1003" s="709"/>
      <c r="K1003" s="709"/>
      <c r="L1003" s="709"/>
      <c r="M1003" s="709"/>
      <c r="N1003" s="736"/>
      <c r="O1003" s="709"/>
      <c r="P1003" s="709"/>
      <c r="Q1003" s="709"/>
      <c r="R1003" s="709"/>
      <c r="S1003" s="709"/>
      <c r="T1003" s="709"/>
      <c r="U1003" s="709"/>
      <c r="V1003" s="709"/>
      <c r="W1003" s="709"/>
      <c r="X1003" s="709"/>
      <c r="Y1003" s="709"/>
      <c r="Z1003" s="710"/>
    </row>
    <row r="1004" spans="1:26" ht="16.5" customHeight="1">
      <c r="A1004" s="720"/>
      <c r="B1004" s="709"/>
      <c r="C1004" s="709"/>
      <c r="D1004" s="709"/>
      <c r="E1004" s="709"/>
      <c r="F1004" s="709"/>
      <c r="G1004" s="709"/>
      <c r="H1004" s="709"/>
      <c r="I1004" s="709"/>
      <c r="J1004" s="709"/>
      <c r="K1004" s="709"/>
      <c r="L1004" s="709"/>
      <c r="M1004" s="709"/>
      <c r="N1004" s="736"/>
      <c r="O1004" s="709"/>
      <c r="P1004" s="709"/>
      <c r="Q1004" s="709"/>
      <c r="R1004" s="709"/>
      <c r="S1004" s="709"/>
      <c r="T1004" s="709"/>
      <c r="U1004" s="709"/>
      <c r="V1004" s="709"/>
      <c r="W1004" s="709"/>
      <c r="X1004" s="709"/>
      <c r="Y1004" s="709"/>
      <c r="Z1004" s="710"/>
    </row>
    <row r="1005" spans="1:26" ht="16.5" customHeight="1">
      <c r="A1005" s="720"/>
      <c r="B1005" s="709"/>
      <c r="C1005" s="709"/>
      <c r="D1005" s="709"/>
      <c r="E1005" s="709"/>
      <c r="F1005" s="709"/>
      <c r="G1005" s="709"/>
      <c r="H1005" s="709"/>
      <c r="I1005" s="709"/>
      <c r="J1005" s="709"/>
      <c r="K1005" s="709"/>
      <c r="L1005" s="709"/>
      <c r="M1005" s="709"/>
      <c r="N1005" s="736"/>
      <c r="O1005" s="709"/>
      <c r="P1005" s="709"/>
      <c r="Q1005" s="709"/>
      <c r="R1005" s="709"/>
      <c r="S1005" s="709"/>
      <c r="T1005" s="709"/>
      <c r="U1005" s="709"/>
      <c r="V1005" s="709"/>
      <c r="W1005" s="709"/>
      <c r="X1005" s="709"/>
      <c r="Y1005" s="709"/>
      <c r="Z1005" s="710"/>
    </row>
    <row r="1006" spans="1:26" ht="16.5" customHeight="1">
      <c r="A1006" s="720"/>
      <c r="B1006" s="709"/>
      <c r="C1006" s="709"/>
      <c r="D1006" s="709"/>
      <c r="E1006" s="709"/>
      <c r="F1006" s="709"/>
      <c r="G1006" s="709"/>
      <c r="H1006" s="709"/>
      <c r="I1006" s="709"/>
      <c r="J1006" s="709"/>
      <c r="K1006" s="709"/>
      <c r="L1006" s="709"/>
      <c r="M1006" s="709"/>
      <c r="N1006" s="736"/>
      <c r="O1006" s="709"/>
      <c r="P1006" s="709"/>
      <c r="Q1006" s="709"/>
      <c r="R1006" s="709"/>
      <c r="S1006" s="709"/>
      <c r="T1006" s="709"/>
      <c r="U1006" s="709"/>
      <c r="V1006" s="709"/>
      <c r="W1006" s="709"/>
      <c r="X1006" s="709"/>
      <c r="Y1006" s="709"/>
      <c r="Z1006" s="710"/>
    </row>
    <row r="1007" spans="1:26" ht="16.5" customHeight="1">
      <c r="A1007" s="720"/>
      <c r="B1007" s="709"/>
      <c r="C1007" s="709"/>
      <c r="D1007" s="709"/>
      <c r="E1007" s="709"/>
      <c r="F1007" s="709"/>
      <c r="G1007" s="709"/>
      <c r="H1007" s="709"/>
      <c r="I1007" s="709"/>
      <c r="J1007" s="709"/>
      <c r="K1007" s="709"/>
      <c r="L1007" s="709"/>
      <c r="M1007" s="709"/>
      <c r="N1007" s="736"/>
      <c r="O1007" s="709"/>
      <c r="P1007" s="709"/>
      <c r="Q1007" s="709"/>
      <c r="R1007" s="709"/>
      <c r="S1007" s="709"/>
      <c r="T1007" s="709"/>
      <c r="U1007" s="709"/>
      <c r="V1007" s="709"/>
      <c r="W1007" s="709"/>
      <c r="X1007" s="709"/>
      <c r="Y1007" s="709"/>
      <c r="Z1007" s="710"/>
    </row>
    <row r="1008" spans="1:26" ht="16.5" customHeight="1">
      <c r="A1008" s="720"/>
      <c r="B1008" s="709"/>
      <c r="C1008" s="709"/>
      <c r="D1008" s="709"/>
      <c r="E1008" s="709"/>
      <c r="F1008" s="709"/>
      <c r="G1008" s="709"/>
      <c r="H1008" s="709"/>
      <c r="I1008" s="709"/>
      <c r="J1008" s="709"/>
      <c r="K1008" s="709"/>
      <c r="L1008" s="709"/>
      <c r="M1008" s="709"/>
      <c r="N1008" s="708"/>
      <c r="O1008" s="709"/>
      <c r="P1008" s="709"/>
      <c r="Q1008" s="709"/>
      <c r="R1008" s="709"/>
      <c r="S1008" s="709"/>
      <c r="T1008" s="709"/>
      <c r="U1008" s="709"/>
      <c r="V1008" s="709"/>
      <c r="W1008" s="709"/>
      <c r="X1008" s="709"/>
      <c r="Y1008" s="709"/>
      <c r="Z1008" s="710"/>
    </row>
    <row r="1009" spans="1:26" ht="16.5" customHeight="1">
      <c r="A1009" s="1481" t="s">
        <v>2034</v>
      </c>
      <c r="B1009" s="1447"/>
      <c r="C1009" s="709"/>
      <c r="D1009" s="709"/>
      <c r="E1009" s="709"/>
      <c r="F1009" s="709"/>
      <c r="G1009" s="709"/>
      <c r="H1009" s="709"/>
      <c r="I1009" s="709"/>
      <c r="J1009" s="709"/>
      <c r="K1009" s="744"/>
      <c r="L1009" s="708"/>
      <c r="M1009" s="709"/>
      <c r="N1009" s="744"/>
      <c r="O1009" s="708"/>
      <c r="P1009" s="708"/>
      <c r="Q1009" s="708"/>
      <c r="R1009" s="708"/>
      <c r="S1009" s="708"/>
      <c r="T1009" s="708"/>
      <c r="U1009" s="708"/>
      <c r="V1009" s="708"/>
      <c r="W1009" s="708"/>
      <c r="X1009" s="708"/>
      <c r="Y1009" s="708"/>
      <c r="Z1009" s="900"/>
    </row>
    <row r="1010" spans="1:26" ht="16.5" customHeight="1">
      <c r="A1010" s="740"/>
      <c r="B1010" s="709"/>
      <c r="C1010" s="709"/>
      <c r="D1010" s="709"/>
      <c r="E1010" s="709"/>
      <c r="F1010" s="709"/>
      <c r="G1010" s="709"/>
      <c r="H1010" s="709"/>
      <c r="I1010" s="709"/>
      <c r="J1010" s="709"/>
      <c r="K1010" s="744"/>
      <c r="L1010" s="744"/>
      <c r="M1010" s="708"/>
      <c r="N1010" s="709"/>
      <c r="O1010" s="709"/>
      <c r="P1010" s="736"/>
      <c r="Q1010" s="736"/>
      <c r="R1010" s="736"/>
      <c r="S1010" s="736"/>
      <c r="T1010" s="736"/>
      <c r="U1010" s="736"/>
      <c r="V1010" s="736"/>
      <c r="W1010" s="736"/>
      <c r="X1010" s="736"/>
      <c r="Y1010" s="736"/>
      <c r="Z1010" s="899"/>
    </row>
    <row r="1011" spans="1:26" ht="16.5" customHeight="1">
      <c r="A1011" s="740"/>
      <c r="B1011" s="709"/>
      <c r="C1011" s="709"/>
      <c r="D1011" s="709"/>
      <c r="E1011" s="709"/>
      <c r="F1011" s="709"/>
      <c r="G1011" s="709"/>
      <c r="H1011" s="709"/>
      <c r="I1011" s="709"/>
      <c r="J1011" s="709"/>
      <c r="K1011" s="744"/>
      <c r="L1011" s="709"/>
      <c r="M1011" s="709"/>
      <c r="N1011" s="709"/>
      <c r="O1011" s="709"/>
      <c r="P1011" s="736"/>
      <c r="Q1011" s="736"/>
      <c r="R1011" s="736"/>
      <c r="S1011" s="736"/>
      <c r="T1011" s="736"/>
      <c r="U1011" s="736"/>
      <c r="V1011" s="736"/>
      <c r="W1011" s="736"/>
      <c r="X1011" s="736"/>
      <c r="Y1011" s="736"/>
      <c r="Z1011" s="899"/>
    </row>
    <row r="1012" spans="1:26" ht="16.5" customHeight="1">
      <c r="A1012" s="720" t="s">
        <v>2035</v>
      </c>
      <c r="B1012" s="708"/>
      <c r="C1012" s="720" t="s">
        <v>2026</v>
      </c>
      <c r="D1012" s="732"/>
      <c r="E1012" s="732"/>
      <c r="F1012" s="732"/>
      <c r="G1012" s="732"/>
      <c r="H1012" s="883"/>
      <c r="I1012" s="883"/>
      <c r="J1012" s="709"/>
      <c r="K1012" s="709"/>
      <c r="L1012" s="709"/>
      <c r="M1012" s="709"/>
      <c r="N1012" s="709"/>
      <c r="O1012" s="709"/>
      <c r="P1012" s="736"/>
      <c r="Q1012" s="736"/>
      <c r="R1012" s="736"/>
      <c r="S1012" s="736"/>
      <c r="T1012" s="736"/>
      <c r="U1012" s="736"/>
      <c r="V1012" s="736"/>
      <c r="W1012" s="736"/>
      <c r="X1012" s="736"/>
      <c r="Y1012" s="736"/>
      <c r="Z1012" s="899"/>
    </row>
    <row r="1013" spans="1:26" ht="16.5" customHeight="1">
      <c r="A1013" s="708"/>
      <c r="B1013" s="709"/>
      <c r="C1013" s="801"/>
      <c r="D1013" s="890"/>
      <c r="E1013" s="890"/>
      <c r="F1013" s="890"/>
      <c r="G1013" s="883"/>
      <c r="H1013" s="883"/>
      <c r="I1013" s="883"/>
      <c r="J1013" s="744"/>
      <c r="K1013" s="744"/>
      <c r="L1013" s="709"/>
      <c r="M1013" s="709"/>
      <c r="N1013" s="709"/>
      <c r="O1013" s="709"/>
      <c r="P1013" s="709"/>
      <c r="Q1013" s="709"/>
      <c r="R1013" s="709"/>
      <c r="S1013" s="709"/>
      <c r="T1013" s="709"/>
      <c r="U1013" s="709"/>
      <c r="V1013" s="709"/>
      <c r="W1013" s="709"/>
      <c r="X1013" s="709"/>
      <c r="Y1013" s="709"/>
      <c r="Z1013" s="710"/>
    </row>
    <row r="1014" spans="1:26" ht="16.5" customHeight="1">
      <c r="A1014" s="709"/>
      <c r="B1014" s="709"/>
      <c r="C1014" s="1434" t="s">
        <v>1945</v>
      </c>
      <c r="D1014" s="1435"/>
      <c r="E1014" s="1435"/>
      <c r="F1014" s="1435"/>
      <c r="G1014" s="869" t="s">
        <v>1946</v>
      </c>
      <c r="H1014" s="870" t="s">
        <v>1947</v>
      </c>
      <c r="I1014" s="870" t="s">
        <v>1632</v>
      </c>
      <c r="J1014" s="744"/>
      <c r="K1014" s="744"/>
      <c r="L1014" s="736"/>
      <c r="M1014" s="709"/>
      <c r="N1014" s="709"/>
      <c r="O1014" s="709"/>
      <c r="P1014" s="709"/>
      <c r="Q1014" s="709"/>
      <c r="R1014" s="709"/>
      <c r="S1014" s="709"/>
      <c r="T1014" s="709"/>
      <c r="U1014" s="709"/>
      <c r="V1014" s="709"/>
      <c r="W1014" s="709"/>
      <c r="X1014" s="709"/>
      <c r="Y1014" s="709"/>
      <c r="Z1014" s="710"/>
    </row>
    <row r="1015" spans="1:26" ht="16.5" customHeight="1">
      <c r="A1015" s="709"/>
      <c r="B1015" s="709"/>
      <c r="C1015" s="1437" t="s">
        <v>2036</v>
      </c>
      <c r="D1015" s="1435"/>
      <c r="E1015" s="1435"/>
      <c r="F1015" s="1438"/>
      <c r="G1015" s="927">
        <v>43166</v>
      </c>
      <c r="H1015" s="927">
        <v>46452</v>
      </c>
      <c r="I1015" s="928">
        <f>5640350000/100000000</f>
        <v>56.403500000000001</v>
      </c>
      <c r="J1015" s="744"/>
      <c r="K1015" s="744"/>
      <c r="L1015" s="736"/>
      <c r="M1015" s="709"/>
      <c r="N1015" s="709"/>
      <c r="O1015" s="709"/>
      <c r="P1015" s="709"/>
      <c r="Q1015" s="709"/>
      <c r="R1015" s="709"/>
      <c r="S1015" s="709"/>
      <c r="T1015" s="709"/>
      <c r="U1015" s="709"/>
      <c r="V1015" s="709"/>
      <c r="W1015" s="709"/>
      <c r="X1015" s="709"/>
      <c r="Y1015" s="709"/>
      <c r="Z1015" s="710"/>
    </row>
    <row r="1016" spans="1:26" ht="16.5" customHeight="1">
      <c r="A1016" s="709"/>
      <c r="B1016" s="709"/>
      <c r="C1016" s="1437" t="s">
        <v>2037</v>
      </c>
      <c r="D1016" s="1435"/>
      <c r="E1016" s="1435"/>
      <c r="F1016" s="1438"/>
      <c r="G1016" s="927">
        <v>43815</v>
      </c>
      <c r="H1016" s="927">
        <v>47117</v>
      </c>
      <c r="I1016" s="928">
        <f>6453040000/100000000</f>
        <v>64.5304</v>
      </c>
      <c r="J1016" s="744"/>
      <c r="K1016" s="744"/>
      <c r="L1016" s="736"/>
      <c r="M1016" s="709"/>
      <c r="N1016" s="709"/>
      <c r="O1016" s="709"/>
      <c r="P1016" s="709"/>
      <c r="Q1016" s="709"/>
      <c r="R1016" s="709"/>
      <c r="S1016" s="709"/>
      <c r="T1016" s="709"/>
      <c r="U1016" s="709"/>
      <c r="V1016" s="709"/>
      <c r="W1016" s="709"/>
      <c r="X1016" s="709"/>
      <c r="Y1016" s="709"/>
      <c r="Z1016" s="710"/>
    </row>
    <row r="1017" spans="1:26" ht="16.5" customHeight="1">
      <c r="A1017" s="709"/>
      <c r="B1017" s="709"/>
      <c r="C1017" s="1437" t="s">
        <v>2038</v>
      </c>
      <c r="D1017" s="1435"/>
      <c r="E1017" s="1435"/>
      <c r="F1017" s="1438"/>
      <c r="G1017" s="927">
        <v>44250</v>
      </c>
      <c r="H1017" s="927">
        <v>47033</v>
      </c>
      <c r="I1017" s="928">
        <f>32156180000/100000000</f>
        <v>321.56180000000001</v>
      </c>
      <c r="J1017" s="744"/>
      <c r="K1017" s="736"/>
      <c r="L1017" s="736"/>
      <c r="M1017" s="709"/>
      <c r="N1017" s="709"/>
      <c r="O1017" s="709"/>
      <c r="P1017" s="709"/>
      <c r="Q1017" s="709"/>
      <c r="R1017" s="709"/>
      <c r="S1017" s="709"/>
      <c r="T1017" s="709"/>
      <c r="U1017" s="709"/>
      <c r="V1017" s="709"/>
      <c r="W1017" s="709"/>
      <c r="X1017" s="709"/>
      <c r="Y1017" s="709"/>
      <c r="Z1017" s="710"/>
    </row>
    <row r="1018" spans="1:26" ht="16.5" customHeight="1">
      <c r="A1018" s="708"/>
      <c r="B1018" s="709"/>
      <c r="C1018" s="1437" t="s">
        <v>2039</v>
      </c>
      <c r="D1018" s="1435"/>
      <c r="E1018" s="1435"/>
      <c r="F1018" s="1438"/>
      <c r="G1018" s="927">
        <v>44720</v>
      </c>
      <c r="H1018" s="927">
        <v>46020</v>
      </c>
      <c r="I1018" s="928">
        <f>252240000/100000000</f>
        <v>2.5224000000000002</v>
      </c>
      <c r="J1018" s="883"/>
      <c r="K1018" s="736"/>
      <c r="L1018" s="736"/>
      <c r="M1018" s="709"/>
      <c r="N1018" s="736"/>
      <c r="O1018" s="736"/>
      <c r="P1018" s="709"/>
      <c r="Q1018" s="709"/>
      <c r="R1018" s="709"/>
      <c r="S1018" s="709"/>
      <c r="T1018" s="709"/>
      <c r="U1018" s="709"/>
      <c r="V1018" s="709"/>
      <c r="W1018" s="709"/>
      <c r="X1018" s="709"/>
      <c r="Y1018" s="709"/>
      <c r="Z1018" s="710"/>
    </row>
    <row r="1019" spans="1:26" ht="16.5" customHeight="1">
      <c r="A1019" s="708"/>
      <c r="B1019" s="709"/>
      <c r="C1019" s="1437" t="s">
        <v>2040</v>
      </c>
      <c r="D1019" s="1435"/>
      <c r="E1019" s="1435"/>
      <c r="F1019" s="1438"/>
      <c r="G1019" s="948">
        <v>44937</v>
      </c>
      <c r="H1019" s="948">
        <v>46004</v>
      </c>
      <c r="I1019" s="928">
        <f>7581300000/100000000</f>
        <v>75.813000000000002</v>
      </c>
      <c r="J1019" s="883"/>
      <c r="K1019" s="736"/>
      <c r="L1019" s="736"/>
      <c r="M1019" s="709"/>
      <c r="N1019" s="736"/>
      <c r="O1019" s="736"/>
      <c r="P1019" s="709"/>
      <c r="Q1019" s="709"/>
      <c r="R1019" s="709"/>
      <c r="S1019" s="709"/>
      <c r="T1019" s="709"/>
      <c r="U1019" s="709"/>
      <c r="V1019" s="709"/>
      <c r="W1019" s="709"/>
      <c r="X1019" s="709"/>
      <c r="Y1019" s="709"/>
      <c r="Z1019" s="710"/>
    </row>
    <row r="1020" spans="1:26" ht="16.5" customHeight="1">
      <c r="A1020" s="708"/>
      <c r="B1020" s="709"/>
      <c r="C1020" s="1437" t="s">
        <v>2041</v>
      </c>
      <c r="D1020" s="1435"/>
      <c r="E1020" s="1435"/>
      <c r="F1020" s="1438"/>
      <c r="G1020" s="927">
        <v>45090</v>
      </c>
      <c r="H1020" s="927">
        <v>46824</v>
      </c>
      <c r="I1020" s="928">
        <f>15836110000/100000000</f>
        <v>158.36109999999999</v>
      </c>
      <c r="J1020" s="883"/>
      <c r="K1020" s="736"/>
      <c r="L1020" s="736"/>
      <c r="M1020" s="709"/>
      <c r="N1020" s="736"/>
      <c r="O1020" s="736"/>
      <c r="P1020" s="709"/>
      <c r="Q1020" s="709"/>
      <c r="R1020" s="709"/>
      <c r="S1020" s="709"/>
      <c r="T1020" s="709"/>
      <c r="U1020" s="709"/>
      <c r="V1020" s="709"/>
      <c r="W1020" s="709"/>
      <c r="X1020" s="709"/>
      <c r="Y1020" s="709"/>
      <c r="Z1020" s="710"/>
    </row>
    <row r="1021" spans="1:26" ht="16.5" customHeight="1">
      <c r="A1021" s="708"/>
      <c r="B1021" s="709"/>
      <c r="C1021" s="1437" t="s">
        <v>2042</v>
      </c>
      <c r="D1021" s="1435"/>
      <c r="E1021" s="1435"/>
      <c r="F1021" s="1438"/>
      <c r="G1021" s="948">
        <v>45096</v>
      </c>
      <c r="H1021" s="948">
        <v>46473</v>
      </c>
      <c r="I1021" s="928">
        <f>16509880000/100000000</f>
        <v>165.09880000000001</v>
      </c>
      <c r="J1021" s="883"/>
      <c r="K1021" s="736"/>
      <c r="L1021" s="736"/>
      <c r="M1021" s="709"/>
      <c r="N1021" s="736"/>
      <c r="O1021" s="736"/>
      <c r="P1021" s="709"/>
      <c r="Q1021" s="709"/>
      <c r="R1021" s="709"/>
      <c r="S1021" s="709"/>
      <c r="T1021" s="709"/>
      <c r="U1021" s="709"/>
      <c r="V1021" s="709"/>
      <c r="W1021" s="709"/>
      <c r="X1021" s="709"/>
      <c r="Y1021" s="709"/>
      <c r="Z1021" s="710"/>
    </row>
    <row r="1022" spans="1:26" ht="16.5" customHeight="1">
      <c r="A1022" s="708"/>
      <c r="B1022" s="709"/>
      <c r="C1022" s="1437" t="s">
        <v>2043</v>
      </c>
      <c r="D1022" s="1435"/>
      <c r="E1022" s="1435"/>
      <c r="F1022" s="1438"/>
      <c r="G1022" s="927">
        <v>45607</v>
      </c>
      <c r="H1022" s="927">
        <v>46398</v>
      </c>
      <c r="I1022" s="928">
        <f>10636800000/100000000</f>
        <v>106.36799999999999</v>
      </c>
      <c r="J1022" s="883"/>
      <c r="K1022" s="736"/>
      <c r="L1022" s="736"/>
      <c r="M1022" s="709"/>
      <c r="N1022" s="736"/>
      <c r="O1022" s="736"/>
      <c r="P1022" s="709"/>
      <c r="Q1022" s="709"/>
      <c r="R1022" s="709"/>
      <c r="S1022" s="709"/>
      <c r="T1022" s="709"/>
      <c r="U1022" s="709"/>
      <c r="V1022" s="709"/>
      <c r="W1022" s="709"/>
      <c r="X1022" s="709"/>
      <c r="Y1022" s="709"/>
      <c r="Z1022" s="710"/>
    </row>
    <row r="1023" spans="1:26" ht="16.5" customHeight="1">
      <c r="A1023" s="708"/>
      <c r="B1023" s="709"/>
      <c r="C1023" s="1437" t="s">
        <v>2038</v>
      </c>
      <c r="D1023" s="1435"/>
      <c r="E1023" s="1435"/>
      <c r="F1023" s="1438"/>
      <c r="G1023" s="948" t="s">
        <v>2044</v>
      </c>
      <c r="H1023" s="948" t="s">
        <v>2045</v>
      </c>
      <c r="I1023" s="928">
        <f>7581300000/100000000</f>
        <v>75.813000000000002</v>
      </c>
      <c r="J1023" s="883"/>
      <c r="K1023" s="736"/>
      <c r="L1023" s="736"/>
      <c r="M1023" s="709"/>
      <c r="N1023" s="736"/>
      <c r="O1023" s="736"/>
      <c r="P1023" s="709"/>
      <c r="Q1023" s="709"/>
      <c r="R1023" s="709"/>
      <c r="S1023" s="709"/>
      <c r="T1023" s="709"/>
      <c r="U1023" s="709"/>
      <c r="V1023" s="709"/>
      <c r="W1023" s="709"/>
      <c r="X1023" s="709"/>
      <c r="Y1023" s="709"/>
      <c r="Z1023" s="710"/>
    </row>
    <row r="1024" spans="1:26" ht="16.5" customHeight="1">
      <c r="A1024" s="708"/>
      <c r="B1024" s="709"/>
      <c r="C1024" s="888" t="s">
        <v>2046</v>
      </c>
      <c r="D1024" s="883"/>
      <c r="E1024" s="883"/>
      <c r="F1024" s="883"/>
      <c r="G1024" s="883"/>
      <c r="H1024" s="883"/>
      <c r="I1024" s="883"/>
      <c r="J1024" s="732"/>
      <c r="K1024" s="926"/>
      <c r="L1024" s="736"/>
      <c r="M1024" s="709"/>
      <c r="N1024" s="736"/>
      <c r="O1024" s="736"/>
      <c r="P1024" s="709"/>
      <c r="Q1024" s="709"/>
      <c r="R1024" s="709"/>
      <c r="S1024" s="709"/>
      <c r="T1024" s="709"/>
      <c r="U1024" s="709"/>
      <c r="V1024" s="709"/>
      <c r="W1024" s="709"/>
      <c r="X1024" s="709"/>
      <c r="Y1024" s="709"/>
      <c r="Z1024" s="710"/>
    </row>
    <row r="1025" spans="1:26" ht="16.5" customHeight="1">
      <c r="A1025" s="708"/>
      <c r="B1025" s="709"/>
      <c r="C1025" s="888" t="s">
        <v>2047</v>
      </c>
      <c r="D1025" s="883"/>
      <c r="E1025" s="883"/>
      <c r="F1025" s="883"/>
      <c r="G1025" s="883"/>
      <c r="H1025" s="883"/>
      <c r="I1025" s="883"/>
      <c r="J1025" s="732"/>
      <c r="K1025" s="926"/>
      <c r="L1025" s="736"/>
      <c r="M1025" s="709"/>
      <c r="N1025" s="736"/>
      <c r="O1025" s="736"/>
      <c r="P1025" s="709"/>
      <c r="Q1025" s="709"/>
      <c r="R1025" s="709"/>
      <c r="S1025" s="709"/>
      <c r="T1025" s="709"/>
      <c r="U1025" s="709"/>
      <c r="V1025" s="709"/>
      <c r="W1025" s="709"/>
      <c r="X1025" s="709"/>
      <c r="Y1025" s="709"/>
      <c r="Z1025" s="710"/>
    </row>
    <row r="1026" spans="1:26" ht="16.5" customHeight="1">
      <c r="A1026" s="708"/>
      <c r="B1026" s="709"/>
      <c r="C1026" s="888" t="s">
        <v>1986</v>
      </c>
      <c r="D1026" s="883"/>
      <c r="E1026" s="883"/>
      <c r="F1026" s="883"/>
      <c r="G1026" s="883"/>
      <c r="H1026" s="883"/>
      <c r="I1026" s="883"/>
      <c r="J1026" s="732"/>
      <c r="K1026" s="926"/>
      <c r="L1026" s="736"/>
      <c r="M1026" s="709"/>
      <c r="N1026" s="736"/>
      <c r="O1026" s="736"/>
      <c r="P1026" s="709"/>
      <c r="Q1026" s="709"/>
      <c r="R1026" s="709"/>
      <c r="S1026" s="709"/>
      <c r="T1026" s="709"/>
      <c r="U1026" s="709"/>
      <c r="V1026" s="709"/>
      <c r="W1026" s="709"/>
      <c r="X1026" s="709"/>
      <c r="Y1026" s="709"/>
      <c r="Z1026" s="710"/>
    </row>
    <row r="1027" spans="1:26" ht="16.5" customHeight="1">
      <c r="A1027" s="708"/>
      <c r="B1027" s="709"/>
      <c r="C1027" s="888" t="s">
        <v>1987</v>
      </c>
      <c r="D1027" s="883"/>
      <c r="E1027" s="883"/>
      <c r="F1027" s="883"/>
      <c r="G1027" s="883"/>
      <c r="H1027" s="883"/>
      <c r="I1027" s="883"/>
      <c r="J1027" s="732"/>
      <c r="K1027" s="926"/>
      <c r="L1027" s="736"/>
      <c r="M1027" s="709"/>
      <c r="N1027" s="736"/>
      <c r="O1027" s="736"/>
      <c r="P1027" s="709"/>
      <c r="Q1027" s="709"/>
      <c r="R1027" s="709"/>
      <c r="S1027" s="709"/>
      <c r="T1027" s="709"/>
      <c r="U1027" s="709"/>
      <c r="V1027" s="709"/>
      <c r="W1027" s="709"/>
      <c r="X1027" s="709"/>
      <c r="Y1027" s="709"/>
      <c r="Z1027" s="710"/>
    </row>
    <row r="1028" spans="1:26" ht="16.5" customHeight="1">
      <c r="A1028" s="708"/>
      <c r="B1028" s="709"/>
      <c r="C1028" s="744"/>
      <c r="D1028" s="732"/>
      <c r="E1028" s="732"/>
      <c r="F1028" s="732"/>
      <c r="G1028" s="732"/>
      <c r="H1028" s="732"/>
      <c r="I1028" s="732"/>
      <c r="J1028" s="732"/>
      <c r="K1028" s="926"/>
      <c r="L1028" s="736"/>
      <c r="M1028" s="709"/>
      <c r="N1028" s="736"/>
      <c r="O1028" s="736"/>
      <c r="P1028" s="709"/>
      <c r="Q1028" s="709"/>
      <c r="R1028" s="709"/>
      <c r="S1028" s="709"/>
      <c r="T1028" s="709"/>
      <c r="U1028" s="709"/>
      <c r="V1028" s="709"/>
      <c r="W1028" s="709"/>
      <c r="X1028" s="709"/>
      <c r="Y1028" s="709"/>
      <c r="Z1028" s="710"/>
    </row>
    <row r="1029" spans="1:26" ht="16.5" customHeight="1">
      <c r="A1029" s="708"/>
      <c r="B1029" s="709"/>
      <c r="C1029" s="744"/>
      <c r="D1029" s="732"/>
      <c r="E1029" s="906"/>
      <c r="F1029" s="906"/>
      <c r="G1029" s="906"/>
      <c r="H1029" s="906"/>
      <c r="I1029" s="906"/>
      <c r="J1029" s="732"/>
      <c r="K1029" s="926"/>
      <c r="L1029" s="736"/>
      <c r="M1029" s="709"/>
      <c r="N1029" s="736"/>
      <c r="O1029" s="736"/>
      <c r="P1029" s="709"/>
      <c r="Q1029" s="709"/>
      <c r="R1029" s="709"/>
      <c r="S1029" s="709"/>
      <c r="T1029" s="709"/>
      <c r="U1029" s="709"/>
      <c r="V1029" s="709"/>
      <c r="W1029" s="709"/>
      <c r="X1029" s="709"/>
      <c r="Y1029" s="709"/>
      <c r="Z1029" s="710"/>
    </row>
    <row r="1030" spans="1:26" ht="16.5" customHeight="1">
      <c r="A1030" s="708"/>
      <c r="B1030" s="709"/>
      <c r="C1030" s="761"/>
      <c r="D1030" s="873"/>
      <c r="E1030" s="908" t="s">
        <v>1898</v>
      </c>
      <c r="F1030" s="908" t="s">
        <v>1899</v>
      </c>
      <c r="G1030" s="908" t="s">
        <v>1900</v>
      </c>
      <c r="H1030" s="908" t="s">
        <v>1901</v>
      </c>
      <c r="I1030" s="908" t="s">
        <v>1902</v>
      </c>
      <c r="J1030" s="908" t="s">
        <v>1988</v>
      </c>
      <c r="K1030" s="908" t="s">
        <v>1989</v>
      </c>
      <c r="L1030" s="736"/>
      <c r="M1030" s="709"/>
      <c r="N1030" s="736"/>
      <c r="O1030" s="736"/>
      <c r="P1030" s="709"/>
      <c r="Q1030" s="709"/>
      <c r="R1030" s="709"/>
      <c r="S1030" s="709"/>
      <c r="T1030" s="709"/>
      <c r="U1030" s="709"/>
      <c r="V1030" s="709"/>
      <c r="W1030" s="709"/>
      <c r="X1030" s="709"/>
      <c r="Y1030" s="709"/>
      <c r="Z1030" s="710"/>
    </row>
    <row r="1031" spans="1:26" ht="16.5" customHeight="1">
      <c r="A1031" s="708"/>
      <c r="B1031" s="709"/>
      <c r="C1031" s="1434" t="s">
        <v>1727</v>
      </c>
      <c r="D1031" s="1438"/>
      <c r="E1031" s="819">
        <v>0</v>
      </c>
      <c r="F1031" s="819">
        <v>0.04</v>
      </c>
      <c r="G1031" s="819">
        <v>0.08</v>
      </c>
      <c r="H1031" s="819">
        <v>0.1</v>
      </c>
      <c r="I1031" s="819">
        <v>0.14000000000000001</v>
      </c>
      <c r="J1031" s="819">
        <v>0.19</v>
      </c>
      <c r="K1031" s="819">
        <v>0.21</v>
      </c>
      <c r="L1031" s="736"/>
      <c r="M1031" s="709"/>
      <c r="N1031" s="736"/>
      <c r="O1031" s="736"/>
      <c r="P1031" s="709"/>
      <c r="Q1031" s="709"/>
      <c r="R1031" s="709"/>
      <c r="S1031" s="709"/>
      <c r="T1031" s="709"/>
      <c r="U1031" s="709"/>
      <c r="V1031" s="709"/>
      <c r="W1031" s="709"/>
      <c r="X1031" s="709"/>
      <c r="Y1031" s="709"/>
      <c r="Z1031" s="710"/>
    </row>
    <row r="1032" spans="1:26" ht="16.5" customHeight="1">
      <c r="A1032" s="708"/>
      <c r="B1032" s="709"/>
      <c r="C1032" s="759"/>
      <c r="D1032" s="732"/>
      <c r="E1032" s="732"/>
      <c r="F1032" s="732"/>
      <c r="G1032" s="732"/>
      <c r="H1032" s="732"/>
      <c r="I1032" s="732"/>
      <c r="J1032" s="732"/>
      <c r="K1032" s="756"/>
      <c r="L1032" s="736"/>
      <c r="M1032" s="709"/>
      <c r="N1032" s="736"/>
      <c r="O1032" s="736"/>
      <c r="P1032" s="709"/>
      <c r="Q1032" s="709"/>
      <c r="R1032" s="709"/>
      <c r="S1032" s="709"/>
      <c r="T1032" s="709"/>
      <c r="U1032" s="709"/>
      <c r="V1032" s="709"/>
      <c r="W1032" s="709"/>
      <c r="X1032" s="709"/>
      <c r="Y1032" s="709"/>
      <c r="Z1032" s="710"/>
    </row>
    <row r="1033" spans="1:26" ht="16.5" customHeight="1">
      <c r="A1033" s="708"/>
      <c r="B1033" s="709"/>
      <c r="C1033" s="759"/>
      <c r="D1033" s="732"/>
      <c r="E1033" s="732"/>
      <c r="F1033" s="732"/>
      <c r="G1033" s="732"/>
      <c r="H1033" s="732"/>
      <c r="I1033" s="732"/>
      <c r="J1033" s="732"/>
      <c r="K1033" s="744"/>
      <c r="L1033" s="736"/>
      <c r="M1033" s="709"/>
      <c r="N1033" s="736"/>
      <c r="O1033" s="736"/>
      <c r="P1033" s="709"/>
      <c r="Q1033" s="709"/>
      <c r="R1033" s="709"/>
      <c r="S1033" s="709"/>
      <c r="T1033" s="709"/>
      <c r="U1033" s="709"/>
      <c r="V1033" s="709"/>
      <c r="W1033" s="709"/>
      <c r="X1033" s="709"/>
      <c r="Y1033" s="709"/>
      <c r="Z1033" s="710"/>
    </row>
    <row r="1034" spans="1:26" ht="16.5" customHeight="1">
      <c r="A1034" s="708"/>
      <c r="B1034" s="709"/>
      <c r="C1034" s="744" t="s">
        <v>1991</v>
      </c>
      <c r="D1034" s="732"/>
      <c r="E1034" s="732"/>
      <c r="F1034" s="732"/>
      <c r="G1034" s="934"/>
      <c r="H1034" s="732"/>
      <c r="I1034" s="732"/>
      <c r="J1034" s="732"/>
      <c r="K1034" s="926"/>
      <c r="L1034" s="736"/>
      <c r="M1034" s="709"/>
      <c r="N1034" s="736"/>
      <c r="O1034" s="736"/>
      <c r="P1034" s="709"/>
      <c r="Q1034" s="709"/>
      <c r="R1034" s="709"/>
      <c r="S1034" s="709"/>
      <c r="T1034" s="709"/>
      <c r="U1034" s="709"/>
      <c r="V1034" s="709"/>
      <c r="W1034" s="709"/>
      <c r="X1034" s="709"/>
      <c r="Y1034" s="709"/>
      <c r="Z1034" s="710"/>
    </row>
    <row r="1035" spans="1:26" ht="16.5" customHeight="1">
      <c r="A1035" s="708"/>
      <c r="B1035" s="709"/>
      <c r="C1035" s="759"/>
      <c r="D1035" s="732"/>
      <c r="E1035" s="732"/>
      <c r="F1035" s="732"/>
      <c r="G1035" s="935"/>
      <c r="H1035" s="935"/>
      <c r="I1035" s="935"/>
      <c r="J1035" s="926"/>
      <c r="K1035" s="926"/>
      <c r="L1035" s="736"/>
      <c r="M1035" s="709"/>
      <c r="N1035" s="736"/>
      <c r="O1035" s="736"/>
      <c r="P1035" s="709"/>
      <c r="Q1035" s="709"/>
      <c r="R1035" s="709"/>
      <c r="S1035" s="709"/>
      <c r="T1035" s="709"/>
      <c r="U1035" s="709"/>
      <c r="V1035" s="709"/>
      <c r="W1035" s="709"/>
      <c r="X1035" s="709"/>
      <c r="Y1035" s="709"/>
      <c r="Z1035" s="710"/>
    </row>
    <row r="1036" spans="1:26" ht="16.5" customHeight="1">
      <c r="A1036" s="708"/>
      <c r="B1036" s="709"/>
      <c r="C1036" s="876" t="s">
        <v>2048</v>
      </c>
      <c r="D1036" s="732"/>
      <c r="E1036" s="732"/>
      <c r="F1036" s="732"/>
      <c r="G1036" s="935"/>
      <c r="H1036" s="935"/>
      <c r="I1036" s="935"/>
      <c r="J1036" s="971"/>
      <c r="K1036" s="709"/>
      <c r="L1036" s="736"/>
      <c r="M1036" s="709"/>
      <c r="N1036" s="736"/>
      <c r="O1036" s="736"/>
      <c r="P1036" s="709"/>
      <c r="Q1036" s="709"/>
      <c r="R1036" s="709"/>
      <c r="S1036" s="709"/>
      <c r="T1036" s="709"/>
      <c r="U1036" s="709"/>
      <c r="V1036" s="709"/>
      <c r="W1036" s="709"/>
      <c r="X1036" s="709"/>
      <c r="Y1036" s="709"/>
      <c r="Z1036" s="710"/>
    </row>
    <row r="1037" spans="1:26" ht="16.5" customHeight="1">
      <c r="A1037" s="708"/>
      <c r="B1037" s="709"/>
      <c r="C1037" s="759"/>
      <c r="D1037" s="732"/>
      <c r="E1037" s="732"/>
      <c r="F1037" s="732"/>
      <c r="G1037" s="935"/>
      <c r="H1037" s="935"/>
      <c r="I1037" s="935"/>
      <c r="J1037" s="926"/>
      <c r="K1037" s="763"/>
      <c r="L1037" s="736"/>
      <c r="M1037" s="709"/>
      <c r="N1037" s="736"/>
      <c r="O1037" s="736"/>
      <c r="P1037" s="709"/>
      <c r="Q1037" s="709"/>
      <c r="R1037" s="709"/>
      <c r="S1037" s="709"/>
      <c r="T1037" s="709"/>
      <c r="U1037" s="709"/>
      <c r="V1037" s="709"/>
      <c r="W1037" s="709"/>
      <c r="X1037" s="709"/>
      <c r="Y1037" s="709"/>
      <c r="Z1037" s="710"/>
    </row>
    <row r="1038" spans="1:26" ht="16.5" customHeight="1">
      <c r="A1038" s="708"/>
      <c r="B1038" s="709"/>
      <c r="C1038" s="732"/>
      <c r="D1038" s="762"/>
      <c r="E1038" s="936"/>
      <c r="F1038" s="936"/>
      <c r="G1038" s="936"/>
      <c r="H1038" s="709"/>
      <c r="I1038" s="763"/>
      <c r="J1038" s="763"/>
      <c r="K1038" s="926"/>
      <c r="L1038" s="736"/>
      <c r="M1038" s="709"/>
      <c r="N1038" s="736"/>
      <c r="O1038" s="736"/>
      <c r="P1038" s="709"/>
      <c r="Q1038" s="709"/>
      <c r="R1038" s="709"/>
      <c r="S1038" s="709"/>
      <c r="T1038" s="709"/>
      <c r="U1038" s="709"/>
      <c r="V1038" s="709"/>
      <c r="W1038" s="709"/>
      <c r="X1038" s="709"/>
      <c r="Y1038" s="709"/>
      <c r="Z1038" s="710"/>
    </row>
    <row r="1039" spans="1:26" ht="16.5" customHeight="1">
      <c r="A1039" s="708"/>
      <c r="B1039" s="709"/>
      <c r="C1039" s="1434" t="s">
        <v>1945</v>
      </c>
      <c r="D1039" s="1435"/>
      <c r="E1039" s="1435"/>
      <c r="F1039" s="1435"/>
      <c r="G1039" s="750" t="s">
        <v>87</v>
      </c>
      <c r="H1039" s="750" t="s">
        <v>88</v>
      </c>
      <c r="I1039" s="926"/>
      <c r="J1039" s="926"/>
      <c r="K1039" s="926"/>
      <c r="L1039" s="736"/>
      <c r="M1039" s="709"/>
      <c r="N1039" s="736"/>
      <c r="O1039" s="736"/>
      <c r="P1039" s="709"/>
      <c r="Q1039" s="709"/>
      <c r="R1039" s="709"/>
      <c r="S1039" s="709"/>
      <c r="T1039" s="709"/>
      <c r="U1039" s="709"/>
      <c r="V1039" s="709"/>
      <c r="W1039" s="709"/>
      <c r="X1039" s="709"/>
      <c r="Y1039" s="709"/>
      <c r="Z1039" s="710"/>
    </row>
    <row r="1040" spans="1:26" ht="16.5" customHeight="1">
      <c r="A1040" s="708"/>
      <c r="B1040" s="709"/>
      <c r="C1040" s="1437" t="s">
        <v>2019</v>
      </c>
      <c r="D1040" s="1435"/>
      <c r="E1040" s="1435"/>
      <c r="F1040" s="1438"/>
      <c r="G1040" s="799">
        <f>I1015*G1031</f>
        <v>4.5122800000000005</v>
      </c>
      <c r="H1040" s="950">
        <f>I1015*H1031</f>
        <v>5.6403500000000006</v>
      </c>
      <c r="I1040" s="926"/>
      <c r="J1040" s="926"/>
      <c r="K1040" s="926"/>
      <c r="L1040" s="736"/>
      <c r="M1040" s="709"/>
      <c r="N1040" s="736"/>
      <c r="O1040" s="736"/>
      <c r="P1040" s="709"/>
      <c r="Q1040" s="709"/>
      <c r="R1040" s="709"/>
      <c r="S1040" s="709"/>
      <c r="T1040" s="709"/>
      <c r="U1040" s="709"/>
      <c r="V1040" s="709"/>
      <c r="W1040" s="709"/>
      <c r="X1040" s="709"/>
      <c r="Y1040" s="709"/>
      <c r="Z1040" s="710"/>
    </row>
    <row r="1041" spans="1:26" ht="16.5" customHeight="1">
      <c r="A1041" s="708"/>
      <c r="B1041" s="709"/>
      <c r="C1041" s="1437" t="s">
        <v>2020</v>
      </c>
      <c r="D1041" s="1435"/>
      <c r="E1041" s="1435"/>
      <c r="F1041" s="1438"/>
      <c r="G1041" s="799">
        <f>I1016*G1031</f>
        <v>5.1624319999999999</v>
      </c>
      <c r="H1041" s="950">
        <f>I1016*H1031</f>
        <v>6.4530400000000006</v>
      </c>
      <c r="I1041" s="926"/>
      <c r="J1041" s="926"/>
      <c r="K1041" s="709"/>
      <c r="L1041" s="736"/>
      <c r="M1041" s="709"/>
      <c r="N1041" s="736"/>
      <c r="O1041" s="736"/>
      <c r="P1041" s="709"/>
      <c r="Q1041" s="709"/>
      <c r="R1041" s="709"/>
      <c r="S1041" s="709"/>
      <c r="T1041" s="709"/>
      <c r="U1041" s="709"/>
      <c r="V1041" s="709"/>
      <c r="W1041" s="709"/>
      <c r="X1041" s="709"/>
      <c r="Y1041" s="709"/>
      <c r="Z1041" s="710"/>
    </row>
    <row r="1042" spans="1:26" ht="16.5" customHeight="1">
      <c r="A1042" s="708"/>
      <c r="B1042" s="709"/>
      <c r="C1042" s="1437" t="s">
        <v>2023</v>
      </c>
      <c r="D1042" s="1435"/>
      <c r="E1042" s="1435"/>
      <c r="F1042" s="1438"/>
      <c r="G1042" s="799">
        <f>I1017*G1031</f>
        <v>25.724944000000001</v>
      </c>
      <c r="H1042" s="950">
        <f>I1017*H1031</f>
        <v>32.156179999999999</v>
      </c>
      <c r="I1042" s="926"/>
      <c r="J1042" s="926"/>
      <c r="K1042" s="926"/>
      <c r="L1042" s="736"/>
      <c r="M1042" s="709"/>
      <c r="N1042" s="736"/>
      <c r="O1042" s="736"/>
      <c r="P1042" s="709"/>
      <c r="Q1042" s="709"/>
      <c r="R1042" s="709"/>
      <c r="S1042" s="709"/>
      <c r="T1042" s="709"/>
      <c r="U1042" s="709"/>
      <c r="V1042" s="709"/>
      <c r="W1042" s="709"/>
      <c r="X1042" s="709"/>
      <c r="Y1042" s="709"/>
      <c r="Z1042" s="710"/>
    </row>
    <row r="1043" spans="1:26" ht="16.5" customHeight="1">
      <c r="A1043" s="708"/>
      <c r="B1043" s="709"/>
      <c r="C1043" s="1437" t="s">
        <v>1614</v>
      </c>
      <c r="D1043" s="1435"/>
      <c r="E1043" s="1435"/>
      <c r="F1043" s="1438"/>
      <c r="G1043" s="799">
        <f t="shared" ref="G1043:H1043" si="152">SUM(G1040:G1042)</f>
        <v>35.399656</v>
      </c>
      <c r="H1043" s="950">
        <f t="shared" si="152"/>
        <v>44.249569999999999</v>
      </c>
      <c r="I1043" s="709"/>
      <c r="J1043" s="709"/>
      <c r="K1043" s="709"/>
      <c r="L1043" s="736"/>
      <c r="M1043" s="709"/>
      <c r="N1043" s="736"/>
      <c r="O1043" s="736"/>
      <c r="P1043" s="709"/>
      <c r="Q1043" s="709"/>
      <c r="R1043" s="709"/>
      <c r="S1043" s="709"/>
      <c r="T1043" s="709"/>
      <c r="U1043" s="709"/>
      <c r="V1043" s="709"/>
      <c r="W1043" s="709"/>
      <c r="X1043" s="709"/>
      <c r="Y1043" s="709"/>
      <c r="Z1043" s="710"/>
    </row>
    <row r="1044" spans="1:26" ht="16.5" customHeight="1">
      <c r="A1044" s="708"/>
      <c r="B1044" s="709"/>
      <c r="C1044" s="710"/>
      <c r="D1044" s="710"/>
      <c r="E1044" s="710"/>
      <c r="F1044" s="710"/>
      <c r="G1044" s="926"/>
      <c r="H1044" s="745"/>
      <c r="I1044" s="709"/>
      <c r="J1044" s="744"/>
      <c r="K1044" s="709"/>
      <c r="L1044" s="736"/>
      <c r="M1044" s="709"/>
      <c r="N1044" s="736"/>
      <c r="O1044" s="736"/>
      <c r="P1044" s="709"/>
      <c r="Q1044" s="709"/>
      <c r="R1044" s="709"/>
      <c r="S1044" s="709"/>
      <c r="T1044" s="709"/>
      <c r="U1044" s="709"/>
      <c r="V1044" s="709"/>
      <c r="W1044" s="709"/>
      <c r="X1044" s="709"/>
      <c r="Y1044" s="709"/>
      <c r="Z1044" s="710"/>
    </row>
    <row r="1045" spans="1:26" ht="16.5" customHeight="1">
      <c r="A1045" s="708"/>
      <c r="B1045" s="709"/>
      <c r="C1045" s="763"/>
      <c r="D1045" s="709"/>
      <c r="E1045" s="709"/>
      <c r="F1045" s="709"/>
      <c r="G1045" s="926"/>
      <c r="H1045" s="926"/>
      <c r="I1045" s="926"/>
      <c r="J1045" s="744"/>
      <c r="K1045" s="709"/>
      <c r="L1045" s="736"/>
      <c r="M1045" s="709"/>
      <c r="N1045" s="736"/>
      <c r="O1045" s="736"/>
      <c r="P1045" s="709"/>
      <c r="Q1045" s="709"/>
      <c r="R1045" s="709"/>
      <c r="S1045" s="709"/>
      <c r="T1045" s="709"/>
      <c r="U1045" s="709"/>
      <c r="V1045" s="709"/>
      <c r="W1045" s="709"/>
      <c r="X1045" s="709"/>
      <c r="Y1045" s="709"/>
      <c r="Z1045" s="710"/>
    </row>
    <row r="1046" spans="1:26" ht="16.5" customHeight="1">
      <c r="A1046" s="708"/>
      <c r="B1046" s="709"/>
      <c r="C1046" s="1440" t="s">
        <v>1610</v>
      </c>
      <c r="D1046" s="1441"/>
      <c r="E1046" s="951" t="s">
        <v>87</v>
      </c>
      <c r="F1046" s="786" t="s">
        <v>88</v>
      </c>
      <c r="G1046" s="926"/>
      <c r="H1046" s="926"/>
      <c r="I1046" s="926"/>
      <c r="J1046" s="926"/>
      <c r="K1046" s="926"/>
      <c r="L1046" s="736"/>
      <c r="M1046" s="709"/>
      <c r="N1046" s="736"/>
      <c r="O1046" s="736"/>
      <c r="P1046" s="709"/>
      <c r="Q1046" s="709"/>
      <c r="R1046" s="709"/>
      <c r="S1046" s="709"/>
      <c r="T1046" s="709"/>
      <c r="U1046" s="709"/>
      <c r="V1046" s="709"/>
      <c r="W1046" s="709"/>
      <c r="X1046" s="709"/>
      <c r="Y1046" s="709"/>
      <c r="Z1046" s="710"/>
    </row>
    <row r="1047" spans="1:26" ht="16.5" customHeight="1">
      <c r="A1047" s="708"/>
      <c r="B1047" s="709"/>
      <c r="C1047" s="1458" t="s">
        <v>2028</v>
      </c>
      <c r="D1047" s="1459"/>
      <c r="E1047" s="715">
        <f t="shared" ref="E1047:F1047" si="153">G1043</f>
        <v>35.399656</v>
      </c>
      <c r="F1047" s="715">
        <f t="shared" si="153"/>
        <v>44.249569999999999</v>
      </c>
      <c r="G1047" s="926"/>
      <c r="H1047" s="926"/>
      <c r="I1047" s="926"/>
      <c r="J1047" s="926"/>
      <c r="K1047" s="926"/>
      <c r="L1047" s="736"/>
      <c r="M1047" s="709"/>
      <c r="N1047" s="736"/>
      <c r="O1047" s="736"/>
      <c r="P1047" s="709"/>
      <c r="Q1047" s="709"/>
      <c r="R1047" s="709"/>
      <c r="S1047" s="709"/>
      <c r="T1047" s="709"/>
      <c r="U1047" s="709"/>
      <c r="V1047" s="709"/>
      <c r="W1047" s="709"/>
      <c r="X1047" s="709"/>
      <c r="Y1047" s="709"/>
      <c r="Z1047" s="710"/>
    </row>
    <row r="1048" spans="1:26" ht="16.5" customHeight="1">
      <c r="A1048" s="708"/>
      <c r="B1048" s="709"/>
      <c r="C1048" s="1450" t="s">
        <v>1357</v>
      </c>
      <c r="D1048" s="1451"/>
      <c r="E1048" s="868"/>
      <c r="F1048" s="742">
        <f>(F1047-E1047)/E1047</f>
        <v>0.24999999999999994</v>
      </c>
      <c r="G1048" s="926"/>
      <c r="H1048" s="926"/>
      <c r="I1048" s="926"/>
      <c r="J1048" s="926"/>
      <c r="K1048" s="926"/>
      <c r="L1048" s="736"/>
      <c r="M1048" s="709"/>
      <c r="N1048" s="736"/>
      <c r="O1048" s="736"/>
      <c r="P1048" s="709"/>
      <c r="Q1048" s="709"/>
      <c r="R1048" s="709"/>
      <c r="S1048" s="709"/>
      <c r="T1048" s="709"/>
      <c r="U1048" s="709"/>
      <c r="V1048" s="709"/>
      <c r="W1048" s="709"/>
      <c r="X1048" s="709"/>
      <c r="Y1048" s="709"/>
      <c r="Z1048" s="710"/>
    </row>
    <row r="1049" spans="1:26" ht="16.5" customHeight="1">
      <c r="A1049" s="708"/>
      <c r="B1049" s="709"/>
      <c r="C1049" s="710"/>
      <c r="D1049" s="710"/>
      <c r="E1049" s="710"/>
      <c r="F1049" s="952"/>
      <c r="G1049" s="710"/>
      <c r="H1049" s="926"/>
      <c r="I1049" s="926"/>
      <c r="J1049" s="926"/>
      <c r="K1049" s="949"/>
      <c r="L1049" s="736"/>
      <c r="M1049" s="709"/>
      <c r="N1049" s="736"/>
      <c r="O1049" s="736"/>
      <c r="P1049" s="709"/>
      <c r="Q1049" s="709"/>
      <c r="R1049" s="709"/>
      <c r="S1049" s="709"/>
      <c r="T1049" s="709"/>
      <c r="U1049" s="709"/>
      <c r="V1049" s="709"/>
      <c r="W1049" s="709"/>
      <c r="X1049" s="709"/>
      <c r="Y1049" s="709"/>
      <c r="Z1049" s="710"/>
    </row>
    <row r="1050" spans="1:26" ht="16.5" customHeight="1">
      <c r="A1050" s="708"/>
      <c r="B1050" s="709"/>
      <c r="C1050" s="709"/>
      <c r="D1050" s="709"/>
      <c r="E1050" s="709"/>
      <c r="F1050" s="709"/>
      <c r="G1050" s="736"/>
      <c r="H1050" s="736"/>
      <c r="I1050" s="736"/>
      <c r="J1050" s="736"/>
      <c r="K1050" s="736"/>
      <c r="L1050" s="736"/>
      <c r="M1050" s="709"/>
      <c r="N1050" s="736"/>
      <c r="O1050" s="736"/>
      <c r="P1050" s="709"/>
      <c r="Q1050" s="709"/>
      <c r="R1050" s="709"/>
      <c r="S1050" s="709"/>
      <c r="T1050" s="709"/>
      <c r="U1050" s="709"/>
      <c r="V1050" s="709"/>
      <c r="W1050" s="709"/>
      <c r="X1050" s="709"/>
      <c r="Y1050" s="709"/>
      <c r="Z1050" s="710"/>
    </row>
    <row r="1051" spans="1:26" ht="16.5" customHeight="1">
      <c r="A1051" s="708"/>
      <c r="B1051" s="709"/>
      <c r="C1051" s="709"/>
      <c r="D1051" s="709"/>
      <c r="E1051" s="709"/>
      <c r="F1051" s="709"/>
      <c r="G1051" s="736"/>
      <c r="H1051" s="736"/>
      <c r="I1051" s="736"/>
      <c r="J1051" s="736"/>
      <c r="K1051" s="736"/>
      <c r="L1051" s="736"/>
      <c r="M1051" s="709"/>
      <c r="N1051" s="736"/>
      <c r="O1051" s="736"/>
      <c r="P1051" s="709"/>
      <c r="Q1051" s="709"/>
      <c r="R1051" s="709"/>
      <c r="S1051" s="709"/>
      <c r="T1051" s="709"/>
      <c r="U1051" s="709"/>
      <c r="V1051" s="709"/>
      <c r="W1051" s="709"/>
      <c r="X1051" s="709"/>
      <c r="Y1051" s="709"/>
      <c r="Z1051" s="710"/>
    </row>
    <row r="1052" spans="1:26" ht="16.5" customHeight="1">
      <c r="A1052" s="708"/>
      <c r="B1052" s="709"/>
      <c r="C1052" s="963"/>
      <c r="D1052" s="963"/>
      <c r="E1052" s="963"/>
      <c r="F1052" s="972" t="s">
        <v>1610</v>
      </c>
      <c r="G1052" s="749" t="s">
        <v>1706</v>
      </c>
      <c r="H1052" s="1518" t="s">
        <v>2049</v>
      </c>
      <c r="I1052" s="1438"/>
      <c r="J1052" s="750" t="s">
        <v>1633</v>
      </c>
      <c r="K1052" s="750" t="s">
        <v>1634</v>
      </c>
      <c r="L1052" s="750" t="s">
        <v>1728</v>
      </c>
      <c r="M1052" s="709"/>
      <c r="N1052" s="708"/>
      <c r="O1052" s="708"/>
      <c r="P1052" s="709"/>
      <c r="Q1052" s="709"/>
      <c r="R1052" s="709"/>
      <c r="S1052" s="709"/>
      <c r="T1052" s="709"/>
      <c r="U1052" s="709"/>
      <c r="V1052" s="709"/>
      <c r="W1052" s="709"/>
      <c r="X1052" s="709"/>
      <c r="Y1052" s="709"/>
      <c r="Z1052" s="710"/>
    </row>
    <row r="1053" spans="1:26" ht="16.5" customHeight="1">
      <c r="A1053" s="708"/>
      <c r="B1053" s="710"/>
      <c r="C1053" s="1473" t="s">
        <v>2050</v>
      </c>
      <c r="D1053" s="1435"/>
      <c r="E1053" s="1435"/>
      <c r="F1053" s="1438"/>
      <c r="G1053" s="751">
        <f>2910635234665/10000000000</f>
        <v>291.06352346649999</v>
      </c>
      <c r="H1053" s="1519" t="s">
        <v>2051</v>
      </c>
      <c r="I1053" s="1438"/>
      <c r="J1053" s="973">
        <v>44240</v>
      </c>
      <c r="K1053" s="973">
        <v>47033</v>
      </c>
      <c r="L1053" s="819">
        <v>0.53</v>
      </c>
      <c r="M1053" s="708"/>
      <c r="N1053" s="709"/>
      <c r="O1053" s="709"/>
      <c r="P1053" s="709"/>
      <c r="Q1053" s="709"/>
      <c r="R1053" s="709"/>
      <c r="S1053" s="709"/>
      <c r="T1053" s="709"/>
      <c r="U1053" s="709"/>
      <c r="V1053" s="709"/>
      <c r="W1053" s="709"/>
      <c r="X1053" s="709"/>
      <c r="Y1053" s="709"/>
      <c r="Z1053" s="710"/>
    </row>
    <row r="1054" spans="1:26" ht="16.5" customHeight="1">
      <c r="A1054" s="708"/>
      <c r="B1054" s="710"/>
      <c r="C1054" s="1473" t="s">
        <v>2041</v>
      </c>
      <c r="D1054" s="1435"/>
      <c r="E1054" s="1435"/>
      <c r="F1054" s="1438"/>
      <c r="G1054" s="751">
        <f>1583611000000/10000000000</f>
        <v>158.36109999999999</v>
      </c>
      <c r="H1054" s="1519" t="s">
        <v>2052</v>
      </c>
      <c r="I1054" s="1438"/>
      <c r="J1054" s="973">
        <v>45453</v>
      </c>
      <c r="K1054" s="752" t="s">
        <v>2053</v>
      </c>
      <c r="L1054" s="819">
        <v>0.12</v>
      </c>
      <c r="M1054" s="949"/>
      <c r="N1054" s="709"/>
      <c r="O1054" s="709"/>
      <c r="P1054" s="709"/>
      <c r="Q1054" s="709"/>
      <c r="R1054" s="709"/>
      <c r="S1054" s="709"/>
      <c r="T1054" s="709"/>
      <c r="U1054" s="709"/>
      <c r="V1054" s="709"/>
      <c r="W1054" s="709"/>
      <c r="X1054" s="709"/>
      <c r="Y1054" s="709"/>
      <c r="Z1054" s="710"/>
    </row>
    <row r="1055" spans="1:26" ht="16.5" customHeight="1">
      <c r="A1055" s="708"/>
      <c r="B1055" s="710"/>
      <c r="C1055" s="1473" t="s">
        <v>2054</v>
      </c>
      <c r="D1055" s="1435"/>
      <c r="E1055" s="1435"/>
      <c r="F1055" s="1438"/>
      <c r="G1055" s="974">
        <f>1002399908114/10000000000</f>
        <v>100.23999081140001</v>
      </c>
      <c r="H1055" s="1519" t="s">
        <v>2055</v>
      </c>
      <c r="I1055" s="1438"/>
      <c r="J1055" s="973">
        <v>45607</v>
      </c>
      <c r="K1055" s="973">
        <v>46488</v>
      </c>
      <c r="L1055" s="819">
        <v>0</v>
      </c>
      <c r="M1055" s="709"/>
      <c r="N1055" s="926"/>
      <c r="O1055" s="709"/>
      <c r="P1055" s="709"/>
      <c r="Q1055" s="709"/>
      <c r="R1055" s="709"/>
      <c r="S1055" s="709"/>
      <c r="T1055" s="709"/>
      <c r="U1055" s="709"/>
      <c r="V1055" s="709"/>
      <c r="W1055" s="709"/>
      <c r="X1055" s="709"/>
      <c r="Y1055" s="709"/>
      <c r="Z1055" s="710"/>
    </row>
    <row r="1056" spans="1:26" ht="16.5" customHeight="1">
      <c r="A1056" s="708"/>
      <c r="B1056" s="710"/>
      <c r="C1056" s="1473" t="s">
        <v>2056</v>
      </c>
      <c r="D1056" s="1435"/>
      <c r="E1056" s="1435"/>
      <c r="F1056" s="1438"/>
      <c r="G1056" s="975">
        <f>1226320960000/10000000000</f>
        <v>122.632096</v>
      </c>
      <c r="H1056" s="1519" t="s">
        <v>2057</v>
      </c>
      <c r="I1056" s="1438"/>
      <c r="J1056" s="973">
        <v>42220</v>
      </c>
      <c r="K1056" s="973">
        <v>45862</v>
      </c>
      <c r="L1056" s="819">
        <v>0.98</v>
      </c>
      <c r="M1056" s="926"/>
      <c r="N1056" s="926"/>
      <c r="O1056" s="709"/>
      <c r="P1056" s="709"/>
      <c r="Q1056" s="709"/>
      <c r="R1056" s="709"/>
      <c r="S1056" s="709"/>
      <c r="T1056" s="709"/>
      <c r="U1056" s="709"/>
      <c r="V1056" s="709"/>
      <c r="W1056" s="709"/>
      <c r="X1056" s="709"/>
      <c r="Y1056" s="709"/>
      <c r="Z1056" s="744"/>
    </row>
    <row r="1057" spans="1:26" ht="16.5" customHeight="1">
      <c r="A1057" s="720"/>
      <c r="B1057" s="709"/>
      <c r="C1057" s="888"/>
      <c r="D1057" s="764"/>
      <c r="E1057" s="764"/>
      <c r="F1057" s="764"/>
      <c r="G1057" s="764"/>
      <c r="H1057" s="764"/>
      <c r="I1057" s="764"/>
      <c r="J1057" s="709"/>
      <c r="K1057" s="709"/>
      <c r="L1057" s="709"/>
      <c r="M1057" s="709"/>
      <c r="N1057" s="709"/>
      <c r="O1057" s="709"/>
      <c r="P1057" s="709"/>
      <c r="Q1057" s="709"/>
      <c r="R1057" s="709"/>
      <c r="S1057" s="709"/>
      <c r="T1057" s="709"/>
      <c r="U1057" s="709"/>
      <c r="V1057" s="709"/>
      <c r="W1057" s="709"/>
      <c r="X1057" s="709"/>
      <c r="Y1057" s="709"/>
      <c r="Z1057" s="744"/>
    </row>
    <row r="1058" spans="1:26" ht="16.5" customHeight="1">
      <c r="A1058" s="720"/>
      <c r="B1058" s="709"/>
      <c r="C1058" s="708" t="s">
        <v>2058</v>
      </c>
      <c r="D1058" s="708"/>
      <c r="E1058" s="708"/>
      <c r="F1058" s="949"/>
      <c r="G1058" s="926"/>
      <c r="H1058" s="926"/>
      <c r="I1058" s="926"/>
      <c r="J1058" s="709"/>
      <c r="K1058" s="709"/>
      <c r="L1058" s="709"/>
      <c r="M1058" s="709"/>
      <c r="N1058" s="709"/>
      <c r="O1058" s="709"/>
      <c r="P1058" s="709"/>
      <c r="Q1058" s="709"/>
      <c r="R1058" s="709"/>
      <c r="S1058" s="709"/>
      <c r="T1058" s="709"/>
      <c r="U1058" s="709"/>
      <c r="V1058" s="709"/>
      <c r="W1058" s="709"/>
      <c r="X1058" s="709"/>
      <c r="Y1058" s="709"/>
      <c r="Z1058" s="888"/>
    </row>
    <row r="1059" spans="1:26" ht="16.5" customHeight="1">
      <c r="A1059" s="720"/>
      <c r="B1059" s="709"/>
      <c r="C1059" s="976"/>
      <c r="D1059" s="976"/>
      <c r="E1059" s="976"/>
      <c r="F1059" s="709"/>
      <c r="G1059" s="926"/>
      <c r="H1059" s="926"/>
      <c r="I1059" s="926"/>
      <c r="J1059" s="709"/>
      <c r="K1059" s="709"/>
      <c r="L1059" s="709"/>
      <c r="M1059" s="709"/>
      <c r="N1059" s="709"/>
      <c r="O1059" s="708"/>
      <c r="P1059" s="709"/>
      <c r="Q1059" s="709"/>
      <c r="R1059" s="709"/>
      <c r="S1059" s="709"/>
      <c r="T1059" s="709"/>
      <c r="U1059" s="709"/>
      <c r="V1059" s="709"/>
      <c r="W1059" s="709"/>
      <c r="X1059" s="709"/>
      <c r="Y1059" s="709"/>
      <c r="Z1059" s="888"/>
    </row>
    <row r="1060" spans="1:26" ht="16.5" customHeight="1">
      <c r="A1060" s="720"/>
      <c r="B1060" s="709"/>
      <c r="C1060" s="977" t="s">
        <v>2059</v>
      </c>
      <c r="D1060" s="926"/>
      <c r="E1060" s="926"/>
      <c r="F1060" s="926"/>
      <c r="G1060" s="709"/>
      <c r="H1060" s="709"/>
      <c r="I1060" s="926"/>
      <c r="J1060" s="709"/>
      <c r="K1060" s="709"/>
      <c r="L1060" s="709"/>
      <c r="M1060" s="709"/>
      <c r="N1060" s="709"/>
      <c r="O1060" s="709"/>
      <c r="P1060" s="709"/>
      <c r="Q1060" s="709"/>
      <c r="R1060" s="709"/>
      <c r="S1060" s="709"/>
      <c r="T1060" s="709"/>
      <c r="U1060" s="709"/>
      <c r="V1060" s="709"/>
      <c r="W1060" s="709"/>
      <c r="X1060" s="709"/>
      <c r="Y1060" s="709"/>
      <c r="Z1060" s="888"/>
    </row>
    <row r="1061" spans="1:26" ht="16.5" customHeight="1">
      <c r="A1061" s="708"/>
      <c r="B1061" s="709"/>
      <c r="C1061" s="926"/>
      <c r="D1061" s="926"/>
      <c r="E1061" s="926"/>
      <c r="F1061" s="926"/>
      <c r="G1061" s="926"/>
      <c r="H1061" s="926"/>
      <c r="I1061" s="926"/>
      <c r="J1061" s="709"/>
      <c r="K1061" s="709"/>
      <c r="L1061" s="709"/>
      <c r="M1061" s="709"/>
      <c r="N1061" s="709"/>
      <c r="O1061" s="709"/>
      <c r="P1061" s="709"/>
      <c r="Q1061" s="709"/>
      <c r="R1061" s="709"/>
      <c r="S1061" s="709"/>
      <c r="T1061" s="709"/>
      <c r="U1061" s="709"/>
      <c r="V1061" s="709"/>
      <c r="W1061" s="709"/>
      <c r="X1061" s="709"/>
      <c r="Y1061" s="709"/>
      <c r="Z1061" s="888"/>
    </row>
    <row r="1062" spans="1:26" ht="16.5" customHeight="1">
      <c r="A1062" s="708"/>
      <c r="B1062" s="709"/>
      <c r="C1062" s="926"/>
      <c r="D1062" s="926"/>
      <c r="E1062" s="978" t="s">
        <v>1610</v>
      </c>
      <c r="F1062" s="749" t="s">
        <v>87</v>
      </c>
      <c r="G1062" s="709"/>
      <c r="H1062" s="709"/>
      <c r="I1062" s="709"/>
      <c r="J1062" s="709"/>
      <c r="K1062" s="709"/>
      <c r="L1062" s="709"/>
      <c r="M1062" s="709"/>
      <c r="N1062" s="709"/>
      <c r="O1062" s="709"/>
      <c r="P1062" s="709"/>
      <c r="Q1062" s="709"/>
      <c r="R1062" s="709"/>
      <c r="S1062" s="709"/>
      <c r="T1062" s="709"/>
      <c r="U1062" s="709"/>
      <c r="V1062" s="709"/>
      <c r="W1062" s="709"/>
      <c r="X1062" s="709"/>
      <c r="Y1062" s="709"/>
      <c r="Z1062" s="888"/>
    </row>
    <row r="1063" spans="1:26" ht="16.5" customHeight="1">
      <c r="A1063" s="708"/>
      <c r="B1063" s="709"/>
      <c r="C1063" s="1473" t="s">
        <v>2056</v>
      </c>
      <c r="D1063" s="1435"/>
      <c r="E1063" s="1530"/>
      <c r="F1063" s="907">
        <f>G1056*(1-L1056)</f>
        <v>2.4526419200000023</v>
      </c>
      <c r="G1063" s="709"/>
      <c r="H1063" s="709"/>
      <c r="I1063" s="709"/>
      <c r="J1063" s="709"/>
      <c r="K1063" s="709"/>
      <c r="L1063" s="709"/>
      <c r="M1063" s="709"/>
      <c r="N1063" s="709"/>
      <c r="O1063" s="709"/>
      <c r="P1063" s="709"/>
      <c r="Q1063" s="709"/>
      <c r="R1063" s="709"/>
      <c r="S1063" s="709"/>
      <c r="T1063" s="709"/>
      <c r="U1063" s="709"/>
      <c r="V1063" s="709"/>
      <c r="W1063" s="709"/>
      <c r="X1063" s="709"/>
      <c r="Y1063" s="709"/>
      <c r="Z1063" s="888"/>
    </row>
    <row r="1064" spans="1:26" ht="16.5" customHeight="1">
      <c r="A1064" s="744"/>
      <c r="B1064" s="744"/>
      <c r="C1064" s="1478" t="s">
        <v>1614</v>
      </c>
      <c r="D1064" s="1435"/>
      <c r="E1064" s="1438"/>
      <c r="F1064" s="778">
        <f>SUM(F1063)</f>
        <v>2.4526419200000023</v>
      </c>
      <c r="G1064" s="938"/>
      <c r="H1064" s="938"/>
      <c r="I1064" s="938"/>
      <c r="J1064" s="744"/>
      <c r="K1064" s="744"/>
      <c r="L1064" s="744"/>
      <c r="M1064" s="744"/>
      <c r="N1064" s="744"/>
      <c r="O1064" s="744"/>
      <c r="P1064" s="744"/>
      <c r="Q1064" s="744"/>
      <c r="R1064" s="744"/>
      <c r="S1064" s="744"/>
      <c r="T1064" s="744"/>
      <c r="U1064" s="744"/>
      <c r="V1064" s="744"/>
      <c r="W1064" s="744"/>
      <c r="X1064" s="744"/>
      <c r="Y1064" s="744"/>
      <c r="Z1064" s="888"/>
    </row>
    <row r="1065" spans="1:26" ht="16.5" customHeight="1">
      <c r="A1065" s="876"/>
      <c r="B1065" s="744"/>
      <c r="C1065" s="902"/>
      <c r="D1065" s="902"/>
      <c r="E1065" s="902"/>
      <c r="F1065" s="902"/>
      <c r="G1065" s="902"/>
      <c r="H1065" s="902"/>
      <c r="I1065" s="902"/>
      <c r="J1065" s="744"/>
      <c r="K1065" s="744"/>
      <c r="L1065" s="744"/>
      <c r="M1065" s="744"/>
      <c r="N1065" s="744"/>
      <c r="O1065" s="744"/>
      <c r="P1065" s="744"/>
      <c r="Q1065" s="744"/>
      <c r="R1065" s="744"/>
      <c r="S1065" s="744"/>
      <c r="T1065" s="744"/>
      <c r="U1065" s="744"/>
      <c r="V1065" s="744"/>
      <c r="W1065" s="744"/>
      <c r="X1065" s="744"/>
      <c r="Y1065" s="744"/>
      <c r="Z1065" s="888"/>
    </row>
    <row r="1066" spans="1:26" ht="16.5" customHeight="1">
      <c r="A1066" s="876"/>
      <c r="B1066" s="744"/>
      <c r="C1066" s="709" t="s">
        <v>2060</v>
      </c>
      <c r="D1066" s="926"/>
      <c r="E1066" s="926"/>
      <c r="F1066" s="926"/>
      <c r="G1066" s="938"/>
      <c r="H1066" s="938"/>
      <c r="I1066" s="926"/>
      <c r="J1066" s="926"/>
      <c r="K1066" s="926"/>
      <c r="L1066" s="926"/>
      <c r="M1066" s="709"/>
      <c r="N1066" s="926"/>
      <c r="O1066" s="926"/>
      <c r="P1066" s="709"/>
      <c r="Q1066" s="709"/>
      <c r="R1066" s="744"/>
      <c r="S1066" s="744"/>
      <c r="T1066" s="744"/>
      <c r="U1066" s="744"/>
      <c r="V1066" s="744"/>
      <c r="W1066" s="744"/>
      <c r="X1066" s="744"/>
      <c r="Y1066" s="744"/>
      <c r="Z1066" s="888"/>
    </row>
    <row r="1067" spans="1:26" ht="16.5" customHeight="1">
      <c r="A1067" s="876"/>
      <c r="B1067" s="744"/>
      <c r="C1067" s="710" t="s">
        <v>2061</v>
      </c>
      <c r="D1067" s="710"/>
      <c r="E1067" s="710"/>
      <c r="F1067" s="710"/>
      <c r="G1067" s="926"/>
      <c r="H1067" s="926"/>
      <c r="I1067" s="926"/>
      <c r="J1067" s="926"/>
      <c r="K1067" s="926"/>
      <c r="L1067" s="926"/>
      <c r="M1067" s="926"/>
      <c r="N1067" s="926"/>
      <c r="O1067" s="926"/>
      <c r="P1067" s="926"/>
      <c r="Q1067" s="709"/>
      <c r="R1067" s="744"/>
      <c r="S1067" s="744"/>
      <c r="T1067" s="744"/>
      <c r="U1067" s="744"/>
      <c r="V1067" s="744"/>
      <c r="W1067" s="744"/>
      <c r="X1067" s="744"/>
      <c r="Y1067" s="744"/>
      <c r="Z1067" s="888"/>
    </row>
    <row r="1068" spans="1:26" ht="16.5" customHeight="1">
      <c r="A1068" s="876"/>
      <c r="B1068" s="744"/>
      <c r="C1068" s="745"/>
      <c r="D1068" s="709"/>
      <c r="E1068" s="709"/>
      <c r="F1068" s="709"/>
      <c r="G1068" s="709"/>
      <c r="H1068" s="709"/>
      <c r="I1068" s="709"/>
      <c r="J1068" s="745"/>
      <c r="K1068" s="745"/>
      <c r="L1068" s="709"/>
      <c r="M1068" s="709"/>
      <c r="N1068" s="709"/>
      <c r="O1068" s="709"/>
      <c r="P1068" s="709"/>
      <c r="Q1068" s="709"/>
      <c r="R1068" s="744"/>
      <c r="S1068" s="744"/>
      <c r="T1068" s="744"/>
      <c r="U1068" s="744"/>
      <c r="V1068" s="744"/>
      <c r="W1068" s="744"/>
      <c r="X1068" s="744"/>
      <c r="Y1068" s="744"/>
      <c r="Z1068" s="888"/>
    </row>
    <row r="1069" spans="1:26" ht="16.5" customHeight="1">
      <c r="A1069" s="876"/>
      <c r="B1069" s="744"/>
      <c r="C1069" s="926"/>
      <c r="D1069" s="709"/>
      <c r="E1069" s="709"/>
      <c r="F1069" s="709"/>
      <c r="G1069" s="745"/>
      <c r="H1069" s="745"/>
      <c r="I1069" s="745"/>
      <c r="J1069" s="926"/>
      <c r="K1069" s="745"/>
      <c r="L1069" s="745"/>
      <c r="M1069" s="709"/>
      <c r="N1069" s="709"/>
      <c r="O1069" s="709"/>
      <c r="P1069" s="709"/>
      <c r="Q1069" s="709"/>
      <c r="R1069" s="744"/>
      <c r="S1069" s="744"/>
      <c r="T1069" s="744"/>
      <c r="U1069" s="744"/>
      <c r="V1069" s="744"/>
      <c r="W1069" s="744"/>
      <c r="X1069" s="744"/>
      <c r="Y1069" s="744"/>
      <c r="Z1069" s="888"/>
    </row>
    <row r="1070" spans="1:26" ht="16.5" customHeight="1">
      <c r="A1070" s="876"/>
      <c r="B1070" s="744"/>
      <c r="C1070" s="710"/>
      <c r="D1070" s="710"/>
      <c r="E1070" s="710"/>
      <c r="F1070" s="979" t="s">
        <v>1610</v>
      </c>
      <c r="G1070" s="1518" t="s">
        <v>1633</v>
      </c>
      <c r="H1070" s="1438"/>
      <c r="I1070" s="1518" t="s">
        <v>1634</v>
      </c>
      <c r="J1070" s="1438"/>
      <c r="K1070" s="750" t="s">
        <v>2062</v>
      </c>
      <c r="L1070" s="1518" t="s">
        <v>2063</v>
      </c>
      <c r="M1070" s="1438"/>
      <c r="N1070" s="1518" t="s">
        <v>2064</v>
      </c>
      <c r="O1070" s="1438"/>
      <c r="P1070" s="1518" t="s">
        <v>2065</v>
      </c>
      <c r="Q1070" s="1438"/>
      <c r="R1070" s="1518" t="s">
        <v>2066</v>
      </c>
      <c r="S1070" s="1438"/>
      <c r="T1070" s="744"/>
      <c r="U1070" s="744"/>
      <c r="V1070" s="744"/>
      <c r="W1070" s="744"/>
      <c r="X1070" s="744"/>
      <c r="Y1070" s="744"/>
      <c r="Z1070" s="888"/>
    </row>
    <row r="1071" spans="1:26" ht="16.5" customHeight="1">
      <c r="A1071" s="876"/>
      <c r="B1071" s="744"/>
      <c r="C1071" s="1473" t="s">
        <v>2050</v>
      </c>
      <c r="D1071" s="1435"/>
      <c r="E1071" s="1435"/>
      <c r="F1071" s="1438"/>
      <c r="G1071" s="1520">
        <v>45658</v>
      </c>
      <c r="H1071" s="1438"/>
      <c r="I1071" s="1520">
        <v>47033</v>
      </c>
      <c r="J1071" s="1438"/>
      <c r="K1071" s="980">
        <f t="shared" ref="K1071:K1073" si="154">L1071+N1071</f>
        <v>24</v>
      </c>
      <c r="L1071" s="1528">
        <v>12</v>
      </c>
      <c r="M1071" s="1438"/>
      <c r="N1071" s="1528">
        <v>12</v>
      </c>
      <c r="O1071" s="1438"/>
      <c r="P1071" s="1528">
        <v>12</v>
      </c>
      <c r="Q1071" s="1438"/>
      <c r="R1071" s="1528">
        <f>31/7</f>
        <v>4.4285714285714288</v>
      </c>
      <c r="S1071" s="1438"/>
      <c r="T1071" s="744"/>
      <c r="U1071" s="744"/>
      <c r="V1071" s="744"/>
      <c r="W1071" s="744"/>
      <c r="X1071" s="744"/>
      <c r="Y1071" s="744"/>
      <c r="Z1071" s="888"/>
    </row>
    <row r="1072" spans="1:26" ht="16.5" customHeight="1">
      <c r="A1072" s="876"/>
      <c r="B1072" s="744"/>
      <c r="C1072" s="1473" t="s">
        <v>2041</v>
      </c>
      <c r="D1072" s="1435"/>
      <c r="E1072" s="1435"/>
      <c r="F1072" s="1438"/>
      <c r="G1072" s="1520">
        <v>45658</v>
      </c>
      <c r="H1072" s="1438"/>
      <c r="I1072" s="1529" t="s">
        <v>2053</v>
      </c>
      <c r="J1072" s="1438"/>
      <c r="K1072" s="980">
        <f t="shared" si="154"/>
        <v>24</v>
      </c>
      <c r="L1072" s="1528">
        <v>12</v>
      </c>
      <c r="M1072" s="1438"/>
      <c r="N1072" s="1528">
        <v>12</v>
      </c>
      <c r="O1072" s="1438"/>
      <c r="P1072" s="1528">
        <v>12</v>
      </c>
      <c r="Q1072" s="1438"/>
      <c r="R1072" s="1528">
        <f>3.4</f>
        <v>3.4</v>
      </c>
      <c r="S1072" s="1438"/>
      <c r="T1072" s="744"/>
      <c r="U1072" s="744"/>
      <c r="V1072" s="744"/>
      <c r="W1072" s="744"/>
      <c r="X1072" s="744"/>
      <c r="Y1072" s="744"/>
      <c r="Z1072" s="708"/>
    </row>
    <row r="1073" spans="1:26" ht="16.5" customHeight="1">
      <c r="A1073" s="876"/>
      <c r="B1073" s="744"/>
      <c r="C1073" s="1473" t="s">
        <v>2054</v>
      </c>
      <c r="D1073" s="1435"/>
      <c r="E1073" s="1435"/>
      <c r="F1073" s="1438"/>
      <c r="G1073" s="1520">
        <v>45658</v>
      </c>
      <c r="H1073" s="1438"/>
      <c r="I1073" s="1520">
        <v>46488</v>
      </c>
      <c r="J1073" s="1438"/>
      <c r="K1073" s="980">
        <f t="shared" si="154"/>
        <v>24</v>
      </c>
      <c r="L1073" s="1528">
        <v>12</v>
      </c>
      <c r="M1073" s="1438"/>
      <c r="N1073" s="1528">
        <v>12</v>
      </c>
      <c r="O1073" s="1438"/>
      <c r="P1073" s="1528">
        <v>4.4000000000000004</v>
      </c>
      <c r="Q1073" s="1438"/>
      <c r="R1073" s="1528">
        <v>0</v>
      </c>
      <c r="S1073" s="1438"/>
      <c r="T1073" s="744"/>
      <c r="U1073" s="744"/>
      <c r="V1073" s="744"/>
      <c r="W1073" s="744"/>
      <c r="X1073" s="744"/>
      <c r="Y1073" s="744"/>
      <c r="Z1073" s="756"/>
    </row>
    <row r="1074" spans="1:26" ht="16.5" customHeight="1">
      <c r="A1074" s="876"/>
      <c r="B1074" s="744"/>
      <c r="C1074" s="745"/>
      <c r="D1074" s="745"/>
      <c r="E1074" s="745"/>
      <c r="F1074" s="745"/>
      <c r="G1074" s="981"/>
      <c r="H1074" s="981"/>
      <c r="I1074" s="982"/>
      <c r="J1074" s="982"/>
      <c r="K1074" s="709"/>
      <c r="L1074" s="744"/>
      <c r="M1074" s="709"/>
      <c r="N1074" s="745"/>
      <c r="O1074" s="745"/>
      <c r="P1074" s="745"/>
      <c r="Q1074" s="709"/>
      <c r="R1074" s="744"/>
      <c r="S1074" s="744"/>
      <c r="T1074" s="744"/>
      <c r="U1074" s="744"/>
      <c r="V1074" s="744"/>
      <c r="W1074" s="744"/>
      <c r="X1074" s="744"/>
      <c r="Y1074" s="744"/>
      <c r="Z1074" s="756"/>
    </row>
    <row r="1075" spans="1:26" ht="16.5" customHeight="1">
      <c r="A1075" s="876"/>
      <c r="B1075" s="744"/>
      <c r="C1075" s="745"/>
      <c r="D1075" s="763"/>
      <c r="E1075" s="763"/>
      <c r="F1075" s="763"/>
      <c r="G1075" s="709"/>
      <c r="H1075" s="709"/>
      <c r="I1075" s="709"/>
      <c r="J1075" s="709"/>
      <c r="K1075" s="709"/>
      <c r="L1075" s="756"/>
      <c r="M1075" s="709"/>
      <c r="N1075" s="763"/>
      <c r="O1075" s="763"/>
      <c r="P1075" s="763"/>
      <c r="Q1075" s="709"/>
      <c r="R1075" s="744"/>
      <c r="S1075" s="744"/>
      <c r="T1075" s="744"/>
      <c r="U1075" s="744"/>
      <c r="V1075" s="744"/>
      <c r="W1075" s="744"/>
      <c r="X1075" s="744"/>
      <c r="Y1075" s="744"/>
      <c r="Z1075" s="756"/>
    </row>
    <row r="1076" spans="1:26" ht="16.5" customHeight="1">
      <c r="A1076" s="876"/>
      <c r="B1076" s="744"/>
      <c r="C1076" s="745" t="s">
        <v>2067</v>
      </c>
      <c r="D1076" s="709"/>
      <c r="E1076" s="709"/>
      <c r="F1076" s="709"/>
      <c r="G1076" s="709"/>
      <c r="H1076" s="708"/>
      <c r="I1076" s="709"/>
      <c r="J1076" s="709"/>
      <c r="K1076" s="709"/>
      <c r="L1076" s="756"/>
      <c r="M1076" s="709"/>
      <c r="N1076" s="763"/>
      <c r="O1076" s="763"/>
      <c r="P1076" s="763"/>
      <c r="Q1076" s="709"/>
      <c r="R1076" s="744"/>
      <c r="S1076" s="744"/>
      <c r="T1076" s="744"/>
      <c r="U1076" s="744"/>
      <c r="V1076" s="744"/>
      <c r="W1076" s="744"/>
      <c r="X1076" s="744"/>
      <c r="Y1076" s="744"/>
      <c r="Z1076" s="902"/>
    </row>
    <row r="1077" spans="1:26" ht="16.5" customHeight="1">
      <c r="A1077" s="876"/>
      <c r="B1077" s="744"/>
      <c r="C1077" s="745"/>
      <c r="D1077" s="745"/>
      <c r="E1077" s="745"/>
      <c r="F1077" s="745"/>
      <c r="G1077" s="745"/>
      <c r="H1077" s="938"/>
      <c r="I1077" s="745"/>
      <c r="J1077" s="709"/>
      <c r="K1077" s="709"/>
      <c r="L1077" s="756"/>
      <c r="M1077" s="709"/>
      <c r="N1077" s="763"/>
      <c r="O1077" s="763"/>
      <c r="P1077" s="763"/>
      <c r="Q1077" s="709"/>
      <c r="R1077" s="744"/>
      <c r="S1077" s="744"/>
      <c r="T1077" s="744"/>
      <c r="U1077" s="744"/>
      <c r="V1077" s="744"/>
      <c r="W1077" s="744"/>
      <c r="X1077" s="744"/>
      <c r="Y1077" s="744"/>
      <c r="Z1077" s="902"/>
    </row>
    <row r="1078" spans="1:26" ht="16.5" customHeight="1">
      <c r="A1078" s="876"/>
      <c r="B1078" s="744"/>
      <c r="C1078" s="746" t="s">
        <v>2068</v>
      </c>
      <c r="D1078" s="926"/>
      <c r="E1078" s="926"/>
      <c r="F1078" s="926"/>
      <c r="G1078" s="926"/>
      <c r="H1078" s="926"/>
      <c r="I1078" s="926"/>
      <c r="J1078" s="709"/>
      <c r="K1078" s="709"/>
      <c r="L1078" s="756"/>
      <c r="M1078" s="709"/>
      <c r="N1078" s="763"/>
      <c r="O1078" s="763"/>
      <c r="P1078" s="763"/>
      <c r="Q1078" s="709"/>
      <c r="R1078" s="744"/>
      <c r="S1078" s="744"/>
      <c r="T1078" s="744"/>
      <c r="U1078" s="744"/>
      <c r="V1078" s="744"/>
      <c r="W1078" s="744"/>
      <c r="X1078" s="744"/>
      <c r="Y1078" s="744"/>
      <c r="Z1078" s="902"/>
    </row>
    <row r="1079" spans="1:26" ht="16.5" customHeight="1">
      <c r="A1079" s="876"/>
      <c r="B1079" s="744"/>
      <c r="C1079" s="938"/>
      <c r="D1079" s="938"/>
      <c r="E1079" s="708"/>
      <c r="F1079" s="708"/>
      <c r="G1079" s="708"/>
      <c r="H1079" s="708"/>
      <c r="I1079" s="708"/>
      <c r="J1079" s="709"/>
      <c r="K1079" s="709"/>
      <c r="L1079" s="756"/>
      <c r="M1079" s="709"/>
      <c r="N1079" s="763"/>
      <c r="O1079" s="763"/>
      <c r="P1079" s="763"/>
      <c r="Q1079" s="709"/>
      <c r="R1079" s="744"/>
      <c r="S1079" s="744"/>
      <c r="T1079" s="744"/>
      <c r="U1079" s="744"/>
      <c r="V1079" s="744"/>
      <c r="W1079" s="744"/>
      <c r="X1079" s="744"/>
      <c r="Y1079" s="744"/>
      <c r="Z1079" s="902"/>
    </row>
    <row r="1080" spans="1:26" ht="16.5" customHeight="1">
      <c r="A1080" s="876"/>
      <c r="B1080" s="744"/>
      <c r="C1080" s="983"/>
      <c r="D1080" s="983"/>
      <c r="E1080" s="983"/>
      <c r="F1080" s="748" t="s">
        <v>1610</v>
      </c>
      <c r="G1080" s="750" t="s">
        <v>2069</v>
      </c>
      <c r="H1080" s="708"/>
      <c r="I1080" s="708"/>
      <c r="J1080" s="709"/>
      <c r="K1080" s="709"/>
      <c r="L1080" s="756"/>
      <c r="M1080" s="709"/>
      <c r="N1080" s="763"/>
      <c r="O1080" s="763"/>
      <c r="P1080" s="763"/>
      <c r="Q1080" s="709"/>
      <c r="R1080" s="744"/>
      <c r="S1080" s="744"/>
      <c r="T1080" s="744"/>
      <c r="U1080" s="744"/>
      <c r="V1080" s="744"/>
      <c r="W1080" s="744"/>
      <c r="X1080" s="744"/>
      <c r="Y1080" s="744"/>
      <c r="Z1080" s="902"/>
    </row>
    <row r="1081" spans="1:26" ht="16.5" customHeight="1">
      <c r="A1081" s="876"/>
      <c r="B1081" s="901"/>
      <c r="C1081" s="1473" t="s">
        <v>2050</v>
      </c>
      <c r="D1081" s="1435"/>
      <c r="E1081" s="1435"/>
      <c r="F1081" s="1438"/>
      <c r="G1081" s="984">
        <f t="shared" ref="G1081:G1083" si="155">G1053/K1071</f>
        <v>12.127646811104166</v>
      </c>
      <c r="H1081" s="708"/>
      <c r="I1081" s="708"/>
      <c r="J1081" s="709"/>
      <c r="K1081" s="709"/>
      <c r="L1081" s="756"/>
      <c r="M1081" s="709"/>
      <c r="N1081" s="763"/>
      <c r="O1081" s="763"/>
      <c r="P1081" s="763"/>
      <c r="Q1081" s="709"/>
      <c r="R1081" s="744"/>
      <c r="S1081" s="744"/>
      <c r="T1081" s="744"/>
      <c r="U1081" s="744"/>
      <c r="V1081" s="744"/>
      <c r="W1081" s="744"/>
      <c r="X1081" s="744"/>
      <c r="Y1081" s="744"/>
      <c r="Z1081" s="902"/>
    </row>
    <row r="1082" spans="1:26" ht="16.5" customHeight="1">
      <c r="A1082" s="876"/>
      <c r="B1082" s="744"/>
      <c r="C1082" s="1473" t="s">
        <v>2041</v>
      </c>
      <c r="D1082" s="1435"/>
      <c r="E1082" s="1435"/>
      <c r="F1082" s="1438"/>
      <c r="G1082" s="984">
        <f t="shared" si="155"/>
        <v>6.5983791666666667</v>
      </c>
      <c r="H1082" s="736"/>
      <c r="I1082" s="709"/>
      <c r="J1082" s="709"/>
      <c r="K1082" s="709"/>
      <c r="L1082" s="756"/>
      <c r="M1082" s="709"/>
      <c r="N1082" s="763"/>
      <c r="O1082" s="763"/>
      <c r="P1082" s="763"/>
      <c r="Q1082" s="709"/>
      <c r="R1082" s="744"/>
      <c r="S1082" s="744"/>
      <c r="T1082" s="744"/>
      <c r="U1082" s="744"/>
      <c r="V1082" s="744"/>
      <c r="W1082" s="744"/>
      <c r="X1082" s="744"/>
      <c r="Y1082" s="744"/>
      <c r="Z1082" s="902"/>
    </row>
    <row r="1083" spans="1:26" ht="16.5" customHeight="1">
      <c r="A1083" s="876"/>
      <c r="B1083" s="744"/>
      <c r="C1083" s="1473" t="s">
        <v>2054</v>
      </c>
      <c r="D1083" s="1435"/>
      <c r="E1083" s="1435"/>
      <c r="F1083" s="1438"/>
      <c r="G1083" s="984">
        <f t="shared" si="155"/>
        <v>4.1766662838083333</v>
      </c>
      <c r="H1083" s="736"/>
      <c r="I1083" s="709"/>
      <c r="J1083" s="709"/>
      <c r="K1083" s="709"/>
      <c r="L1083" s="756"/>
      <c r="M1083" s="709"/>
      <c r="N1083" s="763"/>
      <c r="O1083" s="763"/>
      <c r="P1083" s="763"/>
      <c r="Q1083" s="709"/>
      <c r="R1083" s="744"/>
      <c r="S1083" s="744"/>
      <c r="T1083" s="744"/>
      <c r="U1083" s="744"/>
      <c r="V1083" s="744"/>
      <c r="W1083" s="744"/>
      <c r="X1083" s="744"/>
      <c r="Y1083" s="744"/>
      <c r="Z1083" s="902"/>
    </row>
    <row r="1084" spans="1:26" ht="16.5" customHeight="1">
      <c r="A1084" s="876"/>
      <c r="B1084" s="744"/>
      <c r="C1084" s="745"/>
      <c r="D1084" s="763"/>
      <c r="E1084" s="763"/>
      <c r="F1084" s="763"/>
      <c r="G1084" s="709"/>
      <c r="H1084" s="736"/>
      <c r="I1084" s="709"/>
      <c r="J1084" s="709"/>
      <c r="K1084" s="709"/>
      <c r="L1084" s="756"/>
      <c r="M1084" s="709"/>
      <c r="N1084" s="763"/>
      <c r="O1084" s="763"/>
      <c r="P1084" s="763"/>
      <c r="Q1084" s="709"/>
      <c r="R1084" s="744"/>
      <c r="S1084" s="744"/>
      <c r="T1084" s="744"/>
      <c r="U1084" s="744"/>
      <c r="V1084" s="744"/>
      <c r="W1084" s="744"/>
      <c r="X1084" s="744"/>
      <c r="Y1084" s="744"/>
      <c r="Z1084" s="902"/>
    </row>
    <row r="1085" spans="1:26" ht="16.5" customHeight="1">
      <c r="A1085" s="876"/>
      <c r="B1085" s="744"/>
      <c r="C1085" s="745"/>
      <c r="D1085" s="763"/>
      <c r="E1085" s="763"/>
      <c r="F1085" s="763"/>
      <c r="G1085" s="709"/>
      <c r="H1085" s="736"/>
      <c r="I1085" s="709"/>
      <c r="J1085" s="709"/>
      <c r="K1085" s="709"/>
      <c r="L1085" s="756"/>
      <c r="M1085" s="709"/>
      <c r="N1085" s="763"/>
      <c r="O1085" s="763"/>
      <c r="P1085" s="763"/>
      <c r="Q1085" s="709"/>
      <c r="R1085" s="744"/>
      <c r="S1085" s="744"/>
      <c r="T1085" s="744"/>
      <c r="U1085" s="744"/>
      <c r="V1085" s="744"/>
      <c r="W1085" s="744"/>
      <c r="X1085" s="744"/>
      <c r="Y1085" s="744"/>
      <c r="Z1085" s="902"/>
    </row>
    <row r="1086" spans="1:26" ht="16.5" customHeight="1">
      <c r="A1086" s="876"/>
      <c r="B1086" s="710"/>
      <c r="C1086" s="985" t="s">
        <v>2070</v>
      </c>
      <c r="D1086" s="900"/>
      <c r="E1086" s="900"/>
      <c r="F1086" s="900"/>
      <c r="G1086" s="708"/>
      <c r="H1086" s="926"/>
      <c r="I1086" s="926"/>
      <c r="J1086" s="926"/>
      <c r="K1086" s="709"/>
      <c r="L1086" s="709"/>
      <c r="M1086" s="709"/>
      <c r="N1086" s="709"/>
      <c r="O1086" s="709"/>
      <c r="P1086" s="709"/>
      <c r="Q1086" s="709"/>
      <c r="R1086" s="744"/>
      <c r="S1086" s="744"/>
      <c r="T1086" s="744"/>
      <c r="U1086" s="744"/>
      <c r="V1086" s="744"/>
      <c r="W1086" s="744"/>
      <c r="X1086" s="744"/>
      <c r="Y1086" s="744"/>
      <c r="Z1086" s="902"/>
    </row>
    <row r="1087" spans="1:26" ht="16.5" customHeight="1">
      <c r="A1087" s="876"/>
      <c r="B1087" s="900"/>
      <c r="C1087" s="745"/>
      <c r="D1087" s="709"/>
      <c r="E1087" s="709"/>
      <c r="F1087" s="709"/>
      <c r="G1087" s="709"/>
      <c r="H1087" s="709"/>
      <c r="I1087" s="709"/>
      <c r="J1087" s="709"/>
      <c r="K1087" s="709"/>
      <c r="L1087" s="744"/>
      <c r="M1087" s="709"/>
      <c r="N1087" s="745"/>
      <c r="O1087" s="745"/>
      <c r="P1087" s="745"/>
      <c r="Q1087" s="709"/>
      <c r="R1087" s="744"/>
      <c r="S1087" s="744"/>
      <c r="T1087" s="744"/>
      <c r="U1087" s="744"/>
      <c r="V1087" s="744"/>
      <c r="W1087" s="744"/>
      <c r="X1087" s="744"/>
      <c r="Y1087" s="744"/>
      <c r="Z1087" s="902"/>
    </row>
    <row r="1088" spans="1:26" ht="16.5" customHeight="1">
      <c r="A1088" s="876"/>
      <c r="B1088" s="710"/>
      <c r="C1088" s="747"/>
      <c r="D1088" s="747"/>
      <c r="E1088" s="747"/>
      <c r="F1088" s="709"/>
      <c r="G1088" s="749" t="s">
        <v>87</v>
      </c>
      <c r="H1088" s="749" t="s">
        <v>88</v>
      </c>
      <c r="I1088" s="749" t="s">
        <v>89</v>
      </c>
      <c r="J1088" s="749" t="s">
        <v>90</v>
      </c>
      <c r="K1088" s="709"/>
      <c r="L1088" s="744"/>
      <c r="M1088" s="709"/>
      <c r="N1088" s="926"/>
      <c r="O1088" s="926"/>
      <c r="P1088" s="926"/>
      <c r="Q1088" s="709"/>
      <c r="R1088" s="744"/>
      <c r="S1088" s="744"/>
      <c r="T1088" s="744"/>
      <c r="U1088" s="744"/>
      <c r="V1088" s="744"/>
      <c r="W1088" s="744"/>
      <c r="X1088" s="744"/>
      <c r="Y1088" s="744"/>
      <c r="Z1088" s="902"/>
    </row>
    <row r="1089" spans="1:26" ht="16.5" customHeight="1">
      <c r="A1089" s="876"/>
      <c r="B1089" s="726"/>
      <c r="C1089" s="1473" t="s">
        <v>2050</v>
      </c>
      <c r="D1089" s="1435"/>
      <c r="E1089" s="1435"/>
      <c r="F1089" s="1438"/>
      <c r="G1089" s="980">
        <f t="shared" ref="G1089:G1091" si="156">G1081*L1071</f>
        <v>145.53176173324999</v>
      </c>
      <c r="H1089" s="980">
        <f>G1081*O1071</f>
        <v>0</v>
      </c>
      <c r="I1089" s="980">
        <f t="shared" ref="I1089:I1090" si="157">G1081*Q1071</f>
        <v>0</v>
      </c>
      <c r="J1089" s="980">
        <f t="shared" ref="J1089:J1090" si="158">G1081*S1071</f>
        <v>0</v>
      </c>
      <c r="K1089" s="736"/>
      <c r="L1089" s="888"/>
      <c r="M1089" s="736"/>
      <c r="N1089" s="828"/>
      <c r="O1089" s="828"/>
      <c r="P1089" s="828"/>
      <c r="Q1089" s="736"/>
      <c r="R1089" s="744"/>
      <c r="S1089" s="744"/>
      <c r="T1089" s="744"/>
      <c r="U1089" s="744"/>
      <c r="V1089" s="744"/>
      <c r="W1089" s="744"/>
      <c r="X1089" s="744"/>
      <c r="Y1089" s="744"/>
      <c r="Z1089" s="902"/>
    </row>
    <row r="1090" spans="1:26" ht="16.5" customHeight="1">
      <c r="A1090" s="876"/>
      <c r="B1090" s="726"/>
      <c r="C1090" s="1473" t="s">
        <v>2041</v>
      </c>
      <c r="D1090" s="1435"/>
      <c r="E1090" s="1435"/>
      <c r="F1090" s="1438"/>
      <c r="G1090" s="907">
        <f t="shared" si="156"/>
        <v>79.180549999999997</v>
      </c>
      <c r="H1090" s="907">
        <f t="shared" ref="H1090:H1091" si="159">G1082*N1072</f>
        <v>79.180549999999997</v>
      </c>
      <c r="I1090" s="907">
        <f t="shared" si="157"/>
        <v>0</v>
      </c>
      <c r="J1090" s="907">
        <f t="shared" si="158"/>
        <v>0</v>
      </c>
      <c r="K1090" s="736"/>
      <c r="L1090" s="888"/>
      <c r="M1090" s="736"/>
      <c r="N1090" s="828"/>
      <c r="O1090" s="828"/>
      <c r="P1090" s="828"/>
      <c r="Q1090" s="736"/>
      <c r="R1090" s="744"/>
      <c r="S1090" s="744"/>
      <c r="T1090" s="744"/>
      <c r="U1090" s="744"/>
      <c r="V1090" s="744"/>
      <c r="W1090" s="744"/>
      <c r="X1090" s="744"/>
      <c r="Y1090" s="744"/>
      <c r="Z1090" s="902"/>
    </row>
    <row r="1091" spans="1:26" ht="16.5" customHeight="1">
      <c r="A1091" s="876"/>
      <c r="B1091" s="926"/>
      <c r="C1091" s="1473" t="s">
        <v>2054</v>
      </c>
      <c r="D1091" s="1435"/>
      <c r="E1091" s="1435"/>
      <c r="F1091" s="1438"/>
      <c r="G1091" s="907">
        <f t="shared" si="156"/>
        <v>50.119995405699996</v>
      </c>
      <c r="H1091" s="907">
        <f t="shared" si="159"/>
        <v>50.119995405699996</v>
      </c>
      <c r="I1091" s="907">
        <f>G1083*P1073</f>
        <v>18.37733164875667</v>
      </c>
      <c r="J1091" s="907">
        <f>G1083*R1073</f>
        <v>0</v>
      </c>
      <c r="K1091" s="736"/>
      <c r="L1091" s="888"/>
      <c r="M1091" s="736"/>
      <c r="N1091" s="828"/>
      <c r="O1091" s="828"/>
      <c r="P1091" s="828"/>
      <c r="Q1091" s="736"/>
      <c r="R1091" s="744"/>
      <c r="S1091" s="744"/>
      <c r="T1091" s="744"/>
      <c r="U1091" s="744"/>
      <c r="V1091" s="744"/>
      <c r="W1091" s="744"/>
      <c r="X1091" s="744"/>
      <c r="Y1091" s="744"/>
      <c r="Z1091" s="902"/>
    </row>
    <row r="1092" spans="1:26" ht="16.5" customHeight="1">
      <c r="A1092" s="876"/>
      <c r="B1092" s="986"/>
      <c r="C1092" s="926"/>
      <c r="D1092" s="926"/>
      <c r="E1092" s="708"/>
      <c r="F1092" s="926"/>
      <c r="G1092" s="926"/>
      <c r="H1092" s="708"/>
      <c r="I1092" s="708"/>
      <c r="J1092" s="926"/>
      <c r="K1092" s="736"/>
      <c r="L1092" s="888"/>
      <c r="M1092" s="736"/>
      <c r="N1092" s="828"/>
      <c r="O1092" s="828"/>
      <c r="P1092" s="828"/>
      <c r="Q1092" s="736"/>
      <c r="R1092" s="744"/>
      <c r="S1092" s="744"/>
      <c r="T1092" s="744"/>
      <c r="U1092" s="744"/>
      <c r="V1092" s="744"/>
      <c r="W1092" s="744"/>
      <c r="X1092" s="744"/>
      <c r="Y1092" s="744"/>
      <c r="Z1092" s="902"/>
    </row>
    <row r="1093" spans="1:26" ht="16.5" customHeight="1">
      <c r="A1093" s="876"/>
      <c r="B1093" s="926"/>
      <c r="C1093" s="926"/>
      <c r="D1093" s="926"/>
      <c r="E1093" s="708"/>
      <c r="F1093" s="708"/>
      <c r="G1093" s="710"/>
      <c r="H1093" s="926"/>
      <c r="I1093" s="926"/>
      <c r="J1093" s="926"/>
      <c r="K1093" s="736"/>
      <c r="L1093" s="888"/>
      <c r="M1093" s="736"/>
      <c r="N1093" s="828"/>
      <c r="O1093" s="828"/>
      <c r="P1093" s="828"/>
      <c r="Q1093" s="736"/>
      <c r="R1093" s="744"/>
      <c r="S1093" s="744"/>
      <c r="T1093" s="744"/>
      <c r="U1093" s="744"/>
      <c r="V1093" s="744"/>
      <c r="W1093" s="744"/>
      <c r="X1093" s="744"/>
      <c r="Y1093" s="744"/>
      <c r="Z1093" s="902"/>
    </row>
    <row r="1094" spans="1:26" ht="16.5" customHeight="1">
      <c r="A1094" s="876"/>
      <c r="B1094" s="710"/>
      <c r="C1094" s="710" t="s">
        <v>2071</v>
      </c>
      <c r="D1094" s="710"/>
      <c r="E1094" s="710"/>
      <c r="F1094" s="710"/>
      <c r="G1094" s="710"/>
      <c r="H1094" s="926"/>
      <c r="I1094" s="926"/>
      <c r="J1094" s="926"/>
      <c r="K1094" s="736"/>
      <c r="L1094" s="888"/>
      <c r="M1094" s="736"/>
      <c r="N1094" s="828"/>
      <c r="O1094" s="828"/>
      <c r="P1094" s="828"/>
      <c r="Q1094" s="736"/>
      <c r="R1094" s="744"/>
      <c r="S1094" s="744"/>
      <c r="T1094" s="744"/>
      <c r="U1094" s="744"/>
      <c r="V1094" s="744"/>
      <c r="W1094" s="744"/>
      <c r="X1094" s="744"/>
      <c r="Y1094" s="744"/>
      <c r="Z1094" s="902"/>
    </row>
    <row r="1095" spans="1:26" ht="16.5" customHeight="1">
      <c r="A1095" s="876"/>
      <c r="B1095" s="708"/>
      <c r="C1095" s="708"/>
      <c r="D1095" s="708"/>
      <c r="E1095" s="710"/>
      <c r="F1095" s="710"/>
      <c r="G1095" s="710"/>
      <c r="H1095" s="926"/>
      <c r="I1095" s="926"/>
      <c r="J1095" s="926"/>
      <c r="K1095" s="736"/>
      <c r="L1095" s="888"/>
      <c r="M1095" s="736"/>
      <c r="N1095" s="828"/>
      <c r="O1095" s="828"/>
      <c r="P1095" s="828"/>
      <c r="Q1095" s="736"/>
      <c r="R1095" s="744"/>
      <c r="S1095" s="744"/>
      <c r="T1095" s="744"/>
      <c r="U1095" s="744"/>
      <c r="V1095" s="744"/>
      <c r="W1095" s="744"/>
      <c r="X1095" s="744"/>
      <c r="Y1095" s="744"/>
      <c r="Z1095" s="902"/>
    </row>
    <row r="1096" spans="1:26" ht="16.5" customHeight="1">
      <c r="A1096" s="876"/>
      <c r="B1096" s="709"/>
      <c r="C1096" s="962" t="s">
        <v>2072</v>
      </c>
      <c r="D1096" s="963"/>
      <c r="E1096" s="963"/>
      <c r="F1096" s="963"/>
      <c r="G1096" s="987"/>
      <c r="H1096" s="987"/>
      <c r="I1096" s="926"/>
      <c r="J1096" s="926"/>
      <c r="K1096" s="708"/>
      <c r="L1096" s="708"/>
      <c r="M1096" s="708"/>
      <c r="N1096" s="708"/>
      <c r="O1096" s="708"/>
      <c r="P1096" s="708"/>
      <c r="Q1096" s="708"/>
      <c r="R1096" s="744"/>
      <c r="S1096" s="744"/>
      <c r="T1096" s="744"/>
      <c r="U1096" s="744"/>
      <c r="V1096" s="744"/>
      <c r="W1096" s="744"/>
      <c r="X1096" s="744"/>
      <c r="Y1096" s="744"/>
      <c r="Z1096" s="902"/>
    </row>
    <row r="1097" spans="1:26" ht="16.5" customHeight="1">
      <c r="A1097" s="876"/>
      <c r="B1097" s="710"/>
      <c r="C1097" s="926"/>
      <c r="D1097" s="926"/>
      <c r="E1097" s="926"/>
      <c r="F1097" s="926"/>
      <c r="G1097" s="926"/>
      <c r="H1097" s="926"/>
      <c r="I1097" s="926"/>
      <c r="J1097" s="926"/>
      <c r="K1097" s="708"/>
      <c r="L1097" s="708"/>
      <c r="M1097" s="708"/>
      <c r="N1097" s="708"/>
      <c r="O1097" s="708"/>
      <c r="P1097" s="708"/>
      <c r="Q1097" s="708"/>
      <c r="R1097" s="744"/>
      <c r="S1097" s="744"/>
      <c r="T1097" s="744"/>
      <c r="U1097" s="744"/>
      <c r="V1097" s="744"/>
      <c r="W1097" s="744"/>
      <c r="X1097" s="744"/>
      <c r="Y1097" s="744"/>
      <c r="Z1097" s="902"/>
    </row>
    <row r="1098" spans="1:26" ht="16.5" customHeight="1">
      <c r="A1098" s="876"/>
      <c r="B1098" s="709"/>
      <c r="C1098" s="963"/>
      <c r="D1098" s="963"/>
      <c r="E1098" s="963"/>
      <c r="F1098" s="963"/>
      <c r="G1098" s="986"/>
      <c r="H1098" s="986"/>
      <c r="I1098" s="926"/>
      <c r="J1098" s="926"/>
      <c r="K1098" s="708"/>
      <c r="L1098" s="708"/>
      <c r="M1098" s="708"/>
      <c r="N1098" s="708"/>
      <c r="O1098" s="708"/>
      <c r="P1098" s="708"/>
      <c r="Q1098" s="708"/>
      <c r="R1098" s="744"/>
      <c r="S1098" s="744"/>
      <c r="T1098" s="744"/>
      <c r="U1098" s="744"/>
      <c r="V1098" s="744"/>
      <c r="W1098" s="744"/>
      <c r="X1098" s="744"/>
      <c r="Y1098" s="744"/>
      <c r="Z1098" s="902"/>
    </row>
    <row r="1099" spans="1:26" ht="16.5" customHeight="1">
      <c r="A1099" s="876"/>
      <c r="B1099" s="710"/>
      <c r="C1099" s="926"/>
      <c r="D1099" s="926"/>
      <c r="E1099" s="988" t="s">
        <v>1610</v>
      </c>
      <c r="F1099" s="989" t="s">
        <v>87</v>
      </c>
      <c r="G1099" s="989" t="s">
        <v>88</v>
      </c>
      <c r="H1099" s="989" t="s">
        <v>89</v>
      </c>
      <c r="I1099" s="989" t="s">
        <v>90</v>
      </c>
      <c r="J1099" s="926"/>
      <c r="K1099" s="708"/>
      <c r="L1099" s="708"/>
      <c r="M1099" s="708"/>
      <c r="N1099" s="709"/>
      <c r="O1099" s="709"/>
      <c r="P1099" s="709"/>
      <c r="Q1099" s="709"/>
      <c r="R1099" s="744"/>
      <c r="S1099" s="744"/>
      <c r="T1099" s="744"/>
      <c r="U1099" s="744"/>
      <c r="V1099" s="744"/>
      <c r="W1099" s="744"/>
      <c r="X1099" s="744"/>
      <c r="Y1099" s="744"/>
      <c r="Z1099" s="902"/>
    </row>
    <row r="1100" spans="1:26" ht="16.5" customHeight="1">
      <c r="A1100" s="876"/>
      <c r="B1100" s="710"/>
      <c r="C1100" s="1523" t="s">
        <v>2073</v>
      </c>
      <c r="D1100" s="1443"/>
      <c r="E1100" s="1444"/>
      <c r="F1100" s="715">
        <f>F1064+SUM(G1089:G1091)</f>
        <v>277.28494905895002</v>
      </c>
      <c r="G1100" s="715">
        <f t="shared" ref="G1100:H1100" si="160">SUM(H1089:H1091)</f>
        <v>129.30054540570001</v>
      </c>
      <c r="H1100" s="715">
        <f t="shared" si="160"/>
        <v>18.37733164875667</v>
      </c>
      <c r="I1100" s="715">
        <f>SUM(J1081:J1089)</f>
        <v>0</v>
      </c>
      <c r="J1100" s="926"/>
      <c r="K1100" s="744"/>
      <c r="L1100" s="744"/>
      <c r="M1100" s="744"/>
      <c r="N1100" s="744"/>
      <c r="O1100" s="744"/>
      <c r="P1100" s="744"/>
      <c r="Q1100" s="744"/>
      <c r="R1100" s="744"/>
      <c r="S1100" s="744"/>
      <c r="T1100" s="744"/>
      <c r="U1100" s="744"/>
      <c r="V1100" s="744"/>
      <c r="W1100" s="744"/>
      <c r="X1100" s="744"/>
      <c r="Y1100" s="744"/>
      <c r="Z1100" s="902"/>
    </row>
    <row r="1101" spans="1:26" ht="16.5" customHeight="1">
      <c r="A1101" s="876"/>
      <c r="B1101" s="710"/>
      <c r="C1101" s="1524" t="s">
        <v>1357</v>
      </c>
      <c r="D1101" s="1443"/>
      <c r="E1101" s="1444"/>
      <c r="F1101" s="836"/>
      <c r="G1101" s="718">
        <f t="shared" ref="G1101:I1101" si="161">(G1100-F1100)/F1100</f>
        <v>-0.53369071835842385</v>
      </c>
      <c r="H1101" s="718">
        <f t="shared" si="161"/>
        <v>-0.85787119775021048</v>
      </c>
      <c r="I1101" s="718">
        <f t="shared" si="161"/>
        <v>-1</v>
      </c>
      <c r="J1101" s="926"/>
      <c r="K1101" s="744"/>
      <c r="L1101" s="744"/>
      <c r="M1101" s="744"/>
      <c r="N1101" s="744"/>
      <c r="O1101" s="744"/>
      <c r="P1101" s="744"/>
      <c r="Q1101" s="744"/>
      <c r="R1101" s="744"/>
      <c r="S1101" s="744"/>
      <c r="T1101" s="744"/>
      <c r="U1101" s="744"/>
      <c r="V1101" s="744"/>
      <c r="W1101" s="744"/>
      <c r="X1101" s="744"/>
      <c r="Y1101" s="744"/>
      <c r="Z1101" s="902"/>
    </row>
    <row r="1102" spans="1:26" ht="16.5" customHeight="1">
      <c r="A1102" s="876"/>
      <c r="B1102" s="744"/>
      <c r="C1102" s="901"/>
      <c r="D1102" s="903"/>
      <c r="E1102" s="903"/>
      <c r="F1102" s="903"/>
      <c r="G1102" s="901"/>
      <c r="H1102" s="901"/>
      <c r="I1102" s="901"/>
      <c r="J1102" s="744"/>
      <c r="K1102" s="744"/>
      <c r="L1102" s="744"/>
      <c r="M1102" s="744"/>
      <c r="N1102" s="744"/>
      <c r="O1102" s="744"/>
      <c r="P1102" s="744"/>
      <c r="Q1102" s="744"/>
      <c r="R1102" s="744"/>
      <c r="S1102" s="744"/>
      <c r="T1102" s="744"/>
      <c r="U1102" s="744"/>
      <c r="V1102" s="744"/>
      <c r="W1102" s="744"/>
      <c r="X1102" s="744"/>
      <c r="Y1102" s="744"/>
      <c r="Z1102" s="902"/>
    </row>
    <row r="1103" spans="1:26" ht="16.5" customHeight="1">
      <c r="A1103" s="876"/>
      <c r="B1103" s="744"/>
      <c r="C1103" s="901"/>
      <c r="D1103" s="901"/>
      <c r="E1103" s="901"/>
      <c r="F1103" s="901"/>
      <c r="G1103" s="901"/>
      <c r="H1103" s="901"/>
      <c r="I1103" s="901"/>
      <c r="J1103" s="744"/>
      <c r="K1103" s="744"/>
      <c r="L1103" s="744"/>
      <c r="M1103" s="744"/>
      <c r="N1103" s="744"/>
      <c r="O1103" s="744"/>
      <c r="P1103" s="744"/>
      <c r="Q1103" s="744"/>
      <c r="R1103" s="744"/>
      <c r="S1103" s="744"/>
      <c r="T1103" s="744"/>
      <c r="U1103" s="744"/>
      <c r="V1103" s="744"/>
      <c r="W1103" s="744"/>
      <c r="X1103" s="744"/>
      <c r="Y1103" s="744"/>
      <c r="Z1103" s="902"/>
    </row>
    <row r="1104" spans="1:26" ht="16.5" customHeight="1">
      <c r="A1104" s="876"/>
      <c r="B1104" s="744"/>
      <c r="C1104" s="901"/>
      <c r="D1104" s="901"/>
      <c r="E1104" s="901"/>
      <c r="F1104" s="901"/>
      <c r="G1104" s="901"/>
      <c r="H1104" s="901"/>
      <c r="I1104" s="901"/>
      <c r="J1104" s="744"/>
      <c r="K1104" s="744"/>
      <c r="L1104" s="744"/>
      <c r="M1104" s="744"/>
      <c r="N1104" s="744"/>
      <c r="O1104" s="744"/>
      <c r="P1104" s="744"/>
      <c r="Q1104" s="744"/>
      <c r="R1104" s="744"/>
      <c r="S1104" s="744"/>
      <c r="T1104" s="744"/>
      <c r="U1104" s="744"/>
      <c r="V1104" s="744"/>
      <c r="W1104" s="744"/>
      <c r="X1104" s="744"/>
      <c r="Y1104" s="744"/>
      <c r="Z1104" s="902"/>
    </row>
    <row r="1105" spans="1:26" ht="16.5" customHeight="1">
      <c r="A1105" s="876"/>
      <c r="B1105" s="744"/>
      <c r="C1105" s="876" t="s">
        <v>2074</v>
      </c>
      <c r="D1105" s="709"/>
      <c r="E1105" s="709"/>
      <c r="F1105" s="709"/>
      <c r="G1105" s="709"/>
      <c r="H1105" s="709"/>
      <c r="I1105" s="709"/>
      <c r="J1105" s="744"/>
      <c r="K1105" s="888"/>
      <c r="L1105" s="744"/>
      <c r="M1105" s="744"/>
      <c r="N1105" s="744"/>
      <c r="O1105" s="744"/>
      <c r="P1105" s="744"/>
      <c r="Q1105" s="744"/>
      <c r="R1105" s="744"/>
      <c r="S1105" s="744"/>
      <c r="T1105" s="744"/>
      <c r="U1105" s="744"/>
      <c r="V1105" s="744"/>
      <c r="W1105" s="744"/>
      <c r="X1105" s="744"/>
      <c r="Y1105" s="744"/>
      <c r="Z1105" s="902"/>
    </row>
    <row r="1106" spans="1:26" ht="16.5" customHeight="1">
      <c r="A1106" s="876"/>
      <c r="B1106" s="744"/>
      <c r="C1106" s="708"/>
      <c r="D1106" s="708"/>
      <c r="E1106" s="709"/>
      <c r="F1106" s="709"/>
      <c r="G1106" s="709"/>
      <c r="H1106" s="949"/>
      <c r="I1106" s="949"/>
      <c r="J1106" s="949"/>
      <c r="K1106" s="888"/>
      <c r="L1106" s="744"/>
      <c r="M1106" s="744"/>
      <c r="N1106" s="744"/>
      <c r="O1106" s="744"/>
      <c r="P1106" s="744"/>
      <c r="Q1106" s="744"/>
      <c r="R1106" s="744"/>
      <c r="S1106" s="744"/>
      <c r="T1106" s="744"/>
      <c r="U1106" s="744"/>
      <c r="V1106" s="744"/>
      <c r="W1106" s="744"/>
      <c r="X1106" s="744"/>
      <c r="Y1106" s="744"/>
      <c r="Z1106" s="902"/>
    </row>
    <row r="1107" spans="1:26" ht="16.5" customHeight="1">
      <c r="A1107" s="876"/>
      <c r="B1107" s="744"/>
      <c r="C1107" s="737"/>
      <c r="D1107" s="747"/>
      <c r="E1107" s="748" t="s">
        <v>1610</v>
      </c>
      <c r="F1107" s="786" t="s">
        <v>87</v>
      </c>
      <c r="G1107" s="786" t="s">
        <v>88</v>
      </c>
      <c r="H1107" s="786" t="s">
        <v>89</v>
      </c>
      <c r="I1107" s="786" t="s">
        <v>90</v>
      </c>
      <c r="J1107" s="949"/>
      <c r="K1107" s="888"/>
      <c r="L1107" s="744"/>
      <c r="M1107" s="744"/>
      <c r="N1107" s="744"/>
      <c r="O1107" s="744"/>
      <c r="P1107" s="744"/>
      <c r="Q1107" s="744"/>
      <c r="R1107" s="744"/>
      <c r="S1107" s="744"/>
      <c r="T1107" s="744"/>
      <c r="U1107" s="744"/>
      <c r="V1107" s="744"/>
      <c r="W1107" s="744"/>
      <c r="X1107" s="744"/>
      <c r="Y1107" s="744"/>
      <c r="Z1107" s="902"/>
    </row>
    <row r="1108" spans="1:26" ht="16.5" customHeight="1">
      <c r="A1108" s="876"/>
      <c r="B1108" s="744"/>
      <c r="C1108" s="1517" t="s">
        <v>2075</v>
      </c>
      <c r="D1108" s="1443"/>
      <c r="E1108" s="1444"/>
      <c r="F1108" s="879">
        <f t="shared" ref="F1108:H1108" si="162">F1100+E1047</f>
        <v>312.68460505895001</v>
      </c>
      <c r="G1108" s="879">
        <f t="shared" si="162"/>
        <v>173.55011540570001</v>
      </c>
      <c r="H1108" s="879">
        <f t="shared" si="162"/>
        <v>18.37733164875667</v>
      </c>
      <c r="I1108" s="879">
        <f>I1100</f>
        <v>0</v>
      </c>
      <c r="J1108" s="949"/>
      <c r="K1108" s="888"/>
      <c r="L1108" s="744"/>
      <c r="M1108" s="744"/>
      <c r="N1108" s="744"/>
      <c r="O1108" s="744"/>
      <c r="P1108" s="744"/>
      <c r="Q1108" s="744"/>
      <c r="R1108" s="744"/>
      <c r="S1108" s="744"/>
      <c r="T1108" s="744"/>
      <c r="U1108" s="744"/>
      <c r="V1108" s="744"/>
      <c r="W1108" s="744"/>
      <c r="X1108" s="744"/>
      <c r="Y1108" s="744"/>
      <c r="Z1108" s="902"/>
    </row>
    <row r="1109" spans="1:26" ht="16.5" customHeight="1">
      <c r="A1109" s="876"/>
      <c r="B1109" s="744"/>
      <c r="C1109" s="1445" t="s">
        <v>1357</v>
      </c>
      <c r="D1109" s="1443"/>
      <c r="E1109" s="1444"/>
      <c r="F1109" s="881"/>
      <c r="G1109" s="881"/>
      <c r="H1109" s="742">
        <f>(H1108-G1108)/G1108</f>
        <v>-0.89410936658960538</v>
      </c>
      <c r="I1109" s="881"/>
      <c r="J1109" s="949"/>
      <c r="K1109" s="888"/>
      <c r="L1109" s="744"/>
      <c r="M1109" s="744"/>
      <c r="N1109" s="744"/>
      <c r="O1109" s="744"/>
      <c r="P1109" s="744"/>
      <c r="Q1109" s="744"/>
      <c r="R1109" s="744"/>
      <c r="S1109" s="744"/>
      <c r="T1109" s="744"/>
      <c r="U1109" s="744"/>
      <c r="V1109" s="744"/>
      <c r="W1109" s="744"/>
      <c r="X1109" s="744"/>
      <c r="Y1109" s="744"/>
      <c r="Z1109" s="902"/>
    </row>
    <row r="1110" spans="1:26" ht="16.5" customHeight="1">
      <c r="A1110" s="876"/>
      <c r="B1110" s="744"/>
      <c r="C1110" s="901"/>
      <c r="D1110" s="901"/>
      <c r="E1110" s="901"/>
      <c r="F1110" s="901"/>
      <c r="G1110" s="901"/>
      <c r="H1110" s="901"/>
      <c r="I1110" s="901"/>
      <c r="J1110" s="744"/>
      <c r="K1110" s="744"/>
      <c r="L1110" s="744"/>
      <c r="M1110" s="744"/>
      <c r="N1110" s="744"/>
      <c r="O1110" s="744"/>
      <c r="P1110" s="744"/>
      <c r="Q1110" s="744"/>
      <c r="R1110" s="744"/>
      <c r="S1110" s="744"/>
      <c r="T1110" s="744"/>
      <c r="U1110" s="744"/>
      <c r="V1110" s="744"/>
      <c r="W1110" s="744"/>
      <c r="X1110" s="744"/>
      <c r="Y1110" s="744"/>
      <c r="Z1110" s="902"/>
    </row>
    <row r="1111" spans="1:26" ht="16.5" customHeight="1">
      <c r="A1111" s="876"/>
      <c r="B1111" s="744"/>
      <c r="C1111" s="901"/>
      <c r="D1111" s="901"/>
      <c r="E1111" s="901"/>
      <c r="F1111" s="901"/>
      <c r="G1111" s="901"/>
      <c r="H1111" s="901"/>
      <c r="I1111" s="901"/>
      <c r="J1111" s="744"/>
      <c r="K1111" s="744"/>
      <c r="L1111" s="744"/>
      <c r="M1111" s="744"/>
      <c r="N1111" s="744"/>
      <c r="O1111" s="744"/>
      <c r="P1111" s="744"/>
      <c r="Q1111" s="744"/>
      <c r="R1111" s="744"/>
      <c r="S1111" s="744"/>
      <c r="T1111" s="744"/>
      <c r="U1111" s="744"/>
      <c r="V1111" s="744"/>
      <c r="W1111" s="744"/>
      <c r="X1111" s="744"/>
      <c r="Y1111" s="744"/>
      <c r="Z1111" s="902"/>
    </row>
    <row r="1112" spans="1:26" ht="16.5" customHeight="1">
      <c r="A1112" s="876"/>
      <c r="B1112" s="744"/>
      <c r="C1112" s="901"/>
      <c r="D1112" s="901"/>
      <c r="E1112" s="901"/>
      <c r="F1112" s="901"/>
      <c r="G1112" s="901"/>
      <c r="H1112" s="901"/>
      <c r="I1112" s="901"/>
      <c r="J1112" s="744"/>
      <c r="K1112" s="744"/>
      <c r="L1112" s="744"/>
      <c r="M1112" s="744"/>
      <c r="N1112" s="744"/>
      <c r="O1112" s="744"/>
      <c r="P1112" s="744"/>
      <c r="Q1112" s="744"/>
      <c r="R1112" s="744"/>
      <c r="S1112" s="744"/>
      <c r="T1112" s="744"/>
      <c r="U1112" s="744"/>
      <c r="V1112" s="744"/>
      <c r="W1112" s="744"/>
      <c r="X1112" s="744"/>
      <c r="Y1112" s="744"/>
      <c r="Z1112" s="902"/>
    </row>
    <row r="1113" spans="1:26" ht="16.5" customHeight="1">
      <c r="A1113" s="744"/>
      <c r="B1113" s="744"/>
      <c r="C1113" s="744"/>
      <c r="D1113" s="744"/>
      <c r="E1113" s="744"/>
      <c r="F1113" s="744"/>
      <c r="G1113" s="744"/>
      <c r="H1113" s="744"/>
      <c r="I1113" s="744"/>
      <c r="J1113" s="744"/>
      <c r="K1113" s="744"/>
      <c r="L1113" s="744"/>
      <c r="M1113" s="744"/>
      <c r="N1113" s="744"/>
      <c r="O1113" s="744"/>
      <c r="P1113" s="744"/>
      <c r="Q1113" s="744"/>
      <c r="R1113" s="744"/>
      <c r="S1113" s="744"/>
      <c r="T1113" s="744"/>
      <c r="U1113" s="744"/>
      <c r="V1113" s="744"/>
      <c r="W1113" s="744"/>
      <c r="X1113" s="744"/>
      <c r="Y1113" s="744"/>
      <c r="Z1113" s="902"/>
    </row>
    <row r="1114" spans="1:26" ht="16.5" customHeight="1">
      <c r="A1114" s="1446" t="s">
        <v>2076</v>
      </c>
      <c r="B1114" s="1447"/>
      <c r="C1114" s="902"/>
      <c r="D1114" s="902"/>
      <c r="E1114" s="744"/>
      <c r="F1114" s="744"/>
      <c r="G1114" s="744"/>
      <c r="H1114" s="744"/>
      <c r="I1114" s="744"/>
      <c r="J1114" s="744"/>
      <c r="K1114" s="744"/>
      <c r="L1114" s="744"/>
      <c r="M1114" s="744"/>
      <c r="N1114" s="744"/>
      <c r="O1114" s="744"/>
      <c r="P1114" s="744"/>
      <c r="Q1114" s="744"/>
      <c r="R1114" s="744"/>
      <c r="S1114" s="744"/>
      <c r="T1114" s="744"/>
      <c r="U1114" s="744"/>
      <c r="V1114" s="744"/>
      <c r="W1114" s="744"/>
      <c r="X1114" s="744"/>
      <c r="Y1114" s="744"/>
      <c r="Z1114" s="902"/>
    </row>
    <row r="1115" spans="1:26" ht="16.5" customHeight="1">
      <c r="A1115" s="756"/>
      <c r="B1115" s="756"/>
      <c r="C1115" s="901"/>
      <c r="D1115" s="901"/>
      <c r="E1115" s="744"/>
      <c r="F1115" s="744"/>
      <c r="G1115" s="744"/>
      <c r="H1115" s="744"/>
      <c r="I1115" s="744"/>
      <c r="J1115" s="744"/>
      <c r="K1115" s="744"/>
      <c r="L1115" s="744"/>
      <c r="M1115" s="744"/>
      <c r="N1115" s="744"/>
      <c r="O1115" s="744"/>
      <c r="P1115" s="744"/>
      <c r="Q1115" s="744"/>
      <c r="R1115" s="744"/>
      <c r="S1115" s="744"/>
      <c r="T1115" s="744"/>
      <c r="U1115" s="744"/>
      <c r="V1115" s="744"/>
      <c r="W1115" s="744"/>
      <c r="X1115" s="744"/>
      <c r="Y1115" s="744"/>
      <c r="Z1115" s="902"/>
    </row>
    <row r="1116" spans="1:26" ht="16.5" customHeight="1">
      <c r="A1116" s="744"/>
      <c r="B1116" s="744"/>
      <c r="C1116" s="744"/>
      <c r="D1116" s="744"/>
      <c r="E1116" s="744"/>
      <c r="F1116" s="744"/>
      <c r="G1116" s="744"/>
      <c r="H1116" s="744"/>
      <c r="I1116" s="744"/>
      <c r="J1116" s="744"/>
      <c r="K1116" s="744"/>
      <c r="L1116" s="744"/>
      <c r="M1116" s="744"/>
      <c r="N1116" s="744"/>
      <c r="O1116" s="744"/>
      <c r="P1116" s="744"/>
      <c r="Q1116" s="744"/>
      <c r="R1116" s="744"/>
      <c r="S1116" s="744"/>
      <c r="T1116" s="744"/>
      <c r="U1116" s="744"/>
      <c r="V1116" s="744"/>
      <c r="W1116" s="744"/>
      <c r="X1116" s="744"/>
      <c r="Y1116" s="744"/>
      <c r="Z1116" s="902"/>
    </row>
    <row r="1117" spans="1:26" ht="16.5" customHeight="1">
      <c r="A1117" s="709"/>
      <c r="B1117" s="709"/>
      <c r="C1117" s="1521" t="s">
        <v>1610</v>
      </c>
      <c r="D1117" s="1522"/>
      <c r="E1117" s="990">
        <v>2020</v>
      </c>
      <c r="F1117" s="990">
        <v>2021</v>
      </c>
      <c r="G1117" s="990">
        <v>2022</v>
      </c>
      <c r="H1117" s="990">
        <v>2023</v>
      </c>
      <c r="I1117" s="990">
        <v>2024</v>
      </c>
      <c r="J1117" s="990" t="s">
        <v>87</v>
      </c>
      <c r="K1117" s="990" t="s">
        <v>88</v>
      </c>
      <c r="L1117" s="990" t="s">
        <v>89</v>
      </c>
      <c r="M1117" s="990" t="s">
        <v>90</v>
      </c>
      <c r="N1117" s="990" t="s">
        <v>91</v>
      </c>
      <c r="O1117" s="709"/>
      <c r="P1117" s="709"/>
      <c r="Q1117" s="744"/>
      <c r="R1117" s="744"/>
      <c r="S1117" s="744"/>
      <c r="T1117" s="744"/>
      <c r="U1117" s="744"/>
      <c r="V1117" s="744"/>
      <c r="W1117" s="744"/>
      <c r="X1117" s="744"/>
      <c r="Y1117" s="744"/>
      <c r="Z1117" s="902"/>
    </row>
    <row r="1118" spans="1:26" ht="16.5" customHeight="1">
      <c r="A1118" s="744"/>
      <c r="B1118" s="901"/>
      <c r="C1118" s="1523" t="s">
        <v>2077</v>
      </c>
      <c r="D1118" s="1444"/>
      <c r="E1118" s="728">
        <f t="shared" ref="E1118:I1118" si="163">E1126</f>
        <v>885.30600000000004</v>
      </c>
      <c r="F1118" s="715">
        <f t="shared" si="163"/>
        <v>994.8</v>
      </c>
      <c r="G1118" s="715">
        <f t="shared" si="163"/>
        <v>892.97</v>
      </c>
      <c r="H1118" s="715">
        <f t="shared" si="163"/>
        <v>642.28300000000002</v>
      </c>
      <c r="I1118" s="715">
        <f t="shared" si="163"/>
        <v>1060.5709999999999</v>
      </c>
      <c r="J1118" s="715">
        <f t="shared" ref="J1118:N1118" si="164">E1140</f>
        <v>1298.3400055273517</v>
      </c>
      <c r="K1118" s="715">
        <f t="shared" si="164"/>
        <v>1632.9132209206502</v>
      </c>
      <c r="L1118" s="715">
        <f t="shared" si="164"/>
        <v>2249.6833467740271</v>
      </c>
      <c r="M1118" s="715">
        <f t="shared" si="164"/>
        <v>2894.2882625529346</v>
      </c>
      <c r="N1118" s="715">
        <f t="shared" si="164"/>
        <v>3783.7377560212713</v>
      </c>
      <c r="O1118" s="709"/>
      <c r="P1118" s="709"/>
      <c r="Q1118" s="744"/>
      <c r="R1118" s="744"/>
      <c r="S1118" s="744"/>
      <c r="T1118" s="744"/>
      <c r="U1118" s="744"/>
      <c r="V1118" s="744"/>
      <c r="W1118" s="744"/>
      <c r="X1118" s="744"/>
      <c r="Y1118" s="744"/>
      <c r="Z1118" s="902"/>
    </row>
    <row r="1119" spans="1:26" ht="16.5" customHeight="1">
      <c r="A1119" s="744"/>
      <c r="B1119" s="901"/>
      <c r="C1119" s="1524" t="s">
        <v>1357</v>
      </c>
      <c r="D1119" s="1444"/>
      <c r="E1119" s="991"/>
      <c r="F1119" s="718">
        <f t="shared" ref="F1119:N1119" si="165">(F1118-E1118)/E1118</f>
        <v>0.12367927021843285</v>
      </c>
      <c r="G1119" s="718">
        <f t="shared" si="165"/>
        <v>-0.10236228387615594</v>
      </c>
      <c r="H1119" s="718">
        <f t="shared" si="165"/>
        <v>-0.28073395522805916</v>
      </c>
      <c r="I1119" s="718">
        <f t="shared" si="165"/>
        <v>0.65125186249674971</v>
      </c>
      <c r="J1119" s="718">
        <f t="shared" si="165"/>
        <v>0.22418961627967554</v>
      </c>
      <c r="K1119" s="718">
        <f t="shared" si="165"/>
        <v>0.25769306496675631</v>
      </c>
      <c r="L1119" s="718">
        <f t="shared" si="165"/>
        <v>0.37771151458106061</v>
      </c>
      <c r="M1119" s="718">
        <f t="shared" si="165"/>
        <v>0.28653139860916427</v>
      </c>
      <c r="N1119" s="718">
        <f t="shared" si="165"/>
        <v>0.30731199271899379</v>
      </c>
      <c r="O1119" s="709"/>
      <c r="P1119" s="709"/>
      <c r="Q1119" s="744"/>
      <c r="R1119" s="744"/>
      <c r="S1119" s="744"/>
      <c r="T1119" s="744"/>
      <c r="U1119" s="744"/>
      <c r="V1119" s="744"/>
      <c r="W1119" s="744"/>
      <c r="X1119" s="744"/>
      <c r="Y1119" s="744"/>
      <c r="Z1119" s="902"/>
    </row>
    <row r="1120" spans="1:26" ht="16.5" customHeight="1">
      <c r="A1120" s="744"/>
      <c r="B1120" s="709"/>
      <c r="C1120" s="764"/>
      <c r="D1120" s="764"/>
      <c r="E1120" s="709"/>
      <c r="F1120" s="709"/>
      <c r="G1120" s="709"/>
      <c r="H1120" s="709"/>
      <c r="I1120" s="992"/>
      <c r="J1120" s="992"/>
      <c r="K1120" s="992"/>
      <c r="L1120" s="992"/>
      <c r="M1120" s="992"/>
      <c r="N1120" s="992"/>
      <c r="O1120" s="709"/>
      <c r="P1120" s="709"/>
      <c r="Q1120" s="744"/>
      <c r="R1120" s="744"/>
      <c r="S1120" s="744"/>
      <c r="T1120" s="744"/>
      <c r="U1120" s="744"/>
      <c r="V1120" s="744"/>
      <c r="W1120" s="744"/>
      <c r="X1120" s="744"/>
      <c r="Y1120" s="744"/>
      <c r="Z1120" s="902"/>
    </row>
    <row r="1121" spans="1:26" ht="16.5" customHeight="1">
      <c r="A1121" s="744"/>
      <c r="B1121" s="709"/>
      <c r="C1121" s="709"/>
      <c r="D1121" s="709"/>
      <c r="E1121" s="709"/>
      <c r="F1121" s="709"/>
      <c r="G1121" s="709"/>
      <c r="H1121" s="709"/>
      <c r="I1121" s="969"/>
      <c r="J1121" s="969"/>
      <c r="K1121" s="969"/>
      <c r="L1121" s="969"/>
      <c r="M1121" s="969"/>
      <c r="N1121" s="969"/>
      <c r="O1121" s="709"/>
      <c r="P1121" s="709"/>
      <c r="Q1121" s="709"/>
      <c r="R1121" s="709"/>
      <c r="S1121" s="709"/>
      <c r="T1121" s="709"/>
      <c r="U1121" s="709"/>
      <c r="V1121" s="709"/>
      <c r="W1121" s="709"/>
      <c r="X1121" s="709"/>
      <c r="Y1121" s="709"/>
      <c r="Z1121" s="710"/>
    </row>
    <row r="1122" spans="1:26" ht="16.5" customHeight="1">
      <c r="A1122" s="720" t="s">
        <v>1618</v>
      </c>
      <c r="B1122" s="708"/>
      <c r="C1122" s="708"/>
      <c r="D1122" s="708"/>
      <c r="E1122" s="708"/>
      <c r="F1122" s="708"/>
      <c r="G1122" s="993"/>
      <c r="H1122" s="994"/>
      <c r="I1122" s="995"/>
      <c r="J1122" s="969"/>
      <c r="K1122" s="969"/>
      <c r="L1122" s="969"/>
      <c r="M1122" s="969"/>
      <c r="N1122" s="969"/>
      <c r="O1122" s="709"/>
      <c r="P1122" s="709"/>
      <c r="Q1122" s="709"/>
      <c r="R1122" s="709"/>
      <c r="S1122" s="709"/>
      <c r="T1122" s="709"/>
      <c r="U1122" s="709"/>
      <c r="V1122" s="709"/>
      <c r="W1122" s="709"/>
      <c r="X1122" s="709"/>
      <c r="Y1122" s="709"/>
      <c r="Z1122" s="710"/>
    </row>
    <row r="1123" spans="1:26" ht="16.5" customHeight="1">
      <c r="A1123" s="708"/>
      <c r="B1123" s="708"/>
      <c r="C1123" s="708" t="s">
        <v>2078</v>
      </c>
      <c r="D1123" s="744"/>
      <c r="E1123" s="708"/>
      <c r="F1123" s="744"/>
      <c r="G1123" s="993"/>
      <c r="H1123" s="994"/>
      <c r="I1123" s="995"/>
      <c r="J1123" s="969"/>
      <c r="K1123" s="969"/>
      <c r="L1123" s="969"/>
      <c r="M1123" s="969"/>
      <c r="N1123" s="969"/>
      <c r="O1123" s="709"/>
      <c r="P1123" s="709"/>
      <c r="Q1123" s="709"/>
      <c r="R1123" s="709"/>
      <c r="S1123" s="709"/>
      <c r="T1123" s="709"/>
      <c r="U1123" s="709"/>
      <c r="V1123" s="709"/>
      <c r="W1123" s="709"/>
      <c r="X1123" s="709"/>
      <c r="Y1123" s="709"/>
      <c r="Z1123" s="710"/>
    </row>
    <row r="1124" spans="1:26" ht="16.5" customHeight="1">
      <c r="A1124" s="708"/>
      <c r="B1124" s="708"/>
      <c r="C1124" s="744"/>
      <c r="D1124" s="744"/>
      <c r="E1124" s="709"/>
      <c r="F1124" s="744"/>
      <c r="G1124" s="993"/>
      <c r="H1124" s="994"/>
      <c r="I1124" s="969"/>
      <c r="J1124" s="969"/>
      <c r="K1124" s="969"/>
      <c r="L1124" s="969"/>
      <c r="M1124" s="969"/>
      <c r="N1124" s="969"/>
      <c r="O1124" s="709"/>
      <c r="P1124" s="709"/>
      <c r="Q1124" s="708"/>
      <c r="R1124" s="708"/>
      <c r="S1124" s="708"/>
      <c r="T1124" s="708"/>
      <c r="U1124" s="708"/>
      <c r="V1124" s="708"/>
      <c r="W1124" s="708"/>
      <c r="X1124" s="708"/>
      <c r="Y1124" s="708"/>
      <c r="Z1124" s="900"/>
    </row>
    <row r="1125" spans="1:26" ht="16.5" customHeight="1">
      <c r="A1125" s="708"/>
      <c r="B1125" s="708"/>
      <c r="C1125" s="1527" t="s">
        <v>1610</v>
      </c>
      <c r="D1125" s="1441"/>
      <c r="E1125" s="996">
        <v>2020</v>
      </c>
      <c r="F1125" s="990">
        <v>2021</v>
      </c>
      <c r="G1125" s="990">
        <v>2022</v>
      </c>
      <c r="H1125" s="990">
        <v>2023</v>
      </c>
      <c r="I1125" s="990">
        <v>2024</v>
      </c>
      <c r="J1125" s="969"/>
      <c r="K1125" s="969"/>
      <c r="L1125" s="969"/>
      <c r="M1125" s="969"/>
      <c r="N1125" s="969"/>
      <c r="O1125" s="709"/>
      <c r="P1125" s="709"/>
      <c r="Q1125" s="744"/>
      <c r="R1125" s="744"/>
      <c r="S1125" s="744"/>
      <c r="T1125" s="744"/>
      <c r="U1125" s="744"/>
      <c r="V1125" s="744"/>
      <c r="W1125" s="744"/>
      <c r="X1125" s="744"/>
      <c r="Y1125" s="744"/>
      <c r="Z1125" s="902"/>
    </row>
    <row r="1126" spans="1:26" ht="16.5" customHeight="1">
      <c r="A1126" s="708"/>
      <c r="B1126" s="900"/>
      <c r="C1126" s="1523" t="s">
        <v>2077</v>
      </c>
      <c r="D1126" s="1444"/>
      <c r="E1126" s="958">
        <v>885.30600000000004</v>
      </c>
      <c r="F1126" s="958">
        <v>994.8</v>
      </c>
      <c r="G1126" s="958">
        <v>892.97</v>
      </c>
      <c r="H1126" s="958">
        <v>642.28300000000002</v>
      </c>
      <c r="I1126" s="958">
        <v>1060.5709999999999</v>
      </c>
      <c r="J1126" s="994" t="s">
        <v>2079</v>
      </c>
      <c r="K1126" s="969"/>
      <c r="L1126" s="969"/>
      <c r="M1126" s="969"/>
      <c r="N1126" s="969"/>
      <c r="O1126" s="709"/>
      <c r="P1126" s="709"/>
      <c r="Q1126" s="744"/>
      <c r="R1126" s="744"/>
      <c r="S1126" s="744"/>
      <c r="T1126" s="744"/>
      <c r="U1126" s="744"/>
      <c r="V1126" s="744"/>
      <c r="W1126" s="744"/>
      <c r="X1126" s="744"/>
      <c r="Y1126" s="744"/>
      <c r="Z1126" s="902"/>
    </row>
    <row r="1127" spans="1:26" ht="16.5" customHeight="1">
      <c r="A1127" s="708"/>
      <c r="B1127" s="900"/>
      <c r="C1127" s="1524" t="s">
        <v>1357</v>
      </c>
      <c r="D1127" s="1444"/>
      <c r="E1127" s="997"/>
      <c r="F1127" s="718">
        <f t="shared" ref="F1127:I1127" si="166">(F1126-E1126)/E1126</f>
        <v>0.12367927021843285</v>
      </c>
      <c r="G1127" s="718">
        <f t="shared" si="166"/>
        <v>-0.10236228387615594</v>
      </c>
      <c r="H1127" s="998">
        <f t="shared" si="166"/>
        <v>-0.28073395522805916</v>
      </c>
      <c r="I1127" s="718">
        <f t="shared" si="166"/>
        <v>0.65125186249674971</v>
      </c>
      <c r="J1127" s="969"/>
      <c r="K1127" s="969"/>
      <c r="L1127" s="969"/>
      <c r="M1127" s="969"/>
      <c r="N1127" s="969"/>
      <c r="O1127" s="709"/>
      <c r="P1127" s="709"/>
      <c r="Q1127" s="744"/>
      <c r="R1127" s="744"/>
      <c r="S1127" s="744"/>
      <c r="T1127" s="744"/>
      <c r="U1127" s="744"/>
      <c r="V1127" s="744"/>
      <c r="W1127" s="744"/>
      <c r="X1127" s="744"/>
      <c r="Y1127" s="744"/>
      <c r="Z1127" s="902"/>
    </row>
    <row r="1128" spans="1:26" ht="16.5" customHeight="1">
      <c r="A1128" s="708"/>
      <c r="B1128" s="708"/>
      <c r="C1128" s="743"/>
      <c r="D1128" s="743"/>
      <c r="E1128" s="743"/>
      <c r="F1128" s="709"/>
      <c r="G1128" s="709"/>
      <c r="H1128" s="709"/>
      <c r="I1128" s="969"/>
      <c r="J1128" s="969"/>
      <c r="K1128" s="969"/>
      <c r="L1128" s="969"/>
      <c r="M1128" s="969"/>
      <c r="N1128" s="969"/>
      <c r="O1128" s="709"/>
      <c r="P1128" s="709"/>
      <c r="Q1128" s="744"/>
      <c r="R1128" s="744"/>
      <c r="S1128" s="744"/>
      <c r="T1128" s="744"/>
      <c r="U1128" s="744"/>
      <c r="V1128" s="744"/>
      <c r="W1128" s="744"/>
      <c r="X1128" s="744"/>
      <c r="Y1128" s="744"/>
      <c r="Z1128" s="902"/>
    </row>
    <row r="1129" spans="1:26" ht="16.5" customHeight="1">
      <c r="A1129" s="708"/>
      <c r="B1129" s="708"/>
      <c r="C1129" s="744"/>
      <c r="D1129" s="743"/>
      <c r="E1129" s="999"/>
      <c r="F1129" s="999"/>
      <c r="G1129" s="999"/>
      <c r="H1129" s="999"/>
      <c r="I1129" s="999"/>
      <c r="J1129" s="969"/>
      <c r="K1129" s="969"/>
      <c r="L1129" s="969"/>
      <c r="M1129" s="969"/>
      <c r="N1129" s="969"/>
      <c r="O1129" s="709"/>
      <c r="P1129" s="709"/>
      <c r="Q1129" s="744"/>
      <c r="R1129" s="744"/>
      <c r="S1129" s="744"/>
      <c r="T1129" s="744"/>
      <c r="U1129" s="744"/>
      <c r="V1129" s="744"/>
      <c r="W1129" s="744"/>
      <c r="X1129" s="744"/>
      <c r="Y1129" s="744"/>
      <c r="Z1129" s="902"/>
    </row>
    <row r="1130" spans="1:26" ht="16.5" customHeight="1">
      <c r="A1130" s="720" t="s">
        <v>1625</v>
      </c>
      <c r="B1130" s="709"/>
      <c r="C1130" s="708"/>
      <c r="D1130" s="709"/>
      <c r="E1130" s="999"/>
      <c r="F1130" s="709"/>
      <c r="G1130" s="709"/>
      <c r="H1130" s="709"/>
      <c r="I1130" s="709"/>
      <c r="J1130" s="709"/>
      <c r="K1130" s="709"/>
      <c r="L1130" s="709"/>
      <c r="M1130" s="709"/>
      <c r="N1130" s="709"/>
      <c r="O1130" s="709"/>
      <c r="P1130" s="709"/>
      <c r="Q1130" s="744"/>
      <c r="R1130" s="744"/>
      <c r="S1130" s="744"/>
      <c r="T1130" s="744"/>
      <c r="U1130" s="744"/>
      <c r="V1130" s="744"/>
      <c r="W1130" s="744"/>
      <c r="X1130" s="744"/>
      <c r="Y1130" s="744"/>
      <c r="Z1130" s="902"/>
    </row>
    <row r="1131" spans="1:26" ht="16.5" customHeight="1">
      <c r="A1131" s="708"/>
      <c r="B1131" s="709"/>
      <c r="C1131" s="708"/>
      <c r="D1131" s="709"/>
      <c r="E1131" s="709"/>
      <c r="F1131" s="709"/>
      <c r="G1131" s="709"/>
      <c r="H1131" s="709"/>
      <c r="I1131" s="709"/>
      <c r="J1131" s="709"/>
      <c r="K1131" s="709"/>
      <c r="L1131" s="709"/>
      <c r="M1131" s="709"/>
      <c r="N1131" s="709"/>
      <c r="O1131" s="709"/>
      <c r="P1131" s="709"/>
      <c r="Q1131" s="744"/>
      <c r="R1131" s="744"/>
      <c r="S1131" s="744"/>
      <c r="T1131" s="744"/>
      <c r="U1131" s="744"/>
      <c r="V1131" s="744"/>
      <c r="W1131" s="744"/>
      <c r="X1131" s="744"/>
      <c r="Y1131" s="744"/>
      <c r="Z1131" s="902"/>
    </row>
    <row r="1132" spans="1:26" ht="16.5" customHeight="1">
      <c r="A1132" s="708"/>
      <c r="B1132" s="709"/>
      <c r="C1132" s="790" t="s">
        <v>2080</v>
      </c>
      <c r="D1132" s="709"/>
      <c r="E1132" s="709"/>
      <c r="F1132" s="709"/>
      <c r="G1132" s="709"/>
      <c r="H1132" s="709"/>
      <c r="I1132" s="709"/>
      <c r="J1132" s="709"/>
      <c r="K1132" s="709"/>
      <c r="L1132" s="709"/>
      <c r="M1132" s="709"/>
      <c r="N1132" s="709"/>
      <c r="O1132" s="709"/>
      <c r="P1132" s="709"/>
      <c r="Q1132" s="744"/>
      <c r="R1132" s="744"/>
      <c r="S1132" s="744"/>
      <c r="T1132" s="744"/>
      <c r="U1132" s="744"/>
      <c r="V1132" s="744"/>
      <c r="W1132" s="744"/>
      <c r="X1132" s="744"/>
      <c r="Y1132" s="744"/>
      <c r="Z1132" s="902"/>
    </row>
    <row r="1133" spans="1:26" ht="16.5" customHeight="1">
      <c r="A1133" s="708"/>
      <c r="B1133" s="709"/>
      <c r="C1133" s="736" t="s">
        <v>2081</v>
      </c>
      <c r="D1133" s="709"/>
      <c r="E1133" s="709"/>
      <c r="F1133" s="709"/>
      <c r="G1133" s="709"/>
      <c r="H1133" s="709"/>
      <c r="I1133" s="709"/>
      <c r="J1133" s="709"/>
      <c r="K1133" s="709"/>
      <c r="L1133" s="709"/>
      <c r="M1133" s="709"/>
      <c r="N1133" s="709"/>
      <c r="O1133" s="709"/>
      <c r="P1133" s="709"/>
      <c r="Q1133" s="744"/>
      <c r="R1133" s="744"/>
      <c r="S1133" s="744"/>
      <c r="T1133" s="744"/>
      <c r="U1133" s="744"/>
      <c r="V1133" s="744"/>
      <c r="W1133" s="744"/>
      <c r="X1133" s="744"/>
      <c r="Y1133" s="744"/>
      <c r="Z1133" s="902"/>
    </row>
    <row r="1134" spans="1:26" ht="16.5" customHeight="1">
      <c r="A1134" s="708"/>
      <c r="B1134" s="709"/>
      <c r="C1134" s="736" t="s">
        <v>2082</v>
      </c>
      <c r="D1134" s="709"/>
      <c r="E1134" s="709"/>
      <c r="F1134" s="709"/>
      <c r="G1134" s="709"/>
      <c r="H1134" s="709"/>
      <c r="I1134" s="709"/>
      <c r="J1134" s="709"/>
      <c r="K1134" s="709"/>
      <c r="L1134" s="709"/>
      <c r="M1134" s="709"/>
      <c r="N1134" s="709"/>
      <c r="O1134" s="709"/>
      <c r="P1134" s="709"/>
      <c r="Q1134" s="744"/>
      <c r="R1134" s="744"/>
      <c r="S1134" s="744"/>
      <c r="T1134" s="744"/>
      <c r="U1134" s="744"/>
      <c r="V1134" s="744"/>
      <c r="W1134" s="744"/>
      <c r="X1134" s="744"/>
      <c r="Y1134" s="744"/>
      <c r="Z1134" s="902"/>
    </row>
    <row r="1135" spans="1:26" ht="16.5" customHeight="1">
      <c r="A1135" s="708"/>
      <c r="B1135" s="709"/>
      <c r="C1135" s="1493"/>
      <c r="D1135" s="1490"/>
      <c r="E1135" s="708"/>
      <c r="F1135" s="708"/>
      <c r="G1135" s="708"/>
      <c r="H1135" s="708"/>
      <c r="I1135" s="708"/>
      <c r="J1135" s="708"/>
      <c r="K1135" s="709"/>
      <c r="L1135" s="709"/>
      <c r="M1135" s="709"/>
      <c r="N1135" s="709"/>
      <c r="O1135" s="709"/>
      <c r="P1135" s="709"/>
      <c r="Q1135" s="744"/>
      <c r="R1135" s="744"/>
      <c r="S1135" s="744"/>
      <c r="T1135" s="744"/>
      <c r="U1135" s="744"/>
      <c r="V1135" s="744"/>
      <c r="W1135" s="744"/>
      <c r="X1135" s="744"/>
      <c r="Y1135" s="744"/>
      <c r="Z1135" s="902"/>
    </row>
    <row r="1136" spans="1:26" ht="16.5" customHeight="1">
      <c r="A1136" s="708"/>
      <c r="B1136" s="726"/>
      <c r="C1136" s="708"/>
      <c r="D1136" s="708"/>
      <c r="E1136" s="708"/>
      <c r="F1136" s="708"/>
      <c r="G1136" s="708"/>
      <c r="H1136" s="708"/>
      <c r="I1136" s="708"/>
      <c r="J1136" s="708"/>
      <c r="K1136" s="709"/>
      <c r="L1136" s="709"/>
      <c r="M1136" s="709"/>
      <c r="N1136" s="709"/>
      <c r="O1136" s="709"/>
      <c r="P1136" s="709"/>
      <c r="Q1136" s="744"/>
      <c r="R1136" s="744"/>
      <c r="S1136" s="744"/>
      <c r="T1136" s="744"/>
      <c r="U1136" s="744"/>
      <c r="V1136" s="744"/>
      <c r="W1136" s="744"/>
      <c r="X1136" s="744"/>
      <c r="Y1136" s="744"/>
      <c r="Z1136" s="902"/>
    </row>
    <row r="1137" spans="1:26" ht="16.5" customHeight="1">
      <c r="A1137" s="708"/>
      <c r="B1137" s="726"/>
      <c r="C1137" s="876" t="s">
        <v>2083</v>
      </c>
      <c r="D1137" s="744"/>
      <c r="E1137" s="744"/>
      <c r="F1137" s="744"/>
      <c r="G1137" s="744"/>
      <c r="H1137" s="744"/>
      <c r="I1137" s="708"/>
      <c r="J1137" s="708"/>
      <c r="K1137" s="709"/>
      <c r="L1137" s="709"/>
      <c r="M1137" s="709"/>
      <c r="N1137" s="709"/>
      <c r="O1137" s="709"/>
      <c r="P1137" s="709"/>
      <c r="Q1137" s="744"/>
      <c r="R1137" s="744"/>
      <c r="S1137" s="744"/>
      <c r="T1137" s="744"/>
      <c r="U1137" s="744"/>
      <c r="V1137" s="744"/>
      <c r="W1137" s="744"/>
      <c r="X1137" s="744"/>
      <c r="Y1137" s="744"/>
      <c r="Z1137" s="902"/>
    </row>
    <row r="1138" spans="1:26" ht="16.5" customHeight="1">
      <c r="A1138" s="708"/>
      <c r="B1138" s="726"/>
      <c r="C1138" s="744"/>
      <c r="D1138" s="744"/>
      <c r="E1138" s="744"/>
      <c r="F1138" s="744"/>
      <c r="G1138" s="744"/>
      <c r="H1138" s="744"/>
      <c r="I1138" s="708"/>
      <c r="J1138" s="708"/>
      <c r="K1138" s="709"/>
      <c r="L1138" s="709"/>
      <c r="M1138" s="709"/>
      <c r="N1138" s="709"/>
      <c r="O1138" s="709"/>
      <c r="P1138" s="709"/>
      <c r="Q1138" s="744"/>
      <c r="R1138" s="744"/>
      <c r="S1138" s="744"/>
      <c r="T1138" s="744"/>
      <c r="U1138" s="744"/>
      <c r="V1138" s="744"/>
      <c r="W1138" s="744"/>
      <c r="X1138" s="744"/>
      <c r="Y1138" s="744"/>
      <c r="Z1138" s="902"/>
    </row>
    <row r="1139" spans="1:26" ht="16.5" customHeight="1">
      <c r="A1139" s="708"/>
      <c r="B1139" s="726"/>
      <c r="C1139" s="726"/>
      <c r="D1139" s="721" t="s">
        <v>1610</v>
      </c>
      <c r="E1139" s="996" t="s">
        <v>87</v>
      </c>
      <c r="F1139" s="990" t="s">
        <v>88</v>
      </c>
      <c r="G1139" s="990" t="s">
        <v>89</v>
      </c>
      <c r="H1139" s="990" t="s">
        <v>90</v>
      </c>
      <c r="I1139" s="990" t="s">
        <v>91</v>
      </c>
      <c r="J1139" s="708"/>
      <c r="K1139" s="709"/>
      <c r="L1139" s="709"/>
      <c r="M1139" s="709"/>
      <c r="N1139" s="709"/>
      <c r="O1139" s="709"/>
      <c r="P1139" s="709"/>
      <c r="Q1139" s="744"/>
      <c r="R1139" s="744"/>
      <c r="S1139" s="744"/>
      <c r="T1139" s="744"/>
      <c r="U1139" s="744"/>
      <c r="V1139" s="744"/>
      <c r="W1139" s="744"/>
      <c r="X1139" s="744"/>
      <c r="Y1139" s="744"/>
      <c r="Z1139" s="902"/>
    </row>
    <row r="1140" spans="1:26" ht="16.5" customHeight="1">
      <c r="A1140" s="708"/>
      <c r="B1140" s="709"/>
      <c r="C1140" s="1499" t="s">
        <v>2077</v>
      </c>
      <c r="D1140" s="1494"/>
      <c r="E1140" s="1000">
        <f>I1126*(1+E1141)</f>
        <v>1298.3400055273517</v>
      </c>
      <c r="F1140" s="1000">
        <f t="shared" ref="F1140:I1140" si="167">E1140*(1+F1141)</f>
        <v>1632.9132209206502</v>
      </c>
      <c r="G1140" s="1000">
        <f t="shared" si="167"/>
        <v>2249.6833467740271</v>
      </c>
      <c r="H1140" s="1000">
        <f t="shared" si="167"/>
        <v>2894.2882625529346</v>
      </c>
      <c r="I1140" s="1000">
        <f t="shared" si="167"/>
        <v>3783.7377560212713</v>
      </c>
      <c r="J1140" s="708"/>
      <c r="K1140" s="709"/>
      <c r="L1140" s="709"/>
      <c r="M1140" s="709"/>
      <c r="N1140" s="709"/>
      <c r="O1140" s="709"/>
      <c r="P1140" s="709"/>
      <c r="Q1140" s="744"/>
      <c r="R1140" s="744"/>
      <c r="S1140" s="744"/>
      <c r="T1140" s="744"/>
      <c r="U1140" s="744"/>
      <c r="V1140" s="744"/>
      <c r="W1140" s="744"/>
      <c r="X1140" s="744"/>
      <c r="Y1140" s="744"/>
      <c r="Z1140" s="902"/>
    </row>
    <row r="1141" spans="1:26" ht="16.5" customHeight="1">
      <c r="A1141" s="708"/>
      <c r="B1141" s="709"/>
      <c r="C1141" s="1450" t="s">
        <v>1357</v>
      </c>
      <c r="D1141" s="1494"/>
      <c r="E1141" s="1001">
        <f>AVERAGE(I1127,G1127,F1127)</f>
        <v>0.22418961627967551</v>
      </c>
      <c r="F1141" s="1001">
        <f>AVERAGE(E1141,I1127,G1127)</f>
        <v>0.25769306496675642</v>
      </c>
      <c r="G1141" s="1001">
        <f>AVERAGE(F1141,E1141,I1127)</f>
        <v>0.37771151458106056</v>
      </c>
      <c r="H1141" s="1001">
        <f t="shared" ref="H1141:I1141" si="168">AVERAGE(G1141,F1141,E1141)</f>
        <v>0.28653139860916416</v>
      </c>
      <c r="I1141" s="1001">
        <f t="shared" si="168"/>
        <v>0.30731199271899373</v>
      </c>
      <c r="J1141" s="709"/>
      <c r="K1141" s="709"/>
      <c r="L1141" s="709"/>
      <c r="M1141" s="709"/>
      <c r="N1141" s="709"/>
      <c r="O1141" s="709"/>
      <c r="P1141" s="709"/>
      <c r="Q1141" s="744"/>
      <c r="R1141" s="744"/>
      <c r="S1141" s="744"/>
      <c r="T1141" s="744"/>
      <c r="U1141" s="744"/>
      <c r="V1141" s="744"/>
      <c r="W1141" s="744"/>
      <c r="X1141" s="744"/>
      <c r="Y1141" s="744"/>
      <c r="Z1141" s="902"/>
    </row>
    <row r="1142" spans="1:26" ht="16.5" customHeight="1">
      <c r="A1142" s="708"/>
      <c r="B1142" s="709"/>
      <c r="C1142" s="736"/>
      <c r="D1142" s="709"/>
      <c r="E1142" s="709"/>
      <c r="F1142" s="709"/>
      <c r="G1142" s="709"/>
      <c r="H1142" s="709"/>
      <c r="I1142" s="709"/>
      <c r="J1142" s="709"/>
      <c r="K1142" s="709"/>
      <c r="L1142" s="709"/>
      <c r="M1142" s="709"/>
      <c r="N1142" s="709"/>
      <c r="O1142" s="709"/>
      <c r="P1142" s="709"/>
      <c r="Q1142" s="744"/>
      <c r="R1142" s="744"/>
      <c r="S1142" s="744"/>
      <c r="T1142" s="744"/>
      <c r="U1142" s="744"/>
      <c r="V1142" s="744"/>
      <c r="W1142" s="744"/>
      <c r="X1142" s="744"/>
      <c r="Y1142" s="744"/>
      <c r="Z1142" s="902"/>
    </row>
    <row r="1143" spans="1:26" ht="16.5" customHeight="1">
      <c r="A1143" s="876"/>
      <c r="B1143" s="744"/>
      <c r="C1143" s="709"/>
      <c r="D1143" s="744"/>
      <c r="E1143" s="744"/>
      <c r="F1143" s="744"/>
      <c r="G1143" s="744"/>
      <c r="H1143" s="744"/>
      <c r="I1143" s="744"/>
      <c r="J1143" s="744"/>
      <c r="K1143" s="744"/>
      <c r="L1143" s="744"/>
      <c r="M1143" s="744"/>
      <c r="N1143" s="744"/>
      <c r="O1143" s="744"/>
      <c r="P1143" s="744"/>
      <c r="Q1143" s="744"/>
      <c r="R1143" s="744"/>
      <c r="S1143" s="744"/>
      <c r="T1143" s="744"/>
      <c r="U1143" s="744"/>
      <c r="V1143" s="744"/>
      <c r="W1143" s="744"/>
      <c r="X1143" s="744"/>
      <c r="Y1143" s="744"/>
      <c r="Z1143" s="902"/>
    </row>
    <row r="1144" spans="1:26" ht="16.5" customHeight="1">
      <c r="A1144" s="876"/>
      <c r="B1144" s="744"/>
      <c r="C1144" s="709"/>
      <c r="D1144" s="744"/>
      <c r="E1144" s="744"/>
      <c r="F1144" s="744"/>
      <c r="G1144" s="744"/>
      <c r="H1144" s="744"/>
      <c r="I1144" s="744"/>
      <c r="J1144" s="744"/>
      <c r="K1144" s="744"/>
      <c r="L1144" s="744"/>
      <c r="M1144" s="744"/>
      <c r="N1144" s="744"/>
      <c r="O1144" s="744"/>
      <c r="P1144" s="744"/>
      <c r="Q1144" s="744"/>
      <c r="R1144" s="744"/>
      <c r="S1144" s="744"/>
      <c r="T1144" s="744"/>
      <c r="U1144" s="744"/>
      <c r="V1144" s="744"/>
      <c r="W1144" s="744"/>
      <c r="X1144" s="744"/>
      <c r="Y1144" s="708"/>
      <c r="Z1144" s="708"/>
    </row>
    <row r="1145" spans="1:26" ht="16.5" customHeight="1">
      <c r="A1145" s="876"/>
      <c r="B1145" s="744"/>
      <c r="C1145" s="709"/>
      <c r="D1145" s="744"/>
      <c r="E1145" s="744"/>
      <c r="F1145" s="744"/>
      <c r="G1145" s="744"/>
      <c r="H1145" s="744"/>
      <c r="I1145" s="744"/>
      <c r="J1145" s="744"/>
      <c r="K1145" s="744"/>
      <c r="L1145" s="744"/>
      <c r="M1145" s="744"/>
      <c r="N1145" s="744"/>
      <c r="O1145" s="744"/>
      <c r="P1145" s="744"/>
      <c r="Q1145" s="744"/>
      <c r="R1145" s="744"/>
      <c r="S1145" s="744"/>
      <c r="T1145" s="744"/>
      <c r="U1145" s="744"/>
      <c r="V1145" s="744"/>
      <c r="W1145" s="744"/>
      <c r="X1145" s="744"/>
      <c r="Y1145" s="756"/>
      <c r="Z1145" s="756"/>
    </row>
    <row r="1146" spans="1:26" ht="16.5" customHeight="1">
      <c r="A1146" s="876"/>
      <c r="B1146" s="744"/>
      <c r="C1146" s="709"/>
      <c r="D1146" s="744"/>
      <c r="E1146" s="744"/>
      <c r="F1146" s="744"/>
      <c r="G1146" s="744"/>
      <c r="H1146" s="744"/>
      <c r="I1146" s="744"/>
      <c r="J1146" s="744"/>
      <c r="K1146" s="744"/>
      <c r="L1146" s="744"/>
      <c r="M1146" s="744"/>
      <c r="N1146" s="744"/>
      <c r="O1146" s="744"/>
      <c r="P1146" s="744"/>
      <c r="Q1146" s="744"/>
      <c r="R1146" s="744"/>
      <c r="S1146" s="744"/>
      <c r="T1146" s="744"/>
      <c r="U1146" s="744"/>
      <c r="V1146" s="744"/>
      <c r="W1146" s="744"/>
      <c r="X1146" s="744"/>
      <c r="Y1146" s="756"/>
      <c r="Z1146" s="756"/>
    </row>
    <row r="1147" spans="1:26" ht="16.5" customHeight="1">
      <c r="A1147" s="876"/>
      <c r="B1147" s="744"/>
      <c r="C1147" s="709"/>
      <c r="D1147" s="744"/>
      <c r="E1147" s="744"/>
      <c r="F1147" s="744"/>
      <c r="G1147" s="744"/>
      <c r="H1147" s="744"/>
      <c r="I1147" s="744"/>
      <c r="J1147" s="744"/>
      <c r="K1147" s="744"/>
      <c r="L1147" s="744"/>
      <c r="M1147" s="744"/>
      <c r="N1147" s="744"/>
      <c r="O1147" s="744"/>
      <c r="P1147" s="744"/>
      <c r="Q1147" s="744"/>
      <c r="R1147" s="744"/>
      <c r="S1147" s="744"/>
      <c r="T1147" s="744"/>
      <c r="U1147" s="744"/>
      <c r="V1147" s="744"/>
      <c r="W1147" s="744"/>
      <c r="X1147" s="744"/>
      <c r="Y1147" s="756"/>
      <c r="Z1147" s="756"/>
    </row>
    <row r="1148" spans="1:26" ht="16.5" customHeight="1">
      <c r="A1148" s="876"/>
      <c r="B1148" s="744"/>
      <c r="C1148" s="709"/>
      <c r="D1148" s="744"/>
      <c r="E1148" s="744"/>
      <c r="F1148" s="744"/>
      <c r="G1148" s="744"/>
      <c r="H1148" s="744"/>
      <c r="I1148" s="744"/>
      <c r="J1148" s="744"/>
      <c r="K1148" s="744"/>
      <c r="L1148" s="744"/>
      <c r="M1148" s="744"/>
      <c r="N1148" s="744"/>
      <c r="O1148" s="744"/>
      <c r="P1148" s="744"/>
      <c r="Q1148" s="744"/>
      <c r="R1148" s="744"/>
      <c r="S1148" s="744"/>
      <c r="T1148" s="744"/>
      <c r="U1148" s="744"/>
      <c r="V1148" s="744"/>
      <c r="W1148" s="744"/>
      <c r="X1148" s="744"/>
      <c r="Y1148" s="744"/>
      <c r="Z1148" s="902"/>
    </row>
    <row r="1149" spans="1:26" ht="16.5" customHeight="1">
      <c r="A1149" s="876"/>
      <c r="B1149" s="744"/>
      <c r="C1149" s="709"/>
      <c r="D1149" s="744"/>
      <c r="E1149" s="744"/>
      <c r="F1149" s="744"/>
      <c r="G1149" s="744"/>
      <c r="H1149" s="744"/>
      <c r="I1149" s="744"/>
      <c r="J1149" s="744"/>
      <c r="K1149" s="744"/>
      <c r="L1149" s="744"/>
      <c r="M1149" s="744"/>
      <c r="N1149" s="744"/>
      <c r="O1149" s="744"/>
      <c r="P1149" s="744"/>
      <c r="Q1149" s="744"/>
      <c r="R1149" s="744"/>
      <c r="S1149" s="744"/>
      <c r="T1149" s="744"/>
      <c r="U1149" s="744"/>
      <c r="V1149" s="744"/>
      <c r="W1149" s="744"/>
      <c r="X1149" s="744"/>
      <c r="Y1149" s="744"/>
      <c r="Z1149" s="902"/>
    </row>
    <row r="1150" spans="1:26" ht="16.5" customHeight="1">
      <c r="A1150" s="876"/>
      <c r="B1150" s="744"/>
      <c r="C1150" s="709"/>
      <c r="D1150" s="744"/>
      <c r="E1150" s="744"/>
      <c r="F1150" s="744"/>
      <c r="G1150" s="744"/>
      <c r="H1150" s="744"/>
      <c r="I1150" s="744"/>
      <c r="J1150" s="744"/>
      <c r="K1150" s="744"/>
      <c r="L1150" s="744"/>
      <c r="M1150" s="744"/>
      <c r="N1150" s="744"/>
      <c r="O1150" s="744"/>
      <c r="P1150" s="744"/>
      <c r="Q1150" s="744"/>
      <c r="R1150" s="744"/>
      <c r="S1150" s="744"/>
      <c r="T1150" s="744"/>
      <c r="U1150" s="744"/>
      <c r="V1150" s="744"/>
      <c r="W1150" s="744"/>
      <c r="X1150" s="744"/>
      <c r="Y1150" s="744"/>
      <c r="Z1150" s="902"/>
    </row>
    <row r="1151" spans="1:26" ht="16.5" customHeight="1">
      <c r="A1151" s="876"/>
      <c r="B1151" s="744"/>
      <c r="C1151" s="709"/>
      <c r="D1151" s="744"/>
      <c r="E1151" s="744"/>
      <c r="F1151" s="744"/>
      <c r="G1151" s="744"/>
      <c r="H1151" s="744"/>
      <c r="I1151" s="744"/>
      <c r="J1151" s="744"/>
      <c r="K1151" s="744"/>
      <c r="L1151" s="744"/>
      <c r="M1151" s="744"/>
      <c r="N1151" s="744"/>
      <c r="O1151" s="744"/>
      <c r="P1151" s="744"/>
      <c r="Q1151" s="744"/>
      <c r="R1151" s="744"/>
      <c r="S1151" s="744"/>
      <c r="T1151" s="744"/>
      <c r="U1151" s="744"/>
      <c r="V1151" s="744"/>
      <c r="W1151" s="744"/>
      <c r="X1151" s="744"/>
      <c r="Y1151" s="744"/>
      <c r="Z1151" s="902"/>
    </row>
    <row r="1152" spans="1:26" ht="16.5" customHeight="1">
      <c r="A1152" s="876"/>
      <c r="B1152" s="744"/>
      <c r="C1152" s="709"/>
      <c r="D1152" s="744"/>
      <c r="E1152" s="744"/>
      <c r="F1152" s="744"/>
      <c r="G1152" s="744"/>
      <c r="H1152" s="744"/>
      <c r="I1152" s="744"/>
      <c r="J1152" s="744"/>
      <c r="K1152" s="744"/>
      <c r="L1152" s="744"/>
      <c r="M1152" s="744"/>
      <c r="N1152" s="744"/>
      <c r="O1152" s="744"/>
      <c r="P1152" s="744"/>
      <c r="Q1152" s="744"/>
      <c r="R1152" s="744"/>
      <c r="S1152" s="744"/>
      <c r="T1152" s="744"/>
      <c r="U1152" s="744"/>
      <c r="V1152" s="744"/>
      <c r="W1152" s="744"/>
      <c r="X1152" s="744"/>
      <c r="Y1152" s="744"/>
      <c r="Z1152" s="902"/>
    </row>
    <row r="1153" spans="1:26" ht="16.5" customHeight="1">
      <c r="A1153" s="744"/>
      <c r="B1153" s="744"/>
      <c r="C1153" s="709"/>
      <c r="D1153" s="744"/>
      <c r="E1153" s="744"/>
      <c r="F1153" s="744"/>
      <c r="G1153" s="744"/>
      <c r="H1153" s="744"/>
      <c r="I1153" s="744"/>
      <c r="J1153" s="744"/>
      <c r="K1153" s="744"/>
      <c r="L1153" s="744"/>
      <c r="M1153" s="744"/>
      <c r="N1153" s="744"/>
      <c r="O1153" s="744"/>
      <c r="P1153" s="744"/>
      <c r="Q1153" s="744"/>
      <c r="R1153" s="744"/>
      <c r="S1153" s="744"/>
      <c r="T1153" s="744"/>
      <c r="U1153" s="744"/>
      <c r="V1153" s="744"/>
      <c r="W1153" s="744"/>
      <c r="X1153" s="744"/>
      <c r="Y1153" s="744"/>
      <c r="Z1153" s="902"/>
    </row>
    <row r="1154" spans="1:26" ht="16.5" customHeight="1">
      <c r="A1154" s="876"/>
      <c r="B1154" s="744"/>
      <c r="C1154" s="709"/>
      <c r="D1154" s="744"/>
      <c r="E1154" s="744"/>
      <c r="F1154" s="744"/>
      <c r="G1154" s="744"/>
      <c r="H1154" s="744"/>
      <c r="I1154" s="744"/>
      <c r="J1154" s="744"/>
      <c r="K1154" s="744"/>
      <c r="L1154" s="744"/>
      <c r="M1154" s="744"/>
      <c r="N1154" s="744"/>
      <c r="O1154" s="744"/>
      <c r="P1154" s="744"/>
      <c r="Q1154" s="744"/>
      <c r="R1154" s="744"/>
      <c r="S1154" s="744"/>
      <c r="T1154" s="744"/>
      <c r="U1154" s="744"/>
      <c r="V1154" s="744"/>
      <c r="W1154" s="744"/>
      <c r="X1154" s="744"/>
      <c r="Y1154" s="744"/>
      <c r="Z1154" s="902"/>
    </row>
    <row r="1155" spans="1:26" ht="16.5" customHeight="1">
      <c r="A1155" s="876"/>
      <c r="B1155" s="744"/>
      <c r="C1155" s="709"/>
      <c r="D1155" s="744"/>
      <c r="E1155" s="744"/>
      <c r="F1155" s="744"/>
      <c r="G1155" s="744"/>
      <c r="H1155" s="744"/>
      <c r="I1155" s="744"/>
      <c r="J1155" s="744"/>
      <c r="K1155" s="744"/>
      <c r="L1155" s="744"/>
      <c r="M1155" s="744"/>
      <c r="N1155" s="744"/>
      <c r="O1155" s="744"/>
      <c r="P1155" s="744"/>
      <c r="Q1155" s="744"/>
      <c r="R1155" s="744"/>
      <c r="S1155" s="744"/>
      <c r="T1155" s="744"/>
      <c r="U1155" s="744"/>
      <c r="V1155" s="744"/>
      <c r="W1155" s="744"/>
      <c r="X1155" s="744"/>
      <c r="Y1155" s="744"/>
      <c r="Z1155" s="902"/>
    </row>
    <row r="1156" spans="1:26" ht="16.5" customHeight="1">
      <c r="A1156" s="744"/>
      <c r="B1156" s="744"/>
      <c r="C1156" s="709"/>
      <c r="D1156" s="744"/>
      <c r="E1156" s="744"/>
      <c r="F1156" s="744"/>
      <c r="G1156" s="744"/>
      <c r="H1156" s="744"/>
      <c r="I1156" s="744"/>
      <c r="J1156" s="744"/>
      <c r="K1156" s="744"/>
      <c r="L1156" s="744"/>
      <c r="M1156" s="744"/>
      <c r="N1156" s="744"/>
      <c r="O1156" s="744"/>
      <c r="P1156" s="744"/>
      <c r="Q1156" s="744"/>
      <c r="R1156" s="744"/>
      <c r="S1156" s="744"/>
      <c r="T1156" s="744"/>
      <c r="U1156" s="744"/>
      <c r="V1156" s="744"/>
      <c r="W1156" s="744"/>
      <c r="X1156" s="744"/>
      <c r="Y1156" s="744"/>
      <c r="Z1156" s="902"/>
    </row>
    <row r="1157" spans="1:26" ht="16.5" customHeight="1">
      <c r="A1157" s="876"/>
      <c r="B1157" s="744"/>
      <c r="C1157" s="709"/>
      <c r="D1157" s="744"/>
      <c r="E1157" s="744"/>
      <c r="F1157" s="744"/>
      <c r="G1157" s="744"/>
      <c r="H1157" s="744"/>
      <c r="I1157" s="744"/>
      <c r="J1157" s="744"/>
      <c r="K1157" s="744"/>
      <c r="L1157" s="744"/>
      <c r="M1157" s="744"/>
      <c r="N1157" s="744"/>
      <c r="O1157" s="744"/>
      <c r="P1157" s="744"/>
      <c r="Q1157" s="744"/>
      <c r="R1157" s="744"/>
      <c r="S1157" s="744"/>
      <c r="T1157" s="744"/>
      <c r="U1157" s="744"/>
      <c r="V1157" s="744"/>
      <c r="W1157" s="744"/>
      <c r="X1157" s="744"/>
      <c r="Y1157" s="744"/>
      <c r="Z1157" s="902"/>
    </row>
    <row r="1158" spans="1:26" ht="16.5" customHeight="1">
      <c r="A1158" s="744"/>
      <c r="B1158" s="744"/>
      <c r="C1158" s="709"/>
      <c r="D1158" s="744"/>
      <c r="E1158" s="744"/>
      <c r="F1158" s="744"/>
      <c r="G1158" s="744"/>
      <c r="H1158" s="744"/>
      <c r="I1158" s="744"/>
      <c r="J1158" s="744"/>
      <c r="K1158" s="744"/>
      <c r="L1158" s="744"/>
      <c r="M1158" s="744"/>
      <c r="N1158" s="744"/>
      <c r="O1158" s="744"/>
      <c r="P1158" s="744"/>
      <c r="Q1158" s="744"/>
      <c r="R1158" s="744"/>
      <c r="S1158" s="744"/>
      <c r="T1158" s="744"/>
      <c r="U1158" s="744"/>
      <c r="V1158" s="744"/>
      <c r="W1158" s="744"/>
      <c r="X1158" s="744"/>
      <c r="Y1158" s="744"/>
      <c r="Z1158" s="902"/>
    </row>
    <row r="1159" spans="1:26" ht="16.5" customHeight="1">
      <c r="A1159" s="876"/>
      <c r="B1159" s="744"/>
      <c r="C1159" s="709"/>
      <c r="D1159" s="744"/>
      <c r="E1159" s="744"/>
      <c r="F1159" s="744"/>
      <c r="G1159" s="744"/>
      <c r="H1159" s="744"/>
      <c r="I1159" s="744"/>
      <c r="J1159" s="744"/>
      <c r="K1159" s="744"/>
      <c r="L1159" s="744"/>
      <c r="M1159" s="744"/>
      <c r="N1159" s="744"/>
      <c r="O1159" s="744"/>
      <c r="P1159" s="744"/>
      <c r="Q1159" s="744"/>
      <c r="R1159" s="744"/>
      <c r="S1159" s="744"/>
      <c r="T1159" s="744"/>
      <c r="U1159" s="744"/>
      <c r="V1159" s="744"/>
      <c r="W1159" s="744"/>
      <c r="X1159" s="744"/>
      <c r="Y1159" s="744"/>
      <c r="Z1159" s="902"/>
    </row>
  </sheetData>
  <mergeCells count="404">
    <mergeCell ref="R1070:S1070"/>
    <mergeCell ref="R1071:S1071"/>
    <mergeCell ref="R1072:S1072"/>
    <mergeCell ref="C1056:F1056"/>
    <mergeCell ref="H1056:I1056"/>
    <mergeCell ref="C1063:E1063"/>
    <mergeCell ref="C1064:E1064"/>
    <mergeCell ref="G1070:H1070"/>
    <mergeCell ref="I1070:J1070"/>
    <mergeCell ref="L1070:M1070"/>
    <mergeCell ref="N1070:O1070"/>
    <mergeCell ref="P1070:Q1070"/>
    <mergeCell ref="G1071:H1071"/>
    <mergeCell ref="I1071:J1071"/>
    <mergeCell ref="L1071:M1071"/>
    <mergeCell ref="N1071:O1071"/>
    <mergeCell ref="P1071:Q1071"/>
    <mergeCell ref="L1072:M1072"/>
    <mergeCell ref="L1073:M1073"/>
    <mergeCell ref="N1073:O1073"/>
    <mergeCell ref="P1073:Q1073"/>
    <mergeCell ref="R1073:S1073"/>
    <mergeCell ref="C1071:F1071"/>
    <mergeCell ref="C1072:F1072"/>
    <mergeCell ref="G1072:H1072"/>
    <mergeCell ref="I1072:J1072"/>
    <mergeCell ref="N1072:O1072"/>
    <mergeCell ref="P1072:Q1072"/>
    <mergeCell ref="I1073:J1073"/>
    <mergeCell ref="C1125:D1125"/>
    <mergeCell ref="C1126:D1126"/>
    <mergeCell ref="C1127:D1127"/>
    <mergeCell ref="C1135:D1135"/>
    <mergeCell ref="C1140:D1140"/>
    <mergeCell ref="C1141:D1141"/>
    <mergeCell ref="C1108:E1108"/>
    <mergeCell ref="C1109:E1109"/>
    <mergeCell ref="C1091:F1091"/>
    <mergeCell ref="C1100:E1100"/>
    <mergeCell ref="C1101:E1101"/>
    <mergeCell ref="A1114:B1114"/>
    <mergeCell ref="C1117:D1117"/>
    <mergeCell ref="C1118:D1118"/>
    <mergeCell ref="C1119:D1119"/>
    <mergeCell ref="C949:F949"/>
    <mergeCell ref="C950:F950"/>
    <mergeCell ref="C951:F951"/>
    <mergeCell ref="C961:D961"/>
    <mergeCell ref="C969:F969"/>
    <mergeCell ref="C970:F970"/>
    <mergeCell ref="C971:F971"/>
    <mergeCell ref="C993:D993"/>
    <mergeCell ref="C1000:D1000"/>
    <mergeCell ref="C1001:D1001"/>
    <mergeCell ref="A1009:B1009"/>
    <mergeCell ref="C1014:F1014"/>
    <mergeCell ref="C1015:F1015"/>
    <mergeCell ref="C1016:F1016"/>
    <mergeCell ref="C1017:F1017"/>
    <mergeCell ref="C1018:F1018"/>
    <mergeCell ref="C1019:F1019"/>
    <mergeCell ref="C1020:F1020"/>
    <mergeCell ref="C1021:F1021"/>
    <mergeCell ref="C1022:F1022"/>
    <mergeCell ref="H1052:I1052"/>
    <mergeCell ref="C1053:F1053"/>
    <mergeCell ref="H1053:I1053"/>
    <mergeCell ref="C1054:F1054"/>
    <mergeCell ref="C1055:F1055"/>
    <mergeCell ref="C1073:F1073"/>
    <mergeCell ref="G1073:H1073"/>
    <mergeCell ref="C1081:F1081"/>
    <mergeCell ref="C1023:F1023"/>
    <mergeCell ref="C1031:D1031"/>
    <mergeCell ref="C1039:F1039"/>
    <mergeCell ref="C1040:F1040"/>
    <mergeCell ref="C1041:F1041"/>
    <mergeCell ref="C1042:F1042"/>
    <mergeCell ref="C1043:F1043"/>
    <mergeCell ref="C1046:D1046"/>
    <mergeCell ref="C1047:D1047"/>
    <mergeCell ref="H1054:I1054"/>
    <mergeCell ref="H1055:I1055"/>
    <mergeCell ref="C1082:F1082"/>
    <mergeCell ref="C1083:F1083"/>
    <mergeCell ref="C1089:F1089"/>
    <mergeCell ref="C1090:F1090"/>
    <mergeCell ref="C972:F972"/>
    <mergeCell ref="C973:F973"/>
    <mergeCell ref="A989:B989"/>
    <mergeCell ref="C992:D992"/>
    <mergeCell ref="C978:D978"/>
    <mergeCell ref="C977:D977"/>
    <mergeCell ref="C976:D976"/>
    <mergeCell ref="C985:E985"/>
    <mergeCell ref="C1048:D1048"/>
    <mergeCell ref="C158:E158"/>
    <mergeCell ref="C169:E169"/>
    <mergeCell ref="C170:E170"/>
    <mergeCell ref="C171:E171"/>
    <mergeCell ref="C174:F174"/>
    <mergeCell ref="C175:F175"/>
    <mergeCell ref="C184:E184"/>
    <mergeCell ref="C190:E190"/>
    <mergeCell ref="C205:F205"/>
    <mergeCell ref="A209:B209"/>
    <mergeCell ref="C195:D195"/>
    <mergeCell ref="G195:H195"/>
    <mergeCell ref="C198:D198"/>
    <mergeCell ref="C257:F257"/>
    <mergeCell ref="C283:D283"/>
    <mergeCell ref="C291:E291"/>
    <mergeCell ref="C296:E296"/>
    <mergeCell ref="C297:E297"/>
    <mergeCell ref="C349:E349"/>
    <mergeCell ref="C350:E350"/>
    <mergeCell ref="A354:B354"/>
    <mergeCell ref="A356:B356"/>
    <mergeCell ref="C359:E359"/>
    <mergeCell ref="C360:E360"/>
    <mergeCell ref="C306:E306"/>
    <mergeCell ref="C311:E311"/>
    <mergeCell ref="C312:E312"/>
    <mergeCell ref="C319:E319"/>
    <mergeCell ref="C320:E320"/>
    <mergeCell ref="A323:B323"/>
    <mergeCell ref="C334:D334"/>
    <mergeCell ref="C335:D335"/>
    <mergeCell ref="C336:D336"/>
    <mergeCell ref="C361:E361"/>
    <mergeCell ref="C362:E362"/>
    <mergeCell ref="C363:E363"/>
    <mergeCell ref="C364:E364"/>
    <mergeCell ref="C365:E365"/>
    <mergeCell ref="C221:F221"/>
    <mergeCell ref="C222:F222"/>
    <mergeCell ref="C223:F223"/>
    <mergeCell ref="C224:F224"/>
    <mergeCell ref="C225:F225"/>
    <mergeCell ref="C226:F226"/>
    <mergeCell ref="C227:F227"/>
    <mergeCell ref="C228:F228"/>
    <mergeCell ref="C229:F229"/>
    <mergeCell ref="C230:F230"/>
    <mergeCell ref="C231:F231"/>
    <mergeCell ref="C232:F232"/>
    <mergeCell ref="C233:F233"/>
    <mergeCell ref="C234:F234"/>
    <mergeCell ref="C235:F235"/>
    <mergeCell ref="C236:F236"/>
    <mergeCell ref="C337:D337"/>
    <mergeCell ref="C342:D342"/>
    <mergeCell ref="C346:D346"/>
    <mergeCell ref="C58:E58"/>
    <mergeCell ref="C59:E59"/>
    <mergeCell ref="M62:N62"/>
    <mergeCell ref="A19:B19"/>
    <mergeCell ref="A34:B34"/>
    <mergeCell ref="A49:B49"/>
    <mergeCell ref="C51:D51"/>
    <mergeCell ref="C52:D52"/>
    <mergeCell ref="C53:D53"/>
    <mergeCell ref="C57:E57"/>
    <mergeCell ref="C127:E127"/>
    <mergeCell ref="C128:E128"/>
    <mergeCell ref="C131:E131"/>
    <mergeCell ref="C132:E132"/>
    <mergeCell ref="C133:E133"/>
    <mergeCell ref="C134:E134"/>
    <mergeCell ref="C135:E135"/>
    <mergeCell ref="A64:B64"/>
    <mergeCell ref="A66:B66"/>
    <mergeCell ref="A68:B68"/>
    <mergeCell ref="C69:E69"/>
    <mergeCell ref="C70:E70"/>
    <mergeCell ref="C71:E71"/>
    <mergeCell ref="C72:E72"/>
    <mergeCell ref="C123:E123"/>
    <mergeCell ref="C124:E124"/>
    <mergeCell ref="C73:E73"/>
    <mergeCell ref="C74:E74"/>
    <mergeCell ref="C75:E75"/>
    <mergeCell ref="A161:B161"/>
    <mergeCell ref="C92:F92"/>
    <mergeCell ref="C86:F86"/>
    <mergeCell ref="C87:F87"/>
    <mergeCell ref="C88:F88"/>
    <mergeCell ref="C89:F89"/>
    <mergeCell ref="C90:F90"/>
    <mergeCell ref="C91:F91"/>
    <mergeCell ref="C85:F85"/>
    <mergeCell ref="C103:E103"/>
    <mergeCell ref="C108:E108"/>
    <mergeCell ref="C111:E111"/>
    <mergeCell ref="C122:E122"/>
    <mergeCell ref="C136:E136"/>
    <mergeCell ref="C137:E137"/>
    <mergeCell ref="C147:E147"/>
    <mergeCell ref="C148:E148"/>
    <mergeCell ref="C149:E149"/>
    <mergeCell ref="C150:E150"/>
    <mergeCell ref="C151:E151"/>
    <mergeCell ref="C152:E152"/>
    <mergeCell ref="C157:E157"/>
    <mergeCell ref="C125:E125"/>
    <mergeCell ref="C126:E126"/>
    <mergeCell ref="C386:D386"/>
    <mergeCell ref="C389:D389"/>
    <mergeCell ref="H393:H396"/>
    <mergeCell ref="I393:I396"/>
    <mergeCell ref="J393:J396"/>
    <mergeCell ref="C399:E399"/>
    <mergeCell ref="C400:E400"/>
    <mergeCell ref="A404:B404"/>
    <mergeCell ref="C409:F409"/>
    <mergeCell ref="C410:F410"/>
    <mergeCell ref="C411:F411"/>
    <mergeCell ref="C416:D416"/>
    <mergeCell ref="C419:D419"/>
    <mergeCell ref="C422:E422"/>
    <mergeCell ref="C423:E423"/>
    <mergeCell ref="C427:E427"/>
    <mergeCell ref="C428:E428"/>
    <mergeCell ref="A431:B431"/>
    <mergeCell ref="A438:B438"/>
    <mergeCell ref="C442:D442"/>
    <mergeCell ref="C444:D444"/>
    <mergeCell ref="C445:D445"/>
    <mergeCell ref="C446:D446"/>
    <mergeCell ref="C447:D447"/>
    <mergeCell ref="C448:D448"/>
    <mergeCell ref="C453:E453"/>
    <mergeCell ref="C454:E454"/>
    <mergeCell ref="C455:E455"/>
    <mergeCell ref="A458:B458"/>
    <mergeCell ref="C460:E460"/>
    <mergeCell ref="C461:E461"/>
    <mergeCell ref="C462:E462"/>
    <mergeCell ref="C463:E463"/>
    <mergeCell ref="C464:E464"/>
    <mergeCell ref="C465:E465"/>
    <mergeCell ref="C466:E466"/>
    <mergeCell ref="A469:B469"/>
    <mergeCell ref="C476:D476"/>
    <mergeCell ref="I476:K476"/>
    <mergeCell ref="C477:D477"/>
    <mergeCell ref="I477:K477"/>
    <mergeCell ref="C485:E485"/>
    <mergeCell ref="C492:F492"/>
    <mergeCell ref="C493:F493"/>
    <mergeCell ref="C502:E502"/>
    <mergeCell ref="C503:E503"/>
    <mergeCell ref="C507:E507"/>
    <mergeCell ref="C508:E508"/>
    <mergeCell ref="C525:D525"/>
    <mergeCell ref="C526:D526"/>
    <mergeCell ref="E523:E526"/>
    <mergeCell ref="E527:E529"/>
    <mergeCell ref="C528:D528"/>
    <mergeCell ref="C529:D529"/>
    <mergeCell ref="C530:D530"/>
    <mergeCell ref="E530:E532"/>
    <mergeCell ref="C531:D531"/>
    <mergeCell ref="C532:D532"/>
    <mergeCell ref="C509:E509"/>
    <mergeCell ref="A512:C512"/>
    <mergeCell ref="C522:D522"/>
    <mergeCell ref="G522:G534"/>
    <mergeCell ref="C523:D523"/>
    <mergeCell ref="C524:D524"/>
    <mergeCell ref="C527:D527"/>
    <mergeCell ref="C533:D533"/>
    <mergeCell ref="E533:E534"/>
    <mergeCell ref="C534:D534"/>
    <mergeCell ref="C541:F541"/>
    <mergeCell ref="C542:F542"/>
    <mergeCell ref="C554:F554"/>
    <mergeCell ref="C555:F555"/>
    <mergeCell ref="C556:F556"/>
    <mergeCell ref="C565:D565"/>
    <mergeCell ref="C591:E591"/>
    <mergeCell ref="C592:E592"/>
    <mergeCell ref="A595:C595"/>
    <mergeCell ref="C604:D604"/>
    <mergeCell ref="C605:D605"/>
    <mergeCell ref="C612:E612"/>
    <mergeCell ref="C616:E616"/>
    <mergeCell ref="C620:E620"/>
    <mergeCell ref="C621:E621"/>
    <mergeCell ref="C628:E628"/>
    <mergeCell ref="C629:E629"/>
    <mergeCell ref="A634:B634"/>
    <mergeCell ref="C636:E636"/>
    <mergeCell ref="C637:E637"/>
    <mergeCell ref="C638:E638"/>
    <mergeCell ref="A646:B646"/>
    <mergeCell ref="C664:E664"/>
    <mergeCell ref="C667:F667"/>
    <mergeCell ref="C670:E670"/>
    <mergeCell ref="C674:F674"/>
    <mergeCell ref="C675:F675"/>
    <mergeCell ref="C683:D683"/>
    <mergeCell ref="C689:E689"/>
    <mergeCell ref="C690:E690"/>
    <mergeCell ref="C708:E708"/>
    <mergeCell ref="C711:F711"/>
    <mergeCell ref="C714:E714"/>
    <mergeCell ref="C722:D722"/>
    <mergeCell ref="C728:E728"/>
    <mergeCell ref="C729:E729"/>
    <mergeCell ref="C747:E747"/>
    <mergeCell ref="C750:F750"/>
    <mergeCell ref="C753:F753"/>
    <mergeCell ref="C761:D761"/>
    <mergeCell ref="C767:E767"/>
    <mergeCell ref="C768:E768"/>
    <mergeCell ref="C777:E777"/>
    <mergeCell ref="C778:E778"/>
    <mergeCell ref="A781:B781"/>
    <mergeCell ref="C788:D788"/>
    <mergeCell ref="A792:B792"/>
    <mergeCell ref="A796:B796"/>
    <mergeCell ref="A798:B798"/>
    <mergeCell ref="C803:F803"/>
    <mergeCell ref="C804:F804"/>
    <mergeCell ref="C805:F805"/>
    <mergeCell ref="C806:F806"/>
    <mergeCell ref="C807:F807"/>
    <mergeCell ref="C808:F808"/>
    <mergeCell ref="C809:F809"/>
    <mergeCell ref="C869:D869"/>
    <mergeCell ref="C870:D870"/>
    <mergeCell ref="A872:B872"/>
    <mergeCell ref="C893:D893"/>
    <mergeCell ref="C899:D899"/>
    <mergeCell ref="C906:D906"/>
    <mergeCell ref="C907:D907"/>
    <mergeCell ref="C821:F821"/>
    <mergeCell ref="C822:F822"/>
    <mergeCell ref="C823:F823"/>
    <mergeCell ref="C824:F824"/>
    <mergeCell ref="C825:F825"/>
    <mergeCell ref="C834:D834"/>
    <mergeCell ref="C842:F842"/>
    <mergeCell ref="C843:F843"/>
    <mergeCell ref="C844:F844"/>
    <mergeCell ref="C845:F845"/>
    <mergeCell ref="C846:F846"/>
    <mergeCell ref="C847:F847"/>
    <mergeCell ref="C848:F848"/>
    <mergeCell ref="C849:F849"/>
    <mergeCell ref="C850:F850"/>
    <mergeCell ref="C908:D908"/>
    <mergeCell ref="C912:D912"/>
    <mergeCell ref="C913:D913"/>
    <mergeCell ref="C914:D914"/>
    <mergeCell ref="C237:F237"/>
    <mergeCell ref="C238:F238"/>
    <mergeCell ref="A211:B211"/>
    <mergeCell ref="C214:E214"/>
    <mergeCell ref="C215:E215"/>
    <mergeCell ref="C216:E216"/>
    <mergeCell ref="C249:D249"/>
    <mergeCell ref="C252:D252"/>
    <mergeCell ref="C256:F256"/>
    <mergeCell ref="C810:F810"/>
    <mergeCell ref="C811:F811"/>
    <mergeCell ref="C812:F812"/>
    <mergeCell ref="C813:F813"/>
    <mergeCell ref="C814:F814"/>
    <mergeCell ref="C815:F815"/>
    <mergeCell ref="C816:F816"/>
    <mergeCell ref="C817:F817"/>
    <mergeCell ref="C818:F818"/>
    <mergeCell ref="C819:F819"/>
    <mergeCell ref="C820:F820"/>
    <mergeCell ref="C921:E921"/>
    <mergeCell ref="C922:E922"/>
    <mergeCell ref="A929:B929"/>
    <mergeCell ref="C935:F935"/>
    <mergeCell ref="C936:F936"/>
    <mergeCell ref="C937:F937"/>
    <mergeCell ref="C938:F938"/>
    <mergeCell ref="A943:B943"/>
    <mergeCell ref="C948:F948"/>
    <mergeCell ref="C851:F851"/>
    <mergeCell ref="C852:F852"/>
    <mergeCell ref="C853:F853"/>
    <mergeCell ref="C854:F854"/>
    <mergeCell ref="C855:F855"/>
    <mergeCell ref="C856:F856"/>
    <mergeCell ref="C857:F857"/>
    <mergeCell ref="C858:F858"/>
    <mergeCell ref="C859:F859"/>
    <mergeCell ref="C886:E886"/>
    <mergeCell ref="C887:E887"/>
    <mergeCell ref="C888:E888"/>
    <mergeCell ref="C860:F860"/>
    <mergeCell ref="C861:F861"/>
    <mergeCell ref="C862:F862"/>
    <mergeCell ref="C863:F863"/>
    <mergeCell ref="C864:F864"/>
    <mergeCell ref="C865:F865"/>
    <mergeCell ref="C868:D868"/>
  </mergeCells>
  <phoneticPr fontId="169" type="noConversion"/>
  <conditionalFormatting sqref="L181">
    <cfRule type="notContainsBlanks" dxfId="1" priority="1">
      <formula>LEN(TRIM(L181))&gt;0</formula>
    </cfRule>
  </conditionalFormatting>
  <conditionalFormatting sqref="N190">
    <cfRule type="notContainsBlanks" dxfId="0" priority="2">
      <formula>LEN(TRIM(N190))&gt;0</formula>
    </cfRule>
  </conditionalFormatting>
  <pageMargins left="0.69999998807907104" right="0.69999998807907104"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PA1" workbookViewId="0">
      <pane ySplit="8" topLeftCell="A9" activePane="bottomLeft" state="frozen"/>
      <selection pane="bottomLeft" activeCell="B10" sqref="B10"/>
    </sheetView>
  </sheetViews>
  <sheetFormatPr defaultColWidth="14.453125" defaultRowHeight="15" customHeight="1"/>
  <cols>
    <col min="1" max="1" width="12.453125" customWidth="1"/>
    <col min="2" max="2" width="15" customWidth="1"/>
    <col min="3" max="3" width="13.08984375" customWidth="1"/>
    <col min="4" max="4" width="13.81640625" customWidth="1"/>
    <col min="6" max="6" width="14" customWidth="1"/>
    <col min="7" max="8" width="13.81640625" customWidth="1"/>
    <col min="9" max="9" width="13.08984375" customWidth="1"/>
    <col min="10" max="11" width="13.26953125" customWidth="1"/>
    <col min="12" max="26" width="8.453125" customWidth="1"/>
  </cols>
  <sheetData>
    <row r="1" spans="1:26" ht="13.5" customHeight="1">
      <c r="A1" s="1002" t="s">
        <v>2084</v>
      </c>
      <c r="B1" s="1002"/>
      <c r="C1" s="1002"/>
      <c r="D1" s="1002"/>
      <c r="E1" s="1002"/>
      <c r="F1" s="1002" t="s">
        <v>2085</v>
      </c>
      <c r="G1" s="1002"/>
      <c r="H1" s="1002"/>
      <c r="I1" s="1002"/>
      <c r="J1" s="1002"/>
      <c r="K1" s="1002"/>
      <c r="L1" s="1002"/>
      <c r="M1" s="1002"/>
      <c r="N1" s="1002"/>
      <c r="O1" s="1002"/>
      <c r="P1" s="1002"/>
      <c r="Q1" s="1002"/>
      <c r="R1" s="1002"/>
      <c r="S1" s="1002"/>
      <c r="T1" s="1002"/>
      <c r="U1" s="1002"/>
      <c r="V1" s="1002"/>
      <c r="W1" s="1002"/>
      <c r="X1" s="1002"/>
      <c r="Y1" s="1002"/>
      <c r="Z1" s="1002"/>
    </row>
    <row r="2" spans="1:26" ht="13.5" customHeight="1">
      <c r="A2" s="1002"/>
      <c r="B2" s="1002"/>
      <c r="C2" s="1002"/>
      <c r="D2" s="1002"/>
      <c r="E2" s="1002"/>
      <c r="F2" s="1002"/>
      <c r="G2" s="1002"/>
      <c r="H2" s="1002"/>
      <c r="I2" s="1002"/>
      <c r="J2" s="1002"/>
      <c r="K2" s="1002"/>
      <c r="L2" s="1002"/>
      <c r="M2" s="1002"/>
      <c r="N2" s="1002"/>
      <c r="O2" s="1002"/>
      <c r="P2" s="1002"/>
      <c r="Q2" s="1002"/>
      <c r="R2" s="1002"/>
      <c r="S2" s="1002"/>
      <c r="T2" s="1002"/>
      <c r="U2" s="1002"/>
      <c r="V2" s="1002"/>
      <c r="W2" s="1002"/>
      <c r="X2" s="1002"/>
      <c r="Y2" s="1002"/>
      <c r="Z2" s="1002"/>
    </row>
    <row r="3" spans="1:26" ht="13.5" customHeight="1">
      <c r="A3" s="1003" t="s">
        <v>2086</v>
      </c>
      <c r="B3" s="1002"/>
      <c r="C3" s="1002"/>
      <c r="D3" s="1002"/>
      <c r="E3" s="1002"/>
      <c r="F3" s="1002"/>
      <c r="G3" s="1002"/>
      <c r="H3" s="1002"/>
      <c r="I3" s="1002"/>
      <c r="J3" s="1002"/>
      <c r="K3" s="1002"/>
      <c r="L3" s="1002"/>
      <c r="M3" s="1002"/>
      <c r="N3" s="1002"/>
      <c r="O3" s="1002"/>
      <c r="P3" s="1002"/>
      <c r="Q3" s="1002"/>
      <c r="R3" s="1002"/>
      <c r="S3" s="1002"/>
      <c r="T3" s="1002"/>
      <c r="U3" s="1002"/>
      <c r="V3" s="1002"/>
      <c r="W3" s="1002"/>
      <c r="X3" s="1002"/>
      <c r="Y3" s="1002"/>
      <c r="Z3" s="1002"/>
    </row>
    <row r="4" spans="1:26" ht="13.5" customHeight="1">
      <c r="A4" s="1004" t="s">
        <v>2087</v>
      </c>
      <c r="B4" s="1004" t="s">
        <v>2088</v>
      </c>
      <c r="C4" s="1004" t="s">
        <v>2087</v>
      </c>
      <c r="D4" s="1004" t="s">
        <v>2088</v>
      </c>
      <c r="E4" s="1004" t="s">
        <v>2087</v>
      </c>
      <c r="F4" s="1004" t="s">
        <v>2088</v>
      </c>
      <c r="G4" s="1002"/>
      <c r="H4" s="1002"/>
      <c r="I4" s="1002"/>
      <c r="J4" s="1002"/>
      <c r="K4" s="1002"/>
      <c r="L4" s="1002"/>
      <c r="M4" s="1002"/>
      <c r="N4" s="1002"/>
      <c r="O4" s="1002"/>
      <c r="P4" s="1002"/>
      <c r="Q4" s="1002"/>
      <c r="R4" s="1002"/>
      <c r="S4" s="1002"/>
      <c r="T4" s="1002"/>
      <c r="U4" s="1002"/>
      <c r="V4" s="1002"/>
      <c r="W4" s="1002"/>
      <c r="X4" s="1002"/>
      <c r="Y4" s="1002"/>
      <c r="Z4" s="1002"/>
    </row>
    <row r="5" spans="1:26" ht="13.5" customHeight="1">
      <c r="A5" s="1005"/>
      <c r="B5" s="1005"/>
      <c r="C5" s="1005"/>
      <c r="D5" s="1005"/>
      <c r="E5" s="1005"/>
      <c r="F5" s="1005"/>
      <c r="G5" s="1002"/>
      <c r="H5" s="1002"/>
      <c r="I5" s="1002"/>
      <c r="J5" s="1002"/>
      <c r="K5" s="1002"/>
      <c r="L5" s="1002"/>
      <c r="M5" s="1002"/>
      <c r="N5" s="1002"/>
      <c r="O5" s="1002"/>
      <c r="P5" s="1002"/>
      <c r="Q5" s="1002"/>
      <c r="R5" s="1002"/>
      <c r="S5" s="1002"/>
      <c r="T5" s="1002"/>
      <c r="U5" s="1002"/>
      <c r="V5" s="1002"/>
      <c r="W5" s="1002"/>
      <c r="X5" s="1002"/>
      <c r="Y5" s="1002"/>
      <c r="Z5" s="1002"/>
    </row>
    <row r="6" spans="1:26" ht="13.5" customHeight="1">
      <c r="A6" s="1005"/>
      <c r="B6" s="1005"/>
      <c r="C6" s="1005"/>
      <c r="D6" s="1005"/>
      <c r="E6" s="1005"/>
      <c r="F6" s="1005"/>
      <c r="G6" s="1002"/>
      <c r="H6" s="1002"/>
      <c r="I6" s="1002"/>
      <c r="J6" s="1002"/>
      <c r="K6" s="1002"/>
      <c r="L6" s="1002"/>
      <c r="M6" s="1002"/>
      <c r="N6" s="1002"/>
      <c r="O6" s="1002"/>
      <c r="P6" s="1002"/>
      <c r="Q6" s="1002"/>
      <c r="R6" s="1002"/>
      <c r="S6" s="1002"/>
      <c r="T6" s="1002"/>
      <c r="U6" s="1002"/>
      <c r="V6" s="1002"/>
      <c r="W6" s="1002"/>
      <c r="X6" s="1002"/>
      <c r="Y6" s="1002"/>
      <c r="Z6" s="1002"/>
    </row>
    <row r="7" spans="1:26" ht="13.5" customHeight="1">
      <c r="A7" s="1005"/>
      <c r="B7" s="1005"/>
      <c r="C7" s="1005"/>
      <c r="D7" s="1005"/>
      <c r="E7" s="1005"/>
      <c r="F7" s="1005"/>
      <c r="G7" s="1002"/>
      <c r="H7" s="1002"/>
      <c r="I7" s="1002"/>
      <c r="J7" s="1002"/>
      <c r="K7" s="1002"/>
      <c r="L7" s="1002"/>
      <c r="M7" s="1002"/>
      <c r="N7" s="1002"/>
      <c r="O7" s="1002"/>
      <c r="P7" s="1002"/>
      <c r="Q7" s="1002"/>
      <c r="R7" s="1002"/>
      <c r="S7" s="1002"/>
      <c r="T7" s="1002"/>
      <c r="U7" s="1002"/>
      <c r="V7" s="1002"/>
      <c r="W7" s="1002"/>
      <c r="X7" s="1002"/>
      <c r="Y7" s="1002"/>
      <c r="Z7" s="1002"/>
    </row>
    <row r="8" spans="1:26" ht="13.5" customHeight="1">
      <c r="A8" s="1005"/>
      <c r="B8" s="1005"/>
      <c r="C8" s="1005"/>
      <c r="D8" s="1005"/>
      <c r="E8" s="1005"/>
      <c r="F8" s="1005"/>
      <c r="G8" s="1002"/>
      <c r="H8" s="1002"/>
      <c r="I8" s="1002"/>
      <c r="J8" s="1002"/>
      <c r="K8" s="1002"/>
      <c r="L8" s="1002"/>
      <c r="M8" s="1002"/>
      <c r="N8" s="1002"/>
      <c r="O8" s="1002"/>
      <c r="P8" s="1002"/>
      <c r="Q8" s="1002"/>
      <c r="R8" s="1002"/>
      <c r="S8" s="1002"/>
      <c r="T8" s="1002"/>
      <c r="U8" s="1002"/>
      <c r="V8" s="1002"/>
      <c r="W8" s="1002"/>
      <c r="X8" s="1002"/>
      <c r="Y8" s="1002"/>
      <c r="Z8" s="1002"/>
    </row>
    <row r="9" spans="1:26" ht="13.5" customHeight="1">
      <c r="A9" s="1002"/>
      <c r="B9" s="1002"/>
      <c r="C9" s="1002"/>
      <c r="D9" s="1002"/>
      <c r="E9" s="1002"/>
      <c r="F9" s="1002" t="s">
        <v>2089</v>
      </c>
      <c r="G9" s="1002"/>
      <c r="H9" s="1002"/>
      <c r="I9" s="1002"/>
      <c r="J9" s="1002"/>
      <c r="K9" s="1002"/>
      <c r="L9" s="1002"/>
      <c r="M9" s="1002"/>
      <c r="N9" s="1002"/>
      <c r="O9" s="1002"/>
      <c r="P9" s="1002"/>
      <c r="Q9" s="1002"/>
      <c r="R9" s="1002"/>
      <c r="S9" s="1002"/>
      <c r="T9" s="1002"/>
      <c r="U9" s="1002"/>
      <c r="V9" s="1002"/>
      <c r="W9" s="1002"/>
      <c r="X9" s="1002"/>
      <c r="Y9" s="1002"/>
      <c r="Z9" s="1002"/>
    </row>
    <row r="10" spans="1:26" ht="13.5" customHeight="1">
      <c r="A10" s="1006" t="s">
        <v>267</v>
      </c>
      <c r="B10" s="1007">
        <v>2020</v>
      </c>
      <c r="C10" s="1007">
        <v>2021</v>
      </c>
      <c r="D10" s="1007">
        <v>2022</v>
      </c>
      <c r="E10" s="1007">
        <v>2023</v>
      </c>
      <c r="F10" s="1007">
        <v>2024</v>
      </c>
      <c r="G10" s="1007" t="s">
        <v>87</v>
      </c>
      <c r="H10" s="1007" t="s">
        <v>88</v>
      </c>
      <c r="I10" s="1007" t="s">
        <v>89</v>
      </c>
      <c r="J10" s="1007" t="s">
        <v>90</v>
      </c>
      <c r="K10" s="1007" t="s">
        <v>91</v>
      </c>
      <c r="L10" s="1002"/>
      <c r="M10" s="1002"/>
      <c r="N10" s="1002"/>
      <c r="O10" s="1002"/>
      <c r="P10" s="1002"/>
      <c r="Q10" s="1002"/>
      <c r="R10" s="1002"/>
      <c r="S10" s="1002"/>
      <c r="T10" s="1002"/>
      <c r="U10" s="1002"/>
      <c r="V10" s="1002"/>
      <c r="W10" s="1002"/>
      <c r="X10" s="1002"/>
      <c r="Y10" s="1002"/>
      <c r="Z10" s="1002"/>
    </row>
    <row r="11" spans="1:26" ht="13.5" customHeight="1">
      <c r="A11" s="1003" t="s">
        <v>2090</v>
      </c>
      <c r="B11" s="1008"/>
      <c r="C11" s="1008"/>
      <c r="D11" s="1008"/>
      <c r="E11" s="1008"/>
      <c r="F11" s="1008"/>
      <c r="G11" s="1008"/>
      <c r="H11" s="1008"/>
      <c r="I11" s="1008"/>
      <c r="J11" s="1008"/>
      <c r="K11" s="1008"/>
      <c r="L11" s="1002"/>
      <c r="M11" s="1002"/>
      <c r="N11" s="1002"/>
      <c r="O11" s="1002"/>
      <c r="P11" s="1002"/>
      <c r="Q11" s="1002"/>
      <c r="R11" s="1002"/>
      <c r="S11" s="1002"/>
      <c r="T11" s="1002"/>
      <c r="U11" s="1002"/>
      <c r="V11" s="1002"/>
      <c r="W11" s="1002"/>
      <c r="X11" s="1002"/>
      <c r="Y11" s="1002"/>
      <c r="Z11" s="1002"/>
    </row>
    <row r="12" spans="1:26" ht="13.5" customHeight="1">
      <c r="A12" s="1003" t="s">
        <v>2091</v>
      </c>
      <c r="B12" s="1008"/>
      <c r="C12" s="1009"/>
      <c r="D12" s="1009"/>
      <c r="E12" s="1010"/>
      <c r="F12" s="1010"/>
      <c r="G12" s="1010"/>
      <c r="H12" s="1011"/>
      <c r="I12" s="1012"/>
      <c r="J12" s="1010"/>
      <c r="K12" s="1011"/>
      <c r="L12" s="1002"/>
      <c r="M12" s="1002"/>
      <c r="N12" s="1002"/>
      <c r="O12" s="1002"/>
      <c r="P12" s="1002"/>
      <c r="Q12" s="1002"/>
      <c r="R12" s="1002"/>
      <c r="S12" s="1002"/>
      <c r="T12" s="1002"/>
      <c r="U12" s="1002"/>
      <c r="V12" s="1002"/>
      <c r="W12" s="1002"/>
      <c r="X12" s="1002"/>
      <c r="Y12" s="1002"/>
      <c r="Z12" s="1002"/>
    </row>
    <row r="13" spans="1:26" ht="13.5" customHeight="1">
      <c r="A13" s="1003" t="s">
        <v>2092</v>
      </c>
      <c r="B13" s="1013"/>
      <c r="C13" s="1014"/>
      <c r="D13" s="1014"/>
      <c r="E13" s="1014"/>
      <c r="F13" s="1015"/>
      <c r="G13" s="1015"/>
      <c r="H13" s="1016"/>
      <c r="I13" s="1017"/>
      <c r="J13" s="1015"/>
      <c r="K13" s="1016"/>
      <c r="L13" s="1002"/>
      <c r="M13" s="1002"/>
      <c r="N13" s="1002"/>
      <c r="O13" s="1002"/>
      <c r="P13" s="1002"/>
      <c r="Q13" s="1002"/>
      <c r="R13" s="1002"/>
      <c r="S13" s="1002"/>
      <c r="T13" s="1002"/>
      <c r="U13" s="1002"/>
      <c r="V13" s="1002"/>
      <c r="W13" s="1002"/>
      <c r="X13" s="1002"/>
      <c r="Y13" s="1002"/>
      <c r="Z13" s="1002"/>
    </row>
    <row r="14" spans="1:26" ht="13.5" customHeight="1">
      <c r="A14" s="1003" t="s">
        <v>2093</v>
      </c>
      <c r="B14" s="1013"/>
      <c r="C14" s="1014"/>
      <c r="D14" s="1009"/>
      <c r="E14" s="1009"/>
      <c r="F14" s="1010"/>
      <c r="G14" s="1010"/>
      <c r="H14" s="1011"/>
      <c r="I14" s="1012"/>
      <c r="J14" s="1010"/>
      <c r="K14" s="1011"/>
      <c r="L14" s="1018"/>
      <c r="M14" s="1002"/>
      <c r="N14" s="1002"/>
      <c r="O14" s="1002"/>
      <c r="P14" s="1002"/>
      <c r="Q14" s="1002"/>
      <c r="R14" s="1002"/>
      <c r="S14" s="1002"/>
      <c r="T14" s="1002"/>
      <c r="U14" s="1002"/>
      <c r="V14" s="1002"/>
      <c r="W14" s="1002"/>
      <c r="X14" s="1002"/>
      <c r="Y14" s="1002"/>
      <c r="Z14" s="1002"/>
    </row>
    <row r="15" spans="1:26" ht="13.5" customHeight="1">
      <c r="A15" s="1003" t="s">
        <v>2094</v>
      </c>
      <c r="B15" s="1013"/>
      <c r="C15" s="1014"/>
      <c r="D15" s="1014"/>
      <c r="E15" s="1014"/>
      <c r="F15" s="1015"/>
      <c r="G15" s="1015"/>
      <c r="H15" s="1016"/>
      <c r="I15" s="1017"/>
      <c r="J15" s="1015"/>
      <c r="K15" s="1016"/>
      <c r="L15" s="1002"/>
      <c r="M15" s="1002"/>
      <c r="N15" s="1002"/>
      <c r="O15" s="1002"/>
      <c r="P15" s="1002"/>
      <c r="Q15" s="1002"/>
      <c r="R15" s="1002"/>
      <c r="S15" s="1002"/>
      <c r="T15" s="1002"/>
      <c r="U15" s="1002"/>
      <c r="V15" s="1002"/>
      <c r="W15" s="1002"/>
      <c r="X15" s="1002"/>
      <c r="Y15" s="1002"/>
      <c r="Z15" s="1002"/>
    </row>
    <row r="16" spans="1:26" ht="13.5" customHeight="1">
      <c r="A16" s="1003" t="s">
        <v>2095</v>
      </c>
      <c r="B16" s="1008"/>
      <c r="C16" s="1019"/>
      <c r="D16" s="1020"/>
      <c r="E16" s="1020"/>
      <c r="F16" s="1020"/>
      <c r="G16" s="1020"/>
      <c r="H16" s="1021"/>
      <c r="I16" s="1022"/>
      <c r="J16" s="1020"/>
      <c r="K16" s="1021"/>
      <c r="L16" s="1023"/>
      <c r="M16" s="1018"/>
      <c r="N16" s="1002"/>
      <c r="O16" s="1002"/>
      <c r="P16" s="1002"/>
      <c r="Q16" s="1002"/>
      <c r="R16" s="1002"/>
      <c r="S16" s="1002"/>
      <c r="T16" s="1002"/>
      <c r="U16" s="1002"/>
      <c r="V16" s="1002"/>
      <c r="W16" s="1002"/>
      <c r="X16" s="1002"/>
      <c r="Y16" s="1002"/>
      <c r="Z16" s="1002"/>
    </row>
    <row r="17" spans="1:26" ht="13.5" customHeight="1">
      <c r="A17" s="1002"/>
      <c r="B17" s="1002"/>
      <c r="C17" s="1024"/>
      <c r="D17" s="1025"/>
      <c r="E17" s="1024"/>
      <c r="F17" s="1025"/>
      <c r="G17" s="1026"/>
      <c r="H17" s="1024"/>
      <c r="I17" s="1027"/>
      <c r="J17" s="1026"/>
      <c r="K17" s="1024"/>
      <c r="L17" s="1002"/>
      <c r="M17" s="1002"/>
      <c r="N17" s="1002"/>
      <c r="O17" s="1002"/>
      <c r="P17" s="1002"/>
      <c r="Q17" s="1002"/>
      <c r="R17" s="1002"/>
      <c r="S17" s="1002"/>
      <c r="T17" s="1002"/>
      <c r="U17" s="1002"/>
      <c r="V17" s="1002"/>
      <c r="W17" s="1002"/>
      <c r="X17" s="1002"/>
      <c r="Y17" s="1002"/>
      <c r="Z17" s="1002"/>
    </row>
    <row r="18" spans="1:26" ht="13.5" customHeight="1">
      <c r="A18" s="1006" t="s">
        <v>2096</v>
      </c>
      <c r="B18" s="1007">
        <v>2020</v>
      </c>
      <c r="C18" s="1007">
        <v>2021</v>
      </c>
      <c r="D18" s="1007">
        <v>2022</v>
      </c>
      <c r="E18" s="1007">
        <v>2023</v>
      </c>
      <c r="F18" s="1007">
        <v>2024</v>
      </c>
      <c r="G18" s="1007" t="s">
        <v>87</v>
      </c>
      <c r="H18" s="1007" t="s">
        <v>88</v>
      </c>
      <c r="I18" s="1007" t="s">
        <v>89</v>
      </c>
      <c r="J18" s="1007" t="s">
        <v>90</v>
      </c>
      <c r="K18" s="1007" t="s">
        <v>91</v>
      </c>
      <c r="L18" s="1002"/>
      <c r="M18" s="1002"/>
      <c r="N18" s="1002"/>
      <c r="O18" s="1002"/>
      <c r="P18" s="1002"/>
      <c r="Q18" s="1002"/>
      <c r="R18" s="1002"/>
      <c r="S18" s="1002"/>
      <c r="T18" s="1002"/>
      <c r="U18" s="1002"/>
      <c r="V18" s="1002"/>
      <c r="W18" s="1002"/>
      <c r="X18" s="1002"/>
      <c r="Y18" s="1002"/>
      <c r="Z18" s="1002"/>
    </row>
    <row r="19" spans="1:26" ht="13.5" customHeight="1">
      <c r="A19" s="1003" t="s">
        <v>2090</v>
      </c>
      <c r="B19" s="1008"/>
      <c r="C19" s="1008"/>
      <c r="D19" s="1008"/>
      <c r="E19" s="1008"/>
      <c r="F19" s="1008"/>
      <c r="G19" s="1008"/>
      <c r="H19" s="1008"/>
      <c r="I19" s="1008"/>
      <c r="J19" s="1008"/>
      <c r="K19" s="1008"/>
      <c r="L19" s="1002"/>
      <c r="M19" s="1002"/>
      <c r="N19" s="1002"/>
      <c r="O19" s="1002"/>
      <c r="P19" s="1002"/>
      <c r="Q19" s="1002"/>
      <c r="R19" s="1002"/>
      <c r="S19" s="1002"/>
      <c r="T19" s="1002"/>
      <c r="U19" s="1002"/>
      <c r="V19" s="1002"/>
      <c r="W19" s="1002"/>
      <c r="X19" s="1002"/>
      <c r="Y19" s="1002"/>
      <c r="Z19" s="1002"/>
    </row>
    <row r="20" spans="1:26" ht="13.5" customHeight="1">
      <c r="A20" s="1003" t="s">
        <v>2091</v>
      </c>
      <c r="B20" s="1008"/>
      <c r="C20" s="1017"/>
      <c r="D20" s="1017"/>
      <c r="E20" s="1017"/>
      <c r="F20" s="1017"/>
      <c r="G20" s="1017"/>
      <c r="H20" s="1017"/>
      <c r="I20" s="1017"/>
      <c r="J20" s="1017"/>
      <c r="K20" s="1017"/>
      <c r="L20" s="1002"/>
      <c r="M20" s="1002"/>
      <c r="N20" s="1002"/>
      <c r="O20" s="1002"/>
      <c r="P20" s="1002"/>
      <c r="Q20" s="1002"/>
      <c r="R20" s="1002"/>
      <c r="S20" s="1002"/>
      <c r="T20" s="1002"/>
      <c r="U20" s="1002"/>
      <c r="V20" s="1002"/>
      <c r="W20" s="1002"/>
      <c r="X20" s="1002"/>
      <c r="Y20" s="1002"/>
      <c r="Z20" s="1002"/>
    </row>
    <row r="21" spans="1:26" ht="13.5" customHeight="1">
      <c r="A21" s="1003" t="s">
        <v>2092</v>
      </c>
      <c r="B21" s="1017"/>
      <c r="C21" s="1017"/>
      <c r="D21" s="1017"/>
      <c r="E21" s="1017"/>
      <c r="F21" s="1017"/>
      <c r="G21" s="1017"/>
      <c r="H21" s="1017"/>
      <c r="I21" s="1017"/>
      <c r="J21" s="1017"/>
      <c r="K21" s="1017"/>
      <c r="L21" s="1002"/>
      <c r="M21" s="1002"/>
      <c r="N21" s="1002"/>
      <c r="O21" s="1002"/>
      <c r="P21" s="1002"/>
      <c r="Q21" s="1002"/>
      <c r="R21" s="1002"/>
      <c r="S21" s="1002"/>
      <c r="T21" s="1002"/>
      <c r="U21" s="1002"/>
      <c r="V21" s="1002"/>
      <c r="W21" s="1002"/>
      <c r="X21" s="1002"/>
      <c r="Y21" s="1002"/>
      <c r="Z21" s="1002"/>
    </row>
    <row r="22" spans="1:26" ht="13.5" customHeight="1">
      <c r="A22" s="1028"/>
      <c r="B22" s="1029"/>
      <c r="C22" s="1029"/>
      <c r="D22" s="1029"/>
      <c r="E22" s="1029"/>
      <c r="F22" s="1029"/>
      <c r="G22" s="1029"/>
      <c r="H22" s="1029"/>
      <c r="I22" s="1029"/>
      <c r="J22" s="1029"/>
      <c r="K22" s="1029"/>
      <c r="L22" s="1002"/>
      <c r="M22" s="1002"/>
      <c r="N22" s="1002"/>
      <c r="O22" s="1002"/>
      <c r="P22" s="1002"/>
      <c r="Q22" s="1002"/>
      <c r="R22" s="1002"/>
      <c r="S22" s="1002"/>
      <c r="T22" s="1002"/>
      <c r="U22" s="1002"/>
      <c r="V22" s="1002"/>
      <c r="W22" s="1002"/>
      <c r="X22" s="1002"/>
      <c r="Y22" s="1002"/>
      <c r="Z22" s="1002"/>
    </row>
    <row r="23" spans="1:26" ht="13.5" customHeight="1">
      <c r="A23" s="1028"/>
      <c r="B23" s="1029"/>
      <c r="C23" s="1029"/>
      <c r="D23" s="1029"/>
      <c r="E23" s="1029"/>
      <c r="F23" s="1029"/>
      <c r="G23" s="1029"/>
      <c r="H23" s="1029"/>
      <c r="I23" s="1029"/>
      <c r="J23" s="1029"/>
      <c r="K23" s="1029"/>
      <c r="L23" s="1002"/>
      <c r="M23" s="1002"/>
      <c r="N23" s="1002"/>
      <c r="O23" s="1002"/>
      <c r="P23" s="1002"/>
      <c r="Q23" s="1002"/>
      <c r="R23" s="1002"/>
      <c r="S23" s="1002"/>
      <c r="T23" s="1002"/>
      <c r="U23" s="1002"/>
      <c r="V23" s="1002"/>
      <c r="W23" s="1002"/>
      <c r="X23" s="1002"/>
      <c r="Y23" s="1002"/>
      <c r="Z23" s="1002"/>
    </row>
    <row r="24" spans="1:26" ht="13.5" customHeight="1">
      <c r="A24" s="1030"/>
      <c r="B24" s="1029"/>
      <c r="C24" s="1029"/>
      <c r="D24" s="1029"/>
      <c r="E24" s="1029"/>
      <c r="F24" s="1029"/>
      <c r="G24" s="1029"/>
      <c r="H24" s="1029"/>
      <c r="I24" s="1029"/>
      <c r="J24" s="1029"/>
      <c r="K24" s="1029"/>
      <c r="L24" s="1002"/>
      <c r="M24" s="1002"/>
      <c r="N24" s="1002"/>
      <c r="O24" s="1002"/>
      <c r="P24" s="1002"/>
      <c r="Q24" s="1002"/>
      <c r="R24" s="1002"/>
      <c r="S24" s="1002"/>
      <c r="T24" s="1002"/>
      <c r="U24" s="1002"/>
      <c r="V24" s="1002"/>
      <c r="W24" s="1002"/>
      <c r="X24" s="1002"/>
      <c r="Y24" s="1002"/>
      <c r="Z24" s="1002"/>
    </row>
    <row r="25" spans="1:26" ht="13.5" customHeight="1">
      <c r="A25" s="1030"/>
      <c r="B25" s="1029"/>
      <c r="C25" s="1029"/>
      <c r="D25" s="1029"/>
      <c r="E25" s="1029"/>
      <c r="F25" s="1029"/>
      <c r="G25" s="1029"/>
      <c r="H25" s="1029"/>
      <c r="I25" s="1029"/>
      <c r="J25" s="1029"/>
      <c r="K25" s="1029"/>
      <c r="L25" s="1002"/>
      <c r="M25" s="1002"/>
      <c r="N25" s="1002"/>
      <c r="O25" s="1002"/>
      <c r="P25" s="1002"/>
      <c r="Q25" s="1002"/>
      <c r="R25" s="1002"/>
      <c r="S25" s="1002"/>
      <c r="T25" s="1002"/>
      <c r="U25" s="1002"/>
      <c r="V25" s="1002"/>
      <c r="W25" s="1002"/>
      <c r="X25" s="1002"/>
      <c r="Y25" s="1002"/>
      <c r="Z25" s="1002"/>
    </row>
    <row r="26" spans="1:26" ht="13.5" customHeight="1">
      <c r="A26" s="1030"/>
      <c r="B26" s="1029"/>
      <c r="C26" s="1029"/>
      <c r="D26" s="1029"/>
      <c r="E26" s="1029"/>
      <c r="F26" s="1029"/>
      <c r="G26" s="1029"/>
      <c r="H26" s="1029"/>
      <c r="I26" s="1029"/>
      <c r="J26" s="1029"/>
      <c r="K26" s="1029"/>
      <c r="L26" s="1002"/>
      <c r="M26" s="1002"/>
      <c r="N26" s="1002"/>
      <c r="O26" s="1002"/>
      <c r="P26" s="1002"/>
      <c r="Q26" s="1002"/>
      <c r="R26" s="1002"/>
      <c r="S26" s="1002"/>
      <c r="T26" s="1002"/>
      <c r="U26" s="1002"/>
      <c r="V26" s="1002"/>
      <c r="W26" s="1002"/>
      <c r="X26" s="1002"/>
      <c r="Y26" s="1002"/>
      <c r="Z26" s="1002"/>
    </row>
    <row r="27" spans="1:26" ht="13.5" customHeight="1">
      <c r="A27" s="1030"/>
      <c r="B27" s="1029"/>
      <c r="C27" s="1029"/>
      <c r="D27" s="1029"/>
      <c r="E27" s="1029"/>
      <c r="F27" s="1029"/>
      <c r="G27" s="1029"/>
      <c r="H27" s="1029"/>
      <c r="I27" s="1029"/>
      <c r="J27" s="1029"/>
      <c r="K27" s="1029"/>
      <c r="L27" s="1002"/>
      <c r="M27" s="1002"/>
      <c r="N27" s="1002"/>
      <c r="O27" s="1002"/>
      <c r="P27" s="1002"/>
      <c r="Q27" s="1002"/>
      <c r="R27" s="1002"/>
      <c r="S27" s="1002"/>
      <c r="T27" s="1002"/>
      <c r="U27" s="1002"/>
      <c r="V27" s="1002"/>
      <c r="W27" s="1002"/>
      <c r="X27" s="1002"/>
      <c r="Y27" s="1002"/>
      <c r="Z27" s="1002"/>
    </row>
    <row r="28" spans="1:26" ht="13.5" customHeight="1">
      <c r="A28" s="1030"/>
      <c r="B28" s="1029"/>
      <c r="C28" s="1029"/>
      <c r="D28" s="1029"/>
      <c r="E28" s="1029"/>
      <c r="F28" s="1029"/>
      <c r="G28" s="1029"/>
      <c r="H28" s="1029"/>
      <c r="I28" s="1029"/>
      <c r="J28" s="1029"/>
      <c r="K28" s="1029"/>
      <c r="L28" s="1002"/>
      <c r="M28" s="1002"/>
      <c r="N28" s="1002"/>
      <c r="O28" s="1002"/>
      <c r="P28" s="1002"/>
      <c r="Q28" s="1002"/>
      <c r="R28" s="1002"/>
      <c r="S28" s="1002"/>
      <c r="T28" s="1002"/>
      <c r="U28" s="1002"/>
      <c r="V28" s="1002"/>
      <c r="W28" s="1002"/>
      <c r="X28" s="1002"/>
      <c r="Y28" s="1002"/>
      <c r="Z28" s="1002"/>
    </row>
    <row r="29" spans="1:26" ht="13.5" customHeight="1">
      <c r="A29" s="1030"/>
      <c r="B29" s="1029"/>
      <c r="C29" s="1029"/>
      <c r="D29" s="1029"/>
      <c r="E29" s="1029"/>
      <c r="F29" s="1029"/>
      <c r="G29" s="1029"/>
      <c r="H29" s="1029"/>
      <c r="I29" s="1029"/>
      <c r="J29" s="1029"/>
      <c r="K29" s="1029"/>
      <c r="L29" s="1002"/>
      <c r="M29" s="1002"/>
      <c r="N29" s="1002"/>
      <c r="O29" s="1002"/>
      <c r="P29" s="1002"/>
      <c r="Q29" s="1002"/>
      <c r="R29" s="1002"/>
      <c r="S29" s="1002"/>
      <c r="T29" s="1002"/>
      <c r="U29" s="1002"/>
      <c r="V29" s="1002"/>
      <c r="W29" s="1002"/>
      <c r="X29" s="1002"/>
      <c r="Y29" s="1002"/>
      <c r="Z29" s="1002"/>
    </row>
    <row r="30" spans="1:26" ht="13.5" customHeight="1">
      <c r="A30" s="1030"/>
      <c r="B30" s="1029"/>
      <c r="C30" s="1029"/>
      <c r="D30" s="1029"/>
      <c r="E30" s="1029"/>
      <c r="F30" s="1029"/>
      <c r="G30" s="1029"/>
      <c r="H30" s="1029"/>
      <c r="I30" s="1029"/>
      <c r="J30" s="1029"/>
      <c r="K30" s="1029"/>
      <c r="L30" s="1002"/>
      <c r="M30" s="1002"/>
      <c r="N30" s="1002"/>
      <c r="O30" s="1002"/>
      <c r="P30" s="1002"/>
      <c r="Q30" s="1002"/>
      <c r="R30" s="1002"/>
      <c r="S30" s="1002"/>
      <c r="T30" s="1002"/>
      <c r="U30" s="1002"/>
      <c r="V30" s="1002"/>
      <c r="W30" s="1002"/>
      <c r="X30" s="1002"/>
      <c r="Y30" s="1002"/>
      <c r="Z30" s="1002"/>
    </row>
    <row r="31" spans="1:26" ht="13.5" customHeight="1">
      <c r="A31" s="1003" t="s">
        <v>289</v>
      </c>
      <c r="B31" s="1008"/>
      <c r="C31" s="1008"/>
      <c r="D31" s="1008"/>
      <c r="E31" s="1008"/>
      <c r="F31" s="1008"/>
      <c r="G31" s="1008"/>
      <c r="H31" s="1008"/>
      <c r="I31" s="1008"/>
      <c r="J31" s="1008"/>
      <c r="K31" s="1008"/>
      <c r="L31" s="1002"/>
      <c r="M31" s="1002"/>
      <c r="N31" s="1002"/>
      <c r="O31" s="1002"/>
      <c r="P31" s="1002"/>
      <c r="Q31" s="1002"/>
      <c r="R31" s="1002"/>
      <c r="S31" s="1002"/>
      <c r="T31" s="1002"/>
      <c r="U31" s="1002"/>
      <c r="V31" s="1002"/>
      <c r="W31" s="1002"/>
      <c r="X31" s="1002"/>
      <c r="Y31" s="1002"/>
      <c r="Z31" s="1002"/>
    </row>
    <row r="32" spans="1:26" ht="13.5" customHeight="1">
      <c r="A32" s="1003" t="s">
        <v>2093</v>
      </c>
      <c r="B32" s="1017"/>
      <c r="C32" s="1017"/>
      <c r="D32" s="1031"/>
      <c r="E32" s="1032"/>
      <c r="F32" s="1033"/>
      <c r="G32" s="1010"/>
      <c r="H32" s="1034"/>
      <c r="I32" s="1035"/>
      <c r="J32" s="1017"/>
      <c r="K32" s="1017"/>
      <c r="L32" s="1002"/>
      <c r="M32" s="1002"/>
      <c r="N32" s="1002"/>
      <c r="O32" s="1002"/>
      <c r="P32" s="1002"/>
      <c r="Q32" s="1002"/>
      <c r="R32" s="1002"/>
      <c r="S32" s="1002"/>
      <c r="T32" s="1002"/>
      <c r="U32" s="1002"/>
      <c r="V32" s="1002"/>
      <c r="W32" s="1002"/>
      <c r="X32" s="1002"/>
      <c r="Y32" s="1002"/>
      <c r="Z32" s="1002"/>
    </row>
    <row r="33" spans="1:26" ht="13.5" customHeight="1">
      <c r="A33" s="1003" t="s">
        <v>2094</v>
      </c>
      <c r="B33" s="1017"/>
      <c r="C33" s="1017"/>
      <c r="D33" s="1010"/>
      <c r="E33" s="1011"/>
      <c r="F33" s="1034"/>
      <c r="G33" s="1036"/>
      <c r="H33" s="1037"/>
      <c r="I33" s="1011"/>
      <c r="J33" s="1033"/>
      <c r="K33" s="1032"/>
      <c r="L33" s="1018"/>
      <c r="M33" s="1002"/>
      <c r="N33" s="1002"/>
      <c r="O33" s="1002"/>
      <c r="P33" s="1002"/>
      <c r="Q33" s="1002"/>
      <c r="R33" s="1002"/>
      <c r="S33" s="1002"/>
      <c r="T33" s="1002"/>
      <c r="U33" s="1002"/>
      <c r="V33" s="1002"/>
      <c r="W33" s="1002"/>
      <c r="X33" s="1002"/>
      <c r="Y33" s="1002"/>
      <c r="Z33" s="1002"/>
    </row>
    <row r="34" spans="1:26" ht="13.5" customHeight="1">
      <c r="A34" s="1003" t="s">
        <v>2095</v>
      </c>
      <c r="B34" s="1008"/>
      <c r="C34" s="1008"/>
      <c r="D34" s="1038"/>
      <c r="E34" s="1039"/>
      <c r="F34" s="1040"/>
      <c r="G34" s="1041"/>
      <c r="H34" s="1042"/>
      <c r="I34" s="1043"/>
      <c r="J34" s="1022"/>
      <c r="K34" s="1021"/>
      <c r="L34" s="1002"/>
      <c r="M34" s="1002"/>
      <c r="N34" s="1002"/>
      <c r="O34" s="1002"/>
      <c r="P34" s="1002"/>
      <c r="Q34" s="1002"/>
      <c r="R34" s="1002"/>
      <c r="S34" s="1002"/>
      <c r="T34" s="1002"/>
      <c r="U34" s="1002"/>
      <c r="V34" s="1002"/>
      <c r="W34" s="1002"/>
      <c r="X34" s="1002"/>
      <c r="Y34" s="1002"/>
      <c r="Z34" s="1002"/>
    </row>
    <row r="35" spans="1:26" ht="13.5" customHeight="1">
      <c r="A35" s="1003"/>
      <c r="B35" s="1044"/>
      <c r="C35" s="1044"/>
      <c r="D35" s="1044"/>
      <c r="E35" s="1044"/>
      <c r="F35" s="1044"/>
      <c r="G35" s="1044"/>
      <c r="H35" s="1044"/>
      <c r="I35" s="1044"/>
      <c r="J35" s="1044"/>
      <c r="K35" s="1044"/>
      <c r="L35" s="1002"/>
      <c r="M35" s="1002"/>
      <c r="N35" s="1002"/>
      <c r="O35" s="1002"/>
      <c r="P35" s="1002"/>
      <c r="Q35" s="1002"/>
      <c r="R35" s="1002"/>
      <c r="S35" s="1002"/>
      <c r="T35" s="1002"/>
      <c r="U35" s="1002"/>
      <c r="V35" s="1002"/>
      <c r="W35" s="1002"/>
      <c r="X35" s="1002"/>
      <c r="Y35" s="1002"/>
      <c r="Z35" s="1002"/>
    </row>
    <row r="36" spans="1:26" ht="13.5" customHeight="1">
      <c r="A36" s="1006" t="s">
        <v>2097</v>
      </c>
      <c r="B36" s="1007">
        <v>2020</v>
      </c>
      <c r="C36" s="1007">
        <v>2021</v>
      </c>
      <c r="D36" s="1007">
        <v>2022</v>
      </c>
      <c r="E36" s="1007">
        <v>2023</v>
      </c>
      <c r="F36" s="1007">
        <v>2024</v>
      </c>
      <c r="G36" s="1007" t="s">
        <v>87</v>
      </c>
      <c r="H36" s="1007" t="s">
        <v>88</v>
      </c>
      <c r="I36" s="1007" t="s">
        <v>89</v>
      </c>
      <c r="J36" s="1007" t="s">
        <v>90</v>
      </c>
      <c r="K36" s="1007" t="s">
        <v>91</v>
      </c>
      <c r="L36" s="1002"/>
      <c r="M36" s="1002"/>
      <c r="N36" s="1002"/>
      <c r="O36" s="1002"/>
      <c r="P36" s="1002"/>
      <c r="Q36" s="1002"/>
      <c r="R36" s="1002"/>
      <c r="S36" s="1002"/>
      <c r="T36" s="1002"/>
      <c r="U36" s="1002"/>
      <c r="V36" s="1002"/>
      <c r="W36" s="1002"/>
      <c r="X36" s="1002"/>
      <c r="Y36" s="1002"/>
      <c r="Z36" s="1002"/>
    </row>
    <row r="37" spans="1:26" ht="13.5" customHeight="1">
      <c r="A37" s="1003" t="s">
        <v>2090</v>
      </c>
      <c r="B37" s="1008"/>
      <c r="C37" s="1008"/>
      <c r="D37" s="1008"/>
      <c r="E37" s="1008"/>
      <c r="F37" s="1008"/>
      <c r="G37" s="1008"/>
      <c r="H37" s="1008"/>
      <c r="I37" s="1008"/>
      <c r="J37" s="1008"/>
      <c r="K37" s="1008"/>
      <c r="L37" s="1002"/>
      <c r="M37" s="1002"/>
      <c r="N37" s="1002"/>
      <c r="O37" s="1002"/>
      <c r="P37" s="1002"/>
      <c r="Q37" s="1002"/>
      <c r="R37" s="1002"/>
      <c r="S37" s="1002"/>
      <c r="T37" s="1002"/>
      <c r="U37" s="1002"/>
      <c r="V37" s="1002"/>
      <c r="W37" s="1002"/>
      <c r="X37" s="1002"/>
      <c r="Y37" s="1002"/>
      <c r="Z37" s="1002"/>
    </row>
    <row r="38" spans="1:26" ht="13.5" customHeight="1">
      <c r="A38" s="1003" t="s">
        <v>2091</v>
      </c>
      <c r="B38" s="1008"/>
      <c r="C38" s="1017"/>
      <c r="D38" s="1017"/>
      <c r="E38" s="1017"/>
      <c r="F38" s="1017"/>
      <c r="G38" s="1017"/>
      <c r="H38" s="1017"/>
      <c r="I38" s="1017"/>
      <c r="J38" s="1017"/>
      <c r="K38" s="1017"/>
      <c r="L38" s="1002"/>
      <c r="M38" s="1002"/>
      <c r="N38" s="1002"/>
      <c r="O38" s="1002"/>
      <c r="P38" s="1002"/>
      <c r="Q38" s="1002"/>
      <c r="R38" s="1002"/>
      <c r="S38" s="1002"/>
      <c r="T38" s="1002"/>
      <c r="U38" s="1002"/>
      <c r="V38" s="1002"/>
      <c r="W38" s="1002"/>
      <c r="X38" s="1002"/>
      <c r="Y38" s="1002"/>
      <c r="Z38" s="1002"/>
    </row>
    <row r="39" spans="1:26" ht="13.5" customHeight="1">
      <c r="A39" s="1003" t="s">
        <v>2092</v>
      </c>
      <c r="B39" s="1017"/>
      <c r="C39" s="1017"/>
      <c r="D39" s="1017"/>
      <c r="E39" s="1017"/>
      <c r="F39" s="1017"/>
      <c r="G39" s="1017"/>
      <c r="H39" s="1017"/>
      <c r="I39" s="1017"/>
      <c r="J39" s="1017"/>
      <c r="K39" s="1017"/>
      <c r="L39" s="1002"/>
      <c r="M39" s="1002"/>
      <c r="N39" s="1002"/>
      <c r="O39" s="1002"/>
      <c r="P39" s="1002"/>
      <c r="Q39" s="1002"/>
      <c r="R39" s="1002"/>
      <c r="S39" s="1002"/>
      <c r="T39" s="1002"/>
      <c r="U39" s="1002"/>
      <c r="V39" s="1002"/>
      <c r="W39" s="1002"/>
      <c r="X39" s="1002"/>
      <c r="Y39" s="1002"/>
      <c r="Z39" s="1002"/>
    </row>
    <row r="40" spans="1:26" ht="13.5" customHeight="1">
      <c r="A40" s="1028"/>
      <c r="B40" s="1029"/>
      <c r="C40" s="1029"/>
      <c r="D40" s="1029"/>
      <c r="E40" s="1029"/>
      <c r="F40" s="1029"/>
      <c r="G40" s="1029"/>
      <c r="H40" s="1029"/>
      <c r="I40" s="1029"/>
      <c r="J40" s="1029"/>
      <c r="K40" s="1029"/>
      <c r="L40" s="1002"/>
      <c r="M40" s="1002"/>
      <c r="N40" s="1002"/>
      <c r="O40" s="1002"/>
      <c r="P40" s="1002"/>
      <c r="Q40" s="1002"/>
      <c r="R40" s="1002"/>
      <c r="S40" s="1002"/>
      <c r="T40" s="1002"/>
      <c r="U40" s="1002"/>
      <c r="V40" s="1002"/>
      <c r="W40" s="1002"/>
      <c r="X40" s="1002"/>
      <c r="Y40" s="1002"/>
      <c r="Z40" s="1002"/>
    </row>
    <row r="41" spans="1:26" ht="13.5" customHeight="1">
      <c r="A41" s="1028"/>
      <c r="B41" s="1029"/>
      <c r="C41" s="1029"/>
      <c r="D41" s="1029"/>
      <c r="E41" s="1029"/>
      <c r="F41" s="1029"/>
      <c r="G41" s="1029"/>
      <c r="H41" s="1029"/>
      <c r="I41" s="1029"/>
      <c r="J41" s="1029"/>
      <c r="K41" s="1029"/>
      <c r="L41" s="1002"/>
      <c r="M41" s="1002"/>
      <c r="N41" s="1002"/>
      <c r="O41" s="1002"/>
      <c r="P41" s="1002"/>
      <c r="Q41" s="1002"/>
      <c r="R41" s="1002"/>
      <c r="S41" s="1002"/>
      <c r="T41" s="1002"/>
      <c r="U41" s="1002"/>
      <c r="V41" s="1002"/>
      <c r="W41" s="1002"/>
      <c r="X41" s="1002"/>
      <c r="Y41" s="1002"/>
      <c r="Z41" s="1002"/>
    </row>
    <row r="42" spans="1:26" ht="13.5" customHeight="1">
      <c r="A42" s="1030"/>
      <c r="B42" s="1029"/>
      <c r="C42" s="1029"/>
      <c r="D42" s="1029"/>
      <c r="E42" s="1029"/>
      <c r="F42" s="1029"/>
      <c r="G42" s="1029"/>
      <c r="H42" s="1029"/>
      <c r="I42" s="1029"/>
      <c r="J42" s="1029"/>
      <c r="K42" s="1029"/>
      <c r="L42" s="1002"/>
      <c r="M42" s="1002"/>
      <c r="N42" s="1002"/>
      <c r="O42" s="1002"/>
      <c r="P42" s="1002"/>
      <c r="Q42" s="1002"/>
      <c r="R42" s="1002"/>
      <c r="S42" s="1002"/>
      <c r="T42" s="1002"/>
      <c r="U42" s="1002"/>
      <c r="V42" s="1002"/>
      <c r="W42" s="1002"/>
      <c r="X42" s="1002"/>
      <c r="Y42" s="1002"/>
      <c r="Z42" s="1002"/>
    </row>
    <row r="43" spans="1:26" ht="13.5" customHeight="1">
      <c r="A43" s="1030"/>
      <c r="B43" s="1029"/>
      <c r="C43" s="1029"/>
      <c r="D43" s="1029"/>
      <c r="E43" s="1029"/>
      <c r="F43" s="1029"/>
      <c r="G43" s="1029"/>
      <c r="H43" s="1029"/>
      <c r="I43" s="1029"/>
      <c r="J43" s="1029"/>
      <c r="K43" s="1029"/>
      <c r="L43" s="1002"/>
      <c r="M43" s="1002"/>
      <c r="N43" s="1002"/>
      <c r="O43" s="1002"/>
      <c r="P43" s="1002"/>
      <c r="Q43" s="1002"/>
      <c r="R43" s="1002"/>
      <c r="S43" s="1002"/>
      <c r="T43" s="1002"/>
      <c r="U43" s="1002"/>
      <c r="V43" s="1002"/>
      <c r="W43" s="1002"/>
      <c r="X43" s="1002"/>
      <c r="Y43" s="1002"/>
      <c r="Z43" s="1002"/>
    </row>
    <row r="44" spans="1:26" ht="13.5" customHeight="1">
      <c r="A44" s="1030"/>
      <c r="B44" s="1029"/>
      <c r="C44" s="1029"/>
      <c r="D44" s="1029"/>
      <c r="E44" s="1029"/>
      <c r="F44" s="1029"/>
      <c r="G44" s="1029"/>
      <c r="H44" s="1029"/>
      <c r="I44" s="1029"/>
      <c r="J44" s="1029"/>
      <c r="K44" s="1029"/>
      <c r="L44" s="1002"/>
      <c r="M44" s="1002"/>
      <c r="N44" s="1002"/>
      <c r="O44" s="1002"/>
      <c r="P44" s="1002"/>
      <c r="Q44" s="1002"/>
      <c r="R44" s="1002"/>
      <c r="S44" s="1002"/>
      <c r="T44" s="1002"/>
      <c r="U44" s="1002"/>
      <c r="V44" s="1002"/>
      <c r="W44" s="1002"/>
      <c r="X44" s="1002"/>
      <c r="Y44" s="1002"/>
      <c r="Z44" s="1002"/>
    </row>
    <row r="45" spans="1:26" ht="13.5" customHeight="1">
      <c r="A45" s="1030"/>
      <c r="B45" s="1029"/>
      <c r="C45" s="1029"/>
      <c r="D45" s="1029"/>
      <c r="E45" s="1029"/>
      <c r="F45" s="1029"/>
      <c r="G45" s="1029"/>
      <c r="H45" s="1029"/>
      <c r="I45" s="1029"/>
      <c r="J45" s="1029"/>
      <c r="K45" s="1029"/>
      <c r="L45" s="1002"/>
      <c r="M45" s="1002"/>
      <c r="N45" s="1002"/>
      <c r="O45" s="1002"/>
      <c r="P45" s="1002"/>
      <c r="Q45" s="1002"/>
      <c r="R45" s="1002"/>
      <c r="S45" s="1002"/>
      <c r="T45" s="1002"/>
      <c r="U45" s="1002"/>
      <c r="V45" s="1002"/>
      <c r="W45" s="1002"/>
      <c r="X45" s="1002"/>
      <c r="Y45" s="1002"/>
      <c r="Z45" s="1002"/>
    </row>
    <row r="46" spans="1:26" ht="13.5" customHeight="1">
      <c r="A46" s="1030"/>
      <c r="B46" s="1029"/>
      <c r="C46" s="1029"/>
      <c r="D46" s="1029"/>
      <c r="E46" s="1029"/>
      <c r="F46" s="1029"/>
      <c r="G46" s="1029"/>
      <c r="H46" s="1029"/>
      <c r="I46" s="1029"/>
      <c r="J46" s="1029"/>
      <c r="K46" s="1029"/>
      <c r="L46" s="1002"/>
      <c r="M46" s="1002"/>
      <c r="N46" s="1002"/>
      <c r="O46" s="1002"/>
      <c r="P46" s="1002"/>
      <c r="Q46" s="1002"/>
      <c r="R46" s="1002"/>
      <c r="S46" s="1002"/>
      <c r="T46" s="1002"/>
      <c r="U46" s="1002"/>
      <c r="V46" s="1002"/>
      <c r="W46" s="1002"/>
      <c r="X46" s="1002"/>
      <c r="Y46" s="1002"/>
      <c r="Z46" s="1002"/>
    </row>
    <row r="47" spans="1:26" ht="13.5" customHeight="1">
      <c r="A47" s="1030"/>
      <c r="B47" s="1029"/>
      <c r="C47" s="1029"/>
      <c r="D47" s="1029"/>
      <c r="E47" s="1029"/>
      <c r="F47" s="1029"/>
      <c r="G47" s="1029"/>
      <c r="H47" s="1029"/>
      <c r="I47" s="1029"/>
      <c r="J47" s="1029"/>
      <c r="K47" s="1029"/>
      <c r="L47" s="1002"/>
      <c r="M47" s="1002"/>
      <c r="N47" s="1002"/>
      <c r="O47" s="1002"/>
      <c r="P47" s="1002"/>
      <c r="Q47" s="1002"/>
      <c r="R47" s="1002"/>
      <c r="S47" s="1002"/>
      <c r="T47" s="1002"/>
      <c r="U47" s="1002"/>
      <c r="V47" s="1002"/>
      <c r="W47" s="1002"/>
      <c r="X47" s="1002"/>
      <c r="Y47" s="1002"/>
      <c r="Z47" s="1002"/>
    </row>
    <row r="48" spans="1:26" ht="13.5" customHeight="1">
      <c r="A48" s="1030"/>
      <c r="B48" s="1029"/>
      <c r="C48" s="1029"/>
      <c r="D48" s="1029"/>
      <c r="E48" s="1029"/>
      <c r="F48" s="1029"/>
      <c r="G48" s="1029"/>
      <c r="H48" s="1029"/>
      <c r="I48" s="1029"/>
      <c r="J48" s="1029"/>
      <c r="K48" s="1029"/>
      <c r="L48" s="1002"/>
      <c r="M48" s="1002"/>
      <c r="N48" s="1002"/>
      <c r="O48" s="1002"/>
      <c r="P48" s="1002"/>
      <c r="Q48" s="1002"/>
      <c r="R48" s="1002"/>
      <c r="S48" s="1002"/>
      <c r="T48" s="1002"/>
      <c r="U48" s="1002"/>
      <c r="V48" s="1002"/>
      <c r="W48" s="1002"/>
      <c r="X48" s="1002"/>
      <c r="Y48" s="1002"/>
      <c r="Z48" s="1002"/>
    </row>
    <row r="49" spans="1:26" ht="13.5" customHeight="1">
      <c r="A49" s="1003" t="s">
        <v>289</v>
      </c>
      <c r="B49" s="1008"/>
      <c r="C49" s="1008"/>
      <c r="D49" s="1008"/>
      <c r="E49" s="1008"/>
      <c r="F49" s="1008"/>
      <c r="G49" s="1008"/>
      <c r="H49" s="1008"/>
      <c r="I49" s="1008"/>
      <c r="J49" s="1008"/>
      <c r="K49" s="1008"/>
      <c r="L49" s="1002"/>
      <c r="M49" s="1002"/>
      <c r="N49" s="1002"/>
      <c r="O49" s="1002"/>
      <c r="P49" s="1002"/>
      <c r="Q49" s="1002"/>
      <c r="R49" s="1002"/>
      <c r="S49" s="1002"/>
      <c r="T49" s="1002"/>
      <c r="U49" s="1002"/>
      <c r="V49" s="1002"/>
      <c r="W49" s="1002"/>
      <c r="X49" s="1002"/>
      <c r="Y49" s="1002"/>
      <c r="Z49" s="1002"/>
    </row>
    <row r="50" spans="1:26" ht="13.5" customHeight="1">
      <c r="A50" s="1003" t="s">
        <v>2093</v>
      </c>
      <c r="B50" s="1017"/>
      <c r="C50" s="1017"/>
      <c r="D50" s="1017"/>
      <c r="E50" s="1017"/>
      <c r="F50" s="1032"/>
      <c r="G50" s="1035"/>
      <c r="H50" s="1017"/>
      <c r="I50" s="1017"/>
      <c r="J50" s="1017"/>
      <c r="K50" s="1017"/>
      <c r="L50" s="1002"/>
      <c r="M50" s="1002"/>
      <c r="N50" s="1002"/>
      <c r="O50" s="1002"/>
      <c r="P50" s="1002"/>
      <c r="Q50" s="1002"/>
      <c r="R50" s="1002"/>
      <c r="S50" s="1002"/>
      <c r="T50" s="1002"/>
      <c r="U50" s="1002"/>
      <c r="V50" s="1002"/>
      <c r="W50" s="1002"/>
      <c r="X50" s="1002"/>
      <c r="Y50" s="1002"/>
      <c r="Z50" s="1002"/>
    </row>
    <row r="51" spans="1:26" ht="13.5" customHeight="1">
      <c r="A51" s="1003" t="s">
        <v>2094</v>
      </c>
      <c r="B51" s="1017"/>
      <c r="C51" s="1017"/>
      <c r="D51" s="1017"/>
      <c r="E51" s="1010"/>
      <c r="F51" s="1011"/>
      <c r="G51" s="1034"/>
      <c r="H51" s="1034"/>
      <c r="I51" s="1034"/>
      <c r="J51" s="1012"/>
      <c r="K51" s="1011"/>
      <c r="L51" s="1002"/>
      <c r="M51" s="1002"/>
      <c r="N51" s="1002"/>
      <c r="O51" s="1002"/>
      <c r="P51" s="1002"/>
      <c r="Q51" s="1002"/>
      <c r="R51" s="1002"/>
      <c r="S51" s="1002"/>
      <c r="T51" s="1002"/>
      <c r="U51" s="1002"/>
      <c r="V51" s="1002"/>
      <c r="W51" s="1002"/>
      <c r="X51" s="1002"/>
      <c r="Y51" s="1002"/>
      <c r="Z51" s="1002"/>
    </row>
    <row r="52" spans="1:26" ht="13.5" customHeight="1">
      <c r="A52" s="1003" t="s">
        <v>2095</v>
      </c>
      <c r="B52" s="1008"/>
      <c r="C52" s="1008"/>
      <c r="D52" s="1008"/>
      <c r="E52" s="1038"/>
      <c r="F52" s="1043"/>
      <c r="G52" s="1041"/>
      <c r="H52" s="1041"/>
      <c r="I52" s="1041"/>
      <c r="J52" s="1045"/>
      <c r="K52" s="1040"/>
      <c r="L52" s="1002"/>
      <c r="M52" s="1002"/>
      <c r="N52" s="1002"/>
      <c r="O52" s="1002"/>
      <c r="P52" s="1002"/>
      <c r="Q52" s="1002"/>
      <c r="R52" s="1002"/>
      <c r="S52" s="1002"/>
      <c r="T52" s="1002"/>
      <c r="U52" s="1002"/>
      <c r="V52" s="1002"/>
      <c r="W52" s="1002"/>
      <c r="X52" s="1002"/>
      <c r="Y52" s="1002"/>
      <c r="Z52" s="1002"/>
    </row>
    <row r="53" spans="1:26" ht="13.5" customHeight="1">
      <c r="A53" s="1003"/>
      <c r="B53" s="1044"/>
      <c r="C53" s="1044"/>
      <c r="D53" s="1044"/>
      <c r="E53" s="1044"/>
      <c r="F53" s="1046"/>
      <c r="G53" s="1044"/>
      <c r="H53" s="1044"/>
      <c r="I53" s="1044"/>
      <c r="J53" s="1044"/>
      <c r="K53" s="1044"/>
      <c r="L53" s="1002"/>
      <c r="M53" s="1002"/>
      <c r="N53" s="1002"/>
      <c r="O53" s="1002"/>
      <c r="P53" s="1002"/>
      <c r="Q53" s="1002"/>
      <c r="R53" s="1002"/>
      <c r="S53" s="1002"/>
      <c r="T53" s="1002"/>
      <c r="U53" s="1002"/>
      <c r="V53" s="1002"/>
      <c r="W53" s="1002"/>
      <c r="X53" s="1002"/>
      <c r="Y53" s="1002"/>
      <c r="Z53" s="1002"/>
    </row>
    <row r="54" spans="1:26" ht="13.5" customHeight="1">
      <c r="A54" s="1003"/>
      <c r="B54" s="1044"/>
      <c r="C54" s="1044"/>
      <c r="D54" s="1044"/>
      <c r="E54" s="1044"/>
      <c r="F54" s="1044"/>
      <c r="G54" s="1044"/>
      <c r="H54" s="1044"/>
      <c r="I54" s="1044"/>
      <c r="J54" s="1044"/>
      <c r="K54" s="1044"/>
      <c r="L54" s="1002"/>
      <c r="M54" s="1002"/>
      <c r="N54" s="1002"/>
      <c r="O54" s="1002"/>
      <c r="P54" s="1002"/>
      <c r="Q54" s="1002"/>
      <c r="R54" s="1002"/>
      <c r="S54" s="1002"/>
      <c r="T54" s="1002"/>
      <c r="U54" s="1002"/>
      <c r="V54" s="1002"/>
      <c r="W54" s="1002"/>
      <c r="X54" s="1002"/>
      <c r="Y54" s="1002"/>
      <c r="Z54" s="1002"/>
    </row>
    <row r="55" spans="1:26" ht="13.5" customHeight="1">
      <c r="A55" s="1003"/>
      <c r="B55" s="1044"/>
      <c r="C55" s="1044"/>
      <c r="D55" s="1044"/>
      <c r="E55" s="1044"/>
      <c r="F55" s="1044"/>
      <c r="G55" s="1044"/>
      <c r="H55" s="1044"/>
      <c r="I55" s="1044"/>
      <c r="J55" s="1044"/>
      <c r="K55" s="1044"/>
      <c r="L55" s="1002"/>
      <c r="M55" s="1002"/>
      <c r="N55" s="1002"/>
      <c r="O55" s="1002"/>
      <c r="P55" s="1002"/>
      <c r="Q55" s="1002"/>
      <c r="R55" s="1002"/>
      <c r="S55" s="1002"/>
      <c r="T55" s="1002"/>
      <c r="U55" s="1002"/>
      <c r="V55" s="1002"/>
      <c r="W55" s="1002"/>
      <c r="X55" s="1002"/>
      <c r="Y55" s="1002"/>
      <c r="Z55" s="1002"/>
    </row>
    <row r="56" spans="1:26" ht="13.5" customHeight="1">
      <c r="A56" s="1003"/>
      <c r="B56" s="1044"/>
      <c r="C56" s="1044"/>
      <c r="D56" s="1044"/>
      <c r="E56" s="1044"/>
      <c r="F56" s="1044"/>
      <c r="G56" s="1044"/>
      <c r="H56" s="1044"/>
      <c r="I56" s="1044"/>
      <c r="J56" s="1044"/>
      <c r="K56" s="1044"/>
      <c r="L56" s="1002"/>
      <c r="M56" s="1002"/>
      <c r="N56" s="1002"/>
      <c r="O56" s="1002"/>
      <c r="P56" s="1002"/>
      <c r="Q56" s="1002"/>
      <c r="R56" s="1002"/>
      <c r="S56" s="1002"/>
      <c r="T56" s="1002"/>
      <c r="U56" s="1002"/>
      <c r="V56" s="1002"/>
      <c r="W56" s="1002"/>
      <c r="X56" s="1002"/>
      <c r="Y56" s="1002"/>
      <c r="Z56" s="1002"/>
    </row>
    <row r="57" spans="1:26" ht="13.5" customHeight="1">
      <c r="A57" s="1003"/>
      <c r="B57" s="1044"/>
      <c r="C57" s="1044"/>
      <c r="D57" s="1044"/>
      <c r="E57" s="1044"/>
      <c r="F57" s="1044"/>
      <c r="G57" s="1044"/>
      <c r="H57" s="1044"/>
      <c r="I57" s="1044"/>
      <c r="J57" s="1044"/>
      <c r="K57" s="1044"/>
      <c r="L57" s="1002"/>
      <c r="M57" s="1002"/>
      <c r="N57" s="1002"/>
      <c r="O57" s="1002"/>
      <c r="P57" s="1002"/>
      <c r="Q57" s="1002"/>
      <c r="R57" s="1002"/>
      <c r="S57" s="1002"/>
      <c r="T57" s="1002"/>
      <c r="U57" s="1002"/>
      <c r="V57" s="1002"/>
      <c r="W57" s="1002"/>
      <c r="X57" s="1002"/>
      <c r="Y57" s="1002"/>
      <c r="Z57" s="1002"/>
    </row>
    <row r="58" spans="1:26" ht="13.5" customHeight="1">
      <c r="A58" s="1003"/>
      <c r="B58" s="1044"/>
      <c r="C58" s="1044"/>
      <c r="D58" s="1044"/>
      <c r="E58" s="1044"/>
      <c r="F58" s="1044"/>
      <c r="G58" s="1044"/>
      <c r="H58" s="1044"/>
      <c r="I58" s="1044"/>
      <c r="J58" s="1044"/>
      <c r="K58" s="1044"/>
      <c r="L58" s="1002"/>
      <c r="M58" s="1002"/>
      <c r="N58" s="1002"/>
      <c r="O58" s="1002"/>
      <c r="P58" s="1002"/>
      <c r="Q58" s="1002"/>
      <c r="R58" s="1002"/>
      <c r="S58" s="1002"/>
      <c r="T58" s="1002"/>
      <c r="U58" s="1002"/>
      <c r="V58" s="1002"/>
      <c r="W58" s="1002"/>
      <c r="X58" s="1002"/>
      <c r="Y58" s="1002"/>
      <c r="Z58" s="1002"/>
    </row>
    <row r="59" spans="1:26" ht="13.5" customHeight="1">
      <c r="A59" s="1003"/>
      <c r="B59" s="1008"/>
      <c r="C59" s="1008"/>
      <c r="D59" s="1008"/>
      <c r="E59" s="1008"/>
      <c r="F59" s="1008"/>
      <c r="G59" s="1008"/>
      <c r="H59" s="1008"/>
      <c r="I59" s="1008"/>
      <c r="J59" s="1008"/>
      <c r="K59" s="1008"/>
      <c r="L59" s="1002"/>
      <c r="M59" s="1002"/>
      <c r="N59" s="1002"/>
      <c r="O59" s="1002"/>
      <c r="P59" s="1002"/>
      <c r="Q59" s="1002"/>
      <c r="R59" s="1002"/>
      <c r="S59" s="1002"/>
      <c r="T59" s="1002"/>
      <c r="U59" s="1002"/>
      <c r="V59" s="1002"/>
      <c r="W59" s="1002"/>
      <c r="X59" s="1002"/>
      <c r="Y59" s="1002"/>
      <c r="Z59" s="1002"/>
    </row>
    <row r="60" spans="1:26" ht="13.5" customHeight="1">
      <c r="A60" s="1003"/>
      <c r="B60" s="1017"/>
      <c r="C60" s="1017"/>
      <c r="D60" s="1017"/>
      <c r="E60" s="1047"/>
      <c r="F60" s="1047"/>
      <c r="G60" s="1047"/>
      <c r="H60" s="1047"/>
      <c r="I60" s="1047"/>
      <c r="J60" s="1047"/>
      <c r="K60" s="1047"/>
      <c r="L60" s="1002"/>
      <c r="M60" s="1002"/>
      <c r="N60" s="1002"/>
      <c r="O60" s="1002"/>
      <c r="P60" s="1002"/>
      <c r="Q60" s="1002"/>
      <c r="R60" s="1002"/>
      <c r="S60" s="1002"/>
      <c r="T60" s="1002"/>
      <c r="U60" s="1002"/>
      <c r="V60" s="1002"/>
      <c r="W60" s="1002"/>
      <c r="X60" s="1002"/>
      <c r="Y60" s="1002"/>
      <c r="Z60" s="1002"/>
    </row>
    <row r="61" spans="1:26" ht="13.5" customHeight="1">
      <c r="A61" s="1003"/>
      <c r="B61" s="1017"/>
      <c r="C61" s="1017"/>
      <c r="D61" s="1017"/>
      <c r="E61" s="1047"/>
      <c r="F61" s="1047"/>
      <c r="G61" s="1047"/>
      <c r="H61" s="1047"/>
      <c r="I61" s="1047"/>
      <c r="J61" s="1047"/>
      <c r="K61" s="1047"/>
      <c r="L61" s="1002"/>
      <c r="M61" s="1002"/>
      <c r="N61" s="1002"/>
      <c r="O61" s="1002"/>
      <c r="P61" s="1002"/>
      <c r="Q61" s="1002"/>
      <c r="R61" s="1002"/>
      <c r="S61" s="1002"/>
      <c r="T61" s="1002"/>
      <c r="U61" s="1002"/>
      <c r="V61" s="1002"/>
      <c r="W61" s="1002"/>
      <c r="X61" s="1002"/>
      <c r="Y61" s="1002"/>
      <c r="Z61" s="1002"/>
    </row>
    <row r="62" spans="1:26" ht="13.5" customHeight="1">
      <c r="A62" s="1003"/>
      <c r="B62" s="1008"/>
      <c r="C62" s="1008"/>
      <c r="D62" s="1008"/>
      <c r="E62" s="1048"/>
      <c r="F62" s="1048"/>
      <c r="G62" s="1048"/>
      <c r="H62" s="1048"/>
      <c r="I62" s="1048"/>
      <c r="J62" s="1048"/>
      <c r="K62" s="1048"/>
      <c r="L62" s="1002"/>
      <c r="M62" s="1002"/>
      <c r="N62" s="1002"/>
      <c r="O62" s="1002"/>
      <c r="P62" s="1002"/>
      <c r="Q62" s="1002"/>
      <c r="R62" s="1002"/>
      <c r="S62" s="1002"/>
      <c r="T62" s="1002"/>
      <c r="U62" s="1002"/>
      <c r="V62" s="1002"/>
      <c r="W62" s="1002"/>
      <c r="X62" s="1002"/>
      <c r="Y62" s="1002"/>
      <c r="Z62" s="1002"/>
    </row>
    <row r="63" spans="1:26" ht="13.5" customHeight="1">
      <c r="A63" s="1002"/>
      <c r="B63" s="1002"/>
      <c r="C63" s="1002"/>
      <c r="D63" s="1002"/>
      <c r="E63" s="1002"/>
      <c r="F63" s="1002"/>
      <c r="G63" s="1002"/>
      <c r="H63" s="1002"/>
      <c r="I63" s="1002"/>
      <c r="J63" s="1002"/>
      <c r="K63" s="1002"/>
      <c r="L63" s="1002"/>
      <c r="M63" s="1002"/>
      <c r="N63" s="1002"/>
      <c r="O63" s="1002"/>
      <c r="P63" s="1002"/>
      <c r="Q63" s="1002"/>
      <c r="R63" s="1002"/>
      <c r="S63" s="1002"/>
      <c r="T63" s="1002"/>
      <c r="U63" s="1002"/>
      <c r="V63" s="1002"/>
      <c r="W63" s="1002"/>
      <c r="X63" s="1002"/>
      <c r="Y63" s="1002"/>
      <c r="Z63" s="1002"/>
    </row>
    <row r="64" spans="1:26" ht="13.5" customHeight="1">
      <c r="A64" s="1049"/>
      <c r="B64" s="1050"/>
      <c r="C64" s="1050"/>
      <c r="D64" s="1050"/>
      <c r="E64" s="1050"/>
      <c r="F64" s="1050"/>
      <c r="G64" s="1050"/>
      <c r="H64" s="1050"/>
      <c r="I64" s="1050"/>
      <c r="J64" s="1050"/>
      <c r="K64" s="1050"/>
      <c r="L64" s="1002"/>
      <c r="M64" s="1002"/>
      <c r="N64" s="1002"/>
      <c r="O64" s="1002"/>
      <c r="P64" s="1002"/>
      <c r="Q64" s="1002"/>
      <c r="R64" s="1002"/>
      <c r="S64" s="1002"/>
      <c r="T64" s="1002"/>
      <c r="U64" s="1002"/>
      <c r="V64" s="1002"/>
      <c r="W64" s="1002"/>
      <c r="X64" s="1002"/>
      <c r="Y64" s="1002"/>
      <c r="Z64" s="1002"/>
    </row>
    <row r="65" spans="1:26" ht="13.5" customHeight="1">
      <c r="A65" s="1003"/>
      <c r="B65" s="1003"/>
      <c r="C65" s="1003"/>
      <c r="D65" s="1003"/>
      <c r="E65" s="1003"/>
      <c r="F65" s="1003"/>
      <c r="G65" s="1003"/>
      <c r="H65" s="1003"/>
      <c r="I65" s="1003"/>
      <c r="J65" s="1003"/>
      <c r="K65" s="1003"/>
      <c r="L65" s="1002"/>
      <c r="M65" s="1002"/>
      <c r="N65" s="1002"/>
      <c r="O65" s="1002"/>
      <c r="P65" s="1002"/>
      <c r="Q65" s="1002"/>
      <c r="R65" s="1002"/>
      <c r="S65" s="1002"/>
      <c r="T65" s="1002"/>
      <c r="U65" s="1002"/>
      <c r="V65" s="1002"/>
      <c r="W65" s="1002"/>
      <c r="X65" s="1002"/>
      <c r="Y65" s="1002"/>
      <c r="Z65" s="1002"/>
    </row>
    <row r="66" spans="1:26" ht="13.5" customHeight="1">
      <c r="A66" s="1003"/>
      <c r="B66" s="1008"/>
      <c r="C66" s="1008"/>
      <c r="D66" s="1008"/>
      <c r="E66" s="1008"/>
      <c r="F66" s="1008"/>
      <c r="G66" s="1008"/>
      <c r="H66" s="1008"/>
      <c r="I66" s="1008"/>
      <c r="J66" s="1008"/>
      <c r="K66" s="1008"/>
      <c r="L66" s="1002"/>
      <c r="M66" s="1002"/>
      <c r="N66" s="1002"/>
      <c r="O66" s="1002"/>
      <c r="P66" s="1002"/>
      <c r="Q66" s="1002"/>
      <c r="R66" s="1002"/>
      <c r="S66" s="1002"/>
      <c r="T66" s="1002"/>
      <c r="U66" s="1002"/>
      <c r="V66" s="1002"/>
      <c r="W66" s="1002"/>
      <c r="X66" s="1002"/>
      <c r="Y66" s="1002"/>
      <c r="Z66" s="1002"/>
    </row>
    <row r="67" spans="1:26" ht="13.5" customHeight="1">
      <c r="A67" s="1003"/>
      <c r="B67" s="1008"/>
      <c r="C67" s="1017"/>
      <c r="D67" s="1017"/>
      <c r="E67" s="1017"/>
      <c r="F67" s="1017"/>
      <c r="G67" s="1017"/>
      <c r="H67" s="1017"/>
      <c r="I67" s="1017"/>
      <c r="J67" s="1017"/>
      <c r="K67" s="1017"/>
      <c r="L67" s="1002"/>
      <c r="M67" s="1002"/>
      <c r="N67" s="1002"/>
      <c r="O67" s="1002"/>
      <c r="P67" s="1002"/>
      <c r="Q67" s="1002"/>
      <c r="R67" s="1002"/>
      <c r="S67" s="1002"/>
      <c r="T67" s="1002"/>
      <c r="U67" s="1002"/>
      <c r="V67" s="1002"/>
      <c r="W67" s="1002"/>
      <c r="X67" s="1002"/>
      <c r="Y67" s="1002"/>
      <c r="Z67" s="1002"/>
    </row>
    <row r="68" spans="1:26" ht="13.5" customHeight="1">
      <c r="A68" s="1003"/>
      <c r="B68" s="1017"/>
      <c r="C68" s="1017"/>
      <c r="D68" s="1017"/>
      <c r="E68" s="1017"/>
      <c r="F68" s="1017"/>
      <c r="G68" s="1017"/>
      <c r="H68" s="1017"/>
      <c r="I68" s="1017"/>
      <c r="J68" s="1017"/>
      <c r="K68" s="1017"/>
      <c r="L68" s="1002"/>
      <c r="M68" s="1002"/>
      <c r="N68" s="1002"/>
      <c r="O68" s="1002"/>
      <c r="P68" s="1002"/>
      <c r="Q68" s="1002"/>
      <c r="R68" s="1002"/>
      <c r="S68" s="1002"/>
      <c r="T68" s="1002"/>
      <c r="U68" s="1002"/>
      <c r="V68" s="1002"/>
      <c r="W68" s="1002"/>
      <c r="X68" s="1002"/>
      <c r="Y68" s="1002"/>
      <c r="Z68" s="1002"/>
    </row>
    <row r="69" spans="1:26" ht="13.5" customHeight="1">
      <c r="A69" s="1051"/>
      <c r="B69" s="1044"/>
      <c r="C69" s="1044"/>
      <c r="D69" s="1044"/>
      <c r="E69" s="1044"/>
      <c r="F69" s="1044"/>
      <c r="G69" s="1044"/>
      <c r="H69" s="1044"/>
      <c r="I69" s="1044"/>
      <c r="J69" s="1044"/>
      <c r="K69" s="1044"/>
      <c r="L69" s="1002"/>
      <c r="M69" s="1002"/>
      <c r="N69" s="1002"/>
      <c r="O69" s="1002"/>
      <c r="P69" s="1002"/>
      <c r="Q69" s="1002"/>
      <c r="R69" s="1002"/>
      <c r="S69" s="1002"/>
      <c r="T69" s="1002"/>
      <c r="U69" s="1002"/>
      <c r="V69" s="1002"/>
      <c r="W69" s="1002"/>
      <c r="X69" s="1002"/>
      <c r="Y69" s="1002"/>
      <c r="Z69" s="1002"/>
    </row>
    <row r="70" spans="1:26" ht="13.5" customHeight="1">
      <c r="A70" s="1051"/>
      <c r="B70" s="1044"/>
      <c r="C70" s="1044"/>
      <c r="D70" s="1044"/>
      <c r="E70" s="1044"/>
      <c r="F70" s="1044"/>
      <c r="G70" s="1044"/>
      <c r="H70" s="1044"/>
      <c r="I70" s="1044"/>
      <c r="J70" s="1044"/>
      <c r="K70" s="1044"/>
      <c r="L70" s="1002"/>
      <c r="M70" s="1002"/>
      <c r="N70" s="1002"/>
      <c r="O70" s="1002"/>
      <c r="P70" s="1002"/>
      <c r="Q70" s="1002"/>
      <c r="R70" s="1002"/>
      <c r="S70" s="1002"/>
      <c r="T70" s="1002"/>
      <c r="U70" s="1002"/>
      <c r="V70" s="1002"/>
      <c r="W70" s="1002"/>
      <c r="X70" s="1002"/>
      <c r="Y70" s="1002"/>
      <c r="Z70" s="1002"/>
    </row>
    <row r="71" spans="1:26" ht="13.5" customHeight="1">
      <c r="A71" s="1003"/>
      <c r="B71" s="1044"/>
      <c r="C71" s="1044"/>
      <c r="D71" s="1044"/>
      <c r="E71" s="1044"/>
      <c r="F71" s="1044"/>
      <c r="G71" s="1044"/>
      <c r="H71" s="1044"/>
      <c r="I71" s="1044"/>
      <c r="J71" s="1044"/>
      <c r="K71" s="1044"/>
      <c r="L71" s="1002"/>
      <c r="M71" s="1002"/>
      <c r="N71" s="1002"/>
      <c r="O71" s="1002"/>
      <c r="P71" s="1002"/>
      <c r="Q71" s="1002"/>
      <c r="R71" s="1002"/>
      <c r="S71" s="1002"/>
      <c r="T71" s="1002"/>
      <c r="U71" s="1002"/>
      <c r="V71" s="1002"/>
      <c r="W71" s="1002"/>
      <c r="X71" s="1002"/>
      <c r="Y71" s="1002"/>
      <c r="Z71" s="1002"/>
    </row>
    <row r="72" spans="1:26" ht="13.5" customHeight="1">
      <c r="A72" s="1003"/>
      <c r="B72" s="1044"/>
      <c r="C72" s="1044"/>
      <c r="D72" s="1044"/>
      <c r="E72" s="1044"/>
      <c r="F72" s="1044"/>
      <c r="G72" s="1044"/>
      <c r="H72" s="1044"/>
      <c r="I72" s="1044"/>
      <c r="J72" s="1044"/>
      <c r="K72" s="1044"/>
      <c r="L72" s="1002"/>
      <c r="M72" s="1002"/>
      <c r="N72" s="1002"/>
      <c r="O72" s="1002"/>
      <c r="P72" s="1002"/>
      <c r="Q72" s="1002"/>
      <c r="R72" s="1002"/>
      <c r="S72" s="1002"/>
      <c r="T72" s="1002"/>
      <c r="U72" s="1002"/>
      <c r="V72" s="1002"/>
      <c r="W72" s="1002"/>
      <c r="X72" s="1002"/>
      <c r="Y72" s="1002"/>
      <c r="Z72" s="1002"/>
    </row>
    <row r="73" spans="1:26" ht="13.5" customHeight="1">
      <c r="A73" s="1003"/>
      <c r="B73" s="1044"/>
      <c r="C73" s="1044"/>
      <c r="D73" s="1044"/>
      <c r="E73" s="1044"/>
      <c r="F73" s="1044"/>
      <c r="G73" s="1044"/>
      <c r="H73" s="1044"/>
      <c r="I73" s="1044"/>
      <c r="J73" s="1044"/>
      <c r="K73" s="1044"/>
      <c r="L73" s="1002"/>
      <c r="M73" s="1002"/>
      <c r="N73" s="1002"/>
      <c r="O73" s="1002"/>
      <c r="P73" s="1002"/>
      <c r="Q73" s="1002"/>
      <c r="R73" s="1002"/>
      <c r="S73" s="1002"/>
      <c r="T73" s="1002"/>
      <c r="U73" s="1002"/>
      <c r="V73" s="1002"/>
      <c r="W73" s="1002"/>
      <c r="X73" s="1002"/>
      <c r="Y73" s="1002"/>
      <c r="Z73" s="1002"/>
    </row>
    <row r="74" spans="1:26" ht="13.5" customHeight="1">
      <c r="A74" s="1003"/>
      <c r="B74" s="1044"/>
      <c r="C74" s="1044"/>
      <c r="D74" s="1044"/>
      <c r="E74" s="1044"/>
      <c r="F74" s="1044"/>
      <c r="G74" s="1044"/>
      <c r="H74" s="1044"/>
      <c r="I74" s="1044"/>
      <c r="J74" s="1044"/>
      <c r="K74" s="1044"/>
      <c r="L74" s="1002"/>
      <c r="M74" s="1002"/>
      <c r="N74" s="1002"/>
      <c r="O74" s="1002"/>
      <c r="P74" s="1002"/>
      <c r="Q74" s="1002"/>
      <c r="R74" s="1002"/>
      <c r="S74" s="1002"/>
      <c r="T74" s="1002"/>
      <c r="U74" s="1002"/>
      <c r="V74" s="1002"/>
      <c r="W74" s="1002"/>
      <c r="X74" s="1002"/>
      <c r="Y74" s="1002"/>
      <c r="Z74" s="1002"/>
    </row>
    <row r="75" spans="1:26" ht="13.5" customHeight="1">
      <c r="A75" s="1003"/>
      <c r="B75" s="1044"/>
      <c r="C75" s="1044"/>
      <c r="D75" s="1044"/>
      <c r="E75" s="1044"/>
      <c r="F75" s="1044"/>
      <c r="G75" s="1044"/>
      <c r="H75" s="1044"/>
      <c r="I75" s="1044"/>
      <c r="J75" s="1044"/>
      <c r="K75" s="1044"/>
      <c r="L75" s="1002"/>
      <c r="M75" s="1002"/>
      <c r="N75" s="1002"/>
      <c r="O75" s="1002"/>
      <c r="P75" s="1002"/>
      <c r="Q75" s="1002"/>
      <c r="R75" s="1002"/>
      <c r="S75" s="1002"/>
      <c r="T75" s="1002"/>
      <c r="U75" s="1002"/>
      <c r="V75" s="1002"/>
      <c r="W75" s="1002"/>
      <c r="X75" s="1002"/>
      <c r="Y75" s="1002"/>
      <c r="Z75" s="1002"/>
    </row>
    <row r="76" spans="1:26" ht="13.5" customHeight="1">
      <c r="A76" s="1003"/>
      <c r="B76" s="1044"/>
      <c r="C76" s="1044"/>
      <c r="D76" s="1044"/>
      <c r="E76" s="1044"/>
      <c r="F76" s="1044"/>
      <c r="G76" s="1044"/>
      <c r="H76" s="1044"/>
      <c r="I76" s="1044"/>
      <c r="J76" s="1044"/>
      <c r="K76" s="1044"/>
      <c r="L76" s="1002"/>
      <c r="M76" s="1002"/>
      <c r="N76" s="1002"/>
      <c r="O76" s="1002"/>
      <c r="P76" s="1002"/>
      <c r="Q76" s="1002"/>
      <c r="R76" s="1002"/>
      <c r="S76" s="1002"/>
      <c r="T76" s="1002"/>
      <c r="U76" s="1002"/>
      <c r="V76" s="1002"/>
      <c r="W76" s="1002"/>
      <c r="X76" s="1002"/>
      <c r="Y76" s="1002"/>
      <c r="Z76" s="1002"/>
    </row>
    <row r="77" spans="1:26" ht="13.5" customHeight="1">
      <c r="A77" s="1003"/>
      <c r="B77" s="1044"/>
      <c r="C77" s="1044"/>
      <c r="D77" s="1044"/>
      <c r="E77" s="1044"/>
      <c r="F77" s="1044"/>
      <c r="G77" s="1044"/>
      <c r="H77" s="1044"/>
      <c r="I77" s="1044"/>
      <c r="J77" s="1044"/>
      <c r="K77" s="1044"/>
      <c r="L77" s="1002"/>
      <c r="M77" s="1002"/>
      <c r="N77" s="1002"/>
      <c r="O77" s="1002"/>
      <c r="P77" s="1002"/>
      <c r="Q77" s="1002"/>
      <c r="R77" s="1002"/>
      <c r="S77" s="1002"/>
      <c r="T77" s="1002"/>
      <c r="U77" s="1002"/>
      <c r="V77" s="1002"/>
      <c r="W77" s="1002"/>
      <c r="X77" s="1002"/>
      <c r="Y77" s="1002"/>
      <c r="Z77" s="1002"/>
    </row>
    <row r="78" spans="1:26" ht="13.5" customHeight="1">
      <c r="A78" s="1003"/>
      <c r="B78" s="1008"/>
      <c r="C78" s="1008"/>
      <c r="D78" s="1008"/>
      <c r="E78" s="1008"/>
      <c r="F78" s="1008"/>
      <c r="G78" s="1008"/>
      <c r="H78" s="1008"/>
      <c r="I78" s="1008"/>
      <c r="J78" s="1008"/>
      <c r="K78" s="1008"/>
      <c r="L78" s="1002"/>
      <c r="M78" s="1002"/>
      <c r="N78" s="1002"/>
      <c r="O78" s="1002"/>
      <c r="P78" s="1002"/>
      <c r="Q78" s="1002"/>
      <c r="R78" s="1002"/>
      <c r="S78" s="1002"/>
      <c r="T78" s="1002"/>
      <c r="U78" s="1002"/>
      <c r="V78" s="1002"/>
      <c r="W78" s="1002"/>
      <c r="X78" s="1002"/>
      <c r="Y78" s="1002"/>
      <c r="Z78" s="1002"/>
    </row>
    <row r="79" spans="1:26" ht="13.5" customHeight="1">
      <c r="A79" s="1003"/>
      <c r="B79" s="1017"/>
      <c r="C79" s="1017"/>
      <c r="D79" s="1017"/>
      <c r="E79" s="1047"/>
      <c r="F79" s="1047"/>
      <c r="G79" s="1047"/>
      <c r="H79" s="1047"/>
      <c r="I79" s="1047"/>
      <c r="J79" s="1047"/>
      <c r="K79" s="1047"/>
      <c r="L79" s="1002"/>
      <c r="M79" s="1002"/>
      <c r="N79" s="1002"/>
      <c r="O79" s="1002"/>
      <c r="P79" s="1002"/>
      <c r="Q79" s="1002"/>
      <c r="R79" s="1002"/>
      <c r="S79" s="1002"/>
      <c r="T79" s="1002"/>
      <c r="U79" s="1002"/>
      <c r="V79" s="1002"/>
      <c r="W79" s="1002"/>
      <c r="X79" s="1002"/>
      <c r="Y79" s="1002"/>
      <c r="Z79" s="1002"/>
    </row>
    <row r="80" spans="1:26" ht="13.5" customHeight="1">
      <c r="A80" s="1003"/>
      <c r="B80" s="1017"/>
      <c r="C80" s="1017"/>
      <c r="D80" s="1017"/>
      <c r="E80" s="1047"/>
      <c r="F80" s="1047"/>
      <c r="G80" s="1047"/>
      <c r="H80" s="1047"/>
      <c r="I80" s="1047"/>
      <c r="J80" s="1047"/>
      <c r="K80" s="1047"/>
      <c r="L80" s="1002"/>
      <c r="M80" s="1002"/>
      <c r="N80" s="1002"/>
      <c r="O80" s="1002"/>
      <c r="P80" s="1002"/>
      <c r="Q80" s="1002"/>
      <c r="R80" s="1002"/>
      <c r="S80" s="1002"/>
      <c r="T80" s="1002"/>
      <c r="U80" s="1002"/>
      <c r="V80" s="1002"/>
      <c r="W80" s="1002"/>
      <c r="X80" s="1002"/>
      <c r="Y80" s="1002"/>
      <c r="Z80" s="1002"/>
    </row>
    <row r="81" spans="1:26" ht="13.5" customHeight="1">
      <c r="A81" s="1003"/>
      <c r="B81" s="1008"/>
      <c r="C81" s="1008"/>
      <c r="D81" s="1008"/>
      <c r="E81" s="1048"/>
      <c r="F81" s="1048"/>
      <c r="G81" s="1048"/>
      <c r="H81" s="1048"/>
      <c r="I81" s="1048"/>
      <c r="J81" s="1048"/>
      <c r="K81" s="1048"/>
      <c r="L81" s="1002"/>
      <c r="M81" s="1002"/>
      <c r="N81" s="1002"/>
      <c r="O81" s="1002"/>
      <c r="P81" s="1002"/>
      <c r="Q81" s="1002"/>
      <c r="R81" s="1002"/>
      <c r="S81" s="1002"/>
      <c r="T81" s="1002"/>
      <c r="U81" s="1002"/>
      <c r="V81" s="1002"/>
      <c r="W81" s="1002"/>
      <c r="X81" s="1002"/>
      <c r="Y81" s="1002"/>
      <c r="Z81" s="1002"/>
    </row>
    <row r="82" spans="1:26" ht="13.5" customHeight="1">
      <c r="A82" s="1002"/>
      <c r="B82" s="1002"/>
      <c r="C82" s="1002"/>
      <c r="D82" s="1002"/>
      <c r="E82" s="1002"/>
      <c r="F82" s="1002"/>
      <c r="G82" s="1002"/>
      <c r="H82" s="1002"/>
      <c r="I82" s="1002"/>
      <c r="J82" s="1002"/>
      <c r="K82" s="1002"/>
      <c r="L82" s="1002"/>
      <c r="M82" s="1002"/>
      <c r="N82" s="1002"/>
      <c r="O82" s="1002"/>
      <c r="P82" s="1002"/>
      <c r="Q82" s="1002"/>
      <c r="R82" s="1002"/>
      <c r="S82" s="1002"/>
      <c r="T82" s="1002"/>
      <c r="U82" s="1002"/>
      <c r="V82" s="1002"/>
      <c r="W82" s="1002"/>
      <c r="X82" s="1002"/>
      <c r="Y82" s="1002"/>
      <c r="Z82" s="1002"/>
    </row>
    <row r="83" spans="1:26" ht="13.5" customHeight="1">
      <c r="A83" s="1049"/>
      <c r="B83" s="1050"/>
      <c r="C83" s="1050"/>
      <c r="D83" s="1050"/>
      <c r="E83" s="1050"/>
      <c r="F83" s="1050"/>
      <c r="G83" s="1050"/>
      <c r="H83" s="1050"/>
      <c r="I83" s="1050"/>
      <c r="J83" s="1050"/>
      <c r="K83" s="1050"/>
      <c r="L83" s="1002"/>
      <c r="M83" s="1002"/>
      <c r="N83" s="1002"/>
      <c r="O83" s="1002"/>
      <c r="P83" s="1002"/>
      <c r="Q83" s="1002"/>
      <c r="R83" s="1002"/>
      <c r="S83" s="1002"/>
      <c r="T83" s="1002"/>
      <c r="U83" s="1002"/>
      <c r="V83" s="1002"/>
      <c r="W83" s="1002"/>
      <c r="X83" s="1002"/>
      <c r="Y83" s="1002"/>
      <c r="Z83" s="1002"/>
    </row>
    <row r="84" spans="1:26" ht="13.5" customHeight="1">
      <c r="A84" s="1003"/>
      <c r="B84" s="1003"/>
      <c r="C84" s="1003"/>
      <c r="D84" s="1003"/>
      <c r="E84" s="1003"/>
      <c r="F84" s="1003"/>
      <c r="G84" s="1003"/>
      <c r="H84" s="1003"/>
      <c r="I84" s="1003"/>
      <c r="J84" s="1003"/>
      <c r="K84" s="1003"/>
      <c r="L84" s="1002"/>
      <c r="M84" s="1002"/>
      <c r="N84" s="1002"/>
      <c r="O84" s="1002"/>
      <c r="P84" s="1002"/>
      <c r="Q84" s="1002"/>
      <c r="R84" s="1002"/>
      <c r="S84" s="1002"/>
      <c r="T84" s="1002"/>
      <c r="U84" s="1002"/>
      <c r="V84" s="1002"/>
      <c r="W84" s="1002"/>
      <c r="X84" s="1002"/>
      <c r="Y84" s="1002"/>
      <c r="Z84" s="1002"/>
    </row>
    <row r="85" spans="1:26" ht="13.5" customHeight="1">
      <c r="A85" s="1003"/>
      <c r="B85" s="1008"/>
      <c r="C85" s="1008"/>
      <c r="D85" s="1008"/>
      <c r="E85" s="1008"/>
      <c r="F85" s="1008"/>
      <c r="G85" s="1008"/>
      <c r="H85" s="1008"/>
      <c r="I85" s="1008"/>
      <c r="J85" s="1008"/>
      <c r="K85" s="1008"/>
      <c r="L85" s="1002"/>
      <c r="M85" s="1002"/>
      <c r="N85" s="1002"/>
      <c r="O85" s="1002"/>
      <c r="P85" s="1002"/>
      <c r="Q85" s="1002"/>
      <c r="R85" s="1002"/>
      <c r="S85" s="1002"/>
      <c r="T85" s="1002"/>
      <c r="U85" s="1002"/>
      <c r="V85" s="1002"/>
      <c r="W85" s="1002"/>
      <c r="X85" s="1002"/>
      <c r="Y85" s="1002"/>
      <c r="Z85" s="1002"/>
    </row>
    <row r="86" spans="1:26" ht="13.5" customHeight="1">
      <c r="A86" s="1003"/>
      <c r="B86" s="1008"/>
      <c r="C86" s="1017"/>
      <c r="D86" s="1017"/>
      <c r="E86" s="1017"/>
      <c r="F86" s="1017"/>
      <c r="G86" s="1017"/>
      <c r="H86" s="1017"/>
      <c r="I86" s="1017"/>
      <c r="J86" s="1017"/>
      <c r="K86" s="1017"/>
      <c r="L86" s="1002"/>
      <c r="M86" s="1002"/>
      <c r="N86" s="1002"/>
      <c r="O86" s="1002"/>
      <c r="P86" s="1002"/>
      <c r="Q86" s="1002"/>
      <c r="R86" s="1002"/>
      <c r="S86" s="1002"/>
      <c r="T86" s="1002"/>
      <c r="U86" s="1002"/>
      <c r="V86" s="1002"/>
      <c r="W86" s="1002"/>
      <c r="X86" s="1002"/>
      <c r="Y86" s="1002"/>
      <c r="Z86" s="1002"/>
    </row>
    <row r="87" spans="1:26" ht="13.5" customHeight="1">
      <c r="A87" s="1003"/>
      <c r="B87" s="1017"/>
      <c r="C87" s="1017"/>
      <c r="D87" s="1017"/>
      <c r="E87" s="1017"/>
      <c r="F87" s="1017"/>
      <c r="G87" s="1017"/>
      <c r="H87" s="1017"/>
      <c r="I87" s="1017"/>
      <c r="J87" s="1017"/>
      <c r="K87" s="1017"/>
      <c r="L87" s="1002"/>
      <c r="M87" s="1002"/>
      <c r="N87" s="1002"/>
      <c r="O87" s="1002"/>
      <c r="P87" s="1002"/>
      <c r="Q87" s="1002"/>
      <c r="R87" s="1002"/>
      <c r="S87" s="1002"/>
      <c r="T87" s="1002"/>
      <c r="U87" s="1002"/>
      <c r="V87" s="1002"/>
      <c r="W87" s="1002"/>
      <c r="X87" s="1002"/>
      <c r="Y87" s="1002"/>
      <c r="Z87" s="1002"/>
    </row>
    <row r="88" spans="1:26" ht="13.5" customHeight="1">
      <c r="A88" s="1051"/>
      <c r="B88" s="1044"/>
      <c r="C88" s="1044"/>
      <c r="D88" s="1044"/>
      <c r="E88" s="1044"/>
      <c r="F88" s="1044"/>
      <c r="G88" s="1044"/>
      <c r="H88" s="1044"/>
      <c r="I88" s="1044"/>
      <c r="J88" s="1044"/>
      <c r="K88" s="1044"/>
      <c r="L88" s="1002"/>
      <c r="M88" s="1002"/>
      <c r="N88" s="1002"/>
      <c r="O88" s="1002"/>
      <c r="P88" s="1002"/>
      <c r="Q88" s="1002"/>
      <c r="R88" s="1002"/>
      <c r="S88" s="1002"/>
      <c r="T88" s="1002"/>
      <c r="U88" s="1002"/>
      <c r="V88" s="1002"/>
      <c r="W88" s="1002"/>
      <c r="X88" s="1002"/>
      <c r="Y88" s="1002"/>
      <c r="Z88" s="1002"/>
    </row>
    <row r="89" spans="1:26" ht="13.5" customHeight="1">
      <c r="A89" s="1051"/>
      <c r="B89" s="1044"/>
      <c r="C89" s="1044"/>
      <c r="D89" s="1044"/>
      <c r="E89" s="1044"/>
      <c r="F89" s="1044"/>
      <c r="G89" s="1044"/>
      <c r="H89" s="1044"/>
      <c r="I89" s="1044"/>
      <c r="J89" s="1044"/>
      <c r="K89" s="1044"/>
      <c r="L89" s="1002"/>
      <c r="M89" s="1002"/>
      <c r="N89" s="1002"/>
      <c r="O89" s="1002"/>
      <c r="P89" s="1002"/>
      <c r="Q89" s="1002"/>
      <c r="R89" s="1002"/>
      <c r="S89" s="1002"/>
      <c r="T89" s="1002"/>
      <c r="U89" s="1002"/>
      <c r="V89" s="1002"/>
      <c r="W89" s="1002"/>
      <c r="X89" s="1002"/>
      <c r="Y89" s="1002"/>
      <c r="Z89" s="1002"/>
    </row>
    <row r="90" spans="1:26" ht="13.5" customHeight="1">
      <c r="A90" s="1003"/>
      <c r="B90" s="1044"/>
      <c r="C90" s="1044"/>
      <c r="D90" s="1044"/>
      <c r="E90" s="1044"/>
      <c r="F90" s="1044"/>
      <c r="G90" s="1044"/>
      <c r="H90" s="1044"/>
      <c r="I90" s="1044"/>
      <c r="J90" s="1044"/>
      <c r="K90" s="1044"/>
      <c r="L90" s="1002"/>
      <c r="M90" s="1002"/>
      <c r="N90" s="1002"/>
      <c r="O90" s="1002"/>
      <c r="P90" s="1002"/>
      <c r="Q90" s="1002"/>
      <c r="R90" s="1002"/>
      <c r="S90" s="1002"/>
      <c r="T90" s="1002"/>
      <c r="U90" s="1002"/>
      <c r="V90" s="1002"/>
      <c r="W90" s="1002"/>
      <c r="X90" s="1002"/>
      <c r="Y90" s="1002"/>
      <c r="Z90" s="1002"/>
    </row>
    <row r="91" spans="1:26" ht="13.5" customHeight="1">
      <c r="A91" s="1003"/>
      <c r="B91" s="1044"/>
      <c r="C91" s="1044"/>
      <c r="D91" s="1044"/>
      <c r="E91" s="1044"/>
      <c r="F91" s="1044"/>
      <c r="G91" s="1044"/>
      <c r="H91" s="1044"/>
      <c r="I91" s="1044"/>
      <c r="J91" s="1044"/>
      <c r="K91" s="1044"/>
      <c r="L91" s="1002"/>
      <c r="M91" s="1002"/>
      <c r="N91" s="1002"/>
      <c r="O91" s="1002"/>
      <c r="P91" s="1002"/>
      <c r="Q91" s="1002"/>
      <c r="R91" s="1002"/>
      <c r="S91" s="1002"/>
      <c r="T91" s="1002"/>
      <c r="U91" s="1002"/>
      <c r="V91" s="1002"/>
      <c r="W91" s="1002"/>
      <c r="X91" s="1002"/>
      <c r="Y91" s="1002"/>
      <c r="Z91" s="1002"/>
    </row>
    <row r="92" spans="1:26" ht="13.5" customHeight="1">
      <c r="A92" s="1003"/>
      <c r="B92" s="1044"/>
      <c r="C92" s="1044"/>
      <c r="D92" s="1044"/>
      <c r="E92" s="1044"/>
      <c r="F92" s="1044"/>
      <c r="G92" s="1044"/>
      <c r="H92" s="1044"/>
      <c r="I92" s="1044"/>
      <c r="J92" s="1044"/>
      <c r="K92" s="1044"/>
      <c r="L92" s="1002"/>
      <c r="M92" s="1002"/>
      <c r="N92" s="1002"/>
      <c r="O92" s="1002"/>
      <c r="P92" s="1002"/>
      <c r="Q92" s="1002"/>
      <c r="R92" s="1002"/>
      <c r="S92" s="1002"/>
      <c r="T92" s="1002"/>
      <c r="U92" s="1002"/>
      <c r="V92" s="1002"/>
      <c r="W92" s="1002"/>
      <c r="X92" s="1002"/>
      <c r="Y92" s="1002"/>
      <c r="Z92" s="1002"/>
    </row>
    <row r="93" spans="1:26" ht="13.5" customHeight="1">
      <c r="A93" s="1003"/>
      <c r="B93" s="1044"/>
      <c r="C93" s="1044"/>
      <c r="D93" s="1044"/>
      <c r="E93" s="1044"/>
      <c r="F93" s="1044"/>
      <c r="G93" s="1044"/>
      <c r="H93" s="1044"/>
      <c r="I93" s="1044"/>
      <c r="J93" s="1044"/>
      <c r="K93" s="1044"/>
      <c r="L93" s="1002"/>
      <c r="M93" s="1002"/>
      <c r="N93" s="1002"/>
      <c r="O93" s="1002"/>
      <c r="P93" s="1002"/>
      <c r="Q93" s="1002"/>
      <c r="R93" s="1002"/>
      <c r="S93" s="1002"/>
      <c r="T93" s="1002"/>
      <c r="U93" s="1002"/>
      <c r="V93" s="1002"/>
      <c r="W93" s="1002"/>
      <c r="X93" s="1002"/>
      <c r="Y93" s="1002"/>
      <c r="Z93" s="1002"/>
    </row>
    <row r="94" spans="1:26" ht="13.5" customHeight="1">
      <c r="A94" s="1003"/>
      <c r="B94" s="1044"/>
      <c r="C94" s="1044"/>
      <c r="D94" s="1044"/>
      <c r="E94" s="1044"/>
      <c r="F94" s="1044"/>
      <c r="G94" s="1044"/>
      <c r="H94" s="1044"/>
      <c r="I94" s="1044"/>
      <c r="J94" s="1044"/>
      <c r="K94" s="1044"/>
      <c r="L94" s="1002"/>
      <c r="M94" s="1002"/>
      <c r="N94" s="1002"/>
      <c r="O94" s="1002"/>
      <c r="P94" s="1002"/>
      <c r="Q94" s="1002"/>
      <c r="R94" s="1002"/>
      <c r="S94" s="1002"/>
      <c r="T94" s="1002"/>
      <c r="U94" s="1002"/>
      <c r="V94" s="1002"/>
      <c r="W94" s="1002"/>
      <c r="X94" s="1002"/>
      <c r="Y94" s="1002"/>
      <c r="Z94" s="1002"/>
    </row>
    <row r="95" spans="1:26" ht="13.5" customHeight="1">
      <c r="A95" s="1003"/>
      <c r="B95" s="1044"/>
      <c r="C95" s="1044"/>
      <c r="D95" s="1044"/>
      <c r="E95" s="1044"/>
      <c r="F95" s="1044"/>
      <c r="G95" s="1044"/>
      <c r="H95" s="1044"/>
      <c r="I95" s="1044"/>
      <c r="J95" s="1044"/>
      <c r="K95" s="1044"/>
      <c r="L95" s="1002"/>
      <c r="M95" s="1002"/>
      <c r="N95" s="1002"/>
      <c r="O95" s="1002"/>
      <c r="P95" s="1002"/>
      <c r="Q95" s="1002"/>
      <c r="R95" s="1002"/>
      <c r="S95" s="1002"/>
      <c r="T95" s="1002"/>
      <c r="U95" s="1002"/>
      <c r="V95" s="1002"/>
      <c r="W95" s="1002"/>
      <c r="X95" s="1002"/>
      <c r="Y95" s="1002"/>
      <c r="Z95" s="1002"/>
    </row>
    <row r="96" spans="1:26" ht="13.5" customHeight="1">
      <c r="A96" s="1003"/>
      <c r="B96" s="1044"/>
      <c r="C96" s="1044"/>
      <c r="D96" s="1044"/>
      <c r="E96" s="1044"/>
      <c r="F96" s="1044"/>
      <c r="G96" s="1044"/>
      <c r="H96" s="1044"/>
      <c r="I96" s="1044"/>
      <c r="J96" s="1044"/>
      <c r="K96" s="1044"/>
      <c r="L96" s="1002"/>
      <c r="M96" s="1002"/>
      <c r="N96" s="1002"/>
      <c r="O96" s="1002"/>
      <c r="P96" s="1002"/>
      <c r="Q96" s="1002"/>
      <c r="R96" s="1002"/>
      <c r="S96" s="1002"/>
      <c r="T96" s="1002"/>
      <c r="U96" s="1002"/>
      <c r="V96" s="1002"/>
      <c r="W96" s="1002"/>
      <c r="X96" s="1002"/>
      <c r="Y96" s="1002"/>
      <c r="Z96" s="1002"/>
    </row>
    <row r="97" spans="1:26" ht="13.5" customHeight="1">
      <c r="A97" s="1003"/>
      <c r="B97" s="1008"/>
      <c r="C97" s="1008"/>
      <c r="D97" s="1008"/>
      <c r="E97" s="1008"/>
      <c r="F97" s="1008"/>
      <c r="G97" s="1008"/>
      <c r="H97" s="1008"/>
      <c r="I97" s="1008"/>
      <c r="J97" s="1008"/>
      <c r="K97" s="1008"/>
      <c r="L97" s="1002"/>
      <c r="M97" s="1002"/>
      <c r="N97" s="1002"/>
      <c r="O97" s="1002"/>
      <c r="P97" s="1002"/>
      <c r="Q97" s="1002"/>
      <c r="R97" s="1002"/>
      <c r="S97" s="1002"/>
      <c r="T97" s="1002"/>
      <c r="U97" s="1002"/>
      <c r="V97" s="1002"/>
      <c r="W97" s="1002"/>
      <c r="X97" s="1002"/>
      <c r="Y97" s="1002"/>
      <c r="Z97" s="1002"/>
    </row>
    <row r="98" spans="1:26" ht="13.5" customHeight="1">
      <c r="A98" s="1003"/>
      <c r="B98" s="1017"/>
      <c r="C98" s="1017"/>
      <c r="D98" s="1017"/>
      <c r="E98" s="1017"/>
      <c r="F98" s="1017"/>
      <c r="G98" s="1017"/>
      <c r="H98" s="1017"/>
      <c r="I98" s="1017"/>
      <c r="J98" s="1017"/>
      <c r="K98" s="1017"/>
      <c r="L98" s="1002"/>
      <c r="M98" s="1002"/>
      <c r="N98" s="1002"/>
      <c r="O98" s="1002"/>
      <c r="P98" s="1002"/>
      <c r="Q98" s="1002"/>
      <c r="R98" s="1002"/>
      <c r="S98" s="1002"/>
      <c r="T98" s="1002"/>
      <c r="U98" s="1002"/>
      <c r="V98" s="1002"/>
      <c r="W98" s="1002"/>
      <c r="X98" s="1002"/>
      <c r="Y98" s="1002"/>
      <c r="Z98" s="1002"/>
    </row>
    <row r="99" spans="1:26" ht="13.5" customHeight="1">
      <c r="A99" s="1003"/>
      <c r="B99" s="1017"/>
      <c r="C99" s="1017"/>
      <c r="D99" s="1017"/>
      <c r="E99" s="1047"/>
      <c r="F99" s="1047"/>
      <c r="G99" s="1047"/>
      <c r="H99" s="1047"/>
      <c r="I99" s="1047"/>
      <c r="J99" s="1047"/>
      <c r="K99" s="1047"/>
      <c r="L99" s="1002"/>
      <c r="M99" s="1002"/>
      <c r="N99" s="1002"/>
      <c r="O99" s="1002"/>
      <c r="P99" s="1002"/>
      <c r="Q99" s="1002"/>
      <c r="R99" s="1002"/>
      <c r="S99" s="1002"/>
      <c r="T99" s="1002"/>
      <c r="U99" s="1002"/>
      <c r="V99" s="1002"/>
      <c r="W99" s="1002"/>
      <c r="X99" s="1002"/>
      <c r="Y99" s="1002"/>
      <c r="Z99" s="1002"/>
    </row>
    <row r="100" spans="1:26" ht="13.5" customHeight="1">
      <c r="A100" s="1003"/>
      <c r="B100" s="1008"/>
      <c r="C100" s="1008"/>
      <c r="D100" s="1008"/>
      <c r="E100" s="1048"/>
      <c r="F100" s="1048"/>
      <c r="G100" s="1048"/>
      <c r="H100" s="1048"/>
      <c r="I100" s="1048"/>
      <c r="J100" s="1048"/>
      <c r="K100" s="1048"/>
      <c r="L100" s="1002"/>
      <c r="M100" s="1002"/>
      <c r="N100" s="1002"/>
      <c r="O100" s="1002"/>
      <c r="P100" s="1002"/>
      <c r="Q100" s="1002"/>
      <c r="R100" s="1002"/>
      <c r="S100" s="1002"/>
      <c r="T100" s="1002"/>
      <c r="U100" s="1002"/>
      <c r="V100" s="1002"/>
      <c r="W100" s="1002"/>
      <c r="X100" s="1002"/>
      <c r="Y100" s="1002"/>
      <c r="Z100" s="1002"/>
    </row>
    <row r="101" spans="1:26" ht="13.5" customHeight="1">
      <c r="A101" s="1002"/>
      <c r="B101" s="1002"/>
      <c r="C101" s="1002"/>
      <c r="D101" s="1002"/>
      <c r="E101" s="1002"/>
      <c r="F101" s="1002"/>
      <c r="G101" s="1002"/>
      <c r="H101" s="1002"/>
      <c r="I101" s="1002"/>
      <c r="J101" s="1002"/>
      <c r="K101" s="1002"/>
      <c r="L101" s="1002"/>
      <c r="M101" s="1002"/>
      <c r="N101" s="1002"/>
      <c r="O101" s="1002"/>
      <c r="P101" s="1002"/>
      <c r="Q101" s="1002"/>
      <c r="R101" s="1002"/>
      <c r="S101" s="1002"/>
      <c r="T101" s="1002"/>
      <c r="U101" s="1002"/>
      <c r="V101" s="1002"/>
      <c r="W101" s="1002"/>
      <c r="X101" s="1002"/>
      <c r="Y101" s="1002"/>
      <c r="Z101" s="1002"/>
    </row>
    <row r="102" spans="1:26" ht="13.5" customHeight="1">
      <c r="A102" s="1049"/>
      <c r="B102" s="1050"/>
      <c r="C102" s="1050"/>
      <c r="D102" s="1050"/>
      <c r="E102" s="1050"/>
      <c r="F102" s="1050"/>
      <c r="G102" s="1050"/>
      <c r="H102" s="1050"/>
      <c r="I102" s="1050"/>
      <c r="J102" s="1050"/>
      <c r="K102" s="1050"/>
      <c r="L102" s="1002"/>
      <c r="M102" s="1002"/>
      <c r="N102" s="1002"/>
      <c r="O102" s="1002"/>
      <c r="P102" s="1002"/>
      <c r="Q102" s="1002"/>
      <c r="R102" s="1002"/>
      <c r="S102" s="1002"/>
      <c r="T102" s="1002"/>
      <c r="U102" s="1002"/>
      <c r="V102" s="1002"/>
      <c r="W102" s="1002"/>
      <c r="X102" s="1002"/>
      <c r="Y102" s="1002"/>
      <c r="Z102" s="1002"/>
    </row>
    <row r="103" spans="1:26" ht="13.5" customHeight="1">
      <c r="A103" s="1003"/>
      <c r="B103" s="1003"/>
      <c r="C103" s="1003"/>
      <c r="D103" s="1003"/>
      <c r="E103" s="1003"/>
      <c r="F103" s="1003"/>
      <c r="G103" s="1003"/>
      <c r="H103" s="1003"/>
      <c r="I103" s="1003"/>
      <c r="J103" s="1003"/>
      <c r="K103" s="1003"/>
      <c r="L103" s="1002"/>
      <c r="M103" s="1002"/>
      <c r="N103" s="1002"/>
      <c r="O103" s="1002"/>
      <c r="P103" s="1002"/>
      <c r="Q103" s="1002"/>
      <c r="R103" s="1002"/>
      <c r="S103" s="1002"/>
      <c r="T103" s="1002"/>
      <c r="U103" s="1002"/>
      <c r="V103" s="1002"/>
      <c r="W103" s="1002"/>
      <c r="X103" s="1002"/>
      <c r="Y103" s="1002"/>
      <c r="Z103" s="1002"/>
    </row>
    <row r="104" spans="1:26" ht="13.5" customHeight="1">
      <c r="A104" s="1003"/>
      <c r="B104" s="1008"/>
      <c r="C104" s="1008"/>
      <c r="D104" s="1008"/>
      <c r="E104" s="1008"/>
      <c r="F104" s="1008"/>
      <c r="G104" s="1008"/>
      <c r="H104" s="1008"/>
      <c r="I104" s="1008"/>
      <c r="J104" s="1008"/>
      <c r="K104" s="1008"/>
      <c r="L104" s="1002"/>
      <c r="M104" s="1002"/>
      <c r="N104" s="1002"/>
      <c r="O104" s="1002"/>
      <c r="P104" s="1002"/>
      <c r="Q104" s="1002"/>
      <c r="R104" s="1002"/>
      <c r="S104" s="1002"/>
      <c r="T104" s="1002"/>
      <c r="U104" s="1002"/>
      <c r="V104" s="1002"/>
      <c r="W104" s="1002"/>
      <c r="X104" s="1002"/>
      <c r="Y104" s="1002"/>
      <c r="Z104" s="1002"/>
    </row>
    <row r="105" spans="1:26" ht="13.5" customHeight="1">
      <c r="A105" s="1003"/>
      <c r="B105" s="1008"/>
      <c r="C105" s="1017"/>
      <c r="D105" s="1017"/>
      <c r="E105" s="1017"/>
      <c r="F105" s="1017"/>
      <c r="G105" s="1017"/>
      <c r="H105" s="1017"/>
      <c r="I105" s="1017"/>
      <c r="J105" s="1017"/>
      <c r="K105" s="1017"/>
      <c r="L105" s="1002"/>
      <c r="M105" s="1002"/>
      <c r="N105" s="1002"/>
      <c r="O105" s="1002"/>
      <c r="P105" s="1002"/>
      <c r="Q105" s="1002"/>
      <c r="R105" s="1002"/>
      <c r="S105" s="1002"/>
      <c r="T105" s="1002"/>
      <c r="U105" s="1002"/>
      <c r="V105" s="1002"/>
      <c r="W105" s="1002"/>
      <c r="X105" s="1002"/>
      <c r="Y105" s="1002"/>
      <c r="Z105" s="1002"/>
    </row>
    <row r="106" spans="1:26" ht="13.5" customHeight="1">
      <c r="A106" s="1003"/>
      <c r="B106" s="1017"/>
      <c r="C106" s="1017"/>
      <c r="D106" s="1017"/>
      <c r="E106" s="1017"/>
      <c r="F106" s="1017"/>
      <c r="G106" s="1017"/>
      <c r="H106" s="1017"/>
      <c r="I106" s="1017"/>
      <c r="J106" s="1017"/>
      <c r="K106" s="1017"/>
      <c r="L106" s="1002"/>
      <c r="M106" s="1002"/>
      <c r="N106" s="1002"/>
      <c r="O106" s="1002"/>
      <c r="P106" s="1002"/>
      <c r="Q106" s="1002"/>
      <c r="R106" s="1002"/>
      <c r="S106" s="1002"/>
      <c r="T106" s="1002"/>
      <c r="U106" s="1002"/>
      <c r="V106" s="1002"/>
      <c r="W106" s="1002"/>
      <c r="X106" s="1002"/>
      <c r="Y106" s="1002"/>
      <c r="Z106" s="1002"/>
    </row>
    <row r="107" spans="1:26" ht="13.5" customHeight="1">
      <c r="A107" s="1051"/>
      <c r="B107" s="1044"/>
      <c r="C107" s="1044"/>
      <c r="D107" s="1044"/>
      <c r="E107" s="1044"/>
      <c r="F107" s="1044"/>
      <c r="G107" s="1044"/>
      <c r="H107" s="1044"/>
      <c r="I107" s="1044"/>
      <c r="J107" s="1044"/>
      <c r="K107" s="1044"/>
      <c r="L107" s="1002"/>
      <c r="M107" s="1002"/>
      <c r="N107" s="1002"/>
      <c r="O107" s="1002"/>
      <c r="P107" s="1002"/>
      <c r="Q107" s="1002"/>
      <c r="R107" s="1002"/>
      <c r="S107" s="1002"/>
      <c r="T107" s="1002"/>
      <c r="U107" s="1002"/>
      <c r="V107" s="1002"/>
      <c r="W107" s="1002"/>
      <c r="X107" s="1002"/>
      <c r="Y107" s="1002"/>
      <c r="Z107" s="1002"/>
    </row>
    <row r="108" spans="1:26" ht="13.5" customHeight="1">
      <c r="A108" s="1051"/>
      <c r="B108" s="1044"/>
      <c r="C108" s="1044"/>
      <c r="D108" s="1044"/>
      <c r="E108" s="1044"/>
      <c r="F108" s="1044"/>
      <c r="G108" s="1044"/>
      <c r="H108" s="1044"/>
      <c r="I108" s="1044"/>
      <c r="J108" s="1044"/>
      <c r="K108" s="1044"/>
      <c r="L108" s="1002"/>
      <c r="M108" s="1002"/>
      <c r="N108" s="1002"/>
      <c r="O108" s="1002"/>
      <c r="P108" s="1002"/>
      <c r="Q108" s="1002"/>
      <c r="R108" s="1002"/>
      <c r="S108" s="1002"/>
      <c r="T108" s="1002"/>
      <c r="U108" s="1002"/>
      <c r="V108" s="1002"/>
      <c r="W108" s="1002"/>
      <c r="X108" s="1002"/>
      <c r="Y108" s="1002"/>
      <c r="Z108" s="1002"/>
    </row>
    <row r="109" spans="1:26" ht="13.5" customHeight="1">
      <c r="A109" s="1003"/>
      <c r="B109" s="1044"/>
      <c r="C109" s="1044"/>
      <c r="D109" s="1044"/>
      <c r="E109" s="1044"/>
      <c r="F109" s="1044"/>
      <c r="G109" s="1044"/>
      <c r="H109" s="1044"/>
      <c r="I109" s="1044"/>
      <c r="J109" s="1044"/>
      <c r="K109" s="1044"/>
      <c r="L109" s="1002"/>
      <c r="M109" s="1002"/>
      <c r="N109" s="1002"/>
      <c r="O109" s="1002"/>
      <c r="P109" s="1002"/>
      <c r="Q109" s="1002"/>
      <c r="R109" s="1002"/>
      <c r="S109" s="1002"/>
      <c r="T109" s="1002"/>
      <c r="U109" s="1002"/>
      <c r="V109" s="1002"/>
      <c r="W109" s="1002"/>
      <c r="X109" s="1002"/>
      <c r="Y109" s="1002"/>
      <c r="Z109" s="1002"/>
    </row>
    <row r="110" spans="1:26" ht="13.5" customHeight="1">
      <c r="A110" s="1003"/>
      <c r="B110" s="1044"/>
      <c r="C110" s="1044"/>
      <c r="D110" s="1044"/>
      <c r="E110" s="1044"/>
      <c r="F110" s="1044"/>
      <c r="G110" s="1044"/>
      <c r="H110" s="1044"/>
      <c r="I110" s="1044"/>
      <c r="J110" s="1044"/>
      <c r="K110" s="1044"/>
      <c r="L110" s="1002"/>
      <c r="M110" s="1002"/>
      <c r="N110" s="1002"/>
      <c r="O110" s="1002"/>
      <c r="P110" s="1002"/>
      <c r="Q110" s="1002"/>
      <c r="R110" s="1002"/>
      <c r="S110" s="1002"/>
      <c r="T110" s="1002"/>
      <c r="U110" s="1002"/>
      <c r="V110" s="1002"/>
      <c r="W110" s="1002"/>
      <c r="X110" s="1002"/>
      <c r="Y110" s="1002"/>
      <c r="Z110" s="1002"/>
    </row>
    <row r="111" spans="1:26" ht="13.5" customHeight="1">
      <c r="A111" s="1003"/>
      <c r="B111" s="1044"/>
      <c r="C111" s="1044"/>
      <c r="D111" s="1044"/>
      <c r="E111" s="1044"/>
      <c r="F111" s="1044"/>
      <c r="G111" s="1044"/>
      <c r="H111" s="1044"/>
      <c r="I111" s="1044"/>
      <c r="J111" s="1044"/>
      <c r="K111" s="1044"/>
      <c r="L111" s="1002"/>
      <c r="M111" s="1002"/>
      <c r="N111" s="1002"/>
      <c r="O111" s="1002"/>
      <c r="P111" s="1002"/>
      <c r="Q111" s="1002"/>
      <c r="R111" s="1002"/>
      <c r="S111" s="1002"/>
      <c r="T111" s="1002"/>
      <c r="U111" s="1002"/>
      <c r="V111" s="1002"/>
      <c r="W111" s="1002"/>
      <c r="X111" s="1002"/>
      <c r="Y111" s="1002"/>
      <c r="Z111" s="1002"/>
    </row>
    <row r="112" spans="1:26" ht="13.5" customHeight="1">
      <c r="A112" s="1003"/>
      <c r="B112" s="1044"/>
      <c r="C112" s="1044"/>
      <c r="D112" s="1044"/>
      <c r="E112" s="1044"/>
      <c r="F112" s="1044"/>
      <c r="G112" s="1044"/>
      <c r="H112" s="1044"/>
      <c r="I112" s="1044"/>
      <c r="J112" s="1044"/>
      <c r="K112" s="1044"/>
      <c r="L112" s="1002"/>
      <c r="M112" s="1002"/>
      <c r="N112" s="1002"/>
      <c r="O112" s="1002"/>
      <c r="P112" s="1002"/>
      <c r="Q112" s="1002"/>
      <c r="R112" s="1002"/>
      <c r="S112" s="1002"/>
      <c r="T112" s="1002"/>
      <c r="U112" s="1002"/>
      <c r="V112" s="1002"/>
      <c r="W112" s="1002"/>
      <c r="X112" s="1002"/>
      <c r="Y112" s="1002"/>
      <c r="Z112" s="1002"/>
    </row>
    <row r="113" spans="1:26" ht="13.5" customHeight="1">
      <c r="A113" s="1003"/>
      <c r="B113" s="1044"/>
      <c r="C113" s="1044"/>
      <c r="D113" s="1044"/>
      <c r="E113" s="1044"/>
      <c r="F113" s="1044"/>
      <c r="G113" s="1044"/>
      <c r="H113" s="1044"/>
      <c r="I113" s="1044"/>
      <c r="J113" s="1044"/>
      <c r="K113" s="1044"/>
      <c r="L113" s="1002"/>
      <c r="M113" s="1002"/>
      <c r="N113" s="1002"/>
      <c r="O113" s="1002"/>
      <c r="P113" s="1002"/>
      <c r="Q113" s="1002"/>
      <c r="R113" s="1002"/>
      <c r="S113" s="1002"/>
      <c r="T113" s="1002"/>
      <c r="U113" s="1002"/>
      <c r="V113" s="1002"/>
      <c r="W113" s="1002"/>
      <c r="X113" s="1002"/>
      <c r="Y113" s="1002"/>
      <c r="Z113" s="1002"/>
    </row>
    <row r="114" spans="1:26" ht="13.5" customHeight="1">
      <c r="A114" s="1003"/>
      <c r="B114" s="1044"/>
      <c r="C114" s="1044"/>
      <c r="D114" s="1044"/>
      <c r="E114" s="1044"/>
      <c r="F114" s="1044"/>
      <c r="G114" s="1044"/>
      <c r="H114" s="1044"/>
      <c r="I114" s="1044"/>
      <c r="J114" s="1044"/>
      <c r="K114" s="1044"/>
      <c r="L114" s="1002"/>
      <c r="M114" s="1002"/>
      <c r="N114" s="1002"/>
      <c r="O114" s="1002"/>
      <c r="P114" s="1002"/>
      <c r="Q114" s="1002"/>
      <c r="R114" s="1002"/>
      <c r="S114" s="1002"/>
      <c r="T114" s="1002"/>
      <c r="U114" s="1002"/>
      <c r="V114" s="1002"/>
      <c r="W114" s="1002"/>
      <c r="X114" s="1002"/>
      <c r="Y114" s="1002"/>
      <c r="Z114" s="1002"/>
    </row>
    <row r="115" spans="1:26" ht="13.5" customHeight="1">
      <c r="A115" s="1003"/>
      <c r="B115" s="1044"/>
      <c r="C115" s="1044"/>
      <c r="D115" s="1044"/>
      <c r="E115" s="1044"/>
      <c r="F115" s="1044"/>
      <c r="G115" s="1044"/>
      <c r="H115" s="1044"/>
      <c r="I115" s="1044"/>
      <c r="J115" s="1044"/>
      <c r="K115" s="1044"/>
      <c r="L115" s="1002"/>
      <c r="M115" s="1002"/>
      <c r="N115" s="1002"/>
      <c r="O115" s="1002"/>
      <c r="P115" s="1002"/>
      <c r="Q115" s="1002"/>
      <c r="R115" s="1002"/>
      <c r="S115" s="1002"/>
      <c r="T115" s="1002"/>
      <c r="U115" s="1002"/>
      <c r="V115" s="1002"/>
      <c r="W115" s="1002"/>
      <c r="X115" s="1002"/>
      <c r="Y115" s="1002"/>
      <c r="Z115" s="1002"/>
    </row>
    <row r="116" spans="1:26" ht="13.5" customHeight="1">
      <c r="A116" s="1003"/>
      <c r="B116" s="1008"/>
      <c r="C116" s="1008"/>
      <c r="D116" s="1008"/>
      <c r="E116" s="1008"/>
      <c r="F116" s="1008"/>
      <c r="G116" s="1008"/>
      <c r="H116" s="1008"/>
      <c r="I116" s="1008"/>
      <c r="J116" s="1008"/>
      <c r="K116" s="1008"/>
      <c r="L116" s="1002"/>
      <c r="M116" s="1002"/>
      <c r="N116" s="1002"/>
      <c r="O116" s="1002"/>
      <c r="P116" s="1002"/>
      <c r="Q116" s="1002"/>
      <c r="R116" s="1002"/>
      <c r="S116" s="1002"/>
      <c r="T116" s="1002"/>
      <c r="U116" s="1002"/>
      <c r="V116" s="1002"/>
      <c r="W116" s="1002"/>
      <c r="X116" s="1002"/>
      <c r="Y116" s="1002"/>
      <c r="Z116" s="1002"/>
    </row>
    <row r="117" spans="1:26" ht="13.5" customHeight="1">
      <c r="A117" s="1003"/>
      <c r="B117" s="1017"/>
      <c r="C117" s="1017"/>
      <c r="D117" s="1017"/>
      <c r="E117" s="1047"/>
      <c r="F117" s="1047"/>
      <c r="G117" s="1047"/>
      <c r="H117" s="1047"/>
      <c r="I117" s="1047"/>
      <c r="J117" s="1047"/>
      <c r="K117" s="1047"/>
      <c r="L117" s="1002"/>
      <c r="M117" s="1002"/>
      <c r="N117" s="1002"/>
      <c r="O117" s="1002"/>
      <c r="P117" s="1002"/>
      <c r="Q117" s="1002"/>
      <c r="R117" s="1002"/>
      <c r="S117" s="1002"/>
      <c r="T117" s="1002"/>
      <c r="U117" s="1002"/>
      <c r="V117" s="1002"/>
      <c r="W117" s="1002"/>
      <c r="X117" s="1002"/>
      <c r="Y117" s="1002"/>
      <c r="Z117" s="1002"/>
    </row>
    <row r="118" spans="1:26" ht="13.5" customHeight="1">
      <c r="A118" s="1003"/>
      <c r="B118" s="1017"/>
      <c r="C118" s="1017"/>
      <c r="D118" s="1017"/>
      <c r="E118" s="1047"/>
      <c r="F118" s="1047"/>
      <c r="G118" s="1047"/>
      <c r="H118" s="1047"/>
      <c r="I118" s="1047"/>
      <c r="J118" s="1047"/>
      <c r="K118" s="1047"/>
      <c r="L118" s="1002"/>
      <c r="M118" s="1002"/>
      <c r="N118" s="1002"/>
      <c r="O118" s="1002"/>
      <c r="P118" s="1002"/>
      <c r="Q118" s="1002"/>
      <c r="R118" s="1002"/>
      <c r="S118" s="1002"/>
      <c r="T118" s="1002"/>
      <c r="U118" s="1002"/>
      <c r="V118" s="1002"/>
      <c r="W118" s="1002"/>
      <c r="X118" s="1002"/>
      <c r="Y118" s="1002"/>
      <c r="Z118" s="1002"/>
    </row>
    <row r="119" spans="1:26" ht="13.5" customHeight="1">
      <c r="A119" s="1003"/>
      <c r="B119" s="1008"/>
      <c r="C119" s="1008"/>
      <c r="D119" s="1008"/>
      <c r="E119" s="1048"/>
      <c r="F119" s="1048"/>
      <c r="G119" s="1048"/>
      <c r="H119" s="1048"/>
      <c r="I119" s="1048"/>
      <c r="J119" s="1048"/>
      <c r="K119" s="1048"/>
      <c r="L119" s="1002"/>
      <c r="M119" s="1002"/>
      <c r="N119" s="1002"/>
      <c r="O119" s="1002"/>
      <c r="P119" s="1002"/>
      <c r="Q119" s="1002"/>
      <c r="R119" s="1002"/>
      <c r="S119" s="1002"/>
      <c r="T119" s="1002"/>
      <c r="U119" s="1002"/>
      <c r="V119" s="1002"/>
      <c r="W119" s="1002"/>
      <c r="X119" s="1002"/>
      <c r="Y119" s="1002"/>
      <c r="Z119" s="1002"/>
    </row>
    <row r="120" spans="1:26" ht="13.5" customHeight="1">
      <c r="A120" s="1002"/>
      <c r="B120" s="1002"/>
      <c r="C120" s="1002"/>
      <c r="D120" s="1002"/>
      <c r="E120" s="1002"/>
      <c r="F120" s="1002"/>
      <c r="G120" s="1002"/>
      <c r="H120" s="1002"/>
      <c r="I120" s="1002"/>
      <c r="J120" s="1002"/>
      <c r="K120" s="1002"/>
      <c r="L120" s="1002"/>
      <c r="M120" s="1002"/>
      <c r="N120" s="1002"/>
      <c r="O120" s="1002"/>
      <c r="P120" s="1002"/>
      <c r="Q120" s="1002"/>
      <c r="R120" s="1002"/>
      <c r="S120" s="1002"/>
      <c r="T120" s="1002"/>
      <c r="U120" s="1002"/>
      <c r="V120" s="1002"/>
      <c r="W120" s="1002"/>
      <c r="X120" s="1002"/>
      <c r="Y120" s="1002"/>
      <c r="Z120" s="1002"/>
    </row>
    <row r="121" spans="1:26" ht="13.5" customHeight="1">
      <c r="A121" s="1049"/>
      <c r="B121" s="1050"/>
      <c r="C121" s="1050"/>
      <c r="D121" s="1050"/>
      <c r="E121" s="1050"/>
      <c r="F121" s="1050"/>
      <c r="G121" s="1050"/>
      <c r="H121" s="1050"/>
      <c r="I121" s="1050"/>
      <c r="J121" s="1050"/>
      <c r="K121" s="1050"/>
      <c r="L121" s="1002"/>
      <c r="M121" s="1002"/>
      <c r="N121" s="1002"/>
      <c r="O121" s="1002"/>
      <c r="P121" s="1002"/>
      <c r="Q121" s="1002"/>
      <c r="R121" s="1002"/>
      <c r="S121" s="1002"/>
      <c r="T121" s="1002"/>
      <c r="U121" s="1002"/>
      <c r="V121" s="1002"/>
      <c r="W121" s="1002"/>
      <c r="X121" s="1002"/>
      <c r="Y121" s="1002"/>
      <c r="Z121" s="1002"/>
    </row>
    <row r="122" spans="1:26" ht="13.5" customHeight="1">
      <c r="A122" s="1003"/>
      <c r="B122" s="1003"/>
      <c r="C122" s="1003"/>
      <c r="D122" s="1003"/>
      <c r="E122" s="1003"/>
      <c r="F122" s="1003"/>
      <c r="G122" s="1003"/>
      <c r="H122" s="1003"/>
      <c r="I122" s="1003"/>
      <c r="J122" s="1003"/>
      <c r="K122" s="1003"/>
      <c r="L122" s="1002"/>
      <c r="M122" s="1002"/>
      <c r="N122" s="1002"/>
      <c r="O122" s="1002"/>
      <c r="P122" s="1002"/>
      <c r="Q122" s="1002"/>
      <c r="R122" s="1002"/>
      <c r="S122" s="1002"/>
      <c r="T122" s="1002"/>
      <c r="U122" s="1002"/>
      <c r="V122" s="1002"/>
      <c r="W122" s="1002"/>
      <c r="X122" s="1002"/>
      <c r="Y122" s="1002"/>
      <c r="Z122" s="1002"/>
    </row>
    <row r="123" spans="1:26" ht="13.5" customHeight="1">
      <c r="A123" s="1003"/>
      <c r="B123" s="1008"/>
      <c r="C123" s="1008"/>
      <c r="D123" s="1008"/>
      <c r="E123" s="1008"/>
      <c r="F123" s="1008"/>
      <c r="G123" s="1008"/>
      <c r="H123" s="1008"/>
      <c r="I123" s="1008"/>
      <c r="J123" s="1008"/>
      <c r="K123" s="1008"/>
      <c r="L123" s="1002"/>
      <c r="M123" s="1002"/>
      <c r="N123" s="1002"/>
      <c r="O123" s="1002"/>
      <c r="P123" s="1002"/>
      <c r="Q123" s="1002"/>
      <c r="R123" s="1002"/>
      <c r="S123" s="1002"/>
      <c r="T123" s="1002"/>
      <c r="U123" s="1002"/>
      <c r="V123" s="1002"/>
      <c r="W123" s="1002"/>
      <c r="X123" s="1002"/>
      <c r="Y123" s="1002"/>
      <c r="Z123" s="1002"/>
    </row>
    <row r="124" spans="1:26" ht="13.5" customHeight="1">
      <c r="A124" s="1003"/>
      <c r="B124" s="1008"/>
      <c r="C124" s="1017"/>
      <c r="D124" s="1017"/>
      <c r="E124" s="1017"/>
      <c r="F124" s="1017"/>
      <c r="G124" s="1017"/>
      <c r="H124" s="1017"/>
      <c r="I124" s="1017"/>
      <c r="J124" s="1017"/>
      <c r="K124" s="1017"/>
      <c r="L124" s="1002"/>
      <c r="M124" s="1002"/>
      <c r="N124" s="1002"/>
      <c r="O124" s="1002"/>
      <c r="P124" s="1002"/>
      <c r="Q124" s="1002"/>
      <c r="R124" s="1002"/>
      <c r="S124" s="1002"/>
      <c r="T124" s="1002"/>
      <c r="U124" s="1002"/>
      <c r="V124" s="1002"/>
      <c r="W124" s="1002"/>
      <c r="X124" s="1002"/>
      <c r="Y124" s="1002"/>
      <c r="Z124" s="1002"/>
    </row>
    <row r="125" spans="1:26" ht="13.5" customHeight="1">
      <c r="A125" s="1003"/>
      <c r="B125" s="1017"/>
      <c r="C125" s="1017"/>
      <c r="D125" s="1017"/>
      <c r="E125" s="1017"/>
      <c r="F125" s="1017"/>
      <c r="G125" s="1017"/>
      <c r="H125" s="1017"/>
      <c r="I125" s="1017"/>
      <c r="J125" s="1017"/>
      <c r="K125" s="1017"/>
      <c r="L125" s="1002"/>
      <c r="M125" s="1002"/>
      <c r="N125" s="1002"/>
      <c r="O125" s="1002"/>
      <c r="P125" s="1002"/>
      <c r="Q125" s="1002"/>
      <c r="R125" s="1002"/>
      <c r="S125" s="1002"/>
      <c r="T125" s="1002"/>
      <c r="U125" s="1002"/>
      <c r="V125" s="1002"/>
      <c r="W125" s="1002"/>
      <c r="X125" s="1002"/>
      <c r="Y125" s="1002"/>
      <c r="Z125" s="1002"/>
    </row>
    <row r="126" spans="1:26" ht="13.5" customHeight="1">
      <c r="A126" s="1051"/>
      <c r="B126" s="1044"/>
      <c r="C126" s="1044"/>
      <c r="D126" s="1044"/>
      <c r="E126" s="1044"/>
      <c r="F126" s="1044"/>
      <c r="G126" s="1044"/>
      <c r="H126" s="1044"/>
      <c r="I126" s="1044"/>
      <c r="J126" s="1044"/>
      <c r="K126" s="1044"/>
      <c r="L126" s="1002"/>
      <c r="M126" s="1002"/>
      <c r="N126" s="1002"/>
      <c r="O126" s="1002"/>
      <c r="P126" s="1002"/>
      <c r="Q126" s="1002"/>
      <c r="R126" s="1002"/>
      <c r="S126" s="1002"/>
      <c r="T126" s="1002"/>
      <c r="U126" s="1002"/>
      <c r="V126" s="1002"/>
      <c r="W126" s="1002"/>
      <c r="X126" s="1002"/>
      <c r="Y126" s="1002"/>
      <c r="Z126" s="1002"/>
    </row>
    <row r="127" spans="1:26" ht="13.5" customHeight="1">
      <c r="A127" s="1051"/>
      <c r="B127" s="1044"/>
      <c r="C127" s="1044"/>
      <c r="D127" s="1044"/>
      <c r="E127" s="1044"/>
      <c r="F127" s="1044"/>
      <c r="G127" s="1044"/>
      <c r="H127" s="1044"/>
      <c r="I127" s="1044"/>
      <c r="J127" s="1044"/>
      <c r="K127" s="1044"/>
      <c r="L127" s="1002"/>
      <c r="M127" s="1002"/>
      <c r="N127" s="1002"/>
      <c r="O127" s="1002"/>
      <c r="P127" s="1002"/>
      <c r="Q127" s="1002"/>
      <c r="R127" s="1002"/>
      <c r="S127" s="1002"/>
      <c r="T127" s="1002"/>
      <c r="U127" s="1002"/>
      <c r="V127" s="1002"/>
      <c r="W127" s="1002"/>
      <c r="X127" s="1002"/>
      <c r="Y127" s="1002"/>
      <c r="Z127" s="1002"/>
    </row>
    <row r="128" spans="1:26" ht="13.5" customHeight="1">
      <c r="A128" s="1003"/>
      <c r="B128" s="1044"/>
      <c r="C128" s="1044"/>
      <c r="D128" s="1044"/>
      <c r="E128" s="1044"/>
      <c r="F128" s="1044"/>
      <c r="G128" s="1044"/>
      <c r="H128" s="1044"/>
      <c r="I128" s="1044"/>
      <c r="J128" s="1044"/>
      <c r="K128" s="1044"/>
      <c r="L128" s="1002"/>
      <c r="M128" s="1002"/>
      <c r="N128" s="1002"/>
      <c r="O128" s="1002"/>
      <c r="P128" s="1002"/>
      <c r="Q128" s="1002"/>
      <c r="R128" s="1002"/>
      <c r="S128" s="1002"/>
      <c r="T128" s="1002"/>
      <c r="U128" s="1002"/>
      <c r="V128" s="1002"/>
      <c r="W128" s="1002"/>
      <c r="X128" s="1002"/>
      <c r="Y128" s="1002"/>
      <c r="Z128" s="1002"/>
    </row>
    <row r="129" spans="1:26" ht="13.5" customHeight="1">
      <c r="A129" s="1003"/>
      <c r="B129" s="1044"/>
      <c r="C129" s="1044"/>
      <c r="D129" s="1044"/>
      <c r="E129" s="1044"/>
      <c r="F129" s="1044"/>
      <c r="G129" s="1044"/>
      <c r="H129" s="1044"/>
      <c r="I129" s="1044"/>
      <c r="J129" s="1044"/>
      <c r="K129" s="1044"/>
      <c r="L129" s="1002"/>
      <c r="M129" s="1002"/>
      <c r="N129" s="1002"/>
      <c r="O129" s="1002"/>
      <c r="P129" s="1002"/>
      <c r="Q129" s="1002"/>
      <c r="R129" s="1002"/>
      <c r="S129" s="1002"/>
      <c r="T129" s="1002"/>
      <c r="U129" s="1002"/>
      <c r="V129" s="1002"/>
      <c r="W129" s="1002"/>
      <c r="X129" s="1002"/>
      <c r="Y129" s="1002"/>
      <c r="Z129" s="1002"/>
    </row>
    <row r="130" spans="1:26" ht="13.5" customHeight="1">
      <c r="A130" s="1003"/>
      <c r="B130" s="1044"/>
      <c r="C130" s="1044"/>
      <c r="D130" s="1044"/>
      <c r="E130" s="1044"/>
      <c r="F130" s="1044"/>
      <c r="G130" s="1044"/>
      <c r="H130" s="1044"/>
      <c r="I130" s="1044"/>
      <c r="J130" s="1044"/>
      <c r="K130" s="1044"/>
      <c r="L130" s="1002"/>
      <c r="M130" s="1002"/>
      <c r="N130" s="1002"/>
      <c r="O130" s="1002"/>
      <c r="P130" s="1002"/>
      <c r="Q130" s="1002"/>
      <c r="R130" s="1002"/>
      <c r="S130" s="1002"/>
      <c r="T130" s="1002"/>
      <c r="U130" s="1002"/>
      <c r="V130" s="1002"/>
      <c r="W130" s="1002"/>
      <c r="X130" s="1002"/>
      <c r="Y130" s="1002"/>
      <c r="Z130" s="1002"/>
    </row>
    <row r="131" spans="1:26" ht="13.5" customHeight="1">
      <c r="A131" s="1003"/>
      <c r="B131" s="1044"/>
      <c r="C131" s="1044"/>
      <c r="D131" s="1044"/>
      <c r="E131" s="1044"/>
      <c r="F131" s="1044"/>
      <c r="G131" s="1044"/>
      <c r="H131" s="1044"/>
      <c r="I131" s="1044"/>
      <c r="J131" s="1044"/>
      <c r="K131" s="1044"/>
      <c r="L131" s="1002"/>
      <c r="M131" s="1002"/>
      <c r="N131" s="1002"/>
      <c r="O131" s="1002"/>
      <c r="P131" s="1002"/>
      <c r="Q131" s="1002"/>
      <c r="R131" s="1002"/>
      <c r="S131" s="1002"/>
      <c r="T131" s="1002"/>
      <c r="U131" s="1002"/>
      <c r="V131" s="1002"/>
      <c r="W131" s="1002"/>
      <c r="X131" s="1002"/>
      <c r="Y131" s="1002"/>
      <c r="Z131" s="1002"/>
    </row>
    <row r="132" spans="1:26" ht="13.5" customHeight="1">
      <c r="A132" s="1003"/>
      <c r="B132" s="1044"/>
      <c r="C132" s="1044"/>
      <c r="D132" s="1044"/>
      <c r="E132" s="1044"/>
      <c r="F132" s="1044"/>
      <c r="G132" s="1044"/>
      <c r="H132" s="1044"/>
      <c r="I132" s="1044"/>
      <c r="J132" s="1044"/>
      <c r="K132" s="1044"/>
      <c r="L132" s="1002"/>
      <c r="M132" s="1002"/>
      <c r="N132" s="1002"/>
      <c r="O132" s="1002"/>
      <c r="P132" s="1002"/>
      <c r="Q132" s="1002"/>
      <c r="R132" s="1002"/>
      <c r="S132" s="1002"/>
      <c r="T132" s="1002"/>
      <c r="U132" s="1002"/>
      <c r="V132" s="1002"/>
      <c r="W132" s="1002"/>
      <c r="X132" s="1002"/>
      <c r="Y132" s="1002"/>
      <c r="Z132" s="1002"/>
    </row>
    <row r="133" spans="1:26" ht="13.5" customHeight="1">
      <c r="A133" s="1003"/>
      <c r="B133" s="1044"/>
      <c r="C133" s="1044"/>
      <c r="D133" s="1044"/>
      <c r="E133" s="1044"/>
      <c r="F133" s="1044"/>
      <c r="G133" s="1044"/>
      <c r="H133" s="1044"/>
      <c r="I133" s="1044"/>
      <c r="J133" s="1044"/>
      <c r="K133" s="1044"/>
      <c r="L133" s="1002"/>
      <c r="M133" s="1002"/>
      <c r="N133" s="1002"/>
      <c r="O133" s="1002"/>
      <c r="P133" s="1002"/>
      <c r="Q133" s="1002"/>
      <c r="R133" s="1002"/>
      <c r="S133" s="1002"/>
      <c r="T133" s="1002"/>
      <c r="U133" s="1002"/>
      <c r="V133" s="1002"/>
      <c r="W133" s="1002"/>
      <c r="X133" s="1002"/>
      <c r="Y133" s="1002"/>
      <c r="Z133" s="1002"/>
    </row>
    <row r="134" spans="1:26" ht="13.5" customHeight="1">
      <c r="A134" s="1003"/>
      <c r="B134" s="1044"/>
      <c r="C134" s="1044"/>
      <c r="D134" s="1044"/>
      <c r="E134" s="1044"/>
      <c r="F134" s="1044"/>
      <c r="G134" s="1044"/>
      <c r="H134" s="1044"/>
      <c r="I134" s="1044"/>
      <c r="J134" s="1044"/>
      <c r="K134" s="1044"/>
      <c r="L134" s="1002"/>
      <c r="M134" s="1002"/>
      <c r="N134" s="1002"/>
      <c r="O134" s="1002"/>
      <c r="P134" s="1002"/>
      <c r="Q134" s="1002"/>
      <c r="R134" s="1002"/>
      <c r="S134" s="1002"/>
      <c r="T134" s="1002"/>
      <c r="U134" s="1002"/>
      <c r="V134" s="1002"/>
      <c r="W134" s="1002"/>
      <c r="X134" s="1002"/>
      <c r="Y134" s="1002"/>
      <c r="Z134" s="1002"/>
    </row>
    <row r="135" spans="1:26" ht="13.5" customHeight="1">
      <c r="A135" s="1003"/>
      <c r="B135" s="1008"/>
      <c r="C135" s="1008"/>
      <c r="D135" s="1008"/>
      <c r="E135" s="1008"/>
      <c r="F135" s="1008"/>
      <c r="G135" s="1008"/>
      <c r="H135" s="1008"/>
      <c r="I135" s="1008"/>
      <c r="J135" s="1008"/>
      <c r="K135" s="1008"/>
      <c r="L135" s="1002"/>
      <c r="M135" s="1002"/>
      <c r="N135" s="1002"/>
      <c r="O135" s="1002"/>
      <c r="P135" s="1002"/>
      <c r="Q135" s="1002"/>
      <c r="R135" s="1002"/>
      <c r="S135" s="1002"/>
      <c r="T135" s="1002"/>
      <c r="U135" s="1002"/>
      <c r="V135" s="1002"/>
      <c r="W135" s="1002"/>
      <c r="X135" s="1002"/>
      <c r="Y135" s="1002"/>
      <c r="Z135" s="1002"/>
    </row>
    <row r="136" spans="1:26" ht="13.5" customHeight="1">
      <c r="A136" s="1003"/>
      <c r="B136" s="1017"/>
      <c r="C136" s="1017"/>
      <c r="D136" s="1017"/>
      <c r="E136" s="1017"/>
      <c r="F136" s="1017"/>
      <c r="G136" s="1017"/>
      <c r="H136" s="1017"/>
      <c r="I136" s="1017"/>
      <c r="J136" s="1017"/>
      <c r="K136" s="1017"/>
      <c r="L136" s="1002"/>
      <c r="M136" s="1002"/>
      <c r="N136" s="1002"/>
      <c r="O136" s="1002"/>
      <c r="P136" s="1002"/>
      <c r="Q136" s="1002"/>
      <c r="R136" s="1002"/>
      <c r="S136" s="1002"/>
      <c r="T136" s="1002"/>
      <c r="U136" s="1002"/>
      <c r="V136" s="1002"/>
      <c r="W136" s="1002"/>
      <c r="X136" s="1002"/>
      <c r="Y136" s="1002"/>
      <c r="Z136" s="1002"/>
    </row>
    <row r="137" spans="1:26" ht="13.5" customHeight="1">
      <c r="A137" s="1003"/>
      <c r="B137" s="1017"/>
      <c r="C137" s="1017"/>
      <c r="D137" s="1017"/>
      <c r="E137" s="1047"/>
      <c r="F137" s="1047"/>
      <c r="G137" s="1047"/>
      <c r="H137" s="1047"/>
      <c r="I137" s="1047"/>
      <c r="J137" s="1047"/>
      <c r="K137" s="1047"/>
      <c r="L137" s="1002"/>
      <c r="M137" s="1002"/>
      <c r="N137" s="1002"/>
      <c r="O137" s="1002"/>
      <c r="P137" s="1002"/>
      <c r="Q137" s="1002"/>
      <c r="R137" s="1002"/>
      <c r="S137" s="1002"/>
      <c r="T137" s="1002"/>
      <c r="U137" s="1002"/>
      <c r="V137" s="1002"/>
      <c r="W137" s="1002"/>
      <c r="X137" s="1002"/>
      <c r="Y137" s="1002"/>
      <c r="Z137" s="1002"/>
    </row>
    <row r="138" spans="1:26" ht="13.5" customHeight="1">
      <c r="A138" s="1003"/>
      <c r="B138" s="1008"/>
      <c r="C138" s="1008"/>
      <c r="D138" s="1008"/>
      <c r="E138" s="1048"/>
      <c r="F138" s="1048"/>
      <c r="G138" s="1048"/>
      <c r="H138" s="1048"/>
      <c r="I138" s="1048"/>
      <c r="J138" s="1048"/>
      <c r="K138" s="1048"/>
      <c r="L138" s="1002"/>
      <c r="M138" s="1002"/>
      <c r="N138" s="1002"/>
      <c r="O138" s="1002"/>
      <c r="P138" s="1002"/>
      <c r="Q138" s="1002"/>
      <c r="R138" s="1002"/>
      <c r="S138" s="1002"/>
      <c r="T138" s="1002"/>
      <c r="U138" s="1002"/>
      <c r="V138" s="1002"/>
      <c r="W138" s="1002"/>
      <c r="X138" s="1002"/>
      <c r="Y138" s="1002"/>
      <c r="Z138" s="1002"/>
    </row>
    <row r="139" spans="1:26" ht="13.5" customHeight="1">
      <c r="A139" s="1002"/>
      <c r="B139" s="1002"/>
      <c r="C139" s="1002"/>
      <c r="D139" s="1002"/>
      <c r="E139" s="1002"/>
      <c r="F139" s="1002"/>
      <c r="G139" s="1002"/>
      <c r="H139" s="1002"/>
      <c r="I139" s="1002"/>
      <c r="J139" s="1002"/>
      <c r="K139" s="1002"/>
      <c r="L139" s="1002"/>
      <c r="M139" s="1002"/>
      <c r="N139" s="1002"/>
      <c r="O139" s="1002"/>
      <c r="P139" s="1002"/>
      <c r="Q139" s="1002"/>
      <c r="R139" s="1002"/>
      <c r="S139" s="1002"/>
      <c r="T139" s="1002"/>
      <c r="U139" s="1002"/>
      <c r="V139" s="1002"/>
      <c r="W139" s="1002"/>
      <c r="X139" s="1002"/>
      <c r="Y139" s="1002"/>
      <c r="Z139" s="1002"/>
    </row>
    <row r="140" spans="1:26" ht="13.5" customHeight="1">
      <c r="A140" s="1049"/>
      <c r="B140" s="1050"/>
      <c r="C140" s="1050"/>
      <c r="D140" s="1050"/>
      <c r="E140" s="1050"/>
      <c r="F140" s="1050"/>
      <c r="G140" s="1050"/>
      <c r="H140" s="1050"/>
      <c r="I140" s="1050"/>
      <c r="J140" s="1050"/>
      <c r="K140" s="1050"/>
      <c r="L140" s="1002"/>
      <c r="M140" s="1002"/>
      <c r="N140" s="1002"/>
      <c r="O140" s="1002"/>
      <c r="P140" s="1002"/>
      <c r="Q140" s="1002"/>
      <c r="R140" s="1002"/>
      <c r="S140" s="1002"/>
      <c r="T140" s="1002"/>
      <c r="U140" s="1002"/>
      <c r="V140" s="1002"/>
      <c r="W140" s="1002"/>
      <c r="X140" s="1002"/>
      <c r="Y140" s="1002"/>
      <c r="Z140" s="1002"/>
    </row>
    <row r="141" spans="1:26" ht="13.5" customHeight="1">
      <c r="A141" s="1003"/>
      <c r="B141" s="1003"/>
      <c r="C141" s="1003"/>
      <c r="D141" s="1003"/>
      <c r="E141" s="1003"/>
      <c r="F141" s="1003"/>
      <c r="G141" s="1003"/>
      <c r="H141" s="1003"/>
      <c r="I141" s="1003"/>
      <c r="J141" s="1003"/>
      <c r="K141" s="1003"/>
      <c r="L141" s="1002"/>
      <c r="M141" s="1002"/>
      <c r="N141" s="1002"/>
      <c r="O141" s="1002"/>
      <c r="P141" s="1002"/>
      <c r="Q141" s="1002"/>
      <c r="R141" s="1002"/>
      <c r="S141" s="1002"/>
      <c r="T141" s="1002"/>
      <c r="U141" s="1002"/>
      <c r="V141" s="1002"/>
      <c r="W141" s="1002"/>
      <c r="X141" s="1002"/>
      <c r="Y141" s="1002"/>
      <c r="Z141" s="1002"/>
    </row>
    <row r="142" spans="1:26" ht="13.5" customHeight="1">
      <c r="A142" s="1003"/>
      <c r="B142" s="1008"/>
      <c r="C142" s="1008"/>
      <c r="D142" s="1048"/>
      <c r="E142" s="1048"/>
      <c r="F142" s="1048"/>
      <c r="G142" s="1048"/>
      <c r="H142" s="1048"/>
      <c r="I142" s="1048"/>
      <c r="J142" s="1048"/>
      <c r="K142" s="1048"/>
      <c r="L142" s="1002"/>
      <c r="M142" s="1002"/>
      <c r="N142" s="1002"/>
      <c r="O142" s="1002"/>
      <c r="P142" s="1002"/>
      <c r="Q142" s="1002"/>
      <c r="R142" s="1002"/>
      <c r="S142" s="1002"/>
      <c r="T142" s="1002"/>
      <c r="U142" s="1002"/>
      <c r="V142" s="1002"/>
      <c r="W142" s="1002"/>
      <c r="X142" s="1002"/>
      <c r="Y142" s="1002"/>
      <c r="Z142" s="1002"/>
    </row>
    <row r="143" spans="1:26" ht="13.5" customHeight="1">
      <c r="A143" s="1003"/>
      <c r="B143" s="1008"/>
      <c r="C143" s="1017"/>
      <c r="D143" s="1047"/>
      <c r="E143" s="1047"/>
      <c r="F143" s="1047"/>
      <c r="G143" s="1047"/>
      <c r="H143" s="1047"/>
      <c r="I143" s="1047"/>
      <c r="J143" s="1047"/>
      <c r="K143" s="1047"/>
      <c r="L143" s="1002"/>
      <c r="M143" s="1002"/>
      <c r="N143" s="1002"/>
      <c r="O143" s="1002"/>
      <c r="P143" s="1002"/>
      <c r="Q143" s="1002"/>
      <c r="R143" s="1002"/>
      <c r="S143" s="1002"/>
      <c r="T143" s="1002"/>
      <c r="U143" s="1002"/>
      <c r="V143" s="1002"/>
      <c r="W143" s="1002"/>
      <c r="X143" s="1002"/>
      <c r="Y143" s="1002"/>
      <c r="Z143" s="1002"/>
    </row>
    <row r="144" spans="1:26" ht="13.5" customHeight="1">
      <c r="A144" s="1003"/>
      <c r="B144" s="1017"/>
      <c r="C144" s="1017"/>
      <c r="D144" s="1047"/>
      <c r="E144" s="1047"/>
      <c r="F144" s="1047"/>
      <c r="G144" s="1047"/>
      <c r="H144" s="1047"/>
      <c r="I144" s="1047"/>
      <c r="J144" s="1047"/>
      <c r="K144" s="1047"/>
      <c r="L144" s="1002"/>
      <c r="M144" s="1002"/>
      <c r="N144" s="1002"/>
      <c r="O144" s="1002"/>
      <c r="P144" s="1002"/>
      <c r="Q144" s="1002"/>
      <c r="R144" s="1002"/>
      <c r="S144" s="1002"/>
      <c r="T144" s="1002"/>
      <c r="U144" s="1002"/>
      <c r="V144" s="1002"/>
      <c r="W144" s="1002"/>
      <c r="X144" s="1002"/>
      <c r="Y144" s="1002"/>
      <c r="Z144" s="1002"/>
    </row>
    <row r="145" spans="1:26" ht="13.5" customHeight="1">
      <c r="A145" s="1003"/>
      <c r="B145" s="1017"/>
      <c r="C145" s="1017"/>
      <c r="D145" s="1047"/>
      <c r="E145" s="1047"/>
      <c r="F145" s="1047"/>
      <c r="G145" s="1047"/>
      <c r="H145" s="1047"/>
      <c r="I145" s="1047"/>
      <c r="J145" s="1047"/>
      <c r="K145" s="1047"/>
      <c r="L145" s="1002"/>
      <c r="M145" s="1002"/>
      <c r="N145" s="1002"/>
      <c r="O145" s="1002"/>
      <c r="P145" s="1002"/>
      <c r="Q145" s="1002"/>
      <c r="R145" s="1002"/>
      <c r="S145" s="1002"/>
      <c r="T145" s="1002"/>
      <c r="U145" s="1002"/>
      <c r="V145" s="1002"/>
      <c r="W145" s="1002"/>
      <c r="X145" s="1002"/>
      <c r="Y145" s="1002"/>
      <c r="Z145" s="1002"/>
    </row>
    <row r="146" spans="1:26" ht="13.5" customHeight="1">
      <c r="A146" s="1003"/>
      <c r="B146" s="1017"/>
      <c r="C146" s="1017"/>
      <c r="D146" s="1047"/>
      <c r="E146" s="1047"/>
      <c r="F146" s="1047"/>
      <c r="G146" s="1047"/>
      <c r="H146" s="1047"/>
      <c r="I146" s="1047"/>
      <c r="J146" s="1047"/>
      <c r="K146" s="1047"/>
      <c r="L146" s="1002"/>
      <c r="M146" s="1002"/>
      <c r="N146" s="1002"/>
      <c r="O146" s="1002"/>
      <c r="P146" s="1002"/>
      <c r="Q146" s="1002"/>
      <c r="R146" s="1002"/>
      <c r="S146" s="1002"/>
      <c r="T146" s="1002"/>
      <c r="U146" s="1002"/>
      <c r="V146" s="1002"/>
      <c r="W146" s="1002"/>
      <c r="X146" s="1002"/>
      <c r="Y146" s="1002"/>
      <c r="Z146" s="1002"/>
    </row>
    <row r="147" spans="1:26" ht="13.5" customHeight="1">
      <c r="A147" s="1003"/>
      <c r="B147" s="1008"/>
      <c r="C147" s="1008"/>
      <c r="D147" s="1008"/>
      <c r="E147" s="1008"/>
      <c r="F147" s="1008"/>
      <c r="G147" s="1008"/>
      <c r="H147" s="1008"/>
      <c r="I147" s="1008"/>
      <c r="J147" s="1008"/>
      <c r="K147" s="1008"/>
      <c r="L147" s="1002"/>
      <c r="M147" s="1002"/>
      <c r="N147" s="1002"/>
      <c r="O147" s="1002"/>
      <c r="P147" s="1002"/>
      <c r="Q147" s="1002"/>
      <c r="R147" s="1002"/>
      <c r="S147" s="1002"/>
      <c r="T147" s="1002"/>
      <c r="U147" s="1002"/>
      <c r="V147" s="1002"/>
      <c r="W147" s="1002"/>
      <c r="X147" s="1002"/>
      <c r="Y147" s="1002"/>
      <c r="Z147" s="1002"/>
    </row>
    <row r="148" spans="1:26" ht="13.5" customHeight="1">
      <c r="A148" s="1002"/>
      <c r="B148" s="1002"/>
      <c r="C148" s="1002"/>
      <c r="D148" s="1002"/>
      <c r="E148" s="1002"/>
      <c r="F148" s="1002"/>
      <c r="G148" s="1002"/>
      <c r="H148" s="1002"/>
      <c r="I148" s="1002"/>
      <c r="J148" s="1002"/>
      <c r="K148" s="1002"/>
      <c r="L148" s="1002"/>
      <c r="M148" s="1002"/>
      <c r="N148" s="1002"/>
      <c r="O148" s="1002"/>
      <c r="P148" s="1002"/>
      <c r="Q148" s="1002"/>
      <c r="R148" s="1002"/>
      <c r="S148" s="1002"/>
      <c r="T148" s="1002"/>
      <c r="U148" s="1002"/>
      <c r="V148" s="1002"/>
      <c r="W148" s="1002"/>
      <c r="X148" s="1002"/>
      <c r="Y148" s="1002"/>
      <c r="Z148" s="1002"/>
    </row>
    <row r="149" spans="1:26" ht="13.5" customHeight="1">
      <c r="A149" s="1003"/>
      <c r="B149" s="1002"/>
      <c r="C149" s="1002"/>
      <c r="D149" s="1002"/>
      <c r="E149" s="1002"/>
      <c r="F149" s="1002"/>
      <c r="G149" s="1002"/>
      <c r="H149" s="1002"/>
      <c r="I149" s="1002"/>
      <c r="J149" s="1002"/>
      <c r="K149" s="1002"/>
      <c r="L149" s="1002"/>
      <c r="M149" s="1002"/>
      <c r="N149" s="1002"/>
      <c r="O149" s="1002"/>
      <c r="P149" s="1002"/>
      <c r="Q149" s="1002"/>
      <c r="R149" s="1002"/>
      <c r="S149" s="1002"/>
      <c r="T149" s="1002"/>
      <c r="U149" s="1002"/>
      <c r="V149" s="1002"/>
      <c r="W149" s="1002"/>
      <c r="X149" s="1002"/>
      <c r="Y149" s="1002"/>
      <c r="Z149" s="1002"/>
    </row>
    <row r="150" spans="1:26" ht="13.5" customHeight="1">
      <c r="A150" s="1005"/>
      <c r="B150" s="1002"/>
      <c r="C150" s="1002"/>
      <c r="D150" s="1002"/>
      <c r="E150" s="1002"/>
      <c r="F150" s="1002"/>
      <c r="G150" s="1002"/>
      <c r="H150" s="1002"/>
      <c r="I150" s="1002"/>
      <c r="J150" s="1002"/>
      <c r="K150" s="1002"/>
      <c r="L150" s="1002"/>
      <c r="M150" s="1002"/>
      <c r="N150" s="1002"/>
      <c r="O150" s="1002"/>
      <c r="P150" s="1002"/>
      <c r="Q150" s="1002"/>
      <c r="R150" s="1002"/>
      <c r="S150" s="1002"/>
      <c r="T150" s="1002"/>
      <c r="U150" s="1002"/>
      <c r="V150" s="1002"/>
      <c r="W150" s="1002"/>
      <c r="X150" s="1002"/>
      <c r="Y150" s="1002"/>
      <c r="Z150" s="1002"/>
    </row>
    <row r="151" spans="1:26" ht="13.5" customHeight="1">
      <c r="A151" s="1005"/>
      <c r="B151" s="1002"/>
      <c r="C151" s="1002"/>
      <c r="D151" s="1002"/>
      <c r="E151" s="1002"/>
      <c r="F151" s="1002"/>
      <c r="G151" s="1002"/>
      <c r="H151" s="1002"/>
      <c r="I151" s="1002"/>
      <c r="J151" s="1002"/>
      <c r="K151" s="1002"/>
      <c r="L151" s="1002"/>
      <c r="M151" s="1002"/>
      <c r="N151" s="1002"/>
      <c r="O151" s="1002"/>
      <c r="P151" s="1002"/>
      <c r="Q151" s="1002"/>
      <c r="R151" s="1002"/>
      <c r="S151" s="1002"/>
      <c r="T151" s="1002"/>
      <c r="U151" s="1002"/>
      <c r="V151" s="1002"/>
      <c r="W151" s="1002"/>
      <c r="X151" s="1002"/>
      <c r="Y151" s="1002"/>
      <c r="Z151" s="1002"/>
    </row>
    <row r="152" spans="1:26" ht="13.5" customHeight="1">
      <c r="A152" s="1005"/>
      <c r="B152" s="1002"/>
      <c r="C152" s="1002"/>
      <c r="D152" s="1002"/>
      <c r="E152" s="1002"/>
      <c r="F152" s="1002"/>
      <c r="G152" s="1002"/>
      <c r="H152" s="1002"/>
      <c r="I152" s="1002"/>
      <c r="J152" s="1002"/>
      <c r="K152" s="1002"/>
      <c r="L152" s="1002"/>
      <c r="M152" s="1002"/>
      <c r="N152" s="1002"/>
      <c r="O152" s="1002"/>
      <c r="P152" s="1002"/>
      <c r="Q152" s="1002"/>
      <c r="R152" s="1002"/>
      <c r="S152" s="1002"/>
      <c r="T152" s="1002"/>
      <c r="U152" s="1002"/>
      <c r="V152" s="1002"/>
      <c r="W152" s="1002"/>
      <c r="X152" s="1002"/>
      <c r="Y152" s="1002"/>
      <c r="Z152" s="1002"/>
    </row>
    <row r="153" spans="1:26" ht="13.5" customHeight="1">
      <c r="A153" s="1005"/>
      <c r="B153" s="1002"/>
      <c r="C153" s="1002"/>
      <c r="D153" s="1002"/>
      <c r="E153" s="1002"/>
      <c r="F153" s="1002"/>
      <c r="G153" s="1002"/>
      <c r="H153" s="1002"/>
      <c r="I153" s="1002"/>
      <c r="J153" s="1002"/>
      <c r="K153" s="1002"/>
      <c r="L153" s="1002"/>
      <c r="M153" s="1002"/>
      <c r="N153" s="1002"/>
      <c r="O153" s="1002"/>
      <c r="P153" s="1002"/>
      <c r="Q153" s="1002"/>
      <c r="R153" s="1002"/>
      <c r="S153" s="1002"/>
      <c r="T153" s="1002"/>
      <c r="U153" s="1002"/>
      <c r="V153" s="1002"/>
      <c r="W153" s="1002"/>
      <c r="X153" s="1002"/>
      <c r="Y153" s="1002"/>
      <c r="Z153" s="1002"/>
    </row>
    <row r="154" spans="1:26" ht="13.5" customHeight="1">
      <c r="A154" s="1002"/>
      <c r="B154" s="1002"/>
      <c r="C154" s="1002"/>
      <c r="D154" s="1002"/>
      <c r="E154" s="1002"/>
      <c r="F154" s="1002"/>
      <c r="G154" s="1002"/>
      <c r="H154" s="1002"/>
      <c r="I154" s="1002"/>
      <c r="J154" s="1002"/>
      <c r="K154" s="1002"/>
      <c r="L154" s="1002"/>
      <c r="M154" s="1002"/>
      <c r="N154" s="1002"/>
      <c r="O154" s="1002"/>
      <c r="P154" s="1002"/>
      <c r="Q154" s="1002"/>
      <c r="R154" s="1002"/>
      <c r="S154" s="1002"/>
      <c r="T154" s="1002"/>
      <c r="U154" s="1002"/>
      <c r="V154" s="1002"/>
      <c r="W154" s="1002"/>
      <c r="X154" s="1002"/>
      <c r="Y154" s="1002"/>
      <c r="Z154" s="1002"/>
    </row>
    <row r="155" spans="1:26" ht="13.5" customHeight="1">
      <c r="A155" s="1049"/>
      <c r="B155" s="1050"/>
      <c r="C155" s="1050"/>
      <c r="D155" s="1050"/>
      <c r="E155" s="1050"/>
      <c r="F155" s="1050"/>
      <c r="G155" s="1050"/>
      <c r="H155" s="1050"/>
      <c r="I155" s="1050"/>
      <c r="J155" s="1050"/>
      <c r="K155" s="1050"/>
      <c r="L155" s="1002"/>
      <c r="M155" s="1002"/>
      <c r="N155" s="1002"/>
      <c r="O155" s="1002"/>
      <c r="P155" s="1002"/>
      <c r="Q155" s="1002"/>
      <c r="R155" s="1002"/>
      <c r="S155" s="1002"/>
      <c r="T155" s="1002"/>
      <c r="U155" s="1002"/>
      <c r="V155" s="1002"/>
      <c r="W155" s="1002"/>
      <c r="X155" s="1002"/>
      <c r="Y155" s="1002"/>
      <c r="Z155" s="1002"/>
    </row>
    <row r="156" spans="1:26" ht="13.5" customHeight="1">
      <c r="A156" s="1003"/>
      <c r="B156" s="1003"/>
      <c r="C156" s="1003"/>
      <c r="D156" s="1003"/>
      <c r="E156" s="1003"/>
      <c r="F156" s="1003"/>
      <c r="G156" s="1003"/>
      <c r="H156" s="1003"/>
      <c r="I156" s="1003"/>
      <c r="J156" s="1003"/>
      <c r="K156" s="1003"/>
      <c r="L156" s="1002"/>
      <c r="M156" s="1002"/>
      <c r="N156" s="1002"/>
      <c r="O156" s="1002"/>
      <c r="P156" s="1002"/>
      <c r="Q156" s="1002"/>
      <c r="R156" s="1002"/>
      <c r="S156" s="1002"/>
      <c r="T156" s="1002"/>
      <c r="U156" s="1002"/>
      <c r="V156" s="1002"/>
      <c r="W156" s="1002"/>
      <c r="X156" s="1002"/>
      <c r="Y156" s="1002"/>
      <c r="Z156" s="1002"/>
    </row>
    <row r="157" spans="1:26" ht="13.5" customHeight="1">
      <c r="A157" s="1003"/>
      <c r="B157" s="1008"/>
      <c r="C157" s="1008"/>
      <c r="D157" s="1048"/>
      <c r="E157" s="1048"/>
      <c r="F157" s="1047"/>
      <c r="G157" s="1047"/>
      <c r="H157" s="1047"/>
      <c r="I157" s="1047"/>
      <c r="J157" s="1047"/>
      <c r="K157" s="1047"/>
      <c r="L157" s="1002"/>
      <c r="M157" s="1002"/>
      <c r="N157" s="1002"/>
      <c r="O157" s="1002"/>
      <c r="P157" s="1002"/>
      <c r="Q157" s="1002"/>
      <c r="R157" s="1002"/>
      <c r="S157" s="1002"/>
      <c r="T157" s="1002"/>
      <c r="U157" s="1002"/>
      <c r="V157" s="1002"/>
      <c r="W157" s="1002"/>
      <c r="X157" s="1002"/>
      <c r="Y157" s="1002"/>
      <c r="Z157" s="1002"/>
    </row>
    <row r="158" spans="1:26" ht="13.5" customHeight="1">
      <c r="A158" s="1003"/>
      <c r="B158" s="1017"/>
      <c r="C158" s="1017"/>
      <c r="D158" s="1047"/>
      <c r="E158" s="1047"/>
      <c r="F158" s="1047"/>
      <c r="G158" s="1047"/>
      <c r="H158" s="1047"/>
      <c r="I158" s="1047"/>
      <c r="J158" s="1047"/>
      <c r="K158" s="1047"/>
      <c r="L158" s="1002"/>
      <c r="M158" s="1002"/>
      <c r="N158" s="1002"/>
      <c r="O158" s="1002"/>
      <c r="P158" s="1002"/>
      <c r="Q158" s="1002"/>
      <c r="R158" s="1002"/>
      <c r="S158" s="1002"/>
      <c r="T158" s="1002"/>
      <c r="U158" s="1002"/>
      <c r="V158" s="1002"/>
      <c r="W158" s="1002"/>
      <c r="X158" s="1002"/>
      <c r="Y158" s="1002"/>
      <c r="Z158" s="1002"/>
    </row>
    <row r="159" spans="1:26" ht="13.5" customHeight="1">
      <c r="A159" s="1003"/>
      <c r="B159" s="1017"/>
      <c r="C159" s="1017"/>
      <c r="D159" s="1017"/>
      <c r="E159" s="1017"/>
      <c r="F159" s="1017"/>
      <c r="G159" s="1017"/>
      <c r="H159" s="1017"/>
      <c r="I159" s="1017"/>
      <c r="J159" s="1017"/>
      <c r="K159" s="1017"/>
      <c r="L159" s="1002"/>
      <c r="M159" s="1002"/>
      <c r="N159" s="1002"/>
      <c r="O159" s="1002"/>
      <c r="P159" s="1002"/>
      <c r="Q159" s="1002"/>
      <c r="R159" s="1002"/>
      <c r="S159" s="1002"/>
      <c r="T159" s="1002"/>
      <c r="U159" s="1002"/>
      <c r="V159" s="1002"/>
      <c r="W159" s="1002"/>
      <c r="X159" s="1002"/>
      <c r="Y159" s="1002"/>
      <c r="Z159" s="1002"/>
    </row>
    <row r="160" spans="1:26" ht="13.5" customHeight="1">
      <c r="A160" s="1051"/>
      <c r="B160" s="1017"/>
      <c r="C160" s="1017"/>
      <c r="D160" s="1017"/>
      <c r="E160" s="1017"/>
      <c r="F160" s="1017"/>
      <c r="G160" s="1003"/>
      <c r="H160" s="1003"/>
      <c r="I160" s="1003"/>
      <c r="J160" s="1003"/>
      <c r="K160" s="1003"/>
      <c r="L160" s="1002"/>
      <c r="M160" s="1002"/>
      <c r="N160" s="1002"/>
      <c r="O160" s="1002"/>
      <c r="P160" s="1002"/>
      <c r="Q160" s="1002"/>
      <c r="R160" s="1002"/>
      <c r="S160" s="1002"/>
      <c r="T160" s="1002"/>
      <c r="U160" s="1002"/>
      <c r="V160" s="1002"/>
      <c r="W160" s="1002"/>
      <c r="X160" s="1002"/>
      <c r="Y160" s="1002"/>
      <c r="Z160" s="1002"/>
    </row>
    <row r="161" spans="1:26" ht="13.5" customHeight="1">
      <c r="A161" s="1051"/>
      <c r="B161" s="1003"/>
      <c r="C161" s="1017"/>
      <c r="D161" s="1017"/>
      <c r="E161" s="1017"/>
      <c r="F161" s="1017"/>
      <c r="G161" s="1017"/>
      <c r="H161" s="1003"/>
      <c r="I161" s="1003"/>
      <c r="J161" s="1003"/>
      <c r="K161" s="1003"/>
      <c r="L161" s="1002"/>
      <c r="M161" s="1002"/>
      <c r="N161" s="1002"/>
      <c r="O161" s="1002"/>
      <c r="P161" s="1002"/>
      <c r="Q161" s="1002"/>
      <c r="R161" s="1002"/>
      <c r="S161" s="1002"/>
      <c r="T161" s="1002"/>
      <c r="U161" s="1002"/>
      <c r="V161" s="1002"/>
      <c r="W161" s="1002"/>
      <c r="X161" s="1002"/>
      <c r="Y161" s="1002"/>
      <c r="Z161" s="1002"/>
    </row>
    <row r="162" spans="1:26" ht="13.5" customHeight="1">
      <c r="A162" s="1003"/>
      <c r="B162" s="1003"/>
      <c r="C162" s="1003"/>
      <c r="D162" s="1017"/>
      <c r="E162" s="1017"/>
      <c r="F162" s="1017"/>
      <c r="G162" s="1017"/>
      <c r="H162" s="1017"/>
      <c r="I162" s="1003"/>
      <c r="J162" s="1003"/>
      <c r="K162" s="1003"/>
      <c r="L162" s="1002"/>
      <c r="M162" s="1002"/>
      <c r="N162" s="1002"/>
      <c r="O162" s="1002"/>
      <c r="P162" s="1002"/>
      <c r="Q162" s="1002"/>
      <c r="R162" s="1002"/>
      <c r="S162" s="1002"/>
      <c r="T162" s="1002"/>
      <c r="U162" s="1002"/>
      <c r="V162" s="1002"/>
      <c r="W162" s="1002"/>
      <c r="X162" s="1002"/>
      <c r="Y162" s="1002"/>
      <c r="Z162" s="1002"/>
    </row>
    <row r="163" spans="1:26" ht="13.5" customHeight="1">
      <c r="A163" s="1003"/>
      <c r="B163" s="1003"/>
      <c r="C163" s="1003"/>
      <c r="D163" s="1003"/>
      <c r="E163" s="1017"/>
      <c r="F163" s="1017"/>
      <c r="G163" s="1017"/>
      <c r="H163" s="1017"/>
      <c r="I163" s="1017"/>
      <c r="J163" s="1003"/>
      <c r="K163" s="1003"/>
      <c r="L163" s="1002"/>
      <c r="M163" s="1002"/>
      <c r="N163" s="1002"/>
      <c r="O163" s="1002"/>
      <c r="P163" s="1002"/>
      <c r="Q163" s="1002"/>
      <c r="R163" s="1002"/>
      <c r="S163" s="1002"/>
      <c r="T163" s="1002"/>
      <c r="U163" s="1002"/>
      <c r="V163" s="1002"/>
      <c r="W163" s="1002"/>
      <c r="X163" s="1002"/>
      <c r="Y163" s="1002"/>
      <c r="Z163" s="1002"/>
    </row>
    <row r="164" spans="1:26" ht="13.5" customHeight="1">
      <c r="A164" s="1003"/>
      <c r="B164" s="1003"/>
      <c r="C164" s="1003"/>
      <c r="D164" s="1003"/>
      <c r="E164" s="1003"/>
      <c r="F164" s="1017"/>
      <c r="G164" s="1017"/>
      <c r="H164" s="1017"/>
      <c r="I164" s="1017"/>
      <c r="J164" s="1017"/>
      <c r="K164" s="1017"/>
      <c r="L164" s="1002"/>
      <c r="M164" s="1002"/>
      <c r="N164" s="1002"/>
      <c r="O164" s="1002"/>
      <c r="P164" s="1002"/>
      <c r="Q164" s="1002"/>
      <c r="R164" s="1002"/>
      <c r="S164" s="1002"/>
      <c r="T164" s="1002"/>
      <c r="U164" s="1002"/>
      <c r="V164" s="1002"/>
      <c r="W164" s="1002"/>
      <c r="X164" s="1002"/>
      <c r="Y164" s="1002"/>
      <c r="Z164" s="1002"/>
    </row>
    <row r="165" spans="1:26" ht="13.5" customHeight="1">
      <c r="A165" s="1003"/>
      <c r="B165" s="1003"/>
      <c r="C165" s="1003"/>
      <c r="D165" s="1003"/>
      <c r="E165" s="1003"/>
      <c r="F165" s="1003"/>
      <c r="G165" s="1017"/>
      <c r="H165" s="1017"/>
      <c r="I165" s="1017"/>
      <c r="J165" s="1017"/>
      <c r="K165" s="1017"/>
      <c r="L165" s="1002"/>
      <c r="M165" s="1002"/>
      <c r="N165" s="1002"/>
      <c r="O165" s="1002"/>
      <c r="P165" s="1002"/>
      <c r="Q165" s="1002"/>
      <c r="R165" s="1002"/>
      <c r="S165" s="1002"/>
      <c r="T165" s="1002"/>
      <c r="U165" s="1002"/>
      <c r="V165" s="1002"/>
      <c r="W165" s="1002"/>
      <c r="X165" s="1002"/>
      <c r="Y165" s="1002"/>
      <c r="Z165" s="1002"/>
    </row>
    <row r="166" spans="1:26" ht="13.5" customHeight="1">
      <c r="A166" s="1003"/>
      <c r="B166" s="1003"/>
      <c r="C166" s="1003"/>
      <c r="D166" s="1003"/>
      <c r="E166" s="1003"/>
      <c r="F166" s="1003"/>
      <c r="G166" s="1003"/>
      <c r="H166" s="1017"/>
      <c r="I166" s="1017"/>
      <c r="J166" s="1017"/>
      <c r="K166" s="1017"/>
      <c r="L166" s="1002"/>
      <c r="M166" s="1002"/>
      <c r="N166" s="1002"/>
      <c r="O166" s="1002"/>
      <c r="P166" s="1002"/>
      <c r="Q166" s="1002"/>
      <c r="R166" s="1002"/>
      <c r="S166" s="1002"/>
      <c r="T166" s="1002"/>
      <c r="U166" s="1002"/>
      <c r="V166" s="1002"/>
      <c r="W166" s="1002"/>
      <c r="X166" s="1002"/>
      <c r="Y166" s="1002"/>
      <c r="Z166" s="1002"/>
    </row>
    <row r="167" spans="1:26" ht="13.5" customHeight="1">
      <c r="A167" s="1003"/>
      <c r="B167" s="1003"/>
      <c r="C167" s="1003"/>
      <c r="D167" s="1003"/>
      <c r="E167" s="1003"/>
      <c r="F167" s="1003"/>
      <c r="G167" s="1003"/>
      <c r="H167" s="1003"/>
      <c r="I167" s="1017"/>
      <c r="J167" s="1017"/>
      <c r="K167" s="1017"/>
      <c r="L167" s="1002"/>
      <c r="M167" s="1002"/>
      <c r="N167" s="1002"/>
      <c r="O167" s="1002"/>
      <c r="P167" s="1002"/>
      <c r="Q167" s="1002"/>
      <c r="R167" s="1002"/>
      <c r="S167" s="1002"/>
      <c r="T167" s="1002"/>
      <c r="U167" s="1002"/>
      <c r="V167" s="1002"/>
      <c r="W167" s="1002"/>
      <c r="X167" s="1002"/>
      <c r="Y167" s="1002"/>
      <c r="Z167" s="1002"/>
    </row>
    <row r="168" spans="1:26" ht="13.5" customHeight="1">
      <c r="A168" s="1003"/>
      <c r="B168" s="1003"/>
      <c r="C168" s="1003"/>
      <c r="D168" s="1003"/>
      <c r="E168" s="1003"/>
      <c r="F168" s="1003"/>
      <c r="G168" s="1003"/>
      <c r="H168" s="1003"/>
      <c r="I168" s="1003"/>
      <c r="J168" s="1017"/>
      <c r="K168" s="1017"/>
      <c r="L168" s="1002"/>
      <c r="M168" s="1002"/>
      <c r="N168" s="1002"/>
      <c r="O168" s="1002"/>
      <c r="P168" s="1002"/>
      <c r="Q168" s="1002"/>
      <c r="R168" s="1002"/>
      <c r="S168" s="1002"/>
      <c r="T168" s="1002"/>
      <c r="U168" s="1002"/>
      <c r="V168" s="1002"/>
      <c r="W168" s="1002"/>
      <c r="X168" s="1002"/>
      <c r="Y168" s="1002"/>
      <c r="Z168" s="1002"/>
    </row>
    <row r="169" spans="1:26" ht="13.5" customHeight="1">
      <c r="A169" s="1003"/>
      <c r="B169" s="1008"/>
      <c r="C169" s="1008"/>
      <c r="D169" s="1008"/>
      <c r="E169" s="1008"/>
      <c r="F169" s="1017"/>
      <c r="G169" s="1017"/>
      <c r="H169" s="1017"/>
      <c r="I169" s="1017"/>
      <c r="J169" s="1017"/>
      <c r="K169" s="1017"/>
      <c r="L169" s="1002"/>
      <c r="M169" s="1002"/>
      <c r="N169" s="1002"/>
      <c r="O169" s="1002"/>
      <c r="P169" s="1002"/>
      <c r="Q169" s="1002"/>
      <c r="R169" s="1002"/>
      <c r="S169" s="1002"/>
      <c r="T169" s="1002"/>
      <c r="U169" s="1002"/>
      <c r="V169" s="1002"/>
      <c r="W169" s="1002"/>
      <c r="X169" s="1002"/>
      <c r="Y169" s="1002"/>
      <c r="Z169" s="1002"/>
    </row>
    <row r="170" spans="1:26" ht="13.5" customHeight="1">
      <c r="A170" s="1003"/>
      <c r="B170" s="1008"/>
      <c r="C170" s="1008"/>
      <c r="D170" s="1008"/>
      <c r="E170" s="1008"/>
      <c r="F170" s="1017"/>
      <c r="G170" s="1017"/>
      <c r="H170" s="1017"/>
      <c r="I170" s="1017"/>
      <c r="J170" s="1017"/>
      <c r="K170" s="1017"/>
      <c r="L170" s="1002"/>
      <c r="M170" s="1002"/>
      <c r="N170" s="1002"/>
      <c r="O170" s="1002"/>
      <c r="P170" s="1002"/>
      <c r="Q170" s="1002"/>
      <c r="R170" s="1002"/>
      <c r="S170" s="1002"/>
      <c r="T170" s="1002"/>
      <c r="U170" s="1002"/>
      <c r="V170" s="1002"/>
      <c r="W170" s="1002"/>
      <c r="X170" s="1002"/>
      <c r="Y170" s="1002"/>
      <c r="Z170" s="1002"/>
    </row>
    <row r="171" spans="1:26" ht="13.5" customHeight="1">
      <c r="A171" s="1002"/>
      <c r="B171" s="1002"/>
      <c r="C171" s="1002"/>
      <c r="D171" s="1002"/>
      <c r="E171" s="1002"/>
      <c r="F171" s="1002"/>
      <c r="G171" s="1002"/>
      <c r="H171" s="1002"/>
      <c r="I171" s="1002"/>
      <c r="J171" s="1002"/>
      <c r="K171" s="1002"/>
      <c r="L171" s="1002"/>
      <c r="M171" s="1002"/>
      <c r="N171" s="1002"/>
      <c r="O171" s="1002"/>
      <c r="P171" s="1002"/>
      <c r="Q171" s="1002"/>
      <c r="R171" s="1002"/>
      <c r="S171" s="1002"/>
      <c r="T171" s="1002"/>
      <c r="U171" s="1002"/>
      <c r="V171" s="1002"/>
      <c r="W171" s="1002"/>
      <c r="X171" s="1002"/>
      <c r="Y171" s="1002"/>
      <c r="Z171" s="1002"/>
    </row>
    <row r="172" spans="1:26" ht="13.5" customHeight="1">
      <c r="A172" s="1049"/>
      <c r="B172" s="1050"/>
      <c r="C172" s="1050"/>
      <c r="D172" s="1050"/>
      <c r="E172" s="1050"/>
      <c r="F172" s="1050"/>
      <c r="G172" s="1050"/>
      <c r="H172" s="1050"/>
      <c r="I172" s="1050"/>
      <c r="J172" s="1050"/>
      <c r="K172" s="1050"/>
      <c r="L172" s="1002"/>
      <c r="M172" s="1002"/>
      <c r="N172" s="1002"/>
      <c r="O172" s="1002"/>
      <c r="P172" s="1002"/>
      <c r="Q172" s="1002"/>
      <c r="R172" s="1002"/>
      <c r="S172" s="1002"/>
      <c r="T172" s="1002"/>
      <c r="U172" s="1002"/>
      <c r="V172" s="1002"/>
      <c r="W172" s="1002"/>
      <c r="X172" s="1002"/>
      <c r="Y172" s="1002"/>
      <c r="Z172" s="1002"/>
    </row>
    <row r="173" spans="1:26" ht="13.5" customHeight="1">
      <c r="A173" s="1003"/>
      <c r="B173" s="1003"/>
      <c r="C173" s="1003"/>
      <c r="D173" s="1003"/>
      <c r="E173" s="1003"/>
      <c r="F173" s="1003"/>
      <c r="G173" s="1003"/>
      <c r="H173" s="1003"/>
      <c r="I173" s="1003"/>
      <c r="J173" s="1003"/>
      <c r="K173" s="1003"/>
      <c r="L173" s="1002"/>
      <c r="M173" s="1002"/>
      <c r="N173" s="1002"/>
      <c r="O173" s="1002"/>
      <c r="P173" s="1002"/>
      <c r="Q173" s="1002"/>
      <c r="R173" s="1002"/>
      <c r="S173" s="1002"/>
      <c r="T173" s="1002"/>
      <c r="U173" s="1002"/>
      <c r="V173" s="1002"/>
      <c r="W173" s="1002"/>
      <c r="X173" s="1002"/>
      <c r="Y173" s="1002"/>
      <c r="Z173" s="1002"/>
    </row>
    <row r="174" spans="1:26" ht="13.5" customHeight="1">
      <c r="A174" s="1003"/>
      <c r="B174" s="1008"/>
      <c r="C174" s="1008"/>
      <c r="D174" s="1048"/>
      <c r="E174" s="1048"/>
      <c r="F174" s="1047"/>
      <c r="G174" s="1047"/>
      <c r="H174" s="1047"/>
      <c r="I174" s="1047"/>
      <c r="J174" s="1047"/>
      <c r="K174" s="1047"/>
      <c r="L174" s="1002"/>
      <c r="M174" s="1002"/>
      <c r="N174" s="1002"/>
      <c r="O174" s="1002"/>
      <c r="P174" s="1002"/>
      <c r="Q174" s="1002"/>
      <c r="R174" s="1002"/>
      <c r="S174" s="1002"/>
      <c r="T174" s="1002"/>
      <c r="U174" s="1002"/>
      <c r="V174" s="1002"/>
      <c r="W174" s="1002"/>
      <c r="X174" s="1002"/>
      <c r="Y174" s="1002"/>
      <c r="Z174" s="1002"/>
    </row>
    <row r="175" spans="1:26" ht="13.5" customHeight="1">
      <c r="A175" s="1003"/>
      <c r="B175" s="1008"/>
      <c r="C175" s="1017"/>
      <c r="D175" s="1047"/>
      <c r="E175" s="1047"/>
      <c r="F175" s="1047"/>
      <c r="G175" s="1047"/>
      <c r="H175" s="1047"/>
      <c r="I175" s="1047"/>
      <c r="J175" s="1047"/>
      <c r="K175" s="1047"/>
      <c r="L175" s="1002"/>
      <c r="M175" s="1002"/>
      <c r="N175" s="1002"/>
      <c r="O175" s="1002"/>
      <c r="P175" s="1002"/>
      <c r="Q175" s="1002"/>
      <c r="R175" s="1002"/>
      <c r="S175" s="1002"/>
      <c r="T175" s="1002"/>
      <c r="U175" s="1002"/>
      <c r="V175" s="1002"/>
      <c r="W175" s="1002"/>
      <c r="X175" s="1002"/>
      <c r="Y175" s="1002"/>
      <c r="Z175" s="1002"/>
    </row>
    <row r="176" spans="1:26" ht="13.5" customHeight="1">
      <c r="A176" s="1003"/>
      <c r="B176" s="1008"/>
      <c r="C176" s="1052"/>
      <c r="D176" s="1053"/>
      <c r="E176" s="1053"/>
      <c r="F176" s="1047"/>
      <c r="G176" s="1047"/>
      <c r="H176" s="1047"/>
      <c r="I176" s="1047"/>
      <c r="J176" s="1047"/>
      <c r="K176" s="1047"/>
      <c r="L176" s="1002"/>
      <c r="M176" s="1002"/>
      <c r="N176" s="1002"/>
      <c r="O176" s="1002"/>
      <c r="P176" s="1002"/>
      <c r="Q176" s="1002"/>
      <c r="R176" s="1002"/>
      <c r="S176" s="1002"/>
      <c r="T176" s="1002"/>
      <c r="U176" s="1002"/>
      <c r="V176" s="1002"/>
      <c r="W176" s="1002"/>
      <c r="X176" s="1002"/>
      <c r="Y176" s="1002"/>
      <c r="Z176" s="1002"/>
    </row>
    <row r="177" spans="1:26" ht="13.5" customHeight="1">
      <c r="A177" s="1051"/>
      <c r="B177" s="1017"/>
      <c r="C177" s="1017"/>
      <c r="D177" s="1017"/>
      <c r="E177" s="1017"/>
      <c r="F177" s="1017"/>
      <c r="G177" s="1003"/>
      <c r="H177" s="1003"/>
      <c r="I177" s="1003"/>
      <c r="J177" s="1003"/>
      <c r="K177" s="1003"/>
      <c r="L177" s="1002"/>
      <c r="M177" s="1002"/>
      <c r="N177" s="1002"/>
      <c r="O177" s="1002"/>
      <c r="P177" s="1002"/>
      <c r="Q177" s="1002"/>
      <c r="R177" s="1002"/>
      <c r="S177" s="1002"/>
      <c r="T177" s="1002"/>
      <c r="U177" s="1002"/>
      <c r="V177" s="1002"/>
      <c r="W177" s="1002"/>
      <c r="X177" s="1002"/>
      <c r="Y177" s="1002"/>
      <c r="Z177" s="1002"/>
    </row>
    <row r="178" spans="1:26" ht="13.5" customHeight="1">
      <c r="A178" s="1051"/>
      <c r="B178" s="1003"/>
      <c r="C178" s="1017"/>
      <c r="D178" s="1017"/>
      <c r="E178" s="1017"/>
      <c r="F178" s="1017"/>
      <c r="G178" s="1017"/>
      <c r="H178" s="1003"/>
      <c r="I178" s="1003"/>
      <c r="J178" s="1003"/>
      <c r="K178" s="1003"/>
      <c r="L178" s="1002"/>
      <c r="M178" s="1002"/>
      <c r="N178" s="1002"/>
      <c r="O178" s="1002"/>
      <c r="P178" s="1002"/>
      <c r="Q178" s="1002"/>
      <c r="R178" s="1002"/>
      <c r="S178" s="1002"/>
      <c r="T178" s="1002"/>
      <c r="U178" s="1002"/>
      <c r="V178" s="1002"/>
      <c r="W178" s="1002"/>
      <c r="X178" s="1002"/>
      <c r="Y178" s="1002"/>
      <c r="Z178" s="1002"/>
    </row>
    <row r="179" spans="1:26" ht="13.5" customHeight="1">
      <c r="A179" s="1003"/>
      <c r="B179" s="1003"/>
      <c r="C179" s="1003"/>
      <c r="D179" s="1017"/>
      <c r="E179" s="1017"/>
      <c r="F179" s="1017"/>
      <c r="G179" s="1017"/>
      <c r="H179" s="1017"/>
      <c r="I179" s="1003"/>
      <c r="J179" s="1003"/>
      <c r="K179" s="1003"/>
      <c r="L179" s="1002"/>
      <c r="M179" s="1002"/>
      <c r="N179" s="1002"/>
      <c r="O179" s="1002"/>
      <c r="P179" s="1002"/>
      <c r="Q179" s="1002"/>
      <c r="R179" s="1002"/>
      <c r="S179" s="1002"/>
      <c r="T179" s="1002"/>
      <c r="U179" s="1002"/>
      <c r="V179" s="1002"/>
      <c r="W179" s="1002"/>
      <c r="X179" s="1002"/>
      <c r="Y179" s="1002"/>
      <c r="Z179" s="1002"/>
    </row>
    <row r="180" spans="1:26" ht="13.5" customHeight="1">
      <c r="A180" s="1003"/>
      <c r="B180" s="1003"/>
      <c r="C180" s="1003"/>
      <c r="D180" s="1003"/>
      <c r="E180" s="1017"/>
      <c r="F180" s="1017"/>
      <c r="G180" s="1017"/>
      <c r="H180" s="1017"/>
      <c r="I180" s="1017"/>
      <c r="J180" s="1003"/>
      <c r="K180" s="1003"/>
      <c r="L180" s="1002"/>
      <c r="M180" s="1002"/>
      <c r="N180" s="1002"/>
      <c r="O180" s="1002"/>
      <c r="P180" s="1002"/>
      <c r="Q180" s="1002"/>
      <c r="R180" s="1002"/>
      <c r="S180" s="1002"/>
      <c r="T180" s="1002"/>
      <c r="U180" s="1002"/>
      <c r="V180" s="1002"/>
      <c r="W180" s="1002"/>
      <c r="X180" s="1002"/>
      <c r="Y180" s="1002"/>
      <c r="Z180" s="1002"/>
    </row>
    <row r="181" spans="1:26" ht="13.5" customHeight="1">
      <c r="A181" s="1003"/>
      <c r="B181" s="1003"/>
      <c r="C181" s="1003"/>
      <c r="D181" s="1003"/>
      <c r="E181" s="1003"/>
      <c r="F181" s="1017"/>
      <c r="G181" s="1017"/>
      <c r="H181" s="1017"/>
      <c r="I181" s="1017"/>
      <c r="J181" s="1017"/>
      <c r="K181" s="1017"/>
      <c r="L181" s="1002"/>
      <c r="M181" s="1002"/>
      <c r="N181" s="1002"/>
      <c r="O181" s="1002"/>
      <c r="P181" s="1002"/>
      <c r="Q181" s="1002"/>
      <c r="R181" s="1002"/>
      <c r="S181" s="1002"/>
      <c r="T181" s="1002"/>
      <c r="U181" s="1002"/>
      <c r="V181" s="1002"/>
      <c r="W181" s="1002"/>
      <c r="X181" s="1002"/>
      <c r="Y181" s="1002"/>
      <c r="Z181" s="1002"/>
    </row>
    <row r="182" spans="1:26" ht="13.5" customHeight="1">
      <c r="A182" s="1003"/>
      <c r="B182" s="1003"/>
      <c r="C182" s="1003"/>
      <c r="D182" s="1003"/>
      <c r="E182" s="1003"/>
      <c r="F182" s="1003"/>
      <c r="G182" s="1017"/>
      <c r="H182" s="1017"/>
      <c r="I182" s="1017"/>
      <c r="J182" s="1017"/>
      <c r="K182" s="1017"/>
      <c r="L182" s="1002"/>
      <c r="M182" s="1002"/>
      <c r="N182" s="1002"/>
      <c r="O182" s="1002"/>
      <c r="P182" s="1002"/>
      <c r="Q182" s="1002"/>
      <c r="R182" s="1002"/>
      <c r="S182" s="1002"/>
      <c r="T182" s="1002"/>
      <c r="U182" s="1002"/>
      <c r="V182" s="1002"/>
      <c r="W182" s="1002"/>
      <c r="X182" s="1002"/>
      <c r="Y182" s="1002"/>
      <c r="Z182" s="1002"/>
    </row>
    <row r="183" spans="1:26" ht="13.5" customHeight="1">
      <c r="A183" s="1003"/>
      <c r="B183" s="1003"/>
      <c r="C183" s="1003"/>
      <c r="D183" s="1003"/>
      <c r="E183" s="1003"/>
      <c r="F183" s="1003"/>
      <c r="G183" s="1003"/>
      <c r="H183" s="1017"/>
      <c r="I183" s="1017"/>
      <c r="J183" s="1017"/>
      <c r="K183" s="1017"/>
      <c r="L183" s="1002"/>
      <c r="M183" s="1002"/>
      <c r="N183" s="1002"/>
      <c r="O183" s="1002"/>
      <c r="P183" s="1002"/>
      <c r="Q183" s="1002"/>
      <c r="R183" s="1002"/>
      <c r="S183" s="1002"/>
      <c r="T183" s="1002"/>
      <c r="U183" s="1002"/>
      <c r="V183" s="1002"/>
      <c r="W183" s="1002"/>
      <c r="X183" s="1002"/>
      <c r="Y183" s="1002"/>
      <c r="Z183" s="1002"/>
    </row>
    <row r="184" spans="1:26" ht="13.5" customHeight="1">
      <c r="A184" s="1003"/>
      <c r="B184" s="1003"/>
      <c r="C184" s="1003"/>
      <c r="D184" s="1003"/>
      <c r="E184" s="1003"/>
      <c r="F184" s="1003"/>
      <c r="G184" s="1003"/>
      <c r="H184" s="1003"/>
      <c r="I184" s="1017"/>
      <c r="J184" s="1017"/>
      <c r="K184" s="1017"/>
      <c r="L184" s="1002"/>
      <c r="M184" s="1002"/>
      <c r="N184" s="1002"/>
      <c r="O184" s="1002"/>
      <c r="P184" s="1002"/>
      <c r="Q184" s="1002"/>
      <c r="R184" s="1002"/>
      <c r="S184" s="1002"/>
      <c r="T184" s="1002"/>
      <c r="U184" s="1002"/>
      <c r="V184" s="1002"/>
      <c r="W184" s="1002"/>
      <c r="X184" s="1002"/>
      <c r="Y184" s="1002"/>
      <c r="Z184" s="1002"/>
    </row>
    <row r="185" spans="1:26" ht="13.5" customHeight="1">
      <c r="A185" s="1003"/>
      <c r="B185" s="1003"/>
      <c r="C185" s="1003"/>
      <c r="D185" s="1003"/>
      <c r="E185" s="1003"/>
      <c r="F185" s="1003"/>
      <c r="G185" s="1003"/>
      <c r="H185" s="1003"/>
      <c r="I185" s="1003"/>
      <c r="J185" s="1017"/>
      <c r="K185" s="1017"/>
      <c r="L185" s="1002"/>
      <c r="M185" s="1002"/>
      <c r="N185" s="1002"/>
      <c r="O185" s="1002"/>
      <c r="P185" s="1002"/>
      <c r="Q185" s="1002"/>
      <c r="R185" s="1002"/>
      <c r="S185" s="1002"/>
      <c r="T185" s="1002"/>
      <c r="U185" s="1002"/>
      <c r="V185" s="1002"/>
      <c r="W185" s="1002"/>
      <c r="X185" s="1002"/>
      <c r="Y185" s="1002"/>
      <c r="Z185" s="1002"/>
    </row>
    <row r="186" spans="1:26" ht="13.5" customHeight="1">
      <c r="A186" s="1003"/>
      <c r="B186" s="1008"/>
      <c r="C186" s="1008"/>
      <c r="D186" s="1008"/>
      <c r="E186" s="1008"/>
      <c r="F186" s="1017"/>
      <c r="G186" s="1017"/>
      <c r="H186" s="1017"/>
      <c r="I186" s="1017"/>
      <c r="J186" s="1017"/>
      <c r="K186" s="1017"/>
      <c r="L186" s="1002"/>
      <c r="M186" s="1002"/>
      <c r="N186" s="1002"/>
      <c r="O186" s="1002"/>
      <c r="P186" s="1002"/>
      <c r="Q186" s="1002"/>
      <c r="R186" s="1002"/>
      <c r="S186" s="1002"/>
      <c r="T186" s="1002"/>
      <c r="U186" s="1002"/>
      <c r="V186" s="1002"/>
      <c r="W186" s="1002"/>
      <c r="X186" s="1002"/>
      <c r="Y186" s="1002"/>
      <c r="Z186" s="1002"/>
    </row>
    <row r="187" spans="1:26" ht="13.5" customHeight="1">
      <c r="A187" s="1003"/>
      <c r="B187" s="1008"/>
      <c r="C187" s="1008"/>
      <c r="D187" s="1008"/>
      <c r="E187" s="1008"/>
      <c r="F187" s="1017"/>
      <c r="G187" s="1017"/>
      <c r="H187" s="1017"/>
      <c r="I187" s="1017"/>
      <c r="J187" s="1017"/>
      <c r="K187" s="1017"/>
      <c r="L187" s="1002"/>
      <c r="M187" s="1002"/>
      <c r="N187" s="1002"/>
      <c r="O187" s="1002"/>
      <c r="P187" s="1002"/>
      <c r="Q187" s="1002"/>
      <c r="R187" s="1002"/>
      <c r="S187" s="1002"/>
      <c r="T187" s="1002"/>
      <c r="U187" s="1002"/>
      <c r="V187" s="1002"/>
      <c r="W187" s="1002"/>
      <c r="X187" s="1002"/>
      <c r="Y187" s="1002"/>
      <c r="Z187" s="1002"/>
    </row>
    <row r="188" spans="1:26" ht="13.5" customHeight="1">
      <c r="A188" s="1002"/>
      <c r="B188" s="1002"/>
      <c r="C188" s="1002"/>
      <c r="D188" s="1002"/>
      <c r="E188" s="1002"/>
      <c r="F188" s="1002"/>
      <c r="G188" s="1002"/>
      <c r="H188" s="1002"/>
      <c r="I188" s="1002"/>
      <c r="J188" s="1002"/>
      <c r="K188" s="1002"/>
      <c r="L188" s="1002"/>
      <c r="M188" s="1002"/>
      <c r="N188" s="1002"/>
      <c r="O188" s="1002"/>
      <c r="P188" s="1002"/>
      <c r="Q188" s="1002"/>
      <c r="R188" s="1002"/>
      <c r="S188" s="1002"/>
      <c r="T188" s="1002"/>
      <c r="U188" s="1002"/>
      <c r="V188" s="1002"/>
      <c r="W188" s="1002"/>
      <c r="X188" s="1002"/>
      <c r="Y188" s="1002"/>
      <c r="Z188" s="1002"/>
    </row>
    <row r="189" spans="1:26" ht="13.5" customHeight="1">
      <c r="A189" s="1049"/>
      <c r="B189" s="1050"/>
      <c r="C189" s="1050"/>
      <c r="D189" s="1050"/>
      <c r="E189" s="1050"/>
      <c r="F189" s="1050"/>
      <c r="G189" s="1050"/>
      <c r="H189" s="1050"/>
      <c r="I189" s="1050"/>
      <c r="J189" s="1050"/>
      <c r="K189" s="1050"/>
      <c r="L189" s="1002"/>
      <c r="M189" s="1002"/>
      <c r="N189" s="1002"/>
      <c r="O189" s="1002"/>
      <c r="P189" s="1002"/>
      <c r="Q189" s="1002"/>
      <c r="R189" s="1002"/>
      <c r="S189" s="1002"/>
      <c r="T189" s="1002"/>
      <c r="U189" s="1002"/>
      <c r="V189" s="1002"/>
      <c r="W189" s="1002"/>
      <c r="X189" s="1002"/>
      <c r="Y189" s="1002"/>
      <c r="Z189" s="1002"/>
    </row>
    <row r="190" spans="1:26" ht="13.5" customHeight="1">
      <c r="A190" s="1003"/>
      <c r="B190" s="1003"/>
      <c r="C190" s="1003"/>
      <c r="D190" s="1003"/>
      <c r="E190" s="1003"/>
      <c r="F190" s="1003"/>
      <c r="G190" s="1003"/>
      <c r="H190" s="1003"/>
      <c r="I190" s="1003"/>
      <c r="J190" s="1003"/>
      <c r="K190" s="1003"/>
      <c r="L190" s="1002"/>
      <c r="M190" s="1002"/>
      <c r="N190" s="1002"/>
      <c r="O190" s="1002"/>
      <c r="P190" s="1002"/>
      <c r="Q190" s="1002"/>
      <c r="R190" s="1002"/>
      <c r="S190" s="1002"/>
      <c r="T190" s="1002"/>
      <c r="U190" s="1002"/>
      <c r="V190" s="1002"/>
      <c r="W190" s="1002"/>
      <c r="X190" s="1002"/>
      <c r="Y190" s="1002"/>
      <c r="Z190" s="1002"/>
    </row>
    <row r="191" spans="1:26" ht="13.5" customHeight="1">
      <c r="A191" s="1003"/>
      <c r="B191" s="1008"/>
      <c r="C191" s="1008"/>
      <c r="D191" s="1008"/>
      <c r="E191" s="1048"/>
      <c r="F191" s="1047"/>
      <c r="G191" s="1047"/>
      <c r="H191" s="1047"/>
      <c r="I191" s="1047"/>
      <c r="J191" s="1047"/>
      <c r="K191" s="1047"/>
      <c r="L191" s="1002"/>
      <c r="M191" s="1002"/>
      <c r="N191" s="1002"/>
      <c r="O191" s="1002"/>
      <c r="P191" s="1002"/>
      <c r="Q191" s="1002"/>
      <c r="R191" s="1002"/>
      <c r="S191" s="1002"/>
      <c r="T191" s="1002"/>
      <c r="U191" s="1002"/>
      <c r="V191" s="1002"/>
      <c r="W191" s="1002"/>
      <c r="X191" s="1002"/>
      <c r="Y191" s="1002"/>
      <c r="Z191" s="1002"/>
    </row>
    <row r="192" spans="1:26" ht="13.5" customHeight="1">
      <c r="A192" s="1003"/>
      <c r="B192" s="1017"/>
      <c r="C192" s="1017"/>
      <c r="D192" s="1017"/>
      <c r="E192" s="1047"/>
      <c r="F192" s="1047"/>
      <c r="G192" s="1047"/>
      <c r="H192" s="1047"/>
      <c r="I192" s="1047"/>
      <c r="J192" s="1047"/>
      <c r="K192" s="1047"/>
      <c r="L192" s="1002"/>
      <c r="M192" s="1002"/>
      <c r="N192" s="1002"/>
      <c r="O192" s="1002"/>
      <c r="P192" s="1002"/>
      <c r="Q192" s="1002"/>
      <c r="R192" s="1002"/>
      <c r="S192" s="1002"/>
      <c r="T192" s="1002"/>
      <c r="U192" s="1002"/>
      <c r="V192" s="1002"/>
      <c r="W192" s="1002"/>
      <c r="X192" s="1002"/>
      <c r="Y192" s="1002"/>
      <c r="Z192" s="1002"/>
    </row>
    <row r="193" spans="1:26" ht="13.5" customHeight="1">
      <c r="A193" s="1003"/>
      <c r="B193" s="1017"/>
      <c r="C193" s="1017"/>
      <c r="D193" s="1017"/>
      <c r="E193" s="1047"/>
      <c r="F193" s="1047"/>
      <c r="G193" s="1047"/>
      <c r="H193" s="1047"/>
      <c r="I193" s="1047"/>
      <c r="J193" s="1047"/>
      <c r="K193" s="1047"/>
      <c r="L193" s="1002"/>
      <c r="M193" s="1002"/>
      <c r="N193" s="1002"/>
      <c r="O193" s="1002"/>
      <c r="P193" s="1002"/>
      <c r="Q193" s="1002"/>
      <c r="R193" s="1002"/>
      <c r="S193" s="1002"/>
      <c r="T193" s="1002"/>
      <c r="U193" s="1002"/>
      <c r="V193" s="1002"/>
      <c r="W193" s="1002"/>
      <c r="X193" s="1002"/>
      <c r="Y193" s="1002"/>
      <c r="Z193" s="1002"/>
    </row>
    <row r="194" spans="1:26" ht="13.5" customHeight="1">
      <c r="A194" s="1003"/>
      <c r="B194" s="1008"/>
      <c r="C194" s="1008"/>
      <c r="D194" s="1008"/>
      <c r="E194" s="1008"/>
      <c r="F194" s="1017"/>
      <c r="G194" s="1017"/>
      <c r="H194" s="1017"/>
      <c r="I194" s="1017"/>
      <c r="J194" s="1017"/>
      <c r="K194" s="1017"/>
      <c r="L194" s="1002"/>
      <c r="M194" s="1002"/>
      <c r="N194" s="1002"/>
      <c r="O194" s="1002"/>
      <c r="P194" s="1002"/>
      <c r="Q194" s="1002"/>
      <c r="R194" s="1002"/>
      <c r="S194" s="1002"/>
      <c r="T194" s="1002"/>
      <c r="U194" s="1002"/>
      <c r="V194" s="1002"/>
      <c r="W194" s="1002"/>
      <c r="X194" s="1002"/>
      <c r="Y194" s="1002"/>
      <c r="Z194" s="1002"/>
    </row>
    <row r="195" spans="1:26" ht="13.5" customHeight="1">
      <c r="A195" s="1002"/>
      <c r="B195" s="1002"/>
      <c r="C195" s="1002"/>
      <c r="D195" s="1002"/>
      <c r="E195" s="1002"/>
      <c r="F195" s="1002"/>
      <c r="G195" s="1002"/>
      <c r="H195" s="1002"/>
      <c r="I195" s="1002"/>
      <c r="J195" s="1002"/>
      <c r="K195" s="1002"/>
      <c r="L195" s="1002"/>
      <c r="M195" s="1002"/>
      <c r="N195" s="1002"/>
      <c r="O195" s="1002"/>
      <c r="P195" s="1002"/>
      <c r="Q195" s="1002"/>
      <c r="R195" s="1002"/>
      <c r="S195" s="1002"/>
      <c r="T195" s="1002"/>
      <c r="U195" s="1002"/>
      <c r="V195" s="1002"/>
      <c r="W195" s="1002"/>
      <c r="X195" s="1002"/>
      <c r="Y195" s="1002"/>
      <c r="Z195" s="1002"/>
    </row>
    <row r="196" spans="1:26" ht="13.5" customHeight="1">
      <c r="A196" s="1002"/>
      <c r="B196" s="1002"/>
      <c r="C196" s="1002"/>
      <c r="D196" s="1002"/>
      <c r="E196" s="1002"/>
      <c r="F196" s="1002"/>
      <c r="G196" s="1002"/>
      <c r="H196" s="1002"/>
      <c r="I196" s="1002"/>
      <c r="J196" s="1002"/>
      <c r="K196" s="1002"/>
      <c r="L196" s="1002"/>
      <c r="M196" s="1002"/>
      <c r="N196" s="1002"/>
      <c r="O196" s="1002"/>
      <c r="P196" s="1002"/>
      <c r="Q196" s="1002"/>
      <c r="R196" s="1002"/>
      <c r="S196" s="1002"/>
      <c r="T196" s="1002"/>
      <c r="U196" s="1002"/>
      <c r="V196" s="1002"/>
      <c r="W196" s="1002"/>
      <c r="X196" s="1002"/>
      <c r="Y196" s="1002"/>
      <c r="Z196" s="1002"/>
    </row>
    <row r="197" spans="1:26" ht="13.5" customHeight="1">
      <c r="A197" s="1002"/>
      <c r="B197" s="1002"/>
      <c r="C197" s="1002"/>
      <c r="D197" s="1002"/>
      <c r="E197" s="1002"/>
      <c r="F197" s="1002"/>
      <c r="G197" s="1002"/>
      <c r="H197" s="1002"/>
      <c r="I197" s="1002"/>
      <c r="J197" s="1002"/>
      <c r="K197" s="1002"/>
      <c r="L197" s="1002"/>
      <c r="M197" s="1002"/>
      <c r="N197" s="1002"/>
      <c r="O197" s="1002"/>
      <c r="P197" s="1002"/>
      <c r="Q197" s="1002"/>
      <c r="R197" s="1002"/>
      <c r="S197" s="1002"/>
      <c r="T197" s="1002"/>
      <c r="U197" s="1002"/>
      <c r="V197" s="1002"/>
      <c r="W197" s="1002"/>
      <c r="X197" s="1002"/>
      <c r="Y197" s="1002"/>
      <c r="Z197" s="1002"/>
    </row>
    <row r="198" spans="1:26" ht="13.5" customHeight="1">
      <c r="A198" s="1002"/>
      <c r="B198" s="1002"/>
      <c r="C198" s="1002"/>
      <c r="D198" s="1002"/>
      <c r="E198" s="1002"/>
      <c r="F198" s="1002"/>
      <c r="G198" s="1002"/>
      <c r="H198" s="1002"/>
      <c r="I198" s="1002"/>
      <c r="J198" s="1002"/>
      <c r="K198" s="1002"/>
      <c r="L198" s="1002"/>
      <c r="M198" s="1002"/>
      <c r="N198" s="1002"/>
      <c r="O198" s="1002"/>
      <c r="P198" s="1002"/>
      <c r="Q198" s="1002"/>
      <c r="R198" s="1002"/>
      <c r="S198" s="1002"/>
      <c r="T198" s="1002"/>
      <c r="U198" s="1002"/>
      <c r="V198" s="1002"/>
      <c r="W198" s="1002"/>
      <c r="X198" s="1002"/>
      <c r="Y198" s="1002"/>
      <c r="Z198" s="1002"/>
    </row>
    <row r="199" spans="1:26" ht="13.5" customHeight="1">
      <c r="A199" s="1002"/>
      <c r="B199" s="1002"/>
      <c r="C199" s="1002"/>
      <c r="D199" s="1002"/>
      <c r="E199" s="1002"/>
      <c r="F199" s="1002"/>
      <c r="G199" s="1002"/>
      <c r="H199" s="1002"/>
      <c r="I199" s="1002"/>
      <c r="J199" s="1002"/>
      <c r="K199" s="1002"/>
      <c r="L199" s="1002"/>
      <c r="M199" s="1002"/>
      <c r="N199" s="1002"/>
      <c r="O199" s="1002"/>
      <c r="P199" s="1002"/>
      <c r="Q199" s="1002"/>
      <c r="R199" s="1002"/>
      <c r="S199" s="1002"/>
      <c r="T199" s="1002"/>
      <c r="U199" s="1002"/>
      <c r="V199" s="1002"/>
      <c r="W199" s="1002"/>
      <c r="X199" s="1002"/>
      <c r="Y199" s="1002"/>
      <c r="Z199" s="1002"/>
    </row>
    <row r="200" spans="1:26" ht="13.5" customHeight="1">
      <c r="A200" s="1002"/>
      <c r="B200" s="1002"/>
      <c r="C200" s="1002"/>
      <c r="D200" s="1002"/>
      <c r="E200" s="1002"/>
      <c r="F200" s="1002"/>
      <c r="G200" s="1002"/>
      <c r="H200" s="1002"/>
      <c r="I200" s="1002"/>
      <c r="J200" s="1002"/>
      <c r="K200" s="1002"/>
      <c r="L200" s="1002"/>
      <c r="M200" s="1002"/>
      <c r="N200" s="1002"/>
      <c r="O200" s="1002"/>
      <c r="P200" s="1002"/>
      <c r="Q200" s="1002"/>
      <c r="R200" s="1002"/>
      <c r="S200" s="1002"/>
      <c r="T200" s="1002"/>
      <c r="U200" s="1002"/>
      <c r="V200" s="1002"/>
      <c r="W200" s="1002"/>
      <c r="X200" s="1002"/>
      <c r="Y200" s="1002"/>
      <c r="Z200" s="1002"/>
    </row>
    <row r="201" spans="1:26" ht="13.5" customHeight="1">
      <c r="A201" s="1002"/>
      <c r="B201" s="1002"/>
      <c r="C201" s="1002"/>
      <c r="D201" s="1002"/>
      <c r="E201" s="1002"/>
      <c r="F201" s="1002"/>
      <c r="G201" s="1002"/>
      <c r="H201" s="1002"/>
      <c r="I201" s="1002"/>
      <c r="J201" s="1002"/>
      <c r="K201" s="1002"/>
      <c r="L201" s="1002"/>
      <c r="M201" s="1002"/>
      <c r="N201" s="1002"/>
      <c r="O201" s="1002"/>
      <c r="P201" s="1002"/>
      <c r="Q201" s="1002"/>
      <c r="R201" s="1002"/>
      <c r="S201" s="1002"/>
      <c r="T201" s="1002"/>
      <c r="U201" s="1002"/>
      <c r="V201" s="1002"/>
      <c r="W201" s="1002"/>
      <c r="X201" s="1002"/>
      <c r="Y201" s="1002"/>
      <c r="Z201" s="1002"/>
    </row>
    <row r="202" spans="1:26" ht="13.5" customHeight="1">
      <c r="A202" s="1002"/>
      <c r="B202" s="1002"/>
      <c r="C202" s="1002"/>
      <c r="D202" s="1002"/>
      <c r="E202" s="1002"/>
      <c r="F202" s="1002"/>
      <c r="G202" s="1002"/>
      <c r="H202" s="1002"/>
      <c r="I202" s="1002"/>
      <c r="J202" s="1002"/>
      <c r="K202" s="1002"/>
      <c r="L202" s="1002"/>
      <c r="M202" s="1002"/>
      <c r="N202" s="1002"/>
      <c r="O202" s="1002"/>
      <c r="P202" s="1002"/>
      <c r="Q202" s="1002"/>
      <c r="R202" s="1002"/>
      <c r="S202" s="1002"/>
      <c r="T202" s="1002"/>
      <c r="U202" s="1002"/>
      <c r="V202" s="1002"/>
      <c r="W202" s="1002"/>
      <c r="X202" s="1002"/>
      <c r="Y202" s="1002"/>
      <c r="Z202" s="1002"/>
    </row>
    <row r="203" spans="1:26" ht="13.5" customHeight="1">
      <c r="A203" s="1002"/>
      <c r="B203" s="1002"/>
      <c r="C203" s="1002"/>
      <c r="D203" s="1002"/>
      <c r="E203" s="1002"/>
      <c r="F203" s="1002"/>
      <c r="G203" s="1002"/>
      <c r="H203" s="1002"/>
      <c r="I203" s="1002"/>
      <c r="J203" s="1002"/>
      <c r="K203" s="1002"/>
      <c r="L203" s="1002"/>
      <c r="M203" s="1002"/>
      <c r="N203" s="1002"/>
      <c r="O203" s="1002"/>
      <c r="P203" s="1002"/>
      <c r="Q203" s="1002"/>
      <c r="R203" s="1002"/>
      <c r="S203" s="1002"/>
      <c r="T203" s="1002"/>
      <c r="U203" s="1002"/>
      <c r="V203" s="1002"/>
      <c r="W203" s="1002"/>
      <c r="X203" s="1002"/>
      <c r="Y203" s="1002"/>
      <c r="Z203" s="1002"/>
    </row>
    <row r="204" spans="1:26" ht="13.5" customHeight="1">
      <c r="A204" s="1002"/>
      <c r="B204" s="1002"/>
      <c r="C204" s="1002"/>
      <c r="D204" s="1002"/>
      <c r="E204" s="1002"/>
      <c r="F204" s="1002"/>
      <c r="G204" s="1002"/>
      <c r="H204" s="1002"/>
      <c r="I204" s="1002"/>
      <c r="J204" s="1002"/>
      <c r="K204" s="1002"/>
      <c r="L204" s="1002"/>
      <c r="M204" s="1002"/>
      <c r="N204" s="1002"/>
      <c r="O204" s="1002"/>
      <c r="P204" s="1002"/>
      <c r="Q204" s="1002"/>
      <c r="R204" s="1002"/>
      <c r="S204" s="1002"/>
      <c r="T204" s="1002"/>
      <c r="U204" s="1002"/>
      <c r="V204" s="1002"/>
      <c r="W204" s="1002"/>
      <c r="X204" s="1002"/>
      <c r="Y204" s="1002"/>
      <c r="Z204" s="1002"/>
    </row>
    <row r="205" spans="1:26" ht="13.5" customHeight="1">
      <c r="A205" s="1002"/>
      <c r="B205" s="1002"/>
      <c r="C205" s="1002"/>
      <c r="D205" s="1002"/>
      <c r="E205" s="1002"/>
      <c r="F205" s="1002"/>
      <c r="G205" s="1002"/>
      <c r="H205" s="1002"/>
      <c r="I205" s="1002"/>
      <c r="J205" s="1002"/>
      <c r="K205" s="1002"/>
      <c r="L205" s="1002"/>
      <c r="M205" s="1002"/>
      <c r="N205" s="1002"/>
      <c r="O205" s="1002"/>
      <c r="P205" s="1002"/>
      <c r="Q205" s="1002"/>
      <c r="R205" s="1002"/>
      <c r="S205" s="1002"/>
      <c r="T205" s="1002"/>
      <c r="U205" s="1002"/>
      <c r="V205" s="1002"/>
      <c r="W205" s="1002"/>
      <c r="X205" s="1002"/>
      <c r="Y205" s="1002"/>
      <c r="Z205" s="1002"/>
    </row>
    <row r="206" spans="1:26" ht="13.5" customHeight="1">
      <c r="A206" s="1002"/>
      <c r="B206" s="1002"/>
      <c r="C206" s="1002"/>
      <c r="D206" s="1002"/>
      <c r="E206" s="1002"/>
      <c r="F206" s="1002"/>
      <c r="G206" s="1002"/>
      <c r="H206" s="1002"/>
      <c r="I206" s="1002"/>
      <c r="J206" s="1002"/>
      <c r="K206" s="1002"/>
      <c r="L206" s="1002"/>
      <c r="M206" s="1002"/>
      <c r="N206" s="1002"/>
      <c r="O206" s="1002"/>
      <c r="P206" s="1002"/>
      <c r="Q206" s="1002"/>
      <c r="R206" s="1002"/>
      <c r="S206" s="1002"/>
      <c r="T206" s="1002"/>
      <c r="U206" s="1002"/>
      <c r="V206" s="1002"/>
      <c r="W206" s="1002"/>
      <c r="X206" s="1002"/>
      <c r="Y206" s="1002"/>
      <c r="Z206" s="1002"/>
    </row>
    <row r="207" spans="1:26" ht="13.5" customHeight="1">
      <c r="A207" s="1002"/>
      <c r="B207" s="1002"/>
      <c r="C207" s="1002"/>
      <c r="D207" s="1002"/>
      <c r="E207" s="1002"/>
      <c r="F207" s="1002"/>
      <c r="G207" s="1002"/>
      <c r="H207" s="1002"/>
      <c r="I207" s="1002"/>
      <c r="J207" s="1002"/>
      <c r="K207" s="1002"/>
      <c r="L207" s="1002"/>
      <c r="M207" s="1002"/>
      <c r="N207" s="1002"/>
      <c r="O207" s="1002"/>
      <c r="P207" s="1002"/>
      <c r="Q207" s="1002"/>
      <c r="R207" s="1002"/>
      <c r="S207" s="1002"/>
      <c r="T207" s="1002"/>
      <c r="U207" s="1002"/>
      <c r="V207" s="1002"/>
      <c r="W207" s="1002"/>
      <c r="X207" s="1002"/>
      <c r="Y207" s="1002"/>
      <c r="Z207" s="1002"/>
    </row>
    <row r="208" spans="1:26" ht="13.5" customHeight="1">
      <c r="A208" s="1002"/>
      <c r="B208" s="1002"/>
      <c r="C208" s="1002"/>
      <c r="D208" s="1002"/>
      <c r="E208" s="1002"/>
      <c r="F208" s="1002"/>
      <c r="G208" s="1002"/>
      <c r="H208" s="1002"/>
      <c r="I208" s="1002"/>
      <c r="J208" s="1002"/>
      <c r="K208" s="1002"/>
      <c r="L208" s="1002"/>
      <c r="M208" s="1002"/>
      <c r="N208" s="1002"/>
      <c r="O208" s="1002"/>
      <c r="P208" s="1002"/>
      <c r="Q208" s="1002"/>
      <c r="R208" s="1002"/>
      <c r="S208" s="1002"/>
      <c r="T208" s="1002"/>
      <c r="U208" s="1002"/>
      <c r="V208" s="1002"/>
      <c r="W208" s="1002"/>
      <c r="X208" s="1002"/>
      <c r="Y208" s="1002"/>
      <c r="Z208" s="1002"/>
    </row>
    <row r="209" spans="1:26" ht="13.5" customHeight="1">
      <c r="A209" s="1002"/>
      <c r="B209" s="1002"/>
      <c r="C209" s="1002"/>
      <c r="D209" s="1002"/>
      <c r="E209" s="1002"/>
      <c r="F209" s="1002"/>
      <c r="G209" s="1002"/>
      <c r="H209" s="1002"/>
      <c r="I209" s="1002"/>
      <c r="J209" s="1002"/>
      <c r="K209" s="1002"/>
      <c r="L209" s="1002"/>
      <c r="M209" s="1002"/>
      <c r="N209" s="1002"/>
      <c r="O209" s="1002"/>
      <c r="P209" s="1002"/>
      <c r="Q209" s="1002"/>
      <c r="R209" s="1002"/>
      <c r="S209" s="1002"/>
      <c r="T209" s="1002"/>
      <c r="U209" s="1002"/>
      <c r="V209" s="1002"/>
      <c r="W209" s="1002"/>
      <c r="X209" s="1002"/>
      <c r="Y209" s="1002"/>
      <c r="Z209" s="1002"/>
    </row>
    <row r="210" spans="1:26" ht="13.5" customHeight="1">
      <c r="A210" s="1002"/>
      <c r="B210" s="1002"/>
      <c r="C210" s="1002"/>
      <c r="D210" s="1002"/>
      <c r="E210" s="1002"/>
      <c r="F210" s="1002"/>
      <c r="G210" s="1002"/>
      <c r="H210" s="1002"/>
      <c r="I210" s="1002"/>
      <c r="J210" s="1002"/>
      <c r="K210" s="1002"/>
      <c r="L210" s="1002"/>
      <c r="M210" s="1002"/>
      <c r="N210" s="1002"/>
      <c r="O210" s="1002"/>
      <c r="P210" s="1002"/>
      <c r="Q210" s="1002"/>
      <c r="R210" s="1002"/>
      <c r="S210" s="1002"/>
      <c r="T210" s="1002"/>
      <c r="U210" s="1002"/>
      <c r="V210" s="1002"/>
      <c r="W210" s="1002"/>
      <c r="X210" s="1002"/>
      <c r="Y210" s="1002"/>
      <c r="Z210" s="1002"/>
    </row>
    <row r="211" spans="1:26" ht="13.5" customHeight="1">
      <c r="A211" s="1002"/>
      <c r="B211" s="1002"/>
      <c r="C211" s="1002"/>
      <c r="D211" s="1002"/>
      <c r="E211" s="1002"/>
      <c r="F211" s="1002"/>
      <c r="G211" s="1002"/>
      <c r="H211" s="1002"/>
      <c r="I211" s="1002"/>
      <c r="J211" s="1002"/>
      <c r="K211" s="1002"/>
      <c r="L211" s="1002"/>
      <c r="M211" s="1002"/>
      <c r="N211" s="1002"/>
      <c r="O211" s="1002"/>
      <c r="P211" s="1002"/>
      <c r="Q211" s="1002"/>
      <c r="R211" s="1002"/>
      <c r="S211" s="1002"/>
      <c r="T211" s="1002"/>
      <c r="U211" s="1002"/>
      <c r="V211" s="1002"/>
      <c r="W211" s="1002"/>
      <c r="X211" s="1002"/>
      <c r="Y211" s="1002"/>
      <c r="Z211" s="1002"/>
    </row>
    <row r="212" spans="1:26" ht="13.5" customHeight="1">
      <c r="A212" s="1002"/>
      <c r="B212" s="1002"/>
      <c r="C212" s="1002"/>
      <c r="D212" s="1002"/>
      <c r="E212" s="1002"/>
      <c r="F212" s="1002"/>
      <c r="G212" s="1002"/>
      <c r="H212" s="1002"/>
      <c r="I212" s="1002"/>
      <c r="J212" s="1002"/>
      <c r="K212" s="1002"/>
      <c r="L212" s="1002"/>
      <c r="M212" s="1002"/>
      <c r="N212" s="1002"/>
      <c r="O212" s="1002"/>
      <c r="P212" s="1002"/>
      <c r="Q212" s="1002"/>
      <c r="R212" s="1002"/>
      <c r="S212" s="1002"/>
      <c r="T212" s="1002"/>
      <c r="U212" s="1002"/>
      <c r="V212" s="1002"/>
      <c r="W212" s="1002"/>
      <c r="X212" s="1002"/>
      <c r="Y212" s="1002"/>
      <c r="Z212" s="1002"/>
    </row>
    <row r="213" spans="1:26" ht="13.5" customHeight="1">
      <c r="A213" s="1002"/>
      <c r="B213" s="1002"/>
      <c r="C213" s="1002"/>
      <c r="D213" s="1002"/>
      <c r="E213" s="1002"/>
      <c r="F213" s="1002"/>
      <c r="G213" s="1002"/>
      <c r="H213" s="1002"/>
      <c r="I213" s="1002"/>
      <c r="J213" s="1002"/>
      <c r="K213" s="1002"/>
      <c r="L213" s="1002"/>
      <c r="M213" s="1002"/>
      <c r="N213" s="1002"/>
      <c r="O213" s="1002"/>
      <c r="P213" s="1002"/>
      <c r="Q213" s="1002"/>
      <c r="R213" s="1002"/>
      <c r="S213" s="1002"/>
      <c r="T213" s="1002"/>
      <c r="U213" s="1002"/>
      <c r="V213" s="1002"/>
      <c r="W213" s="1002"/>
      <c r="X213" s="1002"/>
      <c r="Y213" s="1002"/>
      <c r="Z213" s="1002"/>
    </row>
    <row r="214" spans="1:26" ht="13.5" customHeight="1">
      <c r="A214" s="1002"/>
      <c r="B214" s="1002"/>
      <c r="C214" s="1002"/>
      <c r="D214" s="1002"/>
      <c r="E214" s="1002"/>
      <c r="F214" s="1002"/>
      <c r="G214" s="1002"/>
      <c r="H214" s="1002"/>
      <c r="I214" s="1002"/>
      <c r="J214" s="1002"/>
      <c r="K214" s="1002"/>
      <c r="L214" s="1002"/>
      <c r="M214" s="1002"/>
      <c r="N214" s="1002"/>
      <c r="O214" s="1002"/>
      <c r="P214" s="1002"/>
      <c r="Q214" s="1002"/>
      <c r="R214" s="1002"/>
      <c r="S214" s="1002"/>
      <c r="T214" s="1002"/>
      <c r="U214" s="1002"/>
      <c r="V214" s="1002"/>
      <c r="W214" s="1002"/>
      <c r="X214" s="1002"/>
      <c r="Y214" s="1002"/>
      <c r="Z214" s="1002"/>
    </row>
    <row r="215" spans="1:26" ht="13.5" customHeight="1">
      <c r="A215" s="1002"/>
      <c r="B215" s="1002"/>
      <c r="C215" s="1002"/>
      <c r="D215" s="1002"/>
      <c r="E215" s="1002"/>
      <c r="F215" s="1002"/>
      <c r="G215" s="1002"/>
      <c r="H215" s="1002"/>
      <c r="I215" s="1002"/>
      <c r="J215" s="1002"/>
      <c r="K215" s="1002"/>
      <c r="L215" s="1002"/>
      <c r="M215" s="1002"/>
      <c r="N215" s="1002"/>
      <c r="O215" s="1002"/>
      <c r="P215" s="1002"/>
      <c r="Q215" s="1002"/>
      <c r="R215" s="1002"/>
      <c r="S215" s="1002"/>
      <c r="T215" s="1002"/>
      <c r="U215" s="1002"/>
      <c r="V215" s="1002"/>
      <c r="W215" s="1002"/>
      <c r="X215" s="1002"/>
      <c r="Y215" s="1002"/>
      <c r="Z215" s="1002"/>
    </row>
    <row r="216" spans="1:26" ht="13.5" customHeight="1">
      <c r="A216" s="1002"/>
      <c r="B216" s="1002"/>
      <c r="C216" s="1002"/>
      <c r="D216" s="1002"/>
      <c r="E216" s="1002"/>
      <c r="F216" s="1002"/>
      <c r="G216" s="1002"/>
      <c r="H216" s="1002"/>
      <c r="I216" s="1002"/>
      <c r="J216" s="1002"/>
      <c r="K216" s="1002"/>
      <c r="L216" s="1002"/>
      <c r="M216" s="1002"/>
      <c r="N216" s="1002"/>
      <c r="O216" s="1002"/>
      <c r="P216" s="1002"/>
      <c r="Q216" s="1002"/>
      <c r="R216" s="1002"/>
      <c r="S216" s="1002"/>
      <c r="T216" s="1002"/>
      <c r="U216" s="1002"/>
      <c r="V216" s="1002"/>
      <c r="W216" s="1002"/>
      <c r="X216" s="1002"/>
      <c r="Y216" s="1002"/>
      <c r="Z216" s="1002"/>
    </row>
    <row r="217" spans="1:26" ht="13.5" customHeight="1">
      <c r="A217" s="1002"/>
      <c r="B217" s="1002"/>
      <c r="C217" s="1002"/>
      <c r="D217" s="1002"/>
      <c r="E217" s="1002"/>
      <c r="F217" s="1002"/>
      <c r="G217" s="1002"/>
      <c r="H217" s="1002"/>
      <c r="I217" s="1002"/>
      <c r="J217" s="1002"/>
      <c r="K217" s="1002"/>
      <c r="L217" s="1002"/>
      <c r="M217" s="1002"/>
      <c r="N217" s="1002"/>
      <c r="O217" s="1002"/>
      <c r="P217" s="1002"/>
      <c r="Q217" s="1002"/>
      <c r="R217" s="1002"/>
      <c r="S217" s="1002"/>
      <c r="T217" s="1002"/>
      <c r="U217" s="1002"/>
      <c r="V217" s="1002"/>
      <c r="W217" s="1002"/>
      <c r="X217" s="1002"/>
      <c r="Y217" s="1002"/>
      <c r="Z217" s="1002"/>
    </row>
    <row r="218" spans="1:26" ht="13.5" customHeight="1">
      <c r="A218" s="1002"/>
      <c r="B218" s="1002"/>
      <c r="C218" s="1002"/>
      <c r="D218" s="1002"/>
      <c r="E218" s="1002"/>
      <c r="F218" s="1002"/>
      <c r="G218" s="1002"/>
      <c r="H218" s="1002"/>
      <c r="I218" s="1002"/>
      <c r="J218" s="1002"/>
      <c r="K218" s="1002"/>
      <c r="L218" s="1002"/>
      <c r="M218" s="1002"/>
      <c r="N218" s="1002"/>
      <c r="O218" s="1002"/>
      <c r="P218" s="1002"/>
      <c r="Q218" s="1002"/>
      <c r="R218" s="1002"/>
      <c r="S218" s="1002"/>
      <c r="T218" s="1002"/>
      <c r="U218" s="1002"/>
      <c r="V218" s="1002"/>
      <c r="W218" s="1002"/>
      <c r="X218" s="1002"/>
      <c r="Y218" s="1002"/>
      <c r="Z218" s="1002"/>
    </row>
    <row r="219" spans="1:26" ht="13.5" customHeight="1">
      <c r="A219" s="1002"/>
      <c r="B219" s="1002"/>
      <c r="C219" s="1002"/>
      <c r="D219" s="1002"/>
      <c r="E219" s="1002"/>
      <c r="F219" s="1002"/>
      <c r="G219" s="1002"/>
      <c r="H219" s="1002"/>
      <c r="I219" s="1002"/>
      <c r="J219" s="1002"/>
      <c r="K219" s="1002"/>
      <c r="L219" s="1002"/>
      <c r="M219" s="1002"/>
      <c r="N219" s="1002"/>
      <c r="O219" s="1002"/>
      <c r="P219" s="1002"/>
      <c r="Q219" s="1002"/>
      <c r="R219" s="1002"/>
      <c r="S219" s="1002"/>
      <c r="T219" s="1002"/>
      <c r="U219" s="1002"/>
      <c r="V219" s="1002"/>
      <c r="W219" s="1002"/>
      <c r="X219" s="1002"/>
      <c r="Y219" s="1002"/>
      <c r="Z219" s="1002"/>
    </row>
    <row r="220" spans="1:26" ht="13.5" customHeight="1">
      <c r="A220" s="1002"/>
      <c r="B220" s="1002"/>
      <c r="C220" s="1002"/>
      <c r="D220" s="1002"/>
      <c r="E220" s="1002"/>
      <c r="F220" s="1002"/>
      <c r="G220" s="1002"/>
      <c r="H220" s="1002"/>
      <c r="I220" s="1002"/>
      <c r="J220" s="1002"/>
      <c r="K220" s="1002"/>
      <c r="L220" s="1002"/>
      <c r="M220" s="1002"/>
      <c r="N220" s="1002"/>
      <c r="O220" s="1002"/>
      <c r="P220" s="1002"/>
      <c r="Q220" s="1002"/>
      <c r="R220" s="1002"/>
      <c r="S220" s="1002"/>
      <c r="T220" s="1002"/>
      <c r="U220" s="1002"/>
      <c r="V220" s="1002"/>
      <c r="W220" s="1002"/>
      <c r="X220" s="1002"/>
      <c r="Y220" s="1002"/>
      <c r="Z220" s="1002"/>
    </row>
    <row r="221" spans="1:26" ht="13.5" customHeight="1">
      <c r="A221" s="1002"/>
      <c r="B221" s="1002"/>
      <c r="C221" s="1002"/>
      <c r="D221" s="1002"/>
      <c r="E221" s="1002"/>
      <c r="F221" s="1002"/>
      <c r="G221" s="1002"/>
      <c r="H221" s="1002"/>
      <c r="I221" s="1002"/>
      <c r="J221" s="1002"/>
      <c r="K221" s="1002"/>
      <c r="L221" s="1002"/>
      <c r="M221" s="1002"/>
      <c r="N221" s="1002"/>
      <c r="O221" s="1002"/>
      <c r="P221" s="1002"/>
      <c r="Q221" s="1002"/>
      <c r="R221" s="1002"/>
      <c r="S221" s="1002"/>
      <c r="T221" s="1002"/>
      <c r="U221" s="1002"/>
      <c r="V221" s="1002"/>
      <c r="W221" s="1002"/>
      <c r="X221" s="1002"/>
      <c r="Y221" s="1002"/>
      <c r="Z221" s="1002"/>
    </row>
    <row r="222" spans="1:26" ht="13.5" customHeight="1">
      <c r="A222" s="1002"/>
      <c r="B222" s="1002"/>
      <c r="C222" s="1002"/>
      <c r="D222" s="1002"/>
      <c r="E222" s="1002"/>
      <c r="F222" s="1002"/>
      <c r="G222" s="1002"/>
      <c r="H222" s="1002"/>
      <c r="I222" s="1002"/>
      <c r="J222" s="1002"/>
      <c r="K222" s="1002"/>
      <c r="L222" s="1002"/>
      <c r="M222" s="1002"/>
      <c r="N222" s="1002"/>
      <c r="O222" s="1002"/>
      <c r="P222" s="1002"/>
      <c r="Q222" s="1002"/>
      <c r="R222" s="1002"/>
      <c r="S222" s="1002"/>
      <c r="T222" s="1002"/>
      <c r="U222" s="1002"/>
      <c r="V222" s="1002"/>
      <c r="W222" s="1002"/>
      <c r="X222" s="1002"/>
      <c r="Y222" s="1002"/>
      <c r="Z222" s="1002"/>
    </row>
    <row r="223" spans="1:26" ht="13.5" customHeight="1">
      <c r="A223" s="1002"/>
      <c r="B223" s="1002"/>
      <c r="C223" s="1002"/>
      <c r="D223" s="1002"/>
      <c r="E223" s="1002"/>
      <c r="F223" s="1002"/>
      <c r="G223" s="1002"/>
      <c r="H223" s="1002"/>
      <c r="I223" s="1002"/>
      <c r="J223" s="1002"/>
      <c r="K223" s="1002"/>
      <c r="L223" s="1002"/>
      <c r="M223" s="1002"/>
      <c r="N223" s="1002"/>
      <c r="O223" s="1002"/>
      <c r="P223" s="1002"/>
      <c r="Q223" s="1002"/>
      <c r="R223" s="1002"/>
      <c r="S223" s="1002"/>
      <c r="T223" s="1002"/>
      <c r="U223" s="1002"/>
      <c r="V223" s="1002"/>
      <c r="W223" s="1002"/>
      <c r="X223" s="1002"/>
      <c r="Y223" s="1002"/>
      <c r="Z223" s="1002"/>
    </row>
    <row r="224" spans="1:26" ht="13.5" customHeight="1">
      <c r="A224" s="1002"/>
      <c r="B224" s="1002"/>
      <c r="C224" s="1002"/>
      <c r="D224" s="1002"/>
      <c r="E224" s="1002"/>
      <c r="F224" s="1002"/>
      <c r="G224" s="1002"/>
      <c r="H224" s="1002"/>
      <c r="I224" s="1002"/>
      <c r="J224" s="1002"/>
      <c r="K224" s="1002"/>
      <c r="L224" s="1002"/>
      <c r="M224" s="1002"/>
      <c r="N224" s="1002"/>
      <c r="O224" s="1002"/>
      <c r="P224" s="1002"/>
      <c r="Q224" s="1002"/>
      <c r="R224" s="1002"/>
      <c r="S224" s="1002"/>
      <c r="T224" s="1002"/>
      <c r="U224" s="1002"/>
      <c r="V224" s="1002"/>
      <c r="W224" s="1002"/>
      <c r="X224" s="1002"/>
      <c r="Y224" s="1002"/>
      <c r="Z224" s="1002"/>
    </row>
    <row r="225" spans="1:26" ht="13.5" customHeight="1">
      <c r="A225" s="1002"/>
      <c r="B225" s="1002"/>
      <c r="C225" s="1002"/>
      <c r="D225" s="1002"/>
      <c r="E225" s="1002"/>
      <c r="F225" s="1002"/>
      <c r="G225" s="1002"/>
      <c r="H225" s="1002"/>
      <c r="I225" s="1002"/>
      <c r="J225" s="1002"/>
      <c r="K225" s="1002"/>
      <c r="L225" s="1002"/>
      <c r="M225" s="1002"/>
      <c r="N225" s="1002"/>
      <c r="O225" s="1002"/>
      <c r="P225" s="1002"/>
      <c r="Q225" s="1002"/>
      <c r="R225" s="1002"/>
      <c r="S225" s="1002"/>
      <c r="T225" s="1002"/>
      <c r="U225" s="1002"/>
      <c r="V225" s="1002"/>
      <c r="W225" s="1002"/>
      <c r="X225" s="1002"/>
      <c r="Y225" s="1002"/>
      <c r="Z225" s="1002"/>
    </row>
    <row r="226" spans="1:26" ht="13.5" customHeight="1">
      <c r="A226" s="1002"/>
      <c r="B226" s="1002"/>
      <c r="C226" s="1002"/>
      <c r="D226" s="1002"/>
      <c r="E226" s="1002"/>
      <c r="F226" s="1002"/>
      <c r="G226" s="1002"/>
      <c r="H226" s="1002"/>
      <c r="I226" s="1002"/>
      <c r="J226" s="1002"/>
      <c r="K226" s="1002"/>
      <c r="L226" s="1002"/>
      <c r="M226" s="1002"/>
      <c r="N226" s="1002"/>
      <c r="O226" s="1002"/>
      <c r="P226" s="1002"/>
      <c r="Q226" s="1002"/>
      <c r="R226" s="1002"/>
      <c r="S226" s="1002"/>
      <c r="T226" s="1002"/>
      <c r="U226" s="1002"/>
      <c r="V226" s="1002"/>
      <c r="W226" s="1002"/>
      <c r="X226" s="1002"/>
      <c r="Y226" s="1002"/>
      <c r="Z226" s="1002"/>
    </row>
    <row r="227" spans="1:26" ht="13.5" customHeight="1">
      <c r="A227" s="1002"/>
      <c r="B227" s="1002"/>
      <c r="C227" s="1002"/>
      <c r="D227" s="1002"/>
      <c r="E227" s="1002"/>
      <c r="F227" s="1002"/>
      <c r="G227" s="1002"/>
      <c r="H227" s="1002"/>
      <c r="I227" s="1002"/>
      <c r="J227" s="1002"/>
      <c r="K227" s="1002"/>
      <c r="L227" s="1002"/>
      <c r="M227" s="1002"/>
      <c r="N227" s="1002"/>
      <c r="O227" s="1002"/>
      <c r="P227" s="1002"/>
      <c r="Q227" s="1002"/>
      <c r="R227" s="1002"/>
      <c r="S227" s="1002"/>
      <c r="T227" s="1002"/>
      <c r="U227" s="1002"/>
      <c r="V227" s="1002"/>
      <c r="W227" s="1002"/>
      <c r="X227" s="1002"/>
      <c r="Y227" s="1002"/>
      <c r="Z227" s="1002"/>
    </row>
    <row r="228" spans="1:26" ht="13.5" customHeight="1">
      <c r="A228" s="1002"/>
      <c r="B228" s="1002"/>
      <c r="C228" s="1002"/>
      <c r="D228" s="1002"/>
      <c r="E228" s="1002"/>
      <c r="F228" s="1002"/>
      <c r="G228" s="1002"/>
      <c r="H228" s="1002"/>
      <c r="I228" s="1002"/>
      <c r="J228" s="1002"/>
      <c r="K228" s="1002"/>
      <c r="L228" s="1002"/>
      <c r="M228" s="1002"/>
      <c r="N228" s="1002"/>
      <c r="O228" s="1002"/>
      <c r="P228" s="1002"/>
      <c r="Q228" s="1002"/>
      <c r="R228" s="1002"/>
      <c r="S228" s="1002"/>
      <c r="T228" s="1002"/>
      <c r="U228" s="1002"/>
      <c r="V228" s="1002"/>
      <c r="W228" s="1002"/>
      <c r="X228" s="1002"/>
      <c r="Y228" s="1002"/>
      <c r="Z228" s="1002"/>
    </row>
    <row r="229" spans="1:26" ht="13.5" customHeight="1">
      <c r="A229" s="1002"/>
      <c r="B229" s="1002"/>
      <c r="C229" s="1002"/>
      <c r="D229" s="1002"/>
      <c r="E229" s="1002"/>
      <c r="F229" s="1002"/>
      <c r="G229" s="1002"/>
      <c r="H229" s="1002"/>
      <c r="I229" s="1002"/>
      <c r="J229" s="1002"/>
      <c r="K229" s="1002"/>
      <c r="L229" s="1002"/>
      <c r="M229" s="1002"/>
      <c r="N229" s="1002"/>
      <c r="O229" s="1002"/>
      <c r="P229" s="1002"/>
      <c r="Q229" s="1002"/>
      <c r="R229" s="1002"/>
      <c r="S229" s="1002"/>
      <c r="T229" s="1002"/>
      <c r="U229" s="1002"/>
      <c r="V229" s="1002"/>
      <c r="W229" s="1002"/>
      <c r="X229" s="1002"/>
      <c r="Y229" s="1002"/>
      <c r="Z229" s="1002"/>
    </row>
    <row r="230" spans="1:26" ht="13.5" customHeight="1">
      <c r="A230" s="1002"/>
      <c r="B230" s="1002"/>
      <c r="C230" s="1002"/>
      <c r="D230" s="1002"/>
      <c r="E230" s="1002"/>
      <c r="F230" s="1002"/>
      <c r="G230" s="1002"/>
      <c r="H230" s="1002"/>
      <c r="I230" s="1002"/>
      <c r="J230" s="1002"/>
      <c r="K230" s="1002"/>
      <c r="L230" s="1002"/>
      <c r="M230" s="1002"/>
      <c r="N230" s="1002"/>
      <c r="O230" s="1002"/>
      <c r="P230" s="1002"/>
      <c r="Q230" s="1002"/>
      <c r="R230" s="1002"/>
      <c r="S230" s="1002"/>
      <c r="T230" s="1002"/>
      <c r="U230" s="1002"/>
      <c r="V230" s="1002"/>
      <c r="W230" s="1002"/>
      <c r="X230" s="1002"/>
      <c r="Y230" s="1002"/>
      <c r="Z230" s="1002"/>
    </row>
    <row r="231" spans="1:26" ht="13.5" customHeight="1">
      <c r="A231" s="1002"/>
      <c r="B231" s="1002"/>
      <c r="C231" s="1002"/>
      <c r="D231" s="1002"/>
      <c r="E231" s="1002"/>
      <c r="F231" s="1002"/>
      <c r="G231" s="1002"/>
      <c r="H231" s="1002"/>
      <c r="I231" s="1002"/>
      <c r="J231" s="1002"/>
      <c r="K231" s="1002"/>
      <c r="L231" s="1002"/>
      <c r="M231" s="1002"/>
      <c r="N231" s="1002"/>
      <c r="O231" s="1002"/>
      <c r="P231" s="1002"/>
      <c r="Q231" s="1002"/>
      <c r="R231" s="1002"/>
      <c r="S231" s="1002"/>
      <c r="T231" s="1002"/>
      <c r="U231" s="1002"/>
      <c r="V231" s="1002"/>
      <c r="W231" s="1002"/>
      <c r="X231" s="1002"/>
      <c r="Y231" s="1002"/>
      <c r="Z231" s="1002"/>
    </row>
    <row r="232" spans="1:26" ht="13.5" customHeight="1">
      <c r="A232" s="1002"/>
      <c r="B232" s="1002"/>
      <c r="C232" s="1002"/>
      <c r="D232" s="1002"/>
      <c r="E232" s="1002"/>
      <c r="F232" s="1002"/>
      <c r="G232" s="1002"/>
      <c r="H232" s="1002"/>
      <c r="I232" s="1002"/>
      <c r="J232" s="1002"/>
      <c r="K232" s="1002"/>
      <c r="L232" s="1002"/>
      <c r="M232" s="1002"/>
      <c r="N232" s="1002"/>
      <c r="O232" s="1002"/>
      <c r="P232" s="1002"/>
      <c r="Q232" s="1002"/>
      <c r="R232" s="1002"/>
      <c r="S232" s="1002"/>
      <c r="T232" s="1002"/>
      <c r="U232" s="1002"/>
      <c r="V232" s="1002"/>
      <c r="W232" s="1002"/>
      <c r="X232" s="1002"/>
      <c r="Y232" s="1002"/>
      <c r="Z232" s="1002"/>
    </row>
    <row r="233" spans="1:26" ht="13.5" customHeight="1">
      <c r="A233" s="1002"/>
      <c r="B233" s="1002"/>
      <c r="C233" s="1002"/>
      <c r="D233" s="1002"/>
      <c r="E233" s="1002"/>
      <c r="F233" s="1002"/>
      <c r="G233" s="1002"/>
      <c r="H233" s="1002"/>
      <c r="I233" s="1002"/>
      <c r="J233" s="1002"/>
      <c r="K233" s="1002"/>
      <c r="L233" s="1002"/>
      <c r="M233" s="1002"/>
      <c r="N233" s="1002"/>
      <c r="O233" s="1002"/>
      <c r="P233" s="1002"/>
      <c r="Q233" s="1002"/>
      <c r="R233" s="1002"/>
      <c r="S233" s="1002"/>
      <c r="T233" s="1002"/>
      <c r="U233" s="1002"/>
      <c r="V233" s="1002"/>
      <c r="W233" s="1002"/>
      <c r="X233" s="1002"/>
      <c r="Y233" s="1002"/>
      <c r="Z233" s="1002"/>
    </row>
    <row r="234" spans="1:26" ht="13.5" customHeight="1">
      <c r="A234" s="1002"/>
      <c r="B234" s="1002"/>
      <c r="C234" s="1002"/>
      <c r="D234" s="1002"/>
      <c r="E234" s="1002"/>
      <c r="F234" s="1002"/>
      <c r="G234" s="1002"/>
      <c r="H234" s="1002"/>
      <c r="I234" s="1002"/>
      <c r="J234" s="1002"/>
      <c r="K234" s="1002"/>
      <c r="L234" s="1002"/>
      <c r="M234" s="1002"/>
      <c r="N234" s="1002"/>
      <c r="O234" s="1002"/>
      <c r="P234" s="1002"/>
      <c r="Q234" s="1002"/>
      <c r="R234" s="1002"/>
      <c r="S234" s="1002"/>
      <c r="T234" s="1002"/>
      <c r="U234" s="1002"/>
      <c r="V234" s="1002"/>
      <c r="W234" s="1002"/>
      <c r="X234" s="1002"/>
      <c r="Y234" s="1002"/>
      <c r="Z234" s="1002"/>
    </row>
    <row r="235" spans="1:26" ht="13.5" customHeight="1">
      <c r="A235" s="1002"/>
      <c r="B235" s="1002"/>
      <c r="C235" s="1002"/>
      <c r="D235" s="1002"/>
      <c r="E235" s="1002"/>
      <c r="F235" s="1002"/>
      <c r="G235" s="1002"/>
      <c r="H235" s="1002"/>
      <c r="I235" s="1002"/>
      <c r="J235" s="1002"/>
      <c r="K235" s="1002"/>
      <c r="L235" s="1002"/>
      <c r="M235" s="1002"/>
      <c r="N235" s="1002"/>
      <c r="O235" s="1002"/>
      <c r="P235" s="1002"/>
      <c r="Q235" s="1002"/>
      <c r="R235" s="1002"/>
      <c r="S235" s="1002"/>
      <c r="T235" s="1002"/>
      <c r="U235" s="1002"/>
      <c r="V235" s="1002"/>
      <c r="W235" s="1002"/>
      <c r="X235" s="1002"/>
      <c r="Y235" s="1002"/>
      <c r="Z235" s="1002"/>
    </row>
    <row r="236" spans="1:26" ht="13.5" customHeight="1">
      <c r="A236" s="1002"/>
      <c r="B236" s="1002"/>
      <c r="C236" s="1002"/>
      <c r="D236" s="1002"/>
      <c r="E236" s="1002"/>
      <c r="F236" s="1002"/>
      <c r="G236" s="1002"/>
      <c r="H236" s="1002"/>
      <c r="I236" s="1002"/>
      <c r="J236" s="1002"/>
      <c r="K236" s="1002"/>
      <c r="L236" s="1002"/>
      <c r="M236" s="1002"/>
      <c r="N236" s="1002"/>
      <c r="O236" s="1002"/>
      <c r="P236" s="1002"/>
      <c r="Q236" s="1002"/>
      <c r="R236" s="1002"/>
      <c r="S236" s="1002"/>
      <c r="T236" s="1002"/>
      <c r="U236" s="1002"/>
      <c r="V236" s="1002"/>
      <c r="W236" s="1002"/>
      <c r="X236" s="1002"/>
      <c r="Y236" s="1002"/>
      <c r="Z236" s="1002"/>
    </row>
    <row r="237" spans="1:26" ht="13.5" customHeight="1">
      <c r="A237" s="1002"/>
      <c r="B237" s="1002"/>
      <c r="C237" s="1002"/>
      <c r="D237" s="1002"/>
      <c r="E237" s="1002"/>
      <c r="F237" s="1002"/>
      <c r="G237" s="1002"/>
      <c r="H237" s="1002"/>
      <c r="I237" s="1002"/>
      <c r="J237" s="1002"/>
      <c r="K237" s="1002"/>
      <c r="L237" s="1002"/>
      <c r="M237" s="1002"/>
      <c r="N237" s="1002"/>
      <c r="O237" s="1002"/>
      <c r="P237" s="1002"/>
      <c r="Q237" s="1002"/>
      <c r="R237" s="1002"/>
      <c r="S237" s="1002"/>
      <c r="T237" s="1002"/>
      <c r="U237" s="1002"/>
      <c r="V237" s="1002"/>
      <c r="W237" s="1002"/>
      <c r="X237" s="1002"/>
      <c r="Y237" s="1002"/>
      <c r="Z237" s="1002"/>
    </row>
    <row r="238" spans="1:26" ht="13.5" customHeight="1">
      <c r="A238" s="1002"/>
      <c r="B238" s="1002"/>
      <c r="C238" s="1002"/>
      <c r="D238" s="1002"/>
      <c r="E238" s="1002"/>
      <c r="F238" s="1002"/>
      <c r="G238" s="1002"/>
      <c r="H238" s="1002"/>
      <c r="I238" s="1002"/>
      <c r="J238" s="1002"/>
      <c r="K238" s="1002"/>
      <c r="L238" s="1002"/>
      <c r="M238" s="1002"/>
      <c r="N238" s="1002"/>
      <c r="O238" s="1002"/>
      <c r="P238" s="1002"/>
      <c r="Q238" s="1002"/>
      <c r="R238" s="1002"/>
      <c r="S238" s="1002"/>
      <c r="T238" s="1002"/>
      <c r="U238" s="1002"/>
      <c r="V238" s="1002"/>
      <c r="W238" s="1002"/>
      <c r="X238" s="1002"/>
      <c r="Y238" s="1002"/>
      <c r="Z238" s="1002"/>
    </row>
    <row r="239" spans="1:26" ht="13.5" customHeight="1">
      <c r="A239" s="1002"/>
      <c r="B239" s="1002"/>
      <c r="C239" s="1002"/>
      <c r="D239" s="1002"/>
      <c r="E239" s="1002"/>
      <c r="F239" s="1002"/>
      <c r="G239" s="1002"/>
      <c r="H239" s="1002"/>
      <c r="I239" s="1002"/>
      <c r="J239" s="1002"/>
      <c r="K239" s="1002"/>
      <c r="L239" s="1002"/>
      <c r="M239" s="1002"/>
      <c r="N239" s="1002"/>
      <c r="O239" s="1002"/>
      <c r="P239" s="1002"/>
      <c r="Q239" s="1002"/>
      <c r="R239" s="1002"/>
      <c r="S239" s="1002"/>
      <c r="T239" s="1002"/>
      <c r="U239" s="1002"/>
      <c r="V239" s="1002"/>
      <c r="W239" s="1002"/>
      <c r="X239" s="1002"/>
      <c r="Y239" s="1002"/>
      <c r="Z239" s="1002"/>
    </row>
    <row r="240" spans="1:26" ht="13.5" customHeight="1">
      <c r="A240" s="1002"/>
      <c r="B240" s="1002"/>
      <c r="C240" s="1002"/>
      <c r="D240" s="1002"/>
      <c r="E240" s="1002"/>
      <c r="F240" s="1002"/>
      <c r="G240" s="1002"/>
      <c r="H240" s="1002"/>
      <c r="I240" s="1002"/>
      <c r="J240" s="1002"/>
      <c r="K240" s="1002"/>
      <c r="L240" s="1002"/>
      <c r="M240" s="1002"/>
      <c r="N240" s="1002"/>
      <c r="O240" s="1002"/>
      <c r="P240" s="1002"/>
      <c r="Q240" s="1002"/>
      <c r="R240" s="1002"/>
      <c r="S240" s="1002"/>
      <c r="T240" s="1002"/>
      <c r="U240" s="1002"/>
      <c r="V240" s="1002"/>
      <c r="W240" s="1002"/>
      <c r="X240" s="1002"/>
      <c r="Y240" s="1002"/>
      <c r="Z240" s="1002"/>
    </row>
    <row r="241" spans="1:26" ht="13.5" customHeight="1">
      <c r="A241" s="1002"/>
      <c r="B241" s="1002"/>
      <c r="C241" s="1002"/>
      <c r="D241" s="1002"/>
      <c r="E241" s="1002"/>
      <c r="F241" s="1002"/>
      <c r="G241" s="1002"/>
      <c r="H241" s="1002"/>
      <c r="I241" s="1002"/>
      <c r="J241" s="1002"/>
      <c r="K241" s="1002"/>
      <c r="L241" s="1002"/>
      <c r="M241" s="1002"/>
      <c r="N241" s="1002"/>
      <c r="O241" s="1002"/>
      <c r="P241" s="1002"/>
      <c r="Q241" s="1002"/>
      <c r="R241" s="1002"/>
      <c r="S241" s="1002"/>
      <c r="T241" s="1002"/>
      <c r="U241" s="1002"/>
      <c r="V241" s="1002"/>
      <c r="W241" s="1002"/>
      <c r="X241" s="1002"/>
      <c r="Y241" s="1002"/>
      <c r="Z241" s="1002"/>
    </row>
    <row r="242" spans="1:26" ht="13.5" customHeight="1">
      <c r="A242" s="1002"/>
      <c r="B242" s="1002"/>
      <c r="C242" s="1002"/>
      <c r="D242" s="1002"/>
      <c r="E242" s="1002"/>
      <c r="F242" s="1002"/>
      <c r="G242" s="1002"/>
      <c r="H242" s="1002"/>
      <c r="I242" s="1002"/>
      <c r="J242" s="1002"/>
      <c r="K242" s="1002"/>
      <c r="L242" s="1002"/>
      <c r="M242" s="1002"/>
      <c r="N242" s="1002"/>
      <c r="O242" s="1002"/>
      <c r="P242" s="1002"/>
      <c r="Q242" s="1002"/>
      <c r="R242" s="1002"/>
      <c r="S242" s="1002"/>
      <c r="T242" s="1002"/>
      <c r="U242" s="1002"/>
      <c r="V242" s="1002"/>
      <c r="W242" s="1002"/>
      <c r="X242" s="1002"/>
      <c r="Y242" s="1002"/>
      <c r="Z242" s="1002"/>
    </row>
    <row r="243" spans="1:26" ht="13.5" customHeight="1">
      <c r="A243" s="1002"/>
      <c r="B243" s="1002"/>
      <c r="C243" s="1002"/>
      <c r="D243" s="1002"/>
      <c r="E243" s="1002"/>
      <c r="F243" s="1002"/>
      <c r="G243" s="1002"/>
      <c r="H243" s="1002"/>
      <c r="I243" s="1002"/>
      <c r="J243" s="1002"/>
      <c r="K243" s="1002"/>
      <c r="L243" s="1002"/>
      <c r="M243" s="1002"/>
      <c r="N243" s="1002"/>
      <c r="O243" s="1002"/>
      <c r="P243" s="1002"/>
      <c r="Q243" s="1002"/>
      <c r="R243" s="1002"/>
      <c r="S243" s="1002"/>
      <c r="T243" s="1002"/>
      <c r="U243" s="1002"/>
      <c r="V243" s="1002"/>
      <c r="W243" s="1002"/>
      <c r="X243" s="1002"/>
      <c r="Y243" s="1002"/>
      <c r="Z243" s="1002"/>
    </row>
    <row r="244" spans="1:26" ht="13.5" customHeight="1">
      <c r="A244" s="1002"/>
      <c r="B244" s="1002"/>
      <c r="C244" s="1002"/>
      <c r="D244" s="1002"/>
      <c r="E244" s="1002"/>
      <c r="F244" s="1002"/>
      <c r="G244" s="1002"/>
      <c r="H244" s="1002"/>
      <c r="I244" s="1002"/>
      <c r="J244" s="1002"/>
      <c r="K244" s="1002"/>
      <c r="L244" s="1002"/>
      <c r="M244" s="1002"/>
      <c r="N244" s="1002"/>
      <c r="O244" s="1002"/>
      <c r="P244" s="1002"/>
      <c r="Q244" s="1002"/>
      <c r="R244" s="1002"/>
      <c r="S244" s="1002"/>
      <c r="T244" s="1002"/>
      <c r="U244" s="1002"/>
      <c r="V244" s="1002"/>
      <c r="W244" s="1002"/>
      <c r="X244" s="1002"/>
      <c r="Y244" s="1002"/>
      <c r="Z244" s="1002"/>
    </row>
    <row r="245" spans="1:26" ht="13.5" customHeight="1">
      <c r="A245" s="1002"/>
      <c r="B245" s="1002"/>
      <c r="C245" s="1002"/>
      <c r="D245" s="1002"/>
      <c r="E245" s="1002"/>
      <c r="F245" s="1002"/>
      <c r="G245" s="1002"/>
      <c r="H245" s="1002"/>
      <c r="I245" s="1002"/>
      <c r="J245" s="1002"/>
      <c r="K245" s="1002"/>
      <c r="L245" s="1002"/>
      <c r="M245" s="1002"/>
      <c r="N245" s="1002"/>
      <c r="O245" s="1002"/>
      <c r="P245" s="1002"/>
      <c r="Q245" s="1002"/>
      <c r="R245" s="1002"/>
      <c r="S245" s="1002"/>
      <c r="T245" s="1002"/>
      <c r="U245" s="1002"/>
      <c r="V245" s="1002"/>
      <c r="W245" s="1002"/>
      <c r="X245" s="1002"/>
      <c r="Y245" s="1002"/>
      <c r="Z245" s="1002"/>
    </row>
    <row r="246" spans="1:26" ht="13.5" customHeight="1">
      <c r="A246" s="1002"/>
      <c r="B246" s="1002"/>
      <c r="C246" s="1002"/>
      <c r="D246" s="1002"/>
      <c r="E246" s="1002"/>
      <c r="F246" s="1002"/>
      <c r="G246" s="1002"/>
      <c r="H246" s="1002"/>
      <c r="I246" s="1002"/>
      <c r="J246" s="1002"/>
      <c r="K246" s="1002"/>
      <c r="L246" s="1002"/>
      <c r="M246" s="1002"/>
      <c r="N246" s="1002"/>
      <c r="O246" s="1002"/>
      <c r="P246" s="1002"/>
      <c r="Q246" s="1002"/>
      <c r="R246" s="1002"/>
      <c r="S246" s="1002"/>
      <c r="T246" s="1002"/>
      <c r="U246" s="1002"/>
      <c r="V246" s="1002"/>
      <c r="W246" s="1002"/>
      <c r="X246" s="1002"/>
      <c r="Y246" s="1002"/>
      <c r="Z246" s="1002"/>
    </row>
    <row r="247" spans="1:26" ht="13.5" customHeight="1">
      <c r="A247" s="1002"/>
      <c r="B247" s="1002"/>
      <c r="C247" s="1002"/>
      <c r="D247" s="1002"/>
      <c r="E247" s="1002"/>
      <c r="F247" s="1002"/>
      <c r="G247" s="1002"/>
      <c r="H247" s="1002"/>
      <c r="I247" s="1002"/>
      <c r="J247" s="1002"/>
      <c r="K247" s="1002"/>
      <c r="L247" s="1002"/>
      <c r="M247" s="1002"/>
      <c r="N247" s="1002"/>
      <c r="O247" s="1002"/>
      <c r="P247" s="1002"/>
      <c r="Q247" s="1002"/>
      <c r="R247" s="1002"/>
      <c r="S247" s="1002"/>
      <c r="T247" s="1002"/>
      <c r="U247" s="1002"/>
      <c r="V247" s="1002"/>
      <c r="W247" s="1002"/>
      <c r="X247" s="1002"/>
      <c r="Y247" s="1002"/>
      <c r="Z247" s="1002"/>
    </row>
    <row r="248" spans="1:26" ht="13.5" customHeight="1">
      <c r="A248" s="1002"/>
      <c r="B248" s="1002"/>
      <c r="C248" s="1002"/>
      <c r="D248" s="1002"/>
      <c r="E248" s="1002"/>
      <c r="F248" s="1002"/>
      <c r="G248" s="1002"/>
      <c r="H248" s="1002"/>
      <c r="I248" s="1002"/>
      <c r="J248" s="1002"/>
      <c r="K248" s="1002"/>
      <c r="L248" s="1002"/>
      <c r="M248" s="1002"/>
      <c r="N248" s="1002"/>
      <c r="O248" s="1002"/>
      <c r="P248" s="1002"/>
      <c r="Q248" s="1002"/>
      <c r="R248" s="1002"/>
      <c r="S248" s="1002"/>
      <c r="T248" s="1002"/>
      <c r="U248" s="1002"/>
      <c r="V248" s="1002"/>
      <c r="W248" s="1002"/>
      <c r="X248" s="1002"/>
      <c r="Y248" s="1002"/>
      <c r="Z248" s="1002"/>
    </row>
    <row r="249" spans="1:26" ht="13.5" customHeight="1">
      <c r="A249" s="1002"/>
      <c r="B249" s="1002"/>
      <c r="C249" s="1002"/>
      <c r="D249" s="1002"/>
      <c r="E249" s="1002"/>
      <c r="F249" s="1002"/>
      <c r="G249" s="1002"/>
      <c r="H249" s="1002"/>
      <c r="I249" s="1002"/>
      <c r="J249" s="1002"/>
      <c r="K249" s="1002"/>
      <c r="L249" s="1002"/>
      <c r="M249" s="1002"/>
      <c r="N249" s="1002"/>
      <c r="O249" s="1002"/>
      <c r="P249" s="1002"/>
      <c r="Q249" s="1002"/>
      <c r="R249" s="1002"/>
      <c r="S249" s="1002"/>
      <c r="T249" s="1002"/>
      <c r="U249" s="1002"/>
      <c r="V249" s="1002"/>
      <c r="W249" s="1002"/>
      <c r="X249" s="1002"/>
      <c r="Y249" s="1002"/>
      <c r="Z249" s="1002"/>
    </row>
    <row r="250" spans="1:26" ht="13.5" customHeight="1">
      <c r="A250" s="1002"/>
      <c r="B250" s="1002"/>
      <c r="C250" s="1002"/>
      <c r="D250" s="1002"/>
      <c r="E250" s="1002"/>
      <c r="F250" s="1002"/>
      <c r="G250" s="1002"/>
      <c r="H250" s="1002"/>
      <c r="I250" s="1002"/>
      <c r="J250" s="1002"/>
      <c r="K250" s="1002"/>
      <c r="L250" s="1002"/>
      <c r="M250" s="1002"/>
      <c r="N250" s="1002"/>
      <c r="O250" s="1002"/>
      <c r="P250" s="1002"/>
      <c r="Q250" s="1002"/>
      <c r="R250" s="1002"/>
      <c r="S250" s="1002"/>
      <c r="T250" s="1002"/>
      <c r="U250" s="1002"/>
      <c r="V250" s="1002"/>
      <c r="W250" s="1002"/>
      <c r="X250" s="1002"/>
      <c r="Y250" s="1002"/>
      <c r="Z250" s="1002"/>
    </row>
    <row r="251" spans="1:26" ht="13.5" customHeight="1">
      <c r="A251" s="1002"/>
      <c r="B251" s="1002"/>
      <c r="C251" s="1002"/>
      <c r="D251" s="1002"/>
      <c r="E251" s="1002"/>
      <c r="F251" s="1002"/>
      <c r="G251" s="1002"/>
      <c r="H251" s="1002"/>
      <c r="I251" s="1002"/>
      <c r="J251" s="1002"/>
      <c r="K251" s="1002"/>
      <c r="L251" s="1002"/>
      <c r="M251" s="1002"/>
      <c r="N251" s="1002"/>
      <c r="O251" s="1002"/>
      <c r="P251" s="1002"/>
      <c r="Q251" s="1002"/>
      <c r="R251" s="1002"/>
      <c r="S251" s="1002"/>
      <c r="T251" s="1002"/>
      <c r="U251" s="1002"/>
      <c r="V251" s="1002"/>
      <c r="W251" s="1002"/>
      <c r="X251" s="1002"/>
      <c r="Y251" s="1002"/>
      <c r="Z251" s="1002"/>
    </row>
    <row r="252" spans="1:26" ht="13.5" customHeight="1">
      <c r="A252" s="1002"/>
      <c r="B252" s="1002"/>
      <c r="C252" s="1002"/>
      <c r="D252" s="1002"/>
      <c r="E252" s="1002"/>
      <c r="F252" s="1002"/>
      <c r="G252" s="1002"/>
      <c r="H252" s="1002"/>
      <c r="I252" s="1002"/>
      <c r="J252" s="1002"/>
      <c r="K252" s="1002"/>
      <c r="L252" s="1002"/>
      <c r="M252" s="1002"/>
      <c r="N252" s="1002"/>
      <c r="O252" s="1002"/>
      <c r="P252" s="1002"/>
      <c r="Q252" s="1002"/>
      <c r="R252" s="1002"/>
      <c r="S252" s="1002"/>
      <c r="T252" s="1002"/>
      <c r="U252" s="1002"/>
      <c r="V252" s="1002"/>
      <c r="W252" s="1002"/>
      <c r="X252" s="1002"/>
      <c r="Y252" s="1002"/>
      <c r="Z252" s="1002"/>
    </row>
    <row r="253" spans="1:26" ht="13.5" customHeight="1">
      <c r="A253" s="1002"/>
      <c r="B253" s="1002"/>
      <c r="C253" s="1002"/>
      <c r="D253" s="1002"/>
      <c r="E253" s="1002"/>
      <c r="F253" s="1002"/>
      <c r="G253" s="1002"/>
      <c r="H253" s="1002"/>
      <c r="I253" s="1002"/>
      <c r="J253" s="1002"/>
      <c r="K253" s="1002"/>
      <c r="L253" s="1002"/>
      <c r="M253" s="1002"/>
      <c r="N253" s="1002"/>
      <c r="O253" s="1002"/>
      <c r="P253" s="1002"/>
      <c r="Q253" s="1002"/>
      <c r="R253" s="1002"/>
      <c r="S253" s="1002"/>
      <c r="T253" s="1002"/>
      <c r="U253" s="1002"/>
      <c r="V253" s="1002"/>
      <c r="W253" s="1002"/>
      <c r="X253" s="1002"/>
      <c r="Y253" s="1002"/>
      <c r="Z253" s="1002"/>
    </row>
    <row r="254" spans="1:26" ht="13.5" customHeight="1">
      <c r="A254" s="1002"/>
      <c r="B254" s="1002"/>
      <c r="C254" s="1002"/>
      <c r="D254" s="1002"/>
      <c r="E254" s="1002"/>
      <c r="F254" s="1002"/>
      <c r="G254" s="1002"/>
      <c r="H254" s="1002"/>
      <c r="I254" s="1002"/>
      <c r="J254" s="1002"/>
      <c r="K254" s="1002"/>
      <c r="L254" s="1002"/>
      <c r="M254" s="1002"/>
      <c r="N254" s="1002"/>
      <c r="O254" s="1002"/>
      <c r="P254" s="1002"/>
      <c r="Q254" s="1002"/>
      <c r="R254" s="1002"/>
      <c r="S254" s="1002"/>
      <c r="T254" s="1002"/>
      <c r="U254" s="1002"/>
      <c r="V254" s="1002"/>
      <c r="W254" s="1002"/>
      <c r="X254" s="1002"/>
      <c r="Y254" s="1002"/>
      <c r="Z254" s="1002"/>
    </row>
    <row r="255" spans="1:26" ht="13.5" customHeight="1">
      <c r="A255" s="1002"/>
      <c r="B255" s="1002"/>
      <c r="C255" s="1002"/>
      <c r="D255" s="1002"/>
      <c r="E255" s="1002"/>
      <c r="F255" s="1002"/>
      <c r="G255" s="1002"/>
      <c r="H255" s="1002"/>
      <c r="I255" s="1002"/>
      <c r="J255" s="1002"/>
      <c r="K255" s="1002"/>
      <c r="L255" s="1002"/>
      <c r="M255" s="1002"/>
      <c r="N255" s="1002"/>
      <c r="O255" s="1002"/>
      <c r="P255" s="1002"/>
      <c r="Q255" s="1002"/>
      <c r="R255" s="1002"/>
      <c r="S255" s="1002"/>
      <c r="T255" s="1002"/>
      <c r="U255" s="1002"/>
      <c r="V255" s="1002"/>
      <c r="W255" s="1002"/>
      <c r="X255" s="1002"/>
      <c r="Y255" s="1002"/>
      <c r="Z255" s="1002"/>
    </row>
    <row r="256" spans="1:26" ht="13.5" customHeight="1">
      <c r="A256" s="1002"/>
      <c r="B256" s="1002"/>
      <c r="C256" s="1002"/>
      <c r="D256" s="1002"/>
      <c r="E256" s="1002"/>
      <c r="F256" s="1002"/>
      <c r="G256" s="1002"/>
      <c r="H256" s="1002"/>
      <c r="I256" s="1002"/>
      <c r="J256" s="1002"/>
      <c r="K256" s="1002"/>
      <c r="L256" s="1002"/>
      <c r="M256" s="1002"/>
      <c r="N256" s="1002"/>
      <c r="O256" s="1002"/>
      <c r="P256" s="1002"/>
      <c r="Q256" s="1002"/>
      <c r="R256" s="1002"/>
      <c r="S256" s="1002"/>
      <c r="T256" s="1002"/>
      <c r="U256" s="1002"/>
      <c r="V256" s="1002"/>
      <c r="W256" s="1002"/>
      <c r="X256" s="1002"/>
      <c r="Y256" s="1002"/>
      <c r="Z256" s="1002"/>
    </row>
    <row r="257" spans="1:26" ht="13.5" customHeight="1">
      <c r="A257" s="1002"/>
      <c r="B257" s="1002"/>
      <c r="C257" s="1002"/>
      <c r="D257" s="1002"/>
      <c r="E257" s="1002"/>
      <c r="F257" s="1002"/>
      <c r="G257" s="1002"/>
      <c r="H257" s="1002"/>
      <c r="I257" s="1002"/>
      <c r="J257" s="1002"/>
      <c r="K257" s="1002"/>
      <c r="L257" s="1002"/>
      <c r="M257" s="1002"/>
      <c r="N257" s="1002"/>
      <c r="O257" s="1002"/>
      <c r="P257" s="1002"/>
      <c r="Q257" s="1002"/>
      <c r="R257" s="1002"/>
      <c r="S257" s="1002"/>
      <c r="T257" s="1002"/>
      <c r="U257" s="1002"/>
      <c r="V257" s="1002"/>
      <c r="W257" s="1002"/>
      <c r="X257" s="1002"/>
      <c r="Y257" s="1002"/>
      <c r="Z257" s="1002"/>
    </row>
    <row r="258" spans="1:26" ht="13.5" customHeight="1">
      <c r="A258" s="1002"/>
      <c r="B258" s="1002"/>
      <c r="C258" s="1002"/>
      <c r="D258" s="1002"/>
      <c r="E258" s="1002"/>
      <c r="F258" s="1002"/>
      <c r="G258" s="1002"/>
      <c r="H258" s="1002"/>
      <c r="I258" s="1002"/>
      <c r="J258" s="1002"/>
      <c r="K258" s="1002"/>
      <c r="L258" s="1002"/>
      <c r="M258" s="1002"/>
      <c r="N258" s="1002"/>
      <c r="O258" s="1002"/>
      <c r="P258" s="1002"/>
      <c r="Q258" s="1002"/>
      <c r="R258" s="1002"/>
      <c r="S258" s="1002"/>
      <c r="T258" s="1002"/>
      <c r="U258" s="1002"/>
      <c r="V258" s="1002"/>
      <c r="W258" s="1002"/>
      <c r="X258" s="1002"/>
      <c r="Y258" s="1002"/>
      <c r="Z258" s="1002"/>
    </row>
    <row r="259" spans="1:26" ht="13.5" customHeight="1">
      <c r="A259" s="1002"/>
      <c r="B259" s="1002"/>
      <c r="C259" s="1002"/>
      <c r="D259" s="1002"/>
      <c r="E259" s="1002"/>
      <c r="F259" s="1002"/>
      <c r="G259" s="1002"/>
      <c r="H259" s="1002"/>
      <c r="I259" s="1002"/>
      <c r="J259" s="1002"/>
      <c r="K259" s="1002"/>
      <c r="L259" s="1002"/>
      <c r="M259" s="1002"/>
      <c r="N259" s="1002"/>
      <c r="O259" s="1002"/>
      <c r="P259" s="1002"/>
      <c r="Q259" s="1002"/>
      <c r="R259" s="1002"/>
      <c r="S259" s="1002"/>
      <c r="T259" s="1002"/>
      <c r="U259" s="1002"/>
      <c r="V259" s="1002"/>
      <c r="W259" s="1002"/>
      <c r="X259" s="1002"/>
      <c r="Y259" s="1002"/>
      <c r="Z259" s="1002"/>
    </row>
    <row r="260" spans="1:26" ht="13.5" customHeight="1">
      <c r="A260" s="1002"/>
      <c r="B260" s="1002"/>
      <c r="C260" s="1002"/>
      <c r="D260" s="1002"/>
      <c r="E260" s="1002"/>
      <c r="F260" s="1002"/>
      <c r="G260" s="1002"/>
      <c r="H260" s="1002"/>
      <c r="I260" s="1002"/>
      <c r="J260" s="1002"/>
      <c r="K260" s="1002"/>
      <c r="L260" s="1002"/>
      <c r="M260" s="1002"/>
      <c r="N260" s="1002"/>
      <c r="O260" s="1002"/>
      <c r="P260" s="1002"/>
      <c r="Q260" s="1002"/>
      <c r="R260" s="1002"/>
      <c r="S260" s="1002"/>
      <c r="T260" s="1002"/>
      <c r="U260" s="1002"/>
      <c r="V260" s="1002"/>
      <c r="W260" s="1002"/>
      <c r="X260" s="1002"/>
      <c r="Y260" s="1002"/>
      <c r="Z260" s="1002"/>
    </row>
    <row r="261" spans="1:26" ht="13.5" customHeight="1">
      <c r="A261" s="1002"/>
      <c r="B261" s="1002"/>
      <c r="C261" s="1002"/>
      <c r="D261" s="1002"/>
      <c r="E261" s="1002"/>
      <c r="F261" s="1002"/>
      <c r="G261" s="1002"/>
      <c r="H261" s="1002"/>
      <c r="I261" s="1002"/>
      <c r="J261" s="1002"/>
      <c r="K261" s="1002"/>
      <c r="L261" s="1002"/>
      <c r="M261" s="1002"/>
      <c r="N261" s="1002"/>
      <c r="O261" s="1002"/>
      <c r="P261" s="1002"/>
      <c r="Q261" s="1002"/>
      <c r="R261" s="1002"/>
      <c r="S261" s="1002"/>
      <c r="T261" s="1002"/>
      <c r="U261" s="1002"/>
      <c r="V261" s="1002"/>
      <c r="W261" s="1002"/>
      <c r="X261" s="1002"/>
      <c r="Y261" s="1002"/>
      <c r="Z261" s="1002"/>
    </row>
    <row r="262" spans="1:26" ht="13.5" customHeight="1">
      <c r="A262" s="1002"/>
      <c r="B262" s="1002"/>
      <c r="C262" s="1002"/>
      <c r="D262" s="1002"/>
      <c r="E262" s="1002"/>
      <c r="F262" s="1002"/>
      <c r="G262" s="1002"/>
      <c r="H262" s="1002"/>
      <c r="I262" s="1002"/>
      <c r="J262" s="1002"/>
      <c r="K262" s="1002"/>
      <c r="L262" s="1002"/>
      <c r="M262" s="1002"/>
      <c r="N262" s="1002"/>
      <c r="O262" s="1002"/>
      <c r="P262" s="1002"/>
      <c r="Q262" s="1002"/>
      <c r="R262" s="1002"/>
      <c r="S262" s="1002"/>
      <c r="T262" s="1002"/>
      <c r="U262" s="1002"/>
      <c r="V262" s="1002"/>
      <c r="W262" s="1002"/>
      <c r="X262" s="1002"/>
      <c r="Y262" s="1002"/>
      <c r="Z262" s="1002"/>
    </row>
    <row r="263" spans="1:26" ht="13.5" customHeight="1">
      <c r="A263" s="1002"/>
      <c r="B263" s="1002"/>
      <c r="C263" s="1002"/>
      <c r="D263" s="1002"/>
      <c r="E263" s="1002"/>
      <c r="F263" s="1002"/>
      <c r="G263" s="1002"/>
      <c r="H263" s="1002"/>
      <c r="I263" s="1002"/>
      <c r="J263" s="1002"/>
      <c r="K263" s="1002"/>
      <c r="L263" s="1002"/>
      <c r="M263" s="1002"/>
      <c r="N263" s="1002"/>
      <c r="O263" s="1002"/>
      <c r="P263" s="1002"/>
      <c r="Q263" s="1002"/>
      <c r="R263" s="1002"/>
      <c r="S263" s="1002"/>
      <c r="T263" s="1002"/>
      <c r="U263" s="1002"/>
      <c r="V263" s="1002"/>
      <c r="W263" s="1002"/>
      <c r="X263" s="1002"/>
      <c r="Y263" s="1002"/>
      <c r="Z263" s="1002"/>
    </row>
    <row r="264" spans="1:26" ht="13.5" customHeight="1">
      <c r="A264" s="1002"/>
      <c r="B264" s="1002"/>
      <c r="C264" s="1002"/>
      <c r="D264" s="1002"/>
      <c r="E264" s="1002"/>
      <c r="F264" s="1002"/>
      <c r="G264" s="1002"/>
      <c r="H264" s="1002"/>
      <c r="I264" s="1002"/>
      <c r="J264" s="1002"/>
      <c r="K264" s="1002"/>
      <c r="L264" s="1002"/>
      <c r="M264" s="1002"/>
      <c r="N264" s="1002"/>
      <c r="O264" s="1002"/>
      <c r="P264" s="1002"/>
      <c r="Q264" s="1002"/>
      <c r="R264" s="1002"/>
      <c r="S264" s="1002"/>
      <c r="T264" s="1002"/>
      <c r="U264" s="1002"/>
      <c r="V264" s="1002"/>
      <c r="W264" s="1002"/>
      <c r="X264" s="1002"/>
      <c r="Y264" s="1002"/>
      <c r="Z264" s="1002"/>
    </row>
    <row r="265" spans="1:26" ht="13.5" customHeight="1">
      <c r="A265" s="1002"/>
      <c r="B265" s="1002"/>
      <c r="C265" s="1002"/>
      <c r="D265" s="1002"/>
      <c r="E265" s="1002"/>
      <c r="F265" s="1002"/>
      <c r="G265" s="1002"/>
      <c r="H265" s="1002"/>
      <c r="I265" s="1002"/>
      <c r="J265" s="1002"/>
      <c r="K265" s="1002"/>
      <c r="L265" s="1002"/>
      <c r="M265" s="1002"/>
      <c r="N265" s="1002"/>
      <c r="O265" s="1002"/>
      <c r="P265" s="1002"/>
      <c r="Q265" s="1002"/>
      <c r="R265" s="1002"/>
      <c r="S265" s="1002"/>
      <c r="T265" s="1002"/>
      <c r="U265" s="1002"/>
      <c r="V265" s="1002"/>
      <c r="W265" s="1002"/>
      <c r="X265" s="1002"/>
      <c r="Y265" s="1002"/>
      <c r="Z265" s="1002"/>
    </row>
    <row r="266" spans="1:26" ht="13.5" customHeight="1">
      <c r="A266" s="1002"/>
      <c r="B266" s="1002"/>
      <c r="C266" s="1002"/>
      <c r="D266" s="1002"/>
      <c r="E266" s="1002"/>
      <c r="F266" s="1002"/>
      <c r="G266" s="1002"/>
      <c r="H266" s="1002"/>
      <c r="I266" s="1002"/>
      <c r="J266" s="1002"/>
      <c r="K266" s="1002"/>
      <c r="L266" s="1002"/>
      <c r="M266" s="1002"/>
      <c r="N266" s="1002"/>
      <c r="O266" s="1002"/>
      <c r="P266" s="1002"/>
      <c r="Q266" s="1002"/>
      <c r="R266" s="1002"/>
      <c r="S266" s="1002"/>
      <c r="T266" s="1002"/>
      <c r="U266" s="1002"/>
      <c r="V266" s="1002"/>
      <c r="W266" s="1002"/>
      <c r="X266" s="1002"/>
      <c r="Y266" s="1002"/>
      <c r="Z266" s="1002"/>
    </row>
    <row r="267" spans="1:26" ht="13.5" customHeight="1">
      <c r="A267" s="1002"/>
      <c r="B267" s="1002"/>
      <c r="C267" s="1002"/>
      <c r="D267" s="1002"/>
      <c r="E267" s="1002"/>
      <c r="F267" s="1002"/>
      <c r="G267" s="1002"/>
      <c r="H267" s="1002"/>
      <c r="I267" s="1002"/>
      <c r="J267" s="1002"/>
      <c r="K267" s="1002"/>
      <c r="L267" s="1002"/>
      <c r="M267" s="1002"/>
      <c r="N267" s="1002"/>
      <c r="O267" s="1002"/>
      <c r="P267" s="1002"/>
      <c r="Q267" s="1002"/>
      <c r="R267" s="1002"/>
      <c r="S267" s="1002"/>
      <c r="T267" s="1002"/>
      <c r="U267" s="1002"/>
      <c r="V267" s="1002"/>
      <c r="W267" s="1002"/>
      <c r="X267" s="1002"/>
      <c r="Y267" s="1002"/>
      <c r="Z267" s="1002"/>
    </row>
    <row r="268" spans="1:26" ht="13.5" customHeight="1">
      <c r="A268" s="1002"/>
      <c r="B268" s="1002"/>
      <c r="C268" s="1002"/>
      <c r="D268" s="1002"/>
      <c r="E268" s="1002"/>
      <c r="F268" s="1002"/>
      <c r="G268" s="1002"/>
      <c r="H268" s="1002"/>
      <c r="I268" s="1002"/>
      <c r="J268" s="1002"/>
      <c r="K268" s="1002"/>
      <c r="L268" s="1002"/>
      <c r="M268" s="1002"/>
      <c r="N268" s="1002"/>
      <c r="O268" s="1002"/>
      <c r="P268" s="1002"/>
      <c r="Q268" s="1002"/>
      <c r="R268" s="1002"/>
      <c r="S268" s="1002"/>
      <c r="T268" s="1002"/>
      <c r="U268" s="1002"/>
      <c r="V268" s="1002"/>
      <c r="W268" s="1002"/>
      <c r="X268" s="1002"/>
      <c r="Y268" s="1002"/>
      <c r="Z268" s="1002"/>
    </row>
    <row r="269" spans="1:26" ht="13.5" customHeight="1">
      <c r="A269" s="1002"/>
      <c r="B269" s="1002"/>
      <c r="C269" s="1002"/>
      <c r="D269" s="1002"/>
      <c r="E269" s="1002"/>
      <c r="F269" s="1002"/>
      <c r="G269" s="1002"/>
      <c r="H269" s="1002"/>
      <c r="I269" s="1002"/>
      <c r="J269" s="1002"/>
      <c r="K269" s="1002"/>
      <c r="L269" s="1002"/>
      <c r="M269" s="1002"/>
      <c r="N269" s="1002"/>
      <c r="O269" s="1002"/>
      <c r="P269" s="1002"/>
      <c r="Q269" s="1002"/>
      <c r="R269" s="1002"/>
      <c r="S269" s="1002"/>
      <c r="T269" s="1002"/>
      <c r="U269" s="1002"/>
      <c r="V269" s="1002"/>
      <c r="W269" s="1002"/>
      <c r="X269" s="1002"/>
      <c r="Y269" s="1002"/>
      <c r="Z269" s="1002"/>
    </row>
    <row r="270" spans="1:26" ht="13.5" customHeight="1">
      <c r="A270" s="1002"/>
      <c r="B270" s="1002"/>
      <c r="C270" s="1002"/>
      <c r="D270" s="1002"/>
      <c r="E270" s="1002"/>
      <c r="F270" s="1002"/>
      <c r="G270" s="1002"/>
      <c r="H270" s="1002"/>
      <c r="I270" s="1002"/>
      <c r="J270" s="1002"/>
      <c r="K270" s="1002"/>
      <c r="L270" s="1002"/>
      <c r="M270" s="1002"/>
      <c r="N270" s="1002"/>
      <c r="O270" s="1002"/>
      <c r="P270" s="1002"/>
      <c r="Q270" s="1002"/>
      <c r="R270" s="1002"/>
      <c r="S270" s="1002"/>
      <c r="T270" s="1002"/>
      <c r="U270" s="1002"/>
      <c r="V270" s="1002"/>
      <c r="W270" s="1002"/>
      <c r="X270" s="1002"/>
      <c r="Y270" s="1002"/>
      <c r="Z270" s="1002"/>
    </row>
    <row r="271" spans="1:26" ht="13.5" customHeight="1">
      <c r="A271" s="1002"/>
      <c r="B271" s="1002"/>
      <c r="C271" s="1002"/>
      <c r="D271" s="1002"/>
      <c r="E271" s="1002"/>
      <c r="F271" s="1002"/>
      <c r="G271" s="1002"/>
      <c r="H271" s="1002"/>
      <c r="I271" s="1002"/>
      <c r="J271" s="1002"/>
      <c r="K271" s="1002"/>
      <c r="L271" s="1002"/>
      <c r="M271" s="1002"/>
      <c r="N271" s="1002"/>
      <c r="O271" s="1002"/>
      <c r="P271" s="1002"/>
      <c r="Q271" s="1002"/>
      <c r="R271" s="1002"/>
      <c r="S271" s="1002"/>
      <c r="T271" s="1002"/>
      <c r="U271" s="1002"/>
      <c r="V271" s="1002"/>
      <c r="W271" s="1002"/>
      <c r="X271" s="1002"/>
      <c r="Y271" s="1002"/>
      <c r="Z271" s="1002"/>
    </row>
    <row r="272" spans="1:26" ht="13.5" customHeight="1">
      <c r="A272" s="1002"/>
      <c r="B272" s="1002"/>
      <c r="C272" s="1002"/>
      <c r="D272" s="1002"/>
      <c r="E272" s="1002"/>
      <c r="F272" s="1002"/>
      <c r="G272" s="1002"/>
      <c r="H272" s="1002"/>
      <c r="I272" s="1002"/>
      <c r="J272" s="1002"/>
      <c r="K272" s="1002"/>
      <c r="L272" s="1002"/>
      <c r="M272" s="1002"/>
      <c r="N272" s="1002"/>
      <c r="O272" s="1002"/>
      <c r="P272" s="1002"/>
      <c r="Q272" s="1002"/>
      <c r="R272" s="1002"/>
      <c r="S272" s="1002"/>
      <c r="T272" s="1002"/>
      <c r="U272" s="1002"/>
      <c r="V272" s="1002"/>
      <c r="W272" s="1002"/>
      <c r="X272" s="1002"/>
      <c r="Y272" s="1002"/>
      <c r="Z272" s="1002"/>
    </row>
    <row r="273" spans="1:26" ht="13.5" customHeight="1">
      <c r="A273" s="1002"/>
      <c r="B273" s="1002"/>
      <c r="C273" s="1002"/>
      <c r="D273" s="1002"/>
      <c r="E273" s="1002"/>
      <c r="F273" s="1002"/>
      <c r="G273" s="1002"/>
      <c r="H273" s="1002"/>
      <c r="I273" s="1002"/>
      <c r="J273" s="1002"/>
      <c r="K273" s="1002"/>
      <c r="L273" s="1002"/>
      <c r="M273" s="1002"/>
      <c r="N273" s="1002"/>
      <c r="O273" s="1002"/>
      <c r="P273" s="1002"/>
      <c r="Q273" s="1002"/>
      <c r="R273" s="1002"/>
      <c r="S273" s="1002"/>
      <c r="T273" s="1002"/>
      <c r="U273" s="1002"/>
      <c r="V273" s="1002"/>
      <c r="W273" s="1002"/>
      <c r="X273" s="1002"/>
      <c r="Y273" s="1002"/>
      <c r="Z273" s="1002"/>
    </row>
    <row r="274" spans="1:26" ht="13.5" customHeight="1">
      <c r="A274" s="1002"/>
      <c r="B274" s="1002"/>
      <c r="C274" s="1002"/>
      <c r="D274" s="1002"/>
      <c r="E274" s="1002"/>
      <c r="F274" s="1002"/>
      <c r="G274" s="1002"/>
      <c r="H274" s="1002"/>
      <c r="I274" s="1002"/>
      <c r="J274" s="1002"/>
      <c r="K274" s="1002"/>
      <c r="L274" s="1002"/>
      <c r="M274" s="1002"/>
      <c r="N274" s="1002"/>
      <c r="O274" s="1002"/>
      <c r="P274" s="1002"/>
      <c r="Q274" s="1002"/>
      <c r="R274" s="1002"/>
      <c r="S274" s="1002"/>
      <c r="T274" s="1002"/>
      <c r="U274" s="1002"/>
      <c r="V274" s="1002"/>
      <c r="W274" s="1002"/>
      <c r="X274" s="1002"/>
      <c r="Y274" s="1002"/>
      <c r="Z274" s="1002"/>
    </row>
    <row r="275" spans="1:26" ht="13.5" customHeight="1">
      <c r="A275" s="1002"/>
      <c r="B275" s="1002"/>
      <c r="C275" s="1002"/>
      <c r="D275" s="1002"/>
      <c r="E275" s="1002"/>
      <c r="F275" s="1002"/>
      <c r="G275" s="1002"/>
      <c r="H275" s="1002"/>
      <c r="I275" s="1002"/>
      <c r="J275" s="1002"/>
      <c r="K275" s="1002"/>
      <c r="L275" s="1002"/>
      <c r="M275" s="1002"/>
      <c r="N275" s="1002"/>
      <c r="O275" s="1002"/>
      <c r="P275" s="1002"/>
      <c r="Q275" s="1002"/>
      <c r="R275" s="1002"/>
      <c r="S275" s="1002"/>
      <c r="T275" s="1002"/>
      <c r="U275" s="1002"/>
      <c r="V275" s="1002"/>
      <c r="W275" s="1002"/>
      <c r="X275" s="1002"/>
      <c r="Y275" s="1002"/>
      <c r="Z275" s="1002"/>
    </row>
    <row r="276" spans="1:26" ht="13.5" customHeight="1">
      <c r="A276" s="1002"/>
      <c r="B276" s="1002"/>
      <c r="C276" s="1002"/>
      <c r="D276" s="1002"/>
      <c r="E276" s="1002"/>
      <c r="F276" s="1002"/>
      <c r="G276" s="1002"/>
      <c r="H276" s="1002"/>
      <c r="I276" s="1002"/>
      <c r="J276" s="1002"/>
      <c r="K276" s="1002"/>
      <c r="L276" s="1002"/>
      <c r="M276" s="1002"/>
      <c r="N276" s="1002"/>
      <c r="O276" s="1002"/>
      <c r="P276" s="1002"/>
      <c r="Q276" s="1002"/>
      <c r="R276" s="1002"/>
      <c r="S276" s="1002"/>
      <c r="T276" s="1002"/>
      <c r="U276" s="1002"/>
      <c r="V276" s="1002"/>
      <c r="W276" s="1002"/>
      <c r="X276" s="1002"/>
      <c r="Y276" s="1002"/>
      <c r="Z276" s="1002"/>
    </row>
    <row r="277" spans="1:26" ht="13.5" customHeight="1">
      <c r="A277" s="1002"/>
      <c r="B277" s="1002"/>
      <c r="C277" s="1002"/>
      <c r="D277" s="1002"/>
      <c r="E277" s="1002"/>
      <c r="F277" s="1002"/>
      <c r="G277" s="1002"/>
      <c r="H277" s="1002"/>
      <c r="I277" s="1002"/>
      <c r="J277" s="1002"/>
      <c r="K277" s="1002"/>
      <c r="L277" s="1002"/>
      <c r="M277" s="1002"/>
      <c r="N277" s="1002"/>
      <c r="O277" s="1002"/>
      <c r="P277" s="1002"/>
      <c r="Q277" s="1002"/>
      <c r="R277" s="1002"/>
      <c r="S277" s="1002"/>
      <c r="T277" s="1002"/>
      <c r="U277" s="1002"/>
      <c r="V277" s="1002"/>
      <c r="W277" s="1002"/>
      <c r="X277" s="1002"/>
      <c r="Y277" s="1002"/>
      <c r="Z277" s="1002"/>
    </row>
    <row r="278" spans="1:26" ht="13.5" customHeight="1">
      <c r="A278" s="1002"/>
      <c r="B278" s="1002"/>
      <c r="C278" s="1002"/>
      <c r="D278" s="1002"/>
      <c r="E278" s="1002"/>
      <c r="F278" s="1002"/>
      <c r="G278" s="1002"/>
      <c r="H278" s="1002"/>
      <c r="I278" s="1002"/>
      <c r="J278" s="1002"/>
      <c r="K278" s="1002"/>
      <c r="L278" s="1002"/>
      <c r="M278" s="1002"/>
      <c r="N278" s="1002"/>
      <c r="O278" s="1002"/>
      <c r="P278" s="1002"/>
      <c r="Q278" s="1002"/>
      <c r="R278" s="1002"/>
      <c r="S278" s="1002"/>
      <c r="T278" s="1002"/>
      <c r="U278" s="1002"/>
      <c r="V278" s="1002"/>
      <c r="W278" s="1002"/>
      <c r="X278" s="1002"/>
      <c r="Y278" s="1002"/>
      <c r="Z278" s="1002"/>
    </row>
    <row r="279" spans="1:26" ht="13.5" customHeight="1">
      <c r="A279" s="1002"/>
      <c r="B279" s="1002"/>
      <c r="C279" s="1002"/>
      <c r="D279" s="1002"/>
      <c r="E279" s="1002"/>
      <c r="F279" s="1002"/>
      <c r="G279" s="1002"/>
      <c r="H279" s="1002"/>
      <c r="I279" s="1002"/>
      <c r="J279" s="1002"/>
      <c r="K279" s="1002"/>
      <c r="L279" s="1002"/>
      <c r="M279" s="1002"/>
      <c r="N279" s="1002"/>
      <c r="O279" s="1002"/>
      <c r="P279" s="1002"/>
      <c r="Q279" s="1002"/>
      <c r="R279" s="1002"/>
      <c r="S279" s="1002"/>
      <c r="T279" s="1002"/>
      <c r="U279" s="1002"/>
      <c r="V279" s="1002"/>
      <c r="W279" s="1002"/>
      <c r="X279" s="1002"/>
      <c r="Y279" s="1002"/>
      <c r="Z279" s="1002"/>
    </row>
    <row r="280" spans="1:26" ht="13.5" customHeight="1">
      <c r="A280" s="1002"/>
      <c r="B280" s="1002"/>
      <c r="C280" s="1002"/>
      <c r="D280" s="1002"/>
      <c r="E280" s="1002"/>
      <c r="F280" s="1002"/>
      <c r="G280" s="1002"/>
      <c r="H280" s="1002"/>
      <c r="I280" s="1002"/>
      <c r="J280" s="1002"/>
      <c r="K280" s="1002"/>
      <c r="L280" s="1002"/>
      <c r="M280" s="1002"/>
      <c r="N280" s="1002"/>
      <c r="O280" s="1002"/>
      <c r="P280" s="1002"/>
      <c r="Q280" s="1002"/>
      <c r="R280" s="1002"/>
      <c r="S280" s="1002"/>
      <c r="T280" s="1002"/>
      <c r="U280" s="1002"/>
      <c r="V280" s="1002"/>
      <c r="W280" s="1002"/>
      <c r="X280" s="1002"/>
      <c r="Y280" s="1002"/>
      <c r="Z280" s="1002"/>
    </row>
    <row r="281" spans="1:26" ht="13.5" customHeight="1">
      <c r="A281" s="1002"/>
      <c r="B281" s="1002"/>
      <c r="C281" s="1002"/>
      <c r="D281" s="1002"/>
      <c r="E281" s="1002"/>
      <c r="F281" s="1002"/>
      <c r="G281" s="1002"/>
      <c r="H281" s="1002"/>
      <c r="I281" s="1002"/>
      <c r="J281" s="1002"/>
      <c r="K281" s="1002"/>
      <c r="L281" s="1002"/>
      <c r="M281" s="1002"/>
      <c r="N281" s="1002"/>
      <c r="O281" s="1002"/>
      <c r="P281" s="1002"/>
      <c r="Q281" s="1002"/>
      <c r="R281" s="1002"/>
      <c r="S281" s="1002"/>
      <c r="T281" s="1002"/>
      <c r="U281" s="1002"/>
      <c r="V281" s="1002"/>
      <c r="W281" s="1002"/>
      <c r="X281" s="1002"/>
      <c r="Y281" s="1002"/>
      <c r="Z281" s="1002"/>
    </row>
    <row r="282" spans="1:26" ht="13.5" customHeight="1">
      <c r="A282" s="1002"/>
      <c r="B282" s="1002"/>
      <c r="C282" s="1002"/>
      <c r="D282" s="1002"/>
      <c r="E282" s="1002"/>
      <c r="F282" s="1002"/>
      <c r="G282" s="1002"/>
      <c r="H282" s="1002"/>
      <c r="I282" s="1002"/>
      <c r="J282" s="1002"/>
      <c r="K282" s="1002"/>
      <c r="L282" s="1002"/>
      <c r="M282" s="1002"/>
      <c r="N282" s="1002"/>
      <c r="O282" s="1002"/>
      <c r="P282" s="1002"/>
      <c r="Q282" s="1002"/>
      <c r="R282" s="1002"/>
      <c r="S282" s="1002"/>
      <c r="T282" s="1002"/>
      <c r="U282" s="1002"/>
      <c r="V282" s="1002"/>
      <c r="W282" s="1002"/>
      <c r="X282" s="1002"/>
      <c r="Y282" s="1002"/>
      <c r="Z282" s="1002"/>
    </row>
    <row r="283" spans="1:26" ht="13.5" customHeight="1">
      <c r="A283" s="1002"/>
      <c r="B283" s="1002"/>
      <c r="C283" s="1002"/>
      <c r="D283" s="1002"/>
      <c r="E283" s="1002"/>
      <c r="F283" s="1002"/>
      <c r="G283" s="1002"/>
      <c r="H283" s="1002"/>
      <c r="I283" s="1002"/>
      <c r="J283" s="1002"/>
      <c r="K283" s="1002"/>
      <c r="L283" s="1002"/>
      <c r="M283" s="1002"/>
      <c r="N283" s="1002"/>
      <c r="O283" s="1002"/>
      <c r="P283" s="1002"/>
      <c r="Q283" s="1002"/>
      <c r="R283" s="1002"/>
      <c r="S283" s="1002"/>
      <c r="T283" s="1002"/>
      <c r="U283" s="1002"/>
      <c r="V283" s="1002"/>
      <c r="W283" s="1002"/>
      <c r="X283" s="1002"/>
      <c r="Y283" s="1002"/>
      <c r="Z283" s="1002"/>
    </row>
    <row r="284" spans="1:26" ht="13.5" customHeight="1">
      <c r="A284" s="1002"/>
      <c r="B284" s="1002"/>
      <c r="C284" s="1002"/>
      <c r="D284" s="1002"/>
      <c r="E284" s="1002"/>
      <c r="F284" s="1002"/>
      <c r="G284" s="1002"/>
      <c r="H284" s="1002"/>
      <c r="I284" s="1002"/>
      <c r="J284" s="1002"/>
      <c r="K284" s="1002"/>
      <c r="L284" s="1002"/>
      <c r="M284" s="1002"/>
      <c r="N284" s="1002"/>
      <c r="O284" s="1002"/>
      <c r="P284" s="1002"/>
      <c r="Q284" s="1002"/>
      <c r="R284" s="1002"/>
      <c r="S284" s="1002"/>
      <c r="T284" s="1002"/>
      <c r="U284" s="1002"/>
      <c r="V284" s="1002"/>
      <c r="W284" s="1002"/>
      <c r="X284" s="1002"/>
      <c r="Y284" s="1002"/>
      <c r="Z284" s="1002"/>
    </row>
    <row r="285" spans="1:26" ht="13.5" customHeight="1">
      <c r="A285" s="1002"/>
      <c r="B285" s="1002"/>
      <c r="C285" s="1002"/>
      <c r="D285" s="1002"/>
      <c r="E285" s="1002"/>
      <c r="F285" s="1002"/>
      <c r="G285" s="1002"/>
      <c r="H285" s="1002"/>
      <c r="I285" s="1002"/>
      <c r="J285" s="1002"/>
      <c r="K285" s="1002"/>
      <c r="L285" s="1002"/>
      <c r="M285" s="1002"/>
      <c r="N285" s="1002"/>
      <c r="O285" s="1002"/>
      <c r="P285" s="1002"/>
      <c r="Q285" s="1002"/>
      <c r="R285" s="1002"/>
      <c r="S285" s="1002"/>
      <c r="T285" s="1002"/>
      <c r="U285" s="1002"/>
      <c r="V285" s="1002"/>
      <c r="W285" s="1002"/>
      <c r="X285" s="1002"/>
      <c r="Y285" s="1002"/>
      <c r="Z285" s="1002"/>
    </row>
    <row r="286" spans="1:26" ht="13.5" customHeight="1">
      <c r="A286" s="1002"/>
      <c r="B286" s="1002"/>
      <c r="C286" s="1002"/>
      <c r="D286" s="1002"/>
      <c r="E286" s="1002"/>
      <c r="F286" s="1002"/>
      <c r="G286" s="1002"/>
      <c r="H286" s="1002"/>
      <c r="I286" s="1002"/>
      <c r="J286" s="1002"/>
      <c r="K286" s="1002"/>
      <c r="L286" s="1002"/>
      <c r="M286" s="1002"/>
      <c r="N286" s="1002"/>
      <c r="O286" s="1002"/>
      <c r="P286" s="1002"/>
      <c r="Q286" s="1002"/>
      <c r="R286" s="1002"/>
      <c r="S286" s="1002"/>
      <c r="T286" s="1002"/>
      <c r="U286" s="1002"/>
      <c r="V286" s="1002"/>
      <c r="W286" s="1002"/>
      <c r="X286" s="1002"/>
      <c r="Y286" s="1002"/>
      <c r="Z286" s="1002"/>
    </row>
    <row r="287" spans="1:26" ht="13.5" customHeight="1">
      <c r="A287" s="1002"/>
      <c r="B287" s="1002"/>
      <c r="C287" s="1002"/>
      <c r="D287" s="1002"/>
      <c r="E287" s="1002"/>
      <c r="F287" s="1002"/>
      <c r="G287" s="1002"/>
      <c r="H287" s="1002"/>
      <c r="I287" s="1002"/>
      <c r="J287" s="1002"/>
      <c r="K287" s="1002"/>
      <c r="L287" s="1002"/>
      <c r="M287" s="1002"/>
      <c r="N287" s="1002"/>
      <c r="O287" s="1002"/>
      <c r="P287" s="1002"/>
      <c r="Q287" s="1002"/>
      <c r="R287" s="1002"/>
      <c r="S287" s="1002"/>
      <c r="T287" s="1002"/>
      <c r="U287" s="1002"/>
      <c r="V287" s="1002"/>
      <c r="W287" s="1002"/>
      <c r="X287" s="1002"/>
      <c r="Y287" s="1002"/>
      <c r="Z287" s="1002"/>
    </row>
    <row r="288" spans="1:26" ht="13.5" customHeight="1">
      <c r="A288" s="1002"/>
      <c r="B288" s="1002"/>
      <c r="C288" s="1002"/>
      <c r="D288" s="1002"/>
      <c r="E288" s="1002"/>
      <c r="F288" s="1002"/>
      <c r="G288" s="1002"/>
      <c r="H288" s="1002"/>
      <c r="I288" s="1002"/>
      <c r="J288" s="1002"/>
      <c r="K288" s="1002"/>
      <c r="L288" s="1002"/>
      <c r="M288" s="1002"/>
      <c r="N288" s="1002"/>
      <c r="O288" s="1002"/>
      <c r="P288" s="1002"/>
      <c r="Q288" s="1002"/>
      <c r="R288" s="1002"/>
      <c r="S288" s="1002"/>
      <c r="T288" s="1002"/>
      <c r="U288" s="1002"/>
      <c r="V288" s="1002"/>
      <c r="W288" s="1002"/>
      <c r="X288" s="1002"/>
      <c r="Y288" s="1002"/>
      <c r="Z288" s="1002"/>
    </row>
    <row r="289" spans="1:26" ht="13.5" customHeight="1">
      <c r="A289" s="1002"/>
      <c r="B289" s="1002"/>
      <c r="C289" s="1002"/>
      <c r="D289" s="1002"/>
      <c r="E289" s="1002"/>
      <c r="F289" s="1002"/>
      <c r="G289" s="1002"/>
      <c r="H289" s="1002"/>
      <c r="I289" s="1002"/>
      <c r="J289" s="1002"/>
      <c r="K289" s="1002"/>
      <c r="L289" s="1002"/>
      <c r="M289" s="1002"/>
      <c r="N289" s="1002"/>
      <c r="O289" s="1002"/>
      <c r="P289" s="1002"/>
      <c r="Q289" s="1002"/>
      <c r="R289" s="1002"/>
      <c r="S289" s="1002"/>
      <c r="T289" s="1002"/>
      <c r="U289" s="1002"/>
      <c r="V289" s="1002"/>
      <c r="W289" s="1002"/>
      <c r="X289" s="1002"/>
      <c r="Y289" s="1002"/>
      <c r="Z289" s="1002"/>
    </row>
    <row r="290" spans="1:26" ht="13.5" customHeight="1">
      <c r="A290" s="1002"/>
      <c r="B290" s="1002"/>
      <c r="C290" s="1002"/>
      <c r="D290" s="1002"/>
      <c r="E290" s="1002"/>
      <c r="F290" s="1002"/>
      <c r="G290" s="1002"/>
      <c r="H290" s="1002"/>
      <c r="I290" s="1002"/>
      <c r="J290" s="1002"/>
      <c r="K290" s="1002"/>
      <c r="L290" s="1002"/>
      <c r="M290" s="1002"/>
      <c r="N290" s="1002"/>
      <c r="O290" s="1002"/>
      <c r="P290" s="1002"/>
      <c r="Q290" s="1002"/>
      <c r="R290" s="1002"/>
      <c r="S290" s="1002"/>
      <c r="T290" s="1002"/>
      <c r="U290" s="1002"/>
      <c r="V290" s="1002"/>
      <c r="W290" s="1002"/>
      <c r="X290" s="1002"/>
      <c r="Y290" s="1002"/>
      <c r="Z290" s="1002"/>
    </row>
    <row r="291" spans="1:26" ht="13.5" customHeight="1">
      <c r="A291" s="1002"/>
      <c r="B291" s="1002"/>
      <c r="C291" s="1002"/>
      <c r="D291" s="1002"/>
      <c r="E291" s="1002"/>
      <c r="F291" s="1002"/>
      <c r="G291" s="1002"/>
      <c r="H291" s="1002"/>
      <c r="I291" s="1002"/>
      <c r="J291" s="1002"/>
      <c r="K291" s="1002"/>
      <c r="L291" s="1002"/>
      <c r="M291" s="1002"/>
      <c r="N291" s="1002"/>
      <c r="O291" s="1002"/>
      <c r="P291" s="1002"/>
      <c r="Q291" s="1002"/>
      <c r="R291" s="1002"/>
      <c r="S291" s="1002"/>
      <c r="T291" s="1002"/>
      <c r="U291" s="1002"/>
      <c r="V291" s="1002"/>
      <c r="W291" s="1002"/>
      <c r="X291" s="1002"/>
      <c r="Y291" s="1002"/>
      <c r="Z291" s="1002"/>
    </row>
    <row r="292" spans="1:26" ht="13.5" customHeight="1">
      <c r="A292" s="1002"/>
      <c r="B292" s="1002"/>
      <c r="C292" s="1002"/>
      <c r="D292" s="1002"/>
      <c r="E292" s="1002"/>
      <c r="F292" s="1002"/>
      <c r="G292" s="1002"/>
      <c r="H292" s="1002"/>
      <c r="I292" s="1002"/>
      <c r="J292" s="1002"/>
      <c r="K292" s="1002"/>
      <c r="L292" s="1002"/>
      <c r="M292" s="1002"/>
      <c r="N292" s="1002"/>
      <c r="O292" s="1002"/>
      <c r="P292" s="1002"/>
      <c r="Q292" s="1002"/>
      <c r="R292" s="1002"/>
      <c r="S292" s="1002"/>
      <c r="T292" s="1002"/>
      <c r="U292" s="1002"/>
      <c r="V292" s="1002"/>
      <c r="W292" s="1002"/>
      <c r="X292" s="1002"/>
      <c r="Y292" s="1002"/>
      <c r="Z292" s="1002"/>
    </row>
    <row r="293" spans="1:26" ht="13.5" customHeight="1">
      <c r="A293" s="1002"/>
      <c r="B293" s="1002"/>
      <c r="C293" s="1002"/>
      <c r="D293" s="1002"/>
      <c r="E293" s="1002"/>
      <c r="F293" s="1002"/>
      <c r="G293" s="1002"/>
      <c r="H293" s="1002"/>
      <c r="I293" s="1002"/>
      <c r="J293" s="1002"/>
      <c r="K293" s="1002"/>
      <c r="L293" s="1002"/>
      <c r="M293" s="1002"/>
      <c r="N293" s="1002"/>
      <c r="O293" s="1002"/>
      <c r="P293" s="1002"/>
      <c r="Q293" s="1002"/>
      <c r="R293" s="1002"/>
      <c r="S293" s="1002"/>
      <c r="T293" s="1002"/>
      <c r="U293" s="1002"/>
      <c r="V293" s="1002"/>
      <c r="W293" s="1002"/>
      <c r="X293" s="1002"/>
      <c r="Y293" s="1002"/>
      <c r="Z293" s="1002"/>
    </row>
    <row r="294" spans="1:26" ht="13.5" customHeight="1">
      <c r="A294" s="1002"/>
      <c r="B294" s="1002"/>
      <c r="C294" s="1002"/>
      <c r="D294" s="1002"/>
      <c r="E294" s="1002"/>
      <c r="F294" s="1002"/>
      <c r="G294" s="1002"/>
      <c r="H294" s="1002"/>
      <c r="I294" s="1002"/>
      <c r="J294" s="1002"/>
      <c r="K294" s="1002"/>
      <c r="L294" s="1002"/>
      <c r="M294" s="1002"/>
      <c r="N294" s="1002"/>
      <c r="O294" s="1002"/>
      <c r="P294" s="1002"/>
      <c r="Q294" s="1002"/>
      <c r="R294" s="1002"/>
      <c r="S294" s="1002"/>
      <c r="T294" s="1002"/>
      <c r="U294" s="1002"/>
      <c r="V294" s="1002"/>
      <c r="W294" s="1002"/>
      <c r="X294" s="1002"/>
      <c r="Y294" s="1002"/>
      <c r="Z294" s="1002"/>
    </row>
    <row r="295" spans="1:26" ht="13.5" customHeight="1">
      <c r="A295" s="1002"/>
      <c r="B295" s="1002"/>
      <c r="C295" s="1002"/>
      <c r="D295" s="1002"/>
      <c r="E295" s="1002"/>
      <c r="F295" s="1002"/>
      <c r="G295" s="1002"/>
      <c r="H295" s="1002"/>
      <c r="I295" s="1002"/>
      <c r="J295" s="1002"/>
      <c r="K295" s="1002"/>
      <c r="L295" s="1002"/>
      <c r="M295" s="1002"/>
      <c r="N295" s="1002"/>
      <c r="O295" s="1002"/>
      <c r="P295" s="1002"/>
      <c r="Q295" s="1002"/>
      <c r="R295" s="1002"/>
      <c r="S295" s="1002"/>
      <c r="T295" s="1002"/>
      <c r="U295" s="1002"/>
      <c r="V295" s="1002"/>
      <c r="W295" s="1002"/>
      <c r="X295" s="1002"/>
      <c r="Y295" s="1002"/>
      <c r="Z295" s="1002"/>
    </row>
    <row r="296" spans="1:26" ht="13.5" customHeight="1">
      <c r="A296" s="1002"/>
      <c r="B296" s="1002"/>
      <c r="C296" s="1002"/>
      <c r="D296" s="1002"/>
      <c r="E296" s="1002"/>
      <c r="F296" s="1002"/>
      <c r="G296" s="1002"/>
      <c r="H296" s="1002"/>
      <c r="I296" s="1002"/>
      <c r="J296" s="1002"/>
      <c r="K296" s="1002"/>
      <c r="L296" s="1002"/>
      <c r="M296" s="1002"/>
      <c r="N296" s="1002"/>
      <c r="O296" s="1002"/>
      <c r="P296" s="1002"/>
      <c r="Q296" s="1002"/>
      <c r="R296" s="1002"/>
      <c r="S296" s="1002"/>
      <c r="T296" s="1002"/>
      <c r="U296" s="1002"/>
      <c r="V296" s="1002"/>
      <c r="W296" s="1002"/>
      <c r="X296" s="1002"/>
      <c r="Y296" s="1002"/>
      <c r="Z296" s="1002"/>
    </row>
    <row r="297" spans="1:26" ht="13.5" customHeight="1">
      <c r="A297" s="1002"/>
      <c r="B297" s="1002"/>
      <c r="C297" s="1002"/>
      <c r="D297" s="1002"/>
      <c r="E297" s="1002"/>
      <c r="F297" s="1002"/>
      <c r="G297" s="1002"/>
      <c r="H297" s="1002"/>
      <c r="I297" s="1002"/>
      <c r="J297" s="1002"/>
      <c r="K297" s="1002"/>
      <c r="L297" s="1002"/>
      <c r="M297" s="1002"/>
      <c r="N297" s="1002"/>
      <c r="O297" s="1002"/>
      <c r="P297" s="1002"/>
      <c r="Q297" s="1002"/>
      <c r="R297" s="1002"/>
      <c r="S297" s="1002"/>
      <c r="T297" s="1002"/>
      <c r="U297" s="1002"/>
      <c r="V297" s="1002"/>
      <c r="W297" s="1002"/>
      <c r="X297" s="1002"/>
      <c r="Y297" s="1002"/>
      <c r="Z297" s="1002"/>
    </row>
    <row r="298" spans="1:26" ht="13.5" customHeight="1">
      <c r="A298" s="1002"/>
      <c r="B298" s="1002"/>
      <c r="C298" s="1002"/>
      <c r="D298" s="1002"/>
      <c r="E298" s="1002"/>
      <c r="F298" s="1002"/>
      <c r="G298" s="1002"/>
      <c r="H298" s="1002"/>
      <c r="I298" s="1002"/>
      <c r="J298" s="1002"/>
      <c r="K298" s="1002"/>
      <c r="L298" s="1002"/>
      <c r="M298" s="1002"/>
      <c r="N298" s="1002"/>
      <c r="O298" s="1002"/>
      <c r="P298" s="1002"/>
      <c r="Q298" s="1002"/>
      <c r="R298" s="1002"/>
      <c r="S298" s="1002"/>
      <c r="T298" s="1002"/>
      <c r="U298" s="1002"/>
      <c r="V298" s="1002"/>
      <c r="W298" s="1002"/>
      <c r="X298" s="1002"/>
      <c r="Y298" s="1002"/>
      <c r="Z298" s="1002"/>
    </row>
    <row r="299" spans="1:26" ht="13.5" customHeight="1">
      <c r="A299" s="1002"/>
      <c r="B299" s="1002"/>
      <c r="C299" s="1002"/>
      <c r="D299" s="1002"/>
      <c r="E299" s="1002"/>
      <c r="F299" s="1002"/>
      <c r="G299" s="1002"/>
      <c r="H299" s="1002"/>
      <c r="I299" s="1002"/>
      <c r="J299" s="1002"/>
      <c r="K299" s="1002"/>
      <c r="L299" s="1002"/>
      <c r="M299" s="1002"/>
      <c r="N299" s="1002"/>
      <c r="O299" s="1002"/>
      <c r="P299" s="1002"/>
      <c r="Q299" s="1002"/>
      <c r="R299" s="1002"/>
      <c r="S299" s="1002"/>
      <c r="T299" s="1002"/>
      <c r="U299" s="1002"/>
      <c r="V299" s="1002"/>
      <c r="W299" s="1002"/>
      <c r="X299" s="1002"/>
      <c r="Y299" s="1002"/>
      <c r="Z299" s="1002"/>
    </row>
    <row r="300" spans="1:26" ht="13.5" customHeight="1">
      <c r="A300" s="1002"/>
      <c r="B300" s="1002"/>
      <c r="C300" s="1002"/>
      <c r="D300" s="1002"/>
      <c r="E300" s="1002"/>
      <c r="F300" s="1002"/>
      <c r="G300" s="1002"/>
      <c r="H300" s="1002"/>
      <c r="I300" s="1002"/>
      <c r="J300" s="1002"/>
      <c r="K300" s="1002"/>
      <c r="L300" s="1002"/>
      <c r="M300" s="1002"/>
      <c r="N300" s="1002"/>
      <c r="O300" s="1002"/>
      <c r="P300" s="1002"/>
      <c r="Q300" s="1002"/>
      <c r="R300" s="1002"/>
      <c r="S300" s="1002"/>
      <c r="T300" s="1002"/>
      <c r="U300" s="1002"/>
      <c r="V300" s="1002"/>
      <c r="W300" s="1002"/>
      <c r="X300" s="1002"/>
      <c r="Y300" s="1002"/>
      <c r="Z300" s="1002"/>
    </row>
    <row r="301" spans="1:26" ht="13.5" customHeight="1">
      <c r="A301" s="1002"/>
      <c r="B301" s="1002"/>
      <c r="C301" s="1002"/>
      <c r="D301" s="1002"/>
      <c r="E301" s="1002"/>
      <c r="F301" s="1002"/>
      <c r="G301" s="1002"/>
      <c r="H301" s="1002"/>
      <c r="I301" s="1002"/>
      <c r="J301" s="1002"/>
      <c r="K301" s="1002"/>
      <c r="L301" s="1002"/>
      <c r="M301" s="1002"/>
      <c r="N301" s="1002"/>
      <c r="O301" s="1002"/>
      <c r="P301" s="1002"/>
      <c r="Q301" s="1002"/>
      <c r="R301" s="1002"/>
      <c r="S301" s="1002"/>
      <c r="T301" s="1002"/>
      <c r="U301" s="1002"/>
      <c r="V301" s="1002"/>
      <c r="W301" s="1002"/>
      <c r="X301" s="1002"/>
      <c r="Y301" s="1002"/>
      <c r="Z301" s="1002"/>
    </row>
    <row r="302" spans="1:26" ht="13.5" customHeight="1">
      <c r="A302" s="1002"/>
      <c r="B302" s="1002"/>
      <c r="C302" s="1002"/>
      <c r="D302" s="1002"/>
      <c r="E302" s="1002"/>
      <c r="F302" s="1002"/>
      <c r="G302" s="1002"/>
      <c r="H302" s="1002"/>
      <c r="I302" s="1002"/>
      <c r="J302" s="1002"/>
      <c r="K302" s="1002"/>
      <c r="L302" s="1002"/>
      <c r="M302" s="1002"/>
      <c r="N302" s="1002"/>
      <c r="O302" s="1002"/>
      <c r="P302" s="1002"/>
      <c r="Q302" s="1002"/>
      <c r="R302" s="1002"/>
      <c r="S302" s="1002"/>
      <c r="T302" s="1002"/>
      <c r="U302" s="1002"/>
      <c r="V302" s="1002"/>
      <c r="W302" s="1002"/>
      <c r="X302" s="1002"/>
      <c r="Y302" s="1002"/>
      <c r="Z302" s="1002"/>
    </row>
    <row r="303" spans="1:26" ht="13.5" customHeight="1">
      <c r="A303" s="1002"/>
      <c r="B303" s="1002"/>
      <c r="C303" s="1002"/>
      <c r="D303" s="1002"/>
      <c r="E303" s="1002"/>
      <c r="F303" s="1002"/>
      <c r="G303" s="1002"/>
      <c r="H303" s="1002"/>
      <c r="I303" s="1002"/>
      <c r="J303" s="1002"/>
      <c r="K303" s="1002"/>
      <c r="L303" s="1002"/>
      <c r="M303" s="1002"/>
      <c r="N303" s="1002"/>
      <c r="O303" s="1002"/>
      <c r="P303" s="1002"/>
      <c r="Q303" s="1002"/>
      <c r="R303" s="1002"/>
      <c r="S303" s="1002"/>
      <c r="T303" s="1002"/>
      <c r="U303" s="1002"/>
      <c r="V303" s="1002"/>
      <c r="W303" s="1002"/>
      <c r="X303" s="1002"/>
      <c r="Y303" s="1002"/>
      <c r="Z303" s="1002"/>
    </row>
    <row r="304" spans="1:26" ht="13.5" customHeight="1">
      <c r="A304" s="1002"/>
      <c r="B304" s="1002"/>
      <c r="C304" s="1002"/>
      <c r="D304" s="1002"/>
      <c r="E304" s="1002"/>
      <c r="F304" s="1002"/>
      <c r="G304" s="1002"/>
      <c r="H304" s="1002"/>
      <c r="I304" s="1002"/>
      <c r="J304" s="1002"/>
      <c r="K304" s="1002"/>
      <c r="L304" s="1002"/>
      <c r="M304" s="1002"/>
      <c r="N304" s="1002"/>
      <c r="O304" s="1002"/>
      <c r="P304" s="1002"/>
      <c r="Q304" s="1002"/>
      <c r="R304" s="1002"/>
      <c r="S304" s="1002"/>
      <c r="T304" s="1002"/>
      <c r="U304" s="1002"/>
      <c r="V304" s="1002"/>
      <c r="W304" s="1002"/>
      <c r="X304" s="1002"/>
      <c r="Y304" s="1002"/>
      <c r="Z304" s="1002"/>
    </row>
    <row r="305" spans="1:26" ht="13.5" customHeight="1">
      <c r="A305" s="1002"/>
      <c r="B305" s="1002"/>
      <c r="C305" s="1002"/>
      <c r="D305" s="1002"/>
      <c r="E305" s="1002"/>
      <c r="F305" s="1002"/>
      <c r="G305" s="1002"/>
      <c r="H305" s="1002"/>
      <c r="I305" s="1002"/>
      <c r="J305" s="1002"/>
      <c r="K305" s="1002"/>
      <c r="L305" s="1002"/>
      <c r="M305" s="1002"/>
      <c r="N305" s="1002"/>
      <c r="O305" s="1002"/>
      <c r="P305" s="1002"/>
      <c r="Q305" s="1002"/>
      <c r="R305" s="1002"/>
      <c r="S305" s="1002"/>
      <c r="T305" s="1002"/>
      <c r="U305" s="1002"/>
      <c r="V305" s="1002"/>
      <c r="W305" s="1002"/>
      <c r="X305" s="1002"/>
      <c r="Y305" s="1002"/>
      <c r="Z305" s="1002"/>
    </row>
    <row r="306" spans="1:26" ht="13.5" customHeight="1">
      <c r="A306" s="1002"/>
      <c r="B306" s="1002"/>
      <c r="C306" s="1002"/>
      <c r="D306" s="1002"/>
      <c r="E306" s="1002"/>
      <c r="F306" s="1002"/>
      <c r="G306" s="1002"/>
      <c r="H306" s="1002"/>
      <c r="I306" s="1002"/>
      <c r="J306" s="1002"/>
      <c r="K306" s="1002"/>
      <c r="L306" s="1002"/>
      <c r="M306" s="1002"/>
      <c r="N306" s="1002"/>
      <c r="O306" s="1002"/>
      <c r="P306" s="1002"/>
      <c r="Q306" s="1002"/>
      <c r="R306" s="1002"/>
      <c r="S306" s="1002"/>
      <c r="T306" s="1002"/>
      <c r="U306" s="1002"/>
      <c r="V306" s="1002"/>
      <c r="W306" s="1002"/>
      <c r="X306" s="1002"/>
      <c r="Y306" s="1002"/>
      <c r="Z306" s="1002"/>
    </row>
    <row r="307" spans="1:26" ht="13.5" customHeight="1">
      <c r="A307" s="1002"/>
      <c r="B307" s="1002"/>
      <c r="C307" s="1002"/>
      <c r="D307" s="1002"/>
      <c r="E307" s="1002"/>
      <c r="F307" s="1002"/>
      <c r="G307" s="1002"/>
      <c r="H307" s="1002"/>
      <c r="I307" s="1002"/>
      <c r="J307" s="1002"/>
      <c r="K307" s="1002"/>
      <c r="L307" s="1002"/>
      <c r="M307" s="1002"/>
      <c r="N307" s="1002"/>
      <c r="O307" s="1002"/>
      <c r="P307" s="1002"/>
      <c r="Q307" s="1002"/>
      <c r="R307" s="1002"/>
      <c r="S307" s="1002"/>
      <c r="T307" s="1002"/>
      <c r="U307" s="1002"/>
      <c r="V307" s="1002"/>
      <c r="W307" s="1002"/>
      <c r="X307" s="1002"/>
      <c r="Y307" s="1002"/>
      <c r="Z307" s="1002"/>
    </row>
    <row r="308" spans="1:26" ht="13.5" customHeight="1">
      <c r="A308" s="1002"/>
      <c r="B308" s="1002"/>
      <c r="C308" s="1002"/>
      <c r="D308" s="1002"/>
      <c r="E308" s="1002"/>
      <c r="F308" s="1002"/>
      <c r="G308" s="1002"/>
      <c r="H308" s="1002"/>
      <c r="I308" s="1002"/>
      <c r="J308" s="1002"/>
      <c r="K308" s="1002"/>
      <c r="L308" s="1002"/>
      <c r="M308" s="1002"/>
      <c r="N308" s="1002"/>
      <c r="O308" s="1002"/>
      <c r="P308" s="1002"/>
      <c r="Q308" s="1002"/>
      <c r="R308" s="1002"/>
      <c r="S308" s="1002"/>
      <c r="T308" s="1002"/>
      <c r="U308" s="1002"/>
      <c r="V308" s="1002"/>
      <c r="W308" s="1002"/>
      <c r="X308" s="1002"/>
      <c r="Y308" s="1002"/>
      <c r="Z308" s="1002"/>
    </row>
    <row r="309" spans="1:26" ht="13.5" customHeight="1">
      <c r="A309" s="1002"/>
      <c r="B309" s="1002"/>
      <c r="C309" s="1002"/>
      <c r="D309" s="1002"/>
      <c r="E309" s="1002"/>
      <c r="F309" s="1002"/>
      <c r="G309" s="1002"/>
      <c r="H309" s="1002"/>
      <c r="I309" s="1002"/>
      <c r="J309" s="1002"/>
      <c r="K309" s="1002"/>
      <c r="L309" s="1002"/>
      <c r="M309" s="1002"/>
      <c r="N309" s="1002"/>
      <c r="O309" s="1002"/>
      <c r="P309" s="1002"/>
      <c r="Q309" s="1002"/>
      <c r="R309" s="1002"/>
      <c r="S309" s="1002"/>
      <c r="T309" s="1002"/>
      <c r="U309" s="1002"/>
      <c r="V309" s="1002"/>
      <c r="W309" s="1002"/>
      <c r="X309" s="1002"/>
      <c r="Y309" s="1002"/>
      <c r="Z309" s="1002"/>
    </row>
    <row r="310" spans="1:26" ht="13.5" customHeight="1">
      <c r="A310" s="1002"/>
      <c r="B310" s="1002"/>
      <c r="C310" s="1002"/>
      <c r="D310" s="1002"/>
      <c r="E310" s="1002"/>
      <c r="F310" s="1002"/>
      <c r="G310" s="1002"/>
      <c r="H310" s="1002"/>
      <c r="I310" s="1002"/>
      <c r="J310" s="1002"/>
      <c r="K310" s="1002"/>
      <c r="L310" s="1002"/>
      <c r="M310" s="1002"/>
      <c r="N310" s="1002"/>
      <c r="O310" s="1002"/>
      <c r="P310" s="1002"/>
      <c r="Q310" s="1002"/>
      <c r="R310" s="1002"/>
      <c r="S310" s="1002"/>
      <c r="T310" s="1002"/>
      <c r="U310" s="1002"/>
      <c r="V310" s="1002"/>
      <c r="W310" s="1002"/>
      <c r="X310" s="1002"/>
      <c r="Y310" s="1002"/>
      <c r="Z310" s="1002"/>
    </row>
    <row r="311" spans="1:26" ht="13.5" customHeight="1">
      <c r="A311" s="1002"/>
      <c r="B311" s="1002"/>
      <c r="C311" s="1002"/>
      <c r="D311" s="1002"/>
      <c r="E311" s="1002"/>
      <c r="F311" s="1002"/>
      <c r="G311" s="1002"/>
      <c r="H311" s="1002"/>
      <c r="I311" s="1002"/>
      <c r="J311" s="1002"/>
      <c r="K311" s="1002"/>
      <c r="L311" s="1002"/>
      <c r="M311" s="1002"/>
      <c r="N311" s="1002"/>
      <c r="O311" s="1002"/>
      <c r="P311" s="1002"/>
      <c r="Q311" s="1002"/>
      <c r="R311" s="1002"/>
      <c r="S311" s="1002"/>
      <c r="T311" s="1002"/>
      <c r="U311" s="1002"/>
      <c r="V311" s="1002"/>
      <c r="W311" s="1002"/>
      <c r="X311" s="1002"/>
      <c r="Y311" s="1002"/>
      <c r="Z311" s="1002"/>
    </row>
    <row r="312" spans="1:26" ht="13.5" customHeight="1">
      <c r="A312" s="1002"/>
      <c r="B312" s="1002"/>
      <c r="C312" s="1002"/>
      <c r="D312" s="1002"/>
      <c r="E312" s="1002"/>
      <c r="F312" s="1002"/>
      <c r="G312" s="1002"/>
      <c r="H312" s="1002"/>
      <c r="I312" s="1002"/>
      <c r="J312" s="1002"/>
      <c r="K312" s="1002"/>
      <c r="L312" s="1002"/>
      <c r="M312" s="1002"/>
      <c r="N312" s="1002"/>
      <c r="O312" s="1002"/>
      <c r="P312" s="1002"/>
      <c r="Q312" s="1002"/>
      <c r="R312" s="1002"/>
      <c r="S312" s="1002"/>
      <c r="T312" s="1002"/>
      <c r="U312" s="1002"/>
      <c r="V312" s="1002"/>
      <c r="W312" s="1002"/>
      <c r="X312" s="1002"/>
      <c r="Y312" s="1002"/>
      <c r="Z312" s="1002"/>
    </row>
    <row r="313" spans="1:26" ht="13.5" customHeight="1">
      <c r="A313" s="1002"/>
      <c r="B313" s="1002"/>
      <c r="C313" s="1002"/>
      <c r="D313" s="1002"/>
      <c r="E313" s="1002"/>
      <c r="F313" s="1002"/>
      <c r="G313" s="1002"/>
      <c r="H313" s="1002"/>
      <c r="I313" s="1002"/>
      <c r="J313" s="1002"/>
      <c r="K313" s="1002"/>
      <c r="L313" s="1002"/>
      <c r="M313" s="1002"/>
      <c r="N313" s="1002"/>
      <c r="O313" s="1002"/>
      <c r="P313" s="1002"/>
      <c r="Q313" s="1002"/>
      <c r="R313" s="1002"/>
      <c r="S313" s="1002"/>
      <c r="T313" s="1002"/>
      <c r="U313" s="1002"/>
      <c r="V313" s="1002"/>
      <c r="W313" s="1002"/>
      <c r="X313" s="1002"/>
      <c r="Y313" s="1002"/>
      <c r="Z313" s="1002"/>
    </row>
    <row r="314" spans="1:26" ht="13.5" customHeight="1">
      <c r="A314" s="1002"/>
      <c r="B314" s="1002"/>
      <c r="C314" s="1002"/>
      <c r="D314" s="1002"/>
      <c r="E314" s="1002"/>
      <c r="F314" s="1002"/>
      <c r="G314" s="1002"/>
      <c r="H314" s="1002"/>
      <c r="I314" s="1002"/>
      <c r="J314" s="1002"/>
      <c r="K314" s="1002"/>
      <c r="L314" s="1002"/>
      <c r="M314" s="1002"/>
      <c r="N314" s="1002"/>
      <c r="O314" s="1002"/>
      <c r="P314" s="1002"/>
      <c r="Q314" s="1002"/>
      <c r="R314" s="1002"/>
      <c r="S314" s="1002"/>
      <c r="T314" s="1002"/>
      <c r="U314" s="1002"/>
      <c r="V314" s="1002"/>
      <c r="W314" s="1002"/>
      <c r="X314" s="1002"/>
      <c r="Y314" s="1002"/>
      <c r="Z314" s="1002"/>
    </row>
    <row r="315" spans="1:26" ht="13.5" customHeight="1">
      <c r="A315" s="1002"/>
      <c r="B315" s="1002"/>
      <c r="C315" s="1002"/>
      <c r="D315" s="1002"/>
      <c r="E315" s="1002"/>
      <c r="F315" s="1002"/>
      <c r="G315" s="1002"/>
      <c r="H315" s="1002"/>
      <c r="I315" s="1002"/>
      <c r="J315" s="1002"/>
      <c r="K315" s="1002"/>
      <c r="L315" s="1002"/>
      <c r="M315" s="1002"/>
      <c r="N315" s="1002"/>
      <c r="O315" s="1002"/>
      <c r="P315" s="1002"/>
      <c r="Q315" s="1002"/>
      <c r="R315" s="1002"/>
      <c r="S315" s="1002"/>
      <c r="T315" s="1002"/>
      <c r="U315" s="1002"/>
      <c r="V315" s="1002"/>
      <c r="W315" s="1002"/>
      <c r="X315" s="1002"/>
      <c r="Y315" s="1002"/>
      <c r="Z315" s="1002"/>
    </row>
    <row r="316" spans="1:26" ht="13.5" customHeight="1">
      <c r="A316" s="1002"/>
      <c r="B316" s="1002"/>
      <c r="C316" s="1002"/>
      <c r="D316" s="1002"/>
      <c r="E316" s="1002"/>
      <c r="F316" s="1002"/>
      <c r="G316" s="1002"/>
      <c r="H316" s="1002"/>
      <c r="I316" s="1002"/>
      <c r="J316" s="1002"/>
      <c r="K316" s="1002"/>
      <c r="L316" s="1002"/>
      <c r="M316" s="1002"/>
      <c r="N316" s="1002"/>
      <c r="O316" s="1002"/>
      <c r="P316" s="1002"/>
      <c r="Q316" s="1002"/>
      <c r="R316" s="1002"/>
      <c r="S316" s="1002"/>
      <c r="T316" s="1002"/>
      <c r="U316" s="1002"/>
      <c r="V316" s="1002"/>
      <c r="W316" s="1002"/>
      <c r="X316" s="1002"/>
      <c r="Y316" s="1002"/>
      <c r="Z316" s="1002"/>
    </row>
    <row r="317" spans="1:26" ht="13.5" customHeight="1">
      <c r="A317" s="1002"/>
      <c r="B317" s="1002"/>
      <c r="C317" s="1002"/>
      <c r="D317" s="1002"/>
      <c r="E317" s="1002"/>
      <c r="F317" s="1002"/>
      <c r="G317" s="1002"/>
      <c r="H317" s="1002"/>
      <c r="I317" s="1002"/>
      <c r="J317" s="1002"/>
      <c r="K317" s="1002"/>
      <c r="L317" s="1002"/>
      <c r="M317" s="1002"/>
      <c r="N317" s="1002"/>
      <c r="O317" s="1002"/>
      <c r="P317" s="1002"/>
      <c r="Q317" s="1002"/>
      <c r="R317" s="1002"/>
      <c r="S317" s="1002"/>
      <c r="T317" s="1002"/>
      <c r="U317" s="1002"/>
      <c r="V317" s="1002"/>
      <c r="W317" s="1002"/>
      <c r="X317" s="1002"/>
      <c r="Y317" s="1002"/>
      <c r="Z317" s="1002"/>
    </row>
    <row r="318" spans="1:26" ht="13.5" customHeight="1">
      <c r="A318" s="1002"/>
      <c r="B318" s="1002"/>
      <c r="C318" s="1002"/>
      <c r="D318" s="1002"/>
      <c r="E318" s="1002"/>
      <c r="F318" s="1002"/>
      <c r="G318" s="1002"/>
      <c r="H318" s="1002"/>
      <c r="I318" s="1002"/>
      <c r="J318" s="1002"/>
      <c r="K318" s="1002"/>
      <c r="L318" s="1002"/>
      <c r="M318" s="1002"/>
      <c r="N318" s="1002"/>
      <c r="O318" s="1002"/>
      <c r="P318" s="1002"/>
      <c r="Q318" s="1002"/>
      <c r="R318" s="1002"/>
      <c r="S318" s="1002"/>
      <c r="T318" s="1002"/>
      <c r="U318" s="1002"/>
      <c r="V318" s="1002"/>
      <c r="W318" s="1002"/>
      <c r="X318" s="1002"/>
      <c r="Y318" s="1002"/>
      <c r="Z318" s="1002"/>
    </row>
    <row r="319" spans="1:26" ht="13.5" customHeight="1">
      <c r="A319" s="1002"/>
      <c r="B319" s="1002"/>
      <c r="C319" s="1002"/>
      <c r="D319" s="1002"/>
      <c r="E319" s="1002"/>
      <c r="F319" s="1002"/>
      <c r="G319" s="1002"/>
      <c r="H319" s="1002"/>
      <c r="I319" s="1002"/>
      <c r="J319" s="1002"/>
      <c r="K319" s="1002"/>
      <c r="L319" s="1002"/>
      <c r="M319" s="1002"/>
      <c r="N319" s="1002"/>
      <c r="O319" s="1002"/>
      <c r="P319" s="1002"/>
      <c r="Q319" s="1002"/>
      <c r="R319" s="1002"/>
      <c r="S319" s="1002"/>
      <c r="T319" s="1002"/>
      <c r="U319" s="1002"/>
      <c r="V319" s="1002"/>
      <c r="W319" s="1002"/>
      <c r="X319" s="1002"/>
      <c r="Y319" s="1002"/>
      <c r="Z319" s="1002"/>
    </row>
    <row r="320" spans="1:26" ht="13.5" customHeight="1">
      <c r="A320" s="1002"/>
      <c r="B320" s="1002"/>
      <c r="C320" s="1002"/>
      <c r="D320" s="1002"/>
      <c r="E320" s="1002"/>
      <c r="F320" s="1002"/>
      <c r="G320" s="1002"/>
      <c r="H320" s="1002"/>
      <c r="I320" s="1002"/>
      <c r="J320" s="1002"/>
      <c r="K320" s="1002"/>
      <c r="L320" s="1002"/>
      <c r="M320" s="1002"/>
      <c r="N320" s="1002"/>
      <c r="O320" s="1002"/>
      <c r="P320" s="1002"/>
      <c r="Q320" s="1002"/>
      <c r="R320" s="1002"/>
      <c r="S320" s="1002"/>
      <c r="T320" s="1002"/>
      <c r="U320" s="1002"/>
      <c r="V320" s="1002"/>
      <c r="W320" s="1002"/>
      <c r="X320" s="1002"/>
      <c r="Y320" s="1002"/>
      <c r="Z320" s="1002"/>
    </row>
    <row r="321" spans="1:26" ht="13.5" customHeight="1">
      <c r="A321" s="1002"/>
      <c r="B321" s="1002"/>
      <c r="C321" s="1002"/>
      <c r="D321" s="1002"/>
      <c r="E321" s="1002"/>
      <c r="F321" s="1002"/>
      <c r="G321" s="1002"/>
      <c r="H321" s="1002"/>
      <c r="I321" s="1002"/>
      <c r="J321" s="1002"/>
      <c r="K321" s="1002"/>
      <c r="L321" s="1002"/>
      <c r="M321" s="1002"/>
      <c r="N321" s="1002"/>
      <c r="O321" s="1002"/>
      <c r="P321" s="1002"/>
      <c r="Q321" s="1002"/>
      <c r="R321" s="1002"/>
      <c r="S321" s="1002"/>
      <c r="T321" s="1002"/>
      <c r="U321" s="1002"/>
      <c r="V321" s="1002"/>
      <c r="W321" s="1002"/>
      <c r="X321" s="1002"/>
      <c r="Y321" s="1002"/>
      <c r="Z321" s="1002"/>
    </row>
    <row r="322" spans="1:26" ht="13.5" customHeight="1">
      <c r="A322" s="1002"/>
      <c r="B322" s="1002"/>
      <c r="C322" s="1002"/>
      <c r="D322" s="1002"/>
      <c r="E322" s="1002"/>
      <c r="F322" s="1002"/>
      <c r="G322" s="1002"/>
      <c r="H322" s="1002"/>
      <c r="I322" s="1002"/>
      <c r="J322" s="1002"/>
      <c r="K322" s="1002"/>
      <c r="L322" s="1002"/>
      <c r="M322" s="1002"/>
      <c r="N322" s="1002"/>
      <c r="O322" s="1002"/>
      <c r="P322" s="1002"/>
      <c r="Q322" s="1002"/>
      <c r="R322" s="1002"/>
      <c r="S322" s="1002"/>
      <c r="T322" s="1002"/>
      <c r="U322" s="1002"/>
      <c r="V322" s="1002"/>
      <c r="W322" s="1002"/>
      <c r="X322" s="1002"/>
      <c r="Y322" s="1002"/>
      <c r="Z322" s="1002"/>
    </row>
    <row r="323" spans="1:26" ht="13.5" customHeight="1">
      <c r="A323" s="1002"/>
      <c r="B323" s="1002"/>
      <c r="C323" s="1002"/>
      <c r="D323" s="1002"/>
      <c r="E323" s="1002"/>
      <c r="F323" s="1002"/>
      <c r="G323" s="1002"/>
      <c r="H323" s="1002"/>
      <c r="I323" s="1002"/>
      <c r="J323" s="1002"/>
      <c r="K323" s="1002"/>
      <c r="L323" s="1002"/>
      <c r="M323" s="1002"/>
      <c r="N323" s="1002"/>
      <c r="O323" s="1002"/>
      <c r="P323" s="1002"/>
      <c r="Q323" s="1002"/>
      <c r="R323" s="1002"/>
      <c r="S323" s="1002"/>
      <c r="T323" s="1002"/>
      <c r="U323" s="1002"/>
      <c r="V323" s="1002"/>
      <c r="W323" s="1002"/>
      <c r="X323" s="1002"/>
      <c r="Y323" s="1002"/>
      <c r="Z323" s="1002"/>
    </row>
    <row r="324" spans="1:26" ht="13.5" customHeight="1">
      <c r="A324" s="1002"/>
      <c r="B324" s="1002"/>
      <c r="C324" s="1002"/>
      <c r="D324" s="1002"/>
      <c r="E324" s="1002"/>
      <c r="F324" s="1002"/>
      <c r="G324" s="1002"/>
      <c r="H324" s="1002"/>
      <c r="I324" s="1002"/>
      <c r="J324" s="1002"/>
      <c r="K324" s="1002"/>
      <c r="L324" s="1002"/>
      <c r="M324" s="1002"/>
      <c r="N324" s="1002"/>
      <c r="O324" s="1002"/>
      <c r="P324" s="1002"/>
      <c r="Q324" s="1002"/>
      <c r="R324" s="1002"/>
      <c r="S324" s="1002"/>
      <c r="T324" s="1002"/>
      <c r="U324" s="1002"/>
      <c r="V324" s="1002"/>
      <c r="W324" s="1002"/>
      <c r="X324" s="1002"/>
      <c r="Y324" s="1002"/>
      <c r="Z324" s="1002"/>
    </row>
    <row r="325" spans="1:26" ht="13.5" customHeight="1">
      <c r="A325" s="1002"/>
      <c r="B325" s="1002"/>
      <c r="C325" s="1002"/>
      <c r="D325" s="1002"/>
      <c r="E325" s="1002"/>
      <c r="F325" s="1002"/>
      <c r="G325" s="1002"/>
      <c r="H325" s="1002"/>
      <c r="I325" s="1002"/>
      <c r="J325" s="1002"/>
      <c r="K325" s="1002"/>
      <c r="L325" s="1002"/>
      <c r="M325" s="1002"/>
      <c r="N325" s="1002"/>
      <c r="O325" s="1002"/>
      <c r="P325" s="1002"/>
      <c r="Q325" s="1002"/>
      <c r="R325" s="1002"/>
      <c r="S325" s="1002"/>
      <c r="T325" s="1002"/>
      <c r="U325" s="1002"/>
      <c r="V325" s="1002"/>
      <c r="W325" s="1002"/>
      <c r="X325" s="1002"/>
      <c r="Y325" s="1002"/>
      <c r="Z325" s="1002"/>
    </row>
    <row r="326" spans="1:26" ht="13.5" customHeight="1">
      <c r="A326" s="1002"/>
      <c r="B326" s="1002"/>
      <c r="C326" s="1002"/>
      <c r="D326" s="1002"/>
      <c r="E326" s="1002"/>
      <c r="F326" s="1002"/>
      <c r="G326" s="1002"/>
      <c r="H326" s="1002"/>
      <c r="I326" s="1002"/>
      <c r="J326" s="1002"/>
      <c r="K326" s="1002"/>
      <c r="L326" s="1002"/>
      <c r="M326" s="1002"/>
      <c r="N326" s="1002"/>
      <c r="O326" s="1002"/>
      <c r="P326" s="1002"/>
      <c r="Q326" s="1002"/>
      <c r="R326" s="1002"/>
      <c r="S326" s="1002"/>
      <c r="T326" s="1002"/>
      <c r="U326" s="1002"/>
      <c r="V326" s="1002"/>
      <c r="W326" s="1002"/>
      <c r="X326" s="1002"/>
      <c r="Y326" s="1002"/>
      <c r="Z326" s="1002"/>
    </row>
    <row r="327" spans="1:26" ht="13.5" customHeight="1">
      <c r="A327" s="1002"/>
      <c r="B327" s="1002"/>
      <c r="C327" s="1002"/>
      <c r="D327" s="1002"/>
      <c r="E327" s="1002"/>
      <c r="F327" s="1002"/>
      <c r="G327" s="1002"/>
      <c r="H327" s="1002"/>
      <c r="I327" s="1002"/>
      <c r="J327" s="1002"/>
      <c r="K327" s="1002"/>
      <c r="L327" s="1002"/>
      <c r="M327" s="1002"/>
      <c r="N327" s="1002"/>
      <c r="O327" s="1002"/>
      <c r="P327" s="1002"/>
      <c r="Q327" s="1002"/>
      <c r="R327" s="1002"/>
      <c r="S327" s="1002"/>
      <c r="T327" s="1002"/>
      <c r="U327" s="1002"/>
      <c r="V327" s="1002"/>
      <c r="W327" s="1002"/>
      <c r="X327" s="1002"/>
      <c r="Y327" s="1002"/>
      <c r="Z327" s="1002"/>
    </row>
    <row r="328" spans="1:26" ht="13.5" customHeight="1">
      <c r="A328" s="1002"/>
      <c r="B328" s="1002"/>
      <c r="C328" s="1002"/>
      <c r="D328" s="1002"/>
      <c r="E328" s="1002"/>
      <c r="F328" s="1002"/>
      <c r="G328" s="1002"/>
      <c r="H328" s="1002"/>
      <c r="I328" s="1002"/>
      <c r="J328" s="1002"/>
      <c r="K328" s="1002"/>
      <c r="L328" s="1002"/>
      <c r="M328" s="1002"/>
      <c r="N328" s="1002"/>
      <c r="O328" s="1002"/>
      <c r="P328" s="1002"/>
      <c r="Q328" s="1002"/>
      <c r="R328" s="1002"/>
      <c r="S328" s="1002"/>
      <c r="T328" s="1002"/>
      <c r="U328" s="1002"/>
      <c r="V328" s="1002"/>
      <c r="W328" s="1002"/>
      <c r="X328" s="1002"/>
      <c r="Y328" s="1002"/>
      <c r="Z328" s="1002"/>
    </row>
    <row r="329" spans="1:26" ht="13.5" customHeight="1">
      <c r="A329" s="1002"/>
      <c r="B329" s="1002"/>
      <c r="C329" s="1002"/>
      <c r="D329" s="1002"/>
      <c r="E329" s="1002"/>
      <c r="F329" s="1002"/>
      <c r="G329" s="1002"/>
      <c r="H329" s="1002"/>
      <c r="I329" s="1002"/>
      <c r="J329" s="1002"/>
      <c r="K329" s="1002"/>
      <c r="L329" s="1002"/>
      <c r="M329" s="1002"/>
      <c r="N329" s="1002"/>
      <c r="O329" s="1002"/>
      <c r="P329" s="1002"/>
      <c r="Q329" s="1002"/>
      <c r="R329" s="1002"/>
      <c r="S329" s="1002"/>
      <c r="T329" s="1002"/>
      <c r="U329" s="1002"/>
      <c r="V329" s="1002"/>
      <c r="W329" s="1002"/>
      <c r="X329" s="1002"/>
      <c r="Y329" s="1002"/>
      <c r="Z329" s="1002"/>
    </row>
    <row r="330" spans="1:26" ht="13.5" customHeight="1">
      <c r="A330" s="1002"/>
      <c r="B330" s="1002"/>
      <c r="C330" s="1002"/>
      <c r="D330" s="1002"/>
      <c r="E330" s="1002"/>
      <c r="F330" s="1002"/>
      <c r="G330" s="1002"/>
      <c r="H330" s="1002"/>
      <c r="I330" s="1002"/>
      <c r="J330" s="1002"/>
      <c r="K330" s="1002"/>
      <c r="L330" s="1002"/>
      <c r="M330" s="1002"/>
      <c r="N330" s="1002"/>
      <c r="O330" s="1002"/>
      <c r="P330" s="1002"/>
      <c r="Q330" s="1002"/>
      <c r="R330" s="1002"/>
      <c r="S330" s="1002"/>
      <c r="T330" s="1002"/>
      <c r="U330" s="1002"/>
      <c r="V330" s="1002"/>
      <c r="W330" s="1002"/>
      <c r="X330" s="1002"/>
      <c r="Y330" s="1002"/>
      <c r="Z330" s="1002"/>
    </row>
    <row r="331" spans="1:26" ht="13.5" customHeight="1">
      <c r="A331" s="1002"/>
      <c r="B331" s="1002"/>
      <c r="C331" s="1002"/>
      <c r="D331" s="1002"/>
      <c r="E331" s="1002"/>
      <c r="F331" s="1002"/>
      <c r="G331" s="1002"/>
      <c r="H331" s="1002"/>
      <c r="I331" s="1002"/>
      <c r="J331" s="1002"/>
      <c r="K331" s="1002"/>
      <c r="L331" s="1002"/>
      <c r="M331" s="1002"/>
      <c r="N331" s="1002"/>
      <c r="O331" s="1002"/>
      <c r="P331" s="1002"/>
      <c r="Q331" s="1002"/>
      <c r="R331" s="1002"/>
      <c r="S331" s="1002"/>
      <c r="T331" s="1002"/>
      <c r="U331" s="1002"/>
      <c r="V331" s="1002"/>
      <c r="W331" s="1002"/>
      <c r="X331" s="1002"/>
      <c r="Y331" s="1002"/>
      <c r="Z331" s="1002"/>
    </row>
    <row r="332" spans="1:26" ht="13.5" customHeight="1">
      <c r="A332" s="1002"/>
      <c r="B332" s="1002"/>
      <c r="C332" s="1002"/>
      <c r="D332" s="1002"/>
      <c r="E332" s="1002"/>
      <c r="F332" s="1002"/>
      <c r="G332" s="1002"/>
      <c r="H332" s="1002"/>
      <c r="I332" s="1002"/>
      <c r="J332" s="1002"/>
      <c r="K332" s="1002"/>
      <c r="L332" s="1002"/>
      <c r="M332" s="1002"/>
      <c r="N332" s="1002"/>
      <c r="O332" s="1002"/>
      <c r="P332" s="1002"/>
      <c r="Q332" s="1002"/>
      <c r="R332" s="1002"/>
      <c r="S332" s="1002"/>
      <c r="T332" s="1002"/>
      <c r="U332" s="1002"/>
      <c r="V332" s="1002"/>
      <c r="W332" s="1002"/>
      <c r="X332" s="1002"/>
      <c r="Y332" s="1002"/>
      <c r="Z332" s="1002"/>
    </row>
    <row r="333" spans="1:26" ht="13.5" customHeight="1">
      <c r="A333" s="1002"/>
      <c r="B333" s="1002"/>
      <c r="C333" s="1002"/>
      <c r="D333" s="1002"/>
      <c r="E333" s="1002"/>
      <c r="F333" s="1002"/>
      <c r="G333" s="1002"/>
      <c r="H333" s="1002"/>
      <c r="I333" s="1002"/>
      <c r="J333" s="1002"/>
      <c r="K333" s="1002"/>
      <c r="L333" s="1002"/>
      <c r="M333" s="1002"/>
      <c r="N333" s="1002"/>
      <c r="O333" s="1002"/>
      <c r="P333" s="1002"/>
      <c r="Q333" s="1002"/>
      <c r="R333" s="1002"/>
      <c r="S333" s="1002"/>
      <c r="T333" s="1002"/>
      <c r="U333" s="1002"/>
      <c r="V333" s="1002"/>
      <c r="W333" s="1002"/>
      <c r="X333" s="1002"/>
      <c r="Y333" s="1002"/>
      <c r="Z333" s="1002"/>
    </row>
    <row r="334" spans="1:26" ht="13.5" customHeight="1">
      <c r="A334" s="1002"/>
      <c r="B334" s="1002"/>
      <c r="C334" s="1002"/>
      <c r="D334" s="1002"/>
      <c r="E334" s="1002"/>
      <c r="F334" s="1002"/>
      <c r="G334" s="1002"/>
      <c r="H334" s="1002"/>
      <c r="I334" s="1002"/>
      <c r="J334" s="1002"/>
      <c r="K334" s="1002"/>
      <c r="L334" s="1002"/>
      <c r="M334" s="1002"/>
      <c r="N334" s="1002"/>
      <c r="O334" s="1002"/>
      <c r="P334" s="1002"/>
      <c r="Q334" s="1002"/>
      <c r="R334" s="1002"/>
      <c r="S334" s="1002"/>
      <c r="T334" s="1002"/>
      <c r="U334" s="1002"/>
      <c r="V334" s="1002"/>
      <c r="W334" s="1002"/>
      <c r="X334" s="1002"/>
      <c r="Y334" s="1002"/>
      <c r="Z334" s="1002"/>
    </row>
    <row r="335" spans="1:26" ht="13.5" customHeight="1">
      <c r="A335" s="1002"/>
      <c r="B335" s="1002"/>
      <c r="C335" s="1002"/>
      <c r="D335" s="1002"/>
      <c r="E335" s="1002"/>
      <c r="F335" s="1002"/>
      <c r="G335" s="1002"/>
      <c r="H335" s="1002"/>
      <c r="I335" s="1002"/>
      <c r="J335" s="1002"/>
      <c r="K335" s="1002"/>
      <c r="L335" s="1002"/>
      <c r="M335" s="1002"/>
      <c r="N335" s="1002"/>
      <c r="O335" s="1002"/>
      <c r="P335" s="1002"/>
      <c r="Q335" s="1002"/>
      <c r="R335" s="1002"/>
      <c r="S335" s="1002"/>
      <c r="T335" s="1002"/>
      <c r="U335" s="1002"/>
      <c r="V335" s="1002"/>
      <c r="W335" s="1002"/>
      <c r="X335" s="1002"/>
      <c r="Y335" s="1002"/>
      <c r="Z335" s="1002"/>
    </row>
    <row r="336" spans="1:26" ht="13.5" customHeight="1">
      <c r="A336" s="1002"/>
      <c r="B336" s="1002"/>
      <c r="C336" s="1002"/>
      <c r="D336" s="1002"/>
      <c r="E336" s="1002"/>
      <c r="F336" s="1002"/>
      <c r="G336" s="1002"/>
      <c r="H336" s="1002"/>
      <c r="I336" s="1002"/>
      <c r="J336" s="1002"/>
      <c r="K336" s="1002"/>
      <c r="L336" s="1002"/>
      <c r="M336" s="1002"/>
      <c r="N336" s="1002"/>
      <c r="O336" s="1002"/>
      <c r="P336" s="1002"/>
      <c r="Q336" s="1002"/>
      <c r="R336" s="1002"/>
      <c r="S336" s="1002"/>
      <c r="T336" s="1002"/>
      <c r="U336" s="1002"/>
      <c r="V336" s="1002"/>
      <c r="W336" s="1002"/>
      <c r="X336" s="1002"/>
      <c r="Y336" s="1002"/>
      <c r="Z336" s="1002"/>
    </row>
    <row r="337" spans="1:26" ht="13.5" customHeight="1">
      <c r="A337" s="1002"/>
      <c r="B337" s="1002"/>
      <c r="C337" s="1002"/>
      <c r="D337" s="1002"/>
      <c r="E337" s="1002"/>
      <c r="F337" s="1002"/>
      <c r="G337" s="1002"/>
      <c r="H337" s="1002"/>
      <c r="I337" s="1002"/>
      <c r="J337" s="1002"/>
      <c r="K337" s="1002"/>
      <c r="L337" s="1002"/>
      <c r="M337" s="1002"/>
      <c r="N337" s="1002"/>
      <c r="O337" s="1002"/>
      <c r="P337" s="1002"/>
      <c r="Q337" s="1002"/>
      <c r="R337" s="1002"/>
      <c r="S337" s="1002"/>
      <c r="T337" s="1002"/>
      <c r="U337" s="1002"/>
      <c r="V337" s="1002"/>
      <c r="W337" s="1002"/>
      <c r="X337" s="1002"/>
      <c r="Y337" s="1002"/>
      <c r="Z337" s="1002"/>
    </row>
    <row r="338" spans="1:26" ht="13.5" customHeight="1">
      <c r="A338" s="1002"/>
      <c r="B338" s="1002"/>
      <c r="C338" s="1002"/>
      <c r="D338" s="1002"/>
      <c r="E338" s="1002"/>
      <c r="F338" s="1002"/>
      <c r="G338" s="1002"/>
      <c r="H338" s="1002"/>
      <c r="I338" s="1002"/>
      <c r="J338" s="1002"/>
      <c r="K338" s="1002"/>
      <c r="L338" s="1002"/>
      <c r="M338" s="1002"/>
      <c r="N338" s="1002"/>
      <c r="O338" s="1002"/>
      <c r="P338" s="1002"/>
      <c r="Q338" s="1002"/>
      <c r="R338" s="1002"/>
      <c r="S338" s="1002"/>
      <c r="T338" s="1002"/>
      <c r="U338" s="1002"/>
      <c r="V338" s="1002"/>
      <c r="W338" s="1002"/>
      <c r="X338" s="1002"/>
      <c r="Y338" s="1002"/>
      <c r="Z338" s="1002"/>
    </row>
    <row r="339" spans="1:26" ht="13.5" customHeight="1">
      <c r="A339" s="1002"/>
      <c r="B339" s="1002"/>
      <c r="C339" s="1002"/>
      <c r="D339" s="1002"/>
      <c r="E339" s="1002"/>
      <c r="F339" s="1002"/>
      <c r="G339" s="1002"/>
      <c r="H339" s="1002"/>
      <c r="I339" s="1002"/>
      <c r="J339" s="1002"/>
      <c r="K339" s="1002"/>
      <c r="L339" s="1002"/>
      <c r="M339" s="1002"/>
      <c r="N339" s="1002"/>
      <c r="O339" s="1002"/>
      <c r="P339" s="1002"/>
      <c r="Q339" s="1002"/>
      <c r="R339" s="1002"/>
      <c r="S339" s="1002"/>
      <c r="T339" s="1002"/>
      <c r="U339" s="1002"/>
      <c r="V339" s="1002"/>
      <c r="W339" s="1002"/>
      <c r="X339" s="1002"/>
      <c r="Y339" s="1002"/>
      <c r="Z339" s="1002"/>
    </row>
    <row r="340" spans="1:26" ht="13.5" customHeight="1">
      <c r="A340" s="1002"/>
      <c r="B340" s="1002"/>
      <c r="C340" s="1002"/>
      <c r="D340" s="1002"/>
      <c r="E340" s="1002"/>
      <c r="F340" s="1002"/>
      <c r="G340" s="1002"/>
      <c r="H340" s="1002"/>
      <c r="I340" s="1002"/>
      <c r="J340" s="1002"/>
      <c r="K340" s="1002"/>
      <c r="L340" s="1002"/>
      <c r="M340" s="1002"/>
      <c r="N340" s="1002"/>
      <c r="O340" s="1002"/>
      <c r="P340" s="1002"/>
      <c r="Q340" s="1002"/>
      <c r="R340" s="1002"/>
      <c r="S340" s="1002"/>
      <c r="T340" s="1002"/>
      <c r="U340" s="1002"/>
      <c r="V340" s="1002"/>
      <c r="W340" s="1002"/>
      <c r="X340" s="1002"/>
      <c r="Y340" s="1002"/>
      <c r="Z340" s="1002"/>
    </row>
    <row r="341" spans="1:26" ht="13.5" customHeight="1">
      <c r="A341" s="1002"/>
      <c r="B341" s="1002"/>
      <c r="C341" s="1002"/>
      <c r="D341" s="1002"/>
      <c r="E341" s="1002"/>
      <c r="F341" s="1002"/>
      <c r="G341" s="1002"/>
      <c r="H341" s="1002"/>
      <c r="I341" s="1002"/>
      <c r="J341" s="1002"/>
      <c r="K341" s="1002"/>
      <c r="L341" s="1002"/>
      <c r="M341" s="1002"/>
      <c r="N341" s="1002"/>
      <c r="O341" s="1002"/>
      <c r="P341" s="1002"/>
      <c r="Q341" s="1002"/>
      <c r="R341" s="1002"/>
      <c r="S341" s="1002"/>
      <c r="T341" s="1002"/>
      <c r="U341" s="1002"/>
      <c r="V341" s="1002"/>
      <c r="W341" s="1002"/>
      <c r="X341" s="1002"/>
      <c r="Y341" s="1002"/>
      <c r="Z341" s="1002"/>
    </row>
    <row r="342" spans="1:26" ht="13.5" customHeight="1">
      <c r="A342" s="1002"/>
      <c r="B342" s="1002"/>
      <c r="C342" s="1002"/>
      <c r="D342" s="1002"/>
      <c r="E342" s="1002"/>
      <c r="F342" s="1002"/>
      <c r="G342" s="1002"/>
      <c r="H342" s="1002"/>
      <c r="I342" s="1002"/>
      <c r="J342" s="1002"/>
      <c r="K342" s="1002"/>
      <c r="L342" s="1002"/>
      <c r="M342" s="1002"/>
      <c r="N342" s="1002"/>
      <c r="O342" s="1002"/>
      <c r="P342" s="1002"/>
      <c r="Q342" s="1002"/>
      <c r="R342" s="1002"/>
      <c r="S342" s="1002"/>
      <c r="T342" s="1002"/>
      <c r="U342" s="1002"/>
      <c r="V342" s="1002"/>
      <c r="W342" s="1002"/>
      <c r="X342" s="1002"/>
      <c r="Y342" s="1002"/>
      <c r="Z342" s="1002"/>
    </row>
    <row r="343" spans="1:26" ht="13.5" customHeight="1">
      <c r="A343" s="1002"/>
      <c r="B343" s="1002"/>
      <c r="C343" s="1002"/>
      <c r="D343" s="1002"/>
      <c r="E343" s="1002"/>
      <c r="F343" s="1002"/>
      <c r="G343" s="1002"/>
      <c r="H343" s="1002"/>
      <c r="I343" s="1002"/>
      <c r="J343" s="1002"/>
      <c r="K343" s="1002"/>
      <c r="L343" s="1002"/>
      <c r="M343" s="1002"/>
      <c r="N343" s="1002"/>
      <c r="O343" s="1002"/>
      <c r="P343" s="1002"/>
      <c r="Q343" s="1002"/>
      <c r="R343" s="1002"/>
      <c r="S343" s="1002"/>
      <c r="T343" s="1002"/>
      <c r="U343" s="1002"/>
      <c r="V343" s="1002"/>
      <c r="W343" s="1002"/>
      <c r="X343" s="1002"/>
      <c r="Y343" s="1002"/>
      <c r="Z343" s="1002"/>
    </row>
    <row r="344" spans="1:26" ht="13.5" customHeight="1">
      <c r="A344" s="1002"/>
      <c r="B344" s="1002"/>
      <c r="C344" s="1002"/>
      <c r="D344" s="1002"/>
      <c r="E344" s="1002"/>
      <c r="F344" s="1002"/>
      <c r="G344" s="1002"/>
      <c r="H344" s="1002"/>
      <c r="I344" s="1002"/>
      <c r="J344" s="1002"/>
      <c r="K344" s="1002"/>
      <c r="L344" s="1002"/>
      <c r="M344" s="1002"/>
      <c r="N344" s="1002"/>
      <c r="O344" s="1002"/>
      <c r="P344" s="1002"/>
      <c r="Q344" s="1002"/>
      <c r="R344" s="1002"/>
      <c r="S344" s="1002"/>
      <c r="T344" s="1002"/>
      <c r="U344" s="1002"/>
      <c r="V344" s="1002"/>
      <c r="W344" s="1002"/>
      <c r="X344" s="1002"/>
      <c r="Y344" s="1002"/>
      <c r="Z344" s="1002"/>
    </row>
    <row r="345" spans="1:26" ht="13.5" customHeight="1">
      <c r="A345" s="1002"/>
      <c r="B345" s="1002"/>
      <c r="C345" s="1002"/>
      <c r="D345" s="1002"/>
      <c r="E345" s="1002"/>
      <c r="F345" s="1002"/>
      <c r="G345" s="1002"/>
      <c r="H345" s="1002"/>
      <c r="I345" s="1002"/>
      <c r="J345" s="1002"/>
      <c r="K345" s="1002"/>
      <c r="L345" s="1002"/>
      <c r="M345" s="1002"/>
      <c r="N345" s="1002"/>
      <c r="O345" s="1002"/>
      <c r="P345" s="1002"/>
      <c r="Q345" s="1002"/>
      <c r="R345" s="1002"/>
      <c r="S345" s="1002"/>
      <c r="T345" s="1002"/>
      <c r="U345" s="1002"/>
      <c r="V345" s="1002"/>
      <c r="W345" s="1002"/>
      <c r="X345" s="1002"/>
      <c r="Y345" s="1002"/>
      <c r="Z345" s="1002"/>
    </row>
    <row r="346" spans="1:26" ht="13.5" customHeight="1">
      <c r="A346" s="1002"/>
      <c r="B346" s="1002"/>
      <c r="C346" s="1002"/>
      <c r="D346" s="1002"/>
      <c r="E346" s="1002"/>
      <c r="F346" s="1002"/>
      <c r="G346" s="1002"/>
      <c r="H346" s="1002"/>
      <c r="I346" s="1002"/>
      <c r="J346" s="1002"/>
      <c r="K346" s="1002"/>
      <c r="L346" s="1002"/>
      <c r="M346" s="1002"/>
      <c r="N346" s="1002"/>
      <c r="O346" s="1002"/>
      <c r="P346" s="1002"/>
      <c r="Q346" s="1002"/>
      <c r="R346" s="1002"/>
      <c r="S346" s="1002"/>
      <c r="T346" s="1002"/>
      <c r="U346" s="1002"/>
      <c r="V346" s="1002"/>
      <c r="W346" s="1002"/>
      <c r="X346" s="1002"/>
      <c r="Y346" s="1002"/>
      <c r="Z346" s="1002"/>
    </row>
    <row r="347" spans="1:26" ht="13.5" customHeight="1">
      <c r="A347" s="1002"/>
      <c r="B347" s="1002"/>
      <c r="C347" s="1002"/>
      <c r="D347" s="1002"/>
      <c r="E347" s="1002"/>
      <c r="F347" s="1002"/>
      <c r="G347" s="1002"/>
      <c r="H347" s="1002"/>
      <c r="I347" s="1002"/>
      <c r="J347" s="1002"/>
      <c r="K347" s="1002"/>
      <c r="L347" s="1002"/>
      <c r="M347" s="1002"/>
      <c r="N347" s="1002"/>
      <c r="O347" s="1002"/>
      <c r="P347" s="1002"/>
      <c r="Q347" s="1002"/>
      <c r="R347" s="1002"/>
      <c r="S347" s="1002"/>
      <c r="T347" s="1002"/>
      <c r="U347" s="1002"/>
      <c r="V347" s="1002"/>
      <c r="W347" s="1002"/>
      <c r="X347" s="1002"/>
      <c r="Y347" s="1002"/>
      <c r="Z347" s="1002"/>
    </row>
    <row r="348" spans="1:26" ht="13.5" customHeight="1">
      <c r="A348" s="1002"/>
      <c r="B348" s="1002"/>
      <c r="C348" s="1002"/>
      <c r="D348" s="1002"/>
      <c r="E348" s="1002"/>
      <c r="F348" s="1002"/>
      <c r="G348" s="1002"/>
      <c r="H348" s="1002"/>
      <c r="I348" s="1002"/>
      <c r="J348" s="1002"/>
      <c r="K348" s="1002"/>
      <c r="L348" s="1002"/>
      <c r="M348" s="1002"/>
      <c r="N348" s="1002"/>
      <c r="O348" s="1002"/>
      <c r="P348" s="1002"/>
      <c r="Q348" s="1002"/>
      <c r="R348" s="1002"/>
      <c r="S348" s="1002"/>
      <c r="T348" s="1002"/>
      <c r="U348" s="1002"/>
      <c r="V348" s="1002"/>
      <c r="W348" s="1002"/>
      <c r="X348" s="1002"/>
      <c r="Y348" s="1002"/>
      <c r="Z348" s="1002"/>
    </row>
    <row r="349" spans="1:26" ht="13.5" customHeight="1">
      <c r="A349" s="1002"/>
      <c r="B349" s="1002"/>
      <c r="C349" s="1002"/>
      <c r="D349" s="1002"/>
      <c r="E349" s="1002"/>
      <c r="F349" s="1002"/>
      <c r="G349" s="1002"/>
      <c r="H349" s="1002"/>
      <c r="I349" s="1002"/>
      <c r="J349" s="1002"/>
      <c r="K349" s="1002"/>
      <c r="L349" s="1002"/>
      <c r="M349" s="1002"/>
      <c r="N349" s="1002"/>
      <c r="O349" s="1002"/>
      <c r="P349" s="1002"/>
      <c r="Q349" s="1002"/>
      <c r="R349" s="1002"/>
      <c r="S349" s="1002"/>
      <c r="T349" s="1002"/>
      <c r="U349" s="1002"/>
      <c r="V349" s="1002"/>
      <c r="W349" s="1002"/>
      <c r="X349" s="1002"/>
      <c r="Y349" s="1002"/>
      <c r="Z349" s="1002"/>
    </row>
    <row r="350" spans="1:26" ht="13.5" customHeight="1">
      <c r="A350" s="1002"/>
      <c r="B350" s="1002"/>
      <c r="C350" s="1002"/>
      <c r="D350" s="1002"/>
      <c r="E350" s="1002"/>
      <c r="F350" s="1002"/>
      <c r="G350" s="1002"/>
      <c r="H350" s="1002"/>
      <c r="I350" s="1002"/>
      <c r="J350" s="1002"/>
      <c r="K350" s="1002"/>
      <c r="L350" s="1002"/>
      <c r="M350" s="1002"/>
      <c r="N350" s="1002"/>
      <c r="O350" s="1002"/>
      <c r="P350" s="1002"/>
      <c r="Q350" s="1002"/>
      <c r="R350" s="1002"/>
      <c r="S350" s="1002"/>
      <c r="T350" s="1002"/>
      <c r="U350" s="1002"/>
      <c r="V350" s="1002"/>
      <c r="W350" s="1002"/>
      <c r="X350" s="1002"/>
      <c r="Y350" s="1002"/>
      <c r="Z350" s="1002"/>
    </row>
    <row r="351" spans="1:26" ht="13.5" customHeight="1">
      <c r="A351" s="1002"/>
      <c r="B351" s="1002"/>
      <c r="C351" s="1002"/>
      <c r="D351" s="1002"/>
      <c r="E351" s="1002"/>
      <c r="F351" s="1002"/>
      <c r="G351" s="1002"/>
      <c r="H351" s="1002"/>
      <c r="I351" s="1002"/>
      <c r="J351" s="1002"/>
      <c r="K351" s="1002"/>
      <c r="L351" s="1002"/>
      <c r="M351" s="1002"/>
      <c r="N351" s="1002"/>
      <c r="O351" s="1002"/>
      <c r="P351" s="1002"/>
      <c r="Q351" s="1002"/>
      <c r="R351" s="1002"/>
      <c r="S351" s="1002"/>
      <c r="T351" s="1002"/>
      <c r="U351" s="1002"/>
      <c r="V351" s="1002"/>
      <c r="W351" s="1002"/>
      <c r="X351" s="1002"/>
      <c r="Y351" s="1002"/>
      <c r="Z351" s="1002"/>
    </row>
    <row r="352" spans="1:26" ht="13.5" customHeight="1">
      <c r="A352" s="1002"/>
      <c r="B352" s="1002"/>
      <c r="C352" s="1002"/>
      <c r="D352" s="1002"/>
      <c r="E352" s="1002"/>
      <c r="F352" s="1002"/>
      <c r="G352" s="1002"/>
      <c r="H352" s="1002"/>
      <c r="I352" s="1002"/>
      <c r="J352" s="1002"/>
      <c r="K352" s="1002"/>
      <c r="L352" s="1002"/>
      <c r="M352" s="1002"/>
      <c r="N352" s="1002"/>
      <c r="O352" s="1002"/>
      <c r="P352" s="1002"/>
      <c r="Q352" s="1002"/>
      <c r="R352" s="1002"/>
      <c r="S352" s="1002"/>
      <c r="T352" s="1002"/>
      <c r="U352" s="1002"/>
      <c r="V352" s="1002"/>
      <c r="W352" s="1002"/>
      <c r="X352" s="1002"/>
      <c r="Y352" s="1002"/>
      <c r="Z352" s="1002"/>
    </row>
    <row r="353" spans="1:26" ht="13.5" customHeight="1">
      <c r="A353" s="1002"/>
      <c r="B353" s="1002"/>
      <c r="C353" s="1002"/>
      <c r="D353" s="1002"/>
      <c r="E353" s="1002"/>
      <c r="F353" s="1002"/>
      <c r="G353" s="1002"/>
      <c r="H353" s="1002"/>
      <c r="I353" s="1002"/>
      <c r="J353" s="1002"/>
      <c r="K353" s="1002"/>
      <c r="L353" s="1002"/>
      <c r="M353" s="1002"/>
      <c r="N353" s="1002"/>
      <c r="O353" s="1002"/>
      <c r="P353" s="1002"/>
      <c r="Q353" s="1002"/>
      <c r="R353" s="1002"/>
      <c r="S353" s="1002"/>
      <c r="T353" s="1002"/>
      <c r="U353" s="1002"/>
      <c r="V353" s="1002"/>
      <c r="W353" s="1002"/>
      <c r="X353" s="1002"/>
      <c r="Y353" s="1002"/>
      <c r="Z353" s="1002"/>
    </row>
    <row r="354" spans="1:26" ht="13.5" customHeight="1">
      <c r="A354" s="1002"/>
      <c r="B354" s="1002"/>
      <c r="C354" s="1002"/>
      <c r="D354" s="1002"/>
      <c r="E354" s="1002"/>
      <c r="F354" s="1002"/>
      <c r="G354" s="1002"/>
      <c r="H354" s="1002"/>
      <c r="I354" s="1002"/>
      <c r="J354" s="1002"/>
      <c r="K354" s="1002"/>
      <c r="L354" s="1002"/>
      <c r="M354" s="1002"/>
      <c r="N354" s="1002"/>
      <c r="O354" s="1002"/>
      <c r="P354" s="1002"/>
      <c r="Q354" s="1002"/>
      <c r="R354" s="1002"/>
      <c r="S354" s="1002"/>
      <c r="T354" s="1002"/>
      <c r="U354" s="1002"/>
      <c r="V354" s="1002"/>
      <c r="W354" s="1002"/>
      <c r="X354" s="1002"/>
      <c r="Y354" s="1002"/>
      <c r="Z354" s="1002"/>
    </row>
    <row r="355" spans="1:26" ht="13.5" customHeight="1">
      <c r="A355" s="1002"/>
      <c r="B355" s="1002"/>
      <c r="C355" s="1002"/>
      <c r="D355" s="1002"/>
      <c r="E355" s="1002"/>
      <c r="F355" s="1002"/>
      <c r="G355" s="1002"/>
      <c r="H355" s="1002"/>
      <c r="I355" s="1002"/>
      <c r="J355" s="1002"/>
      <c r="K355" s="1002"/>
      <c r="L355" s="1002"/>
      <c r="M355" s="1002"/>
      <c r="N355" s="1002"/>
      <c r="O355" s="1002"/>
      <c r="P355" s="1002"/>
      <c r="Q355" s="1002"/>
      <c r="R355" s="1002"/>
      <c r="S355" s="1002"/>
      <c r="T355" s="1002"/>
      <c r="U355" s="1002"/>
      <c r="V355" s="1002"/>
      <c r="W355" s="1002"/>
      <c r="X355" s="1002"/>
      <c r="Y355" s="1002"/>
      <c r="Z355" s="1002"/>
    </row>
    <row r="356" spans="1:26" ht="13.5" customHeight="1">
      <c r="A356" s="1002"/>
      <c r="B356" s="1002"/>
      <c r="C356" s="1002"/>
      <c r="D356" s="1002"/>
      <c r="E356" s="1002"/>
      <c r="F356" s="1002"/>
      <c r="G356" s="1002"/>
      <c r="H356" s="1002"/>
      <c r="I356" s="1002"/>
      <c r="J356" s="1002"/>
      <c r="K356" s="1002"/>
      <c r="L356" s="1002"/>
      <c r="M356" s="1002"/>
      <c r="N356" s="1002"/>
      <c r="O356" s="1002"/>
      <c r="P356" s="1002"/>
      <c r="Q356" s="1002"/>
      <c r="R356" s="1002"/>
      <c r="S356" s="1002"/>
      <c r="T356" s="1002"/>
      <c r="U356" s="1002"/>
      <c r="V356" s="1002"/>
      <c r="W356" s="1002"/>
      <c r="X356" s="1002"/>
      <c r="Y356" s="1002"/>
      <c r="Z356" s="1002"/>
    </row>
    <row r="357" spans="1:26" ht="13.5" customHeight="1">
      <c r="A357" s="1002"/>
      <c r="B357" s="1002"/>
      <c r="C357" s="1002"/>
      <c r="D357" s="1002"/>
      <c r="E357" s="1002"/>
      <c r="F357" s="1002"/>
      <c r="G357" s="1002"/>
      <c r="H357" s="1002"/>
      <c r="I357" s="1002"/>
      <c r="J357" s="1002"/>
      <c r="K357" s="1002"/>
      <c r="L357" s="1002"/>
      <c r="M357" s="1002"/>
      <c r="N357" s="1002"/>
      <c r="O357" s="1002"/>
      <c r="P357" s="1002"/>
      <c r="Q357" s="1002"/>
      <c r="R357" s="1002"/>
      <c r="S357" s="1002"/>
      <c r="T357" s="1002"/>
      <c r="U357" s="1002"/>
      <c r="V357" s="1002"/>
      <c r="W357" s="1002"/>
      <c r="X357" s="1002"/>
      <c r="Y357" s="1002"/>
      <c r="Z357" s="1002"/>
    </row>
    <row r="358" spans="1:26" ht="13.5" customHeight="1">
      <c r="A358" s="1002"/>
      <c r="B358" s="1002"/>
      <c r="C358" s="1002"/>
      <c r="D358" s="1002"/>
      <c r="E358" s="1002"/>
      <c r="F358" s="1002"/>
      <c r="G358" s="1002"/>
      <c r="H358" s="1002"/>
      <c r="I358" s="1002"/>
      <c r="J358" s="1002"/>
      <c r="K358" s="1002"/>
      <c r="L358" s="1002"/>
      <c r="M358" s="1002"/>
      <c r="N358" s="1002"/>
      <c r="O358" s="1002"/>
      <c r="P358" s="1002"/>
      <c r="Q358" s="1002"/>
      <c r="R358" s="1002"/>
      <c r="S358" s="1002"/>
      <c r="T358" s="1002"/>
      <c r="U358" s="1002"/>
      <c r="V358" s="1002"/>
      <c r="W358" s="1002"/>
      <c r="X358" s="1002"/>
      <c r="Y358" s="1002"/>
      <c r="Z358" s="1002"/>
    </row>
    <row r="359" spans="1:26" ht="13.5" customHeight="1">
      <c r="A359" s="1002"/>
      <c r="B359" s="1002"/>
      <c r="C359" s="1002"/>
      <c r="D359" s="1002"/>
      <c r="E359" s="1002"/>
      <c r="F359" s="1002"/>
      <c r="G359" s="1002"/>
      <c r="H359" s="1002"/>
      <c r="I359" s="1002"/>
      <c r="J359" s="1002"/>
      <c r="K359" s="1002"/>
      <c r="L359" s="1002"/>
      <c r="M359" s="1002"/>
      <c r="N359" s="1002"/>
      <c r="O359" s="1002"/>
      <c r="P359" s="1002"/>
      <c r="Q359" s="1002"/>
      <c r="R359" s="1002"/>
      <c r="S359" s="1002"/>
      <c r="T359" s="1002"/>
      <c r="U359" s="1002"/>
      <c r="V359" s="1002"/>
      <c r="W359" s="1002"/>
      <c r="X359" s="1002"/>
      <c r="Y359" s="1002"/>
      <c r="Z359" s="1002"/>
    </row>
    <row r="360" spans="1:26" ht="13.5" customHeight="1">
      <c r="A360" s="1002"/>
      <c r="B360" s="1002"/>
      <c r="C360" s="1002"/>
      <c r="D360" s="1002"/>
      <c r="E360" s="1002"/>
      <c r="F360" s="1002"/>
      <c r="G360" s="1002"/>
      <c r="H360" s="1002"/>
      <c r="I360" s="1002"/>
      <c r="J360" s="1002"/>
      <c r="K360" s="1002"/>
      <c r="L360" s="1002"/>
      <c r="M360" s="1002"/>
      <c r="N360" s="1002"/>
      <c r="O360" s="1002"/>
      <c r="P360" s="1002"/>
      <c r="Q360" s="1002"/>
      <c r="R360" s="1002"/>
      <c r="S360" s="1002"/>
      <c r="T360" s="1002"/>
      <c r="U360" s="1002"/>
      <c r="V360" s="1002"/>
      <c r="W360" s="1002"/>
      <c r="X360" s="1002"/>
      <c r="Y360" s="1002"/>
      <c r="Z360" s="1002"/>
    </row>
    <row r="361" spans="1:26" ht="13.5" customHeight="1">
      <c r="A361" s="1002"/>
      <c r="B361" s="1002"/>
      <c r="C361" s="1002"/>
      <c r="D361" s="1002"/>
      <c r="E361" s="1002"/>
      <c r="F361" s="1002"/>
      <c r="G361" s="1002"/>
      <c r="H361" s="1002"/>
      <c r="I361" s="1002"/>
      <c r="J361" s="1002"/>
      <c r="K361" s="1002"/>
      <c r="L361" s="1002"/>
      <c r="M361" s="1002"/>
      <c r="N361" s="1002"/>
      <c r="O361" s="1002"/>
      <c r="P361" s="1002"/>
      <c r="Q361" s="1002"/>
      <c r="R361" s="1002"/>
      <c r="S361" s="1002"/>
      <c r="T361" s="1002"/>
      <c r="U361" s="1002"/>
      <c r="V361" s="1002"/>
      <c r="W361" s="1002"/>
      <c r="X361" s="1002"/>
      <c r="Y361" s="1002"/>
      <c r="Z361" s="1002"/>
    </row>
    <row r="362" spans="1:26" ht="13.5" customHeight="1">
      <c r="A362" s="1002"/>
      <c r="B362" s="1002"/>
      <c r="C362" s="1002"/>
      <c r="D362" s="1002"/>
      <c r="E362" s="1002"/>
      <c r="F362" s="1002"/>
      <c r="G362" s="1002"/>
      <c r="H362" s="1002"/>
      <c r="I362" s="1002"/>
      <c r="J362" s="1002"/>
      <c r="K362" s="1002"/>
      <c r="L362" s="1002"/>
      <c r="M362" s="1002"/>
      <c r="N362" s="1002"/>
      <c r="O362" s="1002"/>
      <c r="P362" s="1002"/>
      <c r="Q362" s="1002"/>
      <c r="R362" s="1002"/>
      <c r="S362" s="1002"/>
      <c r="T362" s="1002"/>
      <c r="U362" s="1002"/>
      <c r="V362" s="1002"/>
      <c r="W362" s="1002"/>
      <c r="X362" s="1002"/>
      <c r="Y362" s="1002"/>
      <c r="Z362" s="1002"/>
    </row>
    <row r="363" spans="1:26" ht="13.5" customHeight="1">
      <c r="A363" s="1002"/>
      <c r="B363" s="1002"/>
      <c r="C363" s="1002"/>
      <c r="D363" s="1002"/>
      <c r="E363" s="1002"/>
      <c r="F363" s="1002"/>
      <c r="G363" s="1002"/>
      <c r="H363" s="1002"/>
      <c r="I363" s="1002"/>
      <c r="J363" s="1002"/>
      <c r="K363" s="1002"/>
      <c r="L363" s="1002"/>
      <c r="M363" s="1002"/>
      <c r="N363" s="1002"/>
      <c r="O363" s="1002"/>
      <c r="P363" s="1002"/>
      <c r="Q363" s="1002"/>
      <c r="R363" s="1002"/>
      <c r="S363" s="1002"/>
      <c r="T363" s="1002"/>
      <c r="U363" s="1002"/>
      <c r="V363" s="1002"/>
      <c r="W363" s="1002"/>
      <c r="X363" s="1002"/>
      <c r="Y363" s="1002"/>
      <c r="Z363" s="1002"/>
    </row>
    <row r="364" spans="1:26" ht="13.5" customHeight="1">
      <c r="A364" s="1002"/>
      <c r="B364" s="1002"/>
      <c r="C364" s="1002"/>
      <c r="D364" s="1002"/>
      <c r="E364" s="1002"/>
      <c r="F364" s="1002"/>
      <c r="G364" s="1002"/>
      <c r="H364" s="1002"/>
      <c r="I364" s="1002"/>
      <c r="J364" s="1002"/>
      <c r="K364" s="1002"/>
      <c r="L364" s="1002"/>
      <c r="M364" s="1002"/>
      <c r="N364" s="1002"/>
      <c r="O364" s="1002"/>
      <c r="P364" s="1002"/>
      <c r="Q364" s="1002"/>
      <c r="R364" s="1002"/>
      <c r="S364" s="1002"/>
      <c r="T364" s="1002"/>
      <c r="U364" s="1002"/>
      <c r="V364" s="1002"/>
      <c r="W364" s="1002"/>
      <c r="X364" s="1002"/>
      <c r="Y364" s="1002"/>
      <c r="Z364" s="1002"/>
    </row>
    <row r="365" spans="1:26" ht="13.5" customHeight="1">
      <c r="A365" s="1002"/>
      <c r="B365" s="1002"/>
      <c r="C365" s="1002"/>
      <c r="D365" s="1002"/>
      <c r="E365" s="1002"/>
      <c r="F365" s="1002"/>
      <c r="G365" s="1002"/>
      <c r="H365" s="1002"/>
      <c r="I365" s="1002"/>
      <c r="J365" s="1002"/>
      <c r="K365" s="1002"/>
      <c r="L365" s="1002"/>
      <c r="M365" s="1002"/>
      <c r="N365" s="1002"/>
      <c r="O365" s="1002"/>
      <c r="P365" s="1002"/>
      <c r="Q365" s="1002"/>
      <c r="R365" s="1002"/>
      <c r="S365" s="1002"/>
      <c r="T365" s="1002"/>
      <c r="U365" s="1002"/>
      <c r="V365" s="1002"/>
      <c r="W365" s="1002"/>
      <c r="X365" s="1002"/>
      <c r="Y365" s="1002"/>
      <c r="Z365" s="1002"/>
    </row>
    <row r="366" spans="1:26" ht="13.5" customHeight="1">
      <c r="A366" s="1002"/>
      <c r="B366" s="1002"/>
      <c r="C366" s="1002"/>
      <c r="D366" s="1002"/>
      <c r="E366" s="1002"/>
      <c r="F366" s="1002"/>
      <c r="G366" s="1002"/>
      <c r="H366" s="1002"/>
      <c r="I366" s="1002"/>
      <c r="J366" s="1002"/>
      <c r="K366" s="1002"/>
      <c r="L366" s="1002"/>
      <c r="M366" s="1002"/>
      <c r="N366" s="1002"/>
      <c r="O366" s="1002"/>
      <c r="P366" s="1002"/>
      <c r="Q366" s="1002"/>
      <c r="R366" s="1002"/>
      <c r="S366" s="1002"/>
      <c r="T366" s="1002"/>
      <c r="U366" s="1002"/>
      <c r="V366" s="1002"/>
      <c r="W366" s="1002"/>
      <c r="X366" s="1002"/>
      <c r="Y366" s="1002"/>
      <c r="Z366" s="1002"/>
    </row>
    <row r="367" spans="1:26" ht="13.5" customHeight="1">
      <c r="A367" s="1002"/>
      <c r="B367" s="1002"/>
      <c r="C367" s="1002"/>
      <c r="D367" s="1002"/>
      <c r="E367" s="1002"/>
      <c r="F367" s="1002"/>
      <c r="G367" s="1002"/>
      <c r="H367" s="1002"/>
      <c r="I367" s="1002"/>
      <c r="J367" s="1002"/>
      <c r="K367" s="1002"/>
      <c r="L367" s="1002"/>
      <c r="M367" s="1002"/>
      <c r="N367" s="1002"/>
      <c r="O367" s="1002"/>
      <c r="P367" s="1002"/>
      <c r="Q367" s="1002"/>
      <c r="R367" s="1002"/>
      <c r="S367" s="1002"/>
      <c r="T367" s="1002"/>
      <c r="U367" s="1002"/>
      <c r="V367" s="1002"/>
      <c r="W367" s="1002"/>
      <c r="X367" s="1002"/>
      <c r="Y367" s="1002"/>
      <c r="Z367" s="1002"/>
    </row>
    <row r="368" spans="1:26" ht="13.5" customHeight="1">
      <c r="A368" s="1002"/>
      <c r="B368" s="1002"/>
      <c r="C368" s="1002"/>
      <c r="D368" s="1002"/>
      <c r="E368" s="1002"/>
      <c r="F368" s="1002"/>
      <c r="G368" s="1002"/>
      <c r="H368" s="1002"/>
      <c r="I368" s="1002"/>
      <c r="J368" s="1002"/>
      <c r="K368" s="1002"/>
      <c r="L368" s="1002"/>
      <c r="M368" s="1002"/>
      <c r="N368" s="1002"/>
      <c r="O368" s="1002"/>
      <c r="P368" s="1002"/>
      <c r="Q368" s="1002"/>
      <c r="R368" s="1002"/>
      <c r="S368" s="1002"/>
      <c r="T368" s="1002"/>
      <c r="U368" s="1002"/>
      <c r="V368" s="1002"/>
      <c r="W368" s="1002"/>
      <c r="X368" s="1002"/>
      <c r="Y368" s="1002"/>
      <c r="Z368" s="1002"/>
    </row>
    <row r="369" spans="1:26" ht="13.5" customHeight="1">
      <c r="A369" s="1002"/>
      <c r="B369" s="1002"/>
      <c r="C369" s="1002"/>
      <c r="D369" s="1002"/>
      <c r="E369" s="1002"/>
      <c r="F369" s="1002"/>
      <c r="G369" s="1002"/>
      <c r="H369" s="1002"/>
      <c r="I369" s="1002"/>
      <c r="J369" s="1002"/>
      <c r="K369" s="1002"/>
      <c r="L369" s="1002"/>
      <c r="M369" s="1002"/>
      <c r="N369" s="1002"/>
      <c r="O369" s="1002"/>
      <c r="P369" s="1002"/>
      <c r="Q369" s="1002"/>
      <c r="R369" s="1002"/>
      <c r="S369" s="1002"/>
      <c r="T369" s="1002"/>
      <c r="U369" s="1002"/>
      <c r="V369" s="1002"/>
      <c r="W369" s="1002"/>
      <c r="X369" s="1002"/>
      <c r="Y369" s="1002"/>
      <c r="Z369" s="1002"/>
    </row>
    <row r="370" spans="1:26" ht="13.5" customHeight="1">
      <c r="A370" s="1002"/>
      <c r="B370" s="1002"/>
      <c r="C370" s="1002"/>
      <c r="D370" s="1002"/>
      <c r="E370" s="1002"/>
      <c r="F370" s="1002"/>
      <c r="G370" s="1002"/>
      <c r="H370" s="1002"/>
      <c r="I370" s="1002"/>
      <c r="J370" s="1002"/>
      <c r="K370" s="1002"/>
      <c r="L370" s="1002"/>
      <c r="M370" s="1002"/>
      <c r="N370" s="1002"/>
      <c r="O370" s="1002"/>
      <c r="P370" s="1002"/>
      <c r="Q370" s="1002"/>
      <c r="R370" s="1002"/>
      <c r="S370" s="1002"/>
      <c r="T370" s="1002"/>
      <c r="U370" s="1002"/>
      <c r="V370" s="1002"/>
      <c r="W370" s="1002"/>
      <c r="X370" s="1002"/>
      <c r="Y370" s="1002"/>
      <c r="Z370" s="1002"/>
    </row>
    <row r="371" spans="1:26" ht="13.5" customHeight="1">
      <c r="A371" s="1002"/>
      <c r="B371" s="1002"/>
      <c r="C371" s="1002"/>
      <c r="D371" s="1002"/>
      <c r="E371" s="1002"/>
      <c r="F371" s="1002"/>
      <c r="G371" s="1002"/>
      <c r="H371" s="1002"/>
      <c r="I371" s="1002"/>
      <c r="J371" s="1002"/>
      <c r="K371" s="1002"/>
      <c r="L371" s="1002"/>
      <c r="M371" s="1002"/>
      <c r="N371" s="1002"/>
      <c r="O371" s="1002"/>
      <c r="P371" s="1002"/>
      <c r="Q371" s="1002"/>
      <c r="R371" s="1002"/>
      <c r="S371" s="1002"/>
      <c r="T371" s="1002"/>
      <c r="U371" s="1002"/>
      <c r="V371" s="1002"/>
      <c r="W371" s="1002"/>
      <c r="X371" s="1002"/>
      <c r="Y371" s="1002"/>
      <c r="Z371" s="1002"/>
    </row>
    <row r="372" spans="1:26" ht="13.5" customHeight="1">
      <c r="A372" s="1002"/>
      <c r="B372" s="1002"/>
      <c r="C372" s="1002"/>
      <c r="D372" s="1002"/>
      <c r="E372" s="1002"/>
      <c r="F372" s="1002"/>
      <c r="G372" s="1002"/>
      <c r="H372" s="1002"/>
      <c r="I372" s="1002"/>
      <c r="J372" s="1002"/>
      <c r="K372" s="1002"/>
      <c r="L372" s="1002"/>
      <c r="M372" s="1002"/>
      <c r="N372" s="1002"/>
      <c r="O372" s="1002"/>
      <c r="P372" s="1002"/>
      <c r="Q372" s="1002"/>
      <c r="R372" s="1002"/>
      <c r="S372" s="1002"/>
      <c r="T372" s="1002"/>
      <c r="U372" s="1002"/>
      <c r="V372" s="1002"/>
      <c r="W372" s="1002"/>
      <c r="X372" s="1002"/>
      <c r="Y372" s="1002"/>
      <c r="Z372" s="1002"/>
    </row>
    <row r="373" spans="1:26" ht="13.5" customHeight="1">
      <c r="A373" s="1002"/>
      <c r="B373" s="1002"/>
      <c r="C373" s="1002"/>
      <c r="D373" s="1002"/>
      <c r="E373" s="1002"/>
      <c r="F373" s="1002"/>
      <c r="G373" s="1002"/>
      <c r="H373" s="1002"/>
      <c r="I373" s="1002"/>
      <c r="J373" s="1002"/>
      <c r="K373" s="1002"/>
      <c r="L373" s="1002"/>
      <c r="M373" s="1002"/>
      <c r="N373" s="1002"/>
      <c r="O373" s="1002"/>
      <c r="P373" s="1002"/>
      <c r="Q373" s="1002"/>
      <c r="R373" s="1002"/>
      <c r="S373" s="1002"/>
      <c r="T373" s="1002"/>
      <c r="U373" s="1002"/>
      <c r="V373" s="1002"/>
      <c r="W373" s="1002"/>
      <c r="X373" s="1002"/>
      <c r="Y373" s="1002"/>
      <c r="Z373" s="1002"/>
    </row>
    <row r="374" spans="1:26" ht="13.5" customHeight="1">
      <c r="A374" s="1002"/>
      <c r="B374" s="1002"/>
      <c r="C374" s="1002"/>
      <c r="D374" s="1002"/>
      <c r="E374" s="1002"/>
      <c r="F374" s="1002"/>
      <c r="G374" s="1002"/>
      <c r="H374" s="1002"/>
      <c r="I374" s="1002"/>
      <c r="J374" s="1002"/>
      <c r="K374" s="1002"/>
      <c r="L374" s="1002"/>
      <c r="M374" s="1002"/>
      <c r="N374" s="1002"/>
      <c r="O374" s="1002"/>
      <c r="P374" s="1002"/>
      <c r="Q374" s="1002"/>
      <c r="R374" s="1002"/>
      <c r="S374" s="1002"/>
      <c r="T374" s="1002"/>
      <c r="U374" s="1002"/>
      <c r="V374" s="1002"/>
      <c r="W374" s="1002"/>
      <c r="X374" s="1002"/>
      <c r="Y374" s="1002"/>
      <c r="Z374" s="1002"/>
    </row>
    <row r="375" spans="1:26" ht="13.5" customHeight="1">
      <c r="A375" s="1002"/>
      <c r="B375" s="1002"/>
      <c r="C375" s="1002"/>
      <c r="D375" s="1002"/>
      <c r="E375" s="1002"/>
      <c r="F375" s="1002"/>
      <c r="G375" s="1002"/>
      <c r="H375" s="1002"/>
      <c r="I375" s="1002"/>
      <c r="J375" s="1002"/>
      <c r="K375" s="1002"/>
      <c r="L375" s="1002"/>
      <c r="M375" s="1002"/>
      <c r="N375" s="1002"/>
      <c r="O375" s="1002"/>
      <c r="P375" s="1002"/>
      <c r="Q375" s="1002"/>
      <c r="R375" s="1002"/>
      <c r="S375" s="1002"/>
      <c r="T375" s="1002"/>
      <c r="U375" s="1002"/>
      <c r="V375" s="1002"/>
      <c r="W375" s="1002"/>
      <c r="X375" s="1002"/>
      <c r="Y375" s="1002"/>
      <c r="Z375" s="1002"/>
    </row>
    <row r="376" spans="1:26" ht="13.5" customHeight="1">
      <c r="A376" s="1002"/>
      <c r="B376" s="1002"/>
      <c r="C376" s="1002"/>
      <c r="D376" s="1002"/>
      <c r="E376" s="1002"/>
      <c r="F376" s="1002"/>
      <c r="G376" s="1002"/>
      <c r="H376" s="1002"/>
      <c r="I376" s="1002"/>
      <c r="J376" s="1002"/>
      <c r="K376" s="1002"/>
      <c r="L376" s="1002"/>
      <c r="M376" s="1002"/>
      <c r="N376" s="1002"/>
      <c r="O376" s="1002"/>
      <c r="P376" s="1002"/>
      <c r="Q376" s="1002"/>
      <c r="R376" s="1002"/>
      <c r="S376" s="1002"/>
      <c r="T376" s="1002"/>
      <c r="U376" s="1002"/>
      <c r="V376" s="1002"/>
      <c r="W376" s="1002"/>
      <c r="X376" s="1002"/>
      <c r="Y376" s="1002"/>
      <c r="Z376" s="1002"/>
    </row>
    <row r="377" spans="1:26" ht="13.5" customHeight="1">
      <c r="A377" s="1002"/>
      <c r="B377" s="1002"/>
      <c r="C377" s="1002"/>
      <c r="D377" s="1002"/>
      <c r="E377" s="1002"/>
      <c r="F377" s="1002"/>
      <c r="G377" s="1002"/>
      <c r="H377" s="1002"/>
      <c r="I377" s="1002"/>
      <c r="J377" s="1002"/>
      <c r="K377" s="1002"/>
      <c r="L377" s="1002"/>
      <c r="M377" s="1002"/>
      <c r="N377" s="1002"/>
      <c r="O377" s="1002"/>
      <c r="P377" s="1002"/>
      <c r="Q377" s="1002"/>
      <c r="R377" s="1002"/>
      <c r="S377" s="1002"/>
      <c r="T377" s="1002"/>
      <c r="U377" s="1002"/>
      <c r="V377" s="1002"/>
      <c r="W377" s="1002"/>
      <c r="X377" s="1002"/>
      <c r="Y377" s="1002"/>
      <c r="Z377" s="1002"/>
    </row>
    <row r="378" spans="1:26" ht="13.5" customHeight="1">
      <c r="A378" s="1002"/>
      <c r="B378" s="1002"/>
      <c r="C378" s="1002"/>
      <c r="D378" s="1002"/>
      <c r="E378" s="1002"/>
      <c r="F378" s="1002"/>
      <c r="G378" s="1002"/>
      <c r="H378" s="1002"/>
      <c r="I378" s="1002"/>
      <c r="J378" s="1002"/>
      <c r="K378" s="1002"/>
      <c r="L378" s="1002"/>
      <c r="M378" s="1002"/>
      <c r="N378" s="1002"/>
      <c r="O378" s="1002"/>
      <c r="P378" s="1002"/>
      <c r="Q378" s="1002"/>
      <c r="R378" s="1002"/>
      <c r="S378" s="1002"/>
      <c r="T378" s="1002"/>
      <c r="U378" s="1002"/>
      <c r="V378" s="1002"/>
      <c r="W378" s="1002"/>
      <c r="X378" s="1002"/>
      <c r="Y378" s="1002"/>
      <c r="Z378" s="1002"/>
    </row>
    <row r="379" spans="1:26" ht="13.5" customHeight="1">
      <c r="A379" s="1002"/>
      <c r="B379" s="1002"/>
      <c r="C379" s="1002"/>
      <c r="D379" s="1002"/>
      <c r="E379" s="1002"/>
      <c r="F379" s="1002"/>
      <c r="G379" s="1002"/>
      <c r="H379" s="1002"/>
      <c r="I379" s="1002"/>
      <c r="J379" s="1002"/>
      <c r="K379" s="1002"/>
      <c r="L379" s="1002"/>
      <c r="M379" s="1002"/>
      <c r="N379" s="1002"/>
      <c r="O379" s="1002"/>
      <c r="P379" s="1002"/>
      <c r="Q379" s="1002"/>
      <c r="R379" s="1002"/>
      <c r="S379" s="1002"/>
      <c r="T379" s="1002"/>
      <c r="U379" s="1002"/>
      <c r="V379" s="1002"/>
      <c r="W379" s="1002"/>
      <c r="X379" s="1002"/>
      <c r="Y379" s="1002"/>
      <c r="Z379" s="1002"/>
    </row>
    <row r="380" spans="1:26" ht="13.5" customHeight="1">
      <c r="A380" s="1002"/>
      <c r="B380" s="1002"/>
      <c r="C380" s="1002"/>
      <c r="D380" s="1002"/>
      <c r="E380" s="1002"/>
      <c r="F380" s="1002"/>
      <c r="G380" s="1002"/>
      <c r="H380" s="1002"/>
      <c r="I380" s="1002"/>
      <c r="J380" s="1002"/>
      <c r="K380" s="1002"/>
      <c r="L380" s="1002"/>
      <c r="M380" s="1002"/>
      <c r="N380" s="1002"/>
      <c r="O380" s="1002"/>
      <c r="P380" s="1002"/>
      <c r="Q380" s="1002"/>
      <c r="R380" s="1002"/>
      <c r="S380" s="1002"/>
      <c r="T380" s="1002"/>
      <c r="U380" s="1002"/>
      <c r="V380" s="1002"/>
      <c r="W380" s="1002"/>
      <c r="X380" s="1002"/>
      <c r="Y380" s="1002"/>
      <c r="Z380" s="1002"/>
    </row>
    <row r="381" spans="1:26" ht="13.5" customHeight="1">
      <c r="A381" s="1002"/>
      <c r="B381" s="1002"/>
      <c r="C381" s="1002"/>
      <c r="D381" s="1002"/>
      <c r="E381" s="1002"/>
      <c r="F381" s="1002"/>
      <c r="G381" s="1002"/>
      <c r="H381" s="1002"/>
      <c r="I381" s="1002"/>
      <c r="J381" s="1002"/>
      <c r="K381" s="1002"/>
      <c r="L381" s="1002"/>
      <c r="M381" s="1002"/>
      <c r="N381" s="1002"/>
      <c r="O381" s="1002"/>
      <c r="P381" s="1002"/>
      <c r="Q381" s="1002"/>
      <c r="R381" s="1002"/>
      <c r="S381" s="1002"/>
      <c r="T381" s="1002"/>
      <c r="U381" s="1002"/>
      <c r="V381" s="1002"/>
      <c r="W381" s="1002"/>
      <c r="X381" s="1002"/>
      <c r="Y381" s="1002"/>
      <c r="Z381" s="1002"/>
    </row>
    <row r="382" spans="1:26" ht="13.5" customHeight="1">
      <c r="A382" s="1002"/>
      <c r="B382" s="1002"/>
      <c r="C382" s="1002"/>
      <c r="D382" s="1002"/>
      <c r="E382" s="1002"/>
      <c r="F382" s="1002"/>
      <c r="G382" s="1002"/>
      <c r="H382" s="1002"/>
      <c r="I382" s="1002"/>
      <c r="J382" s="1002"/>
      <c r="K382" s="1002"/>
      <c r="L382" s="1002"/>
      <c r="M382" s="1002"/>
      <c r="N382" s="1002"/>
      <c r="O382" s="1002"/>
      <c r="P382" s="1002"/>
      <c r="Q382" s="1002"/>
      <c r="R382" s="1002"/>
      <c r="S382" s="1002"/>
      <c r="T382" s="1002"/>
      <c r="U382" s="1002"/>
      <c r="V382" s="1002"/>
      <c r="W382" s="1002"/>
      <c r="X382" s="1002"/>
      <c r="Y382" s="1002"/>
      <c r="Z382" s="1002"/>
    </row>
    <row r="383" spans="1:26" ht="13.5" customHeight="1">
      <c r="A383" s="1002"/>
      <c r="B383" s="1002"/>
      <c r="C383" s="1002"/>
      <c r="D383" s="1002"/>
      <c r="E383" s="1002"/>
      <c r="F383" s="1002"/>
      <c r="G383" s="1002"/>
      <c r="H383" s="1002"/>
      <c r="I383" s="1002"/>
      <c r="J383" s="1002"/>
      <c r="K383" s="1002"/>
      <c r="L383" s="1002"/>
      <c r="M383" s="1002"/>
      <c r="N383" s="1002"/>
      <c r="O383" s="1002"/>
      <c r="P383" s="1002"/>
      <c r="Q383" s="1002"/>
      <c r="R383" s="1002"/>
      <c r="S383" s="1002"/>
      <c r="T383" s="1002"/>
      <c r="U383" s="1002"/>
      <c r="V383" s="1002"/>
      <c r="W383" s="1002"/>
      <c r="X383" s="1002"/>
      <c r="Y383" s="1002"/>
      <c r="Z383" s="1002"/>
    </row>
    <row r="384" spans="1:26" ht="13.5" customHeight="1">
      <c r="A384" s="1002"/>
      <c r="B384" s="1002"/>
      <c r="C384" s="1002"/>
      <c r="D384" s="1002"/>
      <c r="E384" s="1002"/>
      <c r="F384" s="1002"/>
      <c r="G384" s="1002"/>
      <c r="H384" s="1002"/>
      <c r="I384" s="1002"/>
      <c r="J384" s="1002"/>
      <c r="K384" s="1002"/>
      <c r="L384" s="1002"/>
      <c r="M384" s="1002"/>
      <c r="N384" s="1002"/>
      <c r="O384" s="1002"/>
      <c r="P384" s="1002"/>
      <c r="Q384" s="1002"/>
      <c r="R384" s="1002"/>
      <c r="S384" s="1002"/>
      <c r="T384" s="1002"/>
      <c r="U384" s="1002"/>
      <c r="V384" s="1002"/>
      <c r="W384" s="1002"/>
      <c r="X384" s="1002"/>
      <c r="Y384" s="1002"/>
      <c r="Z384" s="1002"/>
    </row>
    <row r="385" spans="1:26" ht="13.5" customHeight="1">
      <c r="A385" s="1002"/>
      <c r="B385" s="1002"/>
      <c r="C385" s="1002"/>
      <c r="D385" s="1002"/>
      <c r="E385" s="1002"/>
      <c r="F385" s="1002"/>
      <c r="G385" s="1002"/>
      <c r="H385" s="1002"/>
      <c r="I385" s="1002"/>
      <c r="J385" s="1002"/>
      <c r="K385" s="1002"/>
      <c r="L385" s="1002"/>
      <c r="M385" s="1002"/>
      <c r="N385" s="1002"/>
      <c r="O385" s="1002"/>
      <c r="P385" s="1002"/>
      <c r="Q385" s="1002"/>
      <c r="R385" s="1002"/>
      <c r="S385" s="1002"/>
      <c r="T385" s="1002"/>
      <c r="U385" s="1002"/>
      <c r="V385" s="1002"/>
      <c r="W385" s="1002"/>
      <c r="X385" s="1002"/>
      <c r="Y385" s="1002"/>
      <c r="Z385" s="1002"/>
    </row>
    <row r="386" spans="1:26" ht="13.5" customHeight="1">
      <c r="A386" s="1002"/>
      <c r="B386" s="1002"/>
      <c r="C386" s="1002"/>
      <c r="D386" s="1002"/>
      <c r="E386" s="1002"/>
      <c r="F386" s="1002"/>
      <c r="G386" s="1002"/>
      <c r="H386" s="1002"/>
      <c r="I386" s="1002"/>
      <c r="J386" s="1002"/>
      <c r="K386" s="1002"/>
      <c r="L386" s="1002"/>
      <c r="M386" s="1002"/>
      <c r="N386" s="1002"/>
      <c r="O386" s="1002"/>
      <c r="P386" s="1002"/>
      <c r="Q386" s="1002"/>
      <c r="R386" s="1002"/>
      <c r="S386" s="1002"/>
      <c r="T386" s="1002"/>
      <c r="U386" s="1002"/>
      <c r="V386" s="1002"/>
      <c r="W386" s="1002"/>
      <c r="X386" s="1002"/>
      <c r="Y386" s="1002"/>
      <c r="Z386" s="1002"/>
    </row>
    <row r="387" spans="1:26" ht="13.5" customHeight="1">
      <c r="A387" s="1002"/>
      <c r="B387" s="1002"/>
      <c r="C387" s="1002"/>
      <c r="D387" s="1002"/>
      <c r="E387" s="1002"/>
      <c r="F387" s="1002"/>
      <c r="G387" s="1002"/>
      <c r="H387" s="1002"/>
      <c r="I387" s="1002"/>
      <c r="J387" s="1002"/>
      <c r="K387" s="1002"/>
      <c r="L387" s="1002"/>
      <c r="M387" s="1002"/>
      <c r="N387" s="1002"/>
      <c r="O387" s="1002"/>
      <c r="P387" s="1002"/>
      <c r="Q387" s="1002"/>
      <c r="R387" s="1002"/>
      <c r="S387" s="1002"/>
      <c r="T387" s="1002"/>
      <c r="U387" s="1002"/>
      <c r="V387" s="1002"/>
      <c r="W387" s="1002"/>
      <c r="X387" s="1002"/>
      <c r="Y387" s="1002"/>
      <c r="Z387" s="1002"/>
    </row>
    <row r="388" spans="1:26" ht="13.5" customHeight="1">
      <c r="A388" s="1002"/>
      <c r="B388" s="1002"/>
      <c r="C388" s="1002"/>
      <c r="D388" s="1002"/>
      <c r="E388" s="1002"/>
      <c r="F388" s="1002"/>
      <c r="G388" s="1002"/>
      <c r="H388" s="1002"/>
      <c r="I388" s="1002"/>
      <c r="J388" s="1002"/>
      <c r="K388" s="1002"/>
      <c r="L388" s="1002"/>
      <c r="M388" s="1002"/>
      <c r="N388" s="1002"/>
      <c r="O388" s="1002"/>
      <c r="P388" s="1002"/>
      <c r="Q388" s="1002"/>
      <c r="R388" s="1002"/>
      <c r="S388" s="1002"/>
      <c r="T388" s="1002"/>
      <c r="U388" s="1002"/>
      <c r="V388" s="1002"/>
      <c r="W388" s="1002"/>
      <c r="X388" s="1002"/>
      <c r="Y388" s="1002"/>
      <c r="Z388" s="1002"/>
    </row>
    <row r="389" spans="1:26" ht="13.5" customHeight="1">
      <c r="A389" s="1002"/>
      <c r="B389" s="1002"/>
      <c r="C389" s="1002"/>
      <c r="D389" s="1002"/>
      <c r="E389" s="1002"/>
      <c r="F389" s="1002"/>
      <c r="G389" s="1002"/>
      <c r="H389" s="1002"/>
      <c r="I389" s="1002"/>
      <c r="J389" s="1002"/>
      <c r="K389" s="1002"/>
      <c r="L389" s="1002"/>
      <c r="M389" s="1002"/>
      <c r="N389" s="1002"/>
      <c r="O389" s="1002"/>
      <c r="P389" s="1002"/>
      <c r="Q389" s="1002"/>
      <c r="R389" s="1002"/>
      <c r="S389" s="1002"/>
      <c r="T389" s="1002"/>
      <c r="U389" s="1002"/>
      <c r="V389" s="1002"/>
      <c r="W389" s="1002"/>
      <c r="X389" s="1002"/>
      <c r="Y389" s="1002"/>
      <c r="Z389" s="1002"/>
    </row>
    <row r="390" spans="1:26" ht="13.5" customHeight="1">
      <c r="A390" s="1002"/>
      <c r="B390" s="1002"/>
      <c r="C390" s="1002"/>
      <c r="D390" s="1002"/>
      <c r="E390" s="1002"/>
      <c r="F390" s="1002"/>
      <c r="G390" s="1002"/>
      <c r="H390" s="1002"/>
      <c r="I390" s="1002"/>
      <c r="J390" s="1002"/>
      <c r="K390" s="1002"/>
      <c r="L390" s="1002"/>
      <c r="M390" s="1002"/>
      <c r="N390" s="1002"/>
      <c r="O390" s="1002"/>
      <c r="P390" s="1002"/>
      <c r="Q390" s="1002"/>
      <c r="R390" s="1002"/>
      <c r="S390" s="1002"/>
      <c r="T390" s="1002"/>
      <c r="U390" s="1002"/>
      <c r="V390" s="1002"/>
      <c r="W390" s="1002"/>
      <c r="X390" s="1002"/>
      <c r="Y390" s="1002"/>
      <c r="Z390" s="1002"/>
    </row>
    <row r="391" spans="1:26" ht="13.5" customHeight="1">
      <c r="A391" s="1002"/>
      <c r="B391" s="1002"/>
      <c r="C391" s="1002"/>
      <c r="D391" s="1002"/>
      <c r="E391" s="1002"/>
      <c r="F391" s="1002"/>
      <c r="G391" s="1002"/>
      <c r="H391" s="1002"/>
      <c r="I391" s="1002"/>
      <c r="J391" s="1002"/>
      <c r="K391" s="1002"/>
      <c r="L391" s="1002"/>
      <c r="M391" s="1002"/>
      <c r="N391" s="1002"/>
      <c r="O391" s="1002"/>
      <c r="P391" s="1002"/>
      <c r="Q391" s="1002"/>
      <c r="R391" s="1002"/>
      <c r="S391" s="1002"/>
      <c r="T391" s="1002"/>
      <c r="U391" s="1002"/>
      <c r="V391" s="1002"/>
      <c r="W391" s="1002"/>
      <c r="X391" s="1002"/>
      <c r="Y391" s="1002"/>
      <c r="Z391" s="1002"/>
    </row>
    <row r="392" spans="1:26" ht="13.5" customHeight="1">
      <c r="A392" s="1002"/>
      <c r="B392" s="1002"/>
      <c r="C392" s="1002"/>
      <c r="D392" s="1002"/>
      <c r="E392" s="1002"/>
      <c r="F392" s="1002"/>
      <c r="G392" s="1002"/>
      <c r="H392" s="1002"/>
      <c r="I392" s="1002"/>
      <c r="J392" s="1002"/>
      <c r="K392" s="1002"/>
      <c r="L392" s="1002"/>
      <c r="M392" s="1002"/>
      <c r="N392" s="1002"/>
      <c r="O392" s="1002"/>
      <c r="P392" s="1002"/>
      <c r="Q392" s="1002"/>
      <c r="R392" s="1002"/>
      <c r="S392" s="1002"/>
      <c r="T392" s="1002"/>
      <c r="U392" s="1002"/>
      <c r="V392" s="1002"/>
      <c r="W392" s="1002"/>
      <c r="X392" s="1002"/>
      <c r="Y392" s="1002"/>
      <c r="Z392" s="1002"/>
    </row>
    <row r="393" spans="1:26" ht="13.5" customHeight="1">
      <c r="A393" s="1002"/>
      <c r="B393" s="1002"/>
      <c r="C393" s="1002"/>
      <c r="D393" s="1002"/>
      <c r="E393" s="1002"/>
      <c r="F393" s="1002"/>
      <c r="G393" s="1002"/>
      <c r="H393" s="1002"/>
      <c r="I393" s="1002"/>
      <c r="J393" s="1002"/>
      <c r="K393" s="1002"/>
      <c r="L393" s="1002"/>
      <c r="M393" s="1002"/>
      <c r="N393" s="1002"/>
      <c r="O393" s="1002"/>
      <c r="P393" s="1002"/>
      <c r="Q393" s="1002"/>
      <c r="R393" s="1002"/>
      <c r="S393" s="1002"/>
      <c r="T393" s="1002"/>
      <c r="U393" s="1002"/>
      <c r="V393" s="1002"/>
      <c r="W393" s="1002"/>
      <c r="X393" s="1002"/>
      <c r="Y393" s="1002"/>
      <c r="Z393" s="1002"/>
    </row>
    <row r="394" spans="1:26" ht="13.5" customHeight="1">
      <c r="A394" s="1002"/>
      <c r="B394" s="1002"/>
      <c r="C394" s="1002"/>
      <c r="D394" s="1002"/>
      <c r="E394" s="1002"/>
      <c r="F394" s="1002"/>
      <c r="G394" s="1002"/>
      <c r="H394" s="1002"/>
      <c r="I394" s="1002"/>
      <c r="J394" s="1002"/>
      <c r="K394" s="1002"/>
      <c r="L394" s="1002"/>
      <c r="M394" s="1002"/>
      <c r="N394" s="1002"/>
      <c r="O394" s="1002"/>
      <c r="P394" s="1002"/>
      <c r="Q394" s="1002"/>
      <c r="R394" s="1002"/>
      <c r="S394" s="1002"/>
      <c r="T394" s="1002"/>
      <c r="U394" s="1002"/>
      <c r="V394" s="1002"/>
      <c r="W394" s="1002"/>
      <c r="X394" s="1002"/>
      <c r="Y394" s="1002"/>
      <c r="Z394" s="1002"/>
    </row>
    <row r="395" spans="1:26" ht="13.5" customHeight="1">
      <c r="A395" s="1002"/>
      <c r="B395" s="1002"/>
      <c r="C395" s="1002"/>
      <c r="D395" s="1002"/>
      <c r="E395" s="1002"/>
      <c r="F395" s="1002"/>
      <c r="G395" s="1002"/>
      <c r="H395" s="1002"/>
      <c r="I395" s="1002"/>
      <c r="J395" s="1002"/>
      <c r="K395" s="1002"/>
      <c r="L395" s="1002"/>
      <c r="M395" s="1002"/>
      <c r="N395" s="1002"/>
      <c r="O395" s="1002"/>
      <c r="P395" s="1002"/>
      <c r="Q395" s="1002"/>
      <c r="R395" s="1002"/>
      <c r="S395" s="1002"/>
      <c r="T395" s="1002"/>
      <c r="U395" s="1002"/>
      <c r="V395" s="1002"/>
      <c r="W395" s="1002"/>
      <c r="X395" s="1002"/>
      <c r="Y395" s="1002"/>
      <c r="Z395" s="1002"/>
    </row>
    <row r="396" spans="1:26" ht="13.5" customHeight="1">
      <c r="A396" s="1002"/>
      <c r="B396" s="1002"/>
      <c r="C396" s="1002"/>
      <c r="D396" s="1002"/>
      <c r="E396" s="1002"/>
      <c r="F396" s="1002"/>
      <c r="G396" s="1002"/>
      <c r="H396" s="1002"/>
      <c r="I396" s="1002"/>
      <c r="J396" s="1002"/>
      <c r="K396" s="1002"/>
      <c r="L396" s="1002"/>
      <c r="M396" s="1002"/>
      <c r="N396" s="1002"/>
      <c r="O396" s="1002"/>
      <c r="P396" s="1002"/>
      <c r="Q396" s="1002"/>
      <c r="R396" s="1002"/>
      <c r="S396" s="1002"/>
      <c r="T396" s="1002"/>
      <c r="U396" s="1002"/>
      <c r="V396" s="1002"/>
      <c r="W396" s="1002"/>
      <c r="X396" s="1002"/>
      <c r="Y396" s="1002"/>
      <c r="Z396" s="1002"/>
    </row>
    <row r="397" spans="1:26" ht="13.5" customHeight="1">
      <c r="A397" s="1002"/>
      <c r="B397" s="1002"/>
      <c r="C397" s="1002"/>
      <c r="D397" s="1002"/>
      <c r="E397" s="1002"/>
      <c r="F397" s="1002"/>
      <c r="G397" s="1002"/>
      <c r="H397" s="1002"/>
      <c r="I397" s="1002"/>
      <c r="J397" s="1002"/>
      <c r="K397" s="1002"/>
      <c r="L397" s="1002"/>
      <c r="M397" s="1002"/>
      <c r="N397" s="1002"/>
      <c r="O397" s="1002"/>
      <c r="P397" s="1002"/>
      <c r="Q397" s="1002"/>
      <c r="R397" s="1002"/>
      <c r="S397" s="1002"/>
      <c r="T397" s="1002"/>
      <c r="U397" s="1002"/>
      <c r="V397" s="1002"/>
      <c r="W397" s="1002"/>
      <c r="X397" s="1002"/>
      <c r="Y397" s="1002"/>
      <c r="Z397" s="1002"/>
    </row>
    <row r="398" spans="1:26" ht="13.5" customHeight="1">
      <c r="A398" s="1002"/>
      <c r="B398" s="1002"/>
      <c r="C398" s="1002"/>
      <c r="D398" s="1002"/>
      <c r="E398" s="1002"/>
      <c r="F398" s="1002"/>
      <c r="G398" s="1002"/>
      <c r="H398" s="1002"/>
      <c r="I398" s="1002"/>
      <c r="J398" s="1002"/>
      <c r="K398" s="1002"/>
      <c r="L398" s="1002"/>
      <c r="M398" s="1002"/>
      <c r="N398" s="1002"/>
      <c r="O398" s="1002"/>
      <c r="P398" s="1002"/>
      <c r="Q398" s="1002"/>
      <c r="R398" s="1002"/>
      <c r="S398" s="1002"/>
      <c r="T398" s="1002"/>
      <c r="U398" s="1002"/>
      <c r="V398" s="1002"/>
      <c r="W398" s="1002"/>
      <c r="X398" s="1002"/>
      <c r="Y398" s="1002"/>
      <c r="Z398" s="1002"/>
    </row>
    <row r="399" spans="1:26" ht="13.5" customHeight="1">
      <c r="A399" s="1002"/>
      <c r="B399" s="1002"/>
      <c r="C399" s="1002"/>
      <c r="D399" s="1002"/>
      <c r="E399" s="1002"/>
      <c r="F399" s="1002"/>
      <c r="G399" s="1002"/>
      <c r="H399" s="1002"/>
      <c r="I399" s="1002"/>
      <c r="J399" s="1002"/>
      <c r="K399" s="1002"/>
      <c r="L399" s="1002"/>
      <c r="M399" s="1002"/>
      <c r="N399" s="1002"/>
      <c r="O399" s="1002"/>
      <c r="P399" s="1002"/>
      <c r="Q399" s="1002"/>
      <c r="R399" s="1002"/>
      <c r="S399" s="1002"/>
      <c r="T399" s="1002"/>
      <c r="U399" s="1002"/>
      <c r="V399" s="1002"/>
      <c r="W399" s="1002"/>
      <c r="X399" s="1002"/>
      <c r="Y399" s="1002"/>
      <c r="Z399" s="1002"/>
    </row>
    <row r="400" spans="1:26" ht="13.5" customHeight="1">
      <c r="A400" s="1002"/>
      <c r="B400" s="1002"/>
      <c r="C400" s="1002"/>
      <c r="D400" s="1002"/>
      <c r="E400" s="1002"/>
      <c r="F400" s="1002"/>
      <c r="G400" s="1002"/>
      <c r="H400" s="1002"/>
      <c r="I400" s="1002"/>
      <c r="J400" s="1002"/>
      <c r="K400" s="1002"/>
      <c r="L400" s="1002"/>
      <c r="M400" s="1002"/>
      <c r="N400" s="1002"/>
      <c r="O400" s="1002"/>
      <c r="P400" s="1002"/>
      <c r="Q400" s="1002"/>
      <c r="R400" s="1002"/>
      <c r="S400" s="1002"/>
      <c r="T400" s="1002"/>
      <c r="U400" s="1002"/>
      <c r="V400" s="1002"/>
      <c r="W400" s="1002"/>
      <c r="X400" s="1002"/>
      <c r="Y400" s="1002"/>
      <c r="Z400" s="1002"/>
    </row>
    <row r="401" spans="1:26" ht="13.5" customHeight="1">
      <c r="A401" s="1002"/>
      <c r="B401" s="1002"/>
      <c r="C401" s="1002"/>
      <c r="D401" s="1002"/>
      <c r="E401" s="1002"/>
      <c r="F401" s="1002"/>
      <c r="G401" s="1002"/>
      <c r="H401" s="1002"/>
      <c r="I401" s="1002"/>
      <c r="J401" s="1002"/>
      <c r="K401" s="1002"/>
      <c r="L401" s="1002"/>
      <c r="M401" s="1002"/>
      <c r="N401" s="1002"/>
      <c r="O401" s="1002"/>
      <c r="P401" s="1002"/>
      <c r="Q401" s="1002"/>
      <c r="R401" s="1002"/>
      <c r="S401" s="1002"/>
      <c r="T401" s="1002"/>
      <c r="U401" s="1002"/>
      <c r="V401" s="1002"/>
      <c r="W401" s="1002"/>
      <c r="X401" s="1002"/>
      <c r="Y401" s="1002"/>
      <c r="Z401" s="1002"/>
    </row>
    <row r="402" spans="1:26" ht="13.5" customHeight="1">
      <c r="A402" s="1002"/>
      <c r="B402" s="1002"/>
      <c r="C402" s="1002"/>
      <c r="D402" s="1002"/>
      <c r="E402" s="1002"/>
      <c r="F402" s="1002"/>
      <c r="G402" s="1002"/>
      <c r="H402" s="1002"/>
      <c r="I402" s="1002"/>
      <c r="J402" s="1002"/>
      <c r="K402" s="1002"/>
      <c r="L402" s="1002"/>
      <c r="M402" s="1002"/>
      <c r="N402" s="1002"/>
      <c r="O402" s="1002"/>
      <c r="P402" s="1002"/>
      <c r="Q402" s="1002"/>
      <c r="R402" s="1002"/>
      <c r="S402" s="1002"/>
      <c r="T402" s="1002"/>
      <c r="U402" s="1002"/>
      <c r="V402" s="1002"/>
      <c r="W402" s="1002"/>
      <c r="X402" s="1002"/>
      <c r="Y402" s="1002"/>
      <c r="Z402" s="1002"/>
    </row>
    <row r="403" spans="1:26" ht="13.5" customHeight="1">
      <c r="A403" s="1002"/>
      <c r="B403" s="1002"/>
      <c r="C403" s="1002"/>
      <c r="D403" s="1002"/>
      <c r="E403" s="1002"/>
      <c r="F403" s="1002"/>
      <c r="G403" s="1002"/>
      <c r="H403" s="1002"/>
      <c r="I403" s="1002"/>
      <c r="J403" s="1002"/>
      <c r="K403" s="1002"/>
      <c r="L403" s="1002"/>
      <c r="M403" s="1002"/>
      <c r="N403" s="1002"/>
      <c r="O403" s="1002"/>
      <c r="P403" s="1002"/>
      <c r="Q403" s="1002"/>
      <c r="R403" s="1002"/>
      <c r="S403" s="1002"/>
      <c r="T403" s="1002"/>
      <c r="U403" s="1002"/>
      <c r="V403" s="1002"/>
      <c r="W403" s="1002"/>
      <c r="X403" s="1002"/>
      <c r="Y403" s="1002"/>
      <c r="Z403" s="1002"/>
    </row>
    <row r="404" spans="1:26" ht="13.5" customHeight="1">
      <c r="A404" s="1002"/>
      <c r="B404" s="1002"/>
      <c r="C404" s="1002"/>
      <c r="D404" s="1002"/>
      <c r="E404" s="1002"/>
      <c r="F404" s="1002"/>
      <c r="G404" s="1002"/>
      <c r="H404" s="1002"/>
      <c r="I404" s="1002"/>
      <c r="J404" s="1002"/>
      <c r="K404" s="1002"/>
      <c r="L404" s="1002"/>
      <c r="M404" s="1002"/>
      <c r="N404" s="1002"/>
      <c r="O404" s="1002"/>
      <c r="P404" s="1002"/>
      <c r="Q404" s="1002"/>
      <c r="R404" s="1002"/>
      <c r="S404" s="1002"/>
      <c r="T404" s="1002"/>
      <c r="U404" s="1002"/>
      <c r="V404" s="1002"/>
      <c r="W404" s="1002"/>
      <c r="X404" s="1002"/>
      <c r="Y404" s="1002"/>
      <c r="Z404" s="1002"/>
    </row>
    <row r="405" spans="1:26" ht="13.5" customHeight="1">
      <c r="A405" s="1002"/>
      <c r="B405" s="1002"/>
      <c r="C405" s="1002"/>
      <c r="D405" s="1002"/>
      <c r="E405" s="1002"/>
      <c r="F405" s="1002"/>
      <c r="G405" s="1002"/>
      <c r="H405" s="1002"/>
      <c r="I405" s="1002"/>
      <c r="J405" s="1002"/>
      <c r="K405" s="1002"/>
      <c r="L405" s="1002"/>
      <c r="M405" s="1002"/>
      <c r="N405" s="1002"/>
      <c r="O405" s="1002"/>
      <c r="P405" s="1002"/>
      <c r="Q405" s="1002"/>
      <c r="R405" s="1002"/>
      <c r="S405" s="1002"/>
      <c r="T405" s="1002"/>
      <c r="U405" s="1002"/>
      <c r="V405" s="1002"/>
      <c r="W405" s="1002"/>
      <c r="X405" s="1002"/>
      <c r="Y405" s="1002"/>
      <c r="Z405" s="1002"/>
    </row>
    <row r="406" spans="1:26" ht="13.5" customHeight="1">
      <c r="A406" s="1002"/>
      <c r="B406" s="1002"/>
      <c r="C406" s="1002"/>
      <c r="D406" s="1002"/>
      <c r="E406" s="1002"/>
      <c r="F406" s="1002"/>
      <c r="G406" s="1002"/>
      <c r="H406" s="1002"/>
      <c r="I406" s="1002"/>
      <c r="J406" s="1002"/>
      <c r="K406" s="1002"/>
      <c r="L406" s="1002"/>
      <c r="M406" s="1002"/>
      <c r="N406" s="1002"/>
      <c r="O406" s="1002"/>
      <c r="P406" s="1002"/>
      <c r="Q406" s="1002"/>
      <c r="R406" s="1002"/>
      <c r="S406" s="1002"/>
      <c r="T406" s="1002"/>
      <c r="U406" s="1002"/>
      <c r="V406" s="1002"/>
      <c r="W406" s="1002"/>
      <c r="X406" s="1002"/>
      <c r="Y406" s="1002"/>
      <c r="Z406" s="1002"/>
    </row>
    <row r="407" spans="1:26" ht="13.5" customHeight="1">
      <c r="A407" s="1002"/>
      <c r="B407" s="1002"/>
      <c r="C407" s="1002"/>
      <c r="D407" s="1002"/>
      <c r="E407" s="1002"/>
      <c r="F407" s="1002"/>
      <c r="G407" s="1002"/>
      <c r="H407" s="1002"/>
      <c r="I407" s="1002"/>
      <c r="J407" s="1002"/>
      <c r="K407" s="1002"/>
      <c r="L407" s="1002"/>
      <c r="M407" s="1002"/>
      <c r="N407" s="1002"/>
      <c r="O407" s="1002"/>
      <c r="P407" s="1002"/>
      <c r="Q407" s="1002"/>
      <c r="R407" s="1002"/>
      <c r="S407" s="1002"/>
      <c r="T407" s="1002"/>
      <c r="U407" s="1002"/>
      <c r="V407" s="1002"/>
      <c r="W407" s="1002"/>
      <c r="X407" s="1002"/>
      <c r="Y407" s="1002"/>
      <c r="Z407" s="1002"/>
    </row>
    <row r="408" spans="1:26" ht="13.5" customHeight="1">
      <c r="A408" s="1002"/>
      <c r="B408" s="1002"/>
      <c r="C408" s="1002"/>
      <c r="D408" s="1002"/>
      <c r="E408" s="1002"/>
      <c r="F408" s="1002"/>
      <c r="G408" s="1002"/>
      <c r="H408" s="1002"/>
      <c r="I408" s="1002"/>
      <c r="J408" s="1002"/>
      <c r="K408" s="1002"/>
      <c r="L408" s="1002"/>
      <c r="M408" s="1002"/>
      <c r="N408" s="1002"/>
      <c r="O408" s="1002"/>
      <c r="P408" s="1002"/>
      <c r="Q408" s="1002"/>
      <c r="R408" s="1002"/>
      <c r="S408" s="1002"/>
      <c r="T408" s="1002"/>
      <c r="U408" s="1002"/>
      <c r="V408" s="1002"/>
      <c r="W408" s="1002"/>
      <c r="X408" s="1002"/>
      <c r="Y408" s="1002"/>
      <c r="Z408" s="1002"/>
    </row>
    <row r="409" spans="1:26" ht="13.5" customHeight="1">
      <c r="A409" s="1002"/>
      <c r="B409" s="1002"/>
      <c r="C409" s="1002"/>
      <c r="D409" s="1002"/>
      <c r="E409" s="1002"/>
      <c r="F409" s="1002"/>
      <c r="G409" s="1002"/>
      <c r="H409" s="1002"/>
      <c r="I409" s="1002"/>
      <c r="J409" s="1002"/>
      <c r="K409" s="1002"/>
      <c r="L409" s="1002"/>
      <c r="M409" s="1002"/>
      <c r="N409" s="1002"/>
      <c r="O409" s="1002"/>
      <c r="P409" s="1002"/>
      <c r="Q409" s="1002"/>
      <c r="R409" s="1002"/>
      <c r="S409" s="1002"/>
      <c r="T409" s="1002"/>
      <c r="U409" s="1002"/>
      <c r="V409" s="1002"/>
      <c r="W409" s="1002"/>
      <c r="X409" s="1002"/>
      <c r="Y409" s="1002"/>
      <c r="Z409" s="1002"/>
    </row>
    <row r="410" spans="1:26" ht="13.5" customHeight="1">
      <c r="A410" s="1002"/>
      <c r="B410" s="1002"/>
      <c r="C410" s="1002"/>
      <c r="D410" s="1002"/>
      <c r="E410" s="1002"/>
      <c r="F410" s="1002"/>
      <c r="G410" s="1002"/>
      <c r="H410" s="1002"/>
      <c r="I410" s="1002"/>
      <c r="J410" s="1002"/>
      <c r="K410" s="1002"/>
      <c r="L410" s="1002"/>
      <c r="M410" s="1002"/>
      <c r="N410" s="1002"/>
      <c r="O410" s="1002"/>
      <c r="P410" s="1002"/>
      <c r="Q410" s="1002"/>
      <c r="R410" s="1002"/>
      <c r="S410" s="1002"/>
      <c r="T410" s="1002"/>
      <c r="U410" s="1002"/>
      <c r="V410" s="1002"/>
      <c r="W410" s="1002"/>
      <c r="X410" s="1002"/>
      <c r="Y410" s="1002"/>
      <c r="Z410" s="1002"/>
    </row>
    <row r="411" spans="1:26" ht="13.5" customHeight="1">
      <c r="A411" s="1002"/>
      <c r="B411" s="1002"/>
      <c r="C411" s="1002"/>
      <c r="D411" s="1002"/>
      <c r="E411" s="1002"/>
      <c r="F411" s="1002"/>
      <c r="G411" s="1002"/>
      <c r="H411" s="1002"/>
      <c r="I411" s="1002"/>
      <c r="J411" s="1002"/>
      <c r="K411" s="1002"/>
      <c r="L411" s="1002"/>
      <c r="M411" s="1002"/>
      <c r="N411" s="1002"/>
      <c r="O411" s="1002"/>
      <c r="P411" s="1002"/>
      <c r="Q411" s="1002"/>
      <c r="R411" s="1002"/>
      <c r="S411" s="1002"/>
      <c r="T411" s="1002"/>
      <c r="U411" s="1002"/>
      <c r="V411" s="1002"/>
      <c r="W411" s="1002"/>
      <c r="X411" s="1002"/>
      <c r="Y411" s="1002"/>
      <c r="Z411" s="1002"/>
    </row>
    <row r="412" spans="1:26" ht="13.5" customHeight="1">
      <c r="A412" s="1002"/>
      <c r="B412" s="1002"/>
      <c r="C412" s="1002"/>
      <c r="D412" s="1002"/>
      <c r="E412" s="1002"/>
      <c r="F412" s="1002"/>
      <c r="G412" s="1002"/>
      <c r="H412" s="1002"/>
      <c r="I412" s="1002"/>
      <c r="J412" s="1002"/>
      <c r="K412" s="1002"/>
      <c r="L412" s="1002"/>
      <c r="M412" s="1002"/>
      <c r="N412" s="1002"/>
      <c r="O412" s="1002"/>
      <c r="P412" s="1002"/>
      <c r="Q412" s="1002"/>
      <c r="R412" s="1002"/>
      <c r="S412" s="1002"/>
      <c r="T412" s="1002"/>
      <c r="U412" s="1002"/>
      <c r="V412" s="1002"/>
      <c r="W412" s="1002"/>
      <c r="X412" s="1002"/>
      <c r="Y412" s="1002"/>
      <c r="Z412" s="1002"/>
    </row>
    <row r="413" spans="1:26" ht="13.5" customHeight="1">
      <c r="A413" s="1002"/>
      <c r="B413" s="1002"/>
      <c r="C413" s="1002"/>
      <c r="D413" s="1002"/>
      <c r="E413" s="1002"/>
      <c r="F413" s="1002"/>
      <c r="G413" s="1002"/>
      <c r="H413" s="1002"/>
      <c r="I413" s="1002"/>
      <c r="J413" s="1002"/>
      <c r="K413" s="1002"/>
      <c r="L413" s="1002"/>
      <c r="M413" s="1002"/>
      <c r="N413" s="1002"/>
      <c r="O413" s="1002"/>
      <c r="P413" s="1002"/>
      <c r="Q413" s="1002"/>
      <c r="R413" s="1002"/>
      <c r="S413" s="1002"/>
      <c r="T413" s="1002"/>
      <c r="U413" s="1002"/>
      <c r="V413" s="1002"/>
      <c r="W413" s="1002"/>
      <c r="X413" s="1002"/>
      <c r="Y413" s="1002"/>
      <c r="Z413" s="1002"/>
    </row>
    <row r="414" spans="1:26" ht="13.5" customHeight="1">
      <c r="A414" s="1002"/>
      <c r="B414" s="1002"/>
      <c r="C414" s="1002"/>
      <c r="D414" s="1002"/>
      <c r="E414" s="1002"/>
      <c r="F414" s="1002"/>
      <c r="G414" s="1002"/>
      <c r="H414" s="1002"/>
      <c r="I414" s="1002"/>
      <c r="J414" s="1002"/>
      <c r="K414" s="1002"/>
      <c r="L414" s="1002"/>
      <c r="M414" s="1002"/>
      <c r="N414" s="1002"/>
      <c r="O414" s="1002"/>
      <c r="P414" s="1002"/>
      <c r="Q414" s="1002"/>
      <c r="R414" s="1002"/>
      <c r="S414" s="1002"/>
      <c r="T414" s="1002"/>
      <c r="U414" s="1002"/>
      <c r="V414" s="1002"/>
      <c r="W414" s="1002"/>
      <c r="X414" s="1002"/>
      <c r="Y414" s="1002"/>
      <c r="Z414" s="1002"/>
    </row>
    <row r="415" spans="1:26" ht="13.5" customHeight="1">
      <c r="A415" s="1002"/>
      <c r="B415" s="1002"/>
      <c r="C415" s="1002"/>
      <c r="D415" s="1002"/>
      <c r="E415" s="1002"/>
      <c r="F415" s="1002"/>
      <c r="G415" s="1002"/>
      <c r="H415" s="1002"/>
      <c r="I415" s="1002"/>
      <c r="J415" s="1002"/>
      <c r="K415" s="1002"/>
      <c r="L415" s="1002"/>
      <c r="M415" s="1002"/>
      <c r="N415" s="1002"/>
      <c r="O415" s="1002"/>
      <c r="P415" s="1002"/>
      <c r="Q415" s="1002"/>
      <c r="R415" s="1002"/>
      <c r="S415" s="1002"/>
      <c r="T415" s="1002"/>
      <c r="U415" s="1002"/>
      <c r="V415" s="1002"/>
      <c r="W415" s="1002"/>
      <c r="X415" s="1002"/>
      <c r="Y415" s="1002"/>
      <c r="Z415" s="1002"/>
    </row>
    <row r="416" spans="1:26" ht="13.5" customHeight="1">
      <c r="A416" s="1002"/>
      <c r="B416" s="1002"/>
      <c r="C416" s="1002"/>
      <c r="D416" s="1002"/>
      <c r="E416" s="1002"/>
      <c r="F416" s="1002"/>
      <c r="G416" s="1002"/>
      <c r="H416" s="1002"/>
      <c r="I416" s="1002"/>
      <c r="J416" s="1002"/>
      <c r="K416" s="1002"/>
      <c r="L416" s="1002"/>
      <c r="M416" s="1002"/>
      <c r="N416" s="1002"/>
      <c r="O416" s="1002"/>
      <c r="P416" s="1002"/>
      <c r="Q416" s="1002"/>
      <c r="R416" s="1002"/>
      <c r="S416" s="1002"/>
      <c r="T416" s="1002"/>
      <c r="U416" s="1002"/>
      <c r="V416" s="1002"/>
      <c r="W416" s="1002"/>
      <c r="X416" s="1002"/>
      <c r="Y416" s="1002"/>
      <c r="Z416" s="1002"/>
    </row>
    <row r="417" spans="1:26" ht="13.5" customHeight="1">
      <c r="A417" s="1002"/>
      <c r="B417" s="1002"/>
      <c r="C417" s="1002"/>
      <c r="D417" s="1002"/>
      <c r="E417" s="1002"/>
      <c r="F417" s="1002"/>
      <c r="G417" s="1002"/>
      <c r="H417" s="1002"/>
      <c r="I417" s="1002"/>
      <c r="J417" s="1002"/>
      <c r="K417" s="1002"/>
      <c r="L417" s="1002"/>
      <c r="M417" s="1002"/>
      <c r="N417" s="1002"/>
      <c r="O417" s="1002"/>
      <c r="P417" s="1002"/>
      <c r="Q417" s="1002"/>
      <c r="R417" s="1002"/>
      <c r="S417" s="1002"/>
      <c r="T417" s="1002"/>
      <c r="U417" s="1002"/>
      <c r="V417" s="1002"/>
      <c r="W417" s="1002"/>
      <c r="X417" s="1002"/>
      <c r="Y417" s="1002"/>
      <c r="Z417" s="1002"/>
    </row>
    <row r="418" spans="1:26" ht="13.5" customHeight="1">
      <c r="A418" s="1002"/>
      <c r="B418" s="1002"/>
      <c r="C418" s="1002"/>
      <c r="D418" s="1002"/>
      <c r="E418" s="1002"/>
      <c r="F418" s="1002"/>
      <c r="G418" s="1002"/>
      <c r="H418" s="1002"/>
      <c r="I418" s="1002"/>
      <c r="J418" s="1002"/>
      <c r="K418" s="1002"/>
      <c r="L418" s="1002"/>
      <c r="M418" s="1002"/>
      <c r="N418" s="1002"/>
      <c r="O418" s="1002"/>
      <c r="P418" s="1002"/>
      <c r="Q418" s="1002"/>
      <c r="R418" s="1002"/>
      <c r="S418" s="1002"/>
      <c r="T418" s="1002"/>
      <c r="U418" s="1002"/>
      <c r="V418" s="1002"/>
      <c r="W418" s="1002"/>
      <c r="X418" s="1002"/>
      <c r="Y418" s="1002"/>
      <c r="Z418" s="1002"/>
    </row>
    <row r="419" spans="1:26" ht="13.5" customHeight="1">
      <c r="A419" s="1002"/>
      <c r="B419" s="1002"/>
      <c r="C419" s="1002"/>
      <c r="D419" s="1002"/>
      <c r="E419" s="1002"/>
      <c r="F419" s="1002"/>
      <c r="G419" s="1002"/>
      <c r="H419" s="1002"/>
      <c r="I419" s="1002"/>
      <c r="J419" s="1002"/>
      <c r="K419" s="1002"/>
      <c r="L419" s="1002"/>
      <c r="M419" s="1002"/>
      <c r="N419" s="1002"/>
      <c r="O419" s="1002"/>
      <c r="P419" s="1002"/>
      <c r="Q419" s="1002"/>
      <c r="R419" s="1002"/>
      <c r="S419" s="1002"/>
      <c r="T419" s="1002"/>
      <c r="U419" s="1002"/>
      <c r="V419" s="1002"/>
      <c r="W419" s="1002"/>
      <c r="X419" s="1002"/>
      <c r="Y419" s="1002"/>
      <c r="Z419" s="1002"/>
    </row>
    <row r="420" spans="1:26" ht="13.5" customHeight="1">
      <c r="A420" s="1002"/>
      <c r="B420" s="1002"/>
      <c r="C420" s="1002"/>
      <c r="D420" s="1002"/>
      <c r="E420" s="1002"/>
      <c r="F420" s="1002"/>
      <c r="G420" s="1002"/>
      <c r="H420" s="1002"/>
      <c r="I420" s="1002"/>
      <c r="J420" s="1002"/>
      <c r="K420" s="1002"/>
      <c r="L420" s="1002"/>
      <c r="M420" s="1002"/>
      <c r="N420" s="1002"/>
      <c r="O420" s="1002"/>
      <c r="P420" s="1002"/>
      <c r="Q420" s="1002"/>
      <c r="R420" s="1002"/>
      <c r="S420" s="1002"/>
      <c r="T420" s="1002"/>
      <c r="U420" s="1002"/>
      <c r="V420" s="1002"/>
      <c r="W420" s="1002"/>
      <c r="X420" s="1002"/>
      <c r="Y420" s="1002"/>
      <c r="Z420" s="1002"/>
    </row>
    <row r="421" spans="1:26" ht="13.5" customHeight="1">
      <c r="A421" s="1002"/>
      <c r="B421" s="1002"/>
      <c r="C421" s="1002"/>
      <c r="D421" s="1002"/>
      <c r="E421" s="1002"/>
      <c r="F421" s="1002"/>
      <c r="G421" s="1002"/>
      <c r="H421" s="1002"/>
      <c r="I421" s="1002"/>
      <c r="J421" s="1002"/>
      <c r="K421" s="1002"/>
      <c r="L421" s="1002"/>
      <c r="M421" s="1002"/>
      <c r="N421" s="1002"/>
      <c r="O421" s="1002"/>
      <c r="P421" s="1002"/>
      <c r="Q421" s="1002"/>
      <c r="R421" s="1002"/>
      <c r="S421" s="1002"/>
      <c r="T421" s="1002"/>
      <c r="U421" s="1002"/>
      <c r="V421" s="1002"/>
      <c r="W421" s="1002"/>
      <c r="X421" s="1002"/>
      <c r="Y421" s="1002"/>
      <c r="Z421" s="1002"/>
    </row>
    <row r="422" spans="1:26" ht="13.5" customHeight="1">
      <c r="A422" s="1002"/>
      <c r="B422" s="1002"/>
      <c r="C422" s="1002"/>
      <c r="D422" s="1002"/>
      <c r="E422" s="1002"/>
      <c r="F422" s="1002"/>
      <c r="G422" s="1002"/>
      <c r="H422" s="1002"/>
      <c r="I422" s="1002"/>
      <c r="J422" s="1002"/>
      <c r="K422" s="1002"/>
      <c r="L422" s="1002"/>
      <c r="M422" s="1002"/>
      <c r="N422" s="1002"/>
      <c r="O422" s="1002"/>
      <c r="P422" s="1002"/>
      <c r="Q422" s="1002"/>
      <c r="R422" s="1002"/>
      <c r="S422" s="1002"/>
      <c r="T422" s="1002"/>
      <c r="U422" s="1002"/>
      <c r="V422" s="1002"/>
      <c r="W422" s="1002"/>
      <c r="X422" s="1002"/>
      <c r="Y422" s="1002"/>
      <c r="Z422" s="1002"/>
    </row>
    <row r="423" spans="1:26" ht="13.5" customHeight="1">
      <c r="A423" s="1002"/>
      <c r="B423" s="1002"/>
      <c r="C423" s="1002"/>
      <c r="D423" s="1002"/>
      <c r="E423" s="1002"/>
      <c r="F423" s="1002"/>
      <c r="G423" s="1002"/>
      <c r="H423" s="1002"/>
      <c r="I423" s="1002"/>
      <c r="J423" s="1002"/>
      <c r="K423" s="1002"/>
      <c r="L423" s="1002"/>
      <c r="M423" s="1002"/>
      <c r="N423" s="1002"/>
      <c r="O423" s="1002"/>
      <c r="P423" s="1002"/>
      <c r="Q423" s="1002"/>
      <c r="R423" s="1002"/>
      <c r="S423" s="1002"/>
      <c r="T423" s="1002"/>
      <c r="U423" s="1002"/>
      <c r="V423" s="1002"/>
      <c r="W423" s="1002"/>
      <c r="X423" s="1002"/>
      <c r="Y423" s="1002"/>
      <c r="Z423" s="1002"/>
    </row>
    <row r="424" spans="1:26" ht="13.5" customHeight="1">
      <c r="A424" s="1002"/>
      <c r="B424" s="1002"/>
      <c r="C424" s="1002"/>
      <c r="D424" s="1002"/>
      <c r="E424" s="1002"/>
      <c r="F424" s="1002"/>
      <c r="G424" s="1002"/>
      <c r="H424" s="1002"/>
      <c r="I424" s="1002"/>
      <c r="J424" s="1002"/>
      <c r="K424" s="1002"/>
      <c r="L424" s="1002"/>
      <c r="M424" s="1002"/>
      <c r="N424" s="1002"/>
      <c r="O424" s="1002"/>
      <c r="P424" s="1002"/>
      <c r="Q424" s="1002"/>
      <c r="R424" s="1002"/>
      <c r="S424" s="1002"/>
      <c r="T424" s="1002"/>
      <c r="U424" s="1002"/>
      <c r="V424" s="1002"/>
      <c r="W424" s="1002"/>
      <c r="X424" s="1002"/>
      <c r="Y424" s="1002"/>
      <c r="Z424" s="1002"/>
    </row>
    <row r="425" spans="1:26" ht="13.5" customHeight="1">
      <c r="A425" s="1002"/>
      <c r="B425" s="1002"/>
      <c r="C425" s="1002"/>
      <c r="D425" s="1002"/>
      <c r="E425" s="1002"/>
      <c r="F425" s="1002"/>
      <c r="G425" s="1002"/>
      <c r="H425" s="1002"/>
      <c r="I425" s="1002"/>
      <c r="J425" s="1002"/>
      <c r="K425" s="1002"/>
      <c r="L425" s="1002"/>
      <c r="M425" s="1002"/>
      <c r="N425" s="1002"/>
      <c r="O425" s="1002"/>
      <c r="P425" s="1002"/>
      <c r="Q425" s="1002"/>
      <c r="R425" s="1002"/>
      <c r="S425" s="1002"/>
      <c r="T425" s="1002"/>
      <c r="U425" s="1002"/>
      <c r="V425" s="1002"/>
      <c r="W425" s="1002"/>
      <c r="X425" s="1002"/>
      <c r="Y425" s="1002"/>
      <c r="Z425" s="1002"/>
    </row>
    <row r="426" spans="1:26" ht="13.5" customHeight="1">
      <c r="A426" s="1002"/>
      <c r="B426" s="1002"/>
      <c r="C426" s="1002"/>
      <c r="D426" s="1002"/>
      <c r="E426" s="1002"/>
      <c r="F426" s="1002"/>
      <c r="G426" s="1002"/>
      <c r="H426" s="1002"/>
      <c r="I426" s="1002"/>
      <c r="J426" s="1002"/>
      <c r="K426" s="1002"/>
      <c r="L426" s="1002"/>
      <c r="M426" s="1002"/>
      <c r="N426" s="1002"/>
      <c r="O426" s="1002"/>
      <c r="P426" s="1002"/>
      <c r="Q426" s="1002"/>
      <c r="R426" s="1002"/>
      <c r="S426" s="1002"/>
      <c r="T426" s="1002"/>
      <c r="U426" s="1002"/>
      <c r="V426" s="1002"/>
      <c r="W426" s="1002"/>
      <c r="X426" s="1002"/>
      <c r="Y426" s="1002"/>
      <c r="Z426" s="1002"/>
    </row>
    <row r="427" spans="1:26" ht="13.5" customHeight="1">
      <c r="A427" s="1002"/>
      <c r="B427" s="1002"/>
      <c r="C427" s="1002"/>
      <c r="D427" s="1002"/>
      <c r="E427" s="1002"/>
      <c r="F427" s="1002"/>
      <c r="G427" s="1002"/>
      <c r="H427" s="1002"/>
      <c r="I427" s="1002"/>
      <c r="J427" s="1002"/>
      <c r="K427" s="1002"/>
      <c r="L427" s="1002"/>
      <c r="M427" s="1002"/>
      <c r="N427" s="1002"/>
      <c r="O427" s="1002"/>
      <c r="P427" s="1002"/>
      <c r="Q427" s="1002"/>
      <c r="R427" s="1002"/>
      <c r="S427" s="1002"/>
      <c r="T427" s="1002"/>
      <c r="U427" s="1002"/>
      <c r="V427" s="1002"/>
      <c r="W427" s="1002"/>
      <c r="X427" s="1002"/>
      <c r="Y427" s="1002"/>
      <c r="Z427" s="1002"/>
    </row>
    <row r="428" spans="1:26" ht="13.5" customHeight="1">
      <c r="A428" s="1002"/>
      <c r="B428" s="1002"/>
      <c r="C428" s="1002"/>
      <c r="D428" s="1002"/>
      <c r="E428" s="1002"/>
      <c r="F428" s="1002"/>
      <c r="G428" s="1002"/>
      <c r="H428" s="1002"/>
      <c r="I428" s="1002"/>
      <c r="J428" s="1002"/>
      <c r="K428" s="1002"/>
      <c r="L428" s="1002"/>
      <c r="M428" s="1002"/>
      <c r="N428" s="1002"/>
      <c r="O428" s="1002"/>
      <c r="P428" s="1002"/>
      <c r="Q428" s="1002"/>
      <c r="R428" s="1002"/>
      <c r="S428" s="1002"/>
      <c r="T428" s="1002"/>
      <c r="U428" s="1002"/>
      <c r="V428" s="1002"/>
      <c r="W428" s="1002"/>
      <c r="X428" s="1002"/>
      <c r="Y428" s="1002"/>
      <c r="Z428" s="1002"/>
    </row>
    <row r="429" spans="1:26" ht="13.5" customHeight="1">
      <c r="A429" s="1002"/>
      <c r="B429" s="1002"/>
      <c r="C429" s="1002"/>
      <c r="D429" s="1002"/>
      <c r="E429" s="1002"/>
      <c r="F429" s="1002"/>
      <c r="G429" s="1002"/>
      <c r="H429" s="1002"/>
      <c r="I429" s="1002"/>
      <c r="J429" s="1002"/>
      <c r="K429" s="1002"/>
      <c r="L429" s="1002"/>
      <c r="M429" s="1002"/>
      <c r="N429" s="1002"/>
      <c r="O429" s="1002"/>
      <c r="P429" s="1002"/>
      <c r="Q429" s="1002"/>
      <c r="R429" s="1002"/>
      <c r="S429" s="1002"/>
      <c r="T429" s="1002"/>
      <c r="U429" s="1002"/>
      <c r="V429" s="1002"/>
      <c r="W429" s="1002"/>
      <c r="X429" s="1002"/>
      <c r="Y429" s="1002"/>
      <c r="Z429" s="1002"/>
    </row>
    <row r="430" spans="1:26" ht="13.5" customHeight="1">
      <c r="A430" s="1002"/>
      <c r="B430" s="1002"/>
      <c r="C430" s="1002"/>
      <c r="D430" s="1002"/>
      <c r="E430" s="1002"/>
      <c r="F430" s="1002"/>
      <c r="G430" s="1002"/>
      <c r="H430" s="1002"/>
      <c r="I430" s="1002"/>
      <c r="J430" s="1002"/>
      <c r="K430" s="1002"/>
      <c r="L430" s="1002"/>
      <c r="M430" s="1002"/>
      <c r="N430" s="1002"/>
      <c r="O430" s="1002"/>
      <c r="P430" s="1002"/>
      <c r="Q430" s="1002"/>
      <c r="R430" s="1002"/>
      <c r="S430" s="1002"/>
      <c r="T430" s="1002"/>
      <c r="U430" s="1002"/>
      <c r="V430" s="1002"/>
      <c r="W430" s="1002"/>
      <c r="X430" s="1002"/>
      <c r="Y430" s="1002"/>
      <c r="Z430" s="1002"/>
    </row>
    <row r="431" spans="1:26" ht="13.5" customHeight="1">
      <c r="A431" s="1002"/>
      <c r="B431" s="1002"/>
      <c r="C431" s="1002"/>
      <c r="D431" s="1002"/>
      <c r="E431" s="1002"/>
      <c r="F431" s="1002"/>
      <c r="G431" s="1002"/>
      <c r="H431" s="1002"/>
      <c r="I431" s="1002"/>
      <c r="J431" s="1002"/>
      <c r="K431" s="1002"/>
      <c r="L431" s="1002"/>
      <c r="M431" s="1002"/>
      <c r="N431" s="1002"/>
      <c r="O431" s="1002"/>
      <c r="P431" s="1002"/>
      <c r="Q431" s="1002"/>
      <c r="R431" s="1002"/>
      <c r="S431" s="1002"/>
      <c r="T431" s="1002"/>
      <c r="U431" s="1002"/>
      <c r="V431" s="1002"/>
      <c r="W431" s="1002"/>
      <c r="X431" s="1002"/>
      <c r="Y431" s="1002"/>
      <c r="Z431" s="1002"/>
    </row>
    <row r="432" spans="1:26" ht="13.5" customHeight="1">
      <c r="A432" s="1002"/>
      <c r="B432" s="1002"/>
      <c r="C432" s="1002"/>
      <c r="D432" s="1002"/>
      <c r="E432" s="1002"/>
      <c r="F432" s="1002"/>
      <c r="G432" s="1002"/>
      <c r="H432" s="1002"/>
      <c r="I432" s="1002"/>
      <c r="J432" s="1002"/>
      <c r="K432" s="1002"/>
      <c r="L432" s="1002"/>
      <c r="M432" s="1002"/>
      <c r="N432" s="1002"/>
      <c r="O432" s="1002"/>
      <c r="P432" s="1002"/>
      <c r="Q432" s="1002"/>
      <c r="R432" s="1002"/>
      <c r="S432" s="1002"/>
      <c r="T432" s="1002"/>
      <c r="U432" s="1002"/>
      <c r="V432" s="1002"/>
      <c r="W432" s="1002"/>
      <c r="X432" s="1002"/>
      <c r="Y432" s="1002"/>
      <c r="Z432" s="1002"/>
    </row>
    <row r="433" spans="1:26" ht="13.5" customHeight="1">
      <c r="A433" s="1002"/>
      <c r="B433" s="1002"/>
      <c r="C433" s="1002"/>
      <c r="D433" s="1002"/>
      <c r="E433" s="1002"/>
      <c r="F433" s="1002"/>
      <c r="G433" s="1002"/>
      <c r="H433" s="1002"/>
      <c r="I433" s="1002"/>
      <c r="J433" s="1002"/>
      <c r="K433" s="1002"/>
      <c r="L433" s="1002"/>
      <c r="M433" s="1002"/>
      <c r="N433" s="1002"/>
      <c r="O433" s="1002"/>
      <c r="P433" s="1002"/>
      <c r="Q433" s="1002"/>
      <c r="R433" s="1002"/>
      <c r="S433" s="1002"/>
      <c r="T433" s="1002"/>
      <c r="U433" s="1002"/>
      <c r="V433" s="1002"/>
      <c r="W433" s="1002"/>
      <c r="X433" s="1002"/>
      <c r="Y433" s="1002"/>
      <c r="Z433" s="1002"/>
    </row>
    <row r="434" spans="1:26" ht="13.5" customHeight="1">
      <c r="A434" s="1002"/>
      <c r="B434" s="1002"/>
      <c r="C434" s="1002"/>
      <c r="D434" s="1002"/>
      <c r="E434" s="1002"/>
      <c r="F434" s="1002"/>
      <c r="G434" s="1002"/>
      <c r="H434" s="1002"/>
      <c r="I434" s="1002"/>
      <c r="J434" s="1002"/>
      <c r="K434" s="1002"/>
      <c r="L434" s="1002"/>
      <c r="M434" s="1002"/>
      <c r="N434" s="1002"/>
      <c r="O434" s="1002"/>
      <c r="P434" s="1002"/>
      <c r="Q434" s="1002"/>
      <c r="R434" s="1002"/>
      <c r="S434" s="1002"/>
      <c r="T434" s="1002"/>
      <c r="U434" s="1002"/>
      <c r="V434" s="1002"/>
      <c r="W434" s="1002"/>
      <c r="X434" s="1002"/>
      <c r="Y434" s="1002"/>
      <c r="Z434" s="1002"/>
    </row>
    <row r="435" spans="1:26" ht="13.5" customHeight="1">
      <c r="A435" s="1002"/>
      <c r="B435" s="1002"/>
      <c r="C435" s="1002"/>
      <c r="D435" s="1002"/>
      <c r="E435" s="1002"/>
      <c r="F435" s="1002"/>
      <c r="G435" s="1002"/>
      <c r="H435" s="1002"/>
      <c r="I435" s="1002"/>
      <c r="J435" s="1002"/>
      <c r="K435" s="1002"/>
      <c r="L435" s="1002"/>
      <c r="M435" s="1002"/>
      <c r="N435" s="1002"/>
      <c r="O435" s="1002"/>
      <c r="P435" s="1002"/>
      <c r="Q435" s="1002"/>
      <c r="R435" s="1002"/>
      <c r="S435" s="1002"/>
      <c r="T435" s="1002"/>
      <c r="U435" s="1002"/>
      <c r="V435" s="1002"/>
      <c r="W435" s="1002"/>
      <c r="X435" s="1002"/>
      <c r="Y435" s="1002"/>
      <c r="Z435" s="1002"/>
    </row>
    <row r="436" spans="1:26" ht="13.5" customHeight="1">
      <c r="A436" s="1002"/>
      <c r="B436" s="1002"/>
      <c r="C436" s="1002"/>
      <c r="D436" s="1002"/>
      <c r="E436" s="1002"/>
      <c r="F436" s="1002"/>
      <c r="G436" s="1002"/>
      <c r="H436" s="1002"/>
      <c r="I436" s="1002"/>
      <c r="J436" s="1002"/>
      <c r="K436" s="1002"/>
      <c r="L436" s="1002"/>
      <c r="M436" s="1002"/>
      <c r="N436" s="1002"/>
      <c r="O436" s="1002"/>
      <c r="P436" s="1002"/>
      <c r="Q436" s="1002"/>
      <c r="R436" s="1002"/>
      <c r="S436" s="1002"/>
      <c r="T436" s="1002"/>
      <c r="U436" s="1002"/>
      <c r="V436" s="1002"/>
      <c r="W436" s="1002"/>
      <c r="X436" s="1002"/>
      <c r="Y436" s="1002"/>
      <c r="Z436" s="1002"/>
    </row>
    <row r="437" spans="1:26" ht="13.5" customHeight="1">
      <c r="A437" s="1002"/>
      <c r="B437" s="1002"/>
      <c r="C437" s="1002"/>
      <c r="D437" s="1002"/>
      <c r="E437" s="1002"/>
      <c r="F437" s="1002"/>
      <c r="G437" s="1002"/>
      <c r="H437" s="1002"/>
      <c r="I437" s="1002"/>
      <c r="J437" s="1002"/>
      <c r="K437" s="1002"/>
      <c r="L437" s="1002"/>
      <c r="M437" s="1002"/>
      <c r="N437" s="1002"/>
      <c r="O437" s="1002"/>
      <c r="P437" s="1002"/>
      <c r="Q437" s="1002"/>
      <c r="R437" s="1002"/>
      <c r="S437" s="1002"/>
      <c r="T437" s="1002"/>
      <c r="U437" s="1002"/>
      <c r="V437" s="1002"/>
      <c r="W437" s="1002"/>
      <c r="X437" s="1002"/>
      <c r="Y437" s="1002"/>
      <c r="Z437" s="1002"/>
    </row>
    <row r="438" spans="1:26" ht="13.5" customHeight="1">
      <c r="A438" s="1002"/>
      <c r="B438" s="1002"/>
      <c r="C438" s="1002"/>
      <c r="D438" s="1002"/>
      <c r="E438" s="1002"/>
      <c r="F438" s="1002"/>
      <c r="G438" s="1002"/>
      <c r="H438" s="1002"/>
      <c r="I438" s="1002"/>
      <c r="J438" s="1002"/>
      <c r="K438" s="1002"/>
      <c r="L438" s="1002"/>
      <c r="M438" s="1002"/>
      <c r="N438" s="1002"/>
      <c r="O438" s="1002"/>
      <c r="P438" s="1002"/>
      <c r="Q438" s="1002"/>
      <c r="R438" s="1002"/>
      <c r="S438" s="1002"/>
      <c r="T438" s="1002"/>
      <c r="U438" s="1002"/>
      <c r="V438" s="1002"/>
      <c r="W438" s="1002"/>
      <c r="X438" s="1002"/>
      <c r="Y438" s="1002"/>
      <c r="Z438" s="1002"/>
    </row>
    <row r="439" spans="1:26" ht="13.5" customHeight="1">
      <c r="A439" s="1002"/>
      <c r="B439" s="1002"/>
      <c r="C439" s="1002"/>
      <c r="D439" s="1002"/>
      <c r="E439" s="1002"/>
      <c r="F439" s="1002"/>
      <c r="G439" s="1002"/>
      <c r="H439" s="1002"/>
      <c r="I439" s="1002"/>
      <c r="J439" s="1002"/>
      <c r="K439" s="1002"/>
      <c r="L439" s="1002"/>
      <c r="M439" s="1002"/>
      <c r="N439" s="1002"/>
      <c r="O439" s="1002"/>
      <c r="P439" s="1002"/>
      <c r="Q439" s="1002"/>
      <c r="R439" s="1002"/>
      <c r="S439" s="1002"/>
      <c r="T439" s="1002"/>
      <c r="U439" s="1002"/>
      <c r="V439" s="1002"/>
      <c r="W439" s="1002"/>
      <c r="X439" s="1002"/>
      <c r="Y439" s="1002"/>
      <c r="Z439" s="1002"/>
    </row>
    <row r="440" spans="1:26" ht="13.5" customHeight="1">
      <c r="A440" s="1002"/>
      <c r="B440" s="1002"/>
      <c r="C440" s="1002"/>
      <c r="D440" s="1002"/>
      <c r="E440" s="1002"/>
      <c r="F440" s="1002"/>
      <c r="G440" s="1002"/>
      <c r="H440" s="1002"/>
      <c r="I440" s="1002"/>
      <c r="J440" s="1002"/>
      <c r="K440" s="1002"/>
      <c r="L440" s="1002"/>
      <c r="M440" s="1002"/>
      <c r="N440" s="1002"/>
      <c r="O440" s="1002"/>
      <c r="P440" s="1002"/>
      <c r="Q440" s="1002"/>
      <c r="R440" s="1002"/>
      <c r="S440" s="1002"/>
      <c r="T440" s="1002"/>
      <c r="U440" s="1002"/>
      <c r="V440" s="1002"/>
      <c r="W440" s="1002"/>
      <c r="X440" s="1002"/>
      <c r="Y440" s="1002"/>
      <c r="Z440" s="1002"/>
    </row>
    <row r="441" spans="1:26" ht="13.5" customHeight="1">
      <c r="A441" s="1002"/>
      <c r="B441" s="1002"/>
      <c r="C441" s="1002"/>
      <c r="D441" s="1002"/>
      <c r="E441" s="1002"/>
      <c r="F441" s="1002"/>
      <c r="G441" s="1002"/>
      <c r="H441" s="1002"/>
      <c r="I441" s="1002"/>
      <c r="J441" s="1002"/>
      <c r="K441" s="1002"/>
      <c r="L441" s="1002"/>
      <c r="M441" s="1002"/>
      <c r="N441" s="1002"/>
      <c r="O441" s="1002"/>
      <c r="P441" s="1002"/>
      <c r="Q441" s="1002"/>
      <c r="R441" s="1002"/>
      <c r="S441" s="1002"/>
      <c r="T441" s="1002"/>
      <c r="U441" s="1002"/>
      <c r="V441" s="1002"/>
      <c r="W441" s="1002"/>
      <c r="X441" s="1002"/>
      <c r="Y441" s="1002"/>
      <c r="Z441" s="1002"/>
    </row>
    <row r="442" spans="1:26" ht="13.5" customHeight="1">
      <c r="A442" s="1002"/>
      <c r="B442" s="1002"/>
      <c r="C442" s="1002"/>
      <c r="D442" s="1002"/>
      <c r="E442" s="1002"/>
      <c r="F442" s="1002"/>
      <c r="G442" s="1002"/>
      <c r="H442" s="1002"/>
      <c r="I442" s="1002"/>
      <c r="J442" s="1002"/>
      <c r="K442" s="1002"/>
      <c r="L442" s="1002"/>
      <c r="M442" s="1002"/>
      <c r="N442" s="1002"/>
      <c r="O442" s="1002"/>
      <c r="P442" s="1002"/>
      <c r="Q442" s="1002"/>
      <c r="R442" s="1002"/>
      <c r="S442" s="1002"/>
      <c r="T442" s="1002"/>
      <c r="U442" s="1002"/>
      <c r="V442" s="1002"/>
      <c r="W442" s="1002"/>
      <c r="X442" s="1002"/>
      <c r="Y442" s="1002"/>
      <c r="Z442" s="1002"/>
    </row>
    <row r="443" spans="1:26" ht="13.5" customHeight="1">
      <c r="A443" s="1002"/>
      <c r="B443" s="1002"/>
      <c r="C443" s="1002"/>
      <c r="D443" s="1002"/>
      <c r="E443" s="1002"/>
      <c r="F443" s="1002"/>
      <c r="G443" s="1002"/>
      <c r="H443" s="1002"/>
      <c r="I443" s="1002"/>
      <c r="J443" s="1002"/>
      <c r="K443" s="1002"/>
      <c r="L443" s="1002"/>
      <c r="M443" s="1002"/>
      <c r="N443" s="1002"/>
      <c r="O443" s="1002"/>
      <c r="P443" s="1002"/>
      <c r="Q443" s="1002"/>
      <c r="R443" s="1002"/>
      <c r="S443" s="1002"/>
      <c r="T443" s="1002"/>
      <c r="U443" s="1002"/>
      <c r="V443" s="1002"/>
      <c r="W443" s="1002"/>
      <c r="X443" s="1002"/>
      <c r="Y443" s="1002"/>
      <c r="Z443" s="1002"/>
    </row>
    <row r="444" spans="1:26" ht="13.5" customHeight="1">
      <c r="A444" s="1002"/>
      <c r="B444" s="1002"/>
      <c r="C444" s="1002"/>
      <c r="D444" s="1002"/>
      <c r="E444" s="1002"/>
      <c r="F444" s="1002"/>
      <c r="G444" s="1002"/>
      <c r="H444" s="1002"/>
      <c r="I444" s="1002"/>
      <c r="J444" s="1002"/>
      <c r="K444" s="1002"/>
      <c r="L444" s="1002"/>
      <c r="M444" s="1002"/>
      <c r="N444" s="1002"/>
      <c r="O444" s="1002"/>
      <c r="P444" s="1002"/>
      <c r="Q444" s="1002"/>
      <c r="R444" s="1002"/>
      <c r="S444" s="1002"/>
      <c r="T444" s="1002"/>
      <c r="U444" s="1002"/>
      <c r="V444" s="1002"/>
      <c r="W444" s="1002"/>
      <c r="X444" s="1002"/>
      <c r="Y444" s="1002"/>
      <c r="Z444" s="1002"/>
    </row>
    <row r="445" spans="1:26" ht="13.5" customHeight="1">
      <c r="A445" s="1002"/>
      <c r="B445" s="1002"/>
      <c r="C445" s="1002"/>
      <c r="D445" s="1002"/>
      <c r="E445" s="1002"/>
      <c r="F445" s="1002"/>
      <c r="G445" s="1002"/>
      <c r="H445" s="1002"/>
      <c r="I445" s="1002"/>
      <c r="J445" s="1002"/>
      <c r="K445" s="1002"/>
      <c r="L445" s="1002"/>
      <c r="M445" s="1002"/>
      <c r="N445" s="1002"/>
      <c r="O445" s="1002"/>
      <c r="P445" s="1002"/>
      <c r="Q445" s="1002"/>
      <c r="R445" s="1002"/>
      <c r="S445" s="1002"/>
      <c r="T445" s="1002"/>
      <c r="U445" s="1002"/>
      <c r="V445" s="1002"/>
      <c r="W445" s="1002"/>
      <c r="X445" s="1002"/>
      <c r="Y445" s="1002"/>
      <c r="Z445" s="1002"/>
    </row>
    <row r="446" spans="1:26" ht="13.5" customHeight="1">
      <c r="A446" s="1002"/>
      <c r="B446" s="1002"/>
      <c r="C446" s="1002"/>
      <c r="D446" s="1002"/>
      <c r="E446" s="1002"/>
      <c r="F446" s="1002"/>
      <c r="G446" s="1002"/>
      <c r="H446" s="1002"/>
      <c r="I446" s="1002"/>
      <c r="J446" s="1002"/>
      <c r="K446" s="1002"/>
      <c r="L446" s="1002"/>
      <c r="M446" s="1002"/>
      <c r="N446" s="1002"/>
      <c r="O446" s="1002"/>
      <c r="P446" s="1002"/>
      <c r="Q446" s="1002"/>
      <c r="R446" s="1002"/>
      <c r="S446" s="1002"/>
      <c r="T446" s="1002"/>
      <c r="U446" s="1002"/>
      <c r="V446" s="1002"/>
      <c r="W446" s="1002"/>
      <c r="X446" s="1002"/>
      <c r="Y446" s="1002"/>
      <c r="Z446" s="1002"/>
    </row>
    <row r="447" spans="1:26" ht="13.5" customHeight="1">
      <c r="A447" s="1002"/>
      <c r="B447" s="1002"/>
      <c r="C447" s="1002"/>
      <c r="D447" s="1002"/>
      <c r="E447" s="1002"/>
      <c r="F447" s="1002"/>
      <c r="G447" s="1002"/>
      <c r="H447" s="1002"/>
      <c r="I447" s="1002"/>
      <c r="J447" s="1002"/>
      <c r="K447" s="1002"/>
      <c r="L447" s="1002"/>
      <c r="M447" s="1002"/>
      <c r="N447" s="1002"/>
      <c r="O447" s="1002"/>
      <c r="P447" s="1002"/>
      <c r="Q447" s="1002"/>
      <c r="R447" s="1002"/>
      <c r="S447" s="1002"/>
      <c r="T447" s="1002"/>
      <c r="U447" s="1002"/>
      <c r="V447" s="1002"/>
      <c r="W447" s="1002"/>
      <c r="X447" s="1002"/>
      <c r="Y447" s="1002"/>
      <c r="Z447" s="1002"/>
    </row>
    <row r="448" spans="1:26" ht="13.5" customHeight="1">
      <c r="A448" s="1002"/>
      <c r="B448" s="1002"/>
      <c r="C448" s="1002"/>
      <c r="D448" s="1002"/>
      <c r="E448" s="1002"/>
      <c r="F448" s="1002"/>
      <c r="G448" s="1002"/>
      <c r="H448" s="1002"/>
      <c r="I448" s="1002"/>
      <c r="J448" s="1002"/>
      <c r="K448" s="1002"/>
      <c r="L448" s="1002"/>
      <c r="M448" s="1002"/>
      <c r="N448" s="1002"/>
      <c r="O448" s="1002"/>
      <c r="P448" s="1002"/>
      <c r="Q448" s="1002"/>
      <c r="R448" s="1002"/>
      <c r="S448" s="1002"/>
      <c r="T448" s="1002"/>
      <c r="U448" s="1002"/>
      <c r="V448" s="1002"/>
      <c r="W448" s="1002"/>
      <c r="X448" s="1002"/>
      <c r="Y448" s="1002"/>
      <c r="Z448" s="1002"/>
    </row>
    <row r="449" spans="1:26" ht="13.5" customHeight="1">
      <c r="A449" s="1002"/>
      <c r="B449" s="1002"/>
      <c r="C449" s="1002"/>
      <c r="D449" s="1002"/>
      <c r="E449" s="1002"/>
      <c r="F449" s="1002"/>
      <c r="G449" s="1002"/>
      <c r="H449" s="1002"/>
      <c r="I449" s="1002"/>
      <c r="J449" s="1002"/>
      <c r="K449" s="1002"/>
      <c r="L449" s="1002"/>
      <c r="M449" s="1002"/>
      <c r="N449" s="1002"/>
      <c r="O449" s="1002"/>
      <c r="P449" s="1002"/>
      <c r="Q449" s="1002"/>
      <c r="R449" s="1002"/>
      <c r="S449" s="1002"/>
      <c r="T449" s="1002"/>
      <c r="U449" s="1002"/>
      <c r="V449" s="1002"/>
      <c r="W449" s="1002"/>
      <c r="X449" s="1002"/>
      <c r="Y449" s="1002"/>
      <c r="Z449" s="1002"/>
    </row>
    <row r="450" spans="1:26" ht="13.5" customHeight="1">
      <c r="A450" s="1002"/>
      <c r="B450" s="1002"/>
      <c r="C450" s="1002"/>
      <c r="D450" s="1002"/>
      <c r="E450" s="1002"/>
      <c r="F450" s="1002"/>
      <c r="G450" s="1002"/>
      <c r="H450" s="1002"/>
      <c r="I450" s="1002"/>
      <c r="J450" s="1002"/>
      <c r="K450" s="1002"/>
      <c r="L450" s="1002"/>
      <c r="M450" s="1002"/>
      <c r="N450" s="1002"/>
      <c r="O450" s="1002"/>
      <c r="P450" s="1002"/>
      <c r="Q450" s="1002"/>
      <c r="R450" s="1002"/>
      <c r="S450" s="1002"/>
      <c r="T450" s="1002"/>
      <c r="U450" s="1002"/>
      <c r="V450" s="1002"/>
      <c r="W450" s="1002"/>
      <c r="X450" s="1002"/>
      <c r="Y450" s="1002"/>
      <c r="Z450" s="1002"/>
    </row>
    <row r="451" spans="1:26" ht="13.5" customHeight="1">
      <c r="A451" s="1002"/>
      <c r="B451" s="1002"/>
      <c r="C451" s="1002"/>
      <c r="D451" s="1002"/>
      <c r="E451" s="1002"/>
      <c r="F451" s="1002"/>
      <c r="G451" s="1002"/>
      <c r="H451" s="1002"/>
      <c r="I451" s="1002"/>
      <c r="J451" s="1002"/>
      <c r="K451" s="1002"/>
      <c r="L451" s="1002"/>
      <c r="M451" s="1002"/>
      <c r="N451" s="1002"/>
      <c r="O451" s="1002"/>
      <c r="P451" s="1002"/>
      <c r="Q451" s="1002"/>
      <c r="R451" s="1002"/>
      <c r="S451" s="1002"/>
      <c r="T451" s="1002"/>
      <c r="U451" s="1002"/>
      <c r="V451" s="1002"/>
      <c r="W451" s="1002"/>
      <c r="X451" s="1002"/>
      <c r="Y451" s="1002"/>
      <c r="Z451" s="1002"/>
    </row>
    <row r="452" spans="1:26" ht="13.5" customHeight="1">
      <c r="A452" s="1002"/>
      <c r="B452" s="1002"/>
      <c r="C452" s="1002"/>
      <c r="D452" s="1002"/>
      <c r="E452" s="1002"/>
      <c r="F452" s="1002"/>
      <c r="G452" s="1002"/>
      <c r="H452" s="1002"/>
      <c r="I452" s="1002"/>
      <c r="J452" s="1002"/>
      <c r="K452" s="1002"/>
      <c r="L452" s="1002"/>
      <c r="M452" s="1002"/>
      <c r="N452" s="1002"/>
      <c r="O452" s="1002"/>
      <c r="P452" s="1002"/>
      <c r="Q452" s="1002"/>
      <c r="R452" s="1002"/>
      <c r="S452" s="1002"/>
      <c r="T452" s="1002"/>
      <c r="U452" s="1002"/>
      <c r="V452" s="1002"/>
      <c r="W452" s="1002"/>
      <c r="X452" s="1002"/>
      <c r="Y452" s="1002"/>
      <c r="Z452" s="1002"/>
    </row>
    <row r="453" spans="1:26" ht="13.5" customHeight="1">
      <c r="A453" s="1002"/>
      <c r="B453" s="1002"/>
      <c r="C453" s="1002"/>
      <c r="D453" s="1002"/>
      <c r="E453" s="1002"/>
      <c r="F453" s="1002"/>
      <c r="G453" s="1002"/>
      <c r="H453" s="1002"/>
      <c r="I453" s="1002"/>
      <c r="J453" s="1002"/>
      <c r="K453" s="1002"/>
      <c r="L453" s="1002"/>
      <c r="M453" s="1002"/>
      <c r="N453" s="1002"/>
      <c r="O453" s="1002"/>
      <c r="P453" s="1002"/>
      <c r="Q453" s="1002"/>
      <c r="R453" s="1002"/>
      <c r="S453" s="1002"/>
      <c r="T453" s="1002"/>
      <c r="U453" s="1002"/>
      <c r="V453" s="1002"/>
      <c r="W453" s="1002"/>
      <c r="X453" s="1002"/>
      <c r="Y453" s="1002"/>
      <c r="Z453" s="1002"/>
    </row>
    <row r="454" spans="1:26" ht="13.5" customHeight="1">
      <c r="A454" s="1002"/>
      <c r="B454" s="1002"/>
      <c r="C454" s="1002"/>
      <c r="D454" s="1002"/>
      <c r="E454" s="1002"/>
      <c r="F454" s="1002"/>
      <c r="G454" s="1002"/>
      <c r="H454" s="1002"/>
      <c r="I454" s="1002"/>
      <c r="J454" s="1002"/>
      <c r="K454" s="1002"/>
      <c r="L454" s="1002"/>
      <c r="M454" s="1002"/>
      <c r="N454" s="1002"/>
      <c r="O454" s="1002"/>
      <c r="P454" s="1002"/>
      <c r="Q454" s="1002"/>
      <c r="R454" s="1002"/>
      <c r="S454" s="1002"/>
      <c r="T454" s="1002"/>
      <c r="U454" s="1002"/>
      <c r="V454" s="1002"/>
      <c r="W454" s="1002"/>
      <c r="X454" s="1002"/>
      <c r="Y454" s="1002"/>
      <c r="Z454" s="1002"/>
    </row>
    <row r="455" spans="1:26" ht="13.5" customHeight="1">
      <c r="A455" s="1002"/>
      <c r="B455" s="1002"/>
      <c r="C455" s="1002"/>
      <c r="D455" s="1002"/>
      <c r="E455" s="1002"/>
      <c r="F455" s="1002"/>
      <c r="G455" s="1002"/>
      <c r="H455" s="1002"/>
      <c r="I455" s="1002"/>
      <c r="J455" s="1002"/>
      <c r="K455" s="1002"/>
      <c r="L455" s="1002"/>
      <c r="M455" s="1002"/>
      <c r="N455" s="1002"/>
      <c r="O455" s="1002"/>
      <c r="P455" s="1002"/>
      <c r="Q455" s="1002"/>
      <c r="R455" s="1002"/>
      <c r="S455" s="1002"/>
      <c r="T455" s="1002"/>
      <c r="U455" s="1002"/>
      <c r="V455" s="1002"/>
      <c r="W455" s="1002"/>
      <c r="X455" s="1002"/>
      <c r="Y455" s="1002"/>
      <c r="Z455" s="1002"/>
    </row>
    <row r="456" spans="1:26" ht="13.5" customHeight="1">
      <c r="A456" s="1002"/>
      <c r="B456" s="1002"/>
      <c r="C456" s="1002"/>
      <c r="D456" s="1002"/>
      <c r="E456" s="1002"/>
      <c r="F456" s="1002"/>
      <c r="G456" s="1002"/>
      <c r="H456" s="1002"/>
      <c r="I456" s="1002"/>
      <c r="J456" s="1002"/>
      <c r="K456" s="1002"/>
      <c r="L456" s="1002"/>
      <c r="M456" s="1002"/>
      <c r="N456" s="1002"/>
      <c r="O456" s="1002"/>
      <c r="P456" s="1002"/>
      <c r="Q456" s="1002"/>
      <c r="R456" s="1002"/>
      <c r="S456" s="1002"/>
      <c r="T456" s="1002"/>
      <c r="U456" s="1002"/>
      <c r="V456" s="1002"/>
      <c r="W456" s="1002"/>
      <c r="X456" s="1002"/>
      <c r="Y456" s="1002"/>
      <c r="Z456" s="1002"/>
    </row>
    <row r="457" spans="1:26" ht="13.5" customHeight="1">
      <c r="A457" s="1002"/>
      <c r="B457" s="1002"/>
      <c r="C457" s="1002"/>
      <c r="D457" s="1002"/>
      <c r="E457" s="1002"/>
      <c r="F457" s="1002"/>
      <c r="G457" s="1002"/>
      <c r="H457" s="1002"/>
      <c r="I457" s="1002"/>
      <c r="J457" s="1002"/>
      <c r="K457" s="1002"/>
      <c r="L457" s="1002"/>
      <c r="M457" s="1002"/>
      <c r="N457" s="1002"/>
      <c r="O457" s="1002"/>
      <c r="P457" s="1002"/>
      <c r="Q457" s="1002"/>
      <c r="R457" s="1002"/>
      <c r="S457" s="1002"/>
      <c r="T457" s="1002"/>
      <c r="U457" s="1002"/>
      <c r="V457" s="1002"/>
      <c r="W457" s="1002"/>
      <c r="X457" s="1002"/>
      <c r="Y457" s="1002"/>
      <c r="Z457" s="1002"/>
    </row>
    <row r="458" spans="1:26" ht="13.5" customHeight="1">
      <c r="A458" s="1002"/>
      <c r="B458" s="1002"/>
      <c r="C458" s="1002"/>
      <c r="D458" s="1002"/>
      <c r="E458" s="1002"/>
      <c r="F458" s="1002"/>
      <c r="G458" s="1002"/>
      <c r="H458" s="1002"/>
      <c r="I458" s="1002"/>
      <c r="J458" s="1002"/>
      <c r="K458" s="1002"/>
      <c r="L458" s="1002"/>
      <c r="M458" s="1002"/>
      <c r="N458" s="1002"/>
      <c r="O458" s="1002"/>
      <c r="P458" s="1002"/>
      <c r="Q458" s="1002"/>
      <c r="R458" s="1002"/>
      <c r="S458" s="1002"/>
      <c r="T458" s="1002"/>
      <c r="U458" s="1002"/>
      <c r="V458" s="1002"/>
      <c r="W458" s="1002"/>
      <c r="X458" s="1002"/>
      <c r="Y458" s="1002"/>
      <c r="Z458" s="1002"/>
    </row>
    <row r="459" spans="1:26" ht="13.5" customHeight="1">
      <c r="A459" s="1002"/>
      <c r="B459" s="1002"/>
      <c r="C459" s="1002"/>
      <c r="D459" s="1002"/>
      <c r="E459" s="1002"/>
      <c r="F459" s="1002"/>
      <c r="G459" s="1002"/>
      <c r="H459" s="1002"/>
      <c r="I459" s="1002"/>
      <c r="J459" s="1002"/>
      <c r="K459" s="1002"/>
      <c r="L459" s="1002"/>
      <c r="M459" s="1002"/>
      <c r="N459" s="1002"/>
      <c r="O459" s="1002"/>
      <c r="P459" s="1002"/>
      <c r="Q459" s="1002"/>
      <c r="R459" s="1002"/>
      <c r="S459" s="1002"/>
      <c r="T459" s="1002"/>
      <c r="U459" s="1002"/>
      <c r="V459" s="1002"/>
      <c r="W459" s="1002"/>
      <c r="X459" s="1002"/>
      <c r="Y459" s="1002"/>
      <c r="Z459" s="1002"/>
    </row>
    <row r="460" spans="1:26" ht="13.5" customHeight="1">
      <c r="A460" s="1002"/>
      <c r="B460" s="1002"/>
      <c r="C460" s="1002"/>
      <c r="D460" s="1002"/>
      <c r="E460" s="1002"/>
      <c r="F460" s="1002"/>
      <c r="G460" s="1002"/>
      <c r="H460" s="1002"/>
      <c r="I460" s="1002"/>
      <c r="J460" s="1002"/>
      <c r="K460" s="1002"/>
      <c r="L460" s="1002"/>
      <c r="M460" s="1002"/>
      <c r="N460" s="1002"/>
      <c r="O460" s="1002"/>
      <c r="P460" s="1002"/>
      <c r="Q460" s="1002"/>
      <c r="R460" s="1002"/>
      <c r="S460" s="1002"/>
      <c r="T460" s="1002"/>
      <c r="U460" s="1002"/>
      <c r="V460" s="1002"/>
      <c r="W460" s="1002"/>
      <c r="X460" s="1002"/>
      <c r="Y460" s="1002"/>
      <c r="Z460" s="1002"/>
    </row>
    <row r="461" spans="1:26" ht="13.5" customHeight="1">
      <c r="A461" s="1002"/>
      <c r="B461" s="1002"/>
      <c r="C461" s="1002"/>
      <c r="D461" s="1002"/>
      <c r="E461" s="1002"/>
      <c r="F461" s="1002"/>
      <c r="G461" s="1002"/>
      <c r="H461" s="1002"/>
      <c r="I461" s="1002"/>
      <c r="J461" s="1002"/>
      <c r="K461" s="1002"/>
      <c r="L461" s="1002"/>
      <c r="M461" s="1002"/>
      <c r="N461" s="1002"/>
      <c r="O461" s="1002"/>
      <c r="P461" s="1002"/>
      <c r="Q461" s="1002"/>
      <c r="R461" s="1002"/>
      <c r="S461" s="1002"/>
      <c r="T461" s="1002"/>
      <c r="U461" s="1002"/>
      <c r="V461" s="1002"/>
      <c r="W461" s="1002"/>
      <c r="X461" s="1002"/>
      <c r="Y461" s="1002"/>
      <c r="Z461" s="1002"/>
    </row>
    <row r="462" spans="1:26" ht="13.5" customHeight="1">
      <c r="A462" s="1002"/>
      <c r="B462" s="1002"/>
      <c r="C462" s="1002"/>
      <c r="D462" s="1002"/>
      <c r="E462" s="1002"/>
      <c r="F462" s="1002"/>
      <c r="G462" s="1002"/>
      <c r="H462" s="1002"/>
      <c r="I462" s="1002"/>
      <c r="J462" s="1002"/>
      <c r="K462" s="1002"/>
      <c r="L462" s="1002"/>
      <c r="M462" s="1002"/>
      <c r="N462" s="1002"/>
      <c r="O462" s="1002"/>
      <c r="P462" s="1002"/>
      <c r="Q462" s="1002"/>
      <c r="R462" s="1002"/>
      <c r="S462" s="1002"/>
      <c r="T462" s="1002"/>
      <c r="U462" s="1002"/>
      <c r="V462" s="1002"/>
      <c r="W462" s="1002"/>
      <c r="X462" s="1002"/>
      <c r="Y462" s="1002"/>
      <c r="Z462" s="1002"/>
    </row>
    <row r="463" spans="1:26" ht="13.5" customHeight="1">
      <c r="A463" s="1002"/>
      <c r="B463" s="1002"/>
      <c r="C463" s="1002"/>
      <c r="D463" s="1002"/>
      <c r="E463" s="1002"/>
      <c r="F463" s="1002"/>
      <c r="G463" s="1002"/>
      <c r="H463" s="1002"/>
      <c r="I463" s="1002"/>
      <c r="J463" s="1002"/>
      <c r="K463" s="1002"/>
      <c r="L463" s="1002"/>
      <c r="M463" s="1002"/>
      <c r="N463" s="1002"/>
      <c r="O463" s="1002"/>
      <c r="P463" s="1002"/>
      <c r="Q463" s="1002"/>
      <c r="R463" s="1002"/>
      <c r="S463" s="1002"/>
      <c r="T463" s="1002"/>
      <c r="U463" s="1002"/>
      <c r="V463" s="1002"/>
      <c r="W463" s="1002"/>
      <c r="X463" s="1002"/>
      <c r="Y463" s="1002"/>
      <c r="Z463" s="1002"/>
    </row>
    <row r="464" spans="1:26" ht="13.5" customHeight="1">
      <c r="A464" s="1002"/>
      <c r="B464" s="1002"/>
      <c r="C464" s="1002"/>
      <c r="D464" s="1002"/>
      <c r="E464" s="1002"/>
      <c r="F464" s="1002"/>
      <c r="G464" s="1002"/>
      <c r="H464" s="1002"/>
      <c r="I464" s="1002"/>
      <c r="J464" s="1002"/>
      <c r="K464" s="1002"/>
      <c r="L464" s="1002"/>
      <c r="M464" s="1002"/>
      <c r="N464" s="1002"/>
      <c r="O464" s="1002"/>
      <c r="P464" s="1002"/>
      <c r="Q464" s="1002"/>
      <c r="R464" s="1002"/>
      <c r="S464" s="1002"/>
      <c r="T464" s="1002"/>
      <c r="U464" s="1002"/>
      <c r="V464" s="1002"/>
      <c r="W464" s="1002"/>
      <c r="X464" s="1002"/>
      <c r="Y464" s="1002"/>
      <c r="Z464" s="1002"/>
    </row>
    <row r="465" spans="1:26" ht="13.5" customHeight="1">
      <c r="A465" s="1002"/>
      <c r="B465" s="1002"/>
      <c r="C465" s="1002"/>
      <c r="D465" s="1002"/>
      <c r="E465" s="1002"/>
      <c r="F465" s="1002"/>
      <c r="G465" s="1002"/>
      <c r="H465" s="1002"/>
      <c r="I465" s="1002"/>
      <c r="J465" s="1002"/>
      <c r="K465" s="1002"/>
      <c r="L465" s="1002"/>
      <c r="M465" s="1002"/>
      <c r="N465" s="1002"/>
      <c r="O465" s="1002"/>
      <c r="P465" s="1002"/>
      <c r="Q465" s="1002"/>
      <c r="R465" s="1002"/>
      <c r="S465" s="1002"/>
      <c r="T465" s="1002"/>
      <c r="U465" s="1002"/>
      <c r="V465" s="1002"/>
      <c r="W465" s="1002"/>
      <c r="X465" s="1002"/>
      <c r="Y465" s="1002"/>
      <c r="Z465" s="1002"/>
    </row>
    <row r="466" spans="1:26" ht="13.5" customHeight="1">
      <c r="A466" s="1002"/>
      <c r="B466" s="1002"/>
      <c r="C466" s="1002"/>
      <c r="D466" s="1002"/>
      <c r="E466" s="1002"/>
      <c r="F466" s="1002"/>
      <c r="G466" s="1002"/>
      <c r="H466" s="1002"/>
      <c r="I466" s="1002"/>
      <c r="J466" s="1002"/>
      <c r="K466" s="1002"/>
      <c r="L466" s="1002"/>
      <c r="M466" s="1002"/>
      <c r="N466" s="1002"/>
      <c r="O466" s="1002"/>
      <c r="P466" s="1002"/>
      <c r="Q466" s="1002"/>
      <c r="R466" s="1002"/>
      <c r="S466" s="1002"/>
      <c r="T466" s="1002"/>
      <c r="U466" s="1002"/>
      <c r="V466" s="1002"/>
      <c r="W466" s="1002"/>
      <c r="X466" s="1002"/>
      <c r="Y466" s="1002"/>
      <c r="Z466" s="1002"/>
    </row>
    <row r="467" spans="1:26" ht="13.5" customHeight="1">
      <c r="A467" s="1002"/>
      <c r="B467" s="1002"/>
      <c r="C467" s="1002"/>
      <c r="D467" s="1002"/>
      <c r="E467" s="1002"/>
      <c r="F467" s="1002"/>
      <c r="G467" s="1002"/>
      <c r="H467" s="1002"/>
      <c r="I467" s="1002"/>
      <c r="J467" s="1002"/>
      <c r="K467" s="1002"/>
      <c r="L467" s="1002"/>
      <c r="M467" s="1002"/>
      <c r="N467" s="1002"/>
      <c r="O467" s="1002"/>
      <c r="P467" s="1002"/>
      <c r="Q467" s="1002"/>
      <c r="R467" s="1002"/>
      <c r="S467" s="1002"/>
      <c r="T467" s="1002"/>
      <c r="U467" s="1002"/>
      <c r="V467" s="1002"/>
      <c r="W467" s="1002"/>
      <c r="X467" s="1002"/>
      <c r="Y467" s="1002"/>
      <c r="Z467" s="1002"/>
    </row>
    <row r="468" spans="1:26" ht="13.5" customHeight="1">
      <c r="A468" s="1002"/>
      <c r="B468" s="1002"/>
      <c r="C468" s="1002"/>
      <c r="D468" s="1002"/>
      <c r="E468" s="1002"/>
      <c r="F468" s="1002"/>
      <c r="G468" s="1002"/>
      <c r="H468" s="1002"/>
      <c r="I468" s="1002"/>
      <c r="J468" s="1002"/>
      <c r="K468" s="1002"/>
      <c r="L468" s="1002"/>
      <c r="M468" s="1002"/>
      <c r="N468" s="1002"/>
      <c r="O468" s="1002"/>
      <c r="P468" s="1002"/>
      <c r="Q468" s="1002"/>
      <c r="R468" s="1002"/>
      <c r="S468" s="1002"/>
      <c r="T468" s="1002"/>
      <c r="U468" s="1002"/>
      <c r="V468" s="1002"/>
      <c r="W468" s="1002"/>
      <c r="X468" s="1002"/>
      <c r="Y468" s="1002"/>
      <c r="Z468" s="1002"/>
    </row>
    <row r="469" spans="1:26" ht="13.5" customHeight="1">
      <c r="A469" s="1002"/>
      <c r="B469" s="1002"/>
      <c r="C469" s="1002"/>
      <c r="D469" s="1002"/>
      <c r="E469" s="1002"/>
      <c r="F469" s="1002"/>
      <c r="G469" s="1002"/>
      <c r="H469" s="1002"/>
      <c r="I469" s="1002"/>
      <c r="J469" s="1002"/>
      <c r="K469" s="1002"/>
      <c r="L469" s="1002"/>
      <c r="M469" s="1002"/>
      <c r="N469" s="1002"/>
      <c r="O469" s="1002"/>
      <c r="P469" s="1002"/>
      <c r="Q469" s="1002"/>
      <c r="R469" s="1002"/>
      <c r="S469" s="1002"/>
      <c r="T469" s="1002"/>
      <c r="U469" s="1002"/>
      <c r="V469" s="1002"/>
      <c r="W469" s="1002"/>
      <c r="X469" s="1002"/>
      <c r="Y469" s="1002"/>
      <c r="Z469" s="1002"/>
    </row>
    <row r="470" spans="1:26" ht="13.5" customHeight="1">
      <c r="A470" s="1002"/>
      <c r="B470" s="1002"/>
      <c r="C470" s="1002"/>
      <c r="D470" s="1002"/>
      <c r="E470" s="1002"/>
      <c r="F470" s="1002"/>
      <c r="G470" s="1002"/>
      <c r="H470" s="1002"/>
      <c r="I470" s="1002"/>
      <c r="J470" s="1002"/>
      <c r="K470" s="1002"/>
      <c r="L470" s="1002"/>
      <c r="M470" s="1002"/>
      <c r="N470" s="1002"/>
      <c r="O470" s="1002"/>
      <c r="P470" s="1002"/>
      <c r="Q470" s="1002"/>
      <c r="R470" s="1002"/>
      <c r="S470" s="1002"/>
      <c r="T470" s="1002"/>
      <c r="U470" s="1002"/>
      <c r="V470" s="1002"/>
      <c r="W470" s="1002"/>
      <c r="X470" s="1002"/>
      <c r="Y470" s="1002"/>
      <c r="Z470" s="1002"/>
    </row>
    <row r="471" spans="1:26" ht="13.5" customHeight="1">
      <c r="A471" s="1002"/>
      <c r="B471" s="1002"/>
      <c r="C471" s="1002"/>
      <c r="D471" s="1002"/>
      <c r="E471" s="1002"/>
      <c r="F471" s="1002"/>
      <c r="G471" s="1002"/>
      <c r="H471" s="1002"/>
      <c r="I471" s="1002"/>
      <c r="J471" s="1002"/>
      <c r="K471" s="1002"/>
      <c r="L471" s="1002"/>
      <c r="M471" s="1002"/>
      <c r="N471" s="1002"/>
      <c r="O471" s="1002"/>
      <c r="P471" s="1002"/>
      <c r="Q471" s="1002"/>
      <c r="R471" s="1002"/>
      <c r="S471" s="1002"/>
      <c r="T471" s="1002"/>
      <c r="U471" s="1002"/>
      <c r="V471" s="1002"/>
      <c r="W471" s="1002"/>
      <c r="X471" s="1002"/>
      <c r="Y471" s="1002"/>
      <c r="Z471" s="1002"/>
    </row>
    <row r="472" spans="1:26" ht="13.5" customHeight="1">
      <c r="A472" s="1002"/>
      <c r="B472" s="1002"/>
      <c r="C472" s="1002"/>
      <c r="D472" s="1002"/>
      <c r="E472" s="1002"/>
      <c r="F472" s="1002"/>
      <c r="G472" s="1002"/>
      <c r="H472" s="1002"/>
      <c r="I472" s="1002"/>
      <c r="J472" s="1002"/>
      <c r="K472" s="1002"/>
      <c r="L472" s="1002"/>
      <c r="M472" s="1002"/>
      <c r="N472" s="1002"/>
      <c r="O472" s="1002"/>
      <c r="P472" s="1002"/>
      <c r="Q472" s="1002"/>
      <c r="R472" s="1002"/>
      <c r="S472" s="1002"/>
      <c r="T472" s="1002"/>
      <c r="U472" s="1002"/>
      <c r="V472" s="1002"/>
      <c r="W472" s="1002"/>
      <c r="X472" s="1002"/>
      <c r="Y472" s="1002"/>
      <c r="Z472" s="1002"/>
    </row>
    <row r="473" spans="1:26" ht="13.5" customHeight="1">
      <c r="A473" s="1002"/>
      <c r="B473" s="1002"/>
      <c r="C473" s="1002"/>
      <c r="D473" s="1002"/>
      <c r="E473" s="1002"/>
      <c r="F473" s="1002"/>
      <c r="G473" s="1002"/>
      <c r="H473" s="1002"/>
      <c r="I473" s="1002"/>
      <c r="J473" s="1002"/>
      <c r="K473" s="1002"/>
      <c r="L473" s="1002"/>
      <c r="M473" s="1002"/>
      <c r="N473" s="1002"/>
      <c r="O473" s="1002"/>
      <c r="P473" s="1002"/>
      <c r="Q473" s="1002"/>
      <c r="R473" s="1002"/>
      <c r="S473" s="1002"/>
      <c r="T473" s="1002"/>
      <c r="U473" s="1002"/>
      <c r="V473" s="1002"/>
      <c r="W473" s="1002"/>
      <c r="X473" s="1002"/>
      <c r="Y473" s="1002"/>
      <c r="Z473" s="1002"/>
    </row>
    <row r="474" spans="1:26" ht="13.5" customHeight="1">
      <c r="A474" s="1002"/>
      <c r="B474" s="1002"/>
      <c r="C474" s="1002"/>
      <c r="D474" s="1002"/>
      <c r="E474" s="1002"/>
      <c r="F474" s="1002"/>
      <c r="G474" s="1002"/>
      <c r="H474" s="1002"/>
      <c r="I474" s="1002"/>
      <c r="J474" s="1002"/>
      <c r="K474" s="1002"/>
      <c r="L474" s="1002"/>
      <c r="M474" s="1002"/>
      <c r="N474" s="1002"/>
      <c r="O474" s="1002"/>
      <c r="P474" s="1002"/>
      <c r="Q474" s="1002"/>
      <c r="R474" s="1002"/>
      <c r="S474" s="1002"/>
      <c r="T474" s="1002"/>
      <c r="U474" s="1002"/>
      <c r="V474" s="1002"/>
      <c r="W474" s="1002"/>
      <c r="X474" s="1002"/>
      <c r="Y474" s="1002"/>
      <c r="Z474" s="1002"/>
    </row>
    <row r="475" spans="1:26" ht="13.5" customHeight="1">
      <c r="A475" s="1002"/>
      <c r="B475" s="1002"/>
      <c r="C475" s="1002"/>
      <c r="D475" s="1002"/>
      <c r="E475" s="1002"/>
      <c r="F475" s="1002"/>
      <c r="G475" s="1002"/>
      <c r="H475" s="1002"/>
      <c r="I475" s="1002"/>
      <c r="J475" s="1002"/>
      <c r="K475" s="1002"/>
      <c r="L475" s="1002"/>
      <c r="M475" s="1002"/>
      <c r="N475" s="1002"/>
      <c r="O475" s="1002"/>
      <c r="P475" s="1002"/>
      <c r="Q475" s="1002"/>
      <c r="R475" s="1002"/>
      <c r="S475" s="1002"/>
      <c r="T475" s="1002"/>
      <c r="U475" s="1002"/>
      <c r="V475" s="1002"/>
      <c r="W475" s="1002"/>
      <c r="X475" s="1002"/>
      <c r="Y475" s="1002"/>
      <c r="Z475" s="1002"/>
    </row>
    <row r="476" spans="1:26" ht="13.5" customHeight="1">
      <c r="A476" s="1002"/>
      <c r="B476" s="1002"/>
      <c r="C476" s="1002"/>
      <c r="D476" s="1002"/>
      <c r="E476" s="1002"/>
      <c r="F476" s="1002"/>
      <c r="G476" s="1002"/>
      <c r="H476" s="1002"/>
      <c r="I476" s="1002"/>
      <c r="J476" s="1002"/>
      <c r="K476" s="1002"/>
      <c r="L476" s="1002"/>
      <c r="M476" s="1002"/>
      <c r="N476" s="1002"/>
      <c r="O476" s="1002"/>
      <c r="P476" s="1002"/>
      <c r="Q476" s="1002"/>
      <c r="R476" s="1002"/>
      <c r="S476" s="1002"/>
      <c r="T476" s="1002"/>
      <c r="U476" s="1002"/>
      <c r="V476" s="1002"/>
      <c r="W476" s="1002"/>
      <c r="X476" s="1002"/>
      <c r="Y476" s="1002"/>
      <c r="Z476" s="1002"/>
    </row>
    <row r="477" spans="1:26" ht="13.5" customHeight="1">
      <c r="A477" s="1002"/>
      <c r="B477" s="1002"/>
      <c r="C477" s="1002"/>
      <c r="D477" s="1002"/>
      <c r="E477" s="1002"/>
      <c r="F477" s="1002"/>
      <c r="G477" s="1002"/>
      <c r="H477" s="1002"/>
      <c r="I477" s="1002"/>
      <c r="J477" s="1002"/>
      <c r="K477" s="1002"/>
      <c r="L477" s="1002"/>
      <c r="M477" s="1002"/>
      <c r="N477" s="1002"/>
      <c r="O477" s="1002"/>
      <c r="P477" s="1002"/>
      <c r="Q477" s="1002"/>
      <c r="R477" s="1002"/>
      <c r="S477" s="1002"/>
      <c r="T477" s="1002"/>
      <c r="U477" s="1002"/>
      <c r="V477" s="1002"/>
      <c r="W477" s="1002"/>
      <c r="X477" s="1002"/>
      <c r="Y477" s="1002"/>
      <c r="Z477" s="1002"/>
    </row>
    <row r="478" spans="1:26" ht="13.5" customHeight="1">
      <c r="A478" s="1002"/>
      <c r="B478" s="1002"/>
      <c r="C478" s="1002"/>
      <c r="D478" s="1002"/>
      <c r="E478" s="1002"/>
      <c r="F478" s="1002"/>
      <c r="G478" s="1002"/>
      <c r="H478" s="1002"/>
      <c r="I478" s="1002"/>
      <c r="J478" s="1002"/>
      <c r="K478" s="1002"/>
      <c r="L478" s="1002"/>
      <c r="M478" s="1002"/>
      <c r="N478" s="1002"/>
      <c r="O478" s="1002"/>
      <c r="P478" s="1002"/>
      <c r="Q478" s="1002"/>
      <c r="R478" s="1002"/>
      <c r="S478" s="1002"/>
      <c r="T478" s="1002"/>
      <c r="U478" s="1002"/>
      <c r="V478" s="1002"/>
      <c r="W478" s="1002"/>
      <c r="X478" s="1002"/>
      <c r="Y478" s="1002"/>
      <c r="Z478" s="1002"/>
    </row>
    <row r="479" spans="1:26" ht="13.5" customHeight="1">
      <c r="A479" s="1002"/>
      <c r="B479" s="1002"/>
      <c r="C479" s="1002"/>
      <c r="D479" s="1002"/>
      <c r="E479" s="1002"/>
      <c r="F479" s="1002"/>
      <c r="G479" s="1002"/>
      <c r="H479" s="1002"/>
      <c r="I479" s="1002"/>
      <c r="J479" s="1002"/>
      <c r="K479" s="1002"/>
      <c r="L479" s="1002"/>
      <c r="M479" s="1002"/>
      <c r="N479" s="1002"/>
      <c r="O479" s="1002"/>
      <c r="P479" s="1002"/>
      <c r="Q479" s="1002"/>
      <c r="R479" s="1002"/>
      <c r="S479" s="1002"/>
      <c r="T479" s="1002"/>
      <c r="U479" s="1002"/>
      <c r="V479" s="1002"/>
      <c r="W479" s="1002"/>
      <c r="X479" s="1002"/>
      <c r="Y479" s="1002"/>
      <c r="Z479" s="1002"/>
    </row>
    <row r="480" spans="1:26" ht="13.5" customHeight="1">
      <c r="A480" s="1002"/>
      <c r="B480" s="1002"/>
      <c r="C480" s="1002"/>
      <c r="D480" s="1002"/>
      <c r="E480" s="1002"/>
      <c r="F480" s="1002"/>
      <c r="G480" s="1002"/>
      <c r="H480" s="1002"/>
      <c r="I480" s="1002"/>
      <c r="J480" s="1002"/>
      <c r="K480" s="1002"/>
      <c r="L480" s="1002"/>
      <c r="M480" s="1002"/>
      <c r="N480" s="1002"/>
      <c r="O480" s="1002"/>
      <c r="P480" s="1002"/>
      <c r="Q480" s="1002"/>
      <c r="R480" s="1002"/>
      <c r="S480" s="1002"/>
      <c r="T480" s="1002"/>
      <c r="U480" s="1002"/>
      <c r="V480" s="1002"/>
      <c r="W480" s="1002"/>
      <c r="X480" s="1002"/>
      <c r="Y480" s="1002"/>
      <c r="Z480" s="1002"/>
    </row>
    <row r="481" spans="1:26" ht="13.5" customHeight="1">
      <c r="A481" s="1002"/>
      <c r="B481" s="1002"/>
      <c r="C481" s="1002"/>
      <c r="D481" s="1002"/>
      <c r="E481" s="1002"/>
      <c r="F481" s="1002"/>
      <c r="G481" s="1002"/>
      <c r="H481" s="1002"/>
      <c r="I481" s="1002"/>
      <c r="J481" s="1002"/>
      <c r="K481" s="1002"/>
      <c r="L481" s="1002"/>
      <c r="M481" s="1002"/>
      <c r="N481" s="1002"/>
      <c r="O481" s="1002"/>
      <c r="P481" s="1002"/>
      <c r="Q481" s="1002"/>
      <c r="R481" s="1002"/>
      <c r="S481" s="1002"/>
      <c r="T481" s="1002"/>
      <c r="U481" s="1002"/>
      <c r="V481" s="1002"/>
      <c r="W481" s="1002"/>
      <c r="X481" s="1002"/>
      <c r="Y481" s="1002"/>
      <c r="Z481" s="1002"/>
    </row>
    <row r="482" spans="1:26" ht="13.5" customHeight="1">
      <c r="A482" s="1002"/>
      <c r="B482" s="1002"/>
      <c r="C482" s="1002"/>
      <c r="D482" s="1002"/>
      <c r="E482" s="1002"/>
      <c r="F482" s="1002"/>
      <c r="G482" s="1002"/>
      <c r="H482" s="1002"/>
      <c r="I482" s="1002"/>
      <c r="J482" s="1002"/>
      <c r="K482" s="1002"/>
      <c r="L482" s="1002"/>
      <c r="M482" s="1002"/>
      <c r="N482" s="1002"/>
      <c r="O482" s="1002"/>
      <c r="P482" s="1002"/>
      <c r="Q482" s="1002"/>
      <c r="R482" s="1002"/>
      <c r="S482" s="1002"/>
      <c r="T482" s="1002"/>
      <c r="U482" s="1002"/>
      <c r="V482" s="1002"/>
      <c r="W482" s="1002"/>
      <c r="X482" s="1002"/>
      <c r="Y482" s="1002"/>
      <c r="Z482" s="1002"/>
    </row>
    <row r="483" spans="1:26" ht="13.5" customHeight="1">
      <c r="A483" s="1002"/>
      <c r="B483" s="1002"/>
      <c r="C483" s="1002"/>
      <c r="D483" s="1002"/>
      <c r="E483" s="1002"/>
      <c r="F483" s="1002"/>
      <c r="G483" s="1002"/>
      <c r="H483" s="1002"/>
      <c r="I483" s="1002"/>
      <c r="J483" s="1002"/>
      <c r="K483" s="1002"/>
      <c r="L483" s="1002"/>
      <c r="M483" s="1002"/>
      <c r="N483" s="1002"/>
      <c r="O483" s="1002"/>
      <c r="P483" s="1002"/>
      <c r="Q483" s="1002"/>
      <c r="R483" s="1002"/>
      <c r="S483" s="1002"/>
      <c r="T483" s="1002"/>
      <c r="U483" s="1002"/>
      <c r="V483" s="1002"/>
      <c r="W483" s="1002"/>
      <c r="X483" s="1002"/>
      <c r="Y483" s="1002"/>
      <c r="Z483" s="1002"/>
    </row>
    <row r="484" spans="1:26" ht="13.5" customHeight="1">
      <c r="A484" s="1002"/>
      <c r="B484" s="1002"/>
      <c r="C484" s="1002"/>
      <c r="D484" s="1002"/>
      <c r="E484" s="1002"/>
      <c r="F484" s="1002"/>
      <c r="G484" s="1002"/>
      <c r="H484" s="1002"/>
      <c r="I484" s="1002"/>
      <c r="J484" s="1002"/>
      <c r="K484" s="1002"/>
      <c r="L484" s="1002"/>
      <c r="M484" s="1002"/>
      <c r="N484" s="1002"/>
      <c r="O484" s="1002"/>
      <c r="P484" s="1002"/>
      <c r="Q484" s="1002"/>
      <c r="R484" s="1002"/>
      <c r="S484" s="1002"/>
      <c r="T484" s="1002"/>
      <c r="U484" s="1002"/>
      <c r="V484" s="1002"/>
      <c r="W484" s="1002"/>
      <c r="X484" s="1002"/>
      <c r="Y484" s="1002"/>
      <c r="Z484" s="1002"/>
    </row>
    <row r="485" spans="1:26" ht="13.5" customHeight="1">
      <c r="A485" s="1002"/>
      <c r="B485" s="1002"/>
      <c r="C485" s="1002"/>
      <c r="D485" s="1002"/>
      <c r="E485" s="1002"/>
      <c r="F485" s="1002"/>
      <c r="G485" s="1002"/>
      <c r="H485" s="1002"/>
      <c r="I485" s="1002"/>
      <c r="J485" s="1002"/>
      <c r="K485" s="1002"/>
      <c r="L485" s="1002"/>
      <c r="M485" s="1002"/>
      <c r="N485" s="1002"/>
      <c r="O485" s="1002"/>
      <c r="P485" s="1002"/>
      <c r="Q485" s="1002"/>
      <c r="R485" s="1002"/>
      <c r="S485" s="1002"/>
      <c r="T485" s="1002"/>
      <c r="U485" s="1002"/>
      <c r="V485" s="1002"/>
      <c r="W485" s="1002"/>
      <c r="X485" s="1002"/>
      <c r="Y485" s="1002"/>
      <c r="Z485" s="1002"/>
    </row>
    <row r="486" spans="1:26" ht="13.5" customHeight="1">
      <c r="A486" s="1002"/>
      <c r="B486" s="1002"/>
      <c r="C486" s="1002"/>
      <c r="D486" s="1002"/>
      <c r="E486" s="1002"/>
      <c r="F486" s="1002"/>
      <c r="G486" s="1002"/>
      <c r="H486" s="1002"/>
      <c r="I486" s="1002"/>
      <c r="J486" s="1002"/>
      <c r="K486" s="1002"/>
      <c r="L486" s="1002"/>
      <c r="M486" s="1002"/>
      <c r="N486" s="1002"/>
      <c r="O486" s="1002"/>
      <c r="P486" s="1002"/>
      <c r="Q486" s="1002"/>
      <c r="R486" s="1002"/>
      <c r="S486" s="1002"/>
      <c r="T486" s="1002"/>
      <c r="U486" s="1002"/>
      <c r="V486" s="1002"/>
      <c r="W486" s="1002"/>
      <c r="X486" s="1002"/>
      <c r="Y486" s="1002"/>
      <c r="Z486" s="1002"/>
    </row>
    <row r="487" spans="1:26" ht="13.5" customHeight="1">
      <c r="A487" s="1002"/>
      <c r="B487" s="1002"/>
      <c r="C487" s="1002"/>
      <c r="D487" s="1002"/>
      <c r="E487" s="1002"/>
      <c r="F487" s="1002"/>
      <c r="G487" s="1002"/>
      <c r="H487" s="1002"/>
      <c r="I487" s="1002"/>
      <c r="J487" s="1002"/>
      <c r="K487" s="1002"/>
      <c r="L487" s="1002"/>
      <c r="M487" s="1002"/>
      <c r="N487" s="1002"/>
      <c r="O487" s="1002"/>
      <c r="P487" s="1002"/>
      <c r="Q487" s="1002"/>
      <c r="R487" s="1002"/>
      <c r="S487" s="1002"/>
      <c r="T487" s="1002"/>
      <c r="U487" s="1002"/>
      <c r="V487" s="1002"/>
      <c r="W487" s="1002"/>
      <c r="X487" s="1002"/>
      <c r="Y487" s="1002"/>
      <c r="Z487" s="1002"/>
    </row>
    <row r="488" spans="1:26" ht="13.5" customHeight="1">
      <c r="A488" s="1002"/>
      <c r="B488" s="1002"/>
      <c r="C488" s="1002"/>
      <c r="D488" s="1002"/>
      <c r="E488" s="1002"/>
      <c r="F488" s="1002"/>
      <c r="G488" s="1002"/>
      <c r="H488" s="1002"/>
      <c r="I488" s="1002"/>
      <c r="J488" s="1002"/>
      <c r="K488" s="1002"/>
      <c r="L488" s="1002"/>
      <c r="M488" s="1002"/>
      <c r="N488" s="1002"/>
      <c r="O488" s="1002"/>
      <c r="P488" s="1002"/>
      <c r="Q488" s="1002"/>
      <c r="R488" s="1002"/>
      <c r="S488" s="1002"/>
      <c r="T488" s="1002"/>
      <c r="U488" s="1002"/>
      <c r="V488" s="1002"/>
      <c r="W488" s="1002"/>
      <c r="X488" s="1002"/>
      <c r="Y488" s="1002"/>
      <c r="Z488" s="1002"/>
    </row>
    <row r="489" spans="1:26" ht="13.5" customHeight="1">
      <c r="A489" s="1002"/>
      <c r="B489" s="1002"/>
      <c r="C489" s="1002"/>
      <c r="D489" s="1002"/>
      <c r="E489" s="1002"/>
      <c r="F489" s="1002"/>
      <c r="G489" s="1002"/>
      <c r="H489" s="1002"/>
      <c r="I489" s="1002"/>
      <c r="J489" s="1002"/>
      <c r="K489" s="1002"/>
      <c r="L489" s="1002"/>
      <c r="M489" s="1002"/>
      <c r="N489" s="1002"/>
      <c r="O489" s="1002"/>
      <c r="P489" s="1002"/>
      <c r="Q489" s="1002"/>
      <c r="R489" s="1002"/>
      <c r="S489" s="1002"/>
      <c r="T489" s="1002"/>
      <c r="U489" s="1002"/>
      <c r="V489" s="1002"/>
      <c r="W489" s="1002"/>
      <c r="X489" s="1002"/>
      <c r="Y489" s="1002"/>
      <c r="Z489" s="1002"/>
    </row>
    <row r="490" spans="1:26" ht="13.5" customHeight="1">
      <c r="A490" s="1002"/>
      <c r="B490" s="1002"/>
      <c r="C490" s="1002"/>
      <c r="D490" s="1002"/>
      <c r="E490" s="1002"/>
      <c r="F490" s="1002"/>
      <c r="G490" s="1002"/>
      <c r="H490" s="1002"/>
      <c r="I490" s="1002"/>
      <c r="J490" s="1002"/>
      <c r="K490" s="1002"/>
      <c r="L490" s="1002"/>
      <c r="M490" s="1002"/>
      <c r="N490" s="1002"/>
      <c r="O490" s="1002"/>
      <c r="P490" s="1002"/>
      <c r="Q490" s="1002"/>
      <c r="R490" s="1002"/>
      <c r="S490" s="1002"/>
      <c r="T490" s="1002"/>
      <c r="U490" s="1002"/>
      <c r="V490" s="1002"/>
      <c r="W490" s="1002"/>
      <c r="X490" s="1002"/>
      <c r="Y490" s="1002"/>
      <c r="Z490" s="1002"/>
    </row>
    <row r="491" spans="1:26" ht="13.5" customHeight="1">
      <c r="A491" s="1002"/>
      <c r="B491" s="1002"/>
      <c r="C491" s="1002"/>
      <c r="D491" s="1002"/>
      <c r="E491" s="1002"/>
      <c r="F491" s="1002"/>
      <c r="G491" s="1002"/>
      <c r="H491" s="1002"/>
      <c r="I491" s="1002"/>
      <c r="J491" s="1002"/>
      <c r="K491" s="1002"/>
      <c r="L491" s="1002"/>
      <c r="M491" s="1002"/>
      <c r="N491" s="1002"/>
      <c r="O491" s="1002"/>
      <c r="P491" s="1002"/>
      <c r="Q491" s="1002"/>
      <c r="R491" s="1002"/>
      <c r="S491" s="1002"/>
      <c r="T491" s="1002"/>
      <c r="U491" s="1002"/>
      <c r="V491" s="1002"/>
      <c r="W491" s="1002"/>
      <c r="X491" s="1002"/>
      <c r="Y491" s="1002"/>
      <c r="Z491" s="1002"/>
    </row>
    <row r="492" spans="1:26" ht="13.5" customHeight="1">
      <c r="A492" s="1002"/>
      <c r="B492" s="1002"/>
      <c r="C492" s="1002"/>
      <c r="D492" s="1002"/>
      <c r="E492" s="1002"/>
      <c r="F492" s="1002"/>
      <c r="G492" s="1002"/>
      <c r="H492" s="1002"/>
      <c r="I492" s="1002"/>
      <c r="J492" s="1002"/>
      <c r="K492" s="1002"/>
      <c r="L492" s="1002"/>
      <c r="M492" s="1002"/>
      <c r="N492" s="1002"/>
      <c r="O492" s="1002"/>
      <c r="P492" s="1002"/>
      <c r="Q492" s="1002"/>
      <c r="R492" s="1002"/>
      <c r="S492" s="1002"/>
      <c r="T492" s="1002"/>
      <c r="U492" s="1002"/>
      <c r="V492" s="1002"/>
      <c r="W492" s="1002"/>
      <c r="X492" s="1002"/>
      <c r="Y492" s="1002"/>
      <c r="Z492" s="1002"/>
    </row>
    <row r="493" spans="1:26" ht="13.5" customHeight="1">
      <c r="A493" s="1002"/>
      <c r="B493" s="1002"/>
      <c r="C493" s="1002"/>
      <c r="D493" s="1002"/>
      <c r="E493" s="1002"/>
      <c r="F493" s="1002"/>
      <c r="G493" s="1002"/>
      <c r="H493" s="1002"/>
      <c r="I493" s="1002"/>
      <c r="J493" s="1002"/>
      <c r="K493" s="1002"/>
      <c r="L493" s="1002"/>
      <c r="M493" s="1002"/>
      <c r="N493" s="1002"/>
      <c r="O493" s="1002"/>
      <c r="P493" s="1002"/>
      <c r="Q493" s="1002"/>
      <c r="R493" s="1002"/>
      <c r="S493" s="1002"/>
      <c r="T493" s="1002"/>
      <c r="U493" s="1002"/>
      <c r="V493" s="1002"/>
      <c r="W493" s="1002"/>
      <c r="X493" s="1002"/>
      <c r="Y493" s="1002"/>
      <c r="Z493" s="1002"/>
    </row>
    <row r="494" spans="1:26" ht="13.5" customHeight="1">
      <c r="A494" s="1002"/>
      <c r="B494" s="1002"/>
      <c r="C494" s="1002"/>
      <c r="D494" s="1002"/>
      <c r="E494" s="1002"/>
      <c r="F494" s="1002"/>
      <c r="G494" s="1002"/>
      <c r="H494" s="1002"/>
      <c r="I494" s="1002"/>
      <c r="J494" s="1002"/>
      <c r="K494" s="1002"/>
      <c r="L494" s="1002"/>
      <c r="M494" s="1002"/>
      <c r="N494" s="1002"/>
      <c r="O494" s="1002"/>
      <c r="P494" s="1002"/>
      <c r="Q494" s="1002"/>
      <c r="R494" s="1002"/>
      <c r="S494" s="1002"/>
      <c r="T494" s="1002"/>
      <c r="U494" s="1002"/>
      <c r="V494" s="1002"/>
      <c r="W494" s="1002"/>
      <c r="X494" s="1002"/>
      <c r="Y494" s="1002"/>
      <c r="Z494" s="1002"/>
    </row>
    <row r="495" spans="1:26" ht="13.5" customHeight="1">
      <c r="A495" s="1002"/>
      <c r="B495" s="1002"/>
      <c r="C495" s="1002"/>
      <c r="D495" s="1002"/>
      <c r="E495" s="1002"/>
      <c r="F495" s="1002"/>
      <c r="G495" s="1002"/>
      <c r="H495" s="1002"/>
      <c r="I495" s="1002"/>
      <c r="J495" s="1002"/>
      <c r="K495" s="1002"/>
      <c r="L495" s="1002"/>
      <c r="M495" s="1002"/>
      <c r="N495" s="1002"/>
      <c r="O495" s="1002"/>
      <c r="P495" s="1002"/>
      <c r="Q495" s="1002"/>
      <c r="R495" s="1002"/>
      <c r="S495" s="1002"/>
      <c r="T495" s="1002"/>
      <c r="U495" s="1002"/>
      <c r="V495" s="1002"/>
      <c r="W495" s="1002"/>
      <c r="X495" s="1002"/>
      <c r="Y495" s="1002"/>
      <c r="Z495" s="1002"/>
    </row>
    <row r="496" spans="1:26" ht="13.5" customHeight="1">
      <c r="A496" s="1002"/>
      <c r="B496" s="1002"/>
      <c r="C496" s="1002"/>
      <c r="D496" s="1002"/>
      <c r="E496" s="1002"/>
      <c r="F496" s="1002"/>
      <c r="G496" s="1002"/>
      <c r="H496" s="1002"/>
      <c r="I496" s="1002"/>
      <c r="J496" s="1002"/>
      <c r="K496" s="1002"/>
      <c r="L496" s="1002"/>
      <c r="M496" s="1002"/>
      <c r="N496" s="1002"/>
      <c r="O496" s="1002"/>
      <c r="P496" s="1002"/>
      <c r="Q496" s="1002"/>
      <c r="R496" s="1002"/>
      <c r="S496" s="1002"/>
      <c r="T496" s="1002"/>
      <c r="U496" s="1002"/>
      <c r="V496" s="1002"/>
      <c r="W496" s="1002"/>
      <c r="X496" s="1002"/>
      <c r="Y496" s="1002"/>
      <c r="Z496" s="1002"/>
    </row>
    <row r="497" spans="1:26" ht="13.5" customHeight="1">
      <c r="A497" s="1002"/>
      <c r="B497" s="1002"/>
      <c r="C497" s="1002"/>
      <c r="D497" s="1002"/>
      <c r="E497" s="1002"/>
      <c r="F497" s="1002"/>
      <c r="G497" s="1002"/>
      <c r="H497" s="1002"/>
      <c r="I497" s="1002"/>
      <c r="J497" s="1002"/>
      <c r="K497" s="1002"/>
      <c r="L497" s="1002"/>
      <c r="M497" s="1002"/>
      <c r="N497" s="1002"/>
      <c r="O497" s="1002"/>
      <c r="P497" s="1002"/>
      <c r="Q497" s="1002"/>
      <c r="R497" s="1002"/>
      <c r="S497" s="1002"/>
      <c r="T497" s="1002"/>
      <c r="U497" s="1002"/>
      <c r="V497" s="1002"/>
      <c r="W497" s="1002"/>
      <c r="X497" s="1002"/>
      <c r="Y497" s="1002"/>
      <c r="Z497" s="1002"/>
    </row>
    <row r="498" spans="1:26" ht="13.5" customHeight="1">
      <c r="A498" s="1002"/>
      <c r="B498" s="1002"/>
      <c r="C498" s="1002"/>
      <c r="D498" s="1002"/>
      <c r="E498" s="1002"/>
      <c r="F498" s="1002"/>
      <c r="G498" s="1002"/>
      <c r="H498" s="1002"/>
      <c r="I498" s="1002"/>
      <c r="J498" s="1002"/>
      <c r="K498" s="1002"/>
      <c r="L498" s="1002"/>
      <c r="M498" s="1002"/>
      <c r="N498" s="1002"/>
      <c r="O498" s="1002"/>
      <c r="P498" s="1002"/>
      <c r="Q498" s="1002"/>
      <c r="R498" s="1002"/>
      <c r="S498" s="1002"/>
      <c r="T498" s="1002"/>
      <c r="U498" s="1002"/>
      <c r="V498" s="1002"/>
      <c r="W498" s="1002"/>
      <c r="X498" s="1002"/>
      <c r="Y498" s="1002"/>
      <c r="Z498" s="1002"/>
    </row>
    <row r="499" spans="1:26" ht="13.5" customHeight="1">
      <c r="A499" s="1002"/>
      <c r="B499" s="1002"/>
      <c r="C499" s="1002"/>
      <c r="D499" s="1002"/>
      <c r="E499" s="1002"/>
      <c r="F499" s="1002"/>
      <c r="G499" s="1002"/>
      <c r="H499" s="1002"/>
      <c r="I499" s="1002"/>
      <c r="J499" s="1002"/>
      <c r="K499" s="1002"/>
      <c r="L499" s="1002"/>
      <c r="M499" s="1002"/>
      <c r="N499" s="1002"/>
      <c r="O499" s="1002"/>
      <c r="P499" s="1002"/>
      <c r="Q499" s="1002"/>
      <c r="R499" s="1002"/>
      <c r="S499" s="1002"/>
      <c r="T499" s="1002"/>
      <c r="U499" s="1002"/>
      <c r="V499" s="1002"/>
      <c r="W499" s="1002"/>
      <c r="X499" s="1002"/>
      <c r="Y499" s="1002"/>
      <c r="Z499" s="1002"/>
    </row>
    <row r="500" spans="1:26" ht="13.5" customHeight="1">
      <c r="A500" s="1002"/>
      <c r="B500" s="1002"/>
      <c r="C500" s="1002"/>
      <c r="D500" s="1002"/>
      <c r="E500" s="1002"/>
      <c r="F500" s="1002"/>
      <c r="G500" s="1002"/>
      <c r="H500" s="1002"/>
      <c r="I500" s="1002"/>
      <c r="J500" s="1002"/>
      <c r="K500" s="1002"/>
      <c r="L500" s="1002"/>
      <c r="M500" s="1002"/>
      <c r="N500" s="1002"/>
      <c r="O500" s="1002"/>
      <c r="P500" s="1002"/>
      <c r="Q500" s="1002"/>
      <c r="R500" s="1002"/>
      <c r="S500" s="1002"/>
      <c r="T500" s="1002"/>
      <c r="U500" s="1002"/>
      <c r="V500" s="1002"/>
      <c r="W500" s="1002"/>
      <c r="X500" s="1002"/>
      <c r="Y500" s="1002"/>
      <c r="Z500" s="1002"/>
    </row>
    <row r="501" spans="1:26" ht="13.5" customHeight="1">
      <c r="A501" s="1002"/>
      <c r="B501" s="1002"/>
      <c r="C501" s="1002"/>
      <c r="D501" s="1002"/>
      <c r="E501" s="1002"/>
      <c r="F501" s="1002"/>
      <c r="G501" s="1002"/>
      <c r="H501" s="1002"/>
      <c r="I501" s="1002"/>
      <c r="J501" s="1002"/>
      <c r="K501" s="1002"/>
      <c r="L501" s="1002"/>
      <c r="M501" s="1002"/>
      <c r="N501" s="1002"/>
      <c r="O501" s="1002"/>
      <c r="P501" s="1002"/>
      <c r="Q501" s="1002"/>
      <c r="R501" s="1002"/>
      <c r="S501" s="1002"/>
      <c r="T501" s="1002"/>
      <c r="U501" s="1002"/>
      <c r="V501" s="1002"/>
      <c r="W501" s="1002"/>
      <c r="X501" s="1002"/>
      <c r="Y501" s="1002"/>
      <c r="Z501" s="1002"/>
    </row>
    <row r="502" spans="1:26" ht="13.5" customHeight="1">
      <c r="A502" s="1002"/>
      <c r="B502" s="1002"/>
      <c r="C502" s="1002"/>
      <c r="D502" s="1002"/>
      <c r="E502" s="1002"/>
      <c r="F502" s="1002"/>
      <c r="G502" s="1002"/>
      <c r="H502" s="1002"/>
      <c r="I502" s="1002"/>
      <c r="J502" s="1002"/>
      <c r="K502" s="1002"/>
      <c r="L502" s="1002"/>
      <c r="M502" s="1002"/>
      <c r="N502" s="1002"/>
      <c r="O502" s="1002"/>
      <c r="P502" s="1002"/>
      <c r="Q502" s="1002"/>
      <c r="R502" s="1002"/>
      <c r="S502" s="1002"/>
      <c r="T502" s="1002"/>
      <c r="U502" s="1002"/>
      <c r="V502" s="1002"/>
      <c r="W502" s="1002"/>
      <c r="X502" s="1002"/>
      <c r="Y502" s="1002"/>
      <c r="Z502" s="1002"/>
    </row>
    <row r="503" spans="1:26" ht="13.5" customHeight="1">
      <c r="A503" s="1002"/>
      <c r="B503" s="1002"/>
      <c r="C503" s="1002"/>
      <c r="D503" s="1002"/>
      <c r="E503" s="1002"/>
      <c r="F503" s="1002"/>
      <c r="G503" s="1002"/>
      <c r="H503" s="1002"/>
      <c r="I503" s="1002"/>
      <c r="J503" s="1002"/>
      <c r="K503" s="1002"/>
      <c r="L503" s="1002"/>
      <c r="M503" s="1002"/>
      <c r="N503" s="1002"/>
      <c r="O503" s="1002"/>
      <c r="P503" s="1002"/>
      <c r="Q503" s="1002"/>
      <c r="R503" s="1002"/>
      <c r="S503" s="1002"/>
      <c r="T503" s="1002"/>
      <c r="U503" s="1002"/>
      <c r="V503" s="1002"/>
      <c r="W503" s="1002"/>
      <c r="X503" s="1002"/>
      <c r="Y503" s="1002"/>
      <c r="Z503" s="1002"/>
    </row>
    <row r="504" spans="1:26" ht="13.5" customHeight="1">
      <c r="A504" s="1002"/>
      <c r="B504" s="1002"/>
      <c r="C504" s="1002"/>
      <c r="D504" s="1002"/>
      <c r="E504" s="1002"/>
      <c r="F504" s="1002"/>
      <c r="G504" s="1002"/>
      <c r="H504" s="1002"/>
      <c r="I504" s="1002"/>
      <c r="J504" s="1002"/>
      <c r="K504" s="1002"/>
      <c r="L504" s="1002"/>
      <c r="M504" s="1002"/>
      <c r="N504" s="1002"/>
      <c r="O504" s="1002"/>
      <c r="P504" s="1002"/>
      <c r="Q504" s="1002"/>
      <c r="R504" s="1002"/>
      <c r="S504" s="1002"/>
      <c r="T504" s="1002"/>
      <c r="U504" s="1002"/>
      <c r="V504" s="1002"/>
      <c r="W504" s="1002"/>
      <c r="X504" s="1002"/>
      <c r="Y504" s="1002"/>
      <c r="Z504" s="1002"/>
    </row>
    <row r="505" spans="1:26" ht="13.5" customHeight="1">
      <c r="A505" s="1002"/>
      <c r="B505" s="1002"/>
      <c r="C505" s="1002"/>
      <c r="D505" s="1002"/>
      <c r="E505" s="1002"/>
      <c r="F505" s="1002"/>
      <c r="G505" s="1002"/>
      <c r="H505" s="1002"/>
      <c r="I505" s="1002"/>
      <c r="J505" s="1002"/>
      <c r="K505" s="1002"/>
      <c r="L505" s="1002"/>
      <c r="M505" s="1002"/>
      <c r="N505" s="1002"/>
      <c r="O505" s="1002"/>
      <c r="P505" s="1002"/>
      <c r="Q505" s="1002"/>
      <c r="R505" s="1002"/>
      <c r="S505" s="1002"/>
      <c r="T505" s="1002"/>
      <c r="U505" s="1002"/>
      <c r="V505" s="1002"/>
      <c r="W505" s="1002"/>
      <c r="X505" s="1002"/>
      <c r="Y505" s="1002"/>
      <c r="Z505" s="1002"/>
    </row>
    <row r="506" spans="1:26" ht="13.5" customHeight="1">
      <c r="A506" s="1002"/>
      <c r="B506" s="1002"/>
      <c r="C506" s="1002"/>
      <c r="D506" s="1002"/>
      <c r="E506" s="1002"/>
      <c r="F506" s="1002"/>
      <c r="G506" s="1002"/>
      <c r="H506" s="1002"/>
      <c r="I506" s="1002"/>
      <c r="J506" s="1002"/>
      <c r="K506" s="1002"/>
      <c r="L506" s="1002"/>
      <c r="M506" s="1002"/>
      <c r="N506" s="1002"/>
      <c r="O506" s="1002"/>
      <c r="P506" s="1002"/>
      <c r="Q506" s="1002"/>
      <c r="R506" s="1002"/>
      <c r="S506" s="1002"/>
      <c r="T506" s="1002"/>
      <c r="U506" s="1002"/>
      <c r="V506" s="1002"/>
      <c r="W506" s="1002"/>
      <c r="X506" s="1002"/>
      <c r="Y506" s="1002"/>
      <c r="Z506" s="1002"/>
    </row>
    <row r="507" spans="1:26" ht="13.5" customHeight="1">
      <c r="A507" s="1002"/>
      <c r="B507" s="1002"/>
      <c r="C507" s="1002"/>
      <c r="D507" s="1002"/>
      <c r="E507" s="1002"/>
      <c r="F507" s="1002"/>
      <c r="G507" s="1002"/>
      <c r="H507" s="1002"/>
      <c r="I507" s="1002"/>
      <c r="J507" s="1002"/>
      <c r="K507" s="1002"/>
      <c r="L507" s="1002"/>
      <c r="M507" s="1002"/>
      <c r="N507" s="1002"/>
      <c r="O507" s="1002"/>
      <c r="P507" s="1002"/>
      <c r="Q507" s="1002"/>
      <c r="R507" s="1002"/>
      <c r="S507" s="1002"/>
      <c r="T507" s="1002"/>
      <c r="U507" s="1002"/>
      <c r="V507" s="1002"/>
      <c r="W507" s="1002"/>
      <c r="X507" s="1002"/>
      <c r="Y507" s="1002"/>
      <c r="Z507" s="1002"/>
    </row>
    <row r="508" spans="1:26" ht="13.5" customHeight="1">
      <c r="A508" s="1002"/>
      <c r="B508" s="1002"/>
      <c r="C508" s="1002"/>
      <c r="D508" s="1002"/>
      <c r="E508" s="1002"/>
      <c r="F508" s="1002"/>
      <c r="G508" s="1002"/>
      <c r="H508" s="1002"/>
      <c r="I508" s="1002"/>
      <c r="J508" s="1002"/>
      <c r="K508" s="1002"/>
      <c r="L508" s="1002"/>
      <c r="M508" s="1002"/>
      <c r="N508" s="1002"/>
      <c r="O508" s="1002"/>
      <c r="P508" s="1002"/>
      <c r="Q508" s="1002"/>
      <c r="R508" s="1002"/>
      <c r="S508" s="1002"/>
      <c r="T508" s="1002"/>
      <c r="U508" s="1002"/>
      <c r="V508" s="1002"/>
      <c r="W508" s="1002"/>
      <c r="X508" s="1002"/>
      <c r="Y508" s="1002"/>
      <c r="Z508" s="1002"/>
    </row>
    <row r="509" spans="1:26" ht="13.5" customHeight="1">
      <c r="A509" s="1002"/>
      <c r="B509" s="1002"/>
      <c r="C509" s="1002"/>
      <c r="D509" s="1002"/>
      <c r="E509" s="1002"/>
      <c r="F509" s="1002"/>
      <c r="G509" s="1002"/>
      <c r="H509" s="1002"/>
      <c r="I509" s="1002"/>
      <c r="J509" s="1002"/>
      <c r="K509" s="1002"/>
      <c r="L509" s="1002"/>
      <c r="M509" s="1002"/>
      <c r="N509" s="1002"/>
      <c r="O509" s="1002"/>
      <c r="P509" s="1002"/>
      <c r="Q509" s="1002"/>
      <c r="R509" s="1002"/>
      <c r="S509" s="1002"/>
      <c r="T509" s="1002"/>
      <c r="U509" s="1002"/>
      <c r="V509" s="1002"/>
      <c r="W509" s="1002"/>
      <c r="X509" s="1002"/>
      <c r="Y509" s="1002"/>
      <c r="Z509" s="1002"/>
    </row>
    <row r="510" spans="1:26" ht="13.5" customHeight="1">
      <c r="A510" s="1002"/>
      <c r="B510" s="1002"/>
      <c r="C510" s="1002"/>
      <c r="D510" s="1002"/>
      <c r="E510" s="1002"/>
      <c r="F510" s="1002"/>
      <c r="G510" s="1002"/>
      <c r="H510" s="1002"/>
      <c r="I510" s="1002"/>
      <c r="J510" s="1002"/>
      <c r="K510" s="1002"/>
      <c r="L510" s="1002"/>
      <c r="M510" s="1002"/>
      <c r="N510" s="1002"/>
      <c r="O510" s="1002"/>
      <c r="P510" s="1002"/>
      <c r="Q510" s="1002"/>
      <c r="R510" s="1002"/>
      <c r="S510" s="1002"/>
      <c r="T510" s="1002"/>
      <c r="U510" s="1002"/>
      <c r="V510" s="1002"/>
      <c r="W510" s="1002"/>
      <c r="X510" s="1002"/>
      <c r="Y510" s="1002"/>
      <c r="Z510" s="1002"/>
    </row>
    <row r="511" spans="1:26" ht="13.5" customHeight="1">
      <c r="A511" s="1002"/>
      <c r="B511" s="1002"/>
      <c r="C511" s="1002"/>
      <c r="D511" s="1002"/>
      <c r="E511" s="1002"/>
      <c r="F511" s="1002"/>
      <c r="G511" s="1002"/>
      <c r="H511" s="1002"/>
      <c r="I511" s="1002"/>
      <c r="J511" s="1002"/>
      <c r="K511" s="1002"/>
      <c r="L511" s="1002"/>
      <c r="M511" s="1002"/>
      <c r="N511" s="1002"/>
      <c r="O511" s="1002"/>
      <c r="P511" s="1002"/>
      <c r="Q511" s="1002"/>
      <c r="R511" s="1002"/>
      <c r="S511" s="1002"/>
      <c r="T511" s="1002"/>
      <c r="U511" s="1002"/>
      <c r="V511" s="1002"/>
      <c r="W511" s="1002"/>
      <c r="X511" s="1002"/>
      <c r="Y511" s="1002"/>
      <c r="Z511" s="1002"/>
    </row>
    <row r="512" spans="1:26" ht="13.5" customHeight="1">
      <c r="A512" s="1002"/>
      <c r="B512" s="1002"/>
      <c r="C512" s="1002"/>
      <c r="D512" s="1002"/>
      <c r="E512" s="1002"/>
      <c r="F512" s="1002"/>
      <c r="G512" s="1002"/>
      <c r="H512" s="1002"/>
      <c r="I512" s="1002"/>
      <c r="J512" s="1002"/>
      <c r="K512" s="1002"/>
      <c r="L512" s="1002"/>
      <c r="M512" s="1002"/>
      <c r="N512" s="1002"/>
      <c r="O512" s="1002"/>
      <c r="P512" s="1002"/>
      <c r="Q512" s="1002"/>
      <c r="R512" s="1002"/>
      <c r="S512" s="1002"/>
      <c r="T512" s="1002"/>
      <c r="U512" s="1002"/>
      <c r="V512" s="1002"/>
      <c r="W512" s="1002"/>
      <c r="X512" s="1002"/>
      <c r="Y512" s="1002"/>
      <c r="Z512" s="1002"/>
    </row>
    <row r="513" spans="1:26" ht="13.5" customHeight="1">
      <c r="A513" s="1002"/>
      <c r="B513" s="1002"/>
      <c r="C513" s="1002"/>
      <c r="D513" s="1002"/>
      <c r="E513" s="1002"/>
      <c r="F513" s="1002"/>
      <c r="G513" s="1002"/>
      <c r="H513" s="1002"/>
      <c r="I513" s="1002"/>
      <c r="J513" s="1002"/>
      <c r="K513" s="1002"/>
      <c r="L513" s="1002"/>
      <c r="M513" s="1002"/>
      <c r="N513" s="1002"/>
      <c r="O513" s="1002"/>
      <c r="P513" s="1002"/>
      <c r="Q513" s="1002"/>
      <c r="R513" s="1002"/>
      <c r="S513" s="1002"/>
      <c r="T513" s="1002"/>
      <c r="U513" s="1002"/>
      <c r="V513" s="1002"/>
      <c r="W513" s="1002"/>
      <c r="X513" s="1002"/>
      <c r="Y513" s="1002"/>
      <c r="Z513" s="1002"/>
    </row>
    <row r="514" spans="1:26" ht="13.5" customHeight="1">
      <c r="A514" s="1002"/>
      <c r="B514" s="1002"/>
      <c r="C514" s="1002"/>
      <c r="D514" s="1002"/>
      <c r="E514" s="1002"/>
      <c r="F514" s="1002"/>
      <c r="G514" s="1002"/>
      <c r="H514" s="1002"/>
      <c r="I514" s="1002"/>
      <c r="J514" s="1002"/>
      <c r="K514" s="1002"/>
      <c r="L514" s="1002"/>
      <c r="M514" s="1002"/>
      <c r="N514" s="1002"/>
      <c r="O514" s="1002"/>
      <c r="P514" s="1002"/>
      <c r="Q514" s="1002"/>
      <c r="R514" s="1002"/>
      <c r="S514" s="1002"/>
      <c r="T514" s="1002"/>
      <c r="U514" s="1002"/>
      <c r="V514" s="1002"/>
      <c r="W514" s="1002"/>
      <c r="X514" s="1002"/>
      <c r="Y514" s="1002"/>
      <c r="Z514" s="1002"/>
    </row>
    <row r="515" spans="1:26" ht="13.5" customHeight="1">
      <c r="A515" s="1002"/>
      <c r="B515" s="1002"/>
      <c r="C515" s="1002"/>
      <c r="D515" s="1002"/>
      <c r="E515" s="1002"/>
      <c r="F515" s="1002"/>
      <c r="G515" s="1002"/>
      <c r="H515" s="1002"/>
      <c r="I515" s="1002"/>
      <c r="J515" s="1002"/>
      <c r="K515" s="1002"/>
      <c r="L515" s="1002"/>
      <c r="M515" s="1002"/>
      <c r="N515" s="1002"/>
      <c r="O515" s="1002"/>
      <c r="P515" s="1002"/>
      <c r="Q515" s="1002"/>
      <c r="R515" s="1002"/>
      <c r="S515" s="1002"/>
      <c r="T515" s="1002"/>
      <c r="U515" s="1002"/>
      <c r="V515" s="1002"/>
      <c r="W515" s="1002"/>
      <c r="X515" s="1002"/>
      <c r="Y515" s="1002"/>
      <c r="Z515" s="1002"/>
    </row>
    <row r="516" spans="1:26" ht="13.5" customHeight="1">
      <c r="A516" s="1002"/>
      <c r="B516" s="1002"/>
      <c r="C516" s="1002"/>
      <c r="D516" s="1002"/>
      <c r="E516" s="1002"/>
      <c r="F516" s="1002"/>
      <c r="G516" s="1002"/>
      <c r="H516" s="1002"/>
      <c r="I516" s="1002"/>
      <c r="J516" s="1002"/>
      <c r="K516" s="1002"/>
      <c r="L516" s="1002"/>
      <c r="M516" s="1002"/>
      <c r="N516" s="1002"/>
      <c r="O516" s="1002"/>
      <c r="P516" s="1002"/>
      <c r="Q516" s="1002"/>
      <c r="R516" s="1002"/>
      <c r="S516" s="1002"/>
      <c r="T516" s="1002"/>
      <c r="U516" s="1002"/>
      <c r="V516" s="1002"/>
      <c r="W516" s="1002"/>
      <c r="X516" s="1002"/>
      <c r="Y516" s="1002"/>
      <c r="Z516" s="1002"/>
    </row>
    <row r="517" spans="1:26" ht="13.5" customHeight="1">
      <c r="A517" s="1002"/>
      <c r="B517" s="1002"/>
      <c r="C517" s="1002"/>
      <c r="D517" s="1002"/>
      <c r="E517" s="1002"/>
      <c r="F517" s="1002"/>
      <c r="G517" s="1002"/>
      <c r="H517" s="1002"/>
      <c r="I517" s="1002"/>
      <c r="J517" s="1002"/>
      <c r="K517" s="1002"/>
      <c r="L517" s="1002"/>
      <c r="M517" s="1002"/>
      <c r="N517" s="1002"/>
      <c r="O517" s="1002"/>
      <c r="P517" s="1002"/>
      <c r="Q517" s="1002"/>
      <c r="R517" s="1002"/>
      <c r="S517" s="1002"/>
      <c r="T517" s="1002"/>
      <c r="U517" s="1002"/>
      <c r="V517" s="1002"/>
      <c r="W517" s="1002"/>
      <c r="X517" s="1002"/>
      <c r="Y517" s="1002"/>
      <c r="Z517" s="1002"/>
    </row>
    <row r="518" spans="1:26" ht="13.5" customHeight="1">
      <c r="A518" s="1002"/>
      <c r="B518" s="1002"/>
      <c r="C518" s="1002"/>
      <c r="D518" s="1002"/>
      <c r="E518" s="1002"/>
      <c r="F518" s="1002"/>
      <c r="G518" s="1002"/>
      <c r="H518" s="1002"/>
      <c r="I518" s="1002"/>
      <c r="J518" s="1002"/>
      <c r="K518" s="1002"/>
      <c r="L518" s="1002"/>
      <c r="M518" s="1002"/>
      <c r="N518" s="1002"/>
      <c r="O518" s="1002"/>
      <c r="P518" s="1002"/>
      <c r="Q518" s="1002"/>
      <c r="R518" s="1002"/>
      <c r="S518" s="1002"/>
      <c r="T518" s="1002"/>
      <c r="U518" s="1002"/>
      <c r="V518" s="1002"/>
      <c r="W518" s="1002"/>
      <c r="X518" s="1002"/>
      <c r="Y518" s="1002"/>
      <c r="Z518" s="1002"/>
    </row>
    <row r="519" spans="1:26" ht="13.5" customHeight="1">
      <c r="A519" s="1002"/>
      <c r="B519" s="1002"/>
      <c r="C519" s="1002"/>
      <c r="D519" s="1002"/>
      <c r="E519" s="1002"/>
      <c r="F519" s="1002"/>
      <c r="G519" s="1002"/>
      <c r="H519" s="1002"/>
      <c r="I519" s="1002"/>
      <c r="J519" s="1002"/>
      <c r="K519" s="1002"/>
      <c r="L519" s="1002"/>
      <c r="M519" s="1002"/>
      <c r="N519" s="1002"/>
      <c r="O519" s="1002"/>
      <c r="P519" s="1002"/>
      <c r="Q519" s="1002"/>
      <c r="R519" s="1002"/>
      <c r="S519" s="1002"/>
      <c r="T519" s="1002"/>
      <c r="U519" s="1002"/>
      <c r="V519" s="1002"/>
      <c r="W519" s="1002"/>
      <c r="X519" s="1002"/>
      <c r="Y519" s="1002"/>
      <c r="Z519" s="1002"/>
    </row>
    <row r="520" spans="1:26" ht="13.5" customHeight="1">
      <c r="A520" s="1002"/>
      <c r="B520" s="1002"/>
      <c r="C520" s="1002"/>
      <c r="D520" s="1002"/>
      <c r="E520" s="1002"/>
      <c r="F520" s="1002"/>
      <c r="G520" s="1002"/>
      <c r="H520" s="1002"/>
      <c r="I520" s="1002"/>
      <c r="J520" s="1002"/>
      <c r="K520" s="1002"/>
      <c r="L520" s="1002"/>
      <c r="M520" s="1002"/>
      <c r="N520" s="1002"/>
      <c r="O520" s="1002"/>
      <c r="P520" s="1002"/>
      <c r="Q520" s="1002"/>
      <c r="R520" s="1002"/>
      <c r="S520" s="1002"/>
      <c r="T520" s="1002"/>
      <c r="U520" s="1002"/>
      <c r="V520" s="1002"/>
      <c r="W520" s="1002"/>
      <c r="X520" s="1002"/>
      <c r="Y520" s="1002"/>
      <c r="Z520" s="1002"/>
    </row>
    <row r="521" spans="1:26" ht="13.5" customHeight="1">
      <c r="A521" s="1002"/>
      <c r="B521" s="1002"/>
      <c r="C521" s="1002"/>
      <c r="D521" s="1002"/>
      <c r="E521" s="1002"/>
      <c r="F521" s="1002"/>
      <c r="G521" s="1002"/>
      <c r="H521" s="1002"/>
      <c r="I521" s="1002"/>
      <c r="J521" s="1002"/>
      <c r="K521" s="1002"/>
      <c r="L521" s="1002"/>
      <c r="M521" s="1002"/>
      <c r="N521" s="1002"/>
      <c r="O521" s="1002"/>
      <c r="P521" s="1002"/>
      <c r="Q521" s="1002"/>
      <c r="R521" s="1002"/>
      <c r="S521" s="1002"/>
      <c r="T521" s="1002"/>
      <c r="U521" s="1002"/>
      <c r="V521" s="1002"/>
      <c r="W521" s="1002"/>
      <c r="X521" s="1002"/>
      <c r="Y521" s="1002"/>
      <c r="Z521" s="1002"/>
    </row>
    <row r="522" spans="1:26" ht="13.5" customHeight="1">
      <c r="A522" s="1002"/>
      <c r="B522" s="1002"/>
      <c r="C522" s="1002"/>
      <c r="D522" s="1002"/>
      <c r="E522" s="1002"/>
      <c r="F522" s="1002"/>
      <c r="G522" s="1002"/>
      <c r="H522" s="1002"/>
      <c r="I522" s="1002"/>
      <c r="J522" s="1002"/>
      <c r="K522" s="1002"/>
      <c r="L522" s="1002"/>
      <c r="M522" s="1002"/>
      <c r="N522" s="1002"/>
      <c r="O522" s="1002"/>
      <c r="P522" s="1002"/>
      <c r="Q522" s="1002"/>
      <c r="R522" s="1002"/>
      <c r="S522" s="1002"/>
      <c r="T522" s="1002"/>
      <c r="U522" s="1002"/>
      <c r="V522" s="1002"/>
      <c r="W522" s="1002"/>
      <c r="X522" s="1002"/>
      <c r="Y522" s="1002"/>
      <c r="Z522" s="1002"/>
    </row>
    <row r="523" spans="1:26" ht="13.5" customHeight="1">
      <c r="A523" s="1002"/>
      <c r="B523" s="1002"/>
      <c r="C523" s="1002"/>
      <c r="D523" s="1002"/>
      <c r="E523" s="1002"/>
      <c r="F523" s="1002"/>
      <c r="G523" s="1002"/>
      <c r="H523" s="1002"/>
      <c r="I523" s="1002"/>
      <c r="J523" s="1002"/>
      <c r="K523" s="1002"/>
      <c r="L523" s="1002"/>
      <c r="M523" s="1002"/>
      <c r="N523" s="1002"/>
      <c r="O523" s="1002"/>
      <c r="P523" s="1002"/>
      <c r="Q523" s="1002"/>
      <c r="R523" s="1002"/>
      <c r="S523" s="1002"/>
      <c r="T523" s="1002"/>
      <c r="U523" s="1002"/>
      <c r="V523" s="1002"/>
      <c r="W523" s="1002"/>
      <c r="X523" s="1002"/>
      <c r="Y523" s="1002"/>
      <c r="Z523" s="1002"/>
    </row>
    <row r="524" spans="1:26" ht="13.5" customHeight="1">
      <c r="A524" s="1002"/>
      <c r="B524" s="1002"/>
      <c r="C524" s="1002"/>
      <c r="D524" s="1002"/>
      <c r="E524" s="1002"/>
      <c r="F524" s="1002"/>
      <c r="G524" s="1002"/>
      <c r="H524" s="1002"/>
      <c r="I524" s="1002"/>
      <c r="J524" s="1002"/>
      <c r="K524" s="1002"/>
      <c r="L524" s="1002"/>
      <c r="M524" s="1002"/>
      <c r="N524" s="1002"/>
      <c r="O524" s="1002"/>
      <c r="P524" s="1002"/>
      <c r="Q524" s="1002"/>
      <c r="R524" s="1002"/>
      <c r="S524" s="1002"/>
      <c r="T524" s="1002"/>
      <c r="U524" s="1002"/>
      <c r="V524" s="1002"/>
      <c r="W524" s="1002"/>
      <c r="X524" s="1002"/>
      <c r="Y524" s="1002"/>
      <c r="Z524" s="1002"/>
    </row>
    <row r="525" spans="1:26" ht="13.5" customHeight="1">
      <c r="A525" s="1002"/>
      <c r="B525" s="1002"/>
      <c r="C525" s="1002"/>
      <c r="D525" s="1002"/>
      <c r="E525" s="1002"/>
      <c r="F525" s="1002"/>
      <c r="G525" s="1002"/>
      <c r="H525" s="1002"/>
      <c r="I525" s="1002"/>
      <c r="J525" s="1002"/>
      <c r="K525" s="1002"/>
      <c r="L525" s="1002"/>
      <c r="M525" s="1002"/>
      <c r="N525" s="1002"/>
      <c r="O525" s="1002"/>
      <c r="P525" s="1002"/>
      <c r="Q525" s="1002"/>
      <c r="R525" s="1002"/>
      <c r="S525" s="1002"/>
      <c r="T525" s="1002"/>
      <c r="U525" s="1002"/>
      <c r="V525" s="1002"/>
      <c r="W525" s="1002"/>
      <c r="X525" s="1002"/>
      <c r="Y525" s="1002"/>
      <c r="Z525" s="1002"/>
    </row>
    <row r="526" spans="1:26" ht="13.5" customHeight="1">
      <c r="A526" s="1002"/>
      <c r="B526" s="1002"/>
      <c r="C526" s="1002"/>
      <c r="D526" s="1002"/>
      <c r="E526" s="1002"/>
      <c r="F526" s="1002"/>
      <c r="G526" s="1002"/>
      <c r="H526" s="1002"/>
      <c r="I526" s="1002"/>
      <c r="J526" s="1002"/>
      <c r="K526" s="1002"/>
      <c r="L526" s="1002"/>
      <c r="M526" s="1002"/>
      <c r="N526" s="1002"/>
      <c r="O526" s="1002"/>
      <c r="P526" s="1002"/>
      <c r="Q526" s="1002"/>
      <c r="R526" s="1002"/>
      <c r="S526" s="1002"/>
      <c r="T526" s="1002"/>
      <c r="U526" s="1002"/>
      <c r="V526" s="1002"/>
      <c r="W526" s="1002"/>
      <c r="X526" s="1002"/>
      <c r="Y526" s="1002"/>
      <c r="Z526" s="1002"/>
    </row>
    <row r="527" spans="1:26" ht="13.5" customHeight="1">
      <c r="A527" s="1002"/>
      <c r="B527" s="1002"/>
      <c r="C527" s="1002"/>
      <c r="D527" s="1002"/>
      <c r="E527" s="1002"/>
      <c r="F527" s="1002"/>
      <c r="G527" s="1002"/>
      <c r="H527" s="1002"/>
      <c r="I527" s="1002"/>
      <c r="J527" s="1002"/>
      <c r="K527" s="1002"/>
      <c r="L527" s="1002"/>
      <c r="M527" s="1002"/>
      <c r="N527" s="1002"/>
      <c r="O527" s="1002"/>
      <c r="P527" s="1002"/>
      <c r="Q527" s="1002"/>
      <c r="R527" s="1002"/>
      <c r="S527" s="1002"/>
      <c r="T527" s="1002"/>
      <c r="U527" s="1002"/>
      <c r="V527" s="1002"/>
      <c r="W527" s="1002"/>
      <c r="X527" s="1002"/>
      <c r="Y527" s="1002"/>
      <c r="Z527" s="1002"/>
    </row>
    <row r="528" spans="1:26" ht="13.5" customHeight="1">
      <c r="A528" s="1002"/>
      <c r="B528" s="1002"/>
      <c r="C528" s="1002"/>
      <c r="D528" s="1002"/>
      <c r="E528" s="1002"/>
      <c r="F528" s="1002"/>
      <c r="G528" s="1002"/>
      <c r="H528" s="1002"/>
      <c r="I528" s="1002"/>
      <c r="J528" s="1002"/>
      <c r="K528" s="1002"/>
      <c r="L528" s="1002"/>
      <c r="M528" s="1002"/>
      <c r="N528" s="1002"/>
      <c r="O528" s="1002"/>
      <c r="P528" s="1002"/>
      <c r="Q528" s="1002"/>
      <c r="R528" s="1002"/>
      <c r="S528" s="1002"/>
      <c r="T528" s="1002"/>
      <c r="U528" s="1002"/>
      <c r="V528" s="1002"/>
      <c r="W528" s="1002"/>
      <c r="X528" s="1002"/>
      <c r="Y528" s="1002"/>
      <c r="Z528" s="1002"/>
    </row>
    <row r="529" spans="1:26" ht="13.5" customHeight="1">
      <c r="A529" s="1002"/>
      <c r="B529" s="1002"/>
      <c r="C529" s="1002"/>
      <c r="D529" s="1002"/>
      <c r="E529" s="1002"/>
      <c r="F529" s="1002"/>
      <c r="G529" s="1002"/>
      <c r="H529" s="1002"/>
      <c r="I529" s="1002"/>
      <c r="J529" s="1002"/>
      <c r="K529" s="1002"/>
      <c r="L529" s="1002"/>
      <c r="M529" s="1002"/>
      <c r="N529" s="1002"/>
      <c r="O529" s="1002"/>
      <c r="P529" s="1002"/>
      <c r="Q529" s="1002"/>
      <c r="R529" s="1002"/>
      <c r="S529" s="1002"/>
      <c r="T529" s="1002"/>
      <c r="U529" s="1002"/>
      <c r="V529" s="1002"/>
      <c r="W529" s="1002"/>
      <c r="X529" s="1002"/>
      <c r="Y529" s="1002"/>
      <c r="Z529" s="1002"/>
    </row>
    <row r="530" spans="1:26" ht="13.5" customHeight="1">
      <c r="A530" s="1002"/>
      <c r="B530" s="1002"/>
      <c r="C530" s="1002"/>
      <c r="D530" s="1002"/>
      <c r="E530" s="1002"/>
      <c r="F530" s="1002"/>
      <c r="G530" s="1002"/>
      <c r="H530" s="1002"/>
      <c r="I530" s="1002"/>
      <c r="J530" s="1002"/>
      <c r="K530" s="1002"/>
      <c r="L530" s="1002"/>
      <c r="M530" s="1002"/>
      <c r="N530" s="1002"/>
      <c r="O530" s="1002"/>
      <c r="P530" s="1002"/>
      <c r="Q530" s="1002"/>
      <c r="R530" s="1002"/>
      <c r="S530" s="1002"/>
      <c r="T530" s="1002"/>
      <c r="U530" s="1002"/>
      <c r="V530" s="1002"/>
      <c r="W530" s="1002"/>
      <c r="X530" s="1002"/>
      <c r="Y530" s="1002"/>
      <c r="Z530" s="1002"/>
    </row>
    <row r="531" spans="1:26" ht="13.5" customHeight="1">
      <c r="A531" s="1002"/>
      <c r="B531" s="1002"/>
      <c r="C531" s="1002"/>
      <c r="D531" s="1002"/>
      <c r="E531" s="1002"/>
      <c r="F531" s="1002"/>
      <c r="G531" s="1002"/>
      <c r="H531" s="1002"/>
      <c r="I531" s="1002"/>
      <c r="J531" s="1002"/>
      <c r="K531" s="1002"/>
      <c r="L531" s="1002"/>
      <c r="M531" s="1002"/>
      <c r="N531" s="1002"/>
      <c r="O531" s="1002"/>
      <c r="P531" s="1002"/>
      <c r="Q531" s="1002"/>
      <c r="R531" s="1002"/>
      <c r="S531" s="1002"/>
      <c r="T531" s="1002"/>
      <c r="U531" s="1002"/>
      <c r="V531" s="1002"/>
      <c r="W531" s="1002"/>
      <c r="X531" s="1002"/>
      <c r="Y531" s="1002"/>
      <c r="Z531" s="1002"/>
    </row>
    <row r="532" spans="1:26" ht="13.5" customHeight="1">
      <c r="A532" s="1002"/>
      <c r="B532" s="1002"/>
      <c r="C532" s="1002"/>
      <c r="D532" s="1002"/>
      <c r="E532" s="1002"/>
      <c r="F532" s="1002"/>
      <c r="G532" s="1002"/>
      <c r="H532" s="1002"/>
      <c r="I532" s="1002"/>
      <c r="J532" s="1002"/>
      <c r="K532" s="1002"/>
      <c r="L532" s="1002"/>
      <c r="M532" s="1002"/>
      <c r="N532" s="1002"/>
      <c r="O532" s="1002"/>
      <c r="P532" s="1002"/>
      <c r="Q532" s="1002"/>
      <c r="R532" s="1002"/>
      <c r="S532" s="1002"/>
      <c r="T532" s="1002"/>
      <c r="U532" s="1002"/>
      <c r="V532" s="1002"/>
      <c r="W532" s="1002"/>
      <c r="X532" s="1002"/>
      <c r="Y532" s="1002"/>
      <c r="Z532" s="1002"/>
    </row>
    <row r="533" spans="1:26" ht="13.5" customHeight="1">
      <c r="A533" s="1002"/>
      <c r="B533" s="1002"/>
      <c r="C533" s="1002"/>
      <c r="D533" s="1002"/>
      <c r="E533" s="1002"/>
      <c r="F533" s="1002"/>
      <c r="G533" s="1002"/>
      <c r="H533" s="1002"/>
      <c r="I533" s="1002"/>
      <c r="J533" s="1002"/>
      <c r="K533" s="1002"/>
      <c r="L533" s="1002"/>
      <c r="M533" s="1002"/>
      <c r="N533" s="1002"/>
      <c r="O533" s="1002"/>
      <c r="P533" s="1002"/>
      <c r="Q533" s="1002"/>
      <c r="R533" s="1002"/>
      <c r="S533" s="1002"/>
      <c r="T533" s="1002"/>
      <c r="U533" s="1002"/>
      <c r="V533" s="1002"/>
      <c r="W533" s="1002"/>
      <c r="X533" s="1002"/>
      <c r="Y533" s="1002"/>
      <c r="Z533" s="1002"/>
    </row>
    <row r="534" spans="1:26" ht="13.5" customHeight="1">
      <c r="A534" s="1002"/>
      <c r="B534" s="1002"/>
      <c r="C534" s="1002"/>
      <c r="D534" s="1002"/>
      <c r="E534" s="1002"/>
      <c r="F534" s="1002"/>
      <c r="G534" s="1002"/>
      <c r="H534" s="1002"/>
      <c r="I534" s="1002"/>
      <c r="J534" s="1002"/>
      <c r="K534" s="1002"/>
      <c r="L534" s="1002"/>
      <c r="M534" s="1002"/>
      <c r="N534" s="1002"/>
      <c r="O534" s="1002"/>
      <c r="P534" s="1002"/>
      <c r="Q534" s="1002"/>
      <c r="R534" s="1002"/>
      <c r="S534" s="1002"/>
      <c r="T534" s="1002"/>
      <c r="U534" s="1002"/>
      <c r="V534" s="1002"/>
      <c r="W534" s="1002"/>
      <c r="X534" s="1002"/>
      <c r="Y534" s="1002"/>
      <c r="Z534" s="1002"/>
    </row>
    <row r="535" spans="1:26" ht="13.5" customHeight="1">
      <c r="A535" s="1002"/>
      <c r="B535" s="1002"/>
      <c r="C535" s="1002"/>
      <c r="D535" s="1002"/>
      <c r="E535" s="1002"/>
      <c r="F535" s="1002"/>
      <c r="G535" s="1002"/>
      <c r="H535" s="1002"/>
      <c r="I535" s="1002"/>
      <c r="J535" s="1002"/>
      <c r="K535" s="1002"/>
      <c r="L535" s="1002"/>
      <c r="M535" s="1002"/>
      <c r="N535" s="1002"/>
      <c r="O535" s="1002"/>
      <c r="P535" s="1002"/>
      <c r="Q535" s="1002"/>
      <c r="R535" s="1002"/>
      <c r="S535" s="1002"/>
      <c r="T535" s="1002"/>
      <c r="U535" s="1002"/>
      <c r="V535" s="1002"/>
      <c r="W535" s="1002"/>
      <c r="X535" s="1002"/>
      <c r="Y535" s="1002"/>
      <c r="Z535" s="1002"/>
    </row>
    <row r="536" spans="1:26" ht="13.5" customHeight="1">
      <c r="A536" s="1002"/>
      <c r="B536" s="1002"/>
      <c r="C536" s="1002"/>
      <c r="D536" s="1002"/>
      <c r="E536" s="1002"/>
      <c r="F536" s="1002"/>
      <c r="G536" s="1002"/>
      <c r="H536" s="1002"/>
      <c r="I536" s="1002"/>
      <c r="J536" s="1002"/>
      <c r="K536" s="1002"/>
      <c r="L536" s="1002"/>
      <c r="M536" s="1002"/>
      <c r="N536" s="1002"/>
      <c r="O536" s="1002"/>
      <c r="P536" s="1002"/>
      <c r="Q536" s="1002"/>
      <c r="R536" s="1002"/>
      <c r="S536" s="1002"/>
      <c r="T536" s="1002"/>
      <c r="U536" s="1002"/>
      <c r="V536" s="1002"/>
      <c r="W536" s="1002"/>
      <c r="X536" s="1002"/>
      <c r="Y536" s="1002"/>
      <c r="Z536" s="1002"/>
    </row>
    <row r="537" spans="1:26" ht="13.5" customHeight="1">
      <c r="A537" s="1002"/>
      <c r="B537" s="1002"/>
      <c r="C537" s="1002"/>
      <c r="D537" s="1002"/>
      <c r="E537" s="1002"/>
      <c r="F537" s="1002"/>
      <c r="G537" s="1002"/>
      <c r="H537" s="1002"/>
      <c r="I537" s="1002"/>
      <c r="J537" s="1002"/>
      <c r="K537" s="1002"/>
      <c r="L537" s="1002"/>
      <c r="M537" s="1002"/>
      <c r="N537" s="1002"/>
      <c r="O537" s="1002"/>
      <c r="P537" s="1002"/>
      <c r="Q537" s="1002"/>
      <c r="R537" s="1002"/>
      <c r="S537" s="1002"/>
      <c r="T537" s="1002"/>
      <c r="U537" s="1002"/>
      <c r="V537" s="1002"/>
      <c r="W537" s="1002"/>
      <c r="X537" s="1002"/>
      <c r="Y537" s="1002"/>
      <c r="Z537" s="1002"/>
    </row>
    <row r="538" spans="1:26" ht="13.5" customHeight="1">
      <c r="A538" s="1002"/>
      <c r="B538" s="1002"/>
      <c r="C538" s="1002"/>
      <c r="D538" s="1002"/>
      <c r="E538" s="1002"/>
      <c r="F538" s="1002"/>
      <c r="G538" s="1002"/>
      <c r="H538" s="1002"/>
      <c r="I538" s="1002"/>
      <c r="J538" s="1002"/>
      <c r="K538" s="1002"/>
      <c r="L538" s="1002"/>
      <c r="M538" s="1002"/>
      <c r="N538" s="1002"/>
      <c r="O538" s="1002"/>
      <c r="P538" s="1002"/>
      <c r="Q538" s="1002"/>
      <c r="R538" s="1002"/>
      <c r="S538" s="1002"/>
      <c r="T538" s="1002"/>
      <c r="U538" s="1002"/>
      <c r="V538" s="1002"/>
      <c r="W538" s="1002"/>
      <c r="X538" s="1002"/>
      <c r="Y538" s="1002"/>
      <c r="Z538" s="1002"/>
    </row>
    <row r="539" spans="1:26" ht="13.5" customHeight="1">
      <c r="A539" s="1002"/>
      <c r="B539" s="1002"/>
      <c r="C539" s="1002"/>
      <c r="D539" s="1002"/>
      <c r="E539" s="1002"/>
      <c r="F539" s="1002"/>
      <c r="G539" s="1002"/>
      <c r="H539" s="1002"/>
      <c r="I539" s="1002"/>
      <c r="J539" s="1002"/>
      <c r="K539" s="1002"/>
      <c r="L539" s="1002"/>
      <c r="M539" s="1002"/>
      <c r="N539" s="1002"/>
      <c r="O539" s="1002"/>
      <c r="P539" s="1002"/>
      <c r="Q539" s="1002"/>
      <c r="R539" s="1002"/>
      <c r="S539" s="1002"/>
      <c r="T539" s="1002"/>
      <c r="U539" s="1002"/>
      <c r="V539" s="1002"/>
      <c r="W539" s="1002"/>
      <c r="X539" s="1002"/>
      <c r="Y539" s="1002"/>
      <c r="Z539" s="1002"/>
    </row>
    <row r="540" spans="1:26" ht="13.5" customHeight="1">
      <c r="A540" s="1002"/>
      <c r="B540" s="1002"/>
      <c r="C540" s="1002"/>
      <c r="D540" s="1002"/>
      <c r="E540" s="1002"/>
      <c r="F540" s="1002"/>
      <c r="G540" s="1002"/>
      <c r="H540" s="1002"/>
      <c r="I540" s="1002"/>
      <c r="J540" s="1002"/>
      <c r="K540" s="1002"/>
      <c r="L540" s="1002"/>
      <c r="M540" s="1002"/>
      <c r="N540" s="1002"/>
      <c r="O540" s="1002"/>
      <c r="P540" s="1002"/>
      <c r="Q540" s="1002"/>
      <c r="R540" s="1002"/>
      <c r="S540" s="1002"/>
      <c r="T540" s="1002"/>
      <c r="U540" s="1002"/>
      <c r="V540" s="1002"/>
      <c r="W540" s="1002"/>
      <c r="X540" s="1002"/>
      <c r="Y540" s="1002"/>
      <c r="Z540" s="1002"/>
    </row>
    <row r="541" spans="1:26" ht="13.5" customHeight="1">
      <c r="A541" s="1002"/>
      <c r="B541" s="1002"/>
      <c r="C541" s="1002"/>
      <c r="D541" s="1002"/>
      <c r="E541" s="1002"/>
      <c r="F541" s="1002"/>
      <c r="G541" s="1002"/>
      <c r="H541" s="1002"/>
      <c r="I541" s="1002"/>
      <c r="J541" s="1002"/>
      <c r="K541" s="1002"/>
      <c r="L541" s="1002"/>
      <c r="M541" s="1002"/>
      <c r="N541" s="1002"/>
      <c r="O541" s="1002"/>
      <c r="P541" s="1002"/>
      <c r="Q541" s="1002"/>
      <c r="R541" s="1002"/>
      <c r="S541" s="1002"/>
      <c r="T541" s="1002"/>
      <c r="U541" s="1002"/>
      <c r="V541" s="1002"/>
      <c r="W541" s="1002"/>
      <c r="X541" s="1002"/>
      <c r="Y541" s="1002"/>
      <c r="Z541" s="1002"/>
    </row>
    <row r="542" spans="1:26" ht="13.5" customHeight="1">
      <c r="A542" s="1002"/>
      <c r="B542" s="1002"/>
      <c r="C542" s="1002"/>
      <c r="D542" s="1002"/>
      <c r="E542" s="1002"/>
      <c r="F542" s="1002"/>
      <c r="G542" s="1002"/>
      <c r="H542" s="1002"/>
      <c r="I542" s="1002"/>
      <c r="J542" s="1002"/>
      <c r="K542" s="1002"/>
      <c r="L542" s="1002"/>
      <c r="M542" s="1002"/>
      <c r="N542" s="1002"/>
      <c r="O542" s="1002"/>
      <c r="P542" s="1002"/>
      <c r="Q542" s="1002"/>
      <c r="R542" s="1002"/>
      <c r="S542" s="1002"/>
      <c r="T542" s="1002"/>
      <c r="U542" s="1002"/>
      <c r="V542" s="1002"/>
      <c r="W542" s="1002"/>
      <c r="X542" s="1002"/>
      <c r="Y542" s="1002"/>
      <c r="Z542" s="1002"/>
    </row>
    <row r="543" spans="1:26" ht="13.5" customHeight="1">
      <c r="A543" s="1002"/>
      <c r="B543" s="1002"/>
      <c r="C543" s="1002"/>
      <c r="D543" s="1002"/>
      <c r="E543" s="1002"/>
      <c r="F543" s="1002"/>
      <c r="G543" s="1002"/>
      <c r="H543" s="1002"/>
      <c r="I543" s="1002"/>
      <c r="J543" s="1002"/>
      <c r="K543" s="1002"/>
      <c r="L543" s="1002"/>
      <c r="M543" s="1002"/>
      <c r="N543" s="1002"/>
      <c r="O543" s="1002"/>
      <c r="P543" s="1002"/>
      <c r="Q543" s="1002"/>
      <c r="R543" s="1002"/>
      <c r="S543" s="1002"/>
      <c r="T543" s="1002"/>
      <c r="U543" s="1002"/>
      <c r="V543" s="1002"/>
      <c r="W543" s="1002"/>
      <c r="X543" s="1002"/>
      <c r="Y543" s="1002"/>
      <c r="Z543" s="1002"/>
    </row>
    <row r="544" spans="1:26" ht="13.5" customHeight="1">
      <c r="A544" s="1002"/>
      <c r="B544" s="1002"/>
      <c r="C544" s="1002"/>
      <c r="D544" s="1002"/>
      <c r="E544" s="1002"/>
      <c r="F544" s="1002"/>
      <c r="G544" s="1002"/>
      <c r="H544" s="1002"/>
      <c r="I544" s="1002"/>
      <c r="J544" s="1002"/>
      <c r="K544" s="1002"/>
      <c r="L544" s="1002"/>
      <c r="M544" s="1002"/>
      <c r="N544" s="1002"/>
      <c r="O544" s="1002"/>
      <c r="P544" s="1002"/>
      <c r="Q544" s="1002"/>
      <c r="R544" s="1002"/>
      <c r="S544" s="1002"/>
      <c r="T544" s="1002"/>
      <c r="U544" s="1002"/>
      <c r="V544" s="1002"/>
      <c r="W544" s="1002"/>
      <c r="X544" s="1002"/>
      <c r="Y544" s="1002"/>
      <c r="Z544" s="1002"/>
    </row>
    <row r="545" spans="1:26" ht="13.5" customHeight="1">
      <c r="A545" s="1002"/>
      <c r="B545" s="1002"/>
      <c r="C545" s="1002"/>
      <c r="D545" s="1002"/>
      <c r="E545" s="1002"/>
      <c r="F545" s="1002"/>
      <c r="G545" s="1002"/>
      <c r="H545" s="1002"/>
      <c r="I545" s="1002"/>
      <c r="J545" s="1002"/>
      <c r="K545" s="1002"/>
      <c r="L545" s="1002"/>
      <c r="M545" s="1002"/>
      <c r="N545" s="1002"/>
      <c r="O545" s="1002"/>
      <c r="P545" s="1002"/>
      <c r="Q545" s="1002"/>
      <c r="R545" s="1002"/>
      <c r="S545" s="1002"/>
      <c r="T545" s="1002"/>
      <c r="U545" s="1002"/>
      <c r="V545" s="1002"/>
      <c r="W545" s="1002"/>
      <c r="X545" s="1002"/>
      <c r="Y545" s="1002"/>
      <c r="Z545" s="1002"/>
    </row>
    <row r="546" spans="1:26" ht="13.5" customHeight="1">
      <c r="A546" s="1002"/>
      <c r="B546" s="1002"/>
      <c r="C546" s="1002"/>
      <c r="D546" s="1002"/>
      <c r="E546" s="1002"/>
      <c r="F546" s="1002"/>
      <c r="G546" s="1002"/>
      <c r="H546" s="1002"/>
      <c r="I546" s="1002"/>
      <c r="J546" s="1002"/>
      <c r="K546" s="1002"/>
      <c r="L546" s="1002"/>
      <c r="M546" s="1002"/>
      <c r="N546" s="1002"/>
      <c r="O546" s="1002"/>
      <c r="P546" s="1002"/>
      <c r="Q546" s="1002"/>
      <c r="R546" s="1002"/>
      <c r="S546" s="1002"/>
      <c r="T546" s="1002"/>
      <c r="U546" s="1002"/>
      <c r="V546" s="1002"/>
      <c r="W546" s="1002"/>
      <c r="X546" s="1002"/>
      <c r="Y546" s="1002"/>
      <c r="Z546" s="1002"/>
    </row>
    <row r="547" spans="1:26" ht="13.5" customHeight="1">
      <c r="A547" s="1002"/>
      <c r="B547" s="1002"/>
      <c r="C547" s="1002"/>
      <c r="D547" s="1002"/>
      <c r="E547" s="1002"/>
      <c r="F547" s="1002"/>
      <c r="G547" s="1002"/>
      <c r="H547" s="1002"/>
      <c r="I547" s="1002"/>
      <c r="J547" s="1002"/>
      <c r="K547" s="1002"/>
      <c r="L547" s="1002"/>
      <c r="M547" s="1002"/>
      <c r="N547" s="1002"/>
      <c r="O547" s="1002"/>
      <c r="P547" s="1002"/>
      <c r="Q547" s="1002"/>
      <c r="R547" s="1002"/>
      <c r="S547" s="1002"/>
      <c r="T547" s="1002"/>
      <c r="U547" s="1002"/>
      <c r="V547" s="1002"/>
      <c r="W547" s="1002"/>
      <c r="X547" s="1002"/>
      <c r="Y547" s="1002"/>
      <c r="Z547" s="1002"/>
    </row>
    <row r="548" spans="1:26" ht="13.5" customHeight="1">
      <c r="A548" s="1002"/>
      <c r="B548" s="1002"/>
      <c r="C548" s="1002"/>
      <c r="D548" s="1002"/>
      <c r="E548" s="1002"/>
      <c r="F548" s="1002"/>
      <c r="G548" s="1002"/>
      <c r="H548" s="1002"/>
      <c r="I548" s="1002"/>
      <c r="J548" s="1002"/>
      <c r="K548" s="1002"/>
      <c r="L548" s="1002"/>
      <c r="M548" s="1002"/>
      <c r="N548" s="1002"/>
      <c r="O548" s="1002"/>
      <c r="P548" s="1002"/>
      <c r="Q548" s="1002"/>
      <c r="R548" s="1002"/>
      <c r="S548" s="1002"/>
      <c r="T548" s="1002"/>
      <c r="U548" s="1002"/>
      <c r="V548" s="1002"/>
      <c r="W548" s="1002"/>
      <c r="X548" s="1002"/>
      <c r="Y548" s="1002"/>
      <c r="Z548" s="1002"/>
    </row>
    <row r="549" spans="1:26" ht="13.5" customHeight="1">
      <c r="A549" s="1002"/>
      <c r="B549" s="1002"/>
      <c r="C549" s="1002"/>
      <c r="D549" s="1002"/>
      <c r="E549" s="1002"/>
      <c r="F549" s="1002"/>
      <c r="G549" s="1002"/>
      <c r="H549" s="1002"/>
      <c r="I549" s="1002"/>
      <c r="J549" s="1002"/>
      <c r="K549" s="1002"/>
      <c r="L549" s="1002"/>
      <c r="M549" s="1002"/>
      <c r="N549" s="1002"/>
      <c r="O549" s="1002"/>
      <c r="P549" s="1002"/>
      <c r="Q549" s="1002"/>
      <c r="R549" s="1002"/>
      <c r="S549" s="1002"/>
      <c r="T549" s="1002"/>
      <c r="U549" s="1002"/>
      <c r="V549" s="1002"/>
      <c r="W549" s="1002"/>
      <c r="X549" s="1002"/>
      <c r="Y549" s="1002"/>
      <c r="Z549" s="1002"/>
    </row>
    <row r="550" spans="1:26" ht="13.5" customHeight="1">
      <c r="A550" s="1002"/>
      <c r="B550" s="1002"/>
      <c r="C550" s="1002"/>
      <c r="D550" s="1002"/>
      <c r="E550" s="1002"/>
      <c r="F550" s="1002"/>
      <c r="G550" s="1002"/>
      <c r="H550" s="1002"/>
      <c r="I550" s="1002"/>
      <c r="J550" s="1002"/>
      <c r="K550" s="1002"/>
      <c r="L550" s="1002"/>
      <c r="M550" s="1002"/>
      <c r="N550" s="1002"/>
      <c r="O550" s="1002"/>
      <c r="P550" s="1002"/>
      <c r="Q550" s="1002"/>
      <c r="R550" s="1002"/>
      <c r="S550" s="1002"/>
      <c r="T550" s="1002"/>
      <c r="U550" s="1002"/>
      <c r="V550" s="1002"/>
      <c r="W550" s="1002"/>
      <c r="X550" s="1002"/>
      <c r="Y550" s="1002"/>
      <c r="Z550" s="1002"/>
    </row>
    <row r="551" spans="1:26" ht="13.5" customHeight="1">
      <c r="A551" s="1002"/>
      <c r="B551" s="1002"/>
      <c r="C551" s="1002"/>
      <c r="D551" s="1002"/>
      <c r="E551" s="1002"/>
      <c r="F551" s="1002"/>
      <c r="G551" s="1002"/>
      <c r="H551" s="1002"/>
      <c r="I551" s="1002"/>
      <c r="J551" s="1002"/>
      <c r="K551" s="1002"/>
      <c r="L551" s="1002"/>
      <c r="M551" s="1002"/>
      <c r="N551" s="1002"/>
      <c r="O551" s="1002"/>
      <c r="P551" s="1002"/>
      <c r="Q551" s="1002"/>
      <c r="R551" s="1002"/>
      <c r="S551" s="1002"/>
      <c r="T551" s="1002"/>
      <c r="U551" s="1002"/>
      <c r="V551" s="1002"/>
      <c r="W551" s="1002"/>
      <c r="X551" s="1002"/>
      <c r="Y551" s="1002"/>
      <c r="Z551" s="1002"/>
    </row>
    <row r="552" spans="1:26" ht="13.5" customHeight="1">
      <c r="A552" s="1002"/>
      <c r="B552" s="1002"/>
      <c r="C552" s="1002"/>
      <c r="D552" s="1002"/>
      <c r="E552" s="1002"/>
      <c r="F552" s="1002"/>
      <c r="G552" s="1002"/>
      <c r="H552" s="1002"/>
      <c r="I552" s="1002"/>
      <c r="J552" s="1002"/>
      <c r="K552" s="1002"/>
      <c r="L552" s="1002"/>
      <c r="M552" s="1002"/>
      <c r="N552" s="1002"/>
      <c r="O552" s="1002"/>
      <c r="P552" s="1002"/>
      <c r="Q552" s="1002"/>
      <c r="R552" s="1002"/>
      <c r="S552" s="1002"/>
      <c r="T552" s="1002"/>
      <c r="U552" s="1002"/>
      <c r="V552" s="1002"/>
      <c r="W552" s="1002"/>
      <c r="X552" s="1002"/>
      <c r="Y552" s="1002"/>
      <c r="Z552" s="1002"/>
    </row>
    <row r="553" spans="1:26" ht="13.5" customHeight="1">
      <c r="A553" s="1002"/>
      <c r="B553" s="1002"/>
      <c r="C553" s="1002"/>
      <c r="D553" s="1002"/>
      <c r="E553" s="1002"/>
      <c r="F553" s="1002"/>
      <c r="G553" s="1002"/>
      <c r="H553" s="1002"/>
      <c r="I553" s="1002"/>
      <c r="J553" s="1002"/>
      <c r="K553" s="1002"/>
      <c r="L553" s="1002"/>
      <c r="M553" s="1002"/>
      <c r="N553" s="1002"/>
      <c r="O553" s="1002"/>
      <c r="P553" s="1002"/>
      <c r="Q553" s="1002"/>
      <c r="R553" s="1002"/>
      <c r="S553" s="1002"/>
      <c r="T553" s="1002"/>
      <c r="U553" s="1002"/>
      <c r="V553" s="1002"/>
      <c r="W553" s="1002"/>
      <c r="X553" s="1002"/>
      <c r="Y553" s="1002"/>
      <c r="Z553" s="1002"/>
    </row>
    <row r="554" spans="1:26" ht="13.5" customHeight="1">
      <c r="A554" s="1002"/>
      <c r="B554" s="1002"/>
      <c r="C554" s="1002"/>
      <c r="D554" s="1002"/>
      <c r="E554" s="1002"/>
      <c r="F554" s="1002"/>
      <c r="G554" s="1002"/>
      <c r="H554" s="1002"/>
      <c r="I554" s="1002"/>
      <c r="J554" s="1002"/>
      <c r="K554" s="1002"/>
      <c r="L554" s="1002"/>
      <c r="M554" s="1002"/>
      <c r="N554" s="1002"/>
      <c r="O554" s="1002"/>
      <c r="P554" s="1002"/>
      <c r="Q554" s="1002"/>
      <c r="R554" s="1002"/>
      <c r="S554" s="1002"/>
      <c r="T554" s="1002"/>
      <c r="U554" s="1002"/>
      <c r="V554" s="1002"/>
      <c r="W554" s="1002"/>
      <c r="X554" s="1002"/>
      <c r="Y554" s="1002"/>
      <c r="Z554" s="1002"/>
    </row>
    <row r="555" spans="1:26" ht="13.5" customHeight="1">
      <c r="A555" s="1002"/>
      <c r="B555" s="1002"/>
      <c r="C555" s="1002"/>
      <c r="D555" s="1002"/>
      <c r="E555" s="1002"/>
      <c r="F555" s="1002"/>
      <c r="G555" s="1002"/>
      <c r="H555" s="1002"/>
      <c r="I555" s="1002"/>
      <c r="J555" s="1002"/>
      <c r="K555" s="1002"/>
      <c r="L555" s="1002"/>
      <c r="M555" s="1002"/>
      <c r="N555" s="1002"/>
      <c r="O555" s="1002"/>
      <c r="P555" s="1002"/>
      <c r="Q555" s="1002"/>
      <c r="R555" s="1002"/>
      <c r="S555" s="1002"/>
      <c r="T555" s="1002"/>
      <c r="U555" s="1002"/>
      <c r="V555" s="1002"/>
      <c r="W555" s="1002"/>
      <c r="X555" s="1002"/>
      <c r="Y555" s="1002"/>
      <c r="Z555" s="1002"/>
    </row>
    <row r="556" spans="1:26" ht="13.5" customHeight="1">
      <c r="A556" s="1002"/>
      <c r="B556" s="1002"/>
      <c r="C556" s="1002"/>
      <c r="D556" s="1002"/>
      <c r="E556" s="1002"/>
      <c r="F556" s="1002"/>
      <c r="G556" s="1002"/>
      <c r="H556" s="1002"/>
      <c r="I556" s="1002"/>
      <c r="J556" s="1002"/>
      <c r="K556" s="1002"/>
      <c r="L556" s="1002"/>
      <c r="M556" s="1002"/>
      <c r="N556" s="1002"/>
      <c r="O556" s="1002"/>
      <c r="P556" s="1002"/>
      <c r="Q556" s="1002"/>
      <c r="R556" s="1002"/>
      <c r="S556" s="1002"/>
      <c r="T556" s="1002"/>
      <c r="U556" s="1002"/>
      <c r="V556" s="1002"/>
      <c r="W556" s="1002"/>
      <c r="X556" s="1002"/>
      <c r="Y556" s="1002"/>
      <c r="Z556" s="1002"/>
    </row>
    <row r="557" spans="1:26" ht="13.5" customHeight="1">
      <c r="A557" s="1002"/>
      <c r="B557" s="1002"/>
      <c r="C557" s="1002"/>
      <c r="D557" s="1002"/>
      <c r="E557" s="1002"/>
      <c r="F557" s="1002"/>
      <c r="G557" s="1002"/>
      <c r="H557" s="1002"/>
      <c r="I557" s="1002"/>
      <c r="J557" s="1002"/>
      <c r="K557" s="1002"/>
      <c r="L557" s="1002"/>
      <c r="M557" s="1002"/>
      <c r="N557" s="1002"/>
      <c r="O557" s="1002"/>
      <c r="P557" s="1002"/>
      <c r="Q557" s="1002"/>
      <c r="R557" s="1002"/>
      <c r="S557" s="1002"/>
      <c r="T557" s="1002"/>
      <c r="U557" s="1002"/>
      <c r="V557" s="1002"/>
      <c r="W557" s="1002"/>
      <c r="X557" s="1002"/>
      <c r="Y557" s="1002"/>
      <c r="Z557" s="1002"/>
    </row>
    <row r="558" spans="1:26" ht="13.5" customHeight="1">
      <c r="A558" s="1002"/>
      <c r="B558" s="1002"/>
      <c r="C558" s="1002"/>
      <c r="D558" s="1002"/>
      <c r="E558" s="1002"/>
      <c r="F558" s="1002"/>
      <c r="G558" s="1002"/>
      <c r="H558" s="1002"/>
      <c r="I558" s="1002"/>
      <c r="J558" s="1002"/>
      <c r="K558" s="1002"/>
      <c r="L558" s="1002"/>
      <c r="M558" s="1002"/>
      <c r="N558" s="1002"/>
      <c r="O558" s="1002"/>
      <c r="P558" s="1002"/>
      <c r="Q558" s="1002"/>
      <c r="R558" s="1002"/>
      <c r="S558" s="1002"/>
      <c r="T558" s="1002"/>
      <c r="U558" s="1002"/>
      <c r="V558" s="1002"/>
      <c r="W558" s="1002"/>
      <c r="X558" s="1002"/>
      <c r="Y558" s="1002"/>
      <c r="Z558" s="1002"/>
    </row>
    <row r="559" spans="1:26" ht="13.5" customHeight="1">
      <c r="A559" s="1002"/>
      <c r="B559" s="1002"/>
      <c r="C559" s="1002"/>
      <c r="D559" s="1002"/>
      <c r="E559" s="1002"/>
      <c r="F559" s="1002"/>
      <c r="G559" s="1002"/>
      <c r="H559" s="1002"/>
      <c r="I559" s="1002"/>
      <c r="J559" s="1002"/>
      <c r="K559" s="1002"/>
      <c r="L559" s="1002"/>
      <c r="M559" s="1002"/>
      <c r="N559" s="1002"/>
      <c r="O559" s="1002"/>
      <c r="P559" s="1002"/>
      <c r="Q559" s="1002"/>
      <c r="R559" s="1002"/>
      <c r="S559" s="1002"/>
      <c r="T559" s="1002"/>
      <c r="U559" s="1002"/>
      <c r="V559" s="1002"/>
      <c r="W559" s="1002"/>
      <c r="X559" s="1002"/>
      <c r="Y559" s="1002"/>
      <c r="Z559" s="1002"/>
    </row>
    <row r="560" spans="1:26" ht="13.5" customHeight="1">
      <c r="A560" s="1002"/>
      <c r="B560" s="1002"/>
      <c r="C560" s="1002"/>
      <c r="D560" s="1002"/>
      <c r="E560" s="1002"/>
      <c r="F560" s="1002"/>
      <c r="G560" s="1002"/>
      <c r="H560" s="1002"/>
      <c r="I560" s="1002"/>
      <c r="J560" s="1002"/>
      <c r="K560" s="1002"/>
      <c r="L560" s="1002"/>
      <c r="M560" s="1002"/>
      <c r="N560" s="1002"/>
      <c r="O560" s="1002"/>
      <c r="P560" s="1002"/>
      <c r="Q560" s="1002"/>
      <c r="R560" s="1002"/>
      <c r="S560" s="1002"/>
      <c r="T560" s="1002"/>
      <c r="U560" s="1002"/>
      <c r="V560" s="1002"/>
      <c r="W560" s="1002"/>
      <c r="X560" s="1002"/>
      <c r="Y560" s="1002"/>
      <c r="Z560" s="1002"/>
    </row>
    <row r="561" spans="1:26" ht="13.5" customHeight="1">
      <c r="A561" s="1002"/>
      <c r="B561" s="1002"/>
      <c r="C561" s="1002"/>
      <c r="D561" s="1002"/>
      <c r="E561" s="1002"/>
      <c r="F561" s="1002"/>
      <c r="G561" s="1002"/>
      <c r="H561" s="1002"/>
      <c r="I561" s="1002"/>
      <c r="J561" s="1002"/>
      <c r="K561" s="1002"/>
      <c r="L561" s="1002"/>
      <c r="M561" s="1002"/>
      <c r="N561" s="1002"/>
      <c r="O561" s="1002"/>
      <c r="P561" s="1002"/>
      <c r="Q561" s="1002"/>
      <c r="R561" s="1002"/>
      <c r="S561" s="1002"/>
      <c r="T561" s="1002"/>
      <c r="U561" s="1002"/>
      <c r="V561" s="1002"/>
      <c r="W561" s="1002"/>
      <c r="X561" s="1002"/>
      <c r="Y561" s="1002"/>
      <c r="Z561" s="1002"/>
    </row>
    <row r="562" spans="1:26" ht="13.5" customHeight="1">
      <c r="A562" s="1002"/>
      <c r="B562" s="1002"/>
      <c r="C562" s="1002"/>
      <c r="D562" s="1002"/>
      <c r="E562" s="1002"/>
      <c r="F562" s="1002"/>
      <c r="G562" s="1002"/>
      <c r="H562" s="1002"/>
      <c r="I562" s="1002"/>
      <c r="J562" s="1002"/>
      <c r="K562" s="1002"/>
      <c r="L562" s="1002"/>
      <c r="M562" s="1002"/>
      <c r="N562" s="1002"/>
      <c r="O562" s="1002"/>
      <c r="P562" s="1002"/>
      <c r="Q562" s="1002"/>
      <c r="R562" s="1002"/>
      <c r="S562" s="1002"/>
      <c r="T562" s="1002"/>
      <c r="U562" s="1002"/>
      <c r="V562" s="1002"/>
      <c r="W562" s="1002"/>
      <c r="X562" s="1002"/>
      <c r="Y562" s="1002"/>
      <c r="Z562" s="1002"/>
    </row>
    <row r="563" spans="1:26" ht="13.5" customHeight="1">
      <c r="A563" s="1002"/>
      <c r="B563" s="1002"/>
      <c r="C563" s="1002"/>
      <c r="D563" s="1002"/>
      <c r="E563" s="1002"/>
      <c r="F563" s="1002"/>
      <c r="G563" s="1002"/>
      <c r="H563" s="1002"/>
      <c r="I563" s="1002"/>
      <c r="J563" s="1002"/>
      <c r="K563" s="1002"/>
      <c r="L563" s="1002"/>
      <c r="M563" s="1002"/>
      <c r="N563" s="1002"/>
      <c r="O563" s="1002"/>
      <c r="P563" s="1002"/>
      <c r="Q563" s="1002"/>
      <c r="R563" s="1002"/>
      <c r="S563" s="1002"/>
      <c r="T563" s="1002"/>
      <c r="U563" s="1002"/>
      <c r="V563" s="1002"/>
      <c r="W563" s="1002"/>
      <c r="X563" s="1002"/>
      <c r="Y563" s="1002"/>
      <c r="Z563" s="1002"/>
    </row>
    <row r="564" spans="1:26" ht="13.5" customHeight="1">
      <c r="A564" s="1002"/>
      <c r="B564" s="1002"/>
      <c r="C564" s="1002"/>
      <c r="D564" s="1002"/>
      <c r="E564" s="1002"/>
      <c r="F564" s="1002"/>
      <c r="G564" s="1002"/>
      <c r="H564" s="1002"/>
      <c r="I564" s="1002"/>
      <c r="J564" s="1002"/>
      <c r="K564" s="1002"/>
      <c r="L564" s="1002"/>
      <c r="M564" s="1002"/>
      <c r="N564" s="1002"/>
      <c r="O564" s="1002"/>
      <c r="P564" s="1002"/>
      <c r="Q564" s="1002"/>
      <c r="R564" s="1002"/>
      <c r="S564" s="1002"/>
      <c r="T564" s="1002"/>
      <c r="U564" s="1002"/>
      <c r="V564" s="1002"/>
      <c r="W564" s="1002"/>
      <c r="X564" s="1002"/>
      <c r="Y564" s="1002"/>
      <c r="Z564" s="1002"/>
    </row>
    <row r="565" spans="1:26" ht="13.5" customHeight="1">
      <c r="A565" s="1002"/>
      <c r="B565" s="1002"/>
      <c r="C565" s="1002"/>
      <c r="D565" s="1002"/>
      <c r="E565" s="1002"/>
      <c r="F565" s="1002"/>
      <c r="G565" s="1002"/>
      <c r="H565" s="1002"/>
      <c r="I565" s="1002"/>
      <c r="J565" s="1002"/>
      <c r="K565" s="1002"/>
      <c r="L565" s="1002"/>
      <c r="M565" s="1002"/>
      <c r="N565" s="1002"/>
      <c r="O565" s="1002"/>
      <c r="P565" s="1002"/>
      <c r="Q565" s="1002"/>
      <c r="R565" s="1002"/>
      <c r="S565" s="1002"/>
      <c r="T565" s="1002"/>
      <c r="U565" s="1002"/>
      <c r="V565" s="1002"/>
      <c r="W565" s="1002"/>
      <c r="X565" s="1002"/>
      <c r="Y565" s="1002"/>
      <c r="Z565" s="1002"/>
    </row>
    <row r="566" spans="1:26" ht="13.5" customHeight="1">
      <c r="A566" s="1002"/>
      <c r="B566" s="1002"/>
      <c r="C566" s="1002"/>
      <c r="D566" s="1002"/>
      <c r="E566" s="1002"/>
      <c r="F566" s="1002"/>
      <c r="G566" s="1002"/>
      <c r="H566" s="1002"/>
      <c r="I566" s="1002"/>
      <c r="J566" s="1002"/>
      <c r="K566" s="1002"/>
      <c r="L566" s="1002"/>
      <c r="M566" s="1002"/>
      <c r="N566" s="1002"/>
      <c r="O566" s="1002"/>
      <c r="P566" s="1002"/>
      <c r="Q566" s="1002"/>
      <c r="R566" s="1002"/>
      <c r="S566" s="1002"/>
      <c r="T566" s="1002"/>
      <c r="U566" s="1002"/>
      <c r="V566" s="1002"/>
      <c r="W566" s="1002"/>
      <c r="X566" s="1002"/>
      <c r="Y566" s="1002"/>
      <c r="Z566" s="1002"/>
    </row>
    <row r="567" spans="1:26" ht="13.5" customHeight="1">
      <c r="A567" s="1002"/>
      <c r="B567" s="1002"/>
      <c r="C567" s="1002"/>
      <c r="D567" s="1002"/>
      <c r="E567" s="1002"/>
      <c r="F567" s="1002"/>
      <c r="G567" s="1002"/>
      <c r="H567" s="1002"/>
      <c r="I567" s="1002"/>
      <c r="J567" s="1002"/>
      <c r="K567" s="1002"/>
      <c r="L567" s="1002"/>
      <c r="M567" s="1002"/>
      <c r="N567" s="1002"/>
      <c r="O567" s="1002"/>
      <c r="P567" s="1002"/>
      <c r="Q567" s="1002"/>
      <c r="R567" s="1002"/>
      <c r="S567" s="1002"/>
      <c r="T567" s="1002"/>
      <c r="U567" s="1002"/>
      <c r="V567" s="1002"/>
      <c r="W567" s="1002"/>
      <c r="X567" s="1002"/>
      <c r="Y567" s="1002"/>
      <c r="Z567" s="1002"/>
    </row>
    <row r="568" spans="1:26" ht="13.5" customHeight="1">
      <c r="A568" s="1002"/>
      <c r="B568" s="1002"/>
      <c r="C568" s="1002"/>
      <c r="D568" s="1002"/>
      <c r="E568" s="1002"/>
      <c r="F568" s="1002"/>
      <c r="G568" s="1002"/>
      <c r="H568" s="1002"/>
      <c r="I568" s="1002"/>
      <c r="J568" s="1002"/>
      <c r="K568" s="1002"/>
      <c r="L568" s="1002"/>
      <c r="M568" s="1002"/>
      <c r="N568" s="1002"/>
      <c r="O568" s="1002"/>
      <c r="P568" s="1002"/>
      <c r="Q568" s="1002"/>
      <c r="R568" s="1002"/>
      <c r="S568" s="1002"/>
      <c r="T568" s="1002"/>
      <c r="U568" s="1002"/>
      <c r="V568" s="1002"/>
      <c r="W568" s="1002"/>
      <c r="X568" s="1002"/>
      <c r="Y568" s="1002"/>
      <c r="Z568" s="1002"/>
    </row>
    <row r="569" spans="1:26" ht="13.5" customHeight="1">
      <c r="A569" s="1002"/>
      <c r="B569" s="1002"/>
      <c r="C569" s="1002"/>
      <c r="D569" s="1002"/>
      <c r="E569" s="1002"/>
      <c r="F569" s="1002"/>
      <c r="G569" s="1002"/>
      <c r="H569" s="1002"/>
      <c r="I569" s="1002"/>
      <c r="J569" s="1002"/>
      <c r="K569" s="1002"/>
      <c r="L569" s="1002"/>
      <c r="M569" s="1002"/>
      <c r="N569" s="1002"/>
      <c r="O569" s="1002"/>
      <c r="P569" s="1002"/>
      <c r="Q569" s="1002"/>
      <c r="R569" s="1002"/>
      <c r="S569" s="1002"/>
      <c r="T569" s="1002"/>
      <c r="U569" s="1002"/>
      <c r="V569" s="1002"/>
      <c r="W569" s="1002"/>
      <c r="X569" s="1002"/>
      <c r="Y569" s="1002"/>
      <c r="Z569" s="1002"/>
    </row>
    <row r="570" spans="1:26" ht="13.5" customHeight="1">
      <c r="A570" s="1002"/>
      <c r="B570" s="1002"/>
      <c r="C570" s="1002"/>
      <c r="D570" s="1002"/>
      <c r="E570" s="1002"/>
      <c r="F570" s="1002"/>
      <c r="G570" s="1002"/>
      <c r="H570" s="1002"/>
      <c r="I570" s="1002"/>
      <c r="J570" s="1002"/>
      <c r="K570" s="1002"/>
      <c r="L570" s="1002"/>
      <c r="M570" s="1002"/>
      <c r="N570" s="1002"/>
      <c r="O570" s="1002"/>
      <c r="P570" s="1002"/>
      <c r="Q570" s="1002"/>
      <c r="R570" s="1002"/>
      <c r="S570" s="1002"/>
      <c r="T570" s="1002"/>
      <c r="U570" s="1002"/>
      <c r="V570" s="1002"/>
      <c r="W570" s="1002"/>
      <c r="X570" s="1002"/>
      <c r="Y570" s="1002"/>
      <c r="Z570" s="1002"/>
    </row>
    <row r="571" spans="1:26" ht="13.5" customHeight="1">
      <c r="A571" s="1002"/>
      <c r="B571" s="1002"/>
      <c r="C571" s="1002"/>
      <c r="D571" s="1002"/>
      <c r="E571" s="1002"/>
      <c r="F571" s="1002"/>
      <c r="G571" s="1002"/>
      <c r="H571" s="1002"/>
      <c r="I571" s="1002"/>
      <c r="J571" s="1002"/>
      <c r="K571" s="1002"/>
      <c r="L571" s="1002"/>
      <c r="M571" s="1002"/>
      <c r="N571" s="1002"/>
      <c r="O571" s="1002"/>
      <c r="P571" s="1002"/>
      <c r="Q571" s="1002"/>
      <c r="R571" s="1002"/>
      <c r="S571" s="1002"/>
      <c r="T571" s="1002"/>
      <c r="U571" s="1002"/>
      <c r="V571" s="1002"/>
      <c r="W571" s="1002"/>
      <c r="X571" s="1002"/>
      <c r="Y571" s="1002"/>
      <c r="Z571" s="1002"/>
    </row>
    <row r="572" spans="1:26" ht="13.5" customHeight="1">
      <c r="A572" s="1002"/>
      <c r="B572" s="1002"/>
      <c r="C572" s="1002"/>
      <c r="D572" s="1002"/>
      <c r="E572" s="1002"/>
      <c r="F572" s="1002"/>
      <c r="G572" s="1002"/>
      <c r="H572" s="1002"/>
      <c r="I572" s="1002"/>
      <c r="J572" s="1002"/>
      <c r="K572" s="1002"/>
      <c r="L572" s="1002"/>
      <c r="M572" s="1002"/>
      <c r="N572" s="1002"/>
      <c r="O572" s="1002"/>
      <c r="P572" s="1002"/>
      <c r="Q572" s="1002"/>
      <c r="R572" s="1002"/>
      <c r="S572" s="1002"/>
      <c r="T572" s="1002"/>
      <c r="U572" s="1002"/>
      <c r="V572" s="1002"/>
      <c r="W572" s="1002"/>
      <c r="X572" s="1002"/>
      <c r="Y572" s="1002"/>
      <c r="Z572" s="1002"/>
    </row>
    <row r="573" spans="1:26" ht="13.5" customHeight="1">
      <c r="A573" s="1002"/>
      <c r="B573" s="1002"/>
      <c r="C573" s="1002"/>
      <c r="D573" s="1002"/>
      <c r="E573" s="1002"/>
      <c r="F573" s="1002"/>
      <c r="G573" s="1002"/>
      <c r="H573" s="1002"/>
      <c r="I573" s="1002"/>
      <c r="J573" s="1002"/>
      <c r="K573" s="1002"/>
      <c r="L573" s="1002"/>
      <c r="M573" s="1002"/>
      <c r="N573" s="1002"/>
      <c r="O573" s="1002"/>
      <c r="P573" s="1002"/>
      <c r="Q573" s="1002"/>
      <c r="R573" s="1002"/>
      <c r="S573" s="1002"/>
      <c r="T573" s="1002"/>
      <c r="U573" s="1002"/>
      <c r="V573" s="1002"/>
      <c r="W573" s="1002"/>
      <c r="X573" s="1002"/>
      <c r="Y573" s="1002"/>
      <c r="Z573" s="1002"/>
    </row>
    <row r="574" spans="1:26" ht="13.5" customHeight="1">
      <c r="A574" s="1002"/>
      <c r="B574" s="1002"/>
      <c r="C574" s="1002"/>
      <c r="D574" s="1002"/>
      <c r="E574" s="1002"/>
      <c r="F574" s="1002"/>
      <c r="G574" s="1002"/>
      <c r="H574" s="1002"/>
      <c r="I574" s="1002"/>
      <c r="J574" s="1002"/>
      <c r="K574" s="1002"/>
      <c r="L574" s="1002"/>
      <c r="M574" s="1002"/>
      <c r="N574" s="1002"/>
      <c r="O574" s="1002"/>
      <c r="P574" s="1002"/>
      <c r="Q574" s="1002"/>
      <c r="R574" s="1002"/>
      <c r="S574" s="1002"/>
      <c r="T574" s="1002"/>
      <c r="U574" s="1002"/>
      <c r="V574" s="1002"/>
      <c r="W574" s="1002"/>
      <c r="X574" s="1002"/>
      <c r="Y574" s="1002"/>
      <c r="Z574" s="1002"/>
    </row>
    <row r="575" spans="1:26" ht="13.5" customHeight="1">
      <c r="A575" s="1002"/>
      <c r="B575" s="1002"/>
      <c r="C575" s="1002"/>
      <c r="D575" s="1002"/>
      <c r="E575" s="1002"/>
      <c r="F575" s="1002"/>
      <c r="G575" s="1002"/>
      <c r="H575" s="1002"/>
      <c r="I575" s="1002"/>
      <c r="J575" s="1002"/>
      <c r="K575" s="1002"/>
      <c r="L575" s="1002"/>
      <c r="M575" s="1002"/>
      <c r="N575" s="1002"/>
      <c r="O575" s="1002"/>
      <c r="P575" s="1002"/>
      <c r="Q575" s="1002"/>
      <c r="R575" s="1002"/>
      <c r="S575" s="1002"/>
      <c r="T575" s="1002"/>
      <c r="U575" s="1002"/>
      <c r="V575" s="1002"/>
      <c r="W575" s="1002"/>
      <c r="X575" s="1002"/>
      <c r="Y575" s="1002"/>
      <c r="Z575" s="1002"/>
    </row>
    <row r="576" spans="1:26" ht="13.5" customHeight="1">
      <c r="A576" s="1002"/>
      <c r="B576" s="1002"/>
      <c r="C576" s="1002"/>
      <c r="D576" s="1002"/>
      <c r="E576" s="1002"/>
      <c r="F576" s="1002"/>
      <c r="G576" s="1002"/>
      <c r="H576" s="1002"/>
      <c r="I576" s="1002"/>
      <c r="J576" s="1002"/>
      <c r="K576" s="1002"/>
      <c r="L576" s="1002"/>
      <c r="M576" s="1002"/>
      <c r="N576" s="1002"/>
      <c r="O576" s="1002"/>
      <c r="P576" s="1002"/>
      <c r="Q576" s="1002"/>
      <c r="R576" s="1002"/>
      <c r="S576" s="1002"/>
      <c r="T576" s="1002"/>
      <c r="U576" s="1002"/>
      <c r="V576" s="1002"/>
      <c r="W576" s="1002"/>
      <c r="X576" s="1002"/>
      <c r="Y576" s="1002"/>
      <c r="Z576" s="1002"/>
    </row>
    <row r="577" spans="1:26" ht="13.5" customHeight="1">
      <c r="A577" s="1002"/>
      <c r="B577" s="1002"/>
      <c r="C577" s="1002"/>
      <c r="D577" s="1002"/>
      <c r="E577" s="1002"/>
      <c r="F577" s="1002"/>
      <c r="G577" s="1002"/>
      <c r="H577" s="1002"/>
      <c r="I577" s="1002"/>
      <c r="J577" s="1002"/>
      <c r="K577" s="1002"/>
      <c r="L577" s="1002"/>
      <c r="M577" s="1002"/>
      <c r="N577" s="1002"/>
      <c r="O577" s="1002"/>
      <c r="P577" s="1002"/>
      <c r="Q577" s="1002"/>
      <c r="R577" s="1002"/>
      <c r="S577" s="1002"/>
      <c r="T577" s="1002"/>
      <c r="U577" s="1002"/>
      <c r="V577" s="1002"/>
      <c r="W577" s="1002"/>
      <c r="X577" s="1002"/>
      <c r="Y577" s="1002"/>
      <c r="Z577" s="1002"/>
    </row>
    <row r="578" spans="1:26" ht="13.5" customHeight="1">
      <c r="A578" s="1002"/>
      <c r="B578" s="1002"/>
      <c r="C578" s="1002"/>
      <c r="D578" s="1002"/>
      <c r="E578" s="1002"/>
      <c r="F578" s="1002"/>
      <c r="G578" s="1002"/>
      <c r="H578" s="1002"/>
      <c r="I578" s="1002"/>
      <c r="J578" s="1002"/>
      <c r="K578" s="1002"/>
      <c r="L578" s="1002"/>
      <c r="M578" s="1002"/>
      <c r="N578" s="1002"/>
      <c r="O578" s="1002"/>
      <c r="P578" s="1002"/>
      <c r="Q578" s="1002"/>
      <c r="R578" s="1002"/>
      <c r="S578" s="1002"/>
      <c r="T578" s="1002"/>
      <c r="U578" s="1002"/>
      <c r="V578" s="1002"/>
      <c r="W578" s="1002"/>
      <c r="X578" s="1002"/>
      <c r="Y578" s="1002"/>
      <c r="Z578" s="1002"/>
    </row>
    <row r="579" spans="1:26" ht="13.5" customHeight="1">
      <c r="A579" s="1002"/>
      <c r="B579" s="1002"/>
      <c r="C579" s="1002"/>
      <c r="D579" s="1002"/>
      <c r="E579" s="1002"/>
      <c r="F579" s="1002"/>
      <c r="G579" s="1002"/>
      <c r="H579" s="1002"/>
      <c r="I579" s="1002"/>
      <c r="J579" s="1002"/>
      <c r="K579" s="1002"/>
      <c r="L579" s="1002"/>
      <c r="M579" s="1002"/>
      <c r="N579" s="1002"/>
      <c r="O579" s="1002"/>
      <c r="P579" s="1002"/>
      <c r="Q579" s="1002"/>
      <c r="R579" s="1002"/>
      <c r="S579" s="1002"/>
      <c r="T579" s="1002"/>
      <c r="U579" s="1002"/>
      <c r="V579" s="1002"/>
      <c r="W579" s="1002"/>
      <c r="X579" s="1002"/>
      <c r="Y579" s="1002"/>
      <c r="Z579" s="1002"/>
    </row>
    <row r="580" spans="1:26" ht="13.5" customHeight="1">
      <c r="A580" s="1002"/>
      <c r="B580" s="1002"/>
      <c r="C580" s="1002"/>
      <c r="D580" s="1002"/>
      <c r="E580" s="1002"/>
      <c r="F580" s="1002"/>
      <c r="G580" s="1002"/>
      <c r="H580" s="1002"/>
      <c r="I580" s="1002"/>
      <c r="J580" s="1002"/>
      <c r="K580" s="1002"/>
      <c r="L580" s="1002"/>
      <c r="M580" s="1002"/>
      <c r="N580" s="1002"/>
      <c r="O580" s="1002"/>
      <c r="P580" s="1002"/>
      <c r="Q580" s="1002"/>
      <c r="R580" s="1002"/>
      <c r="S580" s="1002"/>
      <c r="T580" s="1002"/>
      <c r="U580" s="1002"/>
      <c r="V580" s="1002"/>
      <c r="W580" s="1002"/>
      <c r="X580" s="1002"/>
      <c r="Y580" s="1002"/>
      <c r="Z580" s="1002"/>
    </row>
    <row r="581" spans="1:26" ht="13.5" customHeight="1">
      <c r="A581" s="1002"/>
      <c r="B581" s="1002"/>
      <c r="C581" s="1002"/>
      <c r="D581" s="1002"/>
      <c r="E581" s="1002"/>
      <c r="F581" s="1002"/>
      <c r="G581" s="1002"/>
      <c r="H581" s="1002"/>
      <c r="I581" s="1002"/>
      <c r="J581" s="1002"/>
      <c r="K581" s="1002"/>
      <c r="L581" s="1002"/>
      <c r="M581" s="1002"/>
      <c r="N581" s="1002"/>
      <c r="O581" s="1002"/>
      <c r="P581" s="1002"/>
      <c r="Q581" s="1002"/>
      <c r="R581" s="1002"/>
      <c r="S581" s="1002"/>
      <c r="T581" s="1002"/>
      <c r="U581" s="1002"/>
      <c r="V581" s="1002"/>
      <c r="W581" s="1002"/>
      <c r="X581" s="1002"/>
      <c r="Y581" s="1002"/>
      <c r="Z581" s="1002"/>
    </row>
    <row r="582" spans="1:26" ht="13.5" customHeight="1">
      <c r="A582" s="1002"/>
      <c r="B582" s="1002"/>
      <c r="C582" s="1002"/>
      <c r="D582" s="1002"/>
      <c r="E582" s="1002"/>
      <c r="F582" s="1002"/>
      <c r="G582" s="1002"/>
      <c r="H582" s="1002"/>
      <c r="I582" s="1002"/>
      <c r="J582" s="1002"/>
      <c r="K582" s="1002"/>
      <c r="L582" s="1002"/>
      <c r="M582" s="1002"/>
      <c r="N582" s="1002"/>
      <c r="O582" s="1002"/>
      <c r="P582" s="1002"/>
      <c r="Q582" s="1002"/>
      <c r="R582" s="1002"/>
      <c r="S582" s="1002"/>
      <c r="T582" s="1002"/>
      <c r="U582" s="1002"/>
      <c r="V582" s="1002"/>
      <c r="W582" s="1002"/>
      <c r="X582" s="1002"/>
      <c r="Y582" s="1002"/>
      <c r="Z582" s="1002"/>
    </row>
    <row r="583" spans="1:26" ht="13.5" customHeight="1">
      <c r="A583" s="1002"/>
      <c r="B583" s="1002"/>
      <c r="C583" s="1002"/>
      <c r="D583" s="1002"/>
      <c r="E583" s="1002"/>
      <c r="F583" s="1002"/>
      <c r="G583" s="1002"/>
      <c r="H583" s="1002"/>
      <c r="I583" s="1002"/>
      <c r="J583" s="1002"/>
      <c r="K583" s="1002"/>
      <c r="L583" s="1002"/>
      <c r="M583" s="1002"/>
      <c r="N583" s="1002"/>
      <c r="O583" s="1002"/>
      <c r="P583" s="1002"/>
      <c r="Q583" s="1002"/>
      <c r="R583" s="1002"/>
      <c r="S583" s="1002"/>
      <c r="T583" s="1002"/>
      <c r="U583" s="1002"/>
      <c r="V583" s="1002"/>
      <c r="W583" s="1002"/>
      <c r="X583" s="1002"/>
      <c r="Y583" s="1002"/>
      <c r="Z583" s="1002"/>
    </row>
    <row r="584" spans="1:26" ht="13.5" customHeight="1">
      <c r="A584" s="1002"/>
      <c r="B584" s="1002"/>
      <c r="C584" s="1002"/>
      <c r="D584" s="1002"/>
      <c r="E584" s="1002"/>
      <c r="F584" s="1002"/>
      <c r="G584" s="1002"/>
      <c r="H584" s="1002"/>
      <c r="I584" s="1002"/>
      <c r="J584" s="1002"/>
      <c r="K584" s="1002"/>
      <c r="L584" s="1002"/>
      <c r="M584" s="1002"/>
      <c r="N584" s="1002"/>
      <c r="O584" s="1002"/>
      <c r="P584" s="1002"/>
      <c r="Q584" s="1002"/>
      <c r="R584" s="1002"/>
      <c r="S584" s="1002"/>
      <c r="T584" s="1002"/>
      <c r="U584" s="1002"/>
      <c r="V584" s="1002"/>
      <c r="W584" s="1002"/>
      <c r="X584" s="1002"/>
      <c r="Y584" s="1002"/>
      <c r="Z584" s="1002"/>
    </row>
    <row r="585" spans="1:26" ht="13.5" customHeight="1">
      <c r="A585" s="1002"/>
      <c r="B585" s="1002"/>
      <c r="C585" s="1002"/>
      <c r="D585" s="1002"/>
      <c r="E585" s="1002"/>
      <c r="F585" s="1002"/>
      <c r="G585" s="1002"/>
      <c r="H585" s="1002"/>
      <c r="I585" s="1002"/>
      <c r="J585" s="1002"/>
      <c r="K585" s="1002"/>
      <c r="L585" s="1002"/>
      <c r="M585" s="1002"/>
      <c r="N585" s="1002"/>
      <c r="O585" s="1002"/>
      <c r="P585" s="1002"/>
      <c r="Q585" s="1002"/>
      <c r="R585" s="1002"/>
      <c r="S585" s="1002"/>
      <c r="T585" s="1002"/>
      <c r="U585" s="1002"/>
      <c r="V585" s="1002"/>
      <c r="W585" s="1002"/>
      <c r="X585" s="1002"/>
      <c r="Y585" s="1002"/>
      <c r="Z585" s="1002"/>
    </row>
    <row r="586" spans="1:26" ht="13.5" customHeight="1">
      <c r="A586" s="1002"/>
      <c r="B586" s="1002"/>
      <c r="C586" s="1002"/>
      <c r="D586" s="1002"/>
      <c r="E586" s="1002"/>
      <c r="F586" s="1002"/>
      <c r="G586" s="1002"/>
      <c r="H586" s="1002"/>
      <c r="I586" s="1002"/>
      <c r="J586" s="1002"/>
      <c r="K586" s="1002"/>
      <c r="L586" s="1002"/>
      <c r="M586" s="1002"/>
      <c r="N586" s="1002"/>
      <c r="O586" s="1002"/>
      <c r="P586" s="1002"/>
      <c r="Q586" s="1002"/>
      <c r="R586" s="1002"/>
      <c r="S586" s="1002"/>
      <c r="T586" s="1002"/>
      <c r="U586" s="1002"/>
      <c r="V586" s="1002"/>
      <c r="W586" s="1002"/>
      <c r="X586" s="1002"/>
      <c r="Y586" s="1002"/>
      <c r="Z586" s="1002"/>
    </row>
    <row r="587" spans="1:26" ht="13.5" customHeight="1">
      <c r="A587" s="1002"/>
      <c r="B587" s="1002"/>
      <c r="C587" s="1002"/>
      <c r="D587" s="1002"/>
      <c r="E587" s="1002"/>
      <c r="F587" s="1002"/>
      <c r="G587" s="1002"/>
      <c r="H587" s="1002"/>
      <c r="I587" s="1002"/>
      <c r="J587" s="1002"/>
      <c r="K587" s="1002"/>
      <c r="L587" s="1002"/>
      <c r="M587" s="1002"/>
      <c r="N587" s="1002"/>
      <c r="O587" s="1002"/>
      <c r="P587" s="1002"/>
      <c r="Q587" s="1002"/>
      <c r="R587" s="1002"/>
      <c r="S587" s="1002"/>
      <c r="T587" s="1002"/>
      <c r="U587" s="1002"/>
      <c r="V587" s="1002"/>
      <c r="W587" s="1002"/>
      <c r="X587" s="1002"/>
      <c r="Y587" s="1002"/>
      <c r="Z587" s="1002"/>
    </row>
    <row r="588" spans="1:26" ht="13.5" customHeight="1">
      <c r="A588" s="1002"/>
      <c r="B588" s="1002"/>
      <c r="C588" s="1002"/>
      <c r="D588" s="1002"/>
      <c r="E588" s="1002"/>
      <c r="F588" s="1002"/>
      <c r="G588" s="1002"/>
      <c r="H588" s="1002"/>
      <c r="I588" s="1002"/>
      <c r="J588" s="1002"/>
      <c r="K588" s="1002"/>
      <c r="L588" s="1002"/>
      <c r="M588" s="1002"/>
      <c r="N588" s="1002"/>
      <c r="O588" s="1002"/>
      <c r="P588" s="1002"/>
      <c r="Q588" s="1002"/>
      <c r="R588" s="1002"/>
      <c r="S588" s="1002"/>
      <c r="T588" s="1002"/>
      <c r="U588" s="1002"/>
      <c r="V588" s="1002"/>
      <c r="W588" s="1002"/>
      <c r="X588" s="1002"/>
      <c r="Y588" s="1002"/>
      <c r="Z588" s="1002"/>
    </row>
    <row r="589" spans="1:26" ht="13.5" customHeight="1">
      <c r="A589" s="1002"/>
      <c r="B589" s="1002"/>
      <c r="C589" s="1002"/>
      <c r="D589" s="1002"/>
      <c r="E589" s="1002"/>
      <c r="F589" s="1002"/>
      <c r="G589" s="1002"/>
      <c r="H589" s="1002"/>
      <c r="I589" s="1002"/>
      <c r="J589" s="1002"/>
      <c r="K589" s="1002"/>
      <c r="L589" s="1002"/>
      <c r="M589" s="1002"/>
      <c r="N589" s="1002"/>
      <c r="O589" s="1002"/>
      <c r="P589" s="1002"/>
      <c r="Q589" s="1002"/>
      <c r="R589" s="1002"/>
      <c r="S589" s="1002"/>
      <c r="T589" s="1002"/>
      <c r="U589" s="1002"/>
      <c r="V589" s="1002"/>
      <c r="W589" s="1002"/>
      <c r="X589" s="1002"/>
      <c r="Y589" s="1002"/>
      <c r="Z589" s="1002"/>
    </row>
    <row r="590" spans="1:26" ht="13.5" customHeight="1">
      <c r="A590" s="1002"/>
      <c r="B590" s="1002"/>
      <c r="C590" s="1002"/>
      <c r="D590" s="1002"/>
      <c r="E590" s="1002"/>
      <c r="F590" s="1002"/>
      <c r="G590" s="1002"/>
      <c r="H590" s="1002"/>
      <c r="I590" s="1002"/>
      <c r="J590" s="1002"/>
      <c r="K590" s="1002"/>
      <c r="L590" s="1002"/>
      <c r="M590" s="1002"/>
      <c r="N590" s="1002"/>
      <c r="O590" s="1002"/>
      <c r="P590" s="1002"/>
      <c r="Q590" s="1002"/>
      <c r="R590" s="1002"/>
      <c r="S590" s="1002"/>
      <c r="T590" s="1002"/>
      <c r="U590" s="1002"/>
      <c r="V590" s="1002"/>
      <c r="W590" s="1002"/>
      <c r="X590" s="1002"/>
      <c r="Y590" s="1002"/>
      <c r="Z590" s="1002"/>
    </row>
    <row r="591" spans="1:26" ht="13.5" customHeight="1">
      <c r="A591" s="1002"/>
      <c r="B591" s="1002"/>
      <c r="C591" s="1002"/>
      <c r="D591" s="1002"/>
      <c r="E591" s="1002"/>
      <c r="F591" s="1002"/>
      <c r="G591" s="1002"/>
      <c r="H591" s="1002"/>
      <c r="I591" s="1002"/>
      <c r="J591" s="1002"/>
      <c r="K591" s="1002"/>
      <c r="L591" s="1002"/>
      <c r="M591" s="1002"/>
      <c r="N591" s="1002"/>
      <c r="O591" s="1002"/>
      <c r="P591" s="1002"/>
      <c r="Q591" s="1002"/>
      <c r="R591" s="1002"/>
      <c r="S591" s="1002"/>
      <c r="T591" s="1002"/>
      <c r="U591" s="1002"/>
      <c r="V591" s="1002"/>
      <c r="W591" s="1002"/>
      <c r="X591" s="1002"/>
      <c r="Y591" s="1002"/>
      <c r="Z591" s="1002"/>
    </row>
    <row r="592" spans="1:26" ht="13.5" customHeight="1">
      <c r="A592" s="1002"/>
      <c r="B592" s="1002"/>
      <c r="C592" s="1002"/>
      <c r="D592" s="1002"/>
      <c r="E592" s="1002"/>
      <c r="F592" s="1002"/>
      <c r="G592" s="1002"/>
      <c r="H592" s="1002"/>
      <c r="I592" s="1002"/>
      <c r="J592" s="1002"/>
      <c r="K592" s="1002"/>
      <c r="L592" s="1002"/>
      <c r="M592" s="1002"/>
      <c r="N592" s="1002"/>
      <c r="O592" s="1002"/>
      <c r="P592" s="1002"/>
      <c r="Q592" s="1002"/>
      <c r="R592" s="1002"/>
      <c r="S592" s="1002"/>
      <c r="T592" s="1002"/>
      <c r="U592" s="1002"/>
      <c r="V592" s="1002"/>
      <c r="W592" s="1002"/>
      <c r="X592" s="1002"/>
      <c r="Y592" s="1002"/>
      <c r="Z592" s="1002"/>
    </row>
    <row r="593" spans="1:26" ht="13.5" customHeight="1">
      <c r="A593" s="1002"/>
      <c r="B593" s="1002"/>
      <c r="C593" s="1002"/>
      <c r="D593" s="1002"/>
      <c r="E593" s="1002"/>
      <c r="F593" s="1002"/>
      <c r="G593" s="1002"/>
      <c r="H593" s="1002"/>
      <c r="I593" s="1002"/>
      <c r="J593" s="1002"/>
      <c r="K593" s="1002"/>
      <c r="L593" s="1002"/>
      <c r="M593" s="1002"/>
      <c r="N593" s="1002"/>
      <c r="O593" s="1002"/>
      <c r="P593" s="1002"/>
      <c r="Q593" s="1002"/>
      <c r="R593" s="1002"/>
      <c r="S593" s="1002"/>
      <c r="T593" s="1002"/>
      <c r="U593" s="1002"/>
      <c r="V593" s="1002"/>
      <c r="W593" s="1002"/>
      <c r="X593" s="1002"/>
      <c r="Y593" s="1002"/>
      <c r="Z593" s="1002"/>
    </row>
    <row r="594" spans="1:26" ht="13.5" customHeight="1">
      <c r="A594" s="1002"/>
      <c r="B594" s="1002"/>
      <c r="C594" s="1002"/>
      <c r="D594" s="1002"/>
      <c r="E594" s="1002"/>
      <c r="F594" s="1002"/>
      <c r="G594" s="1002"/>
      <c r="H594" s="1002"/>
      <c r="I594" s="1002"/>
      <c r="J594" s="1002"/>
      <c r="K594" s="1002"/>
      <c r="L594" s="1002"/>
      <c r="M594" s="1002"/>
      <c r="N594" s="1002"/>
      <c r="O594" s="1002"/>
      <c r="P594" s="1002"/>
      <c r="Q594" s="1002"/>
      <c r="R594" s="1002"/>
      <c r="S594" s="1002"/>
      <c r="T594" s="1002"/>
      <c r="U594" s="1002"/>
      <c r="V594" s="1002"/>
      <c r="W594" s="1002"/>
      <c r="X594" s="1002"/>
      <c r="Y594" s="1002"/>
      <c r="Z594" s="1002"/>
    </row>
    <row r="595" spans="1:26" ht="13.5" customHeight="1">
      <c r="A595" s="1002"/>
      <c r="B595" s="1002"/>
      <c r="C595" s="1002"/>
      <c r="D595" s="1002"/>
      <c r="E595" s="1002"/>
      <c r="F595" s="1002"/>
      <c r="G595" s="1002"/>
      <c r="H595" s="1002"/>
      <c r="I595" s="1002"/>
      <c r="J595" s="1002"/>
      <c r="K595" s="1002"/>
      <c r="L595" s="1002"/>
      <c r="M595" s="1002"/>
      <c r="N595" s="1002"/>
      <c r="O595" s="1002"/>
      <c r="P595" s="1002"/>
      <c r="Q595" s="1002"/>
      <c r="R595" s="1002"/>
      <c r="S595" s="1002"/>
      <c r="T595" s="1002"/>
      <c r="U595" s="1002"/>
      <c r="V595" s="1002"/>
      <c r="W595" s="1002"/>
      <c r="X595" s="1002"/>
      <c r="Y595" s="1002"/>
      <c r="Z595" s="1002"/>
    </row>
    <row r="596" spans="1:26" ht="13.5" customHeight="1">
      <c r="A596" s="1002"/>
      <c r="B596" s="1002"/>
      <c r="C596" s="1002"/>
      <c r="D596" s="1002"/>
      <c r="E596" s="1002"/>
      <c r="F596" s="1002"/>
      <c r="G596" s="1002"/>
      <c r="H596" s="1002"/>
      <c r="I596" s="1002"/>
      <c r="J596" s="1002"/>
      <c r="K596" s="1002"/>
      <c r="L596" s="1002"/>
      <c r="M596" s="1002"/>
      <c r="N596" s="1002"/>
      <c r="O596" s="1002"/>
      <c r="P596" s="1002"/>
      <c r="Q596" s="1002"/>
      <c r="R596" s="1002"/>
      <c r="S596" s="1002"/>
      <c r="T596" s="1002"/>
      <c r="U596" s="1002"/>
      <c r="V596" s="1002"/>
      <c r="W596" s="1002"/>
      <c r="X596" s="1002"/>
      <c r="Y596" s="1002"/>
      <c r="Z596" s="1002"/>
    </row>
    <row r="597" spans="1:26" ht="13.5" customHeight="1">
      <c r="A597" s="1002"/>
      <c r="B597" s="1002"/>
      <c r="C597" s="1002"/>
      <c r="D597" s="1002"/>
      <c r="E597" s="1002"/>
      <c r="F597" s="1002"/>
      <c r="G597" s="1002"/>
      <c r="H597" s="1002"/>
      <c r="I597" s="1002"/>
      <c r="J597" s="1002"/>
      <c r="K597" s="1002"/>
      <c r="L597" s="1002"/>
      <c r="M597" s="1002"/>
      <c r="N597" s="1002"/>
      <c r="O597" s="1002"/>
      <c r="P597" s="1002"/>
      <c r="Q597" s="1002"/>
      <c r="R597" s="1002"/>
      <c r="S597" s="1002"/>
      <c r="T597" s="1002"/>
      <c r="U597" s="1002"/>
      <c r="V597" s="1002"/>
      <c r="W597" s="1002"/>
      <c r="X597" s="1002"/>
      <c r="Y597" s="1002"/>
      <c r="Z597" s="1002"/>
    </row>
    <row r="598" spans="1:26" ht="13.5" customHeight="1">
      <c r="A598" s="1002"/>
      <c r="B598" s="1002"/>
      <c r="C598" s="1002"/>
      <c r="D598" s="1002"/>
      <c r="E598" s="1002"/>
      <c r="F598" s="1002"/>
      <c r="G598" s="1002"/>
      <c r="H598" s="1002"/>
      <c r="I598" s="1002"/>
      <c r="J598" s="1002"/>
      <c r="K598" s="1002"/>
      <c r="L598" s="1002"/>
      <c r="M598" s="1002"/>
      <c r="N598" s="1002"/>
      <c r="O598" s="1002"/>
      <c r="P598" s="1002"/>
      <c r="Q598" s="1002"/>
      <c r="R598" s="1002"/>
      <c r="S598" s="1002"/>
      <c r="T598" s="1002"/>
      <c r="U598" s="1002"/>
      <c r="V598" s="1002"/>
      <c r="W598" s="1002"/>
      <c r="X598" s="1002"/>
      <c r="Y598" s="1002"/>
      <c r="Z598" s="1002"/>
    </row>
    <row r="599" spans="1:26" ht="13.5" customHeight="1">
      <c r="A599" s="1002"/>
      <c r="B599" s="1002"/>
      <c r="C599" s="1002"/>
      <c r="D599" s="1002"/>
      <c r="E599" s="1002"/>
      <c r="F599" s="1002"/>
      <c r="G599" s="1002"/>
      <c r="H599" s="1002"/>
      <c r="I599" s="1002"/>
      <c r="J599" s="1002"/>
      <c r="K599" s="1002"/>
      <c r="L599" s="1002"/>
      <c r="M599" s="1002"/>
      <c r="N599" s="1002"/>
      <c r="O599" s="1002"/>
      <c r="P599" s="1002"/>
      <c r="Q599" s="1002"/>
      <c r="R599" s="1002"/>
      <c r="S599" s="1002"/>
      <c r="T599" s="1002"/>
      <c r="U599" s="1002"/>
      <c r="V599" s="1002"/>
      <c r="W599" s="1002"/>
      <c r="X599" s="1002"/>
      <c r="Y599" s="1002"/>
      <c r="Z599" s="1002"/>
    </row>
    <row r="600" spans="1:26" ht="13.5" customHeight="1">
      <c r="A600" s="1002"/>
      <c r="B600" s="1002"/>
      <c r="C600" s="1002"/>
      <c r="D600" s="1002"/>
      <c r="E600" s="1002"/>
      <c r="F600" s="1002"/>
      <c r="G600" s="1002"/>
      <c r="H600" s="1002"/>
      <c r="I600" s="1002"/>
      <c r="J600" s="1002"/>
      <c r="K600" s="1002"/>
      <c r="L600" s="1002"/>
      <c r="M600" s="1002"/>
      <c r="N600" s="1002"/>
      <c r="O600" s="1002"/>
      <c r="P600" s="1002"/>
      <c r="Q600" s="1002"/>
      <c r="R600" s="1002"/>
      <c r="S600" s="1002"/>
      <c r="T600" s="1002"/>
      <c r="U600" s="1002"/>
      <c r="V600" s="1002"/>
      <c r="W600" s="1002"/>
      <c r="X600" s="1002"/>
      <c r="Y600" s="1002"/>
      <c r="Z600" s="1002"/>
    </row>
    <row r="601" spans="1:26" ht="13.5" customHeight="1">
      <c r="A601" s="1002"/>
      <c r="B601" s="1002"/>
      <c r="C601" s="1002"/>
      <c r="D601" s="1002"/>
      <c r="E601" s="1002"/>
      <c r="F601" s="1002"/>
      <c r="G601" s="1002"/>
      <c r="H601" s="1002"/>
      <c r="I601" s="1002"/>
      <c r="J601" s="1002"/>
      <c r="K601" s="1002"/>
      <c r="L601" s="1002"/>
      <c r="M601" s="1002"/>
      <c r="N601" s="1002"/>
      <c r="O601" s="1002"/>
      <c r="P601" s="1002"/>
      <c r="Q601" s="1002"/>
      <c r="R601" s="1002"/>
      <c r="S601" s="1002"/>
      <c r="T601" s="1002"/>
      <c r="U601" s="1002"/>
      <c r="V601" s="1002"/>
      <c r="W601" s="1002"/>
      <c r="X601" s="1002"/>
      <c r="Y601" s="1002"/>
      <c r="Z601" s="1002"/>
    </row>
    <row r="602" spans="1:26" ht="13.5" customHeight="1">
      <c r="A602" s="1002"/>
      <c r="B602" s="1002"/>
      <c r="C602" s="1002"/>
      <c r="D602" s="1002"/>
      <c r="E602" s="1002"/>
      <c r="F602" s="1002"/>
      <c r="G602" s="1002"/>
      <c r="H602" s="1002"/>
      <c r="I602" s="1002"/>
      <c r="J602" s="1002"/>
      <c r="K602" s="1002"/>
      <c r="L602" s="1002"/>
      <c r="M602" s="1002"/>
      <c r="N602" s="1002"/>
      <c r="O602" s="1002"/>
      <c r="P602" s="1002"/>
      <c r="Q602" s="1002"/>
      <c r="R602" s="1002"/>
      <c r="S602" s="1002"/>
      <c r="T602" s="1002"/>
      <c r="U602" s="1002"/>
      <c r="V602" s="1002"/>
      <c r="W602" s="1002"/>
      <c r="X602" s="1002"/>
      <c r="Y602" s="1002"/>
      <c r="Z602" s="1002"/>
    </row>
    <row r="603" spans="1:26" ht="13.5" customHeight="1">
      <c r="A603" s="1002"/>
      <c r="B603" s="1002"/>
      <c r="C603" s="1002"/>
      <c r="D603" s="1002"/>
      <c r="E603" s="1002"/>
      <c r="F603" s="1002"/>
      <c r="G603" s="1002"/>
      <c r="H603" s="1002"/>
      <c r="I603" s="1002"/>
      <c r="J603" s="1002"/>
      <c r="K603" s="1002"/>
      <c r="L603" s="1002"/>
      <c r="M603" s="1002"/>
      <c r="N603" s="1002"/>
      <c r="O603" s="1002"/>
      <c r="P603" s="1002"/>
      <c r="Q603" s="1002"/>
      <c r="R603" s="1002"/>
      <c r="S603" s="1002"/>
      <c r="T603" s="1002"/>
      <c r="U603" s="1002"/>
      <c r="V603" s="1002"/>
      <c r="W603" s="1002"/>
      <c r="X603" s="1002"/>
      <c r="Y603" s="1002"/>
      <c r="Z603" s="1002"/>
    </row>
    <row r="604" spans="1:26" ht="13.5" customHeight="1">
      <c r="A604" s="1002"/>
      <c r="B604" s="1002"/>
      <c r="C604" s="1002"/>
      <c r="D604" s="1002"/>
      <c r="E604" s="1002"/>
      <c r="F604" s="1002"/>
      <c r="G604" s="1002"/>
      <c r="H604" s="1002"/>
      <c r="I604" s="1002"/>
      <c r="J604" s="1002"/>
      <c r="K604" s="1002"/>
      <c r="L604" s="1002"/>
      <c r="M604" s="1002"/>
      <c r="N604" s="1002"/>
      <c r="O604" s="1002"/>
      <c r="P604" s="1002"/>
      <c r="Q604" s="1002"/>
      <c r="R604" s="1002"/>
      <c r="S604" s="1002"/>
      <c r="T604" s="1002"/>
      <c r="U604" s="1002"/>
      <c r="V604" s="1002"/>
      <c r="W604" s="1002"/>
      <c r="X604" s="1002"/>
      <c r="Y604" s="1002"/>
      <c r="Z604" s="1002"/>
    </row>
    <row r="605" spans="1:26" ht="13.5" customHeight="1">
      <c r="A605" s="1002"/>
      <c r="B605" s="1002"/>
      <c r="C605" s="1002"/>
      <c r="D605" s="1002"/>
      <c r="E605" s="1002"/>
      <c r="F605" s="1002"/>
      <c r="G605" s="1002"/>
      <c r="H605" s="1002"/>
      <c r="I605" s="1002"/>
      <c r="J605" s="1002"/>
      <c r="K605" s="1002"/>
      <c r="L605" s="1002"/>
      <c r="M605" s="1002"/>
      <c r="N605" s="1002"/>
      <c r="O605" s="1002"/>
      <c r="P605" s="1002"/>
      <c r="Q605" s="1002"/>
      <c r="R605" s="1002"/>
      <c r="S605" s="1002"/>
      <c r="T605" s="1002"/>
      <c r="U605" s="1002"/>
      <c r="V605" s="1002"/>
      <c r="W605" s="1002"/>
      <c r="X605" s="1002"/>
      <c r="Y605" s="1002"/>
      <c r="Z605" s="1002"/>
    </row>
    <row r="606" spans="1:26" ht="13.5" customHeight="1">
      <c r="A606" s="1002"/>
      <c r="B606" s="1002"/>
      <c r="C606" s="1002"/>
      <c r="D606" s="1002"/>
      <c r="E606" s="1002"/>
      <c r="F606" s="1002"/>
      <c r="G606" s="1002"/>
      <c r="H606" s="1002"/>
      <c r="I606" s="1002"/>
      <c r="J606" s="1002"/>
      <c r="K606" s="1002"/>
      <c r="L606" s="1002"/>
      <c r="M606" s="1002"/>
      <c r="N606" s="1002"/>
      <c r="O606" s="1002"/>
      <c r="P606" s="1002"/>
      <c r="Q606" s="1002"/>
      <c r="R606" s="1002"/>
      <c r="S606" s="1002"/>
      <c r="T606" s="1002"/>
      <c r="U606" s="1002"/>
      <c r="V606" s="1002"/>
      <c r="W606" s="1002"/>
      <c r="X606" s="1002"/>
      <c r="Y606" s="1002"/>
      <c r="Z606" s="1002"/>
    </row>
    <row r="607" spans="1:26" ht="13.5" customHeight="1">
      <c r="A607" s="1002"/>
      <c r="B607" s="1002"/>
      <c r="C607" s="1002"/>
      <c r="D607" s="1002"/>
      <c r="E607" s="1002"/>
      <c r="F607" s="1002"/>
      <c r="G607" s="1002"/>
      <c r="H607" s="1002"/>
      <c r="I607" s="1002"/>
      <c r="J607" s="1002"/>
      <c r="K607" s="1002"/>
      <c r="L607" s="1002"/>
      <c r="M607" s="1002"/>
      <c r="N607" s="1002"/>
      <c r="O607" s="1002"/>
      <c r="P607" s="1002"/>
      <c r="Q607" s="1002"/>
      <c r="R607" s="1002"/>
      <c r="S607" s="1002"/>
      <c r="T607" s="1002"/>
      <c r="U607" s="1002"/>
      <c r="V607" s="1002"/>
      <c r="W607" s="1002"/>
      <c r="X607" s="1002"/>
      <c r="Y607" s="1002"/>
      <c r="Z607" s="1002"/>
    </row>
    <row r="608" spans="1:26" ht="13.5" customHeight="1">
      <c r="A608" s="1002"/>
      <c r="B608" s="1002"/>
      <c r="C608" s="1002"/>
      <c r="D608" s="1002"/>
      <c r="E608" s="1002"/>
      <c r="F608" s="1002"/>
      <c r="G608" s="1002"/>
      <c r="H608" s="1002"/>
      <c r="I608" s="1002"/>
      <c r="J608" s="1002"/>
      <c r="K608" s="1002"/>
      <c r="L608" s="1002"/>
      <c r="M608" s="1002"/>
      <c r="N608" s="1002"/>
      <c r="O608" s="1002"/>
      <c r="P608" s="1002"/>
      <c r="Q608" s="1002"/>
      <c r="R608" s="1002"/>
      <c r="S608" s="1002"/>
      <c r="T608" s="1002"/>
      <c r="U608" s="1002"/>
      <c r="V608" s="1002"/>
      <c r="W608" s="1002"/>
      <c r="X608" s="1002"/>
      <c r="Y608" s="1002"/>
      <c r="Z608" s="1002"/>
    </row>
    <row r="609" spans="1:26" ht="13.5" customHeight="1">
      <c r="A609" s="1002"/>
      <c r="B609" s="1002"/>
      <c r="C609" s="1002"/>
      <c r="D609" s="1002"/>
      <c r="E609" s="1002"/>
      <c r="F609" s="1002"/>
      <c r="G609" s="1002"/>
      <c r="H609" s="1002"/>
      <c r="I609" s="1002"/>
      <c r="J609" s="1002"/>
      <c r="K609" s="1002"/>
      <c r="L609" s="1002"/>
      <c r="M609" s="1002"/>
      <c r="N609" s="1002"/>
      <c r="O609" s="1002"/>
      <c r="P609" s="1002"/>
      <c r="Q609" s="1002"/>
      <c r="R609" s="1002"/>
      <c r="S609" s="1002"/>
      <c r="T609" s="1002"/>
      <c r="U609" s="1002"/>
      <c r="V609" s="1002"/>
      <c r="W609" s="1002"/>
      <c r="X609" s="1002"/>
      <c r="Y609" s="1002"/>
      <c r="Z609" s="1002"/>
    </row>
    <row r="610" spans="1:26" ht="13.5" customHeight="1">
      <c r="A610" s="1002"/>
      <c r="B610" s="1002"/>
      <c r="C610" s="1002"/>
      <c r="D610" s="1002"/>
      <c r="E610" s="1002"/>
      <c r="F610" s="1002"/>
      <c r="G610" s="1002"/>
      <c r="H610" s="1002"/>
      <c r="I610" s="1002"/>
      <c r="J610" s="1002"/>
      <c r="K610" s="1002"/>
      <c r="L610" s="1002"/>
      <c r="M610" s="1002"/>
      <c r="N610" s="1002"/>
      <c r="O610" s="1002"/>
      <c r="P610" s="1002"/>
      <c r="Q610" s="1002"/>
      <c r="R610" s="1002"/>
      <c r="S610" s="1002"/>
      <c r="T610" s="1002"/>
      <c r="U610" s="1002"/>
      <c r="V610" s="1002"/>
      <c r="W610" s="1002"/>
      <c r="X610" s="1002"/>
      <c r="Y610" s="1002"/>
      <c r="Z610" s="1002"/>
    </row>
    <row r="611" spans="1:26" ht="13.5" customHeight="1">
      <c r="A611" s="1002"/>
      <c r="B611" s="1002"/>
      <c r="C611" s="1002"/>
      <c r="D611" s="1002"/>
      <c r="E611" s="1002"/>
      <c r="F611" s="1002"/>
      <c r="G611" s="1002"/>
      <c r="H611" s="1002"/>
      <c r="I611" s="1002"/>
      <c r="J611" s="1002"/>
      <c r="K611" s="1002"/>
      <c r="L611" s="1002"/>
      <c r="M611" s="1002"/>
      <c r="N611" s="1002"/>
      <c r="O611" s="1002"/>
      <c r="P611" s="1002"/>
      <c r="Q611" s="1002"/>
      <c r="R611" s="1002"/>
      <c r="S611" s="1002"/>
      <c r="T611" s="1002"/>
      <c r="U611" s="1002"/>
      <c r="V611" s="1002"/>
      <c r="W611" s="1002"/>
      <c r="X611" s="1002"/>
      <c r="Y611" s="1002"/>
      <c r="Z611" s="1002"/>
    </row>
    <row r="612" spans="1:26" ht="13.5" customHeight="1">
      <c r="A612" s="1002"/>
      <c r="B612" s="1002"/>
      <c r="C612" s="1002"/>
      <c r="D612" s="1002"/>
      <c r="E612" s="1002"/>
      <c r="F612" s="1002"/>
      <c r="G612" s="1002"/>
      <c r="H612" s="1002"/>
      <c r="I612" s="1002"/>
      <c r="J612" s="1002"/>
      <c r="K612" s="1002"/>
      <c r="L612" s="1002"/>
      <c r="M612" s="1002"/>
      <c r="N612" s="1002"/>
      <c r="O612" s="1002"/>
      <c r="P612" s="1002"/>
      <c r="Q612" s="1002"/>
      <c r="R612" s="1002"/>
      <c r="S612" s="1002"/>
      <c r="T612" s="1002"/>
      <c r="U612" s="1002"/>
      <c r="V612" s="1002"/>
      <c r="W612" s="1002"/>
      <c r="X612" s="1002"/>
      <c r="Y612" s="1002"/>
      <c r="Z612" s="1002"/>
    </row>
    <row r="613" spans="1:26" ht="13.5" customHeight="1">
      <c r="A613" s="1002"/>
      <c r="B613" s="1002"/>
      <c r="C613" s="1002"/>
      <c r="D613" s="1002"/>
      <c r="E613" s="1002"/>
      <c r="F613" s="1002"/>
      <c r="G613" s="1002"/>
      <c r="H613" s="1002"/>
      <c r="I613" s="1002"/>
      <c r="J613" s="1002"/>
      <c r="K613" s="1002"/>
      <c r="L613" s="1002"/>
      <c r="M613" s="1002"/>
      <c r="N613" s="1002"/>
      <c r="O613" s="1002"/>
      <c r="P613" s="1002"/>
      <c r="Q613" s="1002"/>
      <c r="R613" s="1002"/>
      <c r="S613" s="1002"/>
      <c r="T613" s="1002"/>
      <c r="U613" s="1002"/>
      <c r="V613" s="1002"/>
      <c r="W613" s="1002"/>
      <c r="X613" s="1002"/>
      <c r="Y613" s="1002"/>
      <c r="Z613" s="1002"/>
    </row>
    <row r="614" spans="1:26" ht="13.5" customHeight="1">
      <c r="A614" s="1002"/>
      <c r="B614" s="1002"/>
      <c r="C614" s="1002"/>
      <c r="D614" s="1002"/>
      <c r="E614" s="1002"/>
      <c r="F614" s="1002"/>
      <c r="G614" s="1002"/>
      <c r="H614" s="1002"/>
      <c r="I614" s="1002"/>
      <c r="J614" s="1002"/>
      <c r="K614" s="1002"/>
      <c r="L614" s="1002"/>
      <c r="M614" s="1002"/>
      <c r="N614" s="1002"/>
      <c r="O614" s="1002"/>
      <c r="P614" s="1002"/>
      <c r="Q614" s="1002"/>
      <c r="R614" s="1002"/>
      <c r="S614" s="1002"/>
      <c r="T614" s="1002"/>
      <c r="U614" s="1002"/>
      <c r="V614" s="1002"/>
      <c r="W614" s="1002"/>
      <c r="X614" s="1002"/>
      <c r="Y614" s="1002"/>
      <c r="Z614" s="1002"/>
    </row>
    <row r="615" spans="1:26" ht="13.5" customHeight="1">
      <c r="A615" s="1002"/>
      <c r="B615" s="1002"/>
      <c r="C615" s="1002"/>
      <c r="D615" s="1002"/>
      <c r="E615" s="1002"/>
      <c r="F615" s="1002"/>
      <c r="G615" s="1002"/>
      <c r="H615" s="1002"/>
      <c r="I615" s="1002"/>
      <c r="J615" s="1002"/>
      <c r="K615" s="1002"/>
      <c r="L615" s="1002"/>
      <c r="M615" s="1002"/>
      <c r="N615" s="1002"/>
      <c r="O615" s="1002"/>
      <c r="P615" s="1002"/>
      <c r="Q615" s="1002"/>
      <c r="R615" s="1002"/>
      <c r="S615" s="1002"/>
      <c r="T615" s="1002"/>
      <c r="U615" s="1002"/>
      <c r="V615" s="1002"/>
      <c r="W615" s="1002"/>
      <c r="X615" s="1002"/>
      <c r="Y615" s="1002"/>
      <c r="Z615" s="1002"/>
    </row>
    <row r="616" spans="1:26" ht="13.5" customHeight="1">
      <c r="A616" s="1002"/>
      <c r="B616" s="1002"/>
      <c r="C616" s="1002"/>
      <c r="D616" s="1002"/>
      <c r="E616" s="1002"/>
      <c r="F616" s="1002"/>
      <c r="G616" s="1002"/>
      <c r="H616" s="1002"/>
      <c r="I616" s="1002"/>
      <c r="J616" s="1002"/>
      <c r="K616" s="1002"/>
      <c r="L616" s="1002"/>
      <c r="M616" s="1002"/>
      <c r="N616" s="1002"/>
      <c r="O616" s="1002"/>
      <c r="P616" s="1002"/>
      <c r="Q616" s="1002"/>
      <c r="R616" s="1002"/>
      <c r="S616" s="1002"/>
      <c r="T616" s="1002"/>
      <c r="U616" s="1002"/>
      <c r="V616" s="1002"/>
      <c r="W616" s="1002"/>
      <c r="X616" s="1002"/>
      <c r="Y616" s="1002"/>
      <c r="Z616" s="1002"/>
    </row>
    <row r="617" spans="1:26" ht="13.5" customHeight="1">
      <c r="A617" s="1002"/>
      <c r="B617" s="1002"/>
      <c r="C617" s="1002"/>
      <c r="D617" s="1002"/>
      <c r="E617" s="1002"/>
      <c r="F617" s="1002"/>
      <c r="G617" s="1002"/>
      <c r="H617" s="1002"/>
      <c r="I617" s="1002"/>
      <c r="J617" s="1002"/>
      <c r="K617" s="1002"/>
      <c r="L617" s="1002"/>
      <c r="M617" s="1002"/>
      <c r="N617" s="1002"/>
      <c r="O617" s="1002"/>
      <c r="P617" s="1002"/>
      <c r="Q617" s="1002"/>
      <c r="R617" s="1002"/>
      <c r="S617" s="1002"/>
      <c r="T617" s="1002"/>
      <c r="U617" s="1002"/>
      <c r="V617" s="1002"/>
      <c r="W617" s="1002"/>
      <c r="X617" s="1002"/>
      <c r="Y617" s="1002"/>
      <c r="Z617" s="1002"/>
    </row>
    <row r="618" spans="1:26" ht="13.5" customHeight="1">
      <c r="A618" s="1002"/>
      <c r="B618" s="1002"/>
      <c r="C618" s="1002"/>
      <c r="D618" s="1002"/>
      <c r="E618" s="1002"/>
      <c r="F618" s="1002"/>
      <c r="G618" s="1002"/>
      <c r="H618" s="1002"/>
      <c r="I618" s="1002"/>
      <c r="J618" s="1002"/>
      <c r="K618" s="1002"/>
      <c r="L618" s="1002"/>
      <c r="M618" s="1002"/>
      <c r="N618" s="1002"/>
      <c r="O618" s="1002"/>
      <c r="P618" s="1002"/>
      <c r="Q618" s="1002"/>
      <c r="R618" s="1002"/>
      <c r="S618" s="1002"/>
      <c r="T618" s="1002"/>
      <c r="U618" s="1002"/>
      <c r="V618" s="1002"/>
      <c r="W618" s="1002"/>
      <c r="X618" s="1002"/>
      <c r="Y618" s="1002"/>
      <c r="Z618" s="1002"/>
    </row>
    <row r="619" spans="1:26" ht="13.5" customHeight="1">
      <c r="A619" s="1002"/>
      <c r="B619" s="1002"/>
      <c r="C619" s="1002"/>
      <c r="D619" s="1002"/>
      <c r="E619" s="1002"/>
      <c r="F619" s="1002"/>
      <c r="G619" s="1002"/>
      <c r="H619" s="1002"/>
      <c r="I619" s="1002"/>
      <c r="J619" s="1002"/>
      <c r="K619" s="1002"/>
      <c r="L619" s="1002"/>
      <c r="M619" s="1002"/>
      <c r="N619" s="1002"/>
      <c r="O619" s="1002"/>
      <c r="P619" s="1002"/>
      <c r="Q619" s="1002"/>
      <c r="R619" s="1002"/>
      <c r="S619" s="1002"/>
      <c r="T619" s="1002"/>
      <c r="U619" s="1002"/>
      <c r="V619" s="1002"/>
      <c r="W619" s="1002"/>
      <c r="X619" s="1002"/>
      <c r="Y619" s="1002"/>
      <c r="Z619" s="1002"/>
    </row>
    <row r="620" spans="1:26" ht="13.5" customHeight="1">
      <c r="A620" s="1002"/>
      <c r="B620" s="1002"/>
      <c r="C620" s="1002"/>
      <c r="D620" s="1002"/>
      <c r="E620" s="1002"/>
      <c r="F620" s="1002"/>
      <c r="G620" s="1002"/>
      <c r="H620" s="1002"/>
      <c r="I620" s="1002"/>
      <c r="J620" s="1002"/>
      <c r="K620" s="1002"/>
      <c r="L620" s="1002"/>
      <c r="M620" s="1002"/>
      <c r="N620" s="1002"/>
      <c r="O620" s="1002"/>
      <c r="P620" s="1002"/>
      <c r="Q620" s="1002"/>
      <c r="R620" s="1002"/>
      <c r="S620" s="1002"/>
      <c r="T620" s="1002"/>
      <c r="U620" s="1002"/>
      <c r="V620" s="1002"/>
      <c r="W620" s="1002"/>
      <c r="X620" s="1002"/>
      <c r="Y620" s="1002"/>
      <c r="Z620" s="1002"/>
    </row>
    <row r="621" spans="1:26" ht="13.5" customHeight="1">
      <c r="A621" s="1002"/>
      <c r="B621" s="1002"/>
      <c r="C621" s="1002"/>
      <c r="D621" s="1002"/>
      <c r="E621" s="1002"/>
      <c r="F621" s="1002"/>
      <c r="G621" s="1002"/>
      <c r="H621" s="1002"/>
      <c r="I621" s="1002"/>
      <c r="J621" s="1002"/>
      <c r="K621" s="1002"/>
      <c r="L621" s="1002"/>
      <c r="M621" s="1002"/>
      <c r="N621" s="1002"/>
      <c r="O621" s="1002"/>
      <c r="P621" s="1002"/>
      <c r="Q621" s="1002"/>
      <c r="R621" s="1002"/>
      <c r="S621" s="1002"/>
      <c r="T621" s="1002"/>
      <c r="U621" s="1002"/>
      <c r="V621" s="1002"/>
      <c r="W621" s="1002"/>
      <c r="X621" s="1002"/>
      <c r="Y621" s="1002"/>
      <c r="Z621" s="1002"/>
    </row>
    <row r="622" spans="1:26" ht="13.5" customHeight="1">
      <c r="A622" s="1002"/>
      <c r="B622" s="1002"/>
      <c r="C622" s="1002"/>
      <c r="D622" s="1002"/>
      <c r="E622" s="1002"/>
      <c r="F622" s="1002"/>
      <c r="G622" s="1002"/>
      <c r="H622" s="1002"/>
      <c r="I622" s="1002"/>
      <c r="J622" s="1002"/>
      <c r="K622" s="1002"/>
      <c r="L622" s="1002"/>
      <c r="M622" s="1002"/>
      <c r="N622" s="1002"/>
      <c r="O622" s="1002"/>
      <c r="P622" s="1002"/>
      <c r="Q622" s="1002"/>
      <c r="R622" s="1002"/>
      <c r="S622" s="1002"/>
      <c r="T622" s="1002"/>
      <c r="U622" s="1002"/>
      <c r="V622" s="1002"/>
      <c r="W622" s="1002"/>
      <c r="X622" s="1002"/>
      <c r="Y622" s="1002"/>
      <c r="Z622" s="1002"/>
    </row>
    <row r="623" spans="1:26" ht="13.5" customHeight="1">
      <c r="A623" s="1002"/>
      <c r="B623" s="1002"/>
      <c r="C623" s="1002"/>
      <c r="D623" s="1002"/>
      <c r="E623" s="1002"/>
      <c r="F623" s="1002"/>
      <c r="G623" s="1002"/>
      <c r="H623" s="1002"/>
      <c r="I623" s="1002"/>
      <c r="J623" s="1002"/>
      <c r="K623" s="1002"/>
      <c r="L623" s="1002"/>
      <c r="M623" s="1002"/>
      <c r="N623" s="1002"/>
      <c r="O623" s="1002"/>
      <c r="P623" s="1002"/>
      <c r="Q623" s="1002"/>
      <c r="R623" s="1002"/>
      <c r="S623" s="1002"/>
      <c r="T623" s="1002"/>
      <c r="U623" s="1002"/>
      <c r="V623" s="1002"/>
      <c r="W623" s="1002"/>
      <c r="X623" s="1002"/>
      <c r="Y623" s="1002"/>
      <c r="Z623" s="1002"/>
    </row>
    <row r="624" spans="1:26" ht="13.5" customHeight="1">
      <c r="A624" s="1002"/>
      <c r="B624" s="1002"/>
      <c r="C624" s="1002"/>
      <c r="D624" s="1002"/>
      <c r="E624" s="1002"/>
      <c r="F624" s="1002"/>
      <c r="G624" s="1002"/>
      <c r="H624" s="1002"/>
      <c r="I624" s="1002"/>
      <c r="J624" s="1002"/>
      <c r="K624" s="1002"/>
      <c r="L624" s="1002"/>
      <c r="M624" s="1002"/>
      <c r="N624" s="1002"/>
      <c r="O624" s="1002"/>
      <c r="P624" s="1002"/>
      <c r="Q624" s="1002"/>
      <c r="R624" s="1002"/>
      <c r="S624" s="1002"/>
      <c r="T624" s="1002"/>
      <c r="U624" s="1002"/>
      <c r="V624" s="1002"/>
      <c r="W624" s="1002"/>
      <c r="X624" s="1002"/>
      <c r="Y624" s="1002"/>
      <c r="Z624" s="1002"/>
    </row>
    <row r="625" spans="1:26" ht="13.5" customHeight="1">
      <c r="A625" s="1002"/>
      <c r="B625" s="1002"/>
      <c r="C625" s="1002"/>
      <c r="D625" s="1002"/>
      <c r="E625" s="1002"/>
      <c r="F625" s="1002"/>
      <c r="G625" s="1002"/>
      <c r="H625" s="1002"/>
      <c r="I625" s="1002"/>
      <c r="J625" s="1002"/>
      <c r="K625" s="1002"/>
      <c r="L625" s="1002"/>
      <c r="M625" s="1002"/>
      <c r="N625" s="1002"/>
      <c r="O625" s="1002"/>
      <c r="P625" s="1002"/>
      <c r="Q625" s="1002"/>
      <c r="R625" s="1002"/>
      <c r="S625" s="1002"/>
      <c r="T625" s="1002"/>
      <c r="U625" s="1002"/>
      <c r="V625" s="1002"/>
      <c r="W625" s="1002"/>
      <c r="X625" s="1002"/>
      <c r="Y625" s="1002"/>
      <c r="Z625" s="1002"/>
    </row>
    <row r="626" spans="1:26" ht="13.5" customHeight="1">
      <c r="A626" s="1002"/>
      <c r="B626" s="1002"/>
      <c r="C626" s="1002"/>
      <c r="D626" s="1002"/>
      <c r="E626" s="1002"/>
      <c r="F626" s="1002"/>
      <c r="G626" s="1002"/>
      <c r="H626" s="1002"/>
      <c r="I626" s="1002"/>
      <c r="J626" s="1002"/>
      <c r="K626" s="1002"/>
      <c r="L626" s="1002"/>
      <c r="M626" s="1002"/>
      <c r="N626" s="1002"/>
      <c r="O626" s="1002"/>
      <c r="P626" s="1002"/>
      <c r="Q626" s="1002"/>
      <c r="R626" s="1002"/>
      <c r="S626" s="1002"/>
      <c r="T626" s="1002"/>
      <c r="U626" s="1002"/>
      <c r="V626" s="1002"/>
      <c r="W626" s="1002"/>
      <c r="X626" s="1002"/>
      <c r="Y626" s="1002"/>
      <c r="Z626" s="1002"/>
    </row>
    <row r="627" spans="1:26" ht="13.5" customHeight="1">
      <c r="A627" s="1002"/>
      <c r="B627" s="1002"/>
      <c r="C627" s="1002"/>
      <c r="D627" s="1002"/>
      <c r="E627" s="1002"/>
      <c r="F627" s="1002"/>
      <c r="G627" s="1002"/>
      <c r="H627" s="1002"/>
      <c r="I627" s="1002"/>
      <c r="J627" s="1002"/>
      <c r="K627" s="1002"/>
      <c r="L627" s="1002"/>
      <c r="M627" s="1002"/>
      <c r="N627" s="1002"/>
      <c r="O627" s="1002"/>
      <c r="P627" s="1002"/>
      <c r="Q627" s="1002"/>
      <c r="R627" s="1002"/>
      <c r="S627" s="1002"/>
      <c r="T627" s="1002"/>
      <c r="U627" s="1002"/>
      <c r="V627" s="1002"/>
      <c r="W627" s="1002"/>
      <c r="X627" s="1002"/>
      <c r="Y627" s="1002"/>
      <c r="Z627" s="1002"/>
    </row>
    <row r="628" spans="1:26" ht="13.5" customHeight="1">
      <c r="A628" s="1002"/>
      <c r="B628" s="1002"/>
      <c r="C628" s="1002"/>
      <c r="D628" s="1002"/>
      <c r="E628" s="1002"/>
      <c r="F628" s="1002"/>
      <c r="G628" s="1002"/>
      <c r="H628" s="1002"/>
      <c r="I628" s="1002"/>
      <c r="J628" s="1002"/>
      <c r="K628" s="1002"/>
      <c r="L628" s="1002"/>
      <c r="M628" s="1002"/>
      <c r="N628" s="1002"/>
      <c r="O628" s="1002"/>
      <c r="P628" s="1002"/>
      <c r="Q628" s="1002"/>
      <c r="R628" s="1002"/>
      <c r="S628" s="1002"/>
      <c r="T628" s="1002"/>
      <c r="U628" s="1002"/>
      <c r="V628" s="1002"/>
      <c r="W628" s="1002"/>
      <c r="X628" s="1002"/>
      <c r="Y628" s="1002"/>
      <c r="Z628" s="1002"/>
    </row>
    <row r="629" spans="1:26" ht="13.5" customHeight="1">
      <c r="A629" s="1002"/>
      <c r="B629" s="1002"/>
      <c r="C629" s="1002"/>
      <c r="D629" s="1002"/>
      <c r="E629" s="1002"/>
      <c r="F629" s="1002"/>
      <c r="G629" s="1002"/>
      <c r="H629" s="1002"/>
      <c r="I629" s="1002"/>
      <c r="J629" s="1002"/>
      <c r="K629" s="1002"/>
      <c r="L629" s="1002"/>
      <c r="M629" s="1002"/>
      <c r="N629" s="1002"/>
      <c r="O629" s="1002"/>
      <c r="P629" s="1002"/>
      <c r="Q629" s="1002"/>
      <c r="R629" s="1002"/>
      <c r="S629" s="1002"/>
      <c r="T629" s="1002"/>
      <c r="U629" s="1002"/>
      <c r="V629" s="1002"/>
      <c r="W629" s="1002"/>
      <c r="X629" s="1002"/>
      <c r="Y629" s="1002"/>
      <c r="Z629" s="1002"/>
    </row>
    <row r="630" spans="1:26" ht="13.5" customHeight="1">
      <c r="A630" s="1002"/>
      <c r="B630" s="1002"/>
      <c r="C630" s="1002"/>
      <c r="D630" s="1002"/>
      <c r="E630" s="1002"/>
      <c r="F630" s="1002"/>
      <c r="G630" s="1002"/>
      <c r="H630" s="1002"/>
      <c r="I630" s="1002"/>
      <c r="J630" s="1002"/>
      <c r="K630" s="1002"/>
      <c r="L630" s="1002"/>
      <c r="M630" s="1002"/>
      <c r="N630" s="1002"/>
      <c r="O630" s="1002"/>
      <c r="P630" s="1002"/>
      <c r="Q630" s="1002"/>
      <c r="R630" s="1002"/>
      <c r="S630" s="1002"/>
      <c r="T630" s="1002"/>
      <c r="U630" s="1002"/>
      <c r="V630" s="1002"/>
      <c r="W630" s="1002"/>
      <c r="X630" s="1002"/>
      <c r="Y630" s="1002"/>
      <c r="Z630" s="1002"/>
    </row>
    <row r="631" spans="1:26" ht="13.5" customHeight="1">
      <c r="A631" s="1002"/>
      <c r="B631" s="1002"/>
      <c r="C631" s="1002"/>
      <c r="D631" s="1002"/>
      <c r="E631" s="1002"/>
      <c r="F631" s="1002"/>
      <c r="G631" s="1002"/>
      <c r="H631" s="1002"/>
      <c r="I631" s="1002"/>
      <c r="J631" s="1002"/>
      <c r="K631" s="1002"/>
      <c r="L631" s="1002"/>
      <c r="M631" s="1002"/>
      <c r="N631" s="1002"/>
      <c r="O631" s="1002"/>
      <c r="P631" s="1002"/>
      <c r="Q631" s="1002"/>
      <c r="R631" s="1002"/>
      <c r="S631" s="1002"/>
      <c r="T631" s="1002"/>
      <c r="U631" s="1002"/>
      <c r="V631" s="1002"/>
      <c r="W631" s="1002"/>
      <c r="X631" s="1002"/>
      <c r="Y631" s="1002"/>
      <c r="Z631" s="1002"/>
    </row>
    <row r="632" spans="1:26" ht="13.5" customHeight="1">
      <c r="A632" s="1002"/>
      <c r="B632" s="1002"/>
      <c r="C632" s="1002"/>
      <c r="D632" s="1002"/>
      <c r="E632" s="1002"/>
      <c r="F632" s="1002"/>
      <c r="G632" s="1002"/>
      <c r="H632" s="1002"/>
      <c r="I632" s="1002"/>
      <c r="J632" s="1002"/>
      <c r="K632" s="1002"/>
      <c r="L632" s="1002"/>
      <c r="M632" s="1002"/>
      <c r="N632" s="1002"/>
      <c r="O632" s="1002"/>
      <c r="P632" s="1002"/>
      <c r="Q632" s="1002"/>
      <c r="R632" s="1002"/>
      <c r="S632" s="1002"/>
      <c r="T632" s="1002"/>
      <c r="U632" s="1002"/>
      <c r="V632" s="1002"/>
      <c r="W632" s="1002"/>
      <c r="X632" s="1002"/>
      <c r="Y632" s="1002"/>
      <c r="Z632" s="1002"/>
    </row>
    <row r="633" spans="1:26" ht="13.5" customHeight="1">
      <c r="A633" s="1002"/>
      <c r="B633" s="1002"/>
      <c r="C633" s="1002"/>
      <c r="D633" s="1002"/>
      <c r="E633" s="1002"/>
      <c r="F633" s="1002"/>
      <c r="G633" s="1002"/>
      <c r="H633" s="1002"/>
      <c r="I633" s="1002"/>
      <c r="J633" s="1002"/>
      <c r="K633" s="1002"/>
      <c r="L633" s="1002"/>
      <c r="M633" s="1002"/>
      <c r="N633" s="1002"/>
      <c r="O633" s="1002"/>
      <c r="P633" s="1002"/>
      <c r="Q633" s="1002"/>
      <c r="R633" s="1002"/>
      <c r="S633" s="1002"/>
      <c r="T633" s="1002"/>
      <c r="U633" s="1002"/>
      <c r="V633" s="1002"/>
      <c r="W633" s="1002"/>
      <c r="X633" s="1002"/>
      <c r="Y633" s="1002"/>
      <c r="Z633" s="1002"/>
    </row>
    <row r="634" spans="1:26" ht="13.5" customHeight="1">
      <c r="A634" s="1002"/>
      <c r="B634" s="1002"/>
      <c r="C634" s="1002"/>
      <c r="D634" s="1002"/>
      <c r="E634" s="1002"/>
      <c r="F634" s="1002"/>
      <c r="G634" s="1002"/>
      <c r="H634" s="1002"/>
      <c r="I634" s="1002"/>
      <c r="J634" s="1002"/>
      <c r="K634" s="1002"/>
      <c r="L634" s="1002"/>
      <c r="M634" s="1002"/>
      <c r="N634" s="1002"/>
      <c r="O634" s="1002"/>
      <c r="P634" s="1002"/>
      <c r="Q634" s="1002"/>
      <c r="R634" s="1002"/>
      <c r="S634" s="1002"/>
      <c r="T634" s="1002"/>
      <c r="U634" s="1002"/>
      <c r="V634" s="1002"/>
      <c r="W634" s="1002"/>
      <c r="X634" s="1002"/>
      <c r="Y634" s="1002"/>
      <c r="Z634" s="1002"/>
    </row>
    <row r="635" spans="1:26" ht="13.5" customHeight="1">
      <c r="A635" s="1002"/>
      <c r="B635" s="1002"/>
      <c r="C635" s="1002"/>
      <c r="D635" s="1002"/>
      <c r="E635" s="1002"/>
      <c r="F635" s="1002"/>
      <c r="G635" s="1002"/>
      <c r="H635" s="1002"/>
      <c r="I635" s="1002"/>
      <c r="J635" s="1002"/>
      <c r="K635" s="1002"/>
      <c r="L635" s="1002"/>
      <c r="M635" s="1002"/>
      <c r="N635" s="1002"/>
      <c r="O635" s="1002"/>
      <c r="P635" s="1002"/>
      <c r="Q635" s="1002"/>
      <c r="R635" s="1002"/>
      <c r="S635" s="1002"/>
      <c r="T635" s="1002"/>
      <c r="U635" s="1002"/>
      <c r="V635" s="1002"/>
      <c r="W635" s="1002"/>
      <c r="X635" s="1002"/>
      <c r="Y635" s="1002"/>
      <c r="Z635" s="1002"/>
    </row>
    <row r="636" spans="1:26" ht="13.5" customHeight="1">
      <c r="A636" s="1002"/>
      <c r="B636" s="1002"/>
      <c r="C636" s="1002"/>
      <c r="D636" s="1002"/>
      <c r="E636" s="1002"/>
      <c r="F636" s="1002"/>
      <c r="G636" s="1002"/>
      <c r="H636" s="1002"/>
      <c r="I636" s="1002"/>
      <c r="J636" s="1002"/>
      <c r="K636" s="1002"/>
      <c r="L636" s="1002"/>
      <c r="M636" s="1002"/>
      <c r="N636" s="1002"/>
      <c r="O636" s="1002"/>
      <c r="P636" s="1002"/>
      <c r="Q636" s="1002"/>
      <c r="R636" s="1002"/>
      <c r="S636" s="1002"/>
      <c r="T636" s="1002"/>
      <c r="U636" s="1002"/>
      <c r="V636" s="1002"/>
      <c r="W636" s="1002"/>
      <c r="X636" s="1002"/>
      <c r="Y636" s="1002"/>
      <c r="Z636" s="1002"/>
    </row>
    <row r="637" spans="1:26" ht="13.5" customHeight="1">
      <c r="A637" s="1002"/>
      <c r="B637" s="1002"/>
      <c r="C637" s="1002"/>
      <c r="D637" s="1002"/>
      <c r="E637" s="1002"/>
      <c r="F637" s="1002"/>
      <c r="G637" s="1002"/>
      <c r="H637" s="1002"/>
      <c r="I637" s="1002"/>
      <c r="J637" s="1002"/>
      <c r="K637" s="1002"/>
      <c r="L637" s="1002"/>
      <c r="M637" s="1002"/>
      <c r="N637" s="1002"/>
      <c r="O637" s="1002"/>
      <c r="P637" s="1002"/>
      <c r="Q637" s="1002"/>
      <c r="R637" s="1002"/>
      <c r="S637" s="1002"/>
      <c r="T637" s="1002"/>
      <c r="U637" s="1002"/>
      <c r="V637" s="1002"/>
      <c r="W637" s="1002"/>
      <c r="X637" s="1002"/>
      <c r="Y637" s="1002"/>
      <c r="Z637" s="1002"/>
    </row>
    <row r="638" spans="1:26" ht="13.5" customHeight="1">
      <c r="A638" s="1002"/>
      <c r="B638" s="1002"/>
      <c r="C638" s="1002"/>
      <c r="D638" s="1002"/>
      <c r="E638" s="1002"/>
      <c r="F638" s="1002"/>
      <c r="G638" s="1002"/>
      <c r="H638" s="1002"/>
      <c r="I638" s="1002"/>
      <c r="J638" s="1002"/>
      <c r="K638" s="1002"/>
      <c r="L638" s="1002"/>
      <c r="M638" s="1002"/>
      <c r="N638" s="1002"/>
      <c r="O638" s="1002"/>
      <c r="P638" s="1002"/>
      <c r="Q638" s="1002"/>
      <c r="R638" s="1002"/>
      <c r="S638" s="1002"/>
      <c r="T638" s="1002"/>
      <c r="U638" s="1002"/>
      <c r="V638" s="1002"/>
      <c r="W638" s="1002"/>
      <c r="X638" s="1002"/>
      <c r="Y638" s="1002"/>
      <c r="Z638" s="1002"/>
    </row>
    <row r="639" spans="1:26" ht="13.5" customHeight="1">
      <c r="A639" s="1002"/>
      <c r="B639" s="1002"/>
      <c r="C639" s="1002"/>
      <c r="D639" s="1002"/>
      <c r="E639" s="1002"/>
      <c r="F639" s="1002"/>
      <c r="G639" s="1002"/>
      <c r="H639" s="1002"/>
      <c r="I639" s="1002"/>
      <c r="J639" s="1002"/>
      <c r="K639" s="1002"/>
      <c r="L639" s="1002"/>
      <c r="M639" s="1002"/>
      <c r="N639" s="1002"/>
      <c r="O639" s="1002"/>
      <c r="P639" s="1002"/>
      <c r="Q639" s="1002"/>
      <c r="R639" s="1002"/>
      <c r="S639" s="1002"/>
      <c r="T639" s="1002"/>
      <c r="U639" s="1002"/>
      <c r="V639" s="1002"/>
      <c r="W639" s="1002"/>
      <c r="X639" s="1002"/>
      <c r="Y639" s="1002"/>
      <c r="Z639" s="1002"/>
    </row>
    <row r="640" spans="1:26" ht="13.5" customHeight="1">
      <c r="A640" s="1002"/>
      <c r="B640" s="1002"/>
      <c r="C640" s="1002"/>
      <c r="D640" s="1002"/>
      <c r="E640" s="1002"/>
      <c r="F640" s="1002"/>
      <c r="G640" s="1002"/>
      <c r="H640" s="1002"/>
      <c r="I640" s="1002"/>
      <c r="J640" s="1002"/>
      <c r="K640" s="1002"/>
      <c r="L640" s="1002"/>
      <c r="M640" s="1002"/>
      <c r="N640" s="1002"/>
      <c r="O640" s="1002"/>
      <c r="P640" s="1002"/>
      <c r="Q640" s="1002"/>
      <c r="R640" s="1002"/>
      <c r="S640" s="1002"/>
      <c r="T640" s="1002"/>
      <c r="U640" s="1002"/>
      <c r="V640" s="1002"/>
      <c r="W640" s="1002"/>
      <c r="X640" s="1002"/>
      <c r="Y640" s="1002"/>
      <c r="Z640" s="1002"/>
    </row>
    <row r="641" spans="1:26" ht="13.5" customHeight="1">
      <c r="A641" s="1002"/>
      <c r="B641" s="1002"/>
      <c r="C641" s="1002"/>
      <c r="D641" s="1002"/>
      <c r="E641" s="1002"/>
      <c r="F641" s="1002"/>
      <c r="G641" s="1002"/>
      <c r="H641" s="1002"/>
      <c r="I641" s="1002"/>
      <c r="J641" s="1002"/>
      <c r="K641" s="1002"/>
      <c r="L641" s="1002"/>
      <c r="M641" s="1002"/>
      <c r="N641" s="1002"/>
      <c r="O641" s="1002"/>
      <c r="P641" s="1002"/>
      <c r="Q641" s="1002"/>
      <c r="R641" s="1002"/>
      <c r="S641" s="1002"/>
      <c r="T641" s="1002"/>
      <c r="U641" s="1002"/>
      <c r="V641" s="1002"/>
      <c r="W641" s="1002"/>
      <c r="X641" s="1002"/>
      <c r="Y641" s="1002"/>
      <c r="Z641" s="1002"/>
    </row>
    <row r="642" spans="1:26" ht="13.5" customHeight="1">
      <c r="A642" s="1002"/>
      <c r="B642" s="1002"/>
      <c r="C642" s="1002"/>
      <c r="D642" s="1002"/>
      <c r="E642" s="1002"/>
      <c r="F642" s="1002"/>
      <c r="G642" s="1002"/>
      <c r="H642" s="1002"/>
      <c r="I642" s="1002"/>
      <c r="J642" s="1002"/>
      <c r="K642" s="1002"/>
      <c r="L642" s="1002"/>
      <c r="M642" s="1002"/>
      <c r="N642" s="1002"/>
      <c r="O642" s="1002"/>
      <c r="P642" s="1002"/>
      <c r="Q642" s="1002"/>
      <c r="R642" s="1002"/>
      <c r="S642" s="1002"/>
      <c r="T642" s="1002"/>
      <c r="U642" s="1002"/>
      <c r="V642" s="1002"/>
      <c r="W642" s="1002"/>
      <c r="X642" s="1002"/>
      <c r="Y642" s="1002"/>
      <c r="Z642" s="1002"/>
    </row>
    <row r="643" spans="1:26" ht="13.5" customHeight="1">
      <c r="A643" s="1002"/>
      <c r="B643" s="1002"/>
      <c r="C643" s="1002"/>
      <c r="D643" s="1002"/>
      <c r="E643" s="1002"/>
      <c r="F643" s="1002"/>
      <c r="G643" s="1002"/>
      <c r="H643" s="1002"/>
      <c r="I643" s="1002"/>
      <c r="J643" s="1002"/>
      <c r="K643" s="1002"/>
      <c r="L643" s="1002"/>
      <c r="M643" s="1002"/>
      <c r="N643" s="1002"/>
      <c r="O643" s="1002"/>
      <c r="P643" s="1002"/>
      <c r="Q643" s="1002"/>
      <c r="R643" s="1002"/>
      <c r="S643" s="1002"/>
      <c r="T643" s="1002"/>
      <c r="U643" s="1002"/>
      <c r="V643" s="1002"/>
      <c r="W643" s="1002"/>
      <c r="X643" s="1002"/>
      <c r="Y643" s="1002"/>
      <c r="Z643" s="1002"/>
    </row>
    <row r="644" spans="1:26" ht="13.5" customHeight="1">
      <c r="A644" s="1002"/>
      <c r="B644" s="1002"/>
      <c r="C644" s="1002"/>
      <c r="D644" s="1002"/>
      <c r="E644" s="1002"/>
      <c r="F644" s="1002"/>
      <c r="G644" s="1002"/>
      <c r="H644" s="1002"/>
      <c r="I644" s="1002"/>
      <c r="J644" s="1002"/>
      <c r="K644" s="1002"/>
      <c r="L644" s="1002"/>
      <c r="M644" s="1002"/>
      <c r="N644" s="1002"/>
      <c r="O644" s="1002"/>
      <c r="P644" s="1002"/>
      <c r="Q644" s="1002"/>
      <c r="R644" s="1002"/>
      <c r="S644" s="1002"/>
      <c r="T644" s="1002"/>
      <c r="U644" s="1002"/>
      <c r="V644" s="1002"/>
      <c r="W644" s="1002"/>
      <c r="X644" s="1002"/>
      <c r="Y644" s="1002"/>
      <c r="Z644" s="1002"/>
    </row>
    <row r="645" spans="1:26" ht="13.5" customHeight="1">
      <c r="A645" s="1002"/>
      <c r="B645" s="1002"/>
      <c r="C645" s="1002"/>
      <c r="D645" s="1002"/>
      <c r="E645" s="1002"/>
      <c r="F645" s="1002"/>
      <c r="G645" s="1002"/>
      <c r="H645" s="1002"/>
      <c r="I645" s="1002"/>
      <c r="J645" s="1002"/>
      <c r="K645" s="1002"/>
      <c r="L645" s="1002"/>
      <c r="M645" s="1002"/>
      <c r="N645" s="1002"/>
      <c r="O645" s="1002"/>
      <c r="P645" s="1002"/>
      <c r="Q645" s="1002"/>
      <c r="R645" s="1002"/>
      <c r="S645" s="1002"/>
      <c r="T645" s="1002"/>
      <c r="U645" s="1002"/>
      <c r="V645" s="1002"/>
      <c r="W645" s="1002"/>
      <c r="X645" s="1002"/>
      <c r="Y645" s="1002"/>
      <c r="Z645" s="1002"/>
    </row>
    <row r="646" spans="1:26" ht="13.5" customHeight="1">
      <c r="A646" s="1002"/>
      <c r="B646" s="1002"/>
      <c r="C646" s="1002"/>
      <c r="D646" s="1002"/>
      <c r="E646" s="1002"/>
      <c r="F646" s="1002"/>
      <c r="G646" s="1002"/>
      <c r="H646" s="1002"/>
      <c r="I646" s="1002"/>
      <c r="J646" s="1002"/>
      <c r="K646" s="1002"/>
      <c r="L646" s="1002"/>
      <c r="M646" s="1002"/>
      <c r="N646" s="1002"/>
      <c r="O646" s="1002"/>
      <c r="P646" s="1002"/>
      <c r="Q646" s="1002"/>
      <c r="R646" s="1002"/>
      <c r="S646" s="1002"/>
      <c r="T646" s="1002"/>
      <c r="U646" s="1002"/>
      <c r="V646" s="1002"/>
      <c r="W646" s="1002"/>
      <c r="X646" s="1002"/>
      <c r="Y646" s="1002"/>
      <c r="Z646" s="1002"/>
    </row>
    <row r="647" spans="1:26" ht="13.5" customHeight="1">
      <c r="A647" s="1002"/>
      <c r="B647" s="1002"/>
      <c r="C647" s="1002"/>
      <c r="D647" s="1002"/>
      <c r="E647" s="1002"/>
      <c r="F647" s="1002"/>
      <c r="G647" s="1002"/>
      <c r="H647" s="1002"/>
      <c r="I647" s="1002"/>
      <c r="J647" s="1002"/>
      <c r="K647" s="1002"/>
      <c r="L647" s="1002"/>
      <c r="M647" s="1002"/>
      <c r="N647" s="1002"/>
      <c r="O647" s="1002"/>
      <c r="P647" s="1002"/>
      <c r="Q647" s="1002"/>
      <c r="R647" s="1002"/>
      <c r="S647" s="1002"/>
      <c r="T647" s="1002"/>
      <c r="U647" s="1002"/>
      <c r="V647" s="1002"/>
      <c r="W647" s="1002"/>
      <c r="X647" s="1002"/>
      <c r="Y647" s="1002"/>
      <c r="Z647" s="1002"/>
    </row>
    <row r="648" spans="1:26" ht="13.5" customHeight="1">
      <c r="A648" s="1002"/>
      <c r="B648" s="1002"/>
      <c r="C648" s="1002"/>
      <c r="D648" s="1002"/>
      <c r="E648" s="1002"/>
      <c r="F648" s="1002"/>
      <c r="G648" s="1002"/>
      <c r="H648" s="1002"/>
      <c r="I648" s="1002"/>
      <c r="J648" s="1002"/>
      <c r="K648" s="1002"/>
      <c r="L648" s="1002"/>
      <c r="M648" s="1002"/>
      <c r="N648" s="1002"/>
      <c r="O648" s="1002"/>
      <c r="P648" s="1002"/>
      <c r="Q648" s="1002"/>
      <c r="R648" s="1002"/>
      <c r="S648" s="1002"/>
      <c r="T648" s="1002"/>
      <c r="U648" s="1002"/>
      <c r="V648" s="1002"/>
      <c r="W648" s="1002"/>
      <c r="X648" s="1002"/>
      <c r="Y648" s="1002"/>
      <c r="Z648" s="1002"/>
    </row>
    <row r="649" spans="1:26" ht="13.5" customHeight="1">
      <c r="A649" s="1002"/>
      <c r="B649" s="1002"/>
      <c r="C649" s="1002"/>
      <c r="D649" s="1002"/>
      <c r="E649" s="1002"/>
      <c r="F649" s="1002"/>
      <c r="G649" s="1002"/>
      <c r="H649" s="1002"/>
      <c r="I649" s="1002"/>
      <c r="J649" s="1002"/>
      <c r="K649" s="1002"/>
      <c r="L649" s="1002"/>
      <c r="M649" s="1002"/>
      <c r="N649" s="1002"/>
      <c r="O649" s="1002"/>
      <c r="P649" s="1002"/>
      <c r="Q649" s="1002"/>
      <c r="R649" s="1002"/>
      <c r="S649" s="1002"/>
      <c r="T649" s="1002"/>
      <c r="U649" s="1002"/>
      <c r="V649" s="1002"/>
      <c r="W649" s="1002"/>
      <c r="X649" s="1002"/>
      <c r="Y649" s="1002"/>
      <c r="Z649" s="1002"/>
    </row>
    <row r="650" spans="1:26" ht="13.5" customHeight="1">
      <c r="A650" s="1002"/>
      <c r="B650" s="1002"/>
      <c r="C650" s="1002"/>
      <c r="D650" s="1002"/>
      <c r="E650" s="1002"/>
      <c r="F650" s="1002"/>
      <c r="G650" s="1002"/>
      <c r="H650" s="1002"/>
      <c r="I650" s="1002"/>
      <c r="J650" s="1002"/>
      <c r="K650" s="1002"/>
      <c r="L650" s="1002"/>
      <c r="M650" s="1002"/>
      <c r="N650" s="1002"/>
      <c r="O650" s="1002"/>
      <c r="P650" s="1002"/>
      <c r="Q650" s="1002"/>
      <c r="R650" s="1002"/>
      <c r="S650" s="1002"/>
      <c r="T650" s="1002"/>
      <c r="U650" s="1002"/>
      <c r="V650" s="1002"/>
      <c r="W650" s="1002"/>
      <c r="X650" s="1002"/>
      <c r="Y650" s="1002"/>
      <c r="Z650" s="1002"/>
    </row>
    <row r="651" spans="1:26" ht="13.5" customHeight="1">
      <c r="A651" s="1002"/>
      <c r="B651" s="1002"/>
      <c r="C651" s="1002"/>
      <c r="D651" s="1002"/>
      <c r="E651" s="1002"/>
      <c r="F651" s="1002"/>
      <c r="G651" s="1002"/>
      <c r="H651" s="1002"/>
      <c r="I651" s="1002"/>
      <c r="J651" s="1002"/>
      <c r="K651" s="1002"/>
      <c r="L651" s="1002"/>
      <c r="M651" s="1002"/>
      <c r="N651" s="1002"/>
      <c r="O651" s="1002"/>
      <c r="P651" s="1002"/>
      <c r="Q651" s="1002"/>
      <c r="R651" s="1002"/>
      <c r="S651" s="1002"/>
      <c r="T651" s="1002"/>
      <c r="U651" s="1002"/>
      <c r="V651" s="1002"/>
      <c r="W651" s="1002"/>
      <c r="X651" s="1002"/>
      <c r="Y651" s="1002"/>
      <c r="Z651" s="1002"/>
    </row>
    <row r="652" spans="1:26" ht="13.5" customHeight="1">
      <c r="A652" s="1002"/>
      <c r="B652" s="1002"/>
      <c r="C652" s="1002"/>
      <c r="D652" s="1002"/>
      <c r="E652" s="1002"/>
      <c r="F652" s="1002"/>
      <c r="G652" s="1002"/>
      <c r="H652" s="1002"/>
      <c r="I652" s="1002"/>
      <c r="J652" s="1002"/>
      <c r="K652" s="1002"/>
      <c r="L652" s="1002"/>
      <c r="M652" s="1002"/>
      <c r="N652" s="1002"/>
      <c r="O652" s="1002"/>
      <c r="P652" s="1002"/>
      <c r="Q652" s="1002"/>
      <c r="R652" s="1002"/>
      <c r="S652" s="1002"/>
      <c r="T652" s="1002"/>
      <c r="U652" s="1002"/>
      <c r="V652" s="1002"/>
      <c r="W652" s="1002"/>
      <c r="X652" s="1002"/>
      <c r="Y652" s="1002"/>
      <c r="Z652" s="1002"/>
    </row>
    <row r="653" spans="1:26" ht="13.5" customHeight="1">
      <c r="A653" s="1002"/>
      <c r="B653" s="1002"/>
      <c r="C653" s="1002"/>
      <c r="D653" s="1002"/>
      <c r="E653" s="1002"/>
      <c r="F653" s="1002"/>
      <c r="G653" s="1002"/>
      <c r="H653" s="1002"/>
      <c r="I653" s="1002"/>
      <c r="J653" s="1002"/>
      <c r="K653" s="1002"/>
      <c r="L653" s="1002"/>
      <c r="M653" s="1002"/>
      <c r="N653" s="1002"/>
      <c r="O653" s="1002"/>
      <c r="P653" s="1002"/>
      <c r="Q653" s="1002"/>
      <c r="R653" s="1002"/>
      <c r="S653" s="1002"/>
      <c r="T653" s="1002"/>
      <c r="U653" s="1002"/>
      <c r="V653" s="1002"/>
      <c r="W653" s="1002"/>
      <c r="X653" s="1002"/>
      <c r="Y653" s="1002"/>
      <c r="Z653" s="1002"/>
    </row>
    <row r="654" spans="1:26" ht="13.5" customHeight="1">
      <c r="A654" s="1002"/>
      <c r="B654" s="1002"/>
      <c r="C654" s="1002"/>
      <c r="D654" s="1002"/>
      <c r="E654" s="1002"/>
      <c r="F654" s="1002"/>
      <c r="G654" s="1002"/>
      <c r="H654" s="1002"/>
      <c r="I654" s="1002"/>
      <c r="J654" s="1002"/>
      <c r="K654" s="1002"/>
      <c r="L654" s="1002"/>
      <c r="M654" s="1002"/>
      <c r="N654" s="1002"/>
      <c r="O654" s="1002"/>
      <c r="P654" s="1002"/>
      <c r="Q654" s="1002"/>
      <c r="R654" s="1002"/>
      <c r="S654" s="1002"/>
      <c r="T654" s="1002"/>
      <c r="U654" s="1002"/>
      <c r="V654" s="1002"/>
      <c r="W654" s="1002"/>
      <c r="X654" s="1002"/>
      <c r="Y654" s="1002"/>
      <c r="Z654" s="1002"/>
    </row>
    <row r="655" spans="1:26" ht="13.5" customHeight="1">
      <c r="A655" s="1002"/>
      <c r="B655" s="1002"/>
      <c r="C655" s="1002"/>
      <c r="D655" s="1002"/>
      <c r="E655" s="1002"/>
      <c r="F655" s="1002"/>
      <c r="G655" s="1002"/>
      <c r="H655" s="1002"/>
      <c r="I655" s="1002"/>
      <c r="J655" s="1002"/>
      <c r="K655" s="1002"/>
      <c r="L655" s="1002"/>
      <c r="M655" s="1002"/>
      <c r="N655" s="1002"/>
      <c r="O655" s="1002"/>
      <c r="P655" s="1002"/>
      <c r="Q655" s="1002"/>
      <c r="R655" s="1002"/>
      <c r="S655" s="1002"/>
      <c r="T655" s="1002"/>
      <c r="U655" s="1002"/>
      <c r="V655" s="1002"/>
      <c r="W655" s="1002"/>
      <c r="X655" s="1002"/>
      <c r="Y655" s="1002"/>
      <c r="Z655" s="1002"/>
    </row>
    <row r="656" spans="1:26" ht="13.5" customHeight="1">
      <c r="A656" s="1002"/>
      <c r="B656" s="1002"/>
      <c r="C656" s="1002"/>
      <c r="D656" s="1002"/>
      <c r="E656" s="1002"/>
      <c r="F656" s="1002"/>
      <c r="G656" s="1002"/>
      <c r="H656" s="1002"/>
      <c r="I656" s="1002"/>
      <c r="J656" s="1002"/>
      <c r="K656" s="1002"/>
      <c r="L656" s="1002"/>
      <c r="M656" s="1002"/>
      <c r="N656" s="1002"/>
      <c r="O656" s="1002"/>
      <c r="P656" s="1002"/>
      <c r="Q656" s="1002"/>
      <c r="R656" s="1002"/>
      <c r="S656" s="1002"/>
      <c r="T656" s="1002"/>
      <c r="U656" s="1002"/>
      <c r="V656" s="1002"/>
      <c r="W656" s="1002"/>
      <c r="X656" s="1002"/>
      <c r="Y656" s="1002"/>
      <c r="Z656" s="1002"/>
    </row>
    <row r="657" spans="1:26" ht="13.5" customHeight="1">
      <c r="A657" s="1002"/>
      <c r="B657" s="1002"/>
      <c r="C657" s="1002"/>
      <c r="D657" s="1002"/>
      <c r="E657" s="1002"/>
      <c r="F657" s="1002"/>
      <c r="G657" s="1002"/>
      <c r="H657" s="1002"/>
      <c r="I657" s="1002"/>
      <c r="J657" s="1002"/>
      <c r="K657" s="1002"/>
      <c r="L657" s="1002"/>
      <c r="M657" s="1002"/>
      <c r="N657" s="1002"/>
      <c r="O657" s="1002"/>
      <c r="P657" s="1002"/>
      <c r="Q657" s="1002"/>
      <c r="R657" s="1002"/>
      <c r="S657" s="1002"/>
      <c r="T657" s="1002"/>
      <c r="U657" s="1002"/>
      <c r="V657" s="1002"/>
      <c r="W657" s="1002"/>
      <c r="X657" s="1002"/>
      <c r="Y657" s="1002"/>
      <c r="Z657" s="1002"/>
    </row>
    <row r="658" spans="1:26" ht="13.5" customHeight="1">
      <c r="A658" s="1002"/>
      <c r="B658" s="1002"/>
      <c r="C658" s="1002"/>
      <c r="D658" s="1002"/>
      <c r="E658" s="1002"/>
      <c r="F658" s="1002"/>
      <c r="G658" s="1002"/>
      <c r="H658" s="1002"/>
      <c r="I658" s="1002"/>
      <c r="J658" s="1002"/>
      <c r="K658" s="1002"/>
      <c r="L658" s="1002"/>
      <c r="M658" s="1002"/>
      <c r="N658" s="1002"/>
      <c r="O658" s="1002"/>
      <c r="P658" s="1002"/>
      <c r="Q658" s="1002"/>
      <c r="R658" s="1002"/>
      <c r="S658" s="1002"/>
      <c r="T658" s="1002"/>
      <c r="U658" s="1002"/>
      <c r="V658" s="1002"/>
      <c r="W658" s="1002"/>
      <c r="X658" s="1002"/>
      <c r="Y658" s="1002"/>
      <c r="Z658" s="1002"/>
    </row>
    <row r="659" spans="1:26" ht="13.5" customHeight="1">
      <c r="A659" s="1002"/>
      <c r="B659" s="1002"/>
      <c r="C659" s="1002"/>
      <c r="D659" s="1002"/>
      <c r="E659" s="1002"/>
      <c r="F659" s="1002"/>
      <c r="G659" s="1002"/>
      <c r="H659" s="1002"/>
      <c r="I659" s="1002"/>
      <c r="J659" s="1002"/>
      <c r="K659" s="1002"/>
      <c r="L659" s="1002"/>
      <c r="M659" s="1002"/>
      <c r="N659" s="1002"/>
      <c r="O659" s="1002"/>
      <c r="P659" s="1002"/>
      <c r="Q659" s="1002"/>
      <c r="R659" s="1002"/>
      <c r="S659" s="1002"/>
      <c r="T659" s="1002"/>
      <c r="U659" s="1002"/>
      <c r="V659" s="1002"/>
      <c r="W659" s="1002"/>
      <c r="X659" s="1002"/>
      <c r="Y659" s="1002"/>
      <c r="Z659" s="1002"/>
    </row>
    <row r="660" spans="1:26" ht="13.5" customHeight="1">
      <c r="A660" s="1002"/>
      <c r="B660" s="1002"/>
      <c r="C660" s="1002"/>
      <c r="D660" s="1002"/>
      <c r="E660" s="1002"/>
      <c r="F660" s="1002"/>
      <c r="G660" s="1002"/>
      <c r="H660" s="1002"/>
      <c r="I660" s="1002"/>
      <c r="J660" s="1002"/>
      <c r="K660" s="1002"/>
      <c r="L660" s="1002"/>
      <c r="M660" s="1002"/>
      <c r="N660" s="1002"/>
      <c r="O660" s="1002"/>
      <c r="P660" s="1002"/>
      <c r="Q660" s="1002"/>
      <c r="R660" s="1002"/>
      <c r="S660" s="1002"/>
      <c r="T660" s="1002"/>
      <c r="U660" s="1002"/>
      <c r="V660" s="1002"/>
      <c r="W660" s="1002"/>
      <c r="X660" s="1002"/>
      <c r="Y660" s="1002"/>
      <c r="Z660" s="1002"/>
    </row>
    <row r="661" spans="1:26" ht="13.5" customHeight="1">
      <c r="A661" s="1002"/>
      <c r="B661" s="1002"/>
      <c r="C661" s="1002"/>
      <c r="D661" s="1002"/>
      <c r="E661" s="1002"/>
      <c r="F661" s="1002"/>
      <c r="G661" s="1002"/>
      <c r="H661" s="1002"/>
      <c r="I661" s="1002"/>
      <c r="J661" s="1002"/>
      <c r="K661" s="1002"/>
      <c r="L661" s="1002"/>
      <c r="M661" s="1002"/>
      <c r="N661" s="1002"/>
      <c r="O661" s="1002"/>
      <c r="P661" s="1002"/>
      <c r="Q661" s="1002"/>
      <c r="R661" s="1002"/>
      <c r="S661" s="1002"/>
      <c r="T661" s="1002"/>
      <c r="U661" s="1002"/>
      <c r="V661" s="1002"/>
      <c r="W661" s="1002"/>
      <c r="X661" s="1002"/>
      <c r="Y661" s="1002"/>
      <c r="Z661" s="1002"/>
    </row>
    <row r="662" spans="1:26" ht="13.5" customHeight="1">
      <c r="A662" s="1002"/>
      <c r="B662" s="1002"/>
      <c r="C662" s="1002"/>
      <c r="D662" s="1002"/>
      <c r="E662" s="1002"/>
      <c r="F662" s="1002"/>
      <c r="G662" s="1002"/>
      <c r="H662" s="1002"/>
      <c r="I662" s="1002"/>
      <c r="J662" s="1002"/>
      <c r="K662" s="1002"/>
      <c r="L662" s="1002"/>
      <c r="M662" s="1002"/>
      <c r="N662" s="1002"/>
      <c r="O662" s="1002"/>
      <c r="P662" s="1002"/>
      <c r="Q662" s="1002"/>
      <c r="R662" s="1002"/>
      <c r="S662" s="1002"/>
      <c r="T662" s="1002"/>
      <c r="U662" s="1002"/>
      <c r="V662" s="1002"/>
      <c r="W662" s="1002"/>
      <c r="X662" s="1002"/>
      <c r="Y662" s="1002"/>
      <c r="Z662" s="1002"/>
    </row>
    <row r="663" spans="1:26" ht="13.5" customHeight="1">
      <c r="A663" s="1002"/>
      <c r="B663" s="1002"/>
      <c r="C663" s="1002"/>
      <c r="D663" s="1002"/>
      <c r="E663" s="1002"/>
      <c r="F663" s="1002"/>
      <c r="G663" s="1002"/>
      <c r="H663" s="1002"/>
      <c r="I663" s="1002"/>
      <c r="J663" s="1002"/>
      <c r="K663" s="1002"/>
      <c r="L663" s="1002"/>
      <c r="M663" s="1002"/>
      <c r="N663" s="1002"/>
      <c r="O663" s="1002"/>
      <c r="P663" s="1002"/>
      <c r="Q663" s="1002"/>
      <c r="R663" s="1002"/>
      <c r="S663" s="1002"/>
      <c r="T663" s="1002"/>
      <c r="U663" s="1002"/>
      <c r="V663" s="1002"/>
      <c r="W663" s="1002"/>
      <c r="X663" s="1002"/>
      <c r="Y663" s="1002"/>
      <c r="Z663" s="1002"/>
    </row>
    <row r="664" spans="1:26" ht="13.5" customHeight="1">
      <c r="A664" s="1002"/>
      <c r="B664" s="1002"/>
      <c r="C664" s="1002"/>
      <c r="D664" s="1002"/>
      <c r="E664" s="1002"/>
      <c r="F664" s="1002"/>
      <c r="G664" s="1002"/>
      <c r="H664" s="1002"/>
      <c r="I664" s="1002"/>
      <c r="J664" s="1002"/>
      <c r="K664" s="1002"/>
      <c r="L664" s="1002"/>
      <c r="M664" s="1002"/>
      <c r="N664" s="1002"/>
      <c r="O664" s="1002"/>
      <c r="P664" s="1002"/>
      <c r="Q664" s="1002"/>
      <c r="R664" s="1002"/>
      <c r="S664" s="1002"/>
      <c r="T664" s="1002"/>
      <c r="U664" s="1002"/>
      <c r="V664" s="1002"/>
      <c r="W664" s="1002"/>
      <c r="X664" s="1002"/>
      <c r="Y664" s="1002"/>
      <c r="Z664" s="1002"/>
    </row>
    <row r="665" spans="1:26" ht="13.5" customHeight="1">
      <c r="A665" s="1002"/>
      <c r="B665" s="1002"/>
      <c r="C665" s="1002"/>
      <c r="D665" s="1002"/>
      <c r="E665" s="1002"/>
      <c r="F665" s="1002"/>
      <c r="G665" s="1002"/>
      <c r="H665" s="1002"/>
      <c r="I665" s="1002"/>
      <c r="J665" s="1002"/>
      <c r="K665" s="1002"/>
      <c r="L665" s="1002"/>
      <c r="M665" s="1002"/>
      <c r="N665" s="1002"/>
      <c r="O665" s="1002"/>
      <c r="P665" s="1002"/>
      <c r="Q665" s="1002"/>
      <c r="R665" s="1002"/>
      <c r="S665" s="1002"/>
      <c r="T665" s="1002"/>
      <c r="U665" s="1002"/>
      <c r="V665" s="1002"/>
      <c r="W665" s="1002"/>
      <c r="X665" s="1002"/>
      <c r="Y665" s="1002"/>
      <c r="Z665" s="1002"/>
    </row>
    <row r="666" spans="1:26" ht="13.5" customHeight="1">
      <c r="A666" s="1002"/>
      <c r="B666" s="1002"/>
      <c r="C666" s="1002"/>
      <c r="D666" s="1002"/>
      <c r="E666" s="1002"/>
      <c r="F666" s="1002"/>
      <c r="G666" s="1002"/>
      <c r="H666" s="1002"/>
      <c r="I666" s="1002"/>
      <c r="J666" s="1002"/>
      <c r="K666" s="1002"/>
      <c r="L666" s="1002"/>
      <c r="M666" s="1002"/>
      <c r="N666" s="1002"/>
      <c r="O666" s="1002"/>
      <c r="P666" s="1002"/>
      <c r="Q666" s="1002"/>
      <c r="R666" s="1002"/>
      <c r="S666" s="1002"/>
      <c r="T666" s="1002"/>
      <c r="U666" s="1002"/>
      <c r="V666" s="1002"/>
      <c r="W666" s="1002"/>
      <c r="X666" s="1002"/>
      <c r="Y666" s="1002"/>
      <c r="Z666" s="1002"/>
    </row>
    <row r="667" spans="1:26" ht="13.5" customHeight="1">
      <c r="A667" s="1002"/>
      <c r="B667" s="1002"/>
      <c r="C667" s="1002"/>
      <c r="D667" s="1002"/>
      <c r="E667" s="1002"/>
      <c r="F667" s="1002"/>
      <c r="G667" s="1002"/>
      <c r="H667" s="1002"/>
      <c r="I667" s="1002"/>
      <c r="J667" s="1002"/>
      <c r="K667" s="1002"/>
      <c r="L667" s="1002"/>
      <c r="M667" s="1002"/>
      <c r="N667" s="1002"/>
      <c r="O667" s="1002"/>
      <c r="P667" s="1002"/>
      <c r="Q667" s="1002"/>
      <c r="R667" s="1002"/>
      <c r="S667" s="1002"/>
      <c r="T667" s="1002"/>
      <c r="U667" s="1002"/>
      <c r="V667" s="1002"/>
      <c r="W667" s="1002"/>
      <c r="X667" s="1002"/>
      <c r="Y667" s="1002"/>
      <c r="Z667" s="1002"/>
    </row>
    <row r="668" spans="1:26" ht="13.5" customHeight="1">
      <c r="A668" s="1002"/>
      <c r="B668" s="1002"/>
      <c r="C668" s="1002"/>
      <c r="D668" s="1002"/>
      <c r="E668" s="1002"/>
      <c r="F668" s="1002"/>
      <c r="G668" s="1002"/>
      <c r="H668" s="1002"/>
      <c r="I668" s="1002"/>
      <c r="J668" s="1002"/>
      <c r="K668" s="1002"/>
      <c r="L668" s="1002"/>
      <c r="M668" s="1002"/>
      <c r="N668" s="1002"/>
      <c r="O668" s="1002"/>
      <c r="P668" s="1002"/>
      <c r="Q668" s="1002"/>
      <c r="R668" s="1002"/>
      <c r="S668" s="1002"/>
      <c r="T668" s="1002"/>
      <c r="U668" s="1002"/>
      <c r="V668" s="1002"/>
      <c r="W668" s="1002"/>
      <c r="X668" s="1002"/>
      <c r="Y668" s="1002"/>
      <c r="Z668" s="1002"/>
    </row>
    <row r="669" spans="1:26" ht="13.5" customHeight="1">
      <c r="A669" s="1002"/>
      <c r="B669" s="1002"/>
      <c r="C669" s="1002"/>
      <c r="D669" s="1002"/>
      <c r="E669" s="1002"/>
      <c r="F669" s="1002"/>
      <c r="G669" s="1002"/>
      <c r="H669" s="1002"/>
      <c r="I669" s="1002"/>
      <c r="J669" s="1002"/>
      <c r="K669" s="1002"/>
      <c r="L669" s="1002"/>
      <c r="M669" s="1002"/>
      <c r="N669" s="1002"/>
      <c r="O669" s="1002"/>
      <c r="P669" s="1002"/>
      <c r="Q669" s="1002"/>
      <c r="R669" s="1002"/>
      <c r="S669" s="1002"/>
      <c r="T669" s="1002"/>
      <c r="U669" s="1002"/>
      <c r="V669" s="1002"/>
      <c r="W669" s="1002"/>
      <c r="X669" s="1002"/>
      <c r="Y669" s="1002"/>
      <c r="Z669" s="1002"/>
    </row>
    <row r="670" spans="1:26" ht="13.5" customHeight="1">
      <c r="A670" s="1002"/>
      <c r="B670" s="1002"/>
      <c r="C670" s="1002"/>
      <c r="D670" s="1002"/>
      <c r="E670" s="1002"/>
      <c r="F670" s="1002"/>
      <c r="G670" s="1002"/>
      <c r="H670" s="1002"/>
      <c r="I670" s="1002"/>
      <c r="J670" s="1002"/>
      <c r="K670" s="1002"/>
      <c r="L670" s="1002"/>
      <c r="M670" s="1002"/>
      <c r="N670" s="1002"/>
      <c r="O670" s="1002"/>
      <c r="P670" s="1002"/>
      <c r="Q670" s="1002"/>
      <c r="R670" s="1002"/>
      <c r="S670" s="1002"/>
      <c r="T670" s="1002"/>
      <c r="U670" s="1002"/>
      <c r="V670" s="1002"/>
      <c r="W670" s="1002"/>
      <c r="X670" s="1002"/>
      <c r="Y670" s="1002"/>
      <c r="Z670" s="1002"/>
    </row>
    <row r="671" spans="1:26" ht="13.5" customHeight="1">
      <c r="A671" s="1002"/>
      <c r="B671" s="1002"/>
      <c r="C671" s="1002"/>
      <c r="D671" s="1002"/>
      <c r="E671" s="1002"/>
      <c r="F671" s="1002"/>
      <c r="G671" s="1002"/>
      <c r="H671" s="1002"/>
      <c r="I671" s="1002"/>
      <c r="J671" s="1002"/>
      <c r="K671" s="1002"/>
      <c r="L671" s="1002"/>
      <c r="M671" s="1002"/>
      <c r="N671" s="1002"/>
      <c r="O671" s="1002"/>
      <c r="P671" s="1002"/>
      <c r="Q671" s="1002"/>
      <c r="R671" s="1002"/>
      <c r="S671" s="1002"/>
      <c r="T671" s="1002"/>
      <c r="U671" s="1002"/>
      <c r="V671" s="1002"/>
      <c r="W671" s="1002"/>
      <c r="X671" s="1002"/>
      <c r="Y671" s="1002"/>
      <c r="Z671" s="1002"/>
    </row>
    <row r="672" spans="1:26" ht="13.5" customHeight="1">
      <c r="A672" s="1002"/>
      <c r="B672" s="1002"/>
      <c r="C672" s="1002"/>
      <c r="D672" s="1002"/>
      <c r="E672" s="1002"/>
      <c r="F672" s="1002"/>
      <c r="G672" s="1002"/>
      <c r="H672" s="1002"/>
      <c r="I672" s="1002"/>
      <c r="J672" s="1002"/>
      <c r="K672" s="1002"/>
      <c r="L672" s="1002"/>
      <c r="M672" s="1002"/>
      <c r="N672" s="1002"/>
      <c r="O672" s="1002"/>
      <c r="P672" s="1002"/>
      <c r="Q672" s="1002"/>
      <c r="R672" s="1002"/>
      <c r="S672" s="1002"/>
      <c r="T672" s="1002"/>
      <c r="U672" s="1002"/>
      <c r="V672" s="1002"/>
      <c r="W672" s="1002"/>
      <c r="X672" s="1002"/>
      <c r="Y672" s="1002"/>
      <c r="Z672" s="1002"/>
    </row>
    <row r="673" spans="1:26" ht="13.5" customHeight="1">
      <c r="A673" s="1002"/>
      <c r="B673" s="1002"/>
      <c r="C673" s="1002"/>
      <c r="D673" s="1002"/>
      <c r="E673" s="1002"/>
      <c r="F673" s="1002"/>
      <c r="G673" s="1002"/>
      <c r="H673" s="1002"/>
      <c r="I673" s="1002"/>
      <c r="J673" s="1002"/>
      <c r="K673" s="1002"/>
      <c r="L673" s="1002"/>
      <c r="M673" s="1002"/>
      <c r="N673" s="1002"/>
      <c r="O673" s="1002"/>
      <c r="P673" s="1002"/>
      <c r="Q673" s="1002"/>
      <c r="R673" s="1002"/>
      <c r="S673" s="1002"/>
      <c r="T673" s="1002"/>
      <c r="U673" s="1002"/>
      <c r="V673" s="1002"/>
      <c r="W673" s="1002"/>
      <c r="X673" s="1002"/>
      <c r="Y673" s="1002"/>
      <c r="Z673" s="1002"/>
    </row>
    <row r="674" spans="1:26" ht="13.5" customHeight="1">
      <c r="A674" s="1002"/>
      <c r="B674" s="1002"/>
      <c r="C674" s="1002"/>
      <c r="D674" s="1002"/>
      <c r="E674" s="1002"/>
      <c r="F674" s="1002"/>
      <c r="G674" s="1002"/>
      <c r="H674" s="1002"/>
      <c r="I674" s="1002"/>
      <c r="J674" s="1002"/>
      <c r="K674" s="1002"/>
      <c r="L674" s="1002"/>
      <c r="M674" s="1002"/>
      <c r="N674" s="1002"/>
      <c r="O674" s="1002"/>
      <c r="P674" s="1002"/>
      <c r="Q674" s="1002"/>
      <c r="R674" s="1002"/>
      <c r="S674" s="1002"/>
      <c r="T674" s="1002"/>
      <c r="U674" s="1002"/>
      <c r="V674" s="1002"/>
      <c r="W674" s="1002"/>
      <c r="X674" s="1002"/>
      <c r="Y674" s="1002"/>
      <c r="Z674" s="1002"/>
    </row>
    <row r="675" spans="1:26" ht="13.5" customHeight="1">
      <c r="A675" s="1002"/>
      <c r="B675" s="1002"/>
      <c r="C675" s="1002"/>
      <c r="D675" s="1002"/>
      <c r="E675" s="1002"/>
      <c r="F675" s="1002"/>
      <c r="G675" s="1002"/>
      <c r="H675" s="1002"/>
      <c r="I675" s="1002"/>
      <c r="J675" s="1002"/>
      <c r="K675" s="1002"/>
      <c r="L675" s="1002"/>
      <c r="M675" s="1002"/>
      <c r="N675" s="1002"/>
      <c r="O675" s="1002"/>
      <c r="P675" s="1002"/>
      <c r="Q675" s="1002"/>
      <c r="R675" s="1002"/>
      <c r="S675" s="1002"/>
      <c r="T675" s="1002"/>
      <c r="U675" s="1002"/>
      <c r="V675" s="1002"/>
      <c r="W675" s="1002"/>
      <c r="X675" s="1002"/>
      <c r="Y675" s="1002"/>
      <c r="Z675" s="1002"/>
    </row>
    <row r="676" spans="1:26" ht="13.5" customHeight="1">
      <c r="A676" s="1002"/>
      <c r="B676" s="1002"/>
      <c r="C676" s="1002"/>
      <c r="D676" s="1002"/>
      <c r="E676" s="1002"/>
      <c r="F676" s="1002"/>
      <c r="G676" s="1002"/>
      <c r="H676" s="1002"/>
      <c r="I676" s="1002"/>
      <c r="J676" s="1002"/>
      <c r="K676" s="1002"/>
      <c r="L676" s="1002"/>
      <c r="M676" s="1002"/>
      <c r="N676" s="1002"/>
      <c r="O676" s="1002"/>
      <c r="P676" s="1002"/>
      <c r="Q676" s="1002"/>
      <c r="R676" s="1002"/>
      <c r="S676" s="1002"/>
      <c r="T676" s="1002"/>
      <c r="U676" s="1002"/>
      <c r="V676" s="1002"/>
      <c r="W676" s="1002"/>
      <c r="X676" s="1002"/>
      <c r="Y676" s="1002"/>
      <c r="Z676" s="1002"/>
    </row>
    <row r="677" spans="1:26" ht="13.5" customHeight="1">
      <c r="A677" s="1002"/>
      <c r="B677" s="1002"/>
      <c r="C677" s="1002"/>
      <c r="D677" s="1002"/>
      <c r="E677" s="1002"/>
      <c r="F677" s="1002"/>
      <c r="G677" s="1002"/>
      <c r="H677" s="1002"/>
      <c r="I677" s="1002"/>
      <c r="J677" s="1002"/>
      <c r="K677" s="1002"/>
      <c r="L677" s="1002"/>
      <c r="M677" s="1002"/>
      <c r="N677" s="1002"/>
      <c r="O677" s="1002"/>
      <c r="P677" s="1002"/>
      <c r="Q677" s="1002"/>
      <c r="R677" s="1002"/>
      <c r="S677" s="1002"/>
      <c r="T677" s="1002"/>
      <c r="U677" s="1002"/>
      <c r="V677" s="1002"/>
      <c r="W677" s="1002"/>
      <c r="X677" s="1002"/>
      <c r="Y677" s="1002"/>
      <c r="Z677" s="1002"/>
    </row>
    <row r="678" spans="1:26" ht="13.5" customHeight="1">
      <c r="A678" s="1002"/>
      <c r="B678" s="1002"/>
      <c r="C678" s="1002"/>
      <c r="D678" s="1002"/>
      <c r="E678" s="1002"/>
      <c r="F678" s="1002"/>
      <c r="G678" s="1002"/>
      <c r="H678" s="1002"/>
      <c r="I678" s="1002"/>
      <c r="J678" s="1002"/>
      <c r="K678" s="1002"/>
      <c r="L678" s="1002"/>
      <c r="M678" s="1002"/>
      <c r="N678" s="1002"/>
      <c r="O678" s="1002"/>
      <c r="P678" s="1002"/>
      <c r="Q678" s="1002"/>
      <c r="R678" s="1002"/>
      <c r="S678" s="1002"/>
      <c r="T678" s="1002"/>
      <c r="U678" s="1002"/>
      <c r="V678" s="1002"/>
      <c r="W678" s="1002"/>
      <c r="X678" s="1002"/>
      <c r="Y678" s="1002"/>
      <c r="Z678" s="1002"/>
    </row>
    <row r="679" spans="1:26" ht="13.5" customHeight="1">
      <c r="A679" s="1002"/>
      <c r="B679" s="1002"/>
      <c r="C679" s="1002"/>
      <c r="D679" s="1002"/>
      <c r="E679" s="1002"/>
      <c r="F679" s="1002"/>
      <c r="G679" s="1002"/>
      <c r="H679" s="1002"/>
      <c r="I679" s="1002"/>
      <c r="J679" s="1002"/>
      <c r="K679" s="1002"/>
      <c r="L679" s="1002"/>
      <c r="M679" s="1002"/>
      <c r="N679" s="1002"/>
      <c r="O679" s="1002"/>
      <c r="P679" s="1002"/>
      <c r="Q679" s="1002"/>
      <c r="R679" s="1002"/>
      <c r="S679" s="1002"/>
      <c r="T679" s="1002"/>
      <c r="U679" s="1002"/>
      <c r="V679" s="1002"/>
      <c r="W679" s="1002"/>
      <c r="X679" s="1002"/>
      <c r="Y679" s="1002"/>
      <c r="Z679" s="1002"/>
    </row>
    <row r="680" spans="1:26" ht="13.5" customHeight="1">
      <c r="A680" s="1002"/>
      <c r="B680" s="1002"/>
      <c r="C680" s="1002"/>
      <c r="D680" s="1002"/>
      <c r="E680" s="1002"/>
      <c r="F680" s="1002"/>
      <c r="G680" s="1002"/>
      <c r="H680" s="1002"/>
      <c r="I680" s="1002"/>
      <c r="J680" s="1002"/>
      <c r="K680" s="1002"/>
      <c r="L680" s="1002"/>
      <c r="M680" s="1002"/>
      <c r="N680" s="1002"/>
      <c r="O680" s="1002"/>
      <c r="P680" s="1002"/>
      <c r="Q680" s="1002"/>
      <c r="R680" s="1002"/>
      <c r="S680" s="1002"/>
      <c r="T680" s="1002"/>
      <c r="U680" s="1002"/>
      <c r="V680" s="1002"/>
      <c r="W680" s="1002"/>
      <c r="X680" s="1002"/>
      <c r="Y680" s="1002"/>
      <c r="Z680" s="1002"/>
    </row>
    <row r="681" spans="1:26" ht="13.5" customHeight="1">
      <c r="A681" s="1002"/>
      <c r="B681" s="1002"/>
      <c r="C681" s="1002"/>
      <c r="D681" s="1002"/>
      <c r="E681" s="1002"/>
      <c r="F681" s="1002"/>
      <c r="G681" s="1002"/>
      <c r="H681" s="1002"/>
      <c r="I681" s="1002"/>
      <c r="J681" s="1002"/>
      <c r="K681" s="1002"/>
      <c r="L681" s="1002"/>
      <c r="M681" s="1002"/>
      <c r="N681" s="1002"/>
      <c r="O681" s="1002"/>
      <c r="P681" s="1002"/>
      <c r="Q681" s="1002"/>
      <c r="R681" s="1002"/>
      <c r="S681" s="1002"/>
      <c r="T681" s="1002"/>
      <c r="U681" s="1002"/>
      <c r="V681" s="1002"/>
      <c r="W681" s="1002"/>
      <c r="X681" s="1002"/>
      <c r="Y681" s="1002"/>
      <c r="Z681" s="1002"/>
    </row>
    <row r="682" spans="1:26" ht="13.5" customHeight="1">
      <c r="A682" s="1002"/>
      <c r="B682" s="1002"/>
      <c r="C682" s="1002"/>
      <c r="D682" s="1002"/>
      <c r="E682" s="1002"/>
      <c r="F682" s="1002"/>
      <c r="G682" s="1002"/>
      <c r="H682" s="1002"/>
      <c r="I682" s="1002"/>
      <c r="J682" s="1002"/>
      <c r="K682" s="1002"/>
      <c r="L682" s="1002"/>
      <c r="M682" s="1002"/>
      <c r="N682" s="1002"/>
      <c r="O682" s="1002"/>
      <c r="P682" s="1002"/>
      <c r="Q682" s="1002"/>
      <c r="R682" s="1002"/>
      <c r="S682" s="1002"/>
      <c r="T682" s="1002"/>
      <c r="U682" s="1002"/>
      <c r="V682" s="1002"/>
      <c r="W682" s="1002"/>
      <c r="X682" s="1002"/>
      <c r="Y682" s="1002"/>
      <c r="Z682" s="1002"/>
    </row>
    <row r="683" spans="1:26" ht="13.5" customHeight="1">
      <c r="A683" s="1002"/>
      <c r="B683" s="1002"/>
      <c r="C683" s="1002"/>
      <c r="D683" s="1002"/>
      <c r="E683" s="1002"/>
      <c r="F683" s="1002"/>
      <c r="G683" s="1002"/>
      <c r="H683" s="1002"/>
      <c r="I683" s="1002"/>
      <c r="J683" s="1002"/>
      <c r="K683" s="1002"/>
      <c r="L683" s="1002"/>
      <c r="M683" s="1002"/>
      <c r="N683" s="1002"/>
      <c r="O683" s="1002"/>
      <c r="P683" s="1002"/>
      <c r="Q683" s="1002"/>
      <c r="R683" s="1002"/>
      <c r="S683" s="1002"/>
      <c r="T683" s="1002"/>
      <c r="U683" s="1002"/>
      <c r="V683" s="1002"/>
      <c r="W683" s="1002"/>
      <c r="X683" s="1002"/>
      <c r="Y683" s="1002"/>
      <c r="Z683" s="1002"/>
    </row>
    <row r="684" spans="1:26" ht="13.5" customHeight="1">
      <c r="A684" s="1002"/>
      <c r="B684" s="1002"/>
      <c r="C684" s="1002"/>
      <c r="D684" s="1002"/>
      <c r="E684" s="1002"/>
      <c r="F684" s="1002"/>
      <c r="G684" s="1002"/>
      <c r="H684" s="1002"/>
      <c r="I684" s="1002"/>
      <c r="J684" s="1002"/>
      <c r="K684" s="1002"/>
      <c r="L684" s="1002"/>
      <c r="M684" s="1002"/>
      <c r="N684" s="1002"/>
      <c r="O684" s="1002"/>
      <c r="P684" s="1002"/>
      <c r="Q684" s="1002"/>
      <c r="R684" s="1002"/>
      <c r="S684" s="1002"/>
      <c r="T684" s="1002"/>
      <c r="U684" s="1002"/>
      <c r="V684" s="1002"/>
      <c r="W684" s="1002"/>
      <c r="X684" s="1002"/>
      <c r="Y684" s="1002"/>
      <c r="Z684" s="1002"/>
    </row>
    <row r="685" spans="1:26" ht="13.5" customHeight="1">
      <c r="A685" s="1002"/>
      <c r="B685" s="1002"/>
      <c r="C685" s="1002"/>
      <c r="D685" s="1002"/>
      <c r="E685" s="1002"/>
      <c r="F685" s="1002"/>
      <c r="G685" s="1002"/>
      <c r="H685" s="1002"/>
      <c r="I685" s="1002"/>
      <c r="J685" s="1002"/>
      <c r="K685" s="1002"/>
      <c r="L685" s="1002"/>
      <c r="M685" s="1002"/>
      <c r="N685" s="1002"/>
      <c r="O685" s="1002"/>
      <c r="P685" s="1002"/>
      <c r="Q685" s="1002"/>
      <c r="R685" s="1002"/>
      <c r="S685" s="1002"/>
      <c r="T685" s="1002"/>
      <c r="U685" s="1002"/>
      <c r="V685" s="1002"/>
      <c r="W685" s="1002"/>
      <c r="X685" s="1002"/>
      <c r="Y685" s="1002"/>
      <c r="Z685" s="1002"/>
    </row>
    <row r="686" spans="1:26" ht="13.5" customHeight="1">
      <c r="A686" s="1002"/>
      <c r="B686" s="1002"/>
      <c r="C686" s="1002"/>
      <c r="D686" s="1002"/>
      <c r="E686" s="1002"/>
      <c r="F686" s="1002"/>
      <c r="G686" s="1002"/>
      <c r="H686" s="1002"/>
      <c r="I686" s="1002"/>
      <c r="J686" s="1002"/>
      <c r="K686" s="1002"/>
      <c r="L686" s="1002"/>
      <c r="M686" s="1002"/>
      <c r="N686" s="1002"/>
      <c r="O686" s="1002"/>
      <c r="P686" s="1002"/>
      <c r="Q686" s="1002"/>
      <c r="R686" s="1002"/>
      <c r="S686" s="1002"/>
      <c r="T686" s="1002"/>
      <c r="U686" s="1002"/>
      <c r="V686" s="1002"/>
      <c r="W686" s="1002"/>
      <c r="X686" s="1002"/>
      <c r="Y686" s="1002"/>
      <c r="Z686" s="1002"/>
    </row>
    <row r="687" spans="1:26" ht="13.5" customHeight="1">
      <c r="A687" s="1002"/>
      <c r="B687" s="1002"/>
      <c r="C687" s="1002"/>
      <c r="D687" s="1002"/>
      <c r="E687" s="1002"/>
      <c r="F687" s="1002"/>
      <c r="G687" s="1002"/>
      <c r="H687" s="1002"/>
      <c r="I687" s="1002"/>
      <c r="J687" s="1002"/>
      <c r="K687" s="1002"/>
      <c r="L687" s="1002"/>
      <c r="M687" s="1002"/>
      <c r="N687" s="1002"/>
      <c r="O687" s="1002"/>
      <c r="P687" s="1002"/>
      <c r="Q687" s="1002"/>
      <c r="R687" s="1002"/>
      <c r="S687" s="1002"/>
      <c r="T687" s="1002"/>
      <c r="U687" s="1002"/>
      <c r="V687" s="1002"/>
      <c r="W687" s="1002"/>
      <c r="X687" s="1002"/>
      <c r="Y687" s="1002"/>
      <c r="Z687" s="1002"/>
    </row>
    <row r="688" spans="1:26" ht="13.5" customHeight="1">
      <c r="A688" s="1002"/>
      <c r="B688" s="1002"/>
      <c r="C688" s="1002"/>
      <c r="D688" s="1002"/>
      <c r="E688" s="1002"/>
      <c r="F688" s="1002"/>
      <c r="G688" s="1002"/>
      <c r="H688" s="1002"/>
      <c r="I688" s="1002"/>
      <c r="J688" s="1002"/>
      <c r="K688" s="1002"/>
      <c r="L688" s="1002"/>
      <c r="M688" s="1002"/>
      <c r="N688" s="1002"/>
      <c r="O688" s="1002"/>
      <c r="P688" s="1002"/>
      <c r="Q688" s="1002"/>
      <c r="R688" s="1002"/>
      <c r="S688" s="1002"/>
      <c r="T688" s="1002"/>
      <c r="U688" s="1002"/>
      <c r="V688" s="1002"/>
      <c r="W688" s="1002"/>
      <c r="X688" s="1002"/>
      <c r="Y688" s="1002"/>
      <c r="Z688" s="1002"/>
    </row>
    <row r="689" spans="1:26" ht="13.5" customHeight="1">
      <c r="A689" s="1002"/>
      <c r="B689" s="1002"/>
      <c r="C689" s="1002"/>
      <c r="D689" s="1002"/>
      <c r="E689" s="1002"/>
      <c r="F689" s="1002"/>
      <c r="G689" s="1002"/>
      <c r="H689" s="1002"/>
      <c r="I689" s="1002"/>
      <c r="J689" s="1002"/>
      <c r="K689" s="1002"/>
      <c r="L689" s="1002"/>
      <c r="M689" s="1002"/>
      <c r="N689" s="1002"/>
      <c r="O689" s="1002"/>
      <c r="P689" s="1002"/>
      <c r="Q689" s="1002"/>
      <c r="R689" s="1002"/>
      <c r="S689" s="1002"/>
      <c r="T689" s="1002"/>
      <c r="U689" s="1002"/>
      <c r="V689" s="1002"/>
      <c r="W689" s="1002"/>
      <c r="X689" s="1002"/>
      <c r="Y689" s="1002"/>
      <c r="Z689" s="1002"/>
    </row>
    <row r="690" spans="1:26" ht="13.5" customHeight="1">
      <c r="A690" s="1002"/>
      <c r="B690" s="1002"/>
      <c r="C690" s="1002"/>
      <c r="D690" s="1002"/>
      <c r="E690" s="1002"/>
      <c r="F690" s="1002"/>
      <c r="G690" s="1002"/>
      <c r="H690" s="1002"/>
      <c r="I690" s="1002"/>
      <c r="J690" s="1002"/>
      <c r="K690" s="1002"/>
      <c r="L690" s="1002"/>
      <c r="M690" s="1002"/>
      <c r="N690" s="1002"/>
      <c r="O690" s="1002"/>
      <c r="P690" s="1002"/>
      <c r="Q690" s="1002"/>
      <c r="R690" s="1002"/>
      <c r="S690" s="1002"/>
      <c r="T690" s="1002"/>
      <c r="U690" s="1002"/>
      <c r="V690" s="1002"/>
      <c r="W690" s="1002"/>
      <c r="X690" s="1002"/>
      <c r="Y690" s="1002"/>
      <c r="Z690" s="1002"/>
    </row>
    <row r="691" spans="1:26" ht="13.5" customHeight="1">
      <c r="A691" s="1002"/>
      <c r="B691" s="1002"/>
      <c r="C691" s="1002"/>
      <c r="D691" s="1002"/>
      <c r="E691" s="1002"/>
      <c r="F691" s="1002"/>
      <c r="G691" s="1002"/>
      <c r="H691" s="1002"/>
      <c r="I691" s="1002"/>
      <c r="J691" s="1002"/>
      <c r="K691" s="1002"/>
      <c r="L691" s="1002"/>
      <c r="M691" s="1002"/>
      <c r="N691" s="1002"/>
      <c r="O691" s="1002"/>
      <c r="P691" s="1002"/>
      <c r="Q691" s="1002"/>
      <c r="R691" s="1002"/>
      <c r="S691" s="1002"/>
      <c r="T691" s="1002"/>
      <c r="U691" s="1002"/>
      <c r="V691" s="1002"/>
      <c r="W691" s="1002"/>
      <c r="X691" s="1002"/>
      <c r="Y691" s="1002"/>
      <c r="Z691" s="1002"/>
    </row>
    <row r="692" spans="1:26" ht="13.5" customHeight="1">
      <c r="A692" s="1002"/>
      <c r="B692" s="1002"/>
      <c r="C692" s="1002"/>
      <c r="D692" s="1002"/>
      <c r="E692" s="1002"/>
      <c r="F692" s="1002"/>
      <c r="G692" s="1002"/>
      <c r="H692" s="1002"/>
      <c r="I692" s="1002"/>
      <c r="J692" s="1002"/>
      <c r="K692" s="1002"/>
      <c r="L692" s="1002"/>
      <c r="M692" s="1002"/>
      <c r="N692" s="1002"/>
      <c r="O692" s="1002"/>
      <c r="P692" s="1002"/>
      <c r="Q692" s="1002"/>
      <c r="R692" s="1002"/>
      <c r="S692" s="1002"/>
      <c r="T692" s="1002"/>
      <c r="U692" s="1002"/>
      <c r="V692" s="1002"/>
      <c r="W692" s="1002"/>
      <c r="X692" s="1002"/>
      <c r="Y692" s="1002"/>
      <c r="Z692" s="1002"/>
    </row>
    <row r="693" spans="1:26" ht="13.5" customHeight="1">
      <c r="A693" s="1002"/>
      <c r="B693" s="1002"/>
      <c r="C693" s="1002"/>
      <c r="D693" s="1002"/>
      <c r="E693" s="1002"/>
      <c r="F693" s="1002"/>
      <c r="G693" s="1002"/>
      <c r="H693" s="1002"/>
      <c r="I693" s="1002"/>
      <c r="J693" s="1002"/>
      <c r="K693" s="1002"/>
      <c r="L693" s="1002"/>
      <c r="M693" s="1002"/>
      <c r="N693" s="1002"/>
      <c r="O693" s="1002"/>
      <c r="P693" s="1002"/>
      <c r="Q693" s="1002"/>
      <c r="R693" s="1002"/>
      <c r="S693" s="1002"/>
      <c r="T693" s="1002"/>
      <c r="U693" s="1002"/>
      <c r="V693" s="1002"/>
      <c r="W693" s="1002"/>
      <c r="X693" s="1002"/>
      <c r="Y693" s="1002"/>
      <c r="Z693" s="1002"/>
    </row>
    <row r="694" spans="1:26" ht="13.5" customHeight="1">
      <c r="A694" s="1002"/>
      <c r="B694" s="1002"/>
      <c r="C694" s="1002"/>
      <c r="D694" s="1002"/>
      <c r="E694" s="1002"/>
      <c r="F694" s="1002"/>
      <c r="G694" s="1002"/>
      <c r="H694" s="1002"/>
      <c r="I694" s="1002"/>
      <c r="J694" s="1002"/>
      <c r="K694" s="1002"/>
      <c r="L694" s="1002"/>
      <c r="M694" s="1002"/>
      <c r="N694" s="1002"/>
      <c r="O694" s="1002"/>
      <c r="P694" s="1002"/>
      <c r="Q694" s="1002"/>
      <c r="R694" s="1002"/>
      <c r="S694" s="1002"/>
      <c r="T694" s="1002"/>
      <c r="U694" s="1002"/>
      <c r="V694" s="1002"/>
      <c r="W694" s="1002"/>
      <c r="X694" s="1002"/>
      <c r="Y694" s="1002"/>
      <c r="Z694" s="1002"/>
    </row>
    <row r="695" spans="1:26" ht="13.5" customHeight="1">
      <c r="A695" s="1002"/>
      <c r="B695" s="1002"/>
      <c r="C695" s="1002"/>
      <c r="D695" s="1002"/>
      <c r="E695" s="1002"/>
      <c r="F695" s="1002"/>
      <c r="G695" s="1002"/>
      <c r="H695" s="1002"/>
      <c r="I695" s="1002"/>
      <c r="J695" s="1002"/>
      <c r="K695" s="1002"/>
      <c r="L695" s="1002"/>
      <c r="M695" s="1002"/>
      <c r="N695" s="1002"/>
      <c r="O695" s="1002"/>
      <c r="P695" s="1002"/>
      <c r="Q695" s="1002"/>
      <c r="R695" s="1002"/>
      <c r="S695" s="1002"/>
      <c r="T695" s="1002"/>
      <c r="U695" s="1002"/>
      <c r="V695" s="1002"/>
      <c r="W695" s="1002"/>
      <c r="X695" s="1002"/>
      <c r="Y695" s="1002"/>
      <c r="Z695" s="1002"/>
    </row>
    <row r="696" spans="1:26" ht="13.5" customHeight="1">
      <c r="A696" s="1002"/>
      <c r="B696" s="1002"/>
      <c r="C696" s="1002"/>
      <c r="D696" s="1002"/>
      <c r="E696" s="1002"/>
      <c r="F696" s="1002"/>
      <c r="G696" s="1002"/>
      <c r="H696" s="1002"/>
      <c r="I696" s="1002"/>
      <c r="J696" s="1002"/>
      <c r="K696" s="1002"/>
      <c r="L696" s="1002"/>
      <c r="M696" s="1002"/>
      <c r="N696" s="1002"/>
      <c r="O696" s="1002"/>
      <c r="P696" s="1002"/>
      <c r="Q696" s="1002"/>
      <c r="R696" s="1002"/>
      <c r="S696" s="1002"/>
      <c r="T696" s="1002"/>
      <c r="U696" s="1002"/>
      <c r="V696" s="1002"/>
      <c r="W696" s="1002"/>
      <c r="X696" s="1002"/>
      <c r="Y696" s="1002"/>
      <c r="Z696" s="1002"/>
    </row>
    <row r="697" spans="1:26" ht="13.5" customHeight="1">
      <c r="A697" s="1002"/>
      <c r="B697" s="1002"/>
      <c r="C697" s="1002"/>
      <c r="D697" s="1002"/>
      <c r="E697" s="1002"/>
      <c r="F697" s="1002"/>
      <c r="G697" s="1002"/>
      <c r="H697" s="1002"/>
      <c r="I697" s="1002"/>
      <c r="J697" s="1002"/>
      <c r="K697" s="1002"/>
      <c r="L697" s="1002"/>
      <c r="M697" s="1002"/>
      <c r="N697" s="1002"/>
      <c r="O697" s="1002"/>
      <c r="P697" s="1002"/>
      <c r="Q697" s="1002"/>
      <c r="R697" s="1002"/>
      <c r="S697" s="1002"/>
      <c r="T697" s="1002"/>
      <c r="U697" s="1002"/>
      <c r="V697" s="1002"/>
      <c r="W697" s="1002"/>
      <c r="X697" s="1002"/>
      <c r="Y697" s="1002"/>
      <c r="Z697" s="1002"/>
    </row>
    <row r="698" spans="1:26" ht="13.5" customHeight="1">
      <c r="A698" s="1002"/>
      <c r="B698" s="1002"/>
      <c r="C698" s="1002"/>
      <c r="D698" s="1002"/>
      <c r="E698" s="1002"/>
      <c r="F698" s="1002"/>
      <c r="G698" s="1002"/>
      <c r="H698" s="1002"/>
      <c r="I698" s="1002"/>
      <c r="J698" s="1002"/>
      <c r="K698" s="1002"/>
      <c r="L698" s="1002"/>
      <c r="M698" s="1002"/>
      <c r="N698" s="1002"/>
      <c r="O698" s="1002"/>
      <c r="P698" s="1002"/>
      <c r="Q698" s="1002"/>
      <c r="R698" s="1002"/>
      <c r="S698" s="1002"/>
      <c r="T698" s="1002"/>
      <c r="U698" s="1002"/>
      <c r="V698" s="1002"/>
      <c r="W698" s="1002"/>
      <c r="X698" s="1002"/>
      <c r="Y698" s="1002"/>
      <c r="Z698" s="1002"/>
    </row>
    <row r="699" spans="1:26" ht="13.5" customHeight="1">
      <c r="A699" s="1002"/>
      <c r="B699" s="1002"/>
      <c r="C699" s="1002"/>
      <c r="D699" s="1002"/>
      <c r="E699" s="1002"/>
      <c r="F699" s="1002"/>
      <c r="G699" s="1002"/>
      <c r="H699" s="1002"/>
      <c r="I699" s="1002"/>
      <c r="J699" s="1002"/>
      <c r="K699" s="1002"/>
      <c r="L699" s="1002"/>
      <c r="M699" s="1002"/>
      <c r="N699" s="1002"/>
      <c r="O699" s="1002"/>
      <c r="P699" s="1002"/>
      <c r="Q699" s="1002"/>
      <c r="R699" s="1002"/>
      <c r="S699" s="1002"/>
      <c r="T699" s="1002"/>
      <c r="U699" s="1002"/>
      <c r="V699" s="1002"/>
      <c r="W699" s="1002"/>
      <c r="X699" s="1002"/>
      <c r="Y699" s="1002"/>
      <c r="Z699" s="1002"/>
    </row>
    <row r="700" spans="1:26" ht="13.5" customHeight="1">
      <c r="A700" s="1002"/>
      <c r="B700" s="1002"/>
      <c r="C700" s="1002"/>
      <c r="D700" s="1002"/>
      <c r="E700" s="1002"/>
      <c r="F700" s="1002"/>
      <c r="G700" s="1002"/>
      <c r="H700" s="1002"/>
      <c r="I700" s="1002"/>
      <c r="J700" s="1002"/>
      <c r="K700" s="1002"/>
      <c r="L700" s="1002"/>
      <c r="M700" s="1002"/>
      <c r="N700" s="1002"/>
      <c r="O700" s="1002"/>
      <c r="P700" s="1002"/>
      <c r="Q700" s="1002"/>
      <c r="R700" s="1002"/>
      <c r="S700" s="1002"/>
      <c r="T700" s="1002"/>
      <c r="U700" s="1002"/>
      <c r="V700" s="1002"/>
      <c r="W700" s="1002"/>
      <c r="X700" s="1002"/>
      <c r="Y700" s="1002"/>
      <c r="Z700" s="1002"/>
    </row>
    <row r="701" spans="1:26" ht="13.5" customHeight="1">
      <c r="A701" s="1002"/>
      <c r="B701" s="1002"/>
      <c r="C701" s="1002"/>
      <c r="D701" s="1002"/>
      <c r="E701" s="1002"/>
      <c r="F701" s="1002"/>
      <c r="G701" s="1002"/>
      <c r="H701" s="1002"/>
      <c r="I701" s="1002"/>
      <c r="J701" s="1002"/>
      <c r="K701" s="1002"/>
      <c r="L701" s="1002"/>
      <c r="M701" s="1002"/>
      <c r="N701" s="1002"/>
      <c r="O701" s="1002"/>
      <c r="P701" s="1002"/>
      <c r="Q701" s="1002"/>
      <c r="R701" s="1002"/>
      <c r="S701" s="1002"/>
      <c r="T701" s="1002"/>
      <c r="U701" s="1002"/>
      <c r="V701" s="1002"/>
      <c r="W701" s="1002"/>
      <c r="X701" s="1002"/>
      <c r="Y701" s="1002"/>
      <c r="Z701" s="1002"/>
    </row>
    <row r="702" spans="1:26" ht="13.5" customHeight="1">
      <c r="A702" s="1002"/>
      <c r="B702" s="1002"/>
      <c r="C702" s="1002"/>
      <c r="D702" s="1002"/>
      <c r="E702" s="1002"/>
      <c r="F702" s="1002"/>
      <c r="G702" s="1002"/>
      <c r="H702" s="1002"/>
      <c r="I702" s="1002"/>
      <c r="J702" s="1002"/>
      <c r="K702" s="1002"/>
      <c r="L702" s="1002"/>
      <c r="M702" s="1002"/>
      <c r="N702" s="1002"/>
      <c r="O702" s="1002"/>
      <c r="P702" s="1002"/>
      <c r="Q702" s="1002"/>
      <c r="R702" s="1002"/>
      <c r="S702" s="1002"/>
      <c r="T702" s="1002"/>
      <c r="U702" s="1002"/>
      <c r="V702" s="1002"/>
      <c r="W702" s="1002"/>
      <c r="X702" s="1002"/>
      <c r="Y702" s="1002"/>
      <c r="Z702" s="1002"/>
    </row>
    <row r="703" spans="1:26" ht="13.5" customHeight="1">
      <c r="A703" s="1002"/>
      <c r="B703" s="1002"/>
      <c r="C703" s="1002"/>
      <c r="D703" s="1002"/>
      <c r="E703" s="1002"/>
      <c r="F703" s="1002"/>
      <c r="G703" s="1002"/>
      <c r="H703" s="1002"/>
      <c r="I703" s="1002"/>
      <c r="J703" s="1002"/>
      <c r="K703" s="1002"/>
      <c r="L703" s="1002"/>
      <c r="M703" s="1002"/>
      <c r="N703" s="1002"/>
      <c r="O703" s="1002"/>
      <c r="P703" s="1002"/>
      <c r="Q703" s="1002"/>
      <c r="R703" s="1002"/>
      <c r="S703" s="1002"/>
      <c r="T703" s="1002"/>
      <c r="U703" s="1002"/>
      <c r="V703" s="1002"/>
      <c r="W703" s="1002"/>
      <c r="X703" s="1002"/>
      <c r="Y703" s="1002"/>
      <c r="Z703" s="1002"/>
    </row>
    <row r="704" spans="1:26" ht="13.5" customHeight="1">
      <c r="A704" s="1002"/>
      <c r="B704" s="1002"/>
      <c r="C704" s="1002"/>
      <c r="D704" s="1002"/>
      <c r="E704" s="1002"/>
      <c r="F704" s="1002"/>
      <c r="G704" s="1002"/>
      <c r="H704" s="1002"/>
      <c r="I704" s="1002"/>
      <c r="J704" s="1002"/>
      <c r="K704" s="1002"/>
      <c r="L704" s="1002"/>
      <c r="M704" s="1002"/>
      <c r="N704" s="1002"/>
      <c r="O704" s="1002"/>
      <c r="P704" s="1002"/>
      <c r="Q704" s="1002"/>
      <c r="R704" s="1002"/>
      <c r="S704" s="1002"/>
      <c r="T704" s="1002"/>
      <c r="U704" s="1002"/>
      <c r="V704" s="1002"/>
      <c r="W704" s="1002"/>
      <c r="X704" s="1002"/>
      <c r="Y704" s="1002"/>
      <c r="Z704" s="1002"/>
    </row>
    <row r="705" spans="1:26" ht="13.5" customHeight="1">
      <c r="A705" s="1002"/>
      <c r="B705" s="1002"/>
      <c r="C705" s="1002"/>
      <c r="D705" s="1002"/>
      <c r="E705" s="1002"/>
      <c r="F705" s="1002"/>
      <c r="G705" s="1002"/>
      <c r="H705" s="1002"/>
      <c r="I705" s="1002"/>
      <c r="J705" s="1002"/>
      <c r="K705" s="1002"/>
      <c r="L705" s="1002"/>
      <c r="M705" s="1002"/>
      <c r="N705" s="1002"/>
      <c r="O705" s="1002"/>
      <c r="P705" s="1002"/>
      <c r="Q705" s="1002"/>
      <c r="R705" s="1002"/>
      <c r="S705" s="1002"/>
      <c r="T705" s="1002"/>
      <c r="U705" s="1002"/>
      <c r="V705" s="1002"/>
      <c r="W705" s="1002"/>
      <c r="X705" s="1002"/>
      <c r="Y705" s="1002"/>
      <c r="Z705" s="1002"/>
    </row>
    <row r="706" spans="1:26" ht="13.5" customHeight="1">
      <c r="A706" s="1002"/>
      <c r="B706" s="1002"/>
      <c r="C706" s="1002"/>
      <c r="D706" s="1002"/>
      <c r="E706" s="1002"/>
      <c r="F706" s="1002"/>
      <c r="G706" s="1002"/>
      <c r="H706" s="1002"/>
      <c r="I706" s="1002"/>
      <c r="J706" s="1002"/>
      <c r="K706" s="1002"/>
      <c r="L706" s="1002"/>
      <c r="M706" s="1002"/>
      <c r="N706" s="1002"/>
      <c r="O706" s="1002"/>
      <c r="P706" s="1002"/>
      <c r="Q706" s="1002"/>
      <c r="R706" s="1002"/>
      <c r="S706" s="1002"/>
      <c r="T706" s="1002"/>
      <c r="U706" s="1002"/>
      <c r="V706" s="1002"/>
      <c r="W706" s="1002"/>
      <c r="X706" s="1002"/>
      <c r="Y706" s="1002"/>
      <c r="Z706" s="1002"/>
    </row>
    <row r="707" spans="1:26" ht="13.5" customHeight="1">
      <c r="A707" s="1002"/>
      <c r="B707" s="1002"/>
      <c r="C707" s="1002"/>
      <c r="D707" s="1002"/>
      <c r="E707" s="1002"/>
      <c r="F707" s="1002"/>
      <c r="G707" s="1002"/>
      <c r="H707" s="1002"/>
      <c r="I707" s="1002"/>
      <c r="J707" s="1002"/>
      <c r="K707" s="1002"/>
      <c r="L707" s="1002"/>
      <c r="M707" s="1002"/>
      <c r="N707" s="1002"/>
      <c r="O707" s="1002"/>
      <c r="P707" s="1002"/>
      <c r="Q707" s="1002"/>
      <c r="R707" s="1002"/>
      <c r="S707" s="1002"/>
      <c r="T707" s="1002"/>
      <c r="U707" s="1002"/>
      <c r="V707" s="1002"/>
      <c r="W707" s="1002"/>
      <c r="X707" s="1002"/>
      <c r="Y707" s="1002"/>
      <c r="Z707" s="1002"/>
    </row>
    <row r="708" spans="1:26" ht="13.5" customHeight="1">
      <c r="A708" s="1002"/>
      <c r="B708" s="1002"/>
      <c r="C708" s="1002"/>
      <c r="D708" s="1002"/>
      <c r="E708" s="1002"/>
      <c r="F708" s="1002"/>
      <c r="G708" s="1002"/>
      <c r="H708" s="1002"/>
      <c r="I708" s="1002"/>
      <c r="J708" s="1002"/>
      <c r="K708" s="1002"/>
      <c r="L708" s="1002"/>
      <c r="M708" s="1002"/>
      <c r="N708" s="1002"/>
      <c r="O708" s="1002"/>
      <c r="P708" s="1002"/>
      <c r="Q708" s="1002"/>
      <c r="R708" s="1002"/>
      <c r="S708" s="1002"/>
      <c r="T708" s="1002"/>
      <c r="U708" s="1002"/>
      <c r="V708" s="1002"/>
      <c r="W708" s="1002"/>
      <c r="X708" s="1002"/>
      <c r="Y708" s="1002"/>
      <c r="Z708" s="1002"/>
    </row>
    <row r="709" spans="1:26" ht="13.5" customHeight="1">
      <c r="A709" s="1002"/>
      <c r="B709" s="1002"/>
      <c r="C709" s="1002"/>
      <c r="D709" s="1002"/>
      <c r="E709" s="1002"/>
      <c r="F709" s="1002"/>
      <c r="G709" s="1002"/>
      <c r="H709" s="1002"/>
      <c r="I709" s="1002"/>
      <c r="J709" s="1002"/>
      <c r="K709" s="1002"/>
      <c r="L709" s="1002"/>
      <c r="M709" s="1002"/>
      <c r="N709" s="1002"/>
      <c r="O709" s="1002"/>
      <c r="P709" s="1002"/>
      <c r="Q709" s="1002"/>
      <c r="R709" s="1002"/>
      <c r="S709" s="1002"/>
      <c r="T709" s="1002"/>
      <c r="U709" s="1002"/>
      <c r="V709" s="1002"/>
      <c r="W709" s="1002"/>
      <c r="X709" s="1002"/>
      <c r="Y709" s="1002"/>
      <c r="Z709" s="1002"/>
    </row>
    <row r="710" spans="1:26" ht="13.5" customHeight="1">
      <c r="A710" s="1002"/>
      <c r="B710" s="1002"/>
      <c r="C710" s="1002"/>
      <c r="D710" s="1002"/>
      <c r="E710" s="1002"/>
      <c r="F710" s="1002"/>
      <c r="G710" s="1002"/>
      <c r="H710" s="1002"/>
      <c r="I710" s="1002"/>
      <c r="J710" s="1002"/>
      <c r="K710" s="1002"/>
      <c r="L710" s="1002"/>
      <c r="M710" s="1002"/>
      <c r="N710" s="1002"/>
      <c r="O710" s="1002"/>
      <c r="P710" s="1002"/>
      <c r="Q710" s="1002"/>
      <c r="R710" s="1002"/>
      <c r="S710" s="1002"/>
      <c r="T710" s="1002"/>
      <c r="U710" s="1002"/>
      <c r="V710" s="1002"/>
      <c r="W710" s="1002"/>
      <c r="X710" s="1002"/>
      <c r="Y710" s="1002"/>
      <c r="Z710" s="1002"/>
    </row>
    <row r="711" spans="1:26" ht="13.5" customHeight="1">
      <c r="A711" s="1002"/>
      <c r="B711" s="1002"/>
      <c r="C711" s="1002"/>
      <c r="D711" s="1002"/>
      <c r="E711" s="1002"/>
      <c r="F711" s="1002"/>
      <c r="G711" s="1002"/>
      <c r="H711" s="1002"/>
      <c r="I711" s="1002"/>
      <c r="J711" s="1002"/>
      <c r="K711" s="1002"/>
      <c r="L711" s="1002"/>
      <c r="M711" s="1002"/>
      <c r="N711" s="1002"/>
      <c r="O711" s="1002"/>
      <c r="P711" s="1002"/>
      <c r="Q711" s="1002"/>
      <c r="R711" s="1002"/>
      <c r="S711" s="1002"/>
      <c r="T711" s="1002"/>
      <c r="U711" s="1002"/>
      <c r="V711" s="1002"/>
      <c r="W711" s="1002"/>
      <c r="X711" s="1002"/>
      <c r="Y711" s="1002"/>
      <c r="Z711" s="1002"/>
    </row>
    <row r="712" spans="1:26" ht="13.5" customHeight="1">
      <c r="A712" s="1002"/>
      <c r="B712" s="1002"/>
      <c r="C712" s="1002"/>
      <c r="D712" s="1002"/>
      <c r="E712" s="1002"/>
      <c r="F712" s="1002"/>
      <c r="G712" s="1002"/>
      <c r="H712" s="1002"/>
      <c r="I712" s="1002"/>
      <c r="J712" s="1002"/>
      <c r="K712" s="1002"/>
      <c r="L712" s="1002"/>
      <c r="M712" s="1002"/>
      <c r="N712" s="1002"/>
      <c r="O712" s="1002"/>
      <c r="P712" s="1002"/>
      <c r="Q712" s="1002"/>
      <c r="R712" s="1002"/>
      <c r="S712" s="1002"/>
      <c r="T712" s="1002"/>
      <c r="U712" s="1002"/>
      <c r="V712" s="1002"/>
      <c r="W712" s="1002"/>
      <c r="X712" s="1002"/>
      <c r="Y712" s="1002"/>
      <c r="Z712" s="1002"/>
    </row>
    <row r="713" spans="1:26" ht="13.5" customHeight="1">
      <c r="A713" s="1002"/>
      <c r="B713" s="1002"/>
      <c r="C713" s="1002"/>
      <c r="D713" s="1002"/>
      <c r="E713" s="1002"/>
      <c r="F713" s="1002"/>
      <c r="G713" s="1002"/>
      <c r="H713" s="1002"/>
      <c r="I713" s="1002"/>
      <c r="J713" s="1002"/>
      <c r="K713" s="1002"/>
      <c r="L713" s="1002"/>
      <c r="M713" s="1002"/>
      <c r="N713" s="1002"/>
      <c r="O713" s="1002"/>
      <c r="P713" s="1002"/>
      <c r="Q713" s="1002"/>
      <c r="R713" s="1002"/>
      <c r="S713" s="1002"/>
      <c r="T713" s="1002"/>
      <c r="U713" s="1002"/>
      <c r="V713" s="1002"/>
      <c r="W713" s="1002"/>
      <c r="X713" s="1002"/>
      <c r="Y713" s="1002"/>
      <c r="Z713" s="1002"/>
    </row>
    <row r="714" spans="1:26" ht="13.5" customHeight="1">
      <c r="A714" s="1002"/>
      <c r="B714" s="1002"/>
      <c r="C714" s="1002"/>
      <c r="D714" s="1002"/>
      <c r="E714" s="1002"/>
      <c r="F714" s="1002"/>
      <c r="G714" s="1002"/>
      <c r="H714" s="1002"/>
      <c r="I714" s="1002"/>
      <c r="J714" s="1002"/>
      <c r="K714" s="1002"/>
      <c r="L714" s="1002"/>
      <c r="M714" s="1002"/>
      <c r="N714" s="1002"/>
      <c r="O714" s="1002"/>
      <c r="P714" s="1002"/>
      <c r="Q714" s="1002"/>
      <c r="R714" s="1002"/>
      <c r="S714" s="1002"/>
      <c r="T714" s="1002"/>
      <c r="U714" s="1002"/>
      <c r="V714" s="1002"/>
      <c r="W714" s="1002"/>
      <c r="X714" s="1002"/>
      <c r="Y714" s="1002"/>
      <c r="Z714" s="1002"/>
    </row>
    <row r="715" spans="1:26" ht="13.5" customHeight="1">
      <c r="A715" s="1002"/>
      <c r="B715" s="1002"/>
      <c r="C715" s="1002"/>
      <c r="D715" s="1002"/>
      <c r="E715" s="1002"/>
      <c r="F715" s="1002"/>
      <c r="G715" s="1002"/>
      <c r="H715" s="1002"/>
      <c r="I715" s="1002"/>
      <c r="J715" s="1002"/>
      <c r="K715" s="1002"/>
      <c r="L715" s="1002"/>
      <c r="M715" s="1002"/>
      <c r="N715" s="1002"/>
      <c r="O715" s="1002"/>
      <c r="P715" s="1002"/>
      <c r="Q715" s="1002"/>
      <c r="R715" s="1002"/>
      <c r="S715" s="1002"/>
      <c r="T715" s="1002"/>
      <c r="U715" s="1002"/>
      <c r="V715" s="1002"/>
      <c r="W715" s="1002"/>
      <c r="X715" s="1002"/>
      <c r="Y715" s="1002"/>
      <c r="Z715" s="1002"/>
    </row>
    <row r="716" spans="1:26" ht="13.5" customHeight="1">
      <c r="A716" s="1002"/>
      <c r="B716" s="1002"/>
      <c r="C716" s="1002"/>
      <c r="D716" s="1002"/>
      <c r="E716" s="1002"/>
      <c r="F716" s="1002"/>
      <c r="G716" s="1002"/>
      <c r="H716" s="1002"/>
      <c r="I716" s="1002"/>
      <c r="J716" s="1002"/>
      <c r="K716" s="1002"/>
      <c r="L716" s="1002"/>
      <c r="M716" s="1002"/>
      <c r="N716" s="1002"/>
      <c r="O716" s="1002"/>
      <c r="P716" s="1002"/>
      <c r="Q716" s="1002"/>
      <c r="R716" s="1002"/>
      <c r="S716" s="1002"/>
      <c r="T716" s="1002"/>
      <c r="U716" s="1002"/>
      <c r="V716" s="1002"/>
      <c r="W716" s="1002"/>
      <c r="X716" s="1002"/>
      <c r="Y716" s="1002"/>
      <c r="Z716" s="1002"/>
    </row>
    <row r="717" spans="1:26" ht="13.5" customHeight="1">
      <c r="A717" s="1002"/>
      <c r="B717" s="1002"/>
      <c r="C717" s="1002"/>
      <c r="D717" s="1002"/>
      <c r="E717" s="1002"/>
      <c r="F717" s="1002"/>
      <c r="G717" s="1002"/>
      <c r="H717" s="1002"/>
      <c r="I717" s="1002"/>
      <c r="J717" s="1002"/>
      <c r="K717" s="1002"/>
      <c r="L717" s="1002"/>
      <c r="M717" s="1002"/>
      <c r="N717" s="1002"/>
      <c r="O717" s="1002"/>
      <c r="P717" s="1002"/>
      <c r="Q717" s="1002"/>
      <c r="R717" s="1002"/>
      <c r="S717" s="1002"/>
      <c r="T717" s="1002"/>
      <c r="U717" s="1002"/>
      <c r="V717" s="1002"/>
      <c r="W717" s="1002"/>
      <c r="X717" s="1002"/>
      <c r="Y717" s="1002"/>
      <c r="Z717" s="1002"/>
    </row>
    <row r="718" spans="1:26" ht="13.5" customHeight="1">
      <c r="A718" s="1002"/>
      <c r="B718" s="1002"/>
      <c r="C718" s="1002"/>
      <c r="D718" s="1002"/>
      <c r="E718" s="1002"/>
      <c r="F718" s="1002"/>
      <c r="G718" s="1002"/>
      <c r="H718" s="1002"/>
      <c r="I718" s="1002"/>
      <c r="J718" s="1002"/>
      <c r="K718" s="1002"/>
      <c r="L718" s="1002"/>
      <c r="M718" s="1002"/>
      <c r="N718" s="1002"/>
      <c r="O718" s="1002"/>
      <c r="P718" s="1002"/>
      <c r="Q718" s="1002"/>
      <c r="R718" s="1002"/>
      <c r="S718" s="1002"/>
      <c r="T718" s="1002"/>
      <c r="U718" s="1002"/>
      <c r="V718" s="1002"/>
      <c r="W718" s="1002"/>
      <c r="X718" s="1002"/>
      <c r="Y718" s="1002"/>
      <c r="Z718" s="1002"/>
    </row>
    <row r="719" spans="1:26" ht="13.5" customHeight="1">
      <c r="A719" s="1002"/>
      <c r="B719" s="1002"/>
      <c r="C719" s="1002"/>
      <c r="D719" s="1002"/>
      <c r="E719" s="1002"/>
      <c r="F719" s="1002"/>
      <c r="G719" s="1002"/>
      <c r="H719" s="1002"/>
      <c r="I719" s="1002"/>
      <c r="J719" s="1002"/>
      <c r="K719" s="1002"/>
      <c r="L719" s="1002"/>
      <c r="M719" s="1002"/>
      <c r="N719" s="1002"/>
      <c r="O719" s="1002"/>
      <c r="P719" s="1002"/>
      <c r="Q719" s="1002"/>
      <c r="R719" s="1002"/>
      <c r="S719" s="1002"/>
      <c r="T719" s="1002"/>
      <c r="U719" s="1002"/>
      <c r="V719" s="1002"/>
      <c r="W719" s="1002"/>
      <c r="X719" s="1002"/>
      <c r="Y719" s="1002"/>
      <c r="Z719" s="1002"/>
    </row>
    <row r="720" spans="1:26" ht="13.5" customHeight="1">
      <c r="A720" s="1002"/>
      <c r="B720" s="1002"/>
      <c r="C720" s="1002"/>
      <c r="D720" s="1002"/>
      <c r="E720" s="1002"/>
      <c r="F720" s="1002"/>
      <c r="G720" s="1002"/>
      <c r="H720" s="1002"/>
      <c r="I720" s="1002"/>
      <c r="J720" s="1002"/>
      <c r="K720" s="1002"/>
      <c r="L720" s="1002"/>
      <c r="M720" s="1002"/>
      <c r="N720" s="1002"/>
      <c r="O720" s="1002"/>
      <c r="P720" s="1002"/>
      <c r="Q720" s="1002"/>
      <c r="R720" s="1002"/>
      <c r="S720" s="1002"/>
      <c r="T720" s="1002"/>
      <c r="U720" s="1002"/>
      <c r="V720" s="1002"/>
      <c r="W720" s="1002"/>
      <c r="X720" s="1002"/>
      <c r="Y720" s="1002"/>
      <c r="Z720" s="1002"/>
    </row>
    <row r="721" spans="1:26" ht="13.5" customHeight="1">
      <c r="A721" s="1002"/>
      <c r="B721" s="1002"/>
      <c r="C721" s="1002"/>
      <c r="D721" s="1002"/>
      <c r="E721" s="1002"/>
      <c r="F721" s="1002"/>
      <c r="G721" s="1002"/>
      <c r="H721" s="1002"/>
      <c r="I721" s="1002"/>
      <c r="J721" s="1002"/>
      <c r="K721" s="1002"/>
      <c r="L721" s="1002"/>
      <c r="M721" s="1002"/>
      <c r="N721" s="1002"/>
      <c r="O721" s="1002"/>
      <c r="P721" s="1002"/>
      <c r="Q721" s="1002"/>
      <c r="R721" s="1002"/>
      <c r="S721" s="1002"/>
      <c r="T721" s="1002"/>
      <c r="U721" s="1002"/>
      <c r="V721" s="1002"/>
      <c r="W721" s="1002"/>
      <c r="X721" s="1002"/>
      <c r="Y721" s="1002"/>
      <c r="Z721" s="1002"/>
    </row>
    <row r="722" spans="1:26" ht="13.5" customHeight="1">
      <c r="A722" s="1002"/>
      <c r="B722" s="1002"/>
      <c r="C722" s="1002"/>
      <c r="D722" s="1002"/>
      <c r="E722" s="1002"/>
      <c r="F722" s="1002"/>
      <c r="G722" s="1002"/>
      <c r="H722" s="1002"/>
      <c r="I722" s="1002"/>
      <c r="J722" s="1002"/>
      <c r="K722" s="1002"/>
      <c r="L722" s="1002"/>
      <c r="M722" s="1002"/>
      <c r="N722" s="1002"/>
      <c r="O722" s="1002"/>
      <c r="P722" s="1002"/>
      <c r="Q722" s="1002"/>
      <c r="R722" s="1002"/>
      <c r="S722" s="1002"/>
      <c r="T722" s="1002"/>
      <c r="U722" s="1002"/>
      <c r="V722" s="1002"/>
      <c r="W722" s="1002"/>
      <c r="X722" s="1002"/>
      <c r="Y722" s="1002"/>
      <c r="Z722" s="1002"/>
    </row>
    <row r="723" spans="1:26" ht="13.5" customHeight="1">
      <c r="A723" s="1002"/>
      <c r="B723" s="1002"/>
      <c r="C723" s="1002"/>
      <c r="D723" s="1002"/>
      <c r="E723" s="1002"/>
      <c r="F723" s="1002"/>
      <c r="G723" s="1002"/>
      <c r="H723" s="1002"/>
      <c r="I723" s="1002"/>
      <c r="J723" s="1002"/>
      <c r="K723" s="1002"/>
      <c r="L723" s="1002"/>
      <c r="M723" s="1002"/>
      <c r="N723" s="1002"/>
      <c r="O723" s="1002"/>
      <c r="P723" s="1002"/>
      <c r="Q723" s="1002"/>
      <c r="R723" s="1002"/>
      <c r="S723" s="1002"/>
      <c r="T723" s="1002"/>
      <c r="U723" s="1002"/>
      <c r="V723" s="1002"/>
      <c r="W723" s="1002"/>
      <c r="X723" s="1002"/>
      <c r="Y723" s="1002"/>
      <c r="Z723" s="1002"/>
    </row>
    <row r="724" spans="1:26" ht="13.5" customHeight="1">
      <c r="A724" s="1002"/>
      <c r="B724" s="1002"/>
      <c r="C724" s="1002"/>
      <c r="D724" s="1002"/>
      <c r="E724" s="1002"/>
      <c r="F724" s="1002"/>
      <c r="G724" s="1002"/>
      <c r="H724" s="1002"/>
      <c r="I724" s="1002"/>
      <c r="J724" s="1002"/>
      <c r="K724" s="1002"/>
      <c r="L724" s="1002"/>
      <c r="M724" s="1002"/>
      <c r="N724" s="1002"/>
      <c r="O724" s="1002"/>
      <c r="P724" s="1002"/>
      <c r="Q724" s="1002"/>
      <c r="R724" s="1002"/>
      <c r="S724" s="1002"/>
      <c r="T724" s="1002"/>
      <c r="U724" s="1002"/>
      <c r="V724" s="1002"/>
      <c r="W724" s="1002"/>
      <c r="X724" s="1002"/>
      <c r="Y724" s="1002"/>
      <c r="Z724" s="1002"/>
    </row>
    <row r="725" spans="1:26" ht="13.5" customHeight="1">
      <c r="A725" s="1002"/>
      <c r="B725" s="1002"/>
      <c r="C725" s="1002"/>
      <c r="D725" s="1002"/>
      <c r="E725" s="1002"/>
      <c r="F725" s="1002"/>
      <c r="G725" s="1002"/>
      <c r="H725" s="1002"/>
      <c r="I725" s="1002"/>
      <c r="J725" s="1002"/>
      <c r="K725" s="1002"/>
      <c r="L725" s="1002"/>
      <c r="M725" s="1002"/>
      <c r="N725" s="1002"/>
      <c r="O725" s="1002"/>
      <c r="P725" s="1002"/>
      <c r="Q725" s="1002"/>
      <c r="R725" s="1002"/>
      <c r="S725" s="1002"/>
      <c r="T725" s="1002"/>
      <c r="U725" s="1002"/>
      <c r="V725" s="1002"/>
      <c r="W725" s="1002"/>
      <c r="X725" s="1002"/>
      <c r="Y725" s="1002"/>
      <c r="Z725" s="1002"/>
    </row>
    <row r="726" spans="1:26" ht="13.5" customHeight="1">
      <c r="A726" s="1002"/>
      <c r="B726" s="1002"/>
      <c r="C726" s="1002"/>
      <c r="D726" s="1002"/>
      <c r="E726" s="1002"/>
      <c r="F726" s="1002"/>
      <c r="G726" s="1002"/>
      <c r="H726" s="1002"/>
      <c r="I726" s="1002"/>
      <c r="J726" s="1002"/>
      <c r="K726" s="1002"/>
      <c r="L726" s="1002"/>
      <c r="M726" s="1002"/>
      <c r="N726" s="1002"/>
      <c r="O726" s="1002"/>
      <c r="P726" s="1002"/>
      <c r="Q726" s="1002"/>
      <c r="R726" s="1002"/>
      <c r="S726" s="1002"/>
      <c r="T726" s="1002"/>
      <c r="U726" s="1002"/>
      <c r="V726" s="1002"/>
      <c r="W726" s="1002"/>
      <c r="X726" s="1002"/>
      <c r="Y726" s="1002"/>
      <c r="Z726" s="1002"/>
    </row>
    <row r="727" spans="1:26" ht="13.5" customHeight="1">
      <c r="A727" s="1002"/>
      <c r="B727" s="1002"/>
      <c r="C727" s="1002"/>
      <c r="D727" s="1002"/>
      <c r="E727" s="1002"/>
      <c r="F727" s="1002"/>
      <c r="G727" s="1002"/>
      <c r="H727" s="1002"/>
      <c r="I727" s="1002"/>
      <c r="J727" s="1002"/>
      <c r="K727" s="1002"/>
      <c r="L727" s="1002"/>
      <c r="M727" s="1002"/>
      <c r="N727" s="1002"/>
      <c r="O727" s="1002"/>
      <c r="P727" s="1002"/>
      <c r="Q727" s="1002"/>
      <c r="R727" s="1002"/>
      <c r="S727" s="1002"/>
      <c r="T727" s="1002"/>
      <c r="U727" s="1002"/>
      <c r="V727" s="1002"/>
      <c r="W727" s="1002"/>
      <c r="X727" s="1002"/>
      <c r="Y727" s="1002"/>
      <c r="Z727" s="1002"/>
    </row>
    <row r="728" spans="1:26" ht="13.5" customHeight="1">
      <c r="A728" s="1002"/>
      <c r="B728" s="1002"/>
      <c r="C728" s="1002"/>
      <c r="D728" s="1002"/>
      <c r="E728" s="1002"/>
      <c r="F728" s="1002"/>
      <c r="G728" s="1002"/>
      <c r="H728" s="1002"/>
      <c r="I728" s="1002"/>
      <c r="J728" s="1002"/>
      <c r="K728" s="1002"/>
      <c r="L728" s="1002"/>
      <c r="M728" s="1002"/>
      <c r="N728" s="1002"/>
      <c r="O728" s="1002"/>
      <c r="P728" s="1002"/>
      <c r="Q728" s="1002"/>
      <c r="R728" s="1002"/>
      <c r="S728" s="1002"/>
      <c r="T728" s="1002"/>
      <c r="U728" s="1002"/>
      <c r="V728" s="1002"/>
      <c r="W728" s="1002"/>
      <c r="X728" s="1002"/>
      <c r="Y728" s="1002"/>
      <c r="Z728" s="1002"/>
    </row>
    <row r="729" spans="1:26" ht="13.5" customHeight="1">
      <c r="A729" s="1002"/>
      <c r="B729" s="1002"/>
      <c r="C729" s="1002"/>
      <c r="D729" s="1002"/>
      <c r="E729" s="1002"/>
      <c r="F729" s="1002"/>
      <c r="G729" s="1002"/>
      <c r="H729" s="1002"/>
      <c r="I729" s="1002"/>
      <c r="J729" s="1002"/>
      <c r="K729" s="1002"/>
      <c r="L729" s="1002"/>
      <c r="M729" s="1002"/>
      <c r="N729" s="1002"/>
      <c r="O729" s="1002"/>
      <c r="P729" s="1002"/>
      <c r="Q729" s="1002"/>
      <c r="R729" s="1002"/>
      <c r="S729" s="1002"/>
      <c r="T729" s="1002"/>
      <c r="U729" s="1002"/>
      <c r="V729" s="1002"/>
      <c r="W729" s="1002"/>
      <c r="X729" s="1002"/>
      <c r="Y729" s="1002"/>
      <c r="Z729" s="1002"/>
    </row>
    <row r="730" spans="1:26" ht="13.5" customHeight="1">
      <c r="A730" s="1002"/>
      <c r="B730" s="1002"/>
      <c r="C730" s="1002"/>
      <c r="D730" s="1002"/>
      <c r="E730" s="1002"/>
      <c r="F730" s="1002"/>
      <c r="G730" s="1002"/>
      <c r="H730" s="1002"/>
      <c r="I730" s="1002"/>
      <c r="J730" s="1002"/>
      <c r="K730" s="1002"/>
      <c r="L730" s="1002"/>
      <c r="M730" s="1002"/>
      <c r="N730" s="1002"/>
      <c r="O730" s="1002"/>
      <c r="P730" s="1002"/>
      <c r="Q730" s="1002"/>
      <c r="R730" s="1002"/>
      <c r="S730" s="1002"/>
      <c r="T730" s="1002"/>
      <c r="U730" s="1002"/>
      <c r="V730" s="1002"/>
      <c r="W730" s="1002"/>
      <c r="X730" s="1002"/>
      <c r="Y730" s="1002"/>
      <c r="Z730" s="1002"/>
    </row>
    <row r="731" spans="1:26" ht="13.5" customHeight="1">
      <c r="A731" s="1002"/>
      <c r="B731" s="1002"/>
      <c r="C731" s="1002"/>
      <c r="D731" s="1002"/>
      <c r="E731" s="1002"/>
      <c r="F731" s="1002"/>
      <c r="G731" s="1002"/>
      <c r="H731" s="1002"/>
      <c r="I731" s="1002"/>
      <c r="J731" s="1002"/>
      <c r="K731" s="1002"/>
      <c r="L731" s="1002"/>
      <c r="M731" s="1002"/>
      <c r="N731" s="1002"/>
      <c r="O731" s="1002"/>
      <c r="P731" s="1002"/>
      <c r="Q731" s="1002"/>
      <c r="R731" s="1002"/>
      <c r="S731" s="1002"/>
      <c r="T731" s="1002"/>
      <c r="U731" s="1002"/>
      <c r="V731" s="1002"/>
      <c r="W731" s="1002"/>
      <c r="X731" s="1002"/>
      <c r="Y731" s="1002"/>
      <c r="Z731" s="1002"/>
    </row>
    <row r="732" spans="1:26" ht="13.5" customHeight="1">
      <c r="A732" s="1002"/>
      <c r="B732" s="1002"/>
      <c r="C732" s="1002"/>
      <c r="D732" s="1002"/>
      <c r="E732" s="1002"/>
      <c r="F732" s="1002"/>
      <c r="G732" s="1002"/>
      <c r="H732" s="1002"/>
      <c r="I732" s="1002"/>
      <c r="J732" s="1002"/>
      <c r="K732" s="1002"/>
      <c r="L732" s="1002"/>
      <c r="M732" s="1002"/>
      <c r="N732" s="1002"/>
      <c r="O732" s="1002"/>
      <c r="P732" s="1002"/>
      <c r="Q732" s="1002"/>
      <c r="R732" s="1002"/>
      <c r="S732" s="1002"/>
      <c r="T732" s="1002"/>
      <c r="U732" s="1002"/>
      <c r="V732" s="1002"/>
      <c r="W732" s="1002"/>
      <c r="X732" s="1002"/>
      <c r="Y732" s="1002"/>
      <c r="Z732" s="1002"/>
    </row>
    <row r="733" spans="1:26" ht="13.5" customHeight="1">
      <c r="A733" s="1002"/>
      <c r="B733" s="1002"/>
      <c r="C733" s="1002"/>
      <c r="D733" s="1002"/>
      <c r="E733" s="1002"/>
      <c r="F733" s="1002"/>
      <c r="G733" s="1002"/>
      <c r="H733" s="1002"/>
      <c r="I733" s="1002"/>
      <c r="J733" s="1002"/>
      <c r="K733" s="1002"/>
      <c r="L733" s="1002"/>
      <c r="M733" s="1002"/>
      <c r="N733" s="1002"/>
      <c r="O733" s="1002"/>
      <c r="P733" s="1002"/>
      <c r="Q733" s="1002"/>
      <c r="R733" s="1002"/>
      <c r="S733" s="1002"/>
      <c r="T733" s="1002"/>
      <c r="U733" s="1002"/>
      <c r="V733" s="1002"/>
      <c r="W733" s="1002"/>
      <c r="X733" s="1002"/>
      <c r="Y733" s="1002"/>
      <c r="Z733" s="1002"/>
    </row>
    <row r="734" spans="1:26" ht="13.5" customHeight="1">
      <c r="A734" s="1002"/>
      <c r="B734" s="1002"/>
      <c r="C734" s="1002"/>
      <c r="D734" s="1002"/>
      <c r="E734" s="1002"/>
      <c r="F734" s="1002"/>
      <c r="G734" s="1002"/>
      <c r="H734" s="1002"/>
      <c r="I734" s="1002"/>
      <c r="J734" s="1002"/>
      <c r="K734" s="1002"/>
      <c r="L734" s="1002"/>
      <c r="M734" s="1002"/>
      <c r="N734" s="1002"/>
      <c r="O734" s="1002"/>
      <c r="P734" s="1002"/>
      <c r="Q734" s="1002"/>
      <c r="R734" s="1002"/>
      <c r="S734" s="1002"/>
      <c r="T734" s="1002"/>
      <c r="U734" s="1002"/>
      <c r="V734" s="1002"/>
      <c r="W734" s="1002"/>
      <c r="X734" s="1002"/>
      <c r="Y734" s="1002"/>
      <c r="Z734" s="1002"/>
    </row>
    <row r="735" spans="1:26" ht="13.5" customHeight="1">
      <c r="A735" s="1002"/>
      <c r="B735" s="1002"/>
      <c r="C735" s="1002"/>
      <c r="D735" s="1002"/>
      <c r="E735" s="1002"/>
      <c r="F735" s="1002"/>
      <c r="G735" s="1002"/>
      <c r="H735" s="1002"/>
      <c r="I735" s="1002"/>
      <c r="J735" s="1002"/>
      <c r="K735" s="1002"/>
      <c r="L735" s="1002"/>
      <c r="M735" s="1002"/>
      <c r="N735" s="1002"/>
      <c r="O735" s="1002"/>
      <c r="P735" s="1002"/>
      <c r="Q735" s="1002"/>
      <c r="R735" s="1002"/>
      <c r="S735" s="1002"/>
      <c r="T735" s="1002"/>
      <c r="U735" s="1002"/>
      <c r="V735" s="1002"/>
      <c r="W735" s="1002"/>
      <c r="X735" s="1002"/>
      <c r="Y735" s="1002"/>
      <c r="Z735" s="1002"/>
    </row>
    <row r="736" spans="1:26" ht="13.5" customHeight="1">
      <c r="A736" s="1002"/>
      <c r="B736" s="1002"/>
      <c r="C736" s="1002"/>
      <c r="D736" s="1002"/>
      <c r="E736" s="1002"/>
      <c r="F736" s="1002"/>
      <c r="G736" s="1002"/>
      <c r="H736" s="1002"/>
      <c r="I736" s="1002"/>
      <c r="J736" s="1002"/>
      <c r="K736" s="1002"/>
      <c r="L736" s="1002"/>
      <c r="M736" s="1002"/>
      <c r="N736" s="1002"/>
      <c r="O736" s="1002"/>
      <c r="P736" s="1002"/>
      <c r="Q736" s="1002"/>
      <c r="R736" s="1002"/>
      <c r="S736" s="1002"/>
      <c r="T736" s="1002"/>
      <c r="U736" s="1002"/>
      <c r="V736" s="1002"/>
      <c r="W736" s="1002"/>
      <c r="X736" s="1002"/>
      <c r="Y736" s="1002"/>
      <c r="Z736" s="1002"/>
    </row>
    <row r="737" spans="1:26" ht="13.5" customHeight="1">
      <c r="A737" s="1002"/>
      <c r="B737" s="1002"/>
      <c r="C737" s="1002"/>
      <c r="D737" s="1002"/>
      <c r="E737" s="1002"/>
      <c r="F737" s="1002"/>
      <c r="G737" s="1002"/>
      <c r="H737" s="1002"/>
      <c r="I737" s="1002"/>
      <c r="J737" s="1002"/>
      <c r="K737" s="1002"/>
      <c r="L737" s="1002"/>
      <c r="M737" s="1002"/>
      <c r="N737" s="1002"/>
      <c r="O737" s="1002"/>
      <c r="P737" s="1002"/>
      <c r="Q737" s="1002"/>
      <c r="R737" s="1002"/>
      <c r="S737" s="1002"/>
      <c r="T737" s="1002"/>
      <c r="U737" s="1002"/>
      <c r="V737" s="1002"/>
      <c r="W737" s="1002"/>
      <c r="X737" s="1002"/>
      <c r="Y737" s="1002"/>
      <c r="Z737" s="1002"/>
    </row>
    <row r="738" spans="1:26" ht="13.5" customHeight="1">
      <c r="A738" s="1002"/>
      <c r="B738" s="1002"/>
      <c r="C738" s="1002"/>
      <c r="D738" s="1002"/>
      <c r="E738" s="1002"/>
      <c r="F738" s="1002"/>
      <c r="G738" s="1002"/>
      <c r="H738" s="1002"/>
      <c r="I738" s="1002"/>
      <c r="J738" s="1002"/>
      <c r="K738" s="1002"/>
      <c r="L738" s="1002"/>
      <c r="M738" s="1002"/>
      <c r="N738" s="1002"/>
      <c r="O738" s="1002"/>
      <c r="P738" s="1002"/>
      <c r="Q738" s="1002"/>
      <c r="R738" s="1002"/>
      <c r="S738" s="1002"/>
      <c r="T738" s="1002"/>
      <c r="U738" s="1002"/>
      <c r="V738" s="1002"/>
      <c r="W738" s="1002"/>
      <c r="X738" s="1002"/>
      <c r="Y738" s="1002"/>
      <c r="Z738" s="1002"/>
    </row>
    <row r="739" spans="1:26" ht="13.5" customHeight="1">
      <c r="A739" s="1002"/>
      <c r="B739" s="1002"/>
      <c r="C739" s="1002"/>
      <c r="D739" s="1002"/>
      <c r="E739" s="1002"/>
      <c r="F739" s="1002"/>
      <c r="G739" s="1002"/>
      <c r="H739" s="1002"/>
      <c r="I739" s="1002"/>
      <c r="J739" s="1002"/>
      <c r="K739" s="1002"/>
      <c r="L739" s="1002"/>
      <c r="M739" s="1002"/>
      <c r="N739" s="1002"/>
      <c r="O739" s="1002"/>
      <c r="P739" s="1002"/>
      <c r="Q739" s="1002"/>
      <c r="R739" s="1002"/>
      <c r="S739" s="1002"/>
      <c r="T739" s="1002"/>
      <c r="U739" s="1002"/>
      <c r="V739" s="1002"/>
      <c r="W739" s="1002"/>
      <c r="X739" s="1002"/>
      <c r="Y739" s="1002"/>
      <c r="Z739" s="1002"/>
    </row>
    <row r="740" spans="1:26" ht="13.5" customHeight="1">
      <c r="A740" s="1002"/>
      <c r="B740" s="1002"/>
      <c r="C740" s="1002"/>
      <c r="D740" s="1002"/>
      <c r="E740" s="1002"/>
      <c r="F740" s="1002"/>
      <c r="G740" s="1002"/>
      <c r="H740" s="1002"/>
      <c r="I740" s="1002"/>
      <c r="J740" s="1002"/>
      <c r="K740" s="1002"/>
      <c r="L740" s="1002"/>
      <c r="M740" s="1002"/>
      <c r="N740" s="1002"/>
      <c r="O740" s="1002"/>
      <c r="P740" s="1002"/>
      <c r="Q740" s="1002"/>
      <c r="R740" s="1002"/>
      <c r="S740" s="1002"/>
      <c r="T740" s="1002"/>
      <c r="U740" s="1002"/>
      <c r="V740" s="1002"/>
      <c r="W740" s="1002"/>
      <c r="X740" s="1002"/>
      <c r="Y740" s="1002"/>
      <c r="Z740" s="1002"/>
    </row>
    <row r="741" spans="1:26" ht="13.5" customHeight="1">
      <c r="A741" s="1002"/>
      <c r="B741" s="1002"/>
      <c r="C741" s="1002"/>
      <c r="D741" s="1002"/>
      <c r="E741" s="1002"/>
      <c r="F741" s="1002"/>
      <c r="G741" s="1002"/>
      <c r="H741" s="1002"/>
      <c r="I741" s="1002"/>
      <c r="J741" s="1002"/>
      <c r="K741" s="1002"/>
      <c r="L741" s="1002"/>
      <c r="M741" s="1002"/>
      <c r="N741" s="1002"/>
      <c r="O741" s="1002"/>
      <c r="P741" s="1002"/>
      <c r="Q741" s="1002"/>
      <c r="R741" s="1002"/>
      <c r="S741" s="1002"/>
      <c r="T741" s="1002"/>
      <c r="U741" s="1002"/>
      <c r="V741" s="1002"/>
      <c r="W741" s="1002"/>
      <c r="X741" s="1002"/>
      <c r="Y741" s="1002"/>
      <c r="Z741" s="1002"/>
    </row>
    <row r="742" spans="1:26" ht="13.5" customHeight="1">
      <c r="A742" s="1002"/>
      <c r="B742" s="1002"/>
      <c r="C742" s="1002"/>
      <c r="D742" s="1002"/>
      <c r="E742" s="1002"/>
      <c r="F742" s="1002"/>
      <c r="G742" s="1002"/>
      <c r="H742" s="1002"/>
      <c r="I742" s="1002"/>
      <c r="J742" s="1002"/>
      <c r="K742" s="1002"/>
      <c r="L742" s="1002"/>
      <c r="M742" s="1002"/>
      <c r="N742" s="1002"/>
      <c r="O742" s="1002"/>
      <c r="P742" s="1002"/>
      <c r="Q742" s="1002"/>
      <c r="R742" s="1002"/>
      <c r="S742" s="1002"/>
      <c r="T742" s="1002"/>
      <c r="U742" s="1002"/>
      <c r="V742" s="1002"/>
      <c r="W742" s="1002"/>
      <c r="X742" s="1002"/>
      <c r="Y742" s="1002"/>
      <c r="Z742" s="1002"/>
    </row>
    <row r="743" spans="1:26" ht="13.5" customHeight="1">
      <c r="A743" s="1002"/>
      <c r="B743" s="1002"/>
      <c r="C743" s="1002"/>
      <c r="D743" s="1002"/>
      <c r="E743" s="1002"/>
      <c r="F743" s="1002"/>
      <c r="G743" s="1002"/>
      <c r="H743" s="1002"/>
      <c r="I743" s="1002"/>
      <c r="J743" s="1002"/>
      <c r="K743" s="1002"/>
      <c r="L743" s="1002"/>
      <c r="M743" s="1002"/>
      <c r="N743" s="1002"/>
      <c r="O743" s="1002"/>
      <c r="P743" s="1002"/>
      <c r="Q743" s="1002"/>
      <c r="R743" s="1002"/>
      <c r="S743" s="1002"/>
      <c r="T743" s="1002"/>
      <c r="U743" s="1002"/>
      <c r="V743" s="1002"/>
      <c r="W743" s="1002"/>
      <c r="X743" s="1002"/>
      <c r="Y743" s="1002"/>
      <c r="Z743" s="1002"/>
    </row>
    <row r="744" spans="1:26" ht="13.5" customHeight="1">
      <c r="A744" s="1002"/>
      <c r="B744" s="1002"/>
      <c r="C744" s="1002"/>
      <c r="D744" s="1002"/>
      <c r="E744" s="1002"/>
      <c r="F744" s="1002"/>
      <c r="G744" s="1002"/>
      <c r="H744" s="1002"/>
      <c r="I744" s="1002"/>
      <c r="J744" s="1002"/>
      <c r="K744" s="1002"/>
      <c r="L744" s="1002"/>
      <c r="M744" s="1002"/>
      <c r="N744" s="1002"/>
      <c r="O744" s="1002"/>
      <c r="P744" s="1002"/>
      <c r="Q744" s="1002"/>
      <c r="R744" s="1002"/>
      <c r="S744" s="1002"/>
      <c r="T744" s="1002"/>
      <c r="U744" s="1002"/>
      <c r="V744" s="1002"/>
      <c r="W744" s="1002"/>
      <c r="X744" s="1002"/>
      <c r="Y744" s="1002"/>
      <c r="Z744" s="1002"/>
    </row>
    <row r="745" spans="1:26" ht="13.5" customHeight="1">
      <c r="A745" s="1002"/>
      <c r="B745" s="1002"/>
      <c r="C745" s="1002"/>
      <c r="D745" s="1002"/>
      <c r="E745" s="1002"/>
      <c r="F745" s="1002"/>
      <c r="G745" s="1002"/>
      <c r="H745" s="1002"/>
      <c r="I745" s="1002"/>
      <c r="J745" s="1002"/>
      <c r="K745" s="1002"/>
      <c r="L745" s="1002"/>
      <c r="M745" s="1002"/>
      <c r="N745" s="1002"/>
      <c r="O745" s="1002"/>
      <c r="P745" s="1002"/>
      <c r="Q745" s="1002"/>
      <c r="R745" s="1002"/>
      <c r="S745" s="1002"/>
      <c r="T745" s="1002"/>
      <c r="U745" s="1002"/>
      <c r="V745" s="1002"/>
      <c r="W745" s="1002"/>
      <c r="X745" s="1002"/>
      <c r="Y745" s="1002"/>
      <c r="Z745" s="1002"/>
    </row>
    <row r="746" spans="1:26" ht="13.5" customHeight="1">
      <c r="A746" s="1002"/>
      <c r="B746" s="1002"/>
      <c r="C746" s="1002"/>
      <c r="D746" s="1002"/>
      <c r="E746" s="1002"/>
      <c r="F746" s="1002"/>
      <c r="G746" s="1002"/>
      <c r="H746" s="1002"/>
      <c r="I746" s="1002"/>
      <c r="J746" s="1002"/>
      <c r="K746" s="1002"/>
      <c r="L746" s="1002"/>
      <c r="M746" s="1002"/>
      <c r="N746" s="1002"/>
      <c r="O746" s="1002"/>
      <c r="P746" s="1002"/>
      <c r="Q746" s="1002"/>
      <c r="R746" s="1002"/>
      <c r="S746" s="1002"/>
      <c r="T746" s="1002"/>
      <c r="U746" s="1002"/>
      <c r="V746" s="1002"/>
      <c r="W746" s="1002"/>
      <c r="X746" s="1002"/>
      <c r="Y746" s="1002"/>
      <c r="Z746" s="1002"/>
    </row>
    <row r="747" spans="1:26" ht="13.5" customHeight="1">
      <c r="A747" s="1002"/>
      <c r="B747" s="1002"/>
      <c r="C747" s="1002"/>
      <c r="D747" s="1002"/>
      <c r="E747" s="1002"/>
      <c r="F747" s="1002"/>
      <c r="G747" s="1002"/>
      <c r="H747" s="1002"/>
      <c r="I747" s="1002"/>
      <c r="J747" s="1002"/>
      <c r="K747" s="1002"/>
      <c r="L747" s="1002"/>
      <c r="M747" s="1002"/>
      <c r="N747" s="1002"/>
      <c r="O747" s="1002"/>
      <c r="P747" s="1002"/>
      <c r="Q747" s="1002"/>
      <c r="R747" s="1002"/>
      <c r="S747" s="1002"/>
      <c r="T747" s="1002"/>
      <c r="U747" s="1002"/>
      <c r="V747" s="1002"/>
      <c r="W747" s="1002"/>
      <c r="X747" s="1002"/>
      <c r="Y747" s="1002"/>
      <c r="Z747" s="1002"/>
    </row>
    <row r="748" spans="1:26" ht="13.5" customHeight="1">
      <c r="A748" s="1002"/>
      <c r="B748" s="1002"/>
      <c r="C748" s="1002"/>
      <c r="D748" s="1002"/>
      <c r="E748" s="1002"/>
      <c r="F748" s="1002"/>
      <c r="G748" s="1002"/>
      <c r="H748" s="1002"/>
      <c r="I748" s="1002"/>
      <c r="J748" s="1002"/>
      <c r="K748" s="1002"/>
      <c r="L748" s="1002"/>
      <c r="M748" s="1002"/>
      <c r="N748" s="1002"/>
      <c r="O748" s="1002"/>
      <c r="P748" s="1002"/>
      <c r="Q748" s="1002"/>
      <c r="R748" s="1002"/>
      <c r="S748" s="1002"/>
      <c r="T748" s="1002"/>
      <c r="U748" s="1002"/>
      <c r="V748" s="1002"/>
      <c r="W748" s="1002"/>
      <c r="X748" s="1002"/>
      <c r="Y748" s="1002"/>
      <c r="Z748" s="1002"/>
    </row>
    <row r="749" spans="1:26" ht="13.5" customHeight="1">
      <c r="A749" s="1002"/>
      <c r="B749" s="1002"/>
      <c r="C749" s="1002"/>
      <c r="D749" s="1002"/>
      <c r="E749" s="1002"/>
      <c r="F749" s="1002"/>
      <c r="G749" s="1002"/>
      <c r="H749" s="1002"/>
      <c r="I749" s="1002"/>
      <c r="J749" s="1002"/>
      <c r="K749" s="1002"/>
      <c r="L749" s="1002"/>
      <c r="M749" s="1002"/>
      <c r="N749" s="1002"/>
      <c r="O749" s="1002"/>
      <c r="P749" s="1002"/>
      <c r="Q749" s="1002"/>
      <c r="R749" s="1002"/>
      <c r="S749" s="1002"/>
      <c r="T749" s="1002"/>
      <c r="U749" s="1002"/>
      <c r="V749" s="1002"/>
      <c r="W749" s="1002"/>
      <c r="X749" s="1002"/>
      <c r="Y749" s="1002"/>
      <c r="Z749" s="1002"/>
    </row>
    <row r="750" spans="1:26" ht="13.5" customHeight="1">
      <c r="A750" s="1002"/>
      <c r="B750" s="1002"/>
      <c r="C750" s="1002"/>
      <c r="D750" s="1002"/>
      <c r="E750" s="1002"/>
      <c r="F750" s="1002"/>
      <c r="G750" s="1002"/>
      <c r="H750" s="1002"/>
      <c r="I750" s="1002"/>
      <c r="J750" s="1002"/>
      <c r="K750" s="1002"/>
      <c r="L750" s="1002"/>
      <c r="M750" s="1002"/>
      <c r="N750" s="1002"/>
      <c r="O750" s="1002"/>
      <c r="P750" s="1002"/>
      <c r="Q750" s="1002"/>
      <c r="R750" s="1002"/>
      <c r="S750" s="1002"/>
      <c r="T750" s="1002"/>
      <c r="U750" s="1002"/>
      <c r="V750" s="1002"/>
      <c r="W750" s="1002"/>
      <c r="X750" s="1002"/>
      <c r="Y750" s="1002"/>
      <c r="Z750" s="1002"/>
    </row>
    <row r="751" spans="1:26" ht="13.5" customHeight="1">
      <c r="A751" s="1002"/>
      <c r="B751" s="1002"/>
      <c r="C751" s="1002"/>
      <c r="D751" s="1002"/>
      <c r="E751" s="1002"/>
      <c r="F751" s="1002"/>
      <c r="G751" s="1002"/>
      <c r="H751" s="1002"/>
      <c r="I751" s="1002"/>
      <c r="J751" s="1002"/>
      <c r="K751" s="1002"/>
      <c r="L751" s="1002"/>
      <c r="M751" s="1002"/>
      <c r="N751" s="1002"/>
      <c r="O751" s="1002"/>
      <c r="P751" s="1002"/>
      <c r="Q751" s="1002"/>
      <c r="R751" s="1002"/>
      <c r="S751" s="1002"/>
      <c r="T751" s="1002"/>
      <c r="U751" s="1002"/>
      <c r="V751" s="1002"/>
      <c r="W751" s="1002"/>
      <c r="X751" s="1002"/>
      <c r="Y751" s="1002"/>
      <c r="Z751" s="1002"/>
    </row>
    <row r="752" spans="1:26" ht="13.5" customHeight="1">
      <c r="A752" s="1002"/>
      <c r="B752" s="1002"/>
      <c r="C752" s="1002"/>
      <c r="D752" s="1002"/>
      <c r="E752" s="1002"/>
      <c r="F752" s="1002"/>
      <c r="G752" s="1002"/>
      <c r="H752" s="1002"/>
      <c r="I752" s="1002"/>
      <c r="J752" s="1002"/>
      <c r="K752" s="1002"/>
      <c r="L752" s="1002"/>
      <c r="M752" s="1002"/>
      <c r="N752" s="1002"/>
      <c r="O752" s="1002"/>
      <c r="P752" s="1002"/>
      <c r="Q752" s="1002"/>
      <c r="R752" s="1002"/>
      <c r="S752" s="1002"/>
      <c r="T752" s="1002"/>
      <c r="U752" s="1002"/>
      <c r="V752" s="1002"/>
      <c r="W752" s="1002"/>
      <c r="X752" s="1002"/>
      <c r="Y752" s="1002"/>
      <c r="Z752" s="1002"/>
    </row>
    <row r="753" spans="1:26" ht="13.5" customHeight="1">
      <c r="A753" s="1002"/>
      <c r="B753" s="1002"/>
      <c r="C753" s="1002"/>
      <c r="D753" s="1002"/>
      <c r="E753" s="1002"/>
      <c r="F753" s="1002"/>
      <c r="G753" s="1002"/>
      <c r="H753" s="1002"/>
      <c r="I753" s="1002"/>
      <c r="J753" s="1002"/>
      <c r="K753" s="1002"/>
      <c r="L753" s="1002"/>
      <c r="M753" s="1002"/>
      <c r="N753" s="1002"/>
      <c r="O753" s="1002"/>
      <c r="P753" s="1002"/>
      <c r="Q753" s="1002"/>
      <c r="R753" s="1002"/>
      <c r="S753" s="1002"/>
      <c r="T753" s="1002"/>
      <c r="U753" s="1002"/>
      <c r="V753" s="1002"/>
      <c r="W753" s="1002"/>
      <c r="X753" s="1002"/>
      <c r="Y753" s="1002"/>
      <c r="Z753" s="1002"/>
    </row>
    <row r="754" spans="1:26" ht="13.5" customHeight="1">
      <c r="A754" s="1002"/>
      <c r="B754" s="1002"/>
      <c r="C754" s="1002"/>
      <c r="D754" s="1002"/>
      <c r="E754" s="1002"/>
      <c r="F754" s="1002"/>
      <c r="G754" s="1002"/>
      <c r="H754" s="1002"/>
      <c r="I754" s="1002"/>
      <c r="J754" s="1002"/>
      <c r="K754" s="1002"/>
      <c r="L754" s="1002"/>
      <c r="M754" s="1002"/>
      <c r="N754" s="1002"/>
      <c r="O754" s="1002"/>
      <c r="P754" s="1002"/>
      <c r="Q754" s="1002"/>
      <c r="R754" s="1002"/>
      <c r="S754" s="1002"/>
      <c r="T754" s="1002"/>
      <c r="U754" s="1002"/>
      <c r="V754" s="1002"/>
      <c r="W754" s="1002"/>
      <c r="X754" s="1002"/>
      <c r="Y754" s="1002"/>
      <c r="Z754" s="1002"/>
    </row>
    <row r="755" spans="1:26" ht="13.5" customHeight="1">
      <c r="A755" s="1002"/>
      <c r="B755" s="1002"/>
      <c r="C755" s="1002"/>
      <c r="D755" s="1002"/>
      <c r="E755" s="1002"/>
      <c r="F755" s="1002"/>
      <c r="G755" s="1002"/>
      <c r="H755" s="1002"/>
      <c r="I755" s="1002"/>
      <c r="J755" s="1002"/>
      <c r="K755" s="1002"/>
      <c r="L755" s="1002"/>
      <c r="M755" s="1002"/>
      <c r="N755" s="1002"/>
      <c r="O755" s="1002"/>
      <c r="P755" s="1002"/>
      <c r="Q755" s="1002"/>
      <c r="R755" s="1002"/>
      <c r="S755" s="1002"/>
      <c r="T755" s="1002"/>
      <c r="U755" s="1002"/>
      <c r="V755" s="1002"/>
      <c r="W755" s="1002"/>
      <c r="X755" s="1002"/>
      <c r="Y755" s="1002"/>
      <c r="Z755" s="1002"/>
    </row>
    <row r="756" spans="1:26" ht="13.5" customHeight="1">
      <c r="A756" s="1002"/>
      <c r="B756" s="1002"/>
      <c r="C756" s="1002"/>
      <c r="D756" s="1002"/>
      <c r="E756" s="1002"/>
      <c r="F756" s="1002"/>
      <c r="G756" s="1002"/>
      <c r="H756" s="1002"/>
      <c r="I756" s="1002"/>
      <c r="J756" s="1002"/>
      <c r="K756" s="1002"/>
      <c r="L756" s="1002"/>
      <c r="M756" s="1002"/>
      <c r="N756" s="1002"/>
      <c r="O756" s="1002"/>
      <c r="P756" s="1002"/>
      <c r="Q756" s="1002"/>
      <c r="R756" s="1002"/>
      <c r="S756" s="1002"/>
      <c r="T756" s="1002"/>
      <c r="U756" s="1002"/>
      <c r="V756" s="1002"/>
      <c r="W756" s="1002"/>
      <c r="X756" s="1002"/>
      <c r="Y756" s="1002"/>
      <c r="Z756" s="1002"/>
    </row>
    <row r="757" spans="1:26" ht="13.5" customHeight="1">
      <c r="A757" s="1002"/>
      <c r="B757" s="1002"/>
      <c r="C757" s="1002"/>
      <c r="D757" s="1002"/>
      <c r="E757" s="1002"/>
      <c r="F757" s="1002"/>
      <c r="G757" s="1002"/>
      <c r="H757" s="1002"/>
      <c r="I757" s="1002"/>
      <c r="J757" s="1002"/>
      <c r="K757" s="1002"/>
      <c r="L757" s="1002"/>
      <c r="M757" s="1002"/>
      <c r="N757" s="1002"/>
      <c r="O757" s="1002"/>
      <c r="P757" s="1002"/>
      <c r="Q757" s="1002"/>
      <c r="R757" s="1002"/>
      <c r="S757" s="1002"/>
      <c r="T757" s="1002"/>
      <c r="U757" s="1002"/>
      <c r="V757" s="1002"/>
      <c r="W757" s="1002"/>
      <c r="X757" s="1002"/>
      <c r="Y757" s="1002"/>
      <c r="Z757" s="1002"/>
    </row>
    <row r="758" spans="1:26" ht="13.5" customHeight="1">
      <c r="A758" s="1002"/>
      <c r="B758" s="1002"/>
      <c r="C758" s="1002"/>
      <c r="D758" s="1002"/>
      <c r="E758" s="1002"/>
      <c r="F758" s="1002"/>
      <c r="G758" s="1002"/>
      <c r="H758" s="1002"/>
      <c r="I758" s="1002"/>
      <c r="J758" s="1002"/>
      <c r="K758" s="1002"/>
      <c r="L758" s="1002"/>
      <c r="M758" s="1002"/>
      <c r="N758" s="1002"/>
      <c r="O758" s="1002"/>
      <c r="P758" s="1002"/>
      <c r="Q758" s="1002"/>
      <c r="R758" s="1002"/>
      <c r="S758" s="1002"/>
      <c r="T758" s="1002"/>
      <c r="U758" s="1002"/>
      <c r="V758" s="1002"/>
      <c r="W758" s="1002"/>
      <c r="X758" s="1002"/>
      <c r="Y758" s="1002"/>
      <c r="Z758" s="1002"/>
    </row>
    <row r="759" spans="1:26" ht="13.5" customHeight="1">
      <c r="A759" s="1002"/>
      <c r="B759" s="1002"/>
      <c r="C759" s="1002"/>
      <c r="D759" s="1002"/>
      <c r="E759" s="1002"/>
      <c r="F759" s="1002"/>
      <c r="G759" s="1002"/>
      <c r="H759" s="1002"/>
      <c r="I759" s="1002"/>
      <c r="J759" s="1002"/>
      <c r="K759" s="1002"/>
      <c r="L759" s="1002"/>
      <c r="M759" s="1002"/>
      <c r="N759" s="1002"/>
      <c r="O759" s="1002"/>
      <c r="P759" s="1002"/>
      <c r="Q759" s="1002"/>
      <c r="R759" s="1002"/>
      <c r="S759" s="1002"/>
      <c r="T759" s="1002"/>
      <c r="U759" s="1002"/>
      <c r="V759" s="1002"/>
      <c r="W759" s="1002"/>
      <c r="X759" s="1002"/>
      <c r="Y759" s="1002"/>
      <c r="Z759" s="1002"/>
    </row>
    <row r="760" spans="1:26" ht="13.5" customHeight="1">
      <c r="A760" s="1002"/>
      <c r="B760" s="1002"/>
      <c r="C760" s="1002"/>
      <c r="D760" s="1002"/>
      <c r="E760" s="1002"/>
      <c r="F760" s="1002"/>
      <c r="G760" s="1002"/>
      <c r="H760" s="1002"/>
      <c r="I760" s="1002"/>
      <c r="J760" s="1002"/>
      <c r="K760" s="1002"/>
      <c r="L760" s="1002"/>
      <c r="M760" s="1002"/>
      <c r="N760" s="1002"/>
      <c r="O760" s="1002"/>
      <c r="P760" s="1002"/>
      <c r="Q760" s="1002"/>
      <c r="R760" s="1002"/>
      <c r="S760" s="1002"/>
      <c r="T760" s="1002"/>
      <c r="U760" s="1002"/>
      <c r="V760" s="1002"/>
      <c r="W760" s="1002"/>
      <c r="X760" s="1002"/>
      <c r="Y760" s="1002"/>
      <c r="Z760" s="1002"/>
    </row>
    <row r="761" spans="1:26" ht="13.5" customHeight="1">
      <c r="A761" s="1002"/>
      <c r="B761" s="1002"/>
      <c r="C761" s="1002"/>
      <c r="D761" s="1002"/>
      <c r="E761" s="1002"/>
      <c r="F761" s="1002"/>
      <c r="G761" s="1002"/>
      <c r="H761" s="1002"/>
      <c r="I761" s="1002"/>
      <c r="J761" s="1002"/>
      <c r="K761" s="1002"/>
      <c r="L761" s="1002"/>
      <c r="M761" s="1002"/>
      <c r="N761" s="1002"/>
      <c r="O761" s="1002"/>
      <c r="P761" s="1002"/>
      <c r="Q761" s="1002"/>
      <c r="R761" s="1002"/>
      <c r="S761" s="1002"/>
      <c r="T761" s="1002"/>
      <c r="U761" s="1002"/>
      <c r="V761" s="1002"/>
      <c r="W761" s="1002"/>
      <c r="X761" s="1002"/>
      <c r="Y761" s="1002"/>
      <c r="Z761" s="1002"/>
    </row>
    <row r="762" spans="1:26" ht="13.5" customHeight="1">
      <c r="A762" s="1002"/>
      <c r="B762" s="1002"/>
      <c r="C762" s="1002"/>
      <c r="D762" s="1002"/>
      <c r="E762" s="1002"/>
      <c r="F762" s="1002"/>
      <c r="G762" s="1002"/>
      <c r="H762" s="1002"/>
      <c r="I762" s="1002"/>
      <c r="J762" s="1002"/>
      <c r="K762" s="1002"/>
      <c r="L762" s="1002"/>
      <c r="M762" s="1002"/>
      <c r="N762" s="1002"/>
      <c r="O762" s="1002"/>
      <c r="P762" s="1002"/>
      <c r="Q762" s="1002"/>
      <c r="R762" s="1002"/>
      <c r="S762" s="1002"/>
      <c r="T762" s="1002"/>
      <c r="U762" s="1002"/>
      <c r="V762" s="1002"/>
      <c r="W762" s="1002"/>
      <c r="X762" s="1002"/>
      <c r="Y762" s="1002"/>
      <c r="Z762" s="1002"/>
    </row>
    <row r="763" spans="1:26" ht="13.5" customHeight="1">
      <c r="A763" s="1002"/>
      <c r="B763" s="1002"/>
      <c r="C763" s="1002"/>
      <c r="D763" s="1002"/>
      <c r="E763" s="1002"/>
      <c r="F763" s="1002"/>
      <c r="G763" s="1002"/>
      <c r="H763" s="1002"/>
      <c r="I763" s="1002"/>
      <c r="J763" s="1002"/>
      <c r="K763" s="1002"/>
      <c r="L763" s="1002"/>
      <c r="M763" s="1002"/>
      <c r="N763" s="1002"/>
      <c r="O763" s="1002"/>
      <c r="P763" s="1002"/>
      <c r="Q763" s="1002"/>
      <c r="R763" s="1002"/>
      <c r="S763" s="1002"/>
      <c r="T763" s="1002"/>
      <c r="U763" s="1002"/>
      <c r="V763" s="1002"/>
      <c r="W763" s="1002"/>
      <c r="X763" s="1002"/>
      <c r="Y763" s="1002"/>
      <c r="Z763" s="1002"/>
    </row>
    <row r="764" spans="1:26" ht="13.5" customHeight="1">
      <c r="A764" s="1002"/>
      <c r="B764" s="1002"/>
      <c r="C764" s="1002"/>
      <c r="D764" s="1002"/>
      <c r="E764" s="1002"/>
      <c r="F764" s="1002"/>
      <c r="G764" s="1002"/>
      <c r="H764" s="1002"/>
      <c r="I764" s="1002"/>
      <c r="J764" s="1002"/>
      <c r="K764" s="1002"/>
      <c r="L764" s="1002"/>
      <c r="M764" s="1002"/>
      <c r="N764" s="1002"/>
      <c r="O764" s="1002"/>
      <c r="P764" s="1002"/>
      <c r="Q764" s="1002"/>
      <c r="R764" s="1002"/>
      <c r="S764" s="1002"/>
      <c r="T764" s="1002"/>
      <c r="U764" s="1002"/>
      <c r="V764" s="1002"/>
      <c r="W764" s="1002"/>
      <c r="X764" s="1002"/>
      <c r="Y764" s="1002"/>
      <c r="Z764" s="1002"/>
    </row>
    <row r="765" spans="1:26" ht="13.5" customHeight="1">
      <c r="A765" s="1002"/>
      <c r="B765" s="1002"/>
      <c r="C765" s="1002"/>
      <c r="D765" s="1002"/>
      <c r="E765" s="1002"/>
      <c r="F765" s="1002"/>
      <c r="G765" s="1002"/>
      <c r="H765" s="1002"/>
      <c r="I765" s="1002"/>
      <c r="J765" s="1002"/>
      <c r="K765" s="1002"/>
      <c r="L765" s="1002"/>
      <c r="M765" s="1002"/>
      <c r="N765" s="1002"/>
      <c r="O765" s="1002"/>
      <c r="P765" s="1002"/>
      <c r="Q765" s="1002"/>
      <c r="R765" s="1002"/>
      <c r="S765" s="1002"/>
      <c r="T765" s="1002"/>
      <c r="U765" s="1002"/>
      <c r="V765" s="1002"/>
      <c r="W765" s="1002"/>
      <c r="X765" s="1002"/>
      <c r="Y765" s="1002"/>
      <c r="Z765" s="1002"/>
    </row>
    <row r="766" spans="1:26" ht="13.5" customHeight="1">
      <c r="A766" s="1002"/>
      <c r="B766" s="1002"/>
      <c r="C766" s="1002"/>
      <c r="D766" s="1002"/>
      <c r="E766" s="1002"/>
      <c r="F766" s="1002"/>
      <c r="G766" s="1002"/>
      <c r="H766" s="1002"/>
      <c r="I766" s="1002"/>
      <c r="J766" s="1002"/>
      <c r="K766" s="1002"/>
      <c r="L766" s="1002"/>
      <c r="M766" s="1002"/>
      <c r="N766" s="1002"/>
      <c r="O766" s="1002"/>
      <c r="P766" s="1002"/>
      <c r="Q766" s="1002"/>
      <c r="R766" s="1002"/>
      <c r="S766" s="1002"/>
      <c r="T766" s="1002"/>
      <c r="U766" s="1002"/>
      <c r="V766" s="1002"/>
      <c r="W766" s="1002"/>
      <c r="X766" s="1002"/>
      <c r="Y766" s="1002"/>
      <c r="Z766" s="1002"/>
    </row>
    <row r="767" spans="1:26" ht="13.5" customHeight="1">
      <c r="A767" s="1002"/>
      <c r="B767" s="1002"/>
      <c r="C767" s="1002"/>
      <c r="D767" s="1002"/>
      <c r="E767" s="1002"/>
      <c r="F767" s="1002"/>
      <c r="G767" s="1002"/>
      <c r="H767" s="1002"/>
      <c r="I767" s="1002"/>
      <c r="J767" s="1002"/>
      <c r="K767" s="1002"/>
      <c r="L767" s="1002"/>
      <c r="M767" s="1002"/>
      <c r="N767" s="1002"/>
      <c r="O767" s="1002"/>
      <c r="P767" s="1002"/>
      <c r="Q767" s="1002"/>
      <c r="R767" s="1002"/>
      <c r="S767" s="1002"/>
      <c r="T767" s="1002"/>
      <c r="U767" s="1002"/>
      <c r="V767" s="1002"/>
      <c r="W767" s="1002"/>
      <c r="X767" s="1002"/>
      <c r="Y767" s="1002"/>
      <c r="Z767" s="1002"/>
    </row>
    <row r="768" spans="1:26" ht="13.5" customHeight="1">
      <c r="A768" s="1002"/>
      <c r="B768" s="1002"/>
      <c r="C768" s="1002"/>
      <c r="D768" s="1002"/>
      <c r="E768" s="1002"/>
      <c r="F768" s="1002"/>
      <c r="G768" s="1002"/>
      <c r="H768" s="1002"/>
      <c r="I768" s="1002"/>
      <c r="J768" s="1002"/>
      <c r="K768" s="1002"/>
      <c r="L768" s="1002"/>
      <c r="M768" s="1002"/>
      <c r="N768" s="1002"/>
      <c r="O768" s="1002"/>
      <c r="P768" s="1002"/>
      <c r="Q768" s="1002"/>
      <c r="R768" s="1002"/>
      <c r="S768" s="1002"/>
      <c r="T768" s="1002"/>
      <c r="U768" s="1002"/>
      <c r="V768" s="1002"/>
      <c r="W768" s="1002"/>
      <c r="X768" s="1002"/>
      <c r="Y768" s="1002"/>
      <c r="Z768" s="1002"/>
    </row>
    <row r="769" spans="1:26" ht="13.5" customHeight="1">
      <c r="A769" s="1002"/>
      <c r="B769" s="1002"/>
      <c r="C769" s="1002"/>
      <c r="D769" s="1002"/>
      <c r="E769" s="1002"/>
      <c r="F769" s="1002"/>
      <c r="G769" s="1002"/>
      <c r="H769" s="1002"/>
      <c r="I769" s="1002"/>
      <c r="J769" s="1002"/>
      <c r="K769" s="1002"/>
      <c r="L769" s="1002"/>
      <c r="M769" s="1002"/>
      <c r="N769" s="1002"/>
      <c r="O769" s="1002"/>
      <c r="P769" s="1002"/>
      <c r="Q769" s="1002"/>
      <c r="R769" s="1002"/>
      <c r="S769" s="1002"/>
      <c r="T769" s="1002"/>
      <c r="U769" s="1002"/>
      <c r="V769" s="1002"/>
      <c r="W769" s="1002"/>
      <c r="X769" s="1002"/>
      <c r="Y769" s="1002"/>
      <c r="Z769" s="1002"/>
    </row>
    <row r="770" spans="1:26" ht="13.5" customHeight="1">
      <c r="A770" s="1002"/>
      <c r="B770" s="1002"/>
      <c r="C770" s="1002"/>
      <c r="D770" s="1002"/>
      <c r="E770" s="1002"/>
      <c r="F770" s="1002"/>
      <c r="G770" s="1002"/>
      <c r="H770" s="1002"/>
      <c r="I770" s="1002"/>
      <c r="J770" s="1002"/>
      <c r="K770" s="1002"/>
      <c r="L770" s="1002"/>
      <c r="M770" s="1002"/>
      <c r="N770" s="1002"/>
      <c r="O770" s="1002"/>
      <c r="P770" s="1002"/>
      <c r="Q770" s="1002"/>
      <c r="R770" s="1002"/>
      <c r="S770" s="1002"/>
      <c r="T770" s="1002"/>
      <c r="U770" s="1002"/>
      <c r="V770" s="1002"/>
      <c r="W770" s="1002"/>
      <c r="X770" s="1002"/>
      <c r="Y770" s="1002"/>
      <c r="Z770" s="1002"/>
    </row>
    <row r="771" spans="1:26" ht="13.5" customHeight="1">
      <c r="A771" s="1002"/>
      <c r="B771" s="1002"/>
      <c r="C771" s="1002"/>
      <c r="D771" s="1002"/>
      <c r="E771" s="1002"/>
      <c r="F771" s="1002"/>
      <c r="G771" s="1002"/>
      <c r="H771" s="1002"/>
      <c r="I771" s="1002"/>
      <c r="J771" s="1002"/>
      <c r="K771" s="1002"/>
      <c r="L771" s="1002"/>
      <c r="M771" s="1002"/>
      <c r="N771" s="1002"/>
      <c r="O771" s="1002"/>
      <c r="P771" s="1002"/>
      <c r="Q771" s="1002"/>
      <c r="R771" s="1002"/>
      <c r="S771" s="1002"/>
      <c r="T771" s="1002"/>
      <c r="U771" s="1002"/>
      <c r="V771" s="1002"/>
      <c r="W771" s="1002"/>
      <c r="X771" s="1002"/>
      <c r="Y771" s="1002"/>
      <c r="Z771" s="1002"/>
    </row>
    <row r="772" spans="1:26" ht="13.5" customHeight="1">
      <c r="A772" s="1002"/>
      <c r="B772" s="1002"/>
      <c r="C772" s="1002"/>
      <c r="D772" s="1002"/>
      <c r="E772" s="1002"/>
      <c r="F772" s="1002"/>
      <c r="G772" s="1002"/>
      <c r="H772" s="1002"/>
      <c r="I772" s="1002"/>
      <c r="J772" s="1002"/>
      <c r="K772" s="1002"/>
      <c r="L772" s="1002"/>
      <c r="M772" s="1002"/>
      <c r="N772" s="1002"/>
      <c r="O772" s="1002"/>
      <c r="P772" s="1002"/>
      <c r="Q772" s="1002"/>
      <c r="R772" s="1002"/>
      <c r="S772" s="1002"/>
      <c r="T772" s="1002"/>
      <c r="U772" s="1002"/>
      <c r="V772" s="1002"/>
      <c r="W772" s="1002"/>
      <c r="X772" s="1002"/>
      <c r="Y772" s="1002"/>
      <c r="Z772" s="1002"/>
    </row>
    <row r="773" spans="1:26" ht="13.5" customHeight="1">
      <c r="A773" s="1002"/>
      <c r="B773" s="1002"/>
      <c r="C773" s="1002"/>
      <c r="D773" s="1002"/>
      <c r="E773" s="1002"/>
      <c r="F773" s="1002"/>
      <c r="G773" s="1002"/>
      <c r="H773" s="1002"/>
      <c r="I773" s="1002"/>
      <c r="J773" s="1002"/>
      <c r="K773" s="1002"/>
      <c r="L773" s="1002"/>
      <c r="M773" s="1002"/>
      <c r="N773" s="1002"/>
      <c r="O773" s="1002"/>
      <c r="P773" s="1002"/>
      <c r="Q773" s="1002"/>
      <c r="R773" s="1002"/>
      <c r="S773" s="1002"/>
      <c r="T773" s="1002"/>
      <c r="U773" s="1002"/>
      <c r="V773" s="1002"/>
      <c r="W773" s="1002"/>
      <c r="X773" s="1002"/>
      <c r="Y773" s="1002"/>
      <c r="Z773" s="1002"/>
    </row>
    <row r="774" spans="1:26" ht="13.5" customHeight="1">
      <c r="A774" s="1002"/>
      <c r="B774" s="1002"/>
      <c r="C774" s="1002"/>
      <c r="D774" s="1002"/>
      <c r="E774" s="1002"/>
      <c r="F774" s="1002"/>
      <c r="G774" s="1002"/>
      <c r="H774" s="1002"/>
      <c r="I774" s="1002"/>
      <c r="J774" s="1002"/>
      <c r="K774" s="1002"/>
      <c r="L774" s="1002"/>
      <c r="M774" s="1002"/>
      <c r="N774" s="1002"/>
      <c r="O774" s="1002"/>
      <c r="P774" s="1002"/>
      <c r="Q774" s="1002"/>
      <c r="R774" s="1002"/>
      <c r="S774" s="1002"/>
      <c r="T774" s="1002"/>
      <c r="U774" s="1002"/>
      <c r="V774" s="1002"/>
      <c r="W774" s="1002"/>
      <c r="X774" s="1002"/>
      <c r="Y774" s="1002"/>
      <c r="Z774" s="1002"/>
    </row>
    <row r="775" spans="1:26" ht="13.5" customHeight="1">
      <c r="A775" s="1002"/>
      <c r="B775" s="1002"/>
      <c r="C775" s="1002"/>
      <c r="D775" s="1002"/>
      <c r="E775" s="1002"/>
      <c r="F775" s="1002"/>
      <c r="G775" s="1002"/>
      <c r="H775" s="1002"/>
      <c r="I775" s="1002"/>
      <c r="J775" s="1002"/>
      <c r="K775" s="1002"/>
      <c r="L775" s="1002"/>
      <c r="M775" s="1002"/>
      <c r="N775" s="1002"/>
      <c r="O775" s="1002"/>
      <c r="P775" s="1002"/>
      <c r="Q775" s="1002"/>
      <c r="R775" s="1002"/>
      <c r="S775" s="1002"/>
      <c r="T775" s="1002"/>
      <c r="U775" s="1002"/>
      <c r="V775" s="1002"/>
      <c r="W775" s="1002"/>
      <c r="X775" s="1002"/>
      <c r="Y775" s="1002"/>
      <c r="Z775" s="1002"/>
    </row>
    <row r="776" spans="1:26" ht="13.5" customHeight="1">
      <c r="A776" s="1002"/>
      <c r="B776" s="1002"/>
      <c r="C776" s="1002"/>
      <c r="D776" s="1002"/>
      <c r="E776" s="1002"/>
      <c r="F776" s="1002"/>
      <c r="G776" s="1002"/>
      <c r="H776" s="1002"/>
      <c r="I776" s="1002"/>
      <c r="J776" s="1002"/>
      <c r="K776" s="1002"/>
      <c r="L776" s="1002"/>
      <c r="M776" s="1002"/>
      <c r="N776" s="1002"/>
      <c r="O776" s="1002"/>
      <c r="P776" s="1002"/>
      <c r="Q776" s="1002"/>
      <c r="R776" s="1002"/>
      <c r="S776" s="1002"/>
      <c r="T776" s="1002"/>
      <c r="U776" s="1002"/>
      <c r="V776" s="1002"/>
      <c r="W776" s="1002"/>
      <c r="X776" s="1002"/>
      <c r="Y776" s="1002"/>
      <c r="Z776" s="1002"/>
    </row>
    <row r="777" spans="1:26" ht="13.5" customHeight="1">
      <c r="A777" s="1002"/>
      <c r="B777" s="1002"/>
      <c r="C777" s="1002"/>
      <c r="D777" s="1002"/>
      <c r="E777" s="1002"/>
      <c r="F777" s="1002"/>
      <c r="G777" s="1002"/>
      <c r="H777" s="1002"/>
      <c r="I777" s="1002"/>
      <c r="J777" s="1002"/>
      <c r="K777" s="1002"/>
      <c r="L777" s="1002"/>
      <c r="M777" s="1002"/>
      <c r="N777" s="1002"/>
      <c r="O777" s="1002"/>
      <c r="P777" s="1002"/>
      <c r="Q777" s="1002"/>
      <c r="R777" s="1002"/>
      <c r="S777" s="1002"/>
      <c r="T777" s="1002"/>
      <c r="U777" s="1002"/>
      <c r="V777" s="1002"/>
      <c r="W777" s="1002"/>
      <c r="X777" s="1002"/>
      <c r="Y777" s="1002"/>
      <c r="Z777" s="1002"/>
    </row>
    <row r="778" spans="1:26" ht="13.5" customHeight="1">
      <c r="A778" s="1002"/>
      <c r="B778" s="1002"/>
      <c r="C778" s="1002"/>
      <c r="D778" s="1002"/>
      <c r="E778" s="1002"/>
      <c r="F778" s="1002"/>
      <c r="G778" s="1002"/>
      <c r="H778" s="1002"/>
      <c r="I778" s="1002"/>
      <c r="J778" s="1002"/>
      <c r="K778" s="1002"/>
      <c r="L778" s="1002"/>
      <c r="M778" s="1002"/>
      <c r="N778" s="1002"/>
      <c r="O778" s="1002"/>
      <c r="P778" s="1002"/>
      <c r="Q778" s="1002"/>
      <c r="R778" s="1002"/>
      <c r="S778" s="1002"/>
      <c r="T778" s="1002"/>
      <c r="U778" s="1002"/>
      <c r="V778" s="1002"/>
      <c r="W778" s="1002"/>
      <c r="X778" s="1002"/>
      <c r="Y778" s="1002"/>
      <c r="Z778" s="1002"/>
    </row>
    <row r="779" spans="1:26" ht="13.5" customHeight="1">
      <c r="A779" s="1002"/>
      <c r="B779" s="1002"/>
      <c r="C779" s="1002"/>
      <c r="D779" s="1002"/>
      <c r="E779" s="1002"/>
      <c r="F779" s="1002"/>
      <c r="G779" s="1002"/>
      <c r="H779" s="1002"/>
      <c r="I779" s="1002"/>
      <c r="J779" s="1002"/>
      <c r="K779" s="1002"/>
      <c r="L779" s="1002"/>
      <c r="M779" s="1002"/>
      <c r="N779" s="1002"/>
      <c r="O779" s="1002"/>
      <c r="P779" s="1002"/>
      <c r="Q779" s="1002"/>
      <c r="R779" s="1002"/>
      <c r="S779" s="1002"/>
      <c r="T779" s="1002"/>
      <c r="U779" s="1002"/>
      <c r="V779" s="1002"/>
      <c r="W779" s="1002"/>
      <c r="X779" s="1002"/>
      <c r="Y779" s="1002"/>
      <c r="Z779" s="1002"/>
    </row>
    <row r="780" spans="1:26" ht="13.5" customHeight="1">
      <c r="A780" s="1002"/>
      <c r="B780" s="1002"/>
      <c r="C780" s="1002"/>
      <c r="D780" s="1002"/>
      <c r="E780" s="1002"/>
      <c r="F780" s="1002"/>
      <c r="G780" s="1002"/>
      <c r="H780" s="1002"/>
      <c r="I780" s="1002"/>
      <c r="J780" s="1002"/>
      <c r="K780" s="1002"/>
      <c r="L780" s="1002"/>
      <c r="M780" s="1002"/>
      <c r="N780" s="1002"/>
      <c r="O780" s="1002"/>
      <c r="P780" s="1002"/>
      <c r="Q780" s="1002"/>
      <c r="R780" s="1002"/>
      <c r="S780" s="1002"/>
      <c r="T780" s="1002"/>
      <c r="U780" s="1002"/>
      <c r="V780" s="1002"/>
      <c r="W780" s="1002"/>
      <c r="X780" s="1002"/>
      <c r="Y780" s="1002"/>
      <c r="Z780" s="1002"/>
    </row>
    <row r="781" spans="1:26" ht="13.5" customHeight="1">
      <c r="A781" s="1002"/>
      <c r="B781" s="1002"/>
      <c r="C781" s="1002"/>
      <c r="D781" s="1002"/>
      <c r="E781" s="1002"/>
      <c r="F781" s="1002"/>
      <c r="G781" s="1002"/>
      <c r="H781" s="1002"/>
      <c r="I781" s="1002"/>
      <c r="J781" s="1002"/>
      <c r="K781" s="1002"/>
      <c r="L781" s="1002"/>
      <c r="M781" s="1002"/>
      <c r="N781" s="1002"/>
      <c r="O781" s="1002"/>
      <c r="P781" s="1002"/>
      <c r="Q781" s="1002"/>
      <c r="R781" s="1002"/>
      <c r="S781" s="1002"/>
      <c r="T781" s="1002"/>
      <c r="U781" s="1002"/>
      <c r="V781" s="1002"/>
      <c r="W781" s="1002"/>
      <c r="X781" s="1002"/>
      <c r="Y781" s="1002"/>
      <c r="Z781" s="1002"/>
    </row>
    <row r="782" spans="1:26" ht="13.5" customHeight="1">
      <c r="A782" s="1002"/>
      <c r="B782" s="1002"/>
      <c r="C782" s="1002"/>
      <c r="D782" s="1002"/>
      <c r="E782" s="1002"/>
      <c r="F782" s="1002"/>
      <c r="G782" s="1002"/>
      <c r="H782" s="1002"/>
      <c r="I782" s="1002"/>
      <c r="J782" s="1002"/>
      <c r="K782" s="1002"/>
      <c r="L782" s="1002"/>
      <c r="M782" s="1002"/>
      <c r="N782" s="1002"/>
      <c r="O782" s="1002"/>
      <c r="P782" s="1002"/>
      <c r="Q782" s="1002"/>
      <c r="R782" s="1002"/>
      <c r="S782" s="1002"/>
      <c r="T782" s="1002"/>
      <c r="U782" s="1002"/>
      <c r="V782" s="1002"/>
      <c r="W782" s="1002"/>
      <c r="X782" s="1002"/>
      <c r="Y782" s="1002"/>
      <c r="Z782" s="1002"/>
    </row>
    <row r="783" spans="1:26" ht="13.5" customHeight="1">
      <c r="A783" s="1002"/>
      <c r="B783" s="1002"/>
      <c r="C783" s="1002"/>
      <c r="D783" s="1002"/>
      <c r="E783" s="1002"/>
      <c r="F783" s="1002"/>
      <c r="G783" s="1002"/>
      <c r="H783" s="1002"/>
      <c r="I783" s="1002"/>
      <c r="J783" s="1002"/>
      <c r="K783" s="1002"/>
      <c r="L783" s="1002"/>
      <c r="M783" s="1002"/>
      <c r="N783" s="1002"/>
      <c r="O783" s="1002"/>
      <c r="P783" s="1002"/>
      <c r="Q783" s="1002"/>
      <c r="R783" s="1002"/>
      <c r="S783" s="1002"/>
      <c r="T783" s="1002"/>
      <c r="U783" s="1002"/>
      <c r="V783" s="1002"/>
      <c r="W783" s="1002"/>
      <c r="X783" s="1002"/>
      <c r="Y783" s="1002"/>
      <c r="Z783" s="1002"/>
    </row>
    <row r="784" spans="1:26" ht="13.5" customHeight="1">
      <c r="A784" s="1002"/>
      <c r="B784" s="1002"/>
      <c r="C784" s="1002"/>
      <c r="D784" s="1002"/>
      <c r="E784" s="1002"/>
      <c r="F784" s="1002"/>
      <c r="G784" s="1002"/>
      <c r="H784" s="1002"/>
      <c r="I784" s="1002"/>
      <c r="J784" s="1002"/>
      <c r="K784" s="1002"/>
      <c r="L784" s="1002"/>
      <c r="M784" s="1002"/>
      <c r="N784" s="1002"/>
      <c r="O784" s="1002"/>
      <c r="P784" s="1002"/>
      <c r="Q784" s="1002"/>
      <c r="R784" s="1002"/>
      <c r="S784" s="1002"/>
      <c r="T784" s="1002"/>
      <c r="U784" s="1002"/>
      <c r="V784" s="1002"/>
      <c r="W784" s="1002"/>
      <c r="X784" s="1002"/>
      <c r="Y784" s="1002"/>
      <c r="Z784" s="1002"/>
    </row>
    <row r="785" spans="1:26" ht="13.5" customHeight="1">
      <c r="A785" s="1002"/>
      <c r="B785" s="1002"/>
      <c r="C785" s="1002"/>
      <c r="D785" s="1002"/>
      <c r="E785" s="1002"/>
      <c r="F785" s="1002"/>
      <c r="G785" s="1002"/>
      <c r="H785" s="1002"/>
      <c r="I785" s="1002"/>
      <c r="J785" s="1002"/>
      <c r="K785" s="1002"/>
      <c r="L785" s="1002"/>
      <c r="M785" s="1002"/>
      <c r="N785" s="1002"/>
      <c r="O785" s="1002"/>
      <c r="P785" s="1002"/>
      <c r="Q785" s="1002"/>
      <c r="R785" s="1002"/>
      <c r="S785" s="1002"/>
      <c r="T785" s="1002"/>
      <c r="U785" s="1002"/>
      <c r="V785" s="1002"/>
      <c r="W785" s="1002"/>
      <c r="X785" s="1002"/>
      <c r="Y785" s="1002"/>
      <c r="Z785" s="1002"/>
    </row>
    <row r="786" spans="1:26" ht="13.5" customHeight="1">
      <c r="A786" s="1002"/>
      <c r="B786" s="1002"/>
      <c r="C786" s="1002"/>
      <c r="D786" s="1002"/>
      <c r="E786" s="1002"/>
      <c r="F786" s="1002"/>
      <c r="G786" s="1002"/>
      <c r="H786" s="1002"/>
      <c r="I786" s="1002"/>
      <c r="J786" s="1002"/>
      <c r="K786" s="1002"/>
      <c r="L786" s="1002"/>
      <c r="M786" s="1002"/>
      <c r="N786" s="1002"/>
      <c r="O786" s="1002"/>
      <c r="P786" s="1002"/>
      <c r="Q786" s="1002"/>
      <c r="R786" s="1002"/>
      <c r="S786" s="1002"/>
      <c r="T786" s="1002"/>
      <c r="U786" s="1002"/>
      <c r="V786" s="1002"/>
      <c r="W786" s="1002"/>
      <c r="X786" s="1002"/>
      <c r="Y786" s="1002"/>
      <c r="Z786" s="1002"/>
    </row>
    <row r="787" spans="1:26" ht="13.5" customHeight="1">
      <c r="A787" s="1002"/>
      <c r="B787" s="1002"/>
      <c r="C787" s="1002"/>
      <c r="D787" s="1002"/>
      <c r="E787" s="1002"/>
      <c r="F787" s="1002"/>
      <c r="G787" s="1002"/>
      <c r="H787" s="1002"/>
      <c r="I787" s="1002"/>
      <c r="J787" s="1002"/>
      <c r="K787" s="1002"/>
      <c r="L787" s="1002"/>
      <c r="M787" s="1002"/>
      <c r="N787" s="1002"/>
      <c r="O787" s="1002"/>
      <c r="P787" s="1002"/>
      <c r="Q787" s="1002"/>
      <c r="R787" s="1002"/>
      <c r="S787" s="1002"/>
      <c r="T787" s="1002"/>
      <c r="U787" s="1002"/>
      <c r="V787" s="1002"/>
      <c r="W787" s="1002"/>
      <c r="X787" s="1002"/>
      <c r="Y787" s="1002"/>
      <c r="Z787" s="1002"/>
    </row>
    <row r="788" spans="1:26" ht="13.5" customHeight="1">
      <c r="A788" s="1002"/>
      <c r="B788" s="1002"/>
      <c r="C788" s="1002"/>
      <c r="D788" s="1002"/>
      <c r="E788" s="1002"/>
      <c r="F788" s="1002"/>
      <c r="G788" s="1002"/>
      <c r="H788" s="1002"/>
      <c r="I788" s="1002"/>
      <c r="J788" s="1002"/>
      <c r="K788" s="1002"/>
      <c r="L788" s="1002"/>
      <c r="M788" s="1002"/>
      <c r="N788" s="1002"/>
      <c r="O788" s="1002"/>
      <c r="P788" s="1002"/>
      <c r="Q788" s="1002"/>
      <c r="R788" s="1002"/>
      <c r="S788" s="1002"/>
      <c r="T788" s="1002"/>
      <c r="U788" s="1002"/>
      <c r="V788" s="1002"/>
      <c r="W788" s="1002"/>
      <c r="X788" s="1002"/>
      <c r="Y788" s="1002"/>
      <c r="Z788" s="1002"/>
    </row>
    <row r="789" spans="1:26" ht="13.5" customHeight="1">
      <c r="A789" s="1002"/>
      <c r="B789" s="1002"/>
      <c r="C789" s="1002"/>
      <c r="D789" s="1002"/>
      <c r="E789" s="1002"/>
      <c r="F789" s="1002"/>
      <c r="G789" s="1002"/>
      <c r="H789" s="1002"/>
      <c r="I789" s="1002"/>
      <c r="J789" s="1002"/>
      <c r="K789" s="1002"/>
      <c r="L789" s="1002"/>
      <c r="M789" s="1002"/>
      <c r="N789" s="1002"/>
      <c r="O789" s="1002"/>
      <c r="P789" s="1002"/>
      <c r="Q789" s="1002"/>
      <c r="R789" s="1002"/>
      <c r="S789" s="1002"/>
      <c r="T789" s="1002"/>
      <c r="U789" s="1002"/>
      <c r="V789" s="1002"/>
      <c r="W789" s="1002"/>
      <c r="X789" s="1002"/>
      <c r="Y789" s="1002"/>
      <c r="Z789" s="1002"/>
    </row>
    <row r="790" spans="1:26" ht="13.5" customHeight="1">
      <c r="A790" s="1002"/>
      <c r="B790" s="1002"/>
      <c r="C790" s="1002"/>
      <c r="D790" s="1002"/>
      <c r="E790" s="1002"/>
      <c r="F790" s="1002"/>
      <c r="G790" s="1002"/>
      <c r="H790" s="1002"/>
      <c r="I790" s="1002"/>
      <c r="J790" s="1002"/>
      <c r="K790" s="1002"/>
      <c r="L790" s="1002"/>
      <c r="M790" s="1002"/>
      <c r="N790" s="1002"/>
      <c r="O790" s="1002"/>
      <c r="P790" s="1002"/>
      <c r="Q790" s="1002"/>
      <c r="R790" s="1002"/>
      <c r="S790" s="1002"/>
      <c r="T790" s="1002"/>
      <c r="U790" s="1002"/>
      <c r="V790" s="1002"/>
      <c r="W790" s="1002"/>
      <c r="X790" s="1002"/>
      <c r="Y790" s="1002"/>
      <c r="Z790" s="1002"/>
    </row>
    <row r="791" spans="1:26" ht="13.5" customHeight="1">
      <c r="A791" s="1002"/>
      <c r="B791" s="1002"/>
      <c r="C791" s="1002"/>
      <c r="D791" s="1002"/>
      <c r="E791" s="1002"/>
      <c r="F791" s="1002"/>
      <c r="G791" s="1002"/>
      <c r="H791" s="1002"/>
      <c r="I791" s="1002"/>
      <c r="J791" s="1002"/>
      <c r="K791" s="1002"/>
      <c r="L791" s="1002"/>
      <c r="M791" s="1002"/>
      <c r="N791" s="1002"/>
      <c r="O791" s="1002"/>
      <c r="P791" s="1002"/>
      <c r="Q791" s="1002"/>
      <c r="R791" s="1002"/>
      <c r="S791" s="1002"/>
      <c r="T791" s="1002"/>
      <c r="U791" s="1002"/>
      <c r="V791" s="1002"/>
      <c r="W791" s="1002"/>
      <c r="X791" s="1002"/>
      <c r="Y791" s="1002"/>
      <c r="Z791" s="1002"/>
    </row>
    <row r="792" spans="1:26" ht="13.5" customHeight="1">
      <c r="A792" s="1002"/>
      <c r="B792" s="1002"/>
      <c r="C792" s="1002"/>
      <c r="D792" s="1002"/>
      <c r="E792" s="1002"/>
      <c r="F792" s="1002"/>
      <c r="G792" s="1002"/>
      <c r="H792" s="1002"/>
      <c r="I792" s="1002"/>
      <c r="J792" s="1002"/>
      <c r="K792" s="1002"/>
      <c r="L792" s="1002"/>
      <c r="M792" s="1002"/>
      <c r="N792" s="1002"/>
      <c r="O792" s="1002"/>
      <c r="P792" s="1002"/>
      <c r="Q792" s="1002"/>
      <c r="R792" s="1002"/>
      <c r="S792" s="1002"/>
      <c r="T792" s="1002"/>
      <c r="U792" s="1002"/>
      <c r="V792" s="1002"/>
      <c r="W792" s="1002"/>
      <c r="X792" s="1002"/>
      <c r="Y792" s="1002"/>
      <c r="Z792" s="1002"/>
    </row>
    <row r="793" spans="1:26" ht="13.5" customHeight="1">
      <c r="A793" s="1002"/>
      <c r="B793" s="1002"/>
      <c r="C793" s="1002"/>
      <c r="D793" s="1002"/>
      <c r="E793" s="1002"/>
      <c r="F793" s="1002"/>
      <c r="G793" s="1002"/>
      <c r="H793" s="1002"/>
      <c r="I793" s="1002"/>
      <c r="J793" s="1002"/>
      <c r="K793" s="1002"/>
      <c r="L793" s="1002"/>
      <c r="M793" s="1002"/>
      <c r="N793" s="1002"/>
      <c r="O793" s="1002"/>
      <c r="P793" s="1002"/>
      <c r="Q793" s="1002"/>
      <c r="R793" s="1002"/>
      <c r="S793" s="1002"/>
      <c r="T793" s="1002"/>
      <c r="U793" s="1002"/>
      <c r="V793" s="1002"/>
      <c r="W793" s="1002"/>
      <c r="X793" s="1002"/>
      <c r="Y793" s="1002"/>
      <c r="Z793" s="1002"/>
    </row>
    <row r="794" spans="1:26" ht="13.5" customHeight="1">
      <c r="A794" s="1002"/>
      <c r="B794" s="1002"/>
      <c r="C794" s="1002"/>
      <c r="D794" s="1002"/>
      <c r="E794" s="1002"/>
      <c r="F794" s="1002"/>
      <c r="G794" s="1002"/>
      <c r="H794" s="1002"/>
      <c r="I794" s="1002"/>
      <c r="J794" s="1002"/>
      <c r="K794" s="1002"/>
      <c r="L794" s="1002"/>
      <c r="M794" s="1002"/>
      <c r="N794" s="1002"/>
      <c r="O794" s="1002"/>
      <c r="P794" s="1002"/>
      <c r="Q794" s="1002"/>
      <c r="R794" s="1002"/>
      <c r="S794" s="1002"/>
      <c r="T794" s="1002"/>
      <c r="U794" s="1002"/>
      <c r="V794" s="1002"/>
      <c r="W794" s="1002"/>
      <c r="X794" s="1002"/>
      <c r="Y794" s="1002"/>
      <c r="Z794" s="1002"/>
    </row>
    <row r="795" spans="1:26" ht="13.5" customHeight="1">
      <c r="A795" s="1002"/>
      <c r="B795" s="1002"/>
      <c r="C795" s="1002"/>
      <c r="D795" s="1002"/>
      <c r="E795" s="1002"/>
      <c r="F795" s="1002"/>
      <c r="G795" s="1002"/>
      <c r="H795" s="1002"/>
      <c r="I795" s="1002"/>
      <c r="J795" s="1002"/>
      <c r="K795" s="1002"/>
      <c r="L795" s="1002"/>
      <c r="M795" s="1002"/>
      <c r="N795" s="1002"/>
      <c r="O795" s="1002"/>
      <c r="P795" s="1002"/>
      <c r="Q795" s="1002"/>
      <c r="R795" s="1002"/>
      <c r="S795" s="1002"/>
      <c r="T795" s="1002"/>
      <c r="U795" s="1002"/>
      <c r="V795" s="1002"/>
      <c r="W795" s="1002"/>
      <c r="X795" s="1002"/>
      <c r="Y795" s="1002"/>
      <c r="Z795" s="1002"/>
    </row>
    <row r="796" spans="1:26" ht="13.5" customHeight="1">
      <c r="A796" s="1002"/>
      <c r="B796" s="1002"/>
      <c r="C796" s="1002"/>
      <c r="D796" s="1002"/>
      <c r="E796" s="1002"/>
      <c r="F796" s="1002"/>
      <c r="G796" s="1002"/>
      <c r="H796" s="1002"/>
      <c r="I796" s="1002"/>
      <c r="J796" s="1002"/>
      <c r="K796" s="1002"/>
      <c r="L796" s="1002"/>
      <c r="M796" s="1002"/>
      <c r="N796" s="1002"/>
      <c r="O796" s="1002"/>
      <c r="P796" s="1002"/>
      <c r="Q796" s="1002"/>
      <c r="R796" s="1002"/>
      <c r="S796" s="1002"/>
      <c r="T796" s="1002"/>
      <c r="U796" s="1002"/>
      <c r="V796" s="1002"/>
      <c r="W796" s="1002"/>
      <c r="X796" s="1002"/>
      <c r="Y796" s="1002"/>
      <c r="Z796" s="1002"/>
    </row>
    <row r="797" spans="1:26" ht="13.5" customHeight="1">
      <c r="A797" s="1002"/>
      <c r="B797" s="1002"/>
      <c r="C797" s="1002"/>
      <c r="D797" s="1002"/>
      <c r="E797" s="1002"/>
      <c r="F797" s="1002"/>
      <c r="G797" s="1002"/>
      <c r="H797" s="1002"/>
      <c r="I797" s="1002"/>
      <c r="J797" s="1002"/>
      <c r="K797" s="1002"/>
      <c r="L797" s="1002"/>
      <c r="M797" s="1002"/>
      <c r="N797" s="1002"/>
      <c r="O797" s="1002"/>
      <c r="P797" s="1002"/>
      <c r="Q797" s="1002"/>
      <c r="R797" s="1002"/>
      <c r="S797" s="1002"/>
      <c r="T797" s="1002"/>
      <c r="U797" s="1002"/>
      <c r="V797" s="1002"/>
      <c r="W797" s="1002"/>
      <c r="X797" s="1002"/>
      <c r="Y797" s="1002"/>
      <c r="Z797" s="1002"/>
    </row>
    <row r="798" spans="1:26" ht="13.5" customHeight="1">
      <c r="A798" s="1002"/>
      <c r="B798" s="1002"/>
      <c r="C798" s="1002"/>
      <c r="D798" s="1002"/>
      <c r="E798" s="1002"/>
      <c r="F798" s="1002"/>
      <c r="G798" s="1002"/>
      <c r="H798" s="1002"/>
      <c r="I798" s="1002"/>
      <c r="J798" s="1002"/>
      <c r="K798" s="1002"/>
      <c r="L798" s="1002"/>
      <c r="M798" s="1002"/>
      <c r="N798" s="1002"/>
      <c r="O798" s="1002"/>
      <c r="P798" s="1002"/>
      <c r="Q798" s="1002"/>
      <c r="R798" s="1002"/>
      <c r="S798" s="1002"/>
      <c r="T798" s="1002"/>
      <c r="U798" s="1002"/>
      <c r="V798" s="1002"/>
      <c r="W798" s="1002"/>
      <c r="X798" s="1002"/>
      <c r="Y798" s="1002"/>
      <c r="Z798" s="1002"/>
    </row>
    <row r="799" spans="1:26" ht="13.5" customHeight="1">
      <c r="A799" s="1002"/>
      <c r="B799" s="1002"/>
      <c r="C799" s="1002"/>
      <c r="D799" s="1002"/>
      <c r="E799" s="1002"/>
      <c r="F799" s="1002"/>
      <c r="G799" s="1002"/>
      <c r="H799" s="1002"/>
      <c r="I799" s="1002"/>
      <c r="J799" s="1002"/>
      <c r="K799" s="1002"/>
      <c r="L799" s="1002"/>
      <c r="M799" s="1002"/>
      <c r="N799" s="1002"/>
      <c r="O799" s="1002"/>
      <c r="P799" s="1002"/>
      <c r="Q799" s="1002"/>
      <c r="R799" s="1002"/>
      <c r="S799" s="1002"/>
      <c r="T799" s="1002"/>
      <c r="U799" s="1002"/>
      <c r="V799" s="1002"/>
      <c r="W799" s="1002"/>
      <c r="X799" s="1002"/>
      <c r="Y799" s="1002"/>
      <c r="Z799" s="1002"/>
    </row>
    <row r="800" spans="1:26" ht="13.5" customHeight="1">
      <c r="A800" s="1002"/>
      <c r="B800" s="1002"/>
      <c r="C800" s="1002"/>
      <c r="D800" s="1002"/>
      <c r="E800" s="1002"/>
      <c r="F800" s="1002"/>
      <c r="G800" s="1002"/>
      <c r="H800" s="1002"/>
      <c r="I800" s="1002"/>
      <c r="J800" s="1002"/>
      <c r="K800" s="1002"/>
      <c r="L800" s="1002"/>
      <c r="M800" s="1002"/>
      <c r="N800" s="1002"/>
      <c r="O800" s="1002"/>
      <c r="P800" s="1002"/>
      <c r="Q800" s="1002"/>
      <c r="R800" s="1002"/>
      <c r="S800" s="1002"/>
      <c r="T800" s="1002"/>
      <c r="U800" s="1002"/>
      <c r="V800" s="1002"/>
      <c r="W800" s="1002"/>
      <c r="X800" s="1002"/>
      <c r="Y800" s="1002"/>
      <c r="Z800" s="1002"/>
    </row>
    <row r="801" spans="1:26" ht="13.5" customHeight="1">
      <c r="A801" s="1002"/>
      <c r="B801" s="1002"/>
      <c r="C801" s="1002"/>
      <c r="D801" s="1002"/>
      <c r="E801" s="1002"/>
      <c r="F801" s="1002"/>
      <c r="G801" s="1002"/>
      <c r="H801" s="1002"/>
      <c r="I801" s="1002"/>
      <c r="J801" s="1002"/>
      <c r="K801" s="1002"/>
      <c r="L801" s="1002"/>
      <c r="M801" s="1002"/>
      <c r="N801" s="1002"/>
      <c r="O801" s="1002"/>
      <c r="P801" s="1002"/>
      <c r="Q801" s="1002"/>
      <c r="R801" s="1002"/>
      <c r="S801" s="1002"/>
      <c r="T801" s="1002"/>
      <c r="U801" s="1002"/>
      <c r="V801" s="1002"/>
      <c r="W801" s="1002"/>
      <c r="X801" s="1002"/>
      <c r="Y801" s="1002"/>
      <c r="Z801" s="1002"/>
    </row>
    <row r="802" spans="1:26" ht="13.5" customHeight="1">
      <c r="A802" s="1002"/>
      <c r="B802" s="1002"/>
      <c r="C802" s="1002"/>
      <c r="D802" s="1002"/>
      <c r="E802" s="1002"/>
      <c r="F802" s="1002"/>
      <c r="G802" s="1002"/>
      <c r="H802" s="1002"/>
      <c r="I802" s="1002"/>
      <c r="J802" s="1002"/>
      <c r="K802" s="1002"/>
      <c r="L802" s="1002"/>
      <c r="M802" s="1002"/>
      <c r="N802" s="1002"/>
      <c r="O802" s="1002"/>
      <c r="P802" s="1002"/>
      <c r="Q802" s="1002"/>
      <c r="R802" s="1002"/>
      <c r="S802" s="1002"/>
      <c r="T802" s="1002"/>
      <c r="U802" s="1002"/>
      <c r="V802" s="1002"/>
      <c r="W802" s="1002"/>
      <c r="X802" s="1002"/>
      <c r="Y802" s="1002"/>
      <c r="Z802" s="1002"/>
    </row>
    <row r="803" spans="1:26" ht="13.5" customHeight="1">
      <c r="A803" s="1002"/>
      <c r="B803" s="1002"/>
      <c r="C803" s="1002"/>
      <c r="D803" s="1002"/>
      <c r="E803" s="1002"/>
      <c r="F803" s="1002"/>
      <c r="G803" s="1002"/>
      <c r="H803" s="1002"/>
      <c r="I803" s="1002"/>
      <c r="J803" s="1002"/>
      <c r="K803" s="1002"/>
      <c r="L803" s="1002"/>
      <c r="M803" s="1002"/>
      <c r="N803" s="1002"/>
      <c r="O803" s="1002"/>
      <c r="P803" s="1002"/>
      <c r="Q803" s="1002"/>
      <c r="R803" s="1002"/>
      <c r="S803" s="1002"/>
      <c r="T803" s="1002"/>
      <c r="U803" s="1002"/>
      <c r="V803" s="1002"/>
      <c r="W803" s="1002"/>
      <c r="X803" s="1002"/>
      <c r="Y803" s="1002"/>
      <c r="Z803" s="1002"/>
    </row>
    <row r="804" spans="1:26" ht="13.5" customHeight="1">
      <c r="A804" s="1002"/>
      <c r="B804" s="1002"/>
      <c r="C804" s="1002"/>
      <c r="D804" s="1002"/>
      <c r="E804" s="1002"/>
      <c r="F804" s="1002"/>
      <c r="G804" s="1002"/>
      <c r="H804" s="1002"/>
      <c r="I804" s="1002"/>
      <c r="J804" s="1002"/>
      <c r="K804" s="1002"/>
      <c r="L804" s="1002"/>
      <c r="M804" s="1002"/>
      <c r="N804" s="1002"/>
      <c r="O804" s="1002"/>
      <c r="P804" s="1002"/>
      <c r="Q804" s="1002"/>
      <c r="R804" s="1002"/>
      <c r="S804" s="1002"/>
      <c r="T804" s="1002"/>
      <c r="U804" s="1002"/>
      <c r="V804" s="1002"/>
      <c r="W804" s="1002"/>
      <c r="X804" s="1002"/>
      <c r="Y804" s="1002"/>
      <c r="Z804" s="1002"/>
    </row>
    <row r="805" spans="1:26" ht="13.5" customHeight="1">
      <c r="A805" s="1002"/>
      <c r="B805" s="1002"/>
      <c r="C805" s="1002"/>
      <c r="D805" s="1002"/>
      <c r="E805" s="1002"/>
      <c r="F805" s="1002"/>
      <c r="G805" s="1002"/>
      <c r="H805" s="1002"/>
      <c r="I805" s="1002"/>
      <c r="J805" s="1002"/>
      <c r="K805" s="1002"/>
      <c r="L805" s="1002"/>
      <c r="M805" s="1002"/>
      <c r="N805" s="1002"/>
      <c r="O805" s="1002"/>
      <c r="P805" s="1002"/>
      <c r="Q805" s="1002"/>
      <c r="R805" s="1002"/>
      <c r="S805" s="1002"/>
      <c r="T805" s="1002"/>
      <c r="U805" s="1002"/>
      <c r="V805" s="1002"/>
      <c r="W805" s="1002"/>
      <c r="X805" s="1002"/>
      <c r="Y805" s="1002"/>
      <c r="Z805" s="1002"/>
    </row>
    <row r="806" spans="1:26" ht="13.5" customHeight="1">
      <c r="A806" s="1002"/>
      <c r="B806" s="1002"/>
      <c r="C806" s="1002"/>
      <c r="D806" s="1002"/>
      <c r="E806" s="1002"/>
      <c r="F806" s="1002"/>
      <c r="G806" s="1002"/>
      <c r="H806" s="1002"/>
      <c r="I806" s="1002"/>
      <c r="J806" s="1002"/>
      <c r="K806" s="1002"/>
      <c r="L806" s="1002"/>
      <c r="M806" s="1002"/>
      <c r="N806" s="1002"/>
      <c r="O806" s="1002"/>
      <c r="P806" s="1002"/>
      <c r="Q806" s="1002"/>
      <c r="R806" s="1002"/>
      <c r="S806" s="1002"/>
      <c r="T806" s="1002"/>
      <c r="U806" s="1002"/>
      <c r="V806" s="1002"/>
      <c r="W806" s="1002"/>
      <c r="X806" s="1002"/>
      <c r="Y806" s="1002"/>
      <c r="Z806" s="1002"/>
    </row>
    <row r="807" spans="1:26" ht="13.5" customHeight="1">
      <c r="A807" s="1002"/>
      <c r="B807" s="1002"/>
      <c r="C807" s="1002"/>
      <c r="D807" s="1002"/>
      <c r="E807" s="1002"/>
      <c r="F807" s="1002"/>
      <c r="G807" s="1002"/>
      <c r="H807" s="1002"/>
      <c r="I807" s="1002"/>
      <c r="J807" s="1002"/>
      <c r="K807" s="1002"/>
      <c r="L807" s="1002"/>
      <c r="M807" s="1002"/>
      <c r="N807" s="1002"/>
      <c r="O807" s="1002"/>
      <c r="P807" s="1002"/>
      <c r="Q807" s="1002"/>
      <c r="R807" s="1002"/>
      <c r="S807" s="1002"/>
      <c r="T807" s="1002"/>
      <c r="U807" s="1002"/>
      <c r="V807" s="1002"/>
      <c r="W807" s="1002"/>
      <c r="X807" s="1002"/>
      <c r="Y807" s="1002"/>
      <c r="Z807" s="1002"/>
    </row>
    <row r="808" spans="1:26" ht="13.5" customHeight="1">
      <c r="A808" s="1002"/>
      <c r="B808" s="1002"/>
      <c r="C808" s="1002"/>
      <c r="D808" s="1002"/>
      <c r="E808" s="1002"/>
      <c r="F808" s="1002"/>
      <c r="G808" s="1002"/>
      <c r="H808" s="1002"/>
      <c r="I808" s="1002"/>
      <c r="J808" s="1002"/>
      <c r="K808" s="1002"/>
      <c r="L808" s="1002"/>
      <c r="M808" s="1002"/>
      <c r="N808" s="1002"/>
      <c r="O808" s="1002"/>
      <c r="P808" s="1002"/>
      <c r="Q808" s="1002"/>
      <c r="R808" s="1002"/>
      <c r="S808" s="1002"/>
      <c r="T808" s="1002"/>
      <c r="U808" s="1002"/>
      <c r="V808" s="1002"/>
      <c r="W808" s="1002"/>
      <c r="X808" s="1002"/>
      <c r="Y808" s="1002"/>
      <c r="Z808" s="1002"/>
    </row>
    <row r="809" spans="1:26" ht="13.5" customHeight="1">
      <c r="A809" s="1002"/>
      <c r="B809" s="1002"/>
      <c r="C809" s="1002"/>
      <c r="D809" s="1002"/>
      <c r="E809" s="1002"/>
      <c r="F809" s="1002"/>
      <c r="G809" s="1002"/>
      <c r="H809" s="1002"/>
      <c r="I809" s="1002"/>
      <c r="J809" s="1002"/>
      <c r="K809" s="1002"/>
      <c r="L809" s="1002"/>
      <c r="M809" s="1002"/>
      <c r="N809" s="1002"/>
      <c r="O809" s="1002"/>
      <c r="P809" s="1002"/>
      <c r="Q809" s="1002"/>
      <c r="R809" s="1002"/>
      <c r="S809" s="1002"/>
      <c r="T809" s="1002"/>
      <c r="U809" s="1002"/>
      <c r="V809" s="1002"/>
      <c r="W809" s="1002"/>
      <c r="X809" s="1002"/>
      <c r="Y809" s="1002"/>
      <c r="Z809" s="1002"/>
    </row>
    <row r="810" spans="1:26" ht="13.5" customHeight="1">
      <c r="A810" s="1002"/>
      <c r="B810" s="1002"/>
      <c r="C810" s="1002"/>
      <c r="D810" s="1002"/>
      <c r="E810" s="1002"/>
      <c r="F810" s="1002"/>
      <c r="G810" s="1002"/>
      <c r="H810" s="1002"/>
      <c r="I810" s="1002"/>
      <c r="J810" s="1002"/>
      <c r="K810" s="1002"/>
      <c r="L810" s="1002"/>
      <c r="M810" s="1002"/>
      <c r="N810" s="1002"/>
      <c r="O810" s="1002"/>
      <c r="P810" s="1002"/>
      <c r="Q810" s="1002"/>
      <c r="R810" s="1002"/>
      <c r="S810" s="1002"/>
      <c r="T810" s="1002"/>
      <c r="U810" s="1002"/>
      <c r="V810" s="1002"/>
      <c r="W810" s="1002"/>
      <c r="X810" s="1002"/>
      <c r="Y810" s="1002"/>
      <c r="Z810" s="1002"/>
    </row>
    <row r="811" spans="1:26" ht="13.5" customHeight="1">
      <c r="A811" s="1002"/>
      <c r="B811" s="1002"/>
      <c r="C811" s="1002"/>
      <c r="D811" s="1002"/>
      <c r="E811" s="1002"/>
      <c r="F811" s="1002"/>
      <c r="G811" s="1002"/>
      <c r="H811" s="1002"/>
      <c r="I811" s="1002"/>
      <c r="J811" s="1002"/>
      <c r="K811" s="1002"/>
      <c r="L811" s="1002"/>
      <c r="M811" s="1002"/>
      <c r="N811" s="1002"/>
      <c r="O811" s="1002"/>
      <c r="P811" s="1002"/>
      <c r="Q811" s="1002"/>
      <c r="R811" s="1002"/>
      <c r="S811" s="1002"/>
      <c r="T811" s="1002"/>
      <c r="U811" s="1002"/>
      <c r="V811" s="1002"/>
      <c r="W811" s="1002"/>
      <c r="X811" s="1002"/>
      <c r="Y811" s="1002"/>
      <c r="Z811" s="1002"/>
    </row>
    <row r="812" spans="1:26" ht="13.5" customHeight="1">
      <c r="A812" s="1002"/>
      <c r="B812" s="1002"/>
      <c r="C812" s="1002"/>
      <c r="D812" s="1002"/>
      <c r="E812" s="1002"/>
      <c r="F812" s="1002"/>
      <c r="G812" s="1002"/>
      <c r="H812" s="1002"/>
      <c r="I812" s="1002"/>
      <c r="J812" s="1002"/>
      <c r="K812" s="1002"/>
      <c r="L812" s="1002"/>
      <c r="M812" s="1002"/>
      <c r="N812" s="1002"/>
      <c r="O812" s="1002"/>
      <c r="P812" s="1002"/>
      <c r="Q812" s="1002"/>
      <c r="R812" s="1002"/>
      <c r="S812" s="1002"/>
      <c r="T812" s="1002"/>
      <c r="U812" s="1002"/>
      <c r="V812" s="1002"/>
      <c r="W812" s="1002"/>
      <c r="X812" s="1002"/>
      <c r="Y812" s="1002"/>
      <c r="Z812" s="1002"/>
    </row>
    <row r="813" spans="1:26" ht="13.5" customHeight="1">
      <c r="A813" s="1002"/>
      <c r="B813" s="1002"/>
      <c r="C813" s="1002"/>
      <c r="D813" s="1002"/>
      <c r="E813" s="1002"/>
      <c r="F813" s="1002"/>
      <c r="G813" s="1002"/>
      <c r="H813" s="1002"/>
      <c r="I813" s="1002"/>
      <c r="J813" s="1002"/>
      <c r="K813" s="1002"/>
      <c r="L813" s="1002"/>
      <c r="M813" s="1002"/>
      <c r="N813" s="1002"/>
      <c r="O813" s="1002"/>
      <c r="P813" s="1002"/>
      <c r="Q813" s="1002"/>
      <c r="R813" s="1002"/>
      <c r="S813" s="1002"/>
      <c r="T813" s="1002"/>
      <c r="U813" s="1002"/>
      <c r="V813" s="1002"/>
      <c r="W813" s="1002"/>
      <c r="X813" s="1002"/>
      <c r="Y813" s="1002"/>
      <c r="Z813" s="1002"/>
    </row>
    <row r="814" spans="1:26" ht="13.5" customHeight="1">
      <c r="A814" s="1002"/>
      <c r="B814" s="1002"/>
      <c r="C814" s="1002"/>
      <c r="D814" s="1002"/>
      <c r="E814" s="1002"/>
      <c r="F814" s="1002"/>
      <c r="G814" s="1002"/>
      <c r="H814" s="1002"/>
      <c r="I814" s="1002"/>
      <c r="J814" s="1002"/>
      <c r="K814" s="1002"/>
      <c r="L814" s="1002"/>
      <c r="M814" s="1002"/>
      <c r="N814" s="1002"/>
      <c r="O814" s="1002"/>
      <c r="P814" s="1002"/>
      <c r="Q814" s="1002"/>
      <c r="R814" s="1002"/>
      <c r="S814" s="1002"/>
      <c r="T814" s="1002"/>
      <c r="U814" s="1002"/>
      <c r="V814" s="1002"/>
      <c r="W814" s="1002"/>
      <c r="X814" s="1002"/>
      <c r="Y814" s="1002"/>
      <c r="Z814" s="1002"/>
    </row>
    <row r="815" spans="1:26" ht="13.5" customHeight="1">
      <c r="A815" s="1002"/>
      <c r="B815" s="1002"/>
      <c r="C815" s="1002"/>
      <c r="D815" s="1002"/>
      <c r="E815" s="1002"/>
      <c r="F815" s="1002"/>
      <c r="G815" s="1002"/>
      <c r="H815" s="1002"/>
      <c r="I815" s="1002"/>
      <c r="J815" s="1002"/>
      <c r="K815" s="1002"/>
      <c r="L815" s="1002"/>
      <c r="M815" s="1002"/>
      <c r="N815" s="1002"/>
      <c r="O815" s="1002"/>
      <c r="P815" s="1002"/>
      <c r="Q815" s="1002"/>
      <c r="R815" s="1002"/>
      <c r="S815" s="1002"/>
      <c r="T815" s="1002"/>
      <c r="U815" s="1002"/>
      <c r="V815" s="1002"/>
      <c r="W815" s="1002"/>
      <c r="X815" s="1002"/>
      <c r="Y815" s="1002"/>
      <c r="Z815" s="1002"/>
    </row>
    <row r="816" spans="1:26" ht="13.5" customHeight="1">
      <c r="A816" s="1002"/>
      <c r="B816" s="1002"/>
      <c r="C816" s="1002"/>
      <c r="D816" s="1002"/>
      <c r="E816" s="1002"/>
      <c r="F816" s="1002"/>
      <c r="G816" s="1002"/>
      <c r="H816" s="1002"/>
      <c r="I816" s="1002"/>
      <c r="J816" s="1002"/>
      <c r="K816" s="1002"/>
      <c r="L816" s="1002"/>
      <c r="M816" s="1002"/>
      <c r="N816" s="1002"/>
      <c r="O816" s="1002"/>
      <c r="P816" s="1002"/>
      <c r="Q816" s="1002"/>
      <c r="R816" s="1002"/>
      <c r="S816" s="1002"/>
      <c r="T816" s="1002"/>
      <c r="U816" s="1002"/>
      <c r="V816" s="1002"/>
      <c r="W816" s="1002"/>
      <c r="X816" s="1002"/>
      <c r="Y816" s="1002"/>
      <c r="Z816" s="1002"/>
    </row>
    <row r="817" spans="1:26" ht="13.5" customHeight="1">
      <c r="A817" s="1002"/>
      <c r="B817" s="1002"/>
      <c r="C817" s="1002"/>
      <c r="D817" s="1002"/>
      <c r="E817" s="1002"/>
      <c r="F817" s="1002"/>
      <c r="G817" s="1002"/>
      <c r="H817" s="1002"/>
      <c r="I817" s="1002"/>
      <c r="J817" s="1002"/>
      <c r="K817" s="1002"/>
      <c r="L817" s="1002"/>
      <c r="M817" s="1002"/>
      <c r="N817" s="1002"/>
      <c r="O817" s="1002"/>
      <c r="P817" s="1002"/>
      <c r="Q817" s="1002"/>
      <c r="R817" s="1002"/>
      <c r="S817" s="1002"/>
      <c r="T817" s="1002"/>
      <c r="U817" s="1002"/>
      <c r="V817" s="1002"/>
      <c r="W817" s="1002"/>
      <c r="X817" s="1002"/>
      <c r="Y817" s="1002"/>
      <c r="Z817" s="1002"/>
    </row>
    <row r="818" spans="1:26" ht="13.5" customHeight="1">
      <c r="A818" s="1002"/>
      <c r="B818" s="1002"/>
      <c r="C818" s="1002"/>
      <c r="D818" s="1002"/>
      <c r="E818" s="1002"/>
      <c r="F818" s="1002"/>
      <c r="G818" s="1002"/>
      <c r="H818" s="1002"/>
      <c r="I818" s="1002"/>
      <c r="J818" s="1002"/>
      <c r="K818" s="1002"/>
      <c r="L818" s="1002"/>
      <c r="M818" s="1002"/>
      <c r="N818" s="1002"/>
      <c r="O818" s="1002"/>
      <c r="P818" s="1002"/>
      <c r="Q818" s="1002"/>
      <c r="R818" s="1002"/>
      <c r="S818" s="1002"/>
      <c r="T818" s="1002"/>
      <c r="U818" s="1002"/>
      <c r="V818" s="1002"/>
      <c r="W818" s="1002"/>
      <c r="X818" s="1002"/>
      <c r="Y818" s="1002"/>
      <c r="Z818" s="1002"/>
    </row>
    <row r="819" spans="1:26" ht="13.5" customHeight="1">
      <c r="A819" s="1002"/>
      <c r="B819" s="1002"/>
      <c r="C819" s="1002"/>
      <c r="D819" s="1002"/>
      <c r="E819" s="1002"/>
      <c r="F819" s="1002"/>
      <c r="G819" s="1002"/>
      <c r="H819" s="1002"/>
      <c r="I819" s="1002"/>
      <c r="J819" s="1002"/>
      <c r="K819" s="1002"/>
      <c r="L819" s="1002"/>
      <c r="M819" s="1002"/>
      <c r="N819" s="1002"/>
      <c r="O819" s="1002"/>
      <c r="P819" s="1002"/>
      <c r="Q819" s="1002"/>
      <c r="R819" s="1002"/>
      <c r="S819" s="1002"/>
      <c r="T819" s="1002"/>
      <c r="U819" s="1002"/>
      <c r="V819" s="1002"/>
      <c r="W819" s="1002"/>
      <c r="X819" s="1002"/>
      <c r="Y819" s="1002"/>
      <c r="Z819" s="1002"/>
    </row>
    <row r="820" spans="1:26" ht="13.5" customHeight="1">
      <c r="A820" s="1002"/>
      <c r="B820" s="1002"/>
      <c r="C820" s="1002"/>
      <c r="D820" s="1002"/>
      <c r="E820" s="1002"/>
      <c r="F820" s="1002"/>
      <c r="G820" s="1002"/>
      <c r="H820" s="1002"/>
      <c r="I820" s="1002"/>
      <c r="J820" s="1002"/>
      <c r="K820" s="1002"/>
      <c r="L820" s="1002"/>
      <c r="M820" s="1002"/>
      <c r="N820" s="1002"/>
      <c r="O820" s="1002"/>
      <c r="P820" s="1002"/>
      <c r="Q820" s="1002"/>
      <c r="R820" s="1002"/>
      <c r="S820" s="1002"/>
      <c r="T820" s="1002"/>
      <c r="U820" s="1002"/>
      <c r="V820" s="1002"/>
      <c r="W820" s="1002"/>
      <c r="X820" s="1002"/>
      <c r="Y820" s="1002"/>
      <c r="Z820" s="1002"/>
    </row>
    <row r="821" spans="1:26" ht="13.5" customHeight="1">
      <c r="A821" s="1002"/>
      <c r="B821" s="1002"/>
      <c r="C821" s="1002"/>
      <c r="D821" s="1002"/>
      <c r="E821" s="1002"/>
      <c r="F821" s="1002"/>
      <c r="G821" s="1002"/>
      <c r="H821" s="1002"/>
      <c r="I821" s="1002"/>
      <c r="J821" s="1002"/>
      <c r="K821" s="1002"/>
      <c r="L821" s="1002"/>
      <c r="M821" s="1002"/>
      <c r="N821" s="1002"/>
      <c r="O821" s="1002"/>
      <c r="P821" s="1002"/>
      <c r="Q821" s="1002"/>
      <c r="R821" s="1002"/>
      <c r="S821" s="1002"/>
      <c r="T821" s="1002"/>
      <c r="U821" s="1002"/>
      <c r="V821" s="1002"/>
      <c r="W821" s="1002"/>
      <c r="X821" s="1002"/>
      <c r="Y821" s="1002"/>
      <c r="Z821" s="1002"/>
    </row>
    <row r="822" spans="1:26" ht="13.5" customHeight="1">
      <c r="A822" s="1002"/>
      <c r="B822" s="1002"/>
      <c r="C822" s="1002"/>
      <c r="D822" s="1002"/>
      <c r="E822" s="1002"/>
      <c r="F822" s="1002"/>
      <c r="G822" s="1002"/>
      <c r="H822" s="1002"/>
      <c r="I822" s="1002"/>
      <c r="J822" s="1002"/>
      <c r="K822" s="1002"/>
      <c r="L822" s="1002"/>
      <c r="M822" s="1002"/>
      <c r="N822" s="1002"/>
      <c r="O822" s="1002"/>
      <c r="P822" s="1002"/>
      <c r="Q822" s="1002"/>
      <c r="R822" s="1002"/>
      <c r="S822" s="1002"/>
      <c r="T822" s="1002"/>
      <c r="U822" s="1002"/>
      <c r="V822" s="1002"/>
      <c r="W822" s="1002"/>
      <c r="X822" s="1002"/>
      <c r="Y822" s="1002"/>
      <c r="Z822" s="1002"/>
    </row>
    <row r="823" spans="1:26" ht="13.5" customHeight="1">
      <c r="A823" s="1002"/>
      <c r="B823" s="1002"/>
      <c r="C823" s="1002"/>
      <c r="D823" s="1002"/>
      <c r="E823" s="1002"/>
      <c r="F823" s="1002"/>
      <c r="G823" s="1002"/>
      <c r="H823" s="1002"/>
      <c r="I823" s="1002"/>
      <c r="J823" s="1002"/>
      <c r="K823" s="1002"/>
      <c r="L823" s="1002"/>
      <c r="M823" s="1002"/>
      <c r="N823" s="1002"/>
      <c r="O823" s="1002"/>
      <c r="P823" s="1002"/>
      <c r="Q823" s="1002"/>
      <c r="R823" s="1002"/>
      <c r="S823" s="1002"/>
      <c r="T823" s="1002"/>
      <c r="U823" s="1002"/>
      <c r="V823" s="1002"/>
      <c r="W823" s="1002"/>
      <c r="X823" s="1002"/>
      <c r="Y823" s="1002"/>
      <c r="Z823" s="1002"/>
    </row>
    <row r="824" spans="1:26" ht="13.5" customHeight="1">
      <c r="A824" s="1002"/>
      <c r="B824" s="1002"/>
      <c r="C824" s="1002"/>
      <c r="D824" s="1002"/>
      <c r="E824" s="1002"/>
      <c r="F824" s="1002"/>
      <c r="G824" s="1002"/>
      <c r="H824" s="1002"/>
      <c r="I824" s="1002"/>
      <c r="J824" s="1002"/>
      <c r="K824" s="1002"/>
      <c r="L824" s="1002"/>
      <c r="M824" s="1002"/>
      <c r="N824" s="1002"/>
      <c r="O824" s="1002"/>
      <c r="P824" s="1002"/>
      <c r="Q824" s="1002"/>
      <c r="R824" s="1002"/>
      <c r="S824" s="1002"/>
      <c r="T824" s="1002"/>
      <c r="U824" s="1002"/>
      <c r="V824" s="1002"/>
      <c r="W824" s="1002"/>
      <c r="X824" s="1002"/>
      <c r="Y824" s="1002"/>
      <c r="Z824" s="1002"/>
    </row>
    <row r="825" spans="1:26" ht="13.5" customHeight="1">
      <c r="A825" s="1002"/>
      <c r="B825" s="1002"/>
      <c r="C825" s="1002"/>
      <c r="D825" s="1002"/>
      <c r="E825" s="1002"/>
      <c r="F825" s="1002"/>
      <c r="G825" s="1002"/>
      <c r="H825" s="1002"/>
      <c r="I825" s="1002"/>
      <c r="J825" s="1002"/>
      <c r="K825" s="1002"/>
      <c r="L825" s="1002"/>
      <c r="M825" s="1002"/>
      <c r="N825" s="1002"/>
      <c r="O825" s="1002"/>
      <c r="P825" s="1002"/>
      <c r="Q825" s="1002"/>
      <c r="R825" s="1002"/>
      <c r="S825" s="1002"/>
      <c r="T825" s="1002"/>
      <c r="U825" s="1002"/>
      <c r="V825" s="1002"/>
      <c r="W825" s="1002"/>
      <c r="X825" s="1002"/>
      <c r="Y825" s="1002"/>
      <c r="Z825" s="1002"/>
    </row>
    <row r="826" spans="1:26" ht="13.5" customHeight="1">
      <c r="A826" s="1002"/>
      <c r="B826" s="1002"/>
      <c r="C826" s="1002"/>
      <c r="D826" s="1002"/>
      <c r="E826" s="1002"/>
      <c r="F826" s="1002"/>
      <c r="G826" s="1002"/>
      <c r="H826" s="1002"/>
      <c r="I826" s="1002"/>
      <c r="J826" s="1002"/>
      <c r="K826" s="1002"/>
      <c r="L826" s="1002"/>
      <c r="M826" s="1002"/>
      <c r="N826" s="1002"/>
      <c r="O826" s="1002"/>
      <c r="P826" s="1002"/>
      <c r="Q826" s="1002"/>
      <c r="R826" s="1002"/>
      <c r="S826" s="1002"/>
      <c r="T826" s="1002"/>
      <c r="U826" s="1002"/>
      <c r="V826" s="1002"/>
      <c r="W826" s="1002"/>
      <c r="X826" s="1002"/>
      <c r="Y826" s="1002"/>
      <c r="Z826" s="1002"/>
    </row>
    <row r="827" spans="1:26" ht="13.5" customHeight="1">
      <c r="A827" s="1002"/>
      <c r="B827" s="1002"/>
      <c r="C827" s="1002"/>
      <c r="D827" s="1002"/>
      <c r="E827" s="1002"/>
      <c r="F827" s="1002"/>
      <c r="G827" s="1002"/>
      <c r="H827" s="1002"/>
      <c r="I827" s="1002"/>
      <c r="J827" s="1002"/>
      <c r="K827" s="1002"/>
      <c r="L827" s="1002"/>
      <c r="M827" s="1002"/>
      <c r="N827" s="1002"/>
      <c r="O827" s="1002"/>
      <c r="P827" s="1002"/>
      <c r="Q827" s="1002"/>
      <c r="R827" s="1002"/>
      <c r="S827" s="1002"/>
      <c r="T827" s="1002"/>
      <c r="U827" s="1002"/>
      <c r="V827" s="1002"/>
      <c r="W827" s="1002"/>
      <c r="X827" s="1002"/>
      <c r="Y827" s="1002"/>
      <c r="Z827" s="1002"/>
    </row>
    <row r="828" spans="1:26" ht="13.5" customHeight="1">
      <c r="A828" s="1002"/>
      <c r="B828" s="1002"/>
      <c r="C828" s="1002"/>
      <c r="D828" s="1002"/>
      <c r="E828" s="1002"/>
      <c r="F828" s="1002"/>
      <c r="G828" s="1002"/>
      <c r="H828" s="1002"/>
      <c r="I828" s="1002"/>
      <c r="J828" s="1002"/>
      <c r="K828" s="1002"/>
      <c r="L828" s="1002"/>
      <c r="M828" s="1002"/>
      <c r="N828" s="1002"/>
      <c r="O828" s="1002"/>
      <c r="P828" s="1002"/>
      <c r="Q828" s="1002"/>
      <c r="R828" s="1002"/>
      <c r="S828" s="1002"/>
      <c r="T828" s="1002"/>
      <c r="U828" s="1002"/>
      <c r="V828" s="1002"/>
      <c r="W828" s="1002"/>
      <c r="X828" s="1002"/>
      <c r="Y828" s="1002"/>
      <c r="Z828" s="1002"/>
    </row>
    <row r="829" spans="1:26" ht="13.5" customHeight="1">
      <c r="A829" s="1002"/>
      <c r="B829" s="1002"/>
      <c r="C829" s="1002"/>
      <c r="D829" s="1002"/>
      <c r="E829" s="1002"/>
      <c r="F829" s="1002"/>
      <c r="G829" s="1002"/>
      <c r="H829" s="1002"/>
      <c r="I829" s="1002"/>
      <c r="J829" s="1002"/>
      <c r="K829" s="1002"/>
      <c r="L829" s="1002"/>
      <c r="M829" s="1002"/>
      <c r="N829" s="1002"/>
      <c r="O829" s="1002"/>
      <c r="P829" s="1002"/>
      <c r="Q829" s="1002"/>
      <c r="R829" s="1002"/>
      <c r="S829" s="1002"/>
      <c r="T829" s="1002"/>
      <c r="U829" s="1002"/>
      <c r="V829" s="1002"/>
      <c r="W829" s="1002"/>
      <c r="X829" s="1002"/>
      <c r="Y829" s="1002"/>
      <c r="Z829" s="1002"/>
    </row>
    <row r="830" spans="1:26" ht="13.5" customHeight="1">
      <c r="A830" s="1002"/>
      <c r="B830" s="1002"/>
      <c r="C830" s="1002"/>
      <c r="D830" s="1002"/>
      <c r="E830" s="1002"/>
      <c r="F830" s="1002"/>
      <c r="G830" s="1002"/>
      <c r="H830" s="1002"/>
      <c r="I830" s="1002"/>
      <c r="J830" s="1002"/>
      <c r="K830" s="1002"/>
      <c r="L830" s="1002"/>
      <c r="M830" s="1002"/>
      <c r="N830" s="1002"/>
      <c r="O830" s="1002"/>
      <c r="P830" s="1002"/>
      <c r="Q830" s="1002"/>
      <c r="R830" s="1002"/>
      <c r="S830" s="1002"/>
      <c r="T830" s="1002"/>
      <c r="U830" s="1002"/>
      <c r="V830" s="1002"/>
      <c r="W830" s="1002"/>
      <c r="X830" s="1002"/>
      <c r="Y830" s="1002"/>
      <c r="Z830" s="1002"/>
    </row>
    <row r="831" spans="1:26" ht="13.5" customHeight="1">
      <c r="A831" s="1002"/>
      <c r="B831" s="1002"/>
      <c r="C831" s="1002"/>
      <c r="D831" s="1002"/>
      <c r="E831" s="1002"/>
      <c r="F831" s="1002"/>
      <c r="G831" s="1002"/>
      <c r="H831" s="1002"/>
      <c r="I831" s="1002"/>
      <c r="J831" s="1002"/>
      <c r="K831" s="1002"/>
      <c r="L831" s="1002"/>
      <c r="M831" s="1002"/>
      <c r="N831" s="1002"/>
      <c r="O831" s="1002"/>
      <c r="P831" s="1002"/>
      <c r="Q831" s="1002"/>
      <c r="R831" s="1002"/>
      <c r="S831" s="1002"/>
      <c r="T831" s="1002"/>
      <c r="U831" s="1002"/>
      <c r="V831" s="1002"/>
      <c r="W831" s="1002"/>
      <c r="X831" s="1002"/>
      <c r="Y831" s="1002"/>
      <c r="Z831" s="1002"/>
    </row>
    <row r="832" spans="1:26" ht="13.5" customHeight="1">
      <c r="A832" s="1002"/>
      <c r="B832" s="1002"/>
      <c r="C832" s="1002"/>
      <c r="D832" s="1002"/>
      <c r="E832" s="1002"/>
      <c r="F832" s="1002"/>
      <c r="G832" s="1002"/>
      <c r="H832" s="1002"/>
      <c r="I832" s="1002"/>
      <c r="J832" s="1002"/>
      <c r="K832" s="1002"/>
      <c r="L832" s="1002"/>
      <c r="M832" s="1002"/>
      <c r="N832" s="1002"/>
      <c r="O832" s="1002"/>
      <c r="P832" s="1002"/>
      <c r="Q832" s="1002"/>
      <c r="R832" s="1002"/>
      <c r="S832" s="1002"/>
      <c r="T832" s="1002"/>
      <c r="U832" s="1002"/>
      <c r="V832" s="1002"/>
      <c r="W832" s="1002"/>
      <c r="X832" s="1002"/>
      <c r="Y832" s="1002"/>
      <c r="Z832" s="1002"/>
    </row>
    <row r="833" spans="1:26" ht="13.5" customHeight="1">
      <c r="A833" s="1002"/>
      <c r="B833" s="1002"/>
      <c r="C833" s="1002"/>
      <c r="D833" s="1002"/>
      <c r="E833" s="1002"/>
      <c r="F833" s="1002"/>
      <c r="G833" s="1002"/>
      <c r="H833" s="1002"/>
      <c r="I833" s="1002"/>
      <c r="J833" s="1002"/>
      <c r="K833" s="1002"/>
      <c r="L833" s="1002"/>
      <c r="M833" s="1002"/>
      <c r="N833" s="1002"/>
      <c r="O833" s="1002"/>
      <c r="P833" s="1002"/>
      <c r="Q833" s="1002"/>
      <c r="R833" s="1002"/>
      <c r="S833" s="1002"/>
      <c r="T833" s="1002"/>
      <c r="U833" s="1002"/>
      <c r="V833" s="1002"/>
      <c r="W833" s="1002"/>
      <c r="X833" s="1002"/>
      <c r="Y833" s="1002"/>
      <c r="Z833" s="1002"/>
    </row>
    <row r="834" spans="1:26" ht="13.5" customHeight="1">
      <c r="A834" s="1002"/>
      <c r="B834" s="1002"/>
      <c r="C834" s="1002"/>
      <c r="D834" s="1002"/>
      <c r="E834" s="1002"/>
      <c r="F834" s="1002"/>
      <c r="G834" s="1002"/>
      <c r="H834" s="1002"/>
      <c r="I834" s="1002"/>
      <c r="J834" s="1002"/>
      <c r="K834" s="1002"/>
      <c r="L834" s="1002"/>
      <c r="M834" s="1002"/>
      <c r="N834" s="1002"/>
      <c r="O834" s="1002"/>
      <c r="P834" s="1002"/>
      <c r="Q834" s="1002"/>
      <c r="R834" s="1002"/>
      <c r="S834" s="1002"/>
      <c r="T834" s="1002"/>
      <c r="U834" s="1002"/>
      <c r="V834" s="1002"/>
      <c r="W834" s="1002"/>
      <c r="X834" s="1002"/>
      <c r="Y834" s="1002"/>
      <c r="Z834" s="1002"/>
    </row>
    <row r="835" spans="1:26" ht="13.5" customHeight="1">
      <c r="A835" s="1002"/>
      <c r="B835" s="1002"/>
      <c r="C835" s="1002"/>
      <c r="D835" s="1002"/>
      <c r="E835" s="1002"/>
      <c r="F835" s="1002"/>
      <c r="G835" s="1002"/>
      <c r="H835" s="1002"/>
      <c r="I835" s="1002"/>
      <c r="J835" s="1002"/>
      <c r="K835" s="1002"/>
      <c r="L835" s="1002"/>
      <c r="M835" s="1002"/>
      <c r="N835" s="1002"/>
      <c r="O835" s="1002"/>
      <c r="P835" s="1002"/>
      <c r="Q835" s="1002"/>
      <c r="R835" s="1002"/>
      <c r="S835" s="1002"/>
      <c r="T835" s="1002"/>
      <c r="U835" s="1002"/>
      <c r="V835" s="1002"/>
      <c r="W835" s="1002"/>
      <c r="X835" s="1002"/>
      <c r="Y835" s="1002"/>
      <c r="Z835" s="1002"/>
    </row>
    <row r="836" spans="1:26" ht="13.5" customHeight="1">
      <c r="A836" s="1002"/>
      <c r="B836" s="1002"/>
      <c r="C836" s="1002"/>
      <c r="D836" s="1002"/>
      <c r="E836" s="1002"/>
      <c r="F836" s="1002"/>
      <c r="G836" s="1002"/>
      <c r="H836" s="1002"/>
      <c r="I836" s="1002"/>
      <c r="J836" s="1002"/>
      <c r="K836" s="1002"/>
      <c r="L836" s="1002"/>
      <c r="M836" s="1002"/>
      <c r="N836" s="1002"/>
      <c r="O836" s="1002"/>
      <c r="P836" s="1002"/>
      <c r="Q836" s="1002"/>
      <c r="R836" s="1002"/>
      <c r="S836" s="1002"/>
      <c r="T836" s="1002"/>
      <c r="U836" s="1002"/>
      <c r="V836" s="1002"/>
      <c r="W836" s="1002"/>
      <c r="X836" s="1002"/>
      <c r="Y836" s="1002"/>
      <c r="Z836" s="1002"/>
    </row>
    <row r="837" spans="1:26" ht="13.5" customHeight="1">
      <c r="A837" s="1002"/>
      <c r="B837" s="1002"/>
      <c r="C837" s="1002"/>
      <c r="D837" s="1002"/>
      <c r="E837" s="1002"/>
      <c r="F837" s="1002"/>
      <c r="G837" s="1002"/>
      <c r="H837" s="1002"/>
      <c r="I837" s="1002"/>
      <c r="J837" s="1002"/>
      <c r="K837" s="1002"/>
      <c r="L837" s="1002"/>
      <c r="M837" s="1002"/>
      <c r="N837" s="1002"/>
      <c r="O837" s="1002"/>
      <c r="P837" s="1002"/>
      <c r="Q837" s="1002"/>
      <c r="R837" s="1002"/>
      <c r="S837" s="1002"/>
      <c r="T837" s="1002"/>
      <c r="U837" s="1002"/>
      <c r="V837" s="1002"/>
      <c r="W837" s="1002"/>
      <c r="X837" s="1002"/>
      <c r="Y837" s="1002"/>
      <c r="Z837" s="1002"/>
    </row>
    <row r="838" spans="1:26" ht="13.5" customHeight="1">
      <c r="A838" s="1002"/>
      <c r="B838" s="1002"/>
      <c r="C838" s="1002"/>
      <c r="D838" s="1002"/>
      <c r="E838" s="1002"/>
      <c r="F838" s="1002"/>
      <c r="G838" s="1002"/>
      <c r="H838" s="1002"/>
      <c r="I838" s="1002"/>
      <c r="J838" s="1002"/>
      <c r="K838" s="1002"/>
      <c r="L838" s="1002"/>
      <c r="M838" s="1002"/>
      <c r="N838" s="1002"/>
      <c r="O838" s="1002"/>
      <c r="P838" s="1002"/>
      <c r="Q838" s="1002"/>
      <c r="R838" s="1002"/>
      <c r="S838" s="1002"/>
      <c r="T838" s="1002"/>
      <c r="U838" s="1002"/>
      <c r="V838" s="1002"/>
      <c r="W838" s="1002"/>
      <c r="X838" s="1002"/>
      <c r="Y838" s="1002"/>
      <c r="Z838" s="1002"/>
    </row>
    <row r="839" spans="1:26" ht="13.5" customHeight="1">
      <c r="A839" s="1002"/>
      <c r="B839" s="1002"/>
      <c r="C839" s="1002"/>
      <c r="D839" s="1002"/>
      <c r="E839" s="1002"/>
      <c r="F839" s="1002"/>
      <c r="G839" s="1002"/>
      <c r="H839" s="1002"/>
      <c r="I839" s="1002"/>
      <c r="J839" s="1002"/>
      <c r="K839" s="1002"/>
      <c r="L839" s="1002"/>
      <c r="M839" s="1002"/>
      <c r="N839" s="1002"/>
      <c r="O839" s="1002"/>
      <c r="P839" s="1002"/>
      <c r="Q839" s="1002"/>
      <c r="R839" s="1002"/>
      <c r="S839" s="1002"/>
      <c r="T839" s="1002"/>
      <c r="U839" s="1002"/>
      <c r="V839" s="1002"/>
      <c r="W839" s="1002"/>
      <c r="X839" s="1002"/>
      <c r="Y839" s="1002"/>
      <c r="Z839" s="1002"/>
    </row>
    <row r="840" spans="1:26" ht="13.5" customHeight="1">
      <c r="A840" s="1002"/>
      <c r="B840" s="1002"/>
      <c r="C840" s="1002"/>
      <c r="D840" s="1002"/>
      <c r="E840" s="1002"/>
      <c r="F840" s="1002"/>
      <c r="G840" s="1002"/>
      <c r="H840" s="1002"/>
      <c r="I840" s="1002"/>
      <c r="J840" s="1002"/>
      <c r="K840" s="1002"/>
      <c r="L840" s="1002"/>
      <c r="M840" s="1002"/>
      <c r="N840" s="1002"/>
      <c r="O840" s="1002"/>
      <c r="P840" s="1002"/>
      <c r="Q840" s="1002"/>
      <c r="R840" s="1002"/>
      <c r="S840" s="1002"/>
      <c r="T840" s="1002"/>
      <c r="U840" s="1002"/>
      <c r="V840" s="1002"/>
      <c r="W840" s="1002"/>
      <c r="X840" s="1002"/>
      <c r="Y840" s="1002"/>
      <c r="Z840" s="1002"/>
    </row>
    <row r="841" spans="1:26" ht="13.5" customHeight="1">
      <c r="A841" s="1002"/>
      <c r="B841" s="1002"/>
      <c r="C841" s="1002"/>
      <c r="D841" s="1002"/>
      <c r="E841" s="1002"/>
      <c r="F841" s="1002"/>
      <c r="G841" s="1002"/>
      <c r="H841" s="1002"/>
      <c r="I841" s="1002"/>
      <c r="J841" s="1002"/>
      <c r="K841" s="1002"/>
      <c r="L841" s="1002"/>
      <c r="M841" s="1002"/>
      <c r="N841" s="1002"/>
      <c r="O841" s="1002"/>
      <c r="P841" s="1002"/>
      <c r="Q841" s="1002"/>
      <c r="R841" s="1002"/>
      <c r="S841" s="1002"/>
      <c r="T841" s="1002"/>
      <c r="U841" s="1002"/>
      <c r="V841" s="1002"/>
      <c r="W841" s="1002"/>
      <c r="X841" s="1002"/>
      <c r="Y841" s="1002"/>
      <c r="Z841" s="1002"/>
    </row>
    <row r="842" spans="1:26" ht="13.5" customHeight="1">
      <c r="A842" s="1002"/>
      <c r="B842" s="1002"/>
      <c r="C842" s="1002"/>
      <c r="D842" s="1002"/>
      <c r="E842" s="1002"/>
      <c r="F842" s="1002"/>
      <c r="G842" s="1002"/>
      <c r="H842" s="1002"/>
      <c r="I842" s="1002"/>
      <c r="J842" s="1002"/>
      <c r="K842" s="1002"/>
      <c r="L842" s="1002"/>
      <c r="M842" s="1002"/>
      <c r="N842" s="1002"/>
      <c r="O842" s="1002"/>
      <c r="P842" s="1002"/>
      <c r="Q842" s="1002"/>
      <c r="R842" s="1002"/>
      <c r="S842" s="1002"/>
      <c r="T842" s="1002"/>
      <c r="U842" s="1002"/>
      <c r="V842" s="1002"/>
      <c r="W842" s="1002"/>
      <c r="X842" s="1002"/>
      <c r="Y842" s="1002"/>
      <c r="Z842" s="1002"/>
    </row>
    <row r="843" spans="1:26" ht="13.5" customHeight="1">
      <c r="A843" s="1002"/>
      <c r="B843" s="1002"/>
      <c r="C843" s="1002"/>
      <c r="D843" s="1002"/>
      <c r="E843" s="1002"/>
      <c r="F843" s="1002"/>
      <c r="G843" s="1002"/>
      <c r="H843" s="1002"/>
      <c r="I843" s="1002"/>
      <c r="J843" s="1002"/>
      <c r="K843" s="1002"/>
      <c r="L843" s="1002"/>
      <c r="M843" s="1002"/>
      <c r="N843" s="1002"/>
      <c r="O843" s="1002"/>
      <c r="P843" s="1002"/>
      <c r="Q843" s="1002"/>
      <c r="R843" s="1002"/>
      <c r="S843" s="1002"/>
      <c r="T843" s="1002"/>
      <c r="U843" s="1002"/>
      <c r="V843" s="1002"/>
      <c r="W843" s="1002"/>
      <c r="X843" s="1002"/>
      <c r="Y843" s="1002"/>
      <c r="Z843" s="1002"/>
    </row>
    <row r="844" spans="1:26" ht="13.5" customHeight="1">
      <c r="A844" s="1002"/>
      <c r="B844" s="1002"/>
      <c r="C844" s="1002"/>
      <c r="D844" s="1002"/>
      <c r="E844" s="1002"/>
      <c r="F844" s="1002"/>
      <c r="G844" s="1002"/>
      <c r="H844" s="1002"/>
      <c r="I844" s="1002"/>
      <c r="J844" s="1002"/>
      <c r="K844" s="1002"/>
      <c r="L844" s="1002"/>
      <c r="M844" s="1002"/>
      <c r="N844" s="1002"/>
      <c r="O844" s="1002"/>
      <c r="P844" s="1002"/>
      <c r="Q844" s="1002"/>
      <c r="R844" s="1002"/>
      <c r="S844" s="1002"/>
      <c r="T844" s="1002"/>
      <c r="U844" s="1002"/>
      <c r="V844" s="1002"/>
      <c r="W844" s="1002"/>
      <c r="X844" s="1002"/>
      <c r="Y844" s="1002"/>
      <c r="Z844" s="1002"/>
    </row>
    <row r="845" spans="1:26" ht="13.5" customHeight="1">
      <c r="A845" s="1002"/>
      <c r="B845" s="1002"/>
      <c r="C845" s="1002"/>
      <c r="D845" s="1002"/>
      <c r="E845" s="1002"/>
      <c r="F845" s="1002"/>
      <c r="G845" s="1002"/>
      <c r="H845" s="1002"/>
      <c r="I845" s="1002"/>
      <c r="J845" s="1002"/>
      <c r="K845" s="1002"/>
      <c r="L845" s="1002"/>
      <c r="M845" s="1002"/>
      <c r="N845" s="1002"/>
      <c r="O845" s="1002"/>
      <c r="P845" s="1002"/>
      <c r="Q845" s="1002"/>
      <c r="R845" s="1002"/>
      <c r="S845" s="1002"/>
      <c r="T845" s="1002"/>
      <c r="U845" s="1002"/>
      <c r="V845" s="1002"/>
      <c r="W845" s="1002"/>
      <c r="X845" s="1002"/>
      <c r="Y845" s="1002"/>
      <c r="Z845" s="1002"/>
    </row>
    <row r="846" spans="1:26" ht="13.5" customHeight="1">
      <c r="A846" s="1002"/>
      <c r="B846" s="1002"/>
      <c r="C846" s="1002"/>
      <c r="D846" s="1002"/>
      <c r="E846" s="1002"/>
      <c r="F846" s="1002"/>
      <c r="G846" s="1002"/>
      <c r="H846" s="1002"/>
      <c r="I846" s="1002"/>
      <c r="J846" s="1002"/>
      <c r="K846" s="1002"/>
      <c r="L846" s="1002"/>
      <c r="M846" s="1002"/>
      <c r="N846" s="1002"/>
      <c r="O846" s="1002"/>
      <c r="P846" s="1002"/>
      <c r="Q846" s="1002"/>
      <c r="R846" s="1002"/>
      <c r="S846" s="1002"/>
      <c r="T846" s="1002"/>
      <c r="U846" s="1002"/>
      <c r="V846" s="1002"/>
      <c r="W846" s="1002"/>
      <c r="X846" s="1002"/>
      <c r="Y846" s="1002"/>
      <c r="Z846" s="1002"/>
    </row>
    <row r="847" spans="1:26" ht="13.5" customHeight="1">
      <c r="A847" s="1002"/>
      <c r="B847" s="1002"/>
      <c r="C847" s="1002"/>
      <c r="D847" s="1002"/>
      <c r="E847" s="1002"/>
      <c r="F847" s="1002"/>
      <c r="G847" s="1002"/>
      <c r="H847" s="1002"/>
      <c r="I847" s="1002"/>
      <c r="J847" s="1002"/>
      <c r="K847" s="1002"/>
      <c r="L847" s="1002"/>
      <c r="M847" s="1002"/>
      <c r="N847" s="1002"/>
      <c r="O847" s="1002"/>
      <c r="P847" s="1002"/>
      <c r="Q847" s="1002"/>
      <c r="R847" s="1002"/>
      <c r="S847" s="1002"/>
      <c r="T847" s="1002"/>
      <c r="U847" s="1002"/>
      <c r="V847" s="1002"/>
      <c r="W847" s="1002"/>
      <c r="X847" s="1002"/>
      <c r="Y847" s="1002"/>
      <c r="Z847" s="1002"/>
    </row>
    <row r="848" spans="1:26" ht="13.5" customHeight="1">
      <c r="A848" s="1002"/>
      <c r="B848" s="1002"/>
      <c r="C848" s="1002"/>
      <c r="D848" s="1002"/>
      <c r="E848" s="1002"/>
      <c r="F848" s="1002"/>
      <c r="G848" s="1002"/>
      <c r="H848" s="1002"/>
      <c r="I848" s="1002"/>
      <c r="J848" s="1002"/>
      <c r="K848" s="1002"/>
      <c r="L848" s="1002"/>
      <c r="M848" s="1002"/>
      <c r="N848" s="1002"/>
      <c r="O848" s="1002"/>
      <c r="P848" s="1002"/>
      <c r="Q848" s="1002"/>
      <c r="R848" s="1002"/>
      <c r="S848" s="1002"/>
      <c r="T848" s="1002"/>
      <c r="U848" s="1002"/>
      <c r="V848" s="1002"/>
      <c r="W848" s="1002"/>
      <c r="X848" s="1002"/>
      <c r="Y848" s="1002"/>
      <c r="Z848" s="1002"/>
    </row>
    <row r="849" spans="1:26" ht="13.5" customHeight="1">
      <c r="A849" s="1002"/>
      <c r="B849" s="1002"/>
      <c r="C849" s="1002"/>
      <c r="D849" s="1002"/>
      <c r="E849" s="1002"/>
      <c r="F849" s="1002"/>
      <c r="G849" s="1002"/>
      <c r="H849" s="1002"/>
      <c r="I849" s="1002"/>
      <c r="J849" s="1002"/>
      <c r="K849" s="1002"/>
      <c r="L849" s="1002"/>
      <c r="M849" s="1002"/>
      <c r="N849" s="1002"/>
      <c r="O849" s="1002"/>
      <c r="P849" s="1002"/>
      <c r="Q849" s="1002"/>
      <c r="R849" s="1002"/>
      <c r="S849" s="1002"/>
      <c r="T849" s="1002"/>
      <c r="U849" s="1002"/>
      <c r="V849" s="1002"/>
      <c r="W849" s="1002"/>
      <c r="X849" s="1002"/>
      <c r="Y849" s="1002"/>
      <c r="Z849" s="1002"/>
    </row>
    <row r="850" spans="1:26" ht="13.5" customHeight="1">
      <c r="A850" s="1002"/>
      <c r="B850" s="1002"/>
      <c r="C850" s="1002"/>
      <c r="D850" s="1002"/>
      <c r="E850" s="1002"/>
      <c r="F850" s="1002"/>
      <c r="G850" s="1002"/>
      <c r="H850" s="1002"/>
      <c r="I850" s="1002"/>
      <c r="J850" s="1002"/>
      <c r="K850" s="1002"/>
      <c r="L850" s="1002"/>
      <c r="M850" s="1002"/>
      <c r="N850" s="1002"/>
      <c r="O850" s="1002"/>
      <c r="P850" s="1002"/>
      <c r="Q850" s="1002"/>
      <c r="R850" s="1002"/>
      <c r="S850" s="1002"/>
      <c r="T850" s="1002"/>
      <c r="U850" s="1002"/>
      <c r="V850" s="1002"/>
      <c r="W850" s="1002"/>
      <c r="X850" s="1002"/>
      <c r="Y850" s="1002"/>
      <c r="Z850" s="1002"/>
    </row>
    <row r="851" spans="1:26" ht="13.5" customHeight="1">
      <c r="A851" s="1002"/>
      <c r="B851" s="1002"/>
      <c r="C851" s="1002"/>
      <c r="D851" s="1002"/>
      <c r="E851" s="1002"/>
      <c r="F851" s="1002"/>
      <c r="G851" s="1002"/>
      <c r="H851" s="1002"/>
      <c r="I851" s="1002"/>
      <c r="J851" s="1002"/>
      <c r="K851" s="1002"/>
      <c r="L851" s="1002"/>
      <c r="M851" s="1002"/>
      <c r="N851" s="1002"/>
      <c r="O851" s="1002"/>
      <c r="P851" s="1002"/>
      <c r="Q851" s="1002"/>
      <c r="R851" s="1002"/>
      <c r="S851" s="1002"/>
      <c r="T851" s="1002"/>
      <c r="U851" s="1002"/>
      <c r="V851" s="1002"/>
      <c r="W851" s="1002"/>
      <c r="X851" s="1002"/>
      <c r="Y851" s="1002"/>
      <c r="Z851" s="1002"/>
    </row>
    <row r="852" spans="1:26" ht="13.5" customHeight="1">
      <c r="A852" s="1002"/>
      <c r="B852" s="1002"/>
      <c r="C852" s="1002"/>
      <c r="D852" s="1002"/>
      <c r="E852" s="1002"/>
      <c r="F852" s="1002"/>
      <c r="G852" s="1002"/>
      <c r="H852" s="1002"/>
      <c r="I852" s="1002"/>
      <c r="J852" s="1002"/>
      <c r="K852" s="1002"/>
      <c r="L852" s="1002"/>
      <c r="M852" s="1002"/>
      <c r="N852" s="1002"/>
      <c r="O852" s="1002"/>
      <c r="P852" s="1002"/>
      <c r="Q852" s="1002"/>
      <c r="R852" s="1002"/>
      <c r="S852" s="1002"/>
      <c r="T852" s="1002"/>
      <c r="U852" s="1002"/>
      <c r="V852" s="1002"/>
      <c r="W852" s="1002"/>
      <c r="X852" s="1002"/>
      <c r="Y852" s="1002"/>
      <c r="Z852" s="1002"/>
    </row>
    <row r="853" spans="1:26" ht="13.5" customHeight="1">
      <c r="A853" s="1002"/>
      <c r="B853" s="1002"/>
      <c r="C853" s="1002"/>
      <c r="D853" s="1002"/>
      <c r="E853" s="1002"/>
      <c r="F853" s="1002"/>
      <c r="G853" s="1002"/>
      <c r="H853" s="1002"/>
      <c r="I853" s="1002"/>
      <c r="J853" s="1002"/>
      <c r="K853" s="1002"/>
      <c r="L853" s="1002"/>
      <c r="M853" s="1002"/>
      <c r="N853" s="1002"/>
      <c r="O853" s="1002"/>
      <c r="P853" s="1002"/>
      <c r="Q853" s="1002"/>
      <c r="R853" s="1002"/>
      <c r="S853" s="1002"/>
      <c r="T853" s="1002"/>
      <c r="U853" s="1002"/>
      <c r="V853" s="1002"/>
      <c r="W853" s="1002"/>
      <c r="X853" s="1002"/>
      <c r="Y853" s="1002"/>
      <c r="Z853" s="1002"/>
    </row>
    <row r="854" spans="1:26" ht="13.5" customHeight="1">
      <c r="A854" s="1002"/>
      <c r="B854" s="1002"/>
      <c r="C854" s="1002"/>
      <c r="D854" s="1002"/>
      <c r="E854" s="1002"/>
      <c r="F854" s="1002"/>
      <c r="G854" s="1002"/>
      <c r="H854" s="1002"/>
      <c r="I854" s="1002"/>
      <c r="J854" s="1002"/>
      <c r="K854" s="1002"/>
      <c r="L854" s="1002"/>
      <c r="M854" s="1002"/>
      <c r="N854" s="1002"/>
      <c r="O854" s="1002"/>
      <c r="P854" s="1002"/>
      <c r="Q854" s="1002"/>
      <c r="R854" s="1002"/>
      <c r="S854" s="1002"/>
      <c r="T854" s="1002"/>
      <c r="U854" s="1002"/>
      <c r="V854" s="1002"/>
      <c r="W854" s="1002"/>
      <c r="X854" s="1002"/>
      <c r="Y854" s="1002"/>
      <c r="Z854" s="1002"/>
    </row>
    <row r="855" spans="1:26" ht="13.5" customHeight="1">
      <c r="A855" s="1002"/>
      <c r="B855" s="1002"/>
      <c r="C855" s="1002"/>
      <c r="D855" s="1002"/>
      <c r="E855" s="1002"/>
      <c r="F855" s="1002"/>
      <c r="G855" s="1002"/>
      <c r="H855" s="1002"/>
      <c r="I855" s="1002"/>
      <c r="J855" s="1002"/>
      <c r="K855" s="1002"/>
      <c r="L855" s="1002"/>
      <c r="M855" s="1002"/>
      <c r="N855" s="1002"/>
      <c r="O855" s="1002"/>
      <c r="P855" s="1002"/>
      <c r="Q855" s="1002"/>
      <c r="R855" s="1002"/>
      <c r="S855" s="1002"/>
      <c r="T855" s="1002"/>
      <c r="U855" s="1002"/>
      <c r="V855" s="1002"/>
      <c r="W855" s="1002"/>
      <c r="X855" s="1002"/>
      <c r="Y855" s="1002"/>
      <c r="Z855" s="1002"/>
    </row>
    <row r="856" spans="1:26" ht="13.5" customHeight="1">
      <c r="A856" s="1002"/>
      <c r="B856" s="1002"/>
      <c r="C856" s="1002"/>
      <c r="D856" s="1002"/>
      <c r="E856" s="1002"/>
      <c r="F856" s="1002"/>
      <c r="G856" s="1002"/>
      <c r="H856" s="1002"/>
      <c r="I856" s="1002"/>
      <c r="J856" s="1002"/>
      <c r="K856" s="1002"/>
      <c r="L856" s="1002"/>
      <c r="M856" s="1002"/>
      <c r="N856" s="1002"/>
      <c r="O856" s="1002"/>
      <c r="P856" s="1002"/>
      <c r="Q856" s="1002"/>
      <c r="R856" s="1002"/>
      <c r="S856" s="1002"/>
      <c r="T856" s="1002"/>
      <c r="U856" s="1002"/>
      <c r="V856" s="1002"/>
      <c r="W856" s="1002"/>
      <c r="X856" s="1002"/>
      <c r="Y856" s="1002"/>
      <c r="Z856" s="1002"/>
    </row>
    <row r="857" spans="1:26" ht="13.5" customHeight="1">
      <c r="A857" s="1002"/>
      <c r="B857" s="1002"/>
      <c r="C857" s="1002"/>
      <c r="D857" s="1002"/>
      <c r="E857" s="1002"/>
      <c r="F857" s="1002"/>
      <c r="G857" s="1002"/>
      <c r="H857" s="1002"/>
      <c r="I857" s="1002"/>
      <c r="J857" s="1002"/>
      <c r="K857" s="1002"/>
      <c r="L857" s="1002"/>
      <c r="M857" s="1002"/>
      <c r="N857" s="1002"/>
      <c r="O857" s="1002"/>
      <c r="P857" s="1002"/>
      <c r="Q857" s="1002"/>
      <c r="R857" s="1002"/>
      <c r="S857" s="1002"/>
      <c r="T857" s="1002"/>
      <c r="U857" s="1002"/>
      <c r="V857" s="1002"/>
      <c r="W857" s="1002"/>
      <c r="X857" s="1002"/>
      <c r="Y857" s="1002"/>
      <c r="Z857" s="1002"/>
    </row>
    <row r="858" spans="1:26" ht="13.5" customHeight="1">
      <c r="A858" s="1002"/>
      <c r="B858" s="1002"/>
      <c r="C858" s="1002"/>
      <c r="D858" s="1002"/>
      <c r="E858" s="1002"/>
      <c r="F858" s="1002"/>
      <c r="G858" s="1002"/>
      <c r="H858" s="1002"/>
      <c r="I858" s="1002"/>
      <c r="J858" s="1002"/>
      <c r="K858" s="1002"/>
      <c r="L858" s="1002"/>
      <c r="M858" s="1002"/>
      <c r="N858" s="1002"/>
      <c r="O858" s="1002"/>
      <c r="P858" s="1002"/>
      <c r="Q858" s="1002"/>
      <c r="R858" s="1002"/>
      <c r="S858" s="1002"/>
      <c r="T858" s="1002"/>
      <c r="U858" s="1002"/>
      <c r="V858" s="1002"/>
      <c r="W858" s="1002"/>
      <c r="X858" s="1002"/>
      <c r="Y858" s="1002"/>
      <c r="Z858" s="1002"/>
    </row>
    <row r="859" spans="1:26" ht="13.5" customHeight="1">
      <c r="A859" s="1002"/>
      <c r="B859" s="1002"/>
      <c r="C859" s="1002"/>
      <c r="D859" s="1002"/>
      <c r="E859" s="1002"/>
      <c r="F859" s="1002"/>
      <c r="G859" s="1002"/>
      <c r="H859" s="1002"/>
      <c r="I859" s="1002"/>
      <c r="J859" s="1002"/>
      <c r="K859" s="1002"/>
      <c r="L859" s="1002"/>
      <c r="M859" s="1002"/>
      <c r="N859" s="1002"/>
      <c r="O859" s="1002"/>
      <c r="P859" s="1002"/>
      <c r="Q859" s="1002"/>
      <c r="R859" s="1002"/>
      <c r="S859" s="1002"/>
      <c r="T859" s="1002"/>
      <c r="U859" s="1002"/>
      <c r="V859" s="1002"/>
      <c r="W859" s="1002"/>
      <c r="X859" s="1002"/>
      <c r="Y859" s="1002"/>
      <c r="Z859" s="1002"/>
    </row>
    <row r="860" spans="1:26" ht="13.5" customHeight="1">
      <c r="A860" s="1002"/>
      <c r="B860" s="1002"/>
      <c r="C860" s="1002"/>
      <c r="D860" s="1002"/>
      <c r="E860" s="1002"/>
      <c r="F860" s="1002"/>
      <c r="G860" s="1002"/>
      <c r="H860" s="1002"/>
      <c r="I860" s="1002"/>
      <c r="J860" s="1002"/>
      <c r="K860" s="1002"/>
      <c r="L860" s="1002"/>
      <c r="M860" s="1002"/>
      <c r="N860" s="1002"/>
      <c r="O860" s="1002"/>
      <c r="P860" s="1002"/>
      <c r="Q860" s="1002"/>
      <c r="R860" s="1002"/>
      <c r="S860" s="1002"/>
      <c r="T860" s="1002"/>
      <c r="U860" s="1002"/>
      <c r="V860" s="1002"/>
      <c r="W860" s="1002"/>
      <c r="X860" s="1002"/>
      <c r="Y860" s="1002"/>
      <c r="Z860" s="1002"/>
    </row>
    <row r="861" spans="1:26" ht="13.5" customHeight="1">
      <c r="A861" s="1002"/>
      <c r="B861" s="1002"/>
      <c r="C861" s="1002"/>
      <c r="D861" s="1002"/>
      <c r="E861" s="1002"/>
      <c r="F861" s="1002"/>
      <c r="G861" s="1002"/>
      <c r="H861" s="1002"/>
      <c r="I861" s="1002"/>
      <c r="J861" s="1002"/>
      <c r="K861" s="1002"/>
      <c r="L861" s="1002"/>
      <c r="M861" s="1002"/>
      <c r="N861" s="1002"/>
      <c r="O861" s="1002"/>
      <c r="P861" s="1002"/>
      <c r="Q861" s="1002"/>
      <c r="R861" s="1002"/>
      <c r="S861" s="1002"/>
      <c r="T861" s="1002"/>
      <c r="U861" s="1002"/>
      <c r="V861" s="1002"/>
      <c r="W861" s="1002"/>
      <c r="X861" s="1002"/>
      <c r="Y861" s="1002"/>
      <c r="Z861" s="1002"/>
    </row>
    <row r="862" spans="1:26" ht="13.5" customHeight="1">
      <c r="A862" s="1002"/>
      <c r="B862" s="1002"/>
      <c r="C862" s="1002"/>
      <c r="D862" s="1002"/>
      <c r="E862" s="1002"/>
      <c r="F862" s="1002"/>
      <c r="G862" s="1002"/>
      <c r="H862" s="1002"/>
      <c r="I862" s="1002"/>
      <c r="J862" s="1002"/>
      <c r="K862" s="1002"/>
      <c r="L862" s="1002"/>
      <c r="M862" s="1002"/>
      <c r="N862" s="1002"/>
      <c r="O862" s="1002"/>
      <c r="P862" s="1002"/>
      <c r="Q862" s="1002"/>
      <c r="R862" s="1002"/>
      <c r="S862" s="1002"/>
      <c r="T862" s="1002"/>
      <c r="U862" s="1002"/>
      <c r="V862" s="1002"/>
      <c r="W862" s="1002"/>
      <c r="X862" s="1002"/>
      <c r="Y862" s="1002"/>
      <c r="Z862" s="1002"/>
    </row>
    <row r="863" spans="1:26" ht="13.5" customHeight="1">
      <c r="A863" s="1002"/>
      <c r="B863" s="1002"/>
      <c r="C863" s="1002"/>
      <c r="D863" s="1002"/>
      <c r="E863" s="1002"/>
      <c r="F863" s="1002"/>
      <c r="G863" s="1002"/>
      <c r="H863" s="1002"/>
      <c r="I863" s="1002"/>
      <c r="J863" s="1002"/>
      <c r="K863" s="1002"/>
      <c r="L863" s="1002"/>
      <c r="M863" s="1002"/>
      <c r="N863" s="1002"/>
      <c r="O863" s="1002"/>
      <c r="P863" s="1002"/>
      <c r="Q863" s="1002"/>
      <c r="R863" s="1002"/>
      <c r="S863" s="1002"/>
      <c r="T863" s="1002"/>
      <c r="U863" s="1002"/>
      <c r="V863" s="1002"/>
      <c r="W863" s="1002"/>
      <c r="X863" s="1002"/>
      <c r="Y863" s="1002"/>
      <c r="Z863" s="1002"/>
    </row>
    <row r="864" spans="1:26" ht="13.5" customHeight="1">
      <c r="A864" s="1002"/>
      <c r="B864" s="1002"/>
      <c r="C864" s="1002"/>
      <c r="D864" s="1002"/>
      <c r="E864" s="1002"/>
      <c r="F864" s="1002"/>
      <c r="G864" s="1002"/>
      <c r="H864" s="1002"/>
      <c r="I864" s="1002"/>
      <c r="J864" s="1002"/>
      <c r="K864" s="1002"/>
      <c r="L864" s="1002"/>
      <c r="M864" s="1002"/>
      <c r="N864" s="1002"/>
      <c r="O864" s="1002"/>
      <c r="P864" s="1002"/>
      <c r="Q864" s="1002"/>
      <c r="R864" s="1002"/>
      <c r="S864" s="1002"/>
      <c r="T864" s="1002"/>
      <c r="U864" s="1002"/>
      <c r="V864" s="1002"/>
      <c r="W864" s="1002"/>
      <c r="X864" s="1002"/>
      <c r="Y864" s="1002"/>
      <c r="Z864" s="1002"/>
    </row>
    <row r="865" spans="1:26" ht="13.5" customHeight="1">
      <c r="A865" s="1002"/>
      <c r="B865" s="1002"/>
      <c r="C865" s="1002"/>
      <c r="D865" s="1002"/>
      <c r="E865" s="1002"/>
      <c r="F865" s="1002"/>
      <c r="G865" s="1002"/>
      <c r="H865" s="1002"/>
      <c r="I865" s="1002"/>
      <c r="J865" s="1002"/>
      <c r="K865" s="1002"/>
      <c r="L865" s="1002"/>
      <c r="M865" s="1002"/>
      <c r="N865" s="1002"/>
      <c r="O865" s="1002"/>
      <c r="P865" s="1002"/>
      <c r="Q865" s="1002"/>
      <c r="R865" s="1002"/>
      <c r="S865" s="1002"/>
      <c r="T865" s="1002"/>
      <c r="U865" s="1002"/>
      <c r="V865" s="1002"/>
      <c r="W865" s="1002"/>
      <c r="X865" s="1002"/>
      <c r="Y865" s="1002"/>
      <c r="Z865" s="1002"/>
    </row>
    <row r="866" spans="1:26" ht="13.5" customHeight="1">
      <c r="A866" s="1002"/>
      <c r="B866" s="1002"/>
      <c r="C866" s="1002"/>
      <c r="D866" s="1002"/>
      <c r="E866" s="1002"/>
      <c r="F866" s="1002"/>
      <c r="G866" s="1002"/>
      <c r="H866" s="1002"/>
      <c r="I866" s="1002"/>
      <c r="J866" s="1002"/>
      <c r="K866" s="1002"/>
      <c r="L866" s="1002"/>
      <c r="M866" s="1002"/>
      <c r="N866" s="1002"/>
      <c r="O866" s="1002"/>
      <c r="P866" s="1002"/>
      <c r="Q866" s="1002"/>
      <c r="R866" s="1002"/>
      <c r="S866" s="1002"/>
      <c r="T866" s="1002"/>
      <c r="U866" s="1002"/>
      <c r="V866" s="1002"/>
      <c r="W866" s="1002"/>
      <c r="X866" s="1002"/>
      <c r="Y866" s="1002"/>
      <c r="Z866" s="1002"/>
    </row>
    <row r="867" spans="1:26" ht="13.5" customHeight="1">
      <c r="A867" s="1002"/>
      <c r="B867" s="1002"/>
      <c r="C867" s="1002"/>
      <c r="D867" s="1002"/>
      <c r="E867" s="1002"/>
      <c r="F867" s="1002"/>
      <c r="G867" s="1002"/>
      <c r="H867" s="1002"/>
      <c r="I867" s="1002"/>
      <c r="J867" s="1002"/>
      <c r="K867" s="1002"/>
      <c r="L867" s="1002"/>
      <c r="M867" s="1002"/>
      <c r="N867" s="1002"/>
      <c r="O867" s="1002"/>
      <c r="P867" s="1002"/>
      <c r="Q867" s="1002"/>
      <c r="R867" s="1002"/>
      <c r="S867" s="1002"/>
      <c r="T867" s="1002"/>
      <c r="U867" s="1002"/>
      <c r="V867" s="1002"/>
      <c r="W867" s="1002"/>
      <c r="X867" s="1002"/>
      <c r="Y867" s="1002"/>
      <c r="Z867" s="1002"/>
    </row>
    <row r="868" spans="1:26" ht="13.5" customHeight="1">
      <c r="A868" s="1002"/>
      <c r="B868" s="1002"/>
      <c r="C868" s="1002"/>
      <c r="D868" s="1002"/>
      <c r="E868" s="1002"/>
      <c r="F868" s="1002"/>
      <c r="G868" s="1002"/>
      <c r="H868" s="1002"/>
      <c r="I868" s="1002"/>
      <c r="J868" s="1002"/>
      <c r="K868" s="1002"/>
      <c r="L868" s="1002"/>
      <c r="M868" s="1002"/>
      <c r="N868" s="1002"/>
      <c r="O868" s="1002"/>
      <c r="P868" s="1002"/>
      <c r="Q868" s="1002"/>
      <c r="R868" s="1002"/>
      <c r="S868" s="1002"/>
      <c r="T868" s="1002"/>
      <c r="U868" s="1002"/>
      <c r="V868" s="1002"/>
      <c r="W868" s="1002"/>
      <c r="X868" s="1002"/>
      <c r="Y868" s="1002"/>
      <c r="Z868" s="1002"/>
    </row>
    <row r="869" spans="1:26" ht="13.5" customHeight="1">
      <c r="A869" s="1002"/>
      <c r="B869" s="1002"/>
      <c r="C869" s="1002"/>
      <c r="D869" s="1002"/>
      <c r="E869" s="1002"/>
      <c r="F869" s="1002"/>
      <c r="G869" s="1002"/>
      <c r="H869" s="1002"/>
      <c r="I869" s="1002"/>
      <c r="J869" s="1002"/>
      <c r="K869" s="1002"/>
      <c r="L869" s="1002"/>
      <c r="M869" s="1002"/>
      <c r="N869" s="1002"/>
      <c r="O869" s="1002"/>
      <c r="P869" s="1002"/>
      <c r="Q869" s="1002"/>
      <c r="R869" s="1002"/>
      <c r="S869" s="1002"/>
      <c r="T869" s="1002"/>
      <c r="U869" s="1002"/>
      <c r="V869" s="1002"/>
      <c r="W869" s="1002"/>
      <c r="X869" s="1002"/>
      <c r="Y869" s="1002"/>
      <c r="Z869" s="1002"/>
    </row>
    <row r="870" spans="1:26" ht="13.5" customHeight="1">
      <c r="A870" s="1002"/>
      <c r="B870" s="1002"/>
      <c r="C870" s="1002"/>
      <c r="D870" s="1002"/>
      <c r="E870" s="1002"/>
      <c r="F870" s="1002"/>
      <c r="G870" s="1002"/>
      <c r="H870" s="1002"/>
      <c r="I870" s="1002"/>
      <c r="J870" s="1002"/>
      <c r="K870" s="1002"/>
      <c r="L870" s="1002"/>
      <c r="M870" s="1002"/>
      <c r="N870" s="1002"/>
      <c r="O870" s="1002"/>
      <c r="P870" s="1002"/>
      <c r="Q870" s="1002"/>
      <c r="R870" s="1002"/>
      <c r="S870" s="1002"/>
      <c r="T870" s="1002"/>
      <c r="U870" s="1002"/>
      <c r="V870" s="1002"/>
      <c r="W870" s="1002"/>
      <c r="X870" s="1002"/>
      <c r="Y870" s="1002"/>
      <c r="Z870" s="1002"/>
    </row>
    <row r="871" spans="1:26" ht="13.5" customHeight="1">
      <c r="A871" s="1002"/>
      <c r="B871" s="1002"/>
      <c r="C871" s="1002"/>
      <c r="D871" s="1002"/>
      <c r="E871" s="1002"/>
      <c r="F871" s="1002"/>
      <c r="G871" s="1002"/>
      <c r="H871" s="1002"/>
      <c r="I871" s="1002"/>
      <c r="J871" s="1002"/>
      <c r="K871" s="1002"/>
      <c r="L871" s="1002"/>
      <c r="M871" s="1002"/>
      <c r="N871" s="1002"/>
      <c r="O871" s="1002"/>
      <c r="P871" s="1002"/>
      <c r="Q871" s="1002"/>
      <c r="R871" s="1002"/>
      <c r="S871" s="1002"/>
      <c r="T871" s="1002"/>
      <c r="U871" s="1002"/>
      <c r="V871" s="1002"/>
      <c r="W871" s="1002"/>
      <c r="X871" s="1002"/>
      <c r="Y871" s="1002"/>
      <c r="Z871" s="1002"/>
    </row>
    <row r="872" spans="1:26" ht="13.5" customHeight="1">
      <c r="A872" s="1002"/>
      <c r="B872" s="1002"/>
      <c r="C872" s="1002"/>
      <c r="D872" s="1002"/>
      <c r="E872" s="1002"/>
      <c r="F872" s="1002"/>
      <c r="G872" s="1002"/>
      <c r="H872" s="1002"/>
      <c r="I872" s="1002"/>
      <c r="J872" s="1002"/>
      <c r="K872" s="1002"/>
      <c r="L872" s="1002"/>
      <c r="M872" s="1002"/>
      <c r="N872" s="1002"/>
      <c r="O872" s="1002"/>
      <c r="P872" s="1002"/>
      <c r="Q872" s="1002"/>
      <c r="R872" s="1002"/>
      <c r="S872" s="1002"/>
      <c r="T872" s="1002"/>
      <c r="U872" s="1002"/>
      <c r="V872" s="1002"/>
      <c r="W872" s="1002"/>
      <c r="X872" s="1002"/>
      <c r="Y872" s="1002"/>
      <c r="Z872" s="1002"/>
    </row>
    <row r="873" spans="1:26" ht="13.5" customHeight="1">
      <c r="A873" s="1002"/>
      <c r="B873" s="1002"/>
      <c r="C873" s="1002"/>
      <c r="D873" s="1002"/>
      <c r="E873" s="1002"/>
      <c r="F873" s="1002"/>
      <c r="G873" s="1002"/>
      <c r="H873" s="1002"/>
      <c r="I873" s="1002"/>
      <c r="J873" s="1002"/>
      <c r="K873" s="1002"/>
      <c r="L873" s="1002"/>
      <c r="M873" s="1002"/>
      <c r="N873" s="1002"/>
      <c r="O873" s="1002"/>
      <c r="P873" s="1002"/>
      <c r="Q873" s="1002"/>
      <c r="R873" s="1002"/>
      <c r="S873" s="1002"/>
      <c r="T873" s="1002"/>
      <c r="U873" s="1002"/>
      <c r="V873" s="1002"/>
      <c r="W873" s="1002"/>
      <c r="X873" s="1002"/>
      <c r="Y873" s="1002"/>
      <c r="Z873" s="1002"/>
    </row>
    <row r="874" spans="1:26" ht="13.5" customHeight="1">
      <c r="A874" s="1002"/>
      <c r="B874" s="1002"/>
      <c r="C874" s="1002"/>
      <c r="D874" s="1002"/>
      <c r="E874" s="1002"/>
      <c r="F874" s="1002"/>
      <c r="G874" s="1002"/>
      <c r="H874" s="1002"/>
      <c r="I874" s="1002"/>
      <c r="J874" s="1002"/>
      <c r="K874" s="1002"/>
      <c r="L874" s="1002"/>
      <c r="M874" s="1002"/>
      <c r="N874" s="1002"/>
      <c r="O874" s="1002"/>
      <c r="P874" s="1002"/>
      <c r="Q874" s="1002"/>
      <c r="R874" s="1002"/>
      <c r="S874" s="1002"/>
      <c r="T874" s="1002"/>
      <c r="U874" s="1002"/>
      <c r="V874" s="1002"/>
      <c r="W874" s="1002"/>
      <c r="X874" s="1002"/>
      <c r="Y874" s="1002"/>
      <c r="Z874" s="1002"/>
    </row>
    <row r="875" spans="1:26" ht="13.5" customHeight="1">
      <c r="A875" s="1002"/>
      <c r="B875" s="1002"/>
      <c r="C875" s="1002"/>
      <c r="D875" s="1002"/>
      <c r="E875" s="1002"/>
      <c r="F875" s="1002"/>
      <c r="G875" s="1002"/>
      <c r="H875" s="1002"/>
      <c r="I875" s="1002"/>
      <c r="J875" s="1002"/>
      <c r="K875" s="1002"/>
      <c r="L875" s="1002"/>
      <c r="M875" s="1002"/>
      <c r="N875" s="1002"/>
      <c r="O875" s="1002"/>
      <c r="P875" s="1002"/>
      <c r="Q875" s="1002"/>
      <c r="R875" s="1002"/>
      <c r="S875" s="1002"/>
      <c r="T875" s="1002"/>
      <c r="U875" s="1002"/>
      <c r="V875" s="1002"/>
      <c r="W875" s="1002"/>
      <c r="X875" s="1002"/>
      <c r="Y875" s="1002"/>
      <c r="Z875" s="1002"/>
    </row>
    <row r="876" spans="1:26" ht="13.5" customHeight="1">
      <c r="A876" s="1002"/>
      <c r="B876" s="1002"/>
      <c r="C876" s="1002"/>
      <c r="D876" s="1002"/>
      <c r="E876" s="1002"/>
      <c r="F876" s="1002"/>
      <c r="G876" s="1002"/>
      <c r="H876" s="1002"/>
      <c r="I876" s="1002"/>
      <c r="J876" s="1002"/>
      <c r="K876" s="1002"/>
      <c r="L876" s="1002"/>
      <c r="M876" s="1002"/>
      <c r="N876" s="1002"/>
      <c r="O876" s="1002"/>
      <c r="P876" s="1002"/>
      <c r="Q876" s="1002"/>
      <c r="R876" s="1002"/>
      <c r="S876" s="1002"/>
      <c r="T876" s="1002"/>
      <c r="U876" s="1002"/>
      <c r="V876" s="1002"/>
      <c r="W876" s="1002"/>
      <c r="X876" s="1002"/>
      <c r="Y876" s="1002"/>
      <c r="Z876" s="1002"/>
    </row>
    <row r="877" spans="1:26" ht="13.5" customHeight="1">
      <c r="A877" s="1002"/>
      <c r="B877" s="1002"/>
      <c r="C877" s="1002"/>
      <c r="D877" s="1002"/>
      <c r="E877" s="1002"/>
      <c r="F877" s="1002"/>
      <c r="G877" s="1002"/>
      <c r="H877" s="1002"/>
      <c r="I877" s="1002"/>
      <c r="J877" s="1002"/>
      <c r="K877" s="1002"/>
      <c r="L877" s="1002"/>
      <c r="M877" s="1002"/>
      <c r="N877" s="1002"/>
      <c r="O877" s="1002"/>
      <c r="P877" s="1002"/>
      <c r="Q877" s="1002"/>
      <c r="R877" s="1002"/>
      <c r="S877" s="1002"/>
      <c r="T877" s="1002"/>
      <c r="U877" s="1002"/>
      <c r="V877" s="1002"/>
      <c r="W877" s="1002"/>
      <c r="X877" s="1002"/>
      <c r="Y877" s="1002"/>
      <c r="Z877" s="1002"/>
    </row>
    <row r="878" spans="1:26" ht="13.5" customHeight="1">
      <c r="A878" s="1002"/>
      <c r="B878" s="1002"/>
      <c r="C878" s="1002"/>
      <c r="D878" s="1002"/>
      <c r="E878" s="1002"/>
      <c r="F878" s="1002"/>
      <c r="G878" s="1002"/>
      <c r="H878" s="1002"/>
      <c r="I878" s="1002"/>
      <c r="J878" s="1002"/>
      <c r="K878" s="1002"/>
      <c r="L878" s="1002"/>
      <c r="M878" s="1002"/>
      <c r="N878" s="1002"/>
      <c r="O878" s="1002"/>
      <c r="P878" s="1002"/>
      <c r="Q878" s="1002"/>
      <c r="R878" s="1002"/>
      <c r="S878" s="1002"/>
      <c r="T878" s="1002"/>
      <c r="U878" s="1002"/>
      <c r="V878" s="1002"/>
      <c r="W878" s="1002"/>
      <c r="X878" s="1002"/>
      <c r="Y878" s="1002"/>
      <c r="Z878" s="1002"/>
    </row>
    <row r="879" spans="1:26" ht="13.5" customHeight="1">
      <c r="A879" s="1002"/>
      <c r="B879" s="1002"/>
      <c r="C879" s="1002"/>
      <c r="D879" s="1002"/>
      <c r="E879" s="1002"/>
      <c r="F879" s="1002"/>
      <c r="G879" s="1002"/>
      <c r="H879" s="1002"/>
      <c r="I879" s="1002"/>
      <c r="J879" s="1002"/>
      <c r="K879" s="1002"/>
      <c r="L879" s="1002"/>
      <c r="M879" s="1002"/>
      <c r="N879" s="1002"/>
      <c r="O879" s="1002"/>
      <c r="P879" s="1002"/>
      <c r="Q879" s="1002"/>
      <c r="R879" s="1002"/>
      <c r="S879" s="1002"/>
      <c r="T879" s="1002"/>
      <c r="U879" s="1002"/>
      <c r="V879" s="1002"/>
      <c r="W879" s="1002"/>
      <c r="X879" s="1002"/>
      <c r="Y879" s="1002"/>
      <c r="Z879" s="1002"/>
    </row>
    <row r="880" spans="1:26" ht="13.5" customHeight="1">
      <c r="A880" s="1002"/>
      <c r="B880" s="1002"/>
      <c r="C880" s="1002"/>
      <c r="D880" s="1002"/>
      <c r="E880" s="1002"/>
      <c r="F880" s="1002"/>
      <c r="G880" s="1002"/>
      <c r="H880" s="1002"/>
      <c r="I880" s="1002"/>
      <c r="J880" s="1002"/>
      <c r="K880" s="1002"/>
      <c r="L880" s="1002"/>
      <c r="M880" s="1002"/>
      <c r="N880" s="1002"/>
      <c r="O880" s="1002"/>
      <c r="P880" s="1002"/>
      <c r="Q880" s="1002"/>
      <c r="R880" s="1002"/>
      <c r="S880" s="1002"/>
      <c r="T880" s="1002"/>
      <c r="U880" s="1002"/>
      <c r="V880" s="1002"/>
      <c r="W880" s="1002"/>
      <c r="X880" s="1002"/>
      <c r="Y880" s="1002"/>
      <c r="Z880" s="1002"/>
    </row>
    <row r="881" spans="1:26" ht="13.5" customHeight="1">
      <c r="A881" s="1002"/>
      <c r="B881" s="1002"/>
      <c r="C881" s="1002"/>
      <c r="D881" s="1002"/>
      <c r="E881" s="1002"/>
      <c r="F881" s="1002"/>
      <c r="G881" s="1002"/>
      <c r="H881" s="1002"/>
      <c r="I881" s="1002"/>
      <c r="J881" s="1002"/>
      <c r="K881" s="1002"/>
      <c r="L881" s="1002"/>
      <c r="M881" s="1002"/>
      <c r="N881" s="1002"/>
      <c r="O881" s="1002"/>
      <c r="P881" s="1002"/>
      <c r="Q881" s="1002"/>
      <c r="R881" s="1002"/>
      <c r="S881" s="1002"/>
      <c r="T881" s="1002"/>
      <c r="U881" s="1002"/>
      <c r="V881" s="1002"/>
      <c r="W881" s="1002"/>
      <c r="X881" s="1002"/>
      <c r="Y881" s="1002"/>
      <c r="Z881" s="1002"/>
    </row>
    <row r="882" spans="1:26" ht="13.5" customHeight="1">
      <c r="A882" s="1002"/>
      <c r="B882" s="1002"/>
      <c r="C882" s="1002"/>
      <c r="D882" s="1002"/>
      <c r="E882" s="1002"/>
      <c r="F882" s="1002"/>
      <c r="G882" s="1002"/>
      <c r="H882" s="1002"/>
      <c r="I882" s="1002"/>
      <c r="J882" s="1002"/>
      <c r="K882" s="1002"/>
      <c r="L882" s="1002"/>
      <c r="M882" s="1002"/>
      <c r="N882" s="1002"/>
      <c r="O882" s="1002"/>
      <c r="P882" s="1002"/>
      <c r="Q882" s="1002"/>
      <c r="R882" s="1002"/>
      <c r="S882" s="1002"/>
      <c r="T882" s="1002"/>
      <c r="U882" s="1002"/>
      <c r="V882" s="1002"/>
      <c r="W882" s="1002"/>
      <c r="X882" s="1002"/>
      <c r="Y882" s="1002"/>
      <c r="Z882" s="1002"/>
    </row>
    <row r="883" spans="1:26" ht="13.5" customHeight="1">
      <c r="A883" s="1002"/>
      <c r="B883" s="1002"/>
      <c r="C883" s="1002"/>
      <c r="D883" s="1002"/>
      <c r="E883" s="1002"/>
      <c r="F883" s="1002"/>
      <c r="G883" s="1002"/>
      <c r="H883" s="1002"/>
      <c r="I883" s="1002"/>
      <c r="J883" s="1002"/>
      <c r="K883" s="1002"/>
      <c r="L883" s="1002"/>
      <c r="M883" s="1002"/>
      <c r="N883" s="1002"/>
      <c r="O883" s="1002"/>
      <c r="P883" s="1002"/>
      <c r="Q883" s="1002"/>
      <c r="R883" s="1002"/>
      <c r="S883" s="1002"/>
      <c r="T883" s="1002"/>
      <c r="U883" s="1002"/>
      <c r="V883" s="1002"/>
      <c r="W883" s="1002"/>
      <c r="X883" s="1002"/>
      <c r="Y883" s="1002"/>
      <c r="Z883" s="1002"/>
    </row>
    <row r="884" spans="1:26" ht="13.5" customHeight="1">
      <c r="A884" s="1002"/>
      <c r="B884" s="1002"/>
      <c r="C884" s="1002"/>
      <c r="D884" s="1002"/>
      <c r="E884" s="1002"/>
      <c r="F884" s="1002"/>
      <c r="G884" s="1002"/>
      <c r="H884" s="1002"/>
      <c r="I884" s="1002"/>
      <c r="J884" s="1002"/>
      <c r="K884" s="1002"/>
      <c r="L884" s="1002"/>
      <c r="M884" s="1002"/>
      <c r="N884" s="1002"/>
      <c r="O884" s="1002"/>
      <c r="P884" s="1002"/>
      <c r="Q884" s="1002"/>
      <c r="R884" s="1002"/>
      <c r="S884" s="1002"/>
      <c r="T884" s="1002"/>
      <c r="U884" s="1002"/>
      <c r="V884" s="1002"/>
      <c r="W884" s="1002"/>
      <c r="X884" s="1002"/>
      <c r="Y884" s="1002"/>
      <c r="Z884" s="1002"/>
    </row>
    <row r="885" spans="1:26" ht="13.5" customHeight="1">
      <c r="A885" s="1002"/>
      <c r="B885" s="1002"/>
      <c r="C885" s="1002"/>
      <c r="D885" s="1002"/>
      <c r="E885" s="1002"/>
      <c r="F885" s="1002"/>
      <c r="G885" s="1002"/>
      <c r="H885" s="1002"/>
      <c r="I885" s="1002"/>
      <c r="J885" s="1002"/>
      <c r="K885" s="1002"/>
      <c r="L885" s="1002"/>
      <c r="M885" s="1002"/>
      <c r="N885" s="1002"/>
      <c r="O885" s="1002"/>
      <c r="P885" s="1002"/>
      <c r="Q885" s="1002"/>
      <c r="R885" s="1002"/>
      <c r="S885" s="1002"/>
      <c r="T885" s="1002"/>
      <c r="U885" s="1002"/>
      <c r="V885" s="1002"/>
      <c r="W885" s="1002"/>
      <c r="X885" s="1002"/>
      <c r="Y885" s="1002"/>
      <c r="Z885" s="1002"/>
    </row>
    <row r="886" spans="1:26" ht="13.5" customHeight="1">
      <c r="A886" s="1002"/>
      <c r="B886" s="1002"/>
      <c r="C886" s="1002"/>
      <c r="D886" s="1002"/>
      <c r="E886" s="1002"/>
      <c r="F886" s="1002"/>
      <c r="G886" s="1002"/>
      <c r="H886" s="1002"/>
      <c r="I886" s="1002"/>
      <c r="J886" s="1002"/>
      <c r="K886" s="1002"/>
      <c r="L886" s="1002"/>
      <c r="M886" s="1002"/>
      <c r="N886" s="1002"/>
      <c r="O886" s="1002"/>
      <c r="P886" s="1002"/>
      <c r="Q886" s="1002"/>
      <c r="R886" s="1002"/>
      <c r="S886" s="1002"/>
      <c r="T886" s="1002"/>
      <c r="U886" s="1002"/>
      <c r="V886" s="1002"/>
      <c r="W886" s="1002"/>
      <c r="X886" s="1002"/>
      <c r="Y886" s="1002"/>
      <c r="Z886" s="1002"/>
    </row>
    <row r="887" spans="1:26" ht="13.5" customHeight="1">
      <c r="A887" s="1002"/>
      <c r="B887" s="1002"/>
      <c r="C887" s="1002"/>
      <c r="D887" s="1002"/>
      <c r="E887" s="1002"/>
      <c r="F887" s="1002"/>
      <c r="G887" s="1002"/>
      <c r="H887" s="1002"/>
      <c r="I887" s="1002"/>
      <c r="J887" s="1002"/>
      <c r="K887" s="1002"/>
      <c r="L887" s="1002"/>
      <c r="M887" s="1002"/>
      <c r="N887" s="1002"/>
      <c r="O887" s="1002"/>
      <c r="P887" s="1002"/>
      <c r="Q887" s="1002"/>
      <c r="R887" s="1002"/>
      <c r="S887" s="1002"/>
      <c r="T887" s="1002"/>
      <c r="U887" s="1002"/>
      <c r="V887" s="1002"/>
      <c r="W887" s="1002"/>
      <c r="X887" s="1002"/>
      <c r="Y887" s="1002"/>
      <c r="Z887" s="1002"/>
    </row>
    <row r="888" spans="1:26" ht="13.5" customHeight="1">
      <c r="A888" s="1002"/>
      <c r="B888" s="1002"/>
      <c r="C888" s="1002"/>
      <c r="D888" s="1002"/>
      <c r="E888" s="1002"/>
      <c r="F888" s="1002"/>
      <c r="G888" s="1002"/>
      <c r="H888" s="1002"/>
      <c r="I888" s="1002"/>
      <c r="J888" s="1002"/>
      <c r="K888" s="1002"/>
      <c r="L888" s="1002"/>
      <c r="M888" s="1002"/>
      <c r="N888" s="1002"/>
      <c r="O888" s="1002"/>
      <c r="P888" s="1002"/>
      <c r="Q888" s="1002"/>
      <c r="R888" s="1002"/>
      <c r="S888" s="1002"/>
      <c r="T888" s="1002"/>
      <c r="U888" s="1002"/>
      <c r="V888" s="1002"/>
      <c r="W888" s="1002"/>
      <c r="X888" s="1002"/>
      <c r="Y888" s="1002"/>
      <c r="Z888" s="1002"/>
    </row>
    <row r="889" spans="1:26" ht="13.5" customHeight="1">
      <c r="A889" s="1002"/>
      <c r="B889" s="1002"/>
      <c r="C889" s="1002"/>
      <c r="D889" s="1002"/>
      <c r="E889" s="1002"/>
      <c r="F889" s="1002"/>
      <c r="G889" s="1002"/>
      <c r="H889" s="1002"/>
      <c r="I889" s="1002"/>
      <c r="J889" s="1002"/>
      <c r="K889" s="1002"/>
      <c r="L889" s="1002"/>
      <c r="M889" s="1002"/>
      <c r="N889" s="1002"/>
      <c r="O889" s="1002"/>
      <c r="P889" s="1002"/>
      <c r="Q889" s="1002"/>
      <c r="R889" s="1002"/>
      <c r="S889" s="1002"/>
      <c r="T889" s="1002"/>
      <c r="U889" s="1002"/>
      <c r="V889" s="1002"/>
      <c r="W889" s="1002"/>
      <c r="X889" s="1002"/>
      <c r="Y889" s="1002"/>
      <c r="Z889" s="1002"/>
    </row>
    <row r="890" spans="1:26" ht="13.5" customHeight="1">
      <c r="A890" s="1002"/>
      <c r="B890" s="1002"/>
      <c r="C890" s="1002"/>
      <c r="D890" s="1002"/>
      <c r="E890" s="1002"/>
      <c r="F890" s="1002"/>
      <c r="G890" s="1002"/>
      <c r="H890" s="1002"/>
      <c r="I890" s="1002"/>
      <c r="J890" s="1002"/>
      <c r="K890" s="1002"/>
      <c r="L890" s="1002"/>
      <c r="M890" s="1002"/>
      <c r="N890" s="1002"/>
      <c r="O890" s="1002"/>
      <c r="P890" s="1002"/>
      <c r="Q890" s="1002"/>
      <c r="R890" s="1002"/>
      <c r="S890" s="1002"/>
      <c r="T890" s="1002"/>
      <c r="U890" s="1002"/>
      <c r="V890" s="1002"/>
      <c r="W890" s="1002"/>
      <c r="X890" s="1002"/>
      <c r="Y890" s="1002"/>
      <c r="Z890" s="1002"/>
    </row>
    <row r="891" spans="1:26" ht="13.5" customHeight="1">
      <c r="A891" s="1002"/>
      <c r="B891" s="1002"/>
      <c r="C891" s="1002"/>
      <c r="D891" s="1002"/>
      <c r="E891" s="1002"/>
      <c r="F891" s="1002"/>
      <c r="G891" s="1002"/>
      <c r="H891" s="1002"/>
      <c r="I891" s="1002"/>
      <c r="J891" s="1002"/>
      <c r="K891" s="1002"/>
      <c r="L891" s="1002"/>
      <c r="M891" s="1002"/>
      <c r="N891" s="1002"/>
      <c r="O891" s="1002"/>
      <c r="P891" s="1002"/>
      <c r="Q891" s="1002"/>
      <c r="R891" s="1002"/>
      <c r="S891" s="1002"/>
      <c r="T891" s="1002"/>
      <c r="U891" s="1002"/>
      <c r="V891" s="1002"/>
      <c r="W891" s="1002"/>
      <c r="X891" s="1002"/>
      <c r="Y891" s="1002"/>
      <c r="Z891" s="1002"/>
    </row>
    <row r="892" spans="1:26" ht="13.5" customHeight="1">
      <c r="A892" s="1002"/>
      <c r="B892" s="1002"/>
      <c r="C892" s="1002"/>
      <c r="D892" s="1002"/>
      <c r="E892" s="1002"/>
      <c r="F892" s="1002"/>
      <c r="G892" s="1002"/>
      <c r="H892" s="1002"/>
      <c r="I892" s="1002"/>
      <c r="J892" s="1002"/>
      <c r="K892" s="1002"/>
      <c r="L892" s="1002"/>
      <c r="M892" s="1002"/>
      <c r="N892" s="1002"/>
      <c r="O892" s="1002"/>
      <c r="P892" s="1002"/>
      <c r="Q892" s="1002"/>
      <c r="R892" s="1002"/>
      <c r="S892" s="1002"/>
      <c r="T892" s="1002"/>
      <c r="U892" s="1002"/>
      <c r="V892" s="1002"/>
      <c r="W892" s="1002"/>
      <c r="X892" s="1002"/>
      <c r="Y892" s="1002"/>
      <c r="Z892" s="1002"/>
    </row>
    <row r="893" spans="1:26" ht="13.5" customHeight="1">
      <c r="A893" s="1002"/>
      <c r="B893" s="1002"/>
      <c r="C893" s="1002"/>
      <c r="D893" s="1002"/>
      <c r="E893" s="1002"/>
      <c r="F893" s="1002"/>
      <c r="G893" s="1002"/>
      <c r="H893" s="1002"/>
      <c r="I893" s="1002"/>
      <c r="J893" s="1002"/>
      <c r="K893" s="1002"/>
      <c r="L893" s="1002"/>
      <c r="M893" s="1002"/>
      <c r="N893" s="1002"/>
      <c r="O893" s="1002"/>
      <c r="P893" s="1002"/>
      <c r="Q893" s="1002"/>
      <c r="R893" s="1002"/>
      <c r="S893" s="1002"/>
      <c r="T893" s="1002"/>
      <c r="U893" s="1002"/>
      <c r="V893" s="1002"/>
      <c r="W893" s="1002"/>
      <c r="X893" s="1002"/>
      <c r="Y893" s="1002"/>
      <c r="Z893" s="1002"/>
    </row>
    <row r="894" spans="1:26" ht="13.5" customHeight="1">
      <c r="A894" s="1002"/>
      <c r="B894" s="1002"/>
      <c r="C894" s="1002"/>
      <c r="D894" s="1002"/>
      <c r="E894" s="1002"/>
      <c r="F894" s="1002"/>
      <c r="G894" s="1002"/>
      <c r="H894" s="1002"/>
      <c r="I894" s="1002"/>
      <c r="J894" s="1002"/>
      <c r="K894" s="1002"/>
      <c r="L894" s="1002"/>
      <c r="M894" s="1002"/>
      <c r="N894" s="1002"/>
      <c r="O894" s="1002"/>
      <c r="P894" s="1002"/>
      <c r="Q894" s="1002"/>
      <c r="R894" s="1002"/>
      <c r="S894" s="1002"/>
      <c r="T894" s="1002"/>
      <c r="U894" s="1002"/>
      <c r="V894" s="1002"/>
      <c r="W894" s="1002"/>
      <c r="X894" s="1002"/>
      <c r="Y894" s="1002"/>
      <c r="Z894" s="1002"/>
    </row>
    <row r="895" spans="1:26" ht="13.5" customHeight="1">
      <c r="A895" s="1002"/>
      <c r="B895" s="1002"/>
      <c r="C895" s="1002"/>
      <c r="D895" s="1002"/>
      <c r="E895" s="1002"/>
      <c r="F895" s="1002"/>
      <c r="G895" s="1002"/>
      <c r="H895" s="1002"/>
      <c r="I895" s="1002"/>
      <c r="J895" s="1002"/>
      <c r="K895" s="1002"/>
      <c r="L895" s="1002"/>
      <c r="M895" s="1002"/>
      <c r="N895" s="1002"/>
      <c r="O895" s="1002"/>
      <c r="P895" s="1002"/>
      <c r="Q895" s="1002"/>
      <c r="R895" s="1002"/>
      <c r="S895" s="1002"/>
      <c r="T895" s="1002"/>
      <c r="U895" s="1002"/>
      <c r="V895" s="1002"/>
      <c r="W895" s="1002"/>
      <c r="X895" s="1002"/>
      <c r="Y895" s="1002"/>
      <c r="Z895" s="1002"/>
    </row>
    <row r="896" spans="1:26" ht="13.5" customHeight="1">
      <c r="A896" s="1002"/>
      <c r="B896" s="1002"/>
      <c r="C896" s="1002"/>
      <c r="D896" s="1002"/>
      <c r="E896" s="1002"/>
      <c r="F896" s="1002"/>
      <c r="G896" s="1002"/>
      <c r="H896" s="1002"/>
      <c r="I896" s="1002"/>
      <c r="J896" s="1002"/>
      <c r="K896" s="1002"/>
      <c r="L896" s="1002"/>
      <c r="M896" s="1002"/>
      <c r="N896" s="1002"/>
      <c r="O896" s="1002"/>
      <c r="P896" s="1002"/>
      <c r="Q896" s="1002"/>
      <c r="R896" s="1002"/>
      <c r="S896" s="1002"/>
      <c r="T896" s="1002"/>
      <c r="U896" s="1002"/>
      <c r="V896" s="1002"/>
      <c r="W896" s="1002"/>
      <c r="X896" s="1002"/>
      <c r="Y896" s="1002"/>
      <c r="Z896" s="1002"/>
    </row>
    <row r="897" spans="1:26" ht="13.5" customHeight="1">
      <c r="A897" s="1002"/>
      <c r="B897" s="1002"/>
      <c r="C897" s="1002"/>
      <c r="D897" s="1002"/>
      <c r="E897" s="1002"/>
      <c r="F897" s="1002"/>
      <c r="G897" s="1002"/>
      <c r="H897" s="1002"/>
      <c r="I897" s="1002"/>
      <c r="J897" s="1002"/>
      <c r="K897" s="1002"/>
      <c r="L897" s="1002"/>
      <c r="M897" s="1002"/>
      <c r="N897" s="1002"/>
      <c r="O897" s="1002"/>
      <c r="P897" s="1002"/>
      <c r="Q897" s="1002"/>
      <c r="R897" s="1002"/>
      <c r="S897" s="1002"/>
      <c r="T897" s="1002"/>
      <c r="U897" s="1002"/>
      <c r="V897" s="1002"/>
      <c r="W897" s="1002"/>
      <c r="X897" s="1002"/>
      <c r="Y897" s="1002"/>
      <c r="Z897" s="1002"/>
    </row>
    <row r="898" spans="1:26" ht="13.5" customHeight="1">
      <c r="A898" s="1002"/>
      <c r="B898" s="1002"/>
      <c r="C898" s="1002"/>
      <c r="D898" s="1002"/>
      <c r="E898" s="1002"/>
      <c r="F898" s="1002"/>
      <c r="G898" s="1002"/>
      <c r="H898" s="1002"/>
      <c r="I898" s="1002"/>
      <c r="J898" s="1002"/>
      <c r="K898" s="1002"/>
      <c r="L898" s="1002"/>
      <c r="M898" s="1002"/>
      <c r="N898" s="1002"/>
      <c r="O898" s="1002"/>
      <c r="P898" s="1002"/>
      <c r="Q898" s="1002"/>
      <c r="R898" s="1002"/>
      <c r="S898" s="1002"/>
      <c r="T898" s="1002"/>
      <c r="U898" s="1002"/>
      <c r="V898" s="1002"/>
      <c r="W898" s="1002"/>
      <c r="X898" s="1002"/>
      <c r="Y898" s="1002"/>
      <c r="Z898" s="1002"/>
    </row>
    <row r="899" spans="1:26" ht="13.5" customHeight="1">
      <c r="A899" s="1002"/>
      <c r="B899" s="1002"/>
      <c r="C899" s="1002"/>
      <c r="D899" s="1002"/>
      <c r="E899" s="1002"/>
      <c r="F899" s="1002"/>
      <c r="G899" s="1002"/>
      <c r="H899" s="1002"/>
      <c r="I899" s="1002"/>
      <c r="J899" s="1002"/>
      <c r="K899" s="1002"/>
      <c r="L899" s="1002"/>
      <c r="M899" s="1002"/>
      <c r="N899" s="1002"/>
      <c r="O899" s="1002"/>
      <c r="P899" s="1002"/>
      <c r="Q899" s="1002"/>
      <c r="R899" s="1002"/>
      <c r="S899" s="1002"/>
      <c r="T899" s="1002"/>
      <c r="U899" s="1002"/>
      <c r="V899" s="1002"/>
      <c r="W899" s="1002"/>
      <c r="X899" s="1002"/>
      <c r="Y899" s="1002"/>
      <c r="Z899" s="1002"/>
    </row>
    <row r="900" spans="1:26" ht="13.5" customHeight="1">
      <c r="A900" s="1002"/>
      <c r="B900" s="1002"/>
      <c r="C900" s="1002"/>
      <c r="D900" s="1002"/>
      <c r="E900" s="1002"/>
      <c r="F900" s="1002"/>
      <c r="G900" s="1002"/>
      <c r="H900" s="1002"/>
      <c r="I900" s="1002"/>
      <c r="J900" s="1002"/>
      <c r="K900" s="1002"/>
      <c r="L900" s="1002"/>
      <c r="M900" s="1002"/>
      <c r="N900" s="1002"/>
      <c r="O900" s="1002"/>
      <c r="P900" s="1002"/>
      <c r="Q900" s="1002"/>
      <c r="R900" s="1002"/>
      <c r="S900" s="1002"/>
      <c r="T900" s="1002"/>
      <c r="U900" s="1002"/>
      <c r="V900" s="1002"/>
      <c r="W900" s="1002"/>
      <c r="X900" s="1002"/>
      <c r="Y900" s="1002"/>
      <c r="Z900" s="1002"/>
    </row>
    <row r="901" spans="1:26" ht="13.5" customHeight="1">
      <c r="A901" s="1002"/>
      <c r="B901" s="1002"/>
      <c r="C901" s="1002"/>
      <c r="D901" s="1002"/>
      <c r="E901" s="1002"/>
      <c r="F901" s="1002"/>
      <c r="G901" s="1002"/>
      <c r="H901" s="1002"/>
      <c r="I901" s="1002"/>
      <c r="J901" s="1002"/>
      <c r="K901" s="1002"/>
      <c r="L901" s="1002"/>
      <c r="M901" s="1002"/>
      <c r="N901" s="1002"/>
      <c r="O901" s="1002"/>
      <c r="P901" s="1002"/>
      <c r="Q901" s="1002"/>
      <c r="R901" s="1002"/>
      <c r="S901" s="1002"/>
      <c r="T901" s="1002"/>
      <c r="U901" s="1002"/>
      <c r="V901" s="1002"/>
      <c r="W901" s="1002"/>
      <c r="X901" s="1002"/>
      <c r="Y901" s="1002"/>
      <c r="Z901" s="1002"/>
    </row>
    <row r="902" spans="1:26" ht="13.5" customHeight="1">
      <c r="A902" s="1002"/>
      <c r="B902" s="1002"/>
      <c r="C902" s="1002"/>
      <c r="D902" s="1002"/>
      <c r="E902" s="1002"/>
      <c r="F902" s="1002"/>
      <c r="G902" s="1002"/>
      <c r="H902" s="1002"/>
      <c r="I902" s="1002"/>
      <c r="J902" s="1002"/>
      <c r="K902" s="1002"/>
      <c r="L902" s="1002"/>
      <c r="M902" s="1002"/>
      <c r="N902" s="1002"/>
      <c r="O902" s="1002"/>
      <c r="P902" s="1002"/>
      <c r="Q902" s="1002"/>
      <c r="R902" s="1002"/>
      <c r="S902" s="1002"/>
      <c r="T902" s="1002"/>
      <c r="U902" s="1002"/>
      <c r="V902" s="1002"/>
      <c r="W902" s="1002"/>
      <c r="X902" s="1002"/>
      <c r="Y902" s="1002"/>
      <c r="Z902" s="1002"/>
    </row>
    <row r="903" spans="1:26" ht="13.5" customHeight="1">
      <c r="A903" s="1002"/>
      <c r="B903" s="1002"/>
      <c r="C903" s="1002"/>
      <c r="D903" s="1002"/>
      <c r="E903" s="1002"/>
      <c r="F903" s="1002"/>
      <c r="G903" s="1002"/>
      <c r="H903" s="1002"/>
      <c r="I903" s="1002"/>
      <c r="J903" s="1002"/>
      <c r="K903" s="1002"/>
      <c r="L903" s="1002"/>
      <c r="M903" s="1002"/>
      <c r="N903" s="1002"/>
      <c r="O903" s="1002"/>
      <c r="P903" s="1002"/>
      <c r="Q903" s="1002"/>
      <c r="R903" s="1002"/>
      <c r="S903" s="1002"/>
      <c r="T903" s="1002"/>
      <c r="U903" s="1002"/>
      <c r="V903" s="1002"/>
      <c r="W903" s="1002"/>
      <c r="X903" s="1002"/>
      <c r="Y903" s="1002"/>
      <c r="Z903" s="1002"/>
    </row>
    <row r="904" spans="1:26" ht="13.5" customHeight="1">
      <c r="A904" s="1002"/>
      <c r="B904" s="1002"/>
      <c r="C904" s="1002"/>
      <c r="D904" s="1002"/>
      <c r="E904" s="1002"/>
      <c r="F904" s="1002"/>
      <c r="G904" s="1002"/>
      <c r="H904" s="1002"/>
      <c r="I904" s="1002"/>
      <c r="J904" s="1002"/>
      <c r="K904" s="1002"/>
      <c r="L904" s="1002"/>
      <c r="M904" s="1002"/>
      <c r="N904" s="1002"/>
      <c r="O904" s="1002"/>
      <c r="P904" s="1002"/>
      <c r="Q904" s="1002"/>
      <c r="R904" s="1002"/>
      <c r="S904" s="1002"/>
      <c r="T904" s="1002"/>
      <c r="U904" s="1002"/>
      <c r="V904" s="1002"/>
      <c r="W904" s="1002"/>
      <c r="X904" s="1002"/>
      <c r="Y904" s="1002"/>
      <c r="Z904" s="1002"/>
    </row>
    <row r="905" spans="1:26" ht="13.5" customHeight="1">
      <c r="A905" s="1002"/>
      <c r="B905" s="1002"/>
      <c r="C905" s="1002"/>
      <c r="D905" s="1002"/>
      <c r="E905" s="1002"/>
      <c r="F905" s="1002"/>
      <c r="G905" s="1002"/>
      <c r="H905" s="1002"/>
      <c r="I905" s="1002"/>
      <c r="J905" s="1002"/>
      <c r="K905" s="1002"/>
      <c r="L905" s="1002"/>
      <c r="M905" s="1002"/>
      <c r="N905" s="1002"/>
      <c r="O905" s="1002"/>
      <c r="P905" s="1002"/>
      <c r="Q905" s="1002"/>
      <c r="R905" s="1002"/>
      <c r="S905" s="1002"/>
      <c r="T905" s="1002"/>
      <c r="U905" s="1002"/>
      <c r="V905" s="1002"/>
      <c r="W905" s="1002"/>
      <c r="X905" s="1002"/>
      <c r="Y905" s="1002"/>
      <c r="Z905" s="1002"/>
    </row>
    <row r="906" spans="1:26" ht="13.5" customHeight="1">
      <c r="A906" s="1002"/>
      <c r="B906" s="1002"/>
      <c r="C906" s="1002"/>
      <c r="D906" s="1002"/>
      <c r="E906" s="1002"/>
      <c r="F906" s="1002"/>
      <c r="G906" s="1002"/>
      <c r="H906" s="1002"/>
      <c r="I906" s="1002"/>
      <c r="J906" s="1002"/>
      <c r="K906" s="1002"/>
      <c r="L906" s="1002"/>
      <c r="M906" s="1002"/>
      <c r="N906" s="1002"/>
      <c r="O906" s="1002"/>
      <c r="P906" s="1002"/>
      <c r="Q906" s="1002"/>
      <c r="R906" s="1002"/>
      <c r="S906" s="1002"/>
      <c r="T906" s="1002"/>
      <c r="U906" s="1002"/>
      <c r="V906" s="1002"/>
      <c r="W906" s="1002"/>
      <c r="X906" s="1002"/>
      <c r="Y906" s="1002"/>
      <c r="Z906" s="1002"/>
    </row>
    <row r="907" spans="1:26" ht="13.5" customHeight="1">
      <c r="A907" s="1002"/>
      <c r="B907" s="1002"/>
      <c r="C907" s="1002"/>
      <c r="D907" s="1002"/>
      <c r="E907" s="1002"/>
      <c r="F907" s="1002"/>
      <c r="G907" s="1002"/>
      <c r="H907" s="1002"/>
      <c r="I907" s="1002"/>
      <c r="J907" s="1002"/>
      <c r="K907" s="1002"/>
      <c r="L907" s="1002"/>
      <c r="M907" s="1002"/>
      <c r="N907" s="1002"/>
      <c r="O907" s="1002"/>
      <c r="P907" s="1002"/>
      <c r="Q907" s="1002"/>
      <c r="R907" s="1002"/>
      <c r="S907" s="1002"/>
      <c r="T907" s="1002"/>
      <c r="U907" s="1002"/>
      <c r="V907" s="1002"/>
      <c r="W907" s="1002"/>
      <c r="X907" s="1002"/>
      <c r="Y907" s="1002"/>
      <c r="Z907" s="1002"/>
    </row>
    <row r="908" spans="1:26" ht="13.5" customHeight="1">
      <c r="A908" s="1002"/>
      <c r="B908" s="1002"/>
      <c r="C908" s="1002"/>
      <c r="D908" s="1002"/>
      <c r="E908" s="1002"/>
      <c r="F908" s="1002"/>
      <c r="G908" s="1002"/>
      <c r="H908" s="1002"/>
      <c r="I908" s="1002"/>
      <c r="J908" s="1002"/>
      <c r="K908" s="1002"/>
      <c r="L908" s="1002"/>
      <c r="M908" s="1002"/>
      <c r="N908" s="1002"/>
      <c r="O908" s="1002"/>
      <c r="P908" s="1002"/>
      <c r="Q908" s="1002"/>
      <c r="R908" s="1002"/>
      <c r="S908" s="1002"/>
      <c r="T908" s="1002"/>
      <c r="U908" s="1002"/>
      <c r="V908" s="1002"/>
      <c r="W908" s="1002"/>
      <c r="X908" s="1002"/>
      <c r="Y908" s="1002"/>
      <c r="Z908" s="1002"/>
    </row>
    <row r="909" spans="1:26" ht="13.5" customHeight="1">
      <c r="A909" s="1002"/>
      <c r="B909" s="1002"/>
      <c r="C909" s="1002"/>
      <c r="D909" s="1002"/>
      <c r="E909" s="1002"/>
      <c r="F909" s="1002"/>
      <c r="G909" s="1002"/>
      <c r="H909" s="1002"/>
      <c r="I909" s="1002"/>
      <c r="J909" s="1002"/>
      <c r="K909" s="1002"/>
      <c r="L909" s="1002"/>
      <c r="M909" s="1002"/>
      <c r="N909" s="1002"/>
      <c r="O909" s="1002"/>
      <c r="P909" s="1002"/>
      <c r="Q909" s="1002"/>
      <c r="R909" s="1002"/>
      <c r="S909" s="1002"/>
      <c r="T909" s="1002"/>
      <c r="U909" s="1002"/>
      <c r="V909" s="1002"/>
      <c r="W909" s="1002"/>
      <c r="X909" s="1002"/>
      <c r="Y909" s="1002"/>
      <c r="Z909" s="1002"/>
    </row>
    <row r="910" spans="1:26" ht="13.5" customHeight="1">
      <c r="A910" s="1002"/>
      <c r="B910" s="1002"/>
      <c r="C910" s="1002"/>
      <c r="D910" s="1002"/>
      <c r="E910" s="1002"/>
      <c r="F910" s="1002"/>
      <c r="G910" s="1002"/>
      <c r="H910" s="1002"/>
      <c r="I910" s="1002"/>
      <c r="J910" s="1002"/>
      <c r="K910" s="1002"/>
      <c r="L910" s="1002"/>
      <c r="M910" s="1002"/>
      <c r="N910" s="1002"/>
      <c r="O910" s="1002"/>
      <c r="P910" s="1002"/>
      <c r="Q910" s="1002"/>
      <c r="R910" s="1002"/>
      <c r="S910" s="1002"/>
      <c r="T910" s="1002"/>
      <c r="U910" s="1002"/>
      <c r="V910" s="1002"/>
      <c r="W910" s="1002"/>
      <c r="X910" s="1002"/>
      <c r="Y910" s="1002"/>
      <c r="Z910" s="1002"/>
    </row>
    <row r="911" spans="1:26" ht="13.5" customHeight="1">
      <c r="A911" s="1002"/>
      <c r="B911" s="1002"/>
      <c r="C911" s="1002"/>
      <c r="D911" s="1002"/>
      <c r="E911" s="1002"/>
      <c r="F911" s="1002"/>
      <c r="G911" s="1002"/>
      <c r="H911" s="1002"/>
      <c r="I911" s="1002"/>
      <c r="J911" s="1002"/>
      <c r="K911" s="1002"/>
      <c r="L911" s="1002"/>
      <c r="M911" s="1002"/>
      <c r="N911" s="1002"/>
      <c r="O911" s="1002"/>
      <c r="P911" s="1002"/>
      <c r="Q911" s="1002"/>
      <c r="R911" s="1002"/>
      <c r="S911" s="1002"/>
      <c r="T911" s="1002"/>
      <c r="U911" s="1002"/>
      <c r="V911" s="1002"/>
      <c r="W911" s="1002"/>
      <c r="X911" s="1002"/>
      <c r="Y911" s="1002"/>
      <c r="Z911" s="1002"/>
    </row>
    <row r="912" spans="1:26" ht="13.5" customHeight="1">
      <c r="A912" s="1002"/>
      <c r="B912" s="1002"/>
      <c r="C912" s="1002"/>
      <c r="D912" s="1002"/>
      <c r="E912" s="1002"/>
      <c r="F912" s="1002"/>
      <c r="G912" s="1002"/>
      <c r="H912" s="1002"/>
      <c r="I912" s="1002"/>
      <c r="J912" s="1002"/>
      <c r="K912" s="1002"/>
      <c r="L912" s="1002"/>
      <c r="M912" s="1002"/>
      <c r="N912" s="1002"/>
      <c r="O912" s="1002"/>
      <c r="P912" s="1002"/>
      <c r="Q912" s="1002"/>
      <c r="R912" s="1002"/>
      <c r="S912" s="1002"/>
      <c r="T912" s="1002"/>
      <c r="U912" s="1002"/>
      <c r="V912" s="1002"/>
      <c r="W912" s="1002"/>
      <c r="X912" s="1002"/>
      <c r="Y912" s="1002"/>
      <c r="Z912" s="1002"/>
    </row>
    <row r="913" spans="1:26" ht="13.5" customHeight="1">
      <c r="A913" s="1002"/>
      <c r="B913" s="1002"/>
      <c r="C913" s="1002"/>
      <c r="D913" s="1002"/>
      <c r="E913" s="1002"/>
      <c r="F913" s="1002"/>
      <c r="G913" s="1002"/>
      <c r="H913" s="1002"/>
      <c r="I913" s="1002"/>
      <c r="J913" s="1002"/>
      <c r="K913" s="1002"/>
      <c r="L913" s="1002"/>
      <c r="M913" s="1002"/>
      <c r="N913" s="1002"/>
      <c r="O913" s="1002"/>
      <c r="P913" s="1002"/>
      <c r="Q913" s="1002"/>
      <c r="R913" s="1002"/>
      <c r="S913" s="1002"/>
      <c r="T913" s="1002"/>
      <c r="U913" s="1002"/>
      <c r="V913" s="1002"/>
      <c r="W913" s="1002"/>
      <c r="X913" s="1002"/>
      <c r="Y913" s="1002"/>
      <c r="Z913" s="1002"/>
    </row>
    <row r="914" spans="1:26" ht="13.5" customHeight="1">
      <c r="A914" s="1002"/>
      <c r="B914" s="1002"/>
      <c r="C914" s="1002"/>
      <c r="D914" s="1002"/>
      <c r="E914" s="1002"/>
      <c r="F914" s="1002"/>
      <c r="G914" s="1002"/>
      <c r="H914" s="1002"/>
      <c r="I914" s="1002"/>
      <c r="J914" s="1002"/>
      <c r="K914" s="1002"/>
      <c r="L914" s="1002"/>
      <c r="M914" s="1002"/>
      <c r="N914" s="1002"/>
      <c r="O914" s="1002"/>
      <c r="P914" s="1002"/>
      <c r="Q914" s="1002"/>
      <c r="R914" s="1002"/>
      <c r="S914" s="1002"/>
      <c r="T914" s="1002"/>
      <c r="U914" s="1002"/>
      <c r="V914" s="1002"/>
      <c r="W914" s="1002"/>
      <c r="X914" s="1002"/>
      <c r="Y914" s="1002"/>
      <c r="Z914" s="1002"/>
    </row>
    <row r="915" spans="1:26" ht="13.5" customHeight="1">
      <c r="A915" s="1002"/>
      <c r="B915" s="1002"/>
      <c r="C915" s="1002"/>
      <c r="D915" s="1002"/>
      <c r="E915" s="1002"/>
      <c r="F915" s="1002"/>
      <c r="G915" s="1002"/>
      <c r="H915" s="1002"/>
      <c r="I915" s="1002"/>
      <c r="J915" s="1002"/>
      <c r="K915" s="1002"/>
      <c r="L915" s="1002"/>
      <c r="M915" s="1002"/>
      <c r="N915" s="1002"/>
      <c r="O915" s="1002"/>
      <c r="P915" s="1002"/>
      <c r="Q915" s="1002"/>
      <c r="R915" s="1002"/>
      <c r="S915" s="1002"/>
      <c r="T915" s="1002"/>
      <c r="U915" s="1002"/>
      <c r="V915" s="1002"/>
      <c r="W915" s="1002"/>
      <c r="X915" s="1002"/>
      <c r="Y915" s="1002"/>
      <c r="Z915" s="1002"/>
    </row>
    <row r="916" spans="1:26" ht="13.5" customHeight="1">
      <c r="A916" s="1002"/>
      <c r="B916" s="1002"/>
      <c r="C916" s="1002"/>
      <c r="D916" s="1002"/>
      <c r="E916" s="1002"/>
      <c r="F916" s="1002"/>
      <c r="G916" s="1002"/>
      <c r="H916" s="1002"/>
      <c r="I916" s="1002"/>
      <c r="J916" s="1002"/>
      <c r="K916" s="1002"/>
      <c r="L916" s="1002"/>
      <c r="M916" s="1002"/>
      <c r="N916" s="1002"/>
      <c r="O916" s="1002"/>
      <c r="P916" s="1002"/>
      <c r="Q916" s="1002"/>
      <c r="R916" s="1002"/>
      <c r="S916" s="1002"/>
      <c r="T916" s="1002"/>
      <c r="U916" s="1002"/>
      <c r="V916" s="1002"/>
      <c r="W916" s="1002"/>
      <c r="X916" s="1002"/>
      <c r="Y916" s="1002"/>
      <c r="Z916" s="1002"/>
    </row>
    <row r="917" spans="1:26" ht="13.5" customHeight="1">
      <c r="A917" s="1002"/>
      <c r="B917" s="1002"/>
      <c r="C917" s="1002"/>
      <c r="D917" s="1002"/>
      <c r="E917" s="1002"/>
      <c r="F917" s="1002"/>
      <c r="G917" s="1002"/>
      <c r="H917" s="1002"/>
      <c r="I917" s="1002"/>
      <c r="J917" s="1002"/>
      <c r="K917" s="1002"/>
      <c r="L917" s="1002"/>
      <c r="M917" s="1002"/>
      <c r="N917" s="1002"/>
      <c r="O917" s="1002"/>
      <c r="P917" s="1002"/>
      <c r="Q917" s="1002"/>
      <c r="R917" s="1002"/>
      <c r="S917" s="1002"/>
      <c r="T917" s="1002"/>
      <c r="U917" s="1002"/>
      <c r="V917" s="1002"/>
      <c r="W917" s="1002"/>
      <c r="X917" s="1002"/>
      <c r="Y917" s="1002"/>
      <c r="Z917" s="1002"/>
    </row>
    <row r="918" spans="1:26" ht="13.5" customHeight="1">
      <c r="A918" s="1002"/>
      <c r="B918" s="1002"/>
      <c r="C918" s="1002"/>
      <c r="D918" s="1002"/>
      <c r="E918" s="1002"/>
      <c r="F918" s="1002"/>
      <c r="G918" s="1002"/>
      <c r="H918" s="1002"/>
      <c r="I918" s="1002"/>
      <c r="J918" s="1002"/>
      <c r="K918" s="1002"/>
      <c r="L918" s="1002"/>
      <c r="M918" s="1002"/>
      <c r="N918" s="1002"/>
      <c r="O918" s="1002"/>
      <c r="P918" s="1002"/>
      <c r="Q918" s="1002"/>
      <c r="R918" s="1002"/>
      <c r="S918" s="1002"/>
      <c r="T918" s="1002"/>
      <c r="U918" s="1002"/>
      <c r="V918" s="1002"/>
      <c r="W918" s="1002"/>
      <c r="X918" s="1002"/>
      <c r="Y918" s="1002"/>
      <c r="Z918" s="1002"/>
    </row>
    <row r="919" spans="1:26" ht="13.5" customHeight="1">
      <c r="A919" s="1002"/>
      <c r="B919" s="1002"/>
      <c r="C919" s="1002"/>
      <c r="D919" s="1002"/>
      <c r="E919" s="1002"/>
      <c r="F919" s="1002"/>
      <c r="G919" s="1002"/>
      <c r="H919" s="1002"/>
      <c r="I919" s="1002"/>
      <c r="J919" s="1002"/>
      <c r="K919" s="1002"/>
      <c r="L919" s="1002"/>
      <c r="M919" s="1002"/>
      <c r="N919" s="1002"/>
      <c r="O919" s="1002"/>
      <c r="P919" s="1002"/>
      <c r="Q919" s="1002"/>
      <c r="R919" s="1002"/>
      <c r="S919" s="1002"/>
      <c r="T919" s="1002"/>
      <c r="U919" s="1002"/>
      <c r="V919" s="1002"/>
      <c r="W919" s="1002"/>
      <c r="X919" s="1002"/>
      <c r="Y919" s="1002"/>
      <c r="Z919" s="1002"/>
    </row>
    <row r="920" spans="1:26" ht="13.5" customHeight="1">
      <c r="A920" s="1002"/>
      <c r="B920" s="1002"/>
      <c r="C920" s="1002"/>
      <c r="D920" s="1002"/>
      <c r="E920" s="1002"/>
      <c r="F920" s="1002"/>
      <c r="G920" s="1002"/>
      <c r="H920" s="1002"/>
      <c r="I920" s="1002"/>
      <c r="J920" s="1002"/>
      <c r="K920" s="1002"/>
      <c r="L920" s="1002"/>
      <c r="M920" s="1002"/>
      <c r="N920" s="1002"/>
      <c r="O920" s="1002"/>
      <c r="P920" s="1002"/>
      <c r="Q920" s="1002"/>
      <c r="R920" s="1002"/>
      <c r="S920" s="1002"/>
      <c r="T920" s="1002"/>
      <c r="U920" s="1002"/>
      <c r="V920" s="1002"/>
      <c r="W920" s="1002"/>
      <c r="X920" s="1002"/>
      <c r="Y920" s="1002"/>
      <c r="Z920" s="1002"/>
    </row>
    <row r="921" spans="1:26" ht="13.5" customHeight="1">
      <c r="A921" s="1002"/>
      <c r="B921" s="1002"/>
      <c r="C921" s="1002"/>
      <c r="D921" s="1002"/>
      <c r="E921" s="1002"/>
      <c r="F921" s="1002"/>
      <c r="G921" s="1002"/>
      <c r="H921" s="1002"/>
      <c r="I921" s="1002"/>
      <c r="J921" s="1002"/>
      <c r="K921" s="1002"/>
      <c r="L921" s="1002"/>
      <c r="M921" s="1002"/>
      <c r="N921" s="1002"/>
      <c r="O921" s="1002"/>
      <c r="P921" s="1002"/>
      <c r="Q921" s="1002"/>
      <c r="R921" s="1002"/>
      <c r="S921" s="1002"/>
      <c r="T921" s="1002"/>
      <c r="U921" s="1002"/>
      <c r="V921" s="1002"/>
      <c r="W921" s="1002"/>
      <c r="X921" s="1002"/>
      <c r="Y921" s="1002"/>
      <c r="Z921" s="1002"/>
    </row>
    <row r="922" spans="1:26" ht="13.5" customHeight="1">
      <c r="A922" s="1002"/>
      <c r="B922" s="1002"/>
      <c r="C922" s="1002"/>
      <c r="D922" s="1002"/>
      <c r="E922" s="1002"/>
      <c r="F922" s="1002"/>
      <c r="G922" s="1002"/>
      <c r="H922" s="1002"/>
      <c r="I922" s="1002"/>
      <c r="J922" s="1002"/>
      <c r="K922" s="1002"/>
      <c r="L922" s="1002"/>
      <c r="M922" s="1002"/>
      <c r="N922" s="1002"/>
      <c r="O922" s="1002"/>
      <c r="P922" s="1002"/>
      <c r="Q922" s="1002"/>
      <c r="R922" s="1002"/>
      <c r="S922" s="1002"/>
      <c r="T922" s="1002"/>
      <c r="U922" s="1002"/>
      <c r="V922" s="1002"/>
      <c r="W922" s="1002"/>
      <c r="X922" s="1002"/>
      <c r="Y922" s="1002"/>
      <c r="Z922" s="1002"/>
    </row>
    <row r="923" spans="1:26" ht="13.5" customHeight="1">
      <c r="A923" s="1002"/>
      <c r="B923" s="1002"/>
      <c r="C923" s="1002"/>
      <c r="D923" s="1002"/>
      <c r="E923" s="1002"/>
      <c r="F923" s="1002"/>
      <c r="G923" s="1002"/>
      <c r="H923" s="1002"/>
      <c r="I923" s="1002"/>
      <c r="J923" s="1002"/>
      <c r="K923" s="1002"/>
      <c r="L923" s="1002"/>
      <c r="M923" s="1002"/>
      <c r="N923" s="1002"/>
      <c r="O923" s="1002"/>
      <c r="P923" s="1002"/>
      <c r="Q923" s="1002"/>
      <c r="R923" s="1002"/>
      <c r="S923" s="1002"/>
      <c r="T923" s="1002"/>
      <c r="U923" s="1002"/>
      <c r="V923" s="1002"/>
      <c r="W923" s="1002"/>
      <c r="X923" s="1002"/>
      <c r="Y923" s="1002"/>
      <c r="Z923" s="1002"/>
    </row>
    <row r="924" spans="1:26" ht="13.5" customHeight="1">
      <c r="A924" s="1002"/>
      <c r="B924" s="1002"/>
      <c r="C924" s="1002"/>
      <c r="D924" s="1002"/>
      <c r="E924" s="1002"/>
      <c r="F924" s="1002"/>
      <c r="G924" s="1002"/>
      <c r="H924" s="1002"/>
      <c r="I924" s="1002"/>
      <c r="J924" s="1002"/>
      <c r="K924" s="1002"/>
      <c r="L924" s="1002"/>
      <c r="M924" s="1002"/>
      <c r="N924" s="1002"/>
      <c r="O924" s="1002"/>
      <c r="P924" s="1002"/>
      <c r="Q924" s="1002"/>
      <c r="R924" s="1002"/>
      <c r="S924" s="1002"/>
      <c r="T924" s="1002"/>
      <c r="U924" s="1002"/>
      <c r="V924" s="1002"/>
      <c r="W924" s="1002"/>
      <c r="X924" s="1002"/>
      <c r="Y924" s="1002"/>
      <c r="Z924" s="1002"/>
    </row>
    <row r="925" spans="1:26" ht="13.5" customHeight="1">
      <c r="A925" s="1002"/>
      <c r="B925" s="1002"/>
      <c r="C925" s="1002"/>
      <c r="D925" s="1002"/>
      <c r="E925" s="1002"/>
      <c r="F925" s="1002"/>
      <c r="G925" s="1002"/>
      <c r="H925" s="1002"/>
      <c r="I925" s="1002"/>
      <c r="J925" s="1002"/>
      <c r="K925" s="1002"/>
      <c r="L925" s="1002"/>
      <c r="M925" s="1002"/>
      <c r="N925" s="1002"/>
      <c r="O925" s="1002"/>
      <c r="P925" s="1002"/>
      <c r="Q925" s="1002"/>
      <c r="R925" s="1002"/>
      <c r="S925" s="1002"/>
      <c r="T925" s="1002"/>
      <c r="U925" s="1002"/>
      <c r="V925" s="1002"/>
      <c r="W925" s="1002"/>
      <c r="X925" s="1002"/>
      <c r="Y925" s="1002"/>
      <c r="Z925" s="1002"/>
    </row>
    <row r="926" spans="1:26" ht="13.5" customHeight="1">
      <c r="A926" s="1002"/>
      <c r="B926" s="1002"/>
      <c r="C926" s="1002"/>
      <c r="D926" s="1002"/>
      <c r="E926" s="1002"/>
      <c r="F926" s="1002"/>
      <c r="G926" s="1002"/>
      <c r="H926" s="1002"/>
      <c r="I926" s="1002"/>
      <c r="J926" s="1002"/>
      <c r="K926" s="1002"/>
      <c r="L926" s="1002"/>
      <c r="M926" s="1002"/>
      <c r="N926" s="1002"/>
      <c r="O926" s="1002"/>
      <c r="P926" s="1002"/>
      <c r="Q926" s="1002"/>
      <c r="R926" s="1002"/>
      <c r="S926" s="1002"/>
      <c r="T926" s="1002"/>
      <c r="U926" s="1002"/>
      <c r="V926" s="1002"/>
      <c r="W926" s="1002"/>
      <c r="X926" s="1002"/>
      <c r="Y926" s="1002"/>
      <c r="Z926" s="1002"/>
    </row>
    <row r="927" spans="1:26" ht="13.5" customHeight="1">
      <c r="A927" s="1002"/>
      <c r="B927" s="1002"/>
      <c r="C927" s="1002"/>
      <c r="D927" s="1002"/>
      <c r="E927" s="1002"/>
      <c r="F927" s="1002"/>
      <c r="G927" s="1002"/>
      <c r="H927" s="1002"/>
      <c r="I927" s="1002"/>
      <c r="J927" s="1002"/>
      <c r="K927" s="1002"/>
      <c r="L927" s="1002"/>
      <c r="M927" s="1002"/>
      <c r="N927" s="1002"/>
      <c r="O927" s="1002"/>
      <c r="P927" s="1002"/>
      <c r="Q927" s="1002"/>
      <c r="R927" s="1002"/>
      <c r="S927" s="1002"/>
      <c r="T927" s="1002"/>
      <c r="U927" s="1002"/>
      <c r="V927" s="1002"/>
      <c r="W927" s="1002"/>
      <c r="X927" s="1002"/>
      <c r="Y927" s="1002"/>
      <c r="Z927" s="1002"/>
    </row>
    <row r="928" spans="1:26" ht="13.5" customHeight="1">
      <c r="A928" s="1002"/>
      <c r="B928" s="1002"/>
      <c r="C928" s="1002"/>
      <c r="D928" s="1002"/>
      <c r="E928" s="1002"/>
      <c r="F928" s="1002"/>
      <c r="G928" s="1002"/>
      <c r="H928" s="1002"/>
      <c r="I928" s="1002"/>
      <c r="J928" s="1002"/>
      <c r="K928" s="1002"/>
      <c r="L928" s="1002"/>
      <c r="M928" s="1002"/>
      <c r="N928" s="1002"/>
      <c r="O928" s="1002"/>
      <c r="P928" s="1002"/>
      <c r="Q928" s="1002"/>
      <c r="R928" s="1002"/>
      <c r="S928" s="1002"/>
      <c r="T928" s="1002"/>
      <c r="U928" s="1002"/>
      <c r="V928" s="1002"/>
      <c r="W928" s="1002"/>
      <c r="X928" s="1002"/>
      <c r="Y928" s="1002"/>
      <c r="Z928" s="1002"/>
    </row>
    <row r="929" spans="1:26" ht="13.5" customHeight="1">
      <c r="A929" s="1002"/>
      <c r="B929" s="1002"/>
      <c r="C929" s="1002"/>
      <c r="D929" s="1002"/>
      <c r="E929" s="1002"/>
      <c r="F929" s="1002"/>
      <c r="G929" s="1002"/>
      <c r="H929" s="1002"/>
      <c r="I929" s="1002"/>
      <c r="J929" s="1002"/>
      <c r="K929" s="1002"/>
      <c r="L929" s="1002"/>
      <c r="M929" s="1002"/>
      <c r="N929" s="1002"/>
      <c r="O929" s="1002"/>
      <c r="P929" s="1002"/>
      <c r="Q929" s="1002"/>
      <c r="R929" s="1002"/>
      <c r="S929" s="1002"/>
      <c r="T929" s="1002"/>
      <c r="U929" s="1002"/>
      <c r="V929" s="1002"/>
      <c r="W929" s="1002"/>
      <c r="X929" s="1002"/>
      <c r="Y929" s="1002"/>
      <c r="Z929" s="1002"/>
    </row>
    <row r="930" spans="1:26" ht="13.5" customHeight="1">
      <c r="A930" s="1002"/>
      <c r="B930" s="1002"/>
      <c r="C930" s="1002"/>
      <c r="D930" s="1002"/>
      <c r="E930" s="1002"/>
      <c r="F930" s="1002"/>
      <c r="G930" s="1002"/>
      <c r="H930" s="1002"/>
      <c r="I930" s="1002"/>
      <c r="J930" s="1002"/>
      <c r="K930" s="1002"/>
      <c r="L930" s="1002"/>
      <c r="M930" s="1002"/>
      <c r="N930" s="1002"/>
      <c r="O930" s="1002"/>
      <c r="P930" s="1002"/>
      <c r="Q930" s="1002"/>
      <c r="R930" s="1002"/>
      <c r="S930" s="1002"/>
      <c r="T930" s="1002"/>
      <c r="U930" s="1002"/>
      <c r="V930" s="1002"/>
      <c r="W930" s="1002"/>
      <c r="X930" s="1002"/>
      <c r="Y930" s="1002"/>
      <c r="Z930" s="1002"/>
    </row>
    <row r="931" spans="1:26" ht="13.5" customHeight="1">
      <c r="A931" s="1002"/>
      <c r="B931" s="1002"/>
      <c r="C931" s="1002"/>
      <c r="D931" s="1002"/>
      <c r="E931" s="1002"/>
      <c r="F931" s="1002"/>
      <c r="G931" s="1002"/>
      <c r="H931" s="1002"/>
      <c r="I931" s="1002"/>
      <c r="J931" s="1002"/>
      <c r="K931" s="1002"/>
      <c r="L931" s="1002"/>
      <c r="M931" s="1002"/>
      <c r="N931" s="1002"/>
      <c r="O931" s="1002"/>
      <c r="P931" s="1002"/>
      <c r="Q931" s="1002"/>
      <c r="R931" s="1002"/>
      <c r="S931" s="1002"/>
      <c r="T931" s="1002"/>
      <c r="U931" s="1002"/>
      <c r="V931" s="1002"/>
      <c r="W931" s="1002"/>
      <c r="X931" s="1002"/>
      <c r="Y931" s="1002"/>
      <c r="Z931" s="1002"/>
    </row>
    <row r="932" spans="1:26" ht="13.5" customHeight="1">
      <c r="A932" s="1002"/>
      <c r="B932" s="1002"/>
      <c r="C932" s="1002"/>
      <c r="D932" s="1002"/>
      <c r="E932" s="1002"/>
      <c r="F932" s="1002"/>
      <c r="G932" s="1002"/>
      <c r="H932" s="1002"/>
      <c r="I932" s="1002"/>
      <c r="J932" s="1002"/>
      <c r="K932" s="1002"/>
      <c r="L932" s="1002"/>
      <c r="M932" s="1002"/>
      <c r="N932" s="1002"/>
      <c r="O932" s="1002"/>
      <c r="P932" s="1002"/>
      <c r="Q932" s="1002"/>
      <c r="R932" s="1002"/>
      <c r="S932" s="1002"/>
      <c r="T932" s="1002"/>
      <c r="U932" s="1002"/>
      <c r="V932" s="1002"/>
      <c r="W932" s="1002"/>
      <c r="X932" s="1002"/>
      <c r="Y932" s="1002"/>
      <c r="Z932" s="1002"/>
    </row>
    <row r="933" spans="1:26" ht="13.5" customHeight="1">
      <c r="A933" s="1002"/>
      <c r="B933" s="1002"/>
      <c r="C933" s="1002"/>
      <c r="D933" s="1002"/>
      <c r="E933" s="1002"/>
      <c r="F933" s="1002"/>
      <c r="G933" s="1002"/>
      <c r="H933" s="1002"/>
      <c r="I933" s="1002"/>
      <c r="J933" s="1002"/>
      <c r="K933" s="1002"/>
      <c r="L933" s="1002"/>
      <c r="M933" s="1002"/>
      <c r="N933" s="1002"/>
      <c r="O933" s="1002"/>
      <c r="P933" s="1002"/>
      <c r="Q933" s="1002"/>
      <c r="R933" s="1002"/>
      <c r="S933" s="1002"/>
      <c r="T933" s="1002"/>
      <c r="U933" s="1002"/>
      <c r="V933" s="1002"/>
      <c r="W933" s="1002"/>
      <c r="X933" s="1002"/>
      <c r="Y933" s="1002"/>
      <c r="Z933" s="1002"/>
    </row>
    <row r="934" spans="1:26" ht="13.5" customHeight="1">
      <c r="A934" s="1002"/>
      <c r="B934" s="1002"/>
      <c r="C934" s="1002"/>
      <c r="D934" s="1002"/>
      <c r="E934" s="1002"/>
      <c r="F934" s="1002"/>
      <c r="G934" s="1002"/>
      <c r="H934" s="1002"/>
      <c r="I934" s="1002"/>
      <c r="J934" s="1002"/>
      <c r="K934" s="1002"/>
      <c r="L934" s="1002"/>
      <c r="M934" s="1002"/>
      <c r="N934" s="1002"/>
      <c r="O934" s="1002"/>
      <c r="P934" s="1002"/>
      <c r="Q934" s="1002"/>
      <c r="R934" s="1002"/>
      <c r="S934" s="1002"/>
      <c r="T934" s="1002"/>
      <c r="U934" s="1002"/>
      <c r="V934" s="1002"/>
      <c r="W934" s="1002"/>
      <c r="X934" s="1002"/>
      <c r="Y934" s="1002"/>
      <c r="Z934" s="1002"/>
    </row>
    <row r="935" spans="1:26" ht="13.5" customHeight="1">
      <c r="A935" s="1002"/>
      <c r="B935" s="1002"/>
      <c r="C935" s="1002"/>
      <c r="D935" s="1002"/>
      <c r="E935" s="1002"/>
      <c r="F935" s="1002"/>
      <c r="G935" s="1002"/>
      <c r="H935" s="1002"/>
      <c r="I935" s="1002"/>
      <c r="J935" s="1002"/>
      <c r="K935" s="1002"/>
      <c r="L935" s="1002"/>
      <c r="M935" s="1002"/>
      <c r="N935" s="1002"/>
      <c r="O935" s="1002"/>
      <c r="P935" s="1002"/>
      <c r="Q935" s="1002"/>
      <c r="R935" s="1002"/>
      <c r="S935" s="1002"/>
      <c r="T935" s="1002"/>
      <c r="U935" s="1002"/>
      <c r="V935" s="1002"/>
      <c r="W935" s="1002"/>
      <c r="X935" s="1002"/>
      <c r="Y935" s="1002"/>
      <c r="Z935" s="1002"/>
    </row>
    <row r="936" spans="1:26" ht="13.5" customHeight="1">
      <c r="A936" s="1002"/>
      <c r="B936" s="1002"/>
      <c r="C936" s="1002"/>
      <c r="D936" s="1002"/>
      <c r="E936" s="1002"/>
      <c r="F936" s="1002"/>
      <c r="G936" s="1002"/>
      <c r="H936" s="1002"/>
      <c r="I936" s="1002"/>
      <c r="J936" s="1002"/>
      <c r="K936" s="1002"/>
      <c r="L936" s="1002"/>
      <c r="M936" s="1002"/>
      <c r="N936" s="1002"/>
      <c r="O936" s="1002"/>
      <c r="P936" s="1002"/>
      <c r="Q936" s="1002"/>
      <c r="R936" s="1002"/>
      <c r="S936" s="1002"/>
      <c r="T936" s="1002"/>
      <c r="U936" s="1002"/>
      <c r="V936" s="1002"/>
      <c r="W936" s="1002"/>
      <c r="X936" s="1002"/>
      <c r="Y936" s="1002"/>
      <c r="Z936" s="1002"/>
    </row>
    <row r="937" spans="1:26" ht="13.5" customHeight="1">
      <c r="A937" s="1002"/>
      <c r="B937" s="1002"/>
      <c r="C937" s="1002"/>
      <c r="D937" s="1002"/>
      <c r="E937" s="1002"/>
      <c r="F937" s="1002"/>
      <c r="G937" s="1002"/>
      <c r="H937" s="1002"/>
      <c r="I937" s="1002"/>
      <c r="J937" s="1002"/>
      <c r="K937" s="1002"/>
      <c r="L937" s="1002"/>
      <c r="M937" s="1002"/>
      <c r="N937" s="1002"/>
      <c r="O937" s="1002"/>
      <c r="P937" s="1002"/>
      <c r="Q937" s="1002"/>
      <c r="R937" s="1002"/>
      <c r="S937" s="1002"/>
      <c r="T937" s="1002"/>
      <c r="U937" s="1002"/>
      <c r="V937" s="1002"/>
      <c r="W937" s="1002"/>
      <c r="X937" s="1002"/>
      <c r="Y937" s="1002"/>
      <c r="Z937" s="1002"/>
    </row>
    <row r="938" spans="1:26" ht="13.5" customHeight="1">
      <c r="A938" s="1002"/>
      <c r="B938" s="1002"/>
      <c r="C938" s="1002"/>
      <c r="D938" s="1002"/>
      <c r="E938" s="1002"/>
      <c r="F938" s="1002"/>
      <c r="G938" s="1002"/>
      <c r="H938" s="1002"/>
      <c r="I938" s="1002"/>
      <c r="J938" s="1002"/>
      <c r="K938" s="1002"/>
      <c r="L938" s="1002"/>
      <c r="M938" s="1002"/>
      <c r="N938" s="1002"/>
      <c r="O938" s="1002"/>
      <c r="P938" s="1002"/>
      <c r="Q938" s="1002"/>
      <c r="R938" s="1002"/>
      <c r="S938" s="1002"/>
      <c r="T938" s="1002"/>
      <c r="U938" s="1002"/>
      <c r="V938" s="1002"/>
      <c r="W938" s="1002"/>
      <c r="X938" s="1002"/>
      <c r="Y938" s="1002"/>
      <c r="Z938" s="1002"/>
    </row>
    <row r="939" spans="1:26" ht="13.5" customHeight="1">
      <c r="A939" s="1002"/>
      <c r="B939" s="1002"/>
      <c r="C939" s="1002"/>
      <c r="D939" s="1002"/>
      <c r="E939" s="1002"/>
      <c r="F939" s="1002"/>
      <c r="G939" s="1002"/>
      <c r="H939" s="1002"/>
      <c r="I939" s="1002"/>
      <c r="J939" s="1002"/>
      <c r="K939" s="1002"/>
      <c r="L939" s="1002"/>
      <c r="M939" s="1002"/>
      <c r="N939" s="1002"/>
      <c r="O939" s="1002"/>
      <c r="P939" s="1002"/>
      <c r="Q939" s="1002"/>
      <c r="R939" s="1002"/>
      <c r="S939" s="1002"/>
      <c r="T939" s="1002"/>
      <c r="U939" s="1002"/>
      <c r="V939" s="1002"/>
      <c r="W939" s="1002"/>
      <c r="X939" s="1002"/>
      <c r="Y939" s="1002"/>
      <c r="Z939" s="1002"/>
    </row>
    <row r="940" spans="1:26" ht="13.5" customHeight="1">
      <c r="A940" s="1002"/>
      <c r="B940" s="1002"/>
      <c r="C940" s="1002"/>
      <c r="D940" s="1002"/>
      <c r="E940" s="1002"/>
      <c r="F940" s="1002"/>
      <c r="G940" s="1002"/>
      <c r="H940" s="1002"/>
      <c r="I940" s="1002"/>
      <c r="J940" s="1002"/>
      <c r="K940" s="1002"/>
      <c r="L940" s="1002"/>
      <c r="M940" s="1002"/>
      <c r="N940" s="1002"/>
      <c r="O940" s="1002"/>
      <c r="P940" s="1002"/>
      <c r="Q940" s="1002"/>
      <c r="R940" s="1002"/>
      <c r="S940" s="1002"/>
      <c r="T940" s="1002"/>
      <c r="U940" s="1002"/>
      <c r="V940" s="1002"/>
      <c r="W940" s="1002"/>
      <c r="X940" s="1002"/>
      <c r="Y940" s="1002"/>
      <c r="Z940" s="1002"/>
    </row>
    <row r="941" spans="1:26" ht="13.5" customHeight="1">
      <c r="A941" s="1002"/>
      <c r="B941" s="1002"/>
      <c r="C941" s="1002"/>
      <c r="D941" s="1002"/>
      <c r="E941" s="1002"/>
      <c r="F941" s="1002"/>
      <c r="G941" s="1002"/>
      <c r="H941" s="1002"/>
      <c r="I941" s="1002"/>
      <c r="J941" s="1002"/>
      <c r="K941" s="1002"/>
      <c r="L941" s="1002"/>
      <c r="M941" s="1002"/>
      <c r="N941" s="1002"/>
      <c r="O941" s="1002"/>
      <c r="P941" s="1002"/>
      <c r="Q941" s="1002"/>
      <c r="R941" s="1002"/>
      <c r="S941" s="1002"/>
      <c r="T941" s="1002"/>
      <c r="U941" s="1002"/>
      <c r="V941" s="1002"/>
      <c r="W941" s="1002"/>
      <c r="X941" s="1002"/>
      <c r="Y941" s="1002"/>
      <c r="Z941" s="1002"/>
    </row>
    <row r="942" spans="1:26" ht="13.5" customHeight="1">
      <c r="A942" s="1002"/>
      <c r="B942" s="1002"/>
      <c r="C942" s="1002"/>
      <c r="D942" s="1002"/>
      <c r="E942" s="1002"/>
      <c r="F942" s="1002"/>
      <c r="G942" s="1002"/>
      <c r="H942" s="1002"/>
      <c r="I942" s="1002"/>
      <c r="J942" s="1002"/>
      <c r="K942" s="1002"/>
      <c r="L942" s="1002"/>
      <c r="M942" s="1002"/>
      <c r="N942" s="1002"/>
      <c r="O942" s="1002"/>
      <c r="P942" s="1002"/>
      <c r="Q942" s="1002"/>
      <c r="R942" s="1002"/>
      <c r="S942" s="1002"/>
      <c r="T942" s="1002"/>
      <c r="U942" s="1002"/>
      <c r="V942" s="1002"/>
      <c r="W942" s="1002"/>
      <c r="X942" s="1002"/>
      <c r="Y942" s="1002"/>
      <c r="Z942" s="1002"/>
    </row>
    <row r="943" spans="1:26" ht="13.5" customHeight="1">
      <c r="A943" s="1002"/>
      <c r="B943" s="1002"/>
      <c r="C943" s="1002"/>
      <c r="D943" s="1002"/>
      <c r="E943" s="1002"/>
      <c r="F943" s="1002"/>
      <c r="G943" s="1002"/>
      <c r="H943" s="1002"/>
      <c r="I943" s="1002"/>
      <c r="J943" s="1002"/>
      <c r="K943" s="1002"/>
      <c r="L943" s="1002"/>
      <c r="M943" s="1002"/>
      <c r="N943" s="1002"/>
      <c r="O943" s="1002"/>
      <c r="P943" s="1002"/>
      <c r="Q943" s="1002"/>
      <c r="R943" s="1002"/>
      <c r="S943" s="1002"/>
      <c r="T943" s="1002"/>
      <c r="U943" s="1002"/>
      <c r="V943" s="1002"/>
      <c r="W943" s="1002"/>
      <c r="X943" s="1002"/>
      <c r="Y943" s="1002"/>
      <c r="Z943" s="1002"/>
    </row>
    <row r="944" spans="1:26" ht="13.5" customHeight="1">
      <c r="A944" s="1002"/>
      <c r="B944" s="1002"/>
      <c r="C944" s="1002"/>
      <c r="D944" s="1002"/>
      <c r="E944" s="1002"/>
      <c r="F944" s="1002"/>
      <c r="G944" s="1002"/>
      <c r="H944" s="1002"/>
      <c r="I944" s="1002"/>
      <c r="J944" s="1002"/>
      <c r="K944" s="1002"/>
      <c r="L944" s="1002"/>
      <c r="M944" s="1002"/>
      <c r="N944" s="1002"/>
      <c r="O944" s="1002"/>
      <c r="P944" s="1002"/>
      <c r="Q944" s="1002"/>
      <c r="R944" s="1002"/>
      <c r="S944" s="1002"/>
      <c r="T944" s="1002"/>
      <c r="U944" s="1002"/>
      <c r="V944" s="1002"/>
      <c r="W944" s="1002"/>
      <c r="X944" s="1002"/>
      <c r="Y944" s="1002"/>
      <c r="Z944" s="1002"/>
    </row>
    <row r="945" spans="1:26" ht="13.5" customHeight="1">
      <c r="A945" s="1002"/>
      <c r="B945" s="1002"/>
      <c r="C945" s="1002"/>
      <c r="D945" s="1002"/>
      <c r="E945" s="1002"/>
      <c r="F945" s="1002"/>
      <c r="G945" s="1002"/>
      <c r="H945" s="1002"/>
      <c r="I945" s="1002"/>
      <c r="J945" s="1002"/>
      <c r="K945" s="1002"/>
      <c r="L945" s="1002"/>
      <c r="M945" s="1002"/>
      <c r="N945" s="1002"/>
      <c r="O945" s="1002"/>
      <c r="P945" s="1002"/>
      <c r="Q945" s="1002"/>
      <c r="R945" s="1002"/>
      <c r="S945" s="1002"/>
      <c r="T945" s="1002"/>
      <c r="U945" s="1002"/>
      <c r="V945" s="1002"/>
      <c r="W945" s="1002"/>
      <c r="X945" s="1002"/>
      <c r="Y945" s="1002"/>
      <c r="Z945" s="1002"/>
    </row>
    <row r="946" spans="1:26" ht="13.5" customHeight="1">
      <c r="A946" s="1002"/>
      <c r="B946" s="1002"/>
      <c r="C946" s="1002"/>
      <c r="D946" s="1002"/>
      <c r="E946" s="1002"/>
      <c r="F946" s="1002"/>
      <c r="G946" s="1002"/>
      <c r="H946" s="1002"/>
      <c r="I946" s="1002"/>
      <c r="J946" s="1002"/>
      <c r="K946" s="1002"/>
      <c r="L946" s="1002"/>
      <c r="M946" s="1002"/>
      <c r="N946" s="1002"/>
      <c r="O946" s="1002"/>
      <c r="P946" s="1002"/>
      <c r="Q946" s="1002"/>
      <c r="R946" s="1002"/>
      <c r="S946" s="1002"/>
      <c r="T946" s="1002"/>
      <c r="U946" s="1002"/>
      <c r="V946" s="1002"/>
      <c r="W946" s="1002"/>
      <c r="X946" s="1002"/>
      <c r="Y946" s="1002"/>
      <c r="Z946" s="1002"/>
    </row>
    <row r="947" spans="1:26" ht="13.5" customHeight="1">
      <c r="A947" s="1002"/>
      <c r="B947" s="1002"/>
      <c r="C947" s="1002"/>
      <c r="D947" s="1002"/>
      <c r="E947" s="1002"/>
      <c r="F947" s="1002"/>
      <c r="G947" s="1002"/>
      <c r="H947" s="1002"/>
      <c r="I947" s="1002"/>
      <c r="J947" s="1002"/>
      <c r="K947" s="1002"/>
      <c r="L947" s="1002"/>
      <c r="M947" s="1002"/>
      <c r="N947" s="1002"/>
      <c r="O947" s="1002"/>
      <c r="P947" s="1002"/>
      <c r="Q947" s="1002"/>
      <c r="R947" s="1002"/>
      <c r="S947" s="1002"/>
      <c r="T947" s="1002"/>
      <c r="U947" s="1002"/>
      <c r="V947" s="1002"/>
      <c r="W947" s="1002"/>
      <c r="X947" s="1002"/>
      <c r="Y947" s="1002"/>
      <c r="Z947" s="1002"/>
    </row>
    <row r="948" spans="1:26" ht="13.5" customHeight="1">
      <c r="A948" s="1002"/>
      <c r="B948" s="1002"/>
      <c r="C948" s="1002"/>
      <c r="D948" s="1002"/>
      <c r="E948" s="1002"/>
      <c r="F948" s="1002"/>
      <c r="G948" s="1002"/>
      <c r="H948" s="1002"/>
      <c r="I948" s="1002"/>
      <c r="J948" s="1002"/>
      <c r="K948" s="1002"/>
      <c r="L948" s="1002"/>
      <c r="M948" s="1002"/>
      <c r="N948" s="1002"/>
      <c r="O948" s="1002"/>
      <c r="P948" s="1002"/>
      <c r="Q948" s="1002"/>
      <c r="R948" s="1002"/>
      <c r="S948" s="1002"/>
      <c r="T948" s="1002"/>
      <c r="U948" s="1002"/>
      <c r="V948" s="1002"/>
      <c r="W948" s="1002"/>
      <c r="X948" s="1002"/>
      <c r="Y948" s="1002"/>
      <c r="Z948" s="1002"/>
    </row>
    <row r="949" spans="1:26" ht="13.5" customHeight="1">
      <c r="A949" s="1002"/>
      <c r="B949" s="1002"/>
      <c r="C949" s="1002"/>
      <c r="D949" s="1002"/>
      <c r="E949" s="1002"/>
      <c r="F949" s="1002"/>
      <c r="G949" s="1002"/>
      <c r="H949" s="1002"/>
      <c r="I949" s="1002"/>
      <c r="J949" s="1002"/>
      <c r="K949" s="1002"/>
      <c r="L949" s="1002"/>
      <c r="M949" s="1002"/>
      <c r="N949" s="1002"/>
      <c r="O949" s="1002"/>
      <c r="P949" s="1002"/>
      <c r="Q949" s="1002"/>
      <c r="R949" s="1002"/>
      <c r="S949" s="1002"/>
      <c r="T949" s="1002"/>
      <c r="U949" s="1002"/>
      <c r="V949" s="1002"/>
      <c r="W949" s="1002"/>
      <c r="X949" s="1002"/>
      <c r="Y949" s="1002"/>
      <c r="Z949" s="1002"/>
    </row>
    <row r="950" spans="1:26" ht="13.5" customHeight="1">
      <c r="A950" s="1002"/>
      <c r="B950" s="1002"/>
      <c r="C950" s="1002"/>
      <c r="D950" s="1002"/>
      <c r="E950" s="1002"/>
      <c r="F950" s="1002"/>
      <c r="G950" s="1002"/>
      <c r="H950" s="1002"/>
      <c r="I950" s="1002"/>
      <c r="J950" s="1002"/>
      <c r="K950" s="1002"/>
      <c r="L950" s="1002"/>
      <c r="M950" s="1002"/>
      <c r="N950" s="1002"/>
      <c r="O950" s="1002"/>
      <c r="P950" s="1002"/>
      <c r="Q950" s="1002"/>
      <c r="R950" s="1002"/>
      <c r="S950" s="1002"/>
      <c r="T950" s="1002"/>
      <c r="U950" s="1002"/>
      <c r="V950" s="1002"/>
      <c r="W950" s="1002"/>
      <c r="X950" s="1002"/>
      <c r="Y950" s="1002"/>
      <c r="Z950" s="1002"/>
    </row>
    <row r="951" spans="1:26" ht="13.5" customHeight="1">
      <c r="A951" s="1002"/>
      <c r="B951" s="1002"/>
      <c r="C951" s="1002"/>
      <c r="D951" s="1002"/>
      <c r="E951" s="1002"/>
      <c r="F951" s="1002"/>
      <c r="G951" s="1002"/>
      <c r="H951" s="1002"/>
      <c r="I951" s="1002"/>
      <c r="J951" s="1002"/>
      <c r="K951" s="1002"/>
      <c r="L951" s="1002"/>
      <c r="M951" s="1002"/>
      <c r="N951" s="1002"/>
      <c r="O951" s="1002"/>
      <c r="P951" s="1002"/>
      <c r="Q951" s="1002"/>
      <c r="R951" s="1002"/>
      <c r="S951" s="1002"/>
      <c r="T951" s="1002"/>
      <c r="U951" s="1002"/>
      <c r="V951" s="1002"/>
      <c r="W951" s="1002"/>
      <c r="X951" s="1002"/>
      <c r="Y951" s="1002"/>
      <c r="Z951" s="1002"/>
    </row>
    <row r="952" spans="1:26" ht="13.5" customHeight="1">
      <c r="A952" s="1002"/>
      <c r="B952" s="1002"/>
      <c r="C952" s="1002"/>
      <c r="D952" s="1002"/>
      <c r="E952" s="1002"/>
      <c r="F952" s="1002"/>
      <c r="G952" s="1002"/>
      <c r="H952" s="1002"/>
      <c r="I952" s="1002"/>
      <c r="J952" s="1002"/>
      <c r="K952" s="1002"/>
      <c r="L952" s="1002"/>
      <c r="M952" s="1002"/>
      <c r="N952" s="1002"/>
      <c r="O952" s="1002"/>
      <c r="P952" s="1002"/>
      <c r="Q952" s="1002"/>
      <c r="R952" s="1002"/>
      <c r="S952" s="1002"/>
      <c r="T952" s="1002"/>
      <c r="U952" s="1002"/>
      <c r="V952" s="1002"/>
      <c r="W952" s="1002"/>
      <c r="X952" s="1002"/>
      <c r="Y952" s="1002"/>
      <c r="Z952" s="1002"/>
    </row>
    <row r="953" spans="1:26" ht="13.5" customHeight="1">
      <c r="A953" s="1002"/>
      <c r="B953" s="1002"/>
      <c r="C953" s="1002"/>
      <c r="D953" s="1002"/>
      <c r="E953" s="1002"/>
      <c r="F953" s="1002"/>
      <c r="G953" s="1002"/>
      <c r="H953" s="1002"/>
      <c r="I953" s="1002"/>
      <c r="J953" s="1002"/>
      <c r="K953" s="1002"/>
      <c r="L953" s="1002"/>
      <c r="M953" s="1002"/>
      <c r="N953" s="1002"/>
      <c r="O953" s="1002"/>
      <c r="P953" s="1002"/>
      <c r="Q953" s="1002"/>
      <c r="R953" s="1002"/>
      <c r="S953" s="1002"/>
      <c r="T953" s="1002"/>
      <c r="U953" s="1002"/>
      <c r="V953" s="1002"/>
      <c r="W953" s="1002"/>
      <c r="X953" s="1002"/>
      <c r="Y953" s="1002"/>
      <c r="Z953" s="1002"/>
    </row>
    <row r="954" spans="1:26" ht="13.5" customHeight="1">
      <c r="A954" s="1002"/>
      <c r="B954" s="1002"/>
      <c r="C954" s="1002"/>
      <c r="D954" s="1002"/>
      <c r="E954" s="1002"/>
      <c r="F954" s="1002"/>
      <c r="G954" s="1002"/>
      <c r="H954" s="1002"/>
      <c r="I954" s="1002"/>
      <c r="J954" s="1002"/>
      <c r="K954" s="1002"/>
      <c r="L954" s="1002"/>
      <c r="M954" s="1002"/>
      <c r="N954" s="1002"/>
      <c r="O954" s="1002"/>
      <c r="P954" s="1002"/>
      <c r="Q954" s="1002"/>
      <c r="R954" s="1002"/>
      <c r="S954" s="1002"/>
      <c r="T954" s="1002"/>
      <c r="U954" s="1002"/>
      <c r="V954" s="1002"/>
      <c r="W954" s="1002"/>
      <c r="X954" s="1002"/>
      <c r="Y954" s="1002"/>
      <c r="Z954" s="1002"/>
    </row>
    <row r="955" spans="1:26" ht="13.5" customHeight="1">
      <c r="A955" s="1002"/>
      <c r="B955" s="1002"/>
      <c r="C955" s="1002"/>
      <c r="D955" s="1002"/>
      <c r="E955" s="1002"/>
      <c r="F955" s="1002"/>
      <c r="G955" s="1002"/>
      <c r="H955" s="1002"/>
      <c r="I955" s="1002"/>
      <c r="J955" s="1002"/>
      <c r="K955" s="1002"/>
      <c r="L955" s="1002"/>
      <c r="M955" s="1002"/>
      <c r="N955" s="1002"/>
      <c r="O955" s="1002"/>
      <c r="P955" s="1002"/>
      <c r="Q955" s="1002"/>
      <c r="R955" s="1002"/>
      <c r="S955" s="1002"/>
      <c r="T955" s="1002"/>
      <c r="U955" s="1002"/>
      <c r="V955" s="1002"/>
      <c r="W955" s="1002"/>
      <c r="X955" s="1002"/>
      <c r="Y955" s="1002"/>
      <c r="Z955" s="1002"/>
    </row>
    <row r="956" spans="1:26" ht="13.5" customHeight="1">
      <c r="A956" s="1002"/>
      <c r="B956" s="1002"/>
      <c r="C956" s="1002"/>
      <c r="D956" s="1002"/>
      <c r="E956" s="1002"/>
      <c r="F956" s="1002"/>
      <c r="G956" s="1002"/>
      <c r="H956" s="1002"/>
      <c r="I956" s="1002"/>
      <c r="J956" s="1002"/>
      <c r="K956" s="1002"/>
      <c r="L956" s="1002"/>
      <c r="M956" s="1002"/>
      <c r="N956" s="1002"/>
      <c r="O956" s="1002"/>
      <c r="P956" s="1002"/>
      <c r="Q956" s="1002"/>
      <c r="R956" s="1002"/>
      <c r="S956" s="1002"/>
      <c r="T956" s="1002"/>
      <c r="U956" s="1002"/>
      <c r="V956" s="1002"/>
      <c r="W956" s="1002"/>
      <c r="X956" s="1002"/>
      <c r="Y956" s="1002"/>
      <c r="Z956" s="1002"/>
    </row>
    <row r="957" spans="1:26" ht="13.5" customHeight="1">
      <c r="A957" s="1002"/>
      <c r="B957" s="1002"/>
      <c r="C957" s="1002"/>
      <c r="D957" s="1002"/>
      <c r="E957" s="1002"/>
      <c r="F957" s="1002"/>
      <c r="G957" s="1002"/>
      <c r="H957" s="1002"/>
      <c r="I957" s="1002"/>
      <c r="J957" s="1002"/>
      <c r="K957" s="1002"/>
      <c r="L957" s="1002"/>
      <c r="M957" s="1002"/>
      <c r="N957" s="1002"/>
      <c r="O957" s="1002"/>
      <c r="P957" s="1002"/>
      <c r="Q957" s="1002"/>
      <c r="R957" s="1002"/>
      <c r="S957" s="1002"/>
      <c r="T957" s="1002"/>
      <c r="U957" s="1002"/>
      <c r="V957" s="1002"/>
      <c r="W957" s="1002"/>
      <c r="X957" s="1002"/>
      <c r="Y957" s="1002"/>
      <c r="Z957" s="1002"/>
    </row>
    <row r="958" spans="1:26" ht="13.5" customHeight="1">
      <c r="A958" s="1002"/>
      <c r="B958" s="1002"/>
      <c r="C958" s="1002"/>
      <c r="D958" s="1002"/>
      <c r="E958" s="1002"/>
      <c r="F958" s="1002"/>
      <c r="G958" s="1002"/>
      <c r="H958" s="1002"/>
      <c r="I958" s="1002"/>
      <c r="J958" s="1002"/>
      <c r="K958" s="1002"/>
      <c r="L958" s="1002"/>
      <c r="M958" s="1002"/>
      <c r="N958" s="1002"/>
      <c r="O958" s="1002"/>
      <c r="P958" s="1002"/>
      <c r="Q958" s="1002"/>
      <c r="R958" s="1002"/>
      <c r="S958" s="1002"/>
      <c r="T958" s="1002"/>
      <c r="U958" s="1002"/>
      <c r="V958" s="1002"/>
      <c r="W958" s="1002"/>
      <c r="X958" s="1002"/>
      <c r="Y958" s="1002"/>
      <c r="Z958" s="1002"/>
    </row>
    <row r="959" spans="1:26" ht="13.5" customHeight="1">
      <c r="A959" s="1002"/>
      <c r="B959" s="1002"/>
      <c r="C959" s="1002"/>
      <c r="D959" s="1002"/>
      <c r="E959" s="1002"/>
      <c r="F959" s="1002"/>
      <c r="G959" s="1002"/>
      <c r="H959" s="1002"/>
      <c r="I959" s="1002"/>
      <c r="J959" s="1002"/>
      <c r="K959" s="1002"/>
      <c r="L959" s="1002"/>
      <c r="M959" s="1002"/>
      <c r="N959" s="1002"/>
      <c r="O959" s="1002"/>
      <c r="P959" s="1002"/>
      <c r="Q959" s="1002"/>
      <c r="R959" s="1002"/>
      <c r="S959" s="1002"/>
      <c r="T959" s="1002"/>
      <c r="U959" s="1002"/>
      <c r="V959" s="1002"/>
      <c r="W959" s="1002"/>
      <c r="X959" s="1002"/>
      <c r="Y959" s="1002"/>
      <c r="Z959" s="1002"/>
    </row>
    <row r="960" spans="1:26" ht="13.5" customHeight="1">
      <c r="A960" s="1002"/>
      <c r="B960" s="1002"/>
      <c r="C960" s="1002"/>
      <c r="D960" s="1002"/>
      <c r="E960" s="1002"/>
      <c r="F960" s="1002"/>
      <c r="G960" s="1002"/>
      <c r="H960" s="1002"/>
      <c r="I960" s="1002"/>
      <c r="J960" s="1002"/>
      <c r="K960" s="1002"/>
      <c r="L960" s="1002"/>
      <c r="M960" s="1002"/>
      <c r="N960" s="1002"/>
      <c r="O960" s="1002"/>
      <c r="P960" s="1002"/>
      <c r="Q960" s="1002"/>
      <c r="R960" s="1002"/>
      <c r="S960" s="1002"/>
      <c r="T960" s="1002"/>
      <c r="U960" s="1002"/>
      <c r="V960" s="1002"/>
      <c r="W960" s="1002"/>
      <c r="X960" s="1002"/>
      <c r="Y960" s="1002"/>
      <c r="Z960" s="1002"/>
    </row>
    <row r="961" spans="1:26" ht="13.5" customHeight="1">
      <c r="A961" s="1002"/>
      <c r="B961" s="1002"/>
      <c r="C961" s="1002"/>
      <c r="D961" s="1002"/>
      <c r="E961" s="1002"/>
      <c r="F961" s="1002"/>
      <c r="G961" s="1002"/>
      <c r="H961" s="1002"/>
      <c r="I961" s="1002"/>
      <c r="J961" s="1002"/>
      <c r="K961" s="1002"/>
      <c r="L961" s="1002"/>
      <c r="M961" s="1002"/>
      <c r="N961" s="1002"/>
      <c r="O961" s="1002"/>
      <c r="P961" s="1002"/>
      <c r="Q961" s="1002"/>
      <c r="R961" s="1002"/>
      <c r="S961" s="1002"/>
      <c r="T961" s="1002"/>
      <c r="U961" s="1002"/>
      <c r="V961" s="1002"/>
      <c r="W961" s="1002"/>
      <c r="X961" s="1002"/>
      <c r="Y961" s="1002"/>
      <c r="Z961" s="1002"/>
    </row>
    <row r="962" spans="1:26" ht="13.5" customHeight="1">
      <c r="A962" s="1002"/>
      <c r="B962" s="1002"/>
      <c r="C962" s="1002"/>
      <c r="D962" s="1002"/>
      <c r="E962" s="1002"/>
      <c r="F962" s="1002"/>
      <c r="G962" s="1002"/>
      <c r="H962" s="1002"/>
      <c r="I962" s="1002"/>
      <c r="J962" s="1002"/>
      <c r="K962" s="1002"/>
      <c r="L962" s="1002"/>
      <c r="M962" s="1002"/>
      <c r="N962" s="1002"/>
      <c r="O962" s="1002"/>
      <c r="P962" s="1002"/>
      <c r="Q962" s="1002"/>
      <c r="R962" s="1002"/>
      <c r="S962" s="1002"/>
      <c r="T962" s="1002"/>
      <c r="U962" s="1002"/>
      <c r="V962" s="1002"/>
      <c r="W962" s="1002"/>
      <c r="X962" s="1002"/>
      <c r="Y962" s="1002"/>
      <c r="Z962" s="1002"/>
    </row>
    <row r="963" spans="1:26" ht="13.5" customHeight="1">
      <c r="A963" s="1002"/>
      <c r="B963" s="1002"/>
      <c r="C963" s="1002"/>
      <c r="D963" s="1002"/>
      <c r="E963" s="1002"/>
      <c r="F963" s="1002"/>
      <c r="G963" s="1002"/>
      <c r="H963" s="1002"/>
      <c r="I963" s="1002"/>
      <c r="J963" s="1002"/>
      <c r="K963" s="1002"/>
      <c r="L963" s="1002"/>
      <c r="M963" s="1002"/>
      <c r="N963" s="1002"/>
      <c r="O963" s="1002"/>
      <c r="P963" s="1002"/>
      <c r="Q963" s="1002"/>
      <c r="R963" s="1002"/>
      <c r="S963" s="1002"/>
      <c r="T963" s="1002"/>
      <c r="U963" s="1002"/>
      <c r="V963" s="1002"/>
      <c r="W963" s="1002"/>
      <c r="X963" s="1002"/>
      <c r="Y963" s="1002"/>
      <c r="Z963" s="1002"/>
    </row>
    <row r="964" spans="1:26" ht="13.5" customHeight="1">
      <c r="A964" s="1002"/>
      <c r="B964" s="1002"/>
      <c r="C964" s="1002"/>
      <c r="D964" s="1002"/>
      <c r="E964" s="1002"/>
      <c r="F964" s="1002"/>
      <c r="G964" s="1002"/>
      <c r="H964" s="1002"/>
      <c r="I964" s="1002"/>
      <c r="J964" s="1002"/>
      <c r="K964" s="1002"/>
      <c r="L964" s="1002"/>
      <c r="M964" s="1002"/>
      <c r="N964" s="1002"/>
      <c r="O964" s="1002"/>
      <c r="P964" s="1002"/>
      <c r="Q964" s="1002"/>
      <c r="R964" s="1002"/>
      <c r="S964" s="1002"/>
      <c r="T964" s="1002"/>
      <c r="U964" s="1002"/>
      <c r="V964" s="1002"/>
      <c r="W964" s="1002"/>
      <c r="X964" s="1002"/>
      <c r="Y964" s="1002"/>
      <c r="Z964" s="1002"/>
    </row>
    <row r="965" spans="1:26" ht="13.5" customHeight="1">
      <c r="A965" s="1002"/>
      <c r="B965" s="1002"/>
      <c r="C965" s="1002"/>
      <c r="D965" s="1002"/>
      <c r="E965" s="1002"/>
      <c r="F965" s="1002"/>
      <c r="G965" s="1002"/>
      <c r="H965" s="1002"/>
      <c r="I965" s="1002"/>
      <c r="J965" s="1002"/>
      <c r="K965" s="1002"/>
      <c r="L965" s="1002"/>
      <c r="M965" s="1002"/>
      <c r="N965" s="1002"/>
      <c r="O965" s="1002"/>
      <c r="P965" s="1002"/>
      <c r="Q965" s="1002"/>
      <c r="R965" s="1002"/>
      <c r="S965" s="1002"/>
      <c r="T965" s="1002"/>
      <c r="U965" s="1002"/>
      <c r="V965" s="1002"/>
      <c r="W965" s="1002"/>
      <c r="X965" s="1002"/>
      <c r="Y965" s="1002"/>
      <c r="Z965" s="1002"/>
    </row>
    <row r="966" spans="1:26" ht="13.5" customHeight="1">
      <c r="A966" s="1002"/>
      <c r="B966" s="1002"/>
      <c r="C966" s="1002"/>
      <c r="D966" s="1002"/>
      <c r="E966" s="1002"/>
      <c r="F966" s="1002"/>
      <c r="G966" s="1002"/>
      <c r="H966" s="1002"/>
      <c r="I966" s="1002"/>
      <c r="J966" s="1002"/>
      <c r="K966" s="1002"/>
      <c r="L966" s="1002"/>
      <c r="M966" s="1002"/>
      <c r="N966" s="1002"/>
      <c r="O966" s="1002"/>
      <c r="P966" s="1002"/>
      <c r="Q966" s="1002"/>
      <c r="R966" s="1002"/>
      <c r="S966" s="1002"/>
      <c r="T966" s="1002"/>
      <c r="U966" s="1002"/>
      <c r="V966" s="1002"/>
      <c r="W966" s="1002"/>
      <c r="X966" s="1002"/>
      <c r="Y966" s="1002"/>
      <c r="Z966" s="1002"/>
    </row>
    <row r="967" spans="1:26" ht="13.5" customHeight="1">
      <c r="A967" s="1002"/>
      <c r="B967" s="1002"/>
      <c r="C967" s="1002"/>
      <c r="D967" s="1002"/>
      <c r="E967" s="1002"/>
      <c r="F967" s="1002"/>
      <c r="G967" s="1002"/>
      <c r="H967" s="1002"/>
      <c r="I967" s="1002"/>
      <c r="J967" s="1002"/>
      <c r="K967" s="1002"/>
      <c r="L967" s="1002"/>
      <c r="M967" s="1002"/>
      <c r="N967" s="1002"/>
      <c r="O967" s="1002"/>
      <c r="P967" s="1002"/>
      <c r="Q967" s="1002"/>
      <c r="R967" s="1002"/>
      <c r="S967" s="1002"/>
      <c r="T967" s="1002"/>
      <c r="U967" s="1002"/>
      <c r="V967" s="1002"/>
      <c r="W967" s="1002"/>
      <c r="X967" s="1002"/>
      <c r="Y967" s="1002"/>
      <c r="Z967" s="1002"/>
    </row>
    <row r="968" spans="1:26" ht="13.5" customHeight="1">
      <c r="A968" s="1002"/>
      <c r="B968" s="1002"/>
      <c r="C968" s="1002"/>
      <c r="D968" s="1002"/>
      <c r="E968" s="1002"/>
      <c r="F968" s="1002"/>
      <c r="G968" s="1002"/>
      <c r="H968" s="1002"/>
      <c r="I968" s="1002"/>
      <c r="J968" s="1002"/>
      <c r="K968" s="1002"/>
      <c r="L968" s="1002"/>
      <c r="M968" s="1002"/>
      <c r="N968" s="1002"/>
      <c r="O968" s="1002"/>
      <c r="P968" s="1002"/>
      <c r="Q968" s="1002"/>
      <c r="R968" s="1002"/>
      <c r="S968" s="1002"/>
      <c r="T968" s="1002"/>
      <c r="U968" s="1002"/>
      <c r="V968" s="1002"/>
      <c r="W968" s="1002"/>
      <c r="X968" s="1002"/>
      <c r="Y968" s="1002"/>
      <c r="Z968" s="1002"/>
    </row>
    <row r="969" spans="1:26" ht="13.5" customHeight="1">
      <c r="A969" s="1002"/>
      <c r="B969" s="1002"/>
      <c r="C969" s="1002"/>
      <c r="D969" s="1002"/>
      <c r="E969" s="1002"/>
      <c r="F969" s="1002"/>
      <c r="G969" s="1002"/>
      <c r="H969" s="1002"/>
      <c r="I969" s="1002"/>
      <c r="J969" s="1002"/>
      <c r="K969" s="1002"/>
      <c r="L969" s="1002"/>
      <c r="M969" s="1002"/>
      <c r="N969" s="1002"/>
      <c r="O969" s="1002"/>
      <c r="P969" s="1002"/>
      <c r="Q969" s="1002"/>
      <c r="R969" s="1002"/>
      <c r="S969" s="1002"/>
      <c r="T969" s="1002"/>
      <c r="U969" s="1002"/>
      <c r="V969" s="1002"/>
      <c r="W969" s="1002"/>
      <c r="X969" s="1002"/>
      <c r="Y969" s="1002"/>
      <c r="Z969" s="1002"/>
    </row>
    <row r="970" spans="1:26" ht="13.5" customHeight="1">
      <c r="A970" s="1002"/>
      <c r="B970" s="1002"/>
      <c r="C970" s="1002"/>
      <c r="D970" s="1002"/>
      <c r="E970" s="1002"/>
      <c r="F970" s="1002"/>
      <c r="G970" s="1002"/>
      <c r="H970" s="1002"/>
      <c r="I970" s="1002"/>
      <c r="J970" s="1002"/>
      <c r="K970" s="1002"/>
      <c r="L970" s="1002"/>
      <c r="M970" s="1002"/>
      <c r="N970" s="1002"/>
      <c r="O970" s="1002"/>
      <c r="P970" s="1002"/>
      <c r="Q970" s="1002"/>
      <c r="R970" s="1002"/>
      <c r="S970" s="1002"/>
      <c r="T970" s="1002"/>
      <c r="U970" s="1002"/>
      <c r="V970" s="1002"/>
      <c r="W970" s="1002"/>
      <c r="X970" s="1002"/>
      <c r="Y970" s="1002"/>
      <c r="Z970" s="1002"/>
    </row>
    <row r="971" spans="1:26" ht="13.5" customHeight="1">
      <c r="A971" s="1002"/>
      <c r="B971" s="1002"/>
      <c r="C971" s="1002"/>
      <c r="D971" s="1002"/>
      <c r="E971" s="1002"/>
      <c r="F971" s="1002"/>
      <c r="G971" s="1002"/>
      <c r="H971" s="1002"/>
      <c r="I971" s="1002"/>
      <c r="J971" s="1002"/>
      <c r="K971" s="1002"/>
      <c r="L971" s="1002"/>
      <c r="M971" s="1002"/>
      <c r="N971" s="1002"/>
      <c r="O971" s="1002"/>
      <c r="P971" s="1002"/>
      <c r="Q971" s="1002"/>
      <c r="R971" s="1002"/>
      <c r="S971" s="1002"/>
      <c r="T971" s="1002"/>
      <c r="U971" s="1002"/>
      <c r="V971" s="1002"/>
      <c r="W971" s="1002"/>
      <c r="X971" s="1002"/>
      <c r="Y971" s="1002"/>
      <c r="Z971" s="1002"/>
    </row>
    <row r="972" spans="1:26" ht="13.5" customHeight="1">
      <c r="A972" s="1002"/>
      <c r="B972" s="1002"/>
      <c r="C972" s="1002"/>
      <c r="D972" s="1002"/>
      <c r="E972" s="1002"/>
      <c r="F972" s="1002"/>
      <c r="G972" s="1002"/>
      <c r="H972" s="1002"/>
      <c r="I972" s="1002"/>
      <c r="J972" s="1002"/>
      <c r="K972" s="1002"/>
      <c r="L972" s="1002"/>
      <c r="M972" s="1002"/>
      <c r="N972" s="1002"/>
      <c r="O972" s="1002"/>
      <c r="P972" s="1002"/>
      <c r="Q972" s="1002"/>
      <c r="R972" s="1002"/>
      <c r="S972" s="1002"/>
      <c r="T972" s="1002"/>
      <c r="U972" s="1002"/>
      <c r="V972" s="1002"/>
      <c r="W972" s="1002"/>
      <c r="X972" s="1002"/>
      <c r="Y972" s="1002"/>
      <c r="Z972" s="1002"/>
    </row>
    <row r="973" spans="1:26" ht="13.5" customHeight="1">
      <c r="A973" s="1002"/>
      <c r="B973" s="1002"/>
      <c r="C973" s="1002"/>
      <c r="D973" s="1002"/>
      <c r="E973" s="1002"/>
      <c r="F973" s="1002"/>
      <c r="G973" s="1002"/>
      <c r="H973" s="1002"/>
      <c r="I973" s="1002"/>
      <c r="J973" s="1002"/>
      <c r="K973" s="1002"/>
      <c r="L973" s="1002"/>
      <c r="M973" s="1002"/>
      <c r="N973" s="1002"/>
      <c r="O973" s="1002"/>
      <c r="P973" s="1002"/>
      <c r="Q973" s="1002"/>
      <c r="R973" s="1002"/>
      <c r="S973" s="1002"/>
      <c r="T973" s="1002"/>
      <c r="U973" s="1002"/>
      <c r="V973" s="1002"/>
      <c r="W973" s="1002"/>
      <c r="X973" s="1002"/>
      <c r="Y973" s="1002"/>
      <c r="Z973" s="1002"/>
    </row>
    <row r="974" spans="1:26" ht="13.5" customHeight="1">
      <c r="A974" s="1002"/>
      <c r="B974" s="1002"/>
      <c r="C974" s="1002"/>
      <c r="D974" s="1002"/>
      <c r="E974" s="1002"/>
      <c r="F974" s="1002"/>
      <c r="G974" s="1002"/>
      <c r="H974" s="1002"/>
      <c r="I974" s="1002"/>
      <c r="J974" s="1002"/>
      <c r="K974" s="1002"/>
      <c r="L974" s="1002"/>
      <c r="M974" s="1002"/>
      <c r="N974" s="1002"/>
      <c r="O974" s="1002"/>
      <c r="P974" s="1002"/>
      <c r="Q974" s="1002"/>
      <c r="R974" s="1002"/>
      <c r="S974" s="1002"/>
      <c r="T974" s="1002"/>
      <c r="U974" s="1002"/>
      <c r="V974" s="1002"/>
      <c r="W974" s="1002"/>
      <c r="X974" s="1002"/>
      <c r="Y974" s="1002"/>
      <c r="Z974" s="1002"/>
    </row>
    <row r="975" spans="1:26" ht="13.5" customHeight="1">
      <c r="A975" s="1002"/>
      <c r="B975" s="1002"/>
      <c r="C975" s="1002"/>
      <c r="D975" s="1002"/>
      <c r="E975" s="1002"/>
      <c r="F975" s="1002"/>
      <c r="G975" s="1002"/>
      <c r="H975" s="1002"/>
      <c r="I975" s="1002"/>
      <c r="J975" s="1002"/>
      <c r="K975" s="1002"/>
      <c r="L975" s="1002"/>
      <c r="M975" s="1002"/>
      <c r="N975" s="1002"/>
      <c r="O975" s="1002"/>
      <c r="P975" s="1002"/>
      <c r="Q975" s="1002"/>
      <c r="R975" s="1002"/>
      <c r="S975" s="1002"/>
      <c r="T975" s="1002"/>
      <c r="U975" s="1002"/>
      <c r="V975" s="1002"/>
      <c r="W975" s="1002"/>
      <c r="X975" s="1002"/>
      <c r="Y975" s="1002"/>
      <c r="Z975" s="1002"/>
    </row>
    <row r="976" spans="1:26" ht="13.5" customHeight="1">
      <c r="A976" s="1002"/>
      <c r="B976" s="1002"/>
      <c r="C976" s="1002"/>
      <c r="D976" s="1002"/>
      <c r="E976" s="1002"/>
      <c r="F976" s="1002"/>
      <c r="G976" s="1002"/>
      <c r="H976" s="1002"/>
      <c r="I976" s="1002"/>
      <c r="J976" s="1002"/>
      <c r="K976" s="1002"/>
      <c r="L976" s="1002"/>
      <c r="M976" s="1002"/>
      <c r="N976" s="1002"/>
      <c r="O976" s="1002"/>
      <c r="P976" s="1002"/>
      <c r="Q976" s="1002"/>
      <c r="R976" s="1002"/>
      <c r="S976" s="1002"/>
      <c r="T976" s="1002"/>
      <c r="U976" s="1002"/>
      <c r="V976" s="1002"/>
      <c r="W976" s="1002"/>
      <c r="X976" s="1002"/>
      <c r="Y976" s="1002"/>
      <c r="Z976" s="1002"/>
    </row>
    <row r="977" spans="1:26" ht="13.5" customHeight="1">
      <c r="A977" s="1002"/>
      <c r="B977" s="1002"/>
      <c r="C977" s="1002"/>
      <c r="D977" s="1002"/>
      <c r="E977" s="1002"/>
      <c r="F977" s="1002"/>
      <c r="G977" s="1002"/>
      <c r="H977" s="1002"/>
      <c r="I977" s="1002"/>
      <c r="J977" s="1002"/>
      <c r="K977" s="1002"/>
      <c r="L977" s="1002"/>
      <c r="M977" s="1002"/>
      <c r="N977" s="1002"/>
      <c r="O977" s="1002"/>
      <c r="P977" s="1002"/>
      <c r="Q977" s="1002"/>
      <c r="R977" s="1002"/>
      <c r="S977" s="1002"/>
      <c r="T977" s="1002"/>
      <c r="U977" s="1002"/>
      <c r="V977" s="1002"/>
      <c r="W977" s="1002"/>
      <c r="X977" s="1002"/>
      <c r="Y977" s="1002"/>
      <c r="Z977" s="1002"/>
    </row>
    <row r="978" spans="1:26" ht="13.5" customHeight="1">
      <c r="A978" s="1002"/>
      <c r="B978" s="1002"/>
      <c r="C978" s="1002"/>
      <c r="D978" s="1002"/>
      <c r="E978" s="1002"/>
      <c r="F978" s="1002"/>
      <c r="G978" s="1002"/>
      <c r="H978" s="1002"/>
      <c r="I978" s="1002"/>
      <c r="J978" s="1002"/>
      <c r="K978" s="1002"/>
      <c r="L978" s="1002"/>
      <c r="M978" s="1002"/>
      <c r="N978" s="1002"/>
      <c r="O978" s="1002"/>
      <c r="P978" s="1002"/>
      <c r="Q978" s="1002"/>
      <c r="R978" s="1002"/>
      <c r="S978" s="1002"/>
      <c r="T978" s="1002"/>
      <c r="U978" s="1002"/>
      <c r="V978" s="1002"/>
      <c r="W978" s="1002"/>
      <c r="X978" s="1002"/>
      <c r="Y978" s="1002"/>
      <c r="Z978" s="1002"/>
    </row>
    <row r="979" spans="1:26" ht="13.5" customHeight="1">
      <c r="A979" s="1002"/>
      <c r="B979" s="1002"/>
      <c r="C979" s="1002"/>
      <c r="D979" s="1002"/>
      <c r="E979" s="1002"/>
      <c r="F979" s="1002"/>
      <c r="G979" s="1002"/>
      <c r="H979" s="1002"/>
      <c r="I979" s="1002"/>
      <c r="J979" s="1002"/>
      <c r="K979" s="1002"/>
      <c r="L979" s="1002"/>
      <c r="M979" s="1002"/>
      <c r="N979" s="1002"/>
      <c r="O979" s="1002"/>
      <c r="P979" s="1002"/>
      <c r="Q979" s="1002"/>
      <c r="R979" s="1002"/>
      <c r="S979" s="1002"/>
      <c r="T979" s="1002"/>
      <c r="U979" s="1002"/>
      <c r="V979" s="1002"/>
      <c r="W979" s="1002"/>
      <c r="X979" s="1002"/>
      <c r="Y979" s="1002"/>
      <c r="Z979" s="1002"/>
    </row>
    <row r="980" spans="1:26" ht="13.5" customHeight="1">
      <c r="A980" s="1002"/>
      <c r="B980" s="1002"/>
      <c r="C980" s="1002"/>
      <c r="D980" s="1002"/>
      <c r="E980" s="1002"/>
      <c r="F980" s="1002"/>
      <c r="G980" s="1002"/>
      <c r="H980" s="1002"/>
      <c r="I980" s="1002"/>
      <c r="J980" s="1002"/>
      <c r="K980" s="1002"/>
      <c r="L980" s="1002"/>
      <c r="M980" s="1002"/>
      <c r="N980" s="1002"/>
      <c r="O980" s="1002"/>
      <c r="P980" s="1002"/>
      <c r="Q980" s="1002"/>
      <c r="R980" s="1002"/>
      <c r="S980" s="1002"/>
      <c r="T980" s="1002"/>
      <c r="U980" s="1002"/>
      <c r="V980" s="1002"/>
      <c r="W980" s="1002"/>
      <c r="X980" s="1002"/>
      <c r="Y980" s="1002"/>
      <c r="Z980" s="1002"/>
    </row>
    <row r="981" spans="1:26" ht="13.5" customHeight="1">
      <c r="A981" s="1002"/>
      <c r="B981" s="1002"/>
      <c r="C981" s="1002"/>
      <c r="D981" s="1002"/>
      <c r="E981" s="1002"/>
      <c r="F981" s="1002"/>
      <c r="G981" s="1002"/>
      <c r="H981" s="1002"/>
      <c r="I981" s="1002"/>
      <c r="J981" s="1002"/>
      <c r="K981" s="1002"/>
      <c r="L981" s="1002"/>
      <c r="M981" s="1002"/>
      <c r="N981" s="1002"/>
      <c r="O981" s="1002"/>
      <c r="P981" s="1002"/>
      <c r="Q981" s="1002"/>
      <c r="R981" s="1002"/>
      <c r="S981" s="1002"/>
      <c r="T981" s="1002"/>
      <c r="U981" s="1002"/>
      <c r="V981" s="1002"/>
      <c r="W981" s="1002"/>
      <c r="X981" s="1002"/>
      <c r="Y981" s="1002"/>
      <c r="Z981" s="1002"/>
    </row>
    <row r="982" spans="1:26" ht="13.5" customHeight="1">
      <c r="A982" s="1002"/>
      <c r="B982" s="1002"/>
      <c r="C982" s="1002"/>
      <c r="D982" s="1002"/>
      <c r="E982" s="1002"/>
      <c r="F982" s="1002"/>
      <c r="G982" s="1002"/>
      <c r="H982" s="1002"/>
      <c r="I982" s="1002"/>
      <c r="J982" s="1002"/>
      <c r="K982" s="1002"/>
      <c r="L982" s="1002"/>
      <c r="M982" s="1002"/>
      <c r="N982" s="1002"/>
      <c r="O982" s="1002"/>
      <c r="P982" s="1002"/>
      <c r="Q982" s="1002"/>
      <c r="R982" s="1002"/>
      <c r="S982" s="1002"/>
      <c r="T982" s="1002"/>
      <c r="U982" s="1002"/>
      <c r="V982" s="1002"/>
      <c r="W982" s="1002"/>
      <c r="X982" s="1002"/>
      <c r="Y982" s="1002"/>
      <c r="Z982" s="1002"/>
    </row>
    <row r="983" spans="1:26" ht="13.5" customHeight="1">
      <c r="A983" s="1002"/>
      <c r="B983" s="1002"/>
      <c r="C983" s="1002"/>
      <c r="D983" s="1002"/>
      <c r="E983" s="1002"/>
      <c r="F983" s="1002"/>
      <c r="G983" s="1002"/>
      <c r="H983" s="1002"/>
      <c r="I983" s="1002"/>
      <c r="J983" s="1002"/>
      <c r="K983" s="1002"/>
      <c r="L983" s="1002"/>
      <c r="M983" s="1002"/>
      <c r="N983" s="1002"/>
      <c r="O983" s="1002"/>
      <c r="P983" s="1002"/>
      <c r="Q983" s="1002"/>
      <c r="R983" s="1002"/>
      <c r="S983" s="1002"/>
      <c r="T983" s="1002"/>
      <c r="U983" s="1002"/>
      <c r="V983" s="1002"/>
      <c r="W983" s="1002"/>
      <c r="X983" s="1002"/>
      <c r="Y983" s="1002"/>
      <c r="Z983" s="1002"/>
    </row>
    <row r="984" spans="1:26" ht="13.5" customHeight="1">
      <c r="A984" s="1002"/>
      <c r="B984" s="1002"/>
      <c r="C984" s="1002"/>
      <c r="D984" s="1002"/>
      <c r="E984" s="1002"/>
      <c r="F984" s="1002"/>
      <c r="G984" s="1002"/>
      <c r="H984" s="1002"/>
      <c r="I984" s="1002"/>
      <c r="J984" s="1002"/>
      <c r="K984" s="1002"/>
      <c r="L984" s="1002"/>
      <c r="M984" s="1002"/>
      <c r="N984" s="1002"/>
      <c r="O984" s="1002"/>
      <c r="P984" s="1002"/>
      <c r="Q984" s="1002"/>
      <c r="R984" s="1002"/>
      <c r="S984" s="1002"/>
      <c r="T984" s="1002"/>
      <c r="U984" s="1002"/>
      <c r="V984" s="1002"/>
      <c r="W984" s="1002"/>
      <c r="X984" s="1002"/>
      <c r="Y984" s="1002"/>
      <c r="Z984" s="1002"/>
    </row>
    <row r="985" spans="1:26" ht="13.5" customHeight="1">
      <c r="A985" s="1002"/>
      <c r="B985" s="1002"/>
      <c r="C985" s="1002"/>
      <c r="D985" s="1002"/>
      <c r="E985" s="1002"/>
      <c r="F985" s="1002"/>
      <c r="G985" s="1002"/>
      <c r="H985" s="1002"/>
      <c r="I985" s="1002"/>
      <c r="J985" s="1002"/>
      <c r="K985" s="1002"/>
      <c r="L985" s="1002"/>
      <c r="M985" s="1002"/>
      <c r="N985" s="1002"/>
      <c r="O985" s="1002"/>
      <c r="P985" s="1002"/>
      <c r="Q985" s="1002"/>
      <c r="R985" s="1002"/>
      <c r="S985" s="1002"/>
      <c r="T985" s="1002"/>
      <c r="U985" s="1002"/>
      <c r="V985" s="1002"/>
      <c r="W985" s="1002"/>
      <c r="X985" s="1002"/>
      <c r="Y985" s="1002"/>
      <c r="Z985" s="1002"/>
    </row>
    <row r="986" spans="1:26" ht="13.5" customHeight="1">
      <c r="A986" s="1002"/>
      <c r="B986" s="1002"/>
      <c r="C986" s="1002"/>
      <c r="D986" s="1002"/>
      <c r="E986" s="1002"/>
      <c r="F986" s="1002"/>
      <c r="G986" s="1002"/>
      <c r="H986" s="1002"/>
      <c r="I986" s="1002"/>
      <c r="J986" s="1002"/>
      <c r="K986" s="1002"/>
      <c r="L986" s="1002"/>
      <c r="M986" s="1002"/>
      <c r="N986" s="1002"/>
      <c r="O986" s="1002"/>
      <c r="P986" s="1002"/>
      <c r="Q986" s="1002"/>
      <c r="R986" s="1002"/>
      <c r="S986" s="1002"/>
      <c r="T986" s="1002"/>
      <c r="U986" s="1002"/>
      <c r="V986" s="1002"/>
      <c r="W986" s="1002"/>
      <c r="X986" s="1002"/>
      <c r="Y986" s="1002"/>
      <c r="Z986" s="1002"/>
    </row>
    <row r="987" spans="1:26" ht="13.5" customHeight="1">
      <c r="A987" s="1002"/>
      <c r="B987" s="1002"/>
      <c r="C987" s="1002"/>
      <c r="D987" s="1002"/>
      <c r="E987" s="1002"/>
      <c r="F987" s="1002"/>
      <c r="G987" s="1002"/>
      <c r="H987" s="1002"/>
      <c r="I987" s="1002"/>
      <c r="J987" s="1002"/>
      <c r="K987" s="1002"/>
      <c r="L987" s="1002"/>
      <c r="M987" s="1002"/>
      <c r="N987" s="1002"/>
      <c r="O987" s="1002"/>
      <c r="P987" s="1002"/>
      <c r="Q987" s="1002"/>
      <c r="R987" s="1002"/>
      <c r="S987" s="1002"/>
      <c r="T987" s="1002"/>
      <c r="U987" s="1002"/>
      <c r="V987" s="1002"/>
      <c r="W987" s="1002"/>
      <c r="X987" s="1002"/>
      <c r="Y987" s="1002"/>
      <c r="Z987" s="1002"/>
    </row>
    <row r="988" spans="1:26" ht="13.5" customHeight="1">
      <c r="A988" s="1002"/>
      <c r="B988" s="1002"/>
      <c r="C988" s="1002"/>
      <c r="D988" s="1002"/>
      <c r="E988" s="1002"/>
      <c r="F988" s="1002"/>
      <c r="G988" s="1002"/>
      <c r="H988" s="1002"/>
      <c r="I988" s="1002"/>
      <c r="J988" s="1002"/>
      <c r="K988" s="1002"/>
      <c r="L988" s="1002"/>
      <c r="M988" s="1002"/>
      <c r="N988" s="1002"/>
      <c r="O988" s="1002"/>
      <c r="P988" s="1002"/>
      <c r="Q988" s="1002"/>
      <c r="R988" s="1002"/>
      <c r="S988" s="1002"/>
      <c r="T988" s="1002"/>
      <c r="U988" s="1002"/>
      <c r="V988" s="1002"/>
      <c r="W988" s="1002"/>
      <c r="X988" s="1002"/>
      <c r="Y988" s="1002"/>
      <c r="Z988" s="1002"/>
    </row>
    <row r="989" spans="1:26" ht="13.5" customHeight="1">
      <c r="A989" s="1002"/>
      <c r="B989" s="1002"/>
      <c r="C989" s="1002"/>
      <c r="D989" s="1002"/>
      <c r="E989" s="1002"/>
      <c r="F989" s="1002"/>
      <c r="G989" s="1002"/>
      <c r="H989" s="1002"/>
      <c r="I989" s="1002"/>
      <c r="J989" s="1002"/>
      <c r="K989" s="1002"/>
      <c r="L989" s="1002"/>
      <c r="M989" s="1002"/>
      <c r="N989" s="1002"/>
      <c r="O989" s="1002"/>
      <c r="P989" s="1002"/>
      <c r="Q989" s="1002"/>
      <c r="R989" s="1002"/>
      <c r="S989" s="1002"/>
      <c r="T989" s="1002"/>
      <c r="U989" s="1002"/>
      <c r="V989" s="1002"/>
      <c r="W989" s="1002"/>
      <c r="X989" s="1002"/>
      <c r="Y989" s="1002"/>
      <c r="Z989" s="1002"/>
    </row>
    <row r="990" spans="1:26" ht="13.5" customHeight="1">
      <c r="A990" s="1002"/>
      <c r="B990" s="1002"/>
      <c r="C990" s="1002"/>
      <c r="D990" s="1002"/>
      <c r="E990" s="1002"/>
      <c r="F990" s="1002"/>
      <c r="G990" s="1002"/>
      <c r="H990" s="1002"/>
      <c r="I990" s="1002"/>
      <c r="J990" s="1002"/>
      <c r="K990" s="1002"/>
      <c r="L990" s="1002"/>
      <c r="M990" s="1002"/>
      <c r="N990" s="1002"/>
      <c r="O990" s="1002"/>
      <c r="P990" s="1002"/>
      <c r="Q990" s="1002"/>
      <c r="R990" s="1002"/>
      <c r="S990" s="1002"/>
      <c r="T990" s="1002"/>
      <c r="U990" s="1002"/>
      <c r="V990" s="1002"/>
      <c r="W990" s="1002"/>
      <c r="X990" s="1002"/>
      <c r="Y990" s="1002"/>
      <c r="Z990" s="1002"/>
    </row>
    <row r="991" spans="1:26" ht="13.5" customHeight="1">
      <c r="A991" s="1002"/>
      <c r="B991" s="1002"/>
      <c r="C991" s="1002"/>
      <c r="D991" s="1002"/>
      <c r="E991" s="1002"/>
      <c r="F991" s="1002"/>
      <c r="G991" s="1002"/>
      <c r="H991" s="1002"/>
      <c r="I991" s="1002"/>
      <c r="J991" s="1002"/>
      <c r="K991" s="1002"/>
      <c r="L991" s="1002"/>
      <c r="M991" s="1002"/>
      <c r="N991" s="1002"/>
      <c r="O991" s="1002"/>
      <c r="P991" s="1002"/>
      <c r="Q991" s="1002"/>
      <c r="R991" s="1002"/>
      <c r="S991" s="1002"/>
      <c r="T991" s="1002"/>
      <c r="U991" s="1002"/>
      <c r="V991" s="1002"/>
      <c r="W991" s="1002"/>
      <c r="X991" s="1002"/>
      <c r="Y991" s="1002"/>
      <c r="Z991" s="1002"/>
    </row>
    <row r="992" spans="1:26" ht="13.5" customHeight="1">
      <c r="A992" s="1002"/>
      <c r="B992" s="1002"/>
      <c r="C992" s="1002"/>
      <c r="D992" s="1002"/>
      <c r="E992" s="1002"/>
      <c r="F992" s="1002"/>
      <c r="G992" s="1002"/>
      <c r="H992" s="1002"/>
      <c r="I992" s="1002"/>
      <c r="J992" s="1002"/>
      <c r="K992" s="1002"/>
      <c r="L992" s="1002"/>
      <c r="M992" s="1002"/>
      <c r="N992" s="1002"/>
      <c r="O992" s="1002"/>
      <c r="P992" s="1002"/>
      <c r="Q992" s="1002"/>
      <c r="R992" s="1002"/>
      <c r="S992" s="1002"/>
      <c r="T992" s="1002"/>
      <c r="U992" s="1002"/>
      <c r="V992" s="1002"/>
      <c r="W992" s="1002"/>
      <c r="X992" s="1002"/>
      <c r="Y992" s="1002"/>
      <c r="Z992" s="1002"/>
    </row>
    <row r="993" spans="1:26" ht="13.5" customHeight="1">
      <c r="A993" s="1002"/>
      <c r="B993" s="1002"/>
      <c r="C993" s="1002"/>
      <c r="D993" s="1002"/>
      <c r="E993" s="1002"/>
      <c r="F993" s="1002"/>
      <c r="G993" s="1002"/>
      <c r="H993" s="1002"/>
      <c r="I993" s="1002"/>
      <c r="J993" s="1002"/>
      <c r="K993" s="1002"/>
      <c r="L993" s="1002"/>
      <c r="M993" s="1002"/>
      <c r="N993" s="1002"/>
      <c r="O993" s="1002"/>
      <c r="P993" s="1002"/>
      <c r="Q993" s="1002"/>
      <c r="R993" s="1002"/>
      <c r="S993" s="1002"/>
      <c r="T993" s="1002"/>
      <c r="U993" s="1002"/>
      <c r="V993" s="1002"/>
      <c r="W993" s="1002"/>
      <c r="X993" s="1002"/>
      <c r="Y993" s="1002"/>
      <c r="Z993" s="1002"/>
    </row>
    <row r="994" spans="1:26" ht="13.5" customHeight="1">
      <c r="A994" s="1002"/>
      <c r="B994" s="1002"/>
      <c r="C994" s="1002"/>
      <c r="D994" s="1002"/>
      <c r="E994" s="1002"/>
      <c r="F994" s="1002"/>
      <c r="G994" s="1002"/>
      <c r="H994" s="1002"/>
      <c r="I994" s="1002"/>
      <c r="J994" s="1002"/>
      <c r="K994" s="1002"/>
      <c r="L994" s="1002"/>
      <c r="M994" s="1002"/>
      <c r="N994" s="1002"/>
      <c r="O994" s="1002"/>
      <c r="P994" s="1002"/>
      <c r="Q994" s="1002"/>
      <c r="R994" s="1002"/>
      <c r="S994" s="1002"/>
      <c r="T994" s="1002"/>
      <c r="U994" s="1002"/>
      <c r="V994" s="1002"/>
      <c r="W994" s="1002"/>
      <c r="X994" s="1002"/>
      <c r="Y994" s="1002"/>
      <c r="Z994" s="1002"/>
    </row>
    <row r="995" spans="1:26" ht="13.5" customHeight="1">
      <c r="A995" s="1002"/>
      <c r="B995" s="1002"/>
      <c r="C995" s="1002"/>
      <c r="D995" s="1002"/>
      <c r="E995" s="1002"/>
      <c r="F995" s="1002"/>
      <c r="G995" s="1002"/>
      <c r="H995" s="1002"/>
      <c r="I995" s="1002"/>
      <c r="J995" s="1002"/>
      <c r="K995" s="1002"/>
      <c r="L995" s="1002"/>
      <c r="M995" s="1002"/>
      <c r="N995" s="1002"/>
      <c r="O995" s="1002"/>
      <c r="P995" s="1002"/>
      <c r="Q995" s="1002"/>
      <c r="R995" s="1002"/>
      <c r="S995" s="1002"/>
      <c r="T995" s="1002"/>
      <c r="U995" s="1002"/>
      <c r="V995" s="1002"/>
      <c r="W995" s="1002"/>
      <c r="X995" s="1002"/>
      <c r="Y995" s="1002"/>
      <c r="Z995" s="1002"/>
    </row>
    <row r="996" spans="1:26" ht="13.5" customHeight="1">
      <c r="A996" s="1002"/>
      <c r="B996" s="1002"/>
      <c r="C996" s="1002"/>
      <c r="D996" s="1002"/>
      <c r="E996" s="1002"/>
      <c r="F996" s="1002"/>
      <c r="G996" s="1002"/>
      <c r="H996" s="1002"/>
      <c r="I996" s="1002"/>
      <c r="J996" s="1002"/>
      <c r="K996" s="1002"/>
      <c r="L996" s="1002"/>
      <c r="M996" s="1002"/>
      <c r="N996" s="1002"/>
      <c r="O996" s="1002"/>
      <c r="P996" s="1002"/>
      <c r="Q996" s="1002"/>
      <c r="R996" s="1002"/>
      <c r="S996" s="1002"/>
      <c r="T996" s="1002"/>
      <c r="U996" s="1002"/>
      <c r="V996" s="1002"/>
      <c r="W996" s="1002"/>
      <c r="X996" s="1002"/>
      <c r="Y996" s="1002"/>
      <c r="Z996" s="1002"/>
    </row>
    <row r="997" spans="1:26" ht="13.5" customHeight="1">
      <c r="A997" s="1002"/>
      <c r="B997" s="1002"/>
      <c r="C997" s="1002"/>
      <c r="D997" s="1002"/>
      <c r="E997" s="1002"/>
      <c r="F997" s="1002"/>
      <c r="G997" s="1002"/>
      <c r="H997" s="1002"/>
      <c r="I997" s="1002"/>
      <c r="J997" s="1002"/>
      <c r="K997" s="1002"/>
      <c r="L997" s="1002"/>
      <c r="M997" s="1002"/>
      <c r="N997" s="1002"/>
      <c r="O997" s="1002"/>
      <c r="P997" s="1002"/>
      <c r="Q997" s="1002"/>
      <c r="R997" s="1002"/>
      <c r="S997" s="1002"/>
      <c r="T997" s="1002"/>
      <c r="U997" s="1002"/>
      <c r="V997" s="1002"/>
      <c r="W997" s="1002"/>
      <c r="X997" s="1002"/>
      <c r="Y997" s="1002"/>
      <c r="Z997" s="1002"/>
    </row>
    <row r="998" spans="1:26" ht="13.5" customHeight="1">
      <c r="A998" s="1002"/>
      <c r="B998" s="1002"/>
      <c r="C998" s="1002"/>
      <c r="D998" s="1002"/>
      <c r="E998" s="1002"/>
      <c r="F998" s="1002"/>
      <c r="G998" s="1002"/>
      <c r="H998" s="1002"/>
      <c r="I998" s="1002"/>
      <c r="J998" s="1002"/>
      <c r="K998" s="1002"/>
      <c r="L998" s="1002"/>
      <c r="M998" s="1002"/>
      <c r="N998" s="1002"/>
      <c r="O998" s="1002"/>
      <c r="P998" s="1002"/>
      <c r="Q998" s="1002"/>
      <c r="R998" s="1002"/>
      <c r="S998" s="1002"/>
      <c r="T998" s="1002"/>
      <c r="U998" s="1002"/>
      <c r="V998" s="1002"/>
      <c r="W998" s="1002"/>
      <c r="X998" s="1002"/>
      <c r="Y998" s="1002"/>
      <c r="Z998" s="1002"/>
    </row>
    <row r="999" spans="1:26" ht="13.5" customHeight="1">
      <c r="A999" s="1002"/>
      <c r="B999" s="1002"/>
      <c r="C999" s="1002"/>
      <c r="D999" s="1002"/>
      <c r="E999" s="1002"/>
      <c r="F999" s="1002"/>
      <c r="G999" s="1002"/>
      <c r="H999" s="1002"/>
      <c r="I999" s="1002"/>
      <c r="J999" s="1002"/>
      <c r="K999" s="1002"/>
      <c r="L999" s="1002"/>
      <c r="M999" s="1002"/>
      <c r="N999" s="1002"/>
      <c r="O999" s="1002"/>
      <c r="P999" s="1002"/>
      <c r="Q999" s="1002"/>
      <c r="R999" s="1002"/>
      <c r="S999" s="1002"/>
      <c r="T999" s="1002"/>
      <c r="U999" s="1002"/>
      <c r="V999" s="1002"/>
      <c r="W999" s="1002"/>
      <c r="X999" s="1002"/>
      <c r="Y999" s="1002"/>
      <c r="Z999" s="1002"/>
    </row>
    <row r="1000" spans="1:26" ht="13.5" customHeight="1">
      <c r="A1000" s="1002"/>
      <c r="B1000" s="1002"/>
      <c r="C1000" s="1002"/>
      <c r="D1000" s="1002"/>
      <c r="E1000" s="1002"/>
      <c r="F1000" s="1002"/>
      <c r="G1000" s="1002"/>
      <c r="H1000" s="1002"/>
      <c r="I1000" s="1002"/>
      <c r="J1000" s="1002"/>
      <c r="K1000" s="1002"/>
      <c r="L1000" s="1002"/>
      <c r="M1000" s="1002"/>
      <c r="N1000" s="1002"/>
      <c r="O1000" s="1002"/>
      <c r="P1000" s="1002"/>
      <c r="Q1000" s="1002"/>
      <c r="R1000" s="1002"/>
      <c r="S1000" s="1002"/>
      <c r="T1000" s="1002"/>
      <c r="U1000" s="1002"/>
      <c r="V1000" s="1002"/>
      <c r="W1000" s="1002"/>
      <c r="X1000" s="1002"/>
      <c r="Y1000" s="1002"/>
      <c r="Z1000" s="1002"/>
    </row>
  </sheetData>
  <phoneticPr fontId="169" type="noConversion"/>
  <pageMargins left="0.69999998807907104" right="0.69999998807907104"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000"/>
  <sheetViews>
    <sheetView topLeftCell="A49" workbookViewId="0"/>
  </sheetViews>
  <sheetFormatPr defaultColWidth="14.453125" defaultRowHeight="15" customHeight="1"/>
  <cols>
    <col min="1" max="1" width="12.453125" customWidth="1"/>
    <col min="2" max="2" width="25.453125" customWidth="1"/>
    <col min="3" max="3" width="33.81640625" customWidth="1"/>
    <col min="4" max="4" width="17.81640625" customWidth="1"/>
    <col min="5" max="5" width="20.453125" customWidth="1"/>
    <col min="6" max="6" width="16.453125" customWidth="1"/>
    <col min="7" max="26" width="12.453125" customWidth="1"/>
  </cols>
  <sheetData>
    <row r="1" spans="1:20" ht="16.5" customHeight="1">
      <c r="A1" s="1054" t="s">
        <v>2098</v>
      </c>
      <c r="B1" s="1054"/>
      <c r="C1" s="1054"/>
      <c r="D1" s="1054"/>
      <c r="E1" s="1054"/>
      <c r="F1" s="1054"/>
      <c r="G1" s="1055"/>
      <c r="H1" s="1055"/>
      <c r="I1" s="1055"/>
      <c r="J1" s="1055"/>
      <c r="K1" s="1055"/>
      <c r="L1" s="1055"/>
      <c r="M1" s="1055"/>
      <c r="N1" s="1055"/>
      <c r="O1" s="1055"/>
      <c r="P1" s="1055"/>
      <c r="Q1" s="1055"/>
      <c r="R1" s="1055"/>
      <c r="S1" s="1055"/>
      <c r="T1" s="1055"/>
    </row>
    <row r="2" spans="1:20" ht="16.5" customHeight="1">
      <c r="A2" s="1054" t="s">
        <v>2099</v>
      </c>
      <c r="B2" s="1055"/>
      <c r="C2" s="1055"/>
      <c r="D2" s="1055"/>
      <c r="E2" s="1055"/>
      <c r="F2" s="1055"/>
      <c r="G2" s="1055"/>
      <c r="H2" s="1055"/>
      <c r="I2" s="1055"/>
      <c r="J2" s="1055"/>
      <c r="K2" s="1055"/>
      <c r="L2" s="1055"/>
      <c r="M2" s="1055"/>
      <c r="N2" s="1055"/>
      <c r="O2" s="1055"/>
      <c r="P2" s="1055"/>
      <c r="Q2" s="1055"/>
      <c r="R2" s="1055"/>
      <c r="S2" s="1055"/>
      <c r="T2" s="1055"/>
    </row>
    <row r="3" spans="1:20" ht="16.5" customHeight="1">
      <c r="A3" s="1054" t="s">
        <v>2100</v>
      </c>
      <c r="B3" s="1054"/>
      <c r="C3" s="1054"/>
      <c r="D3" s="1055"/>
      <c r="E3" s="1055"/>
      <c r="F3" s="1055"/>
      <c r="G3" s="1055"/>
      <c r="H3" s="1055"/>
      <c r="I3" s="1055"/>
      <c r="J3" s="1055"/>
      <c r="K3" s="1055"/>
      <c r="L3" s="1055"/>
      <c r="M3" s="1055"/>
      <c r="N3" s="1055"/>
      <c r="O3" s="1055"/>
      <c r="P3" s="1055"/>
      <c r="Q3" s="1055"/>
      <c r="R3" s="1055"/>
      <c r="S3" s="1055"/>
      <c r="T3" s="1055"/>
    </row>
    <row r="4" spans="1:20" ht="17.25" customHeight="1">
      <c r="A4" s="1056"/>
      <c r="B4" s="1057" t="s">
        <v>2101</v>
      </c>
      <c r="C4" s="1056"/>
    </row>
    <row r="5" spans="1:20" ht="16.5" customHeight="1">
      <c r="H5" s="1058"/>
      <c r="I5" s="1058"/>
    </row>
    <row r="6" spans="1:20" ht="16.5" customHeight="1">
      <c r="H6" s="1058"/>
      <c r="I6" s="1058"/>
    </row>
    <row r="7" spans="1:20" ht="16.5" customHeight="1">
      <c r="A7" s="1058"/>
      <c r="B7" s="1059" t="s">
        <v>2102</v>
      </c>
      <c r="C7" s="1059" t="s">
        <v>2103</v>
      </c>
      <c r="D7" s="1059" t="s">
        <v>2104</v>
      </c>
      <c r="E7" s="1059" t="s">
        <v>2105</v>
      </c>
      <c r="F7" s="1059" t="s">
        <v>2106</v>
      </c>
      <c r="G7" s="1059" t="s">
        <v>1194</v>
      </c>
      <c r="H7" s="1058"/>
      <c r="I7" s="1058"/>
    </row>
    <row r="8" spans="1:20" ht="16.5" customHeight="1">
      <c r="A8" s="1060" t="s">
        <v>2107</v>
      </c>
      <c r="B8" s="1061"/>
      <c r="C8" s="1062"/>
      <c r="D8" s="1063"/>
      <c r="E8" s="1064"/>
      <c r="F8" s="1531" t="e">
        <f>AVERAGE(E8:E12)</f>
        <v>#DIV/0!</v>
      </c>
      <c r="G8" s="1061"/>
      <c r="H8" s="1058"/>
      <c r="I8" s="1058"/>
    </row>
    <row r="9" spans="1:20" ht="16.5" customHeight="1">
      <c r="A9" s="1060" t="s">
        <v>2108</v>
      </c>
      <c r="B9" s="1061"/>
      <c r="C9" s="1062"/>
      <c r="D9" s="1063"/>
      <c r="E9" s="1061"/>
      <c r="F9" s="1532"/>
      <c r="G9" s="1061"/>
      <c r="H9" s="1058"/>
      <c r="I9" s="1058"/>
    </row>
    <row r="10" spans="1:20" ht="16.5" customHeight="1">
      <c r="A10" s="1060" t="s">
        <v>2109</v>
      </c>
      <c r="B10" s="1061"/>
      <c r="C10" s="1062"/>
      <c r="D10" s="1063"/>
      <c r="E10" s="1061"/>
      <c r="F10" s="1532"/>
      <c r="G10" s="1061"/>
      <c r="H10" s="1058"/>
      <c r="I10" s="1058"/>
    </row>
    <row r="11" spans="1:20" ht="16.5" customHeight="1">
      <c r="A11" s="1060" t="s">
        <v>2110</v>
      </c>
      <c r="B11" s="1061"/>
      <c r="C11" s="1062"/>
      <c r="D11" s="1063"/>
      <c r="E11" s="1061"/>
      <c r="F11" s="1532"/>
      <c r="G11" s="1061"/>
      <c r="H11" s="1065"/>
      <c r="I11" s="1058"/>
    </row>
    <row r="12" spans="1:20" ht="16.5" customHeight="1">
      <c r="A12" s="1060" t="s">
        <v>2111</v>
      </c>
      <c r="B12" s="1061"/>
      <c r="C12" s="1061"/>
      <c r="D12" s="1063"/>
      <c r="E12" s="1061"/>
      <c r="F12" s="1532"/>
      <c r="G12" s="1061"/>
      <c r="H12" s="1058"/>
      <c r="I12" s="1058"/>
    </row>
    <row r="13" spans="1:20" ht="16.5" customHeight="1">
      <c r="A13" s="1060" t="s">
        <v>2112</v>
      </c>
      <c r="B13" s="1066"/>
      <c r="C13" s="1066"/>
      <c r="D13" s="1067"/>
      <c r="E13" s="1066"/>
      <c r="F13" s="1066"/>
      <c r="G13" s="1066"/>
      <c r="H13" s="1058"/>
      <c r="I13" s="1058"/>
    </row>
    <row r="14" spans="1:20" ht="16.5" customHeight="1">
      <c r="A14" s="1058"/>
      <c r="B14" s="1058"/>
      <c r="C14" s="1058"/>
      <c r="D14" s="1058"/>
      <c r="E14" s="1058"/>
      <c r="F14" s="1058"/>
      <c r="G14" s="1058"/>
      <c r="H14" s="1068"/>
      <c r="I14" s="1058"/>
    </row>
    <row r="15" spans="1:20" ht="16.5" customHeight="1">
      <c r="A15" s="1058"/>
      <c r="B15" s="1058"/>
      <c r="C15" s="1058"/>
      <c r="D15" s="1058"/>
      <c r="F15" s="1058"/>
      <c r="G15" s="1058"/>
      <c r="H15" s="1058"/>
      <c r="I15" s="1058"/>
    </row>
    <row r="16" spans="1:20" ht="16.5" customHeight="1">
      <c r="A16" s="1058"/>
      <c r="B16" s="1069" t="s">
        <v>2113</v>
      </c>
      <c r="C16" s="700"/>
      <c r="D16" s="1058"/>
      <c r="E16" s="1058"/>
      <c r="F16" s="1058"/>
      <c r="G16" s="1058"/>
      <c r="H16" s="1058"/>
      <c r="I16" s="1058"/>
    </row>
    <row r="17" spans="1:14" ht="16.5" customHeight="1">
      <c r="A17" s="1058"/>
      <c r="B17" s="1069" t="s">
        <v>1456</v>
      </c>
      <c r="C17" s="700"/>
      <c r="D17" s="1058"/>
      <c r="E17" s="1058"/>
      <c r="F17" s="1058"/>
      <c r="G17" s="1058"/>
      <c r="H17" s="1058"/>
      <c r="I17" s="1058"/>
    </row>
    <row r="18" spans="1:14" ht="16.5" customHeight="1">
      <c r="A18" s="1058"/>
      <c r="B18" s="1069" t="s">
        <v>2114</v>
      </c>
      <c r="C18" s="1070"/>
      <c r="D18" s="1058"/>
      <c r="E18" s="1058"/>
      <c r="F18" s="1058"/>
      <c r="G18" s="1058"/>
      <c r="H18" s="1071"/>
      <c r="I18" s="1058"/>
    </row>
    <row r="19" spans="1:14" ht="16.5" customHeight="1">
      <c r="A19" s="1058"/>
      <c r="B19" s="1069" t="s">
        <v>2115</v>
      </c>
      <c r="C19" s="1072" t="e">
        <f>F8</f>
        <v>#DIV/0!</v>
      </c>
      <c r="D19" s="1058"/>
      <c r="E19" s="1058"/>
      <c r="F19" s="1058"/>
      <c r="H19" s="1058"/>
      <c r="I19" s="1058"/>
    </row>
    <row r="20" spans="1:14" ht="16.5" customHeight="1">
      <c r="A20" s="1058"/>
      <c r="B20" s="1069" t="s">
        <v>2116</v>
      </c>
      <c r="C20" s="700" t="e">
        <f>C18*C19</f>
        <v>#DIV/0!</v>
      </c>
      <c r="D20" s="1058"/>
      <c r="E20" s="1071"/>
      <c r="F20" s="1071"/>
      <c r="G20" s="1071"/>
      <c r="H20" s="1058"/>
      <c r="I20" s="1058"/>
    </row>
    <row r="21" spans="1:14" ht="16.5" customHeight="1">
      <c r="A21" s="1058"/>
      <c r="B21" s="1069" t="s">
        <v>2117</v>
      </c>
      <c r="C21" s="700"/>
      <c r="D21" s="1058"/>
      <c r="E21" s="1058"/>
      <c r="F21" s="1058"/>
      <c r="G21" s="1058"/>
      <c r="H21" s="1058"/>
      <c r="I21" s="1058"/>
    </row>
    <row r="22" spans="1:14" ht="16.5" customHeight="1">
      <c r="A22" s="1058"/>
      <c r="B22" s="1069" t="s">
        <v>2118</v>
      </c>
      <c r="C22" s="1073" t="e">
        <f>(C20-C21)/C21</f>
        <v>#DIV/0!</v>
      </c>
      <c r="D22" s="1058"/>
      <c r="E22" s="1058"/>
      <c r="F22" s="1058"/>
      <c r="G22" s="1058"/>
      <c r="H22" s="1058"/>
      <c r="I22" s="1058"/>
    </row>
    <row r="23" spans="1:14" ht="16.5" customHeight="1">
      <c r="A23" s="1058"/>
      <c r="B23" s="1058"/>
      <c r="C23" s="1058"/>
      <c r="D23" s="1058"/>
      <c r="E23" s="1058"/>
      <c r="F23" s="1058"/>
      <c r="G23" s="1058"/>
      <c r="H23" s="1058"/>
      <c r="I23" s="1058"/>
      <c r="J23" s="1058"/>
      <c r="K23" s="1058"/>
      <c r="L23" s="1058"/>
      <c r="M23" s="1058"/>
      <c r="N23" s="1058"/>
    </row>
    <row r="24" spans="1:14" ht="16.5" customHeight="1">
      <c r="A24" s="1058"/>
      <c r="B24" s="1058"/>
      <c r="C24" s="1058"/>
      <c r="D24" s="1058"/>
      <c r="E24" s="1058"/>
      <c r="F24" s="1058"/>
      <c r="G24" s="1058"/>
      <c r="H24" s="1058"/>
      <c r="I24" s="1058"/>
      <c r="J24" s="1058"/>
      <c r="K24" s="1058"/>
      <c r="L24" s="1058"/>
      <c r="M24" s="1058"/>
      <c r="N24" s="1058"/>
    </row>
    <row r="25" spans="1:14" ht="16.5" customHeight="1">
      <c r="B25" s="1074" t="s">
        <v>2119</v>
      </c>
      <c r="C25" s="695"/>
      <c r="D25" s="1075"/>
      <c r="E25" s="1075"/>
      <c r="F25" s="1075"/>
      <c r="G25" s="1075"/>
      <c r="H25" s="1058"/>
      <c r="I25" s="1058"/>
      <c r="J25" s="1058"/>
      <c r="K25" s="1058"/>
      <c r="L25" s="1058"/>
      <c r="M25" s="1058"/>
      <c r="N25" s="1058"/>
    </row>
    <row r="26" spans="1:14" ht="16.5" customHeight="1">
      <c r="B26" s="1074"/>
      <c r="C26" s="695"/>
      <c r="D26" s="1075"/>
      <c r="E26" s="1075"/>
      <c r="F26" s="1075"/>
      <c r="G26" s="1075"/>
      <c r="H26" s="1058"/>
      <c r="I26" s="1058"/>
      <c r="J26" s="1058"/>
      <c r="K26" s="1058"/>
      <c r="L26" s="1058"/>
      <c r="M26" s="1058"/>
      <c r="N26" s="1058"/>
    </row>
    <row r="27" spans="1:14" ht="15" customHeight="1">
      <c r="B27" s="1074"/>
      <c r="C27" s="695"/>
      <c r="D27" s="1075"/>
      <c r="E27" s="1075"/>
      <c r="F27" s="1075"/>
      <c r="G27" s="1075"/>
    </row>
    <row r="28" spans="1:14" ht="15" customHeight="1">
      <c r="B28" s="1074"/>
      <c r="C28" s="695"/>
      <c r="D28" s="1075"/>
      <c r="E28" s="1075"/>
      <c r="F28" s="1075"/>
      <c r="G28" s="1075"/>
    </row>
    <row r="29" spans="1:14" ht="15" customHeight="1">
      <c r="B29" s="695"/>
      <c r="C29" s="695"/>
      <c r="D29" s="695"/>
      <c r="E29" s="695"/>
      <c r="F29" s="695"/>
      <c r="G29" s="695"/>
    </row>
    <row r="30" spans="1:14" ht="15" customHeight="1">
      <c r="B30" s="695"/>
      <c r="C30" s="695"/>
      <c r="D30" s="695"/>
      <c r="E30" s="695"/>
      <c r="F30" s="695"/>
      <c r="G30" s="695"/>
    </row>
    <row r="38" spans="1:7" ht="15" customHeight="1">
      <c r="A38" s="1056"/>
      <c r="B38" s="1057" t="s">
        <v>2120</v>
      </c>
      <c r="C38" s="1056"/>
    </row>
    <row r="40" spans="1:7" ht="16.5" customHeight="1"/>
    <row r="41" spans="1:7" ht="16.5" customHeight="1">
      <c r="A41" s="1058"/>
      <c r="B41" s="1059" t="s">
        <v>2102</v>
      </c>
      <c r="C41" s="1059" t="s">
        <v>2103</v>
      </c>
      <c r="D41" s="1059" t="s">
        <v>2104</v>
      </c>
      <c r="E41" s="1059" t="s">
        <v>2121</v>
      </c>
      <c r="F41" s="1059" t="s">
        <v>2122</v>
      </c>
      <c r="G41" s="1059" t="s">
        <v>1194</v>
      </c>
    </row>
    <row r="42" spans="1:7" ht="16.5" customHeight="1">
      <c r="A42" s="1060" t="s">
        <v>2107</v>
      </c>
      <c r="B42" s="1061"/>
      <c r="C42" s="1062"/>
      <c r="D42" s="1063"/>
      <c r="E42" s="1064"/>
      <c r="F42" s="1531" t="e">
        <f>AVERAGE(E42:E46)</f>
        <v>#DIV/0!</v>
      </c>
      <c r="G42" s="1061"/>
    </row>
    <row r="43" spans="1:7" ht="16.5" customHeight="1">
      <c r="A43" s="1060" t="s">
        <v>2108</v>
      </c>
      <c r="B43" s="1061"/>
      <c r="C43" s="1062"/>
      <c r="D43" s="1063"/>
      <c r="E43" s="1061"/>
      <c r="F43" s="1532"/>
      <c r="G43" s="1061"/>
    </row>
    <row r="44" spans="1:7" ht="16.5" customHeight="1">
      <c r="A44" s="1060" t="s">
        <v>2109</v>
      </c>
      <c r="B44" s="1061"/>
      <c r="C44" s="1062"/>
      <c r="D44" s="1063"/>
      <c r="E44" s="1061"/>
      <c r="F44" s="1532"/>
      <c r="G44" s="1061"/>
    </row>
    <row r="45" spans="1:7" ht="16.5" customHeight="1">
      <c r="A45" s="1060" t="s">
        <v>2110</v>
      </c>
      <c r="B45" s="1061"/>
      <c r="C45" s="1062"/>
      <c r="D45" s="1063"/>
      <c r="E45" s="1061"/>
      <c r="F45" s="1532"/>
      <c r="G45" s="1061"/>
    </row>
    <row r="46" spans="1:7" ht="16.5" customHeight="1">
      <c r="A46" s="1060" t="s">
        <v>2111</v>
      </c>
      <c r="B46" s="1061"/>
      <c r="C46" s="1061"/>
      <c r="D46" s="1063"/>
      <c r="E46" s="1061"/>
      <c r="F46" s="1532"/>
      <c r="G46" s="1061"/>
    </row>
    <row r="47" spans="1:7" ht="16.5" customHeight="1">
      <c r="A47" s="1060" t="s">
        <v>2112</v>
      </c>
      <c r="B47" s="1066"/>
      <c r="C47" s="1066"/>
      <c r="D47" s="1067"/>
      <c r="E47" s="1066"/>
      <c r="F47" s="1066"/>
      <c r="G47" s="1066"/>
    </row>
    <row r="48" spans="1:7" ht="16.5" customHeight="1">
      <c r="A48" s="1058"/>
      <c r="B48" s="1058"/>
      <c r="C48" s="1058"/>
      <c r="D48" s="1058"/>
      <c r="E48" s="1058"/>
      <c r="F48" s="1058"/>
      <c r="G48" s="1058"/>
    </row>
    <row r="49" spans="1:7" ht="16.5" customHeight="1">
      <c r="A49" s="1058"/>
      <c r="B49" s="1058"/>
      <c r="C49" s="1058"/>
      <c r="D49" s="1058"/>
      <c r="F49" s="1058"/>
      <c r="G49" s="1058"/>
    </row>
    <row r="50" spans="1:7" ht="16.5" customHeight="1">
      <c r="A50" s="1058"/>
      <c r="B50" s="1069" t="s">
        <v>2123</v>
      </c>
      <c r="C50" s="700">
        <f>[1]ForecastA!I128</f>
        <v>0</v>
      </c>
      <c r="D50" s="1058"/>
      <c r="E50" s="1058"/>
      <c r="F50" s="1058"/>
      <c r="G50" s="1058"/>
    </row>
    <row r="51" spans="1:7" ht="16.5" customHeight="1">
      <c r="A51" s="1058"/>
      <c r="B51" s="1069" t="s">
        <v>1456</v>
      </c>
      <c r="C51" s="700"/>
      <c r="D51" s="1058"/>
      <c r="E51" s="1058"/>
      <c r="F51" s="1058"/>
      <c r="G51" s="1058"/>
    </row>
    <row r="52" spans="1:7" ht="16.5" customHeight="1">
      <c r="A52" s="1058"/>
      <c r="B52" s="1069" t="s">
        <v>2124</v>
      </c>
      <c r="C52" s="1070"/>
      <c r="D52" s="1058"/>
      <c r="E52" s="1058"/>
      <c r="F52" s="1058"/>
      <c r="G52" s="1058"/>
    </row>
    <row r="53" spans="1:7" ht="16.5" customHeight="1">
      <c r="A53" s="1058"/>
      <c r="B53" s="1069" t="s">
        <v>2125</v>
      </c>
      <c r="C53" s="1072" t="e">
        <f>F42</f>
        <v>#DIV/0!</v>
      </c>
      <c r="D53" s="1058"/>
      <c r="E53" s="1058"/>
      <c r="F53" s="1058"/>
    </row>
    <row r="54" spans="1:7" ht="16.5" customHeight="1">
      <c r="A54" s="1058"/>
      <c r="B54" s="1069" t="s">
        <v>2116</v>
      </c>
      <c r="C54" s="700" t="e">
        <f>C52*C53</f>
        <v>#DIV/0!</v>
      </c>
      <c r="D54" s="1058"/>
      <c r="E54" s="1071"/>
      <c r="F54" s="1071"/>
      <c r="G54" s="1071"/>
    </row>
    <row r="55" spans="1:7" ht="16.5" customHeight="1">
      <c r="A55" s="1058"/>
      <c r="B55" s="1069" t="s">
        <v>2117</v>
      </c>
      <c r="C55" s="700"/>
      <c r="D55" s="1058"/>
      <c r="E55" s="1058"/>
      <c r="F55" s="1058"/>
      <c r="G55" s="1058"/>
    </row>
    <row r="56" spans="1:7" ht="16.5" customHeight="1">
      <c r="A56" s="1058"/>
      <c r="B56" s="1069" t="s">
        <v>2118</v>
      </c>
      <c r="C56" s="1073" t="e">
        <f>(C54-C55)/C55</f>
        <v>#DIV/0!</v>
      </c>
      <c r="D56" s="1058"/>
      <c r="E56" s="1058"/>
      <c r="F56" s="1058"/>
      <c r="G56" s="1058"/>
    </row>
    <row r="57" spans="1:7" ht="16.5" customHeight="1">
      <c r="A57" s="1058"/>
      <c r="B57" s="1058"/>
      <c r="C57" s="1058"/>
      <c r="D57" s="1058"/>
      <c r="E57" s="1058"/>
      <c r="F57" s="1058"/>
      <c r="G57" s="1058"/>
    </row>
    <row r="58" spans="1:7" ht="16.5" customHeight="1">
      <c r="A58" s="1058"/>
      <c r="B58" s="1058"/>
      <c r="C58" s="1058"/>
      <c r="D58" s="1058"/>
      <c r="E58" s="1058"/>
      <c r="F58" s="1058"/>
      <c r="G58" s="1058"/>
    </row>
    <row r="59" spans="1:7" ht="16.5" customHeight="1">
      <c r="B59" s="1074" t="s">
        <v>2119</v>
      </c>
      <c r="C59" s="695"/>
      <c r="D59" s="1075"/>
      <c r="E59" s="1075"/>
      <c r="F59" s="1075"/>
      <c r="G59" s="1075"/>
    </row>
    <row r="60" spans="1:7" ht="16.5" customHeight="1">
      <c r="B60" s="1074"/>
      <c r="C60" s="695"/>
      <c r="D60" s="1075"/>
      <c r="E60" s="1075"/>
      <c r="F60" s="1075"/>
      <c r="G60" s="1075"/>
    </row>
    <row r="61" spans="1:7" ht="16.5" customHeight="1">
      <c r="B61" s="1074"/>
      <c r="C61" s="695"/>
      <c r="D61" s="1075"/>
      <c r="E61" s="1075"/>
      <c r="F61" s="1075"/>
      <c r="G61" s="1075"/>
    </row>
    <row r="62" spans="1:7" ht="16.5" customHeight="1">
      <c r="B62" s="1074"/>
      <c r="C62" s="695"/>
      <c r="D62" s="1075"/>
      <c r="E62" s="1075"/>
      <c r="F62" s="1075"/>
      <c r="G62" s="1075"/>
    </row>
    <row r="63" spans="1:7" ht="16.5" customHeight="1">
      <c r="B63" s="695"/>
      <c r="C63" s="695"/>
      <c r="D63" s="695"/>
      <c r="E63" s="695"/>
      <c r="F63" s="695"/>
      <c r="G63" s="695"/>
    </row>
    <row r="64" spans="1:7" ht="16.5" customHeight="1">
      <c r="B64" s="695"/>
      <c r="C64" s="695"/>
      <c r="D64" s="695"/>
      <c r="E64" s="695"/>
      <c r="F64" s="695"/>
      <c r="G64" s="695"/>
    </row>
    <row r="65" spans="1:7" ht="16.5" customHeight="1">
      <c r="B65" s="695"/>
      <c r="C65" s="695"/>
      <c r="D65" s="695"/>
      <c r="E65" s="695"/>
      <c r="F65" s="695"/>
      <c r="G65" s="695"/>
    </row>
    <row r="66" spans="1:7" ht="16.5" customHeight="1"/>
    <row r="67" spans="1:7" ht="16.5" customHeight="1"/>
    <row r="68" spans="1:7" ht="16.5" customHeight="1"/>
    <row r="69" spans="1:7" ht="16.5" customHeight="1"/>
    <row r="70" spans="1:7" ht="16.5" customHeight="1"/>
    <row r="71" spans="1:7" ht="16.5" customHeight="1"/>
    <row r="72" spans="1:7" ht="16.5" customHeight="1">
      <c r="A72" s="1056"/>
      <c r="B72" s="1057" t="s">
        <v>2126</v>
      </c>
      <c r="C72" s="1056"/>
    </row>
    <row r="73" spans="1:7" ht="16.5" customHeight="1"/>
    <row r="74" spans="1:7" ht="16.5" customHeight="1"/>
    <row r="75" spans="1:7" ht="16.5" customHeight="1">
      <c r="A75" s="1058"/>
      <c r="B75" s="1059" t="s">
        <v>2102</v>
      </c>
      <c r="C75" s="1059" t="s">
        <v>2103</v>
      </c>
      <c r="D75" s="1059" t="s">
        <v>2104</v>
      </c>
      <c r="E75" s="1059" t="s">
        <v>2127</v>
      </c>
      <c r="F75" s="1059" t="s">
        <v>2128</v>
      </c>
      <c r="G75" s="1059" t="s">
        <v>1194</v>
      </c>
    </row>
    <row r="76" spans="1:7" ht="16.5" customHeight="1">
      <c r="A76" s="1060" t="s">
        <v>2107</v>
      </c>
      <c r="B76" s="1061"/>
      <c r="C76" s="1062"/>
      <c r="D76" s="1063"/>
      <c r="E76" s="1064"/>
      <c r="F76" s="1064" t="e">
        <f>AVERAGE(E76:E80)</f>
        <v>#DIV/0!</v>
      </c>
      <c r="G76" s="1061"/>
    </row>
    <row r="77" spans="1:7" ht="16.5" customHeight="1">
      <c r="A77" s="1060" t="s">
        <v>2108</v>
      </c>
      <c r="B77" s="1061"/>
      <c r="C77" s="1062"/>
      <c r="D77" s="1063"/>
      <c r="E77" s="1061"/>
      <c r="G77" s="1061"/>
    </row>
    <row r="78" spans="1:7" ht="16.5" customHeight="1">
      <c r="A78" s="1060" t="s">
        <v>2109</v>
      </c>
      <c r="B78" s="1061"/>
      <c r="C78" s="1062"/>
      <c r="D78" s="1063"/>
      <c r="E78" s="1061"/>
      <c r="G78" s="1061"/>
    </row>
    <row r="79" spans="1:7" ht="16.5" customHeight="1">
      <c r="A79" s="1060" t="s">
        <v>2110</v>
      </c>
      <c r="B79" s="1061"/>
      <c r="C79" s="1062"/>
      <c r="D79" s="1063"/>
      <c r="E79" s="1061"/>
      <c r="G79" s="1061"/>
    </row>
    <row r="80" spans="1:7" ht="16.5" customHeight="1">
      <c r="A80" s="1060" t="s">
        <v>2111</v>
      </c>
      <c r="B80" s="1061"/>
      <c r="C80" s="1061"/>
      <c r="D80" s="1063"/>
      <c r="E80" s="1061"/>
      <c r="G80" s="1061"/>
    </row>
    <row r="81" spans="1:7" ht="16.5" customHeight="1">
      <c r="A81" s="1060" t="s">
        <v>2112</v>
      </c>
      <c r="B81" s="1066"/>
      <c r="C81" s="1066"/>
      <c r="D81" s="1067"/>
      <c r="E81" s="1066"/>
      <c r="F81" s="1066"/>
      <c r="G81" s="1066"/>
    </row>
    <row r="82" spans="1:7" ht="16.5" customHeight="1">
      <c r="A82" s="1058"/>
      <c r="B82" s="1058"/>
      <c r="C82" s="1058"/>
      <c r="D82" s="1058"/>
      <c r="E82" s="1058"/>
      <c r="F82" s="1058"/>
      <c r="G82" s="1058"/>
    </row>
    <row r="83" spans="1:7" ht="16.5" customHeight="1">
      <c r="A83" s="1058"/>
      <c r="B83" s="1058"/>
      <c r="C83" s="1058"/>
      <c r="D83" s="1058"/>
      <c r="F83" s="1058"/>
      <c r="G83" s="1058"/>
    </row>
    <row r="84" spans="1:7" ht="16.5" customHeight="1">
      <c r="A84" s="1058"/>
      <c r="B84" s="1069" t="s">
        <v>1676</v>
      </c>
      <c r="C84" s="700"/>
      <c r="D84" s="1058"/>
      <c r="E84" s="1058"/>
      <c r="F84" s="1058"/>
      <c r="G84" s="1058"/>
    </row>
    <row r="85" spans="1:7" ht="16.5" customHeight="1">
      <c r="A85" s="1058"/>
      <c r="B85" s="1069" t="s">
        <v>1456</v>
      </c>
      <c r="C85" s="700"/>
      <c r="D85" s="1058"/>
      <c r="E85" s="1058"/>
      <c r="F85" s="1058"/>
      <c r="G85" s="1058"/>
    </row>
    <row r="86" spans="1:7" ht="16.5" customHeight="1">
      <c r="A86" s="1058"/>
      <c r="B86" s="1069" t="s">
        <v>2129</v>
      </c>
      <c r="C86" s="1070"/>
      <c r="D86" s="1058"/>
      <c r="E86" s="1058"/>
      <c r="F86" s="1058"/>
      <c r="G86" s="1058"/>
    </row>
    <row r="87" spans="1:7" ht="16.5" customHeight="1">
      <c r="A87" s="1058"/>
      <c r="B87" s="1069" t="s">
        <v>2130</v>
      </c>
      <c r="C87" s="1072" t="e">
        <f>F76</f>
        <v>#DIV/0!</v>
      </c>
      <c r="D87" s="1058"/>
      <c r="E87" s="1058"/>
      <c r="F87" s="1058"/>
    </row>
    <row r="88" spans="1:7" ht="16.5" customHeight="1">
      <c r="A88" s="1058"/>
      <c r="B88" s="1069" t="s">
        <v>2116</v>
      </c>
      <c r="C88" s="700" t="e">
        <f>C86*C87</f>
        <v>#DIV/0!</v>
      </c>
      <c r="D88" s="1058"/>
      <c r="E88" s="1071"/>
      <c r="F88" s="1071"/>
      <c r="G88" s="1071"/>
    </row>
    <row r="89" spans="1:7" ht="16.5" customHeight="1">
      <c r="A89" s="1058"/>
      <c r="B89" s="1069" t="s">
        <v>2117</v>
      </c>
      <c r="C89" s="700"/>
      <c r="D89" s="1058"/>
      <c r="E89" s="1058"/>
      <c r="F89" s="1058"/>
      <c r="G89" s="1058"/>
    </row>
    <row r="90" spans="1:7" ht="16.5" customHeight="1">
      <c r="A90" s="1058"/>
      <c r="B90" s="1069" t="s">
        <v>2118</v>
      </c>
      <c r="C90" s="1073" t="e">
        <f>(C88-C89)/C89</f>
        <v>#DIV/0!</v>
      </c>
      <c r="D90" s="1058"/>
      <c r="E90" s="1058"/>
      <c r="F90" s="1058"/>
      <c r="G90" s="1058"/>
    </row>
    <row r="91" spans="1:7" ht="16.5" customHeight="1">
      <c r="A91" s="1058"/>
      <c r="B91" s="1058"/>
      <c r="C91" s="1058"/>
      <c r="D91" s="1058"/>
      <c r="E91" s="1058"/>
      <c r="F91" s="1058"/>
      <c r="G91" s="1058"/>
    </row>
    <row r="92" spans="1:7" ht="16.5" customHeight="1">
      <c r="A92" s="1058"/>
      <c r="B92" s="1058"/>
      <c r="C92" s="1058"/>
      <c r="D92" s="1058"/>
      <c r="E92" s="1058"/>
      <c r="F92" s="1058"/>
      <c r="G92" s="1058"/>
    </row>
    <row r="93" spans="1:7" ht="16.5" customHeight="1">
      <c r="B93" s="1074" t="s">
        <v>2119</v>
      </c>
      <c r="C93" s="695"/>
      <c r="D93" s="1075"/>
      <c r="E93" s="1075"/>
      <c r="F93" s="1075"/>
      <c r="G93" s="1075"/>
    </row>
    <row r="94" spans="1:7" ht="16.5" customHeight="1">
      <c r="B94" s="1074"/>
      <c r="C94" s="695"/>
      <c r="D94" s="1075"/>
      <c r="E94" s="1075"/>
      <c r="F94" s="1075"/>
      <c r="G94" s="1075"/>
    </row>
    <row r="95" spans="1:7" ht="16.5" customHeight="1">
      <c r="B95" s="1074"/>
      <c r="C95" s="695"/>
      <c r="D95" s="1075"/>
      <c r="E95" s="1075"/>
      <c r="F95" s="1075"/>
      <c r="G95" s="1075"/>
    </row>
    <row r="96" spans="1:7" ht="16.5" customHeight="1">
      <c r="B96" s="1074"/>
      <c r="C96" s="695"/>
      <c r="D96" s="1075"/>
      <c r="E96" s="1075"/>
      <c r="F96" s="1075"/>
      <c r="G96" s="1075"/>
    </row>
    <row r="97" spans="1:9" ht="16.5" customHeight="1">
      <c r="B97" s="695"/>
      <c r="C97" s="695"/>
      <c r="D97" s="695"/>
      <c r="E97" s="695"/>
      <c r="F97" s="695"/>
      <c r="G97" s="695"/>
    </row>
    <row r="98" spans="1:9" ht="16.5" customHeight="1">
      <c r="B98" s="695"/>
      <c r="C98" s="695"/>
      <c r="D98" s="695"/>
      <c r="E98" s="695"/>
      <c r="F98" s="695"/>
      <c r="G98" s="695"/>
    </row>
    <row r="99" spans="1:9" ht="16.5" customHeight="1"/>
    <row r="100" spans="1:9" ht="16.5" customHeight="1"/>
    <row r="101" spans="1:9" ht="16.5" customHeight="1"/>
    <row r="102" spans="1:9" ht="16.5" customHeight="1"/>
    <row r="103" spans="1:9" ht="16.5" customHeight="1"/>
    <row r="104" spans="1:9" ht="16.5" customHeight="1">
      <c r="A104" s="1056"/>
      <c r="B104" s="1057" t="s">
        <v>2131</v>
      </c>
      <c r="C104" s="1056"/>
    </row>
    <row r="105" spans="1:9" ht="16.5" customHeight="1"/>
    <row r="106" spans="1:9" ht="16.5" customHeight="1"/>
    <row r="107" spans="1:9" ht="16.5" customHeight="1">
      <c r="A107" s="1058"/>
      <c r="B107" s="1059" t="s">
        <v>2102</v>
      </c>
      <c r="C107" s="1059" t="s">
        <v>2103</v>
      </c>
      <c r="D107" s="1059" t="s">
        <v>2104</v>
      </c>
      <c r="E107" s="1059" t="s">
        <v>2132</v>
      </c>
      <c r="F107" s="1059" t="s">
        <v>2133</v>
      </c>
      <c r="G107" s="1059" t="s">
        <v>1194</v>
      </c>
      <c r="I107" s="1076"/>
    </row>
    <row r="108" spans="1:9" ht="16.5" customHeight="1">
      <c r="A108" s="1060" t="s">
        <v>2107</v>
      </c>
      <c r="B108" s="1061"/>
      <c r="C108" s="1062"/>
      <c r="D108" s="1063"/>
      <c r="E108" s="1064"/>
      <c r="F108" s="1064" t="e">
        <f>AVERAGE(E108:E112)</f>
        <v>#DIV/0!</v>
      </c>
      <c r="G108" s="1061"/>
    </row>
    <row r="109" spans="1:9" ht="16.5" customHeight="1">
      <c r="A109" s="1060" t="s">
        <v>2108</v>
      </c>
      <c r="B109" s="1061"/>
      <c r="C109" s="1062"/>
      <c r="D109" s="1063"/>
      <c r="E109" s="1061"/>
      <c r="G109" s="1061"/>
    </row>
    <row r="110" spans="1:9" ht="16.5" customHeight="1">
      <c r="A110" s="1060" t="s">
        <v>2109</v>
      </c>
      <c r="B110" s="1061"/>
      <c r="C110" s="1062"/>
      <c r="D110" s="1063"/>
      <c r="E110" s="1061"/>
      <c r="G110" s="1061"/>
    </row>
    <row r="111" spans="1:9" ht="16.5" customHeight="1">
      <c r="A111" s="1060" t="s">
        <v>2110</v>
      </c>
      <c r="B111" s="1061"/>
      <c r="C111" s="1062"/>
      <c r="D111" s="1063"/>
      <c r="E111" s="1061"/>
      <c r="G111" s="1061"/>
    </row>
    <row r="112" spans="1:9" ht="16.5" customHeight="1">
      <c r="A112" s="1060" t="s">
        <v>2111</v>
      </c>
      <c r="B112" s="1061"/>
      <c r="C112" s="1061"/>
      <c r="D112" s="1063"/>
      <c r="E112" s="1061"/>
      <c r="G112" s="1061"/>
    </row>
    <row r="113" spans="1:7" ht="16.5" customHeight="1">
      <c r="A113" s="1060" t="s">
        <v>2112</v>
      </c>
      <c r="B113" s="1066"/>
      <c r="C113" s="1066"/>
      <c r="D113" s="1067"/>
      <c r="E113" s="1066"/>
      <c r="F113" s="1066"/>
      <c r="G113" s="1066"/>
    </row>
    <row r="114" spans="1:7" ht="16.5" customHeight="1">
      <c r="A114" s="1058"/>
      <c r="B114" s="1058"/>
      <c r="C114" s="1058"/>
      <c r="D114" s="1058"/>
      <c r="E114" s="1058"/>
      <c r="F114" s="1058"/>
      <c r="G114" s="1058"/>
    </row>
    <row r="115" spans="1:7" ht="16.5" customHeight="1">
      <c r="A115" s="1058"/>
      <c r="B115" s="1058"/>
      <c r="C115" s="1058"/>
      <c r="D115" s="1058"/>
      <c r="F115" s="1058"/>
      <c r="G115" s="1058"/>
    </row>
    <row r="116" spans="1:7" ht="16.5" customHeight="1">
      <c r="A116" s="1058"/>
      <c r="B116" s="1069" t="s">
        <v>2134</v>
      </c>
      <c r="C116" s="700"/>
      <c r="D116" s="1058"/>
      <c r="E116" s="1058"/>
      <c r="F116" s="1058"/>
      <c r="G116" s="1058"/>
    </row>
    <row r="117" spans="1:7" ht="16.5" customHeight="1">
      <c r="A117" s="1058"/>
      <c r="B117" s="1069" t="s">
        <v>2135</v>
      </c>
      <c r="C117" s="700"/>
      <c r="D117" s="1058"/>
      <c r="E117" s="1058"/>
      <c r="F117" s="1058"/>
      <c r="G117" s="1058"/>
    </row>
    <row r="118" spans="1:7" ht="16.5" customHeight="1">
      <c r="A118" s="1058"/>
      <c r="B118" s="1069" t="s">
        <v>2136</v>
      </c>
      <c r="C118" s="1070"/>
      <c r="D118" s="1058"/>
      <c r="E118" s="1058"/>
      <c r="F118" s="1058"/>
      <c r="G118" s="1058"/>
    </row>
    <row r="119" spans="1:7" ht="16.5" customHeight="1">
      <c r="A119" s="1058"/>
      <c r="B119" s="1069" t="s">
        <v>2137</v>
      </c>
      <c r="C119" s="1072">
        <f>C116*C117-C118</f>
        <v>0</v>
      </c>
      <c r="D119" s="1058"/>
      <c r="E119" s="1058"/>
      <c r="F119" s="1058"/>
    </row>
    <row r="120" spans="1:7" ht="16.5" customHeight="1">
      <c r="A120" s="1058"/>
      <c r="B120" s="1069" t="s">
        <v>1456</v>
      </c>
      <c r="C120" s="1072"/>
      <c r="D120" s="1058"/>
      <c r="E120" s="1058"/>
      <c r="F120" s="1058"/>
    </row>
    <row r="121" spans="1:7" ht="16.5" customHeight="1">
      <c r="A121" s="1058"/>
      <c r="B121" s="1069" t="s">
        <v>2116</v>
      </c>
      <c r="C121" s="700" t="e">
        <f>C119/C120</f>
        <v>#DIV/0!</v>
      </c>
      <c r="D121" s="1058"/>
      <c r="E121" s="1071"/>
      <c r="F121" s="1071"/>
      <c r="G121" s="1071"/>
    </row>
    <row r="122" spans="1:7" ht="16.5" customHeight="1">
      <c r="A122" s="1058"/>
      <c r="B122" s="1069" t="s">
        <v>2117</v>
      </c>
      <c r="C122" s="700"/>
      <c r="D122" s="1058"/>
      <c r="E122" s="1058"/>
      <c r="F122" s="1058"/>
      <c r="G122" s="1058"/>
    </row>
    <row r="123" spans="1:7" ht="16.5" customHeight="1">
      <c r="A123" s="1058"/>
      <c r="B123" s="1069" t="s">
        <v>2118</v>
      </c>
      <c r="C123" s="1073" t="e">
        <f>(C121-C122)/C122</f>
        <v>#DIV/0!</v>
      </c>
      <c r="D123" s="1058"/>
      <c r="E123" s="1058"/>
      <c r="F123" s="1058"/>
      <c r="G123" s="1058"/>
    </row>
    <row r="124" spans="1:7" ht="16.5" customHeight="1">
      <c r="A124" s="1058"/>
      <c r="B124" s="1058"/>
      <c r="C124" s="1058"/>
      <c r="D124" s="1058"/>
      <c r="E124" s="1058"/>
      <c r="F124" s="1058"/>
      <c r="G124" s="1058"/>
    </row>
    <row r="125" spans="1:7" ht="16.5" customHeight="1">
      <c r="A125" s="1058"/>
      <c r="B125" s="1058"/>
      <c r="C125" s="1058"/>
      <c r="D125" s="1058"/>
      <c r="E125" s="1058"/>
      <c r="F125" s="1058"/>
      <c r="G125" s="1058"/>
    </row>
    <row r="126" spans="1:7" ht="16.5" customHeight="1">
      <c r="B126" s="1074" t="s">
        <v>2119</v>
      </c>
      <c r="C126" s="695"/>
      <c r="D126" s="1075"/>
      <c r="E126" s="1075"/>
      <c r="F126" s="1075"/>
      <c r="G126" s="1075"/>
    </row>
    <row r="127" spans="1:7" ht="16.5" customHeight="1">
      <c r="B127" s="1074"/>
      <c r="C127" s="695"/>
      <c r="D127" s="1075"/>
      <c r="E127" s="1075"/>
      <c r="F127" s="1075"/>
      <c r="G127" s="1075"/>
    </row>
    <row r="128" spans="1:7" ht="16.5" customHeight="1">
      <c r="B128" s="1074"/>
      <c r="C128" s="695"/>
      <c r="D128" s="1075"/>
      <c r="E128" s="1075"/>
      <c r="F128" s="1075"/>
      <c r="G128" s="1075"/>
    </row>
    <row r="129" spans="2:7" ht="16.5" customHeight="1">
      <c r="B129" s="1074"/>
      <c r="C129" s="695"/>
      <c r="D129" s="1075"/>
      <c r="E129" s="1075"/>
      <c r="F129" s="1075"/>
      <c r="G129" s="1075"/>
    </row>
    <row r="130" spans="2:7" ht="16.5" customHeight="1">
      <c r="B130" s="695"/>
      <c r="C130" s="695"/>
      <c r="D130" s="695"/>
      <c r="E130" s="695"/>
      <c r="F130" s="695"/>
      <c r="G130" s="695"/>
    </row>
    <row r="131" spans="2:7" ht="16.5" customHeight="1">
      <c r="B131" s="695"/>
      <c r="C131" s="695"/>
      <c r="D131" s="695"/>
      <c r="E131" s="695"/>
      <c r="F131" s="695"/>
      <c r="G131" s="695"/>
    </row>
    <row r="132" spans="2:7" ht="16.5" customHeight="1"/>
    <row r="133" spans="2:7" ht="16.5" customHeight="1"/>
    <row r="134" spans="2:7" ht="16.5" customHeight="1"/>
    <row r="135" spans="2:7" ht="16.5" customHeight="1"/>
    <row r="136" spans="2:7" ht="16.5" customHeight="1"/>
    <row r="137" spans="2:7" ht="16.5" customHeight="1"/>
    <row r="138" spans="2:7" ht="16.5" customHeight="1"/>
    <row r="139" spans="2:7" ht="16.5" customHeight="1"/>
    <row r="140" spans="2:7" ht="16.5" customHeight="1"/>
    <row r="141" spans="2:7" ht="16.5" customHeight="1"/>
    <row r="142" spans="2:7" ht="16.5" customHeight="1"/>
    <row r="143" spans="2:7" ht="16.5" customHeight="1"/>
    <row r="144" spans="2:7"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2">
    <mergeCell ref="F8:F12"/>
    <mergeCell ref="F42:F46"/>
  </mergeCells>
  <phoneticPr fontId="169" type="noConversion"/>
  <pageMargins left="0.69999998807907104" right="0.69999998807907104" top="0.75" bottom="0.75" header="0" footer="0"/>
  <pageSetup paperSize="9" orientation="portrait"/>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1000"/>
  <sheetViews>
    <sheetView workbookViewId="0"/>
  </sheetViews>
  <sheetFormatPr defaultColWidth="14.453125" defaultRowHeight="15" customHeight="1"/>
  <cols>
    <col min="1" max="1" width="16" customWidth="1"/>
    <col min="2" max="3" width="8.81640625" customWidth="1"/>
    <col min="4" max="4" width="3.453125" customWidth="1"/>
    <col min="5" max="7" width="8.81640625" customWidth="1"/>
    <col min="8" max="14" width="9" customWidth="1"/>
    <col min="15" max="15" width="9.26953125" customWidth="1"/>
    <col min="16" max="20" width="9" customWidth="1"/>
    <col min="21" max="28" width="8.81640625" customWidth="1"/>
    <col min="29" max="29" width="10.08984375" customWidth="1"/>
    <col min="30" max="44" width="8.81640625" customWidth="1"/>
  </cols>
  <sheetData>
    <row r="1" spans="1:44" ht="16.5" customHeight="1">
      <c r="A1" s="1054" t="s">
        <v>2138</v>
      </c>
      <c r="B1" s="1054"/>
      <c r="C1" s="1054"/>
      <c r="D1" s="1054"/>
      <c r="E1" s="1054"/>
      <c r="F1" s="1054"/>
      <c r="G1" s="1054"/>
      <c r="H1" s="1077"/>
      <c r="I1" s="1055"/>
      <c r="J1" s="1055"/>
      <c r="K1" s="1055"/>
      <c r="L1" s="1055"/>
      <c r="M1" s="1055"/>
      <c r="N1" s="1055"/>
      <c r="O1" s="1055"/>
      <c r="P1" s="1078"/>
      <c r="Q1" s="1079"/>
      <c r="R1" s="1080"/>
      <c r="S1" s="1055"/>
      <c r="T1" s="1055"/>
      <c r="U1" s="1055"/>
      <c r="V1" s="1055"/>
      <c r="W1" s="1081"/>
    </row>
    <row r="2" spans="1:44" ht="16.5" customHeight="1">
      <c r="A2" s="1055" t="s">
        <v>2139</v>
      </c>
      <c r="B2" s="1082"/>
      <c r="C2" s="1055"/>
      <c r="D2" s="1055"/>
      <c r="E2" s="1055"/>
      <c r="F2" s="1055"/>
      <c r="G2" s="1055"/>
      <c r="H2" s="1077"/>
      <c r="I2" s="1055"/>
      <c r="J2" s="1055"/>
      <c r="K2" s="1055"/>
      <c r="L2" s="1055"/>
      <c r="M2" s="1055"/>
      <c r="N2" s="1055"/>
      <c r="O2" s="1055"/>
      <c r="P2" s="1083"/>
      <c r="Q2" s="1084"/>
      <c r="R2" s="1085"/>
      <c r="S2" s="1055"/>
      <c r="T2" s="1055"/>
      <c r="U2" s="1055"/>
      <c r="V2" s="1055"/>
      <c r="W2" s="1086"/>
    </row>
    <row r="3" spans="1:44" ht="16.5" customHeight="1">
      <c r="A3" s="1054" t="s">
        <v>2100</v>
      </c>
      <c r="B3" s="1054"/>
      <c r="C3" s="1054"/>
      <c r="D3" s="1055"/>
      <c r="E3" s="1055"/>
      <c r="F3" s="1055"/>
      <c r="G3" s="1055"/>
      <c r="H3" s="1077"/>
      <c r="I3" s="1055"/>
      <c r="J3" s="1055"/>
      <c r="K3" s="1055"/>
      <c r="L3" s="1055"/>
      <c r="M3" s="1055"/>
      <c r="N3" s="1055"/>
      <c r="O3" s="1055"/>
      <c r="P3" s="1087"/>
      <c r="Q3" s="1088"/>
      <c r="R3" s="1089"/>
      <c r="S3" s="1055"/>
      <c r="T3" s="1055"/>
      <c r="U3" s="1055"/>
      <c r="V3" s="1055"/>
      <c r="W3" s="1090"/>
    </row>
    <row r="4" spans="1:44" ht="16.5" customHeight="1">
      <c r="A4" s="1091"/>
      <c r="B4" s="1092"/>
      <c r="C4" s="1092"/>
      <c r="D4" s="1092"/>
      <c r="E4" s="1092"/>
      <c r="F4" s="1092"/>
      <c r="G4" s="1092"/>
      <c r="H4" s="1093"/>
      <c r="I4" s="1094"/>
      <c r="J4" s="1094"/>
      <c r="K4" s="1094"/>
      <c r="L4" s="1094"/>
      <c r="M4" s="1095"/>
      <c r="N4" s="1095"/>
      <c r="O4" s="1095"/>
      <c r="P4" s="1096"/>
      <c r="Q4" s="1097"/>
      <c r="R4" s="1098"/>
      <c r="S4" s="1095"/>
      <c r="T4" s="1099"/>
      <c r="U4" s="1099"/>
      <c r="V4" s="1099"/>
      <c r="W4" s="1100"/>
    </row>
    <row r="5" spans="1:44" ht="16.5" customHeight="1">
      <c r="A5" s="1535" t="s">
        <v>1125</v>
      </c>
      <c r="B5" s="1091"/>
      <c r="C5" s="1091"/>
      <c r="D5" s="1091"/>
      <c r="E5" s="1091"/>
      <c r="F5" s="1091"/>
      <c r="G5" s="1091"/>
      <c r="H5" s="1093"/>
      <c r="I5" s="1092"/>
      <c r="J5" s="1092"/>
      <c r="K5" s="1092"/>
      <c r="L5" s="1092"/>
      <c r="M5" s="1099"/>
      <c r="N5" s="1099"/>
      <c r="O5" s="1099"/>
      <c r="P5" s="1101"/>
      <c r="Q5" s="1102"/>
      <c r="R5" s="1103"/>
      <c r="S5" s="1099"/>
      <c r="T5" s="1099"/>
      <c r="U5" s="1099"/>
      <c r="V5" s="1099"/>
      <c r="W5" s="1100"/>
    </row>
    <row r="6" spans="1:44" ht="16.5" customHeight="1">
      <c r="A6" s="1427"/>
      <c r="B6" s="1091"/>
      <c r="C6" s="1091"/>
      <c r="D6" s="1091"/>
      <c r="E6" s="1091"/>
      <c r="F6" s="1091"/>
      <c r="G6" s="1091"/>
      <c r="H6" s="1093"/>
      <c r="I6" s="1092"/>
      <c r="J6" s="1092"/>
      <c r="K6" s="1092"/>
      <c r="L6" s="1092"/>
      <c r="M6" s="1099"/>
      <c r="N6" s="598"/>
      <c r="O6" s="1099"/>
      <c r="P6" s="1101"/>
      <c r="Q6" s="1102"/>
      <c r="R6" s="1103"/>
      <c r="S6" s="598"/>
      <c r="T6" s="598"/>
      <c r="U6" s="598"/>
      <c r="V6" s="598"/>
      <c r="W6" s="1100"/>
    </row>
    <row r="7" spans="1:44" ht="16.5" customHeight="1">
      <c r="A7" s="1091"/>
      <c r="B7" s="1091"/>
      <c r="C7" s="1091"/>
      <c r="D7" s="1091"/>
      <c r="E7" s="1091"/>
      <c r="F7" s="1091"/>
      <c r="G7" s="1091"/>
      <c r="H7" s="1093"/>
      <c r="I7" s="1092"/>
      <c r="J7" s="1099"/>
      <c r="K7" s="1092"/>
      <c r="L7" s="1092"/>
      <c r="M7" s="1099"/>
      <c r="N7" s="598"/>
      <c r="O7" s="1104"/>
      <c r="P7" s="1105"/>
      <c r="Q7" s="1106"/>
      <c r="R7" s="1107" t="s">
        <v>14</v>
      </c>
      <c r="S7" s="1108" t="s">
        <v>2140</v>
      </c>
      <c r="T7" s="1099"/>
      <c r="U7" s="1099"/>
      <c r="V7" s="1099"/>
      <c r="W7" s="1100"/>
    </row>
    <row r="8" spans="1:44" ht="16.5" customHeight="1">
      <c r="A8" s="5"/>
      <c r="B8" s="13"/>
      <c r="C8" s="13"/>
      <c r="D8" s="13"/>
      <c r="E8" s="13"/>
      <c r="F8" s="13"/>
      <c r="G8" s="13"/>
      <c r="H8" s="1109">
        <v>2014.12</v>
      </c>
      <c r="I8" s="13">
        <v>2015.12</v>
      </c>
      <c r="J8" s="13">
        <v>2016.12</v>
      </c>
      <c r="K8" s="13">
        <v>2017.12</v>
      </c>
      <c r="L8" s="13">
        <v>2018.12</v>
      </c>
      <c r="M8" s="13">
        <v>2019.12</v>
      </c>
      <c r="N8" s="13">
        <v>2020.12</v>
      </c>
      <c r="O8" s="13">
        <v>2021.12</v>
      </c>
      <c r="P8" s="13">
        <v>2022.12</v>
      </c>
      <c r="Q8" s="13">
        <v>2023.12</v>
      </c>
      <c r="R8" s="453">
        <v>2024.12</v>
      </c>
      <c r="S8" s="13">
        <v>2025.12</v>
      </c>
      <c r="T8" s="13">
        <v>2026.12</v>
      </c>
      <c r="U8" s="13">
        <v>2027.12</v>
      </c>
      <c r="V8" s="13">
        <v>2028.12</v>
      </c>
      <c r="W8" s="1110">
        <v>2029.12</v>
      </c>
    </row>
    <row r="9" spans="1:44" ht="16.5" customHeight="1">
      <c r="A9" s="1111"/>
      <c r="B9" s="1112"/>
      <c r="C9" s="1112"/>
      <c r="D9" s="1112"/>
      <c r="E9" s="1112"/>
      <c r="F9" s="1112"/>
      <c r="G9" s="1112"/>
      <c r="H9" s="1113" t="s">
        <v>76</v>
      </c>
      <c r="I9" s="1112" t="s">
        <v>77</v>
      </c>
      <c r="J9" s="1112" t="s">
        <v>78</v>
      </c>
      <c r="K9" s="1112" t="s">
        <v>79</v>
      </c>
      <c r="L9" s="1112" t="s">
        <v>80</v>
      </c>
      <c r="M9" s="1112" t="s">
        <v>81</v>
      </c>
      <c r="N9" s="1112" t="s">
        <v>82</v>
      </c>
      <c r="O9" s="1114" t="s">
        <v>83</v>
      </c>
      <c r="P9" s="1115" t="s">
        <v>84</v>
      </c>
      <c r="Q9" s="1115" t="s">
        <v>85</v>
      </c>
      <c r="R9" s="1116" t="s">
        <v>86</v>
      </c>
      <c r="S9" s="1112" t="s">
        <v>87</v>
      </c>
      <c r="T9" s="1112" t="s">
        <v>88</v>
      </c>
      <c r="U9" s="1112" t="s">
        <v>89</v>
      </c>
      <c r="V9" s="1112" t="s">
        <v>90</v>
      </c>
      <c r="W9" s="1112" t="s">
        <v>91</v>
      </c>
    </row>
    <row r="10" spans="1:44" ht="16.5" customHeight="1">
      <c r="A10" s="5"/>
      <c r="B10" s="13"/>
      <c r="C10" s="13"/>
      <c r="D10" s="13"/>
      <c r="E10" s="13"/>
      <c r="F10" s="13"/>
      <c r="G10" s="13"/>
      <c r="H10" s="1109"/>
      <c r="I10" s="13"/>
      <c r="J10" s="13"/>
      <c r="K10" s="13"/>
      <c r="L10" s="13"/>
      <c r="M10" s="13"/>
      <c r="N10" s="13"/>
      <c r="O10" s="13"/>
      <c r="P10" s="13"/>
      <c r="Q10" s="13"/>
      <c r="R10" s="453"/>
      <c r="S10" s="13"/>
      <c r="T10" s="13"/>
      <c r="W10" s="1117"/>
    </row>
    <row r="11" spans="1:44" ht="16.5" customHeight="1">
      <c r="A11" s="1118" t="s">
        <v>2141</v>
      </c>
      <c r="B11" s="1091"/>
      <c r="C11" s="1091"/>
      <c r="D11" s="1091"/>
      <c r="E11" s="1091"/>
      <c r="F11" s="1091"/>
      <c r="G11" s="1091"/>
      <c r="H11" s="1119"/>
      <c r="I11" s="1091"/>
      <c r="J11" s="1091"/>
      <c r="K11" s="1091"/>
      <c r="L11" s="1091"/>
      <c r="M11" s="1091"/>
      <c r="N11" s="1091"/>
      <c r="O11" s="1091"/>
      <c r="P11" s="1091"/>
      <c r="Q11" s="1091"/>
      <c r="R11" s="1120"/>
      <c r="S11" s="1091"/>
      <c r="T11" s="1091"/>
      <c r="U11" s="1091"/>
      <c r="V11" s="1091"/>
      <c r="W11" s="1100"/>
    </row>
    <row r="12" spans="1:44" ht="16.5" customHeight="1">
      <c r="A12" s="1121"/>
      <c r="B12" s="1121"/>
      <c r="C12" s="1121"/>
      <c r="D12" s="1121"/>
      <c r="E12" s="1121"/>
      <c r="F12" s="1121"/>
      <c r="G12" s="1121"/>
      <c r="H12" s="1536"/>
      <c r="I12" s="1537"/>
      <c r="J12" s="1537"/>
      <c r="K12" s="1537"/>
      <c r="L12" s="1537"/>
      <c r="M12" s="1537"/>
      <c r="N12" s="1537"/>
      <c r="O12" s="1537"/>
      <c r="P12" s="1537"/>
      <c r="Q12" s="1537"/>
      <c r="R12" s="1538"/>
      <c r="S12" s="1539" t="s">
        <v>2140</v>
      </c>
      <c r="T12" s="1537"/>
      <c r="U12" s="1537"/>
      <c r="V12" s="1537"/>
      <c r="W12" s="1540"/>
      <c r="Y12" s="1122" t="s">
        <v>2142</v>
      </c>
      <c r="Z12" s="1122"/>
      <c r="AA12" s="1122"/>
      <c r="AB12" s="1122"/>
      <c r="AC12" s="1122"/>
      <c r="AD12" s="1122"/>
      <c r="AE12" s="1122"/>
      <c r="AF12" s="1122"/>
      <c r="AG12" s="1122"/>
      <c r="AH12" s="1122"/>
    </row>
    <row r="13" spans="1:44" ht="16.5" customHeight="1">
      <c r="A13" s="1123"/>
      <c r="B13" s="1123"/>
      <c r="C13" s="1123"/>
      <c r="D13" s="1124"/>
      <c r="E13" s="38"/>
      <c r="F13" s="38"/>
      <c r="G13" s="38"/>
      <c r="H13" s="1125"/>
      <c r="I13" s="38"/>
      <c r="J13" s="38"/>
      <c r="K13" s="38"/>
      <c r="L13" s="38"/>
      <c r="M13" s="38"/>
      <c r="N13" s="38"/>
      <c r="O13" s="38"/>
      <c r="P13" s="38"/>
      <c r="Q13" s="38"/>
      <c r="R13" s="1126"/>
      <c r="S13" s="38"/>
      <c r="T13" s="1127"/>
      <c r="W13" s="1117"/>
    </row>
    <row r="14" spans="1:44" ht="16.5" customHeight="1">
      <c r="A14" s="1128"/>
      <c r="B14" s="1129" t="s">
        <v>2143</v>
      </c>
      <c r="C14" s="1130"/>
      <c r="D14" s="1124"/>
      <c r="E14" s="1131"/>
      <c r="F14" s="1131"/>
      <c r="G14" s="1131"/>
      <c r="H14" s="1132">
        <f t="shared" ref="H14:W14" si="0">IF(ISERROR(H16*H18+H22*(1-H16)),0,H16*H18+H22*(1-H16))</f>
        <v>0</v>
      </c>
      <c r="I14" s="1131">
        <f t="shared" si="0"/>
        <v>0</v>
      </c>
      <c r="J14" s="1131">
        <f t="shared" si="0"/>
        <v>0</v>
      </c>
      <c r="K14" s="1131">
        <f t="shared" si="0"/>
        <v>0</v>
      </c>
      <c r="L14" s="1131">
        <f t="shared" si="0"/>
        <v>0</v>
      </c>
      <c r="M14" s="1131">
        <f t="shared" si="0"/>
        <v>0</v>
      </c>
      <c r="N14" s="1131">
        <f t="shared" si="0"/>
        <v>0</v>
      </c>
      <c r="O14" s="1131">
        <f t="shared" si="0"/>
        <v>0</v>
      </c>
      <c r="P14" s="1131">
        <f t="shared" si="0"/>
        <v>0</v>
      </c>
      <c r="Q14" s="1131">
        <f t="shared" si="0"/>
        <v>0</v>
      </c>
      <c r="R14" s="1133">
        <f t="shared" si="0"/>
        <v>0</v>
      </c>
      <c r="S14" s="1132">
        <f t="shared" si="0"/>
        <v>0</v>
      </c>
      <c r="T14" s="1131">
        <f t="shared" si="0"/>
        <v>0</v>
      </c>
      <c r="U14" s="1131">
        <f t="shared" si="0"/>
        <v>0</v>
      </c>
      <c r="V14" s="1131">
        <f t="shared" si="0"/>
        <v>0</v>
      </c>
      <c r="W14" s="1134">
        <f t="shared" si="0"/>
        <v>0</v>
      </c>
      <c r="Y14" s="1135" t="s">
        <v>2144</v>
      </c>
      <c r="Z14" s="1136"/>
      <c r="AA14" s="1136"/>
      <c r="AB14" s="1136"/>
      <c r="AC14" s="1136"/>
      <c r="AD14" s="1136"/>
      <c r="AE14" s="1136"/>
      <c r="AF14" s="1136"/>
      <c r="AG14" s="1136"/>
      <c r="AH14" s="1136"/>
      <c r="AI14" s="1136"/>
      <c r="AJ14" s="1136"/>
      <c r="AK14" s="1136"/>
      <c r="AL14" s="1136"/>
      <c r="AM14" s="1136"/>
      <c r="AN14" s="1136"/>
      <c r="AO14" s="1136"/>
      <c r="AP14" s="1136"/>
      <c r="AQ14" s="1136"/>
      <c r="AR14" s="1136"/>
    </row>
    <row r="15" spans="1:44" ht="16.5" customHeight="1">
      <c r="A15" s="1123"/>
      <c r="B15" s="1123"/>
      <c r="C15" s="1123"/>
      <c r="D15" s="1124"/>
      <c r="E15" s="3"/>
      <c r="F15" s="3"/>
      <c r="G15" s="3"/>
      <c r="H15" s="1137"/>
      <c r="I15" s="3"/>
      <c r="J15" s="3"/>
      <c r="K15" s="3"/>
      <c r="L15" s="3"/>
      <c r="M15" s="3"/>
      <c r="N15" s="3"/>
      <c r="O15" s="3"/>
      <c r="P15" s="25"/>
      <c r="Q15" s="3"/>
      <c r="R15" s="1138"/>
      <c r="S15" s="3"/>
      <c r="T15" s="3"/>
      <c r="W15" s="1139"/>
      <c r="Y15" s="1136" t="s">
        <v>2145</v>
      </c>
      <c r="Z15" s="1136"/>
      <c r="AA15" s="1136"/>
      <c r="AB15" s="1136"/>
      <c r="AC15" s="1136"/>
      <c r="AD15" s="1136"/>
      <c r="AE15" s="1136"/>
      <c r="AF15" s="1136"/>
      <c r="AG15" s="1136"/>
      <c r="AH15" s="1136"/>
      <c r="AI15" s="1136"/>
      <c r="AJ15" s="1136"/>
      <c r="AK15" s="1136"/>
      <c r="AL15" s="1136"/>
      <c r="AM15" s="1136"/>
      <c r="AN15" s="1136"/>
      <c r="AO15" s="1136"/>
      <c r="AP15" s="1136"/>
      <c r="AQ15" s="1136"/>
      <c r="AR15" s="1136"/>
    </row>
    <row r="16" spans="1:44" ht="16.5" customHeight="1">
      <c r="A16" s="1123"/>
      <c r="B16" s="1123" t="s">
        <v>2146</v>
      </c>
      <c r="C16" s="1140"/>
      <c r="D16" s="1124"/>
      <c r="E16" s="1141"/>
      <c r="F16" s="1141"/>
      <c r="G16" s="1141"/>
      <c r="H16" s="1142"/>
      <c r="I16" s="1082"/>
      <c r="J16" s="1082"/>
      <c r="K16" s="1082"/>
      <c r="L16" s="1082"/>
      <c r="M16" s="1082"/>
      <c r="N16" s="1082"/>
      <c r="O16" s="1082"/>
      <c r="P16" s="1143"/>
      <c r="Q16" s="1082"/>
      <c r="R16" s="1144"/>
      <c r="S16" s="1145"/>
      <c r="T16" s="1082"/>
      <c r="U16" s="1082"/>
      <c r="V16" s="1082"/>
      <c r="W16" s="1146"/>
      <c r="Y16" s="1136" t="s">
        <v>2147</v>
      </c>
      <c r="Z16" s="1136"/>
      <c r="AA16" s="1136"/>
      <c r="AB16" s="1136"/>
      <c r="AC16" s="1136"/>
      <c r="AD16" s="1136"/>
      <c r="AE16" s="1136"/>
      <c r="AF16" s="1136"/>
      <c r="AG16" s="1136"/>
      <c r="AH16" s="1136"/>
      <c r="AI16" s="1136"/>
      <c r="AJ16" s="1136"/>
      <c r="AK16" s="1136"/>
      <c r="AL16" s="1136"/>
      <c r="AM16" s="1136"/>
      <c r="AN16" s="1136"/>
      <c r="AO16" s="1136"/>
      <c r="AP16" s="1136"/>
      <c r="AQ16" s="1136"/>
      <c r="AR16" s="1136"/>
    </row>
    <row r="17" spans="1:44" ht="16.5" customHeight="1">
      <c r="A17" s="1123"/>
      <c r="B17" s="1123"/>
      <c r="C17" s="1140"/>
      <c r="D17" s="1124"/>
      <c r="E17" s="1141"/>
      <c r="F17" s="1141"/>
      <c r="G17" s="1141"/>
      <c r="H17" s="1147"/>
      <c r="I17" s="1141"/>
      <c r="J17" s="1141"/>
      <c r="K17" s="1141"/>
      <c r="L17" s="1141"/>
      <c r="M17" s="1141"/>
      <c r="N17" s="1141"/>
      <c r="O17" s="1141"/>
      <c r="P17" s="1131"/>
      <c r="Q17" s="1141"/>
      <c r="R17" s="1148"/>
      <c r="S17" s="1141"/>
      <c r="T17" s="1141"/>
      <c r="W17" s="1117"/>
      <c r="Y17" s="1136" t="s">
        <v>2148</v>
      </c>
      <c r="Z17" s="1136"/>
      <c r="AA17" s="1136"/>
      <c r="AB17" s="1136"/>
      <c r="AC17" s="1136"/>
      <c r="AD17" s="1136"/>
      <c r="AE17" s="1136"/>
      <c r="AF17" s="1136"/>
      <c r="AG17" s="1136"/>
      <c r="AH17" s="1136"/>
      <c r="AI17" s="1136"/>
      <c r="AJ17" s="1136"/>
      <c r="AK17" s="1136"/>
      <c r="AL17" s="1136"/>
      <c r="AM17" s="1136"/>
      <c r="AN17" s="1136"/>
      <c r="AO17" s="1136"/>
      <c r="AP17" s="1136"/>
      <c r="AQ17" s="1136"/>
      <c r="AR17" s="1136"/>
    </row>
    <row r="18" spans="1:44" ht="16.5" customHeight="1">
      <c r="A18" s="1128"/>
      <c r="B18" s="1128" t="s">
        <v>2149</v>
      </c>
      <c r="C18" s="1130"/>
      <c r="D18" s="1124"/>
      <c r="E18" s="1131"/>
      <c r="F18" s="1131"/>
      <c r="G18" s="1131"/>
      <c r="H18" s="1132">
        <f t="shared" ref="H18:W18" si="1">H19-H20</f>
        <v>2.9947061219489691E-2</v>
      </c>
      <c r="I18" s="1131">
        <f t="shared" si="1"/>
        <v>2.9530649358991481E-2</v>
      </c>
      <c r="J18" s="1131">
        <f t="shared" si="1"/>
        <v>2.3638398174009107E-2</v>
      </c>
      <c r="K18" s="1131">
        <f t="shared" si="1"/>
        <v>2.2107995702244504E-2</v>
      </c>
      <c r="L18" s="1131">
        <f t="shared" si="1"/>
        <v>2.4393544654971296E-2</v>
      </c>
      <c r="M18" s="1131">
        <f t="shared" si="1"/>
        <v>2.3449696124964226E-2</v>
      </c>
      <c r="N18" s="1131">
        <f t="shared" si="1"/>
        <v>1.9273246782543933E-2</v>
      </c>
      <c r="O18" s="1131">
        <f t="shared" si="1"/>
        <v>1.5276114119746765E-2</v>
      </c>
      <c r="P18" s="1131">
        <f t="shared" si="1"/>
        <v>1.1609966935144682E-2</v>
      </c>
      <c r="Q18" s="1131">
        <f t="shared" si="1"/>
        <v>2.5192189642581728E-2</v>
      </c>
      <c r="R18" s="1149">
        <f t="shared" si="1"/>
        <v>2.7720432384267069E-2</v>
      </c>
      <c r="S18" s="1131" t="e">
        <f t="shared" si="1"/>
        <v>#DIV/0!</v>
      </c>
      <c r="T18" s="1131" t="e">
        <f t="shared" si="1"/>
        <v>#DIV/0!</v>
      </c>
      <c r="U18" s="1131" t="e">
        <f t="shared" si="1"/>
        <v>#DIV/0!</v>
      </c>
      <c r="V18" s="1131" t="e">
        <f t="shared" si="1"/>
        <v>#DIV/0!</v>
      </c>
      <c r="W18" s="1150" t="e">
        <f t="shared" si="1"/>
        <v>#DIV/0!</v>
      </c>
      <c r="Y18" s="1135" t="s">
        <v>2150</v>
      </c>
      <c r="Z18" s="1136"/>
      <c r="AA18" s="1136"/>
      <c r="AB18" s="1136"/>
      <c r="AC18" s="1136"/>
      <c r="AD18" s="1136"/>
      <c r="AE18" s="1136"/>
      <c r="AF18" s="1136"/>
      <c r="AG18" s="1136"/>
      <c r="AH18" s="1136"/>
      <c r="AI18" s="1136"/>
      <c r="AJ18" s="1136"/>
      <c r="AK18" s="1136"/>
      <c r="AL18" s="1136"/>
      <c r="AM18" s="1136"/>
      <c r="AN18" s="1136"/>
      <c r="AO18" s="1136"/>
      <c r="AP18" s="1136"/>
      <c r="AQ18" s="1136"/>
      <c r="AR18" s="1136"/>
    </row>
    <row r="19" spans="1:44" ht="16.5" customHeight="1">
      <c r="A19" s="1123"/>
      <c r="B19" s="1151" t="s">
        <v>1423</v>
      </c>
      <c r="C19" s="1140"/>
      <c r="D19" s="1124"/>
      <c r="E19" s="1141"/>
      <c r="F19" s="1141"/>
      <c r="G19" s="1141"/>
      <c r="H19" s="1147">
        <f>IF(ISERROR(('Annual(ctrlv)'!J52+'Annual(ctrlv)'!J67)/'Annual(ctrlv)'!J379),0,('Annual(ctrlv)'!J52+'Annual(ctrlv)'!J67)/'Annual(ctrlv)'!J379)</f>
        <v>3.9382197307693309E-2</v>
      </c>
      <c r="I19" s="1141">
        <f>IF(ISERROR(('Annual(ctrlv)'!K52+'Annual(ctrlv)'!K67)/'Annual(ctrlv)'!K379),0,('Annual(ctrlv)'!K52+'Annual(ctrlv)'!K67)/'Annual(ctrlv)'!K379)</f>
        <v>3.7907586261170731E-2</v>
      </c>
      <c r="J19" s="1141">
        <f>IF(ISERROR(('Annual(ctrlv)'!L52+'Annual(ctrlv)'!L67)/'Annual(ctrlv)'!L379),0,('Annual(ctrlv)'!L52+'Annual(ctrlv)'!L67)/'Annual(ctrlv)'!L379)</f>
        <v>3.2786582736589985E-2</v>
      </c>
      <c r="K19" s="1141">
        <f>IF(ISERROR(('Annual(ctrlv)'!M52+'Annual(ctrlv)'!M67)/'Annual(ctrlv)'!M379),0,('Annual(ctrlv)'!M52+'Annual(ctrlv)'!M67)/'Annual(ctrlv)'!M379)</f>
        <v>3.2103042676033679E-2</v>
      </c>
      <c r="L19" s="1141">
        <f>IF(ISERROR(('Annual(ctrlv)'!N52+'Annual(ctrlv)'!N67)/'Annual(ctrlv)'!N379),0,('Annual(ctrlv)'!N52+'Annual(ctrlv)'!N67)/'Annual(ctrlv)'!N379)</f>
        <v>3.5948759386274176E-2</v>
      </c>
      <c r="M19" s="1141">
        <f>IF(ISERROR(('Annual(ctrlv)'!O52+'Annual(ctrlv)'!O67)/'Annual(ctrlv)'!O379),0,('Annual(ctrlv)'!O52+'Annual(ctrlv)'!O67)/'Annual(ctrlv)'!O379)</f>
        <v>3.0259689070037784E-2</v>
      </c>
      <c r="N19" s="1141">
        <f>IF(ISERROR(('Annual(ctrlv)'!P52+'Annual(ctrlv)'!P67)/'Annual(ctrlv)'!P379),0,('Annual(ctrlv)'!P52+'Annual(ctrlv)'!P67)/'Annual(ctrlv)'!P379)</f>
        <v>2.8615999627859406E-2</v>
      </c>
      <c r="O19" s="1141">
        <f>IF(ISERROR(('Annual(ctrlv)'!Q52+'Annual(ctrlv)'!Q67)/'Annual(ctrlv)'!Q379),0,('Annual(ctrlv)'!Q52+'Annual(ctrlv)'!Q67)/'Annual(ctrlv)'!Q379)</f>
        <v>2.4116642170215221E-2</v>
      </c>
      <c r="P19" s="1141">
        <f>IF(ISERROR(('Annual(ctrlv)'!R52+'Annual(ctrlv)'!R67)/'Annual(ctrlv)'!R379),0,('Annual(ctrlv)'!R52+'Annual(ctrlv)'!R67)/'Annual(ctrlv)'!R379)</f>
        <v>2.2014630437956571E-2</v>
      </c>
      <c r="Q19" s="1141">
        <f>IF(ISERROR(('Annual(ctrlv)'!S52+'Annual(ctrlv)'!S67)/'Annual(ctrlv)'!S379),0,('Annual(ctrlv)'!S52+'Annual(ctrlv)'!S67)/'Annual(ctrlv)'!S379)</f>
        <v>2.5192189642581728E-2</v>
      </c>
      <c r="R19" s="1148">
        <f>IF(ISERROR(('Annual(ctrlv)'!T52+'Annual(ctrlv)'!T67)/'Annual(ctrlv)'!T379),0,('Annual(ctrlv)'!T52+'Annual(ctrlv)'!T67)/'Annual(ctrlv)'!T379)</f>
        <v>2.7720432384267069E-2</v>
      </c>
      <c r="S19" s="1141">
        <f>현대건설!I81</f>
        <v>0</v>
      </c>
      <c r="T19" s="1141">
        <f>현대건설!J81</f>
        <v>0</v>
      </c>
      <c r="U19" s="1141">
        <f>현대건설!K81</f>
        <v>0</v>
      </c>
      <c r="V19" s="1141">
        <f>현대건설!L81</f>
        <v>0</v>
      </c>
      <c r="W19" s="1141">
        <f>현대건설!M81</f>
        <v>0</v>
      </c>
      <c r="Y19" s="1135"/>
      <c r="Z19" s="1136"/>
      <c r="AA19" s="1136"/>
      <c r="AB19" s="1136"/>
      <c r="AC19" s="1136"/>
      <c r="AD19" s="1136"/>
      <c r="AE19" s="1136"/>
      <c r="AF19" s="1136"/>
      <c r="AG19" s="1136"/>
      <c r="AH19" s="1136"/>
      <c r="AI19" s="1136"/>
      <c r="AJ19" s="1136"/>
      <c r="AK19" s="1136"/>
      <c r="AL19" s="1136"/>
      <c r="AM19" s="1136"/>
      <c r="AN19" s="1136"/>
      <c r="AO19" s="1136"/>
      <c r="AP19" s="1136"/>
      <c r="AQ19" s="1136"/>
      <c r="AR19" s="1136"/>
    </row>
    <row r="20" spans="1:44" ht="16.5" customHeight="1">
      <c r="A20" s="1123"/>
      <c r="B20" s="1151" t="s">
        <v>2151</v>
      </c>
      <c r="C20" s="1140"/>
      <c r="D20" s="1124"/>
      <c r="E20" s="1141"/>
      <c r="F20" s="1141"/>
      <c r="G20" s="1141"/>
      <c r="H20" s="1147">
        <f>IF(ISERROR(J19*('Annual(ctrlv)'!J93/'Annual(ctrlv)'!J92)),0,J19*('Annual(ctrlv)'!J93/'Annual(ctrlv)'!J92))</f>
        <v>9.4351360882036182E-3</v>
      </c>
      <c r="I20" s="1141">
        <f>IF(ISERROR(K19*('Annual(ctrlv)'!K93/'Annual(ctrlv)'!K92)),0,K19*('Annual(ctrlv)'!K93/'Annual(ctrlv)'!K92))</f>
        <v>8.3769369021792495E-3</v>
      </c>
      <c r="J20" s="1141">
        <f>IF(ISERROR(L19*('Annual(ctrlv)'!L93/'Annual(ctrlv)'!L92)),0,L19*('Annual(ctrlv)'!L93/'Annual(ctrlv)'!L92))</f>
        <v>9.1481845625808779E-3</v>
      </c>
      <c r="K20" s="1141">
        <f>IF(ISERROR(M19*('Annual(ctrlv)'!M93/'Annual(ctrlv)'!M92)),0,M19*('Annual(ctrlv)'!M93/'Annual(ctrlv)'!M92))</f>
        <v>9.9950469737891748E-3</v>
      </c>
      <c r="L20" s="1141">
        <f>IF(ISERROR(N19*('Annual(ctrlv)'!N93/'Annual(ctrlv)'!N92)),0,N19*('Annual(ctrlv)'!N93/'Annual(ctrlv)'!N92))</f>
        <v>1.1555214731302882E-2</v>
      </c>
      <c r="M20" s="1141">
        <f>IF(ISERROR(O19*('Annual(ctrlv)'!O93/'Annual(ctrlv)'!O92)),0,O19*('Annual(ctrlv)'!O93/'Annual(ctrlv)'!O92))</f>
        <v>6.8099929450735567E-3</v>
      </c>
      <c r="N20" s="1141">
        <f>IF(ISERROR(P19*('Annual(ctrlv)'!P93/'Annual(ctrlv)'!P92)),0,P19*('Annual(ctrlv)'!P93/'Annual(ctrlv)'!P92))</f>
        <v>9.3427528453154714E-3</v>
      </c>
      <c r="O20" s="1141">
        <f>IF(ISERROR(Q19*('Annual(ctrlv)'!Q93/'Annual(ctrlv)'!Q92)),0,Q19*('Annual(ctrlv)'!Q93/'Annual(ctrlv)'!Q92))</f>
        <v>8.8405280504684561E-3</v>
      </c>
      <c r="P20" s="1141">
        <f>IF(ISERROR(R19*('Annual(ctrlv)'!R93/'Annual(ctrlv)'!R92)),0,R19*('Annual(ctrlv)'!R93/'Annual(ctrlv)'!R92))</f>
        <v>1.0404663502811889E-2</v>
      </c>
      <c r="Q20" s="1141">
        <f>IF(ISERROR(S19*('Annual(ctrlv)'!S93/'Annual(ctrlv)'!S92)),0,S19*('Annual(ctrlv)'!S93/'Annual(ctrlv)'!S92))</f>
        <v>0</v>
      </c>
      <c r="R20" s="1148">
        <f>IF(ISERROR(T19*('Annual(ctrlv)'!T93/'Annual(ctrlv)'!T92)),0,T19*('Annual(ctrlv)'!T93/'Annual(ctrlv)'!T92))</f>
        <v>0</v>
      </c>
      <c r="S20" s="1141" t="e">
        <f>S19*(현대건설!I96/현대건설!I94)</f>
        <v>#DIV/0!</v>
      </c>
      <c r="T20" s="1141" t="e">
        <f>T19*(현대건설!J96/현대건설!J94)</f>
        <v>#DIV/0!</v>
      </c>
      <c r="U20" s="1141" t="e">
        <f>U19*(현대건설!K96/현대건설!K94)</f>
        <v>#DIV/0!</v>
      </c>
      <c r="V20" s="1141" t="e">
        <f>V19*(현대건설!L96/현대건설!L94)</f>
        <v>#DIV/0!</v>
      </c>
      <c r="W20" s="1141" t="e">
        <f>W19*(현대건설!M96/현대건설!M94)</f>
        <v>#DIV/0!</v>
      </c>
      <c r="Y20" s="1152" t="s">
        <v>2152</v>
      </c>
      <c r="Z20" s="1136"/>
      <c r="AA20" s="1136"/>
      <c r="AB20" s="1136"/>
      <c r="AC20" s="1136"/>
      <c r="AD20" s="1136" t="s">
        <v>2153</v>
      </c>
      <c r="AE20" s="1136"/>
      <c r="AF20" s="1136"/>
      <c r="AG20" s="1136"/>
      <c r="AH20" s="1136"/>
      <c r="AI20" s="1136"/>
      <c r="AJ20" s="1136"/>
      <c r="AK20" s="1136"/>
      <c r="AL20" s="1136"/>
      <c r="AM20" s="1136"/>
      <c r="AN20" s="1136"/>
      <c r="AO20" s="1136"/>
      <c r="AP20" s="1136"/>
      <c r="AQ20" s="1136"/>
      <c r="AR20" s="1136"/>
    </row>
    <row r="21" spans="1:44" ht="16.5" customHeight="1">
      <c r="A21" s="1123"/>
      <c r="B21" s="1123"/>
      <c r="C21" s="1123"/>
      <c r="D21" s="1124"/>
      <c r="E21" s="3"/>
      <c r="F21" s="3"/>
      <c r="G21" s="3"/>
      <c r="H21" s="1137"/>
      <c r="I21" s="3"/>
      <c r="J21" s="3"/>
      <c r="K21" s="3"/>
      <c r="L21" s="3"/>
      <c r="M21" s="3"/>
      <c r="N21" s="3"/>
      <c r="O21" s="3"/>
      <c r="P21" s="25"/>
      <c r="Q21" s="3"/>
      <c r="R21" s="1138"/>
      <c r="S21" s="3"/>
      <c r="T21" s="3"/>
      <c r="W21" s="1117"/>
      <c r="Y21" s="1136" t="s">
        <v>2154</v>
      </c>
      <c r="Z21" s="1136"/>
      <c r="AA21" s="1136"/>
      <c r="AB21" s="1136"/>
      <c r="AC21" s="1136"/>
      <c r="AD21" s="1136"/>
      <c r="AE21" s="1136"/>
      <c r="AF21" s="1136"/>
      <c r="AG21" s="1136"/>
      <c r="AH21" s="1136"/>
      <c r="AI21" s="1136"/>
      <c r="AJ21" s="1136"/>
      <c r="AK21" s="1136"/>
      <c r="AL21" s="1136"/>
      <c r="AM21" s="1136"/>
      <c r="AN21" s="1136"/>
      <c r="AO21" s="1136"/>
      <c r="AP21" s="1136"/>
      <c r="AQ21" s="1136"/>
      <c r="AR21" s="1136"/>
    </row>
    <row r="22" spans="1:44" ht="16.5" customHeight="1">
      <c r="A22" s="1123"/>
      <c r="B22" s="1128" t="s">
        <v>2155</v>
      </c>
      <c r="C22" s="1140"/>
      <c r="D22" s="1124"/>
      <c r="E22" s="1141"/>
      <c r="F22" s="1141"/>
      <c r="G22" s="1141"/>
      <c r="H22" s="1132">
        <f t="shared" ref="H22:W22" si="2">H23+H24</f>
        <v>0</v>
      </c>
      <c r="I22" s="1131">
        <f t="shared" si="2"/>
        <v>0</v>
      </c>
      <c r="J22" s="1131">
        <f t="shared" si="2"/>
        <v>0</v>
      </c>
      <c r="K22" s="1131">
        <f t="shared" si="2"/>
        <v>0</v>
      </c>
      <c r="L22" s="1131">
        <f t="shared" si="2"/>
        <v>0</v>
      </c>
      <c r="M22" s="1131">
        <f t="shared" si="2"/>
        <v>0</v>
      </c>
      <c r="N22" s="1131">
        <f t="shared" si="2"/>
        <v>0</v>
      </c>
      <c r="O22" s="1131">
        <f t="shared" si="2"/>
        <v>0</v>
      </c>
      <c r="P22" s="1131">
        <f t="shared" si="2"/>
        <v>0</v>
      </c>
      <c r="Q22" s="1131">
        <f t="shared" si="2"/>
        <v>0</v>
      </c>
      <c r="R22" s="1149">
        <f t="shared" si="2"/>
        <v>0</v>
      </c>
      <c r="S22" s="1153">
        <f t="shared" si="2"/>
        <v>0</v>
      </c>
      <c r="T22" s="1131">
        <f t="shared" si="2"/>
        <v>0</v>
      </c>
      <c r="U22" s="1131">
        <f t="shared" si="2"/>
        <v>0</v>
      </c>
      <c r="V22" s="1131">
        <f t="shared" si="2"/>
        <v>0</v>
      </c>
      <c r="W22" s="1134">
        <f t="shared" si="2"/>
        <v>0</v>
      </c>
      <c r="Y22" s="1136" t="s">
        <v>2156</v>
      </c>
      <c r="Z22" s="1136"/>
      <c r="AA22" s="1136"/>
      <c r="AB22" s="1136"/>
      <c r="AC22" s="1136"/>
      <c r="AD22" s="1136"/>
      <c r="AE22" s="1136"/>
      <c r="AF22" s="1136"/>
      <c r="AG22" s="1136"/>
      <c r="AH22" s="1136"/>
      <c r="AI22" s="1136"/>
      <c r="AJ22" s="1136"/>
      <c r="AK22" s="1136"/>
      <c r="AL22" s="1136"/>
      <c r="AM22" s="1136"/>
      <c r="AN22" s="1136"/>
      <c r="AO22" s="1136"/>
      <c r="AP22" s="1136"/>
      <c r="AQ22" s="1136"/>
      <c r="AR22" s="1136"/>
    </row>
    <row r="23" spans="1:44" ht="16.5" customHeight="1">
      <c r="A23" s="1123"/>
      <c r="B23" s="1151" t="s">
        <v>2157</v>
      </c>
      <c r="C23" s="1140"/>
      <c r="D23" s="1124"/>
      <c r="E23" s="1141"/>
      <c r="F23" s="1141"/>
      <c r="G23" s="1141"/>
      <c r="H23" s="1147">
        <f t="shared" ref="H23:Q23" si="3">I23</f>
        <v>0</v>
      </c>
      <c r="I23" s="1141">
        <f t="shared" si="3"/>
        <v>0</v>
      </c>
      <c r="J23" s="1141">
        <f t="shared" si="3"/>
        <v>0</v>
      </c>
      <c r="K23" s="1141">
        <f t="shared" si="3"/>
        <v>0</v>
      </c>
      <c r="L23" s="1141">
        <f t="shared" si="3"/>
        <v>0</v>
      </c>
      <c r="M23" s="1141">
        <f t="shared" si="3"/>
        <v>0</v>
      </c>
      <c r="N23" s="1141">
        <f t="shared" si="3"/>
        <v>0</v>
      </c>
      <c r="O23" s="1141">
        <f t="shared" si="3"/>
        <v>0</v>
      </c>
      <c r="P23" s="1141">
        <f t="shared" si="3"/>
        <v>0</v>
      </c>
      <c r="Q23" s="1141">
        <f t="shared" si="3"/>
        <v>0</v>
      </c>
      <c r="R23" s="1148"/>
      <c r="S23" s="1154"/>
      <c r="T23" s="1141">
        <f t="shared" ref="T23:W23" si="4">S23</f>
        <v>0</v>
      </c>
      <c r="U23" s="1141">
        <f t="shared" si="4"/>
        <v>0</v>
      </c>
      <c r="V23" s="1141">
        <f t="shared" si="4"/>
        <v>0</v>
      </c>
      <c r="W23" s="1155">
        <f t="shared" si="4"/>
        <v>0</v>
      </c>
      <c r="Y23" s="1136" t="s">
        <v>2158</v>
      </c>
      <c r="Z23" s="1136"/>
      <c r="AA23" s="1136"/>
      <c r="AB23" s="1136"/>
      <c r="AC23" s="1136"/>
      <c r="AD23" s="1136"/>
      <c r="AE23" s="1136"/>
      <c r="AF23" s="1136"/>
      <c r="AG23" s="1136"/>
      <c r="AH23" s="1136"/>
      <c r="AI23" s="1136"/>
      <c r="AJ23" s="1136"/>
      <c r="AK23" s="1136"/>
      <c r="AL23" s="1136"/>
      <c r="AM23" s="1136"/>
      <c r="AN23" s="1136"/>
      <c r="AO23" s="1136"/>
      <c r="AP23" s="1136"/>
      <c r="AQ23" s="1136"/>
      <c r="AR23" s="1136"/>
    </row>
    <row r="24" spans="1:44" ht="16.5" customHeight="1">
      <c r="A24" s="1123"/>
      <c r="B24" s="1151" t="s">
        <v>2159</v>
      </c>
      <c r="C24" s="1140"/>
      <c r="D24" s="1124"/>
      <c r="E24" s="1141"/>
      <c r="F24" s="1141"/>
      <c r="G24" s="1141"/>
      <c r="H24" s="1147">
        <f t="shared" ref="H24:R24" si="5">I24</f>
        <v>0</v>
      </c>
      <c r="I24" s="1141">
        <f t="shared" si="5"/>
        <v>0</v>
      </c>
      <c r="J24" s="1141">
        <f t="shared" si="5"/>
        <v>0</v>
      </c>
      <c r="K24" s="1141">
        <f t="shared" si="5"/>
        <v>0</v>
      </c>
      <c r="L24" s="1141">
        <f t="shared" si="5"/>
        <v>0</v>
      </c>
      <c r="M24" s="1141">
        <f t="shared" si="5"/>
        <v>0</v>
      </c>
      <c r="N24" s="1141">
        <f t="shared" si="5"/>
        <v>0</v>
      </c>
      <c r="O24" s="1141">
        <f t="shared" si="5"/>
        <v>0</v>
      </c>
      <c r="P24" s="1141">
        <f t="shared" si="5"/>
        <v>0</v>
      </c>
      <c r="Q24" s="1141">
        <f t="shared" si="5"/>
        <v>0</v>
      </c>
      <c r="R24" s="1148">
        <f t="shared" si="5"/>
        <v>0</v>
      </c>
      <c r="S24" s="1154">
        <f>S25*S26</f>
        <v>0</v>
      </c>
      <c r="T24" s="1141">
        <f t="shared" ref="T24:W24" si="6">S24</f>
        <v>0</v>
      </c>
      <c r="U24" s="1141">
        <f t="shared" si="6"/>
        <v>0</v>
      </c>
      <c r="V24" s="1141">
        <f t="shared" si="6"/>
        <v>0</v>
      </c>
      <c r="W24" s="154">
        <f t="shared" si="6"/>
        <v>0</v>
      </c>
      <c r="Y24" s="1136" t="s">
        <v>2160</v>
      </c>
      <c r="Z24" s="1136"/>
      <c r="AA24" s="1136"/>
      <c r="AB24" s="1136"/>
      <c r="AC24" s="1136"/>
      <c r="AD24" s="1136"/>
      <c r="AE24" s="1136"/>
      <c r="AF24" s="1136"/>
      <c r="AG24" s="1136"/>
      <c r="AH24" s="1136"/>
      <c r="AI24" s="1136"/>
      <c r="AJ24" s="1136"/>
      <c r="AK24" s="1136"/>
      <c r="AL24" s="1136"/>
      <c r="AM24" s="1136"/>
      <c r="AN24" s="1136"/>
      <c r="AO24" s="1136"/>
      <c r="AP24" s="1136"/>
      <c r="AQ24" s="1136"/>
      <c r="AR24" s="1136"/>
    </row>
    <row r="25" spans="1:44" ht="16.5" customHeight="1">
      <c r="A25" s="1123"/>
      <c r="B25" s="1151" t="s">
        <v>2161</v>
      </c>
      <c r="C25" s="1156"/>
      <c r="D25" s="1124"/>
      <c r="E25" s="1157"/>
      <c r="F25" s="1157"/>
      <c r="G25" s="1157"/>
      <c r="H25" s="1158"/>
      <c r="I25" s="1157"/>
      <c r="J25" s="1157"/>
      <c r="K25" s="1157"/>
      <c r="L25" s="1157"/>
      <c r="M25" s="1157"/>
      <c r="N25" s="1157"/>
      <c r="O25" s="1157"/>
      <c r="Q25" s="1131"/>
      <c r="R25" s="1159"/>
      <c r="S25" s="1160"/>
      <c r="T25" s="1157"/>
      <c r="W25" s="1117"/>
      <c r="Y25" s="1135" t="s">
        <v>2162</v>
      </c>
      <c r="Z25" s="1136"/>
      <c r="AA25" s="1136"/>
      <c r="AB25" s="1136"/>
      <c r="AC25" s="1136"/>
      <c r="AD25" s="1136"/>
      <c r="AE25" s="1136"/>
      <c r="AF25" s="1136"/>
      <c r="AG25" s="1136"/>
      <c r="AH25" s="1136"/>
      <c r="AI25" s="1136"/>
      <c r="AJ25" s="1136"/>
      <c r="AK25" s="1136"/>
      <c r="AL25" s="1136"/>
      <c r="AM25" s="1136"/>
      <c r="AN25" s="1136"/>
      <c r="AO25" s="1136"/>
      <c r="AP25" s="1136"/>
      <c r="AQ25" s="1136"/>
      <c r="AR25" s="1136"/>
    </row>
    <row r="26" spans="1:44" ht="16.5" customHeight="1">
      <c r="A26" s="1123"/>
      <c r="B26" s="397" t="s">
        <v>2163</v>
      </c>
      <c r="C26" s="1161"/>
      <c r="D26" s="1124"/>
      <c r="E26" s="3"/>
      <c r="F26" s="3"/>
      <c r="G26" s="3"/>
      <c r="H26" s="1137"/>
      <c r="I26" s="3"/>
      <c r="J26" s="3"/>
      <c r="K26" s="3"/>
      <c r="L26" s="3"/>
      <c r="M26" s="38"/>
      <c r="N26" s="38"/>
      <c r="R26" s="1162" t="s">
        <v>2164</v>
      </c>
      <c r="S26" s="1163"/>
      <c r="T26" s="38"/>
      <c r="W26" s="1117"/>
      <c r="Y26" s="1136" t="s">
        <v>2165</v>
      </c>
      <c r="Z26" s="1136"/>
      <c r="AA26" s="1136"/>
      <c r="AB26" s="1136"/>
      <c r="AC26" s="1136"/>
      <c r="AD26" s="1136"/>
      <c r="AE26" s="1136"/>
      <c r="AF26" s="1136"/>
      <c r="AG26" s="1136"/>
      <c r="AH26" s="1136"/>
      <c r="AI26" s="1136"/>
      <c r="AJ26" s="1136"/>
      <c r="AK26" s="1136"/>
      <c r="AL26" s="1136"/>
      <c r="AM26" s="1136"/>
      <c r="AN26" s="1136"/>
      <c r="AO26" s="1136"/>
      <c r="AP26" s="1136"/>
      <c r="AQ26" s="1136"/>
      <c r="AR26" s="1136"/>
    </row>
    <row r="27" spans="1:44" ht="16.5" customHeight="1">
      <c r="A27" s="1123"/>
      <c r="B27" s="1151" t="s">
        <v>2166</v>
      </c>
      <c r="C27" s="1123"/>
      <c r="D27" s="1124"/>
      <c r="E27" s="3"/>
      <c r="F27" s="3"/>
      <c r="G27" s="3"/>
      <c r="H27" s="1137"/>
      <c r="I27" s="3"/>
      <c r="J27" s="3"/>
      <c r="K27" s="3"/>
      <c r="L27" s="3"/>
      <c r="M27" s="38"/>
      <c r="N27" s="38"/>
      <c r="O27" s="38"/>
      <c r="P27" s="1164"/>
      <c r="Q27" s="344"/>
      <c r="R27" s="1126"/>
      <c r="S27" s="38"/>
      <c r="T27" s="38"/>
      <c r="W27" s="1117"/>
      <c r="Y27" s="1136" t="s">
        <v>2167</v>
      </c>
      <c r="Z27" s="1136"/>
      <c r="AA27" s="1136"/>
      <c r="AB27" s="1136"/>
      <c r="AC27" s="1136"/>
      <c r="AD27" s="1136"/>
      <c r="AE27" s="1136"/>
      <c r="AF27" s="1136"/>
      <c r="AG27" s="1136"/>
      <c r="AH27" s="1136"/>
      <c r="AI27" s="1136"/>
      <c r="AJ27" s="1136"/>
      <c r="AK27" s="1136"/>
      <c r="AL27" s="1136"/>
      <c r="AM27" s="1136"/>
      <c r="AN27" s="1136"/>
      <c r="AO27" s="1136"/>
      <c r="AP27" s="1136"/>
      <c r="AQ27" s="1136"/>
      <c r="AR27" s="1136"/>
    </row>
    <row r="28" spans="1:44" ht="16.5" customHeight="1">
      <c r="A28" s="1123"/>
      <c r="B28" s="1151" t="s">
        <v>2168</v>
      </c>
      <c r="C28" s="1123"/>
      <c r="D28" s="1124"/>
      <c r="E28" s="3"/>
      <c r="F28" s="3"/>
      <c r="G28" s="3"/>
      <c r="H28" s="1137"/>
      <c r="I28" s="3"/>
      <c r="J28" s="3"/>
      <c r="K28" s="3"/>
      <c r="L28" s="3"/>
      <c r="M28" s="38"/>
      <c r="N28" s="38"/>
      <c r="O28" s="38"/>
      <c r="P28" s="1164"/>
      <c r="Q28" s="344"/>
      <c r="R28" s="1126"/>
      <c r="S28" s="38"/>
      <c r="T28" s="38"/>
      <c r="W28" s="1117"/>
      <c r="Y28" s="1165"/>
      <c r="Z28" s="1136"/>
      <c r="AA28" s="1136"/>
      <c r="AB28" s="1136"/>
      <c r="AC28" s="1136"/>
      <c r="AD28" s="1136"/>
      <c r="AE28" s="1136"/>
      <c r="AF28" s="1136"/>
      <c r="AG28" s="1136"/>
      <c r="AH28" s="1136"/>
      <c r="AI28" s="1136"/>
      <c r="AJ28" s="1136"/>
      <c r="AK28" s="1136"/>
      <c r="AL28" s="1136"/>
      <c r="AM28" s="1136"/>
      <c r="AN28" s="1136"/>
      <c r="AO28" s="1136"/>
      <c r="AP28" s="1136"/>
      <c r="AQ28" s="1136"/>
      <c r="AR28" s="1136"/>
    </row>
    <row r="29" spans="1:44" ht="16.5" customHeight="1">
      <c r="A29" s="1123"/>
      <c r="B29" s="1123"/>
      <c r="C29" s="1151"/>
      <c r="D29" s="1123"/>
      <c r="E29" s="3"/>
      <c r="F29" s="3"/>
      <c r="G29" s="3"/>
      <c r="H29" s="1137"/>
      <c r="I29" s="3"/>
      <c r="J29" s="3"/>
      <c r="K29" s="3"/>
      <c r="L29" s="3"/>
      <c r="M29" s="38"/>
      <c r="N29" s="38"/>
      <c r="O29" s="38"/>
      <c r="P29" s="1164"/>
      <c r="Q29" s="38"/>
      <c r="R29" s="1126"/>
      <c r="S29" s="38"/>
      <c r="T29" s="38"/>
      <c r="W29" s="1117"/>
      <c r="Y29" s="1166"/>
      <c r="Z29" s="1136"/>
      <c r="AA29" s="1136"/>
      <c r="AB29" s="1136"/>
      <c r="AC29" s="1136"/>
      <c r="AD29" s="1136"/>
      <c r="AE29" s="1136"/>
      <c r="AF29" s="1136"/>
      <c r="AG29" s="1136"/>
      <c r="AH29" s="1136"/>
      <c r="AI29" s="1136"/>
      <c r="AJ29" s="1136"/>
      <c r="AK29" s="1136"/>
      <c r="AL29" s="1136"/>
      <c r="AM29" s="1136"/>
      <c r="AN29" s="1136"/>
      <c r="AO29" s="1136"/>
      <c r="AP29" s="1136"/>
      <c r="AQ29" s="1136"/>
      <c r="AR29" s="1136"/>
    </row>
    <row r="30" spans="1:44" ht="16.5" customHeight="1">
      <c r="A30" s="1123"/>
      <c r="B30" s="1123"/>
      <c r="C30" s="1123"/>
      <c r="D30" s="1123"/>
      <c r="E30" s="3"/>
      <c r="F30" s="3"/>
      <c r="G30" s="3"/>
      <c r="H30" s="1137"/>
      <c r="I30" s="3"/>
      <c r="J30" s="3"/>
      <c r="K30" s="3"/>
      <c r="L30" s="3"/>
      <c r="M30" s="38"/>
      <c r="N30" s="38"/>
      <c r="O30" s="38"/>
      <c r="P30" s="38"/>
      <c r="Q30" s="38"/>
      <c r="R30" s="1126"/>
      <c r="S30" s="38"/>
      <c r="T30" s="38"/>
      <c r="U30" s="1167"/>
      <c r="V30" s="1167"/>
      <c r="W30" s="1168"/>
      <c r="Y30" s="1136" t="s">
        <v>2169</v>
      </c>
      <c r="Z30" s="1136"/>
      <c r="AA30" s="1136"/>
      <c r="AB30" s="1136"/>
      <c r="AC30" s="1136"/>
      <c r="AD30" s="1136"/>
      <c r="AE30" s="1136"/>
      <c r="AF30" s="1136"/>
      <c r="AG30" s="1136"/>
      <c r="AH30" s="1136"/>
      <c r="AI30" s="1136"/>
      <c r="AJ30" s="1136"/>
      <c r="AK30" s="1136"/>
      <c r="AL30" s="1136"/>
      <c r="AM30" s="1136"/>
      <c r="AN30" s="1136"/>
      <c r="AO30" s="1136"/>
      <c r="AP30" s="1136"/>
      <c r="AQ30" s="1136"/>
      <c r="AR30" s="1136"/>
    </row>
    <row r="31" spans="1:44" ht="16.5" customHeight="1">
      <c r="A31" s="1169" t="s">
        <v>2170</v>
      </c>
      <c r="B31" s="1170"/>
      <c r="C31" s="1170"/>
      <c r="D31" s="1170"/>
      <c r="E31" s="1170"/>
      <c r="F31" s="1170"/>
      <c r="G31" s="1170"/>
      <c r="H31" s="1169"/>
      <c r="I31" s="1170"/>
      <c r="J31" s="1170"/>
      <c r="K31" s="1170"/>
      <c r="L31" s="1170"/>
      <c r="M31" s="1170"/>
      <c r="N31" s="1127"/>
      <c r="O31" s="1127"/>
      <c r="P31" s="1127"/>
      <c r="Q31" s="1171"/>
      <c r="R31" s="1172"/>
      <c r="S31" s="1173">
        <v>1</v>
      </c>
      <c r="T31" s="1173">
        <v>2</v>
      </c>
      <c r="U31" s="1174">
        <v>3</v>
      </c>
      <c r="V31" s="1175">
        <v>4</v>
      </c>
      <c r="W31" s="1176">
        <v>5</v>
      </c>
      <c r="Y31" s="1136" t="s">
        <v>2171</v>
      </c>
      <c r="Z31" s="1136"/>
      <c r="AA31" s="1136"/>
      <c r="AB31" s="1136"/>
      <c r="AC31" s="1136"/>
      <c r="AD31" s="1136"/>
      <c r="AE31" s="1136"/>
      <c r="AF31" s="1136"/>
      <c r="AG31" s="1136"/>
      <c r="AH31" s="1136"/>
      <c r="AI31" s="1136"/>
      <c r="AJ31" s="1136"/>
      <c r="AK31" s="1136"/>
      <c r="AL31" s="1136"/>
      <c r="AM31" s="1136"/>
      <c r="AN31" s="1136"/>
      <c r="AO31" s="1136"/>
      <c r="AP31" s="1136"/>
      <c r="AQ31" s="1136"/>
      <c r="AR31" s="1136"/>
    </row>
    <row r="32" spans="1:44" ht="16.5" customHeight="1">
      <c r="A32" s="1137" t="s">
        <v>2172</v>
      </c>
      <c r="B32" s="3"/>
      <c r="C32" s="3"/>
      <c r="D32" s="3"/>
      <c r="E32" s="3"/>
      <c r="F32" s="3"/>
      <c r="G32" s="3"/>
      <c r="H32" s="1137"/>
      <c r="I32" s="3"/>
      <c r="J32" s="3"/>
      <c r="K32" s="3"/>
      <c r="L32" s="3"/>
      <c r="M32" s="3"/>
      <c r="Q32" s="1177"/>
      <c r="R32" s="1178"/>
      <c r="S32" s="1179">
        <v>1</v>
      </c>
      <c r="T32" s="1179">
        <f>IF(S31=0,0,1/(1+$S$14)^S31)</f>
        <v>1</v>
      </c>
      <c r="U32" s="1179">
        <f t="shared" ref="U32:W32" si="7">IF(T31=0,0,1/(1+$R$14)^T31)</f>
        <v>1</v>
      </c>
      <c r="V32" s="1180">
        <f t="shared" si="7"/>
        <v>1</v>
      </c>
      <c r="W32" s="1181">
        <f t="shared" si="7"/>
        <v>1</v>
      </c>
      <c r="Y32" s="1136" t="s">
        <v>2173</v>
      </c>
      <c r="Z32" s="1136"/>
      <c r="AA32" s="1136"/>
      <c r="AB32" s="1136"/>
      <c r="AC32" s="1136"/>
      <c r="AD32" s="1136"/>
      <c r="AE32" s="1136"/>
      <c r="AF32" s="1136"/>
      <c r="AG32" s="1136"/>
      <c r="AH32" s="1136"/>
      <c r="AI32" s="1136"/>
      <c r="AJ32" s="1136"/>
      <c r="AK32" s="1136"/>
      <c r="AL32" s="1136"/>
      <c r="AM32" s="1136"/>
      <c r="AN32" s="1136"/>
      <c r="AO32" s="1136"/>
      <c r="AP32" s="1136"/>
      <c r="AQ32" s="1136"/>
      <c r="AR32" s="1136"/>
    </row>
    <row r="33" spans="1:44" ht="16.5" customHeight="1">
      <c r="A33" s="1182" t="s">
        <v>2174</v>
      </c>
      <c r="B33" s="25"/>
      <c r="C33" s="25"/>
      <c r="D33" s="25"/>
      <c r="E33" s="25"/>
      <c r="F33" s="25"/>
      <c r="G33" s="25"/>
      <c r="H33" s="1182"/>
      <c r="I33" s="25"/>
      <c r="J33" s="25"/>
      <c r="K33" s="25"/>
      <c r="L33" s="25"/>
      <c r="M33" s="25"/>
      <c r="Q33" s="1183">
        <f ca="1">IF(R33&lt;R34,1/(1+($S$14/12))^$Q$32,1)</f>
        <v>1</v>
      </c>
      <c r="R33" s="1184">
        <f ca="1">TODAY()</f>
        <v>46293</v>
      </c>
      <c r="S33" s="1185">
        <f t="shared" ref="S33:W33" ca="1" si="8">S32*$Q$33</f>
        <v>1</v>
      </c>
      <c r="T33" s="1185">
        <f t="shared" ca="1" si="8"/>
        <v>1</v>
      </c>
      <c r="U33" s="1185">
        <f t="shared" ca="1" si="8"/>
        <v>1</v>
      </c>
      <c r="V33" s="1183">
        <f t="shared" ca="1" si="8"/>
        <v>1</v>
      </c>
      <c r="W33" s="1186">
        <f t="shared" ca="1" si="8"/>
        <v>1</v>
      </c>
      <c r="Y33" s="1136" t="s">
        <v>2175</v>
      </c>
      <c r="Z33" s="1136"/>
      <c r="AA33" s="1136"/>
      <c r="AB33" s="1136"/>
      <c r="AC33" s="1136"/>
      <c r="AD33" s="1136"/>
      <c r="AE33" s="1136"/>
      <c r="AF33" s="1136"/>
      <c r="AG33" s="1136"/>
      <c r="AH33" s="1136"/>
      <c r="AI33" s="1136"/>
      <c r="AJ33" s="1136"/>
      <c r="AK33" s="1136"/>
      <c r="AL33" s="1136"/>
      <c r="AM33" s="1136"/>
      <c r="AN33" s="1136"/>
      <c r="AO33" s="1136"/>
      <c r="AP33" s="1136"/>
      <c r="AQ33" s="1136"/>
      <c r="AR33" s="1136"/>
    </row>
    <row r="34" spans="1:44" ht="16.5" customHeight="1">
      <c r="A34" s="1137"/>
      <c r="B34" s="3"/>
      <c r="C34" s="3"/>
      <c r="D34" s="3"/>
      <c r="E34" s="3"/>
      <c r="F34" s="3"/>
      <c r="G34" s="3"/>
      <c r="H34" s="1137"/>
      <c r="I34" s="3"/>
      <c r="J34" s="3"/>
      <c r="K34" s="3"/>
      <c r="L34" s="3"/>
      <c r="M34" s="3"/>
      <c r="Q34" s="1183">
        <f ca="1">IF(R33&lt;R34,1/(1+($S$14/12))^Q32,1)</f>
        <v>1</v>
      </c>
      <c r="R34" s="1184">
        <v>46022</v>
      </c>
      <c r="S34" s="1179">
        <v>1</v>
      </c>
      <c r="T34" s="1179">
        <f t="shared" ref="T34:W34" si="9">IF(S31=0,0,1/(1+$R$22)^S31)</f>
        <v>1</v>
      </c>
      <c r="U34" s="1179">
        <f t="shared" si="9"/>
        <v>1</v>
      </c>
      <c r="V34" s="1180">
        <f t="shared" si="9"/>
        <v>1</v>
      </c>
      <c r="W34" s="1187">
        <f t="shared" si="9"/>
        <v>1</v>
      </c>
      <c r="Y34" s="1136"/>
      <c r="Z34" s="1136"/>
      <c r="AA34" s="1136"/>
      <c r="AB34" s="1136"/>
      <c r="AC34" s="1136"/>
      <c r="AD34" s="1136"/>
      <c r="AE34" s="1136"/>
      <c r="AF34" s="1136"/>
      <c r="AG34" s="1136"/>
      <c r="AH34" s="1136"/>
      <c r="AI34" s="1136"/>
      <c r="AJ34" s="1136"/>
      <c r="AK34" s="1136"/>
      <c r="AL34" s="1136"/>
      <c r="AM34" s="1136"/>
      <c r="AN34" s="1136"/>
      <c r="AO34" s="1136"/>
      <c r="AP34" s="1136"/>
      <c r="AQ34" s="1136"/>
      <c r="AR34" s="1136"/>
    </row>
    <row r="35" spans="1:44" ht="16.5" customHeight="1">
      <c r="A35" s="1188" t="s">
        <v>2176</v>
      </c>
      <c r="B35" s="97"/>
      <c r="C35" s="97"/>
      <c r="D35" s="97"/>
      <c r="E35" s="97"/>
      <c r="F35" s="97"/>
      <c r="G35" s="97"/>
      <c r="H35" s="1188"/>
      <c r="I35" s="97"/>
      <c r="J35" s="97"/>
      <c r="K35" s="97"/>
      <c r="L35" s="97"/>
      <c r="M35" s="97"/>
      <c r="N35" s="97"/>
      <c r="O35" s="97"/>
      <c r="P35" s="97"/>
      <c r="Q35" s="1189"/>
      <c r="R35" s="1190"/>
      <c r="S35" s="1191">
        <f t="shared" ref="S35:W35" ca="1" si="10">S34*$Q$34</f>
        <v>1</v>
      </c>
      <c r="T35" s="1191">
        <f t="shared" ca="1" si="10"/>
        <v>1</v>
      </c>
      <c r="U35" s="1191">
        <f t="shared" ca="1" si="10"/>
        <v>1</v>
      </c>
      <c r="V35" s="1192">
        <f t="shared" ca="1" si="10"/>
        <v>1</v>
      </c>
      <c r="W35" s="1193">
        <f t="shared" ca="1" si="10"/>
        <v>1</v>
      </c>
      <c r="Y35" s="1136" t="s">
        <v>2177</v>
      </c>
      <c r="Z35" s="1136"/>
      <c r="AA35" s="1136"/>
      <c r="AB35" s="1136"/>
      <c r="AC35" s="1136"/>
      <c r="AD35" s="1136"/>
      <c r="AE35" s="1136"/>
      <c r="AF35" s="1136"/>
      <c r="AG35" s="1136"/>
      <c r="AH35" s="1136"/>
      <c r="AI35" s="1136"/>
      <c r="AJ35" s="1136"/>
      <c r="AK35" s="1136"/>
      <c r="AL35" s="1136"/>
      <c r="AM35" s="1136"/>
      <c r="AN35" s="1136"/>
      <c r="AO35" s="1136"/>
      <c r="AP35" s="1136"/>
      <c r="AQ35" s="1136"/>
      <c r="AR35" s="1136"/>
    </row>
    <row r="36" spans="1:44" ht="16.5" customHeight="1">
      <c r="A36" s="1118" t="s">
        <v>1131</v>
      </c>
      <c r="B36" s="1091"/>
      <c r="C36" s="1091"/>
      <c r="D36" s="1091"/>
      <c r="E36" s="1091"/>
      <c r="F36" s="1091"/>
      <c r="G36" s="1091"/>
      <c r="H36" s="1119"/>
      <c r="I36" s="1091"/>
      <c r="J36" s="1091"/>
      <c r="K36" s="1091"/>
      <c r="L36" s="1091"/>
      <c r="M36" s="1091"/>
      <c r="N36" s="1091"/>
      <c r="O36" s="1091"/>
      <c r="P36" s="1091"/>
      <c r="Q36" s="1091"/>
      <c r="R36" s="1120"/>
      <c r="S36" s="1091"/>
      <c r="T36" s="1091"/>
      <c r="U36" s="1091"/>
      <c r="V36" s="1091"/>
      <c r="W36" s="1100"/>
      <c r="Y36" s="1152" t="s">
        <v>2178</v>
      </c>
      <c r="Z36" s="1136"/>
      <c r="AA36" s="1136"/>
      <c r="AB36" s="1136"/>
      <c r="AC36" s="1136"/>
      <c r="AD36" s="1136"/>
      <c r="AE36" s="1136"/>
      <c r="AF36" s="1136"/>
      <c r="AG36" s="1136"/>
      <c r="AH36" s="1136"/>
      <c r="AI36" s="1136"/>
      <c r="AJ36" s="1136"/>
      <c r="AK36" s="1136"/>
      <c r="AL36" s="1136"/>
      <c r="AM36" s="1136"/>
      <c r="AN36" s="1136"/>
      <c r="AO36" s="1136"/>
      <c r="AP36" s="1136"/>
      <c r="AQ36" s="1136"/>
      <c r="AR36" s="1136"/>
    </row>
    <row r="37" spans="1:44" ht="16.5" customHeight="1">
      <c r="A37" s="1194"/>
      <c r="B37" s="1195"/>
      <c r="C37" s="1195"/>
      <c r="D37" s="1195"/>
      <c r="E37" s="1195"/>
      <c r="F37" s="1195"/>
      <c r="G37" s="1195"/>
      <c r="H37" s="1536"/>
      <c r="I37" s="1537"/>
      <c r="J37" s="1537"/>
      <c r="K37" s="1537"/>
      <c r="L37" s="1537"/>
      <c r="M37" s="1537"/>
      <c r="N37" s="1537"/>
      <c r="O37" s="1537"/>
      <c r="P37" s="1537"/>
      <c r="Q37" s="1537"/>
      <c r="R37" s="1538"/>
      <c r="S37" s="1539" t="s">
        <v>2140</v>
      </c>
      <c r="T37" s="1537"/>
      <c r="U37" s="1537"/>
      <c r="V37" s="1537"/>
      <c r="W37" s="1540"/>
      <c r="Y37" s="1152" t="s">
        <v>2179</v>
      </c>
      <c r="Z37" s="1136"/>
      <c r="AA37" s="1136"/>
      <c r="AB37" s="1136"/>
      <c r="AC37" s="1136"/>
      <c r="AD37" s="1136"/>
      <c r="AE37" s="1136"/>
      <c r="AF37" s="1136"/>
      <c r="AG37" s="1136"/>
      <c r="AH37" s="1136"/>
      <c r="AI37" s="1136"/>
      <c r="AJ37" s="1136"/>
      <c r="AK37" s="1136"/>
      <c r="AL37" s="1136"/>
      <c r="AM37" s="1136"/>
      <c r="AN37" s="1136"/>
      <c r="AO37" s="1136"/>
      <c r="AP37" s="1136"/>
      <c r="AQ37" s="1136"/>
      <c r="AR37" s="1136"/>
    </row>
    <row r="38" spans="1:44" ht="16.5" customHeight="1">
      <c r="A38" s="1123"/>
      <c r="B38" s="1123"/>
      <c r="C38" s="1123"/>
      <c r="D38" s="1123"/>
      <c r="E38" s="3"/>
      <c r="F38" s="3"/>
      <c r="G38" s="3"/>
      <c r="H38" s="1196"/>
      <c r="I38" s="324"/>
      <c r="J38" s="324"/>
      <c r="K38" s="324"/>
      <c r="L38" s="324"/>
      <c r="M38" s="324"/>
      <c r="N38" s="324"/>
      <c r="O38" s="1197"/>
      <c r="P38" s="324"/>
      <c r="Q38" s="324"/>
      <c r="R38" s="1198"/>
      <c r="S38" s="324"/>
      <c r="T38" s="1197"/>
      <c r="W38" s="1117"/>
      <c r="Y38" s="1152" t="s">
        <v>2180</v>
      </c>
      <c r="Z38" s="1136"/>
      <c r="AA38" s="1136"/>
      <c r="AB38" s="1136"/>
      <c r="AC38" s="1136"/>
      <c r="AD38" s="1136"/>
      <c r="AE38" s="1136"/>
      <c r="AF38" s="1136"/>
      <c r="AG38" s="1136"/>
      <c r="AH38" s="1136"/>
      <c r="AI38" s="1136"/>
      <c r="AJ38" s="1136"/>
      <c r="AK38" s="1136"/>
      <c r="AL38" s="1136"/>
      <c r="AM38" s="1136"/>
      <c r="AN38" s="1136"/>
      <c r="AO38" s="1136"/>
      <c r="AP38" s="1136"/>
      <c r="AQ38" s="1136"/>
      <c r="AR38" s="1136"/>
    </row>
    <row r="39" spans="1:44" ht="16.5" customHeight="1">
      <c r="A39" s="1128" t="s">
        <v>2181</v>
      </c>
      <c r="B39" s="1128"/>
      <c r="C39" s="1128"/>
      <c r="D39" s="1128"/>
      <c r="E39" s="25"/>
      <c r="F39" s="25"/>
      <c r="G39" s="25"/>
      <c r="H39" s="1199">
        <f>'Annual(ctrlv)'!J57</f>
        <v>829.1950000000005</v>
      </c>
      <c r="I39" s="1200">
        <f>'Annual(ctrlv)'!K57</f>
        <v>1089.3280000000013</v>
      </c>
      <c r="J39" s="1200">
        <f>'Annual(ctrlv)'!L57</f>
        <v>1158.9590000000017</v>
      </c>
      <c r="K39" s="1200">
        <f>'Annual(ctrlv)'!M57</f>
        <v>986.10500000000002</v>
      </c>
      <c r="L39" s="1200">
        <f>'Annual(ctrlv)'!N57</f>
        <v>839.98900000000083</v>
      </c>
      <c r="M39" s="1200">
        <f>'Annual(ctrlv)'!O57</f>
        <v>859.66699999999889</v>
      </c>
      <c r="N39" s="1200">
        <f>'Annual(ctrlv)'!P57</f>
        <v>548.97200000000123</v>
      </c>
      <c r="O39" s="1200">
        <f>'Annual(ctrlv)'!Q57</f>
        <v>753.50400000000081</v>
      </c>
      <c r="P39" s="1200">
        <f>'Annual(ctrlv)'!R57</f>
        <v>574.90199999999959</v>
      </c>
      <c r="Q39" s="1200">
        <f>'Annual(ctrlv)'!S57</f>
        <v>785.43000000000097</v>
      </c>
      <c r="R39" s="1200">
        <f>'Annual(ctrlv)'!T57</f>
        <v>-1263.4200000000008</v>
      </c>
      <c r="S39" s="1201">
        <f>현대건설!I59</f>
        <v>0</v>
      </c>
      <c r="T39" s="1197">
        <f>현대건설!J59</f>
        <v>0</v>
      </c>
      <c r="U39" s="1197">
        <f>현대건설!K59</f>
        <v>0</v>
      </c>
      <c r="V39" s="1197">
        <f>현대건설!L59</f>
        <v>0</v>
      </c>
      <c r="W39" s="1197">
        <f>현대건설!M59</f>
        <v>0</v>
      </c>
      <c r="Y39" s="1152" t="s">
        <v>2182</v>
      </c>
      <c r="Z39" s="1136"/>
      <c r="AA39" s="1136"/>
      <c r="AB39" s="1136"/>
      <c r="AC39" s="1136"/>
      <c r="AD39" s="1136"/>
      <c r="AE39" s="1136"/>
      <c r="AF39" s="1136"/>
      <c r="AG39" s="1136"/>
      <c r="AH39" s="1136"/>
      <c r="AI39" s="1136"/>
      <c r="AJ39" s="1136"/>
      <c r="AK39" s="1136"/>
      <c r="AL39" s="1136"/>
      <c r="AM39" s="1136"/>
      <c r="AN39" s="1136"/>
      <c r="AO39" s="1136"/>
      <c r="AP39" s="1136"/>
      <c r="AQ39" s="1136"/>
      <c r="AR39" s="1136"/>
    </row>
    <row r="40" spans="1:44" ht="16.5" customHeight="1">
      <c r="A40" s="1151" t="s">
        <v>2183</v>
      </c>
      <c r="B40" s="1151"/>
      <c r="C40" s="1151"/>
      <c r="D40" s="1151"/>
      <c r="E40" s="696"/>
      <c r="F40" s="696"/>
      <c r="G40" s="696"/>
      <c r="H40" s="1202">
        <f>IF(ISERROR('Annual(ctrlv)'!J93/'Annual(ctrlv)'!J92),0,('Annual(ctrlv)'!J93/'Annual(ctrlv)'!J92))</f>
        <v>0.28777430584962915</v>
      </c>
      <c r="I40" s="1203">
        <f>IF(ISERROR('Annual(ctrlv)'!K93/'Annual(ctrlv)'!K92),0,('Annual(ctrlv)'!K93/'Annual(ctrlv)'!K92))</f>
        <v>0.26093903268654961</v>
      </c>
      <c r="J40" s="1203">
        <f>IF(ISERROR('Annual(ctrlv)'!L93/'Annual(ctrlv)'!L92),0,('Annual(ctrlv)'!L93/'Annual(ctrlv)'!L92))</f>
        <v>0.25447844984808582</v>
      </c>
      <c r="K40" s="1203">
        <f>IF(ISERROR('Annual(ctrlv)'!M93/'Annual(ctrlv)'!M92),0,('Annual(ctrlv)'!M93/'Annual(ctrlv)'!M92))</f>
        <v>0.33030897808153503</v>
      </c>
      <c r="L40" s="1203">
        <f>IF(ISERROR('Annual(ctrlv)'!N93/'Annual(ctrlv)'!N92),0,('Annual(ctrlv)'!N93/'Annual(ctrlv)'!N92))</f>
        <v>0.40380258881654379</v>
      </c>
      <c r="M40" s="1203">
        <f>IF(ISERROR('Annual(ctrlv)'!O93/'Annual(ctrlv)'!O92),0,('Annual(ctrlv)'!O93/'Annual(ctrlv)'!O92))</f>
        <v>0.28237732670280702</v>
      </c>
      <c r="N40" s="1203">
        <f>IF(ISERROR('Annual(ctrlv)'!P93/'Annual(ctrlv)'!P92),0,('Annual(ctrlv)'!P93/'Annual(ctrlv)'!P92))</f>
        <v>0.42438835717210793</v>
      </c>
      <c r="O40" s="1203">
        <f>IF(ISERROR('Annual(ctrlv)'!Q93/'Annual(ctrlv)'!Q92),0,('Annual(ctrlv)'!Q93/'Annual(ctrlv)'!Q92))</f>
        <v>0.35092336854774753</v>
      </c>
      <c r="P40" s="1203">
        <f>IF(ISERROR('Annual(ctrlv)'!R93/'Annual(ctrlv)'!R92),0,('Annual(ctrlv)'!R93/'Annual(ctrlv)'!R92))</f>
        <v>0.37534275651187643</v>
      </c>
      <c r="Q40" s="1203">
        <f>IF(ISERROR('Annual(ctrlv)'!S93/'Annual(ctrlv)'!S92),0,('Annual(ctrlv)'!S93/'Annual(ctrlv)'!S92))</f>
        <v>0.30361930508916518</v>
      </c>
      <c r="R40" s="1203">
        <f>IF(ISERROR('Annual(ctrlv)'!T93/'Annual(ctrlv)'!T92),0,('Annual(ctrlv)'!T93/'Annual(ctrlv)'!T92))</f>
        <v>0.22267648828213357</v>
      </c>
      <c r="S40" s="1202">
        <f>현대건설!I97</f>
        <v>0</v>
      </c>
      <c r="T40" s="1203">
        <f>현대건설!J97</f>
        <v>0</v>
      </c>
      <c r="U40" s="1203">
        <f>현대건설!K97</f>
        <v>0</v>
      </c>
      <c r="V40" s="1203">
        <f>현대건설!L97</f>
        <v>0</v>
      </c>
      <c r="W40" s="1203">
        <f>현대건설!M97</f>
        <v>0</v>
      </c>
      <c r="Y40" s="1204" t="s">
        <v>2184</v>
      </c>
      <c r="Z40" s="1204"/>
      <c r="AA40" s="1204"/>
      <c r="AB40" s="1204"/>
      <c r="AC40" s="1204"/>
      <c r="AD40" s="1136"/>
      <c r="AE40" s="1136"/>
      <c r="AF40" s="1136"/>
      <c r="AG40" s="1136"/>
      <c r="AH40" s="1136"/>
      <c r="AI40" s="1136"/>
      <c r="AJ40" s="1136"/>
      <c r="AK40" s="1136"/>
      <c r="AL40" s="1136"/>
      <c r="AM40" s="1136"/>
      <c r="AN40" s="1136"/>
      <c r="AO40" s="1136"/>
      <c r="AP40" s="1136"/>
      <c r="AQ40" s="1136"/>
      <c r="AR40" s="1136"/>
    </row>
    <row r="41" spans="1:44" ht="16.5" customHeight="1">
      <c r="A41" s="1205" t="s">
        <v>2185</v>
      </c>
      <c r="B41" s="1205"/>
      <c r="C41" s="1205"/>
      <c r="D41" s="1205"/>
      <c r="E41" s="1206"/>
      <c r="F41" s="1206"/>
      <c r="G41" s="1206"/>
      <c r="H41" s="1201">
        <f>'Annual(ctrlv)'!J158-'Annual(ctrlv)'!J158-('Annual(ctrlv)'!J138-'Annual(ctrlv)'!J138)</f>
        <v>0</v>
      </c>
      <c r="I41" s="1197">
        <f>'Annual(ctrlv)'!K158-'Annual(ctrlv)'!K158-('Annual(ctrlv)'!K138-'Annual(ctrlv)'!K138)</f>
        <v>0</v>
      </c>
      <c r="J41" s="1197">
        <f>'Annual(ctrlv)'!L158-'Annual(ctrlv)'!L158-('Annual(ctrlv)'!L138-'Annual(ctrlv)'!L138)</f>
        <v>0</v>
      </c>
      <c r="K41" s="1197">
        <f>'Annual(ctrlv)'!M158-'Annual(ctrlv)'!M158-('Annual(ctrlv)'!M138-'Annual(ctrlv)'!M138)</f>
        <v>0</v>
      </c>
      <c r="L41" s="1197">
        <f>'Annual(ctrlv)'!N158-'Annual(ctrlv)'!N158-('Annual(ctrlv)'!N138-'Annual(ctrlv)'!N138)</f>
        <v>0</v>
      </c>
      <c r="M41" s="1197">
        <f>'Annual(ctrlv)'!O158-'Annual(ctrlv)'!O158-('Annual(ctrlv)'!O138-'Annual(ctrlv)'!O138)</f>
        <v>0</v>
      </c>
      <c r="N41" s="1197">
        <f>'Annual(ctrlv)'!P158-'Annual(ctrlv)'!P158-('Annual(ctrlv)'!P138-'Annual(ctrlv)'!P138)</f>
        <v>0</v>
      </c>
      <c r="O41" s="1197">
        <f>'Annual(ctrlv)'!Q158-'Annual(ctrlv)'!Q158-('Annual(ctrlv)'!Q138-'Annual(ctrlv)'!Q138)</f>
        <v>0</v>
      </c>
      <c r="P41" s="1197">
        <f>'Annual(ctrlv)'!R158-'Annual(ctrlv)'!R158-('Annual(ctrlv)'!R138-'Annual(ctrlv)'!R138)</f>
        <v>0</v>
      </c>
      <c r="Q41" s="1197">
        <f>'Annual(ctrlv)'!S158-'Annual(ctrlv)'!S158-('Annual(ctrlv)'!S138-'Annual(ctrlv)'!S138)</f>
        <v>0</v>
      </c>
      <c r="R41" s="1197">
        <f>'Annual(ctrlv)'!T158-'Annual(ctrlv)'!T158-('Annual(ctrlv)'!T138-'Annual(ctrlv)'!T138)</f>
        <v>0</v>
      </c>
      <c r="S41" s="1207">
        <f>현대건설!I199-현대건설!H199-(현대건설!I172-현대건설!H172)</f>
        <v>685.51800000000003</v>
      </c>
      <c r="T41" s="1208">
        <f>현대건설!J199-현대건설!I199-(현대건설!J172-현대건설!I172)</f>
        <v>0</v>
      </c>
      <c r="U41" s="1208">
        <f>현대건설!K199-현대건설!J199-(현대건설!K172-현대건설!J172)</f>
        <v>0</v>
      </c>
      <c r="V41" s="1208">
        <f>현대건설!L199-현대건설!K199-(현대건설!L172-현대건설!K172)</f>
        <v>0</v>
      </c>
      <c r="W41" s="1208">
        <f>현대건설!M199-현대건설!L199-(현대건설!M172-현대건설!L172)</f>
        <v>0</v>
      </c>
      <c r="X41" s="1208"/>
      <c r="Y41" s="1136"/>
      <c r="Z41" s="1136"/>
      <c r="AA41" s="1136"/>
      <c r="AB41" s="1136"/>
      <c r="AC41" s="1136"/>
      <c r="AD41" s="1136"/>
      <c r="AE41" s="1136"/>
      <c r="AF41" s="1136"/>
      <c r="AG41" s="1136"/>
      <c r="AH41" s="1136"/>
      <c r="AI41" s="1136"/>
      <c r="AJ41" s="1136"/>
      <c r="AK41" s="1136"/>
      <c r="AL41" s="1136"/>
      <c r="AM41" s="1136"/>
      <c r="AN41" s="1136"/>
      <c r="AO41" s="1136"/>
      <c r="AP41" s="1136"/>
      <c r="AQ41" s="1136"/>
      <c r="AR41" s="1136"/>
    </row>
    <row r="42" spans="1:44" ht="16.5" customHeight="1">
      <c r="A42" s="1128" t="s">
        <v>911</v>
      </c>
      <c r="B42" s="1128"/>
      <c r="C42" s="1128"/>
      <c r="D42" s="1128"/>
      <c r="E42" s="25"/>
      <c r="F42" s="25"/>
      <c r="G42" s="25"/>
      <c r="H42" s="1209">
        <f t="shared" ref="H42:W42" si="11">H39*(1-H40)+H41</f>
        <v>590.57398446101706</v>
      </c>
      <c r="I42" s="1210">
        <f t="shared" si="11"/>
        <v>805.07980540162725</v>
      </c>
      <c r="J42" s="1210">
        <f t="shared" si="11"/>
        <v>864.02891024251346</v>
      </c>
      <c r="K42" s="1210">
        <f t="shared" si="11"/>
        <v>660.38566516890796</v>
      </c>
      <c r="L42" s="1210">
        <f t="shared" si="11"/>
        <v>500.79926722258074</v>
      </c>
      <c r="M42" s="1210">
        <f t="shared" si="11"/>
        <v>616.91653068537721</v>
      </c>
      <c r="N42" s="1210">
        <f t="shared" si="11"/>
        <v>315.99467478651428</v>
      </c>
      <c r="O42" s="1210">
        <f t="shared" si="11"/>
        <v>489.08183810579857</v>
      </c>
      <c r="P42" s="1210">
        <f t="shared" si="11"/>
        <v>359.11669859580894</v>
      </c>
      <c r="Q42" s="1210">
        <f t="shared" si="11"/>
        <v>546.95828920381769</v>
      </c>
      <c r="R42" s="1211">
        <f t="shared" si="11"/>
        <v>-982.08607117458735</v>
      </c>
      <c r="S42" s="1200">
        <f t="shared" si="11"/>
        <v>685.51800000000003</v>
      </c>
      <c r="T42" s="1200">
        <f t="shared" si="11"/>
        <v>0</v>
      </c>
      <c r="U42" s="1200">
        <f t="shared" si="11"/>
        <v>0</v>
      </c>
      <c r="V42" s="1200">
        <f t="shared" si="11"/>
        <v>0</v>
      </c>
      <c r="W42" s="117">
        <f t="shared" si="11"/>
        <v>0</v>
      </c>
      <c r="Y42" s="1136" t="s">
        <v>2186</v>
      </c>
      <c r="Z42" s="1136"/>
      <c r="AA42" s="1136"/>
      <c r="AB42" s="1136"/>
      <c r="AC42" s="1136"/>
      <c r="AD42" s="1136"/>
      <c r="AE42" s="1136"/>
      <c r="AF42" s="1136"/>
      <c r="AG42" s="1136"/>
      <c r="AH42" s="1136"/>
      <c r="AI42" s="1136"/>
      <c r="AJ42" s="1136"/>
      <c r="AK42" s="1136"/>
      <c r="AL42" s="1136"/>
      <c r="AM42" s="1136"/>
      <c r="AN42" s="1136"/>
      <c r="AO42" s="1136"/>
      <c r="AP42" s="1136"/>
      <c r="AQ42" s="1136"/>
      <c r="AR42" s="1136"/>
    </row>
    <row r="43" spans="1:44" ht="16.5" customHeight="1">
      <c r="A43" s="1151" t="s">
        <v>289</v>
      </c>
      <c r="B43" s="1151"/>
      <c r="C43" s="1151"/>
      <c r="D43" s="1151"/>
      <c r="E43" s="696"/>
      <c r="F43" s="696"/>
      <c r="G43" s="696"/>
      <c r="H43" s="1201">
        <f>'Annual(ctrlv)'!J202</f>
        <v>112.72699999999999</v>
      </c>
      <c r="I43" s="1197">
        <f>'Annual(ctrlv)'!K202</f>
        <v>124.08</v>
      </c>
      <c r="J43" s="1197">
        <f>'Annual(ctrlv)'!L202</f>
        <v>136.19299999999998</v>
      </c>
      <c r="K43" s="1197">
        <f>'Annual(ctrlv)'!M202</f>
        <v>134.488</v>
      </c>
      <c r="L43" s="1197">
        <f>'Annual(ctrlv)'!N202</f>
        <v>116.35</v>
      </c>
      <c r="M43" s="1197">
        <f>'Annual(ctrlv)'!O202</f>
        <v>164.71099999999998</v>
      </c>
      <c r="N43" s="1197">
        <f>'Annual(ctrlv)'!P202</f>
        <v>163.15899999999999</v>
      </c>
      <c r="O43" s="1197">
        <f>'Annual(ctrlv)'!Q202</f>
        <v>161.982</v>
      </c>
      <c r="P43" s="1197">
        <f>'Annual(ctrlv)'!R202</f>
        <v>172.274</v>
      </c>
      <c r="Q43" s="1197">
        <f>'Annual(ctrlv)'!S202</f>
        <v>186.602</v>
      </c>
      <c r="R43" s="1197">
        <f>'Annual(ctrlv)'!T202</f>
        <v>211.39</v>
      </c>
      <c r="S43" s="1201">
        <f>현대건설!I146</f>
        <v>0</v>
      </c>
      <c r="T43" s="1197">
        <f>현대건설!J146</f>
        <v>0</v>
      </c>
      <c r="U43" s="1197">
        <f>현대건설!K146</f>
        <v>0</v>
      </c>
      <c r="V43" s="1197">
        <f>현대건설!L146</f>
        <v>0</v>
      </c>
      <c r="W43" s="1197">
        <f>현대건설!M146</f>
        <v>0</v>
      </c>
      <c r="Y43" s="1136" t="s">
        <v>2187</v>
      </c>
      <c r="Z43" s="1136"/>
      <c r="AA43" s="1136"/>
      <c r="AB43" s="1136"/>
      <c r="AC43" s="1136"/>
      <c r="AD43" s="1136"/>
      <c r="AE43" s="1136"/>
      <c r="AF43" s="1136"/>
      <c r="AG43" s="1136"/>
      <c r="AH43" s="1136"/>
      <c r="AI43" s="1136"/>
      <c r="AJ43" s="1136"/>
      <c r="AK43" s="1136"/>
      <c r="AL43" s="1136"/>
      <c r="AM43" s="1136"/>
      <c r="AN43" s="1136"/>
      <c r="AO43" s="1136"/>
      <c r="AP43" s="1136"/>
      <c r="AQ43" s="1136"/>
      <c r="AR43" s="1136"/>
    </row>
    <row r="44" spans="1:44" ht="16.5" customHeight="1">
      <c r="A44" s="1205" t="s">
        <v>151</v>
      </c>
      <c r="B44" s="1205"/>
      <c r="C44" s="1205"/>
      <c r="D44" s="1205"/>
      <c r="E44" s="1206"/>
      <c r="F44" s="1206"/>
      <c r="G44" s="1206"/>
      <c r="H44" s="1201">
        <f>'Annual(ctrlv)'!J203</f>
        <v>41.326999999999998</v>
      </c>
      <c r="I44" s="1197">
        <f>'Annual(ctrlv)'!K203</f>
        <v>71.73899999999999</v>
      </c>
      <c r="J44" s="1197">
        <f>'Annual(ctrlv)'!L203</f>
        <v>54.268000000000001</v>
      </c>
      <c r="K44" s="1197">
        <f>'Annual(ctrlv)'!M203</f>
        <v>58.872999999999998</v>
      </c>
      <c r="L44" s="1197">
        <f>'Annual(ctrlv)'!N203</f>
        <v>55.768000000000001</v>
      </c>
      <c r="M44" s="1197">
        <f>'Annual(ctrlv)'!O203</f>
        <v>19.542999999999999</v>
      </c>
      <c r="N44" s="1197">
        <f>'Annual(ctrlv)'!P203</f>
        <v>8.4979999999999993</v>
      </c>
      <c r="O44" s="1197">
        <f>'Annual(ctrlv)'!Q203</f>
        <v>9.5190000000000001</v>
      </c>
      <c r="P44" s="1197">
        <f>'Annual(ctrlv)'!R203</f>
        <v>9.4339999999999993</v>
      </c>
      <c r="Q44" s="1197">
        <f>'Annual(ctrlv)'!S203</f>
        <v>9.5120000000000005</v>
      </c>
      <c r="R44" s="1197">
        <f>'Annual(ctrlv)'!T203</f>
        <v>10.106999999999999</v>
      </c>
      <c r="S44" s="1207">
        <f>현대건설!I157</f>
        <v>0</v>
      </c>
      <c r="T44" s="1208">
        <f>현대건설!J157</f>
        <v>0</v>
      </c>
      <c r="U44" s="1208">
        <f>현대건설!K157</f>
        <v>0</v>
      </c>
      <c r="V44" s="1208">
        <f>현대건설!L157</f>
        <v>0</v>
      </c>
      <c r="W44" s="1208">
        <f>현대건설!M157</f>
        <v>0</v>
      </c>
      <c r="Y44" s="1136" t="s">
        <v>2188</v>
      </c>
      <c r="Z44" s="1136"/>
      <c r="AA44" s="1136"/>
      <c r="AB44" s="1136"/>
      <c r="AC44" s="1136"/>
      <c r="AD44" s="1136"/>
      <c r="AE44" s="1136"/>
      <c r="AF44" s="1136"/>
      <c r="AG44" s="1136"/>
      <c r="AH44" s="1136"/>
      <c r="AI44" s="1136"/>
      <c r="AJ44" s="1136"/>
      <c r="AK44" s="1136"/>
      <c r="AL44" s="1136"/>
      <c r="AM44" s="1136"/>
      <c r="AN44" s="1136"/>
      <c r="AO44" s="1136"/>
      <c r="AP44" s="1136"/>
      <c r="AQ44" s="1136"/>
      <c r="AR44" s="1136"/>
    </row>
    <row r="45" spans="1:44" ht="16.5" customHeight="1">
      <c r="A45" s="1212" t="s">
        <v>1132</v>
      </c>
      <c r="B45" s="1212"/>
      <c r="C45" s="1212"/>
      <c r="D45" s="1212"/>
      <c r="E45" s="1213"/>
      <c r="F45" s="1213"/>
      <c r="G45" s="1213"/>
      <c r="H45" s="1214">
        <f t="shared" ref="H45:W45" si="12">H42+H43+H44</f>
        <v>744.62798446101704</v>
      </c>
      <c r="I45" s="1215">
        <f t="shared" si="12"/>
        <v>1000.8988054016273</v>
      </c>
      <c r="J45" s="1215">
        <f t="shared" si="12"/>
        <v>1054.4899102425134</v>
      </c>
      <c r="K45" s="1215">
        <f t="shared" si="12"/>
        <v>853.74666516890807</v>
      </c>
      <c r="L45" s="1215">
        <f t="shared" si="12"/>
        <v>672.91726722258079</v>
      </c>
      <c r="M45" s="1215">
        <f t="shared" si="12"/>
        <v>801.17053068537723</v>
      </c>
      <c r="N45" s="1215">
        <f t="shared" si="12"/>
        <v>487.65167478651426</v>
      </c>
      <c r="O45" s="1215">
        <f t="shared" si="12"/>
        <v>660.5828381057986</v>
      </c>
      <c r="P45" s="1215">
        <f t="shared" si="12"/>
        <v>540.82469859580897</v>
      </c>
      <c r="Q45" s="1215">
        <f t="shared" si="12"/>
        <v>743.07228920381772</v>
      </c>
      <c r="R45" s="1216">
        <f t="shared" si="12"/>
        <v>-760.58907117458739</v>
      </c>
      <c r="S45" s="1215">
        <f t="shared" si="12"/>
        <v>685.51800000000003</v>
      </c>
      <c r="T45" s="1215">
        <f t="shared" si="12"/>
        <v>0</v>
      </c>
      <c r="U45" s="1215">
        <f t="shared" si="12"/>
        <v>0</v>
      </c>
      <c r="V45" s="1215">
        <f t="shared" si="12"/>
        <v>0</v>
      </c>
      <c r="W45" s="1217">
        <f t="shared" si="12"/>
        <v>0</v>
      </c>
      <c r="Y45" s="1136"/>
      <c r="Z45" s="1136"/>
      <c r="AA45" s="1136"/>
      <c r="AB45" s="1136"/>
      <c r="AC45" s="1136"/>
      <c r="AD45" s="1136"/>
      <c r="AE45" s="1136"/>
      <c r="AF45" s="1136"/>
      <c r="AG45" s="1136"/>
      <c r="AH45" s="1136"/>
      <c r="AI45" s="1136"/>
      <c r="AJ45" s="1136"/>
      <c r="AK45" s="1136"/>
      <c r="AL45" s="1136"/>
      <c r="AM45" s="1136"/>
      <c r="AN45" s="1136"/>
      <c r="AO45" s="1136"/>
      <c r="AP45" s="1136"/>
      <c r="AQ45" s="1136"/>
      <c r="AR45" s="1136"/>
    </row>
    <row r="46" spans="1:44" ht="16.5" customHeight="1">
      <c r="A46" s="1128"/>
      <c r="B46" s="1128"/>
      <c r="C46" s="1128"/>
      <c r="D46" s="1128"/>
      <c r="E46" s="25"/>
      <c r="F46" s="25"/>
      <c r="G46" s="25"/>
      <c r="H46" s="1199"/>
      <c r="I46" s="1200"/>
      <c r="J46" s="1200"/>
      <c r="K46" s="1200"/>
      <c r="L46" s="1200"/>
      <c r="M46" s="1200"/>
      <c r="N46" s="1200"/>
      <c r="O46" s="1218"/>
      <c r="P46" s="1200"/>
      <c r="Q46" s="1200"/>
      <c r="R46" s="1219"/>
      <c r="S46" s="1200"/>
      <c r="T46" s="1200"/>
      <c r="W46" s="1117"/>
    </row>
    <row r="47" spans="1:44" ht="16.5" customHeight="1">
      <c r="A47" s="1128" t="s">
        <v>1134</v>
      </c>
      <c r="B47" s="1128"/>
      <c r="C47" s="1128"/>
      <c r="D47" s="1128"/>
      <c r="E47" s="25"/>
      <c r="F47" s="25"/>
      <c r="G47" s="25"/>
      <c r="H47" s="1199">
        <f t="shared" ref="H47:W47" si="13">SUM(H48:H51)</f>
        <v>-559.99799999999993</v>
      </c>
      <c r="I47" s="1200">
        <f t="shared" si="13"/>
        <v>-846.49300000000005</v>
      </c>
      <c r="J47" s="1200">
        <f t="shared" si="13"/>
        <v>-472.06799999999993</v>
      </c>
      <c r="K47" s="1200">
        <f t="shared" si="13"/>
        <v>-671.7589999999999</v>
      </c>
      <c r="L47" s="1200">
        <f t="shared" si="13"/>
        <v>-667.25900000000001</v>
      </c>
      <c r="M47" s="1200">
        <f t="shared" si="13"/>
        <v>-770.89099999999996</v>
      </c>
      <c r="N47" s="1200">
        <f t="shared" si="13"/>
        <v>943.005</v>
      </c>
      <c r="O47" s="1200">
        <f t="shared" si="13"/>
        <v>-263.74299999999999</v>
      </c>
      <c r="P47" s="1200">
        <f t="shared" si="13"/>
        <v>-971.01799999999992</v>
      </c>
      <c r="Q47" s="1200">
        <f t="shared" si="13"/>
        <v>-2013.5719999999997</v>
      </c>
      <c r="R47" s="1219">
        <f t="shared" si="13"/>
        <v>399.90500000000009</v>
      </c>
      <c r="S47" s="1200" t="e">
        <f t="shared" si="13"/>
        <v>#DIV/0!</v>
      </c>
      <c r="T47" s="1200" t="e">
        <f t="shared" si="13"/>
        <v>#DIV/0!</v>
      </c>
      <c r="U47" s="1200" t="e">
        <f t="shared" si="13"/>
        <v>#DIV/0!</v>
      </c>
      <c r="V47" s="1200" t="e">
        <f t="shared" si="13"/>
        <v>#DIV/0!</v>
      </c>
      <c r="W47" s="117" t="e">
        <f t="shared" si="13"/>
        <v>#DIV/0!</v>
      </c>
    </row>
    <row r="48" spans="1:44" ht="16.5" customHeight="1">
      <c r="A48" s="1151" t="s">
        <v>743</v>
      </c>
      <c r="B48" s="1151"/>
      <c r="C48" s="1151"/>
      <c r="D48" s="1151"/>
      <c r="E48" s="696"/>
      <c r="F48" s="696"/>
      <c r="G48" s="1197"/>
      <c r="H48" s="1199">
        <f>'Annual(ctrlv)'!J214</f>
        <v>-403.94299999999998</v>
      </c>
      <c r="I48" s="1197">
        <f>'Annual(ctrlv)'!K214</f>
        <v>-668.49099999999999</v>
      </c>
      <c r="J48" s="1197">
        <f>'Annual(ctrlv)'!L214</f>
        <v>-292.19799999999998</v>
      </c>
      <c r="K48" s="1197">
        <f>'Annual(ctrlv)'!M214</f>
        <v>-630.65599999999995</v>
      </c>
      <c r="L48" s="1197">
        <f>'Annual(ctrlv)'!N214</f>
        <v>-489.79999999999995</v>
      </c>
      <c r="M48" s="1197">
        <f>'Annual(ctrlv)'!O214</f>
        <v>-652.029</v>
      </c>
      <c r="N48" s="1197">
        <f>'Annual(ctrlv)'!P214</f>
        <v>1010.745</v>
      </c>
      <c r="O48" s="1197">
        <f>'Annual(ctrlv)'!Q214</f>
        <v>-162.47999999999999</v>
      </c>
      <c r="P48" s="1197">
        <f>'Annual(ctrlv)'!R214</f>
        <v>-827.05599999999993</v>
      </c>
      <c r="Q48" s="1197">
        <f>'Annual(ctrlv)'!S214</f>
        <v>-1816.3439999999998</v>
      </c>
      <c r="R48" s="1220">
        <f>'Annual(ctrlv)'!T214</f>
        <v>588</v>
      </c>
      <c r="S48" s="1197" t="e">
        <f>현대건설!I256</f>
        <v>#DIV/0!</v>
      </c>
      <c r="T48" s="1197" t="e">
        <f>현대건설!J256</f>
        <v>#DIV/0!</v>
      </c>
      <c r="U48" s="1197" t="e">
        <f>현대건설!K256</f>
        <v>#DIV/0!</v>
      </c>
      <c r="V48" s="1197" t="e">
        <f>현대건설!L256</f>
        <v>#DIV/0!</v>
      </c>
      <c r="W48" s="1197" t="e">
        <f>현대건설!M256</f>
        <v>#DIV/0!</v>
      </c>
    </row>
    <row r="49" spans="1:23" ht="16.5" customHeight="1">
      <c r="A49" s="1151" t="s">
        <v>2189</v>
      </c>
      <c r="B49" s="1151"/>
      <c r="C49" s="1151"/>
      <c r="D49" s="1151"/>
      <c r="E49" s="696"/>
      <c r="F49" s="696"/>
      <c r="G49" s="1197"/>
      <c r="H49" s="1199">
        <f>'Annual(ctrlv)'!J232</f>
        <v>-188.053</v>
      </c>
      <c r="I49" s="1197">
        <f>'Annual(ctrlv)'!K232</f>
        <v>-186.517</v>
      </c>
      <c r="J49" s="1197">
        <f>'Annual(ctrlv)'!L232</f>
        <v>-178.65099999999998</v>
      </c>
      <c r="K49" s="1197">
        <f>'Annual(ctrlv)'!M232</f>
        <v>-49.765999999999998</v>
      </c>
      <c r="L49" s="1197">
        <f>'Annual(ctrlv)'!N232</f>
        <v>-191.90299999999999</v>
      </c>
      <c r="M49" s="1197">
        <f>'Annual(ctrlv)'!O232</f>
        <v>-109.93799999999999</v>
      </c>
      <c r="N49" s="1197">
        <f>'Annual(ctrlv)'!P232</f>
        <v>-73.375</v>
      </c>
      <c r="O49" s="1197">
        <f>'Annual(ctrlv)'!Q232</f>
        <v>-97.6</v>
      </c>
      <c r="P49" s="1197">
        <f>'Annual(ctrlv)'!R232</f>
        <v>-148.404</v>
      </c>
      <c r="Q49" s="1197">
        <f>'Annual(ctrlv)'!S232</f>
        <v>-222.14399999999998</v>
      </c>
      <c r="R49" s="1220">
        <f>'Annual(ctrlv)'!T232</f>
        <v>-178.85299999999998</v>
      </c>
      <c r="S49" s="1197">
        <f>현대건설!I273</f>
        <v>0</v>
      </c>
      <c r="T49" s="1197">
        <f>현대건설!J273</f>
        <v>0</v>
      </c>
      <c r="U49" s="1197">
        <f>현대건설!K273</f>
        <v>0</v>
      </c>
      <c r="V49" s="1197">
        <f>현대건설!L273</f>
        <v>0</v>
      </c>
      <c r="W49" s="1197">
        <f>현대건설!M273</f>
        <v>0</v>
      </c>
    </row>
    <row r="50" spans="1:23" ht="16.5" customHeight="1">
      <c r="A50" s="1151" t="s">
        <v>775</v>
      </c>
      <c r="B50" s="1151"/>
      <c r="C50" s="1151"/>
      <c r="D50" s="1151"/>
      <c r="E50" s="696"/>
      <c r="F50" s="696"/>
      <c r="G50" s="1197"/>
      <c r="H50" s="1199">
        <f>'Annual(ctrlv)'!J233</f>
        <v>38.622999999999998</v>
      </c>
      <c r="I50" s="1197">
        <f>'Annual(ctrlv)'!K233</f>
        <v>14.677</v>
      </c>
      <c r="J50" s="1197">
        <f>'Annual(ctrlv)'!L233</f>
        <v>4.17</v>
      </c>
      <c r="K50" s="1197">
        <f>'Annual(ctrlv)'!M233</f>
        <v>11.324999999999999</v>
      </c>
      <c r="L50" s="1197">
        <f>'Annual(ctrlv)'!N233</f>
        <v>13.306999999999999</v>
      </c>
      <c r="M50" s="1197">
        <f>'Annual(ctrlv)'!O233</f>
        <v>4.9909999999999997</v>
      </c>
      <c r="N50" s="1197">
        <f>'Annual(ctrlv)'!P233</f>
        <v>22.442</v>
      </c>
      <c r="O50" s="1197">
        <f>'Annual(ctrlv)'!Q233</f>
        <v>20.86</v>
      </c>
      <c r="P50" s="1197">
        <f>'Annual(ctrlv)'!R233</f>
        <v>18.163999999999998</v>
      </c>
      <c r="Q50" s="1197">
        <f>'Annual(ctrlv)'!S233</f>
        <v>37.659999999999997</v>
      </c>
      <c r="R50" s="1220">
        <f>'Annual(ctrlv)'!T233</f>
        <v>5.8019999999999996</v>
      </c>
      <c r="S50" s="1197">
        <f>현대건설!I274</f>
        <v>0</v>
      </c>
      <c r="T50" s="1197">
        <f>현대건설!J274</f>
        <v>0</v>
      </c>
      <c r="U50" s="1197">
        <f>현대건설!K274</f>
        <v>0</v>
      </c>
      <c r="V50" s="1197">
        <f>현대건설!L274</f>
        <v>0</v>
      </c>
      <c r="W50" s="1197">
        <f>현대건설!M274</f>
        <v>0</v>
      </c>
    </row>
    <row r="51" spans="1:23" ht="16.5" customHeight="1">
      <c r="A51" s="1205" t="s">
        <v>2190</v>
      </c>
      <c r="B51" s="1205"/>
      <c r="C51" s="1205"/>
      <c r="D51" s="1205"/>
      <c r="E51" s="1206"/>
      <c r="F51" s="1206"/>
      <c r="G51" s="1206"/>
      <c r="H51" s="1207">
        <f>'Annual(ctrlv)'!J234+'Annual(ctrlv)'!J235</f>
        <v>-6.625</v>
      </c>
      <c r="I51" s="1208">
        <f>'Annual(ctrlv)'!K234+'Annual(ctrlv)'!K235</f>
        <v>-6.161999999999999</v>
      </c>
      <c r="J51" s="1208">
        <f>'Annual(ctrlv)'!L234+'Annual(ctrlv)'!L235</f>
        <v>-5.3889999999999993</v>
      </c>
      <c r="K51" s="1208">
        <f>'Annual(ctrlv)'!M234+'Annual(ctrlv)'!M235</f>
        <v>-2.6619999999999999</v>
      </c>
      <c r="L51" s="1208">
        <f>'Annual(ctrlv)'!N234+'Annual(ctrlv)'!N235</f>
        <v>1.137</v>
      </c>
      <c r="M51" s="1208">
        <f>'Annual(ctrlv)'!O234+'Annual(ctrlv)'!O235</f>
        <v>-13.914999999999999</v>
      </c>
      <c r="N51" s="1208">
        <f>'Annual(ctrlv)'!P234+'Annual(ctrlv)'!P235</f>
        <v>-16.806999999999999</v>
      </c>
      <c r="O51" s="1208">
        <f>'Annual(ctrlv)'!Q234+'Annual(ctrlv)'!Q235</f>
        <v>-24.523</v>
      </c>
      <c r="P51" s="1208">
        <f>'Annual(ctrlv)'!R234+'Annual(ctrlv)'!R235</f>
        <v>-13.722</v>
      </c>
      <c r="Q51" s="1208">
        <f>'Annual(ctrlv)'!S234+'Annual(ctrlv)'!S235</f>
        <v>-12.744</v>
      </c>
      <c r="R51" s="1221">
        <f>'Annual(ctrlv)'!T234+'Annual(ctrlv)'!T235</f>
        <v>-15.044</v>
      </c>
      <c r="S51" s="1208">
        <f>현대건설!I275+현대건설!I276</f>
        <v>0</v>
      </c>
      <c r="T51" s="1208">
        <f>현대건설!J275+현대건설!J276</f>
        <v>0</v>
      </c>
      <c r="U51" s="1208">
        <f>현대건설!K275+현대건설!K276</f>
        <v>0</v>
      </c>
      <c r="V51" s="1208">
        <f>현대건설!L275+현대건설!L276</f>
        <v>0</v>
      </c>
      <c r="W51" s="1208">
        <f>현대건설!M275+현대건설!M276</f>
        <v>0</v>
      </c>
    </row>
    <row r="52" spans="1:23" ht="16.5" customHeight="1">
      <c r="A52" s="1123"/>
      <c r="B52" s="1123"/>
      <c r="C52" s="1123"/>
      <c r="D52" s="1123"/>
      <c r="E52" s="3"/>
      <c r="F52" s="3"/>
      <c r="G52" s="3"/>
      <c r="H52" s="1196"/>
      <c r="I52" s="324"/>
      <c r="J52" s="324"/>
      <c r="K52" s="324"/>
      <c r="L52" s="324"/>
      <c r="M52" s="324"/>
      <c r="N52" s="324"/>
      <c r="O52" s="324"/>
      <c r="P52" s="324"/>
      <c r="Q52" s="324"/>
      <c r="R52" s="1198"/>
      <c r="S52" s="324"/>
      <c r="T52" s="324"/>
      <c r="W52" s="1117"/>
    </row>
    <row r="53" spans="1:23" ht="16.5" customHeight="1">
      <c r="A53" s="1129" t="s">
        <v>1136</v>
      </c>
      <c r="B53" s="1129"/>
      <c r="C53" s="1129"/>
      <c r="D53" s="1129"/>
      <c r="E53" s="1222"/>
      <c r="F53" s="1222"/>
      <c r="G53" s="1222"/>
      <c r="H53" s="1199">
        <f t="shared" ref="H53:W53" si="14">H45+H47</f>
        <v>184.6299844610171</v>
      </c>
      <c r="I53" s="1200">
        <f t="shared" si="14"/>
        <v>154.40580540162728</v>
      </c>
      <c r="J53" s="1200">
        <f t="shared" si="14"/>
        <v>582.42191024251338</v>
      </c>
      <c r="K53" s="1200">
        <f t="shared" si="14"/>
        <v>181.98766516890817</v>
      </c>
      <c r="L53" s="1200">
        <f t="shared" si="14"/>
        <v>5.6582672225807755</v>
      </c>
      <c r="M53" s="1200">
        <f t="shared" si="14"/>
        <v>30.279530685377267</v>
      </c>
      <c r="N53" s="1200">
        <f t="shared" si="14"/>
        <v>1430.6566747865143</v>
      </c>
      <c r="O53" s="1200">
        <f t="shared" si="14"/>
        <v>396.83983810579861</v>
      </c>
      <c r="P53" s="1200">
        <f t="shared" si="14"/>
        <v>-430.19330140419095</v>
      </c>
      <c r="Q53" s="1200">
        <f t="shared" si="14"/>
        <v>-1270.4997107961819</v>
      </c>
      <c r="R53" s="1219">
        <f t="shared" si="14"/>
        <v>-360.6840711745873</v>
      </c>
      <c r="S53" s="1200" t="e">
        <f t="shared" si="14"/>
        <v>#DIV/0!</v>
      </c>
      <c r="T53" s="1200" t="e">
        <f t="shared" si="14"/>
        <v>#DIV/0!</v>
      </c>
      <c r="U53" s="1200" t="e">
        <f t="shared" si="14"/>
        <v>#DIV/0!</v>
      </c>
      <c r="V53" s="1200" t="e">
        <f t="shared" si="14"/>
        <v>#DIV/0!</v>
      </c>
      <c r="W53" s="117" t="e">
        <f t="shared" si="14"/>
        <v>#DIV/0!</v>
      </c>
    </row>
    <row r="54" spans="1:23" ht="16.5" customHeight="1">
      <c r="A54" s="1123" t="s">
        <v>1137</v>
      </c>
      <c r="B54" s="1129"/>
      <c r="C54" s="1129"/>
      <c r="D54" s="1129"/>
      <c r="E54" s="1222"/>
      <c r="F54" s="1222"/>
      <c r="G54" s="1222"/>
      <c r="H54" s="1199"/>
      <c r="I54" s="1200"/>
      <c r="J54" s="1200"/>
      <c r="K54" s="1200"/>
      <c r="L54" s="1200"/>
      <c r="M54" s="324"/>
      <c r="N54" s="324"/>
      <c r="O54" s="324"/>
      <c r="P54" s="1223"/>
      <c r="Q54" s="1223"/>
      <c r="R54" s="1224"/>
      <c r="S54" s="1223">
        <f t="shared" ref="S54:W54" ca="1" si="15">S33</f>
        <v>1</v>
      </c>
      <c r="T54" s="1223">
        <f t="shared" ca="1" si="15"/>
        <v>1</v>
      </c>
      <c r="U54" s="1223">
        <f t="shared" ca="1" si="15"/>
        <v>1</v>
      </c>
      <c r="V54" s="1223">
        <f t="shared" ca="1" si="15"/>
        <v>1</v>
      </c>
      <c r="W54" s="295">
        <f t="shared" ca="1" si="15"/>
        <v>1</v>
      </c>
    </row>
    <row r="55" spans="1:23" ht="16.5" customHeight="1">
      <c r="A55" s="1128" t="s">
        <v>1138</v>
      </c>
      <c r="B55" s="1123"/>
      <c r="C55" s="1123"/>
      <c r="D55" s="1123"/>
      <c r="E55" s="3"/>
      <c r="F55" s="3"/>
      <c r="G55" s="3"/>
      <c r="H55" s="1196"/>
      <c r="I55" s="324"/>
      <c r="J55" s="324"/>
      <c r="K55" s="324"/>
      <c r="L55" s="324"/>
      <c r="M55" s="324"/>
      <c r="N55" s="324"/>
      <c r="O55" s="324"/>
      <c r="P55" s="1200"/>
      <c r="Q55" s="1200"/>
      <c r="R55" s="1219"/>
      <c r="S55" s="1200" t="e">
        <f t="shared" ref="S55:W55" ca="1" si="16">S53*S54</f>
        <v>#DIV/0!</v>
      </c>
      <c r="T55" s="1200" t="e">
        <f t="shared" ca="1" si="16"/>
        <v>#DIV/0!</v>
      </c>
      <c r="U55" s="1200" t="e">
        <f t="shared" ca="1" si="16"/>
        <v>#DIV/0!</v>
      </c>
      <c r="V55" s="1200" t="e">
        <f t="shared" ca="1" si="16"/>
        <v>#DIV/0!</v>
      </c>
      <c r="W55" s="117" t="e">
        <f t="shared" ca="1" si="16"/>
        <v>#DIV/0!</v>
      </c>
    </row>
    <row r="56" spans="1:23" ht="16.5" customHeight="1">
      <c r="A56" s="1128"/>
      <c r="B56" s="1123"/>
      <c r="C56" s="1123"/>
      <c r="D56" s="1123"/>
      <c r="E56" s="3"/>
      <c r="F56" s="3"/>
      <c r="G56" s="3"/>
      <c r="H56" s="1196"/>
      <c r="I56" s="324"/>
      <c r="J56" s="324"/>
      <c r="K56" s="324"/>
      <c r="L56" s="324"/>
      <c r="M56" s="324"/>
      <c r="N56" s="324"/>
      <c r="O56" s="324"/>
      <c r="P56" s="324"/>
      <c r="Q56" s="324"/>
      <c r="R56" s="1198"/>
      <c r="S56" s="324"/>
      <c r="T56" s="324"/>
      <c r="W56" s="1117"/>
    </row>
    <row r="57" spans="1:23" ht="16.5" customHeight="1">
      <c r="A57" s="1128" t="s">
        <v>2191</v>
      </c>
      <c r="B57" s="1123"/>
      <c r="C57" s="1123"/>
      <c r="D57" s="1161"/>
      <c r="E57" s="3"/>
      <c r="F57" s="3"/>
      <c r="G57" s="3"/>
      <c r="H57" s="1196"/>
      <c r="I57" s="324"/>
      <c r="J57" s="324"/>
      <c r="K57" s="324"/>
      <c r="L57" s="324"/>
      <c r="M57" s="324"/>
      <c r="N57" s="324"/>
      <c r="O57" s="324"/>
      <c r="P57" s="1200"/>
      <c r="Q57" s="1200"/>
      <c r="R57" s="1225"/>
      <c r="S57" s="1200" t="e">
        <f ca="1">CHOOSE(D57,OFFSET(S53,0,$B$2-1),AVERAGE(OFFSET(S53,0,0):OFFSET(S53,0,$B$2))*(1+S58))</f>
        <v>#VALUE!</v>
      </c>
      <c r="W57" s="1117"/>
    </row>
    <row r="58" spans="1:23" ht="16.5" customHeight="1">
      <c r="A58" s="1128" t="s">
        <v>2192</v>
      </c>
      <c r="B58" s="1123"/>
      <c r="C58" s="1123"/>
      <c r="D58" s="1123"/>
      <c r="E58" s="3"/>
      <c r="F58" s="3"/>
      <c r="G58" s="3"/>
      <c r="H58" s="1196"/>
      <c r="I58" s="324"/>
      <c r="J58" s="324"/>
      <c r="K58" s="324"/>
      <c r="L58" s="324"/>
      <c r="M58" s="324"/>
      <c r="N58" s="324"/>
      <c r="O58" s="324"/>
      <c r="P58" s="1203"/>
      <c r="Q58" s="1203"/>
      <c r="R58" s="1225"/>
      <c r="S58" s="1226"/>
      <c r="W58" s="1117"/>
    </row>
    <row r="59" spans="1:23" ht="16.5" customHeight="1">
      <c r="A59" s="1128"/>
      <c r="B59" s="1123"/>
      <c r="C59" s="1123"/>
      <c r="D59" s="1123"/>
      <c r="E59" s="3"/>
      <c r="F59" s="3"/>
      <c r="G59" s="3"/>
      <c r="H59" s="1196"/>
      <c r="I59" s="324"/>
      <c r="J59" s="324"/>
      <c r="K59" s="324"/>
      <c r="L59" s="324"/>
      <c r="M59" s="324"/>
      <c r="N59" s="324"/>
      <c r="O59" s="324"/>
      <c r="P59" s="324"/>
      <c r="Q59" s="324"/>
      <c r="R59" s="1198"/>
      <c r="S59" s="324"/>
      <c r="W59" s="1117"/>
    </row>
    <row r="60" spans="1:23" ht="16.5" customHeight="1">
      <c r="A60" s="1129" t="s">
        <v>2193</v>
      </c>
      <c r="B60" s="1129"/>
      <c r="C60" s="1129"/>
      <c r="D60" s="1129"/>
      <c r="E60" s="1222"/>
      <c r="F60" s="1222"/>
      <c r="G60" s="1222"/>
      <c r="H60" s="1196"/>
      <c r="I60" s="324"/>
      <c r="J60" s="324"/>
      <c r="K60" s="324"/>
      <c r="L60" s="324"/>
      <c r="M60" s="324"/>
      <c r="N60" s="324"/>
      <c r="O60" s="324"/>
      <c r="P60" s="1200"/>
      <c r="Q60" s="1200"/>
      <c r="R60" s="1225"/>
      <c r="S60" s="1200" t="e">
        <f ca="1">S57*(1+S61)/($S$14-S61)</f>
        <v>#VALUE!</v>
      </c>
      <c r="W60" s="1117"/>
    </row>
    <row r="61" spans="1:23" ht="16.5" customHeight="1">
      <c r="A61" s="1123" t="s">
        <v>2194</v>
      </c>
      <c r="B61" s="1123"/>
      <c r="C61" s="1123"/>
      <c r="D61" s="1123"/>
      <c r="E61" s="3"/>
      <c r="F61" s="3"/>
      <c r="G61" s="3"/>
      <c r="H61" s="1196"/>
      <c r="I61" s="324"/>
      <c r="J61" s="324"/>
      <c r="K61" s="324"/>
      <c r="L61" s="324"/>
      <c r="M61" s="324"/>
      <c r="N61" s="324"/>
      <c r="O61" s="324"/>
      <c r="P61" s="1203"/>
      <c r="Q61" s="1203"/>
      <c r="R61" s="1225"/>
      <c r="S61" s="1227"/>
      <c r="W61" s="1117"/>
    </row>
    <row r="62" spans="1:23" ht="16.5" customHeight="1">
      <c r="A62" s="1123"/>
      <c r="B62" s="1123"/>
      <c r="C62" s="1123"/>
      <c r="D62" s="1123"/>
      <c r="E62" s="3"/>
      <c r="F62" s="3"/>
      <c r="G62" s="3"/>
      <c r="H62" s="1196"/>
      <c r="I62" s="324"/>
      <c r="J62" s="324"/>
      <c r="K62" s="324"/>
      <c r="L62" s="324"/>
      <c r="M62" s="324"/>
      <c r="N62" s="324"/>
      <c r="O62" s="324"/>
      <c r="P62" s="324"/>
      <c r="Q62" s="324"/>
      <c r="R62" s="1198"/>
      <c r="S62" s="324"/>
      <c r="W62" s="1117"/>
    </row>
    <row r="63" spans="1:23" ht="16.5" customHeight="1">
      <c r="A63" s="1123"/>
      <c r="B63" s="1123"/>
      <c r="C63" s="1123"/>
      <c r="D63" s="1123"/>
      <c r="E63" s="3"/>
      <c r="F63" s="3"/>
      <c r="G63" s="3"/>
      <c r="H63" s="1196"/>
      <c r="I63" s="324"/>
      <c r="J63" s="324"/>
      <c r="K63" s="324"/>
      <c r="L63" s="324"/>
      <c r="M63" s="324"/>
      <c r="N63" s="324"/>
      <c r="O63" s="324"/>
      <c r="P63" s="324"/>
      <c r="Q63" s="324"/>
      <c r="R63" s="1198"/>
      <c r="S63" s="324"/>
      <c r="T63" s="324"/>
      <c r="W63" s="1228"/>
    </row>
    <row r="64" spans="1:23" ht="16.5" customHeight="1">
      <c r="A64" s="1229" t="s">
        <v>2195</v>
      </c>
      <c r="B64" s="1230"/>
      <c r="C64" s="1230"/>
      <c r="D64" s="1231"/>
      <c r="E64" s="1230"/>
      <c r="F64" s="1230"/>
      <c r="G64" s="1230"/>
      <c r="H64" s="1232"/>
      <c r="I64" s="1233"/>
      <c r="J64" s="1233"/>
      <c r="K64" s="1233"/>
      <c r="L64" s="1233"/>
      <c r="M64" s="1233"/>
      <c r="N64" s="1233"/>
      <c r="O64" s="1233"/>
      <c r="P64" s="1233"/>
      <c r="Q64" s="1234"/>
      <c r="R64" s="1235"/>
      <c r="S64" s="1233"/>
      <c r="T64" s="1233"/>
      <c r="U64" s="1233"/>
      <c r="V64" s="1233"/>
      <c r="W64" s="1236"/>
    </row>
    <row r="65" spans="1:23" ht="16.5" customHeight="1">
      <c r="A65" s="1123"/>
      <c r="B65" s="1123"/>
      <c r="C65" s="1123"/>
      <c r="D65" s="1123"/>
      <c r="E65" s="3"/>
      <c r="F65" s="3"/>
      <c r="G65" s="3"/>
      <c r="H65" s="1196"/>
      <c r="I65" s="324"/>
      <c r="J65" s="324"/>
      <c r="K65" s="324"/>
      <c r="L65" s="324"/>
      <c r="M65" s="324"/>
      <c r="N65" s="324"/>
      <c r="O65" s="324"/>
      <c r="P65" s="324"/>
      <c r="Q65" s="324"/>
      <c r="R65" s="1198"/>
      <c r="S65" s="324"/>
      <c r="T65" s="324"/>
      <c r="W65" s="1117"/>
    </row>
    <row r="66" spans="1:23" ht="16.5" customHeight="1">
      <c r="A66" s="1123"/>
      <c r="B66" s="1123"/>
      <c r="C66" s="1123"/>
      <c r="D66" s="1123"/>
      <c r="E66" s="3"/>
      <c r="F66" s="3"/>
      <c r="G66" s="3"/>
      <c r="H66" s="1196"/>
      <c r="I66" s="324"/>
      <c r="J66" s="324"/>
      <c r="K66" s="324"/>
      <c r="L66" s="324"/>
      <c r="M66" s="324"/>
      <c r="N66" s="324"/>
      <c r="O66" s="324"/>
      <c r="P66" s="324"/>
      <c r="Q66" s="324"/>
      <c r="R66" s="1198"/>
      <c r="S66" s="324"/>
      <c r="T66" s="324"/>
      <c r="W66" s="1117"/>
    </row>
    <row r="67" spans="1:23" ht="16.5" customHeight="1">
      <c r="A67" s="1128" t="s">
        <v>2196</v>
      </c>
      <c r="B67" s="1128"/>
      <c r="C67" s="1128"/>
      <c r="D67" s="1128" t="s">
        <v>2197</v>
      </c>
      <c r="E67" s="25"/>
      <c r="F67" s="25"/>
      <c r="G67" s="25"/>
      <c r="H67" s="1125"/>
      <c r="I67" s="38"/>
      <c r="J67" s="38"/>
      <c r="K67" s="38"/>
      <c r="L67" s="38"/>
      <c r="M67" s="38"/>
      <c r="N67" s="38"/>
      <c r="O67" s="1200"/>
      <c r="P67" s="38"/>
      <c r="Q67" s="38"/>
      <c r="R67" s="1225"/>
      <c r="S67" s="38" t="e">
        <f ca="1">SUM(OFFSET(S55,0,0):OFFSET(S55,0,$B$2-1))</f>
        <v>#DIV/0!</v>
      </c>
      <c r="W67" s="1117"/>
    </row>
    <row r="68" spans="1:23" ht="16.5" customHeight="1">
      <c r="A68" s="1237" t="s">
        <v>2198</v>
      </c>
      <c r="B68" s="1237"/>
      <c r="C68" s="1237"/>
      <c r="D68" s="1237"/>
      <c r="E68" s="97"/>
      <c r="F68" s="97"/>
      <c r="G68" s="97"/>
      <c r="H68" s="1238"/>
      <c r="I68" s="1167"/>
      <c r="J68" s="1167"/>
      <c r="K68" s="1167"/>
      <c r="L68" s="1167"/>
      <c r="M68" s="1167"/>
      <c r="N68" s="1167"/>
      <c r="O68" s="1239"/>
      <c r="P68" s="1239"/>
      <c r="Q68" s="1239"/>
      <c r="R68" s="1240"/>
      <c r="S68" s="1239" t="e">
        <f ca="1">S60*OFFSET(S54,0,$B$2-1)</f>
        <v>#VALUE!</v>
      </c>
      <c r="W68" s="1117"/>
    </row>
    <row r="69" spans="1:23" ht="16.5" customHeight="1">
      <c r="A69" s="1128" t="s">
        <v>2199</v>
      </c>
      <c r="B69" s="1128"/>
      <c r="C69" s="1128"/>
      <c r="D69" s="1128"/>
      <c r="E69" s="25"/>
      <c r="F69" s="25"/>
      <c r="G69" s="25"/>
      <c r="H69" s="1125"/>
      <c r="I69" s="38"/>
      <c r="J69" s="38"/>
      <c r="K69" s="38"/>
      <c r="L69" s="38"/>
      <c r="M69" s="38"/>
      <c r="N69" s="38"/>
      <c r="O69" s="38"/>
      <c r="P69" s="1200"/>
      <c r="Q69" s="1200"/>
      <c r="R69" s="1225"/>
      <c r="S69" s="1200" t="e">
        <f ca="1">S67+S68</f>
        <v>#DIV/0!</v>
      </c>
      <c r="W69" s="1117"/>
    </row>
    <row r="70" spans="1:23" ht="16.5" customHeight="1">
      <c r="A70" s="1123"/>
      <c r="B70" s="1123"/>
      <c r="C70" s="1123"/>
      <c r="D70" s="1123"/>
      <c r="E70" s="3"/>
      <c r="F70" s="3"/>
      <c r="G70" s="3"/>
      <c r="H70" s="1196"/>
      <c r="I70" s="324"/>
      <c r="J70" s="324"/>
      <c r="K70" s="324"/>
      <c r="L70" s="324"/>
      <c r="M70" s="324"/>
      <c r="N70" s="324"/>
      <c r="O70" s="324"/>
      <c r="P70" s="324"/>
      <c r="Q70" s="324"/>
      <c r="R70" s="1225"/>
      <c r="S70" s="324"/>
      <c r="W70" s="1117"/>
    </row>
    <row r="71" spans="1:23" ht="16.5" customHeight="1">
      <c r="A71" s="397" t="s">
        <v>2200</v>
      </c>
      <c r="B71" s="1123"/>
      <c r="C71" s="1123"/>
      <c r="D71" s="1123"/>
      <c r="E71" s="3"/>
      <c r="F71" s="3"/>
      <c r="G71" s="3"/>
      <c r="H71" s="1196"/>
      <c r="I71" s="324"/>
      <c r="J71" s="324"/>
      <c r="K71" s="324"/>
      <c r="L71" s="324"/>
      <c r="M71" s="324"/>
      <c r="N71" s="324"/>
      <c r="O71" s="324"/>
      <c r="P71" s="1200"/>
      <c r="Q71" s="1200"/>
      <c r="R71" s="1225"/>
      <c r="S71" s="1200">
        <f>S72+S73+S74</f>
        <v>5130.3719999999994</v>
      </c>
      <c r="W71" s="1117"/>
    </row>
    <row r="72" spans="1:23" ht="16.5" customHeight="1">
      <c r="A72" s="1151" t="s">
        <v>2201</v>
      </c>
      <c r="B72" s="1123"/>
      <c r="C72" s="1123"/>
      <c r="D72" s="1123"/>
      <c r="E72" s="3"/>
      <c r="F72" s="3"/>
      <c r="G72" s="3"/>
      <c r="H72" s="1196"/>
      <c r="I72" s="324"/>
      <c r="J72" s="324"/>
      <c r="K72" s="324"/>
      <c r="L72" s="324"/>
      <c r="M72" s="324"/>
      <c r="N72" s="324"/>
      <c r="O72" s="324"/>
      <c r="P72" s="1197"/>
      <c r="Q72" s="1197"/>
      <c r="R72" s="1225"/>
      <c r="S72" s="1197">
        <f>현대건설!H181</f>
        <v>5130.3719999999994</v>
      </c>
      <c r="W72" s="1117"/>
    </row>
    <row r="73" spans="1:23" ht="16.5" customHeight="1">
      <c r="A73" s="1151" t="s">
        <v>2202</v>
      </c>
      <c r="B73" s="1123"/>
      <c r="C73" s="1123"/>
      <c r="D73" s="1123"/>
      <c r="E73" s="3"/>
      <c r="F73" s="3"/>
      <c r="G73" s="3"/>
      <c r="H73" s="1196"/>
      <c r="I73" s="324"/>
      <c r="J73" s="324"/>
      <c r="K73" s="324"/>
      <c r="L73" s="324"/>
      <c r="M73" s="324"/>
      <c r="N73" s="324"/>
      <c r="O73" s="324"/>
      <c r="Q73" s="1197"/>
      <c r="R73" s="1225"/>
      <c r="S73" s="1197">
        <f>현대건설!I178</f>
        <v>0</v>
      </c>
      <c r="W73" s="1117"/>
    </row>
    <row r="74" spans="1:23" ht="16.5" customHeight="1">
      <c r="A74" s="1151" t="s">
        <v>167</v>
      </c>
      <c r="B74" s="1123"/>
      <c r="C74" s="1123"/>
      <c r="D74" s="1123"/>
      <c r="E74" s="3"/>
      <c r="F74" s="3"/>
      <c r="G74" s="3"/>
      <c r="H74" s="1196"/>
      <c r="I74" s="324"/>
      <c r="J74" s="324"/>
      <c r="K74" s="324"/>
      <c r="L74" s="324"/>
      <c r="M74" s="324"/>
      <c r="N74" s="324"/>
      <c r="O74" s="324"/>
      <c r="Q74" s="1197"/>
      <c r="R74" s="1225"/>
      <c r="S74" s="1241">
        <f>현대건설!I183</f>
        <v>0</v>
      </c>
      <c r="W74" s="1117"/>
    </row>
    <row r="75" spans="1:23" ht="16.5" customHeight="1">
      <c r="A75" s="1151"/>
      <c r="B75" s="1123"/>
      <c r="C75" s="1123"/>
      <c r="D75" s="1123"/>
      <c r="E75" s="3"/>
      <c r="F75" s="3"/>
      <c r="G75" s="3"/>
      <c r="H75" s="1196"/>
      <c r="I75" s="324"/>
      <c r="J75" s="324"/>
      <c r="K75" s="324"/>
      <c r="L75" s="324"/>
      <c r="M75" s="324"/>
      <c r="N75" s="324"/>
      <c r="O75" s="324"/>
      <c r="P75" s="324"/>
      <c r="Q75" s="324"/>
      <c r="R75" s="1225"/>
      <c r="S75" s="324"/>
      <c r="T75" s="324"/>
      <c r="W75" s="1117"/>
    </row>
    <row r="76" spans="1:23" ht="16.5" customHeight="1">
      <c r="A76" s="397" t="s">
        <v>2203</v>
      </c>
      <c r="B76" s="1128"/>
      <c r="C76" s="1128"/>
      <c r="D76" s="1128"/>
      <c r="E76" s="25"/>
      <c r="F76" s="25"/>
      <c r="G76" s="25"/>
      <c r="H76" s="1125"/>
      <c r="I76" s="38"/>
      <c r="J76" s="38"/>
      <c r="K76" s="38"/>
      <c r="L76" s="38"/>
      <c r="M76" s="38"/>
      <c r="N76" s="38"/>
      <c r="O76" s="38"/>
      <c r="P76" s="1200"/>
      <c r="Q76" s="1200"/>
      <c r="R76" s="1225"/>
      <c r="S76" s="1200">
        <f>S77+S78+S79+S80</f>
        <v>3678.4259359999996</v>
      </c>
      <c r="T76" s="1200"/>
      <c r="W76" s="1117"/>
    </row>
    <row r="77" spans="1:23" ht="16.5" customHeight="1">
      <c r="A77" s="1151" t="s">
        <v>2204</v>
      </c>
      <c r="B77" s="1123"/>
      <c r="C77" s="1123"/>
      <c r="D77" s="1123"/>
      <c r="E77" s="3"/>
      <c r="F77" s="3"/>
      <c r="G77" s="3"/>
      <c r="H77" s="1196"/>
      <c r="I77" s="324"/>
      <c r="J77" s="324"/>
      <c r="K77" s="324"/>
      <c r="L77" s="324"/>
      <c r="M77" s="324"/>
      <c r="N77" s="324"/>
      <c r="O77" s="324"/>
      <c r="P77" s="1197"/>
      <c r="Q77" s="1242"/>
      <c r="R77" s="1225"/>
      <c r="S77" s="1242">
        <f>현대건설!H213</f>
        <v>3627.1439999999998</v>
      </c>
      <c r="T77" s="1242"/>
      <c r="W77" s="1117"/>
    </row>
    <row r="78" spans="1:23" ht="16.5" customHeight="1">
      <c r="A78" s="1151" t="s">
        <v>2205</v>
      </c>
      <c r="B78" s="1123"/>
      <c r="C78" s="1123"/>
      <c r="D78" s="1123"/>
      <c r="E78" s="3"/>
      <c r="F78" s="3"/>
      <c r="G78" s="3"/>
      <c r="H78" s="1196"/>
      <c r="I78" s="324"/>
      <c r="J78" s="324"/>
      <c r="K78" s="324"/>
      <c r="L78" s="324"/>
      <c r="M78" s="324"/>
      <c r="N78" s="324"/>
      <c r="O78" s="324"/>
      <c r="P78" s="1197"/>
      <c r="Q78" s="324"/>
      <c r="R78" s="1225"/>
      <c r="S78" s="1243">
        <f>현대건설!I231</f>
        <v>0</v>
      </c>
      <c r="T78" s="324"/>
      <c r="W78" s="1117"/>
    </row>
    <row r="79" spans="1:23" ht="16.5" customHeight="1">
      <c r="A79" s="1151" t="s">
        <v>584</v>
      </c>
      <c r="B79" s="1123"/>
      <c r="C79" s="1123"/>
      <c r="D79" s="1123"/>
      <c r="E79" s="3"/>
      <c r="F79" s="3"/>
      <c r="G79" s="3"/>
      <c r="H79" s="1196"/>
      <c r="I79" s="324"/>
      <c r="J79" s="324"/>
      <c r="K79" s="324"/>
      <c r="L79" s="324"/>
      <c r="M79" s="324"/>
      <c r="N79" s="324"/>
      <c r="O79" s="324"/>
      <c r="P79" s="1197"/>
      <c r="Q79" s="324"/>
      <c r="R79" s="1225"/>
      <c r="S79" s="1197">
        <f>'Annual(ctrlv)'!U325</f>
        <v>51.281935999999995</v>
      </c>
      <c r="W79" s="1117"/>
    </row>
    <row r="80" spans="1:23" ht="16.5" customHeight="1">
      <c r="A80" s="1151" t="s">
        <v>167</v>
      </c>
      <c r="B80" s="1123"/>
      <c r="C80" s="1123"/>
      <c r="D80" s="1123"/>
      <c r="E80" s="3"/>
      <c r="F80" s="3"/>
      <c r="G80" s="3"/>
      <c r="H80" s="1196"/>
      <c r="I80" s="324"/>
      <c r="J80" s="324"/>
      <c r="K80" s="324"/>
      <c r="L80" s="324"/>
      <c r="M80" s="324"/>
      <c r="N80" s="324"/>
      <c r="O80" s="324"/>
      <c r="Q80" s="1197"/>
      <c r="R80" s="1225"/>
      <c r="S80" s="1244">
        <v>0</v>
      </c>
      <c r="W80" s="1117"/>
    </row>
    <row r="81" spans="1:44" ht="16.5" customHeight="1">
      <c r="A81" s="1123"/>
      <c r="B81" s="1123"/>
      <c r="C81" s="1123"/>
      <c r="D81" s="1123"/>
      <c r="E81" s="3"/>
      <c r="F81" s="3"/>
      <c r="G81" s="3"/>
      <c r="H81" s="1196"/>
      <c r="I81" s="324"/>
      <c r="J81" s="324"/>
      <c r="K81" s="324"/>
      <c r="L81" s="324"/>
      <c r="M81" s="324"/>
      <c r="N81" s="324"/>
      <c r="O81" s="324"/>
      <c r="P81" s="324"/>
      <c r="Q81" s="324"/>
      <c r="R81" s="1225"/>
      <c r="S81" s="324"/>
      <c r="W81" s="1117"/>
    </row>
    <row r="82" spans="1:44" ht="16.5" customHeight="1">
      <c r="A82" s="1128" t="s">
        <v>2206</v>
      </c>
      <c r="B82" s="1128"/>
      <c r="C82" s="1128"/>
      <c r="D82" s="1128"/>
      <c r="E82" s="25"/>
      <c r="F82" s="25"/>
      <c r="G82" s="25"/>
      <c r="H82" s="1125"/>
      <c r="I82" s="38"/>
      <c r="J82" s="38"/>
      <c r="K82" s="38"/>
      <c r="L82" s="38"/>
      <c r="M82" s="38"/>
      <c r="N82" s="38"/>
      <c r="O82" s="38"/>
      <c r="P82" s="1200"/>
      <c r="Q82" s="1200"/>
      <c r="R82" s="1225"/>
      <c r="S82" s="1200" t="e">
        <f ca="1">S69+S71-S76</f>
        <v>#DIV/0!</v>
      </c>
      <c r="W82" s="1117"/>
    </row>
    <row r="83" spans="1:44" ht="16.5" customHeight="1">
      <c r="A83" s="1205" t="s">
        <v>2207</v>
      </c>
      <c r="B83" s="1205"/>
      <c r="C83" s="1205"/>
      <c r="D83" s="1205"/>
      <c r="E83" s="1206"/>
      <c r="F83" s="1206"/>
      <c r="G83" s="1206"/>
      <c r="H83" s="1245"/>
      <c r="I83" s="1246"/>
      <c r="J83" s="1246"/>
      <c r="K83" s="1246"/>
      <c r="L83" s="1246"/>
      <c r="M83" s="1246"/>
      <c r="N83" s="1246"/>
      <c r="O83" s="1246"/>
      <c r="P83" s="1208"/>
      <c r="Q83" s="324"/>
      <c r="R83" s="1225"/>
      <c r="S83" s="324"/>
      <c r="W83" s="1117"/>
    </row>
    <row r="84" spans="1:44" ht="16.5" customHeight="1">
      <c r="A84" s="1247" t="s">
        <v>2208</v>
      </c>
      <c r="B84" s="1247"/>
      <c r="C84" s="1247"/>
      <c r="D84" s="1247"/>
      <c r="E84" s="1248"/>
      <c r="F84" s="1248"/>
      <c r="G84" s="1248"/>
      <c r="H84" s="1249"/>
      <c r="I84" s="1250"/>
      <c r="J84" s="1250"/>
      <c r="K84" s="1250"/>
      <c r="L84" s="1250"/>
      <c r="M84" s="1250"/>
      <c r="N84" s="1250"/>
      <c r="O84" s="1250"/>
      <c r="P84" s="1251"/>
      <c r="Q84" s="1251"/>
      <c r="R84" s="1252"/>
      <c r="S84" s="1251" t="e">
        <f ca="1">S82/S83</f>
        <v>#DIV/0!</v>
      </c>
      <c r="W84" s="1117"/>
    </row>
    <row r="85" spans="1:44" ht="16.5" customHeight="1">
      <c r="A85" s="1123" t="s">
        <v>2209</v>
      </c>
      <c r="B85" s="1123"/>
      <c r="C85" s="1123"/>
      <c r="D85" s="1123"/>
      <c r="E85" s="3"/>
      <c r="F85" s="3"/>
      <c r="G85" s="3"/>
      <c r="H85" s="1196"/>
      <c r="I85" s="324"/>
      <c r="J85" s="324"/>
      <c r="K85" s="324"/>
      <c r="L85" s="324"/>
      <c r="M85" s="324"/>
      <c r="N85" s="324"/>
      <c r="O85" s="324"/>
      <c r="P85" s="1197"/>
      <c r="Q85" s="324"/>
      <c r="R85" s="1225"/>
      <c r="S85" s="324"/>
      <c r="W85" s="1117"/>
    </row>
    <row r="86" spans="1:44" ht="16.5" customHeight="1">
      <c r="A86" s="1123" t="s">
        <v>2210</v>
      </c>
      <c r="B86" s="1123"/>
      <c r="C86" s="1123"/>
      <c r="D86" s="1123"/>
      <c r="E86" s="3"/>
      <c r="F86" s="3"/>
      <c r="G86" s="3"/>
      <c r="H86" s="1196"/>
      <c r="I86" s="324"/>
      <c r="J86" s="324"/>
      <c r="K86" s="324"/>
      <c r="L86" s="324"/>
      <c r="M86" s="324"/>
      <c r="N86" s="324"/>
      <c r="O86" s="324"/>
      <c r="P86" s="1203"/>
      <c r="Q86" s="1203"/>
      <c r="R86" s="1225"/>
      <c r="S86" s="1203" t="e">
        <f ca="1">S84/S85-1</f>
        <v>#DIV/0!</v>
      </c>
      <c r="W86" s="1117"/>
    </row>
    <row r="87" spans="1:44" ht="16.5" customHeight="1">
      <c r="A87" s="3"/>
      <c r="B87" s="3"/>
      <c r="C87" s="3"/>
      <c r="D87" s="3"/>
      <c r="E87" s="3"/>
      <c r="F87" s="3"/>
      <c r="G87" s="3"/>
      <c r="H87" s="1137"/>
      <c r="I87" s="3"/>
      <c r="J87" s="3"/>
      <c r="K87" s="3"/>
      <c r="L87" s="3"/>
      <c r="M87" s="3"/>
      <c r="N87" s="3"/>
      <c r="O87" s="3"/>
      <c r="P87" s="1141"/>
      <c r="Q87" s="3"/>
      <c r="R87" s="1138"/>
      <c r="S87" s="3"/>
      <c r="W87" s="1117"/>
    </row>
    <row r="88" spans="1:44" ht="16.5" customHeight="1">
      <c r="A88" s="3"/>
      <c r="B88" s="3"/>
      <c r="C88" s="3"/>
      <c r="D88" s="3"/>
      <c r="E88" s="3"/>
      <c r="F88" s="3"/>
      <c r="G88" s="3"/>
      <c r="H88" s="1137"/>
      <c r="I88" s="3"/>
      <c r="J88" s="3"/>
      <c r="K88" s="3"/>
      <c r="L88" s="3"/>
      <c r="M88" s="3"/>
      <c r="N88" s="3"/>
      <c r="O88" s="3"/>
      <c r="P88" s="1141"/>
      <c r="Q88" s="3"/>
      <c r="R88" s="1138"/>
      <c r="S88" s="3"/>
      <c r="W88" s="1117"/>
    </row>
    <row r="89" spans="1:44" ht="16.5" customHeight="1">
      <c r="A89" s="3"/>
      <c r="B89" s="3"/>
      <c r="C89" s="3"/>
      <c r="D89" s="3"/>
      <c r="E89" s="3"/>
      <c r="F89" s="3"/>
      <c r="G89" s="3"/>
      <c r="H89" s="1137"/>
      <c r="I89" s="3"/>
      <c r="J89" s="3"/>
      <c r="K89" s="3"/>
      <c r="L89" s="3"/>
      <c r="M89" s="3"/>
      <c r="N89" s="3"/>
      <c r="O89" s="3"/>
      <c r="P89" s="1141"/>
      <c r="Q89" s="3"/>
      <c r="R89" s="1138"/>
      <c r="S89" s="3"/>
      <c r="W89" s="1117"/>
    </row>
    <row r="90" spans="1:44" ht="16.5" customHeight="1">
      <c r="A90" s="3"/>
      <c r="B90" s="3"/>
      <c r="C90" s="3"/>
      <c r="D90" s="3"/>
      <c r="E90" s="3"/>
      <c r="F90" s="3"/>
      <c r="G90" s="3"/>
      <c r="H90" s="1137"/>
      <c r="I90" s="3"/>
      <c r="J90" s="3"/>
      <c r="K90" s="3"/>
      <c r="L90" s="3"/>
      <c r="M90" s="3"/>
      <c r="N90" s="3"/>
      <c r="O90" s="3"/>
      <c r="P90" s="1141"/>
      <c r="Q90" s="3"/>
      <c r="R90" s="1138"/>
      <c r="S90" s="3"/>
      <c r="T90" s="3"/>
      <c r="W90" s="1168"/>
    </row>
    <row r="91" spans="1:44" ht="16.5" customHeight="1">
      <c r="A91" s="1253" t="s">
        <v>1139</v>
      </c>
      <c r="B91" s="1254"/>
      <c r="C91" s="1254"/>
      <c r="D91" s="1254"/>
      <c r="E91" s="1254"/>
      <c r="F91" s="1254"/>
      <c r="G91" s="1254"/>
      <c r="H91" s="1255"/>
      <c r="I91" s="1254"/>
      <c r="J91" s="1254"/>
      <c r="K91" s="1254"/>
      <c r="L91" s="1254"/>
      <c r="M91" s="1254"/>
      <c r="N91" s="1254"/>
      <c r="O91" s="1254"/>
      <c r="P91" s="1254"/>
      <c r="Q91" s="1091"/>
      <c r="R91" s="1256"/>
      <c r="S91" s="1254"/>
      <c r="T91" s="1254"/>
      <c r="U91" s="1254"/>
      <c r="V91" s="1254"/>
      <c r="W91" s="1257"/>
    </row>
    <row r="92" spans="1:44" ht="16.5" customHeight="1">
      <c r="A92" s="1258"/>
      <c r="B92" s="1258"/>
      <c r="C92" s="1258"/>
      <c r="D92" s="1258"/>
      <c r="E92" s="1258"/>
      <c r="F92" s="1258"/>
      <c r="G92" s="1258"/>
      <c r="H92" s="1533"/>
      <c r="I92" s="1435"/>
      <c r="J92" s="1435"/>
      <c r="K92" s="1435"/>
      <c r="L92" s="1435"/>
      <c r="M92" s="1435"/>
      <c r="N92" s="1435"/>
      <c r="O92" s="1435"/>
      <c r="P92" s="1435"/>
      <c r="Q92" s="1435"/>
      <c r="R92" s="1438"/>
      <c r="S92" s="1534" t="s">
        <v>2140</v>
      </c>
      <c r="T92" s="1435"/>
      <c r="U92" s="1435"/>
      <c r="V92" s="1435"/>
      <c r="W92" s="1530"/>
    </row>
    <row r="93" spans="1:44" ht="16.5" customHeight="1">
      <c r="A93" s="1123"/>
      <c r="B93" s="1123"/>
      <c r="C93" s="1123"/>
      <c r="D93" s="1123"/>
      <c r="E93" s="3"/>
      <c r="F93" s="3"/>
      <c r="G93" s="3"/>
      <c r="H93" s="1196"/>
      <c r="I93" s="324"/>
      <c r="J93" s="324"/>
      <c r="K93" s="324"/>
      <c r="L93" s="324"/>
      <c r="M93" s="324"/>
      <c r="N93" s="324"/>
      <c r="O93" s="1197"/>
      <c r="P93" s="324"/>
      <c r="Q93" s="324"/>
      <c r="R93" s="1198"/>
      <c r="S93" s="324"/>
      <c r="T93" s="1197"/>
      <c r="W93" s="1117"/>
    </row>
    <row r="94" spans="1:44" ht="16.5" customHeight="1">
      <c r="A94" s="1128" t="s">
        <v>575</v>
      </c>
      <c r="B94" s="1128"/>
      <c r="C94" s="1128"/>
      <c r="D94" s="1128"/>
      <c r="E94" s="25"/>
      <c r="F94" s="25"/>
      <c r="G94" s="25"/>
      <c r="H94" s="1259">
        <f>'Annual(ctrlv)'!L174</f>
        <v>6329.0249999999996</v>
      </c>
      <c r="I94" s="1260">
        <f>'Annual(ctrlv)'!M174</f>
        <v>6467.6459999999997</v>
      </c>
      <c r="J94" s="1260">
        <f>'Annual(ctrlv)'!N174</f>
        <v>6274.0940000000001</v>
      </c>
      <c r="K94" s="1260">
        <f>'Annual(ctrlv)'!O174</f>
        <v>6662.5559999999996</v>
      </c>
      <c r="L94" s="1260">
        <f>'Annual(ctrlv)'!P174</f>
        <v>6631.7519999999995</v>
      </c>
      <c r="M94" s="1260">
        <f>'Annual(ctrlv)'!Q174</f>
        <v>7216.7370000000001</v>
      </c>
      <c r="N94" s="1260">
        <f>'Annual(ctrlv)'!R174</f>
        <v>7686.6769999999997</v>
      </c>
      <c r="O94" s="1260">
        <f>'Annual(ctrlv)'!S174</f>
        <v>8136.6509999999998</v>
      </c>
      <c r="P94" s="1260">
        <f>'Annual(ctrlv)'!T174</f>
        <v>8025.41</v>
      </c>
      <c r="Q94" s="1260">
        <f>'Annual(ctrlv)'!U174</f>
        <v>7788.2781535192198</v>
      </c>
      <c r="R94" s="1261">
        <f>'Annual(ctrlv)'!V174</f>
        <v>7530.5503450522792</v>
      </c>
      <c r="S94" s="1260">
        <f>현대건설!H221</f>
        <v>8025.4100000000008</v>
      </c>
      <c r="T94" s="1260">
        <f>현대건설!I221</f>
        <v>0</v>
      </c>
      <c r="U94" s="1260">
        <f>현대건설!J221</f>
        <v>0</v>
      </c>
      <c r="V94" s="1260">
        <f>현대건설!K221</f>
        <v>0</v>
      </c>
      <c r="W94" s="1260">
        <f>현대건설!L221</f>
        <v>0</v>
      </c>
    </row>
    <row r="95" spans="1:44" ht="16.5" customHeight="1">
      <c r="A95" s="1151" t="s">
        <v>1194</v>
      </c>
      <c r="B95" s="1123"/>
      <c r="C95" s="1123"/>
      <c r="D95" s="1123"/>
      <c r="E95" s="3"/>
      <c r="F95" s="3"/>
      <c r="G95" s="3"/>
      <c r="H95" s="1202">
        <f>IF(ISERROR('Annual(ctrlv)'!L467/100),0,'Annual(ctrlv)'!L467/100)</f>
        <v>9.4321579567707536E-2</v>
      </c>
      <c r="I95" s="1203">
        <f>IF(ISERROR('Annual(ctrlv)'!M467/100),0,'Annual(ctrlv)'!M467/100)</f>
        <v>4.4773266083380933E-2</v>
      </c>
      <c r="J95" s="1203">
        <f>IF(ISERROR('Annual(ctrlv)'!N467/100),0,'Annual(ctrlv)'!N467/100)</f>
        <v>6.3860373112845883E-2</v>
      </c>
      <c r="K95" s="1203">
        <f>IF(ISERROR('Annual(ctrlv)'!O467/100),0,'Annual(ctrlv)'!O467/100)</f>
        <v>6.7423585736513747E-2</v>
      </c>
      <c r="L95" s="1203">
        <f>IF(ISERROR('Annual(ctrlv)'!P467/100),0,'Annual(ctrlv)'!P467/100)</f>
        <v>2.6050261535715755E-2</v>
      </c>
      <c r="M95" s="1203">
        <f>IF(ISERROR('Annual(ctrlv)'!Q467/100),0,'Annual(ctrlv)'!Q467/100)</f>
        <v>6.093504998359775E-2</v>
      </c>
      <c r="N95" s="1203">
        <f>IF(ISERROR('Annual(ctrlv)'!R467/100),0,'Annual(ctrlv)'!R467/100)</f>
        <v>4.8660381382905724E-2</v>
      </c>
      <c r="O95" s="1203">
        <f>IF(ISERROR('Annual(ctrlv)'!S467/100),0,'Annual(ctrlv)'!S467/100)</f>
        <v>6.4208800560869306E-2</v>
      </c>
      <c r="P95" s="1203">
        <f>IF(ISERROR('Annual(ctrlv)'!T467/100),0,'Annual(ctrlv)'!T467/100)</f>
        <v>-7.6146458760001534E-2</v>
      </c>
      <c r="Q95" s="1203">
        <f>IF(ISERROR('Annual(ctrlv)'!U467/100),0,'Annual(ctrlv)'!U467/100)</f>
        <v>-0.12263345220685212</v>
      </c>
      <c r="R95" s="1262">
        <f>IF(ISERROR('Annual(ctrlv)'!V467/100),0,'Annual(ctrlv)'!V467/100)</f>
        <v>-0.15219484875910375</v>
      </c>
      <c r="S95" s="1203"/>
      <c r="T95" s="1203"/>
      <c r="W95" s="1117"/>
      <c r="Y95" s="1263" t="s">
        <v>2211</v>
      </c>
      <c r="Z95" s="1263"/>
      <c r="AA95" s="1263"/>
      <c r="AB95" s="1263"/>
      <c r="AC95" s="1263"/>
      <c r="AD95" s="1263"/>
      <c r="AE95" s="1263"/>
      <c r="AF95" s="1263"/>
      <c r="AG95" s="1263"/>
      <c r="AH95" s="1263"/>
      <c r="AI95" s="1263"/>
      <c r="AJ95" s="1263"/>
      <c r="AK95" s="1263"/>
      <c r="AL95" s="1263"/>
      <c r="AM95" s="1263"/>
      <c r="AN95" s="1263"/>
      <c r="AO95" s="1263"/>
      <c r="AP95" s="1263"/>
      <c r="AQ95" s="1263"/>
      <c r="AR95" s="1263"/>
    </row>
    <row r="96" spans="1:44" ht="16.5" customHeight="1">
      <c r="A96" s="1205" t="s">
        <v>1128</v>
      </c>
      <c r="B96" s="1264"/>
      <c r="C96" s="1264"/>
      <c r="D96" s="1264"/>
      <c r="E96" s="1265"/>
      <c r="F96" s="1265"/>
      <c r="G96" s="1265"/>
      <c r="H96" s="1266">
        <f t="shared" ref="H96:W96" si="17">H22</f>
        <v>0</v>
      </c>
      <c r="I96" s="1267">
        <f t="shared" si="17"/>
        <v>0</v>
      </c>
      <c r="J96" s="1267">
        <f t="shared" si="17"/>
        <v>0</v>
      </c>
      <c r="K96" s="1267">
        <f t="shared" si="17"/>
        <v>0</v>
      </c>
      <c r="L96" s="1267">
        <f t="shared" si="17"/>
        <v>0</v>
      </c>
      <c r="M96" s="1267">
        <f t="shared" si="17"/>
        <v>0</v>
      </c>
      <c r="N96" s="1267">
        <f t="shared" si="17"/>
        <v>0</v>
      </c>
      <c r="O96" s="1267">
        <f t="shared" si="17"/>
        <v>0</v>
      </c>
      <c r="P96" s="1267">
        <f t="shared" si="17"/>
        <v>0</v>
      </c>
      <c r="Q96" s="1267">
        <f t="shared" si="17"/>
        <v>0</v>
      </c>
      <c r="R96" s="1268">
        <f t="shared" si="17"/>
        <v>0</v>
      </c>
      <c r="S96" s="1267">
        <f t="shared" si="17"/>
        <v>0</v>
      </c>
      <c r="T96" s="1267">
        <f t="shared" si="17"/>
        <v>0</v>
      </c>
      <c r="U96" s="1267">
        <f t="shared" si="17"/>
        <v>0</v>
      </c>
      <c r="V96" s="1267">
        <f t="shared" si="17"/>
        <v>0</v>
      </c>
      <c r="W96" s="1269">
        <f t="shared" si="17"/>
        <v>0</v>
      </c>
      <c r="Y96" s="1263" t="s">
        <v>2212</v>
      </c>
      <c r="Z96" s="1263"/>
      <c r="AA96" s="1263"/>
      <c r="AB96" s="1263"/>
      <c r="AC96" s="1263"/>
      <c r="AD96" s="1263"/>
      <c r="AE96" s="1263"/>
      <c r="AF96" s="1263"/>
      <c r="AG96" s="1263"/>
      <c r="AH96" s="1263"/>
      <c r="AI96" s="1263"/>
      <c r="AJ96" s="1263"/>
      <c r="AK96" s="1263"/>
      <c r="AL96" s="1263"/>
      <c r="AM96" s="1263"/>
      <c r="AN96" s="1263"/>
      <c r="AO96" s="1263"/>
      <c r="AP96" s="1263"/>
      <c r="AQ96" s="1263"/>
      <c r="AR96" s="1263"/>
    </row>
    <row r="97" spans="1:44" ht="16.5" customHeight="1">
      <c r="A97" s="1151"/>
      <c r="B97" s="1123"/>
      <c r="C97" s="1123"/>
      <c r="D97" s="1123"/>
      <c r="E97" s="3"/>
      <c r="F97" s="3"/>
      <c r="G97" s="3"/>
      <c r="H97" s="1202"/>
      <c r="I97" s="1203"/>
      <c r="J97" s="1203"/>
      <c r="K97" s="1203"/>
      <c r="L97" s="1203"/>
      <c r="M97" s="1203"/>
      <c r="N97" s="1203"/>
      <c r="O97" s="1203"/>
      <c r="P97" s="1203"/>
      <c r="Q97" s="1203"/>
      <c r="R97" s="1262"/>
      <c r="S97" s="1203"/>
      <c r="T97" s="1203"/>
      <c r="W97" s="1117"/>
      <c r="Y97" s="1263" t="s">
        <v>2213</v>
      </c>
      <c r="Z97" s="1263"/>
      <c r="AA97" s="1263"/>
      <c r="AB97" s="1263"/>
      <c r="AC97" s="1263"/>
      <c r="AD97" s="1263"/>
      <c r="AE97" s="1263"/>
      <c r="AF97" s="1263"/>
      <c r="AG97" s="1263"/>
      <c r="AH97" s="1263"/>
      <c r="AI97" s="1263"/>
      <c r="AJ97" s="1263"/>
      <c r="AK97" s="1263"/>
      <c r="AL97" s="1263"/>
      <c r="AM97" s="1263"/>
      <c r="AN97" s="1263"/>
      <c r="AO97" s="1263"/>
      <c r="AP97" s="1263"/>
      <c r="AQ97" s="1263"/>
      <c r="AR97" s="1263"/>
    </row>
    <row r="98" spans="1:44" ht="16.5" customHeight="1">
      <c r="A98" s="1123" t="s">
        <v>2214</v>
      </c>
      <c r="B98" s="1123"/>
      <c r="C98" s="1123"/>
      <c r="D98" s="1123"/>
      <c r="E98" s="3"/>
      <c r="F98" s="3"/>
      <c r="G98" s="3"/>
      <c r="H98" s="1202">
        <f t="shared" ref="H98:W98" si="18">H95-H96</f>
        <v>9.4321579567707536E-2</v>
      </c>
      <c r="I98" s="1203">
        <f t="shared" si="18"/>
        <v>4.4773266083380933E-2</v>
      </c>
      <c r="J98" s="1203">
        <f t="shared" si="18"/>
        <v>6.3860373112845883E-2</v>
      </c>
      <c r="K98" s="1203">
        <f t="shared" si="18"/>
        <v>6.7423585736513747E-2</v>
      </c>
      <c r="L98" s="1203">
        <f t="shared" si="18"/>
        <v>2.6050261535715755E-2</v>
      </c>
      <c r="M98" s="1203">
        <f t="shared" si="18"/>
        <v>6.093504998359775E-2</v>
      </c>
      <c r="N98" s="1203">
        <f t="shared" si="18"/>
        <v>4.8660381382905724E-2</v>
      </c>
      <c r="O98" s="1203">
        <f t="shared" si="18"/>
        <v>6.4208800560869306E-2</v>
      </c>
      <c r="P98" s="1203">
        <f t="shared" si="18"/>
        <v>-7.6146458760001534E-2</v>
      </c>
      <c r="Q98" s="1203">
        <f t="shared" si="18"/>
        <v>-0.12263345220685212</v>
      </c>
      <c r="R98" s="1262">
        <f t="shared" si="18"/>
        <v>-0.15219484875910375</v>
      </c>
      <c r="S98" s="1203">
        <f t="shared" si="18"/>
        <v>0</v>
      </c>
      <c r="T98" s="1203">
        <f t="shared" si="18"/>
        <v>0</v>
      </c>
      <c r="U98" s="1203">
        <f t="shared" si="18"/>
        <v>0</v>
      </c>
      <c r="V98" s="1203">
        <f t="shared" si="18"/>
        <v>0</v>
      </c>
      <c r="W98" s="154">
        <f t="shared" si="18"/>
        <v>0</v>
      </c>
      <c r="Y98" s="1263" t="s">
        <v>2215</v>
      </c>
      <c r="Z98" s="1263"/>
      <c r="AA98" s="1263"/>
      <c r="AB98" s="1263"/>
      <c r="AC98" s="1263"/>
      <c r="AD98" s="1263"/>
      <c r="AE98" s="1263"/>
      <c r="AF98" s="1263"/>
      <c r="AG98" s="1263"/>
      <c r="AH98" s="1263"/>
      <c r="AI98" s="1263"/>
      <c r="AJ98" s="1263"/>
      <c r="AK98" s="1263"/>
      <c r="AL98" s="1263"/>
      <c r="AM98" s="1263"/>
      <c r="AN98" s="1263"/>
      <c r="AO98" s="1263"/>
      <c r="AP98" s="1263"/>
      <c r="AQ98" s="1263"/>
      <c r="AR98" s="1263"/>
    </row>
    <row r="99" spans="1:44" ht="16.5" customHeight="1">
      <c r="A99" s="1129" t="s">
        <v>1142</v>
      </c>
      <c r="B99" s="1128"/>
      <c r="C99" s="1128"/>
      <c r="D99" s="1128"/>
      <c r="E99" s="25"/>
      <c r="F99" s="25"/>
      <c r="G99" s="25"/>
      <c r="H99" s="1199">
        <f t="shared" ref="H99:W99" si="19">(G94+H94)/2*H98</f>
        <v>298.48181756175507</v>
      </c>
      <c r="I99" s="1200">
        <f t="shared" si="19"/>
        <v>286.47437783224217</v>
      </c>
      <c r="J99" s="1200">
        <f t="shared" si="19"/>
        <v>406.84613525343644</v>
      </c>
      <c r="K99" s="1200">
        <f t="shared" si="19"/>
        <v>436.11766520913528</v>
      </c>
      <c r="L99" s="1200">
        <f t="shared" si="19"/>
        <v>173.1601001681791</v>
      </c>
      <c r="M99" s="1200">
        <f t="shared" si="19"/>
        <v>421.92918470615177</v>
      </c>
      <c r="N99" s="1200">
        <f t="shared" si="19"/>
        <v>362.6029045736683</v>
      </c>
      <c r="O99" s="1200">
        <f t="shared" si="19"/>
        <v>507.99845588060947</v>
      </c>
      <c r="P99" s="1200">
        <f t="shared" si="19"/>
        <v>-615.34185570656462</v>
      </c>
      <c r="Q99" s="1200">
        <f t="shared" si="19"/>
        <v>-969.64358519433131</v>
      </c>
      <c r="R99" s="1219">
        <f t="shared" si="19"/>
        <v>-1165.7233932533688</v>
      </c>
      <c r="S99" s="1200">
        <f t="shared" si="19"/>
        <v>0</v>
      </c>
      <c r="T99" s="1200">
        <f t="shared" si="19"/>
        <v>0</v>
      </c>
      <c r="U99" s="1200">
        <f t="shared" si="19"/>
        <v>0</v>
      </c>
      <c r="V99" s="1200">
        <f t="shared" si="19"/>
        <v>0</v>
      </c>
      <c r="W99" s="117">
        <f t="shared" si="19"/>
        <v>0</v>
      </c>
      <c r="Y99" s="1263" t="s">
        <v>2216</v>
      </c>
      <c r="Z99" s="1263"/>
      <c r="AA99" s="1263"/>
      <c r="AB99" s="1263"/>
      <c r="AC99" s="1263"/>
      <c r="AD99" s="1263"/>
      <c r="AE99" s="1263"/>
      <c r="AF99" s="1263"/>
      <c r="AG99" s="1263"/>
      <c r="AH99" s="1263"/>
      <c r="AI99" s="1263"/>
      <c r="AJ99" s="1263"/>
      <c r="AK99" s="1263"/>
      <c r="AL99" s="1263"/>
      <c r="AM99" s="1263"/>
      <c r="AN99" s="1263"/>
      <c r="AO99" s="1263"/>
      <c r="AP99" s="1263"/>
      <c r="AQ99" s="1263"/>
      <c r="AR99" s="1263"/>
    </row>
    <row r="100" spans="1:44" ht="16.5" customHeight="1">
      <c r="A100" s="1123" t="s">
        <v>1137</v>
      </c>
      <c r="B100" s="1129"/>
      <c r="C100" s="1129"/>
      <c r="D100" s="1129"/>
      <c r="E100" s="1222"/>
      <c r="F100" s="1222"/>
      <c r="G100" s="1222"/>
      <c r="H100" s="1199"/>
      <c r="I100" s="1200"/>
      <c r="J100" s="1200"/>
      <c r="K100" s="1200"/>
      <c r="L100" s="1200"/>
      <c r="M100" s="324"/>
      <c r="N100" s="324"/>
      <c r="O100" s="324"/>
      <c r="P100" s="1223"/>
      <c r="Q100" s="1223"/>
      <c r="R100" s="1224">
        <f t="shared" ref="R100:W100" si="20">R35</f>
        <v>0</v>
      </c>
      <c r="S100" s="1223">
        <f t="shared" ca="1" si="20"/>
        <v>1</v>
      </c>
      <c r="T100" s="1223">
        <f t="shared" ca="1" si="20"/>
        <v>1</v>
      </c>
      <c r="U100" s="1223">
        <f t="shared" ca="1" si="20"/>
        <v>1</v>
      </c>
      <c r="V100" s="1223">
        <f t="shared" ca="1" si="20"/>
        <v>1</v>
      </c>
      <c r="W100" s="295">
        <f t="shared" ca="1" si="20"/>
        <v>1</v>
      </c>
      <c r="Y100" s="1263" t="s">
        <v>2217</v>
      </c>
      <c r="Z100" s="1263"/>
      <c r="AA100" s="1263"/>
      <c r="AB100" s="1263"/>
      <c r="AC100" s="1263"/>
      <c r="AD100" s="1263"/>
      <c r="AE100" s="1263"/>
      <c r="AF100" s="1263"/>
      <c r="AG100" s="1263"/>
      <c r="AH100" s="1263"/>
      <c r="AI100" s="1263"/>
      <c r="AJ100" s="1263"/>
      <c r="AK100" s="1263"/>
      <c r="AL100" s="1263"/>
      <c r="AM100" s="1263"/>
      <c r="AN100" s="1263"/>
      <c r="AO100" s="1263"/>
      <c r="AP100" s="1263"/>
      <c r="AQ100" s="1263"/>
      <c r="AR100" s="1263"/>
    </row>
    <row r="101" spans="1:44" ht="16.5" customHeight="1">
      <c r="A101" s="1128" t="s">
        <v>1143</v>
      </c>
      <c r="B101" s="1123"/>
      <c r="C101" s="1123"/>
      <c r="D101" s="1123"/>
      <c r="E101" s="3"/>
      <c r="F101" s="3"/>
      <c r="G101" s="3"/>
      <c r="H101" s="1196"/>
      <c r="I101" s="324"/>
      <c r="J101" s="324"/>
      <c r="K101" s="324"/>
      <c r="L101" s="324"/>
      <c r="M101" s="324"/>
      <c r="N101" s="324"/>
      <c r="O101" s="324"/>
      <c r="P101" s="1200"/>
      <c r="Q101" s="1200"/>
      <c r="R101" s="1219"/>
      <c r="S101" s="1200">
        <f t="shared" ref="S101:W101" ca="1" si="21">S99*S100</f>
        <v>0</v>
      </c>
      <c r="T101" s="1200">
        <f t="shared" ca="1" si="21"/>
        <v>0</v>
      </c>
      <c r="U101" s="1200">
        <f t="shared" ca="1" si="21"/>
        <v>0</v>
      </c>
      <c r="V101" s="1200">
        <f t="shared" ca="1" si="21"/>
        <v>0</v>
      </c>
      <c r="W101" s="117">
        <f t="shared" ca="1" si="21"/>
        <v>0</v>
      </c>
      <c r="Y101" s="1263"/>
      <c r="Z101" s="1263"/>
      <c r="AA101" s="1263"/>
      <c r="AB101" s="1263"/>
      <c r="AC101" s="1263"/>
      <c r="AD101" s="1263"/>
      <c r="AE101" s="1263"/>
      <c r="AF101" s="1263"/>
      <c r="AG101" s="1263"/>
      <c r="AH101" s="1263"/>
      <c r="AI101" s="1263"/>
      <c r="AJ101" s="1263"/>
      <c r="AK101" s="1263"/>
      <c r="AL101" s="1263"/>
      <c r="AM101" s="1263"/>
      <c r="AN101" s="1263"/>
      <c r="AO101" s="1263"/>
      <c r="AP101" s="1263"/>
      <c r="AQ101" s="1263"/>
      <c r="AR101" s="1263"/>
    </row>
    <row r="102" spans="1:44" ht="16.5" customHeight="1">
      <c r="A102" s="1123"/>
      <c r="B102" s="1123"/>
      <c r="C102" s="1123"/>
      <c r="D102" s="1123"/>
      <c r="E102" s="3"/>
      <c r="F102" s="3"/>
      <c r="G102" s="3"/>
      <c r="H102" s="1196"/>
      <c r="I102" s="324"/>
      <c r="J102" s="324"/>
      <c r="K102" s="324"/>
      <c r="L102" s="324"/>
      <c r="M102" s="324"/>
      <c r="N102" s="324"/>
      <c r="O102" s="324"/>
      <c r="P102" s="324"/>
      <c r="Q102" s="324"/>
      <c r="R102" s="1198"/>
      <c r="S102" s="324"/>
      <c r="T102" s="324"/>
      <c r="W102" s="1117"/>
      <c r="Y102" s="1263" t="s">
        <v>2218</v>
      </c>
      <c r="Z102" s="1263"/>
      <c r="AA102" s="1263"/>
      <c r="AB102" s="1263"/>
      <c r="AC102" s="1263"/>
      <c r="AD102" s="1263"/>
      <c r="AE102" s="1263"/>
      <c r="AF102" s="1263"/>
      <c r="AG102" s="1263"/>
      <c r="AH102" s="1263"/>
      <c r="AI102" s="1263"/>
      <c r="AJ102" s="1263"/>
      <c r="AK102" s="1263"/>
      <c r="AL102" s="1263"/>
      <c r="AM102" s="1263"/>
      <c r="AN102" s="1263"/>
      <c r="AO102" s="1263"/>
      <c r="AP102" s="1263"/>
      <c r="AQ102" s="1263"/>
      <c r="AR102" s="1263"/>
    </row>
    <row r="103" spans="1:44" ht="16.5" customHeight="1">
      <c r="A103" s="1123"/>
      <c r="B103" s="1123"/>
      <c r="C103" s="1123"/>
      <c r="D103" s="1123"/>
      <c r="E103" s="3"/>
      <c r="F103" s="3"/>
      <c r="G103" s="3"/>
      <c r="H103" s="1196"/>
      <c r="I103" s="324"/>
      <c r="J103" s="324"/>
      <c r="K103" s="324"/>
      <c r="L103" s="324"/>
      <c r="M103" s="324"/>
      <c r="N103" s="324"/>
      <c r="O103" s="324"/>
      <c r="P103" s="324"/>
      <c r="Q103" s="324"/>
      <c r="R103" s="1198"/>
      <c r="S103" s="324"/>
      <c r="T103" s="324"/>
      <c r="W103" s="1228"/>
      <c r="Y103" s="1263"/>
      <c r="Z103" s="1263"/>
      <c r="AA103" s="1263"/>
      <c r="AB103" s="1263"/>
      <c r="AC103" s="1263"/>
      <c r="AD103" s="1263"/>
      <c r="AE103" s="1263"/>
      <c r="AF103" s="1263"/>
      <c r="AG103" s="1263"/>
      <c r="AH103" s="1263"/>
      <c r="AI103" s="1263"/>
      <c r="AJ103" s="1263"/>
      <c r="AK103" s="1263"/>
      <c r="AL103" s="1263"/>
      <c r="AM103" s="1263"/>
      <c r="AN103" s="1263"/>
      <c r="AO103" s="1263"/>
      <c r="AP103" s="1263"/>
      <c r="AQ103" s="1263"/>
      <c r="AR103" s="1263"/>
    </row>
    <row r="104" spans="1:44" ht="16.5" customHeight="1">
      <c r="A104" s="1270" t="s">
        <v>2195</v>
      </c>
      <c r="B104" s="1271"/>
      <c r="C104" s="1271"/>
      <c r="D104" s="1272"/>
      <c r="E104" s="1271"/>
      <c r="F104" s="1271"/>
      <c r="G104" s="1271"/>
      <c r="H104" s="1273"/>
      <c r="I104" s="1274"/>
      <c r="J104" s="1274"/>
      <c r="K104" s="1274"/>
      <c r="L104" s="1274"/>
      <c r="M104" s="1274"/>
      <c r="N104" s="1274"/>
      <c r="O104" s="1274"/>
      <c r="P104" s="1274"/>
      <c r="Q104" s="1275"/>
      <c r="R104" s="1276"/>
      <c r="S104" s="1274"/>
      <c r="T104" s="1274"/>
      <c r="U104" s="1274"/>
      <c r="V104" s="1274"/>
      <c r="W104" s="1236"/>
      <c r="Y104" s="1263"/>
      <c r="Z104" s="1263"/>
      <c r="AA104" s="1263"/>
      <c r="AB104" s="1263"/>
      <c r="AC104" s="1263"/>
      <c r="AD104" s="1263"/>
      <c r="AE104" s="1263"/>
      <c r="AF104" s="1263"/>
      <c r="AG104" s="1263"/>
      <c r="AH104" s="1263"/>
      <c r="AI104" s="1263"/>
      <c r="AJ104" s="1263"/>
      <c r="AK104" s="1263"/>
      <c r="AL104" s="1263"/>
      <c r="AM104" s="1263"/>
      <c r="AN104" s="1263"/>
      <c r="AO104" s="1263"/>
      <c r="AP104" s="1263"/>
      <c r="AQ104" s="1263"/>
      <c r="AR104" s="1263"/>
    </row>
    <row r="105" spans="1:44" ht="16.5" customHeight="1">
      <c r="A105" s="1123"/>
      <c r="B105" s="1123"/>
      <c r="C105" s="1123"/>
      <c r="D105" s="1123"/>
      <c r="E105" s="3"/>
      <c r="F105" s="3"/>
      <c r="G105" s="3"/>
      <c r="H105" s="1196"/>
      <c r="I105" s="324"/>
      <c r="J105" s="324"/>
      <c r="K105" s="324"/>
      <c r="L105" s="324"/>
      <c r="M105" s="324"/>
      <c r="N105" s="324"/>
      <c r="O105" s="324"/>
      <c r="P105" s="324"/>
      <c r="Q105" s="324"/>
      <c r="R105" s="1198"/>
      <c r="S105" s="324"/>
      <c r="T105" s="324"/>
      <c r="W105" s="1117"/>
      <c r="Y105" s="1263" t="s">
        <v>2219</v>
      </c>
      <c r="Z105" s="1263"/>
      <c r="AA105" s="1263"/>
      <c r="AB105" s="1263"/>
      <c r="AC105" s="1263"/>
      <c r="AD105" s="1263"/>
      <c r="AE105" s="1263"/>
      <c r="AF105" s="1263"/>
      <c r="AG105" s="1263"/>
      <c r="AH105" s="1263"/>
      <c r="AI105" s="1263"/>
      <c r="AJ105" s="1263"/>
      <c r="AK105" s="1263"/>
      <c r="AL105" s="1263"/>
      <c r="AM105" s="1263"/>
      <c r="AN105" s="1263"/>
      <c r="AO105" s="1263"/>
      <c r="AP105" s="1263"/>
      <c r="AQ105" s="1263"/>
      <c r="AR105" s="1263"/>
    </row>
    <row r="106" spans="1:44" ht="16.5" customHeight="1">
      <c r="A106" s="1123" t="s">
        <v>2220</v>
      </c>
      <c r="B106" s="1123"/>
      <c r="C106" s="1123"/>
      <c r="D106" s="1277"/>
      <c r="E106" s="3"/>
      <c r="F106" s="3"/>
      <c r="G106" s="3"/>
      <c r="H106" s="1196"/>
      <c r="I106" s="324"/>
      <c r="J106" s="324"/>
      <c r="K106" s="324"/>
      <c r="L106" s="324"/>
      <c r="M106" s="324"/>
      <c r="N106" s="324"/>
      <c r="O106" s="324"/>
      <c r="P106" s="1200"/>
      <c r="Q106" s="1200"/>
      <c r="R106" s="1225"/>
      <c r="S106" s="1200" t="e">
        <f ca="1">CHOOSE(D106,OFFSET(S99,0,$B$2-1),AVERAGE(OFFSET(S99,0,0):OFFSET(S99,0,$B$2-1))*(1+S107))</f>
        <v>#VALUE!</v>
      </c>
      <c r="T106" s="1200"/>
      <c r="W106" s="1117"/>
      <c r="Y106" s="1263" t="s">
        <v>2221</v>
      </c>
      <c r="Z106" s="1263"/>
      <c r="AA106" s="1263"/>
      <c r="AB106" s="1263"/>
      <c r="AC106" s="1263"/>
      <c r="AD106" s="1263"/>
      <c r="AE106" s="1263"/>
      <c r="AF106" s="1263"/>
      <c r="AG106" s="1263"/>
      <c r="AH106" s="1263"/>
      <c r="AI106" s="1263"/>
      <c r="AJ106" s="1263"/>
      <c r="AK106" s="1263"/>
      <c r="AL106" s="1263"/>
      <c r="AM106" s="1263"/>
      <c r="AN106" s="1263"/>
      <c r="AO106" s="1263"/>
      <c r="AP106" s="1263"/>
      <c r="AQ106" s="1263"/>
      <c r="AR106" s="1263"/>
    </row>
    <row r="107" spans="1:44" ht="16.5" customHeight="1">
      <c r="A107" s="1278" t="s">
        <v>2222</v>
      </c>
      <c r="B107" s="1123"/>
      <c r="C107" s="1123"/>
      <c r="D107" s="1123"/>
      <c r="E107" s="3"/>
      <c r="F107" s="3"/>
      <c r="G107" s="3"/>
      <c r="H107" s="1196"/>
      <c r="I107" s="324"/>
      <c r="J107" s="324"/>
      <c r="K107" s="324"/>
      <c r="L107" s="324"/>
      <c r="M107" s="324"/>
      <c r="N107" s="324"/>
      <c r="O107" s="324"/>
      <c r="Q107" s="1203"/>
      <c r="R107" s="1225"/>
      <c r="S107" s="1279"/>
      <c r="T107" s="1200"/>
      <c r="W107" s="1117"/>
      <c r="Y107" s="1263" t="s">
        <v>2223</v>
      </c>
      <c r="Z107" s="1263"/>
      <c r="AA107" s="1263"/>
      <c r="AB107" s="1263"/>
      <c r="AC107" s="1263"/>
      <c r="AD107" s="1263"/>
      <c r="AE107" s="1263"/>
      <c r="AF107" s="1263"/>
      <c r="AG107" s="1263"/>
      <c r="AH107" s="1263"/>
      <c r="AI107" s="1263"/>
      <c r="AJ107" s="1263"/>
      <c r="AK107" s="1263"/>
      <c r="AL107" s="1263"/>
      <c r="AM107" s="1263"/>
      <c r="AN107" s="1263"/>
      <c r="AO107" s="1263"/>
      <c r="AP107" s="1263"/>
      <c r="AQ107" s="1263"/>
      <c r="AR107" s="1263"/>
    </row>
    <row r="108" spans="1:44" ht="16.5" customHeight="1">
      <c r="A108" s="1123"/>
      <c r="B108" s="1123"/>
      <c r="C108" s="1123"/>
      <c r="D108" s="1123"/>
      <c r="E108" s="3"/>
      <c r="F108" s="3"/>
      <c r="G108" s="3"/>
      <c r="H108" s="1196"/>
      <c r="I108" s="324"/>
      <c r="J108" s="324"/>
      <c r="K108" s="324"/>
      <c r="L108" s="324"/>
      <c r="M108" s="324"/>
      <c r="N108" s="324"/>
      <c r="O108" s="324"/>
      <c r="P108" s="324"/>
      <c r="Q108" s="324"/>
      <c r="R108" s="1225"/>
      <c r="S108" s="324"/>
      <c r="T108" s="324"/>
      <c r="W108" s="1117"/>
      <c r="Y108" s="1263" t="s">
        <v>2224</v>
      </c>
      <c r="Z108" s="1263"/>
      <c r="AA108" s="1263"/>
      <c r="AB108" s="1263"/>
      <c r="AC108" s="1263"/>
      <c r="AD108" s="1263"/>
      <c r="AE108" s="1263"/>
      <c r="AF108" s="1263"/>
      <c r="AG108" s="1263"/>
      <c r="AH108" s="1263"/>
      <c r="AI108" s="1263"/>
      <c r="AJ108" s="1263"/>
      <c r="AK108" s="1263"/>
      <c r="AL108" s="1263"/>
      <c r="AM108" s="1263"/>
      <c r="AN108" s="1263"/>
      <c r="AO108" s="1263"/>
      <c r="AP108" s="1263"/>
      <c r="AQ108" s="1263"/>
      <c r="AR108" s="1263"/>
    </row>
    <row r="109" spans="1:44" ht="16.5" customHeight="1">
      <c r="A109" s="1129" t="s">
        <v>2193</v>
      </c>
      <c r="B109" s="1129"/>
      <c r="C109" s="1129"/>
      <c r="D109" s="1129"/>
      <c r="E109" s="1222"/>
      <c r="F109" s="1222"/>
      <c r="G109" s="1222"/>
      <c r="H109" s="1196"/>
      <c r="I109" s="324"/>
      <c r="J109" s="324"/>
      <c r="K109" s="324"/>
      <c r="L109" s="324"/>
      <c r="M109" s="324"/>
      <c r="N109" s="324"/>
      <c r="O109" s="324"/>
      <c r="P109" s="1200"/>
      <c r="Q109" s="1200"/>
      <c r="R109" s="1225"/>
      <c r="S109" s="1200" t="e">
        <f ca="1">S106*(1+S110)/($S$22-S110)</f>
        <v>#VALUE!</v>
      </c>
      <c r="T109" s="324"/>
      <c r="W109" s="1117"/>
      <c r="Y109" s="1263" t="s">
        <v>2225</v>
      </c>
      <c r="Z109" s="1263"/>
      <c r="AA109" s="1263"/>
      <c r="AB109" s="1263"/>
      <c r="AC109" s="1263"/>
      <c r="AD109" s="1263"/>
      <c r="AE109" s="1263"/>
      <c r="AF109" s="1263"/>
      <c r="AG109" s="1263"/>
      <c r="AH109" s="1263"/>
      <c r="AI109" s="1263"/>
      <c r="AJ109" s="1263"/>
      <c r="AK109" s="1263"/>
      <c r="AL109" s="1263"/>
      <c r="AM109" s="1263"/>
      <c r="AN109" s="1263"/>
      <c r="AO109" s="1263"/>
      <c r="AP109" s="1263"/>
      <c r="AQ109" s="1263"/>
      <c r="AR109" s="1263"/>
    </row>
    <row r="110" spans="1:44" ht="16.5" customHeight="1">
      <c r="A110" s="1123" t="s">
        <v>2226</v>
      </c>
      <c r="B110" s="1123"/>
      <c r="C110" s="1123"/>
      <c r="D110" s="1123"/>
      <c r="E110" s="3"/>
      <c r="F110" s="3"/>
      <c r="G110" s="3"/>
      <c r="H110" s="1196"/>
      <c r="I110" s="324"/>
      <c r="J110" s="324"/>
      <c r="K110" s="324"/>
      <c r="L110" s="324"/>
      <c r="M110" s="324"/>
      <c r="N110" s="324"/>
      <c r="O110" s="324"/>
      <c r="Q110" s="1203"/>
      <c r="R110" s="1225"/>
      <c r="S110" s="1279"/>
      <c r="T110" s="324"/>
      <c r="W110" s="1117"/>
      <c r="Y110" s="1263" t="s">
        <v>2227</v>
      </c>
      <c r="Z110" s="1263"/>
      <c r="AA110" s="1263"/>
      <c r="AB110" s="1263"/>
      <c r="AC110" s="1263"/>
      <c r="AD110" s="1263"/>
      <c r="AE110" s="1263"/>
      <c r="AF110" s="1263"/>
      <c r="AG110" s="1263"/>
      <c r="AH110" s="1263"/>
      <c r="AI110" s="1263"/>
      <c r="AJ110" s="1263"/>
      <c r="AK110" s="1263"/>
      <c r="AL110" s="1263"/>
      <c r="AM110" s="1263"/>
      <c r="AN110" s="1263"/>
      <c r="AO110" s="1263"/>
      <c r="AP110" s="1263"/>
      <c r="AQ110" s="1263"/>
      <c r="AR110" s="1263"/>
    </row>
    <row r="111" spans="1:44" ht="16.5" customHeight="1">
      <c r="A111" s="1123"/>
      <c r="B111" s="1123"/>
      <c r="C111" s="1123"/>
      <c r="D111" s="1123"/>
      <c r="E111" s="3"/>
      <c r="F111" s="3"/>
      <c r="G111" s="3"/>
      <c r="H111" s="1196"/>
      <c r="I111" s="324"/>
      <c r="J111" s="324"/>
      <c r="K111" s="324"/>
      <c r="L111" s="324"/>
      <c r="M111" s="324"/>
      <c r="N111" s="324"/>
      <c r="O111" s="324"/>
      <c r="P111" s="324"/>
      <c r="Q111" s="324"/>
      <c r="R111" s="1225"/>
      <c r="S111" s="324"/>
      <c r="T111" s="324"/>
      <c r="W111" s="1117"/>
      <c r="Y111" s="1263"/>
      <c r="Z111" s="1263"/>
      <c r="AA111" s="1263"/>
      <c r="AB111" s="1263"/>
      <c r="AC111" s="1263"/>
      <c r="AD111" s="1263"/>
      <c r="AE111" s="1263"/>
      <c r="AF111" s="1263"/>
      <c r="AG111" s="1263"/>
      <c r="AH111" s="1263"/>
      <c r="AI111" s="1263"/>
      <c r="AJ111" s="1263"/>
      <c r="AK111" s="1263"/>
      <c r="AL111" s="1263"/>
      <c r="AM111" s="1263"/>
      <c r="AN111" s="1263"/>
      <c r="AO111" s="1263"/>
      <c r="AP111" s="1263"/>
      <c r="AQ111" s="1263"/>
      <c r="AR111" s="1263"/>
    </row>
    <row r="112" spans="1:44" ht="16.5" customHeight="1">
      <c r="A112" s="1123"/>
      <c r="B112" s="1123"/>
      <c r="C112" s="1123"/>
      <c r="D112" s="1123"/>
      <c r="E112" s="3"/>
      <c r="F112" s="3"/>
      <c r="G112" s="3"/>
      <c r="H112" s="1196"/>
      <c r="I112" s="324"/>
      <c r="J112" s="324"/>
      <c r="K112" s="324"/>
      <c r="L112" s="324"/>
      <c r="M112" s="324"/>
      <c r="N112" s="324"/>
      <c r="O112" s="324"/>
      <c r="P112" s="324"/>
      <c r="Q112" s="324"/>
      <c r="R112" s="1225"/>
      <c r="S112" s="324"/>
      <c r="T112" s="324"/>
      <c r="W112" s="1117"/>
    </row>
    <row r="113" spans="1:23" ht="16.5" customHeight="1">
      <c r="A113" s="1128" t="s">
        <v>2228</v>
      </c>
      <c r="B113" s="1128"/>
      <c r="C113" s="1128"/>
      <c r="D113" s="1128"/>
      <c r="E113" s="25"/>
      <c r="F113" s="25"/>
      <c r="G113" s="25"/>
      <c r="H113" s="1125"/>
      <c r="I113" s="38"/>
      <c r="J113" s="38"/>
      <c r="K113" s="38"/>
      <c r="L113" s="38"/>
      <c r="M113" s="38"/>
      <c r="N113" s="38"/>
      <c r="O113" s="38"/>
      <c r="P113" s="1200"/>
      <c r="Q113" s="1200"/>
      <c r="R113" s="1225"/>
      <c r="S113" s="1200">
        <f ca="1">SUM(OFFSET(S101,0,0):OFFSET(S101,0,$B$2-1))</f>
        <v>0</v>
      </c>
      <c r="T113" s="324"/>
      <c r="W113" s="1117"/>
    </row>
    <row r="114" spans="1:23" ht="16.5" customHeight="1">
      <c r="A114" s="1128" t="s">
        <v>2198</v>
      </c>
      <c r="B114" s="1128"/>
      <c r="C114" s="1128"/>
      <c r="D114" s="1128"/>
      <c r="E114" s="25"/>
      <c r="F114" s="25"/>
      <c r="G114" s="25"/>
      <c r="H114" s="1125"/>
      <c r="I114" s="38"/>
      <c r="J114" s="38"/>
      <c r="K114" s="38"/>
      <c r="L114" s="38"/>
      <c r="M114" s="38"/>
      <c r="N114" s="38"/>
      <c r="O114" s="38"/>
      <c r="P114" s="1200"/>
      <c r="Q114" s="1200"/>
      <c r="R114" s="1225"/>
      <c r="S114" s="1200" t="e">
        <f ca="1">S109*OFFSET(S100,0,$B$2-1)</f>
        <v>#VALUE!</v>
      </c>
      <c r="T114" s="324"/>
      <c r="W114" s="1117"/>
    </row>
    <row r="115" spans="1:23" ht="16.5" customHeight="1">
      <c r="A115" s="1237" t="s">
        <v>2229</v>
      </c>
      <c r="B115" s="1237"/>
      <c r="C115" s="1237"/>
      <c r="D115" s="1237"/>
      <c r="E115" s="97"/>
      <c r="F115" s="97"/>
      <c r="G115" s="97"/>
      <c r="H115" s="1238"/>
      <c r="I115" s="1167"/>
      <c r="J115" s="1167"/>
      <c r="K115" s="1167"/>
      <c r="L115" s="1167"/>
      <c r="M115" s="1167"/>
      <c r="N115" s="1167"/>
      <c r="O115" s="1167"/>
      <c r="P115" s="1239"/>
      <c r="Q115" s="1239"/>
      <c r="R115" s="1240"/>
      <c r="S115" s="1239">
        <f>R94</f>
        <v>7530.5503450522792</v>
      </c>
      <c r="W115" s="1117"/>
    </row>
    <row r="116" spans="1:23" ht="16.5" customHeight="1">
      <c r="A116" s="1128" t="s">
        <v>2230</v>
      </c>
      <c r="B116" s="1128"/>
      <c r="C116" s="1128"/>
      <c r="D116" s="1128"/>
      <c r="E116" s="25"/>
      <c r="F116" s="25"/>
      <c r="G116" s="25"/>
      <c r="H116" s="1125"/>
      <c r="I116" s="38"/>
      <c r="J116" s="38"/>
      <c r="K116" s="38"/>
      <c r="L116" s="38"/>
      <c r="M116" s="38"/>
      <c r="N116" s="38"/>
      <c r="O116" s="38"/>
      <c r="P116" s="1200"/>
      <c r="Q116" s="1200"/>
      <c r="R116" s="1225"/>
      <c r="S116" s="1200" t="e">
        <f ca="1">(S113+S114+S115)</f>
        <v>#VALUE!</v>
      </c>
      <c r="W116" s="1117"/>
    </row>
    <row r="117" spans="1:23" ht="16.5" customHeight="1">
      <c r="A117" s="1205" t="s">
        <v>2207</v>
      </c>
      <c r="B117" s="1205"/>
      <c r="C117" s="1205"/>
      <c r="D117" s="1205"/>
      <c r="E117" s="1206"/>
      <c r="F117" s="1206"/>
      <c r="G117" s="1206"/>
      <c r="H117" s="1245"/>
      <c r="I117" s="1246"/>
      <c r="J117" s="1246"/>
      <c r="K117" s="1246"/>
      <c r="L117" s="1246"/>
      <c r="M117" s="1246"/>
      <c r="N117" s="1246"/>
      <c r="O117" s="1246"/>
      <c r="P117" s="1208"/>
      <c r="Q117" s="1197"/>
      <c r="R117" s="1225"/>
      <c r="S117" s="324"/>
      <c r="W117" s="1117"/>
    </row>
    <row r="118" spans="1:23" ht="16.5" customHeight="1">
      <c r="A118" s="1247" t="s">
        <v>2231</v>
      </c>
      <c r="B118" s="1247"/>
      <c r="C118" s="1247"/>
      <c r="D118" s="1247"/>
      <c r="E118" s="1248"/>
      <c r="F118" s="1248"/>
      <c r="G118" s="1248"/>
      <c r="H118" s="1249"/>
      <c r="I118" s="1250"/>
      <c r="J118" s="1250"/>
      <c r="K118" s="1250"/>
      <c r="L118" s="1250"/>
      <c r="M118" s="1250"/>
      <c r="N118" s="1250"/>
      <c r="O118" s="1250"/>
      <c r="P118" s="1251"/>
      <c r="Q118" s="1251"/>
      <c r="R118" s="1252"/>
      <c r="S118" s="1251" t="e">
        <f ca="1">S116/S117</f>
        <v>#VALUE!</v>
      </c>
      <c r="W118" s="1117"/>
    </row>
    <row r="119" spans="1:23" ht="16.5" customHeight="1">
      <c r="A119" s="1123" t="s">
        <v>2232</v>
      </c>
      <c r="B119" s="1123"/>
      <c r="C119" s="1123"/>
      <c r="D119" s="1123"/>
      <c r="E119" s="3"/>
      <c r="F119" s="3"/>
      <c r="G119" s="3"/>
      <c r="H119" s="1196"/>
      <c r="I119" s="324"/>
      <c r="J119" s="324"/>
      <c r="K119" s="324"/>
      <c r="L119" s="324"/>
      <c r="M119" s="324"/>
      <c r="N119" s="324"/>
      <c r="O119" s="324"/>
      <c r="P119" s="1197"/>
      <c r="Q119" s="324"/>
      <c r="R119" s="1225"/>
      <c r="S119" s="324"/>
      <c r="W119" s="1117"/>
    </row>
    <row r="120" spans="1:23" ht="16.5" customHeight="1">
      <c r="A120" s="1123" t="s">
        <v>2210</v>
      </c>
      <c r="B120" s="1123"/>
      <c r="C120" s="1123"/>
      <c r="D120" s="1123"/>
      <c r="E120" s="3"/>
      <c r="F120" s="3"/>
      <c r="G120" s="3"/>
      <c r="H120" s="1196"/>
      <c r="I120" s="324"/>
      <c r="J120" s="324"/>
      <c r="K120" s="324"/>
      <c r="L120" s="324"/>
      <c r="M120" s="324"/>
      <c r="N120" s="324"/>
      <c r="O120" s="324"/>
      <c r="P120" s="1203"/>
      <c r="Q120" s="1203"/>
      <c r="R120" s="1225"/>
      <c r="S120" s="1203" t="e">
        <f ca="1">S118/S119-1</f>
        <v>#VALUE!</v>
      </c>
      <c r="W120" s="1117"/>
    </row>
    <row r="121" spans="1:23" ht="16.5" customHeight="1">
      <c r="A121" s="3"/>
      <c r="B121" s="3"/>
      <c r="C121" s="3"/>
      <c r="D121" s="3"/>
      <c r="E121" s="3"/>
      <c r="F121" s="3"/>
      <c r="G121" s="3"/>
      <c r="H121" s="1196"/>
      <c r="I121" s="324"/>
      <c r="J121" s="324"/>
      <c r="K121" s="324"/>
      <c r="L121" s="324"/>
      <c r="M121" s="324"/>
      <c r="N121" s="324"/>
      <c r="O121" s="324"/>
      <c r="P121" s="1203"/>
      <c r="Q121" s="324"/>
      <c r="R121" s="1225"/>
      <c r="S121" s="324"/>
      <c r="W121" s="1117"/>
    </row>
    <row r="122" spans="1:23" ht="16.5" customHeight="1">
      <c r="A122" s="3"/>
      <c r="B122" s="3"/>
      <c r="C122" s="3"/>
      <c r="D122" s="3"/>
      <c r="E122" s="3"/>
      <c r="F122" s="3"/>
      <c r="G122" s="3"/>
      <c r="H122" s="1196"/>
      <c r="I122" s="324"/>
      <c r="J122" s="324"/>
      <c r="K122" s="324"/>
      <c r="L122" s="324"/>
      <c r="M122" s="324"/>
      <c r="N122" s="324"/>
      <c r="O122" s="324"/>
      <c r="P122" s="1203"/>
      <c r="Q122" s="324"/>
      <c r="R122" s="1198"/>
      <c r="S122" s="324"/>
      <c r="W122" s="1117"/>
    </row>
    <row r="123" spans="1:23" ht="16.5" customHeight="1">
      <c r="A123" s="3"/>
      <c r="B123" s="3"/>
      <c r="C123" s="3"/>
      <c r="D123" s="3"/>
      <c r="E123" s="3"/>
      <c r="F123" s="3"/>
      <c r="G123" s="3"/>
      <c r="H123" s="1196"/>
      <c r="I123" s="324"/>
      <c r="J123" s="324"/>
      <c r="K123" s="324"/>
      <c r="L123" s="324"/>
      <c r="M123" s="324"/>
      <c r="N123" s="324"/>
      <c r="O123" s="324"/>
      <c r="P123" s="1203"/>
      <c r="Q123" s="324"/>
      <c r="R123" s="1198"/>
      <c r="S123" s="324"/>
      <c r="T123" s="324"/>
      <c r="W123" s="1117"/>
    </row>
    <row r="124" spans="1:23" ht="16.5" customHeight="1">
      <c r="A124" s="3"/>
      <c r="B124" s="3"/>
      <c r="C124" s="3"/>
      <c r="D124" s="3"/>
      <c r="E124" s="3"/>
      <c r="F124" s="3"/>
      <c r="G124" s="3"/>
      <c r="H124" s="1196"/>
      <c r="I124" s="324"/>
      <c r="J124" s="324"/>
      <c r="K124" s="324"/>
      <c r="L124" s="324"/>
      <c r="M124" s="324"/>
      <c r="N124" s="324"/>
      <c r="O124" s="324"/>
      <c r="P124" s="1203"/>
      <c r="Q124" s="324"/>
      <c r="R124" s="1198"/>
      <c r="S124" s="324"/>
      <c r="T124" s="324"/>
      <c r="W124" s="1117"/>
    </row>
    <row r="125" spans="1:23" ht="16.5" customHeight="1">
      <c r="A125" s="3"/>
      <c r="B125" s="3"/>
      <c r="C125" s="3"/>
      <c r="D125" s="3"/>
      <c r="E125" s="3"/>
      <c r="F125" s="3"/>
      <c r="G125" s="3"/>
      <c r="H125" s="1196"/>
      <c r="I125" s="324"/>
      <c r="J125" s="324"/>
      <c r="K125" s="324"/>
      <c r="L125" s="324"/>
      <c r="M125" s="324"/>
      <c r="N125" s="324"/>
      <c r="O125" s="324"/>
      <c r="P125" s="1203"/>
      <c r="Q125" s="324"/>
      <c r="R125" s="1198"/>
      <c r="S125" s="324"/>
      <c r="T125" s="324"/>
      <c r="W125" s="1117"/>
    </row>
    <row r="126" spans="1:23" ht="16.5" customHeight="1">
      <c r="A126" s="3"/>
      <c r="B126" s="3"/>
      <c r="C126" s="3"/>
      <c r="D126" s="3"/>
      <c r="E126" s="3"/>
      <c r="F126" s="3"/>
      <c r="G126" s="3"/>
      <c r="H126" s="1196"/>
      <c r="I126" s="324"/>
      <c r="J126" s="324"/>
      <c r="K126" s="324"/>
      <c r="L126" s="324"/>
      <c r="M126" s="324"/>
      <c r="N126" s="324"/>
      <c r="O126" s="324"/>
      <c r="P126" s="1203"/>
      <c r="Q126" s="324"/>
      <c r="R126" s="1198"/>
      <c r="S126" s="324"/>
      <c r="T126" s="324"/>
      <c r="W126" s="1117"/>
    </row>
    <row r="127" spans="1:23" ht="16.5" customHeight="1">
      <c r="A127" s="3"/>
      <c r="B127" s="3"/>
      <c r="C127" s="3"/>
      <c r="D127" s="3"/>
      <c r="E127" s="3"/>
      <c r="F127" s="3"/>
      <c r="G127" s="3"/>
      <c r="H127" s="1137"/>
      <c r="I127" s="3"/>
      <c r="J127" s="3"/>
      <c r="K127" s="3"/>
      <c r="L127" s="3"/>
      <c r="M127" s="3"/>
      <c r="N127" s="3"/>
      <c r="O127" s="3"/>
      <c r="P127" s="3"/>
      <c r="Q127" s="3"/>
      <c r="R127" s="1138"/>
      <c r="S127" s="3"/>
      <c r="T127" s="3"/>
      <c r="W127" s="1117"/>
    </row>
    <row r="128" spans="1:23" ht="16.5" customHeight="1">
      <c r="H128" s="1280"/>
      <c r="R128" s="450"/>
      <c r="W128" s="1117"/>
    </row>
    <row r="129" spans="8:23" ht="16.5" customHeight="1">
      <c r="H129" s="1280"/>
      <c r="R129" s="450"/>
      <c r="W129" s="1117"/>
    </row>
    <row r="130" spans="8:23" ht="16.5" customHeight="1">
      <c r="H130" s="1280"/>
      <c r="R130" s="450"/>
      <c r="W130" s="1117"/>
    </row>
    <row r="131" spans="8:23" ht="16.5" customHeight="1">
      <c r="H131" s="1280"/>
      <c r="R131" s="450"/>
      <c r="W131" s="1117"/>
    </row>
    <row r="132" spans="8:23" ht="16.5" customHeight="1">
      <c r="H132" s="1280"/>
      <c r="R132" s="450"/>
      <c r="W132" s="1117"/>
    </row>
    <row r="133" spans="8:23" ht="16.5" customHeight="1">
      <c r="H133" s="1280"/>
      <c r="R133" s="450"/>
      <c r="W133" s="1117"/>
    </row>
    <row r="134" spans="8:23" ht="16.5" customHeight="1">
      <c r="H134" s="1280"/>
      <c r="R134" s="450"/>
      <c r="W134" s="1117"/>
    </row>
    <row r="135" spans="8:23" ht="16.5" customHeight="1">
      <c r="H135" s="1280"/>
      <c r="R135" s="450"/>
      <c r="W135" s="1117"/>
    </row>
    <row r="136" spans="8:23" ht="16.5" customHeight="1">
      <c r="H136" s="1280"/>
      <c r="R136" s="450"/>
      <c r="W136" s="1117"/>
    </row>
    <row r="137" spans="8:23" ht="16.5" customHeight="1">
      <c r="H137" s="1280"/>
      <c r="R137" s="450"/>
      <c r="W137" s="1117"/>
    </row>
    <row r="138" spans="8:23" ht="16.5" customHeight="1">
      <c r="H138" s="1280"/>
      <c r="R138" s="450"/>
      <c r="W138" s="1117"/>
    </row>
    <row r="139" spans="8:23" ht="16.5" customHeight="1">
      <c r="H139" s="1280"/>
      <c r="R139" s="450"/>
      <c r="W139" s="1117"/>
    </row>
    <row r="140" spans="8:23" ht="16.5" customHeight="1">
      <c r="H140" s="1280"/>
      <c r="R140" s="450"/>
      <c r="W140" s="1117"/>
    </row>
    <row r="141" spans="8:23" ht="16.5" customHeight="1">
      <c r="H141" s="1280"/>
      <c r="R141" s="450"/>
      <c r="W141" s="1117"/>
    </row>
    <row r="142" spans="8:23" ht="16.5" customHeight="1">
      <c r="H142" s="1280"/>
      <c r="R142" s="450"/>
      <c r="W142" s="1117"/>
    </row>
    <row r="143" spans="8:23" ht="16.5" customHeight="1">
      <c r="H143" s="1280"/>
      <c r="R143" s="450"/>
      <c r="W143" s="1117"/>
    </row>
    <row r="144" spans="8:23" ht="16.5" customHeight="1">
      <c r="H144" s="1280"/>
      <c r="R144" s="450"/>
      <c r="W144" s="1117"/>
    </row>
    <row r="145" spans="8:23" ht="16.5" customHeight="1">
      <c r="H145" s="1280"/>
      <c r="R145" s="450"/>
      <c r="W145" s="1117"/>
    </row>
    <row r="146" spans="8:23" ht="16.5" customHeight="1">
      <c r="H146" s="1280"/>
      <c r="R146" s="450"/>
      <c r="W146" s="1117"/>
    </row>
    <row r="147" spans="8:23" ht="16.5" customHeight="1">
      <c r="H147" s="1280"/>
      <c r="R147" s="450"/>
      <c r="W147" s="1117"/>
    </row>
    <row r="148" spans="8:23" ht="16.5" customHeight="1">
      <c r="H148" s="1280"/>
      <c r="R148" s="450"/>
      <c r="W148" s="1117"/>
    </row>
    <row r="149" spans="8:23" ht="16.5" customHeight="1">
      <c r="H149" s="1280"/>
      <c r="R149" s="450"/>
      <c r="W149" s="1117"/>
    </row>
    <row r="150" spans="8:23" ht="16.5" customHeight="1">
      <c r="H150" s="1280"/>
      <c r="R150" s="450"/>
      <c r="W150" s="1117"/>
    </row>
    <row r="151" spans="8:23" ht="16.5" customHeight="1">
      <c r="H151" s="1280"/>
      <c r="R151" s="450"/>
      <c r="W151" s="1117"/>
    </row>
    <row r="152" spans="8:23" ht="16.5" customHeight="1">
      <c r="H152" s="1280"/>
      <c r="R152" s="450"/>
      <c r="W152" s="1117"/>
    </row>
    <row r="153" spans="8:23" ht="16.5" customHeight="1">
      <c r="H153" s="1280"/>
      <c r="R153" s="450"/>
      <c r="W153" s="1117"/>
    </row>
    <row r="154" spans="8:23" ht="16.5" customHeight="1">
      <c r="H154" s="1280"/>
      <c r="R154" s="450"/>
      <c r="W154" s="1117"/>
    </row>
    <row r="155" spans="8:23" ht="16.5" customHeight="1">
      <c r="H155" s="1280"/>
      <c r="R155" s="450"/>
      <c r="W155" s="1117"/>
    </row>
    <row r="156" spans="8:23" ht="16.5" customHeight="1">
      <c r="H156" s="1280"/>
      <c r="R156" s="450"/>
      <c r="W156" s="1117"/>
    </row>
    <row r="157" spans="8:23" ht="16.5" customHeight="1">
      <c r="H157" s="1280"/>
      <c r="R157" s="450"/>
      <c r="W157" s="1117"/>
    </row>
    <row r="158" spans="8:23" ht="16.5" customHeight="1">
      <c r="H158" s="1280"/>
      <c r="R158" s="450"/>
      <c r="W158" s="1117"/>
    </row>
    <row r="159" spans="8:23" ht="16.5" customHeight="1">
      <c r="H159" s="1280"/>
      <c r="R159" s="450"/>
      <c r="W159" s="1117"/>
    </row>
    <row r="160" spans="8:23" ht="16.5" customHeight="1">
      <c r="H160" s="1280"/>
      <c r="R160" s="450"/>
      <c r="W160" s="1117"/>
    </row>
    <row r="161" spans="8:23" ht="16.5" customHeight="1">
      <c r="H161" s="1280"/>
      <c r="R161" s="450"/>
      <c r="W161" s="1117"/>
    </row>
    <row r="162" spans="8:23" ht="16.5" customHeight="1">
      <c r="H162" s="1280"/>
      <c r="R162" s="450"/>
      <c r="W162" s="1117"/>
    </row>
    <row r="163" spans="8:23" ht="16.5" customHeight="1">
      <c r="H163" s="1280"/>
      <c r="R163" s="450"/>
      <c r="W163" s="1117"/>
    </row>
    <row r="164" spans="8:23" ht="16.5" customHeight="1">
      <c r="H164" s="1280"/>
      <c r="R164" s="450"/>
      <c r="W164" s="1117"/>
    </row>
    <row r="165" spans="8:23" ht="16.5" customHeight="1">
      <c r="H165" s="1280"/>
      <c r="R165" s="450"/>
      <c r="W165" s="1117"/>
    </row>
    <row r="166" spans="8:23" ht="16.5" customHeight="1">
      <c r="H166" s="1280"/>
      <c r="R166" s="450"/>
      <c r="W166" s="1117"/>
    </row>
    <row r="167" spans="8:23" ht="16.5" customHeight="1">
      <c r="H167" s="1280"/>
      <c r="R167" s="450"/>
      <c r="W167" s="1117"/>
    </row>
    <row r="168" spans="8:23" ht="16.5" customHeight="1">
      <c r="H168" s="1280"/>
      <c r="R168" s="450"/>
      <c r="W168" s="1117"/>
    </row>
    <row r="169" spans="8:23" ht="16.5" customHeight="1">
      <c r="H169" s="1280"/>
      <c r="R169" s="450"/>
      <c r="W169" s="1117"/>
    </row>
    <row r="170" spans="8:23" ht="16.5" customHeight="1">
      <c r="H170" s="1280"/>
      <c r="R170" s="450"/>
      <c r="W170" s="1117"/>
    </row>
    <row r="171" spans="8:23" ht="16.5" customHeight="1">
      <c r="H171" s="1280"/>
      <c r="R171" s="450"/>
      <c r="W171" s="1117"/>
    </row>
    <row r="172" spans="8:23" ht="16.5" customHeight="1">
      <c r="H172" s="1280"/>
      <c r="R172" s="450"/>
      <c r="W172" s="1117"/>
    </row>
    <row r="173" spans="8:23" ht="16.5" customHeight="1">
      <c r="H173" s="1280"/>
      <c r="R173" s="450"/>
      <c r="W173" s="1117"/>
    </row>
    <row r="174" spans="8:23" ht="16.5" customHeight="1">
      <c r="H174" s="1280"/>
      <c r="R174" s="450"/>
      <c r="W174" s="1117"/>
    </row>
    <row r="175" spans="8:23" ht="16.5" customHeight="1">
      <c r="H175" s="1280"/>
      <c r="R175" s="450"/>
      <c r="W175" s="1117"/>
    </row>
    <row r="176" spans="8:23" ht="16.5" customHeight="1">
      <c r="H176" s="1280"/>
      <c r="R176" s="450"/>
      <c r="W176" s="1117"/>
    </row>
    <row r="177" spans="8:23" ht="16.5" customHeight="1">
      <c r="H177" s="1280"/>
      <c r="R177" s="450"/>
      <c r="W177" s="1117"/>
    </row>
    <row r="178" spans="8:23" ht="16.5" customHeight="1">
      <c r="H178" s="1280"/>
      <c r="R178" s="450"/>
      <c r="W178" s="1117"/>
    </row>
    <row r="179" spans="8:23" ht="16.5" customHeight="1">
      <c r="H179" s="1280"/>
      <c r="R179" s="450"/>
      <c r="W179" s="1117"/>
    </row>
    <row r="180" spans="8:23" ht="16.5" customHeight="1">
      <c r="H180" s="1280"/>
      <c r="R180" s="450"/>
      <c r="W180" s="1117"/>
    </row>
    <row r="181" spans="8:23" ht="16.5" customHeight="1">
      <c r="H181" s="1280"/>
      <c r="R181" s="450"/>
      <c r="W181" s="1117"/>
    </row>
    <row r="182" spans="8:23" ht="16.5" customHeight="1">
      <c r="H182" s="1280"/>
      <c r="R182" s="450"/>
      <c r="W182" s="1117"/>
    </row>
    <row r="183" spans="8:23" ht="16.5" customHeight="1">
      <c r="H183" s="1280"/>
      <c r="R183" s="450"/>
      <c r="W183" s="1117"/>
    </row>
    <row r="184" spans="8:23" ht="16.5" customHeight="1">
      <c r="H184" s="1280"/>
      <c r="R184" s="450"/>
      <c r="W184" s="1117"/>
    </row>
    <row r="185" spans="8:23" ht="16.5" customHeight="1">
      <c r="H185" s="1280"/>
      <c r="R185" s="450"/>
      <c r="W185" s="1117"/>
    </row>
    <row r="186" spans="8:23" ht="16.5" customHeight="1">
      <c r="H186" s="1280"/>
      <c r="R186" s="450"/>
      <c r="W186" s="1117"/>
    </row>
    <row r="187" spans="8:23" ht="16.5" customHeight="1">
      <c r="H187" s="1280"/>
      <c r="R187" s="450"/>
      <c r="W187" s="1117"/>
    </row>
    <row r="188" spans="8:23" ht="16.5" customHeight="1">
      <c r="H188" s="1280"/>
      <c r="R188" s="450"/>
      <c r="W188" s="1117"/>
    </row>
    <row r="189" spans="8:23" ht="16.5" customHeight="1">
      <c r="H189" s="1280"/>
      <c r="R189" s="450"/>
      <c r="W189" s="1117"/>
    </row>
    <row r="190" spans="8:23" ht="16.5" customHeight="1">
      <c r="H190" s="1280"/>
      <c r="R190" s="450"/>
      <c r="W190" s="1117"/>
    </row>
    <row r="191" spans="8:23" ht="16.5" customHeight="1">
      <c r="H191" s="1280"/>
      <c r="R191" s="450"/>
      <c r="W191" s="1117"/>
    </row>
    <row r="192" spans="8:23" ht="16.5" customHeight="1">
      <c r="H192" s="1280"/>
      <c r="R192" s="450"/>
      <c r="W192" s="1117"/>
    </row>
    <row r="193" spans="8:23" ht="16.5" customHeight="1">
      <c r="H193" s="1280"/>
      <c r="R193" s="450"/>
      <c r="W193" s="1117"/>
    </row>
    <row r="194" spans="8:23" ht="16.5" customHeight="1">
      <c r="H194" s="1280"/>
      <c r="R194" s="450"/>
      <c r="W194" s="1117"/>
    </row>
    <row r="195" spans="8:23" ht="16.5" customHeight="1">
      <c r="H195" s="1280"/>
      <c r="R195" s="450"/>
      <c r="W195" s="1117"/>
    </row>
    <row r="196" spans="8:23" ht="16.5" customHeight="1">
      <c r="H196" s="1280"/>
      <c r="R196" s="450"/>
      <c r="W196" s="1117"/>
    </row>
    <row r="197" spans="8:23" ht="16.5" customHeight="1">
      <c r="H197" s="1280"/>
      <c r="R197" s="450"/>
      <c r="W197" s="1117"/>
    </row>
    <row r="198" spans="8:23" ht="16.5" customHeight="1">
      <c r="H198" s="1280"/>
      <c r="R198" s="450"/>
      <c r="W198" s="1117"/>
    </row>
    <row r="199" spans="8:23" ht="16.5" customHeight="1">
      <c r="H199" s="1280"/>
      <c r="R199" s="450"/>
      <c r="W199" s="1117"/>
    </row>
    <row r="200" spans="8:23" ht="16.5" customHeight="1">
      <c r="H200" s="1280"/>
      <c r="R200" s="450"/>
      <c r="W200" s="1117"/>
    </row>
    <row r="201" spans="8:23" ht="16.5" customHeight="1">
      <c r="H201" s="1280"/>
      <c r="R201" s="450"/>
      <c r="W201" s="1117"/>
    </row>
    <row r="202" spans="8:23" ht="16.5" customHeight="1">
      <c r="H202" s="1280"/>
      <c r="R202" s="450"/>
      <c r="W202" s="1117"/>
    </row>
    <row r="203" spans="8:23" ht="16.5" customHeight="1">
      <c r="H203" s="1280"/>
      <c r="R203" s="450"/>
      <c r="W203" s="1117"/>
    </row>
    <row r="204" spans="8:23" ht="16.5" customHeight="1">
      <c r="H204" s="1280"/>
      <c r="R204" s="450"/>
      <c r="W204" s="1117"/>
    </row>
    <row r="205" spans="8:23" ht="16.5" customHeight="1">
      <c r="H205" s="1280"/>
      <c r="R205" s="450"/>
      <c r="W205" s="1117"/>
    </row>
    <row r="206" spans="8:23" ht="16.5" customHeight="1">
      <c r="H206" s="1280"/>
      <c r="R206" s="450"/>
      <c r="W206" s="1117"/>
    </row>
    <row r="207" spans="8:23" ht="16.5" customHeight="1">
      <c r="H207" s="1280"/>
      <c r="R207" s="450"/>
      <c r="W207" s="1117"/>
    </row>
    <row r="208" spans="8:23" ht="16.5" customHeight="1">
      <c r="H208" s="1280"/>
      <c r="R208" s="450"/>
      <c r="W208" s="1117"/>
    </row>
    <row r="209" spans="8:23" ht="16.5" customHeight="1">
      <c r="H209" s="1280"/>
      <c r="R209" s="450"/>
      <c r="W209" s="1117"/>
    </row>
    <row r="210" spans="8:23" ht="16.5" customHeight="1">
      <c r="H210" s="1280"/>
      <c r="R210" s="450"/>
      <c r="W210" s="1117"/>
    </row>
    <row r="211" spans="8:23" ht="16.5" customHeight="1">
      <c r="H211" s="1280"/>
      <c r="R211" s="450"/>
      <c r="W211" s="1117"/>
    </row>
    <row r="212" spans="8:23" ht="16.5" customHeight="1">
      <c r="H212" s="1280"/>
      <c r="R212" s="450"/>
      <c r="W212" s="1117"/>
    </row>
    <row r="213" spans="8:23" ht="16.5" customHeight="1">
      <c r="H213" s="1280"/>
      <c r="R213" s="450"/>
      <c r="W213" s="1117"/>
    </row>
    <row r="214" spans="8:23" ht="16.5" customHeight="1">
      <c r="H214" s="1280"/>
      <c r="R214" s="450"/>
      <c r="W214" s="1117"/>
    </row>
    <row r="215" spans="8:23" ht="16.5" customHeight="1">
      <c r="H215" s="1280"/>
      <c r="R215" s="450"/>
      <c r="W215" s="1117"/>
    </row>
    <row r="216" spans="8:23" ht="16.5" customHeight="1">
      <c r="H216" s="1280"/>
      <c r="R216" s="450"/>
      <c r="W216" s="1117"/>
    </row>
    <row r="217" spans="8:23" ht="16.5" customHeight="1">
      <c r="H217" s="1280"/>
      <c r="R217" s="450"/>
      <c r="W217" s="1117"/>
    </row>
    <row r="218" spans="8:23" ht="16.5" customHeight="1">
      <c r="H218" s="1280"/>
      <c r="R218" s="450"/>
      <c r="W218" s="1117"/>
    </row>
    <row r="219" spans="8:23" ht="16.5" customHeight="1">
      <c r="H219" s="1280"/>
      <c r="R219" s="450"/>
      <c r="W219" s="1117"/>
    </row>
    <row r="220" spans="8:23" ht="16.5" customHeight="1">
      <c r="H220" s="1280"/>
      <c r="R220" s="450"/>
      <c r="W220" s="1117"/>
    </row>
    <row r="221" spans="8:23" ht="16.5" customHeight="1">
      <c r="H221" s="1280"/>
      <c r="R221" s="450"/>
      <c r="W221" s="1117"/>
    </row>
    <row r="222" spans="8:23" ht="16.5" customHeight="1">
      <c r="H222" s="1280"/>
      <c r="R222" s="450"/>
      <c r="W222" s="1117"/>
    </row>
    <row r="223" spans="8:23" ht="16.5" customHeight="1">
      <c r="H223" s="1280"/>
      <c r="R223" s="450"/>
      <c r="W223" s="1117"/>
    </row>
    <row r="224" spans="8:23" ht="16.5" customHeight="1">
      <c r="H224" s="1280"/>
      <c r="R224" s="450"/>
      <c r="W224" s="1117"/>
    </row>
    <row r="225" spans="8:23" ht="16.5" customHeight="1">
      <c r="H225" s="1280"/>
      <c r="R225" s="450"/>
      <c r="W225" s="1117"/>
    </row>
    <row r="226" spans="8:23" ht="16.5" customHeight="1">
      <c r="H226" s="1280"/>
      <c r="R226" s="450"/>
      <c r="W226" s="1117"/>
    </row>
    <row r="227" spans="8:23" ht="16.5" customHeight="1">
      <c r="H227" s="1280"/>
      <c r="R227" s="450"/>
      <c r="W227" s="1117"/>
    </row>
    <row r="228" spans="8:23" ht="16.5" customHeight="1">
      <c r="H228" s="1280"/>
      <c r="R228" s="450"/>
      <c r="W228" s="1117"/>
    </row>
    <row r="229" spans="8:23" ht="16.5" customHeight="1">
      <c r="H229" s="1280"/>
      <c r="R229" s="450"/>
      <c r="W229" s="1117"/>
    </row>
    <row r="230" spans="8:23" ht="16.5" customHeight="1">
      <c r="H230" s="1280"/>
      <c r="R230" s="450"/>
      <c r="W230" s="1117"/>
    </row>
    <row r="231" spans="8:23" ht="16.5" customHeight="1">
      <c r="H231" s="1280"/>
      <c r="R231" s="450"/>
      <c r="W231" s="1117"/>
    </row>
    <row r="232" spans="8:23" ht="16.5" customHeight="1">
      <c r="H232" s="1280"/>
      <c r="R232" s="450"/>
      <c r="W232" s="1117"/>
    </row>
    <row r="233" spans="8:23" ht="16.5" customHeight="1">
      <c r="H233" s="1280"/>
      <c r="R233" s="450"/>
      <c r="W233" s="1117"/>
    </row>
    <row r="234" spans="8:23" ht="16.5" customHeight="1">
      <c r="H234" s="1280"/>
      <c r="R234" s="450"/>
      <c r="W234" s="1117"/>
    </row>
    <row r="235" spans="8:23" ht="16.5" customHeight="1">
      <c r="H235" s="1280"/>
      <c r="R235" s="450"/>
      <c r="W235" s="1117"/>
    </row>
    <row r="236" spans="8:23" ht="16.5" customHeight="1">
      <c r="H236" s="1280"/>
      <c r="R236" s="450"/>
      <c r="W236" s="1117"/>
    </row>
    <row r="237" spans="8:23" ht="16.5" customHeight="1">
      <c r="H237" s="1280"/>
      <c r="R237" s="450"/>
      <c r="W237" s="1117"/>
    </row>
    <row r="238" spans="8:23" ht="16.5" customHeight="1">
      <c r="H238" s="1280"/>
      <c r="R238" s="450"/>
      <c r="W238" s="1117"/>
    </row>
    <row r="239" spans="8:23" ht="16.5" customHeight="1">
      <c r="H239" s="1280"/>
      <c r="R239" s="450"/>
      <c r="W239" s="1117"/>
    </row>
    <row r="240" spans="8:23" ht="16.5" customHeight="1">
      <c r="H240" s="1280"/>
      <c r="R240" s="450"/>
      <c r="W240" s="1117"/>
    </row>
    <row r="241" spans="8:23" ht="16.5" customHeight="1">
      <c r="H241" s="1280"/>
      <c r="R241" s="450"/>
      <c r="W241" s="1117"/>
    </row>
    <row r="242" spans="8:23" ht="16.5" customHeight="1">
      <c r="H242" s="1280"/>
      <c r="R242" s="450"/>
      <c r="W242" s="1117"/>
    </row>
    <row r="243" spans="8:23" ht="16.5" customHeight="1">
      <c r="H243" s="1280"/>
      <c r="R243" s="450"/>
      <c r="W243" s="1117"/>
    </row>
    <row r="244" spans="8:23" ht="16.5" customHeight="1">
      <c r="H244" s="1280"/>
      <c r="R244" s="450"/>
      <c r="W244" s="1117"/>
    </row>
    <row r="245" spans="8:23" ht="16.5" customHeight="1">
      <c r="H245" s="1280"/>
      <c r="R245" s="450"/>
      <c r="W245" s="1117"/>
    </row>
    <row r="246" spans="8:23" ht="16.5" customHeight="1">
      <c r="H246" s="1280"/>
      <c r="R246" s="450"/>
      <c r="W246" s="1117"/>
    </row>
    <row r="247" spans="8:23" ht="16.5" customHeight="1">
      <c r="H247" s="1280"/>
      <c r="R247" s="450"/>
      <c r="W247" s="1117"/>
    </row>
    <row r="248" spans="8:23" ht="16.5" customHeight="1">
      <c r="H248" s="1280"/>
      <c r="R248" s="450"/>
      <c r="W248" s="1117"/>
    </row>
    <row r="249" spans="8:23" ht="16.5" customHeight="1">
      <c r="H249" s="1280"/>
      <c r="R249" s="450"/>
      <c r="W249" s="1117"/>
    </row>
    <row r="250" spans="8:23" ht="16.5" customHeight="1">
      <c r="H250" s="1280"/>
      <c r="R250" s="450"/>
      <c r="W250" s="1117"/>
    </row>
    <row r="251" spans="8:23" ht="16.5" customHeight="1">
      <c r="H251" s="1280"/>
      <c r="R251" s="450"/>
      <c r="W251" s="1117"/>
    </row>
    <row r="252" spans="8:23" ht="16.5" customHeight="1">
      <c r="H252" s="1280"/>
      <c r="R252" s="450"/>
      <c r="W252" s="1117"/>
    </row>
    <row r="253" spans="8:23" ht="16.5" customHeight="1">
      <c r="H253" s="1280"/>
      <c r="R253" s="450"/>
      <c r="W253" s="1117"/>
    </row>
    <row r="254" spans="8:23" ht="16.5" customHeight="1">
      <c r="H254" s="1280"/>
      <c r="R254" s="450"/>
      <c r="W254" s="1117"/>
    </row>
    <row r="255" spans="8:23" ht="16.5" customHeight="1">
      <c r="H255" s="1280"/>
      <c r="R255" s="450"/>
      <c r="W255" s="1117"/>
    </row>
    <row r="256" spans="8:23" ht="16.5" customHeight="1">
      <c r="H256" s="1280"/>
      <c r="R256" s="450"/>
      <c r="W256" s="1117"/>
    </row>
    <row r="257" spans="8:23" ht="16.5" customHeight="1">
      <c r="H257" s="1280"/>
      <c r="R257" s="450"/>
      <c r="W257" s="1117"/>
    </row>
    <row r="258" spans="8:23" ht="16.5" customHeight="1">
      <c r="H258" s="1280"/>
      <c r="R258" s="450"/>
      <c r="W258" s="1117"/>
    </row>
    <row r="259" spans="8:23" ht="16.5" customHeight="1">
      <c r="H259" s="1280"/>
      <c r="R259" s="450"/>
      <c r="W259" s="1117"/>
    </row>
    <row r="260" spans="8:23" ht="16.5" customHeight="1">
      <c r="H260" s="1280"/>
      <c r="R260" s="450"/>
      <c r="W260" s="1117"/>
    </row>
    <row r="261" spans="8:23" ht="16.5" customHeight="1">
      <c r="H261" s="1280"/>
      <c r="R261" s="450"/>
      <c r="W261" s="1117"/>
    </row>
    <row r="262" spans="8:23" ht="16.5" customHeight="1">
      <c r="H262" s="1280"/>
      <c r="R262" s="450"/>
      <c r="W262" s="1117"/>
    </row>
    <row r="263" spans="8:23" ht="16.5" customHeight="1">
      <c r="H263" s="1280"/>
      <c r="R263" s="450"/>
      <c r="W263" s="1117"/>
    </row>
    <row r="264" spans="8:23" ht="16.5" customHeight="1">
      <c r="H264" s="1280"/>
      <c r="R264" s="450"/>
      <c r="W264" s="1117"/>
    </row>
    <row r="265" spans="8:23" ht="16.5" customHeight="1">
      <c r="H265" s="1280"/>
      <c r="R265" s="450"/>
      <c r="W265" s="1117"/>
    </row>
    <row r="266" spans="8:23" ht="16.5" customHeight="1">
      <c r="H266" s="1280"/>
      <c r="R266" s="450"/>
      <c r="W266" s="1117"/>
    </row>
    <row r="267" spans="8:23" ht="16.5" customHeight="1">
      <c r="H267" s="1280"/>
      <c r="R267" s="450"/>
      <c r="W267" s="1117"/>
    </row>
    <row r="268" spans="8:23" ht="16.5" customHeight="1">
      <c r="H268" s="1280"/>
      <c r="R268" s="450"/>
      <c r="W268" s="1117"/>
    </row>
    <row r="269" spans="8:23" ht="16.5" customHeight="1">
      <c r="H269" s="1280"/>
      <c r="R269" s="450"/>
      <c r="W269" s="1117"/>
    </row>
    <row r="270" spans="8:23" ht="16.5" customHeight="1">
      <c r="H270" s="1280"/>
      <c r="R270" s="450"/>
      <c r="W270" s="1117"/>
    </row>
    <row r="271" spans="8:23" ht="16.5" customHeight="1">
      <c r="H271" s="1280"/>
      <c r="R271" s="450"/>
      <c r="W271" s="1117"/>
    </row>
    <row r="272" spans="8:23" ht="16.5" customHeight="1">
      <c r="H272" s="1280"/>
      <c r="R272" s="450"/>
      <c r="W272" s="1117"/>
    </row>
    <row r="273" spans="8:23" ht="16.5" customHeight="1">
      <c r="H273" s="1280"/>
      <c r="R273" s="450"/>
      <c r="W273" s="1117"/>
    </row>
    <row r="274" spans="8:23" ht="16.5" customHeight="1">
      <c r="H274" s="1280"/>
      <c r="R274" s="450"/>
      <c r="W274" s="1117"/>
    </row>
    <row r="275" spans="8:23" ht="16.5" customHeight="1">
      <c r="H275" s="1280"/>
      <c r="R275" s="450"/>
      <c r="W275" s="1117"/>
    </row>
    <row r="276" spans="8:23" ht="16.5" customHeight="1">
      <c r="H276" s="1280"/>
      <c r="R276" s="450"/>
      <c r="W276" s="1117"/>
    </row>
    <row r="277" spans="8:23" ht="16.5" customHeight="1">
      <c r="H277" s="1280"/>
      <c r="R277" s="450"/>
      <c r="W277" s="1117"/>
    </row>
    <row r="278" spans="8:23" ht="16.5" customHeight="1">
      <c r="H278" s="1280"/>
      <c r="R278" s="450"/>
      <c r="W278" s="1117"/>
    </row>
    <row r="279" spans="8:23" ht="16.5" customHeight="1">
      <c r="H279" s="1280"/>
      <c r="R279" s="450"/>
      <c r="W279" s="1117"/>
    </row>
    <row r="280" spans="8:23" ht="16.5" customHeight="1">
      <c r="H280" s="1280"/>
      <c r="R280" s="450"/>
      <c r="W280" s="1117"/>
    </row>
    <row r="281" spans="8:23" ht="16.5" customHeight="1">
      <c r="H281" s="1280"/>
      <c r="R281" s="450"/>
      <c r="W281" s="1117"/>
    </row>
    <row r="282" spans="8:23" ht="16.5" customHeight="1">
      <c r="H282" s="1280"/>
      <c r="R282" s="450"/>
      <c r="W282" s="1117"/>
    </row>
    <row r="283" spans="8:23" ht="16.5" customHeight="1">
      <c r="H283" s="1280"/>
      <c r="R283" s="450"/>
      <c r="W283" s="1117"/>
    </row>
    <row r="284" spans="8:23" ht="16.5" customHeight="1">
      <c r="H284" s="1280"/>
      <c r="R284" s="450"/>
      <c r="W284" s="1117"/>
    </row>
    <row r="285" spans="8:23" ht="16.5" customHeight="1">
      <c r="H285" s="1280"/>
      <c r="R285" s="450"/>
      <c r="W285" s="1117"/>
    </row>
    <row r="286" spans="8:23" ht="16.5" customHeight="1">
      <c r="H286" s="1280"/>
      <c r="R286" s="450"/>
      <c r="W286" s="1117"/>
    </row>
    <row r="287" spans="8:23" ht="16.5" customHeight="1">
      <c r="H287" s="1280"/>
      <c r="R287" s="450"/>
      <c r="W287" s="1117"/>
    </row>
    <row r="288" spans="8:23" ht="16.5" customHeight="1">
      <c r="H288" s="1280"/>
      <c r="R288" s="450"/>
      <c r="W288" s="1117"/>
    </row>
    <row r="289" spans="8:23" ht="16.5" customHeight="1">
      <c r="H289" s="1280"/>
      <c r="R289" s="450"/>
      <c r="W289" s="1117"/>
    </row>
    <row r="290" spans="8:23" ht="16.5" customHeight="1">
      <c r="H290" s="1280"/>
      <c r="R290" s="450"/>
      <c r="W290" s="1117"/>
    </row>
    <row r="291" spans="8:23" ht="16.5" customHeight="1">
      <c r="H291" s="1280"/>
      <c r="R291" s="450"/>
      <c r="W291" s="1117"/>
    </row>
    <row r="292" spans="8:23" ht="16.5" customHeight="1">
      <c r="H292" s="1280"/>
      <c r="R292" s="450"/>
      <c r="W292" s="1117"/>
    </row>
    <row r="293" spans="8:23" ht="16.5" customHeight="1">
      <c r="H293" s="1280"/>
      <c r="R293" s="450"/>
      <c r="W293" s="1117"/>
    </row>
    <row r="294" spans="8:23" ht="16.5" customHeight="1">
      <c r="H294" s="1280"/>
      <c r="R294" s="450"/>
      <c r="W294" s="1117"/>
    </row>
    <row r="295" spans="8:23" ht="16.5" customHeight="1">
      <c r="H295" s="1280"/>
      <c r="R295" s="450"/>
      <c r="W295" s="1117"/>
    </row>
    <row r="296" spans="8:23" ht="16.5" customHeight="1">
      <c r="H296" s="1280"/>
      <c r="R296" s="450"/>
      <c r="W296" s="1117"/>
    </row>
    <row r="297" spans="8:23" ht="16.5" customHeight="1">
      <c r="H297" s="1280"/>
      <c r="R297" s="450"/>
      <c r="W297" s="1117"/>
    </row>
    <row r="298" spans="8:23" ht="16.5" customHeight="1">
      <c r="H298" s="1280"/>
      <c r="R298" s="450"/>
      <c r="W298" s="1117"/>
    </row>
    <row r="299" spans="8:23" ht="16.5" customHeight="1">
      <c r="H299" s="1280"/>
      <c r="R299" s="450"/>
      <c r="W299" s="1117"/>
    </row>
    <row r="300" spans="8:23" ht="16.5" customHeight="1">
      <c r="H300" s="1280"/>
      <c r="R300" s="450"/>
      <c r="W300" s="1117"/>
    </row>
    <row r="301" spans="8:23" ht="16.5" customHeight="1">
      <c r="H301" s="1280"/>
      <c r="R301" s="450"/>
      <c r="W301" s="1117"/>
    </row>
    <row r="302" spans="8:23" ht="16.5" customHeight="1">
      <c r="H302" s="1280"/>
      <c r="R302" s="450"/>
      <c r="W302" s="1117"/>
    </row>
    <row r="303" spans="8:23" ht="16.5" customHeight="1">
      <c r="H303" s="1280"/>
      <c r="R303" s="450"/>
      <c r="W303" s="1117"/>
    </row>
    <row r="304" spans="8:23" ht="16.5" customHeight="1">
      <c r="H304" s="1280"/>
      <c r="R304" s="450"/>
      <c r="W304" s="1117"/>
    </row>
    <row r="305" spans="8:23" ht="16.5" customHeight="1">
      <c r="H305" s="1280"/>
      <c r="R305" s="450"/>
      <c r="W305" s="1117"/>
    </row>
    <row r="306" spans="8:23" ht="16.5" customHeight="1">
      <c r="H306" s="1280"/>
      <c r="R306" s="450"/>
      <c r="W306" s="1117"/>
    </row>
    <row r="307" spans="8:23" ht="16.5" customHeight="1">
      <c r="H307" s="1280"/>
      <c r="R307" s="450"/>
      <c r="W307" s="1117"/>
    </row>
    <row r="308" spans="8:23" ht="16.5" customHeight="1">
      <c r="H308" s="1280"/>
      <c r="R308" s="450"/>
      <c r="W308" s="1117"/>
    </row>
    <row r="309" spans="8:23" ht="16.5" customHeight="1">
      <c r="H309" s="1280"/>
      <c r="R309" s="450"/>
      <c r="W309" s="1117"/>
    </row>
    <row r="310" spans="8:23" ht="16.5" customHeight="1">
      <c r="H310" s="1280"/>
      <c r="R310" s="450"/>
      <c r="W310" s="1117"/>
    </row>
    <row r="311" spans="8:23" ht="16.5" customHeight="1">
      <c r="H311" s="1280"/>
      <c r="R311" s="450"/>
      <c r="W311" s="1117"/>
    </row>
    <row r="312" spans="8:23" ht="16.5" customHeight="1">
      <c r="H312" s="1280"/>
      <c r="R312" s="450"/>
      <c r="W312" s="1117"/>
    </row>
    <row r="313" spans="8:23" ht="16.5" customHeight="1">
      <c r="H313" s="1280"/>
      <c r="R313" s="450"/>
      <c r="W313" s="1117"/>
    </row>
    <row r="314" spans="8:23" ht="16.5" customHeight="1">
      <c r="H314" s="1280"/>
      <c r="R314" s="450"/>
      <c r="W314" s="1117"/>
    </row>
    <row r="315" spans="8:23" ht="16.5" customHeight="1">
      <c r="H315" s="1280"/>
      <c r="R315" s="450"/>
      <c r="W315" s="1117"/>
    </row>
    <row r="316" spans="8:23" ht="16.5" customHeight="1">
      <c r="H316" s="1280"/>
      <c r="R316" s="450"/>
      <c r="W316" s="1117"/>
    </row>
    <row r="317" spans="8:23" ht="16.5" customHeight="1">
      <c r="H317" s="1280"/>
      <c r="R317" s="450"/>
      <c r="W317" s="1117"/>
    </row>
    <row r="318" spans="8:23" ht="16.5" customHeight="1">
      <c r="H318" s="1280"/>
      <c r="R318" s="450"/>
      <c r="W318" s="1117"/>
    </row>
    <row r="319" spans="8:23" ht="16.5" customHeight="1">
      <c r="H319" s="1280"/>
      <c r="R319" s="450"/>
      <c r="W319" s="1117"/>
    </row>
    <row r="320" spans="8:23" ht="16.5" customHeight="1">
      <c r="H320" s="1280"/>
      <c r="R320" s="450"/>
      <c r="W320" s="1117"/>
    </row>
    <row r="321" spans="8:23" ht="16.5" customHeight="1">
      <c r="H321" s="1280"/>
      <c r="R321" s="450"/>
      <c r="W321" s="1117"/>
    </row>
    <row r="322" spans="8:23" ht="16.5" customHeight="1">
      <c r="H322" s="1280"/>
      <c r="R322" s="450"/>
      <c r="W322" s="1117"/>
    </row>
    <row r="323" spans="8:23" ht="16.5" customHeight="1">
      <c r="H323" s="1280"/>
      <c r="R323" s="450"/>
      <c r="W323" s="1117"/>
    </row>
    <row r="324" spans="8:23" ht="16.5" customHeight="1">
      <c r="H324" s="1280"/>
      <c r="R324" s="450"/>
      <c r="W324" s="1117"/>
    </row>
    <row r="325" spans="8:23" ht="16.5" customHeight="1">
      <c r="H325" s="1280"/>
      <c r="R325" s="450"/>
      <c r="W325" s="1117"/>
    </row>
    <row r="326" spans="8:23" ht="16.5" customHeight="1">
      <c r="H326" s="1280"/>
      <c r="R326" s="450"/>
      <c r="W326" s="1117"/>
    </row>
    <row r="327" spans="8:23" ht="16.5" customHeight="1">
      <c r="H327" s="1280"/>
      <c r="R327" s="450"/>
      <c r="W327" s="1117"/>
    </row>
    <row r="328" spans="8:23" ht="16.5" customHeight="1">
      <c r="H328" s="1280"/>
      <c r="R328" s="450"/>
      <c r="W328" s="1117"/>
    </row>
    <row r="329" spans="8:23" ht="16.5" customHeight="1">
      <c r="H329" s="1280"/>
      <c r="R329" s="450"/>
      <c r="W329" s="1117"/>
    </row>
    <row r="330" spans="8:23" ht="16.5" customHeight="1">
      <c r="H330" s="1280"/>
      <c r="R330" s="450"/>
      <c r="W330" s="1117"/>
    </row>
    <row r="331" spans="8:23" ht="16.5" customHeight="1">
      <c r="H331" s="1280"/>
      <c r="R331" s="450"/>
      <c r="W331" s="1117"/>
    </row>
    <row r="332" spans="8:23" ht="16.5" customHeight="1">
      <c r="H332" s="1280"/>
      <c r="R332" s="450"/>
      <c r="W332" s="1117"/>
    </row>
    <row r="333" spans="8:23" ht="16.5" customHeight="1">
      <c r="H333" s="1280"/>
      <c r="R333" s="450"/>
      <c r="W333" s="1117"/>
    </row>
    <row r="334" spans="8:23" ht="16.5" customHeight="1">
      <c r="H334" s="1280"/>
      <c r="R334" s="450"/>
      <c r="W334" s="1117"/>
    </row>
    <row r="335" spans="8:23" ht="16.5" customHeight="1">
      <c r="H335" s="1280"/>
      <c r="R335" s="450"/>
      <c r="W335" s="1117"/>
    </row>
    <row r="336" spans="8:23" ht="16.5" customHeight="1">
      <c r="H336" s="1280"/>
      <c r="R336" s="450"/>
      <c r="W336" s="1117"/>
    </row>
    <row r="337" spans="8:23" ht="16.5" customHeight="1">
      <c r="H337" s="1280"/>
      <c r="R337" s="450"/>
      <c r="W337" s="1117"/>
    </row>
    <row r="338" spans="8:23" ht="16.5" customHeight="1">
      <c r="H338" s="1280"/>
      <c r="R338" s="450"/>
      <c r="W338" s="1117"/>
    </row>
    <row r="339" spans="8:23" ht="16.5" customHeight="1">
      <c r="H339" s="1280"/>
      <c r="R339" s="450"/>
      <c r="W339" s="1117"/>
    </row>
    <row r="340" spans="8:23" ht="16.5" customHeight="1">
      <c r="H340" s="1280"/>
      <c r="R340" s="450"/>
      <c r="W340" s="1117"/>
    </row>
    <row r="341" spans="8:23" ht="16.5" customHeight="1">
      <c r="H341" s="1280"/>
      <c r="R341" s="450"/>
      <c r="W341" s="1117"/>
    </row>
    <row r="342" spans="8:23" ht="16.5" customHeight="1">
      <c r="H342" s="1280"/>
      <c r="R342" s="450"/>
      <c r="W342" s="1117"/>
    </row>
    <row r="343" spans="8:23" ht="16.5" customHeight="1">
      <c r="H343" s="1280"/>
      <c r="R343" s="450"/>
      <c r="W343" s="1117"/>
    </row>
    <row r="344" spans="8:23" ht="16.5" customHeight="1">
      <c r="H344" s="1280"/>
      <c r="R344" s="450"/>
      <c r="W344" s="1117"/>
    </row>
    <row r="345" spans="8:23" ht="16.5" customHeight="1">
      <c r="H345" s="1280"/>
      <c r="R345" s="450"/>
      <c r="W345" s="1117"/>
    </row>
    <row r="346" spans="8:23" ht="16.5" customHeight="1">
      <c r="H346" s="1280"/>
      <c r="R346" s="450"/>
      <c r="W346" s="1117"/>
    </row>
    <row r="347" spans="8:23" ht="16.5" customHeight="1">
      <c r="H347" s="1280"/>
      <c r="R347" s="450"/>
      <c r="W347" s="1117"/>
    </row>
    <row r="348" spans="8:23" ht="16.5" customHeight="1">
      <c r="H348" s="1280"/>
      <c r="R348" s="450"/>
      <c r="W348" s="1117"/>
    </row>
    <row r="349" spans="8:23" ht="16.5" customHeight="1">
      <c r="H349" s="1280"/>
      <c r="R349" s="450"/>
      <c r="W349" s="1117"/>
    </row>
    <row r="350" spans="8:23" ht="16.5" customHeight="1">
      <c r="H350" s="1280"/>
      <c r="R350" s="450"/>
      <c r="W350" s="1117"/>
    </row>
    <row r="351" spans="8:23" ht="16.5" customHeight="1">
      <c r="H351" s="1280"/>
      <c r="R351" s="450"/>
      <c r="W351" s="1117"/>
    </row>
    <row r="352" spans="8:23" ht="16.5" customHeight="1">
      <c r="H352" s="1280"/>
      <c r="R352" s="450"/>
      <c r="W352" s="1117"/>
    </row>
    <row r="353" spans="8:23" ht="16.5" customHeight="1">
      <c r="H353" s="1280"/>
      <c r="R353" s="450"/>
      <c r="W353" s="1117"/>
    </row>
    <row r="354" spans="8:23" ht="16.5" customHeight="1">
      <c r="H354" s="1280"/>
      <c r="R354" s="450"/>
      <c r="W354" s="1117"/>
    </row>
    <row r="355" spans="8:23" ht="16.5" customHeight="1">
      <c r="H355" s="1280"/>
      <c r="R355" s="450"/>
      <c r="W355" s="1117"/>
    </row>
    <row r="356" spans="8:23" ht="16.5" customHeight="1">
      <c r="H356" s="1280"/>
      <c r="R356" s="450"/>
      <c r="W356" s="1117"/>
    </row>
    <row r="357" spans="8:23" ht="16.5" customHeight="1">
      <c r="H357" s="1280"/>
      <c r="R357" s="450"/>
      <c r="W357" s="1117"/>
    </row>
    <row r="358" spans="8:23" ht="16.5" customHeight="1">
      <c r="H358" s="1280"/>
      <c r="R358" s="450"/>
      <c r="W358" s="1117"/>
    </row>
    <row r="359" spans="8:23" ht="16.5" customHeight="1">
      <c r="H359" s="1280"/>
      <c r="R359" s="450"/>
      <c r="W359" s="1117"/>
    </row>
    <row r="360" spans="8:23" ht="16.5" customHeight="1">
      <c r="H360" s="1280"/>
      <c r="R360" s="450"/>
      <c r="W360" s="1117"/>
    </row>
    <row r="361" spans="8:23" ht="16.5" customHeight="1">
      <c r="H361" s="1280"/>
      <c r="R361" s="450"/>
      <c r="W361" s="1117"/>
    </row>
    <row r="362" spans="8:23" ht="16.5" customHeight="1">
      <c r="H362" s="1280"/>
      <c r="R362" s="450"/>
      <c r="W362" s="1117"/>
    </row>
    <row r="363" spans="8:23" ht="16.5" customHeight="1">
      <c r="H363" s="1280"/>
      <c r="R363" s="450"/>
      <c r="W363" s="1117"/>
    </row>
    <row r="364" spans="8:23" ht="16.5" customHeight="1">
      <c r="H364" s="1280"/>
      <c r="R364" s="450"/>
      <c r="W364" s="1117"/>
    </row>
    <row r="365" spans="8:23" ht="16.5" customHeight="1">
      <c r="H365" s="1280"/>
      <c r="R365" s="450"/>
      <c r="W365" s="1117"/>
    </row>
    <row r="366" spans="8:23" ht="16.5" customHeight="1">
      <c r="H366" s="1280"/>
      <c r="R366" s="450"/>
      <c r="W366" s="1117"/>
    </row>
    <row r="367" spans="8:23" ht="16.5" customHeight="1">
      <c r="H367" s="1280"/>
      <c r="R367" s="450"/>
      <c r="W367" s="1117"/>
    </row>
    <row r="368" spans="8:23" ht="16.5" customHeight="1">
      <c r="H368" s="1280"/>
      <c r="R368" s="450"/>
      <c r="W368" s="1117"/>
    </row>
    <row r="369" spans="8:23" ht="16.5" customHeight="1">
      <c r="H369" s="1280"/>
      <c r="R369" s="450"/>
      <c r="W369" s="1117"/>
    </row>
    <row r="370" spans="8:23" ht="16.5" customHeight="1">
      <c r="H370" s="1280"/>
      <c r="R370" s="450"/>
      <c r="W370" s="1117"/>
    </row>
    <row r="371" spans="8:23" ht="16.5" customHeight="1">
      <c r="H371" s="1280"/>
      <c r="R371" s="450"/>
      <c r="W371" s="1117"/>
    </row>
    <row r="372" spans="8:23" ht="16.5" customHeight="1">
      <c r="H372" s="1280"/>
      <c r="R372" s="450"/>
      <c r="W372" s="1117"/>
    </row>
    <row r="373" spans="8:23" ht="16.5" customHeight="1">
      <c r="H373" s="1280"/>
      <c r="R373" s="450"/>
      <c r="W373" s="1117"/>
    </row>
    <row r="374" spans="8:23" ht="16.5" customHeight="1">
      <c r="H374" s="1280"/>
      <c r="R374" s="450"/>
      <c r="W374" s="1117"/>
    </row>
    <row r="375" spans="8:23" ht="16.5" customHeight="1">
      <c r="H375" s="1280"/>
      <c r="R375" s="450"/>
      <c r="W375" s="1117"/>
    </row>
    <row r="376" spans="8:23" ht="16.5" customHeight="1">
      <c r="H376" s="1280"/>
      <c r="R376" s="450"/>
      <c r="W376" s="1117"/>
    </row>
    <row r="377" spans="8:23" ht="16.5" customHeight="1">
      <c r="H377" s="1280"/>
      <c r="R377" s="450"/>
      <c r="W377" s="1117"/>
    </row>
    <row r="378" spans="8:23" ht="16.5" customHeight="1">
      <c r="H378" s="1280"/>
      <c r="R378" s="450"/>
      <c r="W378" s="1117"/>
    </row>
    <row r="379" spans="8:23" ht="16.5" customHeight="1">
      <c r="H379" s="1280"/>
      <c r="R379" s="450"/>
      <c r="W379" s="1117"/>
    </row>
    <row r="380" spans="8:23" ht="16.5" customHeight="1">
      <c r="H380" s="1280"/>
      <c r="R380" s="450"/>
      <c r="W380" s="1117"/>
    </row>
    <row r="381" spans="8:23" ht="16.5" customHeight="1">
      <c r="H381" s="1280"/>
      <c r="R381" s="450"/>
      <c r="W381" s="1117"/>
    </row>
    <row r="382" spans="8:23" ht="16.5" customHeight="1">
      <c r="H382" s="1280"/>
      <c r="R382" s="450"/>
      <c r="W382" s="1117"/>
    </row>
    <row r="383" spans="8:23" ht="16.5" customHeight="1">
      <c r="H383" s="1280"/>
      <c r="R383" s="450"/>
      <c r="W383" s="1117"/>
    </row>
    <row r="384" spans="8:23" ht="16.5" customHeight="1">
      <c r="H384" s="1280"/>
      <c r="R384" s="450"/>
      <c r="W384" s="1117"/>
    </row>
    <row r="385" spans="8:23" ht="16.5" customHeight="1">
      <c r="H385" s="1280"/>
      <c r="R385" s="450"/>
      <c r="W385" s="1117"/>
    </row>
    <row r="386" spans="8:23" ht="16.5" customHeight="1">
      <c r="H386" s="1280"/>
      <c r="R386" s="450"/>
      <c r="W386" s="1117"/>
    </row>
    <row r="387" spans="8:23" ht="16.5" customHeight="1">
      <c r="H387" s="1280"/>
      <c r="R387" s="450"/>
      <c r="W387" s="1117"/>
    </row>
    <row r="388" spans="8:23" ht="16.5" customHeight="1">
      <c r="H388" s="1280"/>
      <c r="R388" s="450"/>
      <c r="W388" s="1117"/>
    </row>
    <row r="389" spans="8:23" ht="16.5" customHeight="1">
      <c r="H389" s="1280"/>
      <c r="R389" s="450"/>
      <c r="W389" s="1117"/>
    </row>
    <row r="390" spans="8:23" ht="16.5" customHeight="1">
      <c r="H390" s="1280"/>
      <c r="R390" s="450"/>
      <c r="W390" s="1117"/>
    </row>
    <row r="391" spans="8:23" ht="16.5" customHeight="1">
      <c r="H391" s="1280"/>
      <c r="R391" s="450"/>
      <c r="W391" s="1117"/>
    </row>
    <row r="392" spans="8:23" ht="16.5" customHeight="1">
      <c r="H392" s="1280"/>
      <c r="R392" s="450"/>
      <c r="W392" s="1117"/>
    </row>
    <row r="393" spans="8:23" ht="16.5" customHeight="1">
      <c r="H393" s="1280"/>
      <c r="R393" s="450"/>
      <c r="W393" s="1117"/>
    </row>
    <row r="394" spans="8:23" ht="16.5" customHeight="1">
      <c r="H394" s="1280"/>
      <c r="R394" s="450"/>
      <c r="W394" s="1117"/>
    </row>
    <row r="395" spans="8:23" ht="16.5" customHeight="1">
      <c r="H395" s="1280"/>
      <c r="R395" s="450"/>
      <c r="W395" s="1117"/>
    </row>
    <row r="396" spans="8:23" ht="16.5" customHeight="1">
      <c r="H396" s="1280"/>
      <c r="R396" s="450"/>
      <c r="W396" s="1117"/>
    </row>
    <row r="397" spans="8:23" ht="16.5" customHeight="1">
      <c r="H397" s="1280"/>
      <c r="R397" s="450"/>
      <c r="W397" s="1117"/>
    </row>
    <row r="398" spans="8:23" ht="16.5" customHeight="1">
      <c r="H398" s="1280"/>
      <c r="R398" s="450"/>
      <c r="W398" s="1117"/>
    </row>
    <row r="399" spans="8:23" ht="16.5" customHeight="1">
      <c r="H399" s="1280"/>
      <c r="R399" s="450"/>
      <c r="W399" s="1117"/>
    </row>
    <row r="400" spans="8:23" ht="16.5" customHeight="1">
      <c r="H400" s="1280"/>
      <c r="R400" s="450"/>
      <c r="W400" s="1117"/>
    </row>
    <row r="401" spans="8:23" ht="16.5" customHeight="1">
      <c r="H401" s="1280"/>
      <c r="R401" s="450"/>
      <c r="W401" s="1117"/>
    </row>
    <row r="402" spans="8:23" ht="16.5" customHeight="1">
      <c r="H402" s="1280"/>
      <c r="R402" s="450"/>
      <c r="W402" s="1117"/>
    </row>
    <row r="403" spans="8:23" ht="16.5" customHeight="1">
      <c r="H403" s="1280"/>
      <c r="R403" s="450"/>
      <c r="W403" s="1117"/>
    </row>
    <row r="404" spans="8:23" ht="16.5" customHeight="1">
      <c r="H404" s="1280"/>
      <c r="R404" s="450"/>
      <c r="W404" s="1117"/>
    </row>
    <row r="405" spans="8:23" ht="16.5" customHeight="1">
      <c r="H405" s="1280"/>
      <c r="R405" s="450"/>
      <c r="W405" s="1117"/>
    </row>
    <row r="406" spans="8:23" ht="16.5" customHeight="1">
      <c r="H406" s="1280"/>
      <c r="R406" s="450"/>
      <c r="W406" s="1117"/>
    </row>
    <row r="407" spans="8:23" ht="16.5" customHeight="1">
      <c r="H407" s="1280"/>
      <c r="R407" s="450"/>
      <c r="W407" s="1117"/>
    </row>
    <row r="408" spans="8:23" ht="16.5" customHeight="1">
      <c r="H408" s="1280"/>
      <c r="R408" s="450"/>
      <c r="W408" s="1117"/>
    </row>
    <row r="409" spans="8:23" ht="16.5" customHeight="1">
      <c r="H409" s="1280"/>
      <c r="R409" s="450"/>
      <c r="W409" s="1117"/>
    </row>
    <row r="410" spans="8:23" ht="16.5" customHeight="1">
      <c r="H410" s="1280"/>
      <c r="R410" s="450"/>
      <c r="W410" s="1117"/>
    </row>
    <row r="411" spans="8:23" ht="16.5" customHeight="1">
      <c r="H411" s="1280"/>
      <c r="R411" s="450"/>
      <c r="W411" s="1117"/>
    </row>
    <row r="412" spans="8:23" ht="16.5" customHeight="1">
      <c r="H412" s="1280"/>
      <c r="R412" s="450"/>
      <c r="W412" s="1117"/>
    </row>
    <row r="413" spans="8:23" ht="16.5" customHeight="1">
      <c r="H413" s="1280"/>
      <c r="R413" s="450"/>
      <c r="W413" s="1117"/>
    </row>
    <row r="414" spans="8:23" ht="16.5" customHeight="1">
      <c r="H414" s="1280"/>
      <c r="R414" s="450"/>
      <c r="W414" s="1117"/>
    </row>
    <row r="415" spans="8:23" ht="16.5" customHeight="1">
      <c r="H415" s="1280"/>
      <c r="R415" s="450"/>
      <c r="W415" s="1117"/>
    </row>
    <row r="416" spans="8:23" ht="16.5" customHeight="1">
      <c r="H416" s="1280"/>
      <c r="R416" s="450"/>
      <c r="W416" s="1117"/>
    </row>
    <row r="417" spans="8:23" ht="16.5" customHeight="1">
      <c r="H417" s="1280"/>
      <c r="R417" s="450"/>
      <c r="W417" s="1117"/>
    </row>
    <row r="418" spans="8:23" ht="16.5" customHeight="1">
      <c r="H418" s="1280"/>
      <c r="R418" s="450"/>
      <c r="W418" s="1117"/>
    </row>
    <row r="419" spans="8:23" ht="16.5" customHeight="1">
      <c r="H419" s="1280"/>
      <c r="R419" s="450"/>
      <c r="W419" s="1117"/>
    </row>
    <row r="420" spans="8:23" ht="16.5" customHeight="1">
      <c r="H420" s="1280"/>
      <c r="R420" s="450"/>
      <c r="W420" s="1117"/>
    </row>
    <row r="421" spans="8:23" ht="16.5" customHeight="1">
      <c r="H421" s="1280"/>
      <c r="R421" s="450"/>
      <c r="W421" s="1117"/>
    </row>
    <row r="422" spans="8:23" ht="16.5" customHeight="1">
      <c r="H422" s="1280"/>
      <c r="R422" s="450"/>
      <c r="W422" s="1117"/>
    </row>
    <row r="423" spans="8:23" ht="16.5" customHeight="1">
      <c r="H423" s="1280"/>
      <c r="R423" s="450"/>
      <c r="W423" s="1117"/>
    </row>
    <row r="424" spans="8:23" ht="16.5" customHeight="1">
      <c r="H424" s="1280"/>
      <c r="R424" s="450"/>
      <c r="W424" s="1117"/>
    </row>
    <row r="425" spans="8:23" ht="16.5" customHeight="1">
      <c r="H425" s="1280"/>
      <c r="R425" s="450"/>
      <c r="W425" s="1117"/>
    </row>
    <row r="426" spans="8:23" ht="16.5" customHeight="1">
      <c r="H426" s="1280"/>
      <c r="R426" s="450"/>
      <c r="W426" s="1117"/>
    </row>
    <row r="427" spans="8:23" ht="16.5" customHeight="1">
      <c r="H427" s="1280"/>
      <c r="R427" s="450"/>
      <c r="W427" s="1117"/>
    </row>
    <row r="428" spans="8:23" ht="16.5" customHeight="1">
      <c r="H428" s="1280"/>
      <c r="R428" s="450"/>
      <c r="W428" s="1117"/>
    </row>
    <row r="429" spans="8:23" ht="16.5" customHeight="1">
      <c r="H429" s="1280"/>
      <c r="R429" s="450"/>
      <c r="W429" s="1117"/>
    </row>
    <row r="430" spans="8:23" ht="16.5" customHeight="1">
      <c r="H430" s="1280"/>
      <c r="R430" s="450"/>
      <c r="W430" s="1117"/>
    </row>
    <row r="431" spans="8:23" ht="16.5" customHeight="1">
      <c r="H431" s="1280"/>
      <c r="R431" s="450"/>
      <c r="W431" s="1117"/>
    </row>
    <row r="432" spans="8:23" ht="16.5" customHeight="1">
      <c r="H432" s="1280"/>
      <c r="R432" s="450"/>
      <c r="W432" s="1117"/>
    </row>
    <row r="433" spans="8:23" ht="16.5" customHeight="1">
      <c r="H433" s="1280"/>
      <c r="R433" s="450"/>
      <c r="W433" s="1117"/>
    </row>
    <row r="434" spans="8:23" ht="16.5" customHeight="1">
      <c r="H434" s="1280"/>
      <c r="R434" s="450"/>
      <c r="W434" s="1117"/>
    </row>
    <row r="435" spans="8:23" ht="16.5" customHeight="1">
      <c r="H435" s="1280"/>
      <c r="R435" s="450"/>
      <c r="W435" s="1117"/>
    </row>
    <row r="436" spans="8:23" ht="16.5" customHeight="1">
      <c r="H436" s="1280"/>
      <c r="R436" s="450"/>
      <c r="W436" s="1117"/>
    </row>
    <row r="437" spans="8:23" ht="16.5" customHeight="1">
      <c r="H437" s="1280"/>
      <c r="R437" s="450"/>
      <c r="W437" s="1117"/>
    </row>
    <row r="438" spans="8:23" ht="16.5" customHeight="1">
      <c r="H438" s="1280"/>
      <c r="R438" s="450"/>
      <c r="W438" s="1117"/>
    </row>
    <row r="439" spans="8:23" ht="16.5" customHeight="1">
      <c r="H439" s="1280"/>
      <c r="R439" s="450"/>
      <c r="W439" s="1117"/>
    </row>
    <row r="440" spans="8:23" ht="16.5" customHeight="1">
      <c r="H440" s="1280"/>
      <c r="R440" s="450"/>
      <c r="W440" s="1117"/>
    </row>
    <row r="441" spans="8:23" ht="16.5" customHeight="1">
      <c r="H441" s="1280"/>
      <c r="R441" s="450"/>
      <c r="W441" s="1117"/>
    </row>
    <row r="442" spans="8:23" ht="16.5" customHeight="1">
      <c r="H442" s="1280"/>
      <c r="R442" s="450"/>
      <c r="W442" s="1117"/>
    </row>
    <row r="443" spans="8:23" ht="16.5" customHeight="1">
      <c r="H443" s="1280"/>
      <c r="R443" s="450"/>
      <c r="W443" s="1117"/>
    </row>
    <row r="444" spans="8:23" ht="16.5" customHeight="1">
      <c r="H444" s="1280"/>
      <c r="R444" s="450"/>
      <c r="W444" s="1117"/>
    </row>
    <row r="445" spans="8:23" ht="16.5" customHeight="1">
      <c r="H445" s="1280"/>
      <c r="R445" s="450"/>
      <c r="W445" s="1117"/>
    </row>
    <row r="446" spans="8:23" ht="16.5" customHeight="1">
      <c r="H446" s="1280"/>
      <c r="R446" s="450"/>
      <c r="W446" s="1117"/>
    </row>
    <row r="447" spans="8:23" ht="16.5" customHeight="1">
      <c r="H447" s="1280"/>
      <c r="R447" s="450"/>
      <c r="W447" s="1117"/>
    </row>
    <row r="448" spans="8:23" ht="16.5" customHeight="1">
      <c r="H448" s="1280"/>
      <c r="R448" s="450"/>
      <c r="W448" s="1117"/>
    </row>
    <row r="449" spans="8:23" ht="16.5" customHeight="1">
      <c r="H449" s="1280"/>
      <c r="R449" s="450"/>
      <c r="W449" s="1117"/>
    </row>
    <row r="450" spans="8:23" ht="16.5" customHeight="1">
      <c r="H450" s="1280"/>
      <c r="R450" s="450"/>
      <c r="W450" s="1117"/>
    </row>
    <row r="451" spans="8:23" ht="16.5" customHeight="1">
      <c r="H451" s="1280"/>
      <c r="R451" s="450"/>
      <c r="W451" s="1117"/>
    </row>
    <row r="452" spans="8:23" ht="16.5" customHeight="1">
      <c r="H452" s="1280"/>
      <c r="R452" s="450"/>
      <c r="W452" s="1117"/>
    </row>
    <row r="453" spans="8:23" ht="16.5" customHeight="1">
      <c r="H453" s="1280"/>
      <c r="R453" s="450"/>
      <c r="W453" s="1117"/>
    </row>
    <row r="454" spans="8:23" ht="16.5" customHeight="1">
      <c r="H454" s="1280"/>
      <c r="R454" s="450"/>
      <c r="W454" s="1117"/>
    </row>
    <row r="455" spans="8:23" ht="16.5" customHeight="1">
      <c r="H455" s="1280"/>
      <c r="R455" s="450"/>
      <c r="W455" s="1117"/>
    </row>
    <row r="456" spans="8:23" ht="16.5" customHeight="1">
      <c r="H456" s="1280"/>
      <c r="R456" s="450"/>
      <c r="W456" s="1117"/>
    </row>
    <row r="457" spans="8:23" ht="16.5" customHeight="1">
      <c r="H457" s="1280"/>
      <c r="R457" s="450"/>
      <c r="W457" s="1117"/>
    </row>
    <row r="458" spans="8:23" ht="16.5" customHeight="1">
      <c r="H458" s="1280"/>
      <c r="R458" s="450"/>
      <c r="W458" s="1117"/>
    </row>
    <row r="459" spans="8:23" ht="16.5" customHeight="1">
      <c r="H459" s="1280"/>
      <c r="R459" s="450"/>
      <c r="W459" s="1117"/>
    </row>
    <row r="460" spans="8:23" ht="16.5" customHeight="1">
      <c r="H460" s="1280"/>
      <c r="R460" s="450"/>
      <c r="W460" s="1117"/>
    </row>
    <row r="461" spans="8:23" ht="16.5" customHeight="1">
      <c r="H461" s="1280"/>
      <c r="R461" s="450"/>
      <c r="W461" s="1117"/>
    </row>
    <row r="462" spans="8:23" ht="16.5" customHeight="1">
      <c r="H462" s="1280"/>
      <c r="R462" s="450"/>
      <c r="W462" s="1117"/>
    </row>
    <row r="463" spans="8:23" ht="16.5" customHeight="1">
      <c r="H463" s="1280"/>
      <c r="R463" s="450"/>
      <c r="W463" s="1117"/>
    </row>
    <row r="464" spans="8:23" ht="16.5" customHeight="1">
      <c r="H464" s="1280"/>
      <c r="R464" s="450"/>
      <c r="W464" s="1117"/>
    </row>
    <row r="465" spans="8:23" ht="16.5" customHeight="1">
      <c r="H465" s="1280"/>
      <c r="R465" s="450"/>
      <c r="W465" s="1117"/>
    </row>
    <row r="466" spans="8:23" ht="16.5" customHeight="1">
      <c r="H466" s="1280"/>
      <c r="R466" s="450"/>
      <c r="W466" s="1117"/>
    </row>
    <row r="467" spans="8:23" ht="16.5" customHeight="1">
      <c r="H467" s="1280"/>
      <c r="R467" s="450"/>
      <c r="W467" s="1117"/>
    </row>
    <row r="468" spans="8:23" ht="16.5" customHeight="1">
      <c r="H468" s="1280"/>
      <c r="R468" s="450"/>
      <c r="W468" s="1117"/>
    </row>
    <row r="469" spans="8:23" ht="16.5" customHeight="1">
      <c r="H469" s="1280"/>
      <c r="R469" s="450"/>
      <c r="W469" s="1117"/>
    </row>
    <row r="470" spans="8:23" ht="16.5" customHeight="1">
      <c r="H470" s="1280"/>
      <c r="R470" s="450"/>
      <c r="W470" s="1117"/>
    </row>
    <row r="471" spans="8:23" ht="16.5" customHeight="1">
      <c r="H471" s="1280"/>
      <c r="R471" s="450"/>
      <c r="W471" s="1117"/>
    </row>
    <row r="472" spans="8:23" ht="16.5" customHeight="1">
      <c r="H472" s="1280"/>
      <c r="R472" s="450"/>
      <c r="W472" s="1117"/>
    </row>
    <row r="473" spans="8:23" ht="16.5" customHeight="1">
      <c r="H473" s="1280"/>
      <c r="R473" s="450"/>
      <c r="W473" s="1117"/>
    </row>
    <row r="474" spans="8:23" ht="16.5" customHeight="1">
      <c r="H474" s="1280"/>
      <c r="R474" s="450"/>
      <c r="W474" s="1117"/>
    </row>
    <row r="475" spans="8:23" ht="16.5" customHeight="1">
      <c r="H475" s="1280"/>
      <c r="R475" s="450"/>
      <c r="W475" s="1117"/>
    </row>
    <row r="476" spans="8:23" ht="16.5" customHeight="1">
      <c r="H476" s="1280"/>
      <c r="R476" s="450"/>
      <c r="W476" s="1117"/>
    </row>
    <row r="477" spans="8:23" ht="16.5" customHeight="1">
      <c r="H477" s="1280"/>
      <c r="R477" s="450"/>
      <c r="W477" s="1117"/>
    </row>
    <row r="478" spans="8:23" ht="16.5" customHeight="1">
      <c r="H478" s="1280"/>
      <c r="R478" s="450"/>
      <c r="W478" s="1117"/>
    </row>
    <row r="479" spans="8:23" ht="16.5" customHeight="1">
      <c r="H479" s="1280"/>
      <c r="R479" s="450"/>
      <c r="W479" s="1117"/>
    </row>
    <row r="480" spans="8:23" ht="16.5" customHeight="1">
      <c r="H480" s="1280"/>
      <c r="R480" s="450"/>
      <c r="W480" s="1117"/>
    </row>
    <row r="481" spans="8:23" ht="16.5" customHeight="1">
      <c r="H481" s="1280"/>
      <c r="R481" s="450"/>
      <c r="W481" s="1117"/>
    </row>
    <row r="482" spans="8:23" ht="16.5" customHeight="1">
      <c r="H482" s="1280"/>
      <c r="R482" s="450"/>
      <c r="W482" s="1117"/>
    </row>
    <row r="483" spans="8:23" ht="16.5" customHeight="1">
      <c r="H483" s="1280"/>
      <c r="R483" s="450"/>
      <c r="W483" s="1117"/>
    </row>
    <row r="484" spans="8:23" ht="16.5" customHeight="1">
      <c r="H484" s="1280"/>
      <c r="R484" s="450"/>
      <c r="W484" s="1117"/>
    </row>
    <row r="485" spans="8:23" ht="16.5" customHeight="1">
      <c r="H485" s="1280"/>
      <c r="R485" s="450"/>
      <c r="W485" s="1117"/>
    </row>
    <row r="486" spans="8:23" ht="16.5" customHeight="1">
      <c r="H486" s="1280"/>
      <c r="R486" s="450"/>
      <c r="W486" s="1117"/>
    </row>
    <row r="487" spans="8:23" ht="16.5" customHeight="1">
      <c r="H487" s="1280"/>
      <c r="R487" s="450"/>
      <c r="W487" s="1117"/>
    </row>
    <row r="488" spans="8:23" ht="16.5" customHeight="1">
      <c r="H488" s="1280"/>
      <c r="R488" s="450"/>
      <c r="W488" s="1117"/>
    </row>
    <row r="489" spans="8:23" ht="16.5" customHeight="1">
      <c r="H489" s="1280"/>
      <c r="R489" s="450"/>
      <c r="W489" s="1117"/>
    </row>
    <row r="490" spans="8:23" ht="16.5" customHeight="1">
      <c r="H490" s="1280"/>
      <c r="R490" s="450"/>
      <c r="W490" s="1117"/>
    </row>
    <row r="491" spans="8:23" ht="16.5" customHeight="1">
      <c r="H491" s="1280"/>
      <c r="R491" s="450"/>
      <c r="W491" s="1117"/>
    </row>
    <row r="492" spans="8:23" ht="16.5" customHeight="1">
      <c r="H492" s="1280"/>
      <c r="R492" s="450"/>
      <c r="W492" s="1117"/>
    </row>
    <row r="493" spans="8:23" ht="16.5" customHeight="1">
      <c r="H493" s="1280"/>
      <c r="R493" s="450"/>
      <c r="W493" s="1117"/>
    </row>
    <row r="494" spans="8:23" ht="16.5" customHeight="1">
      <c r="H494" s="1280"/>
      <c r="R494" s="450"/>
      <c r="W494" s="1117"/>
    </row>
    <row r="495" spans="8:23" ht="16.5" customHeight="1">
      <c r="H495" s="1280"/>
      <c r="R495" s="450"/>
      <c r="W495" s="1117"/>
    </row>
    <row r="496" spans="8:23" ht="16.5" customHeight="1">
      <c r="H496" s="1280"/>
      <c r="R496" s="450"/>
      <c r="W496" s="1117"/>
    </row>
    <row r="497" spans="8:23" ht="16.5" customHeight="1">
      <c r="H497" s="1280"/>
      <c r="R497" s="450"/>
      <c r="W497" s="1117"/>
    </row>
    <row r="498" spans="8:23" ht="16.5" customHeight="1">
      <c r="H498" s="1280"/>
      <c r="R498" s="450"/>
      <c r="W498" s="1117"/>
    </row>
    <row r="499" spans="8:23" ht="16.5" customHeight="1">
      <c r="H499" s="1280"/>
      <c r="R499" s="450"/>
      <c r="W499" s="1117"/>
    </row>
    <row r="500" spans="8:23" ht="16.5" customHeight="1">
      <c r="H500" s="1280"/>
      <c r="R500" s="450"/>
      <c r="W500" s="1117"/>
    </row>
    <row r="501" spans="8:23" ht="16.5" customHeight="1">
      <c r="H501" s="1280"/>
      <c r="R501" s="450"/>
      <c r="W501" s="1117"/>
    </row>
    <row r="502" spans="8:23" ht="16.5" customHeight="1">
      <c r="H502" s="1280"/>
      <c r="R502" s="450"/>
      <c r="W502" s="1117"/>
    </row>
    <row r="503" spans="8:23" ht="16.5" customHeight="1">
      <c r="H503" s="1280"/>
      <c r="R503" s="450"/>
      <c r="W503" s="1117"/>
    </row>
    <row r="504" spans="8:23" ht="16.5" customHeight="1">
      <c r="H504" s="1280"/>
      <c r="R504" s="450"/>
      <c r="W504" s="1117"/>
    </row>
    <row r="505" spans="8:23" ht="16.5" customHeight="1">
      <c r="H505" s="1280"/>
      <c r="R505" s="450"/>
      <c r="W505" s="1117"/>
    </row>
    <row r="506" spans="8:23" ht="16.5" customHeight="1">
      <c r="H506" s="1280"/>
      <c r="R506" s="450"/>
      <c r="W506" s="1117"/>
    </row>
    <row r="507" spans="8:23" ht="16.5" customHeight="1">
      <c r="H507" s="1280"/>
      <c r="R507" s="450"/>
      <c r="W507" s="1117"/>
    </row>
    <row r="508" spans="8:23" ht="16.5" customHeight="1">
      <c r="H508" s="1280"/>
      <c r="R508" s="450"/>
      <c r="W508" s="1117"/>
    </row>
    <row r="509" spans="8:23" ht="16.5" customHeight="1">
      <c r="H509" s="1280"/>
      <c r="R509" s="450"/>
      <c r="W509" s="1117"/>
    </row>
    <row r="510" spans="8:23" ht="16.5" customHeight="1">
      <c r="H510" s="1280"/>
      <c r="R510" s="450"/>
      <c r="W510" s="1117"/>
    </row>
    <row r="511" spans="8:23" ht="16.5" customHeight="1">
      <c r="H511" s="1280"/>
      <c r="R511" s="450"/>
      <c r="W511" s="1117"/>
    </row>
    <row r="512" spans="8:23" ht="16.5" customHeight="1">
      <c r="H512" s="1280"/>
      <c r="R512" s="450"/>
      <c r="W512" s="1117"/>
    </row>
    <row r="513" spans="8:23" ht="16.5" customHeight="1">
      <c r="H513" s="1280"/>
      <c r="R513" s="450"/>
      <c r="W513" s="1117"/>
    </row>
    <row r="514" spans="8:23" ht="16.5" customHeight="1">
      <c r="H514" s="1280"/>
      <c r="R514" s="450"/>
      <c r="W514" s="1117"/>
    </row>
    <row r="515" spans="8:23" ht="16.5" customHeight="1">
      <c r="H515" s="1280"/>
      <c r="R515" s="450"/>
      <c r="W515" s="1117"/>
    </row>
    <row r="516" spans="8:23" ht="16.5" customHeight="1">
      <c r="H516" s="1280"/>
      <c r="R516" s="450"/>
      <c r="W516" s="1117"/>
    </row>
    <row r="517" spans="8:23" ht="16.5" customHeight="1">
      <c r="H517" s="1280"/>
      <c r="R517" s="450"/>
      <c r="W517" s="1117"/>
    </row>
    <row r="518" spans="8:23" ht="16.5" customHeight="1">
      <c r="H518" s="1280"/>
      <c r="R518" s="450"/>
      <c r="W518" s="1117"/>
    </row>
    <row r="519" spans="8:23" ht="16.5" customHeight="1">
      <c r="H519" s="1280"/>
      <c r="R519" s="450"/>
      <c r="W519" s="1117"/>
    </row>
    <row r="520" spans="8:23" ht="16.5" customHeight="1">
      <c r="H520" s="1280"/>
      <c r="R520" s="450"/>
      <c r="W520" s="1117"/>
    </row>
    <row r="521" spans="8:23" ht="16.5" customHeight="1">
      <c r="H521" s="1280"/>
      <c r="R521" s="450"/>
      <c r="W521" s="1117"/>
    </row>
    <row r="522" spans="8:23" ht="16.5" customHeight="1">
      <c r="H522" s="1280"/>
      <c r="R522" s="450"/>
      <c r="W522" s="1117"/>
    </row>
    <row r="523" spans="8:23" ht="16.5" customHeight="1">
      <c r="H523" s="1280"/>
      <c r="R523" s="450"/>
      <c r="W523" s="1117"/>
    </row>
    <row r="524" spans="8:23" ht="16.5" customHeight="1">
      <c r="H524" s="1280"/>
      <c r="R524" s="450"/>
      <c r="W524" s="1117"/>
    </row>
    <row r="525" spans="8:23" ht="16.5" customHeight="1">
      <c r="H525" s="1280"/>
      <c r="R525" s="450"/>
      <c r="W525" s="1117"/>
    </row>
    <row r="526" spans="8:23" ht="16.5" customHeight="1">
      <c r="H526" s="1280"/>
      <c r="R526" s="450"/>
      <c r="W526" s="1117"/>
    </row>
    <row r="527" spans="8:23" ht="16.5" customHeight="1">
      <c r="H527" s="1280"/>
      <c r="R527" s="450"/>
      <c r="W527" s="1117"/>
    </row>
    <row r="528" spans="8:23" ht="16.5" customHeight="1">
      <c r="H528" s="1280"/>
      <c r="R528" s="450"/>
      <c r="W528" s="1117"/>
    </row>
    <row r="529" spans="8:23" ht="16.5" customHeight="1">
      <c r="H529" s="1280"/>
      <c r="R529" s="450"/>
      <c r="W529" s="1117"/>
    </row>
    <row r="530" spans="8:23" ht="16.5" customHeight="1">
      <c r="H530" s="1280"/>
      <c r="R530" s="450"/>
      <c r="W530" s="1117"/>
    </row>
    <row r="531" spans="8:23" ht="16.5" customHeight="1">
      <c r="H531" s="1280"/>
      <c r="R531" s="450"/>
      <c r="W531" s="1117"/>
    </row>
    <row r="532" spans="8:23" ht="16.5" customHeight="1">
      <c r="H532" s="1280"/>
      <c r="R532" s="450"/>
      <c r="W532" s="1117"/>
    </row>
    <row r="533" spans="8:23" ht="16.5" customHeight="1">
      <c r="H533" s="1280"/>
      <c r="R533" s="450"/>
      <c r="W533" s="1117"/>
    </row>
    <row r="534" spans="8:23" ht="16.5" customHeight="1">
      <c r="H534" s="1280"/>
      <c r="R534" s="450"/>
      <c r="W534" s="1117"/>
    </row>
    <row r="535" spans="8:23" ht="16.5" customHeight="1">
      <c r="H535" s="1280"/>
      <c r="R535" s="450"/>
      <c r="W535" s="1117"/>
    </row>
    <row r="536" spans="8:23" ht="16.5" customHeight="1">
      <c r="H536" s="1280"/>
      <c r="R536" s="450"/>
      <c r="W536" s="1117"/>
    </row>
    <row r="537" spans="8:23" ht="16.5" customHeight="1">
      <c r="H537" s="1280"/>
      <c r="R537" s="450"/>
      <c r="W537" s="1117"/>
    </row>
    <row r="538" spans="8:23" ht="16.5" customHeight="1">
      <c r="H538" s="1280"/>
      <c r="R538" s="450"/>
      <c r="W538" s="1117"/>
    </row>
    <row r="539" spans="8:23" ht="16.5" customHeight="1">
      <c r="H539" s="1280"/>
      <c r="R539" s="450"/>
      <c r="W539" s="1117"/>
    </row>
    <row r="540" spans="8:23" ht="16.5" customHeight="1">
      <c r="H540" s="1280"/>
      <c r="R540" s="450"/>
      <c r="W540" s="1117"/>
    </row>
    <row r="541" spans="8:23" ht="16.5" customHeight="1">
      <c r="H541" s="1280"/>
      <c r="R541" s="450"/>
      <c r="W541" s="1117"/>
    </row>
    <row r="542" spans="8:23" ht="16.5" customHeight="1">
      <c r="H542" s="1280"/>
      <c r="R542" s="450"/>
      <c r="W542" s="1117"/>
    </row>
    <row r="543" spans="8:23" ht="16.5" customHeight="1">
      <c r="H543" s="1280"/>
      <c r="R543" s="450"/>
      <c r="W543" s="1117"/>
    </row>
    <row r="544" spans="8:23" ht="16.5" customHeight="1">
      <c r="H544" s="1280"/>
      <c r="R544" s="450"/>
      <c r="W544" s="1117"/>
    </row>
    <row r="545" spans="8:23" ht="16.5" customHeight="1">
      <c r="H545" s="1280"/>
      <c r="R545" s="450"/>
      <c r="W545" s="1117"/>
    </row>
    <row r="546" spans="8:23" ht="16.5" customHeight="1">
      <c r="H546" s="1280"/>
      <c r="R546" s="450"/>
      <c r="W546" s="1117"/>
    </row>
    <row r="547" spans="8:23" ht="16.5" customHeight="1">
      <c r="H547" s="1280"/>
      <c r="R547" s="450"/>
      <c r="W547" s="1117"/>
    </row>
    <row r="548" spans="8:23" ht="16.5" customHeight="1">
      <c r="H548" s="1280"/>
      <c r="R548" s="450"/>
      <c r="W548" s="1117"/>
    </row>
    <row r="549" spans="8:23" ht="16.5" customHeight="1">
      <c r="H549" s="1280"/>
      <c r="R549" s="450"/>
      <c r="W549" s="1117"/>
    </row>
    <row r="550" spans="8:23" ht="16.5" customHeight="1">
      <c r="H550" s="1280"/>
      <c r="R550" s="450"/>
      <c r="W550" s="1117"/>
    </row>
    <row r="551" spans="8:23" ht="16.5" customHeight="1">
      <c r="H551" s="1280"/>
      <c r="R551" s="450"/>
      <c r="W551" s="1117"/>
    </row>
    <row r="552" spans="8:23" ht="16.5" customHeight="1">
      <c r="H552" s="1280"/>
      <c r="R552" s="450"/>
      <c r="W552" s="1117"/>
    </row>
    <row r="553" spans="8:23" ht="16.5" customHeight="1">
      <c r="H553" s="1280"/>
      <c r="R553" s="450"/>
      <c r="W553" s="1117"/>
    </row>
    <row r="554" spans="8:23" ht="16.5" customHeight="1">
      <c r="H554" s="1280"/>
      <c r="R554" s="450"/>
      <c r="W554" s="1117"/>
    </row>
    <row r="555" spans="8:23" ht="16.5" customHeight="1">
      <c r="H555" s="1280"/>
      <c r="R555" s="450"/>
      <c r="W555" s="1117"/>
    </row>
    <row r="556" spans="8:23" ht="16.5" customHeight="1">
      <c r="H556" s="1280"/>
      <c r="R556" s="450"/>
      <c r="W556" s="1117"/>
    </row>
    <row r="557" spans="8:23" ht="16.5" customHeight="1">
      <c r="H557" s="1280"/>
      <c r="R557" s="450"/>
      <c r="W557" s="1117"/>
    </row>
    <row r="558" spans="8:23" ht="16.5" customHeight="1">
      <c r="H558" s="1280"/>
      <c r="R558" s="450"/>
      <c r="W558" s="1117"/>
    </row>
    <row r="559" spans="8:23" ht="16.5" customHeight="1">
      <c r="H559" s="1280"/>
      <c r="R559" s="450"/>
      <c r="W559" s="1117"/>
    </row>
    <row r="560" spans="8:23" ht="16.5" customHeight="1">
      <c r="H560" s="1280"/>
      <c r="R560" s="450"/>
      <c r="W560" s="1117"/>
    </row>
    <row r="561" spans="8:23" ht="16.5" customHeight="1">
      <c r="H561" s="1280"/>
      <c r="R561" s="450"/>
      <c r="W561" s="1117"/>
    </row>
    <row r="562" spans="8:23" ht="16.5" customHeight="1">
      <c r="H562" s="1280"/>
      <c r="R562" s="450"/>
      <c r="W562" s="1117"/>
    </row>
    <row r="563" spans="8:23" ht="16.5" customHeight="1">
      <c r="H563" s="1280"/>
      <c r="R563" s="450"/>
      <c r="W563" s="1117"/>
    </row>
    <row r="564" spans="8:23" ht="16.5" customHeight="1">
      <c r="H564" s="1280"/>
      <c r="R564" s="450"/>
      <c r="W564" s="1117"/>
    </row>
    <row r="565" spans="8:23" ht="16.5" customHeight="1">
      <c r="H565" s="1280"/>
      <c r="R565" s="450"/>
      <c r="W565" s="1117"/>
    </row>
    <row r="566" spans="8:23" ht="16.5" customHeight="1">
      <c r="H566" s="1280"/>
      <c r="R566" s="450"/>
      <c r="W566" s="1117"/>
    </row>
    <row r="567" spans="8:23" ht="16.5" customHeight="1">
      <c r="H567" s="1280"/>
      <c r="R567" s="450"/>
      <c r="W567" s="1117"/>
    </row>
    <row r="568" spans="8:23" ht="16.5" customHeight="1">
      <c r="H568" s="1280"/>
      <c r="R568" s="450"/>
      <c r="W568" s="1117"/>
    </row>
    <row r="569" spans="8:23" ht="16.5" customHeight="1">
      <c r="H569" s="1280"/>
      <c r="R569" s="450"/>
      <c r="W569" s="1117"/>
    </row>
    <row r="570" spans="8:23" ht="16.5" customHeight="1">
      <c r="H570" s="1280"/>
      <c r="R570" s="450"/>
      <c r="W570" s="1117"/>
    </row>
    <row r="571" spans="8:23" ht="16.5" customHeight="1">
      <c r="H571" s="1280"/>
      <c r="R571" s="450"/>
      <c r="W571" s="1117"/>
    </row>
    <row r="572" spans="8:23" ht="16.5" customHeight="1">
      <c r="H572" s="1280"/>
      <c r="R572" s="450"/>
      <c r="W572" s="1117"/>
    </row>
    <row r="573" spans="8:23" ht="16.5" customHeight="1">
      <c r="H573" s="1280"/>
      <c r="R573" s="450"/>
      <c r="W573" s="1117"/>
    </row>
    <row r="574" spans="8:23" ht="16.5" customHeight="1">
      <c r="H574" s="1280"/>
      <c r="R574" s="450"/>
      <c r="W574" s="1117"/>
    </row>
    <row r="575" spans="8:23" ht="16.5" customHeight="1">
      <c r="H575" s="1280"/>
      <c r="R575" s="450"/>
      <c r="W575" s="1117"/>
    </row>
    <row r="576" spans="8:23" ht="16.5" customHeight="1">
      <c r="H576" s="1280"/>
      <c r="R576" s="450"/>
      <c r="W576" s="1117"/>
    </row>
    <row r="577" spans="8:23" ht="16.5" customHeight="1">
      <c r="H577" s="1280"/>
      <c r="R577" s="450"/>
      <c r="W577" s="1117"/>
    </row>
    <row r="578" spans="8:23" ht="16.5" customHeight="1">
      <c r="H578" s="1280"/>
      <c r="R578" s="450"/>
      <c r="W578" s="1117"/>
    </row>
    <row r="579" spans="8:23" ht="16.5" customHeight="1">
      <c r="H579" s="1280"/>
      <c r="R579" s="450"/>
      <c r="W579" s="1117"/>
    </row>
    <row r="580" spans="8:23" ht="16.5" customHeight="1">
      <c r="H580" s="1280"/>
      <c r="R580" s="450"/>
      <c r="W580" s="1117"/>
    </row>
    <row r="581" spans="8:23" ht="16.5" customHeight="1">
      <c r="H581" s="1280"/>
      <c r="R581" s="450"/>
      <c r="W581" s="1117"/>
    </row>
    <row r="582" spans="8:23" ht="16.5" customHeight="1">
      <c r="H582" s="1280"/>
      <c r="R582" s="450"/>
      <c r="W582" s="1117"/>
    </row>
    <row r="583" spans="8:23" ht="16.5" customHeight="1">
      <c r="H583" s="1280"/>
      <c r="R583" s="450"/>
      <c r="W583" s="1117"/>
    </row>
    <row r="584" spans="8:23" ht="16.5" customHeight="1">
      <c r="H584" s="1280"/>
      <c r="R584" s="450"/>
      <c r="W584" s="1117"/>
    </row>
    <row r="585" spans="8:23" ht="16.5" customHeight="1">
      <c r="H585" s="1280"/>
      <c r="R585" s="450"/>
      <c r="W585" s="1117"/>
    </row>
    <row r="586" spans="8:23" ht="16.5" customHeight="1">
      <c r="H586" s="1280"/>
      <c r="R586" s="450"/>
      <c r="W586" s="1117"/>
    </row>
    <row r="587" spans="8:23" ht="16.5" customHeight="1">
      <c r="H587" s="1280"/>
      <c r="R587" s="450"/>
      <c r="W587" s="1117"/>
    </row>
    <row r="588" spans="8:23" ht="16.5" customHeight="1">
      <c r="H588" s="1280"/>
      <c r="R588" s="450"/>
      <c r="W588" s="1117"/>
    </row>
    <row r="589" spans="8:23" ht="16.5" customHeight="1">
      <c r="H589" s="1280"/>
      <c r="R589" s="450"/>
      <c r="W589" s="1117"/>
    </row>
    <row r="590" spans="8:23" ht="16.5" customHeight="1">
      <c r="H590" s="1280"/>
      <c r="R590" s="450"/>
      <c r="W590" s="1117"/>
    </row>
    <row r="591" spans="8:23" ht="16.5" customHeight="1">
      <c r="H591" s="1280"/>
      <c r="R591" s="450"/>
      <c r="W591" s="1117"/>
    </row>
    <row r="592" spans="8:23" ht="16.5" customHeight="1">
      <c r="H592" s="1280"/>
      <c r="R592" s="450"/>
      <c r="W592" s="1117"/>
    </row>
    <row r="593" spans="8:23" ht="16.5" customHeight="1">
      <c r="H593" s="1280"/>
      <c r="R593" s="450"/>
      <c r="W593" s="1117"/>
    </row>
    <row r="594" spans="8:23" ht="16.5" customHeight="1">
      <c r="H594" s="1280"/>
      <c r="R594" s="450"/>
      <c r="W594" s="1117"/>
    </row>
    <row r="595" spans="8:23" ht="16.5" customHeight="1">
      <c r="H595" s="1280"/>
      <c r="R595" s="450"/>
      <c r="W595" s="1117"/>
    </row>
    <row r="596" spans="8:23" ht="16.5" customHeight="1">
      <c r="H596" s="1280"/>
      <c r="R596" s="450"/>
      <c r="W596" s="1117"/>
    </row>
    <row r="597" spans="8:23" ht="16.5" customHeight="1">
      <c r="H597" s="1280"/>
      <c r="R597" s="450"/>
      <c r="W597" s="1117"/>
    </row>
    <row r="598" spans="8:23" ht="16.5" customHeight="1">
      <c r="H598" s="1280"/>
      <c r="R598" s="450"/>
      <c r="W598" s="1117"/>
    </row>
    <row r="599" spans="8:23" ht="16.5" customHeight="1">
      <c r="H599" s="1280"/>
      <c r="R599" s="450"/>
      <c r="W599" s="1117"/>
    </row>
    <row r="600" spans="8:23" ht="16.5" customHeight="1">
      <c r="H600" s="1280"/>
      <c r="R600" s="450"/>
      <c r="W600" s="1117"/>
    </row>
    <row r="601" spans="8:23" ht="16.5" customHeight="1">
      <c r="H601" s="1280"/>
      <c r="R601" s="450"/>
      <c r="W601" s="1117"/>
    </row>
    <row r="602" spans="8:23" ht="16.5" customHeight="1">
      <c r="H602" s="1280"/>
      <c r="R602" s="450"/>
      <c r="W602" s="1117"/>
    </row>
    <row r="603" spans="8:23" ht="16.5" customHeight="1">
      <c r="H603" s="1280"/>
      <c r="R603" s="450"/>
      <c r="W603" s="1117"/>
    </row>
    <row r="604" spans="8:23" ht="16.5" customHeight="1">
      <c r="H604" s="1280"/>
      <c r="R604" s="450"/>
      <c r="W604" s="1117"/>
    </row>
    <row r="605" spans="8:23" ht="16.5" customHeight="1">
      <c r="H605" s="1280"/>
      <c r="R605" s="450"/>
      <c r="W605" s="1117"/>
    </row>
    <row r="606" spans="8:23" ht="16.5" customHeight="1">
      <c r="H606" s="1280"/>
      <c r="R606" s="450"/>
      <c r="W606" s="1117"/>
    </row>
    <row r="607" spans="8:23" ht="16.5" customHeight="1">
      <c r="H607" s="1280"/>
      <c r="R607" s="450"/>
      <c r="W607" s="1117"/>
    </row>
    <row r="608" spans="8:23" ht="16.5" customHeight="1">
      <c r="H608" s="1280"/>
      <c r="R608" s="450"/>
      <c r="W608" s="1117"/>
    </row>
    <row r="609" spans="8:23" ht="16.5" customHeight="1">
      <c r="H609" s="1280"/>
      <c r="R609" s="450"/>
      <c r="W609" s="1117"/>
    </row>
    <row r="610" spans="8:23" ht="16.5" customHeight="1">
      <c r="H610" s="1280"/>
      <c r="R610" s="450"/>
      <c r="W610" s="1117"/>
    </row>
    <row r="611" spans="8:23" ht="16.5" customHeight="1">
      <c r="H611" s="1280"/>
      <c r="R611" s="450"/>
      <c r="W611" s="1117"/>
    </row>
    <row r="612" spans="8:23" ht="16.5" customHeight="1">
      <c r="H612" s="1280"/>
      <c r="R612" s="450"/>
      <c r="W612" s="1117"/>
    </row>
    <row r="613" spans="8:23" ht="16.5" customHeight="1">
      <c r="H613" s="1280"/>
      <c r="R613" s="450"/>
      <c r="W613" s="1117"/>
    </row>
    <row r="614" spans="8:23" ht="16.5" customHeight="1">
      <c r="H614" s="1280"/>
      <c r="R614" s="450"/>
      <c r="W614" s="1117"/>
    </row>
    <row r="615" spans="8:23" ht="16.5" customHeight="1">
      <c r="H615" s="1280"/>
      <c r="R615" s="450"/>
      <c r="W615" s="1117"/>
    </row>
    <row r="616" spans="8:23" ht="16.5" customHeight="1">
      <c r="H616" s="1280"/>
      <c r="R616" s="450"/>
      <c r="W616" s="1117"/>
    </row>
    <row r="617" spans="8:23" ht="16.5" customHeight="1">
      <c r="H617" s="1280"/>
      <c r="R617" s="450"/>
      <c r="W617" s="1117"/>
    </row>
    <row r="618" spans="8:23" ht="16.5" customHeight="1">
      <c r="H618" s="1280"/>
      <c r="R618" s="450"/>
      <c r="W618" s="1117"/>
    </row>
    <row r="619" spans="8:23" ht="16.5" customHeight="1">
      <c r="H619" s="1280"/>
      <c r="R619" s="450"/>
      <c r="W619" s="1117"/>
    </row>
    <row r="620" spans="8:23" ht="16.5" customHeight="1">
      <c r="H620" s="1280"/>
      <c r="R620" s="450"/>
      <c r="W620" s="1117"/>
    </row>
    <row r="621" spans="8:23" ht="16.5" customHeight="1">
      <c r="H621" s="1280"/>
      <c r="R621" s="450"/>
      <c r="W621" s="1117"/>
    </row>
    <row r="622" spans="8:23" ht="16.5" customHeight="1">
      <c r="H622" s="1280"/>
      <c r="R622" s="450"/>
      <c r="W622" s="1117"/>
    </row>
    <row r="623" spans="8:23" ht="16.5" customHeight="1">
      <c r="H623" s="1280"/>
      <c r="R623" s="450"/>
      <c r="W623" s="1117"/>
    </row>
    <row r="624" spans="8:23" ht="16.5" customHeight="1">
      <c r="H624" s="1280"/>
      <c r="R624" s="450"/>
      <c r="W624" s="1117"/>
    </row>
    <row r="625" spans="8:23" ht="16.5" customHeight="1">
      <c r="H625" s="1280"/>
      <c r="R625" s="450"/>
      <c r="W625" s="1117"/>
    </row>
    <row r="626" spans="8:23" ht="16.5" customHeight="1">
      <c r="H626" s="1280"/>
      <c r="R626" s="450"/>
      <c r="W626" s="1117"/>
    </row>
    <row r="627" spans="8:23" ht="16.5" customHeight="1">
      <c r="H627" s="1280"/>
      <c r="R627" s="450"/>
      <c r="W627" s="1117"/>
    </row>
    <row r="628" spans="8:23" ht="16.5" customHeight="1">
      <c r="H628" s="1280"/>
      <c r="R628" s="450"/>
      <c r="W628" s="1117"/>
    </row>
    <row r="629" spans="8:23" ht="16.5" customHeight="1">
      <c r="H629" s="1280"/>
      <c r="R629" s="450"/>
      <c r="W629" s="1117"/>
    </row>
    <row r="630" spans="8:23" ht="16.5" customHeight="1">
      <c r="H630" s="1280"/>
      <c r="R630" s="450"/>
      <c r="W630" s="1117"/>
    </row>
    <row r="631" spans="8:23" ht="16.5" customHeight="1">
      <c r="H631" s="1280"/>
      <c r="R631" s="450"/>
      <c r="W631" s="1117"/>
    </row>
    <row r="632" spans="8:23" ht="16.5" customHeight="1">
      <c r="H632" s="1280"/>
      <c r="R632" s="450"/>
      <c r="W632" s="1117"/>
    </row>
    <row r="633" spans="8:23" ht="16.5" customHeight="1">
      <c r="H633" s="1280"/>
      <c r="R633" s="450"/>
      <c r="W633" s="1117"/>
    </row>
    <row r="634" spans="8:23" ht="16.5" customHeight="1">
      <c r="H634" s="1280"/>
      <c r="R634" s="450"/>
      <c r="W634" s="1117"/>
    </row>
    <row r="635" spans="8:23" ht="16.5" customHeight="1">
      <c r="H635" s="1280"/>
      <c r="R635" s="450"/>
      <c r="W635" s="1117"/>
    </row>
    <row r="636" spans="8:23" ht="16.5" customHeight="1">
      <c r="H636" s="1280"/>
      <c r="R636" s="450"/>
      <c r="W636" s="1117"/>
    </row>
    <row r="637" spans="8:23" ht="16.5" customHeight="1">
      <c r="H637" s="1280"/>
      <c r="R637" s="450"/>
      <c r="W637" s="1117"/>
    </row>
    <row r="638" spans="8:23" ht="16.5" customHeight="1">
      <c r="H638" s="1280"/>
      <c r="R638" s="450"/>
      <c r="W638" s="1117"/>
    </row>
    <row r="639" spans="8:23" ht="16.5" customHeight="1">
      <c r="H639" s="1280"/>
      <c r="R639" s="450"/>
      <c r="W639" s="1117"/>
    </row>
    <row r="640" spans="8:23" ht="16.5" customHeight="1">
      <c r="H640" s="1280"/>
      <c r="R640" s="450"/>
      <c r="W640" s="1117"/>
    </row>
    <row r="641" spans="8:23" ht="16.5" customHeight="1">
      <c r="H641" s="1280"/>
      <c r="R641" s="450"/>
      <c r="W641" s="1117"/>
    </row>
    <row r="642" spans="8:23" ht="16.5" customHeight="1">
      <c r="H642" s="1280"/>
      <c r="R642" s="450"/>
      <c r="W642" s="1117"/>
    </row>
    <row r="643" spans="8:23" ht="16.5" customHeight="1">
      <c r="H643" s="1280"/>
      <c r="R643" s="450"/>
      <c r="W643" s="1117"/>
    </row>
    <row r="644" spans="8:23" ht="16.5" customHeight="1">
      <c r="H644" s="1280"/>
      <c r="R644" s="450"/>
      <c r="W644" s="1117"/>
    </row>
    <row r="645" spans="8:23" ht="16.5" customHeight="1">
      <c r="H645" s="1280"/>
      <c r="R645" s="450"/>
      <c r="W645" s="1117"/>
    </row>
    <row r="646" spans="8:23" ht="16.5" customHeight="1">
      <c r="H646" s="1280"/>
      <c r="R646" s="450"/>
      <c r="W646" s="1117"/>
    </row>
    <row r="647" spans="8:23" ht="16.5" customHeight="1">
      <c r="H647" s="1280"/>
      <c r="R647" s="450"/>
      <c r="W647" s="1117"/>
    </row>
    <row r="648" spans="8:23" ht="16.5" customHeight="1">
      <c r="H648" s="1280"/>
      <c r="R648" s="450"/>
      <c r="W648" s="1117"/>
    </row>
    <row r="649" spans="8:23" ht="16.5" customHeight="1">
      <c r="H649" s="1280"/>
      <c r="R649" s="450"/>
      <c r="W649" s="1117"/>
    </row>
    <row r="650" spans="8:23" ht="16.5" customHeight="1">
      <c r="H650" s="1280"/>
      <c r="R650" s="450"/>
      <c r="W650" s="1117"/>
    </row>
    <row r="651" spans="8:23" ht="16.5" customHeight="1">
      <c r="H651" s="1280"/>
      <c r="R651" s="450"/>
      <c r="W651" s="1117"/>
    </row>
    <row r="652" spans="8:23" ht="16.5" customHeight="1">
      <c r="H652" s="1280"/>
      <c r="R652" s="450"/>
      <c r="W652" s="1117"/>
    </row>
    <row r="653" spans="8:23" ht="16.5" customHeight="1">
      <c r="H653" s="1280"/>
      <c r="R653" s="450"/>
      <c r="W653" s="1117"/>
    </row>
    <row r="654" spans="8:23" ht="16.5" customHeight="1">
      <c r="H654" s="1280"/>
      <c r="R654" s="450"/>
      <c r="W654" s="1117"/>
    </row>
    <row r="655" spans="8:23" ht="16.5" customHeight="1">
      <c r="H655" s="1280"/>
      <c r="R655" s="450"/>
      <c r="W655" s="1117"/>
    </row>
    <row r="656" spans="8:23" ht="16.5" customHeight="1">
      <c r="H656" s="1280"/>
      <c r="R656" s="450"/>
      <c r="W656" s="1117"/>
    </row>
    <row r="657" spans="8:23" ht="16.5" customHeight="1">
      <c r="H657" s="1280"/>
      <c r="R657" s="450"/>
      <c r="W657" s="1117"/>
    </row>
    <row r="658" spans="8:23" ht="16.5" customHeight="1">
      <c r="H658" s="1280"/>
      <c r="R658" s="450"/>
      <c r="W658" s="1117"/>
    </row>
    <row r="659" spans="8:23" ht="16.5" customHeight="1">
      <c r="H659" s="1280"/>
      <c r="R659" s="450"/>
      <c r="W659" s="1117"/>
    </row>
    <row r="660" spans="8:23" ht="16.5" customHeight="1">
      <c r="H660" s="1280"/>
      <c r="R660" s="450"/>
      <c r="W660" s="1117"/>
    </row>
    <row r="661" spans="8:23" ht="16.5" customHeight="1">
      <c r="H661" s="1280"/>
      <c r="R661" s="450"/>
      <c r="W661" s="1117"/>
    </row>
    <row r="662" spans="8:23" ht="16.5" customHeight="1">
      <c r="H662" s="1280"/>
      <c r="R662" s="450"/>
      <c r="W662" s="1117"/>
    </row>
    <row r="663" spans="8:23" ht="16.5" customHeight="1">
      <c r="H663" s="1280"/>
      <c r="R663" s="450"/>
      <c r="W663" s="1117"/>
    </row>
    <row r="664" spans="8:23" ht="16.5" customHeight="1">
      <c r="H664" s="1280"/>
      <c r="R664" s="450"/>
      <c r="W664" s="1117"/>
    </row>
    <row r="665" spans="8:23" ht="16.5" customHeight="1">
      <c r="H665" s="1280"/>
      <c r="R665" s="450"/>
      <c r="W665" s="1117"/>
    </row>
    <row r="666" spans="8:23" ht="16.5" customHeight="1">
      <c r="H666" s="1280"/>
      <c r="R666" s="450"/>
      <c r="W666" s="1117"/>
    </row>
    <row r="667" spans="8:23" ht="16.5" customHeight="1">
      <c r="H667" s="1280"/>
      <c r="R667" s="450"/>
      <c r="W667" s="1117"/>
    </row>
    <row r="668" spans="8:23" ht="16.5" customHeight="1">
      <c r="H668" s="1280"/>
      <c r="R668" s="450"/>
      <c r="W668" s="1117"/>
    </row>
    <row r="669" spans="8:23" ht="16.5" customHeight="1">
      <c r="H669" s="1280"/>
      <c r="R669" s="450"/>
      <c r="W669" s="1117"/>
    </row>
    <row r="670" spans="8:23" ht="16.5" customHeight="1">
      <c r="H670" s="1280"/>
      <c r="R670" s="450"/>
      <c r="W670" s="1117"/>
    </row>
    <row r="671" spans="8:23" ht="16.5" customHeight="1">
      <c r="H671" s="1280"/>
      <c r="R671" s="450"/>
      <c r="W671" s="1117"/>
    </row>
    <row r="672" spans="8:23" ht="16.5" customHeight="1">
      <c r="H672" s="1280"/>
      <c r="R672" s="450"/>
      <c r="W672" s="1117"/>
    </row>
    <row r="673" spans="8:23" ht="16.5" customHeight="1">
      <c r="H673" s="1280"/>
      <c r="R673" s="450"/>
      <c r="W673" s="1117"/>
    </row>
    <row r="674" spans="8:23" ht="16.5" customHeight="1">
      <c r="H674" s="1280"/>
      <c r="R674" s="450"/>
      <c r="W674" s="1117"/>
    </row>
    <row r="675" spans="8:23" ht="16.5" customHeight="1">
      <c r="H675" s="1280"/>
      <c r="R675" s="450"/>
      <c r="W675" s="1117"/>
    </row>
    <row r="676" spans="8:23" ht="16.5" customHeight="1">
      <c r="H676" s="1280"/>
      <c r="R676" s="450"/>
      <c r="W676" s="1117"/>
    </row>
    <row r="677" spans="8:23" ht="16.5" customHeight="1">
      <c r="H677" s="1280"/>
      <c r="R677" s="450"/>
      <c r="W677" s="1117"/>
    </row>
    <row r="678" spans="8:23" ht="16.5" customHeight="1">
      <c r="H678" s="1280"/>
      <c r="R678" s="450"/>
      <c r="W678" s="1117"/>
    </row>
    <row r="679" spans="8:23" ht="16.5" customHeight="1">
      <c r="H679" s="1280"/>
      <c r="R679" s="450"/>
      <c r="W679" s="1117"/>
    </row>
    <row r="680" spans="8:23" ht="16.5" customHeight="1">
      <c r="H680" s="1280"/>
      <c r="R680" s="450"/>
      <c r="W680" s="1117"/>
    </row>
    <row r="681" spans="8:23" ht="16.5" customHeight="1">
      <c r="H681" s="1280"/>
      <c r="R681" s="450"/>
      <c r="W681" s="1117"/>
    </row>
    <row r="682" spans="8:23" ht="16.5" customHeight="1">
      <c r="H682" s="1280"/>
      <c r="R682" s="450"/>
      <c r="W682" s="1117"/>
    </row>
    <row r="683" spans="8:23" ht="16.5" customHeight="1">
      <c r="H683" s="1280"/>
      <c r="R683" s="450"/>
      <c r="W683" s="1117"/>
    </row>
    <row r="684" spans="8:23" ht="16.5" customHeight="1">
      <c r="H684" s="1280"/>
      <c r="R684" s="450"/>
      <c r="W684" s="1117"/>
    </row>
    <row r="685" spans="8:23" ht="16.5" customHeight="1">
      <c r="H685" s="1280"/>
      <c r="R685" s="450"/>
      <c r="W685" s="1117"/>
    </row>
    <row r="686" spans="8:23" ht="16.5" customHeight="1">
      <c r="H686" s="1280"/>
      <c r="R686" s="450"/>
      <c r="W686" s="1117"/>
    </row>
    <row r="687" spans="8:23" ht="16.5" customHeight="1">
      <c r="H687" s="1280"/>
      <c r="R687" s="450"/>
      <c r="W687" s="1117"/>
    </row>
    <row r="688" spans="8:23" ht="16.5" customHeight="1">
      <c r="H688" s="1280"/>
      <c r="R688" s="450"/>
      <c r="W688" s="1117"/>
    </row>
    <row r="689" spans="8:23" ht="16.5" customHeight="1">
      <c r="H689" s="1280"/>
      <c r="R689" s="450"/>
      <c r="W689" s="1117"/>
    </row>
    <row r="690" spans="8:23" ht="16.5" customHeight="1">
      <c r="H690" s="1280"/>
      <c r="R690" s="450"/>
      <c r="W690" s="1117"/>
    </row>
    <row r="691" spans="8:23" ht="16.5" customHeight="1">
      <c r="H691" s="1280"/>
      <c r="R691" s="450"/>
      <c r="W691" s="1117"/>
    </row>
    <row r="692" spans="8:23" ht="16.5" customHeight="1">
      <c r="H692" s="1280"/>
      <c r="R692" s="450"/>
      <c r="W692" s="1117"/>
    </row>
    <row r="693" spans="8:23" ht="16.5" customHeight="1">
      <c r="H693" s="1280"/>
      <c r="R693" s="450"/>
      <c r="W693" s="1117"/>
    </row>
    <row r="694" spans="8:23" ht="16.5" customHeight="1">
      <c r="H694" s="1280"/>
      <c r="R694" s="450"/>
      <c r="W694" s="1117"/>
    </row>
    <row r="695" spans="8:23" ht="16.5" customHeight="1">
      <c r="H695" s="1280"/>
      <c r="R695" s="450"/>
      <c r="W695" s="1117"/>
    </row>
    <row r="696" spans="8:23" ht="16.5" customHeight="1">
      <c r="H696" s="1280"/>
      <c r="R696" s="450"/>
      <c r="W696" s="1117"/>
    </row>
    <row r="697" spans="8:23" ht="16.5" customHeight="1">
      <c r="H697" s="1280"/>
      <c r="R697" s="450"/>
      <c r="W697" s="1117"/>
    </row>
    <row r="698" spans="8:23" ht="16.5" customHeight="1">
      <c r="H698" s="1280"/>
      <c r="R698" s="450"/>
      <c r="W698" s="1117"/>
    </row>
    <row r="699" spans="8:23" ht="16.5" customHeight="1">
      <c r="H699" s="1280"/>
      <c r="R699" s="450"/>
      <c r="W699" s="1117"/>
    </row>
    <row r="700" spans="8:23" ht="16.5" customHeight="1">
      <c r="H700" s="1280"/>
      <c r="R700" s="450"/>
      <c r="W700" s="1117"/>
    </row>
    <row r="701" spans="8:23" ht="16.5" customHeight="1">
      <c r="H701" s="1280"/>
      <c r="R701" s="450"/>
      <c r="W701" s="1117"/>
    </row>
    <row r="702" spans="8:23" ht="16.5" customHeight="1">
      <c r="H702" s="1280"/>
      <c r="R702" s="450"/>
      <c r="W702" s="1117"/>
    </row>
    <row r="703" spans="8:23" ht="16.5" customHeight="1">
      <c r="H703" s="1280"/>
      <c r="R703" s="450"/>
      <c r="W703" s="1117"/>
    </row>
    <row r="704" spans="8:23" ht="16.5" customHeight="1">
      <c r="H704" s="1280"/>
      <c r="R704" s="450"/>
      <c r="W704" s="1117"/>
    </row>
    <row r="705" spans="8:23" ht="16.5" customHeight="1">
      <c r="H705" s="1280"/>
      <c r="R705" s="450"/>
      <c r="W705" s="1117"/>
    </row>
    <row r="706" spans="8:23" ht="16.5" customHeight="1">
      <c r="H706" s="1280"/>
      <c r="R706" s="450"/>
      <c r="W706" s="1117"/>
    </row>
    <row r="707" spans="8:23" ht="16.5" customHeight="1">
      <c r="H707" s="1280"/>
      <c r="R707" s="450"/>
      <c r="W707" s="1117"/>
    </row>
    <row r="708" spans="8:23" ht="16.5" customHeight="1">
      <c r="H708" s="1280"/>
      <c r="R708" s="450"/>
      <c r="W708" s="1117"/>
    </row>
    <row r="709" spans="8:23" ht="16.5" customHeight="1">
      <c r="H709" s="1280"/>
      <c r="R709" s="450"/>
      <c r="W709" s="1117"/>
    </row>
    <row r="710" spans="8:23" ht="16.5" customHeight="1">
      <c r="H710" s="1280"/>
      <c r="R710" s="450"/>
      <c r="W710" s="1117"/>
    </row>
    <row r="711" spans="8:23" ht="16.5" customHeight="1">
      <c r="H711" s="1280"/>
      <c r="R711" s="450"/>
      <c r="W711" s="1117"/>
    </row>
    <row r="712" spans="8:23" ht="16.5" customHeight="1">
      <c r="H712" s="1280"/>
      <c r="R712" s="450"/>
      <c r="W712" s="1117"/>
    </row>
    <row r="713" spans="8:23" ht="16.5" customHeight="1">
      <c r="H713" s="1280"/>
      <c r="R713" s="450"/>
      <c r="W713" s="1117"/>
    </row>
    <row r="714" spans="8:23" ht="16.5" customHeight="1">
      <c r="H714" s="1280"/>
      <c r="R714" s="450"/>
      <c r="W714" s="1117"/>
    </row>
    <row r="715" spans="8:23" ht="16.5" customHeight="1">
      <c r="H715" s="1280"/>
      <c r="R715" s="450"/>
      <c r="W715" s="1117"/>
    </row>
    <row r="716" spans="8:23" ht="16.5" customHeight="1">
      <c r="H716" s="1280"/>
      <c r="R716" s="450"/>
      <c r="W716" s="1117"/>
    </row>
    <row r="717" spans="8:23" ht="16.5" customHeight="1">
      <c r="H717" s="1280"/>
      <c r="R717" s="450"/>
      <c r="W717" s="1117"/>
    </row>
    <row r="718" spans="8:23" ht="16.5" customHeight="1">
      <c r="H718" s="1280"/>
      <c r="R718" s="450"/>
      <c r="W718" s="1117"/>
    </row>
    <row r="719" spans="8:23" ht="16.5" customHeight="1">
      <c r="H719" s="1280"/>
      <c r="R719" s="450"/>
      <c r="W719" s="1117"/>
    </row>
    <row r="720" spans="8:23" ht="16.5" customHeight="1">
      <c r="H720" s="1280"/>
      <c r="R720" s="450"/>
      <c r="W720" s="1117"/>
    </row>
    <row r="721" spans="8:23" ht="16.5" customHeight="1">
      <c r="H721" s="1280"/>
      <c r="R721" s="450"/>
      <c r="W721" s="1117"/>
    </row>
    <row r="722" spans="8:23" ht="16.5" customHeight="1">
      <c r="H722" s="1280"/>
      <c r="R722" s="450"/>
      <c r="W722" s="1117"/>
    </row>
    <row r="723" spans="8:23" ht="16.5" customHeight="1">
      <c r="H723" s="1280"/>
      <c r="R723" s="450"/>
      <c r="W723" s="1117"/>
    </row>
    <row r="724" spans="8:23" ht="16.5" customHeight="1">
      <c r="H724" s="1280"/>
      <c r="R724" s="450"/>
      <c r="W724" s="1117"/>
    </row>
    <row r="725" spans="8:23" ht="16.5" customHeight="1">
      <c r="H725" s="1280"/>
      <c r="R725" s="450"/>
      <c r="W725" s="1117"/>
    </row>
    <row r="726" spans="8:23" ht="16.5" customHeight="1">
      <c r="H726" s="1280"/>
      <c r="R726" s="450"/>
      <c r="W726" s="1117"/>
    </row>
    <row r="727" spans="8:23" ht="16.5" customHeight="1">
      <c r="H727" s="1280"/>
      <c r="R727" s="450"/>
      <c r="W727" s="1117"/>
    </row>
    <row r="728" spans="8:23" ht="16.5" customHeight="1">
      <c r="H728" s="1280"/>
      <c r="R728" s="450"/>
      <c r="W728" s="1117"/>
    </row>
    <row r="729" spans="8:23" ht="16.5" customHeight="1">
      <c r="H729" s="1280"/>
      <c r="R729" s="450"/>
      <c r="W729" s="1117"/>
    </row>
    <row r="730" spans="8:23" ht="16.5" customHeight="1">
      <c r="H730" s="1280"/>
      <c r="R730" s="450"/>
      <c r="W730" s="1117"/>
    </row>
    <row r="731" spans="8:23" ht="16.5" customHeight="1">
      <c r="H731" s="1280"/>
      <c r="R731" s="450"/>
      <c r="W731" s="1117"/>
    </row>
    <row r="732" spans="8:23" ht="16.5" customHeight="1">
      <c r="H732" s="1280"/>
      <c r="R732" s="450"/>
      <c r="W732" s="1117"/>
    </row>
    <row r="733" spans="8:23" ht="16.5" customHeight="1">
      <c r="H733" s="1280"/>
      <c r="R733" s="450"/>
      <c r="W733" s="1117"/>
    </row>
    <row r="734" spans="8:23" ht="16.5" customHeight="1">
      <c r="H734" s="1280"/>
      <c r="R734" s="450"/>
      <c r="W734" s="1117"/>
    </row>
    <row r="735" spans="8:23" ht="16.5" customHeight="1">
      <c r="H735" s="1280"/>
      <c r="R735" s="450"/>
      <c r="W735" s="1117"/>
    </row>
    <row r="736" spans="8:23" ht="16.5" customHeight="1">
      <c r="H736" s="1280"/>
      <c r="R736" s="450"/>
      <c r="W736" s="1117"/>
    </row>
    <row r="737" spans="8:23" ht="16.5" customHeight="1">
      <c r="H737" s="1280"/>
      <c r="R737" s="450"/>
      <c r="W737" s="1117"/>
    </row>
    <row r="738" spans="8:23" ht="16.5" customHeight="1">
      <c r="H738" s="1280"/>
      <c r="R738" s="450"/>
      <c r="W738" s="1117"/>
    </row>
    <row r="739" spans="8:23" ht="16.5" customHeight="1">
      <c r="H739" s="1280"/>
      <c r="R739" s="450"/>
      <c r="W739" s="1117"/>
    </row>
    <row r="740" spans="8:23" ht="16.5" customHeight="1">
      <c r="H740" s="1280"/>
      <c r="R740" s="450"/>
      <c r="W740" s="1117"/>
    </row>
    <row r="741" spans="8:23" ht="16.5" customHeight="1">
      <c r="H741" s="1280"/>
      <c r="R741" s="450"/>
      <c r="W741" s="1117"/>
    </row>
    <row r="742" spans="8:23" ht="16.5" customHeight="1">
      <c r="H742" s="1280"/>
      <c r="R742" s="450"/>
      <c r="W742" s="1117"/>
    </row>
    <row r="743" spans="8:23" ht="16.5" customHeight="1">
      <c r="H743" s="1280"/>
      <c r="R743" s="450"/>
      <c r="W743" s="1117"/>
    </row>
    <row r="744" spans="8:23" ht="16.5" customHeight="1">
      <c r="H744" s="1280"/>
      <c r="R744" s="450"/>
      <c r="W744" s="1117"/>
    </row>
    <row r="745" spans="8:23" ht="16.5" customHeight="1">
      <c r="H745" s="1280"/>
      <c r="R745" s="450"/>
      <c r="W745" s="1117"/>
    </row>
    <row r="746" spans="8:23" ht="16.5" customHeight="1">
      <c r="H746" s="1280"/>
      <c r="R746" s="450"/>
      <c r="W746" s="1117"/>
    </row>
    <row r="747" spans="8:23" ht="16.5" customHeight="1">
      <c r="H747" s="1280"/>
      <c r="R747" s="450"/>
      <c r="W747" s="1117"/>
    </row>
    <row r="748" spans="8:23" ht="16.5" customHeight="1">
      <c r="H748" s="1280"/>
      <c r="R748" s="450"/>
      <c r="W748" s="1117"/>
    </row>
    <row r="749" spans="8:23" ht="16.5" customHeight="1">
      <c r="H749" s="1280"/>
      <c r="R749" s="450"/>
      <c r="W749" s="1117"/>
    </row>
    <row r="750" spans="8:23" ht="16.5" customHeight="1">
      <c r="H750" s="1280"/>
      <c r="R750" s="450"/>
      <c r="W750" s="1117"/>
    </row>
    <row r="751" spans="8:23" ht="16.5" customHeight="1">
      <c r="H751" s="1280"/>
      <c r="R751" s="450"/>
      <c r="W751" s="1117"/>
    </row>
    <row r="752" spans="8:23" ht="16.5" customHeight="1">
      <c r="H752" s="1280"/>
      <c r="R752" s="450"/>
      <c r="W752" s="1117"/>
    </row>
    <row r="753" spans="8:23" ht="16.5" customHeight="1">
      <c r="H753" s="1280"/>
      <c r="R753" s="450"/>
      <c r="W753" s="1117"/>
    </row>
    <row r="754" spans="8:23" ht="16.5" customHeight="1">
      <c r="H754" s="1280"/>
      <c r="R754" s="450"/>
      <c r="W754" s="1117"/>
    </row>
    <row r="755" spans="8:23" ht="16.5" customHeight="1">
      <c r="H755" s="1280"/>
      <c r="R755" s="450"/>
      <c r="W755" s="1117"/>
    </row>
    <row r="756" spans="8:23" ht="16.5" customHeight="1">
      <c r="H756" s="1280"/>
      <c r="R756" s="450"/>
      <c r="W756" s="1117"/>
    </row>
    <row r="757" spans="8:23" ht="16.5" customHeight="1">
      <c r="H757" s="1280"/>
      <c r="R757" s="450"/>
      <c r="W757" s="1117"/>
    </row>
    <row r="758" spans="8:23" ht="16.5" customHeight="1">
      <c r="H758" s="1280"/>
      <c r="R758" s="450"/>
      <c r="W758" s="1117"/>
    </row>
    <row r="759" spans="8:23" ht="16.5" customHeight="1">
      <c r="H759" s="1280"/>
      <c r="R759" s="450"/>
      <c r="W759" s="1117"/>
    </row>
    <row r="760" spans="8:23" ht="16.5" customHeight="1">
      <c r="H760" s="1280"/>
      <c r="R760" s="450"/>
      <c r="W760" s="1117"/>
    </row>
    <row r="761" spans="8:23" ht="16.5" customHeight="1">
      <c r="H761" s="1280"/>
      <c r="R761" s="450"/>
      <c r="W761" s="1117"/>
    </row>
    <row r="762" spans="8:23" ht="16.5" customHeight="1">
      <c r="H762" s="1280"/>
      <c r="R762" s="450"/>
      <c r="W762" s="1117"/>
    </row>
    <row r="763" spans="8:23" ht="16.5" customHeight="1">
      <c r="H763" s="1280"/>
      <c r="R763" s="450"/>
      <c r="W763" s="1117"/>
    </row>
    <row r="764" spans="8:23" ht="16.5" customHeight="1">
      <c r="H764" s="1280"/>
      <c r="R764" s="450"/>
      <c r="W764" s="1117"/>
    </row>
    <row r="765" spans="8:23" ht="16.5" customHeight="1">
      <c r="H765" s="1280"/>
      <c r="R765" s="450"/>
      <c r="W765" s="1117"/>
    </row>
    <row r="766" spans="8:23" ht="16.5" customHeight="1">
      <c r="H766" s="1280"/>
      <c r="R766" s="450"/>
      <c r="W766" s="1117"/>
    </row>
    <row r="767" spans="8:23" ht="16.5" customHeight="1">
      <c r="H767" s="1280"/>
      <c r="R767" s="450"/>
      <c r="W767" s="1117"/>
    </row>
    <row r="768" spans="8:23" ht="16.5" customHeight="1">
      <c r="H768" s="1280"/>
      <c r="R768" s="450"/>
      <c r="W768" s="1117"/>
    </row>
    <row r="769" spans="8:23" ht="16.5" customHeight="1">
      <c r="H769" s="1280"/>
      <c r="R769" s="450"/>
      <c r="W769" s="1117"/>
    </row>
    <row r="770" spans="8:23" ht="16.5" customHeight="1">
      <c r="H770" s="1280"/>
      <c r="R770" s="450"/>
      <c r="W770" s="1117"/>
    </row>
    <row r="771" spans="8:23" ht="16.5" customHeight="1">
      <c r="H771" s="1280"/>
      <c r="R771" s="450"/>
      <c r="W771" s="1117"/>
    </row>
    <row r="772" spans="8:23" ht="16.5" customHeight="1">
      <c r="H772" s="1280"/>
      <c r="R772" s="450"/>
      <c r="W772" s="1117"/>
    </row>
    <row r="773" spans="8:23" ht="16.5" customHeight="1">
      <c r="H773" s="1280"/>
      <c r="R773" s="450"/>
      <c r="W773" s="1117"/>
    </row>
    <row r="774" spans="8:23" ht="16.5" customHeight="1">
      <c r="H774" s="1280"/>
      <c r="R774" s="450"/>
      <c r="W774" s="1117"/>
    </row>
    <row r="775" spans="8:23" ht="16.5" customHeight="1">
      <c r="H775" s="1280"/>
      <c r="R775" s="450"/>
      <c r="W775" s="1117"/>
    </row>
    <row r="776" spans="8:23" ht="16.5" customHeight="1">
      <c r="H776" s="1280"/>
      <c r="R776" s="450"/>
      <c r="W776" s="1117"/>
    </row>
    <row r="777" spans="8:23" ht="16.5" customHeight="1">
      <c r="H777" s="1280"/>
      <c r="R777" s="450"/>
      <c r="W777" s="1117"/>
    </row>
    <row r="778" spans="8:23" ht="16.5" customHeight="1">
      <c r="H778" s="1280"/>
      <c r="R778" s="450"/>
      <c r="W778" s="1117"/>
    </row>
    <row r="779" spans="8:23" ht="16.5" customHeight="1">
      <c r="H779" s="1280"/>
      <c r="R779" s="450"/>
      <c r="W779" s="1117"/>
    </row>
    <row r="780" spans="8:23" ht="16.5" customHeight="1">
      <c r="H780" s="1280"/>
      <c r="R780" s="450"/>
      <c r="W780" s="1117"/>
    </row>
    <row r="781" spans="8:23" ht="16.5" customHeight="1">
      <c r="H781" s="1280"/>
      <c r="R781" s="450"/>
      <c r="W781" s="1117"/>
    </row>
    <row r="782" spans="8:23" ht="16.5" customHeight="1">
      <c r="H782" s="1280"/>
      <c r="R782" s="450"/>
      <c r="W782" s="1117"/>
    </row>
    <row r="783" spans="8:23" ht="16.5" customHeight="1">
      <c r="H783" s="1280"/>
      <c r="R783" s="450"/>
      <c r="W783" s="1117"/>
    </row>
    <row r="784" spans="8:23" ht="16.5" customHeight="1">
      <c r="H784" s="1280"/>
      <c r="R784" s="450"/>
      <c r="W784" s="1117"/>
    </row>
    <row r="785" spans="8:23" ht="16.5" customHeight="1">
      <c r="H785" s="1280"/>
      <c r="R785" s="450"/>
      <c r="W785" s="1117"/>
    </row>
    <row r="786" spans="8:23" ht="16.5" customHeight="1">
      <c r="H786" s="1280"/>
      <c r="R786" s="450"/>
      <c r="W786" s="1117"/>
    </row>
    <row r="787" spans="8:23" ht="16.5" customHeight="1">
      <c r="H787" s="1280"/>
      <c r="R787" s="450"/>
      <c r="W787" s="1117"/>
    </row>
    <row r="788" spans="8:23" ht="16.5" customHeight="1">
      <c r="H788" s="1280"/>
      <c r="R788" s="450"/>
      <c r="W788" s="1117"/>
    </row>
    <row r="789" spans="8:23" ht="16.5" customHeight="1">
      <c r="H789" s="1280"/>
      <c r="R789" s="450"/>
      <c r="W789" s="1117"/>
    </row>
    <row r="790" spans="8:23" ht="16.5" customHeight="1">
      <c r="H790" s="1280"/>
      <c r="R790" s="450"/>
      <c r="W790" s="1117"/>
    </row>
    <row r="791" spans="8:23" ht="16.5" customHeight="1">
      <c r="H791" s="1280"/>
      <c r="R791" s="450"/>
      <c r="W791" s="1117"/>
    </row>
    <row r="792" spans="8:23" ht="16.5" customHeight="1">
      <c r="H792" s="1280"/>
      <c r="R792" s="450"/>
      <c r="W792" s="1117"/>
    </row>
    <row r="793" spans="8:23" ht="16.5" customHeight="1">
      <c r="H793" s="1280"/>
      <c r="R793" s="450"/>
      <c r="W793" s="1117"/>
    </row>
    <row r="794" spans="8:23" ht="16.5" customHeight="1">
      <c r="H794" s="1280"/>
      <c r="R794" s="450"/>
      <c r="W794" s="1117"/>
    </row>
    <row r="795" spans="8:23" ht="16.5" customHeight="1">
      <c r="H795" s="1280"/>
      <c r="R795" s="450"/>
      <c r="W795" s="1117"/>
    </row>
    <row r="796" spans="8:23" ht="16.5" customHeight="1">
      <c r="H796" s="1280"/>
      <c r="R796" s="450"/>
      <c r="W796" s="1117"/>
    </row>
    <row r="797" spans="8:23" ht="16.5" customHeight="1">
      <c r="H797" s="1280"/>
      <c r="R797" s="450"/>
      <c r="W797" s="1117"/>
    </row>
    <row r="798" spans="8:23" ht="16.5" customHeight="1">
      <c r="H798" s="1280"/>
      <c r="R798" s="450"/>
      <c r="W798" s="1117"/>
    </row>
    <row r="799" spans="8:23" ht="16.5" customHeight="1">
      <c r="H799" s="1280"/>
      <c r="R799" s="450"/>
      <c r="W799" s="1117"/>
    </row>
    <row r="800" spans="8:23" ht="16.5" customHeight="1">
      <c r="H800" s="1280"/>
      <c r="R800" s="450"/>
      <c r="W800" s="1117"/>
    </row>
    <row r="801" spans="8:23" ht="16.5" customHeight="1">
      <c r="H801" s="1280"/>
      <c r="R801" s="450"/>
      <c r="W801" s="1117"/>
    </row>
    <row r="802" spans="8:23" ht="16.5" customHeight="1">
      <c r="H802" s="1280"/>
      <c r="R802" s="450"/>
      <c r="W802" s="1117"/>
    </row>
    <row r="803" spans="8:23" ht="16.5" customHeight="1">
      <c r="H803" s="1280"/>
      <c r="R803" s="450"/>
      <c r="W803" s="1117"/>
    </row>
    <row r="804" spans="8:23" ht="16.5" customHeight="1">
      <c r="H804" s="1280"/>
      <c r="R804" s="450"/>
      <c r="W804" s="1117"/>
    </row>
    <row r="805" spans="8:23" ht="16.5" customHeight="1">
      <c r="H805" s="1280"/>
      <c r="R805" s="450"/>
      <c r="W805" s="1117"/>
    </row>
    <row r="806" spans="8:23" ht="16.5" customHeight="1">
      <c r="H806" s="1280"/>
      <c r="R806" s="450"/>
      <c r="W806" s="1117"/>
    </row>
    <row r="807" spans="8:23" ht="16.5" customHeight="1">
      <c r="H807" s="1280"/>
      <c r="R807" s="450"/>
      <c r="W807" s="1117"/>
    </row>
    <row r="808" spans="8:23" ht="16.5" customHeight="1">
      <c r="H808" s="1280"/>
      <c r="R808" s="450"/>
      <c r="W808" s="1117"/>
    </row>
    <row r="809" spans="8:23" ht="16.5" customHeight="1">
      <c r="H809" s="1280"/>
      <c r="R809" s="450"/>
      <c r="W809" s="1117"/>
    </row>
    <row r="810" spans="8:23" ht="16.5" customHeight="1">
      <c r="H810" s="1280"/>
      <c r="R810" s="450"/>
      <c r="W810" s="1117"/>
    </row>
    <row r="811" spans="8:23" ht="16.5" customHeight="1">
      <c r="H811" s="1280"/>
      <c r="R811" s="450"/>
      <c r="W811" s="1117"/>
    </row>
    <row r="812" spans="8:23" ht="16.5" customHeight="1">
      <c r="H812" s="1280"/>
      <c r="R812" s="450"/>
      <c r="W812" s="1117"/>
    </row>
    <row r="813" spans="8:23" ht="16.5" customHeight="1">
      <c r="H813" s="1280"/>
      <c r="R813" s="450"/>
      <c r="W813" s="1117"/>
    </row>
    <row r="814" spans="8:23" ht="16.5" customHeight="1">
      <c r="H814" s="1280"/>
      <c r="R814" s="450"/>
      <c r="W814" s="1117"/>
    </row>
    <row r="815" spans="8:23" ht="16.5" customHeight="1">
      <c r="H815" s="1280"/>
      <c r="R815" s="450"/>
      <c r="W815" s="1117"/>
    </row>
    <row r="816" spans="8:23" ht="16.5" customHeight="1">
      <c r="H816" s="1280"/>
      <c r="R816" s="450"/>
      <c r="W816" s="1117"/>
    </row>
    <row r="817" spans="8:23" ht="16.5" customHeight="1">
      <c r="H817" s="1280"/>
      <c r="R817" s="450"/>
      <c r="W817" s="1117"/>
    </row>
    <row r="818" spans="8:23" ht="16.5" customHeight="1">
      <c r="H818" s="1280"/>
      <c r="R818" s="450"/>
      <c r="W818" s="1117"/>
    </row>
    <row r="819" spans="8:23" ht="16.5" customHeight="1">
      <c r="H819" s="1280"/>
      <c r="R819" s="450"/>
      <c r="W819" s="1117"/>
    </row>
    <row r="820" spans="8:23" ht="16.5" customHeight="1">
      <c r="H820" s="1280"/>
      <c r="R820" s="450"/>
      <c r="W820" s="1117"/>
    </row>
    <row r="821" spans="8:23" ht="16.5" customHeight="1">
      <c r="H821" s="1280"/>
      <c r="R821" s="450"/>
      <c r="W821" s="1117"/>
    </row>
    <row r="822" spans="8:23" ht="16.5" customHeight="1">
      <c r="H822" s="1280"/>
      <c r="R822" s="450"/>
      <c r="W822" s="1117"/>
    </row>
    <row r="823" spans="8:23" ht="16.5" customHeight="1">
      <c r="H823" s="1280"/>
      <c r="R823" s="450"/>
      <c r="W823" s="1117"/>
    </row>
    <row r="824" spans="8:23" ht="16.5" customHeight="1">
      <c r="H824" s="1280"/>
      <c r="R824" s="450"/>
      <c r="W824" s="1117"/>
    </row>
    <row r="825" spans="8:23" ht="16.5" customHeight="1">
      <c r="H825" s="1280"/>
      <c r="R825" s="450"/>
      <c r="W825" s="1117"/>
    </row>
    <row r="826" spans="8:23" ht="16.5" customHeight="1">
      <c r="H826" s="1280"/>
      <c r="R826" s="450"/>
      <c r="W826" s="1117"/>
    </row>
    <row r="827" spans="8:23" ht="16.5" customHeight="1">
      <c r="H827" s="1280"/>
      <c r="R827" s="450"/>
      <c r="W827" s="1117"/>
    </row>
    <row r="828" spans="8:23" ht="16.5" customHeight="1">
      <c r="H828" s="1280"/>
      <c r="R828" s="450"/>
      <c r="W828" s="1117"/>
    </row>
    <row r="829" spans="8:23" ht="16.5" customHeight="1">
      <c r="H829" s="1280"/>
      <c r="R829" s="450"/>
      <c r="W829" s="1117"/>
    </row>
    <row r="830" spans="8:23" ht="16.5" customHeight="1">
      <c r="H830" s="1280"/>
      <c r="R830" s="450"/>
      <c r="W830" s="1117"/>
    </row>
    <row r="831" spans="8:23" ht="16.5" customHeight="1">
      <c r="H831" s="1280"/>
      <c r="R831" s="450"/>
      <c r="W831" s="1117"/>
    </row>
    <row r="832" spans="8:23" ht="16.5" customHeight="1">
      <c r="H832" s="1280"/>
      <c r="R832" s="450"/>
      <c r="W832" s="1117"/>
    </row>
    <row r="833" spans="8:23" ht="16.5" customHeight="1">
      <c r="H833" s="1280"/>
      <c r="R833" s="450"/>
      <c r="W833" s="1117"/>
    </row>
    <row r="834" spans="8:23" ht="16.5" customHeight="1">
      <c r="H834" s="1280"/>
      <c r="R834" s="450"/>
      <c r="W834" s="1117"/>
    </row>
    <row r="835" spans="8:23" ht="16.5" customHeight="1">
      <c r="H835" s="1280"/>
      <c r="R835" s="450"/>
      <c r="W835" s="1117"/>
    </row>
    <row r="836" spans="8:23" ht="16.5" customHeight="1">
      <c r="H836" s="1280"/>
      <c r="R836" s="450"/>
      <c r="W836" s="1117"/>
    </row>
    <row r="837" spans="8:23" ht="16.5" customHeight="1">
      <c r="H837" s="1280"/>
      <c r="R837" s="450"/>
      <c r="W837" s="1117"/>
    </row>
    <row r="838" spans="8:23" ht="16.5" customHeight="1">
      <c r="H838" s="1280"/>
      <c r="R838" s="450"/>
      <c r="W838" s="1117"/>
    </row>
    <row r="839" spans="8:23" ht="16.5" customHeight="1">
      <c r="H839" s="1280"/>
      <c r="R839" s="450"/>
      <c r="W839" s="1117"/>
    </row>
    <row r="840" spans="8:23" ht="16.5" customHeight="1">
      <c r="H840" s="1280"/>
      <c r="R840" s="450"/>
      <c r="W840" s="1117"/>
    </row>
    <row r="841" spans="8:23" ht="16.5" customHeight="1">
      <c r="H841" s="1280"/>
      <c r="R841" s="450"/>
      <c r="W841" s="1117"/>
    </row>
    <row r="842" spans="8:23" ht="16.5" customHeight="1">
      <c r="H842" s="1280"/>
      <c r="R842" s="450"/>
      <c r="W842" s="1117"/>
    </row>
    <row r="843" spans="8:23" ht="16.5" customHeight="1">
      <c r="H843" s="1280"/>
      <c r="R843" s="450"/>
      <c r="W843" s="1117"/>
    </row>
    <row r="844" spans="8:23" ht="16.5" customHeight="1">
      <c r="H844" s="1280"/>
      <c r="R844" s="450"/>
      <c r="W844" s="1117"/>
    </row>
    <row r="845" spans="8:23" ht="16.5" customHeight="1">
      <c r="H845" s="1280"/>
      <c r="R845" s="450"/>
      <c r="W845" s="1117"/>
    </row>
    <row r="846" spans="8:23" ht="16.5" customHeight="1">
      <c r="H846" s="1280"/>
      <c r="R846" s="450"/>
      <c r="W846" s="1117"/>
    </row>
    <row r="847" spans="8:23" ht="16.5" customHeight="1">
      <c r="H847" s="1280"/>
      <c r="R847" s="450"/>
      <c r="W847" s="1117"/>
    </row>
    <row r="848" spans="8:23" ht="16.5" customHeight="1">
      <c r="H848" s="1280"/>
      <c r="R848" s="450"/>
      <c r="W848" s="1117"/>
    </row>
    <row r="849" spans="8:23" ht="16.5" customHeight="1">
      <c r="H849" s="1280"/>
      <c r="R849" s="450"/>
      <c r="W849" s="1117"/>
    </row>
    <row r="850" spans="8:23" ht="16.5" customHeight="1">
      <c r="H850" s="1280"/>
      <c r="R850" s="450"/>
      <c r="W850" s="1117"/>
    </row>
    <row r="851" spans="8:23" ht="16.5" customHeight="1">
      <c r="H851" s="1280"/>
      <c r="R851" s="450"/>
      <c r="W851" s="1117"/>
    </row>
    <row r="852" spans="8:23" ht="16.5" customHeight="1">
      <c r="H852" s="1280"/>
      <c r="R852" s="450"/>
      <c r="W852" s="1117"/>
    </row>
    <row r="853" spans="8:23" ht="16.5" customHeight="1">
      <c r="H853" s="1280"/>
      <c r="R853" s="450"/>
      <c r="W853" s="1117"/>
    </row>
    <row r="854" spans="8:23" ht="16.5" customHeight="1">
      <c r="H854" s="1280"/>
      <c r="R854" s="450"/>
      <c r="W854" s="1117"/>
    </row>
    <row r="855" spans="8:23" ht="16.5" customHeight="1">
      <c r="H855" s="1280"/>
      <c r="R855" s="450"/>
      <c r="W855" s="1117"/>
    </row>
    <row r="856" spans="8:23" ht="16.5" customHeight="1">
      <c r="H856" s="1280"/>
      <c r="R856" s="450"/>
      <c r="W856" s="1117"/>
    </row>
    <row r="857" spans="8:23" ht="16.5" customHeight="1">
      <c r="H857" s="1280"/>
      <c r="R857" s="450"/>
      <c r="W857" s="1117"/>
    </row>
    <row r="858" spans="8:23" ht="16.5" customHeight="1">
      <c r="H858" s="1280"/>
      <c r="R858" s="450"/>
      <c r="W858" s="1117"/>
    </row>
    <row r="859" spans="8:23" ht="16.5" customHeight="1">
      <c r="H859" s="1280"/>
      <c r="R859" s="450"/>
      <c r="W859" s="1117"/>
    </row>
    <row r="860" spans="8:23" ht="16.5" customHeight="1">
      <c r="H860" s="1280"/>
      <c r="R860" s="450"/>
      <c r="W860" s="1117"/>
    </row>
    <row r="861" spans="8:23" ht="16.5" customHeight="1">
      <c r="H861" s="1280"/>
      <c r="R861" s="450"/>
      <c r="W861" s="1117"/>
    </row>
    <row r="862" spans="8:23" ht="16.5" customHeight="1">
      <c r="H862" s="1280"/>
      <c r="R862" s="450"/>
      <c r="W862" s="1117"/>
    </row>
    <row r="863" spans="8:23" ht="16.5" customHeight="1">
      <c r="H863" s="1280"/>
      <c r="R863" s="450"/>
      <c r="W863" s="1117"/>
    </row>
    <row r="864" spans="8:23" ht="16.5" customHeight="1">
      <c r="H864" s="1280"/>
      <c r="R864" s="450"/>
      <c r="W864" s="1117"/>
    </row>
    <row r="865" spans="8:23" ht="16.5" customHeight="1">
      <c r="H865" s="1280"/>
      <c r="R865" s="450"/>
      <c r="W865" s="1117"/>
    </row>
    <row r="866" spans="8:23" ht="16.5" customHeight="1">
      <c r="H866" s="1280"/>
      <c r="R866" s="450"/>
      <c r="W866" s="1117"/>
    </row>
    <row r="867" spans="8:23" ht="16.5" customHeight="1">
      <c r="H867" s="1280"/>
      <c r="R867" s="450"/>
      <c r="W867" s="1117"/>
    </row>
    <row r="868" spans="8:23" ht="16.5" customHeight="1">
      <c r="H868" s="1280"/>
      <c r="R868" s="450"/>
      <c r="W868" s="1117"/>
    </row>
    <row r="869" spans="8:23" ht="16.5" customHeight="1">
      <c r="H869" s="1280"/>
      <c r="R869" s="450"/>
      <c r="W869" s="1117"/>
    </row>
    <row r="870" spans="8:23" ht="16.5" customHeight="1">
      <c r="H870" s="1280"/>
      <c r="R870" s="450"/>
      <c r="W870" s="1117"/>
    </row>
    <row r="871" spans="8:23" ht="16.5" customHeight="1">
      <c r="H871" s="1280"/>
      <c r="R871" s="450"/>
      <c r="W871" s="1117"/>
    </row>
    <row r="872" spans="8:23" ht="16.5" customHeight="1">
      <c r="H872" s="1280"/>
      <c r="R872" s="450"/>
      <c r="W872" s="1117"/>
    </row>
    <row r="873" spans="8:23" ht="16.5" customHeight="1">
      <c r="H873" s="1280"/>
      <c r="R873" s="450"/>
      <c r="W873" s="1117"/>
    </row>
    <row r="874" spans="8:23" ht="16.5" customHeight="1">
      <c r="H874" s="1280"/>
      <c r="R874" s="450"/>
      <c r="W874" s="1117"/>
    </row>
    <row r="875" spans="8:23" ht="16.5" customHeight="1">
      <c r="H875" s="1280"/>
      <c r="R875" s="450"/>
      <c r="W875" s="1117"/>
    </row>
    <row r="876" spans="8:23" ht="16.5" customHeight="1">
      <c r="H876" s="1280"/>
      <c r="R876" s="450"/>
      <c r="W876" s="1117"/>
    </row>
    <row r="877" spans="8:23" ht="16.5" customHeight="1">
      <c r="H877" s="1280"/>
      <c r="R877" s="450"/>
      <c r="W877" s="1117"/>
    </row>
    <row r="878" spans="8:23" ht="16.5" customHeight="1">
      <c r="H878" s="1280"/>
      <c r="R878" s="450"/>
      <c r="W878" s="1117"/>
    </row>
    <row r="879" spans="8:23" ht="16.5" customHeight="1">
      <c r="H879" s="1280"/>
      <c r="R879" s="450"/>
      <c r="W879" s="1117"/>
    </row>
    <row r="880" spans="8:23" ht="16.5" customHeight="1">
      <c r="H880" s="1280"/>
      <c r="R880" s="450"/>
      <c r="W880" s="1117"/>
    </row>
    <row r="881" spans="8:23" ht="16.5" customHeight="1">
      <c r="H881" s="1280"/>
      <c r="R881" s="450"/>
      <c r="W881" s="1117"/>
    </row>
    <row r="882" spans="8:23" ht="16.5" customHeight="1">
      <c r="H882" s="1280"/>
      <c r="R882" s="450"/>
      <c r="W882" s="1117"/>
    </row>
    <row r="883" spans="8:23" ht="16.5" customHeight="1">
      <c r="H883" s="1280"/>
      <c r="R883" s="450"/>
      <c r="W883" s="1117"/>
    </row>
    <row r="884" spans="8:23" ht="16.5" customHeight="1">
      <c r="H884" s="1280"/>
      <c r="R884" s="450"/>
      <c r="W884" s="1117"/>
    </row>
    <row r="885" spans="8:23" ht="16.5" customHeight="1">
      <c r="H885" s="1280"/>
      <c r="R885" s="450"/>
      <c r="W885" s="1117"/>
    </row>
    <row r="886" spans="8:23" ht="16.5" customHeight="1">
      <c r="H886" s="1280"/>
      <c r="R886" s="450"/>
      <c r="W886" s="1117"/>
    </row>
    <row r="887" spans="8:23" ht="16.5" customHeight="1">
      <c r="H887" s="1280"/>
      <c r="R887" s="450"/>
      <c r="W887" s="1117"/>
    </row>
    <row r="888" spans="8:23" ht="16.5" customHeight="1">
      <c r="H888" s="1280"/>
      <c r="R888" s="450"/>
      <c r="W888" s="1117"/>
    </row>
    <row r="889" spans="8:23" ht="16.5" customHeight="1">
      <c r="H889" s="1280"/>
      <c r="R889" s="450"/>
      <c r="W889" s="1117"/>
    </row>
    <row r="890" spans="8:23" ht="16.5" customHeight="1">
      <c r="H890" s="1280"/>
      <c r="R890" s="450"/>
      <c r="W890" s="1117"/>
    </row>
    <row r="891" spans="8:23" ht="16.5" customHeight="1">
      <c r="H891" s="1280"/>
      <c r="R891" s="450"/>
      <c r="W891" s="1117"/>
    </row>
    <row r="892" spans="8:23" ht="16.5" customHeight="1">
      <c r="H892" s="1280"/>
      <c r="R892" s="450"/>
      <c r="W892" s="1117"/>
    </row>
    <row r="893" spans="8:23" ht="16.5" customHeight="1">
      <c r="H893" s="1280"/>
      <c r="R893" s="450"/>
      <c r="W893" s="1117"/>
    </row>
    <row r="894" spans="8:23" ht="16.5" customHeight="1">
      <c r="H894" s="1280"/>
      <c r="R894" s="450"/>
      <c r="W894" s="1117"/>
    </row>
    <row r="895" spans="8:23" ht="16.5" customHeight="1">
      <c r="H895" s="1280"/>
      <c r="R895" s="450"/>
      <c r="W895" s="1117"/>
    </row>
    <row r="896" spans="8:23" ht="16.5" customHeight="1">
      <c r="H896" s="1280"/>
      <c r="R896" s="450"/>
      <c r="W896" s="1117"/>
    </row>
    <row r="897" spans="8:23" ht="16.5" customHeight="1">
      <c r="H897" s="1280"/>
      <c r="R897" s="450"/>
      <c r="W897" s="1117"/>
    </row>
    <row r="898" spans="8:23" ht="16.5" customHeight="1">
      <c r="H898" s="1280"/>
      <c r="R898" s="450"/>
      <c r="W898" s="1117"/>
    </row>
    <row r="899" spans="8:23" ht="16.5" customHeight="1">
      <c r="H899" s="1280"/>
      <c r="R899" s="450"/>
      <c r="W899" s="1117"/>
    </row>
    <row r="900" spans="8:23" ht="16.5" customHeight="1">
      <c r="H900" s="1280"/>
      <c r="R900" s="450"/>
      <c r="W900" s="1117"/>
    </row>
    <row r="901" spans="8:23" ht="16.5" customHeight="1">
      <c r="H901" s="1280"/>
      <c r="R901" s="450"/>
      <c r="W901" s="1117"/>
    </row>
    <row r="902" spans="8:23" ht="16.5" customHeight="1">
      <c r="H902" s="1280"/>
      <c r="R902" s="450"/>
      <c r="W902" s="1117"/>
    </row>
    <row r="903" spans="8:23" ht="16.5" customHeight="1">
      <c r="H903" s="1280"/>
      <c r="R903" s="450"/>
      <c r="W903" s="1117"/>
    </row>
    <row r="904" spans="8:23" ht="16.5" customHeight="1">
      <c r="H904" s="1280"/>
      <c r="R904" s="450"/>
      <c r="W904" s="1117"/>
    </row>
    <row r="905" spans="8:23" ht="16.5" customHeight="1">
      <c r="H905" s="1280"/>
      <c r="R905" s="450"/>
      <c r="W905" s="1117"/>
    </row>
    <row r="906" spans="8:23" ht="16.5" customHeight="1">
      <c r="H906" s="1280"/>
      <c r="R906" s="450"/>
      <c r="W906" s="1117"/>
    </row>
    <row r="907" spans="8:23" ht="16.5" customHeight="1">
      <c r="H907" s="1280"/>
      <c r="R907" s="450"/>
      <c r="W907" s="1117"/>
    </row>
    <row r="908" spans="8:23" ht="16.5" customHeight="1">
      <c r="H908" s="1280"/>
      <c r="R908" s="450"/>
      <c r="W908" s="1117"/>
    </row>
    <row r="909" spans="8:23" ht="16.5" customHeight="1">
      <c r="H909" s="1280"/>
      <c r="R909" s="450"/>
      <c r="W909" s="1117"/>
    </row>
    <row r="910" spans="8:23" ht="16.5" customHeight="1">
      <c r="H910" s="1280"/>
      <c r="R910" s="450"/>
      <c r="W910" s="1117"/>
    </row>
    <row r="911" spans="8:23" ht="16.5" customHeight="1">
      <c r="H911" s="1280"/>
      <c r="R911" s="450"/>
      <c r="W911" s="1117"/>
    </row>
    <row r="912" spans="8:23" ht="16.5" customHeight="1">
      <c r="H912" s="1280"/>
      <c r="R912" s="450"/>
      <c r="W912" s="1117"/>
    </row>
    <row r="913" spans="8:23" ht="16.5" customHeight="1">
      <c r="H913" s="1280"/>
      <c r="R913" s="450"/>
      <c r="W913" s="1117"/>
    </row>
    <row r="914" spans="8:23" ht="16.5" customHeight="1">
      <c r="H914" s="1280"/>
      <c r="R914" s="450"/>
      <c r="W914" s="1117"/>
    </row>
    <row r="915" spans="8:23" ht="16.5" customHeight="1">
      <c r="H915" s="1280"/>
      <c r="R915" s="450"/>
      <c r="W915" s="1117"/>
    </row>
    <row r="916" spans="8:23" ht="16.5" customHeight="1">
      <c r="H916" s="1280"/>
      <c r="R916" s="450"/>
      <c r="W916" s="1117"/>
    </row>
    <row r="917" spans="8:23" ht="16.5" customHeight="1">
      <c r="H917" s="1280"/>
      <c r="R917" s="450"/>
      <c r="W917" s="1117"/>
    </row>
    <row r="918" spans="8:23" ht="16.5" customHeight="1">
      <c r="H918" s="1280"/>
      <c r="R918" s="450"/>
      <c r="W918" s="1117"/>
    </row>
    <row r="919" spans="8:23" ht="16.5" customHeight="1">
      <c r="H919" s="1280"/>
      <c r="R919" s="450"/>
      <c r="W919" s="1117"/>
    </row>
    <row r="920" spans="8:23" ht="16.5" customHeight="1">
      <c r="H920" s="1280"/>
      <c r="R920" s="450"/>
      <c r="W920" s="1117"/>
    </row>
    <row r="921" spans="8:23" ht="16.5" customHeight="1">
      <c r="H921" s="1280"/>
      <c r="R921" s="450"/>
      <c r="W921" s="1117"/>
    </row>
    <row r="922" spans="8:23" ht="16.5" customHeight="1">
      <c r="H922" s="1280"/>
      <c r="R922" s="450"/>
      <c r="W922" s="1117"/>
    </row>
    <row r="923" spans="8:23" ht="16.5" customHeight="1">
      <c r="H923" s="1280"/>
      <c r="R923" s="450"/>
      <c r="W923" s="1117"/>
    </row>
    <row r="924" spans="8:23" ht="16.5" customHeight="1">
      <c r="H924" s="1280"/>
      <c r="R924" s="450"/>
      <c r="W924" s="1117"/>
    </row>
    <row r="925" spans="8:23" ht="16.5" customHeight="1">
      <c r="H925" s="1280"/>
      <c r="R925" s="450"/>
      <c r="W925" s="1117"/>
    </row>
    <row r="926" spans="8:23" ht="16.5" customHeight="1">
      <c r="H926" s="1280"/>
      <c r="R926" s="450"/>
      <c r="W926" s="1117"/>
    </row>
    <row r="927" spans="8:23" ht="16.5" customHeight="1">
      <c r="H927" s="1280"/>
      <c r="R927" s="450"/>
      <c r="W927" s="1117"/>
    </row>
    <row r="928" spans="8:23" ht="16.5" customHeight="1">
      <c r="H928" s="1280"/>
      <c r="R928" s="450"/>
      <c r="W928" s="1117"/>
    </row>
    <row r="929" spans="8:23" ht="16.5" customHeight="1">
      <c r="H929" s="1280"/>
      <c r="R929" s="450"/>
      <c r="W929" s="1117"/>
    </row>
    <row r="930" spans="8:23" ht="16.5" customHeight="1">
      <c r="H930" s="1280"/>
      <c r="R930" s="450"/>
      <c r="W930" s="1117"/>
    </row>
    <row r="931" spans="8:23" ht="16.5" customHeight="1">
      <c r="H931" s="1280"/>
      <c r="R931" s="450"/>
      <c r="W931" s="1117"/>
    </row>
    <row r="932" spans="8:23" ht="16.5" customHeight="1">
      <c r="H932" s="1280"/>
      <c r="R932" s="450"/>
      <c r="W932" s="1117"/>
    </row>
    <row r="933" spans="8:23" ht="16.5" customHeight="1">
      <c r="H933" s="1280"/>
      <c r="R933" s="450"/>
      <c r="W933" s="1117"/>
    </row>
    <row r="934" spans="8:23" ht="16.5" customHeight="1">
      <c r="H934" s="1280"/>
      <c r="R934" s="450"/>
      <c r="W934" s="1117"/>
    </row>
    <row r="935" spans="8:23" ht="16.5" customHeight="1">
      <c r="H935" s="1280"/>
      <c r="R935" s="450"/>
      <c r="W935" s="1117"/>
    </row>
    <row r="936" spans="8:23" ht="16.5" customHeight="1">
      <c r="H936" s="1280"/>
      <c r="R936" s="450"/>
      <c r="W936" s="1117"/>
    </row>
    <row r="937" spans="8:23" ht="16.5" customHeight="1">
      <c r="H937" s="1280"/>
      <c r="R937" s="450"/>
      <c r="W937" s="1117"/>
    </row>
    <row r="938" spans="8:23" ht="16.5" customHeight="1">
      <c r="H938" s="1280"/>
      <c r="R938" s="450"/>
      <c r="W938" s="1117"/>
    </row>
    <row r="939" spans="8:23" ht="16.5" customHeight="1">
      <c r="H939" s="1280"/>
      <c r="R939" s="450"/>
      <c r="W939" s="1117"/>
    </row>
    <row r="940" spans="8:23" ht="16.5" customHeight="1">
      <c r="H940" s="1280"/>
      <c r="R940" s="450"/>
      <c r="W940" s="1117"/>
    </row>
    <row r="941" spans="8:23" ht="16.5" customHeight="1">
      <c r="H941" s="1280"/>
      <c r="R941" s="450"/>
      <c r="W941" s="1117"/>
    </row>
    <row r="942" spans="8:23" ht="16.5" customHeight="1">
      <c r="H942" s="1280"/>
      <c r="R942" s="450"/>
      <c r="W942" s="1117"/>
    </row>
    <row r="943" spans="8:23" ht="16.5" customHeight="1">
      <c r="H943" s="1280"/>
      <c r="R943" s="450"/>
      <c r="W943" s="1117"/>
    </row>
    <row r="944" spans="8:23" ht="16.5" customHeight="1">
      <c r="H944" s="1280"/>
      <c r="R944" s="450"/>
      <c r="W944" s="1117"/>
    </row>
    <row r="945" spans="8:23" ht="16.5" customHeight="1">
      <c r="H945" s="1280"/>
      <c r="R945" s="450"/>
      <c r="W945" s="1117"/>
    </row>
    <row r="946" spans="8:23" ht="16.5" customHeight="1">
      <c r="H946" s="1280"/>
      <c r="R946" s="450"/>
      <c r="W946" s="1117"/>
    </row>
    <row r="947" spans="8:23" ht="16.5" customHeight="1">
      <c r="H947" s="1280"/>
      <c r="R947" s="450"/>
      <c r="W947" s="1117"/>
    </row>
    <row r="948" spans="8:23" ht="16.5" customHeight="1">
      <c r="H948" s="1280"/>
      <c r="R948" s="450"/>
      <c r="W948" s="1117"/>
    </row>
    <row r="949" spans="8:23" ht="16.5" customHeight="1">
      <c r="H949" s="1280"/>
      <c r="R949" s="450"/>
      <c r="W949" s="1117"/>
    </row>
    <row r="950" spans="8:23" ht="16.5" customHeight="1">
      <c r="H950" s="1280"/>
      <c r="R950" s="450"/>
      <c r="W950" s="1117"/>
    </row>
    <row r="951" spans="8:23" ht="16.5" customHeight="1">
      <c r="H951" s="1280"/>
      <c r="R951" s="450"/>
      <c r="W951" s="1117"/>
    </row>
    <row r="952" spans="8:23" ht="16.5" customHeight="1">
      <c r="H952" s="1280"/>
      <c r="R952" s="450"/>
      <c r="W952" s="1117"/>
    </row>
    <row r="953" spans="8:23" ht="16.5" customHeight="1">
      <c r="H953" s="1280"/>
      <c r="R953" s="450"/>
      <c r="W953" s="1117"/>
    </row>
    <row r="954" spans="8:23" ht="16.5" customHeight="1">
      <c r="H954" s="1280"/>
      <c r="R954" s="450"/>
      <c r="W954" s="1117"/>
    </row>
    <row r="955" spans="8:23" ht="16.5" customHeight="1">
      <c r="H955" s="1280"/>
      <c r="R955" s="450"/>
      <c r="W955" s="1117"/>
    </row>
    <row r="956" spans="8:23" ht="16.5" customHeight="1">
      <c r="H956" s="1280"/>
      <c r="R956" s="450"/>
      <c r="W956" s="1117"/>
    </row>
    <row r="957" spans="8:23" ht="16.5" customHeight="1">
      <c r="H957" s="1280"/>
      <c r="R957" s="450"/>
      <c r="W957" s="1117"/>
    </row>
    <row r="958" spans="8:23" ht="16.5" customHeight="1">
      <c r="H958" s="1280"/>
      <c r="R958" s="450"/>
      <c r="W958" s="1117"/>
    </row>
    <row r="959" spans="8:23" ht="16.5" customHeight="1">
      <c r="H959" s="1280"/>
      <c r="R959" s="450"/>
      <c r="W959" s="1117"/>
    </row>
    <row r="960" spans="8:23" ht="16.5" customHeight="1">
      <c r="H960" s="1280"/>
      <c r="R960" s="450"/>
      <c r="W960" s="1117"/>
    </row>
    <row r="961" spans="8:23" ht="16.5" customHeight="1">
      <c r="H961" s="1280"/>
      <c r="R961" s="450"/>
      <c r="W961" s="1117"/>
    </row>
    <row r="962" spans="8:23" ht="16.5" customHeight="1">
      <c r="H962" s="1280"/>
      <c r="R962" s="450"/>
      <c r="W962" s="1117"/>
    </row>
    <row r="963" spans="8:23" ht="16.5" customHeight="1">
      <c r="H963" s="1280"/>
      <c r="R963" s="450"/>
      <c r="W963" s="1117"/>
    </row>
    <row r="964" spans="8:23" ht="16.5" customHeight="1">
      <c r="H964" s="1280"/>
      <c r="R964" s="450"/>
      <c r="W964" s="1117"/>
    </row>
    <row r="965" spans="8:23" ht="16.5" customHeight="1">
      <c r="H965" s="1280"/>
      <c r="R965" s="450"/>
      <c r="W965" s="1117"/>
    </row>
    <row r="966" spans="8:23" ht="16.5" customHeight="1">
      <c r="H966" s="1280"/>
      <c r="R966" s="450"/>
      <c r="W966" s="1117"/>
    </row>
    <row r="967" spans="8:23" ht="16.5" customHeight="1">
      <c r="H967" s="1280"/>
      <c r="R967" s="450"/>
      <c r="W967" s="1117"/>
    </row>
    <row r="968" spans="8:23" ht="16.5" customHeight="1">
      <c r="H968" s="1280"/>
      <c r="R968" s="450"/>
      <c r="W968" s="1117"/>
    </row>
    <row r="969" spans="8:23" ht="16.5" customHeight="1">
      <c r="H969" s="1280"/>
      <c r="R969" s="450"/>
      <c r="W969" s="1117"/>
    </row>
    <row r="970" spans="8:23" ht="16.5" customHeight="1">
      <c r="H970" s="1280"/>
      <c r="R970" s="450"/>
      <c r="W970" s="1117"/>
    </row>
    <row r="971" spans="8:23" ht="16.5" customHeight="1">
      <c r="H971" s="1280"/>
      <c r="R971" s="450"/>
      <c r="W971" s="1117"/>
    </row>
    <row r="972" spans="8:23" ht="16.5" customHeight="1">
      <c r="H972" s="1280"/>
      <c r="R972" s="450"/>
      <c r="W972" s="1117"/>
    </row>
    <row r="973" spans="8:23" ht="16.5" customHeight="1">
      <c r="H973" s="1280"/>
      <c r="R973" s="450"/>
      <c r="W973" s="1117"/>
    </row>
    <row r="974" spans="8:23" ht="16.5" customHeight="1">
      <c r="H974" s="1280"/>
      <c r="R974" s="450"/>
      <c r="W974" s="1117"/>
    </row>
    <row r="975" spans="8:23" ht="16.5" customHeight="1">
      <c r="H975" s="1280"/>
      <c r="R975" s="450"/>
      <c r="W975" s="1117"/>
    </row>
    <row r="976" spans="8:23" ht="16.5" customHeight="1">
      <c r="H976" s="1280"/>
      <c r="R976" s="450"/>
      <c r="W976" s="1117"/>
    </row>
    <row r="977" spans="8:23" ht="16.5" customHeight="1">
      <c r="H977" s="1280"/>
      <c r="R977" s="450"/>
      <c r="W977" s="1117"/>
    </row>
    <row r="978" spans="8:23" ht="16.5" customHeight="1">
      <c r="H978" s="1280"/>
      <c r="R978" s="450"/>
      <c r="W978" s="1117"/>
    </row>
    <row r="979" spans="8:23" ht="16.5" customHeight="1">
      <c r="H979" s="1280"/>
      <c r="R979" s="450"/>
      <c r="W979" s="1117"/>
    </row>
    <row r="980" spans="8:23" ht="16.5" customHeight="1">
      <c r="H980" s="1280"/>
      <c r="R980" s="450"/>
      <c r="W980" s="1117"/>
    </row>
    <row r="981" spans="8:23" ht="16.5" customHeight="1">
      <c r="H981" s="1280"/>
      <c r="R981" s="450"/>
      <c r="W981" s="1117"/>
    </row>
    <row r="982" spans="8:23" ht="16.5" customHeight="1">
      <c r="H982" s="1280"/>
      <c r="R982" s="450"/>
      <c r="W982" s="1117"/>
    </row>
    <row r="983" spans="8:23" ht="16.5" customHeight="1">
      <c r="H983" s="1280"/>
      <c r="R983" s="450"/>
      <c r="W983" s="1117"/>
    </row>
    <row r="984" spans="8:23" ht="16.5" customHeight="1">
      <c r="H984" s="1280"/>
      <c r="R984" s="450"/>
      <c r="W984" s="1117"/>
    </row>
    <row r="985" spans="8:23" ht="16.5" customHeight="1">
      <c r="H985" s="1280"/>
      <c r="R985" s="450"/>
      <c r="W985" s="1117"/>
    </row>
    <row r="986" spans="8:23" ht="16.5" customHeight="1">
      <c r="H986" s="1280"/>
      <c r="R986" s="450"/>
      <c r="W986" s="1117"/>
    </row>
    <row r="987" spans="8:23" ht="16.5" customHeight="1">
      <c r="H987" s="1280"/>
      <c r="R987" s="450"/>
      <c r="W987" s="1117"/>
    </row>
    <row r="988" spans="8:23" ht="16.5" customHeight="1">
      <c r="H988" s="1280"/>
      <c r="R988" s="450"/>
      <c r="W988" s="1117"/>
    </row>
    <row r="989" spans="8:23" ht="16.5" customHeight="1">
      <c r="H989" s="1280"/>
      <c r="R989" s="450"/>
      <c r="W989" s="1117"/>
    </row>
    <row r="990" spans="8:23" ht="16.5" customHeight="1">
      <c r="H990" s="1280"/>
      <c r="R990" s="450"/>
      <c r="W990" s="1117"/>
    </row>
    <row r="991" spans="8:23" ht="16.5" customHeight="1">
      <c r="H991" s="1280"/>
      <c r="R991" s="450"/>
      <c r="W991" s="1117"/>
    </row>
    <row r="992" spans="8:23" ht="16.5" customHeight="1">
      <c r="H992" s="1280"/>
      <c r="R992" s="450"/>
      <c r="W992" s="1117"/>
    </row>
    <row r="993" spans="8:23" ht="16.5" customHeight="1">
      <c r="H993" s="1280"/>
      <c r="R993" s="450"/>
      <c r="W993" s="1117"/>
    </row>
    <row r="994" spans="8:23" ht="16.5" customHeight="1">
      <c r="H994" s="1280"/>
      <c r="R994" s="450"/>
      <c r="W994" s="1117"/>
    </row>
    <row r="995" spans="8:23" ht="16.5" customHeight="1">
      <c r="H995" s="1280"/>
      <c r="R995" s="450"/>
      <c r="W995" s="1117"/>
    </row>
    <row r="996" spans="8:23" ht="16.5" customHeight="1">
      <c r="H996" s="1280"/>
      <c r="R996" s="450"/>
      <c r="W996" s="1117"/>
    </row>
    <row r="997" spans="8:23" ht="16.5" customHeight="1">
      <c r="H997" s="1280"/>
      <c r="R997" s="450"/>
      <c r="W997" s="1117"/>
    </row>
    <row r="998" spans="8:23" ht="16.5" customHeight="1">
      <c r="H998" s="1280"/>
      <c r="R998" s="450"/>
      <c r="W998" s="1117"/>
    </row>
    <row r="999" spans="8:23" ht="16.5" customHeight="1">
      <c r="H999" s="1280"/>
      <c r="R999" s="450"/>
      <c r="W999" s="1117"/>
    </row>
    <row r="1000" spans="8:23" ht="16.5" customHeight="1">
      <c r="H1000" s="1280"/>
      <c r="R1000" s="450"/>
      <c r="W1000" s="1117"/>
    </row>
  </sheetData>
  <mergeCells count="7">
    <mergeCell ref="H92:R92"/>
    <mergeCell ref="S92:W92"/>
    <mergeCell ref="A5:A6"/>
    <mergeCell ref="H12:R12"/>
    <mergeCell ref="S12:W12"/>
    <mergeCell ref="H37:R37"/>
    <mergeCell ref="S37:W37"/>
  </mergeCells>
  <phoneticPr fontId="169" type="noConversion"/>
  <pageMargins left="0.69999998807907104" right="0.69999998807907104" top="0.75" bottom="0.75" header="0" footer="0"/>
  <pageSetup paperSize="9" orientation="portrait"/>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C1:Q1000"/>
  <sheetViews>
    <sheetView workbookViewId="0"/>
  </sheetViews>
  <sheetFormatPr defaultColWidth="14.453125" defaultRowHeight="15" customHeight="1"/>
  <cols>
    <col min="1" max="2" width="8.81640625" customWidth="1"/>
    <col min="3" max="3" width="20.08984375" customWidth="1"/>
    <col min="4" max="4" width="40.26953125" customWidth="1"/>
    <col min="5" max="26" width="8.81640625" customWidth="1"/>
  </cols>
  <sheetData>
    <row r="1" spans="3:17" ht="16.5" customHeight="1"/>
    <row r="2" spans="3:17" ht="16.5" customHeight="1"/>
    <row r="3" spans="3:17" ht="16.5" customHeight="1">
      <c r="C3" s="1541" t="s">
        <v>2233</v>
      </c>
      <c r="D3" s="1438"/>
    </row>
    <row r="4" spans="3:17" ht="16.5" customHeight="1">
      <c r="C4" s="1281" t="s">
        <v>2234</v>
      </c>
      <c r="D4" s="1282" t="s">
        <v>2235</v>
      </c>
      <c r="H4" s="1283" t="s">
        <v>2236</v>
      </c>
      <c r="I4" s="1263"/>
      <c r="J4" s="1263"/>
      <c r="K4" s="1263"/>
      <c r="L4" s="1263"/>
      <c r="M4" s="1263"/>
      <c r="N4" s="1263"/>
      <c r="O4" s="1263"/>
      <c r="P4" s="1263"/>
      <c r="Q4" s="1263"/>
    </row>
    <row r="5" spans="3:17" ht="16.5" customHeight="1">
      <c r="C5" s="1284"/>
      <c r="D5" s="1285"/>
      <c r="H5" s="1263"/>
      <c r="I5" s="1263"/>
      <c r="J5" s="1263"/>
      <c r="K5" s="1263"/>
      <c r="L5" s="1263"/>
      <c r="M5" s="1263"/>
      <c r="N5" s="1263"/>
      <c r="O5" s="1263"/>
      <c r="P5" s="1263"/>
      <c r="Q5" s="1263"/>
    </row>
    <row r="6" spans="3:17" ht="16.5" customHeight="1">
      <c r="C6" s="1284"/>
      <c r="D6" s="1286"/>
      <c r="H6" s="1287" t="s">
        <v>2237</v>
      </c>
      <c r="I6" s="1263"/>
      <c r="J6" s="1263"/>
      <c r="K6" s="1263"/>
      <c r="L6" s="1263"/>
      <c r="M6" s="1263"/>
      <c r="N6" s="1263"/>
      <c r="O6" s="1263"/>
      <c r="P6" s="1263"/>
      <c r="Q6" s="1263"/>
    </row>
    <row r="7" spans="3:17" ht="16.5" customHeight="1">
      <c r="C7" s="1284"/>
      <c r="D7" s="1288"/>
      <c r="H7" s="1263" t="s">
        <v>2238</v>
      </c>
      <c r="I7" s="1263"/>
      <c r="J7" s="1263"/>
      <c r="K7" s="1263"/>
      <c r="L7" s="1263"/>
      <c r="M7" s="1263"/>
      <c r="N7" s="1263"/>
      <c r="O7" s="1263"/>
      <c r="P7" s="1263"/>
      <c r="Q7" s="1263"/>
    </row>
    <row r="8" spans="3:17" ht="16.5" customHeight="1">
      <c r="C8" s="1289" t="s">
        <v>2239</v>
      </c>
      <c r="D8" s="1290"/>
      <c r="H8" s="1263" t="s">
        <v>2240</v>
      </c>
      <c r="I8" s="1263"/>
      <c r="J8" s="1263"/>
      <c r="K8" s="1263"/>
      <c r="L8" s="1263"/>
      <c r="M8" s="1263"/>
      <c r="N8" s="1263"/>
      <c r="O8" s="1263"/>
      <c r="P8" s="1263"/>
      <c r="Q8" s="1263"/>
    </row>
    <row r="9" spans="3:17" ht="16.5" customHeight="1">
      <c r="C9" s="1289" t="s">
        <v>2241</v>
      </c>
      <c r="D9" s="697" t="s">
        <v>2235</v>
      </c>
      <c r="H9" s="1263" t="s">
        <v>2242</v>
      </c>
      <c r="I9" s="1263"/>
      <c r="J9" s="1263"/>
      <c r="K9" s="1263"/>
      <c r="L9" s="1263"/>
      <c r="M9" s="1263"/>
      <c r="N9" s="1263"/>
      <c r="O9" s="1263"/>
      <c r="P9" s="1263"/>
      <c r="Q9" s="1263"/>
    </row>
    <row r="10" spans="3:17" ht="16.5" customHeight="1">
      <c r="C10" s="1284"/>
      <c r="D10" s="1285"/>
      <c r="H10" s="1263" t="s">
        <v>2243</v>
      </c>
      <c r="I10" s="1263"/>
      <c r="J10" s="1263"/>
      <c r="K10" s="1263"/>
      <c r="L10" s="1263"/>
      <c r="M10" s="1263"/>
      <c r="N10" s="1263"/>
      <c r="O10" s="1263"/>
      <c r="P10" s="1263"/>
      <c r="Q10" s="1263"/>
    </row>
    <row r="11" spans="3:17" ht="16.5" customHeight="1">
      <c r="C11" s="1284"/>
      <c r="D11" s="1286"/>
    </row>
    <row r="12" spans="3:17" ht="16.5" customHeight="1">
      <c r="C12" s="1284"/>
      <c r="D12" s="1288"/>
    </row>
    <row r="13" spans="3:17" ht="16.5" customHeight="1">
      <c r="C13" s="1289" t="s">
        <v>2239</v>
      </c>
      <c r="D13" s="1290"/>
    </row>
    <row r="14" spans="3:17" ht="16.5" customHeight="1">
      <c r="C14" s="1289" t="s">
        <v>2244</v>
      </c>
      <c r="D14" s="697" t="s">
        <v>2235</v>
      </c>
    </row>
    <row r="15" spans="3:17" ht="16.5" customHeight="1">
      <c r="C15" s="1284"/>
      <c r="D15" s="1285"/>
    </row>
    <row r="16" spans="3:17" ht="16.5" customHeight="1">
      <c r="C16" s="1284"/>
      <c r="D16" s="1286"/>
    </row>
    <row r="17" spans="3:4" ht="16.5" customHeight="1">
      <c r="C17" s="1284"/>
      <c r="D17" s="1288"/>
    </row>
    <row r="18" spans="3:4" ht="16.5" customHeight="1">
      <c r="C18" s="1291" t="s">
        <v>2239</v>
      </c>
      <c r="D18" s="1290"/>
    </row>
    <row r="19" spans="3:4" ht="16.5" customHeight="1">
      <c r="C19" s="1292" t="s">
        <v>2245</v>
      </c>
      <c r="D19" s="1292">
        <f>SUM(D8,D13,D18)</f>
        <v>0</v>
      </c>
    </row>
    <row r="20" spans="3:4" ht="16.5" customHeight="1">
      <c r="C20" s="1541" t="s">
        <v>2246</v>
      </c>
      <c r="D20" s="1438"/>
    </row>
    <row r="21" spans="3:4" ht="16.5" customHeight="1">
      <c r="C21" s="1293" t="s">
        <v>2247</v>
      </c>
      <c r="D21" s="697"/>
    </row>
    <row r="22" spans="3:4" ht="16.5" customHeight="1">
      <c r="C22" s="1294" t="s">
        <v>2248</v>
      </c>
      <c r="D22" s="1295"/>
    </row>
    <row r="23" spans="3:4" ht="16.5" customHeight="1">
      <c r="C23" s="1296" t="s">
        <v>2249</v>
      </c>
      <c r="D23" s="450"/>
    </row>
    <row r="24" spans="3:4" ht="16.5" customHeight="1">
      <c r="C24" s="1296" t="s">
        <v>2250</v>
      </c>
      <c r="D24" s="450"/>
    </row>
    <row r="25" spans="3:4" ht="16.5" customHeight="1">
      <c r="C25" s="1297" t="s">
        <v>2251</v>
      </c>
      <c r="D25" s="450"/>
    </row>
    <row r="26" spans="3:4" ht="16.5" customHeight="1">
      <c r="C26" s="703" t="s">
        <v>2252</v>
      </c>
      <c r="D26" s="698"/>
    </row>
    <row r="27" spans="3:4" ht="16.5" customHeight="1">
      <c r="C27" s="1294" t="s">
        <v>2253</v>
      </c>
      <c r="D27" s="1295"/>
    </row>
    <row r="28" spans="3:4" ht="16.5" customHeight="1">
      <c r="C28" s="1296" t="s">
        <v>2249</v>
      </c>
      <c r="D28" s="450"/>
    </row>
    <row r="29" spans="3:4" ht="16.5" customHeight="1">
      <c r="C29" s="1296" t="s">
        <v>2250</v>
      </c>
      <c r="D29" s="450"/>
    </row>
    <row r="30" spans="3:4" ht="16.5" customHeight="1">
      <c r="C30" s="1297" t="s">
        <v>2254</v>
      </c>
      <c r="D30" s="450"/>
    </row>
    <row r="31" spans="3:4" ht="16.5" customHeight="1">
      <c r="C31" s="1292" t="s">
        <v>2255</v>
      </c>
      <c r="D31" s="1298">
        <f>SUM(D25,D30)</f>
        <v>0</v>
      </c>
    </row>
    <row r="32" spans="3:4" ht="16.5" customHeight="1">
      <c r="C32" s="1541" t="s">
        <v>2256</v>
      </c>
      <c r="D32" s="1438"/>
    </row>
    <row r="33" spans="3:4" ht="16.5" customHeight="1">
      <c r="C33" s="1292" t="s">
        <v>2257</v>
      </c>
      <c r="D33" s="1292"/>
    </row>
    <row r="34" spans="3:4" ht="16.5" customHeight="1">
      <c r="C34" s="1282" t="s">
        <v>2258</v>
      </c>
      <c r="D34" s="450">
        <f>SUM(D19,D31,D33)</f>
        <v>0</v>
      </c>
    </row>
    <row r="35" spans="3:4" ht="16.5" customHeight="1">
      <c r="C35" s="1299" t="s">
        <v>1456</v>
      </c>
      <c r="D35" s="450"/>
    </row>
    <row r="36" spans="3:4" ht="16.5" customHeight="1">
      <c r="C36" s="1299" t="s">
        <v>2259</v>
      </c>
      <c r="D36" s="450" t="e">
        <f>D34/D35</f>
        <v>#DIV/0!</v>
      </c>
    </row>
    <row r="37" spans="3:4" ht="16.5" customHeight="1">
      <c r="C37" s="1299" t="s">
        <v>2260</v>
      </c>
      <c r="D37" s="450"/>
    </row>
    <row r="38" spans="3:4" ht="16.5" customHeight="1">
      <c r="C38" s="1299" t="s">
        <v>2261</v>
      </c>
      <c r="D38" s="450"/>
    </row>
    <row r="39" spans="3:4" ht="16.5" customHeight="1">
      <c r="C39" s="1299" t="s">
        <v>2118</v>
      </c>
      <c r="D39" s="1300" t="e">
        <f>(D37/D38)-1</f>
        <v>#DIV/0!</v>
      </c>
    </row>
    <row r="40" spans="3:4" ht="16.5" customHeight="1"/>
    <row r="41" spans="3:4" ht="16.5" customHeight="1"/>
    <row r="42" spans="3:4" ht="16.5" customHeight="1"/>
    <row r="43" spans="3:4" ht="16.5" customHeight="1"/>
    <row r="44" spans="3:4" ht="16.5" customHeight="1"/>
    <row r="45" spans="3:4" ht="16.5" customHeight="1"/>
    <row r="46" spans="3:4" ht="16.5" customHeight="1"/>
    <row r="47" spans="3:4" ht="16.5" customHeight="1"/>
    <row r="48" spans="3:4"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3">
    <mergeCell ref="C3:D3"/>
    <mergeCell ref="C20:D20"/>
    <mergeCell ref="C32:D32"/>
  </mergeCells>
  <phoneticPr fontId="169" type="noConversion"/>
  <pageMargins left="0.69999998807907104" right="0.69999998807907104" top="0.75" bottom="0.75" header="0" footer="0"/>
  <pageSetup paperSize="9" orientation="portrait"/>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BE2784"/>
  <sheetViews>
    <sheetView showGridLines="0" workbookViewId="0"/>
  </sheetViews>
  <sheetFormatPr defaultColWidth="14.453125" defaultRowHeight="15" customHeight="1" outlineLevelCol="1"/>
  <cols>
    <col min="1" max="1" width="9.453125" customWidth="1" outlineLevel="1"/>
    <col min="2" max="2" width="12" customWidth="1" outlineLevel="1"/>
    <col min="3" max="3" width="1.453125" customWidth="1"/>
    <col min="4" max="4" width="11.08984375" hidden="1" customWidth="1" outlineLevel="1"/>
    <col min="5" max="5" width="10.453125" hidden="1" customWidth="1" outlineLevel="1"/>
    <col min="6" max="7" width="5.08984375" hidden="1" customWidth="1" outlineLevel="1"/>
    <col min="8" max="8" width="1.453125" customWidth="1" collapsed="1"/>
    <col min="9" max="9" width="8.453125" customWidth="1" outlineLevel="1"/>
    <col min="10" max="11" width="10" customWidth="1" outlineLevel="1"/>
    <col min="12" max="12" width="1.453125" customWidth="1"/>
    <col min="13" max="13" width="13.08984375" customWidth="1"/>
    <col min="14" max="14" width="9.453125" customWidth="1"/>
    <col min="15" max="15" width="7" customWidth="1"/>
    <col min="16" max="16" width="7.453125" customWidth="1"/>
    <col min="17" max="17" width="8.453125" customWidth="1"/>
    <col min="18" max="27" width="7" customWidth="1"/>
    <col min="28" max="28" width="8" customWidth="1"/>
    <col min="29" max="29" width="5" customWidth="1"/>
    <col min="30" max="31" width="7" customWidth="1"/>
    <col min="32" max="33" width="6" customWidth="1"/>
    <col min="34" max="57" width="9" customWidth="1"/>
  </cols>
  <sheetData>
    <row r="1" spans="1:57" ht="25.5" customHeight="1">
      <c r="A1" s="1301"/>
      <c r="B1" s="1301"/>
      <c r="C1" s="1302" t="s">
        <v>2262</v>
      </c>
      <c r="D1" s="5"/>
      <c r="E1" s="5"/>
      <c r="F1" s="5"/>
      <c r="G1" s="5"/>
      <c r="H1" s="1302" t="s">
        <v>2263</v>
      </c>
      <c r="I1" s="1303"/>
      <c r="J1" s="1301"/>
      <c r="K1" s="1301"/>
      <c r="L1" s="1302" t="s">
        <v>2264</v>
      </c>
      <c r="M1" s="1304" t="s">
        <v>2265</v>
      </c>
      <c r="N1" s="5"/>
      <c r="O1" s="5"/>
      <c r="P1" s="5"/>
      <c r="Q1" s="5"/>
      <c r="R1" s="5"/>
      <c r="S1" s="5"/>
      <c r="T1" s="5"/>
      <c r="U1" s="5"/>
      <c r="V1" s="5"/>
      <c r="W1" s="5"/>
      <c r="X1" s="5"/>
      <c r="Y1" s="5"/>
      <c r="Z1" s="5"/>
      <c r="AA1" s="5"/>
      <c r="AB1" s="5"/>
      <c r="AC1" s="5"/>
      <c r="AD1" s="5"/>
      <c r="AE1" s="5"/>
      <c r="AF1" s="1305"/>
      <c r="AG1" s="1305"/>
      <c r="AH1" s="5"/>
      <c r="AI1" s="5"/>
      <c r="AJ1" s="5"/>
      <c r="AK1" s="5"/>
      <c r="AL1" s="5"/>
      <c r="AM1" s="5"/>
      <c r="AN1" s="5"/>
      <c r="AO1" s="5"/>
      <c r="AP1" s="5"/>
      <c r="AQ1" s="5"/>
      <c r="AR1" s="5"/>
      <c r="AS1" s="5"/>
      <c r="AT1" s="5"/>
      <c r="AU1" s="5"/>
      <c r="AV1" s="5"/>
      <c r="AW1" s="5"/>
      <c r="AX1" s="5"/>
      <c r="AY1" s="5"/>
      <c r="AZ1" s="5"/>
      <c r="BA1" s="5"/>
      <c r="BB1" s="5"/>
      <c r="BC1" s="5"/>
      <c r="BD1" s="5"/>
      <c r="BE1" s="5"/>
    </row>
    <row r="2" spans="1:57" ht="14.25" customHeight="1">
      <c r="A2" s="1301"/>
      <c r="B2" s="1301"/>
      <c r="C2" s="1302"/>
      <c r="D2" s="5"/>
      <c r="E2" s="5"/>
      <c r="F2" s="5"/>
      <c r="G2" s="5"/>
      <c r="H2" s="1306"/>
      <c r="I2" s="1307" t="s">
        <v>2266</v>
      </c>
      <c r="J2" s="1308"/>
      <c r="K2" s="1308"/>
      <c r="L2" s="1302"/>
      <c r="M2" s="1309" t="s">
        <v>2267</v>
      </c>
      <c r="N2" s="1310" t="s">
        <v>2261</v>
      </c>
      <c r="O2" s="1311" t="s">
        <v>2268</v>
      </c>
      <c r="P2" s="1311" t="s">
        <v>2269</v>
      </c>
      <c r="Q2" s="1310" t="s">
        <v>2270</v>
      </c>
      <c r="R2" s="1310" t="s">
        <v>2271</v>
      </c>
      <c r="S2" s="5"/>
      <c r="T2" s="5"/>
      <c r="U2" s="5"/>
      <c r="V2" s="5"/>
      <c r="W2" s="5"/>
      <c r="X2" s="5"/>
      <c r="Y2" s="5"/>
      <c r="Z2" s="5"/>
      <c r="AA2" s="5"/>
      <c r="AB2" s="1305"/>
      <c r="AC2" s="1305"/>
      <c r="AD2" s="1305"/>
      <c r="AE2" s="1305"/>
      <c r="AF2" s="1305"/>
      <c r="AG2" s="1305"/>
      <c r="AH2" s="5"/>
      <c r="AI2" s="5"/>
      <c r="AJ2" s="5"/>
      <c r="AK2" s="5"/>
      <c r="AL2" s="5"/>
      <c r="AM2" s="5"/>
      <c r="AN2" s="5"/>
      <c r="AO2" s="5"/>
      <c r="AP2" s="5"/>
      <c r="AQ2" s="5"/>
      <c r="AR2" s="5"/>
      <c r="AS2" s="5"/>
      <c r="AT2" s="5"/>
      <c r="AU2" s="5"/>
      <c r="AV2" s="5"/>
      <c r="AW2" s="5"/>
      <c r="AX2" s="5"/>
      <c r="AY2" s="5"/>
      <c r="AZ2" s="5"/>
      <c r="BA2" s="5"/>
      <c r="BB2" s="5"/>
      <c r="BC2" s="5"/>
      <c r="BD2" s="5"/>
      <c r="BE2" s="5"/>
    </row>
    <row r="3" spans="1:57" ht="14.25" customHeight="1">
      <c r="A3" s="1301"/>
      <c r="B3" s="1301"/>
      <c r="C3" s="1302"/>
      <c r="D3" s="5"/>
      <c r="E3" s="5"/>
      <c r="F3" s="5"/>
      <c r="G3" s="5"/>
      <c r="H3" s="1306"/>
      <c r="I3" s="1312"/>
      <c r="J3" s="1313" t="s">
        <v>2272</v>
      </c>
      <c r="K3" s="1313" t="s">
        <v>1464</v>
      </c>
      <c r="L3" s="1302"/>
      <c r="M3" s="1314" t="str">
        <f>$M$2&amp;" ks equity"</f>
        <v>종목코드 ks equity</v>
      </c>
      <c r="N3" s="1315">
        <f ca="1">VLOOKUP($M$5,$M$28:$AG$40602,2,FALSE)</f>
        <v>0</v>
      </c>
      <c r="O3" s="1316" t="e">
        <f ca="1">VLOOKUP($M$5,$M$27:$AG$40602,20,FALSE)</f>
        <v>#DIV/0!</v>
      </c>
      <c r="P3" s="1316" t="e">
        <f ca="1">VLOOKUP($M$5,$M$27:$AG$40602,21,FALSE)</f>
        <v>#DIV/0!</v>
      </c>
      <c r="Q3" s="1317" t="e">
        <f t="shared" ref="Q3:R3" ca="1" si="0">1/O3*100</f>
        <v>#DIV/0!</v>
      </c>
      <c r="R3" s="1317" t="e">
        <f t="shared" ca="1" si="0"/>
        <v>#DIV/0!</v>
      </c>
      <c r="S3" s="5"/>
      <c r="T3" s="5"/>
      <c r="U3" s="5"/>
      <c r="V3" s="5"/>
      <c r="W3" s="5"/>
      <c r="X3" s="5"/>
      <c r="Y3" s="5"/>
      <c r="Z3" s="5"/>
      <c r="AA3" s="5"/>
      <c r="AB3" s="1305"/>
      <c r="AC3" s="1305"/>
      <c r="AD3" s="1305"/>
      <c r="AE3" s="1305"/>
      <c r="AF3" s="1305"/>
      <c r="AG3" s="1305"/>
      <c r="AH3" s="5"/>
      <c r="AI3" s="5"/>
      <c r="AJ3" s="5"/>
      <c r="AK3" s="5"/>
      <c r="AL3" s="5"/>
      <c r="AM3" s="5"/>
      <c r="AN3" s="5"/>
      <c r="AO3" s="5"/>
      <c r="AP3" s="5"/>
      <c r="AQ3" s="5"/>
      <c r="AR3" s="5"/>
      <c r="AS3" s="5"/>
      <c r="AT3" s="5"/>
      <c r="AU3" s="5"/>
      <c r="AV3" s="5"/>
      <c r="AW3" s="5"/>
      <c r="AX3" s="5"/>
      <c r="AY3" s="5"/>
      <c r="AZ3" s="5"/>
      <c r="BA3" s="5"/>
      <c r="BB3" s="5"/>
      <c r="BC3" s="5"/>
      <c r="BD3" s="5"/>
      <c r="BE3" s="5"/>
    </row>
    <row r="4" spans="1:57" ht="14.25" customHeight="1">
      <c r="A4" s="1301"/>
      <c r="B4" s="1301"/>
      <c r="C4" s="1302"/>
      <c r="D4" s="5"/>
      <c r="E4" s="5"/>
      <c r="F4" s="5"/>
      <c r="G4" s="5"/>
      <c r="H4" s="1306"/>
      <c r="I4" s="1312">
        <v>37257</v>
      </c>
      <c r="J4" s="1318"/>
      <c r="K4" s="1318"/>
      <c r="L4" s="1302"/>
      <c r="M4" s="1314" t="str">
        <f>"A"&amp;$M$2</f>
        <v>A종목코드</v>
      </c>
      <c r="N4" s="1319" t="str">
        <f>M1&amp;"의 12m fwd PER 밴드"</f>
        <v>종목이름의 12m fwd PER 밴드</v>
      </c>
      <c r="O4" s="5"/>
      <c r="P4" s="5"/>
      <c r="Q4" s="5"/>
      <c r="R4" s="5"/>
      <c r="S4" s="5"/>
      <c r="T4" s="5"/>
      <c r="U4" s="5"/>
      <c r="V4" s="5"/>
      <c r="W4" s="1319" t="str">
        <f>M1&amp;"의 12m fwd PBR 밴드"</f>
        <v>종목이름의 12m fwd PBR 밴드</v>
      </c>
      <c r="X4" s="5"/>
      <c r="Y4" s="5"/>
      <c r="Z4" s="5"/>
      <c r="AA4" s="5"/>
      <c r="AB4" s="5"/>
      <c r="AC4" s="5"/>
      <c r="AD4" s="5"/>
      <c r="AE4" s="5"/>
      <c r="AF4" s="1305"/>
      <c r="AG4" s="1305"/>
      <c r="AH4" s="26"/>
      <c r="AI4" s="5"/>
      <c r="AJ4" s="5"/>
      <c r="AK4" s="5"/>
      <c r="AL4" s="5"/>
      <c r="AM4" s="5"/>
      <c r="AN4" s="5"/>
      <c r="AO4" s="5"/>
      <c r="AP4" s="5"/>
      <c r="AQ4" s="5"/>
      <c r="AR4" s="5"/>
      <c r="AS4" s="5"/>
      <c r="AT4" s="5"/>
      <c r="AU4" s="5"/>
      <c r="AV4" s="5"/>
      <c r="AW4" s="5"/>
      <c r="AX4" s="5"/>
      <c r="AY4" s="5"/>
      <c r="AZ4" s="5"/>
      <c r="BA4" s="5"/>
      <c r="BB4" s="5"/>
      <c r="BC4" s="5"/>
      <c r="BD4" s="5"/>
      <c r="BE4" s="5"/>
    </row>
    <row r="5" spans="1:57" ht="14.25" customHeight="1">
      <c r="A5" s="1301"/>
      <c r="B5" s="1301"/>
      <c r="C5" s="1302"/>
      <c r="D5" s="5"/>
      <c r="E5" s="5"/>
      <c r="F5" s="5"/>
      <c r="G5" s="5"/>
      <c r="H5" s="1306"/>
      <c r="I5" s="1312">
        <v>37622</v>
      </c>
      <c r="J5" s="1318"/>
      <c r="K5" s="1318"/>
      <c r="L5" s="1302"/>
      <c r="M5" s="1320">
        <f ca="1">TODAY()</f>
        <v>46293</v>
      </c>
      <c r="N5" s="26"/>
      <c r="O5" s="5"/>
      <c r="P5" s="5"/>
      <c r="Q5" s="5"/>
      <c r="R5" s="5"/>
      <c r="S5" s="5"/>
      <c r="T5" s="5"/>
      <c r="U5" s="5"/>
      <c r="V5" s="5"/>
      <c r="W5" s="26"/>
      <c r="X5" s="5"/>
      <c r="Y5" s="5"/>
      <c r="Z5" s="5"/>
      <c r="AA5" s="5"/>
      <c r="AB5" s="5"/>
      <c r="AC5" s="5"/>
      <c r="AD5" s="5"/>
      <c r="AE5" s="5"/>
      <c r="AF5" s="1305"/>
      <c r="AG5" s="1305"/>
      <c r="AH5" s="5"/>
      <c r="AI5" s="5"/>
      <c r="AJ5" s="5"/>
      <c r="AK5" s="5"/>
      <c r="AL5" s="5"/>
      <c r="AM5" s="5"/>
      <c r="AN5" s="5"/>
      <c r="AO5" s="1321"/>
      <c r="AP5" s="5"/>
      <c r="AQ5" s="5"/>
      <c r="AR5" s="5"/>
      <c r="AS5" s="5"/>
      <c r="AT5" s="5"/>
      <c r="AU5" s="5"/>
      <c r="AV5" s="5"/>
      <c r="AW5" s="5"/>
      <c r="AX5" s="5"/>
      <c r="AY5" s="5"/>
      <c r="AZ5" s="5"/>
      <c r="BA5" s="5"/>
      <c r="BB5" s="5"/>
      <c r="BC5" s="5"/>
      <c r="BD5" s="5"/>
      <c r="BE5" s="5"/>
    </row>
    <row r="6" spans="1:57" ht="14.25" customHeight="1">
      <c r="A6" s="1301"/>
      <c r="B6" s="1301"/>
      <c r="C6" s="1302"/>
      <c r="D6" s="5"/>
      <c r="E6" s="5"/>
      <c r="F6" s="5"/>
      <c r="G6" s="5"/>
      <c r="H6" s="1306"/>
      <c r="I6" s="1312">
        <v>37987</v>
      </c>
      <c r="J6" s="1318"/>
      <c r="K6" s="1318"/>
      <c r="L6" s="1302"/>
      <c r="M6" s="5"/>
      <c r="N6" s="5"/>
      <c r="O6" s="5"/>
      <c r="P6" s="5"/>
      <c r="Q6" s="5"/>
      <c r="R6" s="5"/>
      <c r="S6" s="5"/>
      <c r="T6" s="5"/>
      <c r="U6" s="5"/>
      <c r="V6" s="5"/>
      <c r="W6" s="5"/>
      <c r="X6" s="5"/>
      <c r="Y6" s="5"/>
      <c r="Z6" s="5"/>
      <c r="AA6" s="5"/>
      <c r="AB6" s="5"/>
      <c r="AC6" s="5"/>
      <c r="AD6" s="5"/>
      <c r="AE6" s="5"/>
      <c r="AF6" s="1305"/>
      <c r="AG6" s="1305"/>
      <c r="AH6" s="5"/>
      <c r="AI6" s="5"/>
      <c r="AJ6" s="5"/>
      <c r="AK6" s="1322" t="s">
        <v>2273</v>
      </c>
      <c r="AL6" s="1323"/>
      <c r="AM6" s="1323"/>
      <c r="AN6" s="1323"/>
      <c r="AO6" s="1323"/>
      <c r="AP6" s="1323"/>
      <c r="AQ6" s="1324"/>
      <c r="AR6" s="1324"/>
      <c r="AS6" s="1324"/>
      <c r="AT6" s="1324"/>
      <c r="AU6" s="1324"/>
      <c r="AV6" s="1324"/>
      <c r="AW6" s="1325"/>
      <c r="AX6" s="1325"/>
      <c r="AY6" s="1325"/>
      <c r="AZ6" s="1325"/>
      <c r="BA6" s="1325"/>
      <c r="BB6" s="5"/>
      <c r="BC6" s="5"/>
      <c r="BD6" s="5"/>
      <c r="BE6" s="5"/>
    </row>
    <row r="7" spans="1:57" ht="14.25" customHeight="1">
      <c r="A7" s="1301"/>
      <c r="B7" s="1301"/>
      <c r="C7" s="1302"/>
      <c r="D7" s="5"/>
      <c r="E7" s="5"/>
      <c r="F7" s="5"/>
      <c r="G7" s="5"/>
      <c r="H7" s="1306"/>
      <c r="I7" s="1312">
        <v>38353</v>
      </c>
      <c r="J7" s="1318"/>
      <c r="K7" s="1318"/>
      <c r="L7" s="1302"/>
      <c r="M7" s="5"/>
      <c r="N7" s="5"/>
      <c r="O7" s="5"/>
      <c r="P7" s="5"/>
      <c r="Q7" s="5"/>
      <c r="R7" s="5"/>
      <c r="S7" s="5"/>
      <c r="T7" s="5"/>
      <c r="U7" s="5"/>
      <c r="V7" s="5"/>
      <c r="W7" s="5"/>
      <c r="X7" s="5"/>
      <c r="Y7" s="5"/>
      <c r="Z7" s="5"/>
      <c r="AA7" s="5"/>
      <c r="AB7" s="5"/>
      <c r="AC7" s="5"/>
      <c r="AD7" s="5"/>
      <c r="AE7" s="5"/>
      <c r="AF7" s="1305"/>
      <c r="AG7" s="1305"/>
      <c r="AH7" s="5"/>
      <c r="AI7" s="5"/>
      <c r="AJ7" s="5"/>
      <c r="AK7" s="1326" t="s">
        <v>2274</v>
      </c>
      <c r="AL7" s="1323"/>
      <c r="AM7" s="1323"/>
      <c r="AN7" s="1323"/>
      <c r="AO7" s="1323"/>
      <c r="AP7" s="1323"/>
      <c r="AQ7" s="1324"/>
      <c r="AR7" s="1324"/>
      <c r="AS7" s="1324"/>
      <c r="AT7" s="1324"/>
      <c r="AU7" s="1324"/>
      <c r="AV7" s="1324"/>
      <c r="AW7" s="1327"/>
      <c r="AX7" s="1327"/>
      <c r="AY7" s="1327"/>
      <c r="AZ7" s="1327"/>
      <c r="BA7" s="1327"/>
      <c r="BB7" s="5"/>
      <c r="BC7" s="5"/>
      <c r="BD7" s="5"/>
      <c r="BE7" s="5"/>
    </row>
    <row r="8" spans="1:57" ht="14.25" customHeight="1">
      <c r="A8" s="1301"/>
      <c r="B8" s="1301"/>
      <c r="C8" s="1302"/>
      <c r="D8" s="5"/>
      <c r="E8" s="5"/>
      <c r="F8" s="5"/>
      <c r="G8" s="5"/>
      <c r="H8" s="1306"/>
      <c r="I8" s="1312">
        <v>38718</v>
      </c>
      <c r="J8" s="1328"/>
      <c r="K8" s="1328"/>
      <c r="L8" s="1302"/>
      <c r="M8" s="5"/>
      <c r="N8" s="5"/>
      <c r="O8" s="5"/>
      <c r="P8" s="5"/>
      <c r="Q8" s="5"/>
      <c r="R8" s="5"/>
      <c r="S8" s="5"/>
      <c r="T8" s="5"/>
      <c r="U8" s="5"/>
      <c r="V8" s="5"/>
      <c r="W8" s="5"/>
      <c r="X8" s="5"/>
      <c r="Y8" s="5"/>
      <c r="Z8" s="5"/>
      <c r="AA8" s="5"/>
      <c r="AB8" s="5"/>
      <c r="AC8" s="5"/>
      <c r="AD8" s="5"/>
      <c r="AE8" s="5"/>
      <c r="AF8" s="1305"/>
      <c r="AG8" s="1305"/>
      <c r="AH8" s="5"/>
      <c r="AI8" s="5"/>
      <c r="AJ8" s="5"/>
      <c r="AK8" s="1322" t="s">
        <v>2275</v>
      </c>
      <c r="AL8" s="1323"/>
      <c r="AM8" s="1323"/>
      <c r="AN8" s="1323"/>
      <c r="AO8" s="1323"/>
      <c r="AP8" s="1323"/>
      <c r="AQ8" s="1324"/>
      <c r="AR8" s="1324"/>
      <c r="AS8" s="1324"/>
      <c r="AT8" s="1324"/>
      <c r="AU8" s="1324"/>
      <c r="AV8" s="1324"/>
      <c r="AW8" s="1327"/>
      <c r="AX8" s="1327"/>
      <c r="AY8" s="1327"/>
      <c r="AZ8" s="1327"/>
      <c r="BA8" s="1327"/>
      <c r="BB8" s="5"/>
      <c r="BC8" s="5"/>
      <c r="BD8" s="5"/>
      <c r="BE8" s="5"/>
    </row>
    <row r="9" spans="1:57" ht="14.25" customHeight="1">
      <c r="A9" s="1301"/>
      <c r="B9" s="1301"/>
      <c r="C9" s="1302"/>
      <c r="D9" s="5"/>
      <c r="E9" s="5"/>
      <c r="F9" s="5"/>
      <c r="G9" s="5"/>
      <c r="H9" s="1306"/>
      <c r="I9" s="1312">
        <v>39083</v>
      </c>
      <c r="J9" s="1328"/>
      <c r="K9" s="1328"/>
      <c r="L9" s="1302"/>
      <c r="M9" s="5"/>
      <c r="N9" s="5"/>
      <c r="O9" s="5"/>
      <c r="P9" s="5"/>
      <c r="Q9" s="5"/>
      <c r="R9" s="5"/>
      <c r="S9" s="5"/>
      <c r="T9" s="5"/>
      <c r="U9" s="5"/>
      <c r="V9" s="5"/>
      <c r="W9" s="5"/>
      <c r="X9" s="5"/>
      <c r="Y9" s="5"/>
      <c r="Z9" s="5"/>
      <c r="AA9" s="5"/>
      <c r="AB9" s="5"/>
      <c r="AC9" s="5"/>
      <c r="AD9" s="5"/>
      <c r="AE9" s="5"/>
      <c r="AF9" s="1305"/>
      <c r="AG9" s="1305"/>
      <c r="AH9" s="5"/>
      <c r="AI9" s="5"/>
      <c r="AJ9" s="5"/>
      <c r="AK9" s="1323" t="s">
        <v>2276</v>
      </c>
      <c r="AL9" s="1323"/>
      <c r="AM9" s="1323"/>
      <c r="AN9" s="1323"/>
      <c r="AO9" s="1323"/>
      <c r="AP9" s="1323"/>
      <c r="AQ9" s="1324"/>
      <c r="AR9" s="1324"/>
      <c r="AS9" s="1324"/>
      <c r="AT9" s="1324"/>
      <c r="AU9" s="1324"/>
      <c r="AV9" s="1324"/>
      <c r="AW9" s="1327"/>
      <c r="AX9" s="1327"/>
      <c r="AY9" s="1327"/>
      <c r="AZ9" s="1327"/>
      <c r="BA9" s="1327"/>
      <c r="BB9" s="5"/>
      <c r="BC9" s="5"/>
      <c r="BD9" s="5"/>
      <c r="BE9" s="5"/>
    </row>
    <row r="10" spans="1:57" ht="14.25" customHeight="1">
      <c r="A10" s="1301"/>
      <c r="B10" s="1301"/>
      <c r="C10" s="1302"/>
      <c r="D10" s="5"/>
      <c r="E10" s="5"/>
      <c r="F10" s="5"/>
      <c r="G10" s="5"/>
      <c r="H10" s="1306"/>
      <c r="I10" s="1312">
        <v>39448</v>
      </c>
      <c r="J10" s="1328"/>
      <c r="K10" s="1328"/>
      <c r="L10" s="1302"/>
      <c r="M10" s="5"/>
      <c r="N10" s="5"/>
      <c r="O10" s="5"/>
      <c r="P10" s="5"/>
      <c r="Q10" s="5"/>
      <c r="R10" s="5"/>
      <c r="S10" s="5"/>
      <c r="T10" s="5"/>
      <c r="U10" s="5"/>
      <c r="V10" s="5"/>
      <c r="W10" s="5"/>
      <c r="X10" s="5"/>
      <c r="Y10" s="5"/>
      <c r="Z10" s="5"/>
      <c r="AA10" s="5"/>
      <c r="AB10" s="5"/>
      <c r="AC10" s="5"/>
      <c r="AD10" s="5"/>
      <c r="AE10" s="5"/>
      <c r="AF10" s="1305"/>
      <c r="AG10" s="1305"/>
      <c r="AH10" s="5"/>
      <c r="AI10" s="5"/>
      <c r="AJ10" s="5"/>
      <c r="AK10" s="1323"/>
      <c r="AL10" s="1323"/>
      <c r="AM10" s="1322"/>
      <c r="AN10" s="1322"/>
      <c r="AO10" s="1322"/>
      <c r="AP10" s="1322"/>
      <c r="AQ10" s="1322"/>
      <c r="AR10" s="1322"/>
      <c r="AS10" s="1322"/>
      <c r="AT10" s="1322"/>
      <c r="AU10" s="1322"/>
      <c r="AV10" s="1322"/>
      <c r="AW10" s="1322"/>
      <c r="AX10" s="1322"/>
      <c r="AY10" s="1322"/>
      <c r="AZ10" s="1322"/>
      <c r="BA10" s="1322"/>
      <c r="BB10" s="5"/>
      <c r="BC10" s="5"/>
      <c r="BD10" s="5"/>
      <c r="BE10" s="5"/>
    </row>
    <row r="11" spans="1:57" ht="14.25" customHeight="1">
      <c r="A11" s="1301"/>
      <c r="B11" s="1301"/>
      <c r="C11" s="1302"/>
      <c r="D11" s="5"/>
      <c r="E11" s="5"/>
      <c r="F11" s="5"/>
      <c r="G11" s="5"/>
      <c r="H11" s="1306"/>
      <c r="I11" s="1312">
        <v>39814</v>
      </c>
      <c r="J11" s="1328"/>
      <c r="K11" s="1328"/>
      <c r="L11" s="1302"/>
      <c r="M11" s="5"/>
      <c r="N11" s="5"/>
      <c r="O11" s="5"/>
      <c r="P11" s="5"/>
      <c r="Q11" s="5"/>
      <c r="R11" s="5"/>
      <c r="S11" s="5"/>
      <c r="T11" s="5"/>
      <c r="U11" s="5"/>
      <c r="V11" s="5"/>
      <c r="W11" s="5"/>
      <c r="X11" s="5"/>
      <c r="Y11" s="5"/>
      <c r="Z11" s="5"/>
      <c r="AA11" s="5"/>
      <c r="AB11" s="5"/>
      <c r="AC11" s="5"/>
      <c r="AD11" s="5"/>
      <c r="AE11" s="5"/>
      <c r="AF11" s="1305"/>
      <c r="AG11" s="1305"/>
      <c r="AH11" s="5"/>
      <c r="AI11" s="5"/>
      <c r="AJ11" s="5"/>
      <c r="AK11" s="5"/>
      <c r="AL11" s="5"/>
      <c r="AM11" s="5"/>
      <c r="AN11" s="5"/>
      <c r="AO11" s="5"/>
      <c r="AP11" s="5"/>
      <c r="AQ11" s="5"/>
      <c r="AR11" s="5"/>
      <c r="AS11" s="5"/>
      <c r="AT11" s="5"/>
      <c r="AU11" s="5"/>
      <c r="AV11" s="5"/>
      <c r="AW11" s="5"/>
      <c r="AX11" s="5"/>
      <c r="AY11" s="5"/>
      <c r="AZ11" s="5"/>
      <c r="BA11" s="5"/>
      <c r="BB11" s="5"/>
      <c r="BC11" s="5"/>
      <c r="BD11" s="5"/>
      <c r="BE11" s="5"/>
    </row>
    <row r="12" spans="1:57" ht="15" customHeight="1">
      <c r="A12" s="1301"/>
      <c r="B12" s="1301"/>
      <c r="C12" s="1302"/>
      <c r="D12" s="1329"/>
      <c r="E12" s="1329"/>
      <c r="F12" s="1329"/>
      <c r="G12" s="1329"/>
      <c r="H12" s="1306"/>
      <c r="I12" s="1312">
        <v>40179</v>
      </c>
      <c r="J12" s="1315"/>
      <c r="K12" s="1315"/>
      <c r="L12" s="1302"/>
      <c r="M12" s="5"/>
      <c r="N12" s="5"/>
      <c r="O12" s="5"/>
      <c r="P12" s="5"/>
      <c r="Q12" s="5"/>
      <c r="R12" s="5"/>
      <c r="S12" s="5"/>
      <c r="T12" s="5"/>
      <c r="U12" s="5"/>
      <c r="V12" s="5"/>
      <c r="W12" s="5"/>
      <c r="X12" s="5"/>
      <c r="Y12" s="5"/>
      <c r="Z12" s="5"/>
      <c r="AA12" s="5"/>
      <c r="AB12" s="5"/>
      <c r="AC12" s="5"/>
      <c r="AD12" s="5"/>
      <c r="AE12" s="5"/>
      <c r="AF12" s="1305"/>
      <c r="AG12" s="1305"/>
      <c r="AH12" s="5"/>
      <c r="AI12" s="5"/>
      <c r="AJ12" s="5"/>
      <c r="AK12" s="1330" t="s">
        <v>2277</v>
      </c>
      <c r="AL12" s="1330"/>
      <c r="AM12" s="1330"/>
      <c r="AN12" s="1330"/>
      <c r="AO12" s="1330"/>
      <c r="AP12" s="1330"/>
      <c r="AQ12" s="1330"/>
      <c r="AR12" s="1330"/>
      <c r="AS12" s="1330"/>
      <c r="AT12" s="1330"/>
      <c r="AU12" s="1330"/>
      <c r="AV12" s="1330"/>
      <c r="AW12" s="1331"/>
      <c r="AX12" s="1331"/>
      <c r="AY12" s="1331"/>
      <c r="AZ12" s="1331"/>
      <c r="BA12" s="1331"/>
      <c r="BB12" s="1331"/>
      <c r="BC12" s="1331"/>
      <c r="BD12" s="5"/>
      <c r="BE12" s="5"/>
    </row>
    <row r="13" spans="1:57" ht="14.25" customHeight="1">
      <c r="A13" s="1301"/>
      <c r="B13" s="1301"/>
      <c r="C13" s="1302"/>
      <c r="D13" s="1329"/>
      <c r="E13" s="1329"/>
      <c r="F13" s="1329"/>
      <c r="G13" s="1329"/>
      <c r="H13" s="1306"/>
      <c r="I13" s="1312">
        <v>40544</v>
      </c>
      <c r="J13" s="1315"/>
      <c r="K13" s="1315"/>
      <c r="L13" s="1302"/>
      <c r="M13" s="5"/>
      <c r="N13" s="5"/>
      <c r="O13" s="5"/>
      <c r="P13" s="5"/>
      <c r="Q13" s="5"/>
      <c r="R13" s="5"/>
      <c r="S13" s="5"/>
      <c r="T13" s="5"/>
      <c r="U13" s="5"/>
      <c r="V13" s="5"/>
      <c r="W13" s="5"/>
      <c r="X13" s="5"/>
      <c r="Y13" s="5"/>
      <c r="Z13" s="5"/>
      <c r="AA13" s="5"/>
      <c r="AB13" s="5"/>
      <c r="AC13" s="5"/>
      <c r="AD13" s="5"/>
      <c r="AE13" s="5"/>
      <c r="AF13" s="1305"/>
      <c r="AG13" s="1305"/>
      <c r="AH13" s="5"/>
      <c r="AI13" s="5"/>
      <c r="AJ13" s="5"/>
      <c r="AK13" s="1332" t="s">
        <v>2278</v>
      </c>
      <c r="AL13" s="1332"/>
      <c r="AM13" s="1332"/>
      <c r="AN13" s="1332"/>
      <c r="AO13" s="1332"/>
      <c r="AP13" s="1332"/>
      <c r="AQ13" s="1332"/>
      <c r="AR13" s="1332"/>
      <c r="AS13" s="1332"/>
      <c r="AT13" s="1332"/>
      <c r="AU13" s="1332"/>
      <c r="AV13" s="1332"/>
      <c r="AW13" s="1333"/>
      <c r="AX13" s="1333"/>
      <c r="AY13" s="1333"/>
      <c r="AZ13" s="1333"/>
      <c r="BA13" s="1333"/>
      <c r="BB13" s="1333"/>
      <c r="BC13" s="1333"/>
      <c r="BD13" s="5"/>
      <c r="BE13" s="5"/>
    </row>
    <row r="14" spans="1:57" ht="19.5" customHeight="1">
      <c r="A14" s="1301"/>
      <c r="B14" s="1301"/>
      <c r="C14" s="1306"/>
      <c r="D14" s="1334"/>
      <c r="E14" s="1335"/>
      <c r="F14" s="1335"/>
      <c r="G14" s="1335"/>
      <c r="H14" s="1306"/>
      <c r="I14" s="1312">
        <v>40909</v>
      </c>
      <c r="J14" s="1315"/>
      <c r="K14" s="1315"/>
      <c r="L14" s="1302"/>
      <c r="M14" s="1301"/>
      <c r="N14" s="5"/>
      <c r="O14" s="5"/>
      <c r="P14" s="5"/>
      <c r="Q14" s="5"/>
      <c r="R14" s="5"/>
      <c r="S14" s="5"/>
      <c r="T14" s="5"/>
      <c r="U14" s="5"/>
      <c r="V14" s="5"/>
      <c r="W14" s="5"/>
      <c r="X14" s="5"/>
      <c r="Y14" s="5"/>
      <c r="Z14" s="5"/>
      <c r="AA14" s="5"/>
      <c r="AB14" s="5"/>
      <c r="AC14" s="5"/>
      <c r="AD14" s="5"/>
      <c r="AE14" s="5"/>
      <c r="AF14" s="5"/>
      <c r="AG14" s="5"/>
      <c r="AH14" s="5"/>
      <c r="AI14" s="5"/>
      <c r="AJ14" s="5"/>
      <c r="AK14" s="1330" t="s">
        <v>2279</v>
      </c>
      <c r="AL14" s="1330"/>
      <c r="AM14" s="1330"/>
      <c r="AN14" s="1330"/>
      <c r="AO14" s="1330"/>
      <c r="AP14" s="1330"/>
      <c r="AQ14" s="1336"/>
      <c r="AR14" s="1336"/>
      <c r="AS14" s="1336"/>
      <c r="AT14" s="1336"/>
      <c r="AU14" s="1336"/>
      <c r="AV14" s="1336"/>
      <c r="AW14" s="1331"/>
      <c r="AX14" s="1331"/>
      <c r="AY14" s="1331"/>
      <c r="AZ14" s="1331"/>
      <c r="BA14" s="1331"/>
      <c r="BB14" s="1331"/>
      <c r="BC14" s="1331"/>
      <c r="BD14" s="1301"/>
      <c r="BE14" s="1301"/>
    </row>
    <row r="15" spans="1:57" ht="14.25" customHeight="1">
      <c r="A15" s="1301"/>
      <c r="B15" s="1301"/>
      <c r="C15" s="1337"/>
      <c r="D15" s="1338"/>
      <c r="E15" s="1335"/>
      <c r="F15" s="1335"/>
      <c r="G15" s="1335"/>
      <c r="H15" s="1337"/>
      <c r="I15" s="1312">
        <v>41275</v>
      </c>
      <c r="J15" s="1315"/>
      <c r="K15" s="1315"/>
      <c r="L15" s="1339"/>
      <c r="M15" s="1301"/>
      <c r="N15" s="5"/>
      <c r="O15" s="5"/>
      <c r="P15" s="5"/>
      <c r="Q15" s="5"/>
      <c r="R15" s="5"/>
      <c r="S15" s="5"/>
      <c r="T15" s="5"/>
      <c r="U15" s="5"/>
      <c r="V15" s="5"/>
      <c r="W15" s="5"/>
      <c r="X15" s="5"/>
      <c r="Y15" s="5"/>
      <c r="Z15" s="5"/>
      <c r="AA15" s="5"/>
      <c r="AB15" s="5"/>
      <c r="AC15" s="5"/>
      <c r="AD15" s="5"/>
      <c r="AE15" s="5"/>
      <c r="AF15" s="1305"/>
      <c r="AG15" s="1305"/>
      <c r="AH15" s="5"/>
      <c r="AI15" s="5"/>
      <c r="AJ15" s="5"/>
      <c r="AK15" s="1332" t="s">
        <v>2280</v>
      </c>
      <c r="AL15" s="1332"/>
      <c r="AM15" s="1332"/>
      <c r="AN15" s="1332"/>
      <c r="AO15" s="1332"/>
      <c r="AP15" s="1332"/>
      <c r="AQ15" s="1307"/>
      <c r="AR15" s="1307"/>
      <c r="AS15" s="1307"/>
      <c r="AT15" s="1307"/>
      <c r="AU15" s="1307"/>
      <c r="AV15" s="1307"/>
      <c r="AW15" s="1333"/>
      <c r="AX15" s="1333"/>
      <c r="AY15" s="1333"/>
      <c r="AZ15" s="1333"/>
      <c r="BA15" s="1333"/>
      <c r="BB15" s="1333"/>
      <c r="BC15" s="1333"/>
      <c r="BD15" s="1301"/>
      <c r="BE15" s="1301"/>
    </row>
    <row r="16" spans="1:57" ht="14.25" customHeight="1">
      <c r="A16" s="1340" t="s">
        <v>2281</v>
      </c>
      <c r="B16" s="1301"/>
      <c r="C16" s="1337"/>
      <c r="D16" s="1341"/>
      <c r="E16" s="1335"/>
      <c r="F16" s="1335"/>
      <c r="G16" s="1335"/>
      <c r="H16" s="1337"/>
      <c r="I16" s="1312">
        <v>41640</v>
      </c>
      <c r="J16" s="1315"/>
      <c r="K16" s="1315"/>
      <c r="L16" s="1339"/>
      <c r="M16" s="1301"/>
      <c r="N16" s="5"/>
      <c r="O16" s="5"/>
      <c r="P16" s="5"/>
      <c r="Q16" s="5"/>
      <c r="R16" s="5"/>
      <c r="S16" s="5"/>
      <c r="T16" s="5"/>
      <c r="U16" s="5"/>
      <c r="V16" s="5"/>
      <c r="W16" s="5"/>
      <c r="X16" s="5"/>
      <c r="Y16" s="5"/>
      <c r="Z16" s="5"/>
      <c r="AA16" s="5"/>
      <c r="AB16" s="5"/>
      <c r="AC16" s="5"/>
      <c r="AD16" s="5"/>
      <c r="AE16" s="5"/>
      <c r="AF16" s="1305"/>
      <c r="AG16" s="1305"/>
      <c r="AH16" s="5"/>
      <c r="AI16" s="5"/>
      <c r="AJ16" s="5"/>
      <c r="AK16" s="1330" t="s">
        <v>2282</v>
      </c>
      <c r="AL16" s="1342"/>
      <c r="AM16" s="1343"/>
      <c r="AN16" s="1344"/>
      <c r="AO16" s="1344"/>
      <c r="AP16" s="1344"/>
      <c r="AQ16" s="1336"/>
      <c r="AR16" s="1336"/>
      <c r="AS16" s="1336"/>
      <c r="AT16" s="1336"/>
      <c r="AU16" s="1336"/>
      <c r="AV16" s="1336"/>
      <c r="AW16" s="1331"/>
      <c r="AX16" s="1331"/>
      <c r="AY16" s="1331"/>
      <c r="AZ16" s="1331"/>
      <c r="BA16" s="1331"/>
      <c r="BB16" s="1331"/>
      <c r="BC16" s="1331"/>
      <c r="BD16" s="1301"/>
      <c r="BE16" s="1301"/>
    </row>
    <row r="17" spans="1:57" ht="14.25" customHeight="1">
      <c r="A17" s="1345">
        <f>M27</f>
        <v>43831</v>
      </c>
      <c r="B17" s="1301"/>
      <c r="C17" s="1337"/>
      <c r="D17" s="689"/>
      <c r="E17" s="689"/>
      <c r="F17" s="689"/>
      <c r="G17" s="689"/>
      <c r="H17" s="1337"/>
      <c r="I17" s="1312">
        <v>42005</v>
      </c>
      <c r="J17" s="1315"/>
      <c r="K17" s="1315"/>
      <c r="L17" s="1339"/>
      <c r="M17" s="1301"/>
      <c r="N17" s="5"/>
      <c r="O17" s="5"/>
      <c r="P17" s="5"/>
      <c r="Q17" s="5"/>
      <c r="R17" s="5"/>
      <c r="S17" s="5"/>
      <c r="T17" s="5"/>
      <c r="U17" s="5"/>
      <c r="V17" s="5"/>
      <c r="W17" s="5"/>
      <c r="X17" s="5"/>
      <c r="Y17" s="5"/>
      <c r="Z17" s="5"/>
      <c r="AA17" s="5"/>
      <c r="AB17" s="5"/>
      <c r="AC17" s="5"/>
      <c r="AD17" s="5"/>
      <c r="AE17" s="5"/>
      <c r="AF17" s="1305"/>
      <c r="AG17" s="1305"/>
      <c r="AH17" s="5"/>
      <c r="AI17" s="5"/>
      <c r="AJ17" s="5"/>
      <c r="AK17" s="1346" t="s">
        <v>2283</v>
      </c>
      <c r="AL17" s="1347"/>
      <c r="AM17" s="1348"/>
      <c r="AN17" s="1348"/>
      <c r="AO17" s="1348"/>
      <c r="AP17" s="1348"/>
      <c r="AQ17" s="1307"/>
      <c r="AR17" s="1307"/>
      <c r="AS17" s="1307"/>
      <c r="AT17" s="1307"/>
      <c r="AU17" s="1307"/>
      <c r="AV17" s="1307"/>
      <c r="AW17" s="1333"/>
      <c r="AX17" s="1333"/>
      <c r="AY17" s="1333"/>
      <c r="AZ17" s="1333"/>
      <c r="BA17" s="1333"/>
      <c r="BB17" s="1333"/>
      <c r="BC17" s="1333"/>
      <c r="BD17" s="1301"/>
      <c r="BE17" s="1301"/>
    </row>
    <row r="18" spans="1:57" ht="14.25" customHeight="1">
      <c r="A18" s="1349">
        <f ca="1">TODAY()</f>
        <v>46293</v>
      </c>
      <c r="B18" s="1301"/>
      <c r="C18" s="1306"/>
      <c r="D18" s="689"/>
      <c r="E18" s="1350"/>
      <c r="F18" s="689"/>
      <c r="G18" s="689"/>
      <c r="H18" s="1306"/>
      <c r="I18" s="1312">
        <v>42370</v>
      </c>
      <c r="J18" s="1315"/>
      <c r="K18" s="1315"/>
      <c r="L18" s="1302"/>
      <c r="M18" s="1301"/>
      <c r="N18" s="5"/>
      <c r="O18" s="5"/>
      <c r="P18" s="5"/>
      <c r="Q18" s="5"/>
      <c r="R18" s="5"/>
      <c r="S18" s="5"/>
      <c r="T18" s="5"/>
      <c r="U18" s="5"/>
      <c r="V18" s="5"/>
      <c r="W18" s="5"/>
      <c r="X18" s="5"/>
      <c r="Y18" s="5"/>
      <c r="Z18" s="5"/>
      <c r="AA18" s="5"/>
      <c r="AB18" s="5"/>
      <c r="AC18" s="5"/>
      <c r="AD18" s="5"/>
      <c r="AE18" s="5"/>
      <c r="AF18" s="1305"/>
      <c r="AG18" s="1305"/>
      <c r="AH18" s="5"/>
      <c r="AI18" s="5"/>
      <c r="AJ18" s="5"/>
      <c r="AK18" s="1346" t="s">
        <v>2284</v>
      </c>
      <c r="AL18" s="1347"/>
      <c r="AM18" s="1348"/>
      <c r="AN18" s="1351"/>
      <c r="AO18" s="1348"/>
      <c r="AP18" s="1348"/>
      <c r="AQ18" s="1307"/>
      <c r="AR18" s="1307"/>
      <c r="AS18" s="1347"/>
      <c r="AT18" s="1307"/>
      <c r="AU18" s="1307"/>
      <c r="AV18" s="1307"/>
      <c r="AW18" s="1333"/>
      <c r="AX18" s="1333"/>
      <c r="AY18" s="1333"/>
      <c r="AZ18" s="1333"/>
      <c r="BA18" s="1333"/>
      <c r="BB18" s="1333"/>
      <c r="BC18" s="1333"/>
      <c r="BD18" s="1301"/>
      <c r="BE18" s="1301"/>
    </row>
    <row r="19" spans="1:57" ht="14.25" customHeight="1">
      <c r="A19" s="1352" t="s">
        <v>2285</v>
      </c>
      <c r="B19" s="1301"/>
      <c r="C19" s="1353"/>
      <c r="D19" s="1354"/>
      <c r="E19" s="1354"/>
      <c r="F19" s="1354"/>
      <c r="G19" s="1354"/>
      <c r="H19" s="1353"/>
      <c r="I19" s="1312">
        <v>42736</v>
      </c>
      <c r="J19" s="1315"/>
      <c r="K19" s="1315"/>
      <c r="L19" s="1355"/>
      <c r="M19" s="1301"/>
      <c r="N19" s="5" t="s">
        <v>2286</v>
      </c>
      <c r="O19" s="5"/>
      <c r="P19" s="5"/>
      <c r="Q19" s="5"/>
      <c r="R19" s="5"/>
      <c r="S19" s="5"/>
      <c r="T19" s="5"/>
      <c r="U19" s="5"/>
      <c r="V19" s="5"/>
      <c r="W19" s="5"/>
      <c r="X19" s="5"/>
      <c r="Y19" s="5"/>
      <c r="Z19" s="5"/>
      <c r="AA19" s="5"/>
      <c r="AB19" s="5"/>
      <c r="AC19" s="5"/>
      <c r="AD19" s="5"/>
      <c r="AE19" s="5"/>
      <c r="AF19" s="1305"/>
      <c r="AG19" s="1305"/>
      <c r="AH19" s="1301"/>
      <c r="AI19" s="1301"/>
      <c r="AJ19" s="1301"/>
      <c r="AK19" s="1346" t="s">
        <v>2287</v>
      </c>
      <c r="AL19" s="1347"/>
      <c r="AM19" s="1348"/>
      <c r="AN19" s="1351"/>
      <c r="AO19" s="1348"/>
      <c r="AP19" s="1348"/>
      <c r="AQ19" s="1307"/>
      <c r="AR19" s="1307"/>
      <c r="AS19" s="1356"/>
      <c r="AT19" s="1307"/>
      <c r="AU19" s="1307"/>
      <c r="AV19" s="1307"/>
      <c r="AW19" s="1333"/>
      <c r="AX19" s="1333"/>
      <c r="AY19" s="1333"/>
      <c r="AZ19" s="1333"/>
      <c r="BA19" s="1333"/>
      <c r="BB19" s="1333"/>
      <c r="BC19" s="1333"/>
      <c r="BD19" s="1301"/>
      <c r="BE19" s="1301"/>
    </row>
    <row r="20" spans="1:57" ht="14.25" customHeight="1">
      <c r="A20" s="1352" t="s">
        <v>2288</v>
      </c>
      <c r="B20" s="1301"/>
      <c r="C20" s="1353"/>
      <c r="D20" s="1357"/>
      <c r="E20" s="1357"/>
      <c r="F20" s="1357"/>
      <c r="G20" s="1357"/>
      <c r="H20" s="1353"/>
      <c r="I20" s="1358">
        <v>43101</v>
      </c>
      <c r="J20" s="1315"/>
      <c r="K20" s="1315"/>
      <c r="L20" s="1355"/>
      <c r="M20" s="1301"/>
      <c r="N20" s="5"/>
      <c r="O20" s="5"/>
      <c r="P20" s="5"/>
      <c r="Q20" s="5"/>
      <c r="R20" s="5"/>
      <c r="S20" s="5"/>
      <c r="T20" s="5"/>
      <c r="U20" s="5"/>
      <c r="V20" s="5"/>
      <c r="W20" s="5"/>
      <c r="X20" s="5"/>
      <c r="Y20" s="5"/>
      <c r="Z20" s="5"/>
      <c r="AA20" s="5"/>
      <c r="AB20" s="5"/>
      <c r="AC20" s="5"/>
      <c r="AD20" s="5"/>
      <c r="AE20" s="5"/>
      <c r="AF20" s="1305"/>
      <c r="AG20" s="1305"/>
      <c r="AH20" s="1301"/>
      <c r="AI20" s="1301"/>
      <c r="AJ20" s="1301"/>
      <c r="AK20" s="1356" t="s">
        <v>2289</v>
      </c>
      <c r="AL20" s="1347"/>
      <c r="AM20" s="1348"/>
      <c r="AN20" s="1351"/>
      <c r="AO20" s="1348"/>
      <c r="AP20" s="1348"/>
      <c r="AQ20" s="1307"/>
      <c r="AR20" s="1307"/>
      <c r="AS20" s="1356"/>
      <c r="AT20" s="1307"/>
      <c r="AU20" s="1307"/>
      <c r="AV20" s="1307"/>
      <c r="AW20" s="1333"/>
      <c r="AX20" s="1333"/>
      <c r="AY20" s="1333"/>
      <c r="AZ20" s="1333"/>
      <c r="BA20" s="1333"/>
      <c r="BB20" s="1333"/>
      <c r="BC20" s="1333"/>
      <c r="BD20" s="1301"/>
      <c r="BE20" s="1301"/>
    </row>
    <row r="21" spans="1:57" ht="15" customHeight="1">
      <c r="A21" s="1352" t="s">
        <v>2290</v>
      </c>
      <c r="B21" s="1301"/>
      <c r="C21" s="1353"/>
      <c r="D21" s="1359"/>
      <c r="E21" s="16"/>
      <c r="F21" s="1357"/>
      <c r="G21" s="1357"/>
      <c r="H21" s="1353"/>
      <c r="I21" s="1358">
        <v>43466</v>
      </c>
      <c r="J21" s="1315"/>
      <c r="K21" s="1315"/>
      <c r="L21" s="1355"/>
      <c r="M21" s="1301"/>
      <c r="N21" s="5"/>
      <c r="O21" s="5"/>
      <c r="P21" s="5"/>
      <c r="Q21" s="5"/>
      <c r="R21" s="5"/>
      <c r="S21" s="5"/>
      <c r="T21" s="5"/>
      <c r="U21" s="5"/>
      <c r="V21" s="5"/>
      <c r="W21" s="5"/>
      <c r="X21" s="5"/>
      <c r="Y21" s="5"/>
      <c r="Z21" s="5"/>
      <c r="AA21" s="5"/>
      <c r="AB21" s="5"/>
      <c r="AC21" s="5"/>
      <c r="AD21" s="5"/>
      <c r="AE21" s="5"/>
      <c r="AF21" s="1305"/>
      <c r="AG21" s="1305"/>
      <c r="AH21" s="1301"/>
      <c r="AI21" s="1301"/>
      <c r="AJ21" s="1301"/>
      <c r="AK21" s="1332" t="s">
        <v>2291</v>
      </c>
      <c r="AL21" s="1347"/>
      <c r="AM21" s="1360"/>
      <c r="AN21" s="1360"/>
      <c r="AO21" s="1360"/>
      <c r="AP21" s="1360"/>
      <c r="AQ21" s="1307"/>
      <c r="AR21" s="1307"/>
      <c r="AS21" s="1307"/>
      <c r="AT21" s="1307"/>
      <c r="AU21" s="1307"/>
      <c r="AV21" s="1307"/>
      <c r="AW21" s="1333"/>
      <c r="AX21" s="1333"/>
      <c r="AY21" s="1333"/>
      <c r="AZ21" s="1333"/>
      <c r="BA21" s="1333"/>
      <c r="BB21" s="1333"/>
      <c r="BC21" s="1333"/>
      <c r="BD21" s="1301"/>
      <c r="BE21" s="1301"/>
    </row>
    <row r="22" spans="1:57" ht="14.25" customHeight="1">
      <c r="A22" s="1361" t="s">
        <v>2292</v>
      </c>
      <c r="B22" s="1301"/>
      <c r="C22" s="1353"/>
      <c r="D22" s="1359"/>
      <c r="E22" s="1362"/>
      <c r="F22" s="1357"/>
      <c r="G22" s="1357"/>
      <c r="H22" s="1353"/>
      <c r="I22" s="1358">
        <v>43831</v>
      </c>
      <c r="J22" s="1315"/>
      <c r="K22" s="1315"/>
      <c r="L22" s="1355"/>
      <c r="M22" s="1301"/>
      <c r="N22" s="5"/>
      <c r="O22" s="5"/>
      <c r="P22" s="5"/>
      <c r="Q22" s="5"/>
      <c r="R22" s="5"/>
      <c r="S22" s="5"/>
      <c r="T22" s="5"/>
      <c r="U22" s="5"/>
      <c r="V22" s="5"/>
      <c r="W22" s="5"/>
      <c r="X22" s="5"/>
      <c r="Y22" s="5"/>
      <c r="Z22" s="5"/>
      <c r="AA22" s="5"/>
      <c r="AB22" s="5"/>
      <c r="AC22" s="5"/>
      <c r="AD22" s="5"/>
      <c r="AE22" s="5"/>
      <c r="AF22" s="1305"/>
      <c r="AG22" s="1305"/>
      <c r="AH22" s="1301"/>
      <c r="AI22" s="1301"/>
      <c r="AJ22" s="1301"/>
      <c r="AK22" s="1363" t="s">
        <v>2293</v>
      </c>
      <c r="AL22" s="1347"/>
      <c r="AM22" s="1364"/>
      <c r="AN22" s="1364"/>
      <c r="AO22" s="1364"/>
      <c r="AP22" s="1364"/>
      <c r="AQ22" s="1307"/>
      <c r="AR22" s="1307"/>
      <c r="AS22" s="1307"/>
      <c r="AT22" s="1307"/>
      <c r="AU22" s="1307"/>
      <c r="AV22" s="1307"/>
      <c r="AW22" s="1333"/>
      <c r="AX22" s="1333"/>
      <c r="AY22" s="1333"/>
      <c r="AZ22" s="1333"/>
      <c r="BA22" s="1333"/>
      <c r="BB22" s="1333"/>
      <c r="BC22" s="1333"/>
      <c r="BD22" s="1301"/>
      <c r="BE22" s="1301"/>
    </row>
    <row r="23" spans="1:57" ht="14.25" customHeight="1">
      <c r="A23" s="1301"/>
      <c r="B23" s="1301"/>
      <c r="C23" s="1353"/>
      <c r="D23" s="1365"/>
      <c r="E23" s="1366"/>
      <c r="F23" s="1367"/>
      <c r="G23" s="1367"/>
      <c r="H23" s="1353"/>
      <c r="I23" s="1358">
        <v>44197</v>
      </c>
      <c r="J23" s="1315"/>
      <c r="K23" s="1315"/>
      <c r="L23" s="1355"/>
      <c r="M23" s="1301"/>
      <c r="N23" s="5"/>
      <c r="O23" s="5"/>
      <c r="P23" s="5"/>
      <c r="Q23" s="5"/>
      <c r="R23" s="5"/>
      <c r="S23" s="5"/>
      <c r="T23" s="5"/>
      <c r="U23" s="5"/>
      <c r="V23" s="5"/>
      <c r="W23" s="5"/>
      <c r="X23" s="5"/>
      <c r="Y23" s="5"/>
      <c r="Z23" s="5"/>
      <c r="AA23" s="5"/>
      <c r="AB23" s="5"/>
      <c r="AC23" s="5"/>
      <c r="AD23" s="5"/>
      <c r="AE23" s="5"/>
      <c r="AF23" s="1305"/>
      <c r="AG23" s="1305"/>
      <c r="AH23" s="1301"/>
      <c r="AI23" s="1301"/>
      <c r="AJ23" s="1301"/>
      <c r="AK23" s="1301"/>
      <c r="AL23" s="1301"/>
      <c r="AM23" s="1301"/>
      <c r="AN23" s="1301"/>
      <c r="AO23" s="1301"/>
      <c r="AP23" s="1301"/>
      <c r="AQ23" s="1301"/>
      <c r="AR23" s="1301"/>
      <c r="AS23" s="1301"/>
      <c r="AT23" s="1301"/>
      <c r="AU23" s="1301"/>
      <c r="AV23" s="1301"/>
      <c r="AW23" s="1301"/>
      <c r="AX23" s="1301"/>
      <c r="AY23" s="1301"/>
      <c r="AZ23" s="1301"/>
      <c r="BA23" s="1301"/>
      <c r="BB23" s="1301"/>
      <c r="BC23" s="1301"/>
      <c r="BD23" s="1301"/>
      <c r="BE23" s="1301"/>
    </row>
    <row r="24" spans="1:57" ht="14.25" customHeight="1">
      <c r="A24" s="1301"/>
      <c r="B24" s="1301" t="s">
        <v>2294</v>
      </c>
      <c r="C24" s="1306"/>
      <c r="D24" s="1365"/>
      <c r="E24" s="1366"/>
      <c r="F24" s="1367"/>
      <c r="G24" s="1367"/>
      <c r="H24" s="1306"/>
      <c r="I24" s="1358">
        <v>44562</v>
      </c>
      <c r="J24" s="1315"/>
      <c r="K24" s="1315"/>
      <c r="L24" s="1302"/>
      <c r="M24" s="1301"/>
      <c r="N24" s="5"/>
      <c r="O24" s="5"/>
      <c r="P24" s="5"/>
      <c r="Q24" s="5"/>
      <c r="R24" s="5"/>
      <c r="S24" s="5"/>
      <c r="T24" s="5"/>
      <c r="U24" s="5"/>
      <c r="V24" s="5"/>
      <c r="W24" s="5"/>
      <c r="X24" s="5"/>
      <c r="Y24" s="5"/>
      <c r="Z24" s="5"/>
      <c r="AA24" s="5"/>
      <c r="AB24" s="5"/>
      <c r="AC24" s="5"/>
      <c r="AD24" s="5"/>
      <c r="AE24" s="5"/>
      <c r="AF24" s="1305"/>
      <c r="AG24" s="1305"/>
      <c r="AH24" s="1301"/>
      <c r="AI24" s="1301"/>
      <c r="AJ24" s="1301"/>
      <c r="AK24" s="1301"/>
      <c r="AL24" s="1301"/>
      <c r="AM24" s="1301"/>
      <c r="AN24" s="1301"/>
      <c r="AO24" s="1301"/>
      <c r="AP24" s="1301"/>
      <c r="AQ24" s="1301"/>
      <c r="AR24" s="1301"/>
      <c r="AS24" s="1301"/>
      <c r="AT24" s="1301"/>
      <c r="AU24" s="1301"/>
      <c r="AV24" s="1301"/>
      <c r="AW24" s="1301"/>
      <c r="AX24" s="1301"/>
      <c r="AY24" s="1301"/>
      <c r="AZ24" s="1301"/>
      <c r="BA24" s="1301"/>
      <c r="BB24" s="1301"/>
      <c r="BC24" s="1301"/>
      <c r="BD24" s="1301"/>
      <c r="BE24" s="1301"/>
    </row>
    <row r="25" spans="1:57" ht="14.25" customHeight="1">
      <c r="A25" s="1301"/>
      <c r="B25" s="1301" t="e">
        <v>#NAME?</v>
      </c>
      <c r="C25" s="1306"/>
      <c r="D25" s="1365"/>
      <c r="E25" s="1366"/>
      <c r="F25" s="1367"/>
      <c r="G25" s="1367"/>
      <c r="H25" s="1306"/>
      <c r="I25" s="1358">
        <v>44927</v>
      </c>
      <c r="J25" s="1368"/>
      <c r="K25" s="1368"/>
      <c r="L25" s="1302"/>
      <c r="M25" s="1369">
        <v>1</v>
      </c>
      <c r="N25" s="1370">
        <v>2</v>
      </c>
      <c r="O25" s="1370">
        <v>3</v>
      </c>
      <c r="P25" s="1370">
        <v>4</v>
      </c>
      <c r="Q25" s="1370">
        <v>5</v>
      </c>
      <c r="R25" s="1370">
        <v>6</v>
      </c>
      <c r="S25" s="1370">
        <v>7</v>
      </c>
      <c r="T25" s="1370">
        <v>8</v>
      </c>
      <c r="U25" s="1370">
        <v>9</v>
      </c>
      <c r="V25" s="1370">
        <v>10</v>
      </c>
      <c r="W25" s="1370">
        <v>11</v>
      </c>
      <c r="X25" s="1370">
        <v>12</v>
      </c>
      <c r="Y25" s="1370">
        <v>13</v>
      </c>
      <c r="Z25" s="1370">
        <v>14</v>
      </c>
      <c r="AA25" s="1370">
        <v>15</v>
      </c>
      <c r="AB25" s="1370">
        <v>16</v>
      </c>
      <c r="AC25" s="1370">
        <v>17</v>
      </c>
      <c r="AD25" s="1370">
        <v>18</v>
      </c>
      <c r="AE25" s="1370">
        <v>19</v>
      </c>
      <c r="AF25" s="1370">
        <v>20</v>
      </c>
      <c r="AG25" s="1370">
        <v>21</v>
      </c>
      <c r="AH25" s="1301"/>
      <c r="AI25" s="1301"/>
      <c r="AJ25" s="1301"/>
      <c r="AK25" s="1301"/>
      <c r="AL25" s="1301"/>
      <c r="AM25" s="1301"/>
      <c r="AN25" s="1301"/>
      <c r="AO25" s="1301"/>
      <c r="AP25" s="1301"/>
      <c r="AQ25" s="1301"/>
      <c r="AR25" s="1301"/>
      <c r="AS25" s="1301"/>
      <c r="AT25" s="1301"/>
      <c r="AU25" s="1301"/>
      <c r="AV25" s="1301"/>
      <c r="AW25" s="1301"/>
      <c r="AX25" s="1301"/>
      <c r="AY25" s="1301"/>
      <c r="AZ25" s="1301"/>
      <c r="BA25" s="1301"/>
      <c r="BB25" s="1301"/>
      <c r="BC25" s="1301"/>
      <c r="BD25" s="1301"/>
      <c r="BE25" s="1301"/>
    </row>
    <row r="26" spans="1:57" ht="14.25" customHeight="1">
      <c r="A26" s="1347" t="s">
        <v>2295</v>
      </c>
      <c r="B26" s="1342" t="str">
        <f>$M$3</f>
        <v>종목코드 ks equity</v>
      </c>
      <c r="C26" s="1371"/>
      <c r="D26" s="1360" t="s">
        <v>2295</v>
      </c>
      <c r="E26" s="1367"/>
      <c r="F26" s="1367"/>
      <c r="G26" s="1367"/>
      <c r="H26" s="1371"/>
      <c r="I26" s="1358">
        <v>45292</v>
      </c>
      <c r="J26" s="1368"/>
      <c r="K26" s="1368"/>
      <c r="L26" s="1372"/>
      <c r="M26" s="5" t="s">
        <v>2296</v>
      </c>
      <c r="N26" s="5" t="s">
        <v>2297</v>
      </c>
      <c r="O26" s="583" t="s">
        <v>2298</v>
      </c>
      <c r="P26" s="583"/>
      <c r="Q26" s="583"/>
      <c r="R26" s="583"/>
      <c r="S26" s="583"/>
      <c r="T26" s="1373" t="s">
        <v>2299</v>
      </c>
      <c r="U26" s="1373"/>
      <c r="V26" s="1373"/>
      <c r="W26" s="1373"/>
      <c r="X26" s="1373"/>
      <c r="Y26" s="583" t="s">
        <v>1459</v>
      </c>
      <c r="Z26" s="583"/>
      <c r="AA26" s="1373" t="s">
        <v>1464</v>
      </c>
      <c r="AB26" s="1373"/>
      <c r="AC26" s="1306" t="s">
        <v>2300</v>
      </c>
      <c r="AD26" s="583" t="s">
        <v>1459</v>
      </c>
      <c r="AE26" s="1373" t="s">
        <v>1464</v>
      </c>
      <c r="AF26" s="1374" t="s">
        <v>2298</v>
      </c>
      <c r="AG26" s="1375" t="s">
        <v>2299</v>
      </c>
      <c r="AH26" s="5"/>
      <c r="AI26" s="5"/>
      <c r="AJ26" s="5"/>
      <c r="AK26" s="5"/>
      <c r="AL26" s="5"/>
      <c r="AM26" s="5"/>
      <c r="AN26" s="5"/>
      <c r="AO26" s="5"/>
      <c r="AP26" s="5"/>
      <c r="AQ26" s="5"/>
      <c r="AR26" s="5"/>
      <c r="AS26" s="5"/>
      <c r="AT26" s="5"/>
      <c r="AU26" s="5"/>
      <c r="AV26" s="5"/>
      <c r="AW26" s="5"/>
      <c r="AX26" s="5"/>
      <c r="AY26" s="5"/>
      <c r="AZ26" s="5"/>
      <c r="BA26" s="5"/>
      <c r="BB26" s="5"/>
      <c r="BC26" s="5"/>
      <c r="BD26" s="5"/>
      <c r="BE26" s="5"/>
    </row>
    <row r="27" spans="1:57" ht="14.25" customHeight="1">
      <c r="A27" s="1376" t="s">
        <v>2301</v>
      </c>
      <c r="B27" s="1301" t="s">
        <v>2302</v>
      </c>
      <c r="C27" s="1372"/>
      <c r="D27" s="1377" t="s">
        <v>2303</v>
      </c>
      <c r="E27" s="1378" t="s">
        <v>2304</v>
      </c>
      <c r="F27" s="1357"/>
      <c r="G27" s="1357"/>
      <c r="H27" s="1372"/>
      <c r="I27" s="1358">
        <v>45658</v>
      </c>
      <c r="J27" s="1368"/>
      <c r="K27" s="1368"/>
      <c r="L27" s="1372"/>
      <c r="M27" s="1379">
        <v>43831</v>
      </c>
      <c r="N27" s="1354">
        <f t="shared" ref="N27:N281" si="1">VLOOKUP($M27,$A$27:$B$24073,2,TRUE)</f>
        <v>0</v>
      </c>
      <c r="O27" s="1380">
        <v>10</v>
      </c>
      <c r="P27" s="1380">
        <v>14</v>
      </c>
      <c r="Q27" s="1380">
        <v>18</v>
      </c>
      <c r="R27" s="1380">
        <v>22</v>
      </c>
      <c r="S27" s="1380">
        <v>26</v>
      </c>
      <c r="T27" s="1381">
        <v>1</v>
      </c>
      <c r="U27" s="1381">
        <v>1.8</v>
      </c>
      <c r="V27" s="1381">
        <v>2.6</v>
      </c>
      <c r="W27" s="1381">
        <v>3.4</v>
      </c>
      <c r="X27" s="1381">
        <v>4.2</v>
      </c>
      <c r="Y27" s="583" t="s">
        <v>2305</v>
      </c>
      <c r="Z27" s="583" t="s">
        <v>2306</v>
      </c>
      <c r="AA27" s="1373" t="s">
        <v>2305</v>
      </c>
      <c r="AB27" s="1373" t="s">
        <v>2306</v>
      </c>
      <c r="AC27" s="1306"/>
      <c r="AD27" s="583" t="s">
        <v>2307</v>
      </c>
      <c r="AE27" s="1373" t="s">
        <v>2307</v>
      </c>
      <c r="AF27" s="1374" t="s">
        <v>2307</v>
      </c>
      <c r="AG27" s="1375" t="s">
        <v>2307</v>
      </c>
      <c r="AH27" s="5"/>
      <c r="AI27" s="5"/>
      <c r="AJ27" s="5"/>
      <c r="AK27" s="5"/>
      <c r="AL27" s="5"/>
      <c r="AM27" s="5"/>
      <c r="AN27" s="5"/>
      <c r="AO27" s="5"/>
      <c r="AP27" s="5"/>
      <c r="AQ27" s="5"/>
      <c r="AR27" s="5"/>
      <c r="AS27" s="5"/>
      <c r="AT27" s="5"/>
      <c r="AU27" s="5"/>
      <c r="AV27" s="5"/>
      <c r="AW27" s="5"/>
      <c r="AX27" s="5"/>
      <c r="AY27" s="5"/>
      <c r="AZ27" s="5"/>
      <c r="BA27" s="5"/>
      <c r="BB27" s="5"/>
      <c r="BC27" s="5"/>
      <c r="BD27" s="5"/>
      <c r="BE27" s="5"/>
    </row>
    <row r="28" spans="1:57" ht="14.25" customHeight="1">
      <c r="A28" s="1376">
        <v>43831</v>
      </c>
      <c r="B28" s="1301"/>
      <c r="C28" s="1372"/>
      <c r="D28" s="1376">
        <v>43466</v>
      </c>
      <c r="E28" s="1357"/>
      <c r="F28" s="1357"/>
      <c r="G28" s="1357"/>
      <c r="H28" s="1372"/>
      <c r="I28" s="1312">
        <v>46023</v>
      </c>
      <c r="J28" s="1368"/>
      <c r="K28" s="1368"/>
      <c r="L28" s="1372"/>
      <c r="M28" s="1382">
        <f t="shared" ref="M28:M282" si="2">M27+1</f>
        <v>43832</v>
      </c>
      <c r="N28" s="1354">
        <f t="shared" si="1"/>
        <v>0</v>
      </c>
      <c r="O28" s="1383">
        <f t="shared" ref="O28:S28" si="3">$AD28*O$27</f>
        <v>0</v>
      </c>
      <c r="P28" s="1383">
        <f t="shared" si="3"/>
        <v>0</v>
      </c>
      <c r="Q28" s="1383">
        <f t="shared" si="3"/>
        <v>0</v>
      </c>
      <c r="R28" s="1383">
        <f t="shared" si="3"/>
        <v>0</v>
      </c>
      <c r="S28" s="1383">
        <f t="shared" si="3"/>
        <v>0</v>
      </c>
      <c r="T28" s="1383">
        <f t="shared" ref="T28:X28" si="4">$AE28*T$27</f>
        <v>0</v>
      </c>
      <c r="U28" s="1383">
        <f t="shared" si="4"/>
        <v>0</v>
      </c>
      <c r="V28" s="1383">
        <f t="shared" si="4"/>
        <v>0</v>
      </c>
      <c r="W28" s="1383">
        <f t="shared" si="4"/>
        <v>0</v>
      </c>
      <c r="X28" s="1383">
        <f t="shared" si="4"/>
        <v>0</v>
      </c>
      <c r="Y28" s="1383">
        <f t="shared" ref="Y28:Y282" si="5">VLOOKUP($M28,$I$3:$K$231,2)</f>
        <v>0</v>
      </c>
      <c r="Z28" s="1383">
        <f t="shared" ref="Z28:Z282" si="6">VLOOKUP($M28+365,$I$3:$K$231,2)</f>
        <v>0</v>
      </c>
      <c r="AA28" s="1383">
        <f t="shared" ref="AA28:AA282" si="7">VLOOKUP($M28,$I$3:$K$231,3)</f>
        <v>0</v>
      </c>
      <c r="AB28" s="1383">
        <f t="shared" ref="AB28:AB282" si="8">VLOOKUP($M28+365,$I$3:$K$231,3)</f>
        <v>0</v>
      </c>
      <c r="AC28" s="5">
        <f t="shared" ref="AC28:AC282" si="9">M28-DATE(YEAR(M28),1,1)</f>
        <v>1</v>
      </c>
      <c r="AD28" s="1383">
        <f t="shared" ref="AD28:AD282" si="10">(Y28*(365-AC28)+Z28*AC28)/365</f>
        <v>0</v>
      </c>
      <c r="AE28" s="1383">
        <f t="shared" ref="AE28:AE282" si="11">(AA28*(365-AC28)+AB28*AC28)/365</f>
        <v>0</v>
      </c>
      <c r="AF28" s="1305" t="e">
        <f t="shared" ref="AF28:AF282" si="12">N28/AD28</f>
        <v>#DIV/0!</v>
      </c>
      <c r="AG28" s="1305" t="e">
        <f t="shared" ref="AG28:AG282" si="13">N28/AE28</f>
        <v>#DIV/0!</v>
      </c>
      <c r="AH28" s="5"/>
      <c r="AI28" s="5"/>
      <c r="AJ28" s="5"/>
      <c r="AK28" s="5"/>
      <c r="AL28" s="5"/>
      <c r="AM28" s="5"/>
      <c r="AN28" s="5"/>
      <c r="AO28" s="5"/>
      <c r="AP28" s="5"/>
      <c r="AQ28" s="5"/>
      <c r="AR28" s="5"/>
      <c r="AS28" s="5"/>
      <c r="AT28" s="5"/>
      <c r="AU28" s="5"/>
      <c r="AV28" s="5"/>
      <c r="AW28" s="5"/>
      <c r="AX28" s="5"/>
      <c r="AY28" s="5"/>
      <c r="AZ28" s="5"/>
      <c r="BA28" s="5"/>
      <c r="BB28" s="5"/>
      <c r="BC28" s="5"/>
      <c r="BD28" s="5"/>
      <c r="BE28" s="5"/>
    </row>
    <row r="29" spans="1:57" ht="14.25" customHeight="1">
      <c r="A29" s="1376">
        <v>43832</v>
      </c>
      <c r="B29" s="1301"/>
      <c r="C29" s="1372"/>
      <c r="D29" s="1376">
        <v>43467</v>
      </c>
      <c r="E29" s="1357"/>
      <c r="F29" s="1357"/>
      <c r="G29" s="1357"/>
      <c r="H29" s="1372"/>
      <c r="I29" s="1312">
        <v>46388</v>
      </c>
      <c r="J29" s="1368"/>
      <c r="K29" s="1368"/>
      <c r="L29" s="1372"/>
      <c r="M29" s="1382">
        <f t="shared" si="2"/>
        <v>43833</v>
      </c>
      <c r="N29" s="1354">
        <f t="shared" si="1"/>
        <v>0</v>
      </c>
      <c r="O29" s="1383">
        <f t="shared" ref="O29:S29" si="14">$AD29*O$27</f>
        <v>0</v>
      </c>
      <c r="P29" s="1383">
        <f t="shared" si="14"/>
        <v>0</v>
      </c>
      <c r="Q29" s="1383">
        <f t="shared" si="14"/>
        <v>0</v>
      </c>
      <c r="R29" s="1383">
        <f t="shared" si="14"/>
        <v>0</v>
      </c>
      <c r="S29" s="1383">
        <f t="shared" si="14"/>
        <v>0</v>
      </c>
      <c r="T29" s="1383">
        <f t="shared" ref="T29:X29" si="15">$AE29*T$27</f>
        <v>0</v>
      </c>
      <c r="U29" s="1383">
        <f t="shared" si="15"/>
        <v>0</v>
      </c>
      <c r="V29" s="1383">
        <f t="shared" si="15"/>
        <v>0</v>
      </c>
      <c r="W29" s="1383">
        <f t="shared" si="15"/>
        <v>0</v>
      </c>
      <c r="X29" s="1383">
        <f t="shared" si="15"/>
        <v>0</v>
      </c>
      <c r="Y29" s="1383">
        <f t="shared" si="5"/>
        <v>0</v>
      </c>
      <c r="Z29" s="1383">
        <f t="shared" si="6"/>
        <v>0</v>
      </c>
      <c r="AA29" s="1383">
        <f t="shared" si="7"/>
        <v>0</v>
      </c>
      <c r="AB29" s="1383">
        <f t="shared" si="8"/>
        <v>0</v>
      </c>
      <c r="AC29" s="5">
        <f t="shared" si="9"/>
        <v>2</v>
      </c>
      <c r="AD29" s="1383">
        <f t="shared" si="10"/>
        <v>0</v>
      </c>
      <c r="AE29" s="1383">
        <f t="shared" si="11"/>
        <v>0</v>
      </c>
      <c r="AF29" s="1305" t="e">
        <f t="shared" si="12"/>
        <v>#DIV/0!</v>
      </c>
      <c r="AG29" s="1305" t="e">
        <f t="shared" si="13"/>
        <v>#DIV/0!</v>
      </c>
      <c r="AH29" s="5"/>
      <c r="AI29" s="5"/>
      <c r="AJ29" s="5"/>
      <c r="AK29" s="5"/>
      <c r="AL29" s="5"/>
      <c r="AM29" s="5"/>
      <c r="AN29" s="5"/>
      <c r="AO29" s="5"/>
      <c r="AP29" s="5"/>
      <c r="AQ29" s="5"/>
      <c r="AR29" s="5"/>
      <c r="AS29" s="5"/>
      <c r="AT29" s="5"/>
      <c r="AU29" s="5"/>
      <c r="AV29" s="5"/>
      <c r="AW29" s="5"/>
      <c r="AX29" s="5"/>
      <c r="AY29" s="5"/>
      <c r="AZ29" s="5"/>
      <c r="BA29" s="5"/>
      <c r="BB29" s="5"/>
      <c r="BC29" s="5"/>
      <c r="BD29" s="5"/>
      <c r="BE29" s="5"/>
    </row>
    <row r="30" spans="1:57" ht="14.25" customHeight="1">
      <c r="A30" s="1376">
        <v>43833</v>
      </c>
      <c r="B30" s="1301"/>
      <c r="C30" s="1372"/>
      <c r="D30" s="1376">
        <v>43468</v>
      </c>
      <c r="E30" s="1357"/>
      <c r="F30" s="1357"/>
      <c r="G30" s="1357"/>
      <c r="H30" s="1372"/>
      <c r="I30" s="1312">
        <v>46753</v>
      </c>
      <c r="J30" s="1368"/>
      <c r="K30" s="1368"/>
      <c r="L30" s="1372"/>
      <c r="M30" s="1382">
        <f t="shared" si="2"/>
        <v>43834</v>
      </c>
      <c r="N30" s="1354">
        <f t="shared" si="1"/>
        <v>0</v>
      </c>
      <c r="O30" s="1383">
        <f t="shared" ref="O30:S30" si="16">$AD30*O$27</f>
        <v>0</v>
      </c>
      <c r="P30" s="1383">
        <f t="shared" si="16"/>
        <v>0</v>
      </c>
      <c r="Q30" s="1383">
        <f t="shared" si="16"/>
        <v>0</v>
      </c>
      <c r="R30" s="1383">
        <f t="shared" si="16"/>
        <v>0</v>
      </c>
      <c r="S30" s="1383">
        <f t="shared" si="16"/>
        <v>0</v>
      </c>
      <c r="T30" s="1383">
        <f t="shared" ref="T30:X30" si="17">$AE30*T$27</f>
        <v>0</v>
      </c>
      <c r="U30" s="1383">
        <f t="shared" si="17"/>
        <v>0</v>
      </c>
      <c r="V30" s="1383">
        <f t="shared" si="17"/>
        <v>0</v>
      </c>
      <c r="W30" s="1383">
        <f t="shared" si="17"/>
        <v>0</v>
      </c>
      <c r="X30" s="1383">
        <f t="shared" si="17"/>
        <v>0</v>
      </c>
      <c r="Y30" s="1383">
        <f t="shared" si="5"/>
        <v>0</v>
      </c>
      <c r="Z30" s="1383">
        <f t="shared" si="6"/>
        <v>0</v>
      </c>
      <c r="AA30" s="1383">
        <f t="shared" si="7"/>
        <v>0</v>
      </c>
      <c r="AB30" s="1383">
        <f t="shared" si="8"/>
        <v>0</v>
      </c>
      <c r="AC30" s="5">
        <f t="shared" si="9"/>
        <v>3</v>
      </c>
      <c r="AD30" s="1383">
        <f t="shared" si="10"/>
        <v>0</v>
      </c>
      <c r="AE30" s="1383">
        <f t="shared" si="11"/>
        <v>0</v>
      </c>
      <c r="AF30" s="1305" t="e">
        <f t="shared" si="12"/>
        <v>#DIV/0!</v>
      </c>
      <c r="AG30" s="1305" t="e">
        <f t="shared" si="13"/>
        <v>#DIV/0!</v>
      </c>
      <c r="AH30" s="5"/>
      <c r="AI30" s="5"/>
      <c r="AJ30" s="5"/>
      <c r="AK30" s="5"/>
      <c r="AL30" s="5"/>
      <c r="AM30" s="5"/>
      <c r="AN30" s="5"/>
      <c r="AO30" s="5"/>
      <c r="AP30" s="5"/>
      <c r="AQ30" s="5"/>
      <c r="AR30" s="5"/>
      <c r="AS30" s="5"/>
      <c r="AT30" s="5"/>
      <c r="AU30" s="5"/>
      <c r="AV30" s="5"/>
      <c r="AW30" s="5"/>
      <c r="AX30" s="5"/>
      <c r="AY30" s="5"/>
      <c r="AZ30" s="5"/>
      <c r="BA30" s="5"/>
      <c r="BB30" s="5"/>
      <c r="BC30" s="5"/>
      <c r="BD30" s="5"/>
      <c r="BE30" s="5"/>
    </row>
    <row r="31" spans="1:57" ht="14.25" customHeight="1">
      <c r="A31" s="1376">
        <v>43834</v>
      </c>
      <c r="B31" s="1301"/>
      <c r="C31" s="1372"/>
      <c r="D31" s="1376">
        <v>43469</v>
      </c>
      <c r="E31" s="1357"/>
      <c r="F31" s="1357"/>
      <c r="G31" s="1357"/>
      <c r="H31" s="1372"/>
      <c r="I31" s="1303"/>
      <c r="J31" s="1301"/>
      <c r="K31" s="1301"/>
      <c r="L31" s="1372"/>
      <c r="M31" s="1382">
        <f t="shared" si="2"/>
        <v>43835</v>
      </c>
      <c r="N31" s="1354">
        <f t="shared" si="1"/>
        <v>0</v>
      </c>
      <c r="O31" s="1383">
        <f t="shared" ref="O31:S31" si="18">$AD31*O$27</f>
        <v>0</v>
      </c>
      <c r="P31" s="1383">
        <f t="shared" si="18"/>
        <v>0</v>
      </c>
      <c r="Q31" s="1383">
        <f t="shared" si="18"/>
        <v>0</v>
      </c>
      <c r="R31" s="1383">
        <f t="shared" si="18"/>
        <v>0</v>
      </c>
      <c r="S31" s="1383">
        <f t="shared" si="18"/>
        <v>0</v>
      </c>
      <c r="T31" s="1383">
        <f t="shared" ref="T31:X31" si="19">$AE31*T$27</f>
        <v>0</v>
      </c>
      <c r="U31" s="1383">
        <f t="shared" si="19"/>
        <v>0</v>
      </c>
      <c r="V31" s="1383">
        <f t="shared" si="19"/>
        <v>0</v>
      </c>
      <c r="W31" s="1383">
        <f t="shared" si="19"/>
        <v>0</v>
      </c>
      <c r="X31" s="1383">
        <f t="shared" si="19"/>
        <v>0</v>
      </c>
      <c r="Y31" s="1383">
        <f t="shared" si="5"/>
        <v>0</v>
      </c>
      <c r="Z31" s="1383">
        <f t="shared" si="6"/>
        <v>0</v>
      </c>
      <c r="AA31" s="1383">
        <f t="shared" si="7"/>
        <v>0</v>
      </c>
      <c r="AB31" s="1383">
        <f t="shared" si="8"/>
        <v>0</v>
      </c>
      <c r="AC31" s="5">
        <f t="shared" si="9"/>
        <v>4</v>
      </c>
      <c r="AD31" s="1383">
        <f t="shared" si="10"/>
        <v>0</v>
      </c>
      <c r="AE31" s="1383">
        <f t="shared" si="11"/>
        <v>0</v>
      </c>
      <c r="AF31" s="1305" t="e">
        <f t="shared" si="12"/>
        <v>#DIV/0!</v>
      </c>
      <c r="AG31" s="1305" t="e">
        <f t="shared" si="13"/>
        <v>#DIV/0!</v>
      </c>
      <c r="AH31" s="5"/>
      <c r="AI31" s="5"/>
      <c r="AJ31" s="5"/>
      <c r="AK31" s="5"/>
      <c r="AL31" s="5"/>
      <c r="AM31" s="5"/>
      <c r="AN31" s="5"/>
      <c r="AO31" s="5"/>
      <c r="AP31" s="5"/>
      <c r="AQ31" s="5"/>
      <c r="AR31" s="5"/>
      <c r="AS31" s="5"/>
      <c r="AT31" s="5"/>
      <c r="AU31" s="5"/>
      <c r="AV31" s="5"/>
      <c r="AW31" s="5"/>
      <c r="AX31" s="5"/>
      <c r="AY31" s="5"/>
      <c r="AZ31" s="5"/>
      <c r="BA31" s="5"/>
      <c r="BB31" s="5"/>
      <c r="BC31" s="5"/>
      <c r="BD31" s="5"/>
      <c r="BE31" s="5"/>
    </row>
    <row r="32" spans="1:57" ht="14.25" customHeight="1">
      <c r="A32" s="1376">
        <v>43835</v>
      </c>
      <c r="B32" s="1301"/>
      <c r="C32" s="1372"/>
      <c r="D32" s="1376">
        <v>43470</v>
      </c>
      <c r="E32" s="1357"/>
      <c r="F32" s="1357"/>
      <c r="G32" s="1357"/>
      <c r="H32" s="1372"/>
      <c r="I32" s="1303"/>
      <c r="J32" s="1301"/>
      <c r="K32" s="1301"/>
      <c r="L32" s="1372"/>
      <c r="M32" s="1382">
        <f t="shared" si="2"/>
        <v>43836</v>
      </c>
      <c r="N32" s="1354">
        <f t="shared" si="1"/>
        <v>0</v>
      </c>
      <c r="O32" s="1383">
        <f t="shared" ref="O32:S32" si="20">$AD32*O$27</f>
        <v>0</v>
      </c>
      <c r="P32" s="1383">
        <f t="shared" si="20"/>
        <v>0</v>
      </c>
      <c r="Q32" s="1383">
        <f t="shared" si="20"/>
        <v>0</v>
      </c>
      <c r="R32" s="1383">
        <f t="shared" si="20"/>
        <v>0</v>
      </c>
      <c r="S32" s="1383">
        <f t="shared" si="20"/>
        <v>0</v>
      </c>
      <c r="T32" s="1383">
        <f t="shared" ref="T32:X32" si="21">$AE32*T$27</f>
        <v>0</v>
      </c>
      <c r="U32" s="1383">
        <f t="shared" si="21"/>
        <v>0</v>
      </c>
      <c r="V32" s="1383">
        <f t="shared" si="21"/>
        <v>0</v>
      </c>
      <c r="W32" s="1383">
        <f t="shared" si="21"/>
        <v>0</v>
      </c>
      <c r="X32" s="1383">
        <f t="shared" si="21"/>
        <v>0</v>
      </c>
      <c r="Y32" s="1383">
        <f t="shared" si="5"/>
        <v>0</v>
      </c>
      <c r="Z32" s="1383">
        <f t="shared" si="6"/>
        <v>0</v>
      </c>
      <c r="AA32" s="1383">
        <f t="shared" si="7"/>
        <v>0</v>
      </c>
      <c r="AB32" s="1383">
        <f t="shared" si="8"/>
        <v>0</v>
      </c>
      <c r="AC32" s="5">
        <f t="shared" si="9"/>
        <v>5</v>
      </c>
      <c r="AD32" s="1383">
        <f t="shared" si="10"/>
        <v>0</v>
      </c>
      <c r="AE32" s="1383">
        <f t="shared" si="11"/>
        <v>0</v>
      </c>
      <c r="AF32" s="1305" t="e">
        <f t="shared" si="12"/>
        <v>#DIV/0!</v>
      </c>
      <c r="AG32" s="1305" t="e">
        <f t="shared" si="13"/>
        <v>#DIV/0!</v>
      </c>
      <c r="AH32" s="5"/>
      <c r="AI32" s="5"/>
      <c r="AJ32" s="5"/>
      <c r="AK32" s="5"/>
      <c r="AL32" s="5"/>
      <c r="AM32" s="5"/>
      <c r="AN32" s="5"/>
      <c r="AO32" s="5"/>
      <c r="AP32" s="5"/>
      <c r="AQ32" s="5"/>
      <c r="AR32" s="5"/>
      <c r="AS32" s="5"/>
      <c r="AT32" s="5"/>
      <c r="AU32" s="5"/>
      <c r="AV32" s="5"/>
      <c r="AW32" s="5"/>
      <c r="AX32" s="5"/>
      <c r="AY32" s="5"/>
      <c r="AZ32" s="5"/>
      <c r="BA32" s="5"/>
      <c r="BB32" s="5"/>
      <c r="BC32" s="5"/>
      <c r="BD32" s="5"/>
      <c r="BE32" s="5"/>
    </row>
    <row r="33" spans="1:57" ht="14.25" customHeight="1">
      <c r="A33" s="1376">
        <v>43836</v>
      </c>
      <c r="B33" s="1301"/>
      <c r="C33" s="1372"/>
      <c r="D33" s="1376">
        <v>43471</v>
      </c>
      <c r="E33" s="1357"/>
      <c r="F33" s="1357"/>
      <c r="G33" s="1357"/>
      <c r="H33" s="1372"/>
      <c r="I33" s="1303"/>
      <c r="J33" s="1301"/>
      <c r="K33" s="1301"/>
      <c r="L33" s="1372"/>
      <c r="M33" s="1382">
        <f t="shared" si="2"/>
        <v>43837</v>
      </c>
      <c r="N33" s="1354">
        <f t="shared" si="1"/>
        <v>0</v>
      </c>
      <c r="O33" s="1383">
        <f t="shared" ref="O33:S33" si="22">$AD33*O$27</f>
        <v>0</v>
      </c>
      <c r="P33" s="1383">
        <f t="shared" si="22"/>
        <v>0</v>
      </c>
      <c r="Q33" s="1383">
        <f t="shared" si="22"/>
        <v>0</v>
      </c>
      <c r="R33" s="1383">
        <f t="shared" si="22"/>
        <v>0</v>
      </c>
      <c r="S33" s="1383">
        <f t="shared" si="22"/>
        <v>0</v>
      </c>
      <c r="T33" s="1383">
        <f t="shared" ref="T33:X33" si="23">$AE33*T$27</f>
        <v>0</v>
      </c>
      <c r="U33" s="1383">
        <f t="shared" si="23"/>
        <v>0</v>
      </c>
      <c r="V33" s="1383">
        <f t="shared" si="23"/>
        <v>0</v>
      </c>
      <c r="W33" s="1383">
        <f t="shared" si="23"/>
        <v>0</v>
      </c>
      <c r="X33" s="1383">
        <f t="shared" si="23"/>
        <v>0</v>
      </c>
      <c r="Y33" s="1383">
        <f t="shared" si="5"/>
        <v>0</v>
      </c>
      <c r="Z33" s="1383">
        <f t="shared" si="6"/>
        <v>0</v>
      </c>
      <c r="AA33" s="1383">
        <f t="shared" si="7"/>
        <v>0</v>
      </c>
      <c r="AB33" s="1383">
        <f t="shared" si="8"/>
        <v>0</v>
      </c>
      <c r="AC33" s="5">
        <f t="shared" si="9"/>
        <v>6</v>
      </c>
      <c r="AD33" s="1383">
        <f t="shared" si="10"/>
        <v>0</v>
      </c>
      <c r="AE33" s="1383">
        <f t="shared" si="11"/>
        <v>0</v>
      </c>
      <c r="AF33" s="1305" t="e">
        <f t="shared" si="12"/>
        <v>#DIV/0!</v>
      </c>
      <c r="AG33" s="1305" t="e">
        <f t="shared" si="13"/>
        <v>#DIV/0!</v>
      </c>
      <c r="AH33" s="5"/>
      <c r="AI33" s="5"/>
      <c r="AJ33" s="5"/>
      <c r="AK33" s="5"/>
      <c r="AL33" s="5"/>
      <c r="AM33" s="5"/>
      <c r="AN33" s="5"/>
      <c r="AO33" s="5"/>
      <c r="AP33" s="5"/>
      <c r="AQ33" s="5"/>
      <c r="AR33" s="5"/>
      <c r="AS33" s="5"/>
      <c r="AT33" s="5"/>
      <c r="AU33" s="5"/>
      <c r="AV33" s="5"/>
      <c r="AW33" s="5"/>
      <c r="AX33" s="5"/>
      <c r="AY33" s="5"/>
      <c r="AZ33" s="5"/>
      <c r="BA33" s="5"/>
      <c r="BB33" s="5"/>
      <c r="BC33" s="5"/>
      <c r="BD33" s="5"/>
      <c r="BE33" s="5"/>
    </row>
    <row r="34" spans="1:57" ht="14.25" customHeight="1">
      <c r="A34" s="1376">
        <v>43837</v>
      </c>
      <c r="B34" s="1301"/>
      <c r="C34" s="1372"/>
      <c r="D34" s="1376">
        <v>43472</v>
      </c>
      <c r="E34" s="1357"/>
      <c r="F34" s="1357"/>
      <c r="G34" s="1357"/>
      <c r="H34" s="1372"/>
      <c r="I34" s="1303"/>
      <c r="J34" s="1301"/>
      <c r="K34" s="1301"/>
      <c r="L34" s="1372"/>
      <c r="M34" s="1382">
        <f t="shared" si="2"/>
        <v>43838</v>
      </c>
      <c r="N34" s="1354">
        <f t="shared" si="1"/>
        <v>0</v>
      </c>
      <c r="O34" s="1383">
        <f t="shared" ref="O34:S34" si="24">$AD34*O$27</f>
        <v>0</v>
      </c>
      <c r="P34" s="1383">
        <f t="shared" si="24"/>
        <v>0</v>
      </c>
      <c r="Q34" s="1383">
        <f t="shared" si="24"/>
        <v>0</v>
      </c>
      <c r="R34" s="1383">
        <f t="shared" si="24"/>
        <v>0</v>
      </c>
      <c r="S34" s="1383">
        <f t="shared" si="24"/>
        <v>0</v>
      </c>
      <c r="T34" s="1383">
        <f t="shared" ref="T34:X34" si="25">$AE34*T$27</f>
        <v>0</v>
      </c>
      <c r="U34" s="1383">
        <f t="shared" si="25"/>
        <v>0</v>
      </c>
      <c r="V34" s="1383">
        <f t="shared" si="25"/>
        <v>0</v>
      </c>
      <c r="W34" s="1383">
        <f t="shared" si="25"/>
        <v>0</v>
      </c>
      <c r="X34" s="1383">
        <f t="shared" si="25"/>
        <v>0</v>
      </c>
      <c r="Y34" s="1383">
        <f t="shared" si="5"/>
        <v>0</v>
      </c>
      <c r="Z34" s="1383">
        <f t="shared" si="6"/>
        <v>0</v>
      </c>
      <c r="AA34" s="1383">
        <f t="shared" si="7"/>
        <v>0</v>
      </c>
      <c r="AB34" s="1383">
        <f t="shared" si="8"/>
        <v>0</v>
      </c>
      <c r="AC34" s="5">
        <f t="shared" si="9"/>
        <v>7</v>
      </c>
      <c r="AD34" s="1383">
        <f t="shared" si="10"/>
        <v>0</v>
      </c>
      <c r="AE34" s="1383">
        <f t="shared" si="11"/>
        <v>0</v>
      </c>
      <c r="AF34" s="1305" t="e">
        <f t="shared" si="12"/>
        <v>#DIV/0!</v>
      </c>
      <c r="AG34" s="1305" t="e">
        <f t="shared" si="13"/>
        <v>#DIV/0!</v>
      </c>
      <c r="AH34" s="5"/>
      <c r="AI34" s="5"/>
      <c r="AJ34" s="5"/>
      <c r="AK34" s="5"/>
      <c r="AL34" s="5"/>
      <c r="AM34" s="5"/>
      <c r="AN34" s="5"/>
      <c r="AO34" s="5"/>
      <c r="AP34" s="5"/>
      <c r="AQ34" s="5"/>
      <c r="AR34" s="5"/>
      <c r="AS34" s="5"/>
      <c r="AT34" s="5"/>
      <c r="AU34" s="5"/>
      <c r="AV34" s="5"/>
      <c r="AW34" s="5"/>
      <c r="AX34" s="5"/>
      <c r="AY34" s="5"/>
      <c r="AZ34" s="5"/>
      <c r="BA34" s="5"/>
      <c r="BB34" s="5"/>
      <c r="BC34" s="5"/>
      <c r="BD34" s="5"/>
      <c r="BE34" s="5"/>
    </row>
    <row r="35" spans="1:57" ht="14.25" customHeight="1">
      <c r="A35" s="1376">
        <v>43838</v>
      </c>
      <c r="B35" s="1301"/>
      <c r="C35" s="1372"/>
      <c r="D35" s="1376">
        <v>43473</v>
      </c>
      <c r="E35" s="1357"/>
      <c r="F35" s="1357"/>
      <c r="G35" s="1357"/>
      <c r="H35" s="1372"/>
      <c r="I35" s="1303"/>
      <c r="J35" s="1301"/>
      <c r="K35" s="1376"/>
      <c r="L35" s="1372"/>
      <c r="M35" s="1382">
        <f t="shared" si="2"/>
        <v>43839</v>
      </c>
      <c r="N35" s="1354">
        <f t="shared" si="1"/>
        <v>0</v>
      </c>
      <c r="O35" s="1383">
        <f t="shared" ref="O35:S35" si="26">$AD35*O$27</f>
        <v>0</v>
      </c>
      <c r="P35" s="1383">
        <f t="shared" si="26"/>
        <v>0</v>
      </c>
      <c r="Q35" s="1383">
        <f t="shared" si="26"/>
        <v>0</v>
      </c>
      <c r="R35" s="1383">
        <f t="shared" si="26"/>
        <v>0</v>
      </c>
      <c r="S35" s="1383">
        <f t="shared" si="26"/>
        <v>0</v>
      </c>
      <c r="T35" s="1383">
        <f t="shared" ref="T35:X35" si="27">$AE35*T$27</f>
        <v>0</v>
      </c>
      <c r="U35" s="1383">
        <f t="shared" si="27"/>
        <v>0</v>
      </c>
      <c r="V35" s="1383">
        <f t="shared" si="27"/>
        <v>0</v>
      </c>
      <c r="W35" s="1383">
        <f t="shared" si="27"/>
        <v>0</v>
      </c>
      <c r="X35" s="1383">
        <f t="shared" si="27"/>
        <v>0</v>
      </c>
      <c r="Y35" s="1383">
        <f t="shared" si="5"/>
        <v>0</v>
      </c>
      <c r="Z35" s="1383">
        <f t="shared" si="6"/>
        <v>0</v>
      </c>
      <c r="AA35" s="1383">
        <f t="shared" si="7"/>
        <v>0</v>
      </c>
      <c r="AB35" s="1383">
        <f t="shared" si="8"/>
        <v>0</v>
      </c>
      <c r="AC35" s="5">
        <f t="shared" si="9"/>
        <v>8</v>
      </c>
      <c r="AD35" s="1383">
        <f t="shared" si="10"/>
        <v>0</v>
      </c>
      <c r="AE35" s="1383">
        <f t="shared" si="11"/>
        <v>0</v>
      </c>
      <c r="AF35" s="1305" t="e">
        <f t="shared" si="12"/>
        <v>#DIV/0!</v>
      </c>
      <c r="AG35" s="1305" t="e">
        <f t="shared" si="13"/>
        <v>#DIV/0!</v>
      </c>
      <c r="AH35" s="5"/>
      <c r="AI35" s="5"/>
      <c r="AJ35" s="5"/>
      <c r="AK35" s="5"/>
      <c r="AL35" s="5"/>
      <c r="AM35" s="5"/>
      <c r="AN35" s="5"/>
      <c r="AO35" s="5"/>
      <c r="AP35" s="5"/>
      <c r="AQ35" s="5"/>
      <c r="AR35" s="5"/>
      <c r="AS35" s="5"/>
      <c r="AT35" s="5"/>
      <c r="AU35" s="5"/>
      <c r="AV35" s="5"/>
      <c r="AW35" s="5"/>
      <c r="AX35" s="5"/>
      <c r="AY35" s="5"/>
      <c r="AZ35" s="5"/>
      <c r="BA35" s="5"/>
      <c r="BB35" s="5"/>
      <c r="BC35" s="5"/>
      <c r="BD35" s="5"/>
      <c r="BE35" s="5"/>
    </row>
    <row r="36" spans="1:57" ht="14.25" customHeight="1">
      <c r="A36" s="1376">
        <v>43839</v>
      </c>
      <c r="B36" s="1301"/>
      <c r="C36" s="1372"/>
      <c r="D36" s="1376">
        <v>43474</v>
      </c>
      <c r="E36" s="1357"/>
      <c r="F36" s="1357"/>
      <c r="G36" s="1357"/>
      <c r="H36" s="1372"/>
      <c r="I36" s="1303"/>
      <c r="J36" s="1301"/>
      <c r="K36" s="1376"/>
      <c r="L36" s="1372"/>
      <c r="M36" s="1382">
        <f t="shared" si="2"/>
        <v>43840</v>
      </c>
      <c r="N36" s="1354">
        <f t="shared" si="1"/>
        <v>0</v>
      </c>
      <c r="O36" s="1383">
        <f t="shared" ref="O36:S36" si="28">$AD36*O$27</f>
        <v>0</v>
      </c>
      <c r="P36" s="1383">
        <f t="shared" si="28"/>
        <v>0</v>
      </c>
      <c r="Q36" s="1383">
        <f t="shared" si="28"/>
        <v>0</v>
      </c>
      <c r="R36" s="1383">
        <f t="shared" si="28"/>
        <v>0</v>
      </c>
      <c r="S36" s="1383">
        <f t="shared" si="28"/>
        <v>0</v>
      </c>
      <c r="T36" s="1383">
        <f t="shared" ref="T36:X36" si="29">$AE36*T$27</f>
        <v>0</v>
      </c>
      <c r="U36" s="1383">
        <f t="shared" si="29"/>
        <v>0</v>
      </c>
      <c r="V36" s="1383">
        <f t="shared" si="29"/>
        <v>0</v>
      </c>
      <c r="W36" s="1383">
        <f t="shared" si="29"/>
        <v>0</v>
      </c>
      <c r="X36" s="1383">
        <f t="shared" si="29"/>
        <v>0</v>
      </c>
      <c r="Y36" s="1383">
        <f t="shared" si="5"/>
        <v>0</v>
      </c>
      <c r="Z36" s="1383">
        <f t="shared" si="6"/>
        <v>0</v>
      </c>
      <c r="AA36" s="1383">
        <f t="shared" si="7"/>
        <v>0</v>
      </c>
      <c r="AB36" s="1383">
        <f t="shared" si="8"/>
        <v>0</v>
      </c>
      <c r="AC36" s="5">
        <f t="shared" si="9"/>
        <v>9</v>
      </c>
      <c r="AD36" s="1383">
        <f t="shared" si="10"/>
        <v>0</v>
      </c>
      <c r="AE36" s="1383">
        <f t="shared" si="11"/>
        <v>0</v>
      </c>
      <c r="AF36" s="1305" t="e">
        <f t="shared" si="12"/>
        <v>#DIV/0!</v>
      </c>
      <c r="AG36" s="1305" t="e">
        <f t="shared" si="13"/>
        <v>#DIV/0!</v>
      </c>
      <c r="AH36" s="5"/>
      <c r="AI36" s="5"/>
      <c r="AJ36" s="5"/>
      <c r="AK36" s="5"/>
      <c r="AL36" s="5"/>
      <c r="AM36" s="5"/>
      <c r="AN36" s="5"/>
      <c r="AO36" s="5"/>
      <c r="AP36" s="5"/>
      <c r="AQ36" s="5"/>
      <c r="AR36" s="5"/>
      <c r="AS36" s="5"/>
      <c r="AT36" s="5"/>
      <c r="AU36" s="5"/>
      <c r="AV36" s="5"/>
      <c r="AW36" s="5"/>
      <c r="AX36" s="5"/>
      <c r="AY36" s="5"/>
      <c r="AZ36" s="5"/>
      <c r="BA36" s="5"/>
      <c r="BB36" s="5"/>
      <c r="BC36" s="5"/>
      <c r="BD36" s="5"/>
      <c r="BE36" s="5"/>
    </row>
    <row r="37" spans="1:57" ht="14.25" customHeight="1">
      <c r="A37" s="1376">
        <v>43840</v>
      </c>
      <c r="B37" s="1301"/>
      <c r="C37" s="1372"/>
      <c r="D37" s="1376">
        <v>43475</v>
      </c>
      <c r="E37" s="1357"/>
      <c r="F37" s="1357"/>
      <c r="G37" s="1357"/>
      <c r="H37" s="1372"/>
      <c r="I37" s="1303"/>
      <c r="J37" s="1301"/>
      <c r="K37" s="1376"/>
      <c r="L37" s="1372"/>
      <c r="M37" s="1382">
        <f t="shared" si="2"/>
        <v>43841</v>
      </c>
      <c r="N37" s="1354">
        <f t="shared" si="1"/>
        <v>0</v>
      </c>
      <c r="O37" s="1383">
        <f t="shared" ref="O37:S37" si="30">$AD37*O$27</f>
        <v>0</v>
      </c>
      <c r="P37" s="1383">
        <f t="shared" si="30"/>
        <v>0</v>
      </c>
      <c r="Q37" s="1383">
        <f t="shared" si="30"/>
        <v>0</v>
      </c>
      <c r="R37" s="1383">
        <f t="shared" si="30"/>
        <v>0</v>
      </c>
      <c r="S37" s="1383">
        <f t="shared" si="30"/>
        <v>0</v>
      </c>
      <c r="T37" s="1383">
        <f t="shared" ref="T37:X37" si="31">$AE37*T$27</f>
        <v>0</v>
      </c>
      <c r="U37" s="1383">
        <f t="shared" si="31"/>
        <v>0</v>
      </c>
      <c r="V37" s="1383">
        <f t="shared" si="31"/>
        <v>0</v>
      </c>
      <c r="W37" s="1383">
        <f t="shared" si="31"/>
        <v>0</v>
      </c>
      <c r="X37" s="1383">
        <f t="shared" si="31"/>
        <v>0</v>
      </c>
      <c r="Y37" s="1383">
        <f t="shared" si="5"/>
        <v>0</v>
      </c>
      <c r="Z37" s="1383">
        <f t="shared" si="6"/>
        <v>0</v>
      </c>
      <c r="AA37" s="1383">
        <f t="shared" si="7"/>
        <v>0</v>
      </c>
      <c r="AB37" s="1383">
        <f t="shared" si="8"/>
        <v>0</v>
      </c>
      <c r="AC37" s="5">
        <f t="shared" si="9"/>
        <v>10</v>
      </c>
      <c r="AD37" s="1383">
        <f t="shared" si="10"/>
        <v>0</v>
      </c>
      <c r="AE37" s="1383">
        <f t="shared" si="11"/>
        <v>0</v>
      </c>
      <c r="AF37" s="1305" t="e">
        <f t="shared" si="12"/>
        <v>#DIV/0!</v>
      </c>
      <c r="AG37" s="1305" t="e">
        <f t="shared" si="13"/>
        <v>#DIV/0!</v>
      </c>
      <c r="AH37" s="5"/>
      <c r="AI37" s="5"/>
      <c r="AJ37" s="5"/>
      <c r="AK37" s="5"/>
      <c r="AL37" s="5"/>
      <c r="AM37" s="5"/>
      <c r="AN37" s="5"/>
      <c r="AO37" s="5"/>
      <c r="AP37" s="5"/>
      <c r="AQ37" s="5"/>
      <c r="AR37" s="5"/>
      <c r="AS37" s="5"/>
      <c r="AT37" s="5"/>
      <c r="AU37" s="5"/>
      <c r="AV37" s="5"/>
      <c r="AW37" s="5"/>
      <c r="AX37" s="5"/>
      <c r="AY37" s="5"/>
      <c r="AZ37" s="5"/>
      <c r="BA37" s="5"/>
      <c r="BB37" s="5"/>
      <c r="BC37" s="5"/>
      <c r="BD37" s="5"/>
      <c r="BE37" s="5"/>
    </row>
    <row r="38" spans="1:57" ht="14.25" customHeight="1">
      <c r="A38" s="1376">
        <v>43841</v>
      </c>
      <c r="B38" s="1301"/>
      <c r="C38" s="1372"/>
      <c r="D38" s="1376">
        <v>43476</v>
      </c>
      <c r="E38" s="1357"/>
      <c r="F38" s="1357"/>
      <c r="G38" s="1357"/>
      <c r="H38" s="1372"/>
      <c r="I38" s="1303"/>
      <c r="J38" s="1301"/>
      <c r="K38" s="1376"/>
      <c r="L38" s="1372"/>
      <c r="M38" s="1382">
        <f t="shared" si="2"/>
        <v>43842</v>
      </c>
      <c r="N38" s="1354">
        <f t="shared" si="1"/>
        <v>0</v>
      </c>
      <c r="O38" s="1383">
        <f t="shared" ref="O38:S38" si="32">$AD38*O$27</f>
        <v>0</v>
      </c>
      <c r="P38" s="1383">
        <f t="shared" si="32"/>
        <v>0</v>
      </c>
      <c r="Q38" s="1383">
        <f t="shared" si="32"/>
        <v>0</v>
      </c>
      <c r="R38" s="1383">
        <f t="shared" si="32"/>
        <v>0</v>
      </c>
      <c r="S38" s="1383">
        <f t="shared" si="32"/>
        <v>0</v>
      </c>
      <c r="T38" s="1383">
        <f t="shared" ref="T38:X38" si="33">$AE38*T$27</f>
        <v>0</v>
      </c>
      <c r="U38" s="1383">
        <f t="shared" si="33"/>
        <v>0</v>
      </c>
      <c r="V38" s="1383">
        <f t="shared" si="33"/>
        <v>0</v>
      </c>
      <c r="W38" s="1383">
        <f t="shared" si="33"/>
        <v>0</v>
      </c>
      <c r="X38" s="1383">
        <f t="shared" si="33"/>
        <v>0</v>
      </c>
      <c r="Y38" s="1383">
        <f t="shared" si="5"/>
        <v>0</v>
      </c>
      <c r="Z38" s="1383">
        <f t="shared" si="6"/>
        <v>0</v>
      </c>
      <c r="AA38" s="1383">
        <f t="shared" si="7"/>
        <v>0</v>
      </c>
      <c r="AB38" s="1383">
        <f t="shared" si="8"/>
        <v>0</v>
      </c>
      <c r="AC38" s="5">
        <f t="shared" si="9"/>
        <v>11</v>
      </c>
      <c r="AD38" s="1383">
        <f t="shared" si="10"/>
        <v>0</v>
      </c>
      <c r="AE38" s="1383">
        <f t="shared" si="11"/>
        <v>0</v>
      </c>
      <c r="AF38" s="1305" t="e">
        <f t="shared" si="12"/>
        <v>#DIV/0!</v>
      </c>
      <c r="AG38" s="1305" t="e">
        <f t="shared" si="13"/>
        <v>#DIV/0!</v>
      </c>
      <c r="AH38" s="5"/>
      <c r="AI38" s="5"/>
      <c r="AJ38" s="5"/>
      <c r="AK38" s="5"/>
      <c r="AL38" s="5"/>
      <c r="AM38" s="5"/>
      <c r="AN38" s="5"/>
      <c r="AO38" s="5"/>
      <c r="AP38" s="5"/>
      <c r="AQ38" s="5"/>
      <c r="AR38" s="5"/>
      <c r="AS38" s="5"/>
      <c r="AT38" s="5"/>
      <c r="AU38" s="5"/>
      <c r="AV38" s="5"/>
      <c r="AW38" s="5"/>
      <c r="AX38" s="5"/>
      <c r="AY38" s="5"/>
      <c r="AZ38" s="5"/>
      <c r="BA38" s="5"/>
      <c r="BB38" s="5"/>
      <c r="BC38" s="5"/>
      <c r="BD38" s="5"/>
      <c r="BE38" s="5"/>
    </row>
    <row r="39" spans="1:57" ht="14.25" customHeight="1">
      <c r="A39" s="1376">
        <v>43842</v>
      </c>
      <c r="B39" s="1301"/>
      <c r="C39" s="1372"/>
      <c r="D39" s="1376">
        <v>43477</v>
      </c>
      <c r="E39" s="1357"/>
      <c r="F39" s="1357"/>
      <c r="G39" s="1357"/>
      <c r="H39" s="1372"/>
      <c r="I39" s="1303"/>
      <c r="J39" s="1301"/>
      <c r="K39" s="1376"/>
      <c r="L39" s="1372"/>
      <c r="M39" s="1382">
        <f t="shared" si="2"/>
        <v>43843</v>
      </c>
      <c r="N39" s="1354">
        <f t="shared" si="1"/>
        <v>0</v>
      </c>
      <c r="O39" s="1383">
        <f t="shared" ref="O39:S39" si="34">$AD39*O$27</f>
        <v>0</v>
      </c>
      <c r="P39" s="1383">
        <f t="shared" si="34"/>
        <v>0</v>
      </c>
      <c r="Q39" s="1383">
        <f t="shared" si="34"/>
        <v>0</v>
      </c>
      <c r="R39" s="1383">
        <f t="shared" si="34"/>
        <v>0</v>
      </c>
      <c r="S39" s="1383">
        <f t="shared" si="34"/>
        <v>0</v>
      </c>
      <c r="T39" s="1383">
        <f t="shared" ref="T39:X39" si="35">$AE39*T$27</f>
        <v>0</v>
      </c>
      <c r="U39" s="1383">
        <f t="shared" si="35"/>
        <v>0</v>
      </c>
      <c r="V39" s="1383">
        <f t="shared" si="35"/>
        <v>0</v>
      </c>
      <c r="W39" s="1383">
        <f t="shared" si="35"/>
        <v>0</v>
      </c>
      <c r="X39" s="1383">
        <f t="shared" si="35"/>
        <v>0</v>
      </c>
      <c r="Y39" s="1383">
        <f t="shared" si="5"/>
        <v>0</v>
      </c>
      <c r="Z39" s="1383">
        <f t="shared" si="6"/>
        <v>0</v>
      </c>
      <c r="AA39" s="1383">
        <f t="shared" si="7"/>
        <v>0</v>
      </c>
      <c r="AB39" s="1383">
        <f t="shared" si="8"/>
        <v>0</v>
      </c>
      <c r="AC39" s="5">
        <f t="shared" si="9"/>
        <v>12</v>
      </c>
      <c r="AD39" s="1383">
        <f t="shared" si="10"/>
        <v>0</v>
      </c>
      <c r="AE39" s="1383">
        <f t="shared" si="11"/>
        <v>0</v>
      </c>
      <c r="AF39" s="1305" t="e">
        <f t="shared" si="12"/>
        <v>#DIV/0!</v>
      </c>
      <c r="AG39" s="1305" t="e">
        <f t="shared" si="13"/>
        <v>#DIV/0!</v>
      </c>
      <c r="AH39" s="5"/>
      <c r="AI39" s="5"/>
      <c r="AJ39" s="5"/>
      <c r="AK39" s="5"/>
      <c r="AL39" s="5"/>
      <c r="AM39" s="5"/>
      <c r="AN39" s="5"/>
      <c r="AO39" s="5"/>
      <c r="AP39" s="5"/>
      <c r="AQ39" s="5"/>
      <c r="AR39" s="5"/>
      <c r="AS39" s="5"/>
      <c r="AT39" s="5"/>
      <c r="AU39" s="5"/>
      <c r="AV39" s="5"/>
      <c r="AW39" s="5"/>
      <c r="AX39" s="5"/>
      <c r="AY39" s="5"/>
      <c r="AZ39" s="5"/>
      <c r="BA39" s="5"/>
      <c r="BB39" s="5"/>
      <c r="BC39" s="5"/>
      <c r="BD39" s="5"/>
      <c r="BE39" s="5"/>
    </row>
    <row r="40" spans="1:57" ht="14.25" customHeight="1">
      <c r="A40" s="1376">
        <v>43843</v>
      </c>
      <c r="B40" s="1301"/>
      <c r="C40" s="1372"/>
      <c r="D40" s="1376">
        <v>43478</v>
      </c>
      <c r="E40" s="1357"/>
      <c r="F40" s="1357"/>
      <c r="G40" s="1357"/>
      <c r="H40" s="1372"/>
      <c r="I40" s="1303"/>
      <c r="J40" s="1301"/>
      <c r="K40" s="1376"/>
      <c r="L40" s="1372"/>
      <c r="M40" s="1382">
        <f t="shared" si="2"/>
        <v>43844</v>
      </c>
      <c r="N40" s="1354">
        <f t="shared" si="1"/>
        <v>0</v>
      </c>
      <c r="O40" s="1383">
        <f t="shared" ref="O40:S40" si="36">$AD40*O$27</f>
        <v>0</v>
      </c>
      <c r="P40" s="1383">
        <f t="shared" si="36"/>
        <v>0</v>
      </c>
      <c r="Q40" s="1383">
        <f t="shared" si="36"/>
        <v>0</v>
      </c>
      <c r="R40" s="1383">
        <f t="shared" si="36"/>
        <v>0</v>
      </c>
      <c r="S40" s="1383">
        <f t="shared" si="36"/>
        <v>0</v>
      </c>
      <c r="T40" s="1383">
        <f t="shared" ref="T40:X40" si="37">$AE40*T$27</f>
        <v>0</v>
      </c>
      <c r="U40" s="1383">
        <f t="shared" si="37"/>
        <v>0</v>
      </c>
      <c r="V40" s="1383">
        <f t="shared" si="37"/>
        <v>0</v>
      </c>
      <c r="W40" s="1383">
        <f t="shared" si="37"/>
        <v>0</v>
      </c>
      <c r="X40" s="1383">
        <f t="shared" si="37"/>
        <v>0</v>
      </c>
      <c r="Y40" s="1383">
        <f t="shared" si="5"/>
        <v>0</v>
      </c>
      <c r="Z40" s="1383">
        <f t="shared" si="6"/>
        <v>0</v>
      </c>
      <c r="AA40" s="1383">
        <f t="shared" si="7"/>
        <v>0</v>
      </c>
      <c r="AB40" s="1383">
        <f t="shared" si="8"/>
        <v>0</v>
      </c>
      <c r="AC40" s="5">
        <f t="shared" si="9"/>
        <v>13</v>
      </c>
      <c r="AD40" s="1383">
        <f t="shared" si="10"/>
        <v>0</v>
      </c>
      <c r="AE40" s="1383">
        <f t="shared" si="11"/>
        <v>0</v>
      </c>
      <c r="AF40" s="1305" t="e">
        <f t="shared" si="12"/>
        <v>#DIV/0!</v>
      </c>
      <c r="AG40" s="1305" t="e">
        <f t="shared" si="13"/>
        <v>#DIV/0!</v>
      </c>
      <c r="AH40" s="5"/>
      <c r="AI40" s="5"/>
      <c r="AJ40" s="5"/>
      <c r="AK40" s="5"/>
      <c r="AL40" s="5"/>
      <c r="AM40" s="5"/>
      <c r="AN40" s="5"/>
      <c r="AO40" s="5"/>
      <c r="AP40" s="5"/>
      <c r="AQ40" s="5"/>
      <c r="AR40" s="5"/>
      <c r="AS40" s="5"/>
      <c r="AT40" s="5"/>
      <c r="AU40" s="5"/>
      <c r="AV40" s="5"/>
      <c r="AW40" s="5"/>
      <c r="AX40" s="5"/>
      <c r="AY40" s="5"/>
      <c r="AZ40" s="5"/>
      <c r="BA40" s="5"/>
      <c r="BB40" s="5"/>
      <c r="BC40" s="5"/>
      <c r="BD40" s="5"/>
      <c r="BE40" s="5"/>
    </row>
    <row r="41" spans="1:57" ht="14.25" customHeight="1">
      <c r="A41" s="1376">
        <v>43844</v>
      </c>
      <c r="B41" s="1301"/>
      <c r="C41" s="1372"/>
      <c r="D41" s="1376">
        <v>43479</v>
      </c>
      <c r="E41" s="1357"/>
      <c r="F41" s="1357"/>
      <c r="G41" s="1357"/>
      <c r="H41" s="1372"/>
      <c r="I41" s="1303"/>
      <c r="J41" s="1301"/>
      <c r="K41" s="1376"/>
      <c r="L41" s="1372"/>
      <c r="M41" s="1382">
        <f t="shared" si="2"/>
        <v>43845</v>
      </c>
      <c r="N41" s="1354">
        <f t="shared" si="1"/>
        <v>0</v>
      </c>
      <c r="O41" s="1383">
        <f t="shared" ref="O41:S41" si="38">$AD41*O$27</f>
        <v>0</v>
      </c>
      <c r="P41" s="1383">
        <f t="shared" si="38"/>
        <v>0</v>
      </c>
      <c r="Q41" s="1383">
        <f t="shared" si="38"/>
        <v>0</v>
      </c>
      <c r="R41" s="1383">
        <f t="shared" si="38"/>
        <v>0</v>
      </c>
      <c r="S41" s="1383">
        <f t="shared" si="38"/>
        <v>0</v>
      </c>
      <c r="T41" s="1383">
        <f t="shared" ref="T41:X41" si="39">$AE41*T$27</f>
        <v>0</v>
      </c>
      <c r="U41" s="1383">
        <f t="shared" si="39"/>
        <v>0</v>
      </c>
      <c r="V41" s="1383">
        <f t="shared" si="39"/>
        <v>0</v>
      </c>
      <c r="W41" s="1383">
        <f t="shared" si="39"/>
        <v>0</v>
      </c>
      <c r="X41" s="1383">
        <f t="shared" si="39"/>
        <v>0</v>
      </c>
      <c r="Y41" s="1383">
        <f t="shared" si="5"/>
        <v>0</v>
      </c>
      <c r="Z41" s="1383">
        <f t="shared" si="6"/>
        <v>0</v>
      </c>
      <c r="AA41" s="1383">
        <f t="shared" si="7"/>
        <v>0</v>
      </c>
      <c r="AB41" s="1383">
        <f t="shared" si="8"/>
        <v>0</v>
      </c>
      <c r="AC41" s="5">
        <f t="shared" si="9"/>
        <v>14</v>
      </c>
      <c r="AD41" s="1383">
        <f t="shared" si="10"/>
        <v>0</v>
      </c>
      <c r="AE41" s="1383">
        <f t="shared" si="11"/>
        <v>0</v>
      </c>
      <c r="AF41" s="1305" t="e">
        <f t="shared" si="12"/>
        <v>#DIV/0!</v>
      </c>
      <c r="AG41" s="1305" t="e">
        <f t="shared" si="13"/>
        <v>#DIV/0!</v>
      </c>
      <c r="AH41" s="5"/>
      <c r="AI41" s="5"/>
      <c r="AJ41" s="5"/>
      <c r="AK41" s="5"/>
      <c r="AL41" s="5"/>
      <c r="AM41" s="5"/>
      <c r="AN41" s="5"/>
      <c r="AO41" s="5"/>
      <c r="AP41" s="5"/>
      <c r="AQ41" s="5"/>
      <c r="AR41" s="5"/>
      <c r="AS41" s="5"/>
      <c r="AT41" s="5"/>
      <c r="AU41" s="5"/>
      <c r="AV41" s="5"/>
      <c r="AW41" s="5"/>
      <c r="AX41" s="5"/>
      <c r="AY41" s="5"/>
      <c r="AZ41" s="5"/>
      <c r="BA41" s="5"/>
      <c r="BB41" s="5"/>
      <c r="BC41" s="5"/>
      <c r="BD41" s="5"/>
      <c r="BE41" s="5"/>
    </row>
    <row r="42" spans="1:57" ht="14.25" customHeight="1">
      <c r="A42" s="1376">
        <v>43845</v>
      </c>
      <c r="B42" s="1301"/>
      <c r="C42" s="1372"/>
      <c r="D42" s="1376">
        <v>43480</v>
      </c>
      <c r="E42" s="1357"/>
      <c r="F42" s="1357"/>
      <c r="G42" s="1357"/>
      <c r="H42" s="1372"/>
      <c r="I42" s="1303"/>
      <c r="J42" s="1301"/>
      <c r="K42" s="1376"/>
      <c r="L42" s="1372"/>
      <c r="M42" s="1382">
        <f t="shared" si="2"/>
        <v>43846</v>
      </c>
      <c r="N42" s="1354">
        <f t="shared" si="1"/>
        <v>0</v>
      </c>
      <c r="O42" s="1383">
        <f t="shared" ref="O42:S42" si="40">$AD42*O$27</f>
        <v>0</v>
      </c>
      <c r="P42" s="1383">
        <f t="shared" si="40"/>
        <v>0</v>
      </c>
      <c r="Q42" s="1383">
        <f t="shared" si="40"/>
        <v>0</v>
      </c>
      <c r="R42" s="1383">
        <f t="shared" si="40"/>
        <v>0</v>
      </c>
      <c r="S42" s="1383">
        <f t="shared" si="40"/>
        <v>0</v>
      </c>
      <c r="T42" s="1383">
        <f t="shared" ref="T42:X42" si="41">$AE42*T$27</f>
        <v>0</v>
      </c>
      <c r="U42" s="1383">
        <f t="shared" si="41"/>
        <v>0</v>
      </c>
      <c r="V42" s="1383">
        <f t="shared" si="41"/>
        <v>0</v>
      </c>
      <c r="W42" s="1383">
        <f t="shared" si="41"/>
        <v>0</v>
      </c>
      <c r="X42" s="1383">
        <f t="shared" si="41"/>
        <v>0</v>
      </c>
      <c r="Y42" s="1383">
        <f t="shared" si="5"/>
        <v>0</v>
      </c>
      <c r="Z42" s="1383">
        <f t="shared" si="6"/>
        <v>0</v>
      </c>
      <c r="AA42" s="1383">
        <f t="shared" si="7"/>
        <v>0</v>
      </c>
      <c r="AB42" s="1383">
        <f t="shared" si="8"/>
        <v>0</v>
      </c>
      <c r="AC42" s="5">
        <f t="shared" si="9"/>
        <v>15</v>
      </c>
      <c r="AD42" s="1383">
        <f t="shared" si="10"/>
        <v>0</v>
      </c>
      <c r="AE42" s="1383">
        <f t="shared" si="11"/>
        <v>0</v>
      </c>
      <c r="AF42" s="1305" t="e">
        <f t="shared" si="12"/>
        <v>#DIV/0!</v>
      </c>
      <c r="AG42" s="1305" t="e">
        <f t="shared" si="13"/>
        <v>#DIV/0!</v>
      </c>
      <c r="AH42" s="5"/>
      <c r="AI42" s="5"/>
      <c r="AJ42" s="5"/>
      <c r="AK42" s="5"/>
      <c r="AL42" s="5"/>
      <c r="AM42" s="5"/>
      <c r="AN42" s="5"/>
      <c r="AO42" s="5"/>
      <c r="AP42" s="5"/>
      <c r="AQ42" s="5"/>
      <c r="AR42" s="5"/>
      <c r="AS42" s="5"/>
      <c r="AT42" s="5"/>
      <c r="AU42" s="5"/>
      <c r="AV42" s="5"/>
      <c r="AW42" s="5"/>
      <c r="AX42" s="5"/>
      <c r="AY42" s="5"/>
      <c r="AZ42" s="5"/>
      <c r="BA42" s="5"/>
      <c r="BB42" s="5"/>
      <c r="BC42" s="5"/>
      <c r="BD42" s="5"/>
      <c r="BE42" s="5"/>
    </row>
    <row r="43" spans="1:57" ht="14.25" customHeight="1">
      <c r="A43" s="1376">
        <v>43846</v>
      </c>
      <c r="B43" s="1301"/>
      <c r="C43" s="1372"/>
      <c r="D43" s="1376">
        <v>43481</v>
      </c>
      <c r="E43" s="1357"/>
      <c r="F43" s="1357"/>
      <c r="G43" s="1357"/>
      <c r="H43" s="1372"/>
      <c r="I43" s="1303"/>
      <c r="J43" s="1301"/>
      <c r="K43" s="1376"/>
      <c r="L43" s="1372"/>
      <c r="M43" s="1382">
        <f t="shared" si="2"/>
        <v>43847</v>
      </c>
      <c r="N43" s="1354">
        <f t="shared" si="1"/>
        <v>0</v>
      </c>
      <c r="O43" s="1383">
        <f t="shared" ref="O43:S43" si="42">$AD43*O$27</f>
        <v>0</v>
      </c>
      <c r="P43" s="1383">
        <f t="shared" si="42"/>
        <v>0</v>
      </c>
      <c r="Q43" s="1383">
        <f t="shared" si="42"/>
        <v>0</v>
      </c>
      <c r="R43" s="1383">
        <f t="shared" si="42"/>
        <v>0</v>
      </c>
      <c r="S43" s="1383">
        <f t="shared" si="42"/>
        <v>0</v>
      </c>
      <c r="T43" s="1383">
        <f t="shared" ref="T43:X43" si="43">$AE43*T$27</f>
        <v>0</v>
      </c>
      <c r="U43" s="1383">
        <f t="shared" si="43"/>
        <v>0</v>
      </c>
      <c r="V43" s="1383">
        <f t="shared" si="43"/>
        <v>0</v>
      </c>
      <c r="W43" s="1383">
        <f t="shared" si="43"/>
        <v>0</v>
      </c>
      <c r="X43" s="1383">
        <f t="shared" si="43"/>
        <v>0</v>
      </c>
      <c r="Y43" s="1383">
        <f t="shared" si="5"/>
        <v>0</v>
      </c>
      <c r="Z43" s="1383">
        <f t="shared" si="6"/>
        <v>0</v>
      </c>
      <c r="AA43" s="1383">
        <f t="shared" si="7"/>
        <v>0</v>
      </c>
      <c r="AB43" s="1383">
        <f t="shared" si="8"/>
        <v>0</v>
      </c>
      <c r="AC43" s="5">
        <f t="shared" si="9"/>
        <v>16</v>
      </c>
      <c r="AD43" s="1383">
        <f t="shared" si="10"/>
        <v>0</v>
      </c>
      <c r="AE43" s="1383">
        <f t="shared" si="11"/>
        <v>0</v>
      </c>
      <c r="AF43" s="1305" t="e">
        <f t="shared" si="12"/>
        <v>#DIV/0!</v>
      </c>
      <c r="AG43" s="1305" t="e">
        <f t="shared" si="13"/>
        <v>#DIV/0!</v>
      </c>
      <c r="AH43" s="5"/>
      <c r="AI43" s="5"/>
      <c r="AJ43" s="5"/>
      <c r="AK43" s="5"/>
      <c r="AL43" s="5"/>
      <c r="AM43" s="5"/>
      <c r="AN43" s="5"/>
      <c r="AO43" s="5"/>
      <c r="AP43" s="5"/>
      <c r="AQ43" s="5"/>
      <c r="AR43" s="5"/>
      <c r="AS43" s="5"/>
      <c r="AT43" s="5"/>
      <c r="AU43" s="5"/>
      <c r="AV43" s="5"/>
      <c r="AW43" s="5"/>
      <c r="AX43" s="5"/>
      <c r="AY43" s="5"/>
      <c r="AZ43" s="5"/>
      <c r="BA43" s="5"/>
      <c r="BB43" s="5"/>
      <c r="BC43" s="5"/>
      <c r="BD43" s="5"/>
      <c r="BE43" s="5"/>
    </row>
    <row r="44" spans="1:57" ht="14.25" customHeight="1">
      <c r="A44" s="1376">
        <v>43847</v>
      </c>
      <c r="B44" s="1301"/>
      <c r="C44" s="1372"/>
      <c r="D44" s="1376">
        <v>43482</v>
      </c>
      <c r="E44" s="1357"/>
      <c r="F44" s="1357"/>
      <c r="G44" s="1357"/>
      <c r="H44" s="1372"/>
      <c r="I44" s="1303"/>
      <c r="J44" s="1301"/>
      <c r="K44" s="1376"/>
      <c r="L44" s="1372"/>
      <c r="M44" s="1382">
        <f t="shared" si="2"/>
        <v>43848</v>
      </c>
      <c r="N44" s="1354">
        <f t="shared" si="1"/>
        <v>0</v>
      </c>
      <c r="O44" s="1383">
        <f t="shared" ref="O44:S44" si="44">$AD44*O$27</f>
        <v>0</v>
      </c>
      <c r="P44" s="1383">
        <f t="shared" si="44"/>
        <v>0</v>
      </c>
      <c r="Q44" s="1383">
        <f t="shared" si="44"/>
        <v>0</v>
      </c>
      <c r="R44" s="1383">
        <f t="shared" si="44"/>
        <v>0</v>
      </c>
      <c r="S44" s="1383">
        <f t="shared" si="44"/>
        <v>0</v>
      </c>
      <c r="T44" s="1383">
        <f t="shared" ref="T44:X44" si="45">$AE44*T$27</f>
        <v>0</v>
      </c>
      <c r="U44" s="1383">
        <f t="shared" si="45"/>
        <v>0</v>
      </c>
      <c r="V44" s="1383">
        <f t="shared" si="45"/>
        <v>0</v>
      </c>
      <c r="W44" s="1383">
        <f t="shared" si="45"/>
        <v>0</v>
      </c>
      <c r="X44" s="1383">
        <f t="shared" si="45"/>
        <v>0</v>
      </c>
      <c r="Y44" s="1383">
        <f t="shared" si="5"/>
        <v>0</v>
      </c>
      <c r="Z44" s="1383">
        <f t="shared" si="6"/>
        <v>0</v>
      </c>
      <c r="AA44" s="1383">
        <f t="shared" si="7"/>
        <v>0</v>
      </c>
      <c r="AB44" s="1383">
        <f t="shared" si="8"/>
        <v>0</v>
      </c>
      <c r="AC44" s="5">
        <f t="shared" si="9"/>
        <v>17</v>
      </c>
      <c r="AD44" s="1383">
        <f t="shared" si="10"/>
        <v>0</v>
      </c>
      <c r="AE44" s="1383">
        <f t="shared" si="11"/>
        <v>0</v>
      </c>
      <c r="AF44" s="1305" t="e">
        <f t="shared" si="12"/>
        <v>#DIV/0!</v>
      </c>
      <c r="AG44" s="1305" t="e">
        <f t="shared" si="13"/>
        <v>#DIV/0!</v>
      </c>
      <c r="AH44" s="5"/>
      <c r="AI44" s="5"/>
      <c r="AJ44" s="5"/>
      <c r="AK44" s="5"/>
      <c r="AL44" s="5"/>
      <c r="AM44" s="5"/>
      <c r="AN44" s="5"/>
      <c r="AO44" s="5"/>
      <c r="AP44" s="5"/>
      <c r="AQ44" s="5"/>
      <c r="AR44" s="5"/>
      <c r="AS44" s="5"/>
      <c r="AT44" s="5"/>
      <c r="AU44" s="5"/>
      <c r="AV44" s="5"/>
      <c r="AW44" s="5"/>
      <c r="AX44" s="5"/>
      <c r="AY44" s="5"/>
      <c r="AZ44" s="5"/>
      <c r="BA44" s="5"/>
      <c r="BB44" s="5"/>
      <c r="BC44" s="5"/>
      <c r="BD44" s="5"/>
      <c r="BE44" s="5"/>
    </row>
    <row r="45" spans="1:57" ht="14.25" customHeight="1">
      <c r="A45" s="1376">
        <v>43848</v>
      </c>
      <c r="B45" s="1301"/>
      <c r="C45" s="1372"/>
      <c r="D45" s="1376">
        <v>43483</v>
      </c>
      <c r="E45" s="1357"/>
      <c r="F45" s="1357"/>
      <c r="G45" s="1357"/>
      <c r="H45" s="1372"/>
      <c r="I45" s="1303"/>
      <c r="J45" s="1301"/>
      <c r="K45" s="1376"/>
      <c r="L45" s="1372"/>
      <c r="M45" s="1382">
        <f t="shared" si="2"/>
        <v>43849</v>
      </c>
      <c r="N45" s="1354">
        <f t="shared" si="1"/>
        <v>0</v>
      </c>
      <c r="O45" s="1383">
        <f t="shared" ref="O45:S45" si="46">$AD45*O$27</f>
        <v>0</v>
      </c>
      <c r="P45" s="1383">
        <f t="shared" si="46"/>
        <v>0</v>
      </c>
      <c r="Q45" s="1383">
        <f t="shared" si="46"/>
        <v>0</v>
      </c>
      <c r="R45" s="1383">
        <f t="shared" si="46"/>
        <v>0</v>
      </c>
      <c r="S45" s="1383">
        <f t="shared" si="46"/>
        <v>0</v>
      </c>
      <c r="T45" s="1383">
        <f t="shared" ref="T45:X45" si="47">$AE45*T$27</f>
        <v>0</v>
      </c>
      <c r="U45" s="1383">
        <f t="shared" si="47"/>
        <v>0</v>
      </c>
      <c r="V45" s="1383">
        <f t="shared" si="47"/>
        <v>0</v>
      </c>
      <c r="W45" s="1383">
        <f t="shared" si="47"/>
        <v>0</v>
      </c>
      <c r="X45" s="1383">
        <f t="shared" si="47"/>
        <v>0</v>
      </c>
      <c r="Y45" s="1383">
        <f t="shared" si="5"/>
        <v>0</v>
      </c>
      <c r="Z45" s="1383">
        <f t="shared" si="6"/>
        <v>0</v>
      </c>
      <c r="AA45" s="1383">
        <f t="shared" si="7"/>
        <v>0</v>
      </c>
      <c r="AB45" s="1383">
        <f t="shared" si="8"/>
        <v>0</v>
      </c>
      <c r="AC45" s="5">
        <f t="shared" si="9"/>
        <v>18</v>
      </c>
      <c r="AD45" s="1383">
        <f t="shared" si="10"/>
        <v>0</v>
      </c>
      <c r="AE45" s="1383">
        <f t="shared" si="11"/>
        <v>0</v>
      </c>
      <c r="AF45" s="1305" t="e">
        <f t="shared" si="12"/>
        <v>#DIV/0!</v>
      </c>
      <c r="AG45" s="1305" t="e">
        <f t="shared" si="13"/>
        <v>#DIV/0!</v>
      </c>
      <c r="AH45" s="5"/>
      <c r="AI45" s="5"/>
      <c r="AJ45" s="5"/>
      <c r="AK45" s="5"/>
      <c r="AL45" s="5"/>
      <c r="AM45" s="5"/>
      <c r="AN45" s="5"/>
      <c r="AO45" s="5"/>
      <c r="AP45" s="5"/>
      <c r="AQ45" s="5"/>
      <c r="AR45" s="5"/>
      <c r="AS45" s="5"/>
      <c r="AT45" s="5"/>
      <c r="AU45" s="5"/>
      <c r="AV45" s="5"/>
      <c r="AW45" s="5"/>
      <c r="AX45" s="5"/>
      <c r="AY45" s="5"/>
      <c r="AZ45" s="5"/>
      <c r="BA45" s="5"/>
      <c r="BB45" s="5"/>
      <c r="BC45" s="5"/>
      <c r="BD45" s="5"/>
      <c r="BE45" s="5"/>
    </row>
    <row r="46" spans="1:57" ht="14.25" customHeight="1">
      <c r="A46" s="1376">
        <v>43849</v>
      </c>
      <c r="B46" s="1301"/>
      <c r="C46" s="1372"/>
      <c r="D46" s="1376">
        <v>43484</v>
      </c>
      <c r="E46" s="1357"/>
      <c r="F46" s="1357"/>
      <c r="G46" s="1357"/>
      <c r="H46" s="1372"/>
      <c r="I46" s="1303"/>
      <c r="J46" s="1301"/>
      <c r="K46" s="1376"/>
      <c r="L46" s="1372"/>
      <c r="M46" s="1382">
        <f t="shared" si="2"/>
        <v>43850</v>
      </c>
      <c r="N46" s="1354">
        <f t="shared" si="1"/>
        <v>0</v>
      </c>
      <c r="O46" s="1383">
        <f t="shared" ref="O46:S46" si="48">$AD46*O$27</f>
        <v>0</v>
      </c>
      <c r="P46" s="1383">
        <f t="shared" si="48"/>
        <v>0</v>
      </c>
      <c r="Q46" s="1383">
        <f t="shared" si="48"/>
        <v>0</v>
      </c>
      <c r="R46" s="1383">
        <f t="shared" si="48"/>
        <v>0</v>
      </c>
      <c r="S46" s="1383">
        <f t="shared" si="48"/>
        <v>0</v>
      </c>
      <c r="T46" s="1383">
        <f t="shared" ref="T46:X46" si="49">$AE46*T$27</f>
        <v>0</v>
      </c>
      <c r="U46" s="1383">
        <f t="shared" si="49"/>
        <v>0</v>
      </c>
      <c r="V46" s="1383">
        <f t="shared" si="49"/>
        <v>0</v>
      </c>
      <c r="W46" s="1383">
        <f t="shared" si="49"/>
        <v>0</v>
      </c>
      <c r="X46" s="1383">
        <f t="shared" si="49"/>
        <v>0</v>
      </c>
      <c r="Y46" s="1383">
        <f t="shared" si="5"/>
        <v>0</v>
      </c>
      <c r="Z46" s="1383">
        <f t="shared" si="6"/>
        <v>0</v>
      </c>
      <c r="AA46" s="1383">
        <f t="shared" si="7"/>
        <v>0</v>
      </c>
      <c r="AB46" s="1383">
        <f t="shared" si="8"/>
        <v>0</v>
      </c>
      <c r="AC46" s="5">
        <f t="shared" si="9"/>
        <v>19</v>
      </c>
      <c r="AD46" s="1383">
        <f t="shared" si="10"/>
        <v>0</v>
      </c>
      <c r="AE46" s="1383">
        <f t="shared" si="11"/>
        <v>0</v>
      </c>
      <c r="AF46" s="1305" t="e">
        <f t="shared" si="12"/>
        <v>#DIV/0!</v>
      </c>
      <c r="AG46" s="1305" t="e">
        <f t="shared" si="13"/>
        <v>#DIV/0!</v>
      </c>
      <c r="AH46" s="5"/>
      <c r="AI46" s="5"/>
      <c r="AJ46" s="5"/>
      <c r="AK46" s="5"/>
      <c r="AL46" s="5"/>
      <c r="AM46" s="5"/>
      <c r="AN46" s="5"/>
      <c r="AO46" s="5"/>
      <c r="AP46" s="5"/>
      <c r="AQ46" s="5"/>
      <c r="AR46" s="5"/>
      <c r="AS46" s="5"/>
      <c r="AT46" s="5"/>
      <c r="AU46" s="5"/>
      <c r="AV46" s="5"/>
      <c r="AW46" s="5"/>
      <c r="AX46" s="5"/>
      <c r="AY46" s="5"/>
      <c r="AZ46" s="5"/>
      <c r="BA46" s="5"/>
      <c r="BB46" s="5"/>
      <c r="BC46" s="5"/>
      <c r="BD46" s="5"/>
      <c r="BE46" s="5"/>
    </row>
    <row r="47" spans="1:57" ht="14.25" customHeight="1">
      <c r="A47" s="1376">
        <v>43850</v>
      </c>
      <c r="B47" s="1301"/>
      <c r="C47" s="1372"/>
      <c r="D47" s="1376">
        <v>43485</v>
      </c>
      <c r="E47" s="1357"/>
      <c r="F47" s="1357"/>
      <c r="G47" s="1357"/>
      <c r="H47" s="1372"/>
      <c r="I47" s="1303"/>
      <c r="J47" s="1301"/>
      <c r="K47" s="1376"/>
      <c r="L47" s="1372"/>
      <c r="M47" s="1382">
        <f t="shared" si="2"/>
        <v>43851</v>
      </c>
      <c r="N47" s="1354">
        <f t="shared" si="1"/>
        <v>0</v>
      </c>
      <c r="O47" s="1383">
        <f t="shared" ref="O47:S47" si="50">$AD47*O$27</f>
        <v>0</v>
      </c>
      <c r="P47" s="1383">
        <f t="shared" si="50"/>
        <v>0</v>
      </c>
      <c r="Q47" s="1383">
        <f t="shared" si="50"/>
        <v>0</v>
      </c>
      <c r="R47" s="1383">
        <f t="shared" si="50"/>
        <v>0</v>
      </c>
      <c r="S47" s="1383">
        <f t="shared" si="50"/>
        <v>0</v>
      </c>
      <c r="T47" s="1383">
        <f t="shared" ref="T47:X47" si="51">$AE47*T$27</f>
        <v>0</v>
      </c>
      <c r="U47" s="1383">
        <f t="shared" si="51"/>
        <v>0</v>
      </c>
      <c r="V47" s="1383">
        <f t="shared" si="51"/>
        <v>0</v>
      </c>
      <c r="W47" s="1383">
        <f t="shared" si="51"/>
        <v>0</v>
      </c>
      <c r="X47" s="1383">
        <f t="shared" si="51"/>
        <v>0</v>
      </c>
      <c r="Y47" s="1383">
        <f t="shared" si="5"/>
        <v>0</v>
      </c>
      <c r="Z47" s="1383">
        <f t="shared" si="6"/>
        <v>0</v>
      </c>
      <c r="AA47" s="1383">
        <f t="shared" si="7"/>
        <v>0</v>
      </c>
      <c r="AB47" s="1383">
        <f t="shared" si="8"/>
        <v>0</v>
      </c>
      <c r="AC47" s="5">
        <f t="shared" si="9"/>
        <v>20</v>
      </c>
      <c r="AD47" s="1383">
        <f t="shared" si="10"/>
        <v>0</v>
      </c>
      <c r="AE47" s="1383">
        <f t="shared" si="11"/>
        <v>0</v>
      </c>
      <c r="AF47" s="1305" t="e">
        <f t="shared" si="12"/>
        <v>#DIV/0!</v>
      </c>
      <c r="AG47" s="1305" t="e">
        <f t="shared" si="13"/>
        <v>#DIV/0!</v>
      </c>
      <c r="AH47" s="5"/>
      <c r="AI47" s="5"/>
      <c r="AJ47" s="5"/>
      <c r="AK47" s="5"/>
      <c r="AL47" s="5"/>
      <c r="AM47" s="5"/>
      <c r="AN47" s="5"/>
      <c r="AO47" s="5"/>
      <c r="AP47" s="5"/>
      <c r="AQ47" s="5"/>
      <c r="AR47" s="5"/>
      <c r="AS47" s="5"/>
      <c r="AT47" s="5"/>
      <c r="AU47" s="5"/>
      <c r="AV47" s="5"/>
      <c r="AW47" s="5"/>
      <c r="AX47" s="5"/>
      <c r="AY47" s="5"/>
      <c r="AZ47" s="5"/>
      <c r="BA47" s="5"/>
      <c r="BB47" s="5"/>
      <c r="BC47" s="5"/>
      <c r="BD47" s="5"/>
      <c r="BE47" s="5"/>
    </row>
    <row r="48" spans="1:57" ht="14.25" customHeight="1">
      <c r="A48" s="1376">
        <v>43851</v>
      </c>
      <c r="B48" s="1301"/>
      <c r="C48" s="1372"/>
      <c r="D48" s="1376">
        <v>43486</v>
      </c>
      <c r="E48" s="1357"/>
      <c r="F48" s="1357"/>
      <c r="G48" s="1357"/>
      <c r="H48" s="1372"/>
      <c r="I48" s="1303"/>
      <c r="J48" s="1301"/>
      <c r="K48" s="1376"/>
      <c r="L48" s="1372"/>
      <c r="M48" s="1382">
        <f t="shared" si="2"/>
        <v>43852</v>
      </c>
      <c r="N48" s="1354">
        <f t="shared" si="1"/>
        <v>0</v>
      </c>
      <c r="O48" s="1383">
        <f t="shared" ref="O48:S48" si="52">$AD48*O$27</f>
        <v>0</v>
      </c>
      <c r="P48" s="1383">
        <f t="shared" si="52"/>
        <v>0</v>
      </c>
      <c r="Q48" s="1383">
        <f t="shared" si="52"/>
        <v>0</v>
      </c>
      <c r="R48" s="1383">
        <f t="shared" si="52"/>
        <v>0</v>
      </c>
      <c r="S48" s="1383">
        <f t="shared" si="52"/>
        <v>0</v>
      </c>
      <c r="T48" s="1383">
        <f t="shared" ref="T48:X48" si="53">$AE48*T$27</f>
        <v>0</v>
      </c>
      <c r="U48" s="1383">
        <f t="shared" si="53"/>
        <v>0</v>
      </c>
      <c r="V48" s="1383">
        <f t="shared" si="53"/>
        <v>0</v>
      </c>
      <c r="W48" s="1383">
        <f t="shared" si="53"/>
        <v>0</v>
      </c>
      <c r="X48" s="1383">
        <f t="shared" si="53"/>
        <v>0</v>
      </c>
      <c r="Y48" s="1383">
        <f t="shared" si="5"/>
        <v>0</v>
      </c>
      <c r="Z48" s="1383">
        <f t="shared" si="6"/>
        <v>0</v>
      </c>
      <c r="AA48" s="1383">
        <f t="shared" si="7"/>
        <v>0</v>
      </c>
      <c r="AB48" s="1383">
        <f t="shared" si="8"/>
        <v>0</v>
      </c>
      <c r="AC48" s="5">
        <f t="shared" si="9"/>
        <v>21</v>
      </c>
      <c r="AD48" s="1383">
        <f t="shared" si="10"/>
        <v>0</v>
      </c>
      <c r="AE48" s="1383">
        <f t="shared" si="11"/>
        <v>0</v>
      </c>
      <c r="AF48" s="1305" t="e">
        <f t="shared" si="12"/>
        <v>#DIV/0!</v>
      </c>
      <c r="AG48" s="1305" t="e">
        <f t="shared" si="13"/>
        <v>#DIV/0!</v>
      </c>
      <c r="AH48" s="5"/>
      <c r="AI48" s="5"/>
      <c r="AJ48" s="5"/>
      <c r="AK48" s="5"/>
      <c r="AL48" s="5"/>
      <c r="AM48" s="5"/>
      <c r="AN48" s="5"/>
      <c r="AO48" s="5"/>
      <c r="AP48" s="5"/>
      <c r="AQ48" s="5"/>
      <c r="AR48" s="5"/>
      <c r="AS48" s="5"/>
      <c r="AT48" s="5"/>
      <c r="AU48" s="5"/>
      <c r="AV48" s="5"/>
      <c r="AW48" s="5"/>
      <c r="AX48" s="5"/>
      <c r="AY48" s="5"/>
      <c r="AZ48" s="5"/>
      <c r="BA48" s="5"/>
      <c r="BB48" s="5"/>
      <c r="BC48" s="5"/>
      <c r="BD48" s="5"/>
      <c r="BE48" s="5"/>
    </row>
    <row r="49" spans="1:57" ht="14.25" customHeight="1">
      <c r="A49" s="1376">
        <v>43852</v>
      </c>
      <c r="B49" s="1301"/>
      <c r="C49" s="1372"/>
      <c r="D49" s="1376">
        <v>43487</v>
      </c>
      <c r="E49" s="1357"/>
      <c r="F49" s="1357"/>
      <c r="G49" s="1357"/>
      <c r="H49" s="1372"/>
      <c r="I49" s="1303"/>
      <c r="J49" s="1301"/>
      <c r="K49" s="1376"/>
      <c r="L49" s="1372"/>
      <c r="M49" s="1382">
        <f t="shared" si="2"/>
        <v>43853</v>
      </c>
      <c r="N49" s="1354">
        <f t="shared" si="1"/>
        <v>0</v>
      </c>
      <c r="O49" s="1383">
        <f t="shared" ref="O49:S49" si="54">$AD49*O$27</f>
        <v>0</v>
      </c>
      <c r="P49" s="1383">
        <f t="shared" si="54"/>
        <v>0</v>
      </c>
      <c r="Q49" s="1383">
        <f t="shared" si="54"/>
        <v>0</v>
      </c>
      <c r="R49" s="1383">
        <f t="shared" si="54"/>
        <v>0</v>
      </c>
      <c r="S49" s="1383">
        <f t="shared" si="54"/>
        <v>0</v>
      </c>
      <c r="T49" s="1383">
        <f t="shared" ref="T49:X49" si="55">$AE49*T$27</f>
        <v>0</v>
      </c>
      <c r="U49" s="1383">
        <f t="shared" si="55"/>
        <v>0</v>
      </c>
      <c r="V49" s="1383">
        <f t="shared" si="55"/>
        <v>0</v>
      </c>
      <c r="W49" s="1383">
        <f t="shared" si="55"/>
        <v>0</v>
      </c>
      <c r="X49" s="1383">
        <f t="shared" si="55"/>
        <v>0</v>
      </c>
      <c r="Y49" s="1383">
        <f t="shared" si="5"/>
        <v>0</v>
      </c>
      <c r="Z49" s="1383">
        <f t="shared" si="6"/>
        <v>0</v>
      </c>
      <c r="AA49" s="1383">
        <f t="shared" si="7"/>
        <v>0</v>
      </c>
      <c r="AB49" s="1383">
        <f t="shared" si="8"/>
        <v>0</v>
      </c>
      <c r="AC49" s="5">
        <f t="shared" si="9"/>
        <v>22</v>
      </c>
      <c r="AD49" s="1383">
        <f t="shared" si="10"/>
        <v>0</v>
      </c>
      <c r="AE49" s="1383">
        <f t="shared" si="11"/>
        <v>0</v>
      </c>
      <c r="AF49" s="1305" t="e">
        <f t="shared" si="12"/>
        <v>#DIV/0!</v>
      </c>
      <c r="AG49" s="1305" t="e">
        <f t="shared" si="13"/>
        <v>#DIV/0!</v>
      </c>
      <c r="AH49" s="5"/>
      <c r="AI49" s="5"/>
      <c r="AJ49" s="5"/>
      <c r="AK49" s="5"/>
      <c r="AL49" s="5"/>
      <c r="AM49" s="5"/>
      <c r="AN49" s="5"/>
      <c r="AO49" s="5"/>
      <c r="AP49" s="5"/>
      <c r="AQ49" s="5"/>
      <c r="AR49" s="5"/>
      <c r="AS49" s="5"/>
      <c r="AT49" s="5"/>
      <c r="AU49" s="5"/>
      <c r="AV49" s="5"/>
      <c r="AW49" s="5"/>
      <c r="AX49" s="5"/>
      <c r="AY49" s="5"/>
      <c r="AZ49" s="5"/>
      <c r="BA49" s="5"/>
      <c r="BB49" s="5"/>
      <c r="BC49" s="5"/>
      <c r="BD49" s="5"/>
      <c r="BE49" s="5"/>
    </row>
    <row r="50" spans="1:57" ht="14.25" customHeight="1">
      <c r="A50" s="1376">
        <v>43853</v>
      </c>
      <c r="B50" s="1301"/>
      <c r="C50" s="1372"/>
      <c r="D50" s="1376">
        <v>43488</v>
      </c>
      <c r="E50" s="1357"/>
      <c r="F50" s="1357"/>
      <c r="G50" s="1357"/>
      <c r="H50" s="1372"/>
      <c r="I50" s="1303"/>
      <c r="J50" s="1301"/>
      <c r="K50" s="1376"/>
      <c r="L50" s="1372"/>
      <c r="M50" s="1382">
        <f t="shared" si="2"/>
        <v>43854</v>
      </c>
      <c r="N50" s="1354">
        <f t="shared" si="1"/>
        <v>0</v>
      </c>
      <c r="O50" s="1383">
        <f t="shared" ref="O50:S50" si="56">$AD50*O$27</f>
        <v>0</v>
      </c>
      <c r="P50" s="1383">
        <f t="shared" si="56"/>
        <v>0</v>
      </c>
      <c r="Q50" s="1383">
        <f t="shared" si="56"/>
        <v>0</v>
      </c>
      <c r="R50" s="1383">
        <f t="shared" si="56"/>
        <v>0</v>
      </c>
      <c r="S50" s="1383">
        <f t="shared" si="56"/>
        <v>0</v>
      </c>
      <c r="T50" s="1383">
        <f t="shared" ref="T50:X50" si="57">$AE50*T$27</f>
        <v>0</v>
      </c>
      <c r="U50" s="1383">
        <f t="shared" si="57"/>
        <v>0</v>
      </c>
      <c r="V50" s="1383">
        <f t="shared" si="57"/>
        <v>0</v>
      </c>
      <c r="W50" s="1383">
        <f t="shared" si="57"/>
        <v>0</v>
      </c>
      <c r="X50" s="1383">
        <f t="shared" si="57"/>
        <v>0</v>
      </c>
      <c r="Y50" s="1383">
        <f t="shared" si="5"/>
        <v>0</v>
      </c>
      <c r="Z50" s="1383">
        <f t="shared" si="6"/>
        <v>0</v>
      </c>
      <c r="AA50" s="1383">
        <f t="shared" si="7"/>
        <v>0</v>
      </c>
      <c r="AB50" s="1383">
        <f t="shared" si="8"/>
        <v>0</v>
      </c>
      <c r="AC50" s="5">
        <f t="shared" si="9"/>
        <v>23</v>
      </c>
      <c r="AD50" s="1383">
        <f t="shared" si="10"/>
        <v>0</v>
      </c>
      <c r="AE50" s="1383">
        <f t="shared" si="11"/>
        <v>0</v>
      </c>
      <c r="AF50" s="1305" t="e">
        <f t="shared" si="12"/>
        <v>#DIV/0!</v>
      </c>
      <c r="AG50" s="1305" t="e">
        <f t="shared" si="13"/>
        <v>#DIV/0!</v>
      </c>
      <c r="AH50" s="5"/>
      <c r="AI50" s="5"/>
      <c r="AJ50" s="5"/>
      <c r="AK50" s="5"/>
      <c r="AL50" s="5"/>
      <c r="AM50" s="5"/>
      <c r="AN50" s="5"/>
      <c r="AO50" s="5"/>
      <c r="AP50" s="5"/>
      <c r="AQ50" s="5"/>
      <c r="AR50" s="5"/>
      <c r="AS50" s="5"/>
      <c r="AT50" s="5"/>
      <c r="AU50" s="5"/>
      <c r="AV50" s="5"/>
      <c r="AW50" s="5"/>
      <c r="AX50" s="5"/>
      <c r="AY50" s="5"/>
      <c r="AZ50" s="5"/>
      <c r="BA50" s="5"/>
      <c r="BB50" s="5"/>
      <c r="BC50" s="5"/>
      <c r="BD50" s="5"/>
      <c r="BE50" s="5"/>
    </row>
    <row r="51" spans="1:57" ht="14.25" customHeight="1">
      <c r="A51" s="1376">
        <v>43854</v>
      </c>
      <c r="B51" s="1301"/>
      <c r="C51" s="1372"/>
      <c r="D51" s="1376">
        <v>43489</v>
      </c>
      <c r="E51" s="1357"/>
      <c r="F51" s="1357"/>
      <c r="G51" s="1357"/>
      <c r="H51" s="1372"/>
      <c r="I51" s="1303"/>
      <c r="J51" s="1301"/>
      <c r="K51" s="1376"/>
      <c r="L51" s="1372"/>
      <c r="M51" s="1382">
        <f t="shared" si="2"/>
        <v>43855</v>
      </c>
      <c r="N51" s="1354">
        <f t="shared" si="1"/>
        <v>0</v>
      </c>
      <c r="O51" s="1383">
        <f t="shared" ref="O51:S51" si="58">$AD51*O$27</f>
        <v>0</v>
      </c>
      <c r="P51" s="1383">
        <f t="shared" si="58"/>
        <v>0</v>
      </c>
      <c r="Q51" s="1383">
        <f t="shared" si="58"/>
        <v>0</v>
      </c>
      <c r="R51" s="1383">
        <f t="shared" si="58"/>
        <v>0</v>
      </c>
      <c r="S51" s="1383">
        <f t="shared" si="58"/>
        <v>0</v>
      </c>
      <c r="T51" s="1383">
        <f t="shared" ref="T51:X51" si="59">$AE51*T$27</f>
        <v>0</v>
      </c>
      <c r="U51" s="1383">
        <f t="shared" si="59"/>
        <v>0</v>
      </c>
      <c r="V51" s="1383">
        <f t="shared" si="59"/>
        <v>0</v>
      </c>
      <c r="W51" s="1383">
        <f t="shared" si="59"/>
        <v>0</v>
      </c>
      <c r="X51" s="1383">
        <f t="shared" si="59"/>
        <v>0</v>
      </c>
      <c r="Y51" s="1383">
        <f t="shared" si="5"/>
        <v>0</v>
      </c>
      <c r="Z51" s="1383">
        <f t="shared" si="6"/>
        <v>0</v>
      </c>
      <c r="AA51" s="1383">
        <f t="shared" si="7"/>
        <v>0</v>
      </c>
      <c r="AB51" s="1383">
        <f t="shared" si="8"/>
        <v>0</v>
      </c>
      <c r="AC51" s="5">
        <f t="shared" si="9"/>
        <v>24</v>
      </c>
      <c r="AD51" s="1383">
        <f t="shared" si="10"/>
        <v>0</v>
      </c>
      <c r="AE51" s="1383">
        <f t="shared" si="11"/>
        <v>0</v>
      </c>
      <c r="AF51" s="1305" t="e">
        <f t="shared" si="12"/>
        <v>#DIV/0!</v>
      </c>
      <c r="AG51" s="1305" t="e">
        <f t="shared" si="13"/>
        <v>#DIV/0!</v>
      </c>
      <c r="AH51" s="5"/>
      <c r="AI51" s="5"/>
      <c r="AJ51" s="5"/>
      <c r="AK51" s="5"/>
      <c r="AL51" s="5"/>
      <c r="AM51" s="5"/>
      <c r="AN51" s="5"/>
      <c r="AO51" s="5"/>
      <c r="AP51" s="5"/>
      <c r="AQ51" s="5"/>
      <c r="AR51" s="5"/>
      <c r="AS51" s="5"/>
      <c r="AT51" s="5"/>
      <c r="AU51" s="5"/>
      <c r="AV51" s="5"/>
      <c r="AW51" s="5"/>
      <c r="AX51" s="5"/>
      <c r="AY51" s="5"/>
      <c r="AZ51" s="5"/>
      <c r="BA51" s="5"/>
      <c r="BB51" s="5"/>
      <c r="BC51" s="5"/>
      <c r="BD51" s="5"/>
      <c r="BE51" s="5"/>
    </row>
    <row r="52" spans="1:57" ht="14.25" customHeight="1">
      <c r="A52" s="1376">
        <v>43855</v>
      </c>
      <c r="B52" s="1301"/>
      <c r="C52" s="1372"/>
      <c r="D52" s="1376">
        <v>43490</v>
      </c>
      <c r="E52" s="1357"/>
      <c r="F52" s="1357"/>
      <c r="G52" s="1357"/>
      <c r="H52" s="1372"/>
      <c r="I52" s="1303"/>
      <c r="J52" s="1301"/>
      <c r="K52" s="1376"/>
      <c r="L52" s="1372"/>
      <c r="M52" s="1382">
        <f t="shared" si="2"/>
        <v>43856</v>
      </c>
      <c r="N52" s="1354">
        <f t="shared" si="1"/>
        <v>0</v>
      </c>
      <c r="O52" s="1383">
        <f t="shared" ref="O52:S52" si="60">$AD52*O$27</f>
        <v>0</v>
      </c>
      <c r="P52" s="1383">
        <f t="shared" si="60"/>
        <v>0</v>
      </c>
      <c r="Q52" s="1383">
        <f t="shared" si="60"/>
        <v>0</v>
      </c>
      <c r="R52" s="1383">
        <f t="shared" si="60"/>
        <v>0</v>
      </c>
      <c r="S52" s="1383">
        <f t="shared" si="60"/>
        <v>0</v>
      </c>
      <c r="T52" s="1383">
        <f t="shared" ref="T52:X52" si="61">$AE52*T$27</f>
        <v>0</v>
      </c>
      <c r="U52" s="1383">
        <f t="shared" si="61"/>
        <v>0</v>
      </c>
      <c r="V52" s="1383">
        <f t="shared" si="61"/>
        <v>0</v>
      </c>
      <c r="W52" s="1383">
        <f t="shared" si="61"/>
        <v>0</v>
      </c>
      <c r="X52" s="1383">
        <f t="shared" si="61"/>
        <v>0</v>
      </c>
      <c r="Y52" s="1383">
        <f t="shared" si="5"/>
        <v>0</v>
      </c>
      <c r="Z52" s="1383">
        <f t="shared" si="6"/>
        <v>0</v>
      </c>
      <c r="AA52" s="1383">
        <f t="shared" si="7"/>
        <v>0</v>
      </c>
      <c r="AB52" s="1383">
        <f t="shared" si="8"/>
        <v>0</v>
      </c>
      <c r="AC52" s="5">
        <f t="shared" si="9"/>
        <v>25</v>
      </c>
      <c r="AD52" s="1383">
        <f t="shared" si="10"/>
        <v>0</v>
      </c>
      <c r="AE52" s="1383">
        <f t="shared" si="11"/>
        <v>0</v>
      </c>
      <c r="AF52" s="1305" t="e">
        <f t="shared" si="12"/>
        <v>#DIV/0!</v>
      </c>
      <c r="AG52" s="1305" t="e">
        <f t="shared" si="13"/>
        <v>#DIV/0!</v>
      </c>
      <c r="AH52" s="5"/>
      <c r="AI52" s="5"/>
      <c r="AJ52" s="5"/>
      <c r="AK52" s="5"/>
      <c r="AL52" s="5"/>
      <c r="AM52" s="5"/>
      <c r="AN52" s="5"/>
      <c r="AO52" s="5"/>
      <c r="AP52" s="5"/>
      <c r="AQ52" s="5"/>
      <c r="AR52" s="5"/>
      <c r="AS52" s="5"/>
      <c r="AT52" s="5"/>
      <c r="AU52" s="5"/>
      <c r="AV52" s="5"/>
      <c r="AW52" s="5"/>
      <c r="AX52" s="5"/>
      <c r="AY52" s="5"/>
      <c r="AZ52" s="5"/>
      <c r="BA52" s="5"/>
      <c r="BB52" s="5"/>
      <c r="BC52" s="5"/>
      <c r="BD52" s="5"/>
      <c r="BE52" s="5"/>
    </row>
    <row r="53" spans="1:57" ht="14.25" customHeight="1">
      <c r="A53" s="1376">
        <v>43856</v>
      </c>
      <c r="B53" s="1301"/>
      <c r="C53" s="1372"/>
      <c r="D53" s="1376">
        <v>43491</v>
      </c>
      <c r="E53" s="1357"/>
      <c r="F53" s="1357"/>
      <c r="G53" s="1357"/>
      <c r="H53" s="1372"/>
      <c r="I53" s="1303"/>
      <c r="J53" s="1301"/>
      <c r="K53" s="1376"/>
      <c r="L53" s="1372"/>
      <c r="M53" s="1382">
        <f t="shared" si="2"/>
        <v>43857</v>
      </c>
      <c r="N53" s="1354">
        <f t="shared" si="1"/>
        <v>0</v>
      </c>
      <c r="O53" s="1383">
        <f t="shared" ref="O53:S53" si="62">$AD53*O$27</f>
        <v>0</v>
      </c>
      <c r="P53" s="1383">
        <f t="shared" si="62"/>
        <v>0</v>
      </c>
      <c r="Q53" s="1383">
        <f t="shared" si="62"/>
        <v>0</v>
      </c>
      <c r="R53" s="1383">
        <f t="shared" si="62"/>
        <v>0</v>
      </c>
      <c r="S53" s="1383">
        <f t="shared" si="62"/>
        <v>0</v>
      </c>
      <c r="T53" s="1383">
        <f t="shared" ref="T53:X53" si="63">$AE53*T$27</f>
        <v>0</v>
      </c>
      <c r="U53" s="1383">
        <f t="shared" si="63"/>
        <v>0</v>
      </c>
      <c r="V53" s="1383">
        <f t="shared" si="63"/>
        <v>0</v>
      </c>
      <c r="W53" s="1383">
        <f t="shared" si="63"/>
        <v>0</v>
      </c>
      <c r="X53" s="1383">
        <f t="shared" si="63"/>
        <v>0</v>
      </c>
      <c r="Y53" s="1383">
        <f t="shared" si="5"/>
        <v>0</v>
      </c>
      <c r="Z53" s="1383">
        <f t="shared" si="6"/>
        <v>0</v>
      </c>
      <c r="AA53" s="1383">
        <f t="shared" si="7"/>
        <v>0</v>
      </c>
      <c r="AB53" s="1383">
        <f t="shared" si="8"/>
        <v>0</v>
      </c>
      <c r="AC53" s="5">
        <f t="shared" si="9"/>
        <v>26</v>
      </c>
      <c r="AD53" s="1383">
        <f t="shared" si="10"/>
        <v>0</v>
      </c>
      <c r="AE53" s="1383">
        <f t="shared" si="11"/>
        <v>0</v>
      </c>
      <c r="AF53" s="1305" t="e">
        <f t="shared" si="12"/>
        <v>#DIV/0!</v>
      </c>
      <c r="AG53" s="1305" t="e">
        <f t="shared" si="13"/>
        <v>#DIV/0!</v>
      </c>
      <c r="AH53" s="5"/>
      <c r="AI53" s="5"/>
      <c r="AJ53" s="5"/>
      <c r="AK53" s="5"/>
      <c r="AL53" s="5"/>
      <c r="AM53" s="5"/>
      <c r="AN53" s="5"/>
      <c r="AO53" s="5"/>
      <c r="AP53" s="5"/>
      <c r="AQ53" s="5"/>
      <c r="AR53" s="5"/>
      <c r="AS53" s="5"/>
      <c r="AT53" s="5"/>
      <c r="AU53" s="5"/>
      <c r="AV53" s="5"/>
      <c r="AW53" s="5"/>
      <c r="AX53" s="5"/>
      <c r="AY53" s="5"/>
      <c r="AZ53" s="5"/>
      <c r="BA53" s="5"/>
      <c r="BB53" s="5"/>
      <c r="BC53" s="5"/>
      <c r="BD53" s="5"/>
      <c r="BE53" s="5"/>
    </row>
    <row r="54" spans="1:57" ht="14.25" customHeight="1">
      <c r="A54" s="1376">
        <v>43857</v>
      </c>
      <c r="B54" s="1301"/>
      <c r="C54" s="1372"/>
      <c r="D54" s="1376">
        <v>43492</v>
      </c>
      <c r="E54" s="1357"/>
      <c r="F54" s="1357"/>
      <c r="G54" s="1357"/>
      <c r="H54" s="1372"/>
      <c r="I54" s="1303"/>
      <c r="J54" s="1301"/>
      <c r="K54" s="1376"/>
      <c r="L54" s="1372"/>
      <c r="M54" s="1382">
        <f t="shared" si="2"/>
        <v>43858</v>
      </c>
      <c r="N54" s="1354">
        <f t="shared" si="1"/>
        <v>0</v>
      </c>
      <c r="O54" s="1383">
        <f t="shared" ref="O54:S54" si="64">$AD54*O$27</f>
        <v>0</v>
      </c>
      <c r="P54" s="1383">
        <f t="shared" si="64"/>
        <v>0</v>
      </c>
      <c r="Q54" s="1383">
        <f t="shared" si="64"/>
        <v>0</v>
      </c>
      <c r="R54" s="1383">
        <f t="shared" si="64"/>
        <v>0</v>
      </c>
      <c r="S54" s="1383">
        <f t="shared" si="64"/>
        <v>0</v>
      </c>
      <c r="T54" s="1383">
        <f t="shared" ref="T54:X54" si="65">$AE54*T$27</f>
        <v>0</v>
      </c>
      <c r="U54" s="1383">
        <f t="shared" si="65"/>
        <v>0</v>
      </c>
      <c r="V54" s="1383">
        <f t="shared" si="65"/>
        <v>0</v>
      </c>
      <c r="W54" s="1383">
        <f t="shared" si="65"/>
        <v>0</v>
      </c>
      <c r="X54" s="1383">
        <f t="shared" si="65"/>
        <v>0</v>
      </c>
      <c r="Y54" s="1383">
        <f t="shared" si="5"/>
        <v>0</v>
      </c>
      <c r="Z54" s="1383">
        <f t="shared" si="6"/>
        <v>0</v>
      </c>
      <c r="AA54" s="1383">
        <f t="shared" si="7"/>
        <v>0</v>
      </c>
      <c r="AB54" s="1383">
        <f t="shared" si="8"/>
        <v>0</v>
      </c>
      <c r="AC54" s="5">
        <f t="shared" si="9"/>
        <v>27</v>
      </c>
      <c r="AD54" s="1383">
        <f t="shared" si="10"/>
        <v>0</v>
      </c>
      <c r="AE54" s="1383">
        <f t="shared" si="11"/>
        <v>0</v>
      </c>
      <c r="AF54" s="1305" t="e">
        <f t="shared" si="12"/>
        <v>#DIV/0!</v>
      </c>
      <c r="AG54" s="1305" t="e">
        <f t="shared" si="13"/>
        <v>#DIV/0!</v>
      </c>
      <c r="AH54" s="5"/>
      <c r="AI54" s="5"/>
      <c r="AJ54" s="5"/>
      <c r="AK54" s="5"/>
      <c r="AL54" s="5"/>
      <c r="AM54" s="5"/>
      <c r="AN54" s="5"/>
      <c r="AO54" s="5"/>
      <c r="AP54" s="5"/>
      <c r="AQ54" s="5"/>
      <c r="AR54" s="5"/>
      <c r="AS54" s="5"/>
      <c r="AT54" s="5"/>
      <c r="AU54" s="5"/>
      <c r="AV54" s="5"/>
      <c r="AW54" s="5"/>
      <c r="AX54" s="5"/>
      <c r="AY54" s="5"/>
      <c r="AZ54" s="5"/>
      <c r="BA54" s="5"/>
      <c r="BB54" s="5"/>
      <c r="BC54" s="5"/>
      <c r="BD54" s="5"/>
      <c r="BE54" s="5"/>
    </row>
    <row r="55" spans="1:57" ht="14.25" customHeight="1">
      <c r="A55" s="1376">
        <v>43858</v>
      </c>
      <c r="B55" s="1301"/>
      <c r="C55" s="1372"/>
      <c r="D55" s="1376">
        <v>43493</v>
      </c>
      <c r="E55" s="1357"/>
      <c r="F55" s="1357"/>
      <c r="G55" s="1357"/>
      <c r="H55" s="1372"/>
      <c r="I55" s="1303"/>
      <c r="J55" s="1301"/>
      <c r="K55" s="1376"/>
      <c r="L55" s="1372"/>
      <c r="M55" s="1382">
        <f t="shared" si="2"/>
        <v>43859</v>
      </c>
      <c r="N55" s="1354">
        <f t="shared" si="1"/>
        <v>0</v>
      </c>
      <c r="O55" s="1383">
        <f t="shared" ref="O55:S55" si="66">$AD55*O$27</f>
        <v>0</v>
      </c>
      <c r="P55" s="1383">
        <f t="shared" si="66"/>
        <v>0</v>
      </c>
      <c r="Q55" s="1383">
        <f t="shared" si="66"/>
        <v>0</v>
      </c>
      <c r="R55" s="1383">
        <f t="shared" si="66"/>
        <v>0</v>
      </c>
      <c r="S55" s="1383">
        <f t="shared" si="66"/>
        <v>0</v>
      </c>
      <c r="T55" s="1383">
        <f t="shared" ref="T55:X55" si="67">$AE55*T$27</f>
        <v>0</v>
      </c>
      <c r="U55" s="1383">
        <f t="shared" si="67"/>
        <v>0</v>
      </c>
      <c r="V55" s="1383">
        <f t="shared" si="67"/>
        <v>0</v>
      </c>
      <c r="W55" s="1383">
        <f t="shared" si="67"/>
        <v>0</v>
      </c>
      <c r="X55" s="1383">
        <f t="shared" si="67"/>
        <v>0</v>
      </c>
      <c r="Y55" s="1383">
        <f t="shared" si="5"/>
        <v>0</v>
      </c>
      <c r="Z55" s="1383">
        <f t="shared" si="6"/>
        <v>0</v>
      </c>
      <c r="AA55" s="1383">
        <f t="shared" si="7"/>
        <v>0</v>
      </c>
      <c r="AB55" s="1383">
        <f t="shared" si="8"/>
        <v>0</v>
      </c>
      <c r="AC55" s="5">
        <f t="shared" si="9"/>
        <v>28</v>
      </c>
      <c r="AD55" s="1383">
        <f t="shared" si="10"/>
        <v>0</v>
      </c>
      <c r="AE55" s="1383">
        <f t="shared" si="11"/>
        <v>0</v>
      </c>
      <c r="AF55" s="1305" t="e">
        <f t="shared" si="12"/>
        <v>#DIV/0!</v>
      </c>
      <c r="AG55" s="1305" t="e">
        <f t="shared" si="13"/>
        <v>#DIV/0!</v>
      </c>
      <c r="AH55" s="5"/>
      <c r="AI55" s="5"/>
      <c r="AJ55" s="5"/>
      <c r="AK55" s="5"/>
      <c r="AL55" s="5"/>
      <c r="AM55" s="5"/>
      <c r="AN55" s="5"/>
      <c r="AO55" s="5"/>
      <c r="AP55" s="5"/>
      <c r="AQ55" s="5"/>
      <c r="AR55" s="5"/>
      <c r="AS55" s="5"/>
      <c r="AT55" s="5"/>
      <c r="AU55" s="5"/>
      <c r="AV55" s="5"/>
      <c r="AW55" s="5"/>
      <c r="AX55" s="5"/>
      <c r="AY55" s="5"/>
      <c r="AZ55" s="5"/>
      <c r="BA55" s="5"/>
      <c r="BB55" s="5"/>
      <c r="BC55" s="5"/>
      <c r="BD55" s="5"/>
      <c r="BE55" s="5"/>
    </row>
    <row r="56" spans="1:57" ht="14.25" customHeight="1">
      <c r="A56" s="1376">
        <v>43859</v>
      </c>
      <c r="B56" s="1301"/>
      <c r="C56" s="1372"/>
      <c r="D56" s="1376">
        <v>43494</v>
      </c>
      <c r="E56" s="1357"/>
      <c r="F56" s="1357"/>
      <c r="G56" s="1357"/>
      <c r="H56" s="1372"/>
      <c r="I56" s="1303"/>
      <c r="J56" s="1301"/>
      <c r="K56" s="1376"/>
      <c r="L56" s="1372"/>
      <c r="M56" s="1382">
        <f t="shared" si="2"/>
        <v>43860</v>
      </c>
      <c r="N56" s="1354">
        <f t="shared" si="1"/>
        <v>0</v>
      </c>
      <c r="O56" s="1383">
        <f t="shared" ref="O56:S56" si="68">$AD56*O$27</f>
        <v>0</v>
      </c>
      <c r="P56" s="1383">
        <f t="shared" si="68"/>
        <v>0</v>
      </c>
      <c r="Q56" s="1383">
        <f t="shared" si="68"/>
        <v>0</v>
      </c>
      <c r="R56" s="1383">
        <f t="shared" si="68"/>
        <v>0</v>
      </c>
      <c r="S56" s="1383">
        <f t="shared" si="68"/>
        <v>0</v>
      </c>
      <c r="T56" s="1383">
        <f t="shared" ref="T56:X56" si="69">$AE56*T$27</f>
        <v>0</v>
      </c>
      <c r="U56" s="1383">
        <f t="shared" si="69"/>
        <v>0</v>
      </c>
      <c r="V56" s="1383">
        <f t="shared" si="69"/>
        <v>0</v>
      </c>
      <c r="W56" s="1383">
        <f t="shared" si="69"/>
        <v>0</v>
      </c>
      <c r="X56" s="1383">
        <f t="shared" si="69"/>
        <v>0</v>
      </c>
      <c r="Y56" s="1383">
        <f t="shared" si="5"/>
        <v>0</v>
      </c>
      <c r="Z56" s="1383">
        <f t="shared" si="6"/>
        <v>0</v>
      </c>
      <c r="AA56" s="1383">
        <f t="shared" si="7"/>
        <v>0</v>
      </c>
      <c r="AB56" s="1383">
        <f t="shared" si="8"/>
        <v>0</v>
      </c>
      <c r="AC56" s="5">
        <f t="shared" si="9"/>
        <v>29</v>
      </c>
      <c r="AD56" s="1383">
        <f t="shared" si="10"/>
        <v>0</v>
      </c>
      <c r="AE56" s="1383">
        <f t="shared" si="11"/>
        <v>0</v>
      </c>
      <c r="AF56" s="1305" t="e">
        <f t="shared" si="12"/>
        <v>#DIV/0!</v>
      </c>
      <c r="AG56" s="1305" t="e">
        <f t="shared" si="13"/>
        <v>#DIV/0!</v>
      </c>
      <c r="AH56" s="5"/>
      <c r="AI56" s="5"/>
      <c r="AJ56" s="5"/>
      <c r="AK56" s="5"/>
      <c r="AL56" s="5"/>
      <c r="AM56" s="5"/>
      <c r="AN56" s="5"/>
      <c r="AO56" s="5"/>
      <c r="AP56" s="5"/>
      <c r="AQ56" s="5"/>
      <c r="AR56" s="5"/>
      <c r="AS56" s="5"/>
      <c r="AT56" s="5"/>
      <c r="AU56" s="5"/>
      <c r="AV56" s="5"/>
      <c r="AW56" s="5"/>
      <c r="AX56" s="5"/>
      <c r="AY56" s="5"/>
      <c r="AZ56" s="5"/>
      <c r="BA56" s="5"/>
      <c r="BB56" s="5"/>
      <c r="BC56" s="5"/>
      <c r="BD56" s="5"/>
      <c r="BE56" s="5"/>
    </row>
    <row r="57" spans="1:57" ht="14.25" customHeight="1">
      <c r="A57" s="1376">
        <v>43860</v>
      </c>
      <c r="B57" s="1301"/>
      <c r="C57" s="1372"/>
      <c r="D57" s="1376">
        <v>43495</v>
      </c>
      <c r="E57" s="1357"/>
      <c r="F57" s="1357"/>
      <c r="G57" s="1357"/>
      <c r="H57" s="1372"/>
      <c r="I57" s="1303"/>
      <c r="J57" s="1301"/>
      <c r="K57" s="1376"/>
      <c r="L57" s="1372"/>
      <c r="M57" s="1382">
        <f t="shared" si="2"/>
        <v>43861</v>
      </c>
      <c r="N57" s="1354">
        <f t="shared" si="1"/>
        <v>0</v>
      </c>
      <c r="O57" s="1383">
        <f t="shared" ref="O57:S57" si="70">$AD57*O$27</f>
        <v>0</v>
      </c>
      <c r="P57" s="1383">
        <f t="shared" si="70"/>
        <v>0</v>
      </c>
      <c r="Q57" s="1383">
        <f t="shared" si="70"/>
        <v>0</v>
      </c>
      <c r="R57" s="1383">
        <f t="shared" si="70"/>
        <v>0</v>
      </c>
      <c r="S57" s="1383">
        <f t="shared" si="70"/>
        <v>0</v>
      </c>
      <c r="T57" s="1383">
        <f t="shared" ref="T57:X57" si="71">$AE57*T$27</f>
        <v>0</v>
      </c>
      <c r="U57" s="1383">
        <f t="shared" si="71"/>
        <v>0</v>
      </c>
      <c r="V57" s="1383">
        <f t="shared" si="71"/>
        <v>0</v>
      </c>
      <c r="W57" s="1383">
        <f t="shared" si="71"/>
        <v>0</v>
      </c>
      <c r="X57" s="1383">
        <f t="shared" si="71"/>
        <v>0</v>
      </c>
      <c r="Y57" s="1383">
        <f t="shared" si="5"/>
        <v>0</v>
      </c>
      <c r="Z57" s="1383">
        <f t="shared" si="6"/>
        <v>0</v>
      </c>
      <c r="AA57" s="1383">
        <f t="shared" si="7"/>
        <v>0</v>
      </c>
      <c r="AB57" s="1383">
        <f t="shared" si="8"/>
        <v>0</v>
      </c>
      <c r="AC57" s="5">
        <f t="shared" si="9"/>
        <v>30</v>
      </c>
      <c r="AD57" s="1383">
        <f t="shared" si="10"/>
        <v>0</v>
      </c>
      <c r="AE57" s="1383">
        <f t="shared" si="11"/>
        <v>0</v>
      </c>
      <c r="AF57" s="1305" t="e">
        <f t="shared" si="12"/>
        <v>#DIV/0!</v>
      </c>
      <c r="AG57" s="1305" t="e">
        <f t="shared" si="13"/>
        <v>#DIV/0!</v>
      </c>
      <c r="AH57" s="5"/>
      <c r="AI57" s="5"/>
      <c r="AJ57" s="5"/>
      <c r="AK57" s="5"/>
      <c r="AL57" s="5"/>
      <c r="AM57" s="5"/>
      <c r="AN57" s="5"/>
      <c r="AO57" s="5"/>
      <c r="AP57" s="5"/>
      <c r="AQ57" s="5"/>
      <c r="AR57" s="5"/>
      <c r="AS57" s="5"/>
      <c r="AT57" s="5"/>
      <c r="AU57" s="5"/>
      <c r="AV57" s="5"/>
      <c r="AW57" s="5"/>
      <c r="AX57" s="5"/>
      <c r="AY57" s="5"/>
      <c r="AZ57" s="5"/>
      <c r="BA57" s="5"/>
      <c r="BB57" s="5"/>
      <c r="BC57" s="5"/>
      <c r="BD57" s="5"/>
      <c r="BE57" s="5"/>
    </row>
    <row r="58" spans="1:57" ht="14.25" customHeight="1">
      <c r="A58" s="1376">
        <v>43861</v>
      </c>
      <c r="B58" s="1301"/>
      <c r="C58" s="1372"/>
      <c r="D58" s="1376">
        <v>43496</v>
      </c>
      <c r="E58" s="1357"/>
      <c r="F58" s="1357"/>
      <c r="G58" s="1357"/>
      <c r="H58" s="1372"/>
      <c r="I58" s="1303"/>
      <c r="J58" s="1301"/>
      <c r="K58" s="1376"/>
      <c r="L58" s="1372"/>
      <c r="M58" s="1382">
        <f t="shared" si="2"/>
        <v>43862</v>
      </c>
      <c r="N58" s="1354">
        <f t="shared" si="1"/>
        <v>0</v>
      </c>
      <c r="O58" s="1383">
        <f t="shared" ref="O58:S58" si="72">$AD58*O$27</f>
        <v>0</v>
      </c>
      <c r="P58" s="1383">
        <f t="shared" si="72"/>
        <v>0</v>
      </c>
      <c r="Q58" s="1383">
        <f t="shared" si="72"/>
        <v>0</v>
      </c>
      <c r="R58" s="1383">
        <f t="shared" si="72"/>
        <v>0</v>
      </c>
      <c r="S58" s="1383">
        <f t="shared" si="72"/>
        <v>0</v>
      </c>
      <c r="T58" s="1383">
        <f t="shared" ref="T58:X58" si="73">$AE58*T$27</f>
        <v>0</v>
      </c>
      <c r="U58" s="1383">
        <f t="shared" si="73"/>
        <v>0</v>
      </c>
      <c r="V58" s="1383">
        <f t="shared" si="73"/>
        <v>0</v>
      </c>
      <c r="W58" s="1383">
        <f t="shared" si="73"/>
        <v>0</v>
      </c>
      <c r="X58" s="1383">
        <f t="shared" si="73"/>
        <v>0</v>
      </c>
      <c r="Y58" s="1383">
        <f t="shared" si="5"/>
        <v>0</v>
      </c>
      <c r="Z58" s="1383">
        <f t="shared" si="6"/>
        <v>0</v>
      </c>
      <c r="AA58" s="1383">
        <f t="shared" si="7"/>
        <v>0</v>
      </c>
      <c r="AB58" s="1383">
        <f t="shared" si="8"/>
        <v>0</v>
      </c>
      <c r="AC58" s="5">
        <f t="shared" si="9"/>
        <v>31</v>
      </c>
      <c r="AD58" s="1383">
        <f t="shared" si="10"/>
        <v>0</v>
      </c>
      <c r="AE58" s="1383">
        <f t="shared" si="11"/>
        <v>0</v>
      </c>
      <c r="AF58" s="1305" t="e">
        <f t="shared" si="12"/>
        <v>#DIV/0!</v>
      </c>
      <c r="AG58" s="1305" t="e">
        <f t="shared" si="13"/>
        <v>#DIV/0!</v>
      </c>
      <c r="AH58" s="5"/>
      <c r="AI58" s="5"/>
      <c r="AJ58" s="5"/>
      <c r="AK58" s="5"/>
      <c r="AL58" s="5"/>
      <c r="AM58" s="5"/>
      <c r="AN58" s="5"/>
      <c r="AO58" s="5"/>
      <c r="AP58" s="5"/>
      <c r="AQ58" s="5"/>
      <c r="AR58" s="5"/>
      <c r="AS58" s="5"/>
      <c r="AT58" s="5"/>
      <c r="AU58" s="5"/>
      <c r="AV58" s="5"/>
      <c r="AW58" s="5"/>
      <c r="AX58" s="5"/>
      <c r="AY58" s="5"/>
      <c r="AZ58" s="5"/>
      <c r="BA58" s="5"/>
      <c r="BB58" s="5"/>
      <c r="BC58" s="5"/>
      <c r="BD58" s="5"/>
      <c r="BE58" s="5"/>
    </row>
    <row r="59" spans="1:57" ht="14.25" customHeight="1">
      <c r="A59" s="1376">
        <v>43862</v>
      </c>
      <c r="B59" s="1301"/>
      <c r="C59" s="1372"/>
      <c r="D59" s="1376">
        <v>43497</v>
      </c>
      <c r="E59" s="1357"/>
      <c r="F59" s="1357"/>
      <c r="G59" s="1357"/>
      <c r="H59" s="1372"/>
      <c r="I59" s="1303"/>
      <c r="J59" s="1301"/>
      <c r="K59" s="1376"/>
      <c r="L59" s="1372"/>
      <c r="M59" s="1382">
        <f t="shared" si="2"/>
        <v>43863</v>
      </c>
      <c r="N59" s="1354">
        <f t="shared" si="1"/>
        <v>0</v>
      </c>
      <c r="O59" s="1383">
        <f t="shared" ref="O59:S59" si="74">$AD59*O$27</f>
        <v>0</v>
      </c>
      <c r="P59" s="1383">
        <f t="shared" si="74"/>
        <v>0</v>
      </c>
      <c r="Q59" s="1383">
        <f t="shared" si="74"/>
        <v>0</v>
      </c>
      <c r="R59" s="1383">
        <f t="shared" si="74"/>
        <v>0</v>
      </c>
      <c r="S59" s="1383">
        <f t="shared" si="74"/>
        <v>0</v>
      </c>
      <c r="T59" s="1383">
        <f t="shared" ref="T59:X59" si="75">$AE59*T$27</f>
        <v>0</v>
      </c>
      <c r="U59" s="1383">
        <f t="shared" si="75"/>
        <v>0</v>
      </c>
      <c r="V59" s="1383">
        <f t="shared" si="75"/>
        <v>0</v>
      </c>
      <c r="W59" s="1383">
        <f t="shared" si="75"/>
        <v>0</v>
      </c>
      <c r="X59" s="1383">
        <f t="shared" si="75"/>
        <v>0</v>
      </c>
      <c r="Y59" s="1383">
        <f t="shared" si="5"/>
        <v>0</v>
      </c>
      <c r="Z59" s="1383">
        <f t="shared" si="6"/>
        <v>0</v>
      </c>
      <c r="AA59" s="1383">
        <f t="shared" si="7"/>
        <v>0</v>
      </c>
      <c r="AB59" s="1383">
        <f t="shared" si="8"/>
        <v>0</v>
      </c>
      <c r="AC59" s="5">
        <f t="shared" si="9"/>
        <v>32</v>
      </c>
      <c r="AD59" s="1383">
        <f t="shared" si="10"/>
        <v>0</v>
      </c>
      <c r="AE59" s="1383">
        <f t="shared" si="11"/>
        <v>0</v>
      </c>
      <c r="AF59" s="1305" t="e">
        <f t="shared" si="12"/>
        <v>#DIV/0!</v>
      </c>
      <c r="AG59" s="1305" t="e">
        <f t="shared" si="13"/>
        <v>#DIV/0!</v>
      </c>
      <c r="AH59" s="5"/>
      <c r="AI59" s="5"/>
      <c r="AJ59" s="5"/>
      <c r="AK59" s="5"/>
      <c r="AL59" s="5"/>
      <c r="AM59" s="5"/>
      <c r="AN59" s="5"/>
      <c r="AO59" s="5"/>
      <c r="AP59" s="5"/>
      <c r="AQ59" s="5"/>
      <c r="AR59" s="5"/>
      <c r="AS59" s="5"/>
      <c r="AT59" s="5"/>
      <c r="AU59" s="5"/>
      <c r="AV59" s="5"/>
      <c r="AW59" s="5"/>
      <c r="AX59" s="5"/>
      <c r="AY59" s="5"/>
      <c r="AZ59" s="5"/>
      <c r="BA59" s="5"/>
      <c r="BB59" s="5"/>
      <c r="BC59" s="5"/>
      <c r="BD59" s="5"/>
      <c r="BE59" s="5"/>
    </row>
    <row r="60" spans="1:57" ht="14.25" customHeight="1">
      <c r="A60" s="1376">
        <v>43863</v>
      </c>
      <c r="B60" s="1301"/>
      <c r="C60" s="1372"/>
      <c r="D60" s="1376">
        <v>43498</v>
      </c>
      <c r="E60" s="1357"/>
      <c r="F60" s="1357"/>
      <c r="G60" s="1357"/>
      <c r="H60" s="1372"/>
      <c r="I60" s="1303"/>
      <c r="J60" s="1301"/>
      <c r="K60" s="1376"/>
      <c r="L60" s="1372"/>
      <c r="M60" s="1382">
        <f t="shared" si="2"/>
        <v>43864</v>
      </c>
      <c r="N60" s="1354">
        <f t="shared" si="1"/>
        <v>0</v>
      </c>
      <c r="O60" s="1383">
        <f t="shared" ref="O60:S60" si="76">$AD60*O$27</f>
        <v>0</v>
      </c>
      <c r="P60" s="1383">
        <f t="shared" si="76"/>
        <v>0</v>
      </c>
      <c r="Q60" s="1383">
        <f t="shared" si="76"/>
        <v>0</v>
      </c>
      <c r="R60" s="1383">
        <f t="shared" si="76"/>
        <v>0</v>
      </c>
      <c r="S60" s="1383">
        <f t="shared" si="76"/>
        <v>0</v>
      </c>
      <c r="T60" s="1383">
        <f t="shared" ref="T60:X60" si="77">$AE60*T$27</f>
        <v>0</v>
      </c>
      <c r="U60" s="1383">
        <f t="shared" si="77"/>
        <v>0</v>
      </c>
      <c r="V60" s="1383">
        <f t="shared" si="77"/>
        <v>0</v>
      </c>
      <c r="W60" s="1383">
        <f t="shared" si="77"/>
        <v>0</v>
      </c>
      <c r="X60" s="1383">
        <f t="shared" si="77"/>
        <v>0</v>
      </c>
      <c r="Y60" s="1383">
        <f t="shared" si="5"/>
        <v>0</v>
      </c>
      <c r="Z60" s="1383">
        <f t="shared" si="6"/>
        <v>0</v>
      </c>
      <c r="AA60" s="1383">
        <f t="shared" si="7"/>
        <v>0</v>
      </c>
      <c r="AB60" s="1383">
        <f t="shared" si="8"/>
        <v>0</v>
      </c>
      <c r="AC60" s="5">
        <f t="shared" si="9"/>
        <v>33</v>
      </c>
      <c r="AD60" s="1383">
        <f t="shared" si="10"/>
        <v>0</v>
      </c>
      <c r="AE60" s="1383">
        <f t="shared" si="11"/>
        <v>0</v>
      </c>
      <c r="AF60" s="1305" t="e">
        <f t="shared" si="12"/>
        <v>#DIV/0!</v>
      </c>
      <c r="AG60" s="1305" t="e">
        <f t="shared" si="13"/>
        <v>#DIV/0!</v>
      </c>
      <c r="AH60" s="5"/>
      <c r="AI60" s="5"/>
      <c r="AJ60" s="5"/>
      <c r="AK60" s="5"/>
      <c r="AL60" s="5"/>
      <c r="AM60" s="5"/>
      <c r="AN60" s="5"/>
      <c r="AO60" s="5"/>
      <c r="AP60" s="5"/>
      <c r="AQ60" s="5"/>
      <c r="AR60" s="5"/>
      <c r="AS60" s="5"/>
      <c r="AT60" s="5"/>
      <c r="AU60" s="5"/>
      <c r="AV60" s="5"/>
      <c r="AW60" s="5"/>
      <c r="AX60" s="5"/>
      <c r="AY60" s="5"/>
      <c r="AZ60" s="5"/>
      <c r="BA60" s="5"/>
      <c r="BB60" s="5"/>
      <c r="BC60" s="5"/>
      <c r="BD60" s="5"/>
      <c r="BE60" s="5"/>
    </row>
    <row r="61" spans="1:57" ht="14.25" customHeight="1">
      <c r="A61" s="1376">
        <v>43864</v>
      </c>
      <c r="B61" s="1301"/>
      <c r="C61" s="1372"/>
      <c r="D61" s="1376">
        <v>43499</v>
      </c>
      <c r="E61" s="1357"/>
      <c r="F61" s="1357"/>
      <c r="G61" s="1357"/>
      <c r="H61" s="1372"/>
      <c r="I61" s="1303"/>
      <c r="J61" s="1301"/>
      <c r="K61" s="1376"/>
      <c r="L61" s="1372"/>
      <c r="M61" s="1382">
        <f t="shared" si="2"/>
        <v>43865</v>
      </c>
      <c r="N61" s="1354">
        <f t="shared" si="1"/>
        <v>0</v>
      </c>
      <c r="O61" s="1383">
        <f t="shared" ref="O61:S61" si="78">$AD61*O$27</f>
        <v>0</v>
      </c>
      <c r="P61" s="1383">
        <f t="shared" si="78"/>
        <v>0</v>
      </c>
      <c r="Q61" s="1383">
        <f t="shared" si="78"/>
        <v>0</v>
      </c>
      <c r="R61" s="1383">
        <f t="shared" si="78"/>
        <v>0</v>
      </c>
      <c r="S61" s="1383">
        <f t="shared" si="78"/>
        <v>0</v>
      </c>
      <c r="T61" s="1383">
        <f t="shared" ref="T61:X61" si="79">$AE61*T$27</f>
        <v>0</v>
      </c>
      <c r="U61" s="1383">
        <f t="shared" si="79"/>
        <v>0</v>
      </c>
      <c r="V61" s="1383">
        <f t="shared" si="79"/>
        <v>0</v>
      </c>
      <c r="W61" s="1383">
        <f t="shared" si="79"/>
        <v>0</v>
      </c>
      <c r="X61" s="1383">
        <f t="shared" si="79"/>
        <v>0</v>
      </c>
      <c r="Y61" s="1383">
        <f t="shared" si="5"/>
        <v>0</v>
      </c>
      <c r="Z61" s="1383">
        <f t="shared" si="6"/>
        <v>0</v>
      </c>
      <c r="AA61" s="1383">
        <f t="shared" si="7"/>
        <v>0</v>
      </c>
      <c r="AB61" s="1383">
        <f t="shared" si="8"/>
        <v>0</v>
      </c>
      <c r="AC61" s="5">
        <f t="shared" si="9"/>
        <v>34</v>
      </c>
      <c r="AD61" s="1383">
        <f t="shared" si="10"/>
        <v>0</v>
      </c>
      <c r="AE61" s="1383">
        <f t="shared" si="11"/>
        <v>0</v>
      </c>
      <c r="AF61" s="1305" t="e">
        <f t="shared" si="12"/>
        <v>#DIV/0!</v>
      </c>
      <c r="AG61" s="1305" t="e">
        <f t="shared" si="13"/>
        <v>#DIV/0!</v>
      </c>
      <c r="AH61" s="5"/>
      <c r="AI61" s="5"/>
      <c r="AJ61" s="5"/>
      <c r="AK61" s="5"/>
      <c r="AL61" s="5"/>
      <c r="AM61" s="5"/>
      <c r="AN61" s="5"/>
      <c r="AO61" s="5"/>
      <c r="AP61" s="5"/>
      <c r="AQ61" s="5"/>
      <c r="AR61" s="5"/>
      <c r="AS61" s="5"/>
      <c r="AT61" s="5"/>
      <c r="AU61" s="5"/>
      <c r="AV61" s="5"/>
      <c r="AW61" s="5"/>
      <c r="AX61" s="5"/>
      <c r="AY61" s="5"/>
      <c r="AZ61" s="5"/>
      <c r="BA61" s="5"/>
      <c r="BB61" s="5"/>
      <c r="BC61" s="5"/>
      <c r="BD61" s="5"/>
      <c r="BE61" s="5"/>
    </row>
    <row r="62" spans="1:57" ht="14.25" customHeight="1">
      <c r="A62" s="1376">
        <v>43865</v>
      </c>
      <c r="B62" s="1301"/>
      <c r="C62" s="1372"/>
      <c r="D62" s="1376">
        <v>43500</v>
      </c>
      <c r="E62" s="1357"/>
      <c r="F62" s="1357"/>
      <c r="G62" s="1357"/>
      <c r="H62" s="1372"/>
      <c r="I62" s="1303"/>
      <c r="J62" s="1301"/>
      <c r="K62" s="1376"/>
      <c r="L62" s="1372"/>
      <c r="M62" s="1382">
        <f t="shared" si="2"/>
        <v>43866</v>
      </c>
      <c r="N62" s="1354">
        <f t="shared" si="1"/>
        <v>0</v>
      </c>
      <c r="O62" s="1383">
        <f t="shared" ref="O62:S62" si="80">$AD62*O$27</f>
        <v>0</v>
      </c>
      <c r="P62" s="1383">
        <f t="shared" si="80"/>
        <v>0</v>
      </c>
      <c r="Q62" s="1383">
        <f t="shared" si="80"/>
        <v>0</v>
      </c>
      <c r="R62" s="1383">
        <f t="shared" si="80"/>
        <v>0</v>
      </c>
      <c r="S62" s="1383">
        <f t="shared" si="80"/>
        <v>0</v>
      </c>
      <c r="T62" s="1383">
        <f t="shared" ref="T62:X62" si="81">$AE62*T$27</f>
        <v>0</v>
      </c>
      <c r="U62" s="1383">
        <f t="shared" si="81"/>
        <v>0</v>
      </c>
      <c r="V62" s="1383">
        <f t="shared" si="81"/>
        <v>0</v>
      </c>
      <c r="W62" s="1383">
        <f t="shared" si="81"/>
        <v>0</v>
      </c>
      <c r="X62" s="1383">
        <f t="shared" si="81"/>
        <v>0</v>
      </c>
      <c r="Y62" s="1383">
        <f t="shared" si="5"/>
        <v>0</v>
      </c>
      <c r="Z62" s="1383">
        <f t="shared" si="6"/>
        <v>0</v>
      </c>
      <c r="AA62" s="1383">
        <f t="shared" si="7"/>
        <v>0</v>
      </c>
      <c r="AB62" s="1383">
        <f t="shared" si="8"/>
        <v>0</v>
      </c>
      <c r="AC62" s="5">
        <f t="shared" si="9"/>
        <v>35</v>
      </c>
      <c r="AD62" s="1383">
        <f t="shared" si="10"/>
        <v>0</v>
      </c>
      <c r="AE62" s="1383">
        <f t="shared" si="11"/>
        <v>0</v>
      </c>
      <c r="AF62" s="1305" t="e">
        <f t="shared" si="12"/>
        <v>#DIV/0!</v>
      </c>
      <c r="AG62" s="1305" t="e">
        <f t="shared" si="13"/>
        <v>#DIV/0!</v>
      </c>
      <c r="AH62" s="5"/>
      <c r="AI62" s="5"/>
      <c r="AJ62" s="5"/>
      <c r="AK62" s="5"/>
      <c r="AL62" s="5"/>
      <c r="AM62" s="5"/>
      <c r="AN62" s="5"/>
      <c r="AO62" s="5"/>
      <c r="AP62" s="5"/>
      <c r="AQ62" s="5"/>
      <c r="AR62" s="5"/>
      <c r="AS62" s="5"/>
      <c r="AT62" s="5"/>
      <c r="AU62" s="5"/>
      <c r="AV62" s="5"/>
      <c r="AW62" s="5"/>
      <c r="AX62" s="5"/>
      <c r="AY62" s="5"/>
      <c r="AZ62" s="5"/>
      <c r="BA62" s="5"/>
      <c r="BB62" s="5"/>
      <c r="BC62" s="5"/>
      <c r="BD62" s="5"/>
      <c r="BE62" s="5"/>
    </row>
    <row r="63" spans="1:57" ht="14.25" customHeight="1">
      <c r="A63" s="1376">
        <v>43866</v>
      </c>
      <c r="B63" s="1301"/>
      <c r="C63" s="1372"/>
      <c r="D63" s="1376">
        <v>43501</v>
      </c>
      <c r="E63" s="1357"/>
      <c r="F63" s="1357"/>
      <c r="G63" s="1357"/>
      <c r="H63" s="1372"/>
      <c r="I63" s="1303"/>
      <c r="J63" s="1301"/>
      <c r="K63" s="1376"/>
      <c r="L63" s="1372"/>
      <c r="M63" s="1382">
        <f t="shared" si="2"/>
        <v>43867</v>
      </c>
      <c r="N63" s="1354">
        <f t="shared" si="1"/>
        <v>0</v>
      </c>
      <c r="O63" s="1383">
        <f t="shared" ref="O63:S63" si="82">$AD63*O$27</f>
        <v>0</v>
      </c>
      <c r="P63" s="1383">
        <f t="shared" si="82"/>
        <v>0</v>
      </c>
      <c r="Q63" s="1383">
        <f t="shared" si="82"/>
        <v>0</v>
      </c>
      <c r="R63" s="1383">
        <f t="shared" si="82"/>
        <v>0</v>
      </c>
      <c r="S63" s="1383">
        <f t="shared" si="82"/>
        <v>0</v>
      </c>
      <c r="T63" s="1383">
        <f t="shared" ref="T63:X63" si="83">$AE63*T$27</f>
        <v>0</v>
      </c>
      <c r="U63" s="1383">
        <f t="shared" si="83"/>
        <v>0</v>
      </c>
      <c r="V63" s="1383">
        <f t="shared" si="83"/>
        <v>0</v>
      </c>
      <c r="W63" s="1383">
        <f t="shared" si="83"/>
        <v>0</v>
      </c>
      <c r="X63" s="1383">
        <f t="shared" si="83"/>
        <v>0</v>
      </c>
      <c r="Y63" s="1383">
        <f t="shared" si="5"/>
        <v>0</v>
      </c>
      <c r="Z63" s="1383">
        <f t="shared" si="6"/>
        <v>0</v>
      </c>
      <c r="AA63" s="1383">
        <f t="shared" si="7"/>
        <v>0</v>
      </c>
      <c r="AB63" s="1383">
        <f t="shared" si="8"/>
        <v>0</v>
      </c>
      <c r="AC63" s="5">
        <f t="shared" si="9"/>
        <v>36</v>
      </c>
      <c r="AD63" s="1383">
        <f t="shared" si="10"/>
        <v>0</v>
      </c>
      <c r="AE63" s="1383">
        <f t="shared" si="11"/>
        <v>0</v>
      </c>
      <c r="AF63" s="1305" t="e">
        <f t="shared" si="12"/>
        <v>#DIV/0!</v>
      </c>
      <c r="AG63" s="1305" t="e">
        <f t="shared" si="13"/>
        <v>#DIV/0!</v>
      </c>
      <c r="AH63" s="5"/>
      <c r="AI63" s="5"/>
      <c r="AJ63" s="5"/>
      <c r="AK63" s="5"/>
      <c r="AL63" s="5"/>
      <c r="AM63" s="5"/>
      <c r="AN63" s="5"/>
      <c r="AO63" s="5"/>
      <c r="AP63" s="5"/>
      <c r="AQ63" s="5"/>
      <c r="AR63" s="5"/>
      <c r="AS63" s="5"/>
      <c r="AT63" s="5"/>
      <c r="AU63" s="5"/>
      <c r="AV63" s="5"/>
      <c r="AW63" s="5"/>
      <c r="AX63" s="5"/>
      <c r="AY63" s="5"/>
      <c r="AZ63" s="5"/>
      <c r="BA63" s="5"/>
      <c r="BB63" s="5"/>
      <c r="BC63" s="5"/>
      <c r="BD63" s="5"/>
      <c r="BE63" s="5"/>
    </row>
    <row r="64" spans="1:57" ht="14.25" customHeight="1">
      <c r="A64" s="1376">
        <v>43867</v>
      </c>
      <c r="B64" s="1301"/>
      <c r="C64" s="1372"/>
      <c r="D64" s="1376">
        <v>43502</v>
      </c>
      <c r="E64" s="1357"/>
      <c r="F64" s="1357"/>
      <c r="G64" s="1357"/>
      <c r="H64" s="1372"/>
      <c r="I64" s="1303"/>
      <c r="J64" s="1301"/>
      <c r="K64" s="1376"/>
      <c r="L64" s="1372"/>
      <c r="M64" s="1382">
        <f t="shared" si="2"/>
        <v>43868</v>
      </c>
      <c r="N64" s="1354">
        <f t="shared" si="1"/>
        <v>0</v>
      </c>
      <c r="O64" s="1383">
        <f t="shared" ref="O64:S64" si="84">$AD64*O$27</f>
        <v>0</v>
      </c>
      <c r="P64" s="1383">
        <f t="shared" si="84"/>
        <v>0</v>
      </c>
      <c r="Q64" s="1383">
        <f t="shared" si="84"/>
        <v>0</v>
      </c>
      <c r="R64" s="1383">
        <f t="shared" si="84"/>
        <v>0</v>
      </c>
      <c r="S64" s="1383">
        <f t="shared" si="84"/>
        <v>0</v>
      </c>
      <c r="T64" s="1383">
        <f t="shared" ref="T64:X64" si="85">$AE64*T$27</f>
        <v>0</v>
      </c>
      <c r="U64" s="1383">
        <f t="shared" si="85"/>
        <v>0</v>
      </c>
      <c r="V64" s="1383">
        <f t="shared" si="85"/>
        <v>0</v>
      </c>
      <c r="W64" s="1383">
        <f t="shared" si="85"/>
        <v>0</v>
      </c>
      <c r="X64" s="1383">
        <f t="shared" si="85"/>
        <v>0</v>
      </c>
      <c r="Y64" s="1383">
        <f t="shared" si="5"/>
        <v>0</v>
      </c>
      <c r="Z64" s="1383">
        <f t="shared" si="6"/>
        <v>0</v>
      </c>
      <c r="AA64" s="1383">
        <f t="shared" si="7"/>
        <v>0</v>
      </c>
      <c r="AB64" s="1383">
        <f t="shared" si="8"/>
        <v>0</v>
      </c>
      <c r="AC64" s="5">
        <f t="shared" si="9"/>
        <v>37</v>
      </c>
      <c r="AD64" s="1383">
        <f t="shared" si="10"/>
        <v>0</v>
      </c>
      <c r="AE64" s="1383">
        <f t="shared" si="11"/>
        <v>0</v>
      </c>
      <c r="AF64" s="1305" t="e">
        <f t="shared" si="12"/>
        <v>#DIV/0!</v>
      </c>
      <c r="AG64" s="1305" t="e">
        <f t="shared" si="13"/>
        <v>#DIV/0!</v>
      </c>
      <c r="AH64" s="5"/>
      <c r="AI64" s="5"/>
      <c r="AJ64" s="5"/>
      <c r="AK64" s="5"/>
      <c r="AL64" s="5"/>
      <c r="AM64" s="5"/>
      <c r="AN64" s="5"/>
      <c r="AO64" s="5"/>
      <c r="AP64" s="5"/>
      <c r="AQ64" s="5"/>
      <c r="AR64" s="5"/>
      <c r="AS64" s="5"/>
      <c r="AT64" s="5"/>
      <c r="AU64" s="5"/>
      <c r="AV64" s="5"/>
      <c r="AW64" s="5"/>
      <c r="AX64" s="5"/>
      <c r="AY64" s="5"/>
      <c r="AZ64" s="5"/>
      <c r="BA64" s="5"/>
      <c r="BB64" s="5"/>
      <c r="BC64" s="5"/>
      <c r="BD64" s="5"/>
      <c r="BE64" s="5"/>
    </row>
    <row r="65" spans="1:57" ht="14.25" customHeight="1">
      <c r="A65" s="1376">
        <v>43868</v>
      </c>
      <c r="B65" s="1301"/>
      <c r="C65" s="1372"/>
      <c r="D65" s="1376">
        <v>43503</v>
      </c>
      <c r="E65" s="1357"/>
      <c r="F65" s="1357"/>
      <c r="G65" s="1357"/>
      <c r="H65" s="1372"/>
      <c r="I65" s="1303"/>
      <c r="J65" s="1301"/>
      <c r="K65" s="1376"/>
      <c r="L65" s="1372"/>
      <c r="M65" s="1382">
        <f t="shared" si="2"/>
        <v>43869</v>
      </c>
      <c r="N65" s="1354">
        <f t="shared" si="1"/>
        <v>0</v>
      </c>
      <c r="O65" s="1383">
        <f t="shared" ref="O65:S65" si="86">$AD65*O$27</f>
        <v>0</v>
      </c>
      <c r="P65" s="1383">
        <f t="shared" si="86"/>
        <v>0</v>
      </c>
      <c r="Q65" s="1383">
        <f t="shared" si="86"/>
        <v>0</v>
      </c>
      <c r="R65" s="1383">
        <f t="shared" si="86"/>
        <v>0</v>
      </c>
      <c r="S65" s="1383">
        <f t="shared" si="86"/>
        <v>0</v>
      </c>
      <c r="T65" s="1383">
        <f t="shared" ref="T65:X65" si="87">$AE65*T$27</f>
        <v>0</v>
      </c>
      <c r="U65" s="1383">
        <f t="shared" si="87"/>
        <v>0</v>
      </c>
      <c r="V65" s="1383">
        <f t="shared" si="87"/>
        <v>0</v>
      </c>
      <c r="W65" s="1383">
        <f t="shared" si="87"/>
        <v>0</v>
      </c>
      <c r="X65" s="1383">
        <f t="shared" si="87"/>
        <v>0</v>
      </c>
      <c r="Y65" s="1383">
        <f t="shared" si="5"/>
        <v>0</v>
      </c>
      <c r="Z65" s="1383">
        <f t="shared" si="6"/>
        <v>0</v>
      </c>
      <c r="AA65" s="1383">
        <f t="shared" si="7"/>
        <v>0</v>
      </c>
      <c r="AB65" s="1383">
        <f t="shared" si="8"/>
        <v>0</v>
      </c>
      <c r="AC65" s="5">
        <f t="shared" si="9"/>
        <v>38</v>
      </c>
      <c r="AD65" s="1383">
        <f t="shared" si="10"/>
        <v>0</v>
      </c>
      <c r="AE65" s="1383">
        <f t="shared" si="11"/>
        <v>0</v>
      </c>
      <c r="AF65" s="1305" t="e">
        <f t="shared" si="12"/>
        <v>#DIV/0!</v>
      </c>
      <c r="AG65" s="1305" t="e">
        <f t="shared" si="13"/>
        <v>#DIV/0!</v>
      </c>
      <c r="AH65" s="5"/>
      <c r="AI65" s="5"/>
      <c r="AJ65" s="5"/>
      <c r="AK65" s="5"/>
      <c r="AL65" s="5"/>
      <c r="AM65" s="5"/>
      <c r="AN65" s="5"/>
      <c r="AO65" s="5"/>
      <c r="AP65" s="5"/>
      <c r="AQ65" s="5"/>
      <c r="AR65" s="5"/>
      <c r="AS65" s="5"/>
      <c r="AT65" s="5"/>
      <c r="AU65" s="5"/>
      <c r="AV65" s="5"/>
      <c r="AW65" s="5"/>
      <c r="AX65" s="5"/>
      <c r="AY65" s="5"/>
      <c r="AZ65" s="5"/>
      <c r="BA65" s="5"/>
      <c r="BB65" s="5"/>
      <c r="BC65" s="5"/>
      <c r="BD65" s="5"/>
      <c r="BE65" s="5"/>
    </row>
    <row r="66" spans="1:57" ht="14.25" customHeight="1">
      <c r="A66" s="1376">
        <v>43869</v>
      </c>
      <c r="B66" s="1301"/>
      <c r="C66" s="1372"/>
      <c r="D66" s="1376">
        <v>43504</v>
      </c>
      <c r="E66" s="1357"/>
      <c r="F66" s="1357"/>
      <c r="G66" s="1357"/>
      <c r="H66" s="1372"/>
      <c r="I66" s="1303"/>
      <c r="J66" s="1301"/>
      <c r="K66" s="1376"/>
      <c r="L66" s="1372"/>
      <c r="M66" s="1382">
        <f t="shared" si="2"/>
        <v>43870</v>
      </c>
      <c r="N66" s="1354">
        <f t="shared" si="1"/>
        <v>0</v>
      </c>
      <c r="O66" s="1383">
        <f t="shared" ref="O66:S66" si="88">$AD66*O$27</f>
        <v>0</v>
      </c>
      <c r="P66" s="1383">
        <f t="shared" si="88"/>
        <v>0</v>
      </c>
      <c r="Q66" s="1383">
        <f t="shared" si="88"/>
        <v>0</v>
      </c>
      <c r="R66" s="1383">
        <f t="shared" si="88"/>
        <v>0</v>
      </c>
      <c r="S66" s="1383">
        <f t="shared" si="88"/>
        <v>0</v>
      </c>
      <c r="T66" s="1383">
        <f t="shared" ref="T66:X66" si="89">$AE66*T$27</f>
        <v>0</v>
      </c>
      <c r="U66" s="1383">
        <f t="shared" si="89"/>
        <v>0</v>
      </c>
      <c r="V66" s="1383">
        <f t="shared" si="89"/>
        <v>0</v>
      </c>
      <c r="W66" s="1383">
        <f t="shared" si="89"/>
        <v>0</v>
      </c>
      <c r="X66" s="1383">
        <f t="shared" si="89"/>
        <v>0</v>
      </c>
      <c r="Y66" s="1383">
        <f t="shared" si="5"/>
        <v>0</v>
      </c>
      <c r="Z66" s="1383">
        <f t="shared" si="6"/>
        <v>0</v>
      </c>
      <c r="AA66" s="1383">
        <f t="shared" si="7"/>
        <v>0</v>
      </c>
      <c r="AB66" s="1383">
        <f t="shared" si="8"/>
        <v>0</v>
      </c>
      <c r="AC66" s="5">
        <f t="shared" si="9"/>
        <v>39</v>
      </c>
      <c r="AD66" s="1383">
        <f t="shared" si="10"/>
        <v>0</v>
      </c>
      <c r="AE66" s="1383">
        <f t="shared" si="11"/>
        <v>0</v>
      </c>
      <c r="AF66" s="1305" t="e">
        <f t="shared" si="12"/>
        <v>#DIV/0!</v>
      </c>
      <c r="AG66" s="1305" t="e">
        <f t="shared" si="13"/>
        <v>#DIV/0!</v>
      </c>
      <c r="AH66" s="5"/>
      <c r="AI66" s="5"/>
      <c r="AJ66" s="5"/>
      <c r="AK66" s="5"/>
      <c r="AL66" s="5"/>
      <c r="AM66" s="5"/>
      <c r="AN66" s="5"/>
      <c r="AO66" s="5"/>
      <c r="AP66" s="5"/>
      <c r="AQ66" s="5"/>
      <c r="AR66" s="5"/>
      <c r="AS66" s="5"/>
      <c r="AT66" s="5"/>
      <c r="AU66" s="5"/>
      <c r="AV66" s="5"/>
      <c r="AW66" s="5"/>
      <c r="AX66" s="5"/>
      <c r="AY66" s="5"/>
      <c r="AZ66" s="5"/>
      <c r="BA66" s="5"/>
      <c r="BB66" s="5"/>
      <c r="BC66" s="5"/>
      <c r="BD66" s="5"/>
      <c r="BE66" s="5"/>
    </row>
    <row r="67" spans="1:57" ht="14.25" customHeight="1">
      <c r="A67" s="1376">
        <v>43870</v>
      </c>
      <c r="B67" s="1301"/>
      <c r="C67" s="1372"/>
      <c r="D67" s="1376">
        <v>43505</v>
      </c>
      <c r="E67" s="1357"/>
      <c r="F67" s="1357"/>
      <c r="G67" s="1357"/>
      <c r="H67" s="1372"/>
      <c r="I67" s="1303"/>
      <c r="J67" s="1301"/>
      <c r="K67" s="1376"/>
      <c r="L67" s="1372"/>
      <c r="M67" s="1382">
        <f t="shared" si="2"/>
        <v>43871</v>
      </c>
      <c r="N67" s="1354">
        <f t="shared" si="1"/>
        <v>0</v>
      </c>
      <c r="O67" s="1383">
        <f t="shared" ref="O67:S67" si="90">$AD67*O$27</f>
        <v>0</v>
      </c>
      <c r="P67" s="1383">
        <f t="shared" si="90"/>
        <v>0</v>
      </c>
      <c r="Q67" s="1383">
        <f t="shared" si="90"/>
        <v>0</v>
      </c>
      <c r="R67" s="1383">
        <f t="shared" si="90"/>
        <v>0</v>
      </c>
      <c r="S67" s="1383">
        <f t="shared" si="90"/>
        <v>0</v>
      </c>
      <c r="T67" s="1383">
        <f t="shared" ref="T67:X67" si="91">$AE67*T$27</f>
        <v>0</v>
      </c>
      <c r="U67" s="1383">
        <f t="shared" si="91"/>
        <v>0</v>
      </c>
      <c r="V67" s="1383">
        <f t="shared" si="91"/>
        <v>0</v>
      </c>
      <c r="W67" s="1383">
        <f t="shared" si="91"/>
        <v>0</v>
      </c>
      <c r="X67" s="1383">
        <f t="shared" si="91"/>
        <v>0</v>
      </c>
      <c r="Y67" s="1383">
        <f t="shared" si="5"/>
        <v>0</v>
      </c>
      <c r="Z67" s="1383">
        <f t="shared" si="6"/>
        <v>0</v>
      </c>
      <c r="AA67" s="1383">
        <f t="shared" si="7"/>
        <v>0</v>
      </c>
      <c r="AB67" s="1383">
        <f t="shared" si="8"/>
        <v>0</v>
      </c>
      <c r="AC67" s="5">
        <f t="shared" si="9"/>
        <v>40</v>
      </c>
      <c r="AD67" s="1383">
        <f t="shared" si="10"/>
        <v>0</v>
      </c>
      <c r="AE67" s="1383">
        <f t="shared" si="11"/>
        <v>0</v>
      </c>
      <c r="AF67" s="1305" t="e">
        <f t="shared" si="12"/>
        <v>#DIV/0!</v>
      </c>
      <c r="AG67" s="1305" t="e">
        <f t="shared" si="13"/>
        <v>#DIV/0!</v>
      </c>
      <c r="AH67" s="5"/>
      <c r="AI67" s="5"/>
      <c r="AJ67" s="5"/>
      <c r="AK67" s="5"/>
      <c r="AL67" s="5"/>
      <c r="AM67" s="5"/>
      <c r="AN67" s="5"/>
      <c r="AO67" s="5"/>
      <c r="AP67" s="5"/>
      <c r="AQ67" s="5"/>
      <c r="AR67" s="5"/>
      <c r="AS67" s="5"/>
      <c r="AT67" s="5"/>
      <c r="AU67" s="5"/>
      <c r="AV67" s="5"/>
      <c r="AW67" s="5"/>
      <c r="AX67" s="5"/>
      <c r="AY67" s="5"/>
      <c r="AZ67" s="5"/>
      <c r="BA67" s="5"/>
      <c r="BB67" s="5"/>
      <c r="BC67" s="5"/>
      <c r="BD67" s="5"/>
      <c r="BE67" s="5"/>
    </row>
    <row r="68" spans="1:57" ht="14.25" customHeight="1">
      <c r="A68" s="1376">
        <v>43871</v>
      </c>
      <c r="B68" s="1301"/>
      <c r="C68" s="1372"/>
      <c r="D68" s="1376">
        <v>43506</v>
      </c>
      <c r="E68" s="1357"/>
      <c r="F68" s="1357"/>
      <c r="G68" s="1357"/>
      <c r="H68" s="1372"/>
      <c r="I68" s="1303"/>
      <c r="J68" s="1301"/>
      <c r="K68" s="1376"/>
      <c r="L68" s="1372"/>
      <c r="M68" s="1382">
        <f t="shared" si="2"/>
        <v>43872</v>
      </c>
      <c r="N68" s="1354">
        <f t="shared" si="1"/>
        <v>0</v>
      </c>
      <c r="O68" s="1383">
        <f t="shared" ref="O68:S68" si="92">$AD68*O$27</f>
        <v>0</v>
      </c>
      <c r="P68" s="1383">
        <f t="shared" si="92"/>
        <v>0</v>
      </c>
      <c r="Q68" s="1383">
        <f t="shared" si="92"/>
        <v>0</v>
      </c>
      <c r="R68" s="1383">
        <f t="shared" si="92"/>
        <v>0</v>
      </c>
      <c r="S68" s="1383">
        <f t="shared" si="92"/>
        <v>0</v>
      </c>
      <c r="T68" s="1383">
        <f t="shared" ref="T68:X68" si="93">$AE68*T$27</f>
        <v>0</v>
      </c>
      <c r="U68" s="1383">
        <f t="shared" si="93"/>
        <v>0</v>
      </c>
      <c r="V68" s="1383">
        <f t="shared" si="93"/>
        <v>0</v>
      </c>
      <c r="W68" s="1383">
        <f t="shared" si="93"/>
        <v>0</v>
      </c>
      <c r="X68" s="1383">
        <f t="shared" si="93"/>
        <v>0</v>
      </c>
      <c r="Y68" s="1383">
        <f t="shared" si="5"/>
        <v>0</v>
      </c>
      <c r="Z68" s="1383">
        <f t="shared" si="6"/>
        <v>0</v>
      </c>
      <c r="AA68" s="1383">
        <f t="shared" si="7"/>
        <v>0</v>
      </c>
      <c r="AB68" s="1383">
        <f t="shared" si="8"/>
        <v>0</v>
      </c>
      <c r="AC68" s="5">
        <f t="shared" si="9"/>
        <v>41</v>
      </c>
      <c r="AD68" s="1383">
        <f t="shared" si="10"/>
        <v>0</v>
      </c>
      <c r="AE68" s="1383">
        <f t="shared" si="11"/>
        <v>0</v>
      </c>
      <c r="AF68" s="1305" t="e">
        <f t="shared" si="12"/>
        <v>#DIV/0!</v>
      </c>
      <c r="AG68" s="1305" t="e">
        <f t="shared" si="13"/>
        <v>#DIV/0!</v>
      </c>
      <c r="AH68" s="5"/>
      <c r="AI68" s="5"/>
      <c r="AJ68" s="5"/>
      <c r="AK68" s="5"/>
      <c r="AL68" s="5"/>
      <c r="AM68" s="5"/>
      <c r="AN68" s="5"/>
      <c r="AO68" s="5"/>
      <c r="AP68" s="5"/>
      <c r="AQ68" s="5"/>
      <c r="AR68" s="5"/>
      <c r="AS68" s="5"/>
      <c r="AT68" s="5"/>
      <c r="AU68" s="5"/>
      <c r="AV68" s="5"/>
      <c r="AW68" s="5"/>
      <c r="AX68" s="5"/>
      <c r="AY68" s="5"/>
      <c r="AZ68" s="5"/>
      <c r="BA68" s="5"/>
      <c r="BB68" s="5"/>
      <c r="BC68" s="5"/>
      <c r="BD68" s="5"/>
      <c r="BE68" s="5"/>
    </row>
    <row r="69" spans="1:57" ht="14.25" customHeight="1">
      <c r="A69" s="1376">
        <v>43872</v>
      </c>
      <c r="B69" s="1301"/>
      <c r="C69" s="1372"/>
      <c r="D69" s="1376">
        <v>43507</v>
      </c>
      <c r="E69" s="1357"/>
      <c r="F69" s="1357"/>
      <c r="G69" s="1357"/>
      <c r="H69" s="1372"/>
      <c r="I69" s="1303"/>
      <c r="J69" s="1301"/>
      <c r="K69" s="1376"/>
      <c r="L69" s="1372"/>
      <c r="M69" s="1382">
        <f t="shared" si="2"/>
        <v>43873</v>
      </c>
      <c r="N69" s="1354">
        <f t="shared" si="1"/>
        <v>0</v>
      </c>
      <c r="O69" s="1383">
        <f t="shared" ref="O69:S69" si="94">$AD69*O$27</f>
        <v>0</v>
      </c>
      <c r="P69" s="1383">
        <f t="shared" si="94"/>
        <v>0</v>
      </c>
      <c r="Q69" s="1383">
        <f t="shared" si="94"/>
        <v>0</v>
      </c>
      <c r="R69" s="1383">
        <f t="shared" si="94"/>
        <v>0</v>
      </c>
      <c r="S69" s="1383">
        <f t="shared" si="94"/>
        <v>0</v>
      </c>
      <c r="T69" s="1383">
        <f t="shared" ref="T69:X69" si="95">$AE69*T$27</f>
        <v>0</v>
      </c>
      <c r="U69" s="1383">
        <f t="shared" si="95"/>
        <v>0</v>
      </c>
      <c r="V69" s="1383">
        <f t="shared" si="95"/>
        <v>0</v>
      </c>
      <c r="W69" s="1383">
        <f t="shared" si="95"/>
        <v>0</v>
      </c>
      <c r="X69" s="1383">
        <f t="shared" si="95"/>
        <v>0</v>
      </c>
      <c r="Y69" s="1383">
        <f t="shared" si="5"/>
        <v>0</v>
      </c>
      <c r="Z69" s="1383">
        <f t="shared" si="6"/>
        <v>0</v>
      </c>
      <c r="AA69" s="1383">
        <f t="shared" si="7"/>
        <v>0</v>
      </c>
      <c r="AB69" s="1383">
        <f t="shared" si="8"/>
        <v>0</v>
      </c>
      <c r="AC69" s="5">
        <f t="shared" si="9"/>
        <v>42</v>
      </c>
      <c r="AD69" s="1383">
        <f t="shared" si="10"/>
        <v>0</v>
      </c>
      <c r="AE69" s="1383">
        <f t="shared" si="11"/>
        <v>0</v>
      </c>
      <c r="AF69" s="1305" t="e">
        <f t="shared" si="12"/>
        <v>#DIV/0!</v>
      </c>
      <c r="AG69" s="1305" t="e">
        <f t="shared" si="13"/>
        <v>#DIV/0!</v>
      </c>
      <c r="AH69" s="5"/>
      <c r="AI69" s="5"/>
      <c r="AJ69" s="5"/>
      <c r="AK69" s="5"/>
      <c r="AL69" s="5"/>
      <c r="AM69" s="5"/>
      <c r="AN69" s="5"/>
      <c r="AO69" s="5"/>
      <c r="AP69" s="5"/>
      <c r="AQ69" s="5"/>
      <c r="AR69" s="5"/>
      <c r="AS69" s="5"/>
      <c r="AT69" s="5"/>
      <c r="AU69" s="5"/>
      <c r="AV69" s="5"/>
      <c r="AW69" s="5"/>
      <c r="AX69" s="5"/>
      <c r="AY69" s="5"/>
      <c r="AZ69" s="5"/>
      <c r="BA69" s="5"/>
      <c r="BB69" s="5"/>
      <c r="BC69" s="5"/>
      <c r="BD69" s="5"/>
      <c r="BE69" s="5"/>
    </row>
    <row r="70" spans="1:57" ht="14.25" customHeight="1">
      <c r="A70" s="1376">
        <v>43873</v>
      </c>
      <c r="B70" s="1301"/>
      <c r="C70" s="1372"/>
      <c r="D70" s="1376">
        <v>43508</v>
      </c>
      <c r="E70" s="1357"/>
      <c r="F70" s="1357"/>
      <c r="G70" s="1357"/>
      <c r="H70" s="1372"/>
      <c r="I70" s="1303"/>
      <c r="J70" s="1301"/>
      <c r="K70" s="1376"/>
      <c r="L70" s="1372"/>
      <c r="M70" s="1382">
        <f t="shared" si="2"/>
        <v>43874</v>
      </c>
      <c r="N70" s="1354">
        <f t="shared" si="1"/>
        <v>0</v>
      </c>
      <c r="O70" s="1383">
        <f t="shared" ref="O70:S70" si="96">$AD70*O$27</f>
        <v>0</v>
      </c>
      <c r="P70" s="1383">
        <f t="shared" si="96"/>
        <v>0</v>
      </c>
      <c r="Q70" s="1383">
        <f t="shared" si="96"/>
        <v>0</v>
      </c>
      <c r="R70" s="1383">
        <f t="shared" si="96"/>
        <v>0</v>
      </c>
      <c r="S70" s="1383">
        <f t="shared" si="96"/>
        <v>0</v>
      </c>
      <c r="T70" s="1383">
        <f t="shared" ref="T70:X70" si="97">$AE70*T$27</f>
        <v>0</v>
      </c>
      <c r="U70" s="1383">
        <f t="shared" si="97"/>
        <v>0</v>
      </c>
      <c r="V70" s="1383">
        <f t="shared" si="97"/>
        <v>0</v>
      </c>
      <c r="W70" s="1383">
        <f t="shared" si="97"/>
        <v>0</v>
      </c>
      <c r="X70" s="1383">
        <f t="shared" si="97"/>
        <v>0</v>
      </c>
      <c r="Y70" s="1383">
        <f t="shared" si="5"/>
        <v>0</v>
      </c>
      <c r="Z70" s="1383">
        <f t="shared" si="6"/>
        <v>0</v>
      </c>
      <c r="AA70" s="1383">
        <f t="shared" si="7"/>
        <v>0</v>
      </c>
      <c r="AB70" s="1383">
        <f t="shared" si="8"/>
        <v>0</v>
      </c>
      <c r="AC70" s="5">
        <f t="shared" si="9"/>
        <v>43</v>
      </c>
      <c r="AD70" s="1383">
        <f t="shared" si="10"/>
        <v>0</v>
      </c>
      <c r="AE70" s="1383">
        <f t="shared" si="11"/>
        <v>0</v>
      </c>
      <c r="AF70" s="1305" t="e">
        <f t="shared" si="12"/>
        <v>#DIV/0!</v>
      </c>
      <c r="AG70" s="1305" t="e">
        <f t="shared" si="13"/>
        <v>#DIV/0!</v>
      </c>
      <c r="AH70" s="5"/>
      <c r="AI70" s="5"/>
      <c r="AJ70" s="5"/>
      <c r="AK70" s="5"/>
      <c r="AL70" s="5"/>
      <c r="AM70" s="5"/>
      <c r="AN70" s="5"/>
      <c r="AO70" s="5"/>
      <c r="AP70" s="5"/>
      <c r="AQ70" s="5"/>
      <c r="AR70" s="5"/>
      <c r="AS70" s="5"/>
      <c r="AT70" s="5"/>
      <c r="AU70" s="5"/>
      <c r="AV70" s="5"/>
      <c r="AW70" s="5"/>
      <c r="AX70" s="5"/>
      <c r="AY70" s="5"/>
      <c r="AZ70" s="5"/>
      <c r="BA70" s="5"/>
      <c r="BB70" s="5"/>
      <c r="BC70" s="5"/>
      <c r="BD70" s="5"/>
      <c r="BE70" s="5"/>
    </row>
    <row r="71" spans="1:57" ht="14.25" customHeight="1">
      <c r="A71" s="1376">
        <v>43874</v>
      </c>
      <c r="B71" s="1301"/>
      <c r="C71" s="1372"/>
      <c r="D71" s="1376">
        <v>43509</v>
      </c>
      <c r="E71" s="1357"/>
      <c r="F71" s="1357"/>
      <c r="G71" s="1357"/>
      <c r="H71" s="1372"/>
      <c r="I71" s="1303"/>
      <c r="J71" s="1301"/>
      <c r="K71" s="1376"/>
      <c r="L71" s="1372"/>
      <c r="M71" s="1382">
        <f t="shared" si="2"/>
        <v>43875</v>
      </c>
      <c r="N71" s="1354">
        <f t="shared" si="1"/>
        <v>0</v>
      </c>
      <c r="O71" s="1383">
        <f t="shared" ref="O71:S71" si="98">$AD71*O$27</f>
        <v>0</v>
      </c>
      <c r="P71" s="1383">
        <f t="shared" si="98"/>
        <v>0</v>
      </c>
      <c r="Q71" s="1383">
        <f t="shared" si="98"/>
        <v>0</v>
      </c>
      <c r="R71" s="1383">
        <f t="shared" si="98"/>
        <v>0</v>
      </c>
      <c r="S71" s="1383">
        <f t="shared" si="98"/>
        <v>0</v>
      </c>
      <c r="T71" s="1383">
        <f t="shared" ref="T71:X71" si="99">$AE71*T$27</f>
        <v>0</v>
      </c>
      <c r="U71" s="1383">
        <f t="shared" si="99"/>
        <v>0</v>
      </c>
      <c r="V71" s="1383">
        <f t="shared" si="99"/>
        <v>0</v>
      </c>
      <c r="W71" s="1383">
        <f t="shared" si="99"/>
        <v>0</v>
      </c>
      <c r="X71" s="1383">
        <f t="shared" si="99"/>
        <v>0</v>
      </c>
      <c r="Y71" s="1383">
        <f t="shared" si="5"/>
        <v>0</v>
      </c>
      <c r="Z71" s="1383">
        <f t="shared" si="6"/>
        <v>0</v>
      </c>
      <c r="AA71" s="1383">
        <f t="shared" si="7"/>
        <v>0</v>
      </c>
      <c r="AB71" s="1383">
        <f t="shared" si="8"/>
        <v>0</v>
      </c>
      <c r="AC71" s="5">
        <f t="shared" si="9"/>
        <v>44</v>
      </c>
      <c r="AD71" s="1383">
        <f t="shared" si="10"/>
        <v>0</v>
      </c>
      <c r="AE71" s="1383">
        <f t="shared" si="11"/>
        <v>0</v>
      </c>
      <c r="AF71" s="1305" t="e">
        <f t="shared" si="12"/>
        <v>#DIV/0!</v>
      </c>
      <c r="AG71" s="1305" t="e">
        <f t="shared" si="13"/>
        <v>#DIV/0!</v>
      </c>
      <c r="AH71" s="5"/>
      <c r="AI71" s="5"/>
      <c r="AJ71" s="5"/>
      <c r="AK71" s="5"/>
      <c r="AL71" s="5"/>
      <c r="AM71" s="5"/>
      <c r="AN71" s="5"/>
      <c r="AO71" s="5"/>
      <c r="AP71" s="5"/>
      <c r="AQ71" s="5"/>
      <c r="AR71" s="5"/>
      <c r="AS71" s="5"/>
      <c r="AT71" s="5"/>
      <c r="AU71" s="5"/>
      <c r="AV71" s="5"/>
      <c r="AW71" s="5"/>
      <c r="AX71" s="5"/>
      <c r="AY71" s="5"/>
      <c r="AZ71" s="5"/>
      <c r="BA71" s="5"/>
      <c r="BB71" s="5"/>
      <c r="BC71" s="5"/>
      <c r="BD71" s="5"/>
      <c r="BE71" s="5"/>
    </row>
    <row r="72" spans="1:57" ht="14.25" customHeight="1">
      <c r="A72" s="1376">
        <v>43875</v>
      </c>
      <c r="B72" s="1301"/>
      <c r="C72" s="1372"/>
      <c r="D72" s="1376">
        <v>43510</v>
      </c>
      <c r="E72" s="1357"/>
      <c r="F72" s="1357"/>
      <c r="G72" s="1357"/>
      <c r="H72" s="1372"/>
      <c r="I72" s="1303"/>
      <c r="J72" s="1301"/>
      <c r="K72" s="1376"/>
      <c r="L72" s="1372"/>
      <c r="M72" s="1382">
        <f t="shared" si="2"/>
        <v>43876</v>
      </c>
      <c r="N72" s="1354">
        <f t="shared" si="1"/>
        <v>0</v>
      </c>
      <c r="O72" s="1383">
        <f t="shared" ref="O72:S72" si="100">$AD72*O$27</f>
        <v>0</v>
      </c>
      <c r="P72" s="1383">
        <f t="shared" si="100"/>
        <v>0</v>
      </c>
      <c r="Q72" s="1383">
        <f t="shared" si="100"/>
        <v>0</v>
      </c>
      <c r="R72" s="1383">
        <f t="shared" si="100"/>
        <v>0</v>
      </c>
      <c r="S72" s="1383">
        <f t="shared" si="100"/>
        <v>0</v>
      </c>
      <c r="T72" s="1383">
        <f t="shared" ref="T72:X72" si="101">$AE72*T$27</f>
        <v>0</v>
      </c>
      <c r="U72" s="1383">
        <f t="shared" si="101"/>
        <v>0</v>
      </c>
      <c r="V72" s="1383">
        <f t="shared" si="101"/>
        <v>0</v>
      </c>
      <c r="W72" s="1383">
        <f t="shared" si="101"/>
        <v>0</v>
      </c>
      <c r="X72" s="1383">
        <f t="shared" si="101"/>
        <v>0</v>
      </c>
      <c r="Y72" s="1383">
        <f t="shared" si="5"/>
        <v>0</v>
      </c>
      <c r="Z72" s="1383">
        <f t="shared" si="6"/>
        <v>0</v>
      </c>
      <c r="AA72" s="1383">
        <f t="shared" si="7"/>
        <v>0</v>
      </c>
      <c r="AB72" s="1383">
        <f t="shared" si="8"/>
        <v>0</v>
      </c>
      <c r="AC72" s="5">
        <f t="shared" si="9"/>
        <v>45</v>
      </c>
      <c r="AD72" s="1383">
        <f t="shared" si="10"/>
        <v>0</v>
      </c>
      <c r="AE72" s="1383">
        <f t="shared" si="11"/>
        <v>0</v>
      </c>
      <c r="AF72" s="1305" t="e">
        <f t="shared" si="12"/>
        <v>#DIV/0!</v>
      </c>
      <c r="AG72" s="1305" t="e">
        <f t="shared" si="13"/>
        <v>#DIV/0!</v>
      </c>
      <c r="AH72" s="5"/>
      <c r="AI72" s="5"/>
      <c r="AJ72" s="5"/>
      <c r="AK72" s="5"/>
      <c r="AL72" s="5"/>
      <c r="AM72" s="5"/>
      <c r="AN72" s="5"/>
      <c r="AO72" s="5"/>
      <c r="AP72" s="5"/>
      <c r="AQ72" s="5"/>
      <c r="AR72" s="5"/>
      <c r="AS72" s="5"/>
      <c r="AT72" s="5"/>
      <c r="AU72" s="5"/>
      <c r="AV72" s="5"/>
      <c r="AW72" s="5"/>
      <c r="AX72" s="5"/>
      <c r="AY72" s="5"/>
      <c r="AZ72" s="5"/>
      <c r="BA72" s="5"/>
      <c r="BB72" s="5"/>
      <c r="BC72" s="5"/>
      <c r="BD72" s="5"/>
      <c r="BE72" s="5"/>
    </row>
    <row r="73" spans="1:57" ht="14.25" customHeight="1">
      <c r="A73" s="1376">
        <v>43876</v>
      </c>
      <c r="B73" s="1301"/>
      <c r="C73" s="1372"/>
      <c r="D73" s="1376">
        <v>43511</v>
      </c>
      <c r="E73" s="1357"/>
      <c r="F73" s="1357"/>
      <c r="G73" s="1357"/>
      <c r="H73" s="1372"/>
      <c r="I73" s="1303"/>
      <c r="J73" s="1301"/>
      <c r="K73" s="1376"/>
      <c r="L73" s="1372"/>
      <c r="M73" s="1382">
        <f t="shared" si="2"/>
        <v>43877</v>
      </c>
      <c r="N73" s="1354">
        <f t="shared" si="1"/>
        <v>0</v>
      </c>
      <c r="O73" s="1383">
        <f t="shared" ref="O73:S73" si="102">$AD73*O$27</f>
        <v>0</v>
      </c>
      <c r="P73" s="1383">
        <f t="shared" si="102"/>
        <v>0</v>
      </c>
      <c r="Q73" s="1383">
        <f t="shared" si="102"/>
        <v>0</v>
      </c>
      <c r="R73" s="1383">
        <f t="shared" si="102"/>
        <v>0</v>
      </c>
      <c r="S73" s="1383">
        <f t="shared" si="102"/>
        <v>0</v>
      </c>
      <c r="T73" s="1383">
        <f t="shared" ref="T73:X73" si="103">$AE73*T$27</f>
        <v>0</v>
      </c>
      <c r="U73" s="1383">
        <f t="shared" si="103"/>
        <v>0</v>
      </c>
      <c r="V73" s="1383">
        <f t="shared" si="103"/>
        <v>0</v>
      </c>
      <c r="W73" s="1383">
        <f t="shared" si="103"/>
        <v>0</v>
      </c>
      <c r="X73" s="1383">
        <f t="shared" si="103"/>
        <v>0</v>
      </c>
      <c r="Y73" s="1383">
        <f t="shared" si="5"/>
        <v>0</v>
      </c>
      <c r="Z73" s="1383">
        <f t="shared" si="6"/>
        <v>0</v>
      </c>
      <c r="AA73" s="1383">
        <f t="shared" si="7"/>
        <v>0</v>
      </c>
      <c r="AB73" s="1383">
        <f t="shared" si="8"/>
        <v>0</v>
      </c>
      <c r="AC73" s="5">
        <f t="shared" si="9"/>
        <v>46</v>
      </c>
      <c r="AD73" s="1383">
        <f t="shared" si="10"/>
        <v>0</v>
      </c>
      <c r="AE73" s="1383">
        <f t="shared" si="11"/>
        <v>0</v>
      </c>
      <c r="AF73" s="1305" t="e">
        <f t="shared" si="12"/>
        <v>#DIV/0!</v>
      </c>
      <c r="AG73" s="1305" t="e">
        <f t="shared" si="13"/>
        <v>#DIV/0!</v>
      </c>
      <c r="AH73" s="5"/>
      <c r="AI73" s="5"/>
      <c r="AJ73" s="5"/>
      <c r="AK73" s="5"/>
      <c r="AL73" s="5"/>
      <c r="AM73" s="5"/>
      <c r="AN73" s="5"/>
      <c r="AO73" s="5"/>
      <c r="AP73" s="5"/>
      <c r="AQ73" s="5"/>
      <c r="AR73" s="5"/>
      <c r="AS73" s="5"/>
      <c r="AT73" s="5"/>
      <c r="AU73" s="5"/>
      <c r="AV73" s="5"/>
      <c r="AW73" s="5"/>
      <c r="AX73" s="5"/>
      <c r="AY73" s="5"/>
      <c r="AZ73" s="5"/>
      <c r="BA73" s="5"/>
      <c r="BB73" s="5"/>
      <c r="BC73" s="5"/>
      <c r="BD73" s="5"/>
      <c r="BE73" s="5"/>
    </row>
    <row r="74" spans="1:57" ht="14.25" customHeight="1">
      <c r="A74" s="1376">
        <v>43877</v>
      </c>
      <c r="B74" s="1301"/>
      <c r="C74" s="1372"/>
      <c r="D74" s="1376">
        <v>43512</v>
      </c>
      <c r="E74" s="1357"/>
      <c r="F74" s="1357"/>
      <c r="G74" s="1357"/>
      <c r="H74" s="1372"/>
      <c r="I74" s="1303"/>
      <c r="J74" s="1301"/>
      <c r="K74" s="1376"/>
      <c r="L74" s="1372"/>
      <c r="M74" s="1382">
        <f t="shared" si="2"/>
        <v>43878</v>
      </c>
      <c r="N74" s="1354">
        <f t="shared" si="1"/>
        <v>0</v>
      </c>
      <c r="O74" s="1383">
        <f t="shared" ref="O74:S74" si="104">$AD74*O$27</f>
        <v>0</v>
      </c>
      <c r="P74" s="1383">
        <f t="shared" si="104"/>
        <v>0</v>
      </c>
      <c r="Q74" s="1383">
        <f t="shared" si="104"/>
        <v>0</v>
      </c>
      <c r="R74" s="1383">
        <f t="shared" si="104"/>
        <v>0</v>
      </c>
      <c r="S74" s="1383">
        <f t="shared" si="104"/>
        <v>0</v>
      </c>
      <c r="T74" s="1383">
        <f t="shared" ref="T74:X74" si="105">$AE74*T$27</f>
        <v>0</v>
      </c>
      <c r="U74" s="1383">
        <f t="shared" si="105"/>
        <v>0</v>
      </c>
      <c r="V74" s="1383">
        <f t="shared" si="105"/>
        <v>0</v>
      </c>
      <c r="W74" s="1383">
        <f t="shared" si="105"/>
        <v>0</v>
      </c>
      <c r="X74" s="1383">
        <f t="shared" si="105"/>
        <v>0</v>
      </c>
      <c r="Y74" s="1383">
        <f t="shared" si="5"/>
        <v>0</v>
      </c>
      <c r="Z74" s="1383">
        <f t="shared" si="6"/>
        <v>0</v>
      </c>
      <c r="AA74" s="1383">
        <f t="shared" si="7"/>
        <v>0</v>
      </c>
      <c r="AB74" s="1383">
        <f t="shared" si="8"/>
        <v>0</v>
      </c>
      <c r="AC74" s="5">
        <f t="shared" si="9"/>
        <v>47</v>
      </c>
      <c r="AD74" s="1383">
        <f t="shared" si="10"/>
        <v>0</v>
      </c>
      <c r="AE74" s="1383">
        <f t="shared" si="11"/>
        <v>0</v>
      </c>
      <c r="AF74" s="1305" t="e">
        <f t="shared" si="12"/>
        <v>#DIV/0!</v>
      </c>
      <c r="AG74" s="1305" t="e">
        <f t="shared" si="13"/>
        <v>#DIV/0!</v>
      </c>
      <c r="AH74" s="5"/>
      <c r="AI74" s="5"/>
      <c r="AJ74" s="5"/>
      <c r="AK74" s="5"/>
      <c r="AL74" s="5"/>
      <c r="AM74" s="5"/>
      <c r="AN74" s="5"/>
      <c r="AO74" s="5"/>
      <c r="AP74" s="5"/>
      <c r="AQ74" s="5"/>
      <c r="AR74" s="5"/>
      <c r="AS74" s="5"/>
      <c r="AT74" s="5"/>
      <c r="AU74" s="5"/>
      <c r="AV74" s="5"/>
      <c r="AW74" s="5"/>
      <c r="AX74" s="5"/>
      <c r="AY74" s="5"/>
      <c r="AZ74" s="5"/>
      <c r="BA74" s="5"/>
      <c r="BB74" s="5"/>
      <c r="BC74" s="5"/>
      <c r="BD74" s="5"/>
      <c r="BE74" s="5"/>
    </row>
    <row r="75" spans="1:57" ht="14.25" customHeight="1">
      <c r="A75" s="1376">
        <v>43878</v>
      </c>
      <c r="B75" s="1301"/>
      <c r="C75" s="1372"/>
      <c r="D75" s="1376">
        <v>43513</v>
      </c>
      <c r="E75" s="1357"/>
      <c r="F75" s="1357"/>
      <c r="G75" s="1357"/>
      <c r="H75" s="1372"/>
      <c r="I75" s="1303"/>
      <c r="J75" s="1301"/>
      <c r="K75" s="1376"/>
      <c r="L75" s="1372"/>
      <c r="M75" s="1382">
        <f t="shared" si="2"/>
        <v>43879</v>
      </c>
      <c r="N75" s="1354">
        <f t="shared" si="1"/>
        <v>0</v>
      </c>
      <c r="O75" s="1383">
        <f t="shared" ref="O75:S75" si="106">$AD75*O$27</f>
        <v>0</v>
      </c>
      <c r="P75" s="1383">
        <f t="shared" si="106"/>
        <v>0</v>
      </c>
      <c r="Q75" s="1383">
        <f t="shared" si="106"/>
        <v>0</v>
      </c>
      <c r="R75" s="1383">
        <f t="shared" si="106"/>
        <v>0</v>
      </c>
      <c r="S75" s="1383">
        <f t="shared" si="106"/>
        <v>0</v>
      </c>
      <c r="T75" s="1383">
        <f t="shared" ref="T75:X75" si="107">$AE75*T$27</f>
        <v>0</v>
      </c>
      <c r="U75" s="1383">
        <f t="shared" si="107"/>
        <v>0</v>
      </c>
      <c r="V75" s="1383">
        <f t="shared" si="107"/>
        <v>0</v>
      </c>
      <c r="W75" s="1383">
        <f t="shared" si="107"/>
        <v>0</v>
      </c>
      <c r="X75" s="1383">
        <f t="shared" si="107"/>
        <v>0</v>
      </c>
      <c r="Y75" s="1383">
        <f t="shared" si="5"/>
        <v>0</v>
      </c>
      <c r="Z75" s="1383">
        <f t="shared" si="6"/>
        <v>0</v>
      </c>
      <c r="AA75" s="1383">
        <f t="shared" si="7"/>
        <v>0</v>
      </c>
      <c r="AB75" s="1383">
        <f t="shared" si="8"/>
        <v>0</v>
      </c>
      <c r="AC75" s="5">
        <f t="shared" si="9"/>
        <v>48</v>
      </c>
      <c r="AD75" s="1383">
        <f t="shared" si="10"/>
        <v>0</v>
      </c>
      <c r="AE75" s="1383">
        <f t="shared" si="11"/>
        <v>0</v>
      </c>
      <c r="AF75" s="1305" t="e">
        <f t="shared" si="12"/>
        <v>#DIV/0!</v>
      </c>
      <c r="AG75" s="1305" t="e">
        <f t="shared" si="13"/>
        <v>#DIV/0!</v>
      </c>
      <c r="AH75" s="5"/>
      <c r="AI75" s="5"/>
      <c r="AJ75" s="5"/>
      <c r="AK75" s="5"/>
      <c r="AL75" s="5"/>
      <c r="AM75" s="5"/>
      <c r="AN75" s="5"/>
      <c r="AO75" s="5"/>
      <c r="AP75" s="5"/>
      <c r="AQ75" s="5"/>
      <c r="AR75" s="5"/>
      <c r="AS75" s="5"/>
      <c r="AT75" s="5"/>
      <c r="AU75" s="5"/>
      <c r="AV75" s="5"/>
      <c r="AW75" s="5"/>
      <c r="AX75" s="5"/>
      <c r="AY75" s="5"/>
      <c r="AZ75" s="5"/>
      <c r="BA75" s="5"/>
      <c r="BB75" s="5"/>
      <c r="BC75" s="5"/>
      <c r="BD75" s="5"/>
      <c r="BE75" s="5"/>
    </row>
    <row r="76" spans="1:57" ht="14.25" customHeight="1">
      <c r="A76" s="1376">
        <v>43879</v>
      </c>
      <c r="B76" s="1301"/>
      <c r="C76" s="1372"/>
      <c r="D76" s="1376">
        <v>43514</v>
      </c>
      <c r="E76" s="1357"/>
      <c r="F76" s="1357"/>
      <c r="G76" s="1357"/>
      <c r="H76" s="1372"/>
      <c r="I76" s="1303"/>
      <c r="J76" s="1301"/>
      <c r="K76" s="1376"/>
      <c r="L76" s="1372"/>
      <c r="M76" s="1382">
        <f t="shared" si="2"/>
        <v>43880</v>
      </c>
      <c r="N76" s="1354">
        <f t="shared" si="1"/>
        <v>0</v>
      </c>
      <c r="O76" s="1383">
        <f t="shared" ref="O76:S76" si="108">$AD76*O$27</f>
        <v>0</v>
      </c>
      <c r="P76" s="1383">
        <f t="shared" si="108"/>
        <v>0</v>
      </c>
      <c r="Q76" s="1383">
        <f t="shared" si="108"/>
        <v>0</v>
      </c>
      <c r="R76" s="1383">
        <f t="shared" si="108"/>
        <v>0</v>
      </c>
      <c r="S76" s="1383">
        <f t="shared" si="108"/>
        <v>0</v>
      </c>
      <c r="T76" s="1383">
        <f t="shared" ref="T76:X76" si="109">$AE76*T$27</f>
        <v>0</v>
      </c>
      <c r="U76" s="1383">
        <f t="shared" si="109"/>
        <v>0</v>
      </c>
      <c r="V76" s="1383">
        <f t="shared" si="109"/>
        <v>0</v>
      </c>
      <c r="W76" s="1383">
        <f t="shared" si="109"/>
        <v>0</v>
      </c>
      <c r="X76" s="1383">
        <f t="shared" si="109"/>
        <v>0</v>
      </c>
      <c r="Y76" s="1383">
        <f t="shared" si="5"/>
        <v>0</v>
      </c>
      <c r="Z76" s="1383">
        <f t="shared" si="6"/>
        <v>0</v>
      </c>
      <c r="AA76" s="1383">
        <f t="shared" si="7"/>
        <v>0</v>
      </c>
      <c r="AB76" s="1383">
        <f t="shared" si="8"/>
        <v>0</v>
      </c>
      <c r="AC76" s="5">
        <f t="shared" si="9"/>
        <v>49</v>
      </c>
      <c r="AD76" s="1383">
        <f t="shared" si="10"/>
        <v>0</v>
      </c>
      <c r="AE76" s="1383">
        <f t="shared" si="11"/>
        <v>0</v>
      </c>
      <c r="AF76" s="1305" t="e">
        <f t="shared" si="12"/>
        <v>#DIV/0!</v>
      </c>
      <c r="AG76" s="1305" t="e">
        <f t="shared" si="13"/>
        <v>#DIV/0!</v>
      </c>
      <c r="AH76" s="5"/>
      <c r="AI76" s="5"/>
      <c r="AJ76" s="5"/>
      <c r="AK76" s="5"/>
      <c r="AL76" s="5"/>
      <c r="AM76" s="5"/>
      <c r="AN76" s="5"/>
      <c r="AO76" s="5"/>
      <c r="AP76" s="5"/>
      <c r="AQ76" s="5"/>
      <c r="AR76" s="5"/>
      <c r="AS76" s="5"/>
      <c r="AT76" s="5"/>
      <c r="AU76" s="5"/>
      <c r="AV76" s="5"/>
      <c r="AW76" s="5"/>
      <c r="AX76" s="5"/>
      <c r="AY76" s="5"/>
      <c r="AZ76" s="5"/>
      <c r="BA76" s="5"/>
      <c r="BB76" s="5"/>
      <c r="BC76" s="5"/>
      <c r="BD76" s="5"/>
      <c r="BE76" s="5"/>
    </row>
    <row r="77" spans="1:57" ht="14.25" customHeight="1">
      <c r="A77" s="1376">
        <v>43880</v>
      </c>
      <c r="B77" s="1301"/>
      <c r="C77" s="1372"/>
      <c r="D77" s="1376">
        <v>43515</v>
      </c>
      <c r="E77" s="1357"/>
      <c r="F77" s="1357"/>
      <c r="G77" s="1357"/>
      <c r="H77" s="1372"/>
      <c r="I77" s="1303"/>
      <c r="J77" s="1301"/>
      <c r="K77" s="1376"/>
      <c r="L77" s="1372"/>
      <c r="M77" s="1382">
        <f t="shared" si="2"/>
        <v>43881</v>
      </c>
      <c r="N77" s="1354">
        <f t="shared" si="1"/>
        <v>0</v>
      </c>
      <c r="O77" s="1383">
        <f t="shared" ref="O77:S77" si="110">$AD77*O$27</f>
        <v>0</v>
      </c>
      <c r="P77" s="1383">
        <f t="shared" si="110"/>
        <v>0</v>
      </c>
      <c r="Q77" s="1383">
        <f t="shared" si="110"/>
        <v>0</v>
      </c>
      <c r="R77" s="1383">
        <f t="shared" si="110"/>
        <v>0</v>
      </c>
      <c r="S77" s="1383">
        <f t="shared" si="110"/>
        <v>0</v>
      </c>
      <c r="T77" s="1383">
        <f t="shared" ref="T77:X77" si="111">$AE77*T$27</f>
        <v>0</v>
      </c>
      <c r="U77" s="1383">
        <f t="shared" si="111"/>
        <v>0</v>
      </c>
      <c r="V77" s="1383">
        <f t="shared" si="111"/>
        <v>0</v>
      </c>
      <c r="W77" s="1383">
        <f t="shared" si="111"/>
        <v>0</v>
      </c>
      <c r="X77" s="1383">
        <f t="shared" si="111"/>
        <v>0</v>
      </c>
      <c r="Y77" s="1383">
        <f t="shared" si="5"/>
        <v>0</v>
      </c>
      <c r="Z77" s="1383">
        <f t="shared" si="6"/>
        <v>0</v>
      </c>
      <c r="AA77" s="1383">
        <f t="shared" si="7"/>
        <v>0</v>
      </c>
      <c r="AB77" s="1383">
        <f t="shared" si="8"/>
        <v>0</v>
      </c>
      <c r="AC77" s="5">
        <f t="shared" si="9"/>
        <v>50</v>
      </c>
      <c r="AD77" s="1383">
        <f t="shared" si="10"/>
        <v>0</v>
      </c>
      <c r="AE77" s="1383">
        <f t="shared" si="11"/>
        <v>0</v>
      </c>
      <c r="AF77" s="1305" t="e">
        <f t="shared" si="12"/>
        <v>#DIV/0!</v>
      </c>
      <c r="AG77" s="1305" t="e">
        <f t="shared" si="13"/>
        <v>#DIV/0!</v>
      </c>
      <c r="AH77" s="5"/>
      <c r="AI77" s="5"/>
      <c r="AJ77" s="5"/>
      <c r="AK77" s="5"/>
      <c r="AL77" s="5"/>
      <c r="AM77" s="5"/>
      <c r="AN77" s="5"/>
      <c r="AO77" s="5"/>
      <c r="AP77" s="5"/>
      <c r="AQ77" s="5"/>
      <c r="AR77" s="5"/>
      <c r="AS77" s="5"/>
      <c r="AT77" s="5"/>
      <c r="AU77" s="5"/>
      <c r="AV77" s="5"/>
      <c r="AW77" s="5"/>
      <c r="AX77" s="5"/>
      <c r="AY77" s="5"/>
      <c r="AZ77" s="5"/>
      <c r="BA77" s="5"/>
      <c r="BB77" s="5"/>
      <c r="BC77" s="5"/>
      <c r="BD77" s="5"/>
      <c r="BE77" s="5"/>
    </row>
    <row r="78" spans="1:57" ht="14.25" customHeight="1">
      <c r="A78" s="1376">
        <v>43881</v>
      </c>
      <c r="B78" s="1301"/>
      <c r="C78" s="1372"/>
      <c r="D78" s="1376">
        <v>43516</v>
      </c>
      <c r="E78" s="1357"/>
      <c r="F78" s="1357"/>
      <c r="G78" s="1357"/>
      <c r="H78" s="1372"/>
      <c r="I78" s="1303"/>
      <c r="J78" s="1301"/>
      <c r="K78" s="1376"/>
      <c r="L78" s="1372"/>
      <c r="M78" s="1382">
        <f t="shared" si="2"/>
        <v>43882</v>
      </c>
      <c r="N78" s="1354">
        <f t="shared" si="1"/>
        <v>0</v>
      </c>
      <c r="O78" s="1383">
        <f t="shared" ref="O78:S78" si="112">$AD78*O$27</f>
        <v>0</v>
      </c>
      <c r="P78" s="1383">
        <f t="shared" si="112"/>
        <v>0</v>
      </c>
      <c r="Q78" s="1383">
        <f t="shared" si="112"/>
        <v>0</v>
      </c>
      <c r="R78" s="1383">
        <f t="shared" si="112"/>
        <v>0</v>
      </c>
      <c r="S78" s="1383">
        <f t="shared" si="112"/>
        <v>0</v>
      </c>
      <c r="T78" s="1383">
        <f t="shared" ref="T78:X78" si="113">$AE78*T$27</f>
        <v>0</v>
      </c>
      <c r="U78" s="1383">
        <f t="shared" si="113"/>
        <v>0</v>
      </c>
      <c r="V78" s="1383">
        <f t="shared" si="113"/>
        <v>0</v>
      </c>
      <c r="W78" s="1383">
        <f t="shared" si="113"/>
        <v>0</v>
      </c>
      <c r="X78" s="1383">
        <f t="shared" si="113"/>
        <v>0</v>
      </c>
      <c r="Y78" s="1383">
        <f t="shared" si="5"/>
        <v>0</v>
      </c>
      <c r="Z78" s="1383">
        <f t="shared" si="6"/>
        <v>0</v>
      </c>
      <c r="AA78" s="1383">
        <f t="shared" si="7"/>
        <v>0</v>
      </c>
      <c r="AB78" s="1383">
        <f t="shared" si="8"/>
        <v>0</v>
      </c>
      <c r="AC78" s="5">
        <f t="shared" si="9"/>
        <v>51</v>
      </c>
      <c r="AD78" s="1383">
        <f t="shared" si="10"/>
        <v>0</v>
      </c>
      <c r="AE78" s="1383">
        <f t="shared" si="11"/>
        <v>0</v>
      </c>
      <c r="AF78" s="1305" t="e">
        <f t="shared" si="12"/>
        <v>#DIV/0!</v>
      </c>
      <c r="AG78" s="1305" t="e">
        <f t="shared" si="13"/>
        <v>#DIV/0!</v>
      </c>
      <c r="AH78" s="5"/>
      <c r="AI78" s="5"/>
      <c r="AJ78" s="5"/>
      <c r="AK78" s="5"/>
      <c r="AL78" s="5"/>
      <c r="AM78" s="5"/>
      <c r="AN78" s="5"/>
      <c r="AO78" s="5"/>
      <c r="AP78" s="5"/>
      <c r="AQ78" s="5"/>
      <c r="AR78" s="5"/>
      <c r="AS78" s="5"/>
      <c r="AT78" s="5"/>
      <c r="AU78" s="5"/>
      <c r="AV78" s="5"/>
      <c r="AW78" s="5"/>
      <c r="AX78" s="5"/>
      <c r="AY78" s="5"/>
      <c r="AZ78" s="5"/>
      <c r="BA78" s="5"/>
      <c r="BB78" s="5"/>
      <c r="BC78" s="5"/>
      <c r="BD78" s="5"/>
      <c r="BE78" s="5"/>
    </row>
    <row r="79" spans="1:57" ht="14.25" customHeight="1">
      <c r="A79" s="1376">
        <v>43882</v>
      </c>
      <c r="B79" s="1301"/>
      <c r="C79" s="1372"/>
      <c r="D79" s="1376">
        <v>43517</v>
      </c>
      <c r="E79" s="1357"/>
      <c r="F79" s="1357"/>
      <c r="G79" s="1357"/>
      <c r="H79" s="1372"/>
      <c r="I79" s="1303"/>
      <c r="J79" s="1301"/>
      <c r="K79" s="1376"/>
      <c r="L79" s="1372"/>
      <c r="M79" s="1382">
        <f t="shared" si="2"/>
        <v>43883</v>
      </c>
      <c r="N79" s="1354">
        <f t="shared" si="1"/>
        <v>0</v>
      </c>
      <c r="O79" s="1383">
        <f t="shared" ref="O79:S79" si="114">$AD79*O$27</f>
        <v>0</v>
      </c>
      <c r="P79" s="1383">
        <f t="shared" si="114"/>
        <v>0</v>
      </c>
      <c r="Q79" s="1383">
        <f t="shared" si="114"/>
        <v>0</v>
      </c>
      <c r="R79" s="1383">
        <f t="shared" si="114"/>
        <v>0</v>
      </c>
      <c r="S79" s="1383">
        <f t="shared" si="114"/>
        <v>0</v>
      </c>
      <c r="T79" s="1383">
        <f t="shared" ref="T79:X79" si="115">$AE79*T$27</f>
        <v>0</v>
      </c>
      <c r="U79" s="1383">
        <f t="shared" si="115"/>
        <v>0</v>
      </c>
      <c r="V79" s="1383">
        <f t="shared" si="115"/>
        <v>0</v>
      </c>
      <c r="W79" s="1383">
        <f t="shared" si="115"/>
        <v>0</v>
      </c>
      <c r="X79" s="1383">
        <f t="shared" si="115"/>
        <v>0</v>
      </c>
      <c r="Y79" s="1383">
        <f t="shared" si="5"/>
        <v>0</v>
      </c>
      <c r="Z79" s="1383">
        <f t="shared" si="6"/>
        <v>0</v>
      </c>
      <c r="AA79" s="1383">
        <f t="shared" si="7"/>
        <v>0</v>
      </c>
      <c r="AB79" s="1383">
        <f t="shared" si="8"/>
        <v>0</v>
      </c>
      <c r="AC79" s="5">
        <f t="shared" si="9"/>
        <v>52</v>
      </c>
      <c r="AD79" s="1383">
        <f t="shared" si="10"/>
        <v>0</v>
      </c>
      <c r="AE79" s="1383">
        <f t="shared" si="11"/>
        <v>0</v>
      </c>
      <c r="AF79" s="1305" t="e">
        <f t="shared" si="12"/>
        <v>#DIV/0!</v>
      </c>
      <c r="AG79" s="1305" t="e">
        <f t="shared" si="13"/>
        <v>#DIV/0!</v>
      </c>
      <c r="AH79" s="5"/>
      <c r="AI79" s="5"/>
      <c r="AJ79" s="5"/>
      <c r="AK79" s="5"/>
      <c r="AL79" s="5"/>
      <c r="AM79" s="5"/>
      <c r="AN79" s="5"/>
      <c r="AO79" s="5"/>
      <c r="AP79" s="5"/>
      <c r="AQ79" s="5"/>
      <c r="AR79" s="5"/>
      <c r="AS79" s="5"/>
      <c r="AT79" s="5"/>
      <c r="AU79" s="5"/>
      <c r="AV79" s="5"/>
      <c r="AW79" s="5"/>
      <c r="AX79" s="5"/>
      <c r="AY79" s="5"/>
      <c r="AZ79" s="5"/>
      <c r="BA79" s="5"/>
      <c r="BB79" s="5"/>
      <c r="BC79" s="5"/>
      <c r="BD79" s="5"/>
      <c r="BE79" s="5"/>
    </row>
    <row r="80" spans="1:57" ht="14.25" customHeight="1">
      <c r="A80" s="1376">
        <v>43883</v>
      </c>
      <c r="B80" s="1301"/>
      <c r="C80" s="1372"/>
      <c r="D80" s="1376">
        <v>43518</v>
      </c>
      <c r="E80" s="1357"/>
      <c r="F80" s="1357"/>
      <c r="G80" s="1357"/>
      <c r="H80" s="1372"/>
      <c r="I80" s="1303"/>
      <c r="J80" s="1301"/>
      <c r="K80" s="1376"/>
      <c r="L80" s="1372"/>
      <c r="M80" s="1382">
        <f t="shared" si="2"/>
        <v>43884</v>
      </c>
      <c r="N80" s="1354">
        <f t="shared" si="1"/>
        <v>0</v>
      </c>
      <c r="O80" s="1383">
        <f t="shared" ref="O80:S80" si="116">$AD80*O$27</f>
        <v>0</v>
      </c>
      <c r="P80" s="1383">
        <f t="shared" si="116"/>
        <v>0</v>
      </c>
      <c r="Q80" s="1383">
        <f t="shared" si="116"/>
        <v>0</v>
      </c>
      <c r="R80" s="1383">
        <f t="shared" si="116"/>
        <v>0</v>
      </c>
      <c r="S80" s="1383">
        <f t="shared" si="116"/>
        <v>0</v>
      </c>
      <c r="T80" s="1383">
        <f t="shared" ref="T80:X80" si="117">$AE80*T$27</f>
        <v>0</v>
      </c>
      <c r="U80" s="1383">
        <f t="shared" si="117"/>
        <v>0</v>
      </c>
      <c r="V80" s="1383">
        <f t="shared" si="117"/>
        <v>0</v>
      </c>
      <c r="W80" s="1383">
        <f t="shared" si="117"/>
        <v>0</v>
      </c>
      <c r="X80" s="1383">
        <f t="shared" si="117"/>
        <v>0</v>
      </c>
      <c r="Y80" s="1383">
        <f t="shared" si="5"/>
        <v>0</v>
      </c>
      <c r="Z80" s="1383">
        <f t="shared" si="6"/>
        <v>0</v>
      </c>
      <c r="AA80" s="1383">
        <f t="shared" si="7"/>
        <v>0</v>
      </c>
      <c r="AB80" s="1383">
        <f t="shared" si="8"/>
        <v>0</v>
      </c>
      <c r="AC80" s="5">
        <f t="shared" si="9"/>
        <v>53</v>
      </c>
      <c r="AD80" s="1383">
        <f t="shared" si="10"/>
        <v>0</v>
      </c>
      <c r="AE80" s="1383">
        <f t="shared" si="11"/>
        <v>0</v>
      </c>
      <c r="AF80" s="1305" t="e">
        <f t="shared" si="12"/>
        <v>#DIV/0!</v>
      </c>
      <c r="AG80" s="1305" t="e">
        <f t="shared" si="13"/>
        <v>#DIV/0!</v>
      </c>
      <c r="AH80" s="5"/>
      <c r="AI80" s="5"/>
      <c r="AJ80" s="5"/>
      <c r="AK80" s="5"/>
      <c r="AL80" s="5"/>
      <c r="AM80" s="5"/>
      <c r="AN80" s="5"/>
      <c r="AO80" s="5"/>
      <c r="AP80" s="5"/>
      <c r="AQ80" s="5"/>
      <c r="AR80" s="5"/>
      <c r="AS80" s="5"/>
      <c r="AT80" s="5"/>
      <c r="AU80" s="5"/>
      <c r="AV80" s="5"/>
      <c r="AW80" s="5"/>
      <c r="AX80" s="5"/>
      <c r="AY80" s="5"/>
      <c r="AZ80" s="5"/>
      <c r="BA80" s="5"/>
      <c r="BB80" s="5"/>
      <c r="BC80" s="5"/>
      <c r="BD80" s="5"/>
      <c r="BE80" s="5"/>
    </row>
    <row r="81" spans="1:57" ht="14.25" customHeight="1">
      <c r="A81" s="1376">
        <v>43884</v>
      </c>
      <c r="B81" s="1301"/>
      <c r="C81" s="1372"/>
      <c r="D81" s="1376">
        <v>43519</v>
      </c>
      <c r="E81" s="1357"/>
      <c r="F81" s="1357"/>
      <c r="G81" s="1357"/>
      <c r="H81" s="1372"/>
      <c r="I81" s="1303"/>
      <c r="J81" s="1301"/>
      <c r="K81" s="1376"/>
      <c r="L81" s="1372"/>
      <c r="M81" s="1382">
        <f t="shared" si="2"/>
        <v>43885</v>
      </c>
      <c r="N81" s="1354">
        <f t="shared" si="1"/>
        <v>0</v>
      </c>
      <c r="O81" s="1383">
        <f t="shared" ref="O81:S81" si="118">$AD81*O$27</f>
        <v>0</v>
      </c>
      <c r="P81" s="1383">
        <f t="shared" si="118"/>
        <v>0</v>
      </c>
      <c r="Q81" s="1383">
        <f t="shared" si="118"/>
        <v>0</v>
      </c>
      <c r="R81" s="1383">
        <f t="shared" si="118"/>
        <v>0</v>
      </c>
      <c r="S81" s="1383">
        <f t="shared" si="118"/>
        <v>0</v>
      </c>
      <c r="T81" s="1383">
        <f t="shared" ref="T81:X81" si="119">$AE81*T$27</f>
        <v>0</v>
      </c>
      <c r="U81" s="1383">
        <f t="shared" si="119"/>
        <v>0</v>
      </c>
      <c r="V81" s="1383">
        <f t="shared" si="119"/>
        <v>0</v>
      </c>
      <c r="W81" s="1383">
        <f t="shared" si="119"/>
        <v>0</v>
      </c>
      <c r="X81" s="1383">
        <f t="shared" si="119"/>
        <v>0</v>
      </c>
      <c r="Y81" s="1383">
        <f t="shared" si="5"/>
        <v>0</v>
      </c>
      <c r="Z81" s="1383">
        <f t="shared" si="6"/>
        <v>0</v>
      </c>
      <c r="AA81" s="1383">
        <f t="shared" si="7"/>
        <v>0</v>
      </c>
      <c r="AB81" s="1383">
        <f t="shared" si="8"/>
        <v>0</v>
      </c>
      <c r="AC81" s="5">
        <f t="shared" si="9"/>
        <v>54</v>
      </c>
      <c r="AD81" s="1383">
        <f t="shared" si="10"/>
        <v>0</v>
      </c>
      <c r="AE81" s="1383">
        <f t="shared" si="11"/>
        <v>0</v>
      </c>
      <c r="AF81" s="1305" t="e">
        <f t="shared" si="12"/>
        <v>#DIV/0!</v>
      </c>
      <c r="AG81" s="1305" t="e">
        <f t="shared" si="13"/>
        <v>#DIV/0!</v>
      </c>
      <c r="AH81" s="5"/>
      <c r="AI81" s="5"/>
      <c r="AJ81" s="5"/>
      <c r="AK81" s="5"/>
      <c r="AL81" s="5"/>
      <c r="AM81" s="5"/>
      <c r="AN81" s="5"/>
      <c r="AO81" s="5"/>
      <c r="AP81" s="5"/>
      <c r="AQ81" s="5"/>
      <c r="AR81" s="5"/>
      <c r="AS81" s="5"/>
      <c r="AT81" s="5"/>
      <c r="AU81" s="5"/>
      <c r="AV81" s="5"/>
      <c r="AW81" s="5"/>
      <c r="AX81" s="5"/>
      <c r="AY81" s="5"/>
      <c r="AZ81" s="5"/>
      <c r="BA81" s="5"/>
      <c r="BB81" s="5"/>
      <c r="BC81" s="5"/>
      <c r="BD81" s="5"/>
      <c r="BE81" s="5"/>
    </row>
    <row r="82" spans="1:57" ht="14.25" customHeight="1">
      <c r="A82" s="1376">
        <v>43885</v>
      </c>
      <c r="B82" s="1301"/>
      <c r="C82" s="1372"/>
      <c r="D82" s="1376">
        <v>43520</v>
      </c>
      <c r="E82" s="1357"/>
      <c r="F82" s="1357"/>
      <c r="G82" s="1357"/>
      <c r="H82" s="1372"/>
      <c r="I82" s="1303"/>
      <c r="J82" s="1301"/>
      <c r="K82" s="1376"/>
      <c r="L82" s="1372"/>
      <c r="M82" s="1382">
        <f t="shared" si="2"/>
        <v>43886</v>
      </c>
      <c r="N82" s="1354">
        <f t="shared" si="1"/>
        <v>0</v>
      </c>
      <c r="O82" s="1383">
        <f t="shared" ref="O82:S82" si="120">$AD82*O$27</f>
        <v>0</v>
      </c>
      <c r="P82" s="1383">
        <f t="shared" si="120"/>
        <v>0</v>
      </c>
      <c r="Q82" s="1383">
        <f t="shared" si="120"/>
        <v>0</v>
      </c>
      <c r="R82" s="1383">
        <f t="shared" si="120"/>
        <v>0</v>
      </c>
      <c r="S82" s="1383">
        <f t="shared" si="120"/>
        <v>0</v>
      </c>
      <c r="T82" s="1383">
        <f t="shared" ref="T82:X82" si="121">$AE82*T$27</f>
        <v>0</v>
      </c>
      <c r="U82" s="1383">
        <f t="shared" si="121"/>
        <v>0</v>
      </c>
      <c r="V82" s="1383">
        <f t="shared" si="121"/>
        <v>0</v>
      </c>
      <c r="W82" s="1383">
        <f t="shared" si="121"/>
        <v>0</v>
      </c>
      <c r="X82" s="1383">
        <f t="shared" si="121"/>
        <v>0</v>
      </c>
      <c r="Y82" s="1383">
        <f t="shared" si="5"/>
        <v>0</v>
      </c>
      <c r="Z82" s="1383">
        <f t="shared" si="6"/>
        <v>0</v>
      </c>
      <c r="AA82" s="1383">
        <f t="shared" si="7"/>
        <v>0</v>
      </c>
      <c r="AB82" s="1383">
        <f t="shared" si="8"/>
        <v>0</v>
      </c>
      <c r="AC82" s="5">
        <f t="shared" si="9"/>
        <v>55</v>
      </c>
      <c r="AD82" s="1383">
        <f t="shared" si="10"/>
        <v>0</v>
      </c>
      <c r="AE82" s="1383">
        <f t="shared" si="11"/>
        <v>0</v>
      </c>
      <c r="AF82" s="1305" t="e">
        <f t="shared" si="12"/>
        <v>#DIV/0!</v>
      </c>
      <c r="AG82" s="1305" t="e">
        <f t="shared" si="13"/>
        <v>#DIV/0!</v>
      </c>
      <c r="AH82" s="5"/>
      <c r="AI82" s="5"/>
      <c r="AJ82" s="5"/>
      <c r="AK82" s="5"/>
      <c r="AL82" s="5"/>
      <c r="AM82" s="5"/>
      <c r="AN82" s="5"/>
      <c r="AO82" s="5"/>
      <c r="AP82" s="5"/>
      <c r="AQ82" s="5"/>
      <c r="AR82" s="5"/>
      <c r="AS82" s="5"/>
      <c r="AT82" s="5"/>
      <c r="AU82" s="5"/>
      <c r="AV82" s="5"/>
      <c r="AW82" s="5"/>
      <c r="AX82" s="5"/>
      <c r="AY82" s="5"/>
      <c r="AZ82" s="5"/>
      <c r="BA82" s="5"/>
      <c r="BB82" s="5"/>
      <c r="BC82" s="5"/>
      <c r="BD82" s="5"/>
      <c r="BE82" s="5"/>
    </row>
    <row r="83" spans="1:57" ht="14.25" customHeight="1">
      <c r="A83" s="1376">
        <v>43886</v>
      </c>
      <c r="B83" s="1301"/>
      <c r="C83" s="1372"/>
      <c r="D83" s="1376">
        <v>43521</v>
      </c>
      <c r="E83" s="1357"/>
      <c r="F83" s="1357"/>
      <c r="G83" s="1357"/>
      <c r="H83" s="1372"/>
      <c r="I83" s="1303"/>
      <c r="J83" s="1301"/>
      <c r="K83" s="1376"/>
      <c r="L83" s="1372"/>
      <c r="M83" s="1382">
        <f t="shared" si="2"/>
        <v>43887</v>
      </c>
      <c r="N83" s="1354">
        <f t="shared" si="1"/>
        <v>0</v>
      </c>
      <c r="O83" s="1383">
        <f t="shared" ref="O83:S83" si="122">$AD83*O$27</f>
        <v>0</v>
      </c>
      <c r="P83" s="1383">
        <f t="shared" si="122"/>
        <v>0</v>
      </c>
      <c r="Q83" s="1383">
        <f t="shared" si="122"/>
        <v>0</v>
      </c>
      <c r="R83" s="1383">
        <f t="shared" si="122"/>
        <v>0</v>
      </c>
      <c r="S83" s="1383">
        <f t="shared" si="122"/>
        <v>0</v>
      </c>
      <c r="T83" s="1383">
        <f t="shared" ref="T83:X83" si="123">$AE83*T$27</f>
        <v>0</v>
      </c>
      <c r="U83" s="1383">
        <f t="shared" si="123"/>
        <v>0</v>
      </c>
      <c r="V83" s="1383">
        <f t="shared" si="123"/>
        <v>0</v>
      </c>
      <c r="W83" s="1383">
        <f t="shared" si="123"/>
        <v>0</v>
      </c>
      <c r="X83" s="1383">
        <f t="shared" si="123"/>
        <v>0</v>
      </c>
      <c r="Y83" s="1383">
        <f t="shared" si="5"/>
        <v>0</v>
      </c>
      <c r="Z83" s="1383">
        <f t="shared" si="6"/>
        <v>0</v>
      </c>
      <c r="AA83" s="1383">
        <f t="shared" si="7"/>
        <v>0</v>
      </c>
      <c r="AB83" s="1383">
        <f t="shared" si="8"/>
        <v>0</v>
      </c>
      <c r="AC83" s="5">
        <f t="shared" si="9"/>
        <v>56</v>
      </c>
      <c r="AD83" s="1383">
        <f t="shared" si="10"/>
        <v>0</v>
      </c>
      <c r="AE83" s="1383">
        <f t="shared" si="11"/>
        <v>0</v>
      </c>
      <c r="AF83" s="1305" t="e">
        <f t="shared" si="12"/>
        <v>#DIV/0!</v>
      </c>
      <c r="AG83" s="1305" t="e">
        <f t="shared" si="13"/>
        <v>#DIV/0!</v>
      </c>
      <c r="AH83" s="5"/>
      <c r="AI83" s="5"/>
      <c r="AJ83" s="5"/>
      <c r="AK83" s="5"/>
      <c r="AL83" s="5"/>
      <c r="AM83" s="5"/>
      <c r="AN83" s="5"/>
      <c r="AO83" s="5"/>
      <c r="AP83" s="5"/>
      <c r="AQ83" s="5"/>
      <c r="AR83" s="5"/>
      <c r="AS83" s="5"/>
      <c r="AT83" s="5"/>
      <c r="AU83" s="5"/>
      <c r="AV83" s="5"/>
      <c r="AW83" s="5"/>
      <c r="AX83" s="5"/>
      <c r="AY83" s="5"/>
      <c r="AZ83" s="5"/>
      <c r="BA83" s="5"/>
      <c r="BB83" s="5"/>
      <c r="BC83" s="5"/>
      <c r="BD83" s="5"/>
      <c r="BE83" s="5"/>
    </row>
    <row r="84" spans="1:57" ht="14.25" customHeight="1">
      <c r="A84" s="1376">
        <v>43887</v>
      </c>
      <c r="B84" s="1301"/>
      <c r="C84" s="1372"/>
      <c r="D84" s="1376">
        <v>43522</v>
      </c>
      <c r="E84" s="1357"/>
      <c r="F84" s="1357"/>
      <c r="G84" s="1357"/>
      <c r="H84" s="1372"/>
      <c r="I84" s="1303"/>
      <c r="J84" s="1301"/>
      <c r="K84" s="1376"/>
      <c r="L84" s="1372"/>
      <c r="M84" s="1382">
        <f t="shared" si="2"/>
        <v>43888</v>
      </c>
      <c r="N84" s="1354">
        <f t="shared" si="1"/>
        <v>0</v>
      </c>
      <c r="O84" s="1383">
        <f t="shared" ref="O84:S84" si="124">$AD84*O$27</f>
        <v>0</v>
      </c>
      <c r="P84" s="1383">
        <f t="shared" si="124"/>
        <v>0</v>
      </c>
      <c r="Q84" s="1383">
        <f t="shared" si="124"/>
        <v>0</v>
      </c>
      <c r="R84" s="1383">
        <f t="shared" si="124"/>
        <v>0</v>
      </c>
      <c r="S84" s="1383">
        <f t="shared" si="124"/>
        <v>0</v>
      </c>
      <c r="T84" s="1383">
        <f t="shared" ref="T84:X84" si="125">$AE84*T$27</f>
        <v>0</v>
      </c>
      <c r="U84" s="1383">
        <f t="shared" si="125"/>
        <v>0</v>
      </c>
      <c r="V84" s="1383">
        <f t="shared" si="125"/>
        <v>0</v>
      </c>
      <c r="W84" s="1383">
        <f t="shared" si="125"/>
        <v>0</v>
      </c>
      <c r="X84" s="1383">
        <f t="shared" si="125"/>
        <v>0</v>
      </c>
      <c r="Y84" s="1383">
        <f t="shared" si="5"/>
        <v>0</v>
      </c>
      <c r="Z84" s="1383">
        <f t="shared" si="6"/>
        <v>0</v>
      </c>
      <c r="AA84" s="1383">
        <f t="shared" si="7"/>
        <v>0</v>
      </c>
      <c r="AB84" s="1383">
        <f t="shared" si="8"/>
        <v>0</v>
      </c>
      <c r="AC84" s="5">
        <f t="shared" si="9"/>
        <v>57</v>
      </c>
      <c r="AD84" s="1383">
        <f t="shared" si="10"/>
        <v>0</v>
      </c>
      <c r="AE84" s="1383">
        <f t="shared" si="11"/>
        <v>0</v>
      </c>
      <c r="AF84" s="1305" t="e">
        <f t="shared" si="12"/>
        <v>#DIV/0!</v>
      </c>
      <c r="AG84" s="1305" t="e">
        <f t="shared" si="13"/>
        <v>#DIV/0!</v>
      </c>
      <c r="AH84" s="5"/>
      <c r="AI84" s="5"/>
      <c r="AJ84" s="5"/>
      <c r="AK84" s="5"/>
      <c r="AL84" s="5"/>
      <c r="AM84" s="5"/>
      <c r="AN84" s="5"/>
      <c r="AO84" s="5"/>
      <c r="AP84" s="5"/>
      <c r="AQ84" s="5"/>
      <c r="AR84" s="5"/>
      <c r="AS84" s="5"/>
      <c r="AT84" s="5"/>
      <c r="AU84" s="5"/>
      <c r="AV84" s="5"/>
      <c r="AW84" s="5"/>
      <c r="AX84" s="5"/>
      <c r="AY84" s="5"/>
      <c r="AZ84" s="5"/>
      <c r="BA84" s="5"/>
      <c r="BB84" s="5"/>
      <c r="BC84" s="5"/>
      <c r="BD84" s="5"/>
      <c r="BE84" s="5"/>
    </row>
    <row r="85" spans="1:57" ht="14.25" customHeight="1">
      <c r="A85" s="1376">
        <v>43888</v>
      </c>
      <c r="B85" s="1301"/>
      <c r="C85" s="1372"/>
      <c r="D85" s="1376">
        <v>43523</v>
      </c>
      <c r="E85" s="1357"/>
      <c r="F85" s="1357"/>
      <c r="G85" s="1357"/>
      <c r="H85" s="1372"/>
      <c r="I85" s="1303"/>
      <c r="J85" s="1301"/>
      <c r="K85" s="1376"/>
      <c r="L85" s="1372"/>
      <c r="M85" s="1382">
        <f t="shared" si="2"/>
        <v>43889</v>
      </c>
      <c r="N85" s="1354">
        <f t="shared" si="1"/>
        <v>0</v>
      </c>
      <c r="O85" s="1383">
        <f t="shared" ref="O85:S85" si="126">$AD85*O$27</f>
        <v>0</v>
      </c>
      <c r="P85" s="1383">
        <f t="shared" si="126"/>
        <v>0</v>
      </c>
      <c r="Q85" s="1383">
        <f t="shared" si="126"/>
        <v>0</v>
      </c>
      <c r="R85" s="1383">
        <f t="shared" si="126"/>
        <v>0</v>
      </c>
      <c r="S85" s="1383">
        <f t="shared" si="126"/>
        <v>0</v>
      </c>
      <c r="T85" s="1383">
        <f t="shared" ref="T85:X85" si="127">$AE85*T$27</f>
        <v>0</v>
      </c>
      <c r="U85" s="1383">
        <f t="shared" si="127"/>
        <v>0</v>
      </c>
      <c r="V85" s="1383">
        <f t="shared" si="127"/>
        <v>0</v>
      </c>
      <c r="W85" s="1383">
        <f t="shared" si="127"/>
        <v>0</v>
      </c>
      <c r="X85" s="1383">
        <f t="shared" si="127"/>
        <v>0</v>
      </c>
      <c r="Y85" s="1383">
        <f t="shared" si="5"/>
        <v>0</v>
      </c>
      <c r="Z85" s="1383">
        <f t="shared" si="6"/>
        <v>0</v>
      </c>
      <c r="AA85" s="1383">
        <f t="shared" si="7"/>
        <v>0</v>
      </c>
      <c r="AB85" s="1383">
        <f t="shared" si="8"/>
        <v>0</v>
      </c>
      <c r="AC85" s="5">
        <f t="shared" si="9"/>
        <v>58</v>
      </c>
      <c r="AD85" s="1383">
        <f t="shared" si="10"/>
        <v>0</v>
      </c>
      <c r="AE85" s="1383">
        <f t="shared" si="11"/>
        <v>0</v>
      </c>
      <c r="AF85" s="1305" t="e">
        <f t="shared" si="12"/>
        <v>#DIV/0!</v>
      </c>
      <c r="AG85" s="1305" t="e">
        <f t="shared" si="13"/>
        <v>#DIV/0!</v>
      </c>
      <c r="AH85" s="5"/>
      <c r="AI85" s="5"/>
      <c r="AJ85" s="5"/>
      <c r="AK85" s="5"/>
      <c r="AL85" s="5"/>
      <c r="AM85" s="5"/>
      <c r="AN85" s="5"/>
      <c r="AO85" s="5"/>
      <c r="AP85" s="5"/>
      <c r="AQ85" s="5"/>
      <c r="AR85" s="5"/>
      <c r="AS85" s="5"/>
      <c r="AT85" s="5"/>
      <c r="AU85" s="5"/>
      <c r="AV85" s="5"/>
      <c r="AW85" s="5"/>
      <c r="AX85" s="5"/>
      <c r="AY85" s="5"/>
      <c r="AZ85" s="5"/>
      <c r="BA85" s="5"/>
      <c r="BB85" s="5"/>
      <c r="BC85" s="5"/>
      <c r="BD85" s="5"/>
      <c r="BE85" s="5"/>
    </row>
    <row r="86" spans="1:57" ht="14.25" customHeight="1">
      <c r="A86" s="1376">
        <v>43889</v>
      </c>
      <c r="B86" s="1301"/>
      <c r="C86" s="1372"/>
      <c r="D86" s="1376">
        <v>43524</v>
      </c>
      <c r="E86" s="1357"/>
      <c r="F86" s="1357"/>
      <c r="G86" s="1357"/>
      <c r="H86" s="1372"/>
      <c r="I86" s="1303"/>
      <c r="J86" s="1301"/>
      <c r="K86" s="1376"/>
      <c r="L86" s="1372"/>
      <c r="M86" s="1382">
        <f t="shared" si="2"/>
        <v>43890</v>
      </c>
      <c r="N86" s="1354">
        <f t="shared" si="1"/>
        <v>0</v>
      </c>
      <c r="O86" s="1383">
        <f t="shared" ref="O86:S86" si="128">$AD86*O$27</f>
        <v>0</v>
      </c>
      <c r="P86" s="1383">
        <f t="shared" si="128"/>
        <v>0</v>
      </c>
      <c r="Q86" s="1383">
        <f t="shared" si="128"/>
        <v>0</v>
      </c>
      <c r="R86" s="1383">
        <f t="shared" si="128"/>
        <v>0</v>
      </c>
      <c r="S86" s="1383">
        <f t="shared" si="128"/>
        <v>0</v>
      </c>
      <c r="T86" s="1383">
        <f t="shared" ref="T86:X86" si="129">$AE86*T$27</f>
        <v>0</v>
      </c>
      <c r="U86" s="1383">
        <f t="shared" si="129"/>
        <v>0</v>
      </c>
      <c r="V86" s="1383">
        <f t="shared" si="129"/>
        <v>0</v>
      </c>
      <c r="W86" s="1383">
        <f t="shared" si="129"/>
        <v>0</v>
      </c>
      <c r="X86" s="1383">
        <f t="shared" si="129"/>
        <v>0</v>
      </c>
      <c r="Y86" s="1383">
        <f t="shared" si="5"/>
        <v>0</v>
      </c>
      <c r="Z86" s="1383">
        <f t="shared" si="6"/>
        <v>0</v>
      </c>
      <c r="AA86" s="1383">
        <f t="shared" si="7"/>
        <v>0</v>
      </c>
      <c r="AB86" s="1383">
        <f t="shared" si="8"/>
        <v>0</v>
      </c>
      <c r="AC86" s="5">
        <f t="shared" si="9"/>
        <v>59</v>
      </c>
      <c r="AD86" s="1383">
        <f t="shared" si="10"/>
        <v>0</v>
      </c>
      <c r="AE86" s="1383">
        <f t="shared" si="11"/>
        <v>0</v>
      </c>
      <c r="AF86" s="1305" t="e">
        <f t="shared" si="12"/>
        <v>#DIV/0!</v>
      </c>
      <c r="AG86" s="1305" t="e">
        <f t="shared" si="13"/>
        <v>#DIV/0!</v>
      </c>
      <c r="AH86" s="5"/>
      <c r="AI86" s="5"/>
      <c r="AJ86" s="5"/>
      <c r="AK86" s="5"/>
      <c r="AL86" s="5"/>
      <c r="AM86" s="5"/>
      <c r="AN86" s="5"/>
      <c r="AO86" s="5"/>
      <c r="AP86" s="5"/>
      <c r="AQ86" s="5"/>
      <c r="AR86" s="5"/>
      <c r="AS86" s="5"/>
      <c r="AT86" s="5"/>
      <c r="AU86" s="5"/>
      <c r="AV86" s="5"/>
      <c r="AW86" s="5"/>
      <c r="AX86" s="5"/>
      <c r="AY86" s="5"/>
      <c r="AZ86" s="5"/>
      <c r="BA86" s="5"/>
      <c r="BB86" s="5"/>
      <c r="BC86" s="5"/>
      <c r="BD86" s="5"/>
      <c r="BE86" s="5"/>
    </row>
    <row r="87" spans="1:57" ht="14.25" customHeight="1">
      <c r="A87" s="1376">
        <v>43890</v>
      </c>
      <c r="B87" s="1301"/>
      <c r="C87" s="1372"/>
      <c r="D87" s="1376">
        <v>43525</v>
      </c>
      <c r="E87" s="1357"/>
      <c r="F87" s="1357"/>
      <c r="G87" s="1357"/>
      <c r="H87" s="1372"/>
      <c r="I87" s="1303"/>
      <c r="J87" s="1301"/>
      <c r="K87" s="1376"/>
      <c r="L87" s="1372"/>
      <c r="M87" s="1382">
        <f t="shared" si="2"/>
        <v>43891</v>
      </c>
      <c r="N87" s="1354">
        <f t="shared" si="1"/>
        <v>0</v>
      </c>
      <c r="O87" s="1383">
        <f t="shared" ref="O87:S87" si="130">$AD87*O$27</f>
        <v>0</v>
      </c>
      <c r="P87" s="1383">
        <f t="shared" si="130"/>
        <v>0</v>
      </c>
      <c r="Q87" s="1383">
        <f t="shared" si="130"/>
        <v>0</v>
      </c>
      <c r="R87" s="1383">
        <f t="shared" si="130"/>
        <v>0</v>
      </c>
      <c r="S87" s="1383">
        <f t="shared" si="130"/>
        <v>0</v>
      </c>
      <c r="T87" s="1383">
        <f t="shared" ref="T87:X87" si="131">$AE87*T$27</f>
        <v>0</v>
      </c>
      <c r="U87" s="1383">
        <f t="shared" si="131"/>
        <v>0</v>
      </c>
      <c r="V87" s="1383">
        <f t="shared" si="131"/>
        <v>0</v>
      </c>
      <c r="W87" s="1383">
        <f t="shared" si="131"/>
        <v>0</v>
      </c>
      <c r="X87" s="1383">
        <f t="shared" si="131"/>
        <v>0</v>
      </c>
      <c r="Y87" s="1383">
        <f t="shared" si="5"/>
        <v>0</v>
      </c>
      <c r="Z87" s="1383">
        <f t="shared" si="6"/>
        <v>0</v>
      </c>
      <c r="AA87" s="1383">
        <f t="shared" si="7"/>
        <v>0</v>
      </c>
      <c r="AB87" s="1383">
        <f t="shared" si="8"/>
        <v>0</v>
      </c>
      <c r="AC87" s="5">
        <f t="shared" si="9"/>
        <v>60</v>
      </c>
      <c r="AD87" s="1383">
        <f t="shared" si="10"/>
        <v>0</v>
      </c>
      <c r="AE87" s="1383">
        <f t="shared" si="11"/>
        <v>0</v>
      </c>
      <c r="AF87" s="1305" t="e">
        <f t="shared" si="12"/>
        <v>#DIV/0!</v>
      </c>
      <c r="AG87" s="1305" t="e">
        <f t="shared" si="13"/>
        <v>#DIV/0!</v>
      </c>
      <c r="AH87" s="5"/>
      <c r="AI87" s="5"/>
      <c r="AJ87" s="5"/>
      <c r="AK87" s="5"/>
      <c r="AL87" s="5"/>
      <c r="AM87" s="5"/>
      <c r="AN87" s="5"/>
      <c r="AO87" s="5"/>
      <c r="AP87" s="5"/>
      <c r="AQ87" s="5"/>
      <c r="AR87" s="5"/>
      <c r="AS87" s="5"/>
      <c r="AT87" s="5"/>
      <c r="AU87" s="5"/>
      <c r="AV87" s="5"/>
      <c r="AW87" s="5"/>
      <c r="AX87" s="5"/>
      <c r="AY87" s="5"/>
      <c r="AZ87" s="5"/>
      <c r="BA87" s="5"/>
      <c r="BB87" s="5"/>
      <c r="BC87" s="5"/>
      <c r="BD87" s="5"/>
      <c r="BE87" s="5"/>
    </row>
    <row r="88" spans="1:57" ht="14.25" customHeight="1">
      <c r="A88" s="1376">
        <v>43891</v>
      </c>
      <c r="B88" s="1301"/>
      <c r="C88" s="1372"/>
      <c r="D88" s="1376">
        <v>43526</v>
      </c>
      <c r="E88" s="1357"/>
      <c r="F88" s="1357"/>
      <c r="G88" s="1357"/>
      <c r="H88" s="1372"/>
      <c r="I88" s="1303"/>
      <c r="J88" s="1301"/>
      <c r="K88" s="1376"/>
      <c r="L88" s="1372"/>
      <c r="M88" s="1382">
        <f t="shared" si="2"/>
        <v>43892</v>
      </c>
      <c r="N88" s="1354">
        <f t="shared" si="1"/>
        <v>0</v>
      </c>
      <c r="O88" s="1383">
        <f t="shared" ref="O88:S88" si="132">$AD88*O$27</f>
        <v>0</v>
      </c>
      <c r="P88" s="1383">
        <f t="shared" si="132"/>
        <v>0</v>
      </c>
      <c r="Q88" s="1383">
        <f t="shared" si="132"/>
        <v>0</v>
      </c>
      <c r="R88" s="1383">
        <f t="shared" si="132"/>
        <v>0</v>
      </c>
      <c r="S88" s="1383">
        <f t="shared" si="132"/>
        <v>0</v>
      </c>
      <c r="T88" s="1383">
        <f t="shared" ref="T88:X88" si="133">$AE88*T$27</f>
        <v>0</v>
      </c>
      <c r="U88" s="1383">
        <f t="shared" si="133"/>
        <v>0</v>
      </c>
      <c r="V88" s="1383">
        <f t="shared" si="133"/>
        <v>0</v>
      </c>
      <c r="W88" s="1383">
        <f t="shared" si="133"/>
        <v>0</v>
      </c>
      <c r="X88" s="1383">
        <f t="shared" si="133"/>
        <v>0</v>
      </c>
      <c r="Y88" s="1383">
        <f t="shared" si="5"/>
        <v>0</v>
      </c>
      <c r="Z88" s="1383">
        <f t="shared" si="6"/>
        <v>0</v>
      </c>
      <c r="AA88" s="1383">
        <f t="shared" si="7"/>
        <v>0</v>
      </c>
      <c r="AB88" s="1383">
        <f t="shared" si="8"/>
        <v>0</v>
      </c>
      <c r="AC88" s="5">
        <f t="shared" si="9"/>
        <v>61</v>
      </c>
      <c r="AD88" s="1383">
        <f t="shared" si="10"/>
        <v>0</v>
      </c>
      <c r="AE88" s="1383">
        <f t="shared" si="11"/>
        <v>0</v>
      </c>
      <c r="AF88" s="1305" t="e">
        <f t="shared" si="12"/>
        <v>#DIV/0!</v>
      </c>
      <c r="AG88" s="1305" t="e">
        <f t="shared" si="13"/>
        <v>#DIV/0!</v>
      </c>
      <c r="AH88" s="5"/>
      <c r="AI88" s="5"/>
      <c r="AJ88" s="5"/>
      <c r="AK88" s="5"/>
      <c r="AL88" s="5"/>
      <c r="AM88" s="5"/>
      <c r="AN88" s="5"/>
      <c r="AO88" s="5"/>
      <c r="AP88" s="5"/>
      <c r="AQ88" s="5"/>
      <c r="AR88" s="5"/>
      <c r="AS88" s="5"/>
      <c r="AT88" s="5"/>
      <c r="AU88" s="5"/>
      <c r="AV88" s="5"/>
      <c r="AW88" s="5"/>
      <c r="AX88" s="5"/>
      <c r="AY88" s="5"/>
      <c r="AZ88" s="5"/>
      <c r="BA88" s="5"/>
      <c r="BB88" s="5"/>
      <c r="BC88" s="5"/>
      <c r="BD88" s="5"/>
      <c r="BE88" s="5"/>
    </row>
    <row r="89" spans="1:57" ht="14.25" customHeight="1">
      <c r="A89" s="1376">
        <v>43892</v>
      </c>
      <c r="B89" s="1301"/>
      <c r="C89" s="1372"/>
      <c r="D89" s="1376">
        <v>43527</v>
      </c>
      <c r="E89" s="1357"/>
      <c r="F89" s="1357"/>
      <c r="G89" s="1357"/>
      <c r="H89" s="1372"/>
      <c r="I89" s="1303"/>
      <c r="J89" s="1301"/>
      <c r="K89" s="1376"/>
      <c r="L89" s="1372"/>
      <c r="M89" s="1382">
        <f t="shared" si="2"/>
        <v>43893</v>
      </c>
      <c r="N89" s="1354">
        <f t="shared" si="1"/>
        <v>0</v>
      </c>
      <c r="O89" s="1383">
        <f t="shared" ref="O89:S89" si="134">$AD89*O$27</f>
        <v>0</v>
      </c>
      <c r="P89" s="1383">
        <f t="shared" si="134"/>
        <v>0</v>
      </c>
      <c r="Q89" s="1383">
        <f t="shared" si="134"/>
        <v>0</v>
      </c>
      <c r="R89" s="1383">
        <f t="shared" si="134"/>
        <v>0</v>
      </c>
      <c r="S89" s="1383">
        <f t="shared" si="134"/>
        <v>0</v>
      </c>
      <c r="T89" s="1383">
        <f t="shared" ref="T89:X89" si="135">$AE89*T$27</f>
        <v>0</v>
      </c>
      <c r="U89" s="1383">
        <f t="shared" si="135"/>
        <v>0</v>
      </c>
      <c r="V89" s="1383">
        <f t="shared" si="135"/>
        <v>0</v>
      </c>
      <c r="W89" s="1383">
        <f t="shared" si="135"/>
        <v>0</v>
      </c>
      <c r="X89" s="1383">
        <f t="shared" si="135"/>
        <v>0</v>
      </c>
      <c r="Y89" s="1383">
        <f t="shared" si="5"/>
        <v>0</v>
      </c>
      <c r="Z89" s="1383">
        <f t="shared" si="6"/>
        <v>0</v>
      </c>
      <c r="AA89" s="1383">
        <f t="shared" si="7"/>
        <v>0</v>
      </c>
      <c r="AB89" s="1383">
        <f t="shared" si="8"/>
        <v>0</v>
      </c>
      <c r="AC89" s="5">
        <f t="shared" si="9"/>
        <v>62</v>
      </c>
      <c r="AD89" s="1383">
        <f t="shared" si="10"/>
        <v>0</v>
      </c>
      <c r="AE89" s="1383">
        <f t="shared" si="11"/>
        <v>0</v>
      </c>
      <c r="AF89" s="1305" t="e">
        <f t="shared" si="12"/>
        <v>#DIV/0!</v>
      </c>
      <c r="AG89" s="1305" t="e">
        <f t="shared" si="13"/>
        <v>#DIV/0!</v>
      </c>
      <c r="AH89" s="5"/>
      <c r="AI89" s="5"/>
      <c r="AJ89" s="5"/>
      <c r="AK89" s="5"/>
      <c r="AL89" s="5"/>
      <c r="AM89" s="5"/>
      <c r="AN89" s="5"/>
      <c r="AO89" s="5"/>
      <c r="AP89" s="5"/>
      <c r="AQ89" s="5"/>
      <c r="AR89" s="5"/>
      <c r="AS89" s="5"/>
      <c r="AT89" s="5"/>
      <c r="AU89" s="5"/>
      <c r="AV89" s="5"/>
      <c r="AW89" s="5"/>
      <c r="AX89" s="5"/>
      <c r="AY89" s="5"/>
      <c r="AZ89" s="5"/>
      <c r="BA89" s="5"/>
      <c r="BB89" s="5"/>
      <c r="BC89" s="5"/>
      <c r="BD89" s="5"/>
      <c r="BE89" s="5"/>
    </row>
    <row r="90" spans="1:57" ht="14.25" customHeight="1">
      <c r="A90" s="1376">
        <v>43893</v>
      </c>
      <c r="B90" s="1301"/>
      <c r="C90" s="1372"/>
      <c r="D90" s="1376">
        <v>43528</v>
      </c>
      <c r="E90" s="1357"/>
      <c r="F90" s="1357"/>
      <c r="G90" s="1357"/>
      <c r="H90" s="1372"/>
      <c r="I90" s="1303"/>
      <c r="J90" s="1301"/>
      <c r="K90" s="1376"/>
      <c r="L90" s="1372"/>
      <c r="M90" s="1382">
        <f t="shared" si="2"/>
        <v>43894</v>
      </c>
      <c r="N90" s="1354">
        <f t="shared" si="1"/>
        <v>0</v>
      </c>
      <c r="O90" s="1383">
        <f t="shared" ref="O90:S90" si="136">$AD90*O$27</f>
        <v>0</v>
      </c>
      <c r="P90" s="1383">
        <f t="shared" si="136"/>
        <v>0</v>
      </c>
      <c r="Q90" s="1383">
        <f t="shared" si="136"/>
        <v>0</v>
      </c>
      <c r="R90" s="1383">
        <f t="shared" si="136"/>
        <v>0</v>
      </c>
      <c r="S90" s="1383">
        <f t="shared" si="136"/>
        <v>0</v>
      </c>
      <c r="T90" s="1383">
        <f t="shared" ref="T90:X90" si="137">$AE90*T$27</f>
        <v>0</v>
      </c>
      <c r="U90" s="1383">
        <f t="shared" si="137"/>
        <v>0</v>
      </c>
      <c r="V90" s="1383">
        <f t="shared" si="137"/>
        <v>0</v>
      </c>
      <c r="W90" s="1383">
        <f t="shared" si="137"/>
        <v>0</v>
      </c>
      <c r="X90" s="1383">
        <f t="shared" si="137"/>
        <v>0</v>
      </c>
      <c r="Y90" s="1383">
        <f t="shared" si="5"/>
        <v>0</v>
      </c>
      <c r="Z90" s="1383">
        <f t="shared" si="6"/>
        <v>0</v>
      </c>
      <c r="AA90" s="1383">
        <f t="shared" si="7"/>
        <v>0</v>
      </c>
      <c r="AB90" s="1383">
        <f t="shared" si="8"/>
        <v>0</v>
      </c>
      <c r="AC90" s="5">
        <f t="shared" si="9"/>
        <v>63</v>
      </c>
      <c r="AD90" s="1383">
        <f t="shared" si="10"/>
        <v>0</v>
      </c>
      <c r="AE90" s="1383">
        <f t="shared" si="11"/>
        <v>0</v>
      </c>
      <c r="AF90" s="1305" t="e">
        <f t="shared" si="12"/>
        <v>#DIV/0!</v>
      </c>
      <c r="AG90" s="1305" t="e">
        <f t="shared" si="13"/>
        <v>#DIV/0!</v>
      </c>
      <c r="AH90" s="5"/>
      <c r="AI90" s="5"/>
      <c r="AJ90" s="5"/>
      <c r="AK90" s="5"/>
      <c r="AL90" s="5"/>
      <c r="AM90" s="5"/>
      <c r="AN90" s="5"/>
      <c r="AO90" s="5"/>
      <c r="AP90" s="5"/>
      <c r="AQ90" s="5"/>
      <c r="AR90" s="5"/>
      <c r="AS90" s="5"/>
      <c r="AT90" s="5"/>
      <c r="AU90" s="5"/>
      <c r="AV90" s="5"/>
      <c r="AW90" s="5"/>
      <c r="AX90" s="5"/>
      <c r="AY90" s="5"/>
      <c r="AZ90" s="5"/>
      <c r="BA90" s="5"/>
      <c r="BB90" s="5"/>
      <c r="BC90" s="5"/>
      <c r="BD90" s="5"/>
      <c r="BE90" s="5"/>
    </row>
    <row r="91" spans="1:57" ht="14.25" customHeight="1">
      <c r="A91" s="1376">
        <v>43894</v>
      </c>
      <c r="B91" s="1301"/>
      <c r="C91" s="1372"/>
      <c r="D91" s="1376">
        <v>43529</v>
      </c>
      <c r="E91" s="1357"/>
      <c r="F91" s="1357"/>
      <c r="G91" s="1357"/>
      <c r="H91" s="1372"/>
      <c r="I91" s="1303"/>
      <c r="J91" s="1301"/>
      <c r="K91" s="1376"/>
      <c r="L91" s="1372"/>
      <c r="M91" s="1382">
        <f t="shared" si="2"/>
        <v>43895</v>
      </c>
      <c r="N91" s="1354">
        <f t="shared" si="1"/>
        <v>0</v>
      </c>
      <c r="O91" s="1383">
        <f t="shared" ref="O91:S91" si="138">$AD91*O$27</f>
        <v>0</v>
      </c>
      <c r="P91" s="1383">
        <f t="shared" si="138"/>
        <v>0</v>
      </c>
      <c r="Q91" s="1383">
        <f t="shared" si="138"/>
        <v>0</v>
      </c>
      <c r="R91" s="1383">
        <f t="shared" si="138"/>
        <v>0</v>
      </c>
      <c r="S91" s="1383">
        <f t="shared" si="138"/>
        <v>0</v>
      </c>
      <c r="T91" s="1383">
        <f t="shared" ref="T91:X91" si="139">$AE91*T$27</f>
        <v>0</v>
      </c>
      <c r="U91" s="1383">
        <f t="shared" si="139"/>
        <v>0</v>
      </c>
      <c r="V91" s="1383">
        <f t="shared" si="139"/>
        <v>0</v>
      </c>
      <c r="W91" s="1383">
        <f t="shared" si="139"/>
        <v>0</v>
      </c>
      <c r="X91" s="1383">
        <f t="shared" si="139"/>
        <v>0</v>
      </c>
      <c r="Y91" s="1383">
        <f t="shared" si="5"/>
        <v>0</v>
      </c>
      <c r="Z91" s="1383">
        <f t="shared" si="6"/>
        <v>0</v>
      </c>
      <c r="AA91" s="1383">
        <f t="shared" si="7"/>
        <v>0</v>
      </c>
      <c r="AB91" s="1383">
        <f t="shared" si="8"/>
        <v>0</v>
      </c>
      <c r="AC91" s="5">
        <f t="shared" si="9"/>
        <v>64</v>
      </c>
      <c r="AD91" s="1383">
        <f t="shared" si="10"/>
        <v>0</v>
      </c>
      <c r="AE91" s="1383">
        <f t="shared" si="11"/>
        <v>0</v>
      </c>
      <c r="AF91" s="1305" t="e">
        <f t="shared" si="12"/>
        <v>#DIV/0!</v>
      </c>
      <c r="AG91" s="1305" t="e">
        <f t="shared" si="13"/>
        <v>#DIV/0!</v>
      </c>
      <c r="AH91" s="5"/>
      <c r="AI91" s="5"/>
      <c r="AJ91" s="5"/>
      <c r="AK91" s="5"/>
      <c r="AL91" s="5"/>
      <c r="AM91" s="5"/>
      <c r="AN91" s="5"/>
      <c r="AO91" s="5"/>
      <c r="AP91" s="5"/>
      <c r="AQ91" s="5"/>
      <c r="AR91" s="5"/>
      <c r="AS91" s="5"/>
      <c r="AT91" s="5"/>
      <c r="AU91" s="5"/>
      <c r="AV91" s="5"/>
      <c r="AW91" s="5"/>
      <c r="AX91" s="5"/>
      <c r="AY91" s="5"/>
      <c r="AZ91" s="5"/>
      <c r="BA91" s="5"/>
      <c r="BB91" s="5"/>
      <c r="BC91" s="5"/>
      <c r="BD91" s="5"/>
      <c r="BE91" s="5"/>
    </row>
    <row r="92" spans="1:57" ht="14.25" customHeight="1">
      <c r="A92" s="1376">
        <v>43895</v>
      </c>
      <c r="B92" s="1301"/>
      <c r="C92" s="1372"/>
      <c r="D92" s="1376">
        <v>43530</v>
      </c>
      <c r="E92" s="1357"/>
      <c r="F92" s="1357"/>
      <c r="G92" s="1357"/>
      <c r="H92" s="1372"/>
      <c r="I92" s="1303"/>
      <c r="J92" s="1301"/>
      <c r="K92" s="1376"/>
      <c r="L92" s="1372"/>
      <c r="M92" s="1382">
        <f t="shared" si="2"/>
        <v>43896</v>
      </c>
      <c r="N92" s="1354">
        <f t="shared" si="1"/>
        <v>0</v>
      </c>
      <c r="O92" s="1383">
        <f t="shared" ref="O92:S92" si="140">$AD92*O$27</f>
        <v>0</v>
      </c>
      <c r="P92" s="1383">
        <f t="shared" si="140"/>
        <v>0</v>
      </c>
      <c r="Q92" s="1383">
        <f t="shared" si="140"/>
        <v>0</v>
      </c>
      <c r="R92" s="1383">
        <f t="shared" si="140"/>
        <v>0</v>
      </c>
      <c r="S92" s="1383">
        <f t="shared" si="140"/>
        <v>0</v>
      </c>
      <c r="T92" s="1383">
        <f t="shared" ref="T92:X92" si="141">$AE92*T$27</f>
        <v>0</v>
      </c>
      <c r="U92" s="1383">
        <f t="shared" si="141"/>
        <v>0</v>
      </c>
      <c r="V92" s="1383">
        <f t="shared" si="141"/>
        <v>0</v>
      </c>
      <c r="W92" s="1383">
        <f t="shared" si="141"/>
        <v>0</v>
      </c>
      <c r="X92" s="1383">
        <f t="shared" si="141"/>
        <v>0</v>
      </c>
      <c r="Y92" s="1383">
        <f t="shared" si="5"/>
        <v>0</v>
      </c>
      <c r="Z92" s="1383">
        <f t="shared" si="6"/>
        <v>0</v>
      </c>
      <c r="AA92" s="1383">
        <f t="shared" si="7"/>
        <v>0</v>
      </c>
      <c r="AB92" s="1383">
        <f t="shared" si="8"/>
        <v>0</v>
      </c>
      <c r="AC92" s="5">
        <f t="shared" si="9"/>
        <v>65</v>
      </c>
      <c r="AD92" s="1383">
        <f t="shared" si="10"/>
        <v>0</v>
      </c>
      <c r="AE92" s="1383">
        <f t="shared" si="11"/>
        <v>0</v>
      </c>
      <c r="AF92" s="1305" t="e">
        <f t="shared" si="12"/>
        <v>#DIV/0!</v>
      </c>
      <c r="AG92" s="1305" t="e">
        <f t="shared" si="13"/>
        <v>#DIV/0!</v>
      </c>
      <c r="AH92" s="5"/>
      <c r="AI92" s="5"/>
      <c r="AJ92" s="5"/>
      <c r="AK92" s="5"/>
      <c r="AL92" s="5"/>
      <c r="AM92" s="5"/>
      <c r="AN92" s="5"/>
      <c r="AO92" s="5"/>
      <c r="AP92" s="5"/>
      <c r="AQ92" s="5"/>
      <c r="AR92" s="5"/>
      <c r="AS92" s="5"/>
      <c r="AT92" s="5"/>
      <c r="AU92" s="5"/>
      <c r="AV92" s="5"/>
      <c r="AW92" s="5"/>
      <c r="AX92" s="5"/>
      <c r="AY92" s="5"/>
      <c r="AZ92" s="5"/>
      <c r="BA92" s="5"/>
      <c r="BB92" s="5"/>
      <c r="BC92" s="5"/>
      <c r="BD92" s="5"/>
      <c r="BE92" s="5"/>
    </row>
    <row r="93" spans="1:57" ht="14.25" customHeight="1">
      <c r="A93" s="1376">
        <v>43896</v>
      </c>
      <c r="B93" s="1301"/>
      <c r="C93" s="1372"/>
      <c r="D93" s="1376">
        <v>43531</v>
      </c>
      <c r="E93" s="1357"/>
      <c r="F93" s="1357"/>
      <c r="G93" s="1357"/>
      <c r="H93" s="1372"/>
      <c r="I93" s="1303"/>
      <c r="J93" s="1301"/>
      <c r="K93" s="1376"/>
      <c r="L93" s="1372"/>
      <c r="M93" s="1382">
        <f t="shared" si="2"/>
        <v>43897</v>
      </c>
      <c r="N93" s="1354">
        <f t="shared" si="1"/>
        <v>0</v>
      </c>
      <c r="O93" s="1383">
        <f t="shared" ref="O93:S93" si="142">$AD93*O$27</f>
        <v>0</v>
      </c>
      <c r="P93" s="1383">
        <f t="shared" si="142"/>
        <v>0</v>
      </c>
      <c r="Q93" s="1383">
        <f t="shared" si="142"/>
        <v>0</v>
      </c>
      <c r="R93" s="1383">
        <f t="shared" si="142"/>
        <v>0</v>
      </c>
      <c r="S93" s="1383">
        <f t="shared" si="142"/>
        <v>0</v>
      </c>
      <c r="T93" s="1383">
        <f t="shared" ref="T93:X93" si="143">$AE93*T$27</f>
        <v>0</v>
      </c>
      <c r="U93" s="1383">
        <f t="shared" si="143"/>
        <v>0</v>
      </c>
      <c r="V93" s="1383">
        <f t="shared" si="143"/>
        <v>0</v>
      </c>
      <c r="W93" s="1383">
        <f t="shared" si="143"/>
        <v>0</v>
      </c>
      <c r="X93" s="1383">
        <f t="shared" si="143"/>
        <v>0</v>
      </c>
      <c r="Y93" s="1383">
        <f t="shared" si="5"/>
        <v>0</v>
      </c>
      <c r="Z93" s="1383">
        <f t="shared" si="6"/>
        <v>0</v>
      </c>
      <c r="AA93" s="1383">
        <f t="shared" si="7"/>
        <v>0</v>
      </c>
      <c r="AB93" s="1383">
        <f t="shared" si="8"/>
        <v>0</v>
      </c>
      <c r="AC93" s="5">
        <f t="shared" si="9"/>
        <v>66</v>
      </c>
      <c r="AD93" s="1383">
        <f t="shared" si="10"/>
        <v>0</v>
      </c>
      <c r="AE93" s="1383">
        <f t="shared" si="11"/>
        <v>0</v>
      </c>
      <c r="AF93" s="1305" t="e">
        <f t="shared" si="12"/>
        <v>#DIV/0!</v>
      </c>
      <c r="AG93" s="1305" t="e">
        <f t="shared" si="13"/>
        <v>#DIV/0!</v>
      </c>
      <c r="AH93" s="5"/>
      <c r="AI93" s="5"/>
      <c r="AJ93" s="5"/>
      <c r="AK93" s="5"/>
      <c r="AL93" s="5"/>
      <c r="AM93" s="5"/>
      <c r="AN93" s="5"/>
      <c r="AO93" s="5"/>
      <c r="AP93" s="5"/>
      <c r="AQ93" s="5"/>
      <c r="AR93" s="5"/>
      <c r="AS93" s="5"/>
      <c r="AT93" s="5"/>
      <c r="AU93" s="5"/>
      <c r="AV93" s="5"/>
      <c r="AW93" s="5"/>
      <c r="AX93" s="5"/>
      <c r="AY93" s="5"/>
      <c r="AZ93" s="5"/>
      <c r="BA93" s="5"/>
      <c r="BB93" s="5"/>
      <c r="BC93" s="5"/>
      <c r="BD93" s="5"/>
      <c r="BE93" s="5"/>
    </row>
    <row r="94" spans="1:57" ht="14.25" customHeight="1">
      <c r="A94" s="1376">
        <v>43897</v>
      </c>
      <c r="B94" s="1301"/>
      <c r="C94" s="1372"/>
      <c r="D94" s="1376">
        <v>43532</v>
      </c>
      <c r="E94" s="1357"/>
      <c r="F94" s="1357"/>
      <c r="G94" s="1357"/>
      <c r="H94" s="1372"/>
      <c r="I94" s="1303"/>
      <c r="J94" s="1301"/>
      <c r="K94" s="1376"/>
      <c r="L94" s="1372"/>
      <c r="M94" s="1382">
        <f t="shared" si="2"/>
        <v>43898</v>
      </c>
      <c r="N94" s="1354">
        <f t="shared" si="1"/>
        <v>0</v>
      </c>
      <c r="O94" s="1383">
        <f t="shared" ref="O94:S94" si="144">$AD94*O$27</f>
        <v>0</v>
      </c>
      <c r="P94" s="1383">
        <f t="shared" si="144"/>
        <v>0</v>
      </c>
      <c r="Q94" s="1383">
        <f t="shared" si="144"/>
        <v>0</v>
      </c>
      <c r="R94" s="1383">
        <f t="shared" si="144"/>
        <v>0</v>
      </c>
      <c r="S94" s="1383">
        <f t="shared" si="144"/>
        <v>0</v>
      </c>
      <c r="T94" s="1383">
        <f t="shared" ref="T94:X94" si="145">$AE94*T$27</f>
        <v>0</v>
      </c>
      <c r="U94" s="1383">
        <f t="shared" si="145"/>
        <v>0</v>
      </c>
      <c r="V94" s="1383">
        <f t="shared" si="145"/>
        <v>0</v>
      </c>
      <c r="W94" s="1383">
        <f t="shared" si="145"/>
        <v>0</v>
      </c>
      <c r="X94" s="1383">
        <f t="shared" si="145"/>
        <v>0</v>
      </c>
      <c r="Y94" s="1383">
        <f t="shared" si="5"/>
        <v>0</v>
      </c>
      <c r="Z94" s="1383">
        <f t="shared" si="6"/>
        <v>0</v>
      </c>
      <c r="AA94" s="1383">
        <f t="shared" si="7"/>
        <v>0</v>
      </c>
      <c r="AB94" s="1383">
        <f t="shared" si="8"/>
        <v>0</v>
      </c>
      <c r="AC94" s="5">
        <f t="shared" si="9"/>
        <v>67</v>
      </c>
      <c r="AD94" s="1383">
        <f t="shared" si="10"/>
        <v>0</v>
      </c>
      <c r="AE94" s="1383">
        <f t="shared" si="11"/>
        <v>0</v>
      </c>
      <c r="AF94" s="1305" t="e">
        <f t="shared" si="12"/>
        <v>#DIV/0!</v>
      </c>
      <c r="AG94" s="1305" t="e">
        <f t="shared" si="13"/>
        <v>#DIV/0!</v>
      </c>
      <c r="AH94" s="5"/>
      <c r="AI94" s="5"/>
      <c r="AJ94" s="5"/>
      <c r="AK94" s="5"/>
      <c r="AL94" s="5"/>
      <c r="AM94" s="5"/>
      <c r="AN94" s="5"/>
      <c r="AO94" s="5"/>
      <c r="AP94" s="5"/>
      <c r="AQ94" s="5"/>
      <c r="AR94" s="5"/>
      <c r="AS94" s="5"/>
      <c r="AT94" s="5"/>
      <c r="AU94" s="5"/>
      <c r="AV94" s="5"/>
      <c r="AW94" s="5"/>
      <c r="AX94" s="5"/>
      <c r="AY94" s="5"/>
      <c r="AZ94" s="5"/>
      <c r="BA94" s="5"/>
      <c r="BB94" s="5"/>
      <c r="BC94" s="5"/>
      <c r="BD94" s="5"/>
      <c r="BE94" s="5"/>
    </row>
    <row r="95" spans="1:57" ht="14.25" customHeight="1">
      <c r="A95" s="1376">
        <v>43898</v>
      </c>
      <c r="B95" s="1301"/>
      <c r="C95" s="1372"/>
      <c r="D95" s="1376">
        <v>43533</v>
      </c>
      <c r="E95" s="1357"/>
      <c r="F95" s="1357"/>
      <c r="G95" s="1357"/>
      <c r="H95" s="1372"/>
      <c r="I95" s="1303"/>
      <c r="J95" s="1301"/>
      <c r="K95" s="1376"/>
      <c r="L95" s="1372"/>
      <c r="M95" s="1382">
        <f t="shared" si="2"/>
        <v>43899</v>
      </c>
      <c r="N95" s="1354">
        <f t="shared" si="1"/>
        <v>0</v>
      </c>
      <c r="O95" s="1383">
        <f t="shared" ref="O95:S95" si="146">$AD95*O$27</f>
        <v>0</v>
      </c>
      <c r="P95" s="1383">
        <f t="shared" si="146"/>
        <v>0</v>
      </c>
      <c r="Q95" s="1383">
        <f t="shared" si="146"/>
        <v>0</v>
      </c>
      <c r="R95" s="1383">
        <f t="shared" si="146"/>
        <v>0</v>
      </c>
      <c r="S95" s="1383">
        <f t="shared" si="146"/>
        <v>0</v>
      </c>
      <c r="T95" s="1383">
        <f t="shared" ref="T95:X95" si="147">$AE95*T$27</f>
        <v>0</v>
      </c>
      <c r="U95" s="1383">
        <f t="shared" si="147"/>
        <v>0</v>
      </c>
      <c r="V95" s="1383">
        <f t="shared" si="147"/>
        <v>0</v>
      </c>
      <c r="W95" s="1383">
        <f t="shared" si="147"/>
        <v>0</v>
      </c>
      <c r="X95" s="1383">
        <f t="shared" si="147"/>
        <v>0</v>
      </c>
      <c r="Y95" s="1383">
        <f t="shared" si="5"/>
        <v>0</v>
      </c>
      <c r="Z95" s="1383">
        <f t="shared" si="6"/>
        <v>0</v>
      </c>
      <c r="AA95" s="1383">
        <f t="shared" si="7"/>
        <v>0</v>
      </c>
      <c r="AB95" s="1383">
        <f t="shared" si="8"/>
        <v>0</v>
      </c>
      <c r="AC95" s="5">
        <f t="shared" si="9"/>
        <v>68</v>
      </c>
      <c r="AD95" s="1383">
        <f t="shared" si="10"/>
        <v>0</v>
      </c>
      <c r="AE95" s="1383">
        <f t="shared" si="11"/>
        <v>0</v>
      </c>
      <c r="AF95" s="1305" t="e">
        <f t="shared" si="12"/>
        <v>#DIV/0!</v>
      </c>
      <c r="AG95" s="1305" t="e">
        <f t="shared" si="13"/>
        <v>#DIV/0!</v>
      </c>
      <c r="AH95" s="5"/>
      <c r="AI95" s="5"/>
      <c r="AJ95" s="5"/>
      <c r="AK95" s="5"/>
      <c r="AL95" s="5"/>
      <c r="AM95" s="5"/>
      <c r="AN95" s="5"/>
      <c r="AO95" s="5"/>
      <c r="AP95" s="5"/>
      <c r="AQ95" s="5"/>
      <c r="AR95" s="5"/>
      <c r="AS95" s="5"/>
      <c r="AT95" s="5"/>
      <c r="AU95" s="5"/>
      <c r="AV95" s="5"/>
      <c r="AW95" s="5"/>
      <c r="AX95" s="5"/>
      <c r="AY95" s="5"/>
      <c r="AZ95" s="5"/>
      <c r="BA95" s="5"/>
      <c r="BB95" s="5"/>
      <c r="BC95" s="5"/>
      <c r="BD95" s="5"/>
      <c r="BE95" s="5"/>
    </row>
    <row r="96" spans="1:57" ht="14.25" customHeight="1">
      <c r="A96" s="1376">
        <v>43899</v>
      </c>
      <c r="B96" s="1301"/>
      <c r="C96" s="1372"/>
      <c r="D96" s="1376">
        <v>43534</v>
      </c>
      <c r="E96" s="1357"/>
      <c r="F96" s="1357"/>
      <c r="G96" s="1357"/>
      <c r="H96" s="1372"/>
      <c r="I96" s="1303"/>
      <c r="J96" s="1301"/>
      <c r="K96" s="1376"/>
      <c r="L96" s="1372"/>
      <c r="M96" s="1382">
        <f t="shared" si="2"/>
        <v>43900</v>
      </c>
      <c r="N96" s="1354">
        <f t="shared" si="1"/>
        <v>0</v>
      </c>
      <c r="O96" s="1383">
        <f t="shared" ref="O96:S96" si="148">$AD96*O$27</f>
        <v>0</v>
      </c>
      <c r="P96" s="1383">
        <f t="shared" si="148"/>
        <v>0</v>
      </c>
      <c r="Q96" s="1383">
        <f t="shared" si="148"/>
        <v>0</v>
      </c>
      <c r="R96" s="1383">
        <f t="shared" si="148"/>
        <v>0</v>
      </c>
      <c r="S96" s="1383">
        <f t="shared" si="148"/>
        <v>0</v>
      </c>
      <c r="T96" s="1383">
        <f t="shared" ref="T96:X96" si="149">$AE96*T$27</f>
        <v>0</v>
      </c>
      <c r="U96" s="1383">
        <f t="shared" si="149"/>
        <v>0</v>
      </c>
      <c r="V96" s="1383">
        <f t="shared" si="149"/>
        <v>0</v>
      </c>
      <c r="W96" s="1383">
        <f t="shared" si="149"/>
        <v>0</v>
      </c>
      <c r="X96" s="1383">
        <f t="shared" si="149"/>
        <v>0</v>
      </c>
      <c r="Y96" s="1383">
        <f t="shared" si="5"/>
        <v>0</v>
      </c>
      <c r="Z96" s="1383">
        <f t="shared" si="6"/>
        <v>0</v>
      </c>
      <c r="AA96" s="1383">
        <f t="shared" si="7"/>
        <v>0</v>
      </c>
      <c r="AB96" s="1383">
        <f t="shared" si="8"/>
        <v>0</v>
      </c>
      <c r="AC96" s="5">
        <f t="shared" si="9"/>
        <v>69</v>
      </c>
      <c r="AD96" s="1383">
        <f t="shared" si="10"/>
        <v>0</v>
      </c>
      <c r="AE96" s="1383">
        <f t="shared" si="11"/>
        <v>0</v>
      </c>
      <c r="AF96" s="1305" t="e">
        <f t="shared" si="12"/>
        <v>#DIV/0!</v>
      </c>
      <c r="AG96" s="1305" t="e">
        <f t="shared" si="13"/>
        <v>#DIV/0!</v>
      </c>
      <c r="AH96" s="5"/>
      <c r="AI96" s="5"/>
      <c r="AJ96" s="5"/>
      <c r="AK96" s="5"/>
      <c r="AL96" s="5"/>
      <c r="AM96" s="5"/>
      <c r="AN96" s="5"/>
      <c r="AO96" s="5"/>
      <c r="AP96" s="5"/>
      <c r="AQ96" s="5"/>
      <c r="AR96" s="5"/>
      <c r="AS96" s="5"/>
      <c r="AT96" s="5"/>
      <c r="AU96" s="5"/>
      <c r="AV96" s="5"/>
      <c r="AW96" s="5"/>
      <c r="AX96" s="5"/>
      <c r="AY96" s="5"/>
      <c r="AZ96" s="5"/>
      <c r="BA96" s="5"/>
      <c r="BB96" s="5"/>
      <c r="BC96" s="5"/>
      <c r="BD96" s="5"/>
      <c r="BE96" s="5"/>
    </row>
    <row r="97" spans="1:57" ht="14.25" customHeight="1">
      <c r="A97" s="1376">
        <v>43900</v>
      </c>
      <c r="B97" s="1301"/>
      <c r="C97" s="1372"/>
      <c r="D97" s="1376">
        <v>43535</v>
      </c>
      <c r="E97" s="1357"/>
      <c r="F97" s="1357"/>
      <c r="G97" s="1357"/>
      <c r="H97" s="1372"/>
      <c r="I97" s="1303"/>
      <c r="J97" s="1301"/>
      <c r="K97" s="1376"/>
      <c r="L97" s="1372"/>
      <c r="M97" s="1382">
        <f t="shared" si="2"/>
        <v>43901</v>
      </c>
      <c r="N97" s="1354">
        <f t="shared" si="1"/>
        <v>0</v>
      </c>
      <c r="O97" s="1383">
        <f t="shared" ref="O97:S97" si="150">$AD97*O$27</f>
        <v>0</v>
      </c>
      <c r="P97" s="1383">
        <f t="shared" si="150"/>
        <v>0</v>
      </c>
      <c r="Q97" s="1383">
        <f t="shared" si="150"/>
        <v>0</v>
      </c>
      <c r="R97" s="1383">
        <f t="shared" si="150"/>
        <v>0</v>
      </c>
      <c r="S97" s="1383">
        <f t="shared" si="150"/>
        <v>0</v>
      </c>
      <c r="T97" s="1383">
        <f t="shared" ref="T97:X97" si="151">$AE97*T$27</f>
        <v>0</v>
      </c>
      <c r="U97" s="1383">
        <f t="shared" si="151"/>
        <v>0</v>
      </c>
      <c r="V97" s="1383">
        <f t="shared" si="151"/>
        <v>0</v>
      </c>
      <c r="W97" s="1383">
        <f t="shared" si="151"/>
        <v>0</v>
      </c>
      <c r="X97" s="1383">
        <f t="shared" si="151"/>
        <v>0</v>
      </c>
      <c r="Y97" s="1383">
        <f t="shared" si="5"/>
        <v>0</v>
      </c>
      <c r="Z97" s="1383">
        <f t="shared" si="6"/>
        <v>0</v>
      </c>
      <c r="AA97" s="1383">
        <f t="shared" si="7"/>
        <v>0</v>
      </c>
      <c r="AB97" s="1383">
        <f t="shared" si="8"/>
        <v>0</v>
      </c>
      <c r="AC97" s="5">
        <f t="shared" si="9"/>
        <v>70</v>
      </c>
      <c r="AD97" s="1383">
        <f t="shared" si="10"/>
        <v>0</v>
      </c>
      <c r="AE97" s="1383">
        <f t="shared" si="11"/>
        <v>0</v>
      </c>
      <c r="AF97" s="1305" t="e">
        <f t="shared" si="12"/>
        <v>#DIV/0!</v>
      </c>
      <c r="AG97" s="1305" t="e">
        <f t="shared" si="13"/>
        <v>#DIV/0!</v>
      </c>
      <c r="AH97" s="5"/>
      <c r="AI97" s="5"/>
      <c r="AJ97" s="5"/>
      <c r="AK97" s="5"/>
      <c r="AL97" s="5"/>
      <c r="AM97" s="5"/>
      <c r="AN97" s="5"/>
      <c r="AO97" s="5"/>
      <c r="AP97" s="5"/>
      <c r="AQ97" s="5"/>
      <c r="AR97" s="5"/>
      <c r="AS97" s="5"/>
      <c r="AT97" s="5"/>
      <c r="AU97" s="5"/>
      <c r="AV97" s="5"/>
      <c r="AW97" s="5"/>
      <c r="AX97" s="5"/>
      <c r="AY97" s="5"/>
      <c r="AZ97" s="5"/>
      <c r="BA97" s="5"/>
      <c r="BB97" s="5"/>
      <c r="BC97" s="5"/>
      <c r="BD97" s="5"/>
      <c r="BE97" s="5"/>
    </row>
    <row r="98" spans="1:57" ht="14.25" customHeight="1">
      <c r="A98" s="1376">
        <v>43901</v>
      </c>
      <c r="B98" s="1301"/>
      <c r="C98" s="1372"/>
      <c r="D98" s="1376">
        <v>43536</v>
      </c>
      <c r="E98" s="1357"/>
      <c r="F98" s="1357"/>
      <c r="G98" s="1357"/>
      <c r="H98" s="1372"/>
      <c r="I98" s="1303"/>
      <c r="J98" s="1301"/>
      <c r="K98" s="1376"/>
      <c r="L98" s="1372"/>
      <c r="M98" s="1382">
        <f t="shared" si="2"/>
        <v>43902</v>
      </c>
      <c r="N98" s="1354">
        <f t="shared" si="1"/>
        <v>0</v>
      </c>
      <c r="O98" s="1383">
        <f t="shared" ref="O98:S98" si="152">$AD98*O$27</f>
        <v>0</v>
      </c>
      <c r="P98" s="1383">
        <f t="shared" si="152"/>
        <v>0</v>
      </c>
      <c r="Q98" s="1383">
        <f t="shared" si="152"/>
        <v>0</v>
      </c>
      <c r="R98" s="1383">
        <f t="shared" si="152"/>
        <v>0</v>
      </c>
      <c r="S98" s="1383">
        <f t="shared" si="152"/>
        <v>0</v>
      </c>
      <c r="T98" s="1383">
        <f t="shared" ref="T98:X98" si="153">$AE98*T$27</f>
        <v>0</v>
      </c>
      <c r="U98" s="1383">
        <f t="shared" si="153"/>
        <v>0</v>
      </c>
      <c r="V98" s="1383">
        <f t="shared" si="153"/>
        <v>0</v>
      </c>
      <c r="W98" s="1383">
        <f t="shared" si="153"/>
        <v>0</v>
      </c>
      <c r="X98" s="1383">
        <f t="shared" si="153"/>
        <v>0</v>
      </c>
      <c r="Y98" s="1383">
        <f t="shared" si="5"/>
        <v>0</v>
      </c>
      <c r="Z98" s="1383">
        <f t="shared" si="6"/>
        <v>0</v>
      </c>
      <c r="AA98" s="1383">
        <f t="shared" si="7"/>
        <v>0</v>
      </c>
      <c r="AB98" s="1383">
        <f t="shared" si="8"/>
        <v>0</v>
      </c>
      <c r="AC98" s="5">
        <f t="shared" si="9"/>
        <v>71</v>
      </c>
      <c r="AD98" s="1383">
        <f t="shared" si="10"/>
        <v>0</v>
      </c>
      <c r="AE98" s="1383">
        <f t="shared" si="11"/>
        <v>0</v>
      </c>
      <c r="AF98" s="1305" t="e">
        <f t="shared" si="12"/>
        <v>#DIV/0!</v>
      </c>
      <c r="AG98" s="1305" t="e">
        <f t="shared" si="13"/>
        <v>#DIV/0!</v>
      </c>
      <c r="AH98" s="5"/>
      <c r="AI98" s="5"/>
      <c r="AJ98" s="5"/>
      <c r="AK98" s="5"/>
      <c r="AL98" s="5"/>
      <c r="AM98" s="5"/>
      <c r="AN98" s="5"/>
      <c r="AO98" s="5"/>
      <c r="AP98" s="5"/>
      <c r="AQ98" s="5"/>
      <c r="AR98" s="5"/>
      <c r="AS98" s="5"/>
      <c r="AT98" s="5"/>
      <c r="AU98" s="5"/>
      <c r="AV98" s="5"/>
      <c r="AW98" s="5"/>
      <c r="AX98" s="5"/>
      <c r="AY98" s="5"/>
      <c r="AZ98" s="5"/>
      <c r="BA98" s="5"/>
      <c r="BB98" s="5"/>
      <c r="BC98" s="5"/>
      <c r="BD98" s="5"/>
      <c r="BE98" s="5"/>
    </row>
    <row r="99" spans="1:57" ht="14.25" customHeight="1">
      <c r="A99" s="1376">
        <v>43902</v>
      </c>
      <c r="B99" s="1301"/>
      <c r="C99" s="1372"/>
      <c r="D99" s="1376">
        <v>43537</v>
      </c>
      <c r="E99" s="1357"/>
      <c r="F99" s="1357"/>
      <c r="G99" s="1357"/>
      <c r="H99" s="1372"/>
      <c r="I99" s="1303"/>
      <c r="J99" s="1301"/>
      <c r="K99" s="1376"/>
      <c r="L99" s="1372"/>
      <c r="M99" s="1382">
        <f t="shared" si="2"/>
        <v>43903</v>
      </c>
      <c r="N99" s="1354">
        <f t="shared" si="1"/>
        <v>0</v>
      </c>
      <c r="O99" s="1383">
        <f t="shared" ref="O99:S99" si="154">$AD99*O$27</f>
        <v>0</v>
      </c>
      <c r="P99" s="1383">
        <f t="shared" si="154"/>
        <v>0</v>
      </c>
      <c r="Q99" s="1383">
        <f t="shared" si="154"/>
        <v>0</v>
      </c>
      <c r="R99" s="1383">
        <f t="shared" si="154"/>
        <v>0</v>
      </c>
      <c r="S99" s="1383">
        <f t="shared" si="154"/>
        <v>0</v>
      </c>
      <c r="T99" s="1383">
        <f t="shared" ref="T99:X99" si="155">$AE99*T$27</f>
        <v>0</v>
      </c>
      <c r="U99" s="1383">
        <f t="shared" si="155"/>
        <v>0</v>
      </c>
      <c r="V99" s="1383">
        <f t="shared" si="155"/>
        <v>0</v>
      </c>
      <c r="W99" s="1383">
        <f t="shared" si="155"/>
        <v>0</v>
      </c>
      <c r="X99" s="1383">
        <f t="shared" si="155"/>
        <v>0</v>
      </c>
      <c r="Y99" s="1383">
        <f t="shared" si="5"/>
        <v>0</v>
      </c>
      <c r="Z99" s="1383">
        <f t="shared" si="6"/>
        <v>0</v>
      </c>
      <c r="AA99" s="1383">
        <f t="shared" si="7"/>
        <v>0</v>
      </c>
      <c r="AB99" s="1383">
        <f t="shared" si="8"/>
        <v>0</v>
      </c>
      <c r="AC99" s="5">
        <f t="shared" si="9"/>
        <v>72</v>
      </c>
      <c r="AD99" s="1383">
        <f t="shared" si="10"/>
        <v>0</v>
      </c>
      <c r="AE99" s="1383">
        <f t="shared" si="11"/>
        <v>0</v>
      </c>
      <c r="AF99" s="1305" t="e">
        <f t="shared" si="12"/>
        <v>#DIV/0!</v>
      </c>
      <c r="AG99" s="1305" t="e">
        <f t="shared" si="13"/>
        <v>#DIV/0!</v>
      </c>
      <c r="AH99" s="5"/>
      <c r="AI99" s="5"/>
      <c r="AJ99" s="5"/>
      <c r="AK99" s="5"/>
      <c r="AL99" s="5"/>
      <c r="AM99" s="5"/>
      <c r="AN99" s="5"/>
      <c r="AO99" s="5"/>
      <c r="AP99" s="5"/>
      <c r="AQ99" s="5"/>
      <c r="AR99" s="5"/>
      <c r="AS99" s="5"/>
      <c r="AT99" s="5"/>
      <c r="AU99" s="5"/>
      <c r="AV99" s="5"/>
      <c r="AW99" s="5"/>
      <c r="AX99" s="5"/>
      <c r="AY99" s="5"/>
      <c r="AZ99" s="5"/>
      <c r="BA99" s="5"/>
      <c r="BB99" s="5"/>
      <c r="BC99" s="5"/>
      <c r="BD99" s="5"/>
      <c r="BE99" s="5"/>
    </row>
    <row r="100" spans="1:57" ht="14.25" customHeight="1">
      <c r="A100" s="1376">
        <v>43903</v>
      </c>
      <c r="B100" s="1301"/>
      <c r="C100" s="1372"/>
      <c r="D100" s="1376">
        <v>43538</v>
      </c>
      <c r="E100" s="1357"/>
      <c r="F100" s="1357"/>
      <c r="G100" s="1357"/>
      <c r="H100" s="1372"/>
      <c r="I100" s="1303"/>
      <c r="J100" s="1301"/>
      <c r="K100" s="1376"/>
      <c r="L100" s="1372"/>
      <c r="M100" s="1382">
        <f t="shared" si="2"/>
        <v>43904</v>
      </c>
      <c r="N100" s="1354">
        <f t="shared" si="1"/>
        <v>0</v>
      </c>
      <c r="O100" s="1383">
        <f t="shared" ref="O100:S100" si="156">$AD100*O$27</f>
        <v>0</v>
      </c>
      <c r="P100" s="1383">
        <f t="shared" si="156"/>
        <v>0</v>
      </c>
      <c r="Q100" s="1383">
        <f t="shared" si="156"/>
        <v>0</v>
      </c>
      <c r="R100" s="1383">
        <f t="shared" si="156"/>
        <v>0</v>
      </c>
      <c r="S100" s="1383">
        <f t="shared" si="156"/>
        <v>0</v>
      </c>
      <c r="T100" s="1383">
        <f t="shared" ref="T100:X100" si="157">$AE100*T$27</f>
        <v>0</v>
      </c>
      <c r="U100" s="1383">
        <f t="shared" si="157"/>
        <v>0</v>
      </c>
      <c r="V100" s="1383">
        <f t="shared" si="157"/>
        <v>0</v>
      </c>
      <c r="W100" s="1383">
        <f t="shared" si="157"/>
        <v>0</v>
      </c>
      <c r="X100" s="1383">
        <f t="shared" si="157"/>
        <v>0</v>
      </c>
      <c r="Y100" s="1383">
        <f t="shared" si="5"/>
        <v>0</v>
      </c>
      <c r="Z100" s="1383">
        <f t="shared" si="6"/>
        <v>0</v>
      </c>
      <c r="AA100" s="1383">
        <f t="shared" si="7"/>
        <v>0</v>
      </c>
      <c r="AB100" s="1383">
        <f t="shared" si="8"/>
        <v>0</v>
      </c>
      <c r="AC100" s="5">
        <f t="shared" si="9"/>
        <v>73</v>
      </c>
      <c r="AD100" s="1383">
        <f t="shared" si="10"/>
        <v>0</v>
      </c>
      <c r="AE100" s="1383">
        <f t="shared" si="11"/>
        <v>0</v>
      </c>
      <c r="AF100" s="1305" t="e">
        <f t="shared" si="12"/>
        <v>#DIV/0!</v>
      </c>
      <c r="AG100" s="1305" t="e">
        <f t="shared" si="13"/>
        <v>#DIV/0!</v>
      </c>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row>
    <row r="101" spans="1:57" ht="14.25" customHeight="1">
      <c r="A101" s="1376">
        <v>43904</v>
      </c>
      <c r="B101" s="1301"/>
      <c r="C101" s="1372"/>
      <c r="D101" s="1376">
        <v>43539</v>
      </c>
      <c r="E101" s="1357"/>
      <c r="F101" s="1357"/>
      <c r="G101" s="1357"/>
      <c r="H101" s="1372"/>
      <c r="I101" s="1303"/>
      <c r="J101" s="1301"/>
      <c r="K101" s="1376"/>
      <c r="L101" s="1372"/>
      <c r="M101" s="1382">
        <f t="shared" si="2"/>
        <v>43905</v>
      </c>
      <c r="N101" s="1354">
        <f t="shared" si="1"/>
        <v>0</v>
      </c>
      <c r="O101" s="1383">
        <f t="shared" ref="O101:S101" si="158">$AD101*O$27</f>
        <v>0</v>
      </c>
      <c r="P101" s="1383">
        <f t="shared" si="158"/>
        <v>0</v>
      </c>
      <c r="Q101" s="1383">
        <f t="shared" si="158"/>
        <v>0</v>
      </c>
      <c r="R101" s="1383">
        <f t="shared" si="158"/>
        <v>0</v>
      </c>
      <c r="S101" s="1383">
        <f t="shared" si="158"/>
        <v>0</v>
      </c>
      <c r="T101" s="1383">
        <f t="shared" ref="T101:X101" si="159">$AE101*T$27</f>
        <v>0</v>
      </c>
      <c r="U101" s="1383">
        <f t="shared" si="159"/>
        <v>0</v>
      </c>
      <c r="V101" s="1383">
        <f t="shared" si="159"/>
        <v>0</v>
      </c>
      <c r="W101" s="1383">
        <f t="shared" si="159"/>
        <v>0</v>
      </c>
      <c r="X101" s="1383">
        <f t="shared" si="159"/>
        <v>0</v>
      </c>
      <c r="Y101" s="1383">
        <f t="shared" si="5"/>
        <v>0</v>
      </c>
      <c r="Z101" s="1383">
        <f t="shared" si="6"/>
        <v>0</v>
      </c>
      <c r="AA101" s="1383">
        <f t="shared" si="7"/>
        <v>0</v>
      </c>
      <c r="AB101" s="1383">
        <f t="shared" si="8"/>
        <v>0</v>
      </c>
      <c r="AC101" s="5">
        <f t="shared" si="9"/>
        <v>74</v>
      </c>
      <c r="AD101" s="1383">
        <f t="shared" si="10"/>
        <v>0</v>
      </c>
      <c r="AE101" s="1383">
        <f t="shared" si="11"/>
        <v>0</v>
      </c>
      <c r="AF101" s="1305" t="e">
        <f t="shared" si="12"/>
        <v>#DIV/0!</v>
      </c>
      <c r="AG101" s="1305" t="e">
        <f t="shared" si="13"/>
        <v>#DIV/0!</v>
      </c>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row>
    <row r="102" spans="1:57" ht="14.25" customHeight="1">
      <c r="A102" s="1376">
        <v>43905</v>
      </c>
      <c r="B102" s="1301"/>
      <c r="C102" s="1372"/>
      <c r="D102" s="1376">
        <v>43540</v>
      </c>
      <c r="E102" s="1357"/>
      <c r="F102" s="1357"/>
      <c r="G102" s="1357"/>
      <c r="H102" s="1372"/>
      <c r="I102" s="1303"/>
      <c r="J102" s="1301"/>
      <c r="K102" s="1376"/>
      <c r="L102" s="1372"/>
      <c r="M102" s="1382">
        <f t="shared" si="2"/>
        <v>43906</v>
      </c>
      <c r="N102" s="1354">
        <f t="shared" si="1"/>
        <v>0</v>
      </c>
      <c r="O102" s="1383">
        <f t="shared" ref="O102:S102" si="160">$AD102*O$27</f>
        <v>0</v>
      </c>
      <c r="P102" s="1383">
        <f t="shared" si="160"/>
        <v>0</v>
      </c>
      <c r="Q102" s="1383">
        <f t="shared" si="160"/>
        <v>0</v>
      </c>
      <c r="R102" s="1383">
        <f t="shared" si="160"/>
        <v>0</v>
      </c>
      <c r="S102" s="1383">
        <f t="shared" si="160"/>
        <v>0</v>
      </c>
      <c r="T102" s="1383">
        <f t="shared" ref="T102:X102" si="161">$AE102*T$27</f>
        <v>0</v>
      </c>
      <c r="U102" s="1383">
        <f t="shared" si="161"/>
        <v>0</v>
      </c>
      <c r="V102" s="1383">
        <f t="shared" si="161"/>
        <v>0</v>
      </c>
      <c r="W102" s="1383">
        <f t="shared" si="161"/>
        <v>0</v>
      </c>
      <c r="X102" s="1383">
        <f t="shared" si="161"/>
        <v>0</v>
      </c>
      <c r="Y102" s="1383">
        <f t="shared" si="5"/>
        <v>0</v>
      </c>
      <c r="Z102" s="1383">
        <f t="shared" si="6"/>
        <v>0</v>
      </c>
      <c r="AA102" s="1383">
        <f t="shared" si="7"/>
        <v>0</v>
      </c>
      <c r="AB102" s="1383">
        <f t="shared" si="8"/>
        <v>0</v>
      </c>
      <c r="AC102" s="5">
        <f t="shared" si="9"/>
        <v>75</v>
      </c>
      <c r="AD102" s="1383">
        <f t="shared" si="10"/>
        <v>0</v>
      </c>
      <c r="AE102" s="1383">
        <f t="shared" si="11"/>
        <v>0</v>
      </c>
      <c r="AF102" s="1305" t="e">
        <f t="shared" si="12"/>
        <v>#DIV/0!</v>
      </c>
      <c r="AG102" s="1305" t="e">
        <f t="shared" si="13"/>
        <v>#DIV/0!</v>
      </c>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row>
    <row r="103" spans="1:57" ht="14.25" customHeight="1">
      <c r="A103" s="1376">
        <v>43906</v>
      </c>
      <c r="B103" s="1301"/>
      <c r="C103" s="1372"/>
      <c r="D103" s="1376">
        <v>43541</v>
      </c>
      <c r="E103" s="1357"/>
      <c r="F103" s="1357"/>
      <c r="G103" s="1357"/>
      <c r="H103" s="1372"/>
      <c r="I103" s="1303"/>
      <c r="J103" s="1301"/>
      <c r="K103" s="1376"/>
      <c r="L103" s="1372"/>
      <c r="M103" s="1382">
        <f t="shared" si="2"/>
        <v>43907</v>
      </c>
      <c r="N103" s="1354">
        <f t="shared" si="1"/>
        <v>0</v>
      </c>
      <c r="O103" s="1383">
        <f t="shared" ref="O103:S103" si="162">$AD103*O$27</f>
        <v>0</v>
      </c>
      <c r="P103" s="1383">
        <f t="shared" si="162"/>
        <v>0</v>
      </c>
      <c r="Q103" s="1383">
        <f t="shared" si="162"/>
        <v>0</v>
      </c>
      <c r="R103" s="1383">
        <f t="shared" si="162"/>
        <v>0</v>
      </c>
      <c r="S103" s="1383">
        <f t="shared" si="162"/>
        <v>0</v>
      </c>
      <c r="T103" s="1383">
        <f t="shared" ref="T103:X103" si="163">$AE103*T$27</f>
        <v>0</v>
      </c>
      <c r="U103" s="1383">
        <f t="shared" si="163"/>
        <v>0</v>
      </c>
      <c r="V103" s="1383">
        <f t="shared" si="163"/>
        <v>0</v>
      </c>
      <c r="W103" s="1383">
        <f t="shared" si="163"/>
        <v>0</v>
      </c>
      <c r="X103" s="1383">
        <f t="shared" si="163"/>
        <v>0</v>
      </c>
      <c r="Y103" s="1383">
        <f t="shared" si="5"/>
        <v>0</v>
      </c>
      <c r="Z103" s="1383">
        <f t="shared" si="6"/>
        <v>0</v>
      </c>
      <c r="AA103" s="1383">
        <f t="shared" si="7"/>
        <v>0</v>
      </c>
      <c r="AB103" s="1383">
        <f t="shared" si="8"/>
        <v>0</v>
      </c>
      <c r="AC103" s="5">
        <f t="shared" si="9"/>
        <v>76</v>
      </c>
      <c r="AD103" s="1383">
        <f t="shared" si="10"/>
        <v>0</v>
      </c>
      <c r="AE103" s="1383">
        <f t="shared" si="11"/>
        <v>0</v>
      </c>
      <c r="AF103" s="1305" t="e">
        <f t="shared" si="12"/>
        <v>#DIV/0!</v>
      </c>
      <c r="AG103" s="1305" t="e">
        <f t="shared" si="13"/>
        <v>#DIV/0!</v>
      </c>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row>
    <row r="104" spans="1:57" ht="14.25" customHeight="1">
      <c r="A104" s="1376">
        <v>43907</v>
      </c>
      <c r="B104" s="1301"/>
      <c r="C104" s="1372"/>
      <c r="D104" s="1376">
        <v>43542</v>
      </c>
      <c r="E104" s="1357"/>
      <c r="F104" s="1357"/>
      <c r="G104" s="1357"/>
      <c r="H104" s="1372"/>
      <c r="I104" s="1303"/>
      <c r="J104" s="1301"/>
      <c r="K104" s="1376"/>
      <c r="L104" s="1372"/>
      <c r="M104" s="1382">
        <f t="shared" si="2"/>
        <v>43908</v>
      </c>
      <c r="N104" s="1354">
        <f t="shared" si="1"/>
        <v>0</v>
      </c>
      <c r="O104" s="1383">
        <f t="shared" ref="O104:S104" si="164">$AD104*O$27</f>
        <v>0</v>
      </c>
      <c r="P104" s="1383">
        <f t="shared" si="164"/>
        <v>0</v>
      </c>
      <c r="Q104" s="1383">
        <f t="shared" si="164"/>
        <v>0</v>
      </c>
      <c r="R104" s="1383">
        <f t="shared" si="164"/>
        <v>0</v>
      </c>
      <c r="S104" s="1383">
        <f t="shared" si="164"/>
        <v>0</v>
      </c>
      <c r="T104" s="1383">
        <f t="shared" ref="T104:X104" si="165">$AE104*T$27</f>
        <v>0</v>
      </c>
      <c r="U104" s="1383">
        <f t="shared" si="165"/>
        <v>0</v>
      </c>
      <c r="V104" s="1383">
        <f t="shared" si="165"/>
        <v>0</v>
      </c>
      <c r="W104" s="1383">
        <f t="shared" si="165"/>
        <v>0</v>
      </c>
      <c r="X104" s="1383">
        <f t="shared" si="165"/>
        <v>0</v>
      </c>
      <c r="Y104" s="1383">
        <f t="shared" si="5"/>
        <v>0</v>
      </c>
      <c r="Z104" s="1383">
        <f t="shared" si="6"/>
        <v>0</v>
      </c>
      <c r="AA104" s="1383">
        <f t="shared" si="7"/>
        <v>0</v>
      </c>
      <c r="AB104" s="1383">
        <f t="shared" si="8"/>
        <v>0</v>
      </c>
      <c r="AC104" s="5">
        <f t="shared" si="9"/>
        <v>77</v>
      </c>
      <c r="AD104" s="1383">
        <f t="shared" si="10"/>
        <v>0</v>
      </c>
      <c r="AE104" s="1383">
        <f t="shared" si="11"/>
        <v>0</v>
      </c>
      <c r="AF104" s="1305" t="e">
        <f t="shared" si="12"/>
        <v>#DIV/0!</v>
      </c>
      <c r="AG104" s="1305" t="e">
        <f t="shared" si="13"/>
        <v>#DIV/0!</v>
      </c>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row>
    <row r="105" spans="1:57" ht="14.25" customHeight="1">
      <c r="A105" s="1376">
        <v>43908</v>
      </c>
      <c r="B105" s="1301"/>
      <c r="C105" s="1372"/>
      <c r="D105" s="1376">
        <v>43543</v>
      </c>
      <c r="E105" s="1357"/>
      <c r="F105" s="1357"/>
      <c r="G105" s="1357"/>
      <c r="H105" s="1372"/>
      <c r="I105" s="1303"/>
      <c r="J105" s="1301"/>
      <c r="K105" s="1376"/>
      <c r="L105" s="1372"/>
      <c r="M105" s="1382">
        <f t="shared" si="2"/>
        <v>43909</v>
      </c>
      <c r="N105" s="1354">
        <f t="shared" si="1"/>
        <v>0</v>
      </c>
      <c r="O105" s="1383">
        <f t="shared" ref="O105:S105" si="166">$AD105*O$27</f>
        <v>0</v>
      </c>
      <c r="P105" s="1383">
        <f t="shared" si="166"/>
        <v>0</v>
      </c>
      <c r="Q105" s="1383">
        <f t="shared" si="166"/>
        <v>0</v>
      </c>
      <c r="R105" s="1383">
        <f t="shared" si="166"/>
        <v>0</v>
      </c>
      <c r="S105" s="1383">
        <f t="shared" si="166"/>
        <v>0</v>
      </c>
      <c r="T105" s="1383">
        <f t="shared" ref="T105:X105" si="167">$AE105*T$27</f>
        <v>0</v>
      </c>
      <c r="U105" s="1383">
        <f t="shared" si="167"/>
        <v>0</v>
      </c>
      <c r="V105" s="1383">
        <f t="shared" si="167"/>
        <v>0</v>
      </c>
      <c r="W105" s="1383">
        <f t="shared" si="167"/>
        <v>0</v>
      </c>
      <c r="X105" s="1383">
        <f t="shared" si="167"/>
        <v>0</v>
      </c>
      <c r="Y105" s="1383">
        <f t="shared" si="5"/>
        <v>0</v>
      </c>
      <c r="Z105" s="1383">
        <f t="shared" si="6"/>
        <v>0</v>
      </c>
      <c r="AA105" s="1383">
        <f t="shared" si="7"/>
        <v>0</v>
      </c>
      <c r="AB105" s="1383">
        <f t="shared" si="8"/>
        <v>0</v>
      </c>
      <c r="AC105" s="5">
        <f t="shared" si="9"/>
        <v>78</v>
      </c>
      <c r="AD105" s="1383">
        <f t="shared" si="10"/>
        <v>0</v>
      </c>
      <c r="AE105" s="1383">
        <f t="shared" si="11"/>
        <v>0</v>
      </c>
      <c r="AF105" s="1305" t="e">
        <f t="shared" si="12"/>
        <v>#DIV/0!</v>
      </c>
      <c r="AG105" s="1305" t="e">
        <f t="shared" si="13"/>
        <v>#DIV/0!</v>
      </c>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row>
    <row r="106" spans="1:57" ht="14.25" customHeight="1">
      <c r="A106" s="1376">
        <v>43909</v>
      </c>
      <c r="B106" s="1301"/>
      <c r="C106" s="1372"/>
      <c r="D106" s="1376">
        <v>43544</v>
      </c>
      <c r="E106" s="1357"/>
      <c r="F106" s="1357"/>
      <c r="G106" s="1357"/>
      <c r="H106" s="1372"/>
      <c r="I106" s="1303"/>
      <c r="J106" s="1301"/>
      <c r="K106" s="1376"/>
      <c r="L106" s="1372"/>
      <c r="M106" s="1382">
        <f t="shared" si="2"/>
        <v>43910</v>
      </c>
      <c r="N106" s="1354">
        <f t="shared" si="1"/>
        <v>0</v>
      </c>
      <c r="O106" s="1383">
        <f t="shared" ref="O106:S106" si="168">$AD106*O$27</f>
        <v>0</v>
      </c>
      <c r="P106" s="1383">
        <f t="shared" si="168"/>
        <v>0</v>
      </c>
      <c r="Q106" s="1383">
        <f t="shared" si="168"/>
        <v>0</v>
      </c>
      <c r="R106" s="1383">
        <f t="shared" si="168"/>
        <v>0</v>
      </c>
      <c r="S106" s="1383">
        <f t="shared" si="168"/>
        <v>0</v>
      </c>
      <c r="T106" s="1383">
        <f t="shared" ref="T106:X106" si="169">$AE106*T$27</f>
        <v>0</v>
      </c>
      <c r="U106" s="1383">
        <f t="shared" si="169"/>
        <v>0</v>
      </c>
      <c r="V106" s="1383">
        <f t="shared" si="169"/>
        <v>0</v>
      </c>
      <c r="W106" s="1383">
        <f t="shared" si="169"/>
        <v>0</v>
      </c>
      <c r="X106" s="1383">
        <f t="shared" si="169"/>
        <v>0</v>
      </c>
      <c r="Y106" s="1383">
        <f t="shared" si="5"/>
        <v>0</v>
      </c>
      <c r="Z106" s="1383">
        <f t="shared" si="6"/>
        <v>0</v>
      </c>
      <c r="AA106" s="1383">
        <f t="shared" si="7"/>
        <v>0</v>
      </c>
      <c r="AB106" s="1383">
        <f t="shared" si="8"/>
        <v>0</v>
      </c>
      <c r="AC106" s="5">
        <f t="shared" si="9"/>
        <v>79</v>
      </c>
      <c r="AD106" s="1383">
        <f t="shared" si="10"/>
        <v>0</v>
      </c>
      <c r="AE106" s="1383">
        <f t="shared" si="11"/>
        <v>0</v>
      </c>
      <c r="AF106" s="1305" t="e">
        <f t="shared" si="12"/>
        <v>#DIV/0!</v>
      </c>
      <c r="AG106" s="1305" t="e">
        <f t="shared" si="13"/>
        <v>#DIV/0!</v>
      </c>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row>
    <row r="107" spans="1:57" ht="14.25" customHeight="1">
      <c r="A107" s="1376">
        <v>43910</v>
      </c>
      <c r="B107" s="1301"/>
      <c r="C107" s="1372"/>
      <c r="D107" s="1376">
        <v>43545</v>
      </c>
      <c r="E107" s="1357"/>
      <c r="F107" s="1357"/>
      <c r="G107" s="1357"/>
      <c r="H107" s="1372"/>
      <c r="I107" s="1303"/>
      <c r="J107" s="1301"/>
      <c r="K107" s="1376"/>
      <c r="L107" s="1372"/>
      <c r="M107" s="1382">
        <f t="shared" si="2"/>
        <v>43911</v>
      </c>
      <c r="N107" s="1354">
        <f t="shared" si="1"/>
        <v>0</v>
      </c>
      <c r="O107" s="1383">
        <f t="shared" ref="O107:S107" si="170">$AD107*O$27</f>
        <v>0</v>
      </c>
      <c r="P107" s="1383">
        <f t="shared" si="170"/>
        <v>0</v>
      </c>
      <c r="Q107" s="1383">
        <f t="shared" si="170"/>
        <v>0</v>
      </c>
      <c r="R107" s="1383">
        <f t="shared" si="170"/>
        <v>0</v>
      </c>
      <c r="S107" s="1383">
        <f t="shared" si="170"/>
        <v>0</v>
      </c>
      <c r="T107" s="1383">
        <f t="shared" ref="T107:X107" si="171">$AE107*T$27</f>
        <v>0</v>
      </c>
      <c r="U107" s="1383">
        <f t="shared" si="171"/>
        <v>0</v>
      </c>
      <c r="V107" s="1383">
        <f t="shared" si="171"/>
        <v>0</v>
      </c>
      <c r="W107" s="1383">
        <f t="shared" si="171"/>
        <v>0</v>
      </c>
      <c r="X107" s="1383">
        <f t="shared" si="171"/>
        <v>0</v>
      </c>
      <c r="Y107" s="1383">
        <f t="shared" si="5"/>
        <v>0</v>
      </c>
      <c r="Z107" s="1383">
        <f t="shared" si="6"/>
        <v>0</v>
      </c>
      <c r="AA107" s="1383">
        <f t="shared" si="7"/>
        <v>0</v>
      </c>
      <c r="AB107" s="1383">
        <f t="shared" si="8"/>
        <v>0</v>
      </c>
      <c r="AC107" s="5">
        <f t="shared" si="9"/>
        <v>80</v>
      </c>
      <c r="AD107" s="1383">
        <f t="shared" si="10"/>
        <v>0</v>
      </c>
      <c r="AE107" s="1383">
        <f t="shared" si="11"/>
        <v>0</v>
      </c>
      <c r="AF107" s="1305" t="e">
        <f t="shared" si="12"/>
        <v>#DIV/0!</v>
      </c>
      <c r="AG107" s="1305" t="e">
        <f t="shared" si="13"/>
        <v>#DIV/0!</v>
      </c>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row>
    <row r="108" spans="1:57" ht="14.25" customHeight="1">
      <c r="A108" s="1376">
        <v>43911</v>
      </c>
      <c r="B108" s="1301"/>
      <c r="C108" s="1372"/>
      <c r="D108" s="1376">
        <v>43546</v>
      </c>
      <c r="E108" s="1357"/>
      <c r="F108" s="1357"/>
      <c r="G108" s="1357"/>
      <c r="H108" s="1372"/>
      <c r="I108" s="1303"/>
      <c r="J108" s="1301"/>
      <c r="K108" s="1376"/>
      <c r="L108" s="1372"/>
      <c r="M108" s="1382">
        <f t="shared" si="2"/>
        <v>43912</v>
      </c>
      <c r="N108" s="1354">
        <f t="shared" si="1"/>
        <v>0</v>
      </c>
      <c r="O108" s="1383">
        <f t="shared" ref="O108:S108" si="172">$AD108*O$27</f>
        <v>0</v>
      </c>
      <c r="P108" s="1383">
        <f t="shared" si="172"/>
        <v>0</v>
      </c>
      <c r="Q108" s="1383">
        <f t="shared" si="172"/>
        <v>0</v>
      </c>
      <c r="R108" s="1383">
        <f t="shared" si="172"/>
        <v>0</v>
      </c>
      <c r="S108" s="1383">
        <f t="shared" si="172"/>
        <v>0</v>
      </c>
      <c r="T108" s="1383">
        <f t="shared" ref="T108:X108" si="173">$AE108*T$27</f>
        <v>0</v>
      </c>
      <c r="U108" s="1383">
        <f t="shared" si="173"/>
        <v>0</v>
      </c>
      <c r="V108" s="1383">
        <f t="shared" si="173"/>
        <v>0</v>
      </c>
      <c r="W108" s="1383">
        <f t="shared" si="173"/>
        <v>0</v>
      </c>
      <c r="X108" s="1383">
        <f t="shared" si="173"/>
        <v>0</v>
      </c>
      <c r="Y108" s="1383">
        <f t="shared" si="5"/>
        <v>0</v>
      </c>
      <c r="Z108" s="1383">
        <f t="shared" si="6"/>
        <v>0</v>
      </c>
      <c r="AA108" s="1383">
        <f t="shared" si="7"/>
        <v>0</v>
      </c>
      <c r="AB108" s="1383">
        <f t="shared" si="8"/>
        <v>0</v>
      </c>
      <c r="AC108" s="5">
        <f t="shared" si="9"/>
        <v>81</v>
      </c>
      <c r="AD108" s="1383">
        <f t="shared" si="10"/>
        <v>0</v>
      </c>
      <c r="AE108" s="1383">
        <f t="shared" si="11"/>
        <v>0</v>
      </c>
      <c r="AF108" s="1305" t="e">
        <f t="shared" si="12"/>
        <v>#DIV/0!</v>
      </c>
      <c r="AG108" s="1305" t="e">
        <f t="shared" si="13"/>
        <v>#DIV/0!</v>
      </c>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row>
    <row r="109" spans="1:57" ht="14.25" customHeight="1">
      <c r="A109" s="1376">
        <v>43912</v>
      </c>
      <c r="B109" s="1301"/>
      <c r="C109" s="1372"/>
      <c r="D109" s="1376">
        <v>43547</v>
      </c>
      <c r="E109" s="1357"/>
      <c r="F109" s="1357"/>
      <c r="G109" s="1357"/>
      <c r="H109" s="1372"/>
      <c r="I109" s="1303"/>
      <c r="J109" s="1301"/>
      <c r="K109" s="1376"/>
      <c r="L109" s="1372"/>
      <c r="M109" s="1382">
        <f t="shared" si="2"/>
        <v>43913</v>
      </c>
      <c r="N109" s="1354">
        <f t="shared" si="1"/>
        <v>0</v>
      </c>
      <c r="O109" s="1383">
        <f t="shared" ref="O109:S109" si="174">$AD109*O$27</f>
        <v>0</v>
      </c>
      <c r="P109" s="1383">
        <f t="shared" si="174"/>
        <v>0</v>
      </c>
      <c r="Q109" s="1383">
        <f t="shared" si="174"/>
        <v>0</v>
      </c>
      <c r="R109" s="1383">
        <f t="shared" si="174"/>
        <v>0</v>
      </c>
      <c r="S109" s="1383">
        <f t="shared" si="174"/>
        <v>0</v>
      </c>
      <c r="T109" s="1383">
        <f t="shared" ref="T109:X109" si="175">$AE109*T$27</f>
        <v>0</v>
      </c>
      <c r="U109" s="1383">
        <f t="shared" si="175"/>
        <v>0</v>
      </c>
      <c r="V109" s="1383">
        <f t="shared" si="175"/>
        <v>0</v>
      </c>
      <c r="W109" s="1383">
        <f t="shared" si="175"/>
        <v>0</v>
      </c>
      <c r="X109" s="1383">
        <f t="shared" si="175"/>
        <v>0</v>
      </c>
      <c r="Y109" s="1383">
        <f t="shared" si="5"/>
        <v>0</v>
      </c>
      <c r="Z109" s="1383">
        <f t="shared" si="6"/>
        <v>0</v>
      </c>
      <c r="AA109" s="1383">
        <f t="shared" si="7"/>
        <v>0</v>
      </c>
      <c r="AB109" s="1383">
        <f t="shared" si="8"/>
        <v>0</v>
      </c>
      <c r="AC109" s="5">
        <f t="shared" si="9"/>
        <v>82</v>
      </c>
      <c r="AD109" s="1383">
        <f t="shared" si="10"/>
        <v>0</v>
      </c>
      <c r="AE109" s="1383">
        <f t="shared" si="11"/>
        <v>0</v>
      </c>
      <c r="AF109" s="1305" t="e">
        <f t="shared" si="12"/>
        <v>#DIV/0!</v>
      </c>
      <c r="AG109" s="1305" t="e">
        <f t="shared" si="13"/>
        <v>#DIV/0!</v>
      </c>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row>
    <row r="110" spans="1:57" ht="14.25" customHeight="1">
      <c r="A110" s="1376">
        <v>43913</v>
      </c>
      <c r="B110" s="1301"/>
      <c r="C110" s="1372"/>
      <c r="D110" s="1376">
        <v>43548</v>
      </c>
      <c r="E110" s="1357"/>
      <c r="F110" s="1357"/>
      <c r="G110" s="1357"/>
      <c r="H110" s="1372"/>
      <c r="I110" s="1303"/>
      <c r="J110" s="1301"/>
      <c r="K110" s="1376"/>
      <c r="L110" s="1372"/>
      <c r="M110" s="1382">
        <f t="shared" si="2"/>
        <v>43914</v>
      </c>
      <c r="N110" s="1354">
        <f t="shared" si="1"/>
        <v>0</v>
      </c>
      <c r="O110" s="1383">
        <f t="shared" ref="O110:S110" si="176">$AD110*O$27</f>
        <v>0</v>
      </c>
      <c r="P110" s="1383">
        <f t="shared" si="176"/>
        <v>0</v>
      </c>
      <c r="Q110" s="1383">
        <f t="shared" si="176"/>
        <v>0</v>
      </c>
      <c r="R110" s="1383">
        <f t="shared" si="176"/>
        <v>0</v>
      </c>
      <c r="S110" s="1383">
        <f t="shared" si="176"/>
        <v>0</v>
      </c>
      <c r="T110" s="1383">
        <f t="shared" ref="T110:X110" si="177">$AE110*T$27</f>
        <v>0</v>
      </c>
      <c r="U110" s="1383">
        <f t="shared" si="177"/>
        <v>0</v>
      </c>
      <c r="V110" s="1383">
        <f t="shared" si="177"/>
        <v>0</v>
      </c>
      <c r="W110" s="1383">
        <f t="shared" si="177"/>
        <v>0</v>
      </c>
      <c r="X110" s="1383">
        <f t="shared" si="177"/>
        <v>0</v>
      </c>
      <c r="Y110" s="1383">
        <f t="shared" si="5"/>
        <v>0</v>
      </c>
      <c r="Z110" s="1383">
        <f t="shared" si="6"/>
        <v>0</v>
      </c>
      <c r="AA110" s="1383">
        <f t="shared" si="7"/>
        <v>0</v>
      </c>
      <c r="AB110" s="1383">
        <f t="shared" si="8"/>
        <v>0</v>
      </c>
      <c r="AC110" s="5">
        <f t="shared" si="9"/>
        <v>83</v>
      </c>
      <c r="AD110" s="1383">
        <f t="shared" si="10"/>
        <v>0</v>
      </c>
      <c r="AE110" s="1383">
        <f t="shared" si="11"/>
        <v>0</v>
      </c>
      <c r="AF110" s="1305" t="e">
        <f t="shared" si="12"/>
        <v>#DIV/0!</v>
      </c>
      <c r="AG110" s="1305" t="e">
        <f t="shared" si="13"/>
        <v>#DIV/0!</v>
      </c>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row>
    <row r="111" spans="1:57" ht="14.25" customHeight="1">
      <c r="A111" s="1376">
        <v>43914</v>
      </c>
      <c r="B111" s="1301"/>
      <c r="C111" s="1372"/>
      <c r="D111" s="1376">
        <v>43549</v>
      </c>
      <c r="E111" s="1357"/>
      <c r="F111" s="1357"/>
      <c r="G111" s="1357"/>
      <c r="H111" s="1372"/>
      <c r="I111" s="1303"/>
      <c r="J111" s="1301"/>
      <c r="K111" s="1376"/>
      <c r="L111" s="1372"/>
      <c r="M111" s="1382">
        <f t="shared" si="2"/>
        <v>43915</v>
      </c>
      <c r="N111" s="1354">
        <f t="shared" si="1"/>
        <v>0</v>
      </c>
      <c r="O111" s="1383">
        <f t="shared" ref="O111:S111" si="178">$AD111*O$27</f>
        <v>0</v>
      </c>
      <c r="P111" s="1383">
        <f t="shared" si="178"/>
        <v>0</v>
      </c>
      <c r="Q111" s="1383">
        <f t="shared" si="178"/>
        <v>0</v>
      </c>
      <c r="R111" s="1383">
        <f t="shared" si="178"/>
        <v>0</v>
      </c>
      <c r="S111" s="1383">
        <f t="shared" si="178"/>
        <v>0</v>
      </c>
      <c r="T111" s="1383">
        <f t="shared" ref="T111:X111" si="179">$AE111*T$27</f>
        <v>0</v>
      </c>
      <c r="U111" s="1383">
        <f t="shared" si="179"/>
        <v>0</v>
      </c>
      <c r="V111" s="1383">
        <f t="shared" si="179"/>
        <v>0</v>
      </c>
      <c r="W111" s="1383">
        <f t="shared" si="179"/>
        <v>0</v>
      </c>
      <c r="X111" s="1383">
        <f t="shared" si="179"/>
        <v>0</v>
      </c>
      <c r="Y111" s="1383">
        <f t="shared" si="5"/>
        <v>0</v>
      </c>
      <c r="Z111" s="1383">
        <f t="shared" si="6"/>
        <v>0</v>
      </c>
      <c r="AA111" s="1383">
        <f t="shared" si="7"/>
        <v>0</v>
      </c>
      <c r="AB111" s="1383">
        <f t="shared" si="8"/>
        <v>0</v>
      </c>
      <c r="AC111" s="5">
        <f t="shared" si="9"/>
        <v>84</v>
      </c>
      <c r="AD111" s="1383">
        <f t="shared" si="10"/>
        <v>0</v>
      </c>
      <c r="AE111" s="1383">
        <f t="shared" si="11"/>
        <v>0</v>
      </c>
      <c r="AF111" s="1305" t="e">
        <f t="shared" si="12"/>
        <v>#DIV/0!</v>
      </c>
      <c r="AG111" s="1305" t="e">
        <f t="shared" si="13"/>
        <v>#DIV/0!</v>
      </c>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row>
    <row r="112" spans="1:57" ht="14.25" customHeight="1">
      <c r="A112" s="1376">
        <v>43915</v>
      </c>
      <c r="B112" s="1301"/>
      <c r="C112" s="1372"/>
      <c r="D112" s="1376">
        <v>43550</v>
      </c>
      <c r="E112" s="1357"/>
      <c r="F112" s="1357"/>
      <c r="G112" s="1357"/>
      <c r="H112" s="1372"/>
      <c r="I112" s="1303"/>
      <c r="J112" s="1301"/>
      <c r="K112" s="1376"/>
      <c r="L112" s="1372"/>
      <c r="M112" s="1382">
        <f t="shared" si="2"/>
        <v>43916</v>
      </c>
      <c r="N112" s="1354">
        <f t="shared" si="1"/>
        <v>0</v>
      </c>
      <c r="O112" s="1383">
        <f t="shared" ref="O112:S112" si="180">$AD112*O$27</f>
        <v>0</v>
      </c>
      <c r="P112" s="1383">
        <f t="shared" si="180"/>
        <v>0</v>
      </c>
      <c r="Q112" s="1383">
        <f t="shared" si="180"/>
        <v>0</v>
      </c>
      <c r="R112" s="1383">
        <f t="shared" si="180"/>
        <v>0</v>
      </c>
      <c r="S112" s="1383">
        <f t="shared" si="180"/>
        <v>0</v>
      </c>
      <c r="T112" s="1383">
        <f t="shared" ref="T112:X112" si="181">$AE112*T$27</f>
        <v>0</v>
      </c>
      <c r="U112" s="1383">
        <f t="shared" si="181"/>
        <v>0</v>
      </c>
      <c r="V112" s="1383">
        <f t="shared" si="181"/>
        <v>0</v>
      </c>
      <c r="W112" s="1383">
        <f t="shared" si="181"/>
        <v>0</v>
      </c>
      <c r="X112" s="1383">
        <f t="shared" si="181"/>
        <v>0</v>
      </c>
      <c r="Y112" s="1383">
        <f t="shared" si="5"/>
        <v>0</v>
      </c>
      <c r="Z112" s="1383">
        <f t="shared" si="6"/>
        <v>0</v>
      </c>
      <c r="AA112" s="1383">
        <f t="shared" si="7"/>
        <v>0</v>
      </c>
      <c r="AB112" s="1383">
        <f t="shared" si="8"/>
        <v>0</v>
      </c>
      <c r="AC112" s="5">
        <f t="shared" si="9"/>
        <v>85</v>
      </c>
      <c r="AD112" s="1383">
        <f t="shared" si="10"/>
        <v>0</v>
      </c>
      <c r="AE112" s="1383">
        <f t="shared" si="11"/>
        <v>0</v>
      </c>
      <c r="AF112" s="1305" t="e">
        <f t="shared" si="12"/>
        <v>#DIV/0!</v>
      </c>
      <c r="AG112" s="1305" t="e">
        <f t="shared" si="13"/>
        <v>#DIV/0!</v>
      </c>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row>
    <row r="113" spans="1:57" ht="14.25" customHeight="1">
      <c r="A113" s="1376">
        <v>43916</v>
      </c>
      <c r="B113" s="1301"/>
      <c r="C113" s="1372"/>
      <c r="D113" s="1376">
        <v>43551</v>
      </c>
      <c r="E113" s="1357"/>
      <c r="F113" s="1357"/>
      <c r="G113" s="1357"/>
      <c r="H113" s="1372"/>
      <c r="I113" s="1303"/>
      <c r="J113" s="1301"/>
      <c r="K113" s="1376"/>
      <c r="L113" s="1372"/>
      <c r="M113" s="1382">
        <f t="shared" si="2"/>
        <v>43917</v>
      </c>
      <c r="N113" s="1354">
        <f t="shared" si="1"/>
        <v>0</v>
      </c>
      <c r="O113" s="1383">
        <f t="shared" ref="O113:S113" si="182">$AD113*O$27</f>
        <v>0</v>
      </c>
      <c r="P113" s="1383">
        <f t="shared" si="182"/>
        <v>0</v>
      </c>
      <c r="Q113" s="1383">
        <f t="shared" si="182"/>
        <v>0</v>
      </c>
      <c r="R113" s="1383">
        <f t="shared" si="182"/>
        <v>0</v>
      </c>
      <c r="S113" s="1383">
        <f t="shared" si="182"/>
        <v>0</v>
      </c>
      <c r="T113" s="1383">
        <f t="shared" ref="T113:X113" si="183">$AE113*T$27</f>
        <v>0</v>
      </c>
      <c r="U113" s="1383">
        <f t="shared" si="183"/>
        <v>0</v>
      </c>
      <c r="V113" s="1383">
        <f t="shared" si="183"/>
        <v>0</v>
      </c>
      <c r="W113" s="1383">
        <f t="shared" si="183"/>
        <v>0</v>
      </c>
      <c r="X113" s="1383">
        <f t="shared" si="183"/>
        <v>0</v>
      </c>
      <c r="Y113" s="1383">
        <f t="shared" si="5"/>
        <v>0</v>
      </c>
      <c r="Z113" s="1383">
        <f t="shared" si="6"/>
        <v>0</v>
      </c>
      <c r="AA113" s="1383">
        <f t="shared" si="7"/>
        <v>0</v>
      </c>
      <c r="AB113" s="1383">
        <f t="shared" si="8"/>
        <v>0</v>
      </c>
      <c r="AC113" s="5">
        <f t="shared" si="9"/>
        <v>86</v>
      </c>
      <c r="AD113" s="1383">
        <f t="shared" si="10"/>
        <v>0</v>
      </c>
      <c r="AE113" s="1383">
        <f t="shared" si="11"/>
        <v>0</v>
      </c>
      <c r="AF113" s="1305" t="e">
        <f t="shared" si="12"/>
        <v>#DIV/0!</v>
      </c>
      <c r="AG113" s="1305" t="e">
        <f t="shared" si="13"/>
        <v>#DIV/0!</v>
      </c>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row>
    <row r="114" spans="1:57" ht="14.25" customHeight="1">
      <c r="A114" s="1376">
        <v>43917</v>
      </c>
      <c r="B114" s="1301"/>
      <c r="C114" s="1372"/>
      <c r="D114" s="1376">
        <v>43552</v>
      </c>
      <c r="E114" s="1357"/>
      <c r="F114" s="1357"/>
      <c r="G114" s="1357"/>
      <c r="H114" s="1372"/>
      <c r="I114" s="1303"/>
      <c r="J114" s="1301"/>
      <c r="K114" s="1376"/>
      <c r="L114" s="1372"/>
      <c r="M114" s="1382">
        <f t="shared" si="2"/>
        <v>43918</v>
      </c>
      <c r="N114" s="1354">
        <f t="shared" si="1"/>
        <v>0</v>
      </c>
      <c r="O114" s="1383">
        <f t="shared" ref="O114:S114" si="184">$AD114*O$27</f>
        <v>0</v>
      </c>
      <c r="P114" s="1383">
        <f t="shared" si="184"/>
        <v>0</v>
      </c>
      <c r="Q114" s="1383">
        <f t="shared" si="184"/>
        <v>0</v>
      </c>
      <c r="R114" s="1383">
        <f t="shared" si="184"/>
        <v>0</v>
      </c>
      <c r="S114" s="1383">
        <f t="shared" si="184"/>
        <v>0</v>
      </c>
      <c r="T114" s="1383">
        <f t="shared" ref="T114:X114" si="185">$AE114*T$27</f>
        <v>0</v>
      </c>
      <c r="U114" s="1383">
        <f t="shared" si="185"/>
        <v>0</v>
      </c>
      <c r="V114" s="1383">
        <f t="shared" si="185"/>
        <v>0</v>
      </c>
      <c r="W114" s="1383">
        <f t="shared" si="185"/>
        <v>0</v>
      </c>
      <c r="X114" s="1383">
        <f t="shared" si="185"/>
        <v>0</v>
      </c>
      <c r="Y114" s="1383">
        <f t="shared" si="5"/>
        <v>0</v>
      </c>
      <c r="Z114" s="1383">
        <f t="shared" si="6"/>
        <v>0</v>
      </c>
      <c r="AA114" s="1383">
        <f t="shared" si="7"/>
        <v>0</v>
      </c>
      <c r="AB114" s="1383">
        <f t="shared" si="8"/>
        <v>0</v>
      </c>
      <c r="AC114" s="5">
        <f t="shared" si="9"/>
        <v>87</v>
      </c>
      <c r="AD114" s="1383">
        <f t="shared" si="10"/>
        <v>0</v>
      </c>
      <c r="AE114" s="1383">
        <f t="shared" si="11"/>
        <v>0</v>
      </c>
      <c r="AF114" s="1305" t="e">
        <f t="shared" si="12"/>
        <v>#DIV/0!</v>
      </c>
      <c r="AG114" s="1305" t="e">
        <f t="shared" si="13"/>
        <v>#DIV/0!</v>
      </c>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row>
    <row r="115" spans="1:57" ht="14.25" customHeight="1">
      <c r="A115" s="1376">
        <v>43918</v>
      </c>
      <c r="B115" s="1301"/>
      <c r="C115" s="1372"/>
      <c r="D115" s="1376">
        <v>43553</v>
      </c>
      <c r="E115" s="1357"/>
      <c r="F115" s="1357"/>
      <c r="G115" s="1357"/>
      <c r="H115" s="1372"/>
      <c r="I115" s="1303"/>
      <c r="J115" s="1301"/>
      <c r="K115" s="1376"/>
      <c r="L115" s="1372"/>
      <c r="M115" s="1382">
        <f t="shared" si="2"/>
        <v>43919</v>
      </c>
      <c r="N115" s="1354">
        <f t="shared" si="1"/>
        <v>0</v>
      </c>
      <c r="O115" s="1383">
        <f t="shared" ref="O115:S115" si="186">$AD115*O$27</f>
        <v>0</v>
      </c>
      <c r="P115" s="1383">
        <f t="shared" si="186"/>
        <v>0</v>
      </c>
      <c r="Q115" s="1383">
        <f t="shared" si="186"/>
        <v>0</v>
      </c>
      <c r="R115" s="1383">
        <f t="shared" si="186"/>
        <v>0</v>
      </c>
      <c r="S115" s="1383">
        <f t="shared" si="186"/>
        <v>0</v>
      </c>
      <c r="T115" s="1383">
        <f t="shared" ref="T115:X115" si="187">$AE115*T$27</f>
        <v>0</v>
      </c>
      <c r="U115" s="1383">
        <f t="shared" si="187"/>
        <v>0</v>
      </c>
      <c r="V115" s="1383">
        <f t="shared" si="187"/>
        <v>0</v>
      </c>
      <c r="W115" s="1383">
        <f t="shared" si="187"/>
        <v>0</v>
      </c>
      <c r="X115" s="1383">
        <f t="shared" si="187"/>
        <v>0</v>
      </c>
      <c r="Y115" s="1383">
        <f t="shared" si="5"/>
        <v>0</v>
      </c>
      <c r="Z115" s="1383">
        <f t="shared" si="6"/>
        <v>0</v>
      </c>
      <c r="AA115" s="1383">
        <f t="shared" si="7"/>
        <v>0</v>
      </c>
      <c r="AB115" s="1383">
        <f t="shared" si="8"/>
        <v>0</v>
      </c>
      <c r="AC115" s="5">
        <f t="shared" si="9"/>
        <v>88</v>
      </c>
      <c r="AD115" s="1383">
        <f t="shared" si="10"/>
        <v>0</v>
      </c>
      <c r="AE115" s="1383">
        <f t="shared" si="11"/>
        <v>0</v>
      </c>
      <c r="AF115" s="1305" t="e">
        <f t="shared" si="12"/>
        <v>#DIV/0!</v>
      </c>
      <c r="AG115" s="1305" t="e">
        <f t="shared" si="13"/>
        <v>#DIV/0!</v>
      </c>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row>
    <row r="116" spans="1:57" ht="14.25" customHeight="1">
      <c r="A116" s="1376">
        <v>43919</v>
      </c>
      <c r="B116" s="1301"/>
      <c r="C116" s="1372"/>
      <c r="D116" s="1376">
        <v>43554</v>
      </c>
      <c r="E116" s="1357"/>
      <c r="F116" s="1357"/>
      <c r="G116" s="1357"/>
      <c r="H116" s="1372"/>
      <c r="I116" s="1303"/>
      <c r="J116" s="1301"/>
      <c r="K116" s="1376"/>
      <c r="L116" s="1372"/>
      <c r="M116" s="1382">
        <f t="shared" si="2"/>
        <v>43920</v>
      </c>
      <c r="N116" s="1354">
        <f t="shared" si="1"/>
        <v>0</v>
      </c>
      <c r="O116" s="1383">
        <f t="shared" ref="O116:S116" si="188">$AD116*O$27</f>
        <v>0</v>
      </c>
      <c r="P116" s="1383">
        <f t="shared" si="188"/>
        <v>0</v>
      </c>
      <c r="Q116" s="1383">
        <f t="shared" si="188"/>
        <v>0</v>
      </c>
      <c r="R116" s="1383">
        <f t="shared" si="188"/>
        <v>0</v>
      </c>
      <c r="S116" s="1383">
        <f t="shared" si="188"/>
        <v>0</v>
      </c>
      <c r="T116" s="1383">
        <f t="shared" ref="T116:X116" si="189">$AE116*T$27</f>
        <v>0</v>
      </c>
      <c r="U116" s="1383">
        <f t="shared" si="189"/>
        <v>0</v>
      </c>
      <c r="V116" s="1383">
        <f t="shared" si="189"/>
        <v>0</v>
      </c>
      <c r="W116" s="1383">
        <f t="shared" si="189"/>
        <v>0</v>
      </c>
      <c r="X116" s="1383">
        <f t="shared" si="189"/>
        <v>0</v>
      </c>
      <c r="Y116" s="1383">
        <f t="shared" si="5"/>
        <v>0</v>
      </c>
      <c r="Z116" s="1383">
        <f t="shared" si="6"/>
        <v>0</v>
      </c>
      <c r="AA116" s="1383">
        <f t="shared" si="7"/>
        <v>0</v>
      </c>
      <c r="AB116" s="1383">
        <f t="shared" si="8"/>
        <v>0</v>
      </c>
      <c r="AC116" s="5">
        <f t="shared" si="9"/>
        <v>89</v>
      </c>
      <c r="AD116" s="1383">
        <f t="shared" si="10"/>
        <v>0</v>
      </c>
      <c r="AE116" s="1383">
        <f t="shared" si="11"/>
        <v>0</v>
      </c>
      <c r="AF116" s="1305" t="e">
        <f t="shared" si="12"/>
        <v>#DIV/0!</v>
      </c>
      <c r="AG116" s="1305" t="e">
        <f t="shared" si="13"/>
        <v>#DIV/0!</v>
      </c>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row>
    <row r="117" spans="1:57" ht="14.25" customHeight="1">
      <c r="A117" s="1376">
        <v>43920</v>
      </c>
      <c r="B117" s="1301"/>
      <c r="C117" s="1372"/>
      <c r="D117" s="1376">
        <v>43555</v>
      </c>
      <c r="E117" s="1357"/>
      <c r="F117" s="1357"/>
      <c r="G117" s="1357"/>
      <c r="H117" s="1372"/>
      <c r="I117" s="1303"/>
      <c r="J117" s="1301"/>
      <c r="K117" s="1376"/>
      <c r="L117" s="1372"/>
      <c r="M117" s="1382">
        <f t="shared" si="2"/>
        <v>43921</v>
      </c>
      <c r="N117" s="1354">
        <f t="shared" si="1"/>
        <v>0</v>
      </c>
      <c r="O117" s="1383">
        <f t="shared" ref="O117:S117" si="190">$AD117*O$27</f>
        <v>0</v>
      </c>
      <c r="P117" s="1383">
        <f t="shared" si="190"/>
        <v>0</v>
      </c>
      <c r="Q117" s="1383">
        <f t="shared" si="190"/>
        <v>0</v>
      </c>
      <c r="R117" s="1383">
        <f t="shared" si="190"/>
        <v>0</v>
      </c>
      <c r="S117" s="1383">
        <f t="shared" si="190"/>
        <v>0</v>
      </c>
      <c r="T117" s="1383">
        <f t="shared" ref="T117:X117" si="191">$AE117*T$27</f>
        <v>0</v>
      </c>
      <c r="U117" s="1383">
        <f t="shared" si="191"/>
        <v>0</v>
      </c>
      <c r="V117" s="1383">
        <f t="shared" si="191"/>
        <v>0</v>
      </c>
      <c r="W117" s="1383">
        <f t="shared" si="191"/>
        <v>0</v>
      </c>
      <c r="X117" s="1383">
        <f t="shared" si="191"/>
        <v>0</v>
      </c>
      <c r="Y117" s="1383">
        <f t="shared" si="5"/>
        <v>0</v>
      </c>
      <c r="Z117" s="1383">
        <f t="shared" si="6"/>
        <v>0</v>
      </c>
      <c r="AA117" s="1383">
        <f t="shared" si="7"/>
        <v>0</v>
      </c>
      <c r="AB117" s="1383">
        <f t="shared" si="8"/>
        <v>0</v>
      </c>
      <c r="AC117" s="5">
        <f t="shared" si="9"/>
        <v>90</v>
      </c>
      <c r="AD117" s="1383">
        <f t="shared" si="10"/>
        <v>0</v>
      </c>
      <c r="AE117" s="1383">
        <f t="shared" si="11"/>
        <v>0</v>
      </c>
      <c r="AF117" s="1305" t="e">
        <f t="shared" si="12"/>
        <v>#DIV/0!</v>
      </c>
      <c r="AG117" s="1305" t="e">
        <f t="shared" si="13"/>
        <v>#DIV/0!</v>
      </c>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row>
    <row r="118" spans="1:57" ht="14.25" customHeight="1">
      <c r="A118" s="1376">
        <v>43921</v>
      </c>
      <c r="B118" s="1301"/>
      <c r="C118" s="1372"/>
      <c r="D118" s="1376">
        <v>43556</v>
      </c>
      <c r="E118" s="1357"/>
      <c r="F118" s="1357"/>
      <c r="G118" s="1357"/>
      <c r="H118" s="1372"/>
      <c r="I118" s="1303"/>
      <c r="J118" s="1301"/>
      <c r="K118" s="1376"/>
      <c r="L118" s="1372"/>
      <c r="M118" s="1382">
        <f t="shared" si="2"/>
        <v>43922</v>
      </c>
      <c r="N118" s="1354">
        <f t="shared" si="1"/>
        <v>0</v>
      </c>
      <c r="O118" s="1383">
        <f t="shared" ref="O118:S118" si="192">$AD118*O$27</f>
        <v>0</v>
      </c>
      <c r="P118" s="1383">
        <f t="shared" si="192"/>
        <v>0</v>
      </c>
      <c r="Q118" s="1383">
        <f t="shared" si="192"/>
        <v>0</v>
      </c>
      <c r="R118" s="1383">
        <f t="shared" si="192"/>
        <v>0</v>
      </c>
      <c r="S118" s="1383">
        <f t="shared" si="192"/>
        <v>0</v>
      </c>
      <c r="T118" s="1383">
        <f t="shared" ref="T118:X118" si="193">$AE118*T$27</f>
        <v>0</v>
      </c>
      <c r="U118" s="1383">
        <f t="shared" si="193"/>
        <v>0</v>
      </c>
      <c r="V118" s="1383">
        <f t="shared" si="193"/>
        <v>0</v>
      </c>
      <c r="W118" s="1383">
        <f t="shared" si="193"/>
        <v>0</v>
      </c>
      <c r="X118" s="1383">
        <f t="shared" si="193"/>
        <v>0</v>
      </c>
      <c r="Y118" s="1383">
        <f t="shared" si="5"/>
        <v>0</v>
      </c>
      <c r="Z118" s="1383">
        <f t="shared" si="6"/>
        <v>0</v>
      </c>
      <c r="AA118" s="1383">
        <f t="shared" si="7"/>
        <v>0</v>
      </c>
      <c r="AB118" s="1383">
        <f t="shared" si="8"/>
        <v>0</v>
      </c>
      <c r="AC118" s="5">
        <f t="shared" si="9"/>
        <v>91</v>
      </c>
      <c r="AD118" s="1383">
        <f t="shared" si="10"/>
        <v>0</v>
      </c>
      <c r="AE118" s="1383">
        <f t="shared" si="11"/>
        <v>0</v>
      </c>
      <c r="AF118" s="1305" t="e">
        <f t="shared" si="12"/>
        <v>#DIV/0!</v>
      </c>
      <c r="AG118" s="1305" t="e">
        <f t="shared" si="13"/>
        <v>#DIV/0!</v>
      </c>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row>
    <row r="119" spans="1:57" ht="14.25" customHeight="1">
      <c r="A119" s="1376">
        <v>43922</v>
      </c>
      <c r="B119" s="1301"/>
      <c r="C119" s="1372"/>
      <c r="D119" s="1376">
        <v>43557</v>
      </c>
      <c r="E119" s="1357"/>
      <c r="F119" s="1357"/>
      <c r="G119" s="1357"/>
      <c r="H119" s="1372"/>
      <c r="I119" s="1303"/>
      <c r="J119" s="1301"/>
      <c r="K119" s="1376"/>
      <c r="L119" s="1372"/>
      <c r="M119" s="1382">
        <f t="shared" si="2"/>
        <v>43923</v>
      </c>
      <c r="N119" s="1354">
        <f t="shared" si="1"/>
        <v>0</v>
      </c>
      <c r="O119" s="1383">
        <f t="shared" ref="O119:S119" si="194">$AD119*O$27</f>
        <v>0</v>
      </c>
      <c r="P119" s="1383">
        <f t="shared" si="194"/>
        <v>0</v>
      </c>
      <c r="Q119" s="1383">
        <f t="shared" si="194"/>
        <v>0</v>
      </c>
      <c r="R119" s="1383">
        <f t="shared" si="194"/>
        <v>0</v>
      </c>
      <c r="S119" s="1383">
        <f t="shared" si="194"/>
        <v>0</v>
      </c>
      <c r="T119" s="1383">
        <f t="shared" ref="T119:X119" si="195">$AE119*T$27</f>
        <v>0</v>
      </c>
      <c r="U119" s="1383">
        <f t="shared" si="195"/>
        <v>0</v>
      </c>
      <c r="V119" s="1383">
        <f t="shared" si="195"/>
        <v>0</v>
      </c>
      <c r="W119" s="1383">
        <f t="shared" si="195"/>
        <v>0</v>
      </c>
      <c r="X119" s="1383">
        <f t="shared" si="195"/>
        <v>0</v>
      </c>
      <c r="Y119" s="1383">
        <f t="shared" si="5"/>
        <v>0</v>
      </c>
      <c r="Z119" s="1383">
        <f t="shared" si="6"/>
        <v>0</v>
      </c>
      <c r="AA119" s="1383">
        <f t="shared" si="7"/>
        <v>0</v>
      </c>
      <c r="AB119" s="1383">
        <f t="shared" si="8"/>
        <v>0</v>
      </c>
      <c r="AC119" s="5">
        <f t="shared" si="9"/>
        <v>92</v>
      </c>
      <c r="AD119" s="1383">
        <f t="shared" si="10"/>
        <v>0</v>
      </c>
      <c r="AE119" s="1383">
        <f t="shared" si="11"/>
        <v>0</v>
      </c>
      <c r="AF119" s="1305" t="e">
        <f t="shared" si="12"/>
        <v>#DIV/0!</v>
      </c>
      <c r="AG119" s="1305" t="e">
        <f t="shared" si="13"/>
        <v>#DIV/0!</v>
      </c>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row>
    <row r="120" spans="1:57" ht="14.25" customHeight="1">
      <c r="A120" s="1376">
        <v>43923</v>
      </c>
      <c r="B120" s="1301"/>
      <c r="C120" s="1372"/>
      <c r="D120" s="1376">
        <v>43558</v>
      </c>
      <c r="E120" s="1357"/>
      <c r="F120" s="1357"/>
      <c r="G120" s="1357"/>
      <c r="H120" s="1372"/>
      <c r="I120" s="1303"/>
      <c r="J120" s="1301"/>
      <c r="K120" s="1376"/>
      <c r="L120" s="1372"/>
      <c r="M120" s="1382">
        <f t="shared" si="2"/>
        <v>43924</v>
      </c>
      <c r="N120" s="1354">
        <f t="shared" si="1"/>
        <v>0</v>
      </c>
      <c r="O120" s="1383">
        <f t="shared" ref="O120:S120" si="196">$AD120*O$27</f>
        <v>0</v>
      </c>
      <c r="P120" s="1383">
        <f t="shared" si="196"/>
        <v>0</v>
      </c>
      <c r="Q120" s="1383">
        <f t="shared" si="196"/>
        <v>0</v>
      </c>
      <c r="R120" s="1383">
        <f t="shared" si="196"/>
        <v>0</v>
      </c>
      <c r="S120" s="1383">
        <f t="shared" si="196"/>
        <v>0</v>
      </c>
      <c r="T120" s="1383">
        <f t="shared" ref="T120:X120" si="197">$AE120*T$27</f>
        <v>0</v>
      </c>
      <c r="U120" s="1383">
        <f t="shared" si="197"/>
        <v>0</v>
      </c>
      <c r="V120" s="1383">
        <f t="shared" si="197"/>
        <v>0</v>
      </c>
      <c r="W120" s="1383">
        <f t="shared" si="197"/>
        <v>0</v>
      </c>
      <c r="X120" s="1383">
        <f t="shared" si="197"/>
        <v>0</v>
      </c>
      <c r="Y120" s="1383">
        <f t="shared" si="5"/>
        <v>0</v>
      </c>
      <c r="Z120" s="1383">
        <f t="shared" si="6"/>
        <v>0</v>
      </c>
      <c r="AA120" s="1383">
        <f t="shared" si="7"/>
        <v>0</v>
      </c>
      <c r="AB120" s="1383">
        <f t="shared" si="8"/>
        <v>0</v>
      </c>
      <c r="AC120" s="5">
        <f t="shared" si="9"/>
        <v>93</v>
      </c>
      <c r="AD120" s="1383">
        <f t="shared" si="10"/>
        <v>0</v>
      </c>
      <c r="AE120" s="1383">
        <f t="shared" si="11"/>
        <v>0</v>
      </c>
      <c r="AF120" s="1305" t="e">
        <f t="shared" si="12"/>
        <v>#DIV/0!</v>
      </c>
      <c r="AG120" s="1305" t="e">
        <f t="shared" si="13"/>
        <v>#DIV/0!</v>
      </c>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row>
    <row r="121" spans="1:57" ht="14.25" customHeight="1">
      <c r="A121" s="1376">
        <v>43924</v>
      </c>
      <c r="B121" s="1301"/>
      <c r="C121" s="1372"/>
      <c r="D121" s="1376">
        <v>43559</v>
      </c>
      <c r="E121" s="1357"/>
      <c r="F121" s="1357"/>
      <c r="G121" s="1357"/>
      <c r="H121" s="1372"/>
      <c r="I121" s="1303"/>
      <c r="J121" s="1301"/>
      <c r="K121" s="1376"/>
      <c r="L121" s="1372"/>
      <c r="M121" s="1382">
        <f t="shared" si="2"/>
        <v>43925</v>
      </c>
      <c r="N121" s="1354">
        <f t="shared" si="1"/>
        <v>0</v>
      </c>
      <c r="O121" s="1383">
        <f t="shared" ref="O121:S121" si="198">$AD121*O$27</f>
        <v>0</v>
      </c>
      <c r="P121" s="1383">
        <f t="shared" si="198"/>
        <v>0</v>
      </c>
      <c r="Q121" s="1383">
        <f t="shared" si="198"/>
        <v>0</v>
      </c>
      <c r="R121" s="1383">
        <f t="shared" si="198"/>
        <v>0</v>
      </c>
      <c r="S121" s="1383">
        <f t="shared" si="198"/>
        <v>0</v>
      </c>
      <c r="T121" s="1383">
        <f t="shared" ref="T121:X121" si="199">$AE121*T$27</f>
        <v>0</v>
      </c>
      <c r="U121" s="1383">
        <f t="shared" si="199"/>
        <v>0</v>
      </c>
      <c r="V121" s="1383">
        <f t="shared" si="199"/>
        <v>0</v>
      </c>
      <c r="W121" s="1383">
        <f t="shared" si="199"/>
        <v>0</v>
      </c>
      <c r="X121" s="1383">
        <f t="shared" si="199"/>
        <v>0</v>
      </c>
      <c r="Y121" s="1383">
        <f t="shared" si="5"/>
        <v>0</v>
      </c>
      <c r="Z121" s="1383">
        <f t="shared" si="6"/>
        <v>0</v>
      </c>
      <c r="AA121" s="1383">
        <f t="shared" si="7"/>
        <v>0</v>
      </c>
      <c r="AB121" s="1383">
        <f t="shared" si="8"/>
        <v>0</v>
      </c>
      <c r="AC121" s="5">
        <f t="shared" si="9"/>
        <v>94</v>
      </c>
      <c r="AD121" s="1383">
        <f t="shared" si="10"/>
        <v>0</v>
      </c>
      <c r="AE121" s="1383">
        <f t="shared" si="11"/>
        <v>0</v>
      </c>
      <c r="AF121" s="1305" t="e">
        <f t="shared" si="12"/>
        <v>#DIV/0!</v>
      </c>
      <c r="AG121" s="1305" t="e">
        <f t="shared" si="13"/>
        <v>#DIV/0!</v>
      </c>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row>
    <row r="122" spans="1:57" ht="14.25" customHeight="1">
      <c r="A122" s="1376">
        <v>43925</v>
      </c>
      <c r="B122" s="1301"/>
      <c r="C122" s="1372"/>
      <c r="D122" s="1376">
        <v>43560</v>
      </c>
      <c r="E122" s="1357"/>
      <c r="F122" s="1357"/>
      <c r="G122" s="1357"/>
      <c r="H122" s="1372"/>
      <c r="I122" s="1303"/>
      <c r="J122" s="1301"/>
      <c r="K122" s="1376"/>
      <c r="L122" s="1372"/>
      <c r="M122" s="1382">
        <f t="shared" si="2"/>
        <v>43926</v>
      </c>
      <c r="N122" s="1354">
        <f t="shared" si="1"/>
        <v>0</v>
      </c>
      <c r="O122" s="1383">
        <f t="shared" ref="O122:S122" si="200">$AD122*O$27</f>
        <v>0</v>
      </c>
      <c r="P122" s="1383">
        <f t="shared" si="200"/>
        <v>0</v>
      </c>
      <c r="Q122" s="1383">
        <f t="shared" si="200"/>
        <v>0</v>
      </c>
      <c r="R122" s="1383">
        <f t="shared" si="200"/>
        <v>0</v>
      </c>
      <c r="S122" s="1383">
        <f t="shared" si="200"/>
        <v>0</v>
      </c>
      <c r="T122" s="1383">
        <f t="shared" ref="T122:X122" si="201">$AE122*T$27</f>
        <v>0</v>
      </c>
      <c r="U122" s="1383">
        <f t="shared" si="201"/>
        <v>0</v>
      </c>
      <c r="V122" s="1383">
        <f t="shared" si="201"/>
        <v>0</v>
      </c>
      <c r="W122" s="1383">
        <f t="shared" si="201"/>
        <v>0</v>
      </c>
      <c r="X122" s="1383">
        <f t="shared" si="201"/>
        <v>0</v>
      </c>
      <c r="Y122" s="1383">
        <f t="shared" si="5"/>
        <v>0</v>
      </c>
      <c r="Z122" s="1383">
        <f t="shared" si="6"/>
        <v>0</v>
      </c>
      <c r="AA122" s="1383">
        <f t="shared" si="7"/>
        <v>0</v>
      </c>
      <c r="AB122" s="1383">
        <f t="shared" si="8"/>
        <v>0</v>
      </c>
      <c r="AC122" s="5">
        <f t="shared" si="9"/>
        <v>95</v>
      </c>
      <c r="AD122" s="1383">
        <f t="shared" si="10"/>
        <v>0</v>
      </c>
      <c r="AE122" s="1383">
        <f t="shared" si="11"/>
        <v>0</v>
      </c>
      <c r="AF122" s="1305" t="e">
        <f t="shared" si="12"/>
        <v>#DIV/0!</v>
      </c>
      <c r="AG122" s="1305" t="e">
        <f t="shared" si="13"/>
        <v>#DIV/0!</v>
      </c>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row>
    <row r="123" spans="1:57" ht="14.25" customHeight="1">
      <c r="A123" s="1376">
        <v>43926</v>
      </c>
      <c r="B123" s="1301"/>
      <c r="C123" s="1372"/>
      <c r="D123" s="1376">
        <v>43561</v>
      </c>
      <c r="E123" s="1357"/>
      <c r="F123" s="1357"/>
      <c r="G123" s="1357"/>
      <c r="H123" s="1372"/>
      <c r="I123" s="1303"/>
      <c r="J123" s="1301"/>
      <c r="K123" s="1376"/>
      <c r="L123" s="1372"/>
      <c r="M123" s="1382">
        <f t="shared" si="2"/>
        <v>43927</v>
      </c>
      <c r="N123" s="1354">
        <f t="shared" si="1"/>
        <v>0</v>
      </c>
      <c r="O123" s="1383">
        <f t="shared" ref="O123:S123" si="202">$AD123*O$27</f>
        <v>0</v>
      </c>
      <c r="P123" s="1383">
        <f t="shared" si="202"/>
        <v>0</v>
      </c>
      <c r="Q123" s="1383">
        <f t="shared" si="202"/>
        <v>0</v>
      </c>
      <c r="R123" s="1383">
        <f t="shared" si="202"/>
        <v>0</v>
      </c>
      <c r="S123" s="1383">
        <f t="shared" si="202"/>
        <v>0</v>
      </c>
      <c r="T123" s="1383">
        <f t="shared" ref="T123:X123" si="203">$AE123*T$27</f>
        <v>0</v>
      </c>
      <c r="U123" s="1383">
        <f t="shared" si="203"/>
        <v>0</v>
      </c>
      <c r="V123" s="1383">
        <f t="shared" si="203"/>
        <v>0</v>
      </c>
      <c r="W123" s="1383">
        <f t="shared" si="203"/>
        <v>0</v>
      </c>
      <c r="X123" s="1383">
        <f t="shared" si="203"/>
        <v>0</v>
      </c>
      <c r="Y123" s="1383">
        <f t="shared" si="5"/>
        <v>0</v>
      </c>
      <c r="Z123" s="1383">
        <f t="shared" si="6"/>
        <v>0</v>
      </c>
      <c r="AA123" s="1383">
        <f t="shared" si="7"/>
        <v>0</v>
      </c>
      <c r="AB123" s="1383">
        <f t="shared" si="8"/>
        <v>0</v>
      </c>
      <c r="AC123" s="5">
        <f t="shared" si="9"/>
        <v>96</v>
      </c>
      <c r="AD123" s="1383">
        <f t="shared" si="10"/>
        <v>0</v>
      </c>
      <c r="AE123" s="1383">
        <f t="shared" si="11"/>
        <v>0</v>
      </c>
      <c r="AF123" s="1305" t="e">
        <f t="shared" si="12"/>
        <v>#DIV/0!</v>
      </c>
      <c r="AG123" s="1305" t="e">
        <f t="shared" si="13"/>
        <v>#DIV/0!</v>
      </c>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row>
    <row r="124" spans="1:57" ht="14.25" customHeight="1">
      <c r="A124" s="1376">
        <v>43927</v>
      </c>
      <c r="B124" s="1301"/>
      <c r="C124" s="1372"/>
      <c r="D124" s="1376">
        <v>43562</v>
      </c>
      <c r="E124" s="1357"/>
      <c r="F124" s="1357"/>
      <c r="G124" s="1357"/>
      <c r="H124" s="1372"/>
      <c r="I124" s="1303"/>
      <c r="J124" s="1301"/>
      <c r="K124" s="1376"/>
      <c r="L124" s="1372"/>
      <c r="M124" s="1382">
        <f t="shared" si="2"/>
        <v>43928</v>
      </c>
      <c r="N124" s="1354">
        <f t="shared" si="1"/>
        <v>0</v>
      </c>
      <c r="O124" s="1383">
        <f t="shared" ref="O124:S124" si="204">$AD124*O$27</f>
        <v>0</v>
      </c>
      <c r="P124" s="1383">
        <f t="shared" si="204"/>
        <v>0</v>
      </c>
      <c r="Q124" s="1383">
        <f t="shared" si="204"/>
        <v>0</v>
      </c>
      <c r="R124" s="1383">
        <f t="shared" si="204"/>
        <v>0</v>
      </c>
      <c r="S124" s="1383">
        <f t="shared" si="204"/>
        <v>0</v>
      </c>
      <c r="T124" s="1383">
        <f t="shared" ref="T124:X124" si="205">$AE124*T$27</f>
        <v>0</v>
      </c>
      <c r="U124" s="1383">
        <f t="shared" si="205"/>
        <v>0</v>
      </c>
      <c r="V124" s="1383">
        <f t="shared" si="205"/>
        <v>0</v>
      </c>
      <c r="W124" s="1383">
        <f t="shared" si="205"/>
        <v>0</v>
      </c>
      <c r="X124" s="1383">
        <f t="shared" si="205"/>
        <v>0</v>
      </c>
      <c r="Y124" s="1383">
        <f t="shared" si="5"/>
        <v>0</v>
      </c>
      <c r="Z124" s="1383">
        <f t="shared" si="6"/>
        <v>0</v>
      </c>
      <c r="AA124" s="1383">
        <f t="shared" si="7"/>
        <v>0</v>
      </c>
      <c r="AB124" s="1383">
        <f t="shared" si="8"/>
        <v>0</v>
      </c>
      <c r="AC124" s="5">
        <f t="shared" si="9"/>
        <v>97</v>
      </c>
      <c r="AD124" s="1383">
        <f t="shared" si="10"/>
        <v>0</v>
      </c>
      <c r="AE124" s="1383">
        <f t="shared" si="11"/>
        <v>0</v>
      </c>
      <c r="AF124" s="1305" t="e">
        <f t="shared" si="12"/>
        <v>#DIV/0!</v>
      </c>
      <c r="AG124" s="1305" t="e">
        <f t="shared" si="13"/>
        <v>#DIV/0!</v>
      </c>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row>
    <row r="125" spans="1:57" ht="14.25" customHeight="1">
      <c r="A125" s="1376">
        <v>43928</v>
      </c>
      <c r="B125" s="1301"/>
      <c r="C125" s="1372"/>
      <c r="D125" s="1376">
        <v>43563</v>
      </c>
      <c r="E125" s="1357"/>
      <c r="F125" s="1357"/>
      <c r="G125" s="1357"/>
      <c r="H125" s="1372"/>
      <c r="I125" s="1303"/>
      <c r="J125" s="1301"/>
      <c r="K125" s="1376"/>
      <c r="L125" s="1372"/>
      <c r="M125" s="1382">
        <f t="shared" si="2"/>
        <v>43929</v>
      </c>
      <c r="N125" s="1354">
        <f t="shared" si="1"/>
        <v>0</v>
      </c>
      <c r="O125" s="1383">
        <f t="shared" ref="O125:S125" si="206">$AD125*O$27</f>
        <v>0</v>
      </c>
      <c r="P125" s="1383">
        <f t="shared" si="206"/>
        <v>0</v>
      </c>
      <c r="Q125" s="1383">
        <f t="shared" si="206"/>
        <v>0</v>
      </c>
      <c r="R125" s="1383">
        <f t="shared" si="206"/>
        <v>0</v>
      </c>
      <c r="S125" s="1383">
        <f t="shared" si="206"/>
        <v>0</v>
      </c>
      <c r="T125" s="1383">
        <f t="shared" ref="T125:X125" si="207">$AE125*T$27</f>
        <v>0</v>
      </c>
      <c r="U125" s="1383">
        <f t="shared" si="207"/>
        <v>0</v>
      </c>
      <c r="V125" s="1383">
        <f t="shared" si="207"/>
        <v>0</v>
      </c>
      <c r="W125" s="1383">
        <f t="shared" si="207"/>
        <v>0</v>
      </c>
      <c r="X125" s="1383">
        <f t="shared" si="207"/>
        <v>0</v>
      </c>
      <c r="Y125" s="1383">
        <f t="shared" si="5"/>
        <v>0</v>
      </c>
      <c r="Z125" s="1383">
        <f t="shared" si="6"/>
        <v>0</v>
      </c>
      <c r="AA125" s="1383">
        <f t="shared" si="7"/>
        <v>0</v>
      </c>
      <c r="AB125" s="1383">
        <f t="shared" si="8"/>
        <v>0</v>
      </c>
      <c r="AC125" s="5">
        <f t="shared" si="9"/>
        <v>98</v>
      </c>
      <c r="AD125" s="1383">
        <f t="shared" si="10"/>
        <v>0</v>
      </c>
      <c r="AE125" s="1383">
        <f t="shared" si="11"/>
        <v>0</v>
      </c>
      <c r="AF125" s="1305" t="e">
        <f t="shared" si="12"/>
        <v>#DIV/0!</v>
      </c>
      <c r="AG125" s="1305" t="e">
        <f t="shared" si="13"/>
        <v>#DIV/0!</v>
      </c>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row>
    <row r="126" spans="1:57" ht="14.25" customHeight="1">
      <c r="A126" s="1376">
        <v>43929</v>
      </c>
      <c r="B126" s="1301"/>
      <c r="C126" s="1372"/>
      <c r="D126" s="1376">
        <v>43564</v>
      </c>
      <c r="E126" s="1357"/>
      <c r="F126" s="1357"/>
      <c r="G126" s="1357"/>
      <c r="H126" s="1372"/>
      <c r="I126" s="1303"/>
      <c r="J126" s="1301"/>
      <c r="K126" s="1376"/>
      <c r="L126" s="1372"/>
      <c r="M126" s="1382">
        <f t="shared" si="2"/>
        <v>43930</v>
      </c>
      <c r="N126" s="1354">
        <f t="shared" si="1"/>
        <v>0</v>
      </c>
      <c r="O126" s="1383">
        <f t="shared" ref="O126:S126" si="208">$AD126*O$27</f>
        <v>0</v>
      </c>
      <c r="P126" s="1383">
        <f t="shared" si="208"/>
        <v>0</v>
      </c>
      <c r="Q126" s="1383">
        <f t="shared" si="208"/>
        <v>0</v>
      </c>
      <c r="R126" s="1383">
        <f t="shared" si="208"/>
        <v>0</v>
      </c>
      <c r="S126" s="1383">
        <f t="shared" si="208"/>
        <v>0</v>
      </c>
      <c r="T126" s="1383">
        <f t="shared" ref="T126:X126" si="209">$AE126*T$27</f>
        <v>0</v>
      </c>
      <c r="U126" s="1383">
        <f t="shared" si="209"/>
        <v>0</v>
      </c>
      <c r="V126" s="1383">
        <f t="shared" si="209"/>
        <v>0</v>
      </c>
      <c r="W126" s="1383">
        <f t="shared" si="209"/>
        <v>0</v>
      </c>
      <c r="X126" s="1383">
        <f t="shared" si="209"/>
        <v>0</v>
      </c>
      <c r="Y126" s="1383">
        <f t="shared" si="5"/>
        <v>0</v>
      </c>
      <c r="Z126" s="1383">
        <f t="shared" si="6"/>
        <v>0</v>
      </c>
      <c r="AA126" s="1383">
        <f t="shared" si="7"/>
        <v>0</v>
      </c>
      <c r="AB126" s="1383">
        <f t="shared" si="8"/>
        <v>0</v>
      </c>
      <c r="AC126" s="5">
        <f t="shared" si="9"/>
        <v>99</v>
      </c>
      <c r="AD126" s="1383">
        <f t="shared" si="10"/>
        <v>0</v>
      </c>
      <c r="AE126" s="1383">
        <f t="shared" si="11"/>
        <v>0</v>
      </c>
      <c r="AF126" s="1305" t="e">
        <f t="shared" si="12"/>
        <v>#DIV/0!</v>
      </c>
      <c r="AG126" s="1305" t="e">
        <f t="shared" si="13"/>
        <v>#DIV/0!</v>
      </c>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row>
    <row r="127" spans="1:57" ht="14.25" customHeight="1">
      <c r="A127" s="1376">
        <v>43930</v>
      </c>
      <c r="B127" s="1301"/>
      <c r="C127" s="1372"/>
      <c r="D127" s="1376">
        <v>43565</v>
      </c>
      <c r="E127" s="1357"/>
      <c r="F127" s="1357"/>
      <c r="G127" s="1357"/>
      <c r="H127" s="1372"/>
      <c r="I127" s="1303"/>
      <c r="J127" s="1301"/>
      <c r="K127" s="1376"/>
      <c r="L127" s="1372"/>
      <c r="M127" s="1382">
        <f t="shared" si="2"/>
        <v>43931</v>
      </c>
      <c r="N127" s="1354">
        <f t="shared" si="1"/>
        <v>0</v>
      </c>
      <c r="O127" s="1383">
        <f t="shared" ref="O127:S127" si="210">$AD127*O$27</f>
        <v>0</v>
      </c>
      <c r="P127" s="1383">
        <f t="shared" si="210"/>
        <v>0</v>
      </c>
      <c r="Q127" s="1383">
        <f t="shared" si="210"/>
        <v>0</v>
      </c>
      <c r="R127" s="1383">
        <f t="shared" si="210"/>
        <v>0</v>
      </c>
      <c r="S127" s="1383">
        <f t="shared" si="210"/>
        <v>0</v>
      </c>
      <c r="T127" s="1383">
        <f t="shared" ref="T127:X127" si="211">$AE127*T$27</f>
        <v>0</v>
      </c>
      <c r="U127" s="1383">
        <f t="shared" si="211"/>
        <v>0</v>
      </c>
      <c r="V127" s="1383">
        <f t="shared" si="211"/>
        <v>0</v>
      </c>
      <c r="W127" s="1383">
        <f t="shared" si="211"/>
        <v>0</v>
      </c>
      <c r="X127" s="1383">
        <f t="shared" si="211"/>
        <v>0</v>
      </c>
      <c r="Y127" s="1383">
        <f t="shared" si="5"/>
        <v>0</v>
      </c>
      <c r="Z127" s="1383">
        <f t="shared" si="6"/>
        <v>0</v>
      </c>
      <c r="AA127" s="1383">
        <f t="shared" si="7"/>
        <v>0</v>
      </c>
      <c r="AB127" s="1383">
        <f t="shared" si="8"/>
        <v>0</v>
      </c>
      <c r="AC127" s="5">
        <f t="shared" si="9"/>
        <v>100</v>
      </c>
      <c r="AD127" s="1383">
        <f t="shared" si="10"/>
        <v>0</v>
      </c>
      <c r="AE127" s="1383">
        <f t="shared" si="11"/>
        <v>0</v>
      </c>
      <c r="AF127" s="1305" t="e">
        <f t="shared" si="12"/>
        <v>#DIV/0!</v>
      </c>
      <c r="AG127" s="1305" t="e">
        <f t="shared" si="13"/>
        <v>#DIV/0!</v>
      </c>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row>
    <row r="128" spans="1:57" ht="14.25" customHeight="1">
      <c r="A128" s="1376">
        <v>43931</v>
      </c>
      <c r="B128" s="1301"/>
      <c r="C128" s="1372"/>
      <c r="D128" s="1376">
        <v>43566</v>
      </c>
      <c r="E128" s="1357"/>
      <c r="F128" s="1357"/>
      <c r="G128" s="1357"/>
      <c r="H128" s="1372"/>
      <c r="I128" s="1303"/>
      <c r="J128" s="1301"/>
      <c r="K128" s="1376"/>
      <c r="L128" s="1372"/>
      <c r="M128" s="1382">
        <f t="shared" si="2"/>
        <v>43932</v>
      </c>
      <c r="N128" s="1354">
        <f t="shared" si="1"/>
        <v>0</v>
      </c>
      <c r="O128" s="1383">
        <f t="shared" ref="O128:S128" si="212">$AD128*O$27</f>
        <v>0</v>
      </c>
      <c r="P128" s="1383">
        <f t="shared" si="212"/>
        <v>0</v>
      </c>
      <c r="Q128" s="1383">
        <f t="shared" si="212"/>
        <v>0</v>
      </c>
      <c r="R128" s="1383">
        <f t="shared" si="212"/>
        <v>0</v>
      </c>
      <c r="S128" s="1383">
        <f t="shared" si="212"/>
        <v>0</v>
      </c>
      <c r="T128" s="1383">
        <f t="shared" ref="T128:X128" si="213">$AE128*T$27</f>
        <v>0</v>
      </c>
      <c r="U128" s="1383">
        <f t="shared" si="213"/>
        <v>0</v>
      </c>
      <c r="V128" s="1383">
        <f t="shared" si="213"/>
        <v>0</v>
      </c>
      <c r="W128" s="1383">
        <f t="shared" si="213"/>
        <v>0</v>
      </c>
      <c r="X128" s="1383">
        <f t="shared" si="213"/>
        <v>0</v>
      </c>
      <c r="Y128" s="1383">
        <f t="shared" si="5"/>
        <v>0</v>
      </c>
      <c r="Z128" s="1383">
        <f t="shared" si="6"/>
        <v>0</v>
      </c>
      <c r="AA128" s="1383">
        <f t="shared" si="7"/>
        <v>0</v>
      </c>
      <c r="AB128" s="1383">
        <f t="shared" si="8"/>
        <v>0</v>
      </c>
      <c r="AC128" s="5">
        <f t="shared" si="9"/>
        <v>101</v>
      </c>
      <c r="AD128" s="1383">
        <f t="shared" si="10"/>
        <v>0</v>
      </c>
      <c r="AE128" s="1383">
        <f t="shared" si="11"/>
        <v>0</v>
      </c>
      <c r="AF128" s="1305" t="e">
        <f t="shared" si="12"/>
        <v>#DIV/0!</v>
      </c>
      <c r="AG128" s="1305" t="e">
        <f t="shared" si="13"/>
        <v>#DIV/0!</v>
      </c>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row>
    <row r="129" spans="1:57" ht="14.25" customHeight="1">
      <c r="A129" s="1376">
        <v>43932</v>
      </c>
      <c r="B129" s="1301"/>
      <c r="C129" s="1372"/>
      <c r="D129" s="1376">
        <v>43567</v>
      </c>
      <c r="E129" s="1357"/>
      <c r="F129" s="1357"/>
      <c r="G129" s="1357"/>
      <c r="H129" s="1372"/>
      <c r="I129" s="1303"/>
      <c r="J129" s="1301"/>
      <c r="K129" s="1376"/>
      <c r="L129" s="1372"/>
      <c r="M129" s="1382">
        <f t="shared" si="2"/>
        <v>43933</v>
      </c>
      <c r="N129" s="1354">
        <f t="shared" si="1"/>
        <v>0</v>
      </c>
      <c r="O129" s="1383">
        <f t="shared" ref="O129:S129" si="214">$AD129*O$27</f>
        <v>0</v>
      </c>
      <c r="P129" s="1383">
        <f t="shared" si="214"/>
        <v>0</v>
      </c>
      <c r="Q129" s="1383">
        <f t="shared" si="214"/>
        <v>0</v>
      </c>
      <c r="R129" s="1383">
        <f t="shared" si="214"/>
        <v>0</v>
      </c>
      <c r="S129" s="1383">
        <f t="shared" si="214"/>
        <v>0</v>
      </c>
      <c r="T129" s="1383">
        <f t="shared" ref="T129:X129" si="215">$AE129*T$27</f>
        <v>0</v>
      </c>
      <c r="U129" s="1383">
        <f t="shared" si="215"/>
        <v>0</v>
      </c>
      <c r="V129" s="1383">
        <f t="shared" si="215"/>
        <v>0</v>
      </c>
      <c r="W129" s="1383">
        <f t="shared" si="215"/>
        <v>0</v>
      </c>
      <c r="X129" s="1383">
        <f t="shared" si="215"/>
        <v>0</v>
      </c>
      <c r="Y129" s="1383">
        <f t="shared" si="5"/>
        <v>0</v>
      </c>
      <c r="Z129" s="1383">
        <f t="shared" si="6"/>
        <v>0</v>
      </c>
      <c r="AA129" s="1383">
        <f t="shared" si="7"/>
        <v>0</v>
      </c>
      <c r="AB129" s="1383">
        <f t="shared" si="8"/>
        <v>0</v>
      </c>
      <c r="AC129" s="5">
        <f t="shared" si="9"/>
        <v>102</v>
      </c>
      <c r="AD129" s="1383">
        <f t="shared" si="10"/>
        <v>0</v>
      </c>
      <c r="AE129" s="1383">
        <f t="shared" si="11"/>
        <v>0</v>
      </c>
      <c r="AF129" s="1305" t="e">
        <f t="shared" si="12"/>
        <v>#DIV/0!</v>
      </c>
      <c r="AG129" s="1305" t="e">
        <f t="shared" si="13"/>
        <v>#DIV/0!</v>
      </c>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row>
    <row r="130" spans="1:57" ht="14.25" customHeight="1">
      <c r="A130" s="1376">
        <v>43933</v>
      </c>
      <c r="B130" s="1301"/>
      <c r="C130" s="1372"/>
      <c r="D130" s="1376">
        <v>43568</v>
      </c>
      <c r="E130" s="1357"/>
      <c r="F130" s="1357"/>
      <c r="G130" s="1357"/>
      <c r="H130" s="1372"/>
      <c r="I130" s="1303"/>
      <c r="J130" s="1301"/>
      <c r="K130" s="1376"/>
      <c r="L130" s="1372"/>
      <c r="M130" s="1382">
        <f t="shared" si="2"/>
        <v>43934</v>
      </c>
      <c r="N130" s="1354">
        <f t="shared" si="1"/>
        <v>0</v>
      </c>
      <c r="O130" s="1383">
        <f t="shared" ref="O130:S130" si="216">$AD130*O$27</f>
        <v>0</v>
      </c>
      <c r="P130" s="1383">
        <f t="shared" si="216"/>
        <v>0</v>
      </c>
      <c r="Q130" s="1383">
        <f t="shared" si="216"/>
        <v>0</v>
      </c>
      <c r="R130" s="1383">
        <f t="shared" si="216"/>
        <v>0</v>
      </c>
      <c r="S130" s="1383">
        <f t="shared" si="216"/>
        <v>0</v>
      </c>
      <c r="T130" s="1383">
        <f t="shared" ref="T130:X130" si="217">$AE130*T$27</f>
        <v>0</v>
      </c>
      <c r="U130" s="1383">
        <f t="shared" si="217"/>
        <v>0</v>
      </c>
      <c r="V130" s="1383">
        <f t="shared" si="217"/>
        <v>0</v>
      </c>
      <c r="W130" s="1383">
        <f t="shared" si="217"/>
        <v>0</v>
      </c>
      <c r="X130" s="1383">
        <f t="shared" si="217"/>
        <v>0</v>
      </c>
      <c r="Y130" s="1383">
        <f t="shared" si="5"/>
        <v>0</v>
      </c>
      <c r="Z130" s="1383">
        <f t="shared" si="6"/>
        <v>0</v>
      </c>
      <c r="AA130" s="1383">
        <f t="shared" si="7"/>
        <v>0</v>
      </c>
      <c r="AB130" s="1383">
        <f t="shared" si="8"/>
        <v>0</v>
      </c>
      <c r="AC130" s="5">
        <f t="shared" si="9"/>
        <v>103</v>
      </c>
      <c r="AD130" s="1383">
        <f t="shared" si="10"/>
        <v>0</v>
      </c>
      <c r="AE130" s="1383">
        <f t="shared" si="11"/>
        <v>0</v>
      </c>
      <c r="AF130" s="1305" t="e">
        <f t="shared" si="12"/>
        <v>#DIV/0!</v>
      </c>
      <c r="AG130" s="1305" t="e">
        <f t="shared" si="13"/>
        <v>#DIV/0!</v>
      </c>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row>
    <row r="131" spans="1:57" ht="14.25" customHeight="1">
      <c r="A131" s="1376">
        <v>43934</v>
      </c>
      <c r="B131" s="1301"/>
      <c r="C131" s="1372"/>
      <c r="D131" s="1376">
        <v>43569</v>
      </c>
      <c r="E131" s="1357"/>
      <c r="F131" s="1357"/>
      <c r="G131" s="1357"/>
      <c r="H131" s="1372"/>
      <c r="I131" s="1303"/>
      <c r="J131" s="1301"/>
      <c r="K131" s="1376"/>
      <c r="L131" s="1372"/>
      <c r="M131" s="1382">
        <f t="shared" si="2"/>
        <v>43935</v>
      </c>
      <c r="N131" s="1354">
        <f t="shared" si="1"/>
        <v>0</v>
      </c>
      <c r="O131" s="1383">
        <f t="shared" ref="O131:S131" si="218">$AD131*O$27</f>
        <v>0</v>
      </c>
      <c r="P131" s="1383">
        <f t="shared" si="218"/>
        <v>0</v>
      </c>
      <c r="Q131" s="1383">
        <f t="shared" si="218"/>
        <v>0</v>
      </c>
      <c r="R131" s="1383">
        <f t="shared" si="218"/>
        <v>0</v>
      </c>
      <c r="S131" s="1383">
        <f t="shared" si="218"/>
        <v>0</v>
      </c>
      <c r="T131" s="1383">
        <f t="shared" ref="T131:X131" si="219">$AE131*T$27</f>
        <v>0</v>
      </c>
      <c r="U131" s="1383">
        <f t="shared" si="219"/>
        <v>0</v>
      </c>
      <c r="V131" s="1383">
        <f t="shared" si="219"/>
        <v>0</v>
      </c>
      <c r="W131" s="1383">
        <f t="shared" si="219"/>
        <v>0</v>
      </c>
      <c r="X131" s="1383">
        <f t="shared" si="219"/>
        <v>0</v>
      </c>
      <c r="Y131" s="1383">
        <f t="shared" si="5"/>
        <v>0</v>
      </c>
      <c r="Z131" s="1383">
        <f t="shared" si="6"/>
        <v>0</v>
      </c>
      <c r="AA131" s="1383">
        <f t="shared" si="7"/>
        <v>0</v>
      </c>
      <c r="AB131" s="1383">
        <f t="shared" si="8"/>
        <v>0</v>
      </c>
      <c r="AC131" s="5">
        <f t="shared" si="9"/>
        <v>104</v>
      </c>
      <c r="AD131" s="1383">
        <f t="shared" si="10"/>
        <v>0</v>
      </c>
      <c r="AE131" s="1383">
        <f t="shared" si="11"/>
        <v>0</v>
      </c>
      <c r="AF131" s="1305" t="e">
        <f t="shared" si="12"/>
        <v>#DIV/0!</v>
      </c>
      <c r="AG131" s="1305" t="e">
        <f t="shared" si="13"/>
        <v>#DIV/0!</v>
      </c>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row>
    <row r="132" spans="1:57" ht="14.25" customHeight="1">
      <c r="A132" s="1376">
        <v>43935</v>
      </c>
      <c r="B132" s="1301"/>
      <c r="C132" s="1372"/>
      <c r="D132" s="1376">
        <v>43570</v>
      </c>
      <c r="E132" s="1357"/>
      <c r="F132" s="1357"/>
      <c r="G132" s="1357"/>
      <c r="H132" s="1372"/>
      <c r="I132" s="1303"/>
      <c r="J132" s="1301"/>
      <c r="K132" s="1376"/>
      <c r="L132" s="1372"/>
      <c r="M132" s="1382">
        <f t="shared" si="2"/>
        <v>43936</v>
      </c>
      <c r="N132" s="1354">
        <f t="shared" si="1"/>
        <v>0</v>
      </c>
      <c r="O132" s="1383">
        <f t="shared" ref="O132:S132" si="220">$AD132*O$27</f>
        <v>0</v>
      </c>
      <c r="P132" s="1383">
        <f t="shared" si="220"/>
        <v>0</v>
      </c>
      <c r="Q132" s="1383">
        <f t="shared" si="220"/>
        <v>0</v>
      </c>
      <c r="R132" s="1383">
        <f t="shared" si="220"/>
        <v>0</v>
      </c>
      <c r="S132" s="1383">
        <f t="shared" si="220"/>
        <v>0</v>
      </c>
      <c r="T132" s="1383">
        <f t="shared" ref="T132:X132" si="221">$AE132*T$27</f>
        <v>0</v>
      </c>
      <c r="U132" s="1383">
        <f t="shared" si="221"/>
        <v>0</v>
      </c>
      <c r="V132" s="1383">
        <f t="shared" si="221"/>
        <v>0</v>
      </c>
      <c r="W132" s="1383">
        <f t="shared" si="221"/>
        <v>0</v>
      </c>
      <c r="X132" s="1383">
        <f t="shared" si="221"/>
        <v>0</v>
      </c>
      <c r="Y132" s="1383">
        <f t="shared" si="5"/>
        <v>0</v>
      </c>
      <c r="Z132" s="1383">
        <f t="shared" si="6"/>
        <v>0</v>
      </c>
      <c r="AA132" s="1383">
        <f t="shared" si="7"/>
        <v>0</v>
      </c>
      <c r="AB132" s="1383">
        <f t="shared" si="8"/>
        <v>0</v>
      </c>
      <c r="AC132" s="5">
        <f t="shared" si="9"/>
        <v>105</v>
      </c>
      <c r="AD132" s="1383">
        <f t="shared" si="10"/>
        <v>0</v>
      </c>
      <c r="AE132" s="1383">
        <f t="shared" si="11"/>
        <v>0</v>
      </c>
      <c r="AF132" s="1305" t="e">
        <f t="shared" si="12"/>
        <v>#DIV/0!</v>
      </c>
      <c r="AG132" s="1305" t="e">
        <f t="shared" si="13"/>
        <v>#DIV/0!</v>
      </c>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row>
    <row r="133" spans="1:57" ht="14.25" customHeight="1">
      <c r="A133" s="1376">
        <v>43936</v>
      </c>
      <c r="B133" s="1301"/>
      <c r="C133" s="1372"/>
      <c r="D133" s="1376">
        <v>43571</v>
      </c>
      <c r="E133" s="1357"/>
      <c r="F133" s="1357"/>
      <c r="G133" s="1357"/>
      <c r="H133" s="1372"/>
      <c r="I133" s="1303"/>
      <c r="J133" s="1301"/>
      <c r="K133" s="1376"/>
      <c r="L133" s="1372"/>
      <c r="M133" s="1382">
        <f t="shared" si="2"/>
        <v>43937</v>
      </c>
      <c r="N133" s="1354">
        <f t="shared" si="1"/>
        <v>0</v>
      </c>
      <c r="O133" s="1383">
        <f t="shared" ref="O133:S133" si="222">$AD133*O$27</f>
        <v>0</v>
      </c>
      <c r="P133" s="1383">
        <f t="shared" si="222"/>
        <v>0</v>
      </c>
      <c r="Q133" s="1383">
        <f t="shared" si="222"/>
        <v>0</v>
      </c>
      <c r="R133" s="1383">
        <f t="shared" si="222"/>
        <v>0</v>
      </c>
      <c r="S133" s="1383">
        <f t="shared" si="222"/>
        <v>0</v>
      </c>
      <c r="T133" s="1383">
        <f t="shared" ref="T133:X133" si="223">$AE133*T$27</f>
        <v>0</v>
      </c>
      <c r="U133" s="1383">
        <f t="shared" si="223"/>
        <v>0</v>
      </c>
      <c r="V133" s="1383">
        <f t="shared" si="223"/>
        <v>0</v>
      </c>
      <c r="W133" s="1383">
        <f t="shared" si="223"/>
        <v>0</v>
      </c>
      <c r="X133" s="1383">
        <f t="shared" si="223"/>
        <v>0</v>
      </c>
      <c r="Y133" s="1383">
        <f t="shared" si="5"/>
        <v>0</v>
      </c>
      <c r="Z133" s="1383">
        <f t="shared" si="6"/>
        <v>0</v>
      </c>
      <c r="AA133" s="1383">
        <f t="shared" si="7"/>
        <v>0</v>
      </c>
      <c r="AB133" s="1383">
        <f t="shared" si="8"/>
        <v>0</v>
      </c>
      <c r="AC133" s="5">
        <f t="shared" si="9"/>
        <v>106</v>
      </c>
      <c r="AD133" s="1383">
        <f t="shared" si="10"/>
        <v>0</v>
      </c>
      <c r="AE133" s="1383">
        <f t="shared" si="11"/>
        <v>0</v>
      </c>
      <c r="AF133" s="1305" t="e">
        <f t="shared" si="12"/>
        <v>#DIV/0!</v>
      </c>
      <c r="AG133" s="1305" t="e">
        <f t="shared" si="13"/>
        <v>#DIV/0!</v>
      </c>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row>
    <row r="134" spans="1:57" ht="14.25" customHeight="1">
      <c r="A134" s="1376">
        <v>43937</v>
      </c>
      <c r="B134" s="1301"/>
      <c r="C134" s="1372"/>
      <c r="D134" s="1376">
        <v>43572</v>
      </c>
      <c r="E134" s="1357"/>
      <c r="F134" s="1357"/>
      <c r="G134" s="1357"/>
      <c r="H134" s="1372"/>
      <c r="I134" s="1303"/>
      <c r="J134" s="1301"/>
      <c r="K134" s="1376"/>
      <c r="L134" s="1372"/>
      <c r="M134" s="1382">
        <f t="shared" si="2"/>
        <v>43938</v>
      </c>
      <c r="N134" s="1354">
        <f t="shared" si="1"/>
        <v>0</v>
      </c>
      <c r="O134" s="1383">
        <f t="shared" ref="O134:S134" si="224">$AD134*O$27</f>
        <v>0</v>
      </c>
      <c r="P134" s="1383">
        <f t="shared" si="224"/>
        <v>0</v>
      </c>
      <c r="Q134" s="1383">
        <f t="shared" si="224"/>
        <v>0</v>
      </c>
      <c r="R134" s="1383">
        <f t="shared" si="224"/>
        <v>0</v>
      </c>
      <c r="S134" s="1383">
        <f t="shared" si="224"/>
        <v>0</v>
      </c>
      <c r="T134" s="1383">
        <f t="shared" ref="T134:X134" si="225">$AE134*T$27</f>
        <v>0</v>
      </c>
      <c r="U134" s="1383">
        <f t="shared" si="225"/>
        <v>0</v>
      </c>
      <c r="V134" s="1383">
        <f t="shared" si="225"/>
        <v>0</v>
      </c>
      <c r="W134" s="1383">
        <f t="shared" si="225"/>
        <v>0</v>
      </c>
      <c r="X134" s="1383">
        <f t="shared" si="225"/>
        <v>0</v>
      </c>
      <c r="Y134" s="1383">
        <f t="shared" si="5"/>
        <v>0</v>
      </c>
      <c r="Z134" s="1383">
        <f t="shared" si="6"/>
        <v>0</v>
      </c>
      <c r="AA134" s="1383">
        <f t="shared" si="7"/>
        <v>0</v>
      </c>
      <c r="AB134" s="1383">
        <f t="shared" si="8"/>
        <v>0</v>
      </c>
      <c r="AC134" s="5">
        <f t="shared" si="9"/>
        <v>107</v>
      </c>
      <c r="AD134" s="1383">
        <f t="shared" si="10"/>
        <v>0</v>
      </c>
      <c r="AE134" s="1383">
        <f t="shared" si="11"/>
        <v>0</v>
      </c>
      <c r="AF134" s="1305" t="e">
        <f t="shared" si="12"/>
        <v>#DIV/0!</v>
      </c>
      <c r="AG134" s="1305" t="e">
        <f t="shared" si="13"/>
        <v>#DIV/0!</v>
      </c>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row>
    <row r="135" spans="1:57" ht="14.25" customHeight="1">
      <c r="A135" s="1376">
        <v>43938</v>
      </c>
      <c r="B135" s="1301"/>
      <c r="C135" s="1372"/>
      <c r="D135" s="1376">
        <v>43573</v>
      </c>
      <c r="E135" s="1357"/>
      <c r="F135" s="1357"/>
      <c r="G135" s="1357"/>
      <c r="H135" s="1372"/>
      <c r="I135" s="1303"/>
      <c r="J135" s="1301"/>
      <c r="K135" s="1376"/>
      <c r="L135" s="1372"/>
      <c r="M135" s="1382">
        <f t="shared" si="2"/>
        <v>43939</v>
      </c>
      <c r="N135" s="1354">
        <f t="shared" si="1"/>
        <v>0</v>
      </c>
      <c r="O135" s="1383">
        <f t="shared" ref="O135:S135" si="226">$AD135*O$27</f>
        <v>0</v>
      </c>
      <c r="P135" s="1383">
        <f t="shared" si="226"/>
        <v>0</v>
      </c>
      <c r="Q135" s="1383">
        <f t="shared" si="226"/>
        <v>0</v>
      </c>
      <c r="R135" s="1383">
        <f t="shared" si="226"/>
        <v>0</v>
      </c>
      <c r="S135" s="1383">
        <f t="shared" si="226"/>
        <v>0</v>
      </c>
      <c r="T135" s="1383">
        <f t="shared" ref="T135:X135" si="227">$AE135*T$27</f>
        <v>0</v>
      </c>
      <c r="U135" s="1383">
        <f t="shared" si="227"/>
        <v>0</v>
      </c>
      <c r="V135" s="1383">
        <f t="shared" si="227"/>
        <v>0</v>
      </c>
      <c r="W135" s="1383">
        <f t="shared" si="227"/>
        <v>0</v>
      </c>
      <c r="X135" s="1383">
        <f t="shared" si="227"/>
        <v>0</v>
      </c>
      <c r="Y135" s="1383">
        <f t="shared" si="5"/>
        <v>0</v>
      </c>
      <c r="Z135" s="1383">
        <f t="shared" si="6"/>
        <v>0</v>
      </c>
      <c r="AA135" s="1383">
        <f t="shared" si="7"/>
        <v>0</v>
      </c>
      <c r="AB135" s="1383">
        <f t="shared" si="8"/>
        <v>0</v>
      </c>
      <c r="AC135" s="5">
        <f t="shared" si="9"/>
        <v>108</v>
      </c>
      <c r="AD135" s="1383">
        <f t="shared" si="10"/>
        <v>0</v>
      </c>
      <c r="AE135" s="1383">
        <f t="shared" si="11"/>
        <v>0</v>
      </c>
      <c r="AF135" s="1305" t="e">
        <f t="shared" si="12"/>
        <v>#DIV/0!</v>
      </c>
      <c r="AG135" s="1305" t="e">
        <f t="shared" si="13"/>
        <v>#DIV/0!</v>
      </c>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row>
    <row r="136" spans="1:57" ht="14.25" customHeight="1">
      <c r="A136" s="1376">
        <v>43939</v>
      </c>
      <c r="B136" s="1301"/>
      <c r="C136" s="1372"/>
      <c r="D136" s="1376">
        <v>43574</v>
      </c>
      <c r="E136" s="1357"/>
      <c r="F136" s="1357"/>
      <c r="G136" s="1357"/>
      <c r="H136" s="1372"/>
      <c r="I136" s="1303"/>
      <c r="J136" s="1301"/>
      <c r="K136" s="1376"/>
      <c r="L136" s="1372"/>
      <c r="M136" s="1382">
        <f t="shared" si="2"/>
        <v>43940</v>
      </c>
      <c r="N136" s="1354">
        <f t="shared" si="1"/>
        <v>0</v>
      </c>
      <c r="O136" s="1383">
        <f t="shared" ref="O136:S136" si="228">$AD136*O$27</f>
        <v>0</v>
      </c>
      <c r="P136" s="1383">
        <f t="shared" si="228"/>
        <v>0</v>
      </c>
      <c r="Q136" s="1383">
        <f t="shared" si="228"/>
        <v>0</v>
      </c>
      <c r="R136" s="1383">
        <f t="shared" si="228"/>
        <v>0</v>
      </c>
      <c r="S136" s="1383">
        <f t="shared" si="228"/>
        <v>0</v>
      </c>
      <c r="T136" s="1383">
        <f t="shared" ref="T136:X136" si="229">$AE136*T$27</f>
        <v>0</v>
      </c>
      <c r="U136" s="1383">
        <f t="shared" si="229"/>
        <v>0</v>
      </c>
      <c r="V136" s="1383">
        <f t="shared" si="229"/>
        <v>0</v>
      </c>
      <c r="W136" s="1383">
        <f t="shared" si="229"/>
        <v>0</v>
      </c>
      <c r="X136" s="1383">
        <f t="shared" si="229"/>
        <v>0</v>
      </c>
      <c r="Y136" s="1383">
        <f t="shared" si="5"/>
        <v>0</v>
      </c>
      <c r="Z136" s="1383">
        <f t="shared" si="6"/>
        <v>0</v>
      </c>
      <c r="AA136" s="1383">
        <f t="shared" si="7"/>
        <v>0</v>
      </c>
      <c r="AB136" s="1383">
        <f t="shared" si="8"/>
        <v>0</v>
      </c>
      <c r="AC136" s="5">
        <f t="shared" si="9"/>
        <v>109</v>
      </c>
      <c r="AD136" s="1383">
        <f t="shared" si="10"/>
        <v>0</v>
      </c>
      <c r="AE136" s="1383">
        <f t="shared" si="11"/>
        <v>0</v>
      </c>
      <c r="AF136" s="1305" t="e">
        <f t="shared" si="12"/>
        <v>#DIV/0!</v>
      </c>
      <c r="AG136" s="1305" t="e">
        <f t="shared" si="13"/>
        <v>#DIV/0!</v>
      </c>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row>
    <row r="137" spans="1:57" ht="14.25" customHeight="1">
      <c r="A137" s="1376">
        <v>43940</v>
      </c>
      <c r="B137" s="1301"/>
      <c r="C137" s="1372"/>
      <c r="D137" s="1376">
        <v>43575</v>
      </c>
      <c r="E137" s="1357"/>
      <c r="F137" s="1357"/>
      <c r="G137" s="1357"/>
      <c r="H137" s="1372"/>
      <c r="I137" s="1303"/>
      <c r="J137" s="1301"/>
      <c r="K137" s="1376"/>
      <c r="L137" s="1372"/>
      <c r="M137" s="1382">
        <f t="shared" si="2"/>
        <v>43941</v>
      </c>
      <c r="N137" s="1354">
        <f t="shared" si="1"/>
        <v>0</v>
      </c>
      <c r="O137" s="1383">
        <f t="shared" ref="O137:S137" si="230">$AD137*O$27</f>
        <v>0</v>
      </c>
      <c r="P137" s="1383">
        <f t="shared" si="230"/>
        <v>0</v>
      </c>
      <c r="Q137" s="1383">
        <f t="shared" si="230"/>
        <v>0</v>
      </c>
      <c r="R137" s="1383">
        <f t="shared" si="230"/>
        <v>0</v>
      </c>
      <c r="S137" s="1383">
        <f t="shared" si="230"/>
        <v>0</v>
      </c>
      <c r="T137" s="1383">
        <f t="shared" ref="T137:X137" si="231">$AE137*T$27</f>
        <v>0</v>
      </c>
      <c r="U137" s="1383">
        <f t="shared" si="231"/>
        <v>0</v>
      </c>
      <c r="V137" s="1383">
        <f t="shared" si="231"/>
        <v>0</v>
      </c>
      <c r="W137" s="1383">
        <f t="shared" si="231"/>
        <v>0</v>
      </c>
      <c r="X137" s="1383">
        <f t="shared" si="231"/>
        <v>0</v>
      </c>
      <c r="Y137" s="1383">
        <f t="shared" si="5"/>
        <v>0</v>
      </c>
      <c r="Z137" s="1383">
        <f t="shared" si="6"/>
        <v>0</v>
      </c>
      <c r="AA137" s="1383">
        <f t="shared" si="7"/>
        <v>0</v>
      </c>
      <c r="AB137" s="1383">
        <f t="shared" si="8"/>
        <v>0</v>
      </c>
      <c r="AC137" s="5">
        <f t="shared" si="9"/>
        <v>110</v>
      </c>
      <c r="AD137" s="1383">
        <f t="shared" si="10"/>
        <v>0</v>
      </c>
      <c r="AE137" s="1383">
        <f t="shared" si="11"/>
        <v>0</v>
      </c>
      <c r="AF137" s="1305" t="e">
        <f t="shared" si="12"/>
        <v>#DIV/0!</v>
      </c>
      <c r="AG137" s="1305" t="e">
        <f t="shared" si="13"/>
        <v>#DIV/0!</v>
      </c>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row>
    <row r="138" spans="1:57" ht="14.25" customHeight="1">
      <c r="A138" s="1376">
        <v>43941</v>
      </c>
      <c r="B138" s="1301"/>
      <c r="C138" s="1372"/>
      <c r="D138" s="1376">
        <v>43576</v>
      </c>
      <c r="E138" s="1357"/>
      <c r="F138" s="1357"/>
      <c r="G138" s="1357"/>
      <c r="H138" s="1372"/>
      <c r="I138" s="1303"/>
      <c r="J138" s="1301"/>
      <c r="K138" s="1376"/>
      <c r="L138" s="1372"/>
      <c r="M138" s="1382">
        <f t="shared" si="2"/>
        <v>43942</v>
      </c>
      <c r="N138" s="1354">
        <f t="shared" si="1"/>
        <v>0</v>
      </c>
      <c r="O138" s="1383">
        <f t="shared" ref="O138:S138" si="232">$AD138*O$27</f>
        <v>0</v>
      </c>
      <c r="P138" s="1383">
        <f t="shared" si="232"/>
        <v>0</v>
      </c>
      <c r="Q138" s="1383">
        <f t="shared" si="232"/>
        <v>0</v>
      </c>
      <c r="R138" s="1383">
        <f t="shared" si="232"/>
        <v>0</v>
      </c>
      <c r="S138" s="1383">
        <f t="shared" si="232"/>
        <v>0</v>
      </c>
      <c r="T138" s="1383">
        <f t="shared" ref="T138:X138" si="233">$AE138*T$27</f>
        <v>0</v>
      </c>
      <c r="U138" s="1383">
        <f t="shared" si="233"/>
        <v>0</v>
      </c>
      <c r="V138" s="1383">
        <f t="shared" si="233"/>
        <v>0</v>
      </c>
      <c r="W138" s="1383">
        <f t="shared" si="233"/>
        <v>0</v>
      </c>
      <c r="X138" s="1383">
        <f t="shared" si="233"/>
        <v>0</v>
      </c>
      <c r="Y138" s="1383">
        <f t="shared" si="5"/>
        <v>0</v>
      </c>
      <c r="Z138" s="1383">
        <f t="shared" si="6"/>
        <v>0</v>
      </c>
      <c r="AA138" s="1383">
        <f t="shared" si="7"/>
        <v>0</v>
      </c>
      <c r="AB138" s="1383">
        <f t="shared" si="8"/>
        <v>0</v>
      </c>
      <c r="AC138" s="5">
        <f t="shared" si="9"/>
        <v>111</v>
      </c>
      <c r="AD138" s="1383">
        <f t="shared" si="10"/>
        <v>0</v>
      </c>
      <c r="AE138" s="1383">
        <f t="shared" si="11"/>
        <v>0</v>
      </c>
      <c r="AF138" s="1305" t="e">
        <f t="shared" si="12"/>
        <v>#DIV/0!</v>
      </c>
      <c r="AG138" s="1305" t="e">
        <f t="shared" si="13"/>
        <v>#DIV/0!</v>
      </c>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row>
    <row r="139" spans="1:57" ht="14.25" customHeight="1">
      <c r="A139" s="1376">
        <v>43942</v>
      </c>
      <c r="B139" s="1301"/>
      <c r="C139" s="1372"/>
      <c r="D139" s="1376">
        <v>43577</v>
      </c>
      <c r="E139" s="1357"/>
      <c r="F139" s="1357"/>
      <c r="G139" s="1357"/>
      <c r="H139" s="1372"/>
      <c r="I139" s="1303"/>
      <c r="J139" s="1301"/>
      <c r="K139" s="1376"/>
      <c r="L139" s="1372"/>
      <c r="M139" s="1382">
        <f t="shared" si="2"/>
        <v>43943</v>
      </c>
      <c r="N139" s="1354">
        <f t="shared" si="1"/>
        <v>0</v>
      </c>
      <c r="O139" s="1383">
        <f t="shared" ref="O139:S139" si="234">$AD139*O$27</f>
        <v>0</v>
      </c>
      <c r="P139" s="1383">
        <f t="shared" si="234"/>
        <v>0</v>
      </c>
      <c r="Q139" s="1383">
        <f t="shared" si="234"/>
        <v>0</v>
      </c>
      <c r="R139" s="1383">
        <f t="shared" si="234"/>
        <v>0</v>
      </c>
      <c r="S139" s="1383">
        <f t="shared" si="234"/>
        <v>0</v>
      </c>
      <c r="T139" s="1383">
        <f t="shared" ref="T139:X139" si="235">$AE139*T$27</f>
        <v>0</v>
      </c>
      <c r="U139" s="1383">
        <f t="shared" si="235"/>
        <v>0</v>
      </c>
      <c r="V139" s="1383">
        <f t="shared" si="235"/>
        <v>0</v>
      </c>
      <c r="W139" s="1383">
        <f t="shared" si="235"/>
        <v>0</v>
      </c>
      <c r="X139" s="1383">
        <f t="shared" si="235"/>
        <v>0</v>
      </c>
      <c r="Y139" s="1383">
        <f t="shared" si="5"/>
        <v>0</v>
      </c>
      <c r="Z139" s="1383">
        <f t="shared" si="6"/>
        <v>0</v>
      </c>
      <c r="AA139" s="1383">
        <f t="shared" si="7"/>
        <v>0</v>
      </c>
      <c r="AB139" s="1383">
        <f t="shared" si="8"/>
        <v>0</v>
      </c>
      <c r="AC139" s="5">
        <f t="shared" si="9"/>
        <v>112</v>
      </c>
      <c r="AD139" s="1383">
        <f t="shared" si="10"/>
        <v>0</v>
      </c>
      <c r="AE139" s="1383">
        <f t="shared" si="11"/>
        <v>0</v>
      </c>
      <c r="AF139" s="1305" t="e">
        <f t="shared" si="12"/>
        <v>#DIV/0!</v>
      </c>
      <c r="AG139" s="1305" t="e">
        <f t="shared" si="13"/>
        <v>#DIV/0!</v>
      </c>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row>
    <row r="140" spans="1:57" ht="14.25" customHeight="1">
      <c r="A140" s="1376">
        <v>43943</v>
      </c>
      <c r="B140" s="1301"/>
      <c r="C140" s="1372"/>
      <c r="D140" s="1376">
        <v>43578</v>
      </c>
      <c r="E140" s="1357"/>
      <c r="F140" s="1357"/>
      <c r="G140" s="1357"/>
      <c r="H140" s="1372"/>
      <c r="I140" s="1303"/>
      <c r="J140" s="1301"/>
      <c r="K140" s="1376"/>
      <c r="L140" s="1372"/>
      <c r="M140" s="1382">
        <f t="shared" si="2"/>
        <v>43944</v>
      </c>
      <c r="N140" s="1354">
        <f t="shared" si="1"/>
        <v>0</v>
      </c>
      <c r="O140" s="1383">
        <f t="shared" ref="O140:S140" si="236">$AD140*O$27</f>
        <v>0</v>
      </c>
      <c r="P140" s="1383">
        <f t="shared" si="236"/>
        <v>0</v>
      </c>
      <c r="Q140" s="1383">
        <f t="shared" si="236"/>
        <v>0</v>
      </c>
      <c r="R140" s="1383">
        <f t="shared" si="236"/>
        <v>0</v>
      </c>
      <c r="S140" s="1383">
        <f t="shared" si="236"/>
        <v>0</v>
      </c>
      <c r="T140" s="1383">
        <f t="shared" ref="T140:X140" si="237">$AE140*T$27</f>
        <v>0</v>
      </c>
      <c r="U140" s="1383">
        <f t="shared" si="237"/>
        <v>0</v>
      </c>
      <c r="V140" s="1383">
        <f t="shared" si="237"/>
        <v>0</v>
      </c>
      <c r="W140" s="1383">
        <f t="shared" si="237"/>
        <v>0</v>
      </c>
      <c r="X140" s="1383">
        <f t="shared" si="237"/>
        <v>0</v>
      </c>
      <c r="Y140" s="1383">
        <f t="shared" si="5"/>
        <v>0</v>
      </c>
      <c r="Z140" s="1383">
        <f t="shared" si="6"/>
        <v>0</v>
      </c>
      <c r="AA140" s="1383">
        <f t="shared" si="7"/>
        <v>0</v>
      </c>
      <c r="AB140" s="1383">
        <f t="shared" si="8"/>
        <v>0</v>
      </c>
      <c r="AC140" s="5">
        <f t="shared" si="9"/>
        <v>113</v>
      </c>
      <c r="AD140" s="1383">
        <f t="shared" si="10"/>
        <v>0</v>
      </c>
      <c r="AE140" s="1383">
        <f t="shared" si="11"/>
        <v>0</v>
      </c>
      <c r="AF140" s="1305" t="e">
        <f t="shared" si="12"/>
        <v>#DIV/0!</v>
      </c>
      <c r="AG140" s="1305" t="e">
        <f t="shared" si="13"/>
        <v>#DIV/0!</v>
      </c>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row>
    <row r="141" spans="1:57" ht="14.25" customHeight="1">
      <c r="A141" s="1376">
        <v>43944</v>
      </c>
      <c r="B141" s="1301"/>
      <c r="C141" s="1372"/>
      <c r="D141" s="1376">
        <v>43579</v>
      </c>
      <c r="E141" s="1357"/>
      <c r="F141" s="1357"/>
      <c r="G141" s="1357"/>
      <c r="H141" s="1372"/>
      <c r="I141" s="1303"/>
      <c r="J141" s="1301"/>
      <c r="K141" s="1376"/>
      <c r="L141" s="1372"/>
      <c r="M141" s="1382">
        <f t="shared" si="2"/>
        <v>43945</v>
      </c>
      <c r="N141" s="1354">
        <f t="shared" si="1"/>
        <v>0</v>
      </c>
      <c r="O141" s="1383">
        <f t="shared" ref="O141:S141" si="238">$AD141*O$27</f>
        <v>0</v>
      </c>
      <c r="P141" s="1383">
        <f t="shared" si="238"/>
        <v>0</v>
      </c>
      <c r="Q141" s="1383">
        <f t="shared" si="238"/>
        <v>0</v>
      </c>
      <c r="R141" s="1383">
        <f t="shared" si="238"/>
        <v>0</v>
      </c>
      <c r="S141" s="1383">
        <f t="shared" si="238"/>
        <v>0</v>
      </c>
      <c r="T141" s="1383">
        <f t="shared" ref="T141:X141" si="239">$AE141*T$27</f>
        <v>0</v>
      </c>
      <c r="U141" s="1383">
        <f t="shared" si="239"/>
        <v>0</v>
      </c>
      <c r="V141" s="1383">
        <f t="shared" si="239"/>
        <v>0</v>
      </c>
      <c r="W141" s="1383">
        <f t="shared" si="239"/>
        <v>0</v>
      </c>
      <c r="X141" s="1383">
        <f t="shared" si="239"/>
        <v>0</v>
      </c>
      <c r="Y141" s="1383">
        <f t="shared" si="5"/>
        <v>0</v>
      </c>
      <c r="Z141" s="1383">
        <f t="shared" si="6"/>
        <v>0</v>
      </c>
      <c r="AA141" s="1383">
        <f t="shared" si="7"/>
        <v>0</v>
      </c>
      <c r="AB141" s="1383">
        <f t="shared" si="8"/>
        <v>0</v>
      </c>
      <c r="AC141" s="5">
        <f t="shared" si="9"/>
        <v>114</v>
      </c>
      <c r="AD141" s="1383">
        <f t="shared" si="10"/>
        <v>0</v>
      </c>
      <c r="AE141" s="1383">
        <f t="shared" si="11"/>
        <v>0</v>
      </c>
      <c r="AF141" s="1305" t="e">
        <f t="shared" si="12"/>
        <v>#DIV/0!</v>
      </c>
      <c r="AG141" s="1305" t="e">
        <f t="shared" si="13"/>
        <v>#DIV/0!</v>
      </c>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row>
    <row r="142" spans="1:57" ht="14.25" customHeight="1">
      <c r="A142" s="1376">
        <v>43945</v>
      </c>
      <c r="B142" s="1301"/>
      <c r="C142" s="1372"/>
      <c r="D142" s="1376">
        <v>43580</v>
      </c>
      <c r="E142" s="1357"/>
      <c r="F142" s="1357"/>
      <c r="G142" s="1357"/>
      <c r="H142" s="1372"/>
      <c r="I142" s="1303"/>
      <c r="J142" s="1301"/>
      <c r="K142" s="1376"/>
      <c r="L142" s="1372"/>
      <c r="M142" s="1382">
        <f t="shared" si="2"/>
        <v>43946</v>
      </c>
      <c r="N142" s="1354">
        <f t="shared" si="1"/>
        <v>0</v>
      </c>
      <c r="O142" s="1383">
        <f t="shared" ref="O142:S142" si="240">$AD142*O$27</f>
        <v>0</v>
      </c>
      <c r="P142" s="1383">
        <f t="shared" si="240"/>
        <v>0</v>
      </c>
      <c r="Q142" s="1383">
        <f t="shared" si="240"/>
        <v>0</v>
      </c>
      <c r="R142" s="1383">
        <f t="shared" si="240"/>
        <v>0</v>
      </c>
      <c r="S142" s="1383">
        <f t="shared" si="240"/>
        <v>0</v>
      </c>
      <c r="T142" s="1383">
        <f t="shared" ref="T142:X142" si="241">$AE142*T$27</f>
        <v>0</v>
      </c>
      <c r="U142" s="1383">
        <f t="shared" si="241"/>
        <v>0</v>
      </c>
      <c r="V142" s="1383">
        <f t="shared" si="241"/>
        <v>0</v>
      </c>
      <c r="W142" s="1383">
        <f t="shared" si="241"/>
        <v>0</v>
      </c>
      <c r="X142" s="1383">
        <f t="shared" si="241"/>
        <v>0</v>
      </c>
      <c r="Y142" s="1383">
        <f t="shared" si="5"/>
        <v>0</v>
      </c>
      <c r="Z142" s="1383">
        <f t="shared" si="6"/>
        <v>0</v>
      </c>
      <c r="AA142" s="1383">
        <f t="shared" si="7"/>
        <v>0</v>
      </c>
      <c r="AB142" s="1383">
        <f t="shared" si="8"/>
        <v>0</v>
      </c>
      <c r="AC142" s="5">
        <f t="shared" si="9"/>
        <v>115</v>
      </c>
      <c r="AD142" s="1383">
        <f t="shared" si="10"/>
        <v>0</v>
      </c>
      <c r="AE142" s="1383">
        <f t="shared" si="11"/>
        <v>0</v>
      </c>
      <c r="AF142" s="1305" t="e">
        <f t="shared" si="12"/>
        <v>#DIV/0!</v>
      </c>
      <c r="AG142" s="1305" t="e">
        <f t="shared" si="13"/>
        <v>#DIV/0!</v>
      </c>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row>
    <row r="143" spans="1:57" ht="14.25" customHeight="1">
      <c r="A143" s="1376">
        <v>43946</v>
      </c>
      <c r="B143" s="1301"/>
      <c r="C143" s="1372"/>
      <c r="D143" s="1376">
        <v>43581</v>
      </c>
      <c r="E143" s="1357"/>
      <c r="F143" s="1357"/>
      <c r="G143" s="1357"/>
      <c r="H143" s="1372"/>
      <c r="I143" s="1303"/>
      <c r="J143" s="1301"/>
      <c r="K143" s="1376"/>
      <c r="L143" s="1372"/>
      <c r="M143" s="1382">
        <f t="shared" si="2"/>
        <v>43947</v>
      </c>
      <c r="N143" s="1354">
        <f t="shared" si="1"/>
        <v>0</v>
      </c>
      <c r="O143" s="1383">
        <f t="shared" ref="O143:S143" si="242">$AD143*O$27</f>
        <v>0</v>
      </c>
      <c r="P143" s="1383">
        <f t="shared" si="242"/>
        <v>0</v>
      </c>
      <c r="Q143" s="1383">
        <f t="shared" si="242"/>
        <v>0</v>
      </c>
      <c r="R143" s="1383">
        <f t="shared" si="242"/>
        <v>0</v>
      </c>
      <c r="S143" s="1383">
        <f t="shared" si="242"/>
        <v>0</v>
      </c>
      <c r="T143" s="1383">
        <f t="shared" ref="T143:X143" si="243">$AE143*T$27</f>
        <v>0</v>
      </c>
      <c r="U143" s="1383">
        <f t="shared" si="243"/>
        <v>0</v>
      </c>
      <c r="V143" s="1383">
        <f t="shared" si="243"/>
        <v>0</v>
      </c>
      <c r="W143" s="1383">
        <f t="shared" si="243"/>
        <v>0</v>
      </c>
      <c r="X143" s="1383">
        <f t="shared" si="243"/>
        <v>0</v>
      </c>
      <c r="Y143" s="1383">
        <f t="shared" si="5"/>
        <v>0</v>
      </c>
      <c r="Z143" s="1383">
        <f t="shared" si="6"/>
        <v>0</v>
      </c>
      <c r="AA143" s="1383">
        <f t="shared" si="7"/>
        <v>0</v>
      </c>
      <c r="AB143" s="1383">
        <f t="shared" si="8"/>
        <v>0</v>
      </c>
      <c r="AC143" s="5">
        <f t="shared" si="9"/>
        <v>116</v>
      </c>
      <c r="AD143" s="1383">
        <f t="shared" si="10"/>
        <v>0</v>
      </c>
      <c r="AE143" s="1383">
        <f t="shared" si="11"/>
        <v>0</v>
      </c>
      <c r="AF143" s="1305" t="e">
        <f t="shared" si="12"/>
        <v>#DIV/0!</v>
      </c>
      <c r="AG143" s="1305" t="e">
        <f t="shared" si="13"/>
        <v>#DIV/0!</v>
      </c>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row>
    <row r="144" spans="1:57" ht="14.25" customHeight="1">
      <c r="A144" s="1376">
        <v>43947</v>
      </c>
      <c r="B144" s="1301"/>
      <c r="C144" s="1372"/>
      <c r="D144" s="1376">
        <v>43582</v>
      </c>
      <c r="E144" s="1357"/>
      <c r="F144" s="1357"/>
      <c r="G144" s="1357"/>
      <c r="H144" s="1372"/>
      <c r="I144" s="1303"/>
      <c r="J144" s="1301"/>
      <c r="K144" s="1376"/>
      <c r="L144" s="1372"/>
      <c r="M144" s="1382">
        <f t="shared" si="2"/>
        <v>43948</v>
      </c>
      <c r="N144" s="1354">
        <f t="shared" si="1"/>
        <v>0</v>
      </c>
      <c r="O144" s="1383">
        <f t="shared" ref="O144:S144" si="244">$AD144*O$27</f>
        <v>0</v>
      </c>
      <c r="P144" s="1383">
        <f t="shared" si="244"/>
        <v>0</v>
      </c>
      <c r="Q144" s="1383">
        <f t="shared" si="244"/>
        <v>0</v>
      </c>
      <c r="R144" s="1383">
        <f t="shared" si="244"/>
        <v>0</v>
      </c>
      <c r="S144" s="1383">
        <f t="shared" si="244"/>
        <v>0</v>
      </c>
      <c r="T144" s="1383">
        <f t="shared" ref="T144:X144" si="245">$AE144*T$27</f>
        <v>0</v>
      </c>
      <c r="U144" s="1383">
        <f t="shared" si="245"/>
        <v>0</v>
      </c>
      <c r="V144" s="1383">
        <f t="shared" si="245"/>
        <v>0</v>
      </c>
      <c r="W144" s="1383">
        <f t="shared" si="245"/>
        <v>0</v>
      </c>
      <c r="X144" s="1383">
        <f t="shared" si="245"/>
        <v>0</v>
      </c>
      <c r="Y144" s="1383">
        <f t="shared" si="5"/>
        <v>0</v>
      </c>
      <c r="Z144" s="1383">
        <f t="shared" si="6"/>
        <v>0</v>
      </c>
      <c r="AA144" s="1383">
        <f t="shared" si="7"/>
        <v>0</v>
      </c>
      <c r="AB144" s="1383">
        <f t="shared" si="8"/>
        <v>0</v>
      </c>
      <c r="AC144" s="5">
        <f t="shared" si="9"/>
        <v>117</v>
      </c>
      <c r="AD144" s="1383">
        <f t="shared" si="10"/>
        <v>0</v>
      </c>
      <c r="AE144" s="1383">
        <f t="shared" si="11"/>
        <v>0</v>
      </c>
      <c r="AF144" s="1305" t="e">
        <f t="shared" si="12"/>
        <v>#DIV/0!</v>
      </c>
      <c r="AG144" s="1305" t="e">
        <f t="shared" si="13"/>
        <v>#DIV/0!</v>
      </c>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row>
    <row r="145" spans="1:57" ht="14.25" customHeight="1">
      <c r="A145" s="1376">
        <v>43948</v>
      </c>
      <c r="B145" s="1301"/>
      <c r="C145" s="1372"/>
      <c r="D145" s="1376">
        <v>43583</v>
      </c>
      <c r="E145" s="1357"/>
      <c r="F145" s="1357"/>
      <c r="G145" s="1357"/>
      <c r="H145" s="1372"/>
      <c r="I145" s="1303"/>
      <c r="J145" s="1301"/>
      <c r="K145" s="1376"/>
      <c r="L145" s="1372"/>
      <c r="M145" s="1382">
        <f t="shared" si="2"/>
        <v>43949</v>
      </c>
      <c r="N145" s="1354">
        <f t="shared" si="1"/>
        <v>0</v>
      </c>
      <c r="O145" s="1383">
        <f t="shared" ref="O145:S145" si="246">$AD145*O$27</f>
        <v>0</v>
      </c>
      <c r="P145" s="1383">
        <f t="shared" si="246"/>
        <v>0</v>
      </c>
      <c r="Q145" s="1383">
        <f t="shared" si="246"/>
        <v>0</v>
      </c>
      <c r="R145" s="1383">
        <f t="shared" si="246"/>
        <v>0</v>
      </c>
      <c r="S145" s="1383">
        <f t="shared" si="246"/>
        <v>0</v>
      </c>
      <c r="T145" s="1383">
        <f t="shared" ref="T145:X145" si="247">$AE145*T$27</f>
        <v>0</v>
      </c>
      <c r="U145" s="1383">
        <f t="shared" si="247"/>
        <v>0</v>
      </c>
      <c r="V145" s="1383">
        <f t="shared" si="247"/>
        <v>0</v>
      </c>
      <c r="W145" s="1383">
        <f t="shared" si="247"/>
        <v>0</v>
      </c>
      <c r="X145" s="1383">
        <f t="shared" si="247"/>
        <v>0</v>
      </c>
      <c r="Y145" s="1383">
        <f t="shared" si="5"/>
        <v>0</v>
      </c>
      <c r="Z145" s="1383">
        <f t="shared" si="6"/>
        <v>0</v>
      </c>
      <c r="AA145" s="1383">
        <f t="shared" si="7"/>
        <v>0</v>
      </c>
      <c r="AB145" s="1383">
        <f t="shared" si="8"/>
        <v>0</v>
      </c>
      <c r="AC145" s="5">
        <f t="shared" si="9"/>
        <v>118</v>
      </c>
      <c r="AD145" s="1383">
        <f t="shared" si="10"/>
        <v>0</v>
      </c>
      <c r="AE145" s="1383">
        <f t="shared" si="11"/>
        <v>0</v>
      </c>
      <c r="AF145" s="1305" t="e">
        <f t="shared" si="12"/>
        <v>#DIV/0!</v>
      </c>
      <c r="AG145" s="1305" t="e">
        <f t="shared" si="13"/>
        <v>#DIV/0!</v>
      </c>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row>
    <row r="146" spans="1:57" ht="14.25" customHeight="1">
      <c r="A146" s="1376">
        <v>43949</v>
      </c>
      <c r="B146" s="1301"/>
      <c r="C146" s="1372"/>
      <c r="D146" s="1376">
        <v>43584</v>
      </c>
      <c r="E146" s="1357"/>
      <c r="F146" s="1357"/>
      <c r="G146" s="1357"/>
      <c r="H146" s="1372"/>
      <c r="I146" s="1303"/>
      <c r="J146" s="1301"/>
      <c r="K146" s="1376"/>
      <c r="L146" s="1372"/>
      <c r="M146" s="1382">
        <f t="shared" si="2"/>
        <v>43950</v>
      </c>
      <c r="N146" s="1354">
        <f t="shared" si="1"/>
        <v>0</v>
      </c>
      <c r="O146" s="1383">
        <f t="shared" ref="O146:S146" si="248">$AD146*O$27</f>
        <v>0</v>
      </c>
      <c r="P146" s="1383">
        <f t="shared" si="248"/>
        <v>0</v>
      </c>
      <c r="Q146" s="1383">
        <f t="shared" si="248"/>
        <v>0</v>
      </c>
      <c r="R146" s="1383">
        <f t="shared" si="248"/>
        <v>0</v>
      </c>
      <c r="S146" s="1383">
        <f t="shared" si="248"/>
        <v>0</v>
      </c>
      <c r="T146" s="1383">
        <f t="shared" ref="T146:X146" si="249">$AE146*T$27</f>
        <v>0</v>
      </c>
      <c r="U146" s="1383">
        <f t="shared" si="249"/>
        <v>0</v>
      </c>
      <c r="V146" s="1383">
        <f t="shared" si="249"/>
        <v>0</v>
      </c>
      <c r="W146" s="1383">
        <f t="shared" si="249"/>
        <v>0</v>
      </c>
      <c r="X146" s="1383">
        <f t="shared" si="249"/>
        <v>0</v>
      </c>
      <c r="Y146" s="1383">
        <f t="shared" si="5"/>
        <v>0</v>
      </c>
      <c r="Z146" s="1383">
        <f t="shared" si="6"/>
        <v>0</v>
      </c>
      <c r="AA146" s="1383">
        <f t="shared" si="7"/>
        <v>0</v>
      </c>
      <c r="AB146" s="1383">
        <f t="shared" si="8"/>
        <v>0</v>
      </c>
      <c r="AC146" s="5">
        <f t="shared" si="9"/>
        <v>119</v>
      </c>
      <c r="AD146" s="1383">
        <f t="shared" si="10"/>
        <v>0</v>
      </c>
      <c r="AE146" s="1383">
        <f t="shared" si="11"/>
        <v>0</v>
      </c>
      <c r="AF146" s="1305" t="e">
        <f t="shared" si="12"/>
        <v>#DIV/0!</v>
      </c>
      <c r="AG146" s="1305" t="e">
        <f t="shared" si="13"/>
        <v>#DIV/0!</v>
      </c>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row>
    <row r="147" spans="1:57" ht="14.25" customHeight="1">
      <c r="A147" s="1376">
        <v>43950</v>
      </c>
      <c r="B147" s="1301"/>
      <c r="C147" s="1372"/>
      <c r="D147" s="1376">
        <v>43585</v>
      </c>
      <c r="E147" s="1357"/>
      <c r="F147" s="1357"/>
      <c r="G147" s="1357"/>
      <c r="H147" s="1372"/>
      <c r="I147" s="1303"/>
      <c r="J147" s="1301"/>
      <c r="K147" s="1376"/>
      <c r="L147" s="1372"/>
      <c r="M147" s="1382">
        <f t="shared" si="2"/>
        <v>43951</v>
      </c>
      <c r="N147" s="1354">
        <f t="shared" si="1"/>
        <v>0</v>
      </c>
      <c r="O147" s="1383">
        <f t="shared" ref="O147:S147" si="250">$AD147*O$27</f>
        <v>0</v>
      </c>
      <c r="P147" s="1383">
        <f t="shared" si="250"/>
        <v>0</v>
      </c>
      <c r="Q147" s="1383">
        <f t="shared" si="250"/>
        <v>0</v>
      </c>
      <c r="R147" s="1383">
        <f t="shared" si="250"/>
        <v>0</v>
      </c>
      <c r="S147" s="1383">
        <f t="shared" si="250"/>
        <v>0</v>
      </c>
      <c r="T147" s="1383">
        <f t="shared" ref="T147:X147" si="251">$AE147*T$27</f>
        <v>0</v>
      </c>
      <c r="U147" s="1383">
        <f t="shared" si="251"/>
        <v>0</v>
      </c>
      <c r="V147" s="1383">
        <f t="shared" si="251"/>
        <v>0</v>
      </c>
      <c r="W147" s="1383">
        <f t="shared" si="251"/>
        <v>0</v>
      </c>
      <c r="X147" s="1383">
        <f t="shared" si="251"/>
        <v>0</v>
      </c>
      <c r="Y147" s="1383">
        <f t="shared" si="5"/>
        <v>0</v>
      </c>
      <c r="Z147" s="1383">
        <f t="shared" si="6"/>
        <v>0</v>
      </c>
      <c r="AA147" s="1383">
        <f t="shared" si="7"/>
        <v>0</v>
      </c>
      <c r="AB147" s="1383">
        <f t="shared" si="8"/>
        <v>0</v>
      </c>
      <c r="AC147" s="5">
        <f t="shared" si="9"/>
        <v>120</v>
      </c>
      <c r="AD147" s="1383">
        <f t="shared" si="10"/>
        <v>0</v>
      </c>
      <c r="AE147" s="1383">
        <f t="shared" si="11"/>
        <v>0</v>
      </c>
      <c r="AF147" s="1305" t="e">
        <f t="shared" si="12"/>
        <v>#DIV/0!</v>
      </c>
      <c r="AG147" s="1305" t="e">
        <f t="shared" si="13"/>
        <v>#DIV/0!</v>
      </c>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row>
    <row r="148" spans="1:57" ht="14.25" customHeight="1">
      <c r="A148" s="1376">
        <v>43951</v>
      </c>
      <c r="B148" s="1301"/>
      <c r="C148" s="1372"/>
      <c r="D148" s="1376">
        <v>43586</v>
      </c>
      <c r="E148" s="1357"/>
      <c r="F148" s="1357"/>
      <c r="G148" s="1357"/>
      <c r="H148" s="1372"/>
      <c r="I148" s="1303"/>
      <c r="J148" s="1301"/>
      <c r="K148" s="1376"/>
      <c r="L148" s="1372"/>
      <c r="M148" s="1382">
        <f t="shared" si="2"/>
        <v>43952</v>
      </c>
      <c r="N148" s="1354">
        <f t="shared" si="1"/>
        <v>0</v>
      </c>
      <c r="O148" s="1383">
        <f t="shared" ref="O148:S148" si="252">$AD148*O$27</f>
        <v>0</v>
      </c>
      <c r="P148" s="1383">
        <f t="shared" si="252"/>
        <v>0</v>
      </c>
      <c r="Q148" s="1383">
        <f t="shared" si="252"/>
        <v>0</v>
      </c>
      <c r="R148" s="1383">
        <f t="shared" si="252"/>
        <v>0</v>
      </c>
      <c r="S148" s="1383">
        <f t="shared" si="252"/>
        <v>0</v>
      </c>
      <c r="T148" s="1383">
        <f t="shared" ref="T148:X148" si="253">$AE148*T$27</f>
        <v>0</v>
      </c>
      <c r="U148" s="1383">
        <f t="shared" si="253"/>
        <v>0</v>
      </c>
      <c r="V148" s="1383">
        <f t="shared" si="253"/>
        <v>0</v>
      </c>
      <c r="W148" s="1383">
        <f t="shared" si="253"/>
        <v>0</v>
      </c>
      <c r="X148" s="1383">
        <f t="shared" si="253"/>
        <v>0</v>
      </c>
      <c r="Y148" s="1383">
        <f t="shared" si="5"/>
        <v>0</v>
      </c>
      <c r="Z148" s="1383">
        <f t="shared" si="6"/>
        <v>0</v>
      </c>
      <c r="AA148" s="1383">
        <f t="shared" si="7"/>
        <v>0</v>
      </c>
      <c r="AB148" s="1383">
        <f t="shared" si="8"/>
        <v>0</v>
      </c>
      <c r="AC148" s="5">
        <f t="shared" si="9"/>
        <v>121</v>
      </c>
      <c r="AD148" s="1383">
        <f t="shared" si="10"/>
        <v>0</v>
      </c>
      <c r="AE148" s="1383">
        <f t="shared" si="11"/>
        <v>0</v>
      </c>
      <c r="AF148" s="1305" t="e">
        <f t="shared" si="12"/>
        <v>#DIV/0!</v>
      </c>
      <c r="AG148" s="1305" t="e">
        <f t="shared" si="13"/>
        <v>#DIV/0!</v>
      </c>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row>
    <row r="149" spans="1:57" ht="14.25" customHeight="1">
      <c r="A149" s="1376">
        <v>43952</v>
      </c>
      <c r="B149" s="1301"/>
      <c r="C149" s="1372"/>
      <c r="D149" s="1376">
        <v>43587</v>
      </c>
      <c r="E149" s="1357"/>
      <c r="F149" s="1357"/>
      <c r="G149" s="1357"/>
      <c r="H149" s="1372"/>
      <c r="I149" s="1303"/>
      <c r="J149" s="1301"/>
      <c r="K149" s="1376"/>
      <c r="L149" s="1372"/>
      <c r="M149" s="1382">
        <f t="shared" si="2"/>
        <v>43953</v>
      </c>
      <c r="N149" s="1354">
        <f t="shared" si="1"/>
        <v>0</v>
      </c>
      <c r="O149" s="1383">
        <f t="shared" ref="O149:S149" si="254">$AD149*O$27</f>
        <v>0</v>
      </c>
      <c r="P149" s="1383">
        <f t="shared" si="254"/>
        <v>0</v>
      </c>
      <c r="Q149" s="1383">
        <f t="shared" si="254"/>
        <v>0</v>
      </c>
      <c r="R149" s="1383">
        <f t="shared" si="254"/>
        <v>0</v>
      </c>
      <c r="S149" s="1383">
        <f t="shared" si="254"/>
        <v>0</v>
      </c>
      <c r="T149" s="1383">
        <f t="shared" ref="T149:X149" si="255">$AE149*T$27</f>
        <v>0</v>
      </c>
      <c r="U149" s="1383">
        <f t="shared" si="255"/>
        <v>0</v>
      </c>
      <c r="V149" s="1383">
        <f t="shared" si="255"/>
        <v>0</v>
      </c>
      <c r="W149" s="1383">
        <f t="shared" si="255"/>
        <v>0</v>
      </c>
      <c r="X149" s="1383">
        <f t="shared" si="255"/>
        <v>0</v>
      </c>
      <c r="Y149" s="1383">
        <f t="shared" si="5"/>
        <v>0</v>
      </c>
      <c r="Z149" s="1383">
        <f t="shared" si="6"/>
        <v>0</v>
      </c>
      <c r="AA149" s="1383">
        <f t="shared" si="7"/>
        <v>0</v>
      </c>
      <c r="AB149" s="1383">
        <f t="shared" si="8"/>
        <v>0</v>
      </c>
      <c r="AC149" s="5">
        <f t="shared" si="9"/>
        <v>122</v>
      </c>
      <c r="AD149" s="1383">
        <f t="shared" si="10"/>
        <v>0</v>
      </c>
      <c r="AE149" s="1383">
        <f t="shared" si="11"/>
        <v>0</v>
      </c>
      <c r="AF149" s="1305" t="e">
        <f t="shared" si="12"/>
        <v>#DIV/0!</v>
      </c>
      <c r="AG149" s="1305" t="e">
        <f t="shared" si="13"/>
        <v>#DIV/0!</v>
      </c>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row>
    <row r="150" spans="1:57" ht="14.25" customHeight="1">
      <c r="A150" s="1376">
        <v>43953</v>
      </c>
      <c r="B150" s="1301"/>
      <c r="C150" s="1372"/>
      <c r="D150" s="1376">
        <v>43588</v>
      </c>
      <c r="E150" s="1357"/>
      <c r="F150" s="1357"/>
      <c r="G150" s="1357"/>
      <c r="H150" s="1372"/>
      <c r="I150" s="1303"/>
      <c r="J150" s="1301"/>
      <c r="K150" s="1376"/>
      <c r="L150" s="1372"/>
      <c r="M150" s="1382">
        <f t="shared" si="2"/>
        <v>43954</v>
      </c>
      <c r="N150" s="1354">
        <f t="shared" si="1"/>
        <v>0</v>
      </c>
      <c r="O150" s="1383">
        <f t="shared" ref="O150:S150" si="256">$AD150*O$27</f>
        <v>0</v>
      </c>
      <c r="P150" s="1383">
        <f t="shared" si="256"/>
        <v>0</v>
      </c>
      <c r="Q150" s="1383">
        <f t="shared" si="256"/>
        <v>0</v>
      </c>
      <c r="R150" s="1383">
        <f t="shared" si="256"/>
        <v>0</v>
      </c>
      <c r="S150" s="1383">
        <f t="shared" si="256"/>
        <v>0</v>
      </c>
      <c r="T150" s="1383">
        <f t="shared" ref="T150:X150" si="257">$AE150*T$27</f>
        <v>0</v>
      </c>
      <c r="U150" s="1383">
        <f t="shared" si="257"/>
        <v>0</v>
      </c>
      <c r="V150" s="1383">
        <f t="shared" si="257"/>
        <v>0</v>
      </c>
      <c r="W150" s="1383">
        <f t="shared" si="257"/>
        <v>0</v>
      </c>
      <c r="X150" s="1383">
        <f t="shared" si="257"/>
        <v>0</v>
      </c>
      <c r="Y150" s="1383">
        <f t="shared" si="5"/>
        <v>0</v>
      </c>
      <c r="Z150" s="1383">
        <f t="shared" si="6"/>
        <v>0</v>
      </c>
      <c r="AA150" s="1383">
        <f t="shared" si="7"/>
        <v>0</v>
      </c>
      <c r="AB150" s="1383">
        <f t="shared" si="8"/>
        <v>0</v>
      </c>
      <c r="AC150" s="5">
        <f t="shared" si="9"/>
        <v>123</v>
      </c>
      <c r="AD150" s="1383">
        <f t="shared" si="10"/>
        <v>0</v>
      </c>
      <c r="AE150" s="1383">
        <f t="shared" si="11"/>
        <v>0</v>
      </c>
      <c r="AF150" s="1305" t="e">
        <f t="shared" si="12"/>
        <v>#DIV/0!</v>
      </c>
      <c r="AG150" s="1305" t="e">
        <f t="shared" si="13"/>
        <v>#DIV/0!</v>
      </c>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row>
    <row r="151" spans="1:57" ht="14.25" customHeight="1">
      <c r="A151" s="1376">
        <v>43954</v>
      </c>
      <c r="B151" s="1301"/>
      <c r="C151" s="1372"/>
      <c r="D151" s="1376">
        <v>43589</v>
      </c>
      <c r="E151" s="1357"/>
      <c r="F151" s="1357"/>
      <c r="G151" s="1357"/>
      <c r="H151" s="1372"/>
      <c r="I151" s="1303"/>
      <c r="J151" s="1301"/>
      <c r="K151" s="1376"/>
      <c r="L151" s="1372"/>
      <c r="M151" s="1382">
        <f t="shared" si="2"/>
        <v>43955</v>
      </c>
      <c r="N151" s="1354">
        <f t="shared" si="1"/>
        <v>0</v>
      </c>
      <c r="O151" s="1383">
        <f t="shared" ref="O151:S151" si="258">$AD151*O$27</f>
        <v>0</v>
      </c>
      <c r="P151" s="1383">
        <f t="shared" si="258"/>
        <v>0</v>
      </c>
      <c r="Q151" s="1383">
        <f t="shared" si="258"/>
        <v>0</v>
      </c>
      <c r="R151" s="1383">
        <f t="shared" si="258"/>
        <v>0</v>
      </c>
      <c r="S151" s="1383">
        <f t="shared" si="258"/>
        <v>0</v>
      </c>
      <c r="T151" s="1383">
        <f t="shared" ref="T151:X151" si="259">$AE151*T$27</f>
        <v>0</v>
      </c>
      <c r="U151" s="1383">
        <f t="shared" si="259"/>
        <v>0</v>
      </c>
      <c r="V151" s="1383">
        <f t="shared" si="259"/>
        <v>0</v>
      </c>
      <c r="W151" s="1383">
        <f t="shared" si="259"/>
        <v>0</v>
      </c>
      <c r="X151" s="1383">
        <f t="shared" si="259"/>
        <v>0</v>
      </c>
      <c r="Y151" s="1383">
        <f t="shared" si="5"/>
        <v>0</v>
      </c>
      <c r="Z151" s="1383">
        <f t="shared" si="6"/>
        <v>0</v>
      </c>
      <c r="AA151" s="1383">
        <f t="shared" si="7"/>
        <v>0</v>
      </c>
      <c r="AB151" s="1383">
        <f t="shared" si="8"/>
        <v>0</v>
      </c>
      <c r="AC151" s="5">
        <f t="shared" si="9"/>
        <v>124</v>
      </c>
      <c r="AD151" s="1383">
        <f t="shared" si="10"/>
        <v>0</v>
      </c>
      <c r="AE151" s="1383">
        <f t="shared" si="11"/>
        <v>0</v>
      </c>
      <c r="AF151" s="1305" t="e">
        <f t="shared" si="12"/>
        <v>#DIV/0!</v>
      </c>
      <c r="AG151" s="1305" t="e">
        <f t="shared" si="13"/>
        <v>#DIV/0!</v>
      </c>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row>
    <row r="152" spans="1:57" ht="14.25" customHeight="1">
      <c r="A152" s="1376">
        <v>43955</v>
      </c>
      <c r="B152" s="1301"/>
      <c r="C152" s="1372"/>
      <c r="D152" s="1376">
        <v>43590</v>
      </c>
      <c r="E152" s="1357"/>
      <c r="F152" s="1357"/>
      <c r="G152" s="1357"/>
      <c r="H152" s="1372"/>
      <c r="I152" s="1303"/>
      <c r="J152" s="1301"/>
      <c r="K152" s="1376"/>
      <c r="L152" s="1372"/>
      <c r="M152" s="1382">
        <f t="shared" si="2"/>
        <v>43956</v>
      </c>
      <c r="N152" s="1354">
        <f t="shared" si="1"/>
        <v>0</v>
      </c>
      <c r="O152" s="1383">
        <f t="shared" ref="O152:S152" si="260">$AD152*O$27</f>
        <v>0</v>
      </c>
      <c r="P152" s="1383">
        <f t="shared" si="260"/>
        <v>0</v>
      </c>
      <c r="Q152" s="1383">
        <f t="shared" si="260"/>
        <v>0</v>
      </c>
      <c r="R152" s="1383">
        <f t="shared" si="260"/>
        <v>0</v>
      </c>
      <c r="S152" s="1383">
        <f t="shared" si="260"/>
        <v>0</v>
      </c>
      <c r="T152" s="1383">
        <f t="shared" ref="T152:X152" si="261">$AE152*T$27</f>
        <v>0</v>
      </c>
      <c r="U152" s="1383">
        <f t="shared" si="261"/>
        <v>0</v>
      </c>
      <c r="V152" s="1383">
        <f t="shared" si="261"/>
        <v>0</v>
      </c>
      <c r="W152" s="1383">
        <f t="shared" si="261"/>
        <v>0</v>
      </c>
      <c r="X152" s="1383">
        <f t="shared" si="261"/>
        <v>0</v>
      </c>
      <c r="Y152" s="1383">
        <f t="shared" si="5"/>
        <v>0</v>
      </c>
      <c r="Z152" s="1383">
        <f t="shared" si="6"/>
        <v>0</v>
      </c>
      <c r="AA152" s="1383">
        <f t="shared" si="7"/>
        <v>0</v>
      </c>
      <c r="AB152" s="1383">
        <f t="shared" si="8"/>
        <v>0</v>
      </c>
      <c r="AC152" s="5">
        <f t="shared" si="9"/>
        <v>125</v>
      </c>
      <c r="AD152" s="1383">
        <f t="shared" si="10"/>
        <v>0</v>
      </c>
      <c r="AE152" s="1383">
        <f t="shared" si="11"/>
        <v>0</v>
      </c>
      <c r="AF152" s="1305" t="e">
        <f t="shared" si="12"/>
        <v>#DIV/0!</v>
      </c>
      <c r="AG152" s="1305" t="e">
        <f t="shared" si="13"/>
        <v>#DIV/0!</v>
      </c>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row>
    <row r="153" spans="1:57" ht="14.25" customHeight="1">
      <c r="A153" s="1376">
        <v>43956</v>
      </c>
      <c r="B153" s="1301"/>
      <c r="C153" s="1372"/>
      <c r="D153" s="1376">
        <v>43591</v>
      </c>
      <c r="E153" s="1357"/>
      <c r="F153" s="1357"/>
      <c r="G153" s="1357"/>
      <c r="H153" s="1372"/>
      <c r="I153" s="1303"/>
      <c r="J153" s="1301"/>
      <c r="K153" s="1376"/>
      <c r="L153" s="1372"/>
      <c r="M153" s="1382">
        <f t="shared" si="2"/>
        <v>43957</v>
      </c>
      <c r="N153" s="1354">
        <f t="shared" si="1"/>
        <v>0</v>
      </c>
      <c r="O153" s="1383">
        <f t="shared" ref="O153:S153" si="262">$AD153*O$27</f>
        <v>0</v>
      </c>
      <c r="P153" s="1383">
        <f t="shared" si="262"/>
        <v>0</v>
      </c>
      <c r="Q153" s="1383">
        <f t="shared" si="262"/>
        <v>0</v>
      </c>
      <c r="R153" s="1383">
        <f t="shared" si="262"/>
        <v>0</v>
      </c>
      <c r="S153" s="1383">
        <f t="shared" si="262"/>
        <v>0</v>
      </c>
      <c r="T153" s="1383">
        <f t="shared" ref="T153:X153" si="263">$AE153*T$27</f>
        <v>0</v>
      </c>
      <c r="U153" s="1383">
        <f t="shared" si="263"/>
        <v>0</v>
      </c>
      <c r="V153" s="1383">
        <f t="shared" si="263"/>
        <v>0</v>
      </c>
      <c r="W153" s="1383">
        <f t="shared" si="263"/>
        <v>0</v>
      </c>
      <c r="X153" s="1383">
        <f t="shared" si="263"/>
        <v>0</v>
      </c>
      <c r="Y153" s="1383">
        <f t="shared" si="5"/>
        <v>0</v>
      </c>
      <c r="Z153" s="1383">
        <f t="shared" si="6"/>
        <v>0</v>
      </c>
      <c r="AA153" s="1383">
        <f t="shared" si="7"/>
        <v>0</v>
      </c>
      <c r="AB153" s="1383">
        <f t="shared" si="8"/>
        <v>0</v>
      </c>
      <c r="AC153" s="5">
        <f t="shared" si="9"/>
        <v>126</v>
      </c>
      <c r="AD153" s="1383">
        <f t="shared" si="10"/>
        <v>0</v>
      </c>
      <c r="AE153" s="1383">
        <f t="shared" si="11"/>
        <v>0</v>
      </c>
      <c r="AF153" s="1305" t="e">
        <f t="shared" si="12"/>
        <v>#DIV/0!</v>
      </c>
      <c r="AG153" s="1305" t="e">
        <f t="shared" si="13"/>
        <v>#DIV/0!</v>
      </c>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row>
    <row r="154" spans="1:57" ht="14.25" customHeight="1">
      <c r="A154" s="1376">
        <v>43957</v>
      </c>
      <c r="B154" s="1301"/>
      <c r="C154" s="1372"/>
      <c r="D154" s="1376">
        <v>43592</v>
      </c>
      <c r="E154" s="1357"/>
      <c r="F154" s="1357"/>
      <c r="G154" s="1357"/>
      <c r="H154" s="1372"/>
      <c r="I154" s="1303"/>
      <c r="J154" s="1301"/>
      <c r="K154" s="1376"/>
      <c r="L154" s="1372"/>
      <c r="M154" s="1382">
        <f t="shared" si="2"/>
        <v>43958</v>
      </c>
      <c r="N154" s="1354">
        <f t="shared" si="1"/>
        <v>0</v>
      </c>
      <c r="O154" s="1383">
        <f t="shared" ref="O154:S154" si="264">$AD154*O$27</f>
        <v>0</v>
      </c>
      <c r="P154" s="1383">
        <f t="shared" si="264"/>
        <v>0</v>
      </c>
      <c r="Q154" s="1383">
        <f t="shared" si="264"/>
        <v>0</v>
      </c>
      <c r="R154" s="1383">
        <f t="shared" si="264"/>
        <v>0</v>
      </c>
      <c r="S154" s="1383">
        <f t="shared" si="264"/>
        <v>0</v>
      </c>
      <c r="T154" s="1383">
        <f t="shared" ref="T154:X154" si="265">$AE154*T$27</f>
        <v>0</v>
      </c>
      <c r="U154" s="1383">
        <f t="shared" si="265"/>
        <v>0</v>
      </c>
      <c r="V154" s="1383">
        <f t="shared" si="265"/>
        <v>0</v>
      </c>
      <c r="W154" s="1383">
        <f t="shared" si="265"/>
        <v>0</v>
      </c>
      <c r="X154" s="1383">
        <f t="shared" si="265"/>
        <v>0</v>
      </c>
      <c r="Y154" s="1383">
        <f t="shared" si="5"/>
        <v>0</v>
      </c>
      <c r="Z154" s="1383">
        <f t="shared" si="6"/>
        <v>0</v>
      </c>
      <c r="AA154" s="1383">
        <f t="shared" si="7"/>
        <v>0</v>
      </c>
      <c r="AB154" s="1383">
        <f t="shared" si="8"/>
        <v>0</v>
      </c>
      <c r="AC154" s="5">
        <f t="shared" si="9"/>
        <v>127</v>
      </c>
      <c r="AD154" s="1383">
        <f t="shared" si="10"/>
        <v>0</v>
      </c>
      <c r="AE154" s="1383">
        <f t="shared" si="11"/>
        <v>0</v>
      </c>
      <c r="AF154" s="1305" t="e">
        <f t="shared" si="12"/>
        <v>#DIV/0!</v>
      </c>
      <c r="AG154" s="1305" t="e">
        <f t="shared" si="13"/>
        <v>#DIV/0!</v>
      </c>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row>
    <row r="155" spans="1:57" ht="14.25" customHeight="1">
      <c r="A155" s="1376">
        <v>43958</v>
      </c>
      <c r="B155" s="1301"/>
      <c r="C155" s="1372"/>
      <c r="D155" s="1376">
        <v>43593</v>
      </c>
      <c r="E155" s="1357"/>
      <c r="F155" s="1357"/>
      <c r="G155" s="1357"/>
      <c r="H155" s="1372"/>
      <c r="I155" s="1303"/>
      <c r="J155" s="1301"/>
      <c r="K155" s="1376"/>
      <c r="L155" s="1372"/>
      <c r="M155" s="1382">
        <f t="shared" si="2"/>
        <v>43959</v>
      </c>
      <c r="N155" s="1354">
        <f t="shared" si="1"/>
        <v>0</v>
      </c>
      <c r="O155" s="1383">
        <f t="shared" ref="O155:S155" si="266">$AD155*O$27</f>
        <v>0</v>
      </c>
      <c r="P155" s="1383">
        <f t="shared" si="266"/>
        <v>0</v>
      </c>
      <c r="Q155" s="1383">
        <f t="shared" si="266"/>
        <v>0</v>
      </c>
      <c r="R155" s="1383">
        <f t="shared" si="266"/>
        <v>0</v>
      </c>
      <c r="S155" s="1383">
        <f t="shared" si="266"/>
        <v>0</v>
      </c>
      <c r="T155" s="1383">
        <f t="shared" ref="T155:X155" si="267">$AE155*T$27</f>
        <v>0</v>
      </c>
      <c r="U155" s="1383">
        <f t="shared" si="267"/>
        <v>0</v>
      </c>
      <c r="V155" s="1383">
        <f t="shared" si="267"/>
        <v>0</v>
      </c>
      <c r="W155" s="1383">
        <f t="shared" si="267"/>
        <v>0</v>
      </c>
      <c r="X155" s="1383">
        <f t="shared" si="267"/>
        <v>0</v>
      </c>
      <c r="Y155" s="1383">
        <f t="shared" si="5"/>
        <v>0</v>
      </c>
      <c r="Z155" s="1383">
        <f t="shared" si="6"/>
        <v>0</v>
      </c>
      <c r="AA155" s="1383">
        <f t="shared" si="7"/>
        <v>0</v>
      </c>
      <c r="AB155" s="1383">
        <f t="shared" si="8"/>
        <v>0</v>
      </c>
      <c r="AC155" s="5">
        <f t="shared" si="9"/>
        <v>128</v>
      </c>
      <c r="AD155" s="1383">
        <f t="shared" si="10"/>
        <v>0</v>
      </c>
      <c r="AE155" s="1383">
        <f t="shared" si="11"/>
        <v>0</v>
      </c>
      <c r="AF155" s="1305" t="e">
        <f t="shared" si="12"/>
        <v>#DIV/0!</v>
      </c>
      <c r="AG155" s="1305" t="e">
        <f t="shared" si="13"/>
        <v>#DIV/0!</v>
      </c>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row>
    <row r="156" spans="1:57" ht="14.25" customHeight="1">
      <c r="A156" s="1376">
        <v>43959</v>
      </c>
      <c r="B156" s="1301"/>
      <c r="C156" s="1372"/>
      <c r="D156" s="1376">
        <v>43594</v>
      </c>
      <c r="E156" s="1357"/>
      <c r="F156" s="1357"/>
      <c r="G156" s="1357"/>
      <c r="H156" s="1372"/>
      <c r="I156" s="1303"/>
      <c r="J156" s="1301"/>
      <c r="K156" s="1376"/>
      <c r="L156" s="1372"/>
      <c r="M156" s="1382">
        <f t="shared" si="2"/>
        <v>43960</v>
      </c>
      <c r="N156" s="1354">
        <f t="shared" si="1"/>
        <v>0</v>
      </c>
      <c r="O156" s="1383">
        <f t="shared" ref="O156:S156" si="268">$AD156*O$27</f>
        <v>0</v>
      </c>
      <c r="P156" s="1383">
        <f t="shared" si="268"/>
        <v>0</v>
      </c>
      <c r="Q156" s="1383">
        <f t="shared" si="268"/>
        <v>0</v>
      </c>
      <c r="R156" s="1383">
        <f t="shared" si="268"/>
        <v>0</v>
      </c>
      <c r="S156" s="1383">
        <f t="shared" si="268"/>
        <v>0</v>
      </c>
      <c r="T156" s="1383">
        <f t="shared" ref="T156:X156" si="269">$AE156*T$27</f>
        <v>0</v>
      </c>
      <c r="U156" s="1383">
        <f t="shared" si="269"/>
        <v>0</v>
      </c>
      <c r="V156" s="1383">
        <f t="shared" si="269"/>
        <v>0</v>
      </c>
      <c r="W156" s="1383">
        <f t="shared" si="269"/>
        <v>0</v>
      </c>
      <c r="X156" s="1383">
        <f t="shared" si="269"/>
        <v>0</v>
      </c>
      <c r="Y156" s="1383">
        <f t="shared" si="5"/>
        <v>0</v>
      </c>
      <c r="Z156" s="1383">
        <f t="shared" si="6"/>
        <v>0</v>
      </c>
      <c r="AA156" s="1383">
        <f t="shared" si="7"/>
        <v>0</v>
      </c>
      <c r="AB156" s="1383">
        <f t="shared" si="8"/>
        <v>0</v>
      </c>
      <c r="AC156" s="5">
        <f t="shared" si="9"/>
        <v>129</v>
      </c>
      <c r="AD156" s="1383">
        <f t="shared" si="10"/>
        <v>0</v>
      </c>
      <c r="AE156" s="1383">
        <f t="shared" si="11"/>
        <v>0</v>
      </c>
      <c r="AF156" s="1305" t="e">
        <f t="shared" si="12"/>
        <v>#DIV/0!</v>
      </c>
      <c r="AG156" s="1305" t="e">
        <f t="shared" si="13"/>
        <v>#DIV/0!</v>
      </c>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row>
    <row r="157" spans="1:57" ht="14.25" customHeight="1">
      <c r="A157" s="1376">
        <v>43960</v>
      </c>
      <c r="B157" s="1301"/>
      <c r="C157" s="1372"/>
      <c r="D157" s="1376">
        <v>43595</v>
      </c>
      <c r="E157" s="1357"/>
      <c r="F157" s="1357"/>
      <c r="G157" s="1357"/>
      <c r="H157" s="1372"/>
      <c r="I157" s="1303"/>
      <c r="J157" s="1301"/>
      <c r="K157" s="1376"/>
      <c r="L157" s="1372"/>
      <c r="M157" s="1382">
        <f t="shared" si="2"/>
        <v>43961</v>
      </c>
      <c r="N157" s="1354">
        <f t="shared" si="1"/>
        <v>0</v>
      </c>
      <c r="O157" s="1383">
        <f t="shared" ref="O157:S157" si="270">$AD157*O$27</f>
        <v>0</v>
      </c>
      <c r="P157" s="1383">
        <f t="shared" si="270"/>
        <v>0</v>
      </c>
      <c r="Q157" s="1383">
        <f t="shared" si="270"/>
        <v>0</v>
      </c>
      <c r="R157" s="1383">
        <f t="shared" si="270"/>
        <v>0</v>
      </c>
      <c r="S157" s="1383">
        <f t="shared" si="270"/>
        <v>0</v>
      </c>
      <c r="T157" s="1383">
        <f t="shared" ref="T157:X157" si="271">$AE157*T$27</f>
        <v>0</v>
      </c>
      <c r="U157" s="1383">
        <f t="shared" si="271"/>
        <v>0</v>
      </c>
      <c r="V157" s="1383">
        <f t="shared" si="271"/>
        <v>0</v>
      </c>
      <c r="W157" s="1383">
        <f t="shared" si="271"/>
        <v>0</v>
      </c>
      <c r="X157" s="1383">
        <f t="shared" si="271"/>
        <v>0</v>
      </c>
      <c r="Y157" s="1383">
        <f t="shared" si="5"/>
        <v>0</v>
      </c>
      <c r="Z157" s="1383">
        <f t="shared" si="6"/>
        <v>0</v>
      </c>
      <c r="AA157" s="1383">
        <f t="shared" si="7"/>
        <v>0</v>
      </c>
      <c r="AB157" s="1383">
        <f t="shared" si="8"/>
        <v>0</v>
      </c>
      <c r="AC157" s="5">
        <f t="shared" si="9"/>
        <v>130</v>
      </c>
      <c r="AD157" s="1383">
        <f t="shared" si="10"/>
        <v>0</v>
      </c>
      <c r="AE157" s="1383">
        <f t="shared" si="11"/>
        <v>0</v>
      </c>
      <c r="AF157" s="1305" t="e">
        <f t="shared" si="12"/>
        <v>#DIV/0!</v>
      </c>
      <c r="AG157" s="1305" t="e">
        <f t="shared" si="13"/>
        <v>#DIV/0!</v>
      </c>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row>
    <row r="158" spans="1:57" ht="14.25" customHeight="1">
      <c r="A158" s="1376">
        <v>43961</v>
      </c>
      <c r="B158" s="1301"/>
      <c r="C158" s="1372"/>
      <c r="D158" s="1376">
        <v>43596</v>
      </c>
      <c r="E158" s="1357"/>
      <c r="F158" s="1357"/>
      <c r="G158" s="1357"/>
      <c r="H158" s="1372"/>
      <c r="I158" s="1303"/>
      <c r="J158" s="1301"/>
      <c r="K158" s="1376"/>
      <c r="L158" s="1372"/>
      <c r="M158" s="1382">
        <f t="shared" si="2"/>
        <v>43962</v>
      </c>
      <c r="N158" s="1354">
        <f t="shared" si="1"/>
        <v>0</v>
      </c>
      <c r="O158" s="1383">
        <f t="shared" ref="O158:S158" si="272">$AD158*O$27</f>
        <v>0</v>
      </c>
      <c r="P158" s="1383">
        <f t="shared" si="272"/>
        <v>0</v>
      </c>
      <c r="Q158" s="1383">
        <f t="shared" si="272"/>
        <v>0</v>
      </c>
      <c r="R158" s="1383">
        <f t="shared" si="272"/>
        <v>0</v>
      </c>
      <c r="S158" s="1383">
        <f t="shared" si="272"/>
        <v>0</v>
      </c>
      <c r="T158" s="1383">
        <f t="shared" ref="T158:X158" si="273">$AE158*T$27</f>
        <v>0</v>
      </c>
      <c r="U158" s="1383">
        <f t="shared" si="273"/>
        <v>0</v>
      </c>
      <c r="V158" s="1383">
        <f t="shared" si="273"/>
        <v>0</v>
      </c>
      <c r="W158" s="1383">
        <f t="shared" si="273"/>
        <v>0</v>
      </c>
      <c r="X158" s="1383">
        <f t="shared" si="273"/>
        <v>0</v>
      </c>
      <c r="Y158" s="1383">
        <f t="shared" si="5"/>
        <v>0</v>
      </c>
      <c r="Z158" s="1383">
        <f t="shared" si="6"/>
        <v>0</v>
      </c>
      <c r="AA158" s="1383">
        <f t="shared" si="7"/>
        <v>0</v>
      </c>
      <c r="AB158" s="1383">
        <f t="shared" si="8"/>
        <v>0</v>
      </c>
      <c r="AC158" s="5">
        <f t="shared" si="9"/>
        <v>131</v>
      </c>
      <c r="AD158" s="1383">
        <f t="shared" si="10"/>
        <v>0</v>
      </c>
      <c r="AE158" s="1383">
        <f t="shared" si="11"/>
        <v>0</v>
      </c>
      <c r="AF158" s="1305" t="e">
        <f t="shared" si="12"/>
        <v>#DIV/0!</v>
      </c>
      <c r="AG158" s="1305" t="e">
        <f t="shared" si="13"/>
        <v>#DIV/0!</v>
      </c>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row>
    <row r="159" spans="1:57" ht="14.25" customHeight="1">
      <c r="A159" s="1376">
        <v>43962</v>
      </c>
      <c r="B159" s="1301"/>
      <c r="C159" s="1372"/>
      <c r="D159" s="1376">
        <v>43597</v>
      </c>
      <c r="E159" s="1357"/>
      <c r="F159" s="1357"/>
      <c r="G159" s="1357"/>
      <c r="H159" s="1372"/>
      <c r="I159" s="1303"/>
      <c r="J159" s="1301"/>
      <c r="K159" s="1376"/>
      <c r="L159" s="1372"/>
      <c r="M159" s="1382">
        <f t="shared" si="2"/>
        <v>43963</v>
      </c>
      <c r="N159" s="1354">
        <f t="shared" si="1"/>
        <v>0</v>
      </c>
      <c r="O159" s="1383">
        <f t="shared" ref="O159:S159" si="274">$AD159*O$27</f>
        <v>0</v>
      </c>
      <c r="P159" s="1383">
        <f t="shared" si="274"/>
        <v>0</v>
      </c>
      <c r="Q159" s="1383">
        <f t="shared" si="274"/>
        <v>0</v>
      </c>
      <c r="R159" s="1383">
        <f t="shared" si="274"/>
        <v>0</v>
      </c>
      <c r="S159" s="1383">
        <f t="shared" si="274"/>
        <v>0</v>
      </c>
      <c r="T159" s="1383">
        <f t="shared" ref="T159:X159" si="275">$AE159*T$27</f>
        <v>0</v>
      </c>
      <c r="U159" s="1383">
        <f t="shared" si="275"/>
        <v>0</v>
      </c>
      <c r="V159" s="1383">
        <f t="shared" si="275"/>
        <v>0</v>
      </c>
      <c r="W159" s="1383">
        <f t="shared" si="275"/>
        <v>0</v>
      </c>
      <c r="X159" s="1383">
        <f t="shared" si="275"/>
        <v>0</v>
      </c>
      <c r="Y159" s="1383">
        <f t="shared" si="5"/>
        <v>0</v>
      </c>
      <c r="Z159" s="1383">
        <f t="shared" si="6"/>
        <v>0</v>
      </c>
      <c r="AA159" s="1383">
        <f t="shared" si="7"/>
        <v>0</v>
      </c>
      <c r="AB159" s="1383">
        <f t="shared" si="8"/>
        <v>0</v>
      </c>
      <c r="AC159" s="5">
        <f t="shared" si="9"/>
        <v>132</v>
      </c>
      <c r="AD159" s="1383">
        <f t="shared" si="10"/>
        <v>0</v>
      </c>
      <c r="AE159" s="1383">
        <f t="shared" si="11"/>
        <v>0</v>
      </c>
      <c r="AF159" s="1305" t="e">
        <f t="shared" si="12"/>
        <v>#DIV/0!</v>
      </c>
      <c r="AG159" s="1305" t="e">
        <f t="shared" si="13"/>
        <v>#DIV/0!</v>
      </c>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row>
    <row r="160" spans="1:57" ht="14.25" customHeight="1">
      <c r="A160" s="1376">
        <v>43963</v>
      </c>
      <c r="B160" s="1301"/>
      <c r="C160" s="1372"/>
      <c r="D160" s="1376">
        <v>43598</v>
      </c>
      <c r="E160" s="1357"/>
      <c r="F160" s="1357"/>
      <c r="G160" s="1357"/>
      <c r="H160" s="1372"/>
      <c r="I160" s="1303"/>
      <c r="J160" s="1301"/>
      <c r="K160" s="1376"/>
      <c r="L160" s="1372"/>
      <c r="M160" s="1382">
        <f t="shared" si="2"/>
        <v>43964</v>
      </c>
      <c r="N160" s="1354">
        <f t="shared" si="1"/>
        <v>0</v>
      </c>
      <c r="O160" s="1383">
        <f t="shared" ref="O160:S160" si="276">$AD160*O$27</f>
        <v>0</v>
      </c>
      <c r="P160" s="1383">
        <f t="shared" si="276"/>
        <v>0</v>
      </c>
      <c r="Q160" s="1383">
        <f t="shared" si="276"/>
        <v>0</v>
      </c>
      <c r="R160" s="1383">
        <f t="shared" si="276"/>
        <v>0</v>
      </c>
      <c r="S160" s="1383">
        <f t="shared" si="276"/>
        <v>0</v>
      </c>
      <c r="T160" s="1383">
        <f t="shared" ref="T160:X160" si="277">$AE160*T$27</f>
        <v>0</v>
      </c>
      <c r="U160" s="1383">
        <f t="shared" si="277"/>
        <v>0</v>
      </c>
      <c r="V160" s="1383">
        <f t="shared" si="277"/>
        <v>0</v>
      </c>
      <c r="W160" s="1383">
        <f t="shared" si="277"/>
        <v>0</v>
      </c>
      <c r="X160" s="1383">
        <f t="shared" si="277"/>
        <v>0</v>
      </c>
      <c r="Y160" s="1383">
        <f t="shared" si="5"/>
        <v>0</v>
      </c>
      <c r="Z160" s="1383">
        <f t="shared" si="6"/>
        <v>0</v>
      </c>
      <c r="AA160" s="1383">
        <f t="shared" si="7"/>
        <v>0</v>
      </c>
      <c r="AB160" s="1383">
        <f t="shared" si="8"/>
        <v>0</v>
      </c>
      <c r="AC160" s="5">
        <f t="shared" si="9"/>
        <v>133</v>
      </c>
      <c r="AD160" s="1383">
        <f t="shared" si="10"/>
        <v>0</v>
      </c>
      <c r="AE160" s="1383">
        <f t="shared" si="11"/>
        <v>0</v>
      </c>
      <c r="AF160" s="1305" t="e">
        <f t="shared" si="12"/>
        <v>#DIV/0!</v>
      </c>
      <c r="AG160" s="1305" t="e">
        <f t="shared" si="13"/>
        <v>#DIV/0!</v>
      </c>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row>
    <row r="161" spans="1:57" ht="14.25" customHeight="1">
      <c r="A161" s="1376">
        <v>43964</v>
      </c>
      <c r="B161" s="1301"/>
      <c r="C161" s="1372"/>
      <c r="D161" s="1376">
        <v>43599</v>
      </c>
      <c r="E161" s="1357"/>
      <c r="F161" s="1357"/>
      <c r="G161" s="1357"/>
      <c r="H161" s="1372"/>
      <c r="I161" s="1303"/>
      <c r="J161" s="1301"/>
      <c r="K161" s="1376"/>
      <c r="L161" s="1372"/>
      <c r="M161" s="1382">
        <f t="shared" si="2"/>
        <v>43965</v>
      </c>
      <c r="N161" s="1354">
        <f t="shared" si="1"/>
        <v>0</v>
      </c>
      <c r="O161" s="1383">
        <f t="shared" ref="O161:S161" si="278">$AD161*O$27</f>
        <v>0</v>
      </c>
      <c r="P161" s="1383">
        <f t="shared" si="278"/>
        <v>0</v>
      </c>
      <c r="Q161" s="1383">
        <f t="shared" si="278"/>
        <v>0</v>
      </c>
      <c r="R161" s="1383">
        <f t="shared" si="278"/>
        <v>0</v>
      </c>
      <c r="S161" s="1383">
        <f t="shared" si="278"/>
        <v>0</v>
      </c>
      <c r="T161" s="1383">
        <f t="shared" ref="T161:X161" si="279">$AE161*T$27</f>
        <v>0</v>
      </c>
      <c r="U161" s="1383">
        <f t="shared" si="279"/>
        <v>0</v>
      </c>
      <c r="V161" s="1383">
        <f t="shared" si="279"/>
        <v>0</v>
      </c>
      <c r="W161" s="1383">
        <f t="shared" si="279"/>
        <v>0</v>
      </c>
      <c r="X161" s="1383">
        <f t="shared" si="279"/>
        <v>0</v>
      </c>
      <c r="Y161" s="1383">
        <f t="shared" si="5"/>
        <v>0</v>
      </c>
      <c r="Z161" s="1383">
        <f t="shared" si="6"/>
        <v>0</v>
      </c>
      <c r="AA161" s="1383">
        <f t="shared" si="7"/>
        <v>0</v>
      </c>
      <c r="AB161" s="1383">
        <f t="shared" si="8"/>
        <v>0</v>
      </c>
      <c r="AC161" s="5">
        <f t="shared" si="9"/>
        <v>134</v>
      </c>
      <c r="AD161" s="1383">
        <f t="shared" si="10"/>
        <v>0</v>
      </c>
      <c r="AE161" s="1383">
        <f t="shared" si="11"/>
        <v>0</v>
      </c>
      <c r="AF161" s="1305" t="e">
        <f t="shared" si="12"/>
        <v>#DIV/0!</v>
      </c>
      <c r="AG161" s="1305" t="e">
        <f t="shared" si="13"/>
        <v>#DIV/0!</v>
      </c>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row>
    <row r="162" spans="1:57" ht="14.25" customHeight="1">
      <c r="A162" s="1376">
        <v>43965</v>
      </c>
      <c r="B162" s="1301"/>
      <c r="C162" s="1372"/>
      <c r="D162" s="1376">
        <v>43600</v>
      </c>
      <c r="E162" s="1357"/>
      <c r="F162" s="1357"/>
      <c r="G162" s="1357"/>
      <c r="H162" s="1372"/>
      <c r="I162" s="1303"/>
      <c r="J162" s="1301"/>
      <c r="K162" s="1376"/>
      <c r="L162" s="1372"/>
      <c r="M162" s="1382">
        <f t="shared" si="2"/>
        <v>43966</v>
      </c>
      <c r="N162" s="1354">
        <f t="shared" si="1"/>
        <v>0</v>
      </c>
      <c r="O162" s="1383">
        <f t="shared" ref="O162:S162" si="280">$AD162*O$27</f>
        <v>0</v>
      </c>
      <c r="P162" s="1383">
        <f t="shared" si="280"/>
        <v>0</v>
      </c>
      <c r="Q162" s="1383">
        <f t="shared" si="280"/>
        <v>0</v>
      </c>
      <c r="R162" s="1383">
        <f t="shared" si="280"/>
        <v>0</v>
      </c>
      <c r="S162" s="1383">
        <f t="shared" si="280"/>
        <v>0</v>
      </c>
      <c r="T162" s="1383">
        <f t="shared" ref="T162:X162" si="281">$AE162*T$27</f>
        <v>0</v>
      </c>
      <c r="U162" s="1383">
        <f t="shared" si="281"/>
        <v>0</v>
      </c>
      <c r="V162" s="1383">
        <f t="shared" si="281"/>
        <v>0</v>
      </c>
      <c r="W162" s="1383">
        <f t="shared" si="281"/>
        <v>0</v>
      </c>
      <c r="X162" s="1383">
        <f t="shared" si="281"/>
        <v>0</v>
      </c>
      <c r="Y162" s="1383">
        <f t="shared" si="5"/>
        <v>0</v>
      </c>
      <c r="Z162" s="1383">
        <f t="shared" si="6"/>
        <v>0</v>
      </c>
      <c r="AA162" s="1383">
        <f t="shared" si="7"/>
        <v>0</v>
      </c>
      <c r="AB162" s="1383">
        <f t="shared" si="8"/>
        <v>0</v>
      </c>
      <c r="AC162" s="5">
        <f t="shared" si="9"/>
        <v>135</v>
      </c>
      <c r="AD162" s="1383">
        <f t="shared" si="10"/>
        <v>0</v>
      </c>
      <c r="AE162" s="1383">
        <f t="shared" si="11"/>
        <v>0</v>
      </c>
      <c r="AF162" s="1305" t="e">
        <f t="shared" si="12"/>
        <v>#DIV/0!</v>
      </c>
      <c r="AG162" s="1305" t="e">
        <f t="shared" si="13"/>
        <v>#DIV/0!</v>
      </c>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row>
    <row r="163" spans="1:57" ht="14.25" customHeight="1">
      <c r="A163" s="1376">
        <v>43966</v>
      </c>
      <c r="B163" s="1301"/>
      <c r="C163" s="1372"/>
      <c r="D163" s="1376">
        <v>43601</v>
      </c>
      <c r="E163" s="1357"/>
      <c r="F163" s="1357"/>
      <c r="G163" s="1357"/>
      <c r="H163" s="1372"/>
      <c r="I163" s="1303"/>
      <c r="J163" s="1301"/>
      <c r="K163" s="1376"/>
      <c r="L163" s="1372"/>
      <c r="M163" s="1382">
        <f t="shared" si="2"/>
        <v>43967</v>
      </c>
      <c r="N163" s="1354">
        <f t="shared" si="1"/>
        <v>0</v>
      </c>
      <c r="O163" s="1383">
        <f t="shared" ref="O163:S163" si="282">$AD163*O$27</f>
        <v>0</v>
      </c>
      <c r="P163" s="1383">
        <f t="shared" si="282"/>
        <v>0</v>
      </c>
      <c r="Q163" s="1383">
        <f t="shared" si="282"/>
        <v>0</v>
      </c>
      <c r="R163" s="1383">
        <f t="shared" si="282"/>
        <v>0</v>
      </c>
      <c r="S163" s="1383">
        <f t="shared" si="282"/>
        <v>0</v>
      </c>
      <c r="T163" s="1383">
        <f t="shared" ref="T163:X163" si="283">$AE163*T$27</f>
        <v>0</v>
      </c>
      <c r="U163" s="1383">
        <f t="shared" si="283"/>
        <v>0</v>
      </c>
      <c r="V163" s="1383">
        <f t="shared" si="283"/>
        <v>0</v>
      </c>
      <c r="W163" s="1383">
        <f t="shared" si="283"/>
        <v>0</v>
      </c>
      <c r="X163" s="1383">
        <f t="shared" si="283"/>
        <v>0</v>
      </c>
      <c r="Y163" s="1383">
        <f t="shared" si="5"/>
        <v>0</v>
      </c>
      <c r="Z163" s="1383">
        <f t="shared" si="6"/>
        <v>0</v>
      </c>
      <c r="AA163" s="1383">
        <f t="shared" si="7"/>
        <v>0</v>
      </c>
      <c r="AB163" s="1383">
        <f t="shared" si="8"/>
        <v>0</v>
      </c>
      <c r="AC163" s="5">
        <f t="shared" si="9"/>
        <v>136</v>
      </c>
      <c r="AD163" s="1383">
        <f t="shared" si="10"/>
        <v>0</v>
      </c>
      <c r="AE163" s="1383">
        <f t="shared" si="11"/>
        <v>0</v>
      </c>
      <c r="AF163" s="1305" t="e">
        <f t="shared" si="12"/>
        <v>#DIV/0!</v>
      </c>
      <c r="AG163" s="1305" t="e">
        <f t="shared" si="13"/>
        <v>#DIV/0!</v>
      </c>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row>
    <row r="164" spans="1:57" ht="14.25" customHeight="1">
      <c r="A164" s="1376">
        <v>43967</v>
      </c>
      <c r="B164" s="1301"/>
      <c r="C164" s="1372"/>
      <c r="D164" s="1376">
        <v>43602</v>
      </c>
      <c r="E164" s="1357"/>
      <c r="F164" s="1357"/>
      <c r="G164" s="1357"/>
      <c r="H164" s="1372"/>
      <c r="I164" s="1303"/>
      <c r="J164" s="1301"/>
      <c r="K164" s="1376"/>
      <c r="L164" s="1372"/>
      <c r="M164" s="1382">
        <f t="shared" si="2"/>
        <v>43968</v>
      </c>
      <c r="N164" s="1354">
        <f t="shared" si="1"/>
        <v>0</v>
      </c>
      <c r="O164" s="1383">
        <f t="shared" ref="O164:S164" si="284">$AD164*O$27</f>
        <v>0</v>
      </c>
      <c r="P164" s="1383">
        <f t="shared" si="284"/>
        <v>0</v>
      </c>
      <c r="Q164" s="1383">
        <f t="shared" si="284"/>
        <v>0</v>
      </c>
      <c r="R164" s="1383">
        <f t="shared" si="284"/>
        <v>0</v>
      </c>
      <c r="S164" s="1383">
        <f t="shared" si="284"/>
        <v>0</v>
      </c>
      <c r="T164" s="1383">
        <f t="shared" ref="T164:X164" si="285">$AE164*T$27</f>
        <v>0</v>
      </c>
      <c r="U164" s="1383">
        <f t="shared" si="285"/>
        <v>0</v>
      </c>
      <c r="V164" s="1383">
        <f t="shared" si="285"/>
        <v>0</v>
      </c>
      <c r="W164" s="1383">
        <f t="shared" si="285"/>
        <v>0</v>
      </c>
      <c r="X164" s="1383">
        <f t="shared" si="285"/>
        <v>0</v>
      </c>
      <c r="Y164" s="1383">
        <f t="shared" si="5"/>
        <v>0</v>
      </c>
      <c r="Z164" s="1383">
        <f t="shared" si="6"/>
        <v>0</v>
      </c>
      <c r="AA164" s="1383">
        <f t="shared" si="7"/>
        <v>0</v>
      </c>
      <c r="AB164" s="1383">
        <f t="shared" si="8"/>
        <v>0</v>
      </c>
      <c r="AC164" s="5">
        <f t="shared" si="9"/>
        <v>137</v>
      </c>
      <c r="AD164" s="1383">
        <f t="shared" si="10"/>
        <v>0</v>
      </c>
      <c r="AE164" s="1383">
        <f t="shared" si="11"/>
        <v>0</v>
      </c>
      <c r="AF164" s="1305" t="e">
        <f t="shared" si="12"/>
        <v>#DIV/0!</v>
      </c>
      <c r="AG164" s="1305" t="e">
        <f t="shared" si="13"/>
        <v>#DIV/0!</v>
      </c>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row>
    <row r="165" spans="1:57" ht="14.25" customHeight="1">
      <c r="A165" s="1376">
        <v>43968</v>
      </c>
      <c r="B165" s="1301"/>
      <c r="C165" s="1372"/>
      <c r="D165" s="1376">
        <v>43603</v>
      </c>
      <c r="E165" s="1357"/>
      <c r="F165" s="1357"/>
      <c r="G165" s="1357"/>
      <c r="H165" s="1372"/>
      <c r="I165" s="1303"/>
      <c r="J165" s="1301"/>
      <c r="K165" s="1376"/>
      <c r="L165" s="1372"/>
      <c r="M165" s="1382">
        <f t="shared" si="2"/>
        <v>43969</v>
      </c>
      <c r="N165" s="1354">
        <f t="shared" si="1"/>
        <v>0</v>
      </c>
      <c r="O165" s="1383">
        <f t="shared" ref="O165:S165" si="286">$AD165*O$27</f>
        <v>0</v>
      </c>
      <c r="P165" s="1383">
        <f t="shared" si="286"/>
        <v>0</v>
      </c>
      <c r="Q165" s="1383">
        <f t="shared" si="286"/>
        <v>0</v>
      </c>
      <c r="R165" s="1383">
        <f t="shared" si="286"/>
        <v>0</v>
      </c>
      <c r="S165" s="1383">
        <f t="shared" si="286"/>
        <v>0</v>
      </c>
      <c r="T165" s="1383">
        <f t="shared" ref="T165:X165" si="287">$AE165*T$27</f>
        <v>0</v>
      </c>
      <c r="U165" s="1383">
        <f t="shared" si="287"/>
        <v>0</v>
      </c>
      <c r="V165" s="1383">
        <f t="shared" si="287"/>
        <v>0</v>
      </c>
      <c r="W165" s="1383">
        <f t="shared" si="287"/>
        <v>0</v>
      </c>
      <c r="X165" s="1383">
        <f t="shared" si="287"/>
        <v>0</v>
      </c>
      <c r="Y165" s="1383">
        <f t="shared" si="5"/>
        <v>0</v>
      </c>
      <c r="Z165" s="1383">
        <f t="shared" si="6"/>
        <v>0</v>
      </c>
      <c r="AA165" s="1383">
        <f t="shared" si="7"/>
        <v>0</v>
      </c>
      <c r="AB165" s="1383">
        <f t="shared" si="8"/>
        <v>0</v>
      </c>
      <c r="AC165" s="5">
        <f t="shared" si="9"/>
        <v>138</v>
      </c>
      <c r="AD165" s="1383">
        <f t="shared" si="10"/>
        <v>0</v>
      </c>
      <c r="AE165" s="1383">
        <f t="shared" si="11"/>
        <v>0</v>
      </c>
      <c r="AF165" s="1305" t="e">
        <f t="shared" si="12"/>
        <v>#DIV/0!</v>
      </c>
      <c r="AG165" s="1305" t="e">
        <f t="shared" si="13"/>
        <v>#DIV/0!</v>
      </c>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row>
    <row r="166" spans="1:57" ht="14.25" customHeight="1">
      <c r="A166" s="1376">
        <v>43969</v>
      </c>
      <c r="B166" s="1301"/>
      <c r="C166" s="1372"/>
      <c r="D166" s="1376">
        <v>43604</v>
      </c>
      <c r="E166" s="1357"/>
      <c r="F166" s="1357"/>
      <c r="G166" s="1357"/>
      <c r="H166" s="1372"/>
      <c r="I166" s="1303"/>
      <c r="J166" s="1301"/>
      <c r="K166" s="1376"/>
      <c r="L166" s="1372"/>
      <c r="M166" s="1382">
        <f t="shared" si="2"/>
        <v>43970</v>
      </c>
      <c r="N166" s="1354">
        <f t="shared" si="1"/>
        <v>0</v>
      </c>
      <c r="O166" s="1383">
        <f t="shared" ref="O166:S166" si="288">$AD166*O$27</f>
        <v>0</v>
      </c>
      <c r="P166" s="1383">
        <f t="shared" si="288"/>
        <v>0</v>
      </c>
      <c r="Q166" s="1383">
        <f t="shared" si="288"/>
        <v>0</v>
      </c>
      <c r="R166" s="1383">
        <f t="shared" si="288"/>
        <v>0</v>
      </c>
      <c r="S166" s="1383">
        <f t="shared" si="288"/>
        <v>0</v>
      </c>
      <c r="T166" s="1383">
        <f t="shared" ref="T166:X166" si="289">$AE166*T$27</f>
        <v>0</v>
      </c>
      <c r="U166" s="1383">
        <f t="shared" si="289"/>
        <v>0</v>
      </c>
      <c r="V166" s="1383">
        <f t="shared" si="289"/>
        <v>0</v>
      </c>
      <c r="W166" s="1383">
        <f t="shared" si="289"/>
        <v>0</v>
      </c>
      <c r="X166" s="1383">
        <f t="shared" si="289"/>
        <v>0</v>
      </c>
      <c r="Y166" s="1383">
        <f t="shared" si="5"/>
        <v>0</v>
      </c>
      <c r="Z166" s="1383">
        <f t="shared" si="6"/>
        <v>0</v>
      </c>
      <c r="AA166" s="1383">
        <f t="shared" si="7"/>
        <v>0</v>
      </c>
      <c r="AB166" s="1383">
        <f t="shared" si="8"/>
        <v>0</v>
      </c>
      <c r="AC166" s="5">
        <f t="shared" si="9"/>
        <v>139</v>
      </c>
      <c r="AD166" s="1383">
        <f t="shared" si="10"/>
        <v>0</v>
      </c>
      <c r="AE166" s="1383">
        <f t="shared" si="11"/>
        <v>0</v>
      </c>
      <c r="AF166" s="1305" t="e">
        <f t="shared" si="12"/>
        <v>#DIV/0!</v>
      </c>
      <c r="AG166" s="1305" t="e">
        <f t="shared" si="13"/>
        <v>#DIV/0!</v>
      </c>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row>
    <row r="167" spans="1:57" ht="14.25" customHeight="1">
      <c r="A167" s="1376">
        <v>43970</v>
      </c>
      <c r="B167" s="1301"/>
      <c r="C167" s="1372"/>
      <c r="D167" s="1376">
        <v>43605</v>
      </c>
      <c r="E167" s="1357"/>
      <c r="F167" s="1357"/>
      <c r="G167" s="1357"/>
      <c r="H167" s="1372"/>
      <c r="I167" s="1303"/>
      <c r="J167" s="1301"/>
      <c r="K167" s="1376"/>
      <c r="L167" s="1372"/>
      <c r="M167" s="1382">
        <f t="shared" si="2"/>
        <v>43971</v>
      </c>
      <c r="N167" s="1354">
        <f t="shared" si="1"/>
        <v>0</v>
      </c>
      <c r="O167" s="1383">
        <f t="shared" ref="O167:S167" si="290">$AD167*O$27</f>
        <v>0</v>
      </c>
      <c r="P167" s="1383">
        <f t="shared" si="290"/>
        <v>0</v>
      </c>
      <c r="Q167" s="1383">
        <f t="shared" si="290"/>
        <v>0</v>
      </c>
      <c r="R167" s="1383">
        <f t="shared" si="290"/>
        <v>0</v>
      </c>
      <c r="S167" s="1383">
        <f t="shared" si="290"/>
        <v>0</v>
      </c>
      <c r="T167" s="1383">
        <f t="shared" ref="T167:X167" si="291">$AE167*T$27</f>
        <v>0</v>
      </c>
      <c r="U167" s="1383">
        <f t="shared" si="291"/>
        <v>0</v>
      </c>
      <c r="V167" s="1383">
        <f t="shared" si="291"/>
        <v>0</v>
      </c>
      <c r="W167" s="1383">
        <f t="shared" si="291"/>
        <v>0</v>
      </c>
      <c r="X167" s="1383">
        <f t="shared" si="291"/>
        <v>0</v>
      </c>
      <c r="Y167" s="1383">
        <f t="shared" si="5"/>
        <v>0</v>
      </c>
      <c r="Z167" s="1383">
        <f t="shared" si="6"/>
        <v>0</v>
      </c>
      <c r="AA167" s="1383">
        <f t="shared" si="7"/>
        <v>0</v>
      </c>
      <c r="AB167" s="1383">
        <f t="shared" si="8"/>
        <v>0</v>
      </c>
      <c r="AC167" s="5">
        <f t="shared" si="9"/>
        <v>140</v>
      </c>
      <c r="AD167" s="1383">
        <f t="shared" si="10"/>
        <v>0</v>
      </c>
      <c r="AE167" s="1383">
        <f t="shared" si="11"/>
        <v>0</v>
      </c>
      <c r="AF167" s="1305" t="e">
        <f t="shared" si="12"/>
        <v>#DIV/0!</v>
      </c>
      <c r="AG167" s="1305" t="e">
        <f t="shared" si="13"/>
        <v>#DIV/0!</v>
      </c>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row>
    <row r="168" spans="1:57" ht="14.25" customHeight="1">
      <c r="A168" s="1376">
        <v>43971</v>
      </c>
      <c r="B168" s="1301"/>
      <c r="C168" s="1372"/>
      <c r="D168" s="1376">
        <v>43606</v>
      </c>
      <c r="E168" s="1357"/>
      <c r="F168" s="1357"/>
      <c r="G168" s="1357"/>
      <c r="H168" s="1372"/>
      <c r="I168" s="1303"/>
      <c r="J168" s="1301"/>
      <c r="K168" s="1376"/>
      <c r="L168" s="1372"/>
      <c r="M168" s="1382">
        <f t="shared" si="2"/>
        <v>43972</v>
      </c>
      <c r="N168" s="1354">
        <f t="shared" si="1"/>
        <v>0</v>
      </c>
      <c r="O168" s="1383">
        <f t="shared" ref="O168:S168" si="292">$AD168*O$27</f>
        <v>0</v>
      </c>
      <c r="P168" s="1383">
        <f t="shared" si="292"/>
        <v>0</v>
      </c>
      <c r="Q168" s="1383">
        <f t="shared" si="292"/>
        <v>0</v>
      </c>
      <c r="R168" s="1383">
        <f t="shared" si="292"/>
        <v>0</v>
      </c>
      <c r="S168" s="1383">
        <f t="shared" si="292"/>
        <v>0</v>
      </c>
      <c r="T168" s="1383">
        <f t="shared" ref="T168:X168" si="293">$AE168*T$27</f>
        <v>0</v>
      </c>
      <c r="U168" s="1383">
        <f t="shared" si="293"/>
        <v>0</v>
      </c>
      <c r="V168" s="1383">
        <f t="shared" si="293"/>
        <v>0</v>
      </c>
      <c r="W168" s="1383">
        <f t="shared" si="293"/>
        <v>0</v>
      </c>
      <c r="X168" s="1383">
        <f t="shared" si="293"/>
        <v>0</v>
      </c>
      <c r="Y168" s="1383">
        <f t="shared" si="5"/>
        <v>0</v>
      </c>
      <c r="Z168" s="1383">
        <f t="shared" si="6"/>
        <v>0</v>
      </c>
      <c r="AA168" s="1383">
        <f t="shared" si="7"/>
        <v>0</v>
      </c>
      <c r="AB168" s="1383">
        <f t="shared" si="8"/>
        <v>0</v>
      </c>
      <c r="AC168" s="5">
        <f t="shared" si="9"/>
        <v>141</v>
      </c>
      <c r="AD168" s="1383">
        <f t="shared" si="10"/>
        <v>0</v>
      </c>
      <c r="AE168" s="1383">
        <f t="shared" si="11"/>
        <v>0</v>
      </c>
      <c r="AF168" s="1305" t="e">
        <f t="shared" si="12"/>
        <v>#DIV/0!</v>
      </c>
      <c r="AG168" s="1305" t="e">
        <f t="shared" si="13"/>
        <v>#DIV/0!</v>
      </c>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row>
    <row r="169" spans="1:57" ht="14.25" customHeight="1">
      <c r="A169" s="1376">
        <v>43972</v>
      </c>
      <c r="B169" s="1301"/>
      <c r="C169" s="1372"/>
      <c r="D169" s="1376">
        <v>43607</v>
      </c>
      <c r="E169" s="1357"/>
      <c r="F169" s="1357"/>
      <c r="G169" s="1357"/>
      <c r="H169" s="1372"/>
      <c r="I169" s="1303"/>
      <c r="J169" s="1301"/>
      <c r="K169" s="1376"/>
      <c r="L169" s="1372"/>
      <c r="M169" s="1382">
        <f t="shared" si="2"/>
        <v>43973</v>
      </c>
      <c r="N169" s="1354">
        <f t="shared" si="1"/>
        <v>0</v>
      </c>
      <c r="O169" s="1383">
        <f t="shared" ref="O169:S169" si="294">$AD169*O$27</f>
        <v>0</v>
      </c>
      <c r="P169" s="1383">
        <f t="shared" si="294"/>
        <v>0</v>
      </c>
      <c r="Q169" s="1383">
        <f t="shared" si="294"/>
        <v>0</v>
      </c>
      <c r="R169" s="1383">
        <f t="shared" si="294"/>
        <v>0</v>
      </c>
      <c r="S169" s="1383">
        <f t="shared" si="294"/>
        <v>0</v>
      </c>
      <c r="T169" s="1383">
        <f t="shared" ref="T169:X169" si="295">$AE169*T$27</f>
        <v>0</v>
      </c>
      <c r="U169" s="1383">
        <f t="shared" si="295"/>
        <v>0</v>
      </c>
      <c r="V169" s="1383">
        <f t="shared" si="295"/>
        <v>0</v>
      </c>
      <c r="W169" s="1383">
        <f t="shared" si="295"/>
        <v>0</v>
      </c>
      <c r="X169" s="1383">
        <f t="shared" si="295"/>
        <v>0</v>
      </c>
      <c r="Y169" s="1383">
        <f t="shared" si="5"/>
        <v>0</v>
      </c>
      <c r="Z169" s="1383">
        <f t="shared" si="6"/>
        <v>0</v>
      </c>
      <c r="AA169" s="1383">
        <f t="shared" si="7"/>
        <v>0</v>
      </c>
      <c r="AB169" s="1383">
        <f t="shared" si="8"/>
        <v>0</v>
      </c>
      <c r="AC169" s="5">
        <f t="shared" si="9"/>
        <v>142</v>
      </c>
      <c r="AD169" s="1383">
        <f t="shared" si="10"/>
        <v>0</v>
      </c>
      <c r="AE169" s="1383">
        <f t="shared" si="11"/>
        <v>0</v>
      </c>
      <c r="AF169" s="1305" t="e">
        <f t="shared" si="12"/>
        <v>#DIV/0!</v>
      </c>
      <c r="AG169" s="1305" t="e">
        <f t="shared" si="13"/>
        <v>#DIV/0!</v>
      </c>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row>
    <row r="170" spans="1:57" ht="14.25" customHeight="1">
      <c r="A170" s="1376">
        <v>43973</v>
      </c>
      <c r="B170" s="1301"/>
      <c r="C170" s="1372"/>
      <c r="D170" s="1376">
        <v>43608</v>
      </c>
      <c r="E170" s="1357"/>
      <c r="F170" s="1357"/>
      <c r="G170" s="1357"/>
      <c r="H170" s="1372"/>
      <c r="I170" s="1303"/>
      <c r="J170" s="1301"/>
      <c r="K170" s="1376"/>
      <c r="L170" s="1372"/>
      <c r="M170" s="1382">
        <f t="shared" si="2"/>
        <v>43974</v>
      </c>
      <c r="N170" s="1354">
        <f t="shared" si="1"/>
        <v>0</v>
      </c>
      <c r="O170" s="1383">
        <f t="shared" ref="O170:S170" si="296">$AD170*O$27</f>
        <v>0</v>
      </c>
      <c r="P170" s="1383">
        <f t="shared" si="296"/>
        <v>0</v>
      </c>
      <c r="Q170" s="1383">
        <f t="shared" si="296"/>
        <v>0</v>
      </c>
      <c r="R170" s="1383">
        <f t="shared" si="296"/>
        <v>0</v>
      </c>
      <c r="S170" s="1383">
        <f t="shared" si="296"/>
        <v>0</v>
      </c>
      <c r="T170" s="1383">
        <f t="shared" ref="T170:X170" si="297">$AE170*T$27</f>
        <v>0</v>
      </c>
      <c r="U170" s="1383">
        <f t="shared" si="297"/>
        <v>0</v>
      </c>
      <c r="V170" s="1383">
        <f t="shared" si="297"/>
        <v>0</v>
      </c>
      <c r="W170" s="1383">
        <f t="shared" si="297"/>
        <v>0</v>
      </c>
      <c r="X170" s="1383">
        <f t="shared" si="297"/>
        <v>0</v>
      </c>
      <c r="Y170" s="1383">
        <f t="shared" si="5"/>
        <v>0</v>
      </c>
      <c r="Z170" s="1383">
        <f t="shared" si="6"/>
        <v>0</v>
      </c>
      <c r="AA170" s="1383">
        <f t="shared" si="7"/>
        <v>0</v>
      </c>
      <c r="AB170" s="1383">
        <f t="shared" si="8"/>
        <v>0</v>
      </c>
      <c r="AC170" s="5">
        <f t="shared" si="9"/>
        <v>143</v>
      </c>
      <c r="AD170" s="1383">
        <f t="shared" si="10"/>
        <v>0</v>
      </c>
      <c r="AE170" s="1383">
        <f t="shared" si="11"/>
        <v>0</v>
      </c>
      <c r="AF170" s="1305" t="e">
        <f t="shared" si="12"/>
        <v>#DIV/0!</v>
      </c>
      <c r="AG170" s="1305" t="e">
        <f t="shared" si="13"/>
        <v>#DIV/0!</v>
      </c>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row>
    <row r="171" spans="1:57" ht="14.25" customHeight="1">
      <c r="A171" s="1376">
        <v>43974</v>
      </c>
      <c r="B171" s="1301"/>
      <c r="C171" s="1372"/>
      <c r="D171" s="1376">
        <v>43609</v>
      </c>
      <c r="E171" s="1357"/>
      <c r="F171" s="1357"/>
      <c r="G171" s="1357"/>
      <c r="H171" s="1372"/>
      <c r="I171" s="1303"/>
      <c r="J171" s="1301"/>
      <c r="K171" s="1376"/>
      <c r="L171" s="1372"/>
      <c r="M171" s="1382">
        <f t="shared" si="2"/>
        <v>43975</v>
      </c>
      <c r="N171" s="1354">
        <f t="shared" si="1"/>
        <v>0</v>
      </c>
      <c r="O171" s="1383">
        <f t="shared" ref="O171:S171" si="298">$AD171*O$27</f>
        <v>0</v>
      </c>
      <c r="P171" s="1383">
        <f t="shared" si="298"/>
        <v>0</v>
      </c>
      <c r="Q171" s="1383">
        <f t="shared" si="298"/>
        <v>0</v>
      </c>
      <c r="R171" s="1383">
        <f t="shared" si="298"/>
        <v>0</v>
      </c>
      <c r="S171" s="1383">
        <f t="shared" si="298"/>
        <v>0</v>
      </c>
      <c r="T171" s="1383">
        <f t="shared" ref="T171:X171" si="299">$AE171*T$27</f>
        <v>0</v>
      </c>
      <c r="U171" s="1383">
        <f t="shared" si="299"/>
        <v>0</v>
      </c>
      <c r="V171" s="1383">
        <f t="shared" si="299"/>
        <v>0</v>
      </c>
      <c r="W171" s="1383">
        <f t="shared" si="299"/>
        <v>0</v>
      </c>
      <c r="X171" s="1383">
        <f t="shared" si="299"/>
        <v>0</v>
      </c>
      <c r="Y171" s="1383">
        <f t="shared" si="5"/>
        <v>0</v>
      </c>
      <c r="Z171" s="1383">
        <f t="shared" si="6"/>
        <v>0</v>
      </c>
      <c r="AA171" s="1383">
        <f t="shared" si="7"/>
        <v>0</v>
      </c>
      <c r="AB171" s="1383">
        <f t="shared" si="8"/>
        <v>0</v>
      </c>
      <c r="AC171" s="5">
        <f t="shared" si="9"/>
        <v>144</v>
      </c>
      <c r="AD171" s="1383">
        <f t="shared" si="10"/>
        <v>0</v>
      </c>
      <c r="AE171" s="1383">
        <f t="shared" si="11"/>
        <v>0</v>
      </c>
      <c r="AF171" s="1305" t="e">
        <f t="shared" si="12"/>
        <v>#DIV/0!</v>
      </c>
      <c r="AG171" s="1305" t="e">
        <f t="shared" si="13"/>
        <v>#DIV/0!</v>
      </c>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row>
    <row r="172" spans="1:57" ht="14.25" customHeight="1">
      <c r="A172" s="1376">
        <v>43975</v>
      </c>
      <c r="B172" s="1301"/>
      <c r="C172" s="1372"/>
      <c r="D172" s="1376">
        <v>43610</v>
      </c>
      <c r="E172" s="1357"/>
      <c r="F172" s="1357"/>
      <c r="G172" s="1357"/>
      <c r="H172" s="1372"/>
      <c r="I172" s="1303"/>
      <c r="J172" s="1301"/>
      <c r="K172" s="1376"/>
      <c r="L172" s="1372"/>
      <c r="M172" s="1382">
        <f t="shared" si="2"/>
        <v>43976</v>
      </c>
      <c r="N172" s="1354">
        <f t="shared" si="1"/>
        <v>0</v>
      </c>
      <c r="O172" s="1383">
        <f t="shared" ref="O172:S172" si="300">$AD172*O$27</f>
        <v>0</v>
      </c>
      <c r="P172" s="1383">
        <f t="shared" si="300"/>
        <v>0</v>
      </c>
      <c r="Q172" s="1383">
        <f t="shared" si="300"/>
        <v>0</v>
      </c>
      <c r="R172" s="1383">
        <f t="shared" si="300"/>
        <v>0</v>
      </c>
      <c r="S172" s="1383">
        <f t="shared" si="300"/>
        <v>0</v>
      </c>
      <c r="T172" s="1383">
        <f t="shared" ref="T172:X172" si="301">$AE172*T$27</f>
        <v>0</v>
      </c>
      <c r="U172" s="1383">
        <f t="shared" si="301"/>
        <v>0</v>
      </c>
      <c r="V172" s="1383">
        <f t="shared" si="301"/>
        <v>0</v>
      </c>
      <c r="W172" s="1383">
        <f t="shared" si="301"/>
        <v>0</v>
      </c>
      <c r="X172" s="1383">
        <f t="shared" si="301"/>
        <v>0</v>
      </c>
      <c r="Y172" s="1383">
        <f t="shared" si="5"/>
        <v>0</v>
      </c>
      <c r="Z172" s="1383">
        <f t="shared" si="6"/>
        <v>0</v>
      </c>
      <c r="AA172" s="1383">
        <f t="shared" si="7"/>
        <v>0</v>
      </c>
      <c r="AB172" s="1383">
        <f t="shared" si="8"/>
        <v>0</v>
      </c>
      <c r="AC172" s="5">
        <f t="shared" si="9"/>
        <v>145</v>
      </c>
      <c r="AD172" s="1383">
        <f t="shared" si="10"/>
        <v>0</v>
      </c>
      <c r="AE172" s="1383">
        <f t="shared" si="11"/>
        <v>0</v>
      </c>
      <c r="AF172" s="1305" t="e">
        <f t="shared" si="12"/>
        <v>#DIV/0!</v>
      </c>
      <c r="AG172" s="1305" t="e">
        <f t="shared" si="13"/>
        <v>#DIV/0!</v>
      </c>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row>
    <row r="173" spans="1:57" ht="14.25" customHeight="1">
      <c r="A173" s="1376">
        <v>43976</v>
      </c>
      <c r="B173" s="1301"/>
      <c r="C173" s="1372"/>
      <c r="D173" s="1376">
        <v>43611</v>
      </c>
      <c r="E173" s="1357"/>
      <c r="F173" s="1357"/>
      <c r="G173" s="1357"/>
      <c r="H173" s="1372"/>
      <c r="I173" s="1303"/>
      <c r="J173" s="1301"/>
      <c r="K173" s="1376"/>
      <c r="L173" s="1372"/>
      <c r="M173" s="1382">
        <f t="shared" si="2"/>
        <v>43977</v>
      </c>
      <c r="N173" s="1354">
        <f t="shared" si="1"/>
        <v>0</v>
      </c>
      <c r="O173" s="1383">
        <f t="shared" ref="O173:S173" si="302">$AD173*O$27</f>
        <v>0</v>
      </c>
      <c r="P173" s="1383">
        <f t="shared" si="302"/>
        <v>0</v>
      </c>
      <c r="Q173" s="1383">
        <f t="shared" si="302"/>
        <v>0</v>
      </c>
      <c r="R173" s="1383">
        <f t="shared" si="302"/>
        <v>0</v>
      </c>
      <c r="S173" s="1383">
        <f t="shared" si="302"/>
        <v>0</v>
      </c>
      <c r="T173" s="1383">
        <f t="shared" ref="T173:X173" si="303">$AE173*T$27</f>
        <v>0</v>
      </c>
      <c r="U173" s="1383">
        <f t="shared" si="303"/>
        <v>0</v>
      </c>
      <c r="V173" s="1383">
        <f t="shared" si="303"/>
        <v>0</v>
      </c>
      <c r="W173" s="1383">
        <f t="shared" si="303"/>
        <v>0</v>
      </c>
      <c r="X173" s="1383">
        <f t="shared" si="303"/>
        <v>0</v>
      </c>
      <c r="Y173" s="1383">
        <f t="shared" si="5"/>
        <v>0</v>
      </c>
      <c r="Z173" s="1383">
        <f t="shared" si="6"/>
        <v>0</v>
      </c>
      <c r="AA173" s="1383">
        <f t="shared" si="7"/>
        <v>0</v>
      </c>
      <c r="AB173" s="1383">
        <f t="shared" si="8"/>
        <v>0</v>
      </c>
      <c r="AC173" s="5">
        <f t="shared" si="9"/>
        <v>146</v>
      </c>
      <c r="AD173" s="1383">
        <f t="shared" si="10"/>
        <v>0</v>
      </c>
      <c r="AE173" s="1383">
        <f t="shared" si="11"/>
        <v>0</v>
      </c>
      <c r="AF173" s="1305" t="e">
        <f t="shared" si="12"/>
        <v>#DIV/0!</v>
      </c>
      <c r="AG173" s="1305" t="e">
        <f t="shared" si="13"/>
        <v>#DIV/0!</v>
      </c>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row>
    <row r="174" spans="1:57" ht="14.25" customHeight="1">
      <c r="A174" s="1376">
        <v>43977</v>
      </c>
      <c r="B174" s="1301"/>
      <c r="C174" s="1372"/>
      <c r="D174" s="1376">
        <v>43612</v>
      </c>
      <c r="E174" s="1357"/>
      <c r="F174" s="1357"/>
      <c r="G174" s="1357"/>
      <c r="H174" s="1372"/>
      <c r="I174" s="1303"/>
      <c r="J174" s="1301"/>
      <c r="K174" s="1376"/>
      <c r="L174" s="1372"/>
      <c r="M174" s="1382">
        <f t="shared" si="2"/>
        <v>43978</v>
      </c>
      <c r="N174" s="1354">
        <f t="shared" si="1"/>
        <v>0</v>
      </c>
      <c r="O174" s="1383">
        <f t="shared" ref="O174:S174" si="304">$AD174*O$27</f>
        <v>0</v>
      </c>
      <c r="P174" s="1383">
        <f t="shared" si="304"/>
        <v>0</v>
      </c>
      <c r="Q174" s="1383">
        <f t="shared" si="304"/>
        <v>0</v>
      </c>
      <c r="R174" s="1383">
        <f t="shared" si="304"/>
        <v>0</v>
      </c>
      <c r="S174" s="1383">
        <f t="shared" si="304"/>
        <v>0</v>
      </c>
      <c r="T174" s="1383">
        <f t="shared" ref="T174:X174" si="305">$AE174*T$27</f>
        <v>0</v>
      </c>
      <c r="U174" s="1383">
        <f t="shared" si="305"/>
        <v>0</v>
      </c>
      <c r="V174" s="1383">
        <f t="shared" si="305"/>
        <v>0</v>
      </c>
      <c r="W174" s="1383">
        <f t="shared" si="305"/>
        <v>0</v>
      </c>
      <c r="X174" s="1383">
        <f t="shared" si="305"/>
        <v>0</v>
      </c>
      <c r="Y174" s="1383">
        <f t="shared" si="5"/>
        <v>0</v>
      </c>
      <c r="Z174" s="1383">
        <f t="shared" si="6"/>
        <v>0</v>
      </c>
      <c r="AA174" s="1383">
        <f t="shared" si="7"/>
        <v>0</v>
      </c>
      <c r="AB174" s="1383">
        <f t="shared" si="8"/>
        <v>0</v>
      </c>
      <c r="AC174" s="5">
        <f t="shared" si="9"/>
        <v>147</v>
      </c>
      <c r="AD174" s="1383">
        <f t="shared" si="10"/>
        <v>0</v>
      </c>
      <c r="AE174" s="1383">
        <f t="shared" si="11"/>
        <v>0</v>
      </c>
      <c r="AF174" s="1305" t="e">
        <f t="shared" si="12"/>
        <v>#DIV/0!</v>
      </c>
      <c r="AG174" s="1305" t="e">
        <f t="shared" si="13"/>
        <v>#DIV/0!</v>
      </c>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row>
    <row r="175" spans="1:57" ht="14.25" customHeight="1">
      <c r="A175" s="1376">
        <v>43978</v>
      </c>
      <c r="B175" s="1301"/>
      <c r="C175" s="1372"/>
      <c r="D175" s="1376">
        <v>43613</v>
      </c>
      <c r="E175" s="1357"/>
      <c r="F175" s="1357"/>
      <c r="G175" s="1357"/>
      <c r="H175" s="1372"/>
      <c r="I175" s="1303"/>
      <c r="J175" s="1301"/>
      <c r="K175" s="1376"/>
      <c r="L175" s="1372"/>
      <c r="M175" s="1382">
        <f t="shared" si="2"/>
        <v>43979</v>
      </c>
      <c r="N175" s="1354">
        <f t="shared" si="1"/>
        <v>0</v>
      </c>
      <c r="O175" s="1383">
        <f t="shared" ref="O175:S175" si="306">$AD175*O$27</f>
        <v>0</v>
      </c>
      <c r="P175" s="1383">
        <f t="shared" si="306"/>
        <v>0</v>
      </c>
      <c r="Q175" s="1383">
        <f t="shared" si="306"/>
        <v>0</v>
      </c>
      <c r="R175" s="1383">
        <f t="shared" si="306"/>
        <v>0</v>
      </c>
      <c r="S175" s="1383">
        <f t="shared" si="306"/>
        <v>0</v>
      </c>
      <c r="T175" s="1383">
        <f t="shared" ref="T175:X175" si="307">$AE175*T$27</f>
        <v>0</v>
      </c>
      <c r="U175" s="1383">
        <f t="shared" si="307"/>
        <v>0</v>
      </c>
      <c r="V175" s="1383">
        <f t="shared" si="307"/>
        <v>0</v>
      </c>
      <c r="W175" s="1383">
        <f t="shared" si="307"/>
        <v>0</v>
      </c>
      <c r="X175" s="1383">
        <f t="shared" si="307"/>
        <v>0</v>
      </c>
      <c r="Y175" s="1383">
        <f t="shared" si="5"/>
        <v>0</v>
      </c>
      <c r="Z175" s="1383">
        <f t="shared" si="6"/>
        <v>0</v>
      </c>
      <c r="AA175" s="1383">
        <f t="shared" si="7"/>
        <v>0</v>
      </c>
      <c r="AB175" s="1383">
        <f t="shared" si="8"/>
        <v>0</v>
      </c>
      <c r="AC175" s="5">
        <f t="shared" si="9"/>
        <v>148</v>
      </c>
      <c r="AD175" s="1383">
        <f t="shared" si="10"/>
        <v>0</v>
      </c>
      <c r="AE175" s="1383">
        <f t="shared" si="11"/>
        <v>0</v>
      </c>
      <c r="AF175" s="1305" t="e">
        <f t="shared" si="12"/>
        <v>#DIV/0!</v>
      </c>
      <c r="AG175" s="1305" t="e">
        <f t="shared" si="13"/>
        <v>#DIV/0!</v>
      </c>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row>
    <row r="176" spans="1:57" ht="14.25" customHeight="1">
      <c r="A176" s="1376">
        <v>43979</v>
      </c>
      <c r="B176" s="1301"/>
      <c r="C176" s="1372"/>
      <c r="D176" s="1376">
        <v>43614</v>
      </c>
      <c r="E176" s="1357"/>
      <c r="F176" s="1357"/>
      <c r="G176" s="1357"/>
      <c r="H176" s="1372"/>
      <c r="I176" s="1303"/>
      <c r="J176" s="1301"/>
      <c r="K176" s="1376"/>
      <c r="L176" s="1372"/>
      <c r="M176" s="1382">
        <f t="shared" si="2"/>
        <v>43980</v>
      </c>
      <c r="N176" s="1354">
        <f t="shared" si="1"/>
        <v>0</v>
      </c>
      <c r="O176" s="1383">
        <f t="shared" ref="O176:S176" si="308">$AD176*O$27</f>
        <v>0</v>
      </c>
      <c r="P176" s="1383">
        <f t="shared" si="308"/>
        <v>0</v>
      </c>
      <c r="Q176" s="1383">
        <f t="shared" si="308"/>
        <v>0</v>
      </c>
      <c r="R176" s="1383">
        <f t="shared" si="308"/>
        <v>0</v>
      </c>
      <c r="S176" s="1383">
        <f t="shared" si="308"/>
        <v>0</v>
      </c>
      <c r="T176" s="1383">
        <f t="shared" ref="T176:X176" si="309">$AE176*T$27</f>
        <v>0</v>
      </c>
      <c r="U176" s="1383">
        <f t="shared" si="309"/>
        <v>0</v>
      </c>
      <c r="V176" s="1383">
        <f t="shared" si="309"/>
        <v>0</v>
      </c>
      <c r="W176" s="1383">
        <f t="shared" si="309"/>
        <v>0</v>
      </c>
      <c r="X176" s="1383">
        <f t="shared" si="309"/>
        <v>0</v>
      </c>
      <c r="Y176" s="1383">
        <f t="shared" si="5"/>
        <v>0</v>
      </c>
      <c r="Z176" s="1383">
        <f t="shared" si="6"/>
        <v>0</v>
      </c>
      <c r="AA176" s="1383">
        <f t="shared" si="7"/>
        <v>0</v>
      </c>
      <c r="AB176" s="1383">
        <f t="shared" si="8"/>
        <v>0</v>
      </c>
      <c r="AC176" s="5">
        <f t="shared" si="9"/>
        <v>149</v>
      </c>
      <c r="AD176" s="1383">
        <f t="shared" si="10"/>
        <v>0</v>
      </c>
      <c r="AE176" s="1383">
        <f t="shared" si="11"/>
        <v>0</v>
      </c>
      <c r="AF176" s="1305" t="e">
        <f t="shared" si="12"/>
        <v>#DIV/0!</v>
      </c>
      <c r="AG176" s="1305" t="e">
        <f t="shared" si="13"/>
        <v>#DIV/0!</v>
      </c>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row>
    <row r="177" spans="1:57" ht="14.25" customHeight="1">
      <c r="A177" s="1376">
        <v>43980</v>
      </c>
      <c r="B177" s="1301"/>
      <c r="C177" s="1372"/>
      <c r="D177" s="1376">
        <v>43615</v>
      </c>
      <c r="E177" s="1357"/>
      <c r="F177" s="1357"/>
      <c r="G177" s="1357"/>
      <c r="H177" s="1372"/>
      <c r="I177" s="1303"/>
      <c r="J177" s="1301"/>
      <c r="K177" s="1376"/>
      <c r="L177" s="1372"/>
      <c r="M177" s="1382">
        <f t="shared" si="2"/>
        <v>43981</v>
      </c>
      <c r="N177" s="1354">
        <f t="shared" si="1"/>
        <v>0</v>
      </c>
      <c r="O177" s="1383">
        <f t="shared" ref="O177:S177" si="310">$AD177*O$27</f>
        <v>0</v>
      </c>
      <c r="P177" s="1383">
        <f t="shared" si="310"/>
        <v>0</v>
      </c>
      <c r="Q177" s="1383">
        <f t="shared" si="310"/>
        <v>0</v>
      </c>
      <c r="R177" s="1383">
        <f t="shared" si="310"/>
        <v>0</v>
      </c>
      <c r="S177" s="1383">
        <f t="shared" si="310"/>
        <v>0</v>
      </c>
      <c r="T177" s="1383">
        <f t="shared" ref="T177:X177" si="311">$AE177*T$27</f>
        <v>0</v>
      </c>
      <c r="U177" s="1383">
        <f t="shared" si="311"/>
        <v>0</v>
      </c>
      <c r="V177" s="1383">
        <f t="shared" si="311"/>
        <v>0</v>
      </c>
      <c r="W177" s="1383">
        <f t="shared" si="311"/>
        <v>0</v>
      </c>
      <c r="X177" s="1383">
        <f t="shared" si="311"/>
        <v>0</v>
      </c>
      <c r="Y177" s="1383">
        <f t="shared" si="5"/>
        <v>0</v>
      </c>
      <c r="Z177" s="1383">
        <f t="shared" si="6"/>
        <v>0</v>
      </c>
      <c r="AA177" s="1383">
        <f t="shared" si="7"/>
        <v>0</v>
      </c>
      <c r="AB177" s="1383">
        <f t="shared" si="8"/>
        <v>0</v>
      </c>
      <c r="AC177" s="5">
        <f t="shared" si="9"/>
        <v>150</v>
      </c>
      <c r="AD177" s="1383">
        <f t="shared" si="10"/>
        <v>0</v>
      </c>
      <c r="AE177" s="1383">
        <f t="shared" si="11"/>
        <v>0</v>
      </c>
      <c r="AF177" s="1305" t="e">
        <f t="shared" si="12"/>
        <v>#DIV/0!</v>
      </c>
      <c r="AG177" s="1305" t="e">
        <f t="shared" si="13"/>
        <v>#DIV/0!</v>
      </c>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row>
    <row r="178" spans="1:57" ht="14.25" customHeight="1">
      <c r="A178" s="1376">
        <v>43981</v>
      </c>
      <c r="B178" s="1301"/>
      <c r="C178" s="1372"/>
      <c r="D178" s="1376">
        <v>43616</v>
      </c>
      <c r="E178" s="1357"/>
      <c r="F178" s="1357"/>
      <c r="G178" s="1357"/>
      <c r="H178" s="1372"/>
      <c r="I178" s="1303"/>
      <c r="J178" s="1301"/>
      <c r="K178" s="1376"/>
      <c r="L178" s="1372"/>
      <c r="M178" s="1382">
        <f t="shared" si="2"/>
        <v>43982</v>
      </c>
      <c r="N178" s="1354">
        <f t="shared" si="1"/>
        <v>0</v>
      </c>
      <c r="O178" s="1383">
        <f t="shared" ref="O178:S178" si="312">$AD178*O$27</f>
        <v>0</v>
      </c>
      <c r="P178" s="1383">
        <f t="shared" si="312"/>
        <v>0</v>
      </c>
      <c r="Q178" s="1383">
        <f t="shared" si="312"/>
        <v>0</v>
      </c>
      <c r="R178" s="1383">
        <f t="shared" si="312"/>
        <v>0</v>
      </c>
      <c r="S178" s="1383">
        <f t="shared" si="312"/>
        <v>0</v>
      </c>
      <c r="T178" s="1383">
        <f t="shared" ref="T178:X178" si="313">$AE178*T$27</f>
        <v>0</v>
      </c>
      <c r="U178" s="1383">
        <f t="shared" si="313"/>
        <v>0</v>
      </c>
      <c r="V178" s="1383">
        <f t="shared" si="313"/>
        <v>0</v>
      </c>
      <c r="W178" s="1383">
        <f t="shared" si="313"/>
        <v>0</v>
      </c>
      <c r="X178" s="1383">
        <f t="shared" si="313"/>
        <v>0</v>
      </c>
      <c r="Y178" s="1383">
        <f t="shared" si="5"/>
        <v>0</v>
      </c>
      <c r="Z178" s="1383">
        <f t="shared" si="6"/>
        <v>0</v>
      </c>
      <c r="AA178" s="1383">
        <f t="shared" si="7"/>
        <v>0</v>
      </c>
      <c r="AB178" s="1383">
        <f t="shared" si="8"/>
        <v>0</v>
      </c>
      <c r="AC178" s="5">
        <f t="shared" si="9"/>
        <v>151</v>
      </c>
      <c r="AD178" s="1383">
        <f t="shared" si="10"/>
        <v>0</v>
      </c>
      <c r="AE178" s="1383">
        <f t="shared" si="11"/>
        <v>0</v>
      </c>
      <c r="AF178" s="1305" t="e">
        <f t="shared" si="12"/>
        <v>#DIV/0!</v>
      </c>
      <c r="AG178" s="1305" t="e">
        <f t="shared" si="13"/>
        <v>#DIV/0!</v>
      </c>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row>
    <row r="179" spans="1:57" ht="14.25" customHeight="1">
      <c r="A179" s="1376">
        <v>43982</v>
      </c>
      <c r="B179" s="1301"/>
      <c r="C179" s="1372"/>
      <c r="D179" s="1376">
        <v>43617</v>
      </c>
      <c r="E179" s="1357"/>
      <c r="F179" s="1357"/>
      <c r="G179" s="1357"/>
      <c r="H179" s="1372"/>
      <c r="I179" s="1303"/>
      <c r="J179" s="1301"/>
      <c r="K179" s="1376"/>
      <c r="L179" s="1372"/>
      <c r="M179" s="1382">
        <f t="shared" si="2"/>
        <v>43983</v>
      </c>
      <c r="N179" s="1354">
        <f t="shared" si="1"/>
        <v>0</v>
      </c>
      <c r="O179" s="1383">
        <f t="shared" ref="O179:S179" si="314">$AD179*O$27</f>
        <v>0</v>
      </c>
      <c r="P179" s="1383">
        <f t="shared" si="314"/>
        <v>0</v>
      </c>
      <c r="Q179" s="1383">
        <f t="shared" si="314"/>
        <v>0</v>
      </c>
      <c r="R179" s="1383">
        <f t="shared" si="314"/>
        <v>0</v>
      </c>
      <c r="S179" s="1383">
        <f t="shared" si="314"/>
        <v>0</v>
      </c>
      <c r="T179" s="1383">
        <f t="shared" ref="T179:X179" si="315">$AE179*T$27</f>
        <v>0</v>
      </c>
      <c r="U179" s="1383">
        <f t="shared" si="315"/>
        <v>0</v>
      </c>
      <c r="V179" s="1383">
        <f t="shared" si="315"/>
        <v>0</v>
      </c>
      <c r="W179" s="1383">
        <f t="shared" si="315"/>
        <v>0</v>
      </c>
      <c r="X179" s="1383">
        <f t="shared" si="315"/>
        <v>0</v>
      </c>
      <c r="Y179" s="1383">
        <f t="shared" si="5"/>
        <v>0</v>
      </c>
      <c r="Z179" s="1383">
        <f t="shared" si="6"/>
        <v>0</v>
      </c>
      <c r="AA179" s="1383">
        <f t="shared" si="7"/>
        <v>0</v>
      </c>
      <c r="AB179" s="1383">
        <f t="shared" si="8"/>
        <v>0</v>
      </c>
      <c r="AC179" s="5">
        <f t="shared" si="9"/>
        <v>152</v>
      </c>
      <c r="AD179" s="1383">
        <f t="shared" si="10"/>
        <v>0</v>
      </c>
      <c r="AE179" s="1383">
        <f t="shared" si="11"/>
        <v>0</v>
      </c>
      <c r="AF179" s="1305" t="e">
        <f t="shared" si="12"/>
        <v>#DIV/0!</v>
      </c>
      <c r="AG179" s="1305" t="e">
        <f t="shared" si="13"/>
        <v>#DIV/0!</v>
      </c>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row>
    <row r="180" spans="1:57" ht="14.25" customHeight="1">
      <c r="A180" s="1376">
        <v>43983</v>
      </c>
      <c r="B180" s="1301"/>
      <c r="C180" s="1372"/>
      <c r="D180" s="1376">
        <v>43618</v>
      </c>
      <c r="E180" s="1357"/>
      <c r="F180" s="1357"/>
      <c r="G180" s="1357"/>
      <c r="H180" s="1372"/>
      <c r="I180" s="1303"/>
      <c r="J180" s="1301"/>
      <c r="K180" s="1376"/>
      <c r="L180" s="1372"/>
      <c r="M180" s="1382">
        <f t="shared" si="2"/>
        <v>43984</v>
      </c>
      <c r="N180" s="1354">
        <f t="shared" si="1"/>
        <v>0</v>
      </c>
      <c r="O180" s="1383">
        <f t="shared" ref="O180:S180" si="316">$AD180*O$27</f>
        <v>0</v>
      </c>
      <c r="P180" s="1383">
        <f t="shared" si="316"/>
        <v>0</v>
      </c>
      <c r="Q180" s="1383">
        <f t="shared" si="316"/>
        <v>0</v>
      </c>
      <c r="R180" s="1383">
        <f t="shared" si="316"/>
        <v>0</v>
      </c>
      <c r="S180" s="1383">
        <f t="shared" si="316"/>
        <v>0</v>
      </c>
      <c r="T180" s="1383">
        <f t="shared" ref="T180:X180" si="317">$AE180*T$27</f>
        <v>0</v>
      </c>
      <c r="U180" s="1383">
        <f t="shared" si="317"/>
        <v>0</v>
      </c>
      <c r="V180" s="1383">
        <f t="shared" si="317"/>
        <v>0</v>
      </c>
      <c r="W180" s="1383">
        <f t="shared" si="317"/>
        <v>0</v>
      </c>
      <c r="X180" s="1383">
        <f t="shared" si="317"/>
        <v>0</v>
      </c>
      <c r="Y180" s="1383">
        <f t="shared" si="5"/>
        <v>0</v>
      </c>
      <c r="Z180" s="1383">
        <f t="shared" si="6"/>
        <v>0</v>
      </c>
      <c r="AA180" s="1383">
        <f t="shared" si="7"/>
        <v>0</v>
      </c>
      <c r="AB180" s="1383">
        <f t="shared" si="8"/>
        <v>0</v>
      </c>
      <c r="AC180" s="5">
        <f t="shared" si="9"/>
        <v>153</v>
      </c>
      <c r="AD180" s="1383">
        <f t="shared" si="10"/>
        <v>0</v>
      </c>
      <c r="AE180" s="1383">
        <f t="shared" si="11"/>
        <v>0</v>
      </c>
      <c r="AF180" s="1305" t="e">
        <f t="shared" si="12"/>
        <v>#DIV/0!</v>
      </c>
      <c r="AG180" s="1305" t="e">
        <f t="shared" si="13"/>
        <v>#DIV/0!</v>
      </c>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row>
    <row r="181" spans="1:57" ht="14.25" customHeight="1">
      <c r="A181" s="1376">
        <v>43984</v>
      </c>
      <c r="B181" s="1301"/>
      <c r="C181" s="1372"/>
      <c r="D181" s="1376">
        <v>43619</v>
      </c>
      <c r="E181" s="1357"/>
      <c r="F181" s="1357"/>
      <c r="G181" s="1357"/>
      <c r="H181" s="1372"/>
      <c r="I181" s="1303"/>
      <c r="J181" s="1301"/>
      <c r="K181" s="1376"/>
      <c r="L181" s="1372"/>
      <c r="M181" s="1382">
        <f t="shared" si="2"/>
        <v>43985</v>
      </c>
      <c r="N181" s="1354">
        <f t="shared" si="1"/>
        <v>0</v>
      </c>
      <c r="O181" s="1383">
        <f t="shared" ref="O181:S181" si="318">$AD181*O$27</f>
        <v>0</v>
      </c>
      <c r="P181" s="1383">
        <f t="shared" si="318"/>
        <v>0</v>
      </c>
      <c r="Q181" s="1383">
        <f t="shared" si="318"/>
        <v>0</v>
      </c>
      <c r="R181" s="1383">
        <f t="shared" si="318"/>
        <v>0</v>
      </c>
      <c r="S181" s="1383">
        <f t="shared" si="318"/>
        <v>0</v>
      </c>
      <c r="T181" s="1383">
        <f t="shared" ref="T181:X181" si="319">$AE181*T$27</f>
        <v>0</v>
      </c>
      <c r="U181" s="1383">
        <f t="shared" si="319"/>
        <v>0</v>
      </c>
      <c r="V181" s="1383">
        <f t="shared" si="319"/>
        <v>0</v>
      </c>
      <c r="W181" s="1383">
        <f t="shared" si="319"/>
        <v>0</v>
      </c>
      <c r="X181" s="1383">
        <f t="shared" si="319"/>
        <v>0</v>
      </c>
      <c r="Y181" s="1383">
        <f t="shared" si="5"/>
        <v>0</v>
      </c>
      <c r="Z181" s="1383">
        <f t="shared" si="6"/>
        <v>0</v>
      </c>
      <c r="AA181" s="1383">
        <f t="shared" si="7"/>
        <v>0</v>
      </c>
      <c r="AB181" s="1383">
        <f t="shared" si="8"/>
        <v>0</v>
      </c>
      <c r="AC181" s="5">
        <f t="shared" si="9"/>
        <v>154</v>
      </c>
      <c r="AD181" s="1383">
        <f t="shared" si="10"/>
        <v>0</v>
      </c>
      <c r="AE181" s="1383">
        <f t="shared" si="11"/>
        <v>0</v>
      </c>
      <c r="AF181" s="1305" t="e">
        <f t="shared" si="12"/>
        <v>#DIV/0!</v>
      </c>
      <c r="AG181" s="1305" t="e">
        <f t="shared" si="13"/>
        <v>#DIV/0!</v>
      </c>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row>
    <row r="182" spans="1:57" ht="14.25" customHeight="1">
      <c r="A182" s="1376">
        <v>43985</v>
      </c>
      <c r="B182" s="1301"/>
      <c r="C182" s="1372"/>
      <c r="D182" s="1376">
        <v>43620</v>
      </c>
      <c r="E182" s="1357"/>
      <c r="F182" s="1357"/>
      <c r="G182" s="1357"/>
      <c r="H182" s="1372"/>
      <c r="I182" s="1303"/>
      <c r="J182" s="1301"/>
      <c r="K182" s="1376"/>
      <c r="L182" s="1372"/>
      <c r="M182" s="1382">
        <f t="shared" si="2"/>
        <v>43986</v>
      </c>
      <c r="N182" s="1354">
        <f t="shared" si="1"/>
        <v>0</v>
      </c>
      <c r="O182" s="1383">
        <f t="shared" ref="O182:S182" si="320">$AD182*O$27</f>
        <v>0</v>
      </c>
      <c r="P182" s="1383">
        <f t="shared" si="320"/>
        <v>0</v>
      </c>
      <c r="Q182" s="1383">
        <f t="shared" si="320"/>
        <v>0</v>
      </c>
      <c r="R182" s="1383">
        <f t="shared" si="320"/>
        <v>0</v>
      </c>
      <c r="S182" s="1383">
        <f t="shared" si="320"/>
        <v>0</v>
      </c>
      <c r="T182" s="1383">
        <f t="shared" ref="T182:X182" si="321">$AE182*T$27</f>
        <v>0</v>
      </c>
      <c r="U182" s="1383">
        <f t="shared" si="321"/>
        <v>0</v>
      </c>
      <c r="V182" s="1383">
        <f t="shared" si="321"/>
        <v>0</v>
      </c>
      <c r="W182" s="1383">
        <f t="shared" si="321"/>
        <v>0</v>
      </c>
      <c r="X182" s="1383">
        <f t="shared" si="321"/>
        <v>0</v>
      </c>
      <c r="Y182" s="1383">
        <f t="shared" si="5"/>
        <v>0</v>
      </c>
      <c r="Z182" s="1383">
        <f t="shared" si="6"/>
        <v>0</v>
      </c>
      <c r="AA182" s="1383">
        <f t="shared" si="7"/>
        <v>0</v>
      </c>
      <c r="AB182" s="1383">
        <f t="shared" si="8"/>
        <v>0</v>
      </c>
      <c r="AC182" s="5">
        <f t="shared" si="9"/>
        <v>155</v>
      </c>
      <c r="AD182" s="1383">
        <f t="shared" si="10"/>
        <v>0</v>
      </c>
      <c r="AE182" s="1383">
        <f t="shared" si="11"/>
        <v>0</v>
      </c>
      <c r="AF182" s="1305" t="e">
        <f t="shared" si="12"/>
        <v>#DIV/0!</v>
      </c>
      <c r="AG182" s="1305" t="e">
        <f t="shared" si="13"/>
        <v>#DIV/0!</v>
      </c>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row>
    <row r="183" spans="1:57" ht="14.25" customHeight="1">
      <c r="A183" s="1376">
        <v>43986</v>
      </c>
      <c r="B183" s="1301"/>
      <c r="C183" s="1372"/>
      <c r="D183" s="1376">
        <v>43621</v>
      </c>
      <c r="E183" s="1357"/>
      <c r="F183" s="1357"/>
      <c r="G183" s="1357"/>
      <c r="H183" s="1372"/>
      <c r="I183" s="1303"/>
      <c r="J183" s="1301"/>
      <c r="K183" s="1376"/>
      <c r="L183" s="1372"/>
      <c r="M183" s="1382">
        <f t="shared" si="2"/>
        <v>43987</v>
      </c>
      <c r="N183" s="1354">
        <f t="shared" si="1"/>
        <v>0</v>
      </c>
      <c r="O183" s="1383">
        <f t="shared" ref="O183:S183" si="322">$AD183*O$27</f>
        <v>0</v>
      </c>
      <c r="P183" s="1383">
        <f t="shared" si="322"/>
        <v>0</v>
      </c>
      <c r="Q183" s="1383">
        <f t="shared" si="322"/>
        <v>0</v>
      </c>
      <c r="R183" s="1383">
        <f t="shared" si="322"/>
        <v>0</v>
      </c>
      <c r="S183" s="1383">
        <f t="shared" si="322"/>
        <v>0</v>
      </c>
      <c r="T183" s="1383">
        <f t="shared" ref="T183:X183" si="323">$AE183*T$27</f>
        <v>0</v>
      </c>
      <c r="U183" s="1383">
        <f t="shared" si="323"/>
        <v>0</v>
      </c>
      <c r="V183" s="1383">
        <f t="shared" si="323"/>
        <v>0</v>
      </c>
      <c r="W183" s="1383">
        <f t="shared" si="323"/>
        <v>0</v>
      </c>
      <c r="X183" s="1383">
        <f t="shared" si="323"/>
        <v>0</v>
      </c>
      <c r="Y183" s="1383">
        <f t="shared" si="5"/>
        <v>0</v>
      </c>
      <c r="Z183" s="1383">
        <f t="shared" si="6"/>
        <v>0</v>
      </c>
      <c r="AA183" s="1383">
        <f t="shared" si="7"/>
        <v>0</v>
      </c>
      <c r="AB183" s="1383">
        <f t="shared" si="8"/>
        <v>0</v>
      </c>
      <c r="AC183" s="5">
        <f t="shared" si="9"/>
        <v>156</v>
      </c>
      <c r="AD183" s="1383">
        <f t="shared" si="10"/>
        <v>0</v>
      </c>
      <c r="AE183" s="1383">
        <f t="shared" si="11"/>
        <v>0</v>
      </c>
      <c r="AF183" s="1305" t="e">
        <f t="shared" si="12"/>
        <v>#DIV/0!</v>
      </c>
      <c r="AG183" s="1305" t="e">
        <f t="shared" si="13"/>
        <v>#DIV/0!</v>
      </c>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row>
    <row r="184" spans="1:57" ht="14.25" customHeight="1">
      <c r="A184" s="1376">
        <v>43987</v>
      </c>
      <c r="B184" s="1301"/>
      <c r="C184" s="1372"/>
      <c r="D184" s="1376">
        <v>43622</v>
      </c>
      <c r="E184" s="1357"/>
      <c r="F184" s="1357"/>
      <c r="G184" s="1357"/>
      <c r="H184" s="1372"/>
      <c r="I184" s="1303"/>
      <c r="J184" s="1301"/>
      <c r="K184" s="1376"/>
      <c r="L184" s="1372"/>
      <c r="M184" s="1382">
        <f t="shared" si="2"/>
        <v>43988</v>
      </c>
      <c r="N184" s="1354">
        <f t="shared" si="1"/>
        <v>0</v>
      </c>
      <c r="O184" s="1383">
        <f t="shared" ref="O184:S184" si="324">$AD184*O$27</f>
        <v>0</v>
      </c>
      <c r="P184" s="1383">
        <f t="shared" si="324"/>
        <v>0</v>
      </c>
      <c r="Q184" s="1383">
        <f t="shared" si="324"/>
        <v>0</v>
      </c>
      <c r="R184" s="1383">
        <f t="shared" si="324"/>
        <v>0</v>
      </c>
      <c r="S184" s="1383">
        <f t="shared" si="324"/>
        <v>0</v>
      </c>
      <c r="T184" s="1383">
        <f t="shared" ref="T184:X184" si="325">$AE184*T$27</f>
        <v>0</v>
      </c>
      <c r="U184" s="1383">
        <f t="shared" si="325"/>
        <v>0</v>
      </c>
      <c r="V184" s="1383">
        <f t="shared" si="325"/>
        <v>0</v>
      </c>
      <c r="W184" s="1383">
        <f t="shared" si="325"/>
        <v>0</v>
      </c>
      <c r="X184" s="1383">
        <f t="shared" si="325"/>
        <v>0</v>
      </c>
      <c r="Y184" s="1383">
        <f t="shared" si="5"/>
        <v>0</v>
      </c>
      <c r="Z184" s="1383">
        <f t="shared" si="6"/>
        <v>0</v>
      </c>
      <c r="AA184" s="1383">
        <f t="shared" si="7"/>
        <v>0</v>
      </c>
      <c r="AB184" s="1383">
        <f t="shared" si="8"/>
        <v>0</v>
      </c>
      <c r="AC184" s="5">
        <f t="shared" si="9"/>
        <v>157</v>
      </c>
      <c r="AD184" s="1383">
        <f t="shared" si="10"/>
        <v>0</v>
      </c>
      <c r="AE184" s="1383">
        <f t="shared" si="11"/>
        <v>0</v>
      </c>
      <c r="AF184" s="1305" t="e">
        <f t="shared" si="12"/>
        <v>#DIV/0!</v>
      </c>
      <c r="AG184" s="1305" t="e">
        <f t="shared" si="13"/>
        <v>#DIV/0!</v>
      </c>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row>
    <row r="185" spans="1:57" ht="14.25" customHeight="1">
      <c r="A185" s="1376">
        <v>43988</v>
      </c>
      <c r="B185" s="1301"/>
      <c r="C185" s="1372"/>
      <c r="D185" s="1376">
        <v>43623</v>
      </c>
      <c r="E185" s="1357"/>
      <c r="F185" s="1357"/>
      <c r="G185" s="1357"/>
      <c r="H185" s="1372"/>
      <c r="I185" s="1303"/>
      <c r="J185" s="1301"/>
      <c r="K185" s="1376"/>
      <c r="L185" s="1372"/>
      <c r="M185" s="1382">
        <f t="shared" si="2"/>
        <v>43989</v>
      </c>
      <c r="N185" s="1354">
        <f t="shared" si="1"/>
        <v>0</v>
      </c>
      <c r="O185" s="1383">
        <f t="shared" ref="O185:S185" si="326">$AD185*O$27</f>
        <v>0</v>
      </c>
      <c r="P185" s="1383">
        <f t="shared" si="326"/>
        <v>0</v>
      </c>
      <c r="Q185" s="1383">
        <f t="shared" si="326"/>
        <v>0</v>
      </c>
      <c r="R185" s="1383">
        <f t="shared" si="326"/>
        <v>0</v>
      </c>
      <c r="S185" s="1383">
        <f t="shared" si="326"/>
        <v>0</v>
      </c>
      <c r="T185" s="1383">
        <f t="shared" ref="T185:X185" si="327">$AE185*T$27</f>
        <v>0</v>
      </c>
      <c r="U185" s="1383">
        <f t="shared" si="327"/>
        <v>0</v>
      </c>
      <c r="V185" s="1383">
        <f t="shared" si="327"/>
        <v>0</v>
      </c>
      <c r="W185" s="1383">
        <f t="shared" si="327"/>
        <v>0</v>
      </c>
      <c r="X185" s="1383">
        <f t="shared" si="327"/>
        <v>0</v>
      </c>
      <c r="Y185" s="1383">
        <f t="shared" si="5"/>
        <v>0</v>
      </c>
      <c r="Z185" s="1383">
        <f t="shared" si="6"/>
        <v>0</v>
      </c>
      <c r="AA185" s="1383">
        <f t="shared" si="7"/>
        <v>0</v>
      </c>
      <c r="AB185" s="1383">
        <f t="shared" si="8"/>
        <v>0</v>
      </c>
      <c r="AC185" s="5">
        <f t="shared" si="9"/>
        <v>158</v>
      </c>
      <c r="AD185" s="1383">
        <f t="shared" si="10"/>
        <v>0</v>
      </c>
      <c r="AE185" s="1383">
        <f t="shared" si="11"/>
        <v>0</v>
      </c>
      <c r="AF185" s="1305" t="e">
        <f t="shared" si="12"/>
        <v>#DIV/0!</v>
      </c>
      <c r="AG185" s="1305" t="e">
        <f t="shared" si="13"/>
        <v>#DIV/0!</v>
      </c>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row>
    <row r="186" spans="1:57" ht="14.25" customHeight="1">
      <c r="A186" s="1376">
        <v>43989</v>
      </c>
      <c r="B186" s="1301"/>
      <c r="C186" s="1372"/>
      <c r="D186" s="1376">
        <v>43624</v>
      </c>
      <c r="E186" s="1357"/>
      <c r="F186" s="1357"/>
      <c r="G186" s="1357"/>
      <c r="H186" s="1372"/>
      <c r="I186" s="1303"/>
      <c r="J186" s="1301"/>
      <c r="K186" s="1376"/>
      <c r="L186" s="1372"/>
      <c r="M186" s="1382">
        <f t="shared" si="2"/>
        <v>43990</v>
      </c>
      <c r="N186" s="1354">
        <f t="shared" si="1"/>
        <v>0</v>
      </c>
      <c r="O186" s="1383">
        <f t="shared" ref="O186:S186" si="328">$AD186*O$27</f>
        <v>0</v>
      </c>
      <c r="P186" s="1383">
        <f t="shared" si="328"/>
        <v>0</v>
      </c>
      <c r="Q186" s="1383">
        <f t="shared" si="328"/>
        <v>0</v>
      </c>
      <c r="R186" s="1383">
        <f t="shared" si="328"/>
        <v>0</v>
      </c>
      <c r="S186" s="1383">
        <f t="shared" si="328"/>
        <v>0</v>
      </c>
      <c r="T186" s="1383">
        <f t="shared" ref="T186:X186" si="329">$AE186*T$27</f>
        <v>0</v>
      </c>
      <c r="U186" s="1383">
        <f t="shared" si="329"/>
        <v>0</v>
      </c>
      <c r="V186" s="1383">
        <f t="shared" si="329"/>
        <v>0</v>
      </c>
      <c r="W186" s="1383">
        <f t="shared" si="329"/>
        <v>0</v>
      </c>
      <c r="X186" s="1383">
        <f t="shared" si="329"/>
        <v>0</v>
      </c>
      <c r="Y186" s="1383">
        <f t="shared" si="5"/>
        <v>0</v>
      </c>
      <c r="Z186" s="1383">
        <f t="shared" si="6"/>
        <v>0</v>
      </c>
      <c r="AA186" s="1383">
        <f t="shared" si="7"/>
        <v>0</v>
      </c>
      <c r="AB186" s="1383">
        <f t="shared" si="8"/>
        <v>0</v>
      </c>
      <c r="AC186" s="5">
        <f t="shared" si="9"/>
        <v>159</v>
      </c>
      <c r="AD186" s="1383">
        <f t="shared" si="10"/>
        <v>0</v>
      </c>
      <c r="AE186" s="1383">
        <f t="shared" si="11"/>
        <v>0</v>
      </c>
      <c r="AF186" s="1305" t="e">
        <f t="shared" si="12"/>
        <v>#DIV/0!</v>
      </c>
      <c r="AG186" s="1305" t="e">
        <f t="shared" si="13"/>
        <v>#DIV/0!</v>
      </c>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row>
    <row r="187" spans="1:57" ht="14.25" customHeight="1">
      <c r="A187" s="1376">
        <v>43990</v>
      </c>
      <c r="B187" s="1301"/>
      <c r="C187" s="1372"/>
      <c r="D187" s="1376">
        <v>43625</v>
      </c>
      <c r="E187" s="1357"/>
      <c r="F187" s="1357"/>
      <c r="G187" s="1357"/>
      <c r="H187" s="1372"/>
      <c r="I187" s="1303"/>
      <c r="J187" s="1301"/>
      <c r="K187" s="1376"/>
      <c r="L187" s="1372"/>
      <c r="M187" s="1382">
        <f t="shared" si="2"/>
        <v>43991</v>
      </c>
      <c r="N187" s="1354">
        <f t="shared" si="1"/>
        <v>0</v>
      </c>
      <c r="O187" s="1383">
        <f t="shared" ref="O187:S187" si="330">$AD187*O$27</f>
        <v>0</v>
      </c>
      <c r="P187" s="1383">
        <f t="shared" si="330"/>
        <v>0</v>
      </c>
      <c r="Q187" s="1383">
        <f t="shared" si="330"/>
        <v>0</v>
      </c>
      <c r="R187" s="1383">
        <f t="shared" si="330"/>
        <v>0</v>
      </c>
      <c r="S187" s="1383">
        <f t="shared" si="330"/>
        <v>0</v>
      </c>
      <c r="T187" s="1383">
        <f t="shared" ref="T187:X187" si="331">$AE187*T$27</f>
        <v>0</v>
      </c>
      <c r="U187" s="1383">
        <f t="shared" si="331"/>
        <v>0</v>
      </c>
      <c r="V187" s="1383">
        <f t="shared" si="331"/>
        <v>0</v>
      </c>
      <c r="W187" s="1383">
        <f t="shared" si="331"/>
        <v>0</v>
      </c>
      <c r="X187" s="1383">
        <f t="shared" si="331"/>
        <v>0</v>
      </c>
      <c r="Y187" s="1383">
        <f t="shared" si="5"/>
        <v>0</v>
      </c>
      <c r="Z187" s="1383">
        <f t="shared" si="6"/>
        <v>0</v>
      </c>
      <c r="AA187" s="1383">
        <f t="shared" si="7"/>
        <v>0</v>
      </c>
      <c r="AB187" s="1383">
        <f t="shared" si="8"/>
        <v>0</v>
      </c>
      <c r="AC187" s="5">
        <f t="shared" si="9"/>
        <v>160</v>
      </c>
      <c r="AD187" s="1383">
        <f t="shared" si="10"/>
        <v>0</v>
      </c>
      <c r="AE187" s="1383">
        <f t="shared" si="11"/>
        <v>0</v>
      </c>
      <c r="AF187" s="1305" t="e">
        <f t="shared" si="12"/>
        <v>#DIV/0!</v>
      </c>
      <c r="AG187" s="1305" t="e">
        <f t="shared" si="13"/>
        <v>#DIV/0!</v>
      </c>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row>
    <row r="188" spans="1:57" ht="14.25" customHeight="1">
      <c r="A188" s="1376">
        <v>43991</v>
      </c>
      <c r="B188" s="1301"/>
      <c r="C188" s="1372"/>
      <c r="D188" s="1376">
        <v>43626</v>
      </c>
      <c r="E188" s="1357"/>
      <c r="F188" s="1357"/>
      <c r="G188" s="1357"/>
      <c r="H188" s="1372"/>
      <c r="I188" s="1303"/>
      <c r="J188" s="1301"/>
      <c r="K188" s="1376"/>
      <c r="L188" s="1372"/>
      <c r="M188" s="1382">
        <f t="shared" si="2"/>
        <v>43992</v>
      </c>
      <c r="N188" s="1354">
        <f t="shared" si="1"/>
        <v>0</v>
      </c>
      <c r="O188" s="1383">
        <f t="shared" ref="O188:S188" si="332">$AD188*O$27</f>
        <v>0</v>
      </c>
      <c r="P188" s="1383">
        <f t="shared" si="332"/>
        <v>0</v>
      </c>
      <c r="Q188" s="1383">
        <f t="shared" si="332"/>
        <v>0</v>
      </c>
      <c r="R188" s="1383">
        <f t="shared" si="332"/>
        <v>0</v>
      </c>
      <c r="S188" s="1383">
        <f t="shared" si="332"/>
        <v>0</v>
      </c>
      <c r="T188" s="1383">
        <f t="shared" ref="T188:X188" si="333">$AE188*T$27</f>
        <v>0</v>
      </c>
      <c r="U188" s="1383">
        <f t="shared" si="333"/>
        <v>0</v>
      </c>
      <c r="V188" s="1383">
        <f t="shared" si="333"/>
        <v>0</v>
      </c>
      <c r="W188" s="1383">
        <f t="shared" si="333"/>
        <v>0</v>
      </c>
      <c r="X188" s="1383">
        <f t="shared" si="333"/>
        <v>0</v>
      </c>
      <c r="Y188" s="1383">
        <f t="shared" si="5"/>
        <v>0</v>
      </c>
      <c r="Z188" s="1383">
        <f t="shared" si="6"/>
        <v>0</v>
      </c>
      <c r="AA188" s="1383">
        <f t="shared" si="7"/>
        <v>0</v>
      </c>
      <c r="AB188" s="1383">
        <f t="shared" si="8"/>
        <v>0</v>
      </c>
      <c r="AC188" s="5">
        <f t="shared" si="9"/>
        <v>161</v>
      </c>
      <c r="AD188" s="1383">
        <f t="shared" si="10"/>
        <v>0</v>
      </c>
      <c r="AE188" s="1383">
        <f t="shared" si="11"/>
        <v>0</v>
      </c>
      <c r="AF188" s="1305" t="e">
        <f t="shared" si="12"/>
        <v>#DIV/0!</v>
      </c>
      <c r="AG188" s="1305" t="e">
        <f t="shared" si="13"/>
        <v>#DIV/0!</v>
      </c>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row>
    <row r="189" spans="1:57" ht="14.25" customHeight="1">
      <c r="A189" s="1376">
        <v>43992</v>
      </c>
      <c r="B189" s="1301"/>
      <c r="C189" s="1372"/>
      <c r="D189" s="1376">
        <v>43627</v>
      </c>
      <c r="E189" s="1357"/>
      <c r="F189" s="1357"/>
      <c r="G189" s="1357"/>
      <c r="H189" s="1372"/>
      <c r="I189" s="1303"/>
      <c r="J189" s="1301"/>
      <c r="K189" s="1376"/>
      <c r="L189" s="1372"/>
      <c r="M189" s="1382">
        <f t="shared" si="2"/>
        <v>43993</v>
      </c>
      <c r="N189" s="1354">
        <f t="shared" si="1"/>
        <v>0</v>
      </c>
      <c r="O189" s="1383">
        <f t="shared" ref="O189:S189" si="334">$AD189*O$27</f>
        <v>0</v>
      </c>
      <c r="P189" s="1383">
        <f t="shared" si="334"/>
        <v>0</v>
      </c>
      <c r="Q189" s="1383">
        <f t="shared" si="334"/>
        <v>0</v>
      </c>
      <c r="R189" s="1383">
        <f t="shared" si="334"/>
        <v>0</v>
      </c>
      <c r="S189" s="1383">
        <f t="shared" si="334"/>
        <v>0</v>
      </c>
      <c r="T189" s="1383">
        <f t="shared" ref="T189:X189" si="335">$AE189*T$27</f>
        <v>0</v>
      </c>
      <c r="U189" s="1383">
        <f t="shared" si="335"/>
        <v>0</v>
      </c>
      <c r="V189" s="1383">
        <f t="shared" si="335"/>
        <v>0</v>
      </c>
      <c r="W189" s="1383">
        <f t="shared" si="335"/>
        <v>0</v>
      </c>
      <c r="X189" s="1383">
        <f t="shared" si="335"/>
        <v>0</v>
      </c>
      <c r="Y189" s="1383">
        <f t="shared" si="5"/>
        <v>0</v>
      </c>
      <c r="Z189" s="1383">
        <f t="shared" si="6"/>
        <v>0</v>
      </c>
      <c r="AA189" s="1383">
        <f t="shared" si="7"/>
        <v>0</v>
      </c>
      <c r="AB189" s="1383">
        <f t="shared" si="8"/>
        <v>0</v>
      </c>
      <c r="AC189" s="5">
        <f t="shared" si="9"/>
        <v>162</v>
      </c>
      <c r="AD189" s="1383">
        <f t="shared" si="10"/>
        <v>0</v>
      </c>
      <c r="AE189" s="1383">
        <f t="shared" si="11"/>
        <v>0</v>
      </c>
      <c r="AF189" s="1305" t="e">
        <f t="shared" si="12"/>
        <v>#DIV/0!</v>
      </c>
      <c r="AG189" s="1305" t="e">
        <f t="shared" si="13"/>
        <v>#DIV/0!</v>
      </c>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row>
    <row r="190" spans="1:57" ht="14.25" customHeight="1">
      <c r="A190" s="1376">
        <v>43993</v>
      </c>
      <c r="B190" s="1301"/>
      <c r="C190" s="1372"/>
      <c r="D190" s="1376">
        <v>43628</v>
      </c>
      <c r="E190" s="1357"/>
      <c r="F190" s="1357"/>
      <c r="G190" s="1357"/>
      <c r="H190" s="1372"/>
      <c r="I190" s="1303"/>
      <c r="J190" s="1301"/>
      <c r="K190" s="1376"/>
      <c r="L190" s="1372"/>
      <c r="M190" s="1382">
        <f t="shared" si="2"/>
        <v>43994</v>
      </c>
      <c r="N190" s="1354">
        <f t="shared" si="1"/>
        <v>0</v>
      </c>
      <c r="O190" s="1383">
        <f t="shared" ref="O190:S190" si="336">$AD190*O$27</f>
        <v>0</v>
      </c>
      <c r="P190" s="1383">
        <f t="shared" si="336"/>
        <v>0</v>
      </c>
      <c r="Q190" s="1383">
        <f t="shared" si="336"/>
        <v>0</v>
      </c>
      <c r="R190" s="1383">
        <f t="shared" si="336"/>
        <v>0</v>
      </c>
      <c r="S190" s="1383">
        <f t="shared" si="336"/>
        <v>0</v>
      </c>
      <c r="T190" s="1383">
        <f t="shared" ref="T190:X190" si="337">$AE190*T$27</f>
        <v>0</v>
      </c>
      <c r="U190" s="1383">
        <f t="shared" si="337"/>
        <v>0</v>
      </c>
      <c r="V190" s="1383">
        <f t="shared" si="337"/>
        <v>0</v>
      </c>
      <c r="W190" s="1383">
        <f t="shared" si="337"/>
        <v>0</v>
      </c>
      <c r="X190" s="1383">
        <f t="shared" si="337"/>
        <v>0</v>
      </c>
      <c r="Y190" s="1383">
        <f t="shared" si="5"/>
        <v>0</v>
      </c>
      <c r="Z190" s="1383">
        <f t="shared" si="6"/>
        <v>0</v>
      </c>
      <c r="AA190" s="1383">
        <f t="shared" si="7"/>
        <v>0</v>
      </c>
      <c r="AB190" s="1383">
        <f t="shared" si="8"/>
        <v>0</v>
      </c>
      <c r="AC190" s="5">
        <f t="shared" si="9"/>
        <v>163</v>
      </c>
      <c r="AD190" s="1383">
        <f t="shared" si="10"/>
        <v>0</v>
      </c>
      <c r="AE190" s="1383">
        <f t="shared" si="11"/>
        <v>0</v>
      </c>
      <c r="AF190" s="1305" t="e">
        <f t="shared" si="12"/>
        <v>#DIV/0!</v>
      </c>
      <c r="AG190" s="1305" t="e">
        <f t="shared" si="13"/>
        <v>#DIV/0!</v>
      </c>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row>
    <row r="191" spans="1:57" ht="14.25" customHeight="1">
      <c r="A191" s="1376">
        <v>43994</v>
      </c>
      <c r="B191" s="1301"/>
      <c r="C191" s="1372"/>
      <c r="D191" s="1376">
        <v>43629</v>
      </c>
      <c r="E191" s="1357"/>
      <c r="F191" s="1357"/>
      <c r="G191" s="1357"/>
      <c r="H191" s="1372"/>
      <c r="I191" s="1303"/>
      <c r="J191" s="1301"/>
      <c r="K191" s="1376"/>
      <c r="L191" s="1372"/>
      <c r="M191" s="1382">
        <f t="shared" si="2"/>
        <v>43995</v>
      </c>
      <c r="N191" s="1354">
        <f t="shared" si="1"/>
        <v>0</v>
      </c>
      <c r="O191" s="1383">
        <f t="shared" ref="O191:S191" si="338">$AD191*O$27</f>
        <v>0</v>
      </c>
      <c r="P191" s="1383">
        <f t="shared" si="338"/>
        <v>0</v>
      </c>
      <c r="Q191" s="1383">
        <f t="shared" si="338"/>
        <v>0</v>
      </c>
      <c r="R191" s="1383">
        <f t="shared" si="338"/>
        <v>0</v>
      </c>
      <c r="S191" s="1383">
        <f t="shared" si="338"/>
        <v>0</v>
      </c>
      <c r="T191" s="1383">
        <f t="shared" ref="T191:X191" si="339">$AE191*T$27</f>
        <v>0</v>
      </c>
      <c r="U191" s="1383">
        <f t="shared" si="339"/>
        <v>0</v>
      </c>
      <c r="V191" s="1383">
        <f t="shared" si="339"/>
        <v>0</v>
      </c>
      <c r="W191" s="1383">
        <f t="shared" si="339"/>
        <v>0</v>
      </c>
      <c r="X191" s="1383">
        <f t="shared" si="339"/>
        <v>0</v>
      </c>
      <c r="Y191" s="1383">
        <f t="shared" si="5"/>
        <v>0</v>
      </c>
      <c r="Z191" s="1383">
        <f t="shared" si="6"/>
        <v>0</v>
      </c>
      <c r="AA191" s="1383">
        <f t="shared" si="7"/>
        <v>0</v>
      </c>
      <c r="AB191" s="1383">
        <f t="shared" si="8"/>
        <v>0</v>
      </c>
      <c r="AC191" s="5">
        <f t="shared" si="9"/>
        <v>164</v>
      </c>
      <c r="AD191" s="1383">
        <f t="shared" si="10"/>
        <v>0</v>
      </c>
      <c r="AE191" s="1383">
        <f t="shared" si="11"/>
        <v>0</v>
      </c>
      <c r="AF191" s="1305" t="e">
        <f t="shared" si="12"/>
        <v>#DIV/0!</v>
      </c>
      <c r="AG191" s="1305" t="e">
        <f t="shared" si="13"/>
        <v>#DIV/0!</v>
      </c>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row>
    <row r="192" spans="1:57" ht="14.25" customHeight="1">
      <c r="A192" s="1376">
        <v>43995</v>
      </c>
      <c r="B192" s="1301"/>
      <c r="C192" s="1372"/>
      <c r="D192" s="1376">
        <v>43630</v>
      </c>
      <c r="E192" s="1357"/>
      <c r="F192" s="1357"/>
      <c r="G192" s="1357"/>
      <c r="H192" s="1372"/>
      <c r="I192" s="1303"/>
      <c r="J192" s="1301"/>
      <c r="K192" s="1376"/>
      <c r="L192" s="1372"/>
      <c r="M192" s="1382">
        <f t="shared" si="2"/>
        <v>43996</v>
      </c>
      <c r="N192" s="1354">
        <f t="shared" si="1"/>
        <v>0</v>
      </c>
      <c r="O192" s="1383">
        <f t="shared" ref="O192:S192" si="340">$AD192*O$27</f>
        <v>0</v>
      </c>
      <c r="P192" s="1383">
        <f t="shared" si="340"/>
        <v>0</v>
      </c>
      <c r="Q192" s="1383">
        <f t="shared" si="340"/>
        <v>0</v>
      </c>
      <c r="R192" s="1383">
        <f t="shared" si="340"/>
        <v>0</v>
      </c>
      <c r="S192" s="1383">
        <f t="shared" si="340"/>
        <v>0</v>
      </c>
      <c r="T192" s="1383">
        <f t="shared" ref="T192:X192" si="341">$AE192*T$27</f>
        <v>0</v>
      </c>
      <c r="U192" s="1383">
        <f t="shared" si="341"/>
        <v>0</v>
      </c>
      <c r="V192" s="1383">
        <f t="shared" si="341"/>
        <v>0</v>
      </c>
      <c r="W192" s="1383">
        <f t="shared" si="341"/>
        <v>0</v>
      </c>
      <c r="X192" s="1383">
        <f t="shared" si="341"/>
        <v>0</v>
      </c>
      <c r="Y192" s="1383">
        <f t="shared" si="5"/>
        <v>0</v>
      </c>
      <c r="Z192" s="1383">
        <f t="shared" si="6"/>
        <v>0</v>
      </c>
      <c r="AA192" s="1383">
        <f t="shared" si="7"/>
        <v>0</v>
      </c>
      <c r="AB192" s="1383">
        <f t="shared" si="8"/>
        <v>0</v>
      </c>
      <c r="AC192" s="5">
        <f t="shared" si="9"/>
        <v>165</v>
      </c>
      <c r="AD192" s="1383">
        <f t="shared" si="10"/>
        <v>0</v>
      </c>
      <c r="AE192" s="1383">
        <f t="shared" si="11"/>
        <v>0</v>
      </c>
      <c r="AF192" s="1305" t="e">
        <f t="shared" si="12"/>
        <v>#DIV/0!</v>
      </c>
      <c r="AG192" s="1305" t="e">
        <f t="shared" si="13"/>
        <v>#DIV/0!</v>
      </c>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row>
    <row r="193" spans="1:57" ht="14.25" customHeight="1">
      <c r="A193" s="1376">
        <v>43996</v>
      </c>
      <c r="B193" s="1301"/>
      <c r="C193" s="1372"/>
      <c r="D193" s="1376">
        <v>43631</v>
      </c>
      <c r="E193" s="1357"/>
      <c r="F193" s="1357"/>
      <c r="G193" s="1357"/>
      <c r="H193" s="1372"/>
      <c r="I193" s="1303"/>
      <c r="J193" s="1301"/>
      <c r="K193" s="1376"/>
      <c r="L193" s="1372"/>
      <c r="M193" s="1382">
        <f t="shared" si="2"/>
        <v>43997</v>
      </c>
      <c r="N193" s="1354">
        <f t="shared" si="1"/>
        <v>0</v>
      </c>
      <c r="O193" s="1383">
        <f t="shared" ref="O193:S193" si="342">$AD193*O$27</f>
        <v>0</v>
      </c>
      <c r="P193" s="1383">
        <f t="shared" si="342"/>
        <v>0</v>
      </c>
      <c r="Q193" s="1383">
        <f t="shared" si="342"/>
        <v>0</v>
      </c>
      <c r="R193" s="1383">
        <f t="shared" si="342"/>
        <v>0</v>
      </c>
      <c r="S193" s="1383">
        <f t="shared" si="342"/>
        <v>0</v>
      </c>
      <c r="T193" s="1383">
        <f t="shared" ref="T193:X193" si="343">$AE193*T$27</f>
        <v>0</v>
      </c>
      <c r="U193" s="1383">
        <f t="shared" si="343"/>
        <v>0</v>
      </c>
      <c r="V193" s="1383">
        <f t="shared" si="343"/>
        <v>0</v>
      </c>
      <c r="W193" s="1383">
        <f t="shared" si="343"/>
        <v>0</v>
      </c>
      <c r="X193" s="1383">
        <f t="shared" si="343"/>
        <v>0</v>
      </c>
      <c r="Y193" s="1383">
        <f t="shared" si="5"/>
        <v>0</v>
      </c>
      <c r="Z193" s="1383">
        <f t="shared" si="6"/>
        <v>0</v>
      </c>
      <c r="AA193" s="1383">
        <f t="shared" si="7"/>
        <v>0</v>
      </c>
      <c r="AB193" s="1383">
        <f t="shared" si="8"/>
        <v>0</v>
      </c>
      <c r="AC193" s="5">
        <f t="shared" si="9"/>
        <v>166</v>
      </c>
      <c r="AD193" s="1383">
        <f t="shared" si="10"/>
        <v>0</v>
      </c>
      <c r="AE193" s="1383">
        <f t="shared" si="11"/>
        <v>0</v>
      </c>
      <c r="AF193" s="1305" t="e">
        <f t="shared" si="12"/>
        <v>#DIV/0!</v>
      </c>
      <c r="AG193" s="1305" t="e">
        <f t="shared" si="13"/>
        <v>#DIV/0!</v>
      </c>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row>
    <row r="194" spans="1:57" ht="14.25" customHeight="1">
      <c r="A194" s="1376">
        <v>43997</v>
      </c>
      <c r="B194" s="1301"/>
      <c r="C194" s="1372"/>
      <c r="D194" s="1376">
        <v>43632</v>
      </c>
      <c r="E194" s="1357"/>
      <c r="F194" s="1357"/>
      <c r="G194" s="1357"/>
      <c r="H194" s="1372"/>
      <c r="I194" s="1303"/>
      <c r="J194" s="1301"/>
      <c r="K194" s="1376"/>
      <c r="L194" s="1372"/>
      <c r="M194" s="1382">
        <f t="shared" si="2"/>
        <v>43998</v>
      </c>
      <c r="N194" s="1354">
        <f t="shared" si="1"/>
        <v>0</v>
      </c>
      <c r="O194" s="1383">
        <f t="shared" ref="O194:S194" si="344">$AD194*O$27</f>
        <v>0</v>
      </c>
      <c r="P194" s="1383">
        <f t="shared" si="344"/>
        <v>0</v>
      </c>
      <c r="Q194" s="1383">
        <f t="shared" si="344"/>
        <v>0</v>
      </c>
      <c r="R194" s="1383">
        <f t="shared" si="344"/>
        <v>0</v>
      </c>
      <c r="S194" s="1383">
        <f t="shared" si="344"/>
        <v>0</v>
      </c>
      <c r="T194" s="1383">
        <f t="shared" ref="T194:X194" si="345">$AE194*T$27</f>
        <v>0</v>
      </c>
      <c r="U194" s="1383">
        <f t="shared" si="345"/>
        <v>0</v>
      </c>
      <c r="V194" s="1383">
        <f t="shared" si="345"/>
        <v>0</v>
      </c>
      <c r="W194" s="1383">
        <f t="shared" si="345"/>
        <v>0</v>
      </c>
      <c r="X194" s="1383">
        <f t="shared" si="345"/>
        <v>0</v>
      </c>
      <c r="Y194" s="1383">
        <f t="shared" si="5"/>
        <v>0</v>
      </c>
      <c r="Z194" s="1383">
        <f t="shared" si="6"/>
        <v>0</v>
      </c>
      <c r="AA194" s="1383">
        <f t="shared" si="7"/>
        <v>0</v>
      </c>
      <c r="AB194" s="1383">
        <f t="shared" si="8"/>
        <v>0</v>
      </c>
      <c r="AC194" s="5">
        <f t="shared" si="9"/>
        <v>167</v>
      </c>
      <c r="AD194" s="1383">
        <f t="shared" si="10"/>
        <v>0</v>
      </c>
      <c r="AE194" s="1383">
        <f t="shared" si="11"/>
        <v>0</v>
      </c>
      <c r="AF194" s="1305" t="e">
        <f t="shared" si="12"/>
        <v>#DIV/0!</v>
      </c>
      <c r="AG194" s="1305" t="e">
        <f t="shared" si="13"/>
        <v>#DIV/0!</v>
      </c>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row>
    <row r="195" spans="1:57" ht="14.25" customHeight="1">
      <c r="A195" s="1376">
        <v>43998</v>
      </c>
      <c r="B195" s="1301"/>
      <c r="C195" s="1372"/>
      <c r="D195" s="1376">
        <v>43633</v>
      </c>
      <c r="E195" s="1357"/>
      <c r="F195" s="1357"/>
      <c r="G195" s="1357"/>
      <c r="H195" s="1372"/>
      <c r="I195" s="1303"/>
      <c r="J195" s="1301"/>
      <c r="K195" s="1376"/>
      <c r="L195" s="1372"/>
      <c r="M195" s="1382">
        <f t="shared" si="2"/>
        <v>43999</v>
      </c>
      <c r="N195" s="1354">
        <f t="shared" si="1"/>
        <v>0</v>
      </c>
      <c r="O195" s="1383">
        <f t="shared" ref="O195:S195" si="346">$AD195*O$27</f>
        <v>0</v>
      </c>
      <c r="P195" s="1383">
        <f t="shared" si="346"/>
        <v>0</v>
      </c>
      <c r="Q195" s="1383">
        <f t="shared" si="346"/>
        <v>0</v>
      </c>
      <c r="R195" s="1383">
        <f t="shared" si="346"/>
        <v>0</v>
      </c>
      <c r="S195" s="1383">
        <f t="shared" si="346"/>
        <v>0</v>
      </c>
      <c r="T195" s="1383">
        <f t="shared" ref="T195:X195" si="347">$AE195*T$27</f>
        <v>0</v>
      </c>
      <c r="U195" s="1383">
        <f t="shared" si="347"/>
        <v>0</v>
      </c>
      <c r="V195" s="1383">
        <f t="shared" si="347"/>
        <v>0</v>
      </c>
      <c r="W195" s="1383">
        <f t="shared" si="347"/>
        <v>0</v>
      </c>
      <c r="X195" s="1383">
        <f t="shared" si="347"/>
        <v>0</v>
      </c>
      <c r="Y195" s="1383">
        <f t="shared" si="5"/>
        <v>0</v>
      </c>
      <c r="Z195" s="1383">
        <f t="shared" si="6"/>
        <v>0</v>
      </c>
      <c r="AA195" s="1383">
        <f t="shared" si="7"/>
        <v>0</v>
      </c>
      <c r="AB195" s="1383">
        <f t="shared" si="8"/>
        <v>0</v>
      </c>
      <c r="AC195" s="5">
        <f t="shared" si="9"/>
        <v>168</v>
      </c>
      <c r="AD195" s="1383">
        <f t="shared" si="10"/>
        <v>0</v>
      </c>
      <c r="AE195" s="1383">
        <f t="shared" si="11"/>
        <v>0</v>
      </c>
      <c r="AF195" s="1305" t="e">
        <f t="shared" si="12"/>
        <v>#DIV/0!</v>
      </c>
      <c r="AG195" s="1305" t="e">
        <f t="shared" si="13"/>
        <v>#DIV/0!</v>
      </c>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row>
    <row r="196" spans="1:57" ht="14.25" customHeight="1">
      <c r="A196" s="1376">
        <v>43999</v>
      </c>
      <c r="B196" s="1301"/>
      <c r="C196" s="1372"/>
      <c r="D196" s="1376">
        <v>43634</v>
      </c>
      <c r="E196" s="1357"/>
      <c r="F196" s="1357"/>
      <c r="G196" s="1357"/>
      <c r="H196" s="1372"/>
      <c r="I196" s="1303"/>
      <c r="J196" s="1301"/>
      <c r="K196" s="1376"/>
      <c r="L196" s="1372"/>
      <c r="M196" s="1382">
        <f t="shared" si="2"/>
        <v>44000</v>
      </c>
      <c r="N196" s="1354">
        <f t="shared" si="1"/>
        <v>0</v>
      </c>
      <c r="O196" s="1383">
        <f t="shared" ref="O196:S196" si="348">$AD196*O$27</f>
        <v>0</v>
      </c>
      <c r="P196" s="1383">
        <f t="shared" si="348"/>
        <v>0</v>
      </c>
      <c r="Q196" s="1383">
        <f t="shared" si="348"/>
        <v>0</v>
      </c>
      <c r="R196" s="1383">
        <f t="shared" si="348"/>
        <v>0</v>
      </c>
      <c r="S196" s="1383">
        <f t="shared" si="348"/>
        <v>0</v>
      </c>
      <c r="T196" s="1383">
        <f t="shared" ref="T196:X196" si="349">$AE196*T$27</f>
        <v>0</v>
      </c>
      <c r="U196" s="1383">
        <f t="shared" si="349"/>
        <v>0</v>
      </c>
      <c r="V196" s="1383">
        <f t="shared" si="349"/>
        <v>0</v>
      </c>
      <c r="W196" s="1383">
        <f t="shared" si="349"/>
        <v>0</v>
      </c>
      <c r="X196" s="1383">
        <f t="shared" si="349"/>
        <v>0</v>
      </c>
      <c r="Y196" s="1383">
        <f t="shared" si="5"/>
        <v>0</v>
      </c>
      <c r="Z196" s="1383">
        <f t="shared" si="6"/>
        <v>0</v>
      </c>
      <c r="AA196" s="1383">
        <f t="shared" si="7"/>
        <v>0</v>
      </c>
      <c r="AB196" s="1383">
        <f t="shared" si="8"/>
        <v>0</v>
      </c>
      <c r="AC196" s="5">
        <f t="shared" si="9"/>
        <v>169</v>
      </c>
      <c r="AD196" s="1383">
        <f t="shared" si="10"/>
        <v>0</v>
      </c>
      <c r="AE196" s="1383">
        <f t="shared" si="11"/>
        <v>0</v>
      </c>
      <c r="AF196" s="1305" t="e">
        <f t="shared" si="12"/>
        <v>#DIV/0!</v>
      </c>
      <c r="AG196" s="1305" t="e">
        <f t="shared" si="13"/>
        <v>#DIV/0!</v>
      </c>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row>
    <row r="197" spans="1:57" ht="14.25" customHeight="1">
      <c r="A197" s="1376">
        <v>44000</v>
      </c>
      <c r="B197" s="1301"/>
      <c r="C197" s="1372"/>
      <c r="D197" s="1376">
        <v>43635</v>
      </c>
      <c r="E197" s="1357"/>
      <c r="F197" s="1357"/>
      <c r="G197" s="1357"/>
      <c r="H197" s="1372"/>
      <c r="I197" s="1303"/>
      <c r="J197" s="1301"/>
      <c r="K197" s="1376"/>
      <c r="L197" s="1372"/>
      <c r="M197" s="1382">
        <f t="shared" si="2"/>
        <v>44001</v>
      </c>
      <c r="N197" s="1354">
        <f t="shared" si="1"/>
        <v>0</v>
      </c>
      <c r="O197" s="1383">
        <f t="shared" ref="O197:S197" si="350">$AD197*O$27</f>
        <v>0</v>
      </c>
      <c r="P197" s="1383">
        <f t="shared" si="350"/>
        <v>0</v>
      </c>
      <c r="Q197" s="1383">
        <f t="shared" si="350"/>
        <v>0</v>
      </c>
      <c r="R197" s="1383">
        <f t="shared" si="350"/>
        <v>0</v>
      </c>
      <c r="S197" s="1383">
        <f t="shared" si="350"/>
        <v>0</v>
      </c>
      <c r="T197" s="1383">
        <f t="shared" ref="T197:X197" si="351">$AE197*T$27</f>
        <v>0</v>
      </c>
      <c r="U197" s="1383">
        <f t="shared" si="351"/>
        <v>0</v>
      </c>
      <c r="V197" s="1383">
        <f t="shared" si="351"/>
        <v>0</v>
      </c>
      <c r="W197" s="1383">
        <f t="shared" si="351"/>
        <v>0</v>
      </c>
      <c r="X197" s="1383">
        <f t="shared" si="351"/>
        <v>0</v>
      </c>
      <c r="Y197" s="1383">
        <f t="shared" si="5"/>
        <v>0</v>
      </c>
      <c r="Z197" s="1383">
        <f t="shared" si="6"/>
        <v>0</v>
      </c>
      <c r="AA197" s="1383">
        <f t="shared" si="7"/>
        <v>0</v>
      </c>
      <c r="AB197" s="1383">
        <f t="shared" si="8"/>
        <v>0</v>
      </c>
      <c r="AC197" s="5">
        <f t="shared" si="9"/>
        <v>170</v>
      </c>
      <c r="AD197" s="1383">
        <f t="shared" si="10"/>
        <v>0</v>
      </c>
      <c r="AE197" s="1383">
        <f t="shared" si="11"/>
        <v>0</v>
      </c>
      <c r="AF197" s="1305" t="e">
        <f t="shared" si="12"/>
        <v>#DIV/0!</v>
      </c>
      <c r="AG197" s="1305" t="e">
        <f t="shared" si="13"/>
        <v>#DIV/0!</v>
      </c>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row>
    <row r="198" spans="1:57" ht="14.25" customHeight="1">
      <c r="A198" s="1376">
        <v>44001</v>
      </c>
      <c r="B198" s="1301"/>
      <c r="C198" s="1372"/>
      <c r="D198" s="1376">
        <v>43636</v>
      </c>
      <c r="E198" s="1357"/>
      <c r="F198" s="1357"/>
      <c r="G198" s="1357"/>
      <c r="H198" s="1372"/>
      <c r="I198" s="1303"/>
      <c r="J198" s="1301"/>
      <c r="K198" s="1376"/>
      <c r="L198" s="1372"/>
      <c r="M198" s="1382">
        <f t="shared" si="2"/>
        <v>44002</v>
      </c>
      <c r="N198" s="1354">
        <f t="shared" si="1"/>
        <v>0</v>
      </c>
      <c r="O198" s="1383">
        <f t="shared" ref="O198:S198" si="352">$AD198*O$27</f>
        <v>0</v>
      </c>
      <c r="P198" s="1383">
        <f t="shared" si="352"/>
        <v>0</v>
      </c>
      <c r="Q198" s="1383">
        <f t="shared" si="352"/>
        <v>0</v>
      </c>
      <c r="R198" s="1383">
        <f t="shared" si="352"/>
        <v>0</v>
      </c>
      <c r="S198" s="1383">
        <f t="shared" si="352"/>
        <v>0</v>
      </c>
      <c r="T198" s="1383">
        <f t="shared" ref="T198:X198" si="353">$AE198*T$27</f>
        <v>0</v>
      </c>
      <c r="U198" s="1383">
        <f t="shared" si="353"/>
        <v>0</v>
      </c>
      <c r="V198" s="1383">
        <f t="shared" si="353"/>
        <v>0</v>
      </c>
      <c r="W198" s="1383">
        <f t="shared" si="353"/>
        <v>0</v>
      </c>
      <c r="X198" s="1383">
        <f t="shared" si="353"/>
        <v>0</v>
      </c>
      <c r="Y198" s="1383">
        <f t="shared" si="5"/>
        <v>0</v>
      </c>
      <c r="Z198" s="1383">
        <f t="shared" si="6"/>
        <v>0</v>
      </c>
      <c r="AA198" s="1383">
        <f t="shared" si="7"/>
        <v>0</v>
      </c>
      <c r="AB198" s="1383">
        <f t="shared" si="8"/>
        <v>0</v>
      </c>
      <c r="AC198" s="5">
        <f t="shared" si="9"/>
        <v>171</v>
      </c>
      <c r="AD198" s="1383">
        <f t="shared" si="10"/>
        <v>0</v>
      </c>
      <c r="AE198" s="1383">
        <f t="shared" si="11"/>
        <v>0</v>
      </c>
      <c r="AF198" s="1305" t="e">
        <f t="shared" si="12"/>
        <v>#DIV/0!</v>
      </c>
      <c r="AG198" s="1305" t="e">
        <f t="shared" si="13"/>
        <v>#DIV/0!</v>
      </c>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row>
    <row r="199" spans="1:57" ht="14.25" customHeight="1">
      <c r="A199" s="1376">
        <v>44002</v>
      </c>
      <c r="B199" s="1301"/>
      <c r="C199" s="1372"/>
      <c r="D199" s="1376">
        <v>43637</v>
      </c>
      <c r="E199" s="1357"/>
      <c r="F199" s="1357"/>
      <c r="G199" s="1357"/>
      <c r="H199" s="1372"/>
      <c r="I199" s="1303"/>
      <c r="J199" s="1301"/>
      <c r="K199" s="1376"/>
      <c r="L199" s="1372"/>
      <c r="M199" s="1382">
        <f t="shared" si="2"/>
        <v>44003</v>
      </c>
      <c r="N199" s="1354">
        <f t="shared" si="1"/>
        <v>0</v>
      </c>
      <c r="O199" s="1383">
        <f t="shared" ref="O199:S199" si="354">$AD199*O$27</f>
        <v>0</v>
      </c>
      <c r="P199" s="1383">
        <f t="shared" si="354"/>
        <v>0</v>
      </c>
      <c r="Q199" s="1383">
        <f t="shared" si="354"/>
        <v>0</v>
      </c>
      <c r="R199" s="1383">
        <f t="shared" si="354"/>
        <v>0</v>
      </c>
      <c r="S199" s="1383">
        <f t="shared" si="354"/>
        <v>0</v>
      </c>
      <c r="T199" s="1383">
        <f t="shared" ref="T199:X199" si="355">$AE199*T$27</f>
        <v>0</v>
      </c>
      <c r="U199" s="1383">
        <f t="shared" si="355"/>
        <v>0</v>
      </c>
      <c r="V199" s="1383">
        <f t="shared" si="355"/>
        <v>0</v>
      </c>
      <c r="W199" s="1383">
        <f t="shared" si="355"/>
        <v>0</v>
      </c>
      <c r="X199" s="1383">
        <f t="shared" si="355"/>
        <v>0</v>
      </c>
      <c r="Y199" s="1383">
        <f t="shared" si="5"/>
        <v>0</v>
      </c>
      <c r="Z199" s="1383">
        <f t="shared" si="6"/>
        <v>0</v>
      </c>
      <c r="AA199" s="1383">
        <f t="shared" si="7"/>
        <v>0</v>
      </c>
      <c r="AB199" s="1383">
        <f t="shared" si="8"/>
        <v>0</v>
      </c>
      <c r="AC199" s="5">
        <f t="shared" si="9"/>
        <v>172</v>
      </c>
      <c r="AD199" s="1383">
        <f t="shared" si="10"/>
        <v>0</v>
      </c>
      <c r="AE199" s="1383">
        <f t="shared" si="11"/>
        <v>0</v>
      </c>
      <c r="AF199" s="1305" t="e">
        <f t="shared" si="12"/>
        <v>#DIV/0!</v>
      </c>
      <c r="AG199" s="1305" t="e">
        <f t="shared" si="13"/>
        <v>#DIV/0!</v>
      </c>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row>
    <row r="200" spans="1:57" ht="14.25" customHeight="1">
      <c r="A200" s="1376">
        <v>44003</v>
      </c>
      <c r="B200" s="1301"/>
      <c r="C200" s="1372"/>
      <c r="D200" s="1376">
        <v>43638</v>
      </c>
      <c r="E200" s="1357"/>
      <c r="F200" s="1357"/>
      <c r="G200" s="1357"/>
      <c r="H200" s="1372"/>
      <c r="I200" s="1303"/>
      <c r="J200" s="1301"/>
      <c r="K200" s="1376"/>
      <c r="L200" s="1372"/>
      <c r="M200" s="1382">
        <f t="shared" si="2"/>
        <v>44004</v>
      </c>
      <c r="N200" s="1354">
        <f t="shared" si="1"/>
        <v>0</v>
      </c>
      <c r="O200" s="1383">
        <f t="shared" ref="O200:S200" si="356">$AD200*O$27</f>
        <v>0</v>
      </c>
      <c r="P200" s="1383">
        <f t="shared" si="356"/>
        <v>0</v>
      </c>
      <c r="Q200" s="1383">
        <f t="shared" si="356"/>
        <v>0</v>
      </c>
      <c r="R200" s="1383">
        <f t="shared" si="356"/>
        <v>0</v>
      </c>
      <c r="S200" s="1383">
        <f t="shared" si="356"/>
        <v>0</v>
      </c>
      <c r="T200" s="1383">
        <f t="shared" ref="T200:X200" si="357">$AE200*T$27</f>
        <v>0</v>
      </c>
      <c r="U200" s="1383">
        <f t="shared" si="357"/>
        <v>0</v>
      </c>
      <c r="V200" s="1383">
        <f t="shared" si="357"/>
        <v>0</v>
      </c>
      <c r="W200" s="1383">
        <f t="shared" si="357"/>
        <v>0</v>
      </c>
      <c r="X200" s="1383">
        <f t="shared" si="357"/>
        <v>0</v>
      </c>
      <c r="Y200" s="1383">
        <f t="shared" si="5"/>
        <v>0</v>
      </c>
      <c r="Z200" s="1383">
        <f t="shared" si="6"/>
        <v>0</v>
      </c>
      <c r="AA200" s="1383">
        <f t="shared" si="7"/>
        <v>0</v>
      </c>
      <c r="AB200" s="1383">
        <f t="shared" si="8"/>
        <v>0</v>
      </c>
      <c r="AC200" s="5">
        <f t="shared" si="9"/>
        <v>173</v>
      </c>
      <c r="AD200" s="1383">
        <f t="shared" si="10"/>
        <v>0</v>
      </c>
      <c r="AE200" s="1383">
        <f t="shared" si="11"/>
        <v>0</v>
      </c>
      <c r="AF200" s="1305" t="e">
        <f t="shared" si="12"/>
        <v>#DIV/0!</v>
      </c>
      <c r="AG200" s="1305" t="e">
        <f t="shared" si="13"/>
        <v>#DIV/0!</v>
      </c>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row>
    <row r="201" spans="1:57" ht="14.25" customHeight="1">
      <c r="A201" s="1376">
        <v>44004</v>
      </c>
      <c r="B201" s="1301"/>
      <c r="C201" s="1372"/>
      <c r="D201" s="1376">
        <v>43639</v>
      </c>
      <c r="E201" s="1357"/>
      <c r="F201" s="1357"/>
      <c r="G201" s="1357"/>
      <c r="H201" s="1372"/>
      <c r="I201" s="1303"/>
      <c r="J201" s="1301"/>
      <c r="K201" s="1376"/>
      <c r="L201" s="1372"/>
      <c r="M201" s="1382">
        <f t="shared" si="2"/>
        <v>44005</v>
      </c>
      <c r="N201" s="1354">
        <f t="shared" si="1"/>
        <v>0</v>
      </c>
      <c r="O201" s="1383">
        <f t="shared" ref="O201:S201" si="358">$AD201*O$27</f>
        <v>0</v>
      </c>
      <c r="P201" s="1383">
        <f t="shared" si="358"/>
        <v>0</v>
      </c>
      <c r="Q201" s="1383">
        <f t="shared" si="358"/>
        <v>0</v>
      </c>
      <c r="R201" s="1383">
        <f t="shared" si="358"/>
        <v>0</v>
      </c>
      <c r="S201" s="1383">
        <f t="shared" si="358"/>
        <v>0</v>
      </c>
      <c r="T201" s="1383">
        <f t="shared" ref="T201:X201" si="359">$AE201*T$27</f>
        <v>0</v>
      </c>
      <c r="U201" s="1383">
        <f t="shared" si="359"/>
        <v>0</v>
      </c>
      <c r="V201" s="1383">
        <f t="shared" si="359"/>
        <v>0</v>
      </c>
      <c r="W201" s="1383">
        <f t="shared" si="359"/>
        <v>0</v>
      </c>
      <c r="X201" s="1383">
        <f t="shared" si="359"/>
        <v>0</v>
      </c>
      <c r="Y201" s="1383">
        <f t="shared" si="5"/>
        <v>0</v>
      </c>
      <c r="Z201" s="1383">
        <f t="shared" si="6"/>
        <v>0</v>
      </c>
      <c r="AA201" s="1383">
        <f t="shared" si="7"/>
        <v>0</v>
      </c>
      <c r="AB201" s="1383">
        <f t="shared" si="8"/>
        <v>0</v>
      </c>
      <c r="AC201" s="5">
        <f t="shared" si="9"/>
        <v>174</v>
      </c>
      <c r="AD201" s="1383">
        <f t="shared" si="10"/>
        <v>0</v>
      </c>
      <c r="AE201" s="1383">
        <f t="shared" si="11"/>
        <v>0</v>
      </c>
      <c r="AF201" s="1305" t="e">
        <f t="shared" si="12"/>
        <v>#DIV/0!</v>
      </c>
      <c r="AG201" s="1305" t="e">
        <f t="shared" si="13"/>
        <v>#DIV/0!</v>
      </c>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row>
    <row r="202" spans="1:57" ht="14.25" customHeight="1">
      <c r="A202" s="1376">
        <v>44005</v>
      </c>
      <c r="B202" s="1301"/>
      <c r="C202" s="1372"/>
      <c r="D202" s="1376">
        <v>43640</v>
      </c>
      <c r="E202" s="1357"/>
      <c r="F202" s="1357"/>
      <c r="G202" s="1357"/>
      <c r="H202" s="1372"/>
      <c r="I202" s="1303"/>
      <c r="J202" s="1301"/>
      <c r="K202" s="1376"/>
      <c r="L202" s="1372"/>
      <c r="M202" s="1382">
        <f t="shared" si="2"/>
        <v>44006</v>
      </c>
      <c r="N202" s="1354">
        <f t="shared" si="1"/>
        <v>0</v>
      </c>
      <c r="O202" s="1383">
        <f t="shared" ref="O202:S202" si="360">$AD202*O$27</f>
        <v>0</v>
      </c>
      <c r="P202" s="1383">
        <f t="shared" si="360"/>
        <v>0</v>
      </c>
      <c r="Q202" s="1383">
        <f t="shared" si="360"/>
        <v>0</v>
      </c>
      <c r="R202" s="1383">
        <f t="shared" si="360"/>
        <v>0</v>
      </c>
      <c r="S202" s="1383">
        <f t="shared" si="360"/>
        <v>0</v>
      </c>
      <c r="T202" s="1383">
        <f t="shared" ref="T202:X202" si="361">$AE202*T$27</f>
        <v>0</v>
      </c>
      <c r="U202" s="1383">
        <f t="shared" si="361"/>
        <v>0</v>
      </c>
      <c r="V202" s="1383">
        <f t="shared" si="361"/>
        <v>0</v>
      </c>
      <c r="W202" s="1383">
        <f t="shared" si="361"/>
        <v>0</v>
      </c>
      <c r="X202" s="1383">
        <f t="shared" si="361"/>
        <v>0</v>
      </c>
      <c r="Y202" s="1383">
        <f t="shared" si="5"/>
        <v>0</v>
      </c>
      <c r="Z202" s="1383">
        <f t="shared" si="6"/>
        <v>0</v>
      </c>
      <c r="AA202" s="1383">
        <f t="shared" si="7"/>
        <v>0</v>
      </c>
      <c r="AB202" s="1383">
        <f t="shared" si="8"/>
        <v>0</v>
      </c>
      <c r="AC202" s="5">
        <f t="shared" si="9"/>
        <v>175</v>
      </c>
      <c r="AD202" s="1383">
        <f t="shared" si="10"/>
        <v>0</v>
      </c>
      <c r="AE202" s="1383">
        <f t="shared" si="11"/>
        <v>0</v>
      </c>
      <c r="AF202" s="1305" t="e">
        <f t="shared" si="12"/>
        <v>#DIV/0!</v>
      </c>
      <c r="AG202" s="1305" t="e">
        <f t="shared" si="13"/>
        <v>#DIV/0!</v>
      </c>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row>
    <row r="203" spans="1:57" ht="14.25" customHeight="1">
      <c r="A203" s="1376">
        <v>44006</v>
      </c>
      <c r="B203" s="1301"/>
      <c r="C203" s="1372"/>
      <c r="D203" s="1376">
        <v>43641</v>
      </c>
      <c r="E203" s="1357"/>
      <c r="F203" s="1357"/>
      <c r="G203" s="1357"/>
      <c r="H203" s="1372"/>
      <c r="I203" s="1303"/>
      <c r="J203" s="1301"/>
      <c r="K203" s="1376"/>
      <c r="L203" s="1372"/>
      <c r="M203" s="1382">
        <f t="shared" si="2"/>
        <v>44007</v>
      </c>
      <c r="N203" s="1354">
        <f t="shared" si="1"/>
        <v>0</v>
      </c>
      <c r="O203" s="1383">
        <f t="shared" ref="O203:S203" si="362">$AD203*O$27</f>
        <v>0</v>
      </c>
      <c r="P203" s="1383">
        <f t="shared" si="362"/>
        <v>0</v>
      </c>
      <c r="Q203" s="1383">
        <f t="shared" si="362"/>
        <v>0</v>
      </c>
      <c r="R203" s="1383">
        <f t="shared" si="362"/>
        <v>0</v>
      </c>
      <c r="S203" s="1383">
        <f t="shared" si="362"/>
        <v>0</v>
      </c>
      <c r="T203" s="1383">
        <f t="shared" ref="T203:X203" si="363">$AE203*T$27</f>
        <v>0</v>
      </c>
      <c r="U203" s="1383">
        <f t="shared" si="363"/>
        <v>0</v>
      </c>
      <c r="V203" s="1383">
        <f t="shared" si="363"/>
        <v>0</v>
      </c>
      <c r="W203" s="1383">
        <f t="shared" si="363"/>
        <v>0</v>
      </c>
      <c r="X203" s="1383">
        <f t="shared" si="363"/>
        <v>0</v>
      </c>
      <c r="Y203" s="1383">
        <f t="shared" si="5"/>
        <v>0</v>
      </c>
      <c r="Z203" s="1383">
        <f t="shared" si="6"/>
        <v>0</v>
      </c>
      <c r="AA203" s="1383">
        <f t="shared" si="7"/>
        <v>0</v>
      </c>
      <c r="AB203" s="1383">
        <f t="shared" si="8"/>
        <v>0</v>
      </c>
      <c r="AC203" s="5">
        <f t="shared" si="9"/>
        <v>176</v>
      </c>
      <c r="AD203" s="1383">
        <f t="shared" si="10"/>
        <v>0</v>
      </c>
      <c r="AE203" s="1383">
        <f t="shared" si="11"/>
        <v>0</v>
      </c>
      <c r="AF203" s="1305" t="e">
        <f t="shared" si="12"/>
        <v>#DIV/0!</v>
      </c>
      <c r="AG203" s="1305" t="e">
        <f t="shared" si="13"/>
        <v>#DIV/0!</v>
      </c>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row>
    <row r="204" spans="1:57" ht="14.25" customHeight="1">
      <c r="A204" s="1376">
        <v>44007</v>
      </c>
      <c r="B204" s="1301"/>
      <c r="C204" s="1372"/>
      <c r="D204" s="1376">
        <v>43642</v>
      </c>
      <c r="E204" s="1357"/>
      <c r="F204" s="1357"/>
      <c r="G204" s="1357"/>
      <c r="H204" s="1372"/>
      <c r="I204" s="1303"/>
      <c r="J204" s="1301"/>
      <c r="K204" s="1376"/>
      <c r="L204" s="1372"/>
      <c r="M204" s="1382">
        <f t="shared" si="2"/>
        <v>44008</v>
      </c>
      <c r="N204" s="1354">
        <f t="shared" si="1"/>
        <v>0</v>
      </c>
      <c r="O204" s="1383">
        <f t="shared" ref="O204:S204" si="364">$AD204*O$27</f>
        <v>0</v>
      </c>
      <c r="P204" s="1383">
        <f t="shared" si="364"/>
        <v>0</v>
      </c>
      <c r="Q204" s="1383">
        <f t="shared" si="364"/>
        <v>0</v>
      </c>
      <c r="R204" s="1383">
        <f t="shared" si="364"/>
        <v>0</v>
      </c>
      <c r="S204" s="1383">
        <f t="shared" si="364"/>
        <v>0</v>
      </c>
      <c r="T204" s="1383">
        <f t="shared" ref="T204:X204" si="365">$AE204*T$27</f>
        <v>0</v>
      </c>
      <c r="U204" s="1383">
        <f t="shared" si="365"/>
        <v>0</v>
      </c>
      <c r="V204" s="1383">
        <f t="shared" si="365"/>
        <v>0</v>
      </c>
      <c r="W204" s="1383">
        <f t="shared" si="365"/>
        <v>0</v>
      </c>
      <c r="X204" s="1383">
        <f t="shared" si="365"/>
        <v>0</v>
      </c>
      <c r="Y204" s="1383">
        <f t="shared" si="5"/>
        <v>0</v>
      </c>
      <c r="Z204" s="1383">
        <f t="shared" si="6"/>
        <v>0</v>
      </c>
      <c r="AA204" s="1383">
        <f t="shared" si="7"/>
        <v>0</v>
      </c>
      <c r="AB204" s="1383">
        <f t="shared" si="8"/>
        <v>0</v>
      </c>
      <c r="AC204" s="5">
        <f t="shared" si="9"/>
        <v>177</v>
      </c>
      <c r="AD204" s="1383">
        <f t="shared" si="10"/>
        <v>0</v>
      </c>
      <c r="AE204" s="1383">
        <f t="shared" si="11"/>
        <v>0</v>
      </c>
      <c r="AF204" s="1305" t="e">
        <f t="shared" si="12"/>
        <v>#DIV/0!</v>
      </c>
      <c r="AG204" s="1305" t="e">
        <f t="shared" si="13"/>
        <v>#DIV/0!</v>
      </c>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row>
    <row r="205" spans="1:57" ht="14.25" customHeight="1">
      <c r="A205" s="1376">
        <v>44008</v>
      </c>
      <c r="B205" s="1301"/>
      <c r="C205" s="1372"/>
      <c r="D205" s="1376">
        <v>43643</v>
      </c>
      <c r="E205" s="1357"/>
      <c r="F205" s="1357"/>
      <c r="G205" s="1357"/>
      <c r="H205" s="1372"/>
      <c r="I205" s="1303"/>
      <c r="J205" s="1301"/>
      <c r="K205" s="1376"/>
      <c r="L205" s="1372"/>
      <c r="M205" s="1382">
        <f t="shared" si="2"/>
        <v>44009</v>
      </c>
      <c r="N205" s="1354">
        <f t="shared" si="1"/>
        <v>0</v>
      </c>
      <c r="O205" s="1383">
        <f t="shared" ref="O205:S205" si="366">$AD205*O$27</f>
        <v>0</v>
      </c>
      <c r="P205" s="1383">
        <f t="shared" si="366"/>
        <v>0</v>
      </c>
      <c r="Q205" s="1383">
        <f t="shared" si="366"/>
        <v>0</v>
      </c>
      <c r="R205" s="1383">
        <f t="shared" si="366"/>
        <v>0</v>
      </c>
      <c r="S205" s="1383">
        <f t="shared" si="366"/>
        <v>0</v>
      </c>
      <c r="T205" s="1383">
        <f t="shared" ref="T205:X205" si="367">$AE205*T$27</f>
        <v>0</v>
      </c>
      <c r="U205" s="1383">
        <f t="shared" si="367"/>
        <v>0</v>
      </c>
      <c r="V205" s="1383">
        <f t="shared" si="367"/>
        <v>0</v>
      </c>
      <c r="W205" s="1383">
        <f t="shared" si="367"/>
        <v>0</v>
      </c>
      <c r="X205" s="1383">
        <f t="shared" si="367"/>
        <v>0</v>
      </c>
      <c r="Y205" s="1383">
        <f t="shared" si="5"/>
        <v>0</v>
      </c>
      <c r="Z205" s="1383">
        <f t="shared" si="6"/>
        <v>0</v>
      </c>
      <c r="AA205" s="1383">
        <f t="shared" si="7"/>
        <v>0</v>
      </c>
      <c r="AB205" s="1383">
        <f t="shared" si="8"/>
        <v>0</v>
      </c>
      <c r="AC205" s="5">
        <f t="shared" si="9"/>
        <v>178</v>
      </c>
      <c r="AD205" s="1383">
        <f t="shared" si="10"/>
        <v>0</v>
      </c>
      <c r="AE205" s="1383">
        <f t="shared" si="11"/>
        <v>0</v>
      </c>
      <c r="AF205" s="1305" t="e">
        <f t="shared" si="12"/>
        <v>#DIV/0!</v>
      </c>
      <c r="AG205" s="1305" t="e">
        <f t="shared" si="13"/>
        <v>#DIV/0!</v>
      </c>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row>
    <row r="206" spans="1:57" ht="14.25" customHeight="1">
      <c r="A206" s="1376">
        <v>44009</v>
      </c>
      <c r="B206" s="1301"/>
      <c r="C206" s="1372"/>
      <c r="D206" s="1376">
        <v>43644</v>
      </c>
      <c r="E206" s="1357"/>
      <c r="F206" s="1357"/>
      <c r="G206" s="1357"/>
      <c r="H206" s="1372"/>
      <c r="I206" s="1303"/>
      <c r="J206" s="1301"/>
      <c r="K206" s="1376"/>
      <c r="L206" s="1372"/>
      <c r="M206" s="1382">
        <f t="shared" si="2"/>
        <v>44010</v>
      </c>
      <c r="N206" s="1354">
        <f t="shared" si="1"/>
        <v>0</v>
      </c>
      <c r="O206" s="1383">
        <f t="shared" ref="O206:S206" si="368">$AD206*O$27</f>
        <v>0</v>
      </c>
      <c r="P206" s="1383">
        <f t="shared" si="368"/>
        <v>0</v>
      </c>
      <c r="Q206" s="1383">
        <f t="shared" si="368"/>
        <v>0</v>
      </c>
      <c r="R206" s="1383">
        <f t="shared" si="368"/>
        <v>0</v>
      </c>
      <c r="S206" s="1383">
        <f t="shared" si="368"/>
        <v>0</v>
      </c>
      <c r="T206" s="1383">
        <f t="shared" ref="T206:X206" si="369">$AE206*T$27</f>
        <v>0</v>
      </c>
      <c r="U206" s="1383">
        <f t="shared" si="369"/>
        <v>0</v>
      </c>
      <c r="V206" s="1383">
        <f t="shared" si="369"/>
        <v>0</v>
      </c>
      <c r="W206" s="1383">
        <f t="shared" si="369"/>
        <v>0</v>
      </c>
      <c r="X206" s="1383">
        <f t="shared" si="369"/>
        <v>0</v>
      </c>
      <c r="Y206" s="1383">
        <f t="shared" si="5"/>
        <v>0</v>
      </c>
      <c r="Z206" s="1383">
        <f t="shared" si="6"/>
        <v>0</v>
      </c>
      <c r="AA206" s="1383">
        <f t="shared" si="7"/>
        <v>0</v>
      </c>
      <c r="AB206" s="1383">
        <f t="shared" si="8"/>
        <v>0</v>
      </c>
      <c r="AC206" s="5">
        <f t="shared" si="9"/>
        <v>179</v>
      </c>
      <c r="AD206" s="1383">
        <f t="shared" si="10"/>
        <v>0</v>
      </c>
      <c r="AE206" s="1383">
        <f t="shared" si="11"/>
        <v>0</v>
      </c>
      <c r="AF206" s="1305" t="e">
        <f t="shared" si="12"/>
        <v>#DIV/0!</v>
      </c>
      <c r="AG206" s="1305" t="e">
        <f t="shared" si="13"/>
        <v>#DIV/0!</v>
      </c>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row>
    <row r="207" spans="1:57" ht="14.25" customHeight="1">
      <c r="A207" s="1376">
        <v>44010</v>
      </c>
      <c r="B207" s="1301"/>
      <c r="C207" s="1372"/>
      <c r="D207" s="1376">
        <v>43645</v>
      </c>
      <c r="E207" s="1357"/>
      <c r="F207" s="1357"/>
      <c r="G207" s="1357"/>
      <c r="H207" s="1372"/>
      <c r="I207" s="1303"/>
      <c r="J207" s="1301"/>
      <c r="K207" s="1376"/>
      <c r="L207" s="1372"/>
      <c r="M207" s="1382">
        <f t="shared" si="2"/>
        <v>44011</v>
      </c>
      <c r="N207" s="1354">
        <f t="shared" si="1"/>
        <v>0</v>
      </c>
      <c r="O207" s="1383">
        <f t="shared" ref="O207:S207" si="370">$AD207*O$27</f>
        <v>0</v>
      </c>
      <c r="P207" s="1383">
        <f t="shared" si="370"/>
        <v>0</v>
      </c>
      <c r="Q207" s="1383">
        <f t="shared" si="370"/>
        <v>0</v>
      </c>
      <c r="R207" s="1383">
        <f t="shared" si="370"/>
        <v>0</v>
      </c>
      <c r="S207" s="1383">
        <f t="shared" si="370"/>
        <v>0</v>
      </c>
      <c r="T207" s="1383">
        <f t="shared" ref="T207:X207" si="371">$AE207*T$27</f>
        <v>0</v>
      </c>
      <c r="U207" s="1383">
        <f t="shared" si="371"/>
        <v>0</v>
      </c>
      <c r="V207" s="1383">
        <f t="shared" si="371"/>
        <v>0</v>
      </c>
      <c r="W207" s="1383">
        <f t="shared" si="371"/>
        <v>0</v>
      </c>
      <c r="X207" s="1383">
        <f t="shared" si="371"/>
        <v>0</v>
      </c>
      <c r="Y207" s="1383">
        <f t="shared" si="5"/>
        <v>0</v>
      </c>
      <c r="Z207" s="1383">
        <f t="shared" si="6"/>
        <v>0</v>
      </c>
      <c r="AA207" s="1383">
        <f t="shared" si="7"/>
        <v>0</v>
      </c>
      <c r="AB207" s="1383">
        <f t="shared" si="8"/>
        <v>0</v>
      </c>
      <c r="AC207" s="5">
        <f t="shared" si="9"/>
        <v>180</v>
      </c>
      <c r="AD207" s="1383">
        <f t="shared" si="10"/>
        <v>0</v>
      </c>
      <c r="AE207" s="1383">
        <f t="shared" si="11"/>
        <v>0</v>
      </c>
      <c r="AF207" s="1305" t="e">
        <f t="shared" si="12"/>
        <v>#DIV/0!</v>
      </c>
      <c r="AG207" s="1305" t="e">
        <f t="shared" si="13"/>
        <v>#DIV/0!</v>
      </c>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row>
    <row r="208" spans="1:57" ht="14.25" customHeight="1">
      <c r="A208" s="1376">
        <v>44011</v>
      </c>
      <c r="B208" s="1301"/>
      <c r="C208" s="1372"/>
      <c r="D208" s="1376">
        <v>43646</v>
      </c>
      <c r="E208" s="1357"/>
      <c r="F208" s="1357"/>
      <c r="G208" s="1357"/>
      <c r="H208" s="1372"/>
      <c r="I208" s="1303"/>
      <c r="J208" s="1301"/>
      <c r="K208" s="1376"/>
      <c r="L208" s="1372"/>
      <c r="M208" s="1382">
        <f t="shared" si="2"/>
        <v>44012</v>
      </c>
      <c r="N208" s="1354">
        <f t="shared" si="1"/>
        <v>0</v>
      </c>
      <c r="O208" s="1383">
        <f t="shared" ref="O208:S208" si="372">$AD208*O$27</f>
        <v>0</v>
      </c>
      <c r="P208" s="1383">
        <f t="shared" si="372"/>
        <v>0</v>
      </c>
      <c r="Q208" s="1383">
        <f t="shared" si="372"/>
        <v>0</v>
      </c>
      <c r="R208" s="1383">
        <f t="shared" si="372"/>
        <v>0</v>
      </c>
      <c r="S208" s="1383">
        <f t="shared" si="372"/>
        <v>0</v>
      </c>
      <c r="T208" s="1383">
        <f t="shared" ref="T208:X208" si="373">$AE208*T$27</f>
        <v>0</v>
      </c>
      <c r="U208" s="1383">
        <f t="shared" si="373"/>
        <v>0</v>
      </c>
      <c r="V208" s="1383">
        <f t="shared" si="373"/>
        <v>0</v>
      </c>
      <c r="W208" s="1383">
        <f t="shared" si="373"/>
        <v>0</v>
      </c>
      <c r="X208" s="1383">
        <f t="shared" si="373"/>
        <v>0</v>
      </c>
      <c r="Y208" s="1383">
        <f t="shared" si="5"/>
        <v>0</v>
      </c>
      <c r="Z208" s="1383">
        <f t="shared" si="6"/>
        <v>0</v>
      </c>
      <c r="AA208" s="1383">
        <f t="shared" si="7"/>
        <v>0</v>
      </c>
      <c r="AB208" s="1383">
        <f t="shared" si="8"/>
        <v>0</v>
      </c>
      <c r="AC208" s="5">
        <f t="shared" si="9"/>
        <v>181</v>
      </c>
      <c r="AD208" s="1383">
        <f t="shared" si="10"/>
        <v>0</v>
      </c>
      <c r="AE208" s="1383">
        <f t="shared" si="11"/>
        <v>0</v>
      </c>
      <c r="AF208" s="1305" t="e">
        <f t="shared" si="12"/>
        <v>#DIV/0!</v>
      </c>
      <c r="AG208" s="1305" t="e">
        <f t="shared" si="13"/>
        <v>#DIV/0!</v>
      </c>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row>
    <row r="209" spans="1:57" ht="14.25" customHeight="1">
      <c r="A209" s="1376">
        <v>44012</v>
      </c>
      <c r="B209" s="1301"/>
      <c r="C209" s="1372"/>
      <c r="D209" s="1376">
        <v>43647</v>
      </c>
      <c r="E209" s="1357"/>
      <c r="F209" s="1357"/>
      <c r="G209" s="1357"/>
      <c r="H209" s="1372"/>
      <c r="I209" s="1303"/>
      <c r="J209" s="1301"/>
      <c r="K209" s="1376"/>
      <c r="L209" s="1372"/>
      <c r="M209" s="1382">
        <f t="shared" si="2"/>
        <v>44013</v>
      </c>
      <c r="N209" s="1354">
        <f t="shared" si="1"/>
        <v>0</v>
      </c>
      <c r="O209" s="1383">
        <f t="shared" ref="O209:S209" si="374">$AD209*O$27</f>
        <v>0</v>
      </c>
      <c r="P209" s="1383">
        <f t="shared" si="374"/>
        <v>0</v>
      </c>
      <c r="Q209" s="1383">
        <f t="shared" si="374"/>
        <v>0</v>
      </c>
      <c r="R209" s="1383">
        <f t="shared" si="374"/>
        <v>0</v>
      </c>
      <c r="S209" s="1383">
        <f t="shared" si="374"/>
        <v>0</v>
      </c>
      <c r="T209" s="1383">
        <f t="shared" ref="T209:X209" si="375">$AE209*T$27</f>
        <v>0</v>
      </c>
      <c r="U209" s="1383">
        <f t="shared" si="375"/>
        <v>0</v>
      </c>
      <c r="V209" s="1383">
        <f t="shared" si="375"/>
        <v>0</v>
      </c>
      <c r="W209" s="1383">
        <f t="shared" si="375"/>
        <v>0</v>
      </c>
      <c r="X209" s="1383">
        <f t="shared" si="375"/>
        <v>0</v>
      </c>
      <c r="Y209" s="1383">
        <f t="shared" si="5"/>
        <v>0</v>
      </c>
      <c r="Z209" s="1383">
        <f t="shared" si="6"/>
        <v>0</v>
      </c>
      <c r="AA209" s="1383">
        <f t="shared" si="7"/>
        <v>0</v>
      </c>
      <c r="AB209" s="1383">
        <f t="shared" si="8"/>
        <v>0</v>
      </c>
      <c r="AC209" s="5">
        <f t="shared" si="9"/>
        <v>182</v>
      </c>
      <c r="AD209" s="1383">
        <f t="shared" si="10"/>
        <v>0</v>
      </c>
      <c r="AE209" s="1383">
        <f t="shared" si="11"/>
        <v>0</v>
      </c>
      <c r="AF209" s="1305" t="e">
        <f t="shared" si="12"/>
        <v>#DIV/0!</v>
      </c>
      <c r="AG209" s="1305" t="e">
        <f t="shared" si="13"/>
        <v>#DIV/0!</v>
      </c>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row>
    <row r="210" spans="1:57" ht="14.25" customHeight="1">
      <c r="A210" s="1376">
        <v>44013</v>
      </c>
      <c r="B210" s="1301"/>
      <c r="C210" s="1372"/>
      <c r="D210" s="1376">
        <v>43648</v>
      </c>
      <c r="E210" s="1357"/>
      <c r="F210" s="1357"/>
      <c r="G210" s="1357"/>
      <c r="H210" s="1372"/>
      <c r="I210" s="1303"/>
      <c r="J210" s="1301"/>
      <c r="K210" s="1376"/>
      <c r="L210" s="1372"/>
      <c r="M210" s="1382">
        <f t="shared" si="2"/>
        <v>44014</v>
      </c>
      <c r="N210" s="1354">
        <f t="shared" si="1"/>
        <v>0</v>
      </c>
      <c r="O210" s="1383">
        <f t="shared" ref="O210:S210" si="376">$AD210*O$27</f>
        <v>0</v>
      </c>
      <c r="P210" s="1383">
        <f t="shared" si="376"/>
        <v>0</v>
      </c>
      <c r="Q210" s="1383">
        <f t="shared" si="376"/>
        <v>0</v>
      </c>
      <c r="R210" s="1383">
        <f t="shared" si="376"/>
        <v>0</v>
      </c>
      <c r="S210" s="1383">
        <f t="shared" si="376"/>
        <v>0</v>
      </c>
      <c r="T210" s="1383">
        <f t="shared" ref="T210:X210" si="377">$AE210*T$27</f>
        <v>0</v>
      </c>
      <c r="U210" s="1383">
        <f t="shared" si="377"/>
        <v>0</v>
      </c>
      <c r="V210" s="1383">
        <f t="shared" si="377"/>
        <v>0</v>
      </c>
      <c r="W210" s="1383">
        <f t="shared" si="377"/>
        <v>0</v>
      </c>
      <c r="X210" s="1383">
        <f t="shared" si="377"/>
        <v>0</v>
      </c>
      <c r="Y210" s="1383">
        <f t="shared" si="5"/>
        <v>0</v>
      </c>
      <c r="Z210" s="1383">
        <f t="shared" si="6"/>
        <v>0</v>
      </c>
      <c r="AA210" s="1383">
        <f t="shared" si="7"/>
        <v>0</v>
      </c>
      <c r="AB210" s="1383">
        <f t="shared" si="8"/>
        <v>0</v>
      </c>
      <c r="AC210" s="5">
        <f t="shared" si="9"/>
        <v>183</v>
      </c>
      <c r="AD210" s="1383">
        <f t="shared" si="10"/>
        <v>0</v>
      </c>
      <c r="AE210" s="1383">
        <f t="shared" si="11"/>
        <v>0</v>
      </c>
      <c r="AF210" s="1305" t="e">
        <f t="shared" si="12"/>
        <v>#DIV/0!</v>
      </c>
      <c r="AG210" s="1305" t="e">
        <f t="shared" si="13"/>
        <v>#DIV/0!</v>
      </c>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row>
    <row r="211" spans="1:57" ht="14.25" customHeight="1">
      <c r="A211" s="1376">
        <v>44014</v>
      </c>
      <c r="B211" s="1301"/>
      <c r="C211" s="1372"/>
      <c r="D211" s="1376">
        <v>43649</v>
      </c>
      <c r="E211" s="1357"/>
      <c r="F211" s="1357"/>
      <c r="G211" s="1357"/>
      <c r="H211" s="1372"/>
      <c r="I211" s="1303"/>
      <c r="J211" s="1301"/>
      <c r="K211" s="1376"/>
      <c r="L211" s="1372"/>
      <c r="M211" s="1382">
        <f t="shared" si="2"/>
        <v>44015</v>
      </c>
      <c r="N211" s="1354">
        <f t="shared" si="1"/>
        <v>0</v>
      </c>
      <c r="O211" s="1383">
        <f t="shared" ref="O211:S211" si="378">$AD211*O$27</f>
        <v>0</v>
      </c>
      <c r="P211" s="1383">
        <f t="shared" si="378"/>
        <v>0</v>
      </c>
      <c r="Q211" s="1383">
        <f t="shared" si="378"/>
        <v>0</v>
      </c>
      <c r="R211" s="1383">
        <f t="shared" si="378"/>
        <v>0</v>
      </c>
      <c r="S211" s="1383">
        <f t="shared" si="378"/>
        <v>0</v>
      </c>
      <c r="T211" s="1383">
        <f t="shared" ref="T211:X211" si="379">$AE211*T$27</f>
        <v>0</v>
      </c>
      <c r="U211" s="1383">
        <f t="shared" si="379"/>
        <v>0</v>
      </c>
      <c r="V211" s="1383">
        <f t="shared" si="379"/>
        <v>0</v>
      </c>
      <c r="W211" s="1383">
        <f t="shared" si="379"/>
        <v>0</v>
      </c>
      <c r="X211" s="1383">
        <f t="shared" si="379"/>
        <v>0</v>
      </c>
      <c r="Y211" s="1383">
        <f t="shared" si="5"/>
        <v>0</v>
      </c>
      <c r="Z211" s="1383">
        <f t="shared" si="6"/>
        <v>0</v>
      </c>
      <c r="AA211" s="1383">
        <f t="shared" si="7"/>
        <v>0</v>
      </c>
      <c r="AB211" s="1383">
        <f t="shared" si="8"/>
        <v>0</v>
      </c>
      <c r="AC211" s="5">
        <f t="shared" si="9"/>
        <v>184</v>
      </c>
      <c r="AD211" s="1383">
        <f t="shared" si="10"/>
        <v>0</v>
      </c>
      <c r="AE211" s="1383">
        <f t="shared" si="11"/>
        <v>0</v>
      </c>
      <c r="AF211" s="1305" t="e">
        <f t="shared" si="12"/>
        <v>#DIV/0!</v>
      </c>
      <c r="AG211" s="1305" t="e">
        <f t="shared" si="13"/>
        <v>#DIV/0!</v>
      </c>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row>
    <row r="212" spans="1:57" ht="14.25" customHeight="1">
      <c r="A212" s="1376">
        <v>44015</v>
      </c>
      <c r="B212" s="1301"/>
      <c r="C212" s="1372"/>
      <c r="D212" s="1376">
        <v>43650</v>
      </c>
      <c r="E212" s="1357"/>
      <c r="F212" s="1357"/>
      <c r="G212" s="1357"/>
      <c r="H212" s="1372"/>
      <c r="I212" s="1303"/>
      <c r="J212" s="1301"/>
      <c r="K212" s="1376"/>
      <c r="L212" s="1372"/>
      <c r="M212" s="1382">
        <f t="shared" si="2"/>
        <v>44016</v>
      </c>
      <c r="N212" s="1354">
        <f t="shared" si="1"/>
        <v>0</v>
      </c>
      <c r="O212" s="1383">
        <f t="shared" ref="O212:S212" si="380">$AD212*O$27</f>
        <v>0</v>
      </c>
      <c r="P212" s="1383">
        <f t="shared" si="380"/>
        <v>0</v>
      </c>
      <c r="Q212" s="1383">
        <f t="shared" si="380"/>
        <v>0</v>
      </c>
      <c r="R212" s="1383">
        <f t="shared" si="380"/>
        <v>0</v>
      </c>
      <c r="S212" s="1383">
        <f t="shared" si="380"/>
        <v>0</v>
      </c>
      <c r="T212" s="1383">
        <f t="shared" ref="T212:X212" si="381">$AE212*T$27</f>
        <v>0</v>
      </c>
      <c r="U212" s="1383">
        <f t="shared" si="381"/>
        <v>0</v>
      </c>
      <c r="V212" s="1383">
        <f t="shared" si="381"/>
        <v>0</v>
      </c>
      <c r="W212" s="1383">
        <f t="shared" si="381"/>
        <v>0</v>
      </c>
      <c r="X212" s="1383">
        <f t="shared" si="381"/>
        <v>0</v>
      </c>
      <c r="Y212" s="1383">
        <f t="shared" si="5"/>
        <v>0</v>
      </c>
      <c r="Z212" s="1383">
        <f t="shared" si="6"/>
        <v>0</v>
      </c>
      <c r="AA212" s="1383">
        <f t="shared" si="7"/>
        <v>0</v>
      </c>
      <c r="AB212" s="1383">
        <f t="shared" si="8"/>
        <v>0</v>
      </c>
      <c r="AC212" s="5">
        <f t="shared" si="9"/>
        <v>185</v>
      </c>
      <c r="AD212" s="1383">
        <f t="shared" si="10"/>
        <v>0</v>
      </c>
      <c r="AE212" s="1383">
        <f t="shared" si="11"/>
        <v>0</v>
      </c>
      <c r="AF212" s="1305" t="e">
        <f t="shared" si="12"/>
        <v>#DIV/0!</v>
      </c>
      <c r="AG212" s="1305" t="e">
        <f t="shared" si="13"/>
        <v>#DIV/0!</v>
      </c>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row>
    <row r="213" spans="1:57" ht="14.25" customHeight="1">
      <c r="A213" s="1376">
        <v>44016</v>
      </c>
      <c r="B213" s="1301"/>
      <c r="C213" s="1372"/>
      <c r="D213" s="1376">
        <v>43651</v>
      </c>
      <c r="E213" s="1357"/>
      <c r="F213" s="1357"/>
      <c r="G213" s="1357"/>
      <c r="H213" s="1372"/>
      <c r="I213" s="1303"/>
      <c r="J213" s="1301"/>
      <c r="K213" s="1376"/>
      <c r="L213" s="1372"/>
      <c r="M213" s="1382">
        <f t="shared" si="2"/>
        <v>44017</v>
      </c>
      <c r="N213" s="1354">
        <f t="shared" si="1"/>
        <v>0</v>
      </c>
      <c r="O213" s="1383">
        <f t="shared" ref="O213:S213" si="382">$AD213*O$27</f>
        <v>0</v>
      </c>
      <c r="P213" s="1383">
        <f t="shared" si="382"/>
        <v>0</v>
      </c>
      <c r="Q213" s="1383">
        <f t="shared" si="382"/>
        <v>0</v>
      </c>
      <c r="R213" s="1383">
        <f t="shared" si="382"/>
        <v>0</v>
      </c>
      <c r="S213" s="1383">
        <f t="shared" si="382"/>
        <v>0</v>
      </c>
      <c r="T213" s="1383">
        <f t="shared" ref="T213:X213" si="383">$AE213*T$27</f>
        <v>0</v>
      </c>
      <c r="U213" s="1383">
        <f t="shared" si="383"/>
        <v>0</v>
      </c>
      <c r="V213" s="1383">
        <f t="shared" si="383"/>
        <v>0</v>
      </c>
      <c r="W213" s="1383">
        <f t="shared" si="383"/>
        <v>0</v>
      </c>
      <c r="X213" s="1383">
        <f t="shared" si="383"/>
        <v>0</v>
      </c>
      <c r="Y213" s="1383">
        <f t="shared" si="5"/>
        <v>0</v>
      </c>
      <c r="Z213" s="1383">
        <f t="shared" si="6"/>
        <v>0</v>
      </c>
      <c r="AA213" s="1383">
        <f t="shared" si="7"/>
        <v>0</v>
      </c>
      <c r="AB213" s="1383">
        <f t="shared" si="8"/>
        <v>0</v>
      </c>
      <c r="AC213" s="5">
        <f t="shared" si="9"/>
        <v>186</v>
      </c>
      <c r="AD213" s="1383">
        <f t="shared" si="10"/>
        <v>0</v>
      </c>
      <c r="AE213" s="1383">
        <f t="shared" si="11"/>
        <v>0</v>
      </c>
      <c r="AF213" s="1305" t="e">
        <f t="shared" si="12"/>
        <v>#DIV/0!</v>
      </c>
      <c r="AG213" s="1305" t="e">
        <f t="shared" si="13"/>
        <v>#DIV/0!</v>
      </c>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row>
    <row r="214" spans="1:57" ht="14.25" customHeight="1">
      <c r="A214" s="1376">
        <v>44017</v>
      </c>
      <c r="B214" s="1301"/>
      <c r="C214" s="1372"/>
      <c r="D214" s="1376">
        <v>43652</v>
      </c>
      <c r="E214" s="1357"/>
      <c r="F214" s="1357"/>
      <c r="G214" s="1357"/>
      <c r="H214" s="1372"/>
      <c r="I214" s="1303"/>
      <c r="J214" s="1301"/>
      <c r="K214" s="1376"/>
      <c r="L214" s="1372"/>
      <c r="M214" s="1382">
        <f t="shared" si="2"/>
        <v>44018</v>
      </c>
      <c r="N214" s="1354">
        <f t="shared" si="1"/>
        <v>0</v>
      </c>
      <c r="O214" s="1383">
        <f t="shared" ref="O214:S214" si="384">$AD214*O$27</f>
        <v>0</v>
      </c>
      <c r="P214" s="1383">
        <f t="shared" si="384"/>
        <v>0</v>
      </c>
      <c r="Q214" s="1383">
        <f t="shared" si="384"/>
        <v>0</v>
      </c>
      <c r="R214" s="1383">
        <f t="shared" si="384"/>
        <v>0</v>
      </c>
      <c r="S214" s="1383">
        <f t="shared" si="384"/>
        <v>0</v>
      </c>
      <c r="T214" s="1383">
        <f t="shared" ref="T214:X214" si="385">$AE214*T$27</f>
        <v>0</v>
      </c>
      <c r="U214" s="1383">
        <f t="shared" si="385"/>
        <v>0</v>
      </c>
      <c r="V214" s="1383">
        <f t="shared" si="385"/>
        <v>0</v>
      </c>
      <c r="W214" s="1383">
        <f t="shared" si="385"/>
        <v>0</v>
      </c>
      <c r="X214" s="1383">
        <f t="shared" si="385"/>
        <v>0</v>
      </c>
      <c r="Y214" s="1383">
        <f t="shared" si="5"/>
        <v>0</v>
      </c>
      <c r="Z214" s="1383">
        <f t="shared" si="6"/>
        <v>0</v>
      </c>
      <c r="AA214" s="1383">
        <f t="shared" si="7"/>
        <v>0</v>
      </c>
      <c r="AB214" s="1383">
        <f t="shared" si="8"/>
        <v>0</v>
      </c>
      <c r="AC214" s="5">
        <f t="shared" si="9"/>
        <v>187</v>
      </c>
      <c r="AD214" s="1383">
        <f t="shared" si="10"/>
        <v>0</v>
      </c>
      <c r="AE214" s="1383">
        <f t="shared" si="11"/>
        <v>0</v>
      </c>
      <c r="AF214" s="1305" t="e">
        <f t="shared" si="12"/>
        <v>#DIV/0!</v>
      </c>
      <c r="AG214" s="1305" t="e">
        <f t="shared" si="13"/>
        <v>#DIV/0!</v>
      </c>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row>
    <row r="215" spans="1:57" ht="14.25" customHeight="1">
      <c r="A215" s="1376">
        <v>44018</v>
      </c>
      <c r="B215" s="1301"/>
      <c r="C215" s="1372"/>
      <c r="D215" s="1376">
        <v>43653</v>
      </c>
      <c r="E215" s="1357"/>
      <c r="F215" s="1357"/>
      <c r="G215" s="1357"/>
      <c r="H215" s="1372"/>
      <c r="I215" s="1303"/>
      <c r="J215" s="1301"/>
      <c r="K215" s="1376"/>
      <c r="L215" s="1372"/>
      <c r="M215" s="1382">
        <f t="shared" si="2"/>
        <v>44019</v>
      </c>
      <c r="N215" s="1354">
        <f t="shared" si="1"/>
        <v>0</v>
      </c>
      <c r="O215" s="1383">
        <f t="shared" ref="O215:S215" si="386">$AD215*O$27</f>
        <v>0</v>
      </c>
      <c r="P215" s="1383">
        <f t="shared" si="386"/>
        <v>0</v>
      </c>
      <c r="Q215" s="1383">
        <f t="shared" si="386"/>
        <v>0</v>
      </c>
      <c r="R215" s="1383">
        <f t="shared" si="386"/>
        <v>0</v>
      </c>
      <c r="S215" s="1383">
        <f t="shared" si="386"/>
        <v>0</v>
      </c>
      <c r="T215" s="1383">
        <f t="shared" ref="T215:X215" si="387">$AE215*T$27</f>
        <v>0</v>
      </c>
      <c r="U215" s="1383">
        <f t="shared" si="387"/>
        <v>0</v>
      </c>
      <c r="V215" s="1383">
        <f t="shared" si="387"/>
        <v>0</v>
      </c>
      <c r="W215" s="1383">
        <f t="shared" si="387"/>
        <v>0</v>
      </c>
      <c r="X215" s="1383">
        <f t="shared" si="387"/>
        <v>0</v>
      </c>
      <c r="Y215" s="1383">
        <f t="shared" si="5"/>
        <v>0</v>
      </c>
      <c r="Z215" s="1383">
        <f t="shared" si="6"/>
        <v>0</v>
      </c>
      <c r="AA215" s="1383">
        <f t="shared" si="7"/>
        <v>0</v>
      </c>
      <c r="AB215" s="1383">
        <f t="shared" si="8"/>
        <v>0</v>
      </c>
      <c r="AC215" s="5">
        <f t="shared" si="9"/>
        <v>188</v>
      </c>
      <c r="AD215" s="1383">
        <f t="shared" si="10"/>
        <v>0</v>
      </c>
      <c r="AE215" s="1383">
        <f t="shared" si="11"/>
        <v>0</v>
      </c>
      <c r="AF215" s="1305" t="e">
        <f t="shared" si="12"/>
        <v>#DIV/0!</v>
      </c>
      <c r="AG215" s="1305" t="e">
        <f t="shared" si="13"/>
        <v>#DIV/0!</v>
      </c>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row>
    <row r="216" spans="1:57" ht="14.25" customHeight="1">
      <c r="A216" s="1376">
        <v>44019</v>
      </c>
      <c r="B216" s="1301"/>
      <c r="C216" s="1372"/>
      <c r="D216" s="1376">
        <v>43654</v>
      </c>
      <c r="E216" s="1357"/>
      <c r="F216" s="1357"/>
      <c r="G216" s="1357"/>
      <c r="H216" s="1372"/>
      <c r="I216" s="1303"/>
      <c r="J216" s="1301"/>
      <c r="K216" s="1376"/>
      <c r="L216" s="1372"/>
      <c r="M216" s="1382">
        <f t="shared" si="2"/>
        <v>44020</v>
      </c>
      <c r="N216" s="1354">
        <f t="shared" si="1"/>
        <v>0</v>
      </c>
      <c r="O216" s="1383">
        <f t="shared" ref="O216:S216" si="388">$AD216*O$27</f>
        <v>0</v>
      </c>
      <c r="P216" s="1383">
        <f t="shared" si="388"/>
        <v>0</v>
      </c>
      <c r="Q216" s="1383">
        <f t="shared" si="388"/>
        <v>0</v>
      </c>
      <c r="R216" s="1383">
        <f t="shared" si="388"/>
        <v>0</v>
      </c>
      <c r="S216" s="1383">
        <f t="shared" si="388"/>
        <v>0</v>
      </c>
      <c r="T216" s="1383">
        <f t="shared" ref="T216:X216" si="389">$AE216*T$27</f>
        <v>0</v>
      </c>
      <c r="U216" s="1383">
        <f t="shared" si="389"/>
        <v>0</v>
      </c>
      <c r="V216" s="1383">
        <f t="shared" si="389"/>
        <v>0</v>
      </c>
      <c r="W216" s="1383">
        <f t="shared" si="389"/>
        <v>0</v>
      </c>
      <c r="X216" s="1383">
        <f t="shared" si="389"/>
        <v>0</v>
      </c>
      <c r="Y216" s="1383">
        <f t="shared" si="5"/>
        <v>0</v>
      </c>
      <c r="Z216" s="1383">
        <f t="shared" si="6"/>
        <v>0</v>
      </c>
      <c r="AA216" s="1383">
        <f t="shared" si="7"/>
        <v>0</v>
      </c>
      <c r="AB216" s="1383">
        <f t="shared" si="8"/>
        <v>0</v>
      </c>
      <c r="AC216" s="5">
        <f t="shared" si="9"/>
        <v>189</v>
      </c>
      <c r="AD216" s="1383">
        <f t="shared" si="10"/>
        <v>0</v>
      </c>
      <c r="AE216" s="1383">
        <f t="shared" si="11"/>
        <v>0</v>
      </c>
      <c r="AF216" s="1305" t="e">
        <f t="shared" si="12"/>
        <v>#DIV/0!</v>
      </c>
      <c r="AG216" s="1305" t="e">
        <f t="shared" si="13"/>
        <v>#DIV/0!</v>
      </c>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row>
    <row r="217" spans="1:57" ht="14.25" customHeight="1">
      <c r="A217" s="1376">
        <v>44020</v>
      </c>
      <c r="B217" s="1301"/>
      <c r="C217" s="1372"/>
      <c r="D217" s="1376">
        <v>43655</v>
      </c>
      <c r="E217" s="1357"/>
      <c r="F217" s="1357"/>
      <c r="G217" s="1357"/>
      <c r="H217" s="1372"/>
      <c r="I217" s="1303"/>
      <c r="J217" s="1301"/>
      <c r="K217" s="1376"/>
      <c r="L217" s="1372"/>
      <c r="M217" s="1382">
        <f t="shared" si="2"/>
        <v>44021</v>
      </c>
      <c r="N217" s="1354">
        <f t="shared" si="1"/>
        <v>0</v>
      </c>
      <c r="O217" s="1383">
        <f t="shared" ref="O217:S217" si="390">$AD217*O$27</f>
        <v>0</v>
      </c>
      <c r="P217" s="1383">
        <f t="shared" si="390"/>
        <v>0</v>
      </c>
      <c r="Q217" s="1383">
        <f t="shared" si="390"/>
        <v>0</v>
      </c>
      <c r="R217" s="1383">
        <f t="shared" si="390"/>
        <v>0</v>
      </c>
      <c r="S217" s="1383">
        <f t="shared" si="390"/>
        <v>0</v>
      </c>
      <c r="T217" s="1383">
        <f t="shared" ref="T217:X217" si="391">$AE217*T$27</f>
        <v>0</v>
      </c>
      <c r="U217" s="1383">
        <f t="shared" si="391"/>
        <v>0</v>
      </c>
      <c r="V217" s="1383">
        <f t="shared" si="391"/>
        <v>0</v>
      </c>
      <c r="W217" s="1383">
        <f t="shared" si="391"/>
        <v>0</v>
      </c>
      <c r="X217" s="1383">
        <f t="shared" si="391"/>
        <v>0</v>
      </c>
      <c r="Y217" s="1383">
        <f t="shared" si="5"/>
        <v>0</v>
      </c>
      <c r="Z217" s="1383">
        <f t="shared" si="6"/>
        <v>0</v>
      </c>
      <c r="AA217" s="1383">
        <f t="shared" si="7"/>
        <v>0</v>
      </c>
      <c r="AB217" s="1383">
        <f t="shared" si="8"/>
        <v>0</v>
      </c>
      <c r="AC217" s="5">
        <f t="shared" si="9"/>
        <v>190</v>
      </c>
      <c r="AD217" s="1383">
        <f t="shared" si="10"/>
        <v>0</v>
      </c>
      <c r="AE217" s="1383">
        <f t="shared" si="11"/>
        <v>0</v>
      </c>
      <c r="AF217" s="1305" t="e">
        <f t="shared" si="12"/>
        <v>#DIV/0!</v>
      </c>
      <c r="AG217" s="1305" t="e">
        <f t="shared" si="13"/>
        <v>#DIV/0!</v>
      </c>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row>
    <row r="218" spans="1:57" ht="14.25" customHeight="1">
      <c r="A218" s="1376">
        <v>44021</v>
      </c>
      <c r="B218" s="1301"/>
      <c r="C218" s="1372"/>
      <c r="D218" s="1376">
        <v>43656</v>
      </c>
      <c r="E218" s="1357"/>
      <c r="F218" s="1357"/>
      <c r="G218" s="1357"/>
      <c r="H218" s="1372"/>
      <c r="I218" s="1303"/>
      <c r="J218" s="1301"/>
      <c r="K218" s="1376"/>
      <c r="L218" s="1372"/>
      <c r="M218" s="1382">
        <f t="shared" si="2"/>
        <v>44022</v>
      </c>
      <c r="N218" s="1354">
        <f t="shared" si="1"/>
        <v>0</v>
      </c>
      <c r="O218" s="1383">
        <f t="shared" ref="O218:S218" si="392">$AD218*O$27</f>
        <v>0</v>
      </c>
      <c r="P218" s="1383">
        <f t="shared" si="392"/>
        <v>0</v>
      </c>
      <c r="Q218" s="1383">
        <f t="shared" si="392"/>
        <v>0</v>
      </c>
      <c r="R218" s="1383">
        <f t="shared" si="392"/>
        <v>0</v>
      </c>
      <c r="S218" s="1383">
        <f t="shared" si="392"/>
        <v>0</v>
      </c>
      <c r="T218" s="1383">
        <f t="shared" ref="T218:X218" si="393">$AE218*T$27</f>
        <v>0</v>
      </c>
      <c r="U218" s="1383">
        <f t="shared" si="393"/>
        <v>0</v>
      </c>
      <c r="V218" s="1383">
        <f t="shared" si="393"/>
        <v>0</v>
      </c>
      <c r="W218" s="1383">
        <f t="shared" si="393"/>
        <v>0</v>
      </c>
      <c r="X218" s="1383">
        <f t="shared" si="393"/>
        <v>0</v>
      </c>
      <c r="Y218" s="1383">
        <f t="shared" si="5"/>
        <v>0</v>
      </c>
      <c r="Z218" s="1383">
        <f t="shared" si="6"/>
        <v>0</v>
      </c>
      <c r="AA218" s="1383">
        <f t="shared" si="7"/>
        <v>0</v>
      </c>
      <c r="AB218" s="1383">
        <f t="shared" si="8"/>
        <v>0</v>
      </c>
      <c r="AC218" s="5">
        <f t="shared" si="9"/>
        <v>191</v>
      </c>
      <c r="AD218" s="1383">
        <f t="shared" si="10"/>
        <v>0</v>
      </c>
      <c r="AE218" s="1383">
        <f t="shared" si="11"/>
        <v>0</v>
      </c>
      <c r="AF218" s="1305" t="e">
        <f t="shared" si="12"/>
        <v>#DIV/0!</v>
      </c>
      <c r="AG218" s="1305" t="e">
        <f t="shared" si="13"/>
        <v>#DIV/0!</v>
      </c>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row>
    <row r="219" spans="1:57" ht="14.25" customHeight="1">
      <c r="A219" s="1376">
        <v>44022</v>
      </c>
      <c r="B219" s="1301"/>
      <c r="C219" s="1372"/>
      <c r="D219" s="1376">
        <v>43657</v>
      </c>
      <c r="E219" s="1357"/>
      <c r="F219" s="1357"/>
      <c r="G219" s="1357"/>
      <c r="H219" s="1372"/>
      <c r="I219" s="1303"/>
      <c r="J219" s="1301"/>
      <c r="K219" s="1376"/>
      <c r="L219" s="1372"/>
      <c r="M219" s="1382">
        <f t="shared" si="2"/>
        <v>44023</v>
      </c>
      <c r="N219" s="1354">
        <f t="shared" si="1"/>
        <v>0</v>
      </c>
      <c r="O219" s="1383">
        <f t="shared" ref="O219:S219" si="394">$AD219*O$27</f>
        <v>0</v>
      </c>
      <c r="P219" s="1383">
        <f t="shared" si="394"/>
        <v>0</v>
      </c>
      <c r="Q219" s="1383">
        <f t="shared" si="394"/>
        <v>0</v>
      </c>
      <c r="R219" s="1383">
        <f t="shared" si="394"/>
        <v>0</v>
      </c>
      <c r="S219" s="1383">
        <f t="shared" si="394"/>
        <v>0</v>
      </c>
      <c r="T219" s="1383">
        <f t="shared" ref="T219:X219" si="395">$AE219*T$27</f>
        <v>0</v>
      </c>
      <c r="U219" s="1383">
        <f t="shared" si="395"/>
        <v>0</v>
      </c>
      <c r="V219" s="1383">
        <f t="shared" si="395"/>
        <v>0</v>
      </c>
      <c r="W219" s="1383">
        <f t="shared" si="395"/>
        <v>0</v>
      </c>
      <c r="X219" s="1383">
        <f t="shared" si="395"/>
        <v>0</v>
      </c>
      <c r="Y219" s="1383">
        <f t="shared" si="5"/>
        <v>0</v>
      </c>
      <c r="Z219" s="1383">
        <f t="shared" si="6"/>
        <v>0</v>
      </c>
      <c r="AA219" s="1383">
        <f t="shared" si="7"/>
        <v>0</v>
      </c>
      <c r="AB219" s="1383">
        <f t="shared" si="8"/>
        <v>0</v>
      </c>
      <c r="AC219" s="5">
        <f t="shared" si="9"/>
        <v>192</v>
      </c>
      <c r="AD219" s="1383">
        <f t="shared" si="10"/>
        <v>0</v>
      </c>
      <c r="AE219" s="1383">
        <f t="shared" si="11"/>
        <v>0</v>
      </c>
      <c r="AF219" s="1305" t="e">
        <f t="shared" si="12"/>
        <v>#DIV/0!</v>
      </c>
      <c r="AG219" s="1305" t="e">
        <f t="shared" si="13"/>
        <v>#DIV/0!</v>
      </c>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row>
    <row r="220" spans="1:57" ht="14.25" customHeight="1">
      <c r="A220" s="1376">
        <v>44023</v>
      </c>
      <c r="B220" s="1301"/>
      <c r="C220" s="1372"/>
      <c r="D220" s="1376">
        <v>43658</v>
      </c>
      <c r="E220" s="1357"/>
      <c r="F220" s="1357"/>
      <c r="G220" s="1357"/>
      <c r="H220" s="1372"/>
      <c r="I220" s="1303"/>
      <c r="J220" s="1301"/>
      <c r="K220" s="1376"/>
      <c r="L220" s="1372"/>
      <c r="M220" s="1382">
        <f t="shared" si="2"/>
        <v>44024</v>
      </c>
      <c r="N220" s="1354">
        <f t="shared" si="1"/>
        <v>0</v>
      </c>
      <c r="O220" s="1383">
        <f t="shared" ref="O220:S220" si="396">$AD220*O$27</f>
        <v>0</v>
      </c>
      <c r="P220" s="1383">
        <f t="shared" si="396"/>
        <v>0</v>
      </c>
      <c r="Q220" s="1383">
        <f t="shared" si="396"/>
        <v>0</v>
      </c>
      <c r="R220" s="1383">
        <f t="shared" si="396"/>
        <v>0</v>
      </c>
      <c r="S220" s="1383">
        <f t="shared" si="396"/>
        <v>0</v>
      </c>
      <c r="T220" s="1383">
        <f t="shared" ref="T220:X220" si="397">$AE220*T$27</f>
        <v>0</v>
      </c>
      <c r="U220" s="1383">
        <f t="shared" si="397"/>
        <v>0</v>
      </c>
      <c r="V220" s="1383">
        <f t="shared" si="397"/>
        <v>0</v>
      </c>
      <c r="W220" s="1383">
        <f t="shared" si="397"/>
        <v>0</v>
      </c>
      <c r="X220" s="1383">
        <f t="shared" si="397"/>
        <v>0</v>
      </c>
      <c r="Y220" s="1383">
        <f t="shared" si="5"/>
        <v>0</v>
      </c>
      <c r="Z220" s="1383">
        <f t="shared" si="6"/>
        <v>0</v>
      </c>
      <c r="AA220" s="1383">
        <f t="shared" si="7"/>
        <v>0</v>
      </c>
      <c r="AB220" s="1383">
        <f t="shared" si="8"/>
        <v>0</v>
      </c>
      <c r="AC220" s="5">
        <f t="shared" si="9"/>
        <v>193</v>
      </c>
      <c r="AD220" s="1383">
        <f t="shared" si="10"/>
        <v>0</v>
      </c>
      <c r="AE220" s="1383">
        <f t="shared" si="11"/>
        <v>0</v>
      </c>
      <c r="AF220" s="1305" t="e">
        <f t="shared" si="12"/>
        <v>#DIV/0!</v>
      </c>
      <c r="AG220" s="1305" t="e">
        <f t="shared" si="13"/>
        <v>#DIV/0!</v>
      </c>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row>
    <row r="221" spans="1:57" ht="14.25" customHeight="1">
      <c r="A221" s="1376">
        <v>44024</v>
      </c>
      <c r="B221" s="1301"/>
      <c r="C221" s="1372"/>
      <c r="D221" s="1376">
        <v>43659</v>
      </c>
      <c r="E221" s="1357"/>
      <c r="F221" s="1357"/>
      <c r="G221" s="1357"/>
      <c r="H221" s="1372"/>
      <c r="I221" s="1303"/>
      <c r="J221" s="1301"/>
      <c r="K221" s="1376"/>
      <c r="L221" s="1372"/>
      <c r="M221" s="1382">
        <f t="shared" si="2"/>
        <v>44025</v>
      </c>
      <c r="N221" s="1354">
        <f t="shared" si="1"/>
        <v>0</v>
      </c>
      <c r="O221" s="1383">
        <f t="shared" ref="O221:S221" si="398">$AD221*O$27</f>
        <v>0</v>
      </c>
      <c r="P221" s="1383">
        <f t="shared" si="398"/>
        <v>0</v>
      </c>
      <c r="Q221" s="1383">
        <f t="shared" si="398"/>
        <v>0</v>
      </c>
      <c r="R221" s="1383">
        <f t="shared" si="398"/>
        <v>0</v>
      </c>
      <c r="S221" s="1383">
        <f t="shared" si="398"/>
        <v>0</v>
      </c>
      <c r="T221" s="1383">
        <f t="shared" ref="T221:X221" si="399">$AE221*T$27</f>
        <v>0</v>
      </c>
      <c r="U221" s="1383">
        <f t="shared" si="399"/>
        <v>0</v>
      </c>
      <c r="V221" s="1383">
        <f t="shared" si="399"/>
        <v>0</v>
      </c>
      <c r="W221" s="1383">
        <f t="shared" si="399"/>
        <v>0</v>
      </c>
      <c r="X221" s="1383">
        <f t="shared" si="399"/>
        <v>0</v>
      </c>
      <c r="Y221" s="1383">
        <f t="shared" si="5"/>
        <v>0</v>
      </c>
      <c r="Z221" s="1383">
        <f t="shared" si="6"/>
        <v>0</v>
      </c>
      <c r="AA221" s="1383">
        <f t="shared" si="7"/>
        <v>0</v>
      </c>
      <c r="AB221" s="1383">
        <f t="shared" si="8"/>
        <v>0</v>
      </c>
      <c r="AC221" s="5">
        <f t="shared" si="9"/>
        <v>194</v>
      </c>
      <c r="AD221" s="1383">
        <f t="shared" si="10"/>
        <v>0</v>
      </c>
      <c r="AE221" s="1383">
        <f t="shared" si="11"/>
        <v>0</v>
      </c>
      <c r="AF221" s="1305" t="e">
        <f t="shared" si="12"/>
        <v>#DIV/0!</v>
      </c>
      <c r="AG221" s="1305" t="e">
        <f t="shared" si="13"/>
        <v>#DIV/0!</v>
      </c>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row>
    <row r="222" spans="1:57" ht="14.25" customHeight="1">
      <c r="A222" s="1376">
        <v>44025</v>
      </c>
      <c r="B222" s="1301"/>
      <c r="C222" s="1372"/>
      <c r="D222" s="1376">
        <v>43660</v>
      </c>
      <c r="E222" s="1357"/>
      <c r="F222" s="1357"/>
      <c r="G222" s="1357"/>
      <c r="H222" s="1372"/>
      <c r="I222" s="1303"/>
      <c r="J222" s="1301"/>
      <c r="K222" s="1376"/>
      <c r="L222" s="1372"/>
      <c r="M222" s="1382">
        <f t="shared" si="2"/>
        <v>44026</v>
      </c>
      <c r="N222" s="1354">
        <f t="shared" si="1"/>
        <v>0</v>
      </c>
      <c r="O222" s="1383">
        <f t="shared" ref="O222:S222" si="400">$AD222*O$27</f>
        <v>0</v>
      </c>
      <c r="P222" s="1383">
        <f t="shared" si="400"/>
        <v>0</v>
      </c>
      <c r="Q222" s="1383">
        <f t="shared" si="400"/>
        <v>0</v>
      </c>
      <c r="R222" s="1383">
        <f t="shared" si="400"/>
        <v>0</v>
      </c>
      <c r="S222" s="1383">
        <f t="shared" si="400"/>
        <v>0</v>
      </c>
      <c r="T222" s="1383">
        <f t="shared" ref="T222:X222" si="401">$AE222*T$27</f>
        <v>0</v>
      </c>
      <c r="U222" s="1383">
        <f t="shared" si="401"/>
        <v>0</v>
      </c>
      <c r="V222" s="1383">
        <f t="shared" si="401"/>
        <v>0</v>
      </c>
      <c r="W222" s="1383">
        <f t="shared" si="401"/>
        <v>0</v>
      </c>
      <c r="X222" s="1383">
        <f t="shared" si="401"/>
        <v>0</v>
      </c>
      <c r="Y222" s="1383">
        <f t="shared" si="5"/>
        <v>0</v>
      </c>
      <c r="Z222" s="1383">
        <f t="shared" si="6"/>
        <v>0</v>
      </c>
      <c r="AA222" s="1383">
        <f t="shared" si="7"/>
        <v>0</v>
      </c>
      <c r="AB222" s="1383">
        <f t="shared" si="8"/>
        <v>0</v>
      </c>
      <c r="AC222" s="5">
        <f t="shared" si="9"/>
        <v>195</v>
      </c>
      <c r="AD222" s="1383">
        <f t="shared" si="10"/>
        <v>0</v>
      </c>
      <c r="AE222" s="1383">
        <f t="shared" si="11"/>
        <v>0</v>
      </c>
      <c r="AF222" s="1305" t="e">
        <f t="shared" si="12"/>
        <v>#DIV/0!</v>
      </c>
      <c r="AG222" s="1305" t="e">
        <f t="shared" si="13"/>
        <v>#DIV/0!</v>
      </c>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row>
    <row r="223" spans="1:57" ht="14.25" customHeight="1">
      <c r="A223" s="1376">
        <v>44026</v>
      </c>
      <c r="B223" s="1301"/>
      <c r="C223" s="1372"/>
      <c r="D223" s="1376">
        <v>43661</v>
      </c>
      <c r="E223" s="1357"/>
      <c r="F223" s="1357"/>
      <c r="G223" s="1357"/>
      <c r="H223" s="1372"/>
      <c r="I223" s="1303"/>
      <c r="J223" s="1301"/>
      <c r="K223" s="1376"/>
      <c r="L223" s="1372"/>
      <c r="M223" s="1382">
        <f t="shared" si="2"/>
        <v>44027</v>
      </c>
      <c r="N223" s="1354">
        <f t="shared" si="1"/>
        <v>0</v>
      </c>
      <c r="O223" s="1383">
        <f t="shared" ref="O223:S223" si="402">$AD223*O$27</f>
        <v>0</v>
      </c>
      <c r="P223" s="1383">
        <f t="shared" si="402"/>
        <v>0</v>
      </c>
      <c r="Q223" s="1383">
        <f t="shared" si="402"/>
        <v>0</v>
      </c>
      <c r="R223" s="1383">
        <f t="shared" si="402"/>
        <v>0</v>
      </c>
      <c r="S223" s="1383">
        <f t="shared" si="402"/>
        <v>0</v>
      </c>
      <c r="T223" s="1383">
        <f t="shared" ref="T223:X223" si="403">$AE223*T$27</f>
        <v>0</v>
      </c>
      <c r="U223" s="1383">
        <f t="shared" si="403"/>
        <v>0</v>
      </c>
      <c r="V223" s="1383">
        <f t="shared" si="403"/>
        <v>0</v>
      </c>
      <c r="W223" s="1383">
        <f t="shared" si="403"/>
        <v>0</v>
      </c>
      <c r="X223" s="1383">
        <f t="shared" si="403"/>
        <v>0</v>
      </c>
      <c r="Y223" s="1383">
        <f t="shared" si="5"/>
        <v>0</v>
      </c>
      <c r="Z223" s="1383">
        <f t="shared" si="6"/>
        <v>0</v>
      </c>
      <c r="AA223" s="1383">
        <f t="shared" si="7"/>
        <v>0</v>
      </c>
      <c r="AB223" s="1383">
        <f t="shared" si="8"/>
        <v>0</v>
      </c>
      <c r="AC223" s="5">
        <f t="shared" si="9"/>
        <v>196</v>
      </c>
      <c r="AD223" s="1383">
        <f t="shared" si="10"/>
        <v>0</v>
      </c>
      <c r="AE223" s="1383">
        <f t="shared" si="11"/>
        <v>0</v>
      </c>
      <c r="AF223" s="1305" t="e">
        <f t="shared" si="12"/>
        <v>#DIV/0!</v>
      </c>
      <c r="AG223" s="1305" t="e">
        <f t="shared" si="13"/>
        <v>#DIV/0!</v>
      </c>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row>
    <row r="224" spans="1:57" ht="14.25" customHeight="1">
      <c r="A224" s="1376">
        <v>44027</v>
      </c>
      <c r="B224" s="1301"/>
      <c r="C224" s="1372"/>
      <c r="D224" s="1376">
        <v>43662</v>
      </c>
      <c r="E224" s="1357"/>
      <c r="F224" s="1357"/>
      <c r="G224" s="1357"/>
      <c r="H224" s="1372"/>
      <c r="I224" s="1303"/>
      <c r="J224" s="1301"/>
      <c r="K224" s="1376"/>
      <c r="L224" s="1372"/>
      <c r="M224" s="1382">
        <f t="shared" si="2"/>
        <v>44028</v>
      </c>
      <c r="N224" s="1354">
        <f t="shared" si="1"/>
        <v>0</v>
      </c>
      <c r="O224" s="1383">
        <f t="shared" ref="O224:S224" si="404">$AD224*O$27</f>
        <v>0</v>
      </c>
      <c r="P224" s="1383">
        <f t="shared" si="404"/>
        <v>0</v>
      </c>
      <c r="Q224" s="1383">
        <f t="shared" si="404"/>
        <v>0</v>
      </c>
      <c r="R224" s="1383">
        <f t="shared" si="404"/>
        <v>0</v>
      </c>
      <c r="S224" s="1383">
        <f t="shared" si="404"/>
        <v>0</v>
      </c>
      <c r="T224" s="1383">
        <f t="shared" ref="T224:X224" si="405">$AE224*T$27</f>
        <v>0</v>
      </c>
      <c r="U224" s="1383">
        <f t="shared" si="405"/>
        <v>0</v>
      </c>
      <c r="V224" s="1383">
        <f t="shared" si="405"/>
        <v>0</v>
      </c>
      <c r="W224" s="1383">
        <f t="shared" si="405"/>
        <v>0</v>
      </c>
      <c r="X224" s="1383">
        <f t="shared" si="405"/>
        <v>0</v>
      </c>
      <c r="Y224" s="1383">
        <f t="shared" si="5"/>
        <v>0</v>
      </c>
      <c r="Z224" s="1383">
        <f t="shared" si="6"/>
        <v>0</v>
      </c>
      <c r="AA224" s="1383">
        <f t="shared" si="7"/>
        <v>0</v>
      </c>
      <c r="AB224" s="1383">
        <f t="shared" si="8"/>
        <v>0</v>
      </c>
      <c r="AC224" s="5">
        <f t="shared" si="9"/>
        <v>197</v>
      </c>
      <c r="AD224" s="1383">
        <f t="shared" si="10"/>
        <v>0</v>
      </c>
      <c r="AE224" s="1383">
        <f t="shared" si="11"/>
        <v>0</v>
      </c>
      <c r="AF224" s="1305" t="e">
        <f t="shared" si="12"/>
        <v>#DIV/0!</v>
      </c>
      <c r="AG224" s="1305" t="e">
        <f t="shared" si="13"/>
        <v>#DIV/0!</v>
      </c>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row>
    <row r="225" spans="1:57" ht="14.25" customHeight="1">
      <c r="A225" s="1376">
        <v>44028</v>
      </c>
      <c r="B225" s="1301"/>
      <c r="C225" s="1372"/>
      <c r="D225" s="1376">
        <v>43663</v>
      </c>
      <c r="E225" s="1357"/>
      <c r="F225" s="1357"/>
      <c r="G225" s="1357"/>
      <c r="H225" s="1372"/>
      <c r="I225" s="1303"/>
      <c r="J225" s="1301"/>
      <c r="K225" s="1376"/>
      <c r="L225" s="1372"/>
      <c r="M225" s="1382">
        <f t="shared" si="2"/>
        <v>44029</v>
      </c>
      <c r="N225" s="1354">
        <f t="shared" si="1"/>
        <v>0</v>
      </c>
      <c r="O225" s="1383">
        <f t="shared" ref="O225:S225" si="406">$AD225*O$27</f>
        <v>0</v>
      </c>
      <c r="P225" s="1383">
        <f t="shared" si="406"/>
        <v>0</v>
      </c>
      <c r="Q225" s="1383">
        <f t="shared" si="406"/>
        <v>0</v>
      </c>
      <c r="R225" s="1383">
        <f t="shared" si="406"/>
        <v>0</v>
      </c>
      <c r="S225" s="1383">
        <f t="shared" si="406"/>
        <v>0</v>
      </c>
      <c r="T225" s="1383">
        <f t="shared" ref="T225:X225" si="407">$AE225*T$27</f>
        <v>0</v>
      </c>
      <c r="U225" s="1383">
        <f t="shared" si="407"/>
        <v>0</v>
      </c>
      <c r="V225" s="1383">
        <f t="shared" si="407"/>
        <v>0</v>
      </c>
      <c r="W225" s="1383">
        <f t="shared" si="407"/>
        <v>0</v>
      </c>
      <c r="X225" s="1383">
        <f t="shared" si="407"/>
        <v>0</v>
      </c>
      <c r="Y225" s="1383">
        <f t="shared" si="5"/>
        <v>0</v>
      </c>
      <c r="Z225" s="1383">
        <f t="shared" si="6"/>
        <v>0</v>
      </c>
      <c r="AA225" s="1383">
        <f t="shared" si="7"/>
        <v>0</v>
      </c>
      <c r="AB225" s="1383">
        <f t="shared" si="8"/>
        <v>0</v>
      </c>
      <c r="AC225" s="5">
        <f t="shared" si="9"/>
        <v>198</v>
      </c>
      <c r="AD225" s="1383">
        <f t="shared" si="10"/>
        <v>0</v>
      </c>
      <c r="AE225" s="1383">
        <f t="shared" si="11"/>
        <v>0</v>
      </c>
      <c r="AF225" s="1305" t="e">
        <f t="shared" si="12"/>
        <v>#DIV/0!</v>
      </c>
      <c r="AG225" s="1305" t="e">
        <f t="shared" si="13"/>
        <v>#DIV/0!</v>
      </c>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row>
    <row r="226" spans="1:57" ht="14.25" customHeight="1">
      <c r="A226" s="1376">
        <v>44029</v>
      </c>
      <c r="B226" s="1301"/>
      <c r="C226" s="1372"/>
      <c r="D226" s="1376">
        <v>43664</v>
      </c>
      <c r="E226" s="1357"/>
      <c r="F226" s="1357"/>
      <c r="G226" s="1357"/>
      <c r="H226" s="1372"/>
      <c r="I226" s="1303"/>
      <c r="J226" s="1301"/>
      <c r="K226" s="1376"/>
      <c r="L226" s="1372"/>
      <c r="M226" s="1382">
        <f t="shared" si="2"/>
        <v>44030</v>
      </c>
      <c r="N226" s="1354">
        <f t="shared" si="1"/>
        <v>0</v>
      </c>
      <c r="O226" s="1383">
        <f t="shared" ref="O226:S226" si="408">$AD226*O$27</f>
        <v>0</v>
      </c>
      <c r="P226" s="1383">
        <f t="shared" si="408"/>
        <v>0</v>
      </c>
      <c r="Q226" s="1383">
        <f t="shared" si="408"/>
        <v>0</v>
      </c>
      <c r="R226" s="1383">
        <f t="shared" si="408"/>
        <v>0</v>
      </c>
      <c r="S226" s="1383">
        <f t="shared" si="408"/>
        <v>0</v>
      </c>
      <c r="T226" s="1383">
        <f t="shared" ref="T226:X226" si="409">$AE226*T$27</f>
        <v>0</v>
      </c>
      <c r="U226" s="1383">
        <f t="shared" si="409"/>
        <v>0</v>
      </c>
      <c r="V226" s="1383">
        <f t="shared" si="409"/>
        <v>0</v>
      </c>
      <c r="W226" s="1383">
        <f t="shared" si="409"/>
        <v>0</v>
      </c>
      <c r="X226" s="1383">
        <f t="shared" si="409"/>
        <v>0</v>
      </c>
      <c r="Y226" s="1383">
        <f t="shared" si="5"/>
        <v>0</v>
      </c>
      <c r="Z226" s="1383">
        <f t="shared" si="6"/>
        <v>0</v>
      </c>
      <c r="AA226" s="1383">
        <f t="shared" si="7"/>
        <v>0</v>
      </c>
      <c r="AB226" s="1383">
        <f t="shared" si="8"/>
        <v>0</v>
      </c>
      <c r="AC226" s="5">
        <f t="shared" si="9"/>
        <v>199</v>
      </c>
      <c r="AD226" s="1383">
        <f t="shared" si="10"/>
        <v>0</v>
      </c>
      <c r="AE226" s="1383">
        <f t="shared" si="11"/>
        <v>0</v>
      </c>
      <c r="AF226" s="1305" t="e">
        <f t="shared" si="12"/>
        <v>#DIV/0!</v>
      </c>
      <c r="AG226" s="1305" t="e">
        <f t="shared" si="13"/>
        <v>#DIV/0!</v>
      </c>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row>
    <row r="227" spans="1:57" ht="14.25" customHeight="1">
      <c r="A227" s="1376">
        <v>44030</v>
      </c>
      <c r="B227" s="1301"/>
      <c r="C227" s="1372"/>
      <c r="D227" s="1376">
        <v>43665</v>
      </c>
      <c r="E227" s="1357"/>
      <c r="F227" s="1357"/>
      <c r="G227" s="1357"/>
      <c r="H227" s="1372"/>
      <c r="I227" s="1303"/>
      <c r="J227" s="1301"/>
      <c r="K227" s="1376"/>
      <c r="L227" s="1372"/>
      <c r="M227" s="1382">
        <f t="shared" si="2"/>
        <v>44031</v>
      </c>
      <c r="N227" s="1354">
        <f t="shared" si="1"/>
        <v>0</v>
      </c>
      <c r="O227" s="1383">
        <f t="shared" ref="O227:S227" si="410">$AD227*O$27</f>
        <v>0</v>
      </c>
      <c r="P227" s="1383">
        <f t="shared" si="410"/>
        <v>0</v>
      </c>
      <c r="Q227" s="1383">
        <f t="shared" si="410"/>
        <v>0</v>
      </c>
      <c r="R227" s="1383">
        <f t="shared" si="410"/>
        <v>0</v>
      </c>
      <c r="S227" s="1383">
        <f t="shared" si="410"/>
        <v>0</v>
      </c>
      <c r="T227" s="1383">
        <f t="shared" ref="T227:X227" si="411">$AE227*T$27</f>
        <v>0</v>
      </c>
      <c r="U227" s="1383">
        <f t="shared" si="411"/>
        <v>0</v>
      </c>
      <c r="V227" s="1383">
        <f t="shared" si="411"/>
        <v>0</v>
      </c>
      <c r="W227" s="1383">
        <f t="shared" si="411"/>
        <v>0</v>
      </c>
      <c r="X227" s="1383">
        <f t="shared" si="411"/>
        <v>0</v>
      </c>
      <c r="Y227" s="1383">
        <f t="shared" si="5"/>
        <v>0</v>
      </c>
      <c r="Z227" s="1383">
        <f t="shared" si="6"/>
        <v>0</v>
      </c>
      <c r="AA227" s="1383">
        <f t="shared" si="7"/>
        <v>0</v>
      </c>
      <c r="AB227" s="1383">
        <f t="shared" si="8"/>
        <v>0</v>
      </c>
      <c r="AC227" s="5">
        <f t="shared" si="9"/>
        <v>200</v>
      </c>
      <c r="AD227" s="1383">
        <f t="shared" si="10"/>
        <v>0</v>
      </c>
      <c r="AE227" s="1383">
        <f t="shared" si="11"/>
        <v>0</v>
      </c>
      <c r="AF227" s="1305" t="e">
        <f t="shared" si="12"/>
        <v>#DIV/0!</v>
      </c>
      <c r="AG227" s="1305" t="e">
        <f t="shared" si="13"/>
        <v>#DIV/0!</v>
      </c>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row>
    <row r="228" spans="1:57" ht="14.25" customHeight="1">
      <c r="A228" s="1376">
        <v>44031</v>
      </c>
      <c r="B228" s="1301"/>
      <c r="C228" s="1372"/>
      <c r="D228" s="1376">
        <v>43666</v>
      </c>
      <c r="E228" s="1357"/>
      <c r="F228" s="1357"/>
      <c r="G228" s="1357"/>
      <c r="H228" s="1372"/>
      <c r="I228" s="1303"/>
      <c r="J228" s="1301"/>
      <c r="K228" s="1376"/>
      <c r="L228" s="1372"/>
      <c r="M228" s="1382">
        <f t="shared" si="2"/>
        <v>44032</v>
      </c>
      <c r="N228" s="1354">
        <f t="shared" si="1"/>
        <v>0</v>
      </c>
      <c r="O228" s="1383">
        <f t="shared" ref="O228:S228" si="412">$AD228*O$27</f>
        <v>0</v>
      </c>
      <c r="P228" s="1383">
        <f t="shared" si="412"/>
        <v>0</v>
      </c>
      <c r="Q228" s="1383">
        <f t="shared" si="412"/>
        <v>0</v>
      </c>
      <c r="R228" s="1383">
        <f t="shared" si="412"/>
        <v>0</v>
      </c>
      <c r="S228" s="1383">
        <f t="shared" si="412"/>
        <v>0</v>
      </c>
      <c r="T228" s="1383">
        <f t="shared" ref="T228:X228" si="413">$AE228*T$27</f>
        <v>0</v>
      </c>
      <c r="U228" s="1383">
        <f t="shared" si="413"/>
        <v>0</v>
      </c>
      <c r="V228" s="1383">
        <f t="shared" si="413"/>
        <v>0</v>
      </c>
      <c r="W228" s="1383">
        <f t="shared" si="413"/>
        <v>0</v>
      </c>
      <c r="X228" s="1383">
        <f t="shared" si="413"/>
        <v>0</v>
      </c>
      <c r="Y228" s="1383">
        <f t="shared" si="5"/>
        <v>0</v>
      </c>
      <c r="Z228" s="1383">
        <f t="shared" si="6"/>
        <v>0</v>
      </c>
      <c r="AA228" s="1383">
        <f t="shared" si="7"/>
        <v>0</v>
      </c>
      <c r="AB228" s="1383">
        <f t="shared" si="8"/>
        <v>0</v>
      </c>
      <c r="AC228" s="5">
        <f t="shared" si="9"/>
        <v>201</v>
      </c>
      <c r="AD228" s="1383">
        <f t="shared" si="10"/>
        <v>0</v>
      </c>
      <c r="AE228" s="1383">
        <f t="shared" si="11"/>
        <v>0</v>
      </c>
      <c r="AF228" s="1305" t="e">
        <f t="shared" si="12"/>
        <v>#DIV/0!</v>
      </c>
      <c r="AG228" s="1305" t="e">
        <f t="shared" si="13"/>
        <v>#DIV/0!</v>
      </c>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row>
    <row r="229" spans="1:57" ht="14.25" customHeight="1">
      <c r="A229" s="1376">
        <v>44032</v>
      </c>
      <c r="B229" s="1301"/>
      <c r="C229" s="1372"/>
      <c r="D229" s="1376">
        <v>43667</v>
      </c>
      <c r="E229" s="1357"/>
      <c r="F229" s="1357"/>
      <c r="G229" s="1357"/>
      <c r="H229" s="1372"/>
      <c r="I229" s="1303"/>
      <c r="J229" s="1301"/>
      <c r="K229" s="1376"/>
      <c r="L229" s="1372"/>
      <c r="M229" s="1382">
        <f t="shared" si="2"/>
        <v>44033</v>
      </c>
      <c r="N229" s="1354">
        <f t="shared" si="1"/>
        <v>0</v>
      </c>
      <c r="O229" s="1383">
        <f t="shared" ref="O229:S229" si="414">$AD229*O$27</f>
        <v>0</v>
      </c>
      <c r="P229" s="1383">
        <f t="shared" si="414"/>
        <v>0</v>
      </c>
      <c r="Q229" s="1383">
        <f t="shared" si="414"/>
        <v>0</v>
      </c>
      <c r="R229" s="1383">
        <f t="shared" si="414"/>
        <v>0</v>
      </c>
      <c r="S229" s="1383">
        <f t="shared" si="414"/>
        <v>0</v>
      </c>
      <c r="T229" s="1383">
        <f t="shared" ref="T229:X229" si="415">$AE229*T$27</f>
        <v>0</v>
      </c>
      <c r="U229" s="1383">
        <f t="shared" si="415"/>
        <v>0</v>
      </c>
      <c r="V229" s="1383">
        <f t="shared" si="415"/>
        <v>0</v>
      </c>
      <c r="W229" s="1383">
        <f t="shared" si="415"/>
        <v>0</v>
      </c>
      <c r="X229" s="1383">
        <f t="shared" si="415"/>
        <v>0</v>
      </c>
      <c r="Y229" s="1383">
        <f t="shared" si="5"/>
        <v>0</v>
      </c>
      <c r="Z229" s="1383">
        <f t="shared" si="6"/>
        <v>0</v>
      </c>
      <c r="AA229" s="1383">
        <f t="shared" si="7"/>
        <v>0</v>
      </c>
      <c r="AB229" s="1383">
        <f t="shared" si="8"/>
        <v>0</v>
      </c>
      <c r="AC229" s="5">
        <f t="shared" si="9"/>
        <v>202</v>
      </c>
      <c r="AD229" s="1383">
        <f t="shared" si="10"/>
        <v>0</v>
      </c>
      <c r="AE229" s="1383">
        <f t="shared" si="11"/>
        <v>0</v>
      </c>
      <c r="AF229" s="1305" t="e">
        <f t="shared" si="12"/>
        <v>#DIV/0!</v>
      </c>
      <c r="AG229" s="1305" t="e">
        <f t="shared" si="13"/>
        <v>#DIV/0!</v>
      </c>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row>
    <row r="230" spans="1:57" ht="14.25" customHeight="1">
      <c r="A230" s="1376">
        <v>44033</v>
      </c>
      <c r="B230" s="1301"/>
      <c r="C230" s="1372"/>
      <c r="D230" s="1376">
        <v>43668</v>
      </c>
      <c r="E230" s="1357"/>
      <c r="F230" s="1357"/>
      <c r="G230" s="1357"/>
      <c r="H230" s="1372"/>
      <c r="I230" s="1303"/>
      <c r="J230" s="1301"/>
      <c r="K230" s="1376"/>
      <c r="L230" s="1372"/>
      <c r="M230" s="1382">
        <f t="shared" si="2"/>
        <v>44034</v>
      </c>
      <c r="N230" s="1354">
        <f t="shared" si="1"/>
        <v>0</v>
      </c>
      <c r="O230" s="1383">
        <f t="shared" ref="O230:S230" si="416">$AD230*O$27</f>
        <v>0</v>
      </c>
      <c r="P230" s="1383">
        <f t="shared" si="416"/>
        <v>0</v>
      </c>
      <c r="Q230" s="1383">
        <f t="shared" si="416"/>
        <v>0</v>
      </c>
      <c r="R230" s="1383">
        <f t="shared" si="416"/>
        <v>0</v>
      </c>
      <c r="S230" s="1383">
        <f t="shared" si="416"/>
        <v>0</v>
      </c>
      <c r="T230" s="1383">
        <f t="shared" ref="T230:X230" si="417">$AE230*T$27</f>
        <v>0</v>
      </c>
      <c r="U230" s="1383">
        <f t="shared" si="417"/>
        <v>0</v>
      </c>
      <c r="V230" s="1383">
        <f t="shared" si="417"/>
        <v>0</v>
      </c>
      <c r="W230" s="1383">
        <f t="shared" si="417"/>
        <v>0</v>
      </c>
      <c r="X230" s="1383">
        <f t="shared" si="417"/>
        <v>0</v>
      </c>
      <c r="Y230" s="1383">
        <f t="shared" si="5"/>
        <v>0</v>
      </c>
      <c r="Z230" s="1383">
        <f t="shared" si="6"/>
        <v>0</v>
      </c>
      <c r="AA230" s="1383">
        <f t="shared" si="7"/>
        <v>0</v>
      </c>
      <c r="AB230" s="1383">
        <f t="shared" si="8"/>
        <v>0</v>
      </c>
      <c r="AC230" s="5">
        <f t="shared" si="9"/>
        <v>203</v>
      </c>
      <c r="AD230" s="1383">
        <f t="shared" si="10"/>
        <v>0</v>
      </c>
      <c r="AE230" s="1383">
        <f t="shared" si="11"/>
        <v>0</v>
      </c>
      <c r="AF230" s="1305" t="e">
        <f t="shared" si="12"/>
        <v>#DIV/0!</v>
      </c>
      <c r="AG230" s="1305" t="e">
        <f t="shared" si="13"/>
        <v>#DIV/0!</v>
      </c>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row>
    <row r="231" spans="1:57" ht="14.25" customHeight="1">
      <c r="A231" s="1376">
        <v>44034</v>
      </c>
      <c r="B231" s="1301"/>
      <c r="C231" s="1372"/>
      <c r="D231" s="1376">
        <v>43669</v>
      </c>
      <c r="E231" s="1357"/>
      <c r="F231" s="1357"/>
      <c r="G231" s="1357"/>
      <c r="H231" s="1372"/>
      <c r="I231" s="1303"/>
      <c r="J231" s="1301"/>
      <c r="K231" s="1376"/>
      <c r="L231" s="1372"/>
      <c r="M231" s="1382">
        <f t="shared" si="2"/>
        <v>44035</v>
      </c>
      <c r="N231" s="1354">
        <f t="shared" si="1"/>
        <v>0</v>
      </c>
      <c r="O231" s="1383">
        <f t="shared" ref="O231:S231" si="418">$AD231*O$27</f>
        <v>0</v>
      </c>
      <c r="P231" s="1383">
        <f t="shared" si="418"/>
        <v>0</v>
      </c>
      <c r="Q231" s="1383">
        <f t="shared" si="418"/>
        <v>0</v>
      </c>
      <c r="R231" s="1383">
        <f t="shared" si="418"/>
        <v>0</v>
      </c>
      <c r="S231" s="1383">
        <f t="shared" si="418"/>
        <v>0</v>
      </c>
      <c r="T231" s="1383">
        <f t="shared" ref="T231:X231" si="419">$AE231*T$27</f>
        <v>0</v>
      </c>
      <c r="U231" s="1383">
        <f t="shared" si="419"/>
        <v>0</v>
      </c>
      <c r="V231" s="1383">
        <f t="shared" si="419"/>
        <v>0</v>
      </c>
      <c r="W231" s="1383">
        <f t="shared" si="419"/>
        <v>0</v>
      </c>
      <c r="X231" s="1383">
        <f t="shared" si="419"/>
        <v>0</v>
      </c>
      <c r="Y231" s="1383">
        <f t="shared" si="5"/>
        <v>0</v>
      </c>
      <c r="Z231" s="1383">
        <f t="shared" si="6"/>
        <v>0</v>
      </c>
      <c r="AA231" s="1383">
        <f t="shared" si="7"/>
        <v>0</v>
      </c>
      <c r="AB231" s="1383">
        <f t="shared" si="8"/>
        <v>0</v>
      </c>
      <c r="AC231" s="5">
        <f t="shared" si="9"/>
        <v>204</v>
      </c>
      <c r="AD231" s="1383">
        <f t="shared" si="10"/>
        <v>0</v>
      </c>
      <c r="AE231" s="1383">
        <f t="shared" si="11"/>
        <v>0</v>
      </c>
      <c r="AF231" s="1305" t="e">
        <f t="shared" si="12"/>
        <v>#DIV/0!</v>
      </c>
      <c r="AG231" s="1305" t="e">
        <f t="shared" si="13"/>
        <v>#DIV/0!</v>
      </c>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row>
    <row r="232" spans="1:57" ht="14.25" customHeight="1">
      <c r="A232" s="1376">
        <v>44035</v>
      </c>
      <c r="B232" s="1301"/>
      <c r="C232" s="1372"/>
      <c r="D232" s="1376">
        <v>43670</v>
      </c>
      <c r="E232" s="1357"/>
      <c r="F232" s="1357"/>
      <c r="G232" s="1357"/>
      <c r="H232" s="1372"/>
      <c r="I232" s="1303"/>
      <c r="J232" s="1301"/>
      <c r="K232" s="1376"/>
      <c r="L232" s="1372"/>
      <c r="M232" s="1382">
        <f t="shared" si="2"/>
        <v>44036</v>
      </c>
      <c r="N232" s="1354">
        <f t="shared" si="1"/>
        <v>0</v>
      </c>
      <c r="O232" s="1383">
        <f t="shared" ref="O232:S232" si="420">$AD232*O$27</f>
        <v>0</v>
      </c>
      <c r="P232" s="1383">
        <f t="shared" si="420"/>
        <v>0</v>
      </c>
      <c r="Q232" s="1383">
        <f t="shared" si="420"/>
        <v>0</v>
      </c>
      <c r="R232" s="1383">
        <f t="shared" si="420"/>
        <v>0</v>
      </c>
      <c r="S232" s="1383">
        <f t="shared" si="420"/>
        <v>0</v>
      </c>
      <c r="T232" s="1383">
        <f t="shared" ref="T232:X232" si="421">$AE232*T$27</f>
        <v>0</v>
      </c>
      <c r="U232" s="1383">
        <f t="shared" si="421"/>
        <v>0</v>
      </c>
      <c r="V232" s="1383">
        <f t="shared" si="421"/>
        <v>0</v>
      </c>
      <c r="W232" s="1383">
        <f t="shared" si="421"/>
        <v>0</v>
      </c>
      <c r="X232" s="1383">
        <f t="shared" si="421"/>
        <v>0</v>
      </c>
      <c r="Y232" s="1383">
        <f t="shared" si="5"/>
        <v>0</v>
      </c>
      <c r="Z232" s="1383">
        <f t="shared" si="6"/>
        <v>0</v>
      </c>
      <c r="AA232" s="1383">
        <f t="shared" si="7"/>
        <v>0</v>
      </c>
      <c r="AB232" s="1383">
        <f t="shared" si="8"/>
        <v>0</v>
      </c>
      <c r="AC232" s="5">
        <f t="shared" si="9"/>
        <v>205</v>
      </c>
      <c r="AD232" s="1383">
        <f t="shared" si="10"/>
        <v>0</v>
      </c>
      <c r="AE232" s="1383">
        <f t="shared" si="11"/>
        <v>0</v>
      </c>
      <c r="AF232" s="1305" t="e">
        <f t="shared" si="12"/>
        <v>#DIV/0!</v>
      </c>
      <c r="AG232" s="1305" t="e">
        <f t="shared" si="13"/>
        <v>#DIV/0!</v>
      </c>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row>
    <row r="233" spans="1:57" ht="14.25" customHeight="1">
      <c r="A233" s="1376">
        <v>44036</v>
      </c>
      <c r="B233" s="1301"/>
      <c r="C233" s="1372"/>
      <c r="D233" s="1376">
        <v>43671</v>
      </c>
      <c r="E233" s="1357"/>
      <c r="F233" s="1357"/>
      <c r="G233" s="1357"/>
      <c r="H233" s="1372"/>
      <c r="I233" s="1303"/>
      <c r="J233" s="1301"/>
      <c r="K233" s="1376"/>
      <c r="L233" s="1372"/>
      <c r="M233" s="1382">
        <f t="shared" si="2"/>
        <v>44037</v>
      </c>
      <c r="N233" s="1354">
        <f t="shared" si="1"/>
        <v>0</v>
      </c>
      <c r="O233" s="1383">
        <f t="shared" ref="O233:S233" si="422">$AD233*O$27</f>
        <v>0</v>
      </c>
      <c r="P233" s="1383">
        <f t="shared" si="422"/>
        <v>0</v>
      </c>
      <c r="Q233" s="1383">
        <f t="shared" si="422"/>
        <v>0</v>
      </c>
      <c r="R233" s="1383">
        <f t="shared" si="422"/>
        <v>0</v>
      </c>
      <c r="S233" s="1383">
        <f t="shared" si="422"/>
        <v>0</v>
      </c>
      <c r="T233" s="1383">
        <f t="shared" ref="T233:X233" si="423">$AE233*T$27</f>
        <v>0</v>
      </c>
      <c r="U233" s="1383">
        <f t="shared" si="423"/>
        <v>0</v>
      </c>
      <c r="V233" s="1383">
        <f t="shared" si="423"/>
        <v>0</v>
      </c>
      <c r="W233" s="1383">
        <f t="shared" si="423"/>
        <v>0</v>
      </c>
      <c r="X233" s="1383">
        <f t="shared" si="423"/>
        <v>0</v>
      </c>
      <c r="Y233" s="1383">
        <f t="shared" si="5"/>
        <v>0</v>
      </c>
      <c r="Z233" s="1383">
        <f t="shared" si="6"/>
        <v>0</v>
      </c>
      <c r="AA233" s="1383">
        <f t="shared" si="7"/>
        <v>0</v>
      </c>
      <c r="AB233" s="1383">
        <f t="shared" si="8"/>
        <v>0</v>
      </c>
      <c r="AC233" s="5">
        <f t="shared" si="9"/>
        <v>206</v>
      </c>
      <c r="AD233" s="1383">
        <f t="shared" si="10"/>
        <v>0</v>
      </c>
      <c r="AE233" s="1383">
        <f t="shared" si="11"/>
        <v>0</v>
      </c>
      <c r="AF233" s="1305" t="e">
        <f t="shared" si="12"/>
        <v>#DIV/0!</v>
      </c>
      <c r="AG233" s="1305" t="e">
        <f t="shared" si="13"/>
        <v>#DIV/0!</v>
      </c>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row>
    <row r="234" spans="1:57" ht="14.25" customHeight="1">
      <c r="A234" s="1376">
        <v>44037</v>
      </c>
      <c r="B234" s="1301"/>
      <c r="C234" s="1372"/>
      <c r="D234" s="1376">
        <v>43672</v>
      </c>
      <c r="E234" s="1357"/>
      <c r="F234" s="1357"/>
      <c r="G234" s="1357"/>
      <c r="H234" s="1372"/>
      <c r="I234" s="1303"/>
      <c r="J234" s="1301"/>
      <c r="K234" s="1376"/>
      <c r="L234" s="1372"/>
      <c r="M234" s="1382">
        <f t="shared" si="2"/>
        <v>44038</v>
      </c>
      <c r="N234" s="1354">
        <f t="shared" si="1"/>
        <v>0</v>
      </c>
      <c r="O234" s="1383">
        <f t="shared" ref="O234:S234" si="424">$AD234*O$27</f>
        <v>0</v>
      </c>
      <c r="P234" s="1383">
        <f t="shared" si="424"/>
        <v>0</v>
      </c>
      <c r="Q234" s="1383">
        <f t="shared" si="424"/>
        <v>0</v>
      </c>
      <c r="R234" s="1383">
        <f t="shared" si="424"/>
        <v>0</v>
      </c>
      <c r="S234" s="1383">
        <f t="shared" si="424"/>
        <v>0</v>
      </c>
      <c r="T234" s="1383">
        <f t="shared" ref="T234:X234" si="425">$AE234*T$27</f>
        <v>0</v>
      </c>
      <c r="U234" s="1383">
        <f t="shared" si="425"/>
        <v>0</v>
      </c>
      <c r="V234" s="1383">
        <f t="shared" si="425"/>
        <v>0</v>
      </c>
      <c r="W234" s="1383">
        <f t="shared" si="425"/>
        <v>0</v>
      </c>
      <c r="X234" s="1383">
        <f t="shared" si="425"/>
        <v>0</v>
      </c>
      <c r="Y234" s="1383">
        <f t="shared" si="5"/>
        <v>0</v>
      </c>
      <c r="Z234" s="1383">
        <f t="shared" si="6"/>
        <v>0</v>
      </c>
      <c r="AA234" s="1383">
        <f t="shared" si="7"/>
        <v>0</v>
      </c>
      <c r="AB234" s="1383">
        <f t="shared" si="8"/>
        <v>0</v>
      </c>
      <c r="AC234" s="5">
        <f t="shared" si="9"/>
        <v>207</v>
      </c>
      <c r="AD234" s="1383">
        <f t="shared" si="10"/>
        <v>0</v>
      </c>
      <c r="AE234" s="1383">
        <f t="shared" si="11"/>
        <v>0</v>
      </c>
      <c r="AF234" s="1305" t="e">
        <f t="shared" si="12"/>
        <v>#DIV/0!</v>
      </c>
      <c r="AG234" s="1305" t="e">
        <f t="shared" si="13"/>
        <v>#DIV/0!</v>
      </c>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row>
    <row r="235" spans="1:57" ht="14.25" customHeight="1">
      <c r="A235" s="1376">
        <v>44038</v>
      </c>
      <c r="B235" s="1301"/>
      <c r="C235" s="1372"/>
      <c r="D235" s="1376">
        <v>43673</v>
      </c>
      <c r="E235" s="1357"/>
      <c r="F235" s="1357"/>
      <c r="G235" s="1357"/>
      <c r="H235" s="1372"/>
      <c r="I235" s="1303"/>
      <c r="J235" s="1301"/>
      <c r="K235" s="1376"/>
      <c r="L235" s="1372"/>
      <c r="M235" s="1382">
        <f t="shared" si="2"/>
        <v>44039</v>
      </c>
      <c r="N235" s="1354">
        <f t="shared" si="1"/>
        <v>0</v>
      </c>
      <c r="O235" s="1383">
        <f t="shared" ref="O235:S235" si="426">$AD235*O$27</f>
        <v>0</v>
      </c>
      <c r="P235" s="1383">
        <f t="shared" si="426"/>
        <v>0</v>
      </c>
      <c r="Q235" s="1383">
        <f t="shared" si="426"/>
        <v>0</v>
      </c>
      <c r="R235" s="1383">
        <f t="shared" si="426"/>
        <v>0</v>
      </c>
      <c r="S235" s="1383">
        <f t="shared" si="426"/>
        <v>0</v>
      </c>
      <c r="T235" s="1383">
        <f t="shared" ref="T235:X235" si="427">$AE235*T$27</f>
        <v>0</v>
      </c>
      <c r="U235" s="1383">
        <f t="shared" si="427"/>
        <v>0</v>
      </c>
      <c r="V235" s="1383">
        <f t="shared" si="427"/>
        <v>0</v>
      </c>
      <c r="W235" s="1383">
        <f t="shared" si="427"/>
        <v>0</v>
      </c>
      <c r="X235" s="1383">
        <f t="shared" si="427"/>
        <v>0</v>
      </c>
      <c r="Y235" s="1383">
        <f t="shared" si="5"/>
        <v>0</v>
      </c>
      <c r="Z235" s="1383">
        <f t="shared" si="6"/>
        <v>0</v>
      </c>
      <c r="AA235" s="1383">
        <f t="shared" si="7"/>
        <v>0</v>
      </c>
      <c r="AB235" s="1383">
        <f t="shared" si="8"/>
        <v>0</v>
      </c>
      <c r="AC235" s="5">
        <f t="shared" si="9"/>
        <v>208</v>
      </c>
      <c r="AD235" s="1383">
        <f t="shared" si="10"/>
        <v>0</v>
      </c>
      <c r="AE235" s="1383">
        <f t="shared" si="11"/>
        <v>0</v>
      </c>
      <c r="AF235" s="1305" t="e">
        <f t="shared" si="12"/>
        <v>#DIV/0!</v>
      </c>
      <c r="AG235" s="1305" t="e">
        <f t="shared" si="13"/>
        <v>#DIV/0!</v>
      </c>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row>
    <row r="236" spans="1:57" ht="14.25" customHeight="1">
      <c r="A236" s="1376">
        <v>44039</v>
      </c>
      <c r="B236" s="1301"/>
      <c r="C236" s="1372"/>
      <c r="D236" s="1376">
        <v>43674</v>
      </c>
      <c r="E236" s="1357"/>
      <c r="F236" s="1357"/>
      <c r="G236" s="1357"/>
      <c r="H236" s="1372"/>
      <c r="I236" s="1303"/>
      <c r="J236" s="1301"/>
      <c r="K236" s="1376"/>
      <c r="L236" s="1372"/>
      <c r="M236" s="1382">
        <f t="shared" si="2"/>
        <v>44040</v>
      </c>
      <c r="N236" s="1354">
        <f t="shared" si="1"/>
        <v>0</v>
      </c>
      <c r="O236" s="1383">
        <f t="shared" ref="O236:S236" si="428">$AD236*O$27</f>
        <v>0</v>
      </c>
      <c r="P236" s="1383">
        <f t="shared" si="428"/>
        <v>0</v>
      </c>
      <c r="Q236" s="1383">
        <f t="shared" si="428"/>
        <v>0</v>
      </c>
      <c r="R236" s="1383">
        <f t="shared" si="428"/>
        <v>0</v>
      </c>
      <c r="S236" s="1383">
        <f t="shared" si="428"/>
        <v>0</v>
      </c>
      <c r="T236" s="1383">
        <f t="shared" ref="T236:X236" si="429">$AE236*T$27</f>
        <v>0</v>
      </c>
      <c r="U236" s="1383">
        <f t="shared" si="429"/>
        <v>0</v>
      </c>
      <c r="V236" s="1383">
        <f t="shared" si="429"/>
        <v>0</v>
      </c>
      <c r="W236" s="1383">
        <f t="shared" si="429"/>
        <v>0</v>
      </c>
      <c r="X236" s="1383">
        <f t="shared" si="429"/>
        <v>0</v>
      </c>
      <c r="Y236" s="1383">
        <f t="shared" si="5"/>
        <v>0</v>
      </c>
      <c r="Z236" s="1383">
        <f t="shared" si="6"/>
        <v>0</v>
      </c>
      <c r="AA236" s="1383">
        <f t="shared" si="7"/>
        <v>0</v>
      </c>
      <c r="AB236" s="1383">
        <f t="shared" si="8"/>
        <v>0</v>
      </c>
      <c r="AC236" s="5">
        <f t="shared" si="9"/>
        <v>209</v>
      </c>
      <c r="AD236" s="1383">
        <f t="shared" si="10"/>
        <v>0</v>
      </c>
      <c r="AE236" s="1383">
        <f t="shared" si="11"/>
        <v>0</v>
      </c>
      <c r="AF236" s="1305" t="e">
        <f t="shared" si="12"/>
        <v>#DIV/0!</v>
      </c>
      <c r="AG236" s="1305" t="e">
        <f t="shared" si="13"/>
        <v>#DIV/0!</v>
      </c>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row>
    <row r="237" spans="1:57" ht="14.25" customHeight="1">
      <c r="A237" s="1376">
        <v>44040</v>
      </c>
      <c r="B237" s="1301"/>
      <c r="C237" s="1372"/>
      <c r="D237" s="1376">
        <v>43675</v>
      </c>
      <c r="E237" s="1357"/>
      <c r="F237" s="1357"/>
      <c r="G237" s="1357"/>
      <c r="H237" s="1372"/>
      <c r="I237" s="1303"/>
      <c r="J237" s="1301"/>
      <c r="K237" s="1376"/>
      <c r="L237" s="1372"/>
      <c r="M237" s="1382">
        <f t="shared" si="2"/>
        <v>44041</v>
      </c>
      <c r="N237" s="1354">
        <f t="shared" si="1"/>
        <v>0</v>
      </c>
      <c r="O237" s="1383">
        <f t="shared" ref="O237:S237" si="430">$AD237*O$27</f>
        <v>0</v>
      </c>
      <c r="P237" s="1383">
        <f t="shared" si="430"/>
        <v>0</v>
      </c>
      <c r="Q237" s="1383">
        <f t="shared" si="430"/>
        <v>0</v>
      </c>
      <c r="R237" s="1383">
        <f t="shared" si="430"/>
        <v>0</v>
      </c>
      <c r="S237" s="1383">
        <f t="shared" si="430"/>
        <v>0</v>
      </c>
      <c r="T237" s="1383">
        <f t="shared" ref="T237:X237" si="431">$AE237*T$27</f>
        <v>0</v>
      </c>
      <c r="U237" s="1383">
        <f t="shared" si="431"/>
        <v>0</v>
      </c>
      <c r="V237" s="1383">
        <f t="shared" si="431"/>
        <v>0</v>
      </c>
      <c r="W237" s="1383">
        <f t="shared" si="431"/>
        <v>0</v>
      </c>
      <c r="X237" s="1383">
        <f t="shared" si="431"/>
        <v>0</v>
      </c>
      <c r="Y237" s="1383">
        <f t="shared" si="5"/>
        <v>0</v>
      </c>
      <c r="Z237" s="1383">
        <f t="shared" si="6"/>
        <v>0</v>
      </c>
      <c r="AA237" s="1383">
        <f t="shared" si="7"/>
        <v>0</v>
      </c>
      <c r="AB237" s="1383">
        <f t="shared" si="8"/>
        <v>0</v>
      </c>
      <c r="AC237" s="5">
        <f t="shared" si="9"/>
        <v>210</v>
      </c>
      <c r="AD237" s="1383">
        <f t="shared" si="10"/>
        <v>0</v>
      </c>
      <c r="AE237" s="1383">
        <f t="shared" si="11"/>
        <v>0</v>
      </c>
      <c r="AF237" s="1305" t="e">
        <f t="shared" si="12"/>
        <v>#DIV/0!</v>
      </c>
      <c r="AG237" s="1305" t="e">
        <f t="shared" si="13"/>
        <v>#DIV/0!</v>
      </c>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row>
    <row r="238" spans="1:57" ht="14.25" customHeight="1">
      <c r="A238" s="1376">
        <v>44041</v>
      </c>
      <c r="B238" s="1301"/>
      <c r="C238" s="1372"/>
      <c r="D238" s="1376">
        <v>43676</v>
      </c>
      <c r="E238" s="1357"/>
      <c r="F238" s="1357"/>
      <c r="G238" s="1357"/>
      <c r="H238" s="1372"/>
      <c r="I238" s="1303"/>
      <c r="J238" s="1301"/>
      <c r="K238" s="1376"/>
      <c r="L238" s="1372"/>
      <c r="M238" s="1382">
        <f t="shared" si="2"/>
        <v>44042</v>
      </c>
      <c r="N238" s="1354">
        <f t="shared" si="1"/>
        <v>0</v>
      </c>
      <c r="O238" s="1383">
        <f t="shared" ref="O238:S238" si="432">$AD238*O$27</f>
        <v>0</v>
      </c>
      <c r="P238" s="1383">
        <f t="shared" si="432"/>
        <v>0</v>
      </c>
      <c r="Q238" s="1383">
        <f t="shared" si="432"/>
        <v>0</v>
      </c>
      <c r="R238" s="1383">
        <f t="shared" si="432"/>
        <v>0</v>
      </c>
      <c r="S238" s="1383">
        <f t="shared" si="432"/>
        <v>0</v>
      </c>
      <c r="T238" s="1383">
        <f t="shared" ref="T238:X238" si="433">$AE238*T$27</f>
        <v>0</v>
      </c>
      <c r="U238" s="1383">
        <f t="shared" si="433"/>
        <v>0</v>
      </c>
      <c r="V238" s="1383">
        <f t="shared" si="433"/>
        <v>0</v>
      </c>
      <c r="W238" s="1383">
        <f t="shared" si="433"/>
        <v>0</v>
      </c>
      <c r="X238" s="1383">
        <f t="shared" si="433"/>
        <v>0</v>
      </c>
      <c r="Y238" s="1383">
        <f t="shared" si="5"/>
        <v>0</v>
      </c>
      <c r="Z238" s="1383">
        <f t="shared" si="6"/>
        <v>0</v>
      </c>
      <c r="AA238" s="1383">
        <f t="shared" si="7"/>
        <v>0</v>
      </c>
      <c r="AB238" s="1383">
        <f t="shared" si="8"/>
        <v>0</v>
      </c>
      <c r="AC238" s="5">
        <f t="shared" si="9"/>
        <v>211</v>
      </c>
      <c r="AD238" s="1383">
        <f t="shared" si="10"/>
        <v>0</v>
      </c>
      <c r="AE238" s="1383">
        <f t="shared" si="11"/>
        <v>0</v>
      </c>
      <c r="AF238" s="1305" t="e">
        <f t="shared" si="12"/>
        <v>#DIV/0!</v>
      </c>
      <c r="AG238" s="1305" t="e">
        <f t="shared" si="13"/>
        <v>#DIV/0!</v>
      </c>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row>
    <row r="239" spans="1:57" ht="14.25" customHeight="1">
      <c r="A239" s="1376">
        <v>44042</v>
      </c>
      <c r="B239" s="1301"/>
      <c r="C239" s="1372"/>
      <c r="D239" s="1376">
        <v>43677</v>
      </c>
      <c r="E239" s="1357"/>
      <c r="F239" s="1357"/>
      <c r="G239" s="1357"/>
      <c r="H239" s="1372"/>
      <c r="I239" s="1303"/>
      <c r="J239" s="1301"/>
      <c r="K239" s="1376"/>
      <c r="L239" s="1372"/>
      <c r="M239" s="1382">
        <f t="shared" si="2"/>
        <v>44043</v>
      </c>
      <c r="N239" s="1354">
        <f t="shared" si="1"/>
        <v>0</v>
      </c>
      <c r="O239" s="1383">
        <f t="shared" ref="O239:S239" si="434">$AD239*O$27</f>
        <v>0</v>
      </c>
      <c r="P239" s="1383">
        <f t="shared" si="434"/>
        <v>0</v>
      </c>
      <c r="Q239" s="1383">
        <f t="shared" si="434"/>
        <v>0</v>
      </c>
      <c r="R239" s="1383">
        <f t="shared" si="434"/>
        <v>0</v>
      </c>
      <c r="S239" s="1383">
        <f t="shared" si="434"/>
        <v>0</v>
      </c>
      <c r="T239" s="1383">
        <f t="shared" ref="T239:X239" si="435">$AE239*T$27</f>
        <v>0</v>
      </c>
      <c r="U239" s="1383">
        <f t="shared" si="435"/>
        <v>0</v>
      </c>
      <c r="V239" s="1383">
        <f t="shared" si="435"/>
        <v>0</v>
      </c>
      <c r="W239" s="1383">
        <f t="shared" si="435"/>
        <v>0</v>
      </c>
      <c r="X239" s="1383">
        <f t="shared" si="435"/>
        <v>0</v>
      </c>
      <c r="Y239" s="1383">
        <f t="shared" si="5"/>
        <v>0</v>
      </c>
      <c r="Z239" s="1383">
        <f t="shared" si="6"/>
        <v>0</v>
      </c>
      <c r="AA239" s="1383">
        <f t="shared" si="7"/>
        <v>0</v>
      </c>
      <c r="AB239" s="1383">
        <f t="shared" si="8"/>
        <v>0</v>
      </c>
      <c r="AC239" s="5">
        <f t="shared" si="9"/>
        <v>212</v>
      </c>
      <c r="AD239" s="1383">
        <f t="shared" si="10"/>
        <v>0</v>
      </c>
      <c r="AE239" s="1383">
        <f t="shared" si="11"/>
        <v>0</v>
      </c>
      <c r="AF239" s="1305" t="e">
        <f t="shared" si="12"/>
        <v>#DIV/0!</v>
      </c>
      <c r="AG239" s="1305" t="e">
        <f t="shared" si="13"/>
        <v>#DIV/0!</v>
      </c>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row>
    <row r="240" spans="1:57" ht="14.25" customHeight="1">
      <c r="A240" s="1376">
        <v>44043</v>
      </c>
      <c r="B240" s="1301"/>
      <c r="C240" s="1372"/>
      <c r="D240" s="1376">
        <v>43678</v>
      </c>
      <c r="E240" s="1357"/>
      <c r="F240" s="1357"/>
      <c r="G240" s="1357"/>
      <c r="H240" s="1372"/>
      <c r="I240" s="1303"/>
      <c r="J240" s="1301"/>
      <c r="K240" s="1376"/>
      <c r="L240" s="1372"/>
      <c r="M240" s="1382">
        <f t="shared" si="2"/>
        <v>44044</v>
      </c>
      <c r="N240" s="1354">
        <f t="shared" si="1"/>
        <v>0</v>
      </c>
      <c r="O240" s="1383">
        <f t="shared" ref="O240:S240" si="436">$AD240*O$27</f>
        <v>0</v>
      </c>
      <c r="P240" s="1383">
        <f t="shared" si="436"/>
        <v>0</v>
      </c>
      <c r="Q240" s="1383">
        <f t="shared" si="436"/>
        <v>0</v>
      </c>
      <c r="R240" s="1383">
        <f t="shared" si="436"/>
        <v>0</v>
      </c>
      <c r="S240" s="1383">
        <f t="shared" si="436"/>
        <v>0</v>
      </c>
      <c r="T240" s="1383">
        <f t="shared" ref="T240:X240" si="437">$AE240*T$27</f>
        <v>0</v>
      </c>
      <c r="U240" s="1383">
        <f t="shared" si="437"/>
        <v>0</v>
      </c>
      <c r="V240" s="1383">
        <f t="shared" si="437"/>
        <v>0</v>
      </c>
      <c r="W240" s="1383">
        <f t="shared" si="437"/>
        <v>0</v>
      </c>
      <c r="X240" s="1383">
        <f t="shared" si="437"/>
        <v>0</v>
      </c>
      <c r="Y240" s="1383">
        <f t="shared" si="5"/>
        <v>0</v>
      </c>
      <c r="Z240" s="1383">
        <f t="shared" si="6"/>
        <v>0</v>
      </c>
      <c r="AA240" s="1383">
        <f t="shared" si="7"/>
        <v>0</v>
      </c>
      <c r="AB240" s="1383">
        <f t="shared" si="8"/>
        <v>0</v>
      </c>
      <c r="AC240" s="5">
        <f t="shared" si="9"/>
        <v>213</v>
      </c>
      <c r="AD240" s="1383">
        <f t="shared" si="10"/>
        <v>0</v>
      </c>
      <c r="AE240" s="1383">
        <f t="shared" si="11"/>
        <v>0</v>
      </c>
      <c r="AF240" s="1305" t="e">
        <f t="shared" si="12"/>
        <v>#DIV/0!</v>
      </c>
      <c r="AG240" s="1305" t="e">
        <f t="shared" si="13"/>
        <v>#DIV/0!</v>
      </c>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row>
    <row r="241" spans="1:57" ht="14.25" customHeight="1">
      <c r="A241" s="1376">
        <v>44044</v>
      </c>
      <c r="B241" s="1301"/>
      <c r="C241" s="1372"/>
      <c r="D241" s="1376">
        <v>43679</v>
      </c>
      <c r="E241" s="1357"/>
      <c r="F241" s="1357"/>
      <c r="G241" s="1357"/>
      <c r="H241" s="1372"/>
      <c r="I241" s="1303"/>
      <c r="J241" s="1301"/>
      <c r="K241" s="1376"/>
      <c r="L241" s="1372"/>
      <c r="M241" s="1382">
        <f t="shared" si="2"/>
        <v>44045</v>
      </c>
      <c r="N241" s="1354">
        <f t="shared" si="1"/>
        <v>0</v>
      </c>
      <c r="O241" s="1383">
        <f t="shared" ref="O241:S241" si="438">$AD241*O$27</f>
        <v>0</v>
      </c>
      <c r="P241" s="1383">
        <f t="shared" si="438"/>
        <v>0</v>
      </c>
      <c r="Q241" s="1383">
        <f t="shared" si="438"/>
        <v>0</v>
      </c>
      <c r="R241" s="1383">
        <f t="shared" si="438"/>
        <v>0</v>
      </c>
      <c r="S241" s="1383">
        <f t="shared" si="438"/>
        <v>0</v>
      </c>
      <c r="T241" s="1383">
        <f t="shared" ref="T241:X241" si="439">$AE241*T$27</f>
        <v>0</v>
      </c>
      <c r="U241" s="1383">
        <f t="shared" si="439"/>
        <v>0</v>
      </c>
      <c r="V241" s="1383">
        <f t="shared" si="439"/>
        <v>0</v>
      </c>
      <c r="W241" s="1383">
        <f t="shared" si="439"/>
        <v>0</v>
      </c>
      <c r="X241" s="1383">
        <f t="shared" si="439"/>
        <v>0</v>
      </c>
      <c r="Y241" s="1383">
        <f t="shared" si="5"/>
        <v>0</v>
      </c>
      <c r="Z241" s="1383">
        <f t="shared" si="6"/>
        <v>0</v>
      </c>
      <c r="AA241" s="1383">
        <f t="shared" si="7"/>
        <v>0</v>
      </c>
      <c r="AB241" s="1383">
        <f t="shared" si="8"/>
        <v>0</v>
      </c>
      <c r="AC241" s="5">
        <f t="shared" si="9"/>
        <v>214</v>
      </c>
      <c r="AD241" s="1383">
        <f t="shared" si="10"/>
        <v>0</v>
      </c>
      <c r="AE241" s="1383">
        <f t="shared" si="11"/>
        <v>0</v>
      </c>
      <c r="AF241" s="1305" t="e">
        <f t="shared" si="12"/>
        <v>#DIV/0!</v>
      </c>
      <c r="AG241" s="1305" t="e">
        <f t="shared" si="13"/>
        <v>#DIV/0!</v>
      </c>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row>
    <row r="242" spans="1:57" ht="14.25" customHeight="1">
      <c r="A242" s="1376">
        <v>44045</v>
      </c>
      <c r="B242" s="1301"/>
      <c r="C242" s="1372"/>
      <c r="D242" s="1376">
        <v>43680</v>
      </c>
      <c r="E242" s="1357"/>
      <c r="F242" s="1357"/>
      <c r="G242" s="1357"/>
      <c r="H242" s="1372"/>
      <c r="I242" s="1303"/>
      <c r="J242" s="1301"/>
      <c r="K242" s="1376"/>
      <c r="L242" s="1372"/>
      <c r="M242" s="1382">
        <f t="shared" si="2"/>
        <v>44046</v>
      </c>
      <c r="N242" s="1354">
        <f t="shared" si="1"/>
        <v>0</v>
      </c>
      <c r="O242" s="1383">
        <f t="shared" ref="O242:S242" si="440">$AD242*O$27</f>
        <v>0</v>
      </c>
      <c r="P242" s="1383">
        <f t="shared" si="440"/>
        <v>0</v>
      </c>
      <c r="Q242" s="1383">
        <f t="shared" si="440"/>
        <v>0</v>
      </c>
      <c r="R242" s="1383">
        <f t="shared" si="440"/>
        <v>0</v>
      </c>
      <c r="S242" s="1383">
        <f t="shared" si="440"/>
        <v>0</v>
      </c>
      <c r="T242" s="1383">
        <f t="shared" ref="T242:X242" si="441">$AE242*T$27</f>
        <v>0</v>
      </c>
      <c r="U242" s="1383">
        <f t="shared" si="441"/>
        <v>0</v>
      </c>
      <c r="V242" s="1383">
        <f t="shared" si="441"/>
        <v>0</v>
      </c>
      <c r="W242" s="1383">
        <f t="shared" si="441"/>
        <v>0</v>
      </c>
      <c r="X242" s="1383">
        <f t="shared" si="441"/>
        <v>0</v>
      </c>
      <c r="Y242" s="1383">
        <f t="shared" si="5"/>
        <v>0</v>
      </c>
      <c r="Z242" s="1383">
        <f t="shared" si="6"/>
        <v>0</v>
      </c>
      <c r="AA242" s="1383">
        <f t="shared" si="7"/>
        <v>0</v>
      </c>
      <c r="AB242" s="1383">
        <f t="shared" si="8"/>
        <v>0</v>
      </c>
      <c r="AC242" s="5">
        <f t="shared" si="9"/>
        <v>215</v>
      </c>
      <c r="AD242" s="1383">
        <f t="shared" si="10"/>
        <v>0</v>
      </c>
      <c r="AE242" s="1383">
        <f t="shared" si="11"/>
        <v>0</v>
      </c>
      <c r="AF242" s="1305" t="e">
        <f t="shared" si="12"/>
        <v>#DIV/0!</v>
      </c>
      <c r="AG242" s="1305" t="e">
        <f t="shared" si="13"/>
        <v>#DIV/0!</v>
      </c>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row>
    <row r="243" spans="1:57" ht="14.25" customHeight="1">
      <c r="A243" s="1376">
        <v>44046</v>
      </c>
      <c r="B243" s="1301"/>
      <c r="C243" s="1372"/>
      <c r="D243" s="1376">
        <v>43681</v>
      </c>
      <c r="E243" s="1357"/>
      <c r="F243" s="1357"/>
      <c r="G243" s="1357"/>
      <c r="H243" s="1372"/>
      <c r="I243" s="1303"/>
      <c r="J243" s="1301"/>
      <c r="K243" s="1376"/>
      <c r="L243" s="1372"/>
      <c r="M243" s="1382">
        <f t="shared" si="2"/>
        <v>44047</v>
      </c>
      <c r="N243" s="1354">
        <f t="shared" si="1"/>
        <v>0</v>
      </c>
      <c r="O243" s="1383">
        <f t="shared" ref="O243:S243" si="442">$AD243*O$27</f>
        <v>0</v>
      </c>
      <c r="P243" s="1383">
        <f t="shared" si="442"/>
        <v>0</v>
      </c>
      <c r="Q243" s="1383">
        <f t="shared" si="442"/>
        <v>0</v>
      </c>
      <c r="R243" s="1383">
        <f t="shared" si="442"/>
        <v>0</v>
      </c>
      <c r="S243" s="1383">
        <f t="shared" si="442"/>
        <v>0</v>
      </c>
      <c r="T243" s="1383">
        <f t="shared" ref="T243:X243" si="443">$AE243*T$27</f>
        <v>0</v>
      </c>
      <c r="U243" s="1383">
        <f t="shared" si="443"/>
        <v>0</v>
      </c>
      <c r="V243" s="1383">
        <f t="shared" si="443"/>
        <v>0</v>
      </c>
      <c r="W243" s="1383">
        <f t="shared" si="443"/>
        <v>0</v>
      </c>
      <c r="X243" s="1383">
        <f t="shared" si="443"/>
        <v>0</v>
      </c>
      <c r="Y243" s="1383">
        <f t="shared" si="5"/>
        <v>0</v>
      </c>
      <c r="Z243" s="1383">
        <f t="shared" si="6"/>
        <v>0</v>
      </c>
      <c r="AA243" s="1383">
        <f t="shared" si="7"/>
        <v>0</v>
      </c>
      <c r="AB243" s="1383">
        <f t="shared" si="8"/>
        <v>0</v>
      </c>
      <c r="AC243" s="5">
        <f t="shared" si="9"/>
        <v>216</v>
      </c>
      <c r="AD243" s="1383">
        <f t="shared" si="10"/>
        <v>0</v>
      </c>
      <c r="AE243" s="1383">
        <f t="shared" si="11"/>
        <v>0</v>
      </c>
      <c r="AF243" s="1305" t="e">
        <f t="shared" si="12"/>
        <v>#DIV/0!</v>
      </c>
      <c r="AG243" s="1305" t="e">
        <f t="shared" si="13"/>
        <v>#DIV/0!</v>
      </c>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row>
    <row r="244" spans="1:57" ht="14.25" customHeight="1">
      <c r="A244" s="1376">
        <v>44047</v>
      </c>
      <c r="B244" s="1301"/>
      <c r="C244" s="1372"/>
      <c r="D244" s="1376">
        <v>43682</v>
      </c>
      <c r="E244" s="1357"/>
      <c r="F244" s="1357"/>
      <c r="G244" s="1357"/>
      <c r="H244" s="1372"/>
      <c r="I244" s="1303"/>
      <c r="J244" s="1301"/>
      <c r="K244" s="1376"/>
      <c r="L244" s="1372"/>
      <c r="M244" s="1382">
        <f t="shared" si="2"/>
        <v>44048</v>
      </c>
      <c r="N244" s="1354">
        <f t="shared" si="1"/>
        <v>0</v>
      </c>
      <c r="O244" s="1383">
        <f t="shared" ref="O244:S244" si="444">$AD244*O$27</f>
        <v>0</v>
      </c>
      <c r="P244" s="1383">
        <f t="shared" si="444"/>
        <v>0</v>
      </c>
      <c r="Q244" s="1383">
        <f t="shared" si="444"/>
        <v>0</v>
      </c>
      <c r="R244" s="1383">
        <f t="shared" si="444"/>
        <v>0</v>
      </c>
      <c r="S244" s="1383">
        <f t="shared" si="444"/>
        <v>0</v>
      </c>
      <c r="T244" s="1383">
        <f t="shared" ref="T244:X244" si="445">$AE244*T$27</f>
        <v>0</v>
      </c>
      <c r="U244" s="1383">
        <f t="shared" si="445"/>
        <v>0</v>
      </c>
      <c r="V244" s="1383">
        <f t="shared" si="445"/>
        <v>0</v>
      </c>
      <c r="W244" s="1383">
        <f t="shared" si="445"/>
        <v>0</v>
      </c>
      <c r="X244" s="1383">
        <f t="shared" si="445"/>
        <v>0</v>
      </c>
      <c r="Y244" s="1383">
        <f t="shared" si="5"/>
        <v>0</v>
      </c>
      <c r="Z244" s="1383">
        <f t="shared" si="6"/>
        <v>0</v>
      </c>
      <c r="AA244" s="1383">
        <f t="shared" si="7"/>
        <v>0</v>
      </c>
      <c r="AB244" s="1383">
        <f t="shared" si="8"/>
        <v>0</v>
      </c>
      <c r="AC244" s="5">
        <f t="shared" si="9"/>
        <v>217</v>
      </c>
      <c r="AD244" s="1383">
        <f t="shared" si="10"/>
        <v>0</v>
      </c>
      <c r="AE244" s="1383">
        <f t="shared" si="11"/>
        <v>0</v>
      </c>
      <c r="AF244" s="1305" t="e">
        <f t="shared" si="12"/>
        <v>#DIV/0!</v>
      </c>
      <c r="AG244" s="1305" t="e">
        <f t="shared" si="13"/>
        <v>#DIV/0!</v>
      </c>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row>
    <row r="245" spans="1:57" ht="14.25" customHeight="1">
      <c r="A245" s="1376">
        <v>44048</v>
      </c>
      <c r="B245" s="1301"/>
      <c r="C245" s="1372"/>
      <c r="D245" s="1376">
        <v>43683</v>
      </c>
      <c r="E245" s="1357"/>
      <c r="F245" s="1357"/>
      <c r="G245" s="1357"/>
      <c r="H245" s="1372"/>
      <c r="I245" s="1303"/>
      <c r="J245" s="1301"/>
      <c r="K245" s="1376"/>
      <c r="L245" s="1372"/>
      <c r="M245" s="1382">
        <f t="shared" si="2"/>
        <v>44049</v>
      </c>
      <c r="N245" s="1354">
        <f t="shared" si="1"/>
        <v>0</v>
      </c>
      <c r="O245" s="1383">
        <f t="shared" ref="O245:S245" si="446">$AD245*O$27</f>
        <v>0</v>
      </c>
      <c r="P245" s="1383">
        <f t="shared" si="446"/>
        <v>0</v>
      </c>
      <c r="Q245" s="1383">
        <f t="shared" si="446"/>
        <v>0</v>
      </c>
      <c r="R245" s="1383">
        <f t="shared" si="446"/>
        <v>0</v>
      </c>
      <c r="S245" s="1383">
        <f t="shared" si="446"/>
        <v>0</v>
      </c>
      <c r="T245" s="1383">
        <f t="shared" ref="T245:X245" si="447">$AE245*T$27</f>
        <v>0</v>
      </c>
      <c r="U245" s="1383">
        <f t="shared" si="447"/>
        <v>0</v>
      </c>
      <c r="V245" s="1383">
        <f t="shared" si="447"/>
        <v>0</v>
      </c>
      <c r="W245" s="1383">
        <f t="shared" si="447"/>
        <v>0</v>
      </c>
      <c r="X245" s="1383">
        <f t="shared" si="447"/>
        <v>0</v>
      </c>
      <c r="Y245" s="1383">
        <f t="shared" si="5"/>
        <v>0</v>
      </c>
      <c r="Z245" s="1383">
        <f t="shared" si="6"/>
        <v>0</v>
      </c>
      <c r="AA245" s="1383">
        <f t="shared" si="7"/>
        <v>0</v>
      </c>
      <c r="AB245" s="1383">
        <f t="shared" si="8"/>
        <v>0</v>
      </c>
      <c r="AC245" s="5">
        <f t="shared" si="9"/>
        <v>218</v>
      </c>
      <c r="AD245" s="1383">
        <f t="shared" si="10"/>
        <v>0</v>
      </c>
      <c r="AE245" s="1383">
        <f t="shared" si="11"/>
        <v>0</v>
      </c>
      <c r="AF245" s="1305" t="e">
        <f t="shared" si="12"/>
        <v>#DIV/0!</v>
      </c>
      <c r="AG245" s="1305" t="e">
        <f t="shared" si="13"/>
        <v>#DIV/0!</v>
      </c>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row>
    <row r="246" spans="1:57" ht="14.25" customHeight="1">
      <c r="A246" s="1376">
        <v>44049</v>
      </c>
      <c r="B246" s="1301"/>
      <c r="C246" s="1372"/>
      <c r="D246" s="1376">
        <v>43684</v>
      </c>
      <c r="E246" s="1357"/>
      <c r="F246" s="1357"/>
      <c r="G246" s="1357"/>
      <c r="H246" s="1372"/>
      <c r="I246" s="1303"/>
      <c r="J246" s="1301"/>
      <c r="K246" s="1376"/>
      <c r="L246" s="1372"/>
      <c r="M246" s="1382">
        <f t="shared" si="2"/>
        <v>44050</v>
      </c>
      <c r="N246" s="1354">
        <f t="shared" si="1"/>
        <v>0</v>
      </c>
      <c r="O246" s="1383">
        <f t="shared" ref="O246:S246" si="448">$AD246*O$27</f>
        <v>0</v>
      </c>
      <c r="P246" s="1383">
        <f t="shared" si="448"/>
        <v>0</v>
      </c>
      <c r="Q246" s="1383">
        <f t="shared" si="448"/>
        <v>0</v>
      </c>
      <c r="R246" s="1383">
        <f t="shared" si="448"/>
        <v>0</v>
      </c>
      <c r="S246" s="1383">
        <f t="shared" si="448"/>
        <v>0</v>
      </c>
      <c r="T246" s="1383">
        <f t="shared" ref="T246:X246" si="449">$AE246*T$27</f>
        <v>0</v>
      </c>
      <c r="U246" s="1383">
        <f t="shared" si="449"/>
        <v>0</v>
      </c>
      <c r="V246" s="1383">
        <f t="shared" si="449"/>
        <v>0</v>
      </c>
      <c r="W246" s="1383">
        <f t="shared" si="449"/>
        <v>0</v>
      </c>
      <c r="X246" s="1383">
        <f t="shared" si="449"/>
        <v>0</v>
      </c>
      <c r="Y246" s="1383">
        <f t="shared" si="5"/>
        <v>0</v>
      </c>
      <c r="Z246" s="1383">
        <f t="shared" si="6"/>
        <v>0</v>
      </c>
      <c r="AA246" s="1383">
        <f t="shared" si="7"/>
        <v>0</v>
      </c>
      <c r="AB246" s="1383">
        <f t="shared" si="8"/>
        <v>0</v>
      </c>
      <c r="AC246" s="5">
        <f t="shared" si="9"/>
        <v>219</v>
      </c>
      <c r="AD246" s="1383">
        <f t="shared" si="10"/>
        <v>0</v>
      </c>
      <c r="AE246" s="1383">
        <f t="shared" si="11"/>
        <v>0</v>
      </c>
      <c r="AF246" s="1305" t="e">
        <f t="shared" si="12"/>
        <v>#DIV/0!</v>
      </c>
      <c r="AG246" s="1305" t="e">
        <f t="shared" si="13"/>
        <v>#DIV/0!</v>
      </c>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row>
    <row r="247" spans="1:57" ht="14.25" customHeight="1">
      <c r="A247" s="1376">
        <v>44050</v>
      </c>
      <c r="B247" s="1301"/>
      <c r="C247" s="1372"/>
      <c r="D247" s="1376">
        <v>43685</v>
      </c>
      <c r="E247" s="1357"/>
      <c r="F247" s="1357"/>
      <c r="G247" s="1357"/>
      <c r="H247" s="1372"/>
      <c r="I247" s="1303"/>
      <c r="J247" s="1301"/>
      <c r="K247" s="1376"/>
      <c r="L247" s="1372"/>
      <c r="M247" s="1382">
        <f t="shared" si="2"/>
        <v>44051</v>
      </c>
      <c r="N247" s="1354">
        <f t="shared" si="1"/>
        <v>0</v>
      </c>
      <c r="O247" s="1383">
        <f t="shared" ref="O247:S247" si="450">$AD247*O$27</f>
        <v>0</v>
      </c>
      <c r="P247" s="1383">
        <f t="shared" si="450"/>
        <v>0</v>
      </c>
      <c r="Q247" s="1383">
        <f t="shared" si="450"/>
        <v>0</v>
      </c>
      <c r="R247" s="1383">
        <f t="shared" si="450"/>
        <v>0</v>
      </c>
      <c r="S247" s="1383">
        <f t="shared" si="450"/>
        <v>0</v>
      </c>
      <c r="T247" s="1383">
        <f t="shared" ref="T247:X247" si="451">$AE247*T$27</f>
        <v>0</v>
      </c>
      <c r="U247" s="1383">
        <f t="shared" si="451"/>
        <v>0</v>
      </c>
      <c r="V247" s="1383">
        <f t="shared" si="451"/>
        <v>0</v>
      </c>
      <c r="W247" s="1383">
        <f t="shared" si="451"/>
        <v>0</v>
      </c>
      <c r="X247" s="1383">
        <f t="shared" si="451"/>
        <v>0</v>
      </c>
      <c r="Y247" s="1383">
        <f t="shared" si="5"/>
        <v>0</v>
      </c>
      <c r="Z247" s="1383">
        <f t="shared" si="6"/>
        <v>0</v>
      </c>
      <c r="AA247" s="1383">
        <f t="shared" si="7"/>
        <v>0</v>
      </c>
      <c r="AB247" s="1383">
        <f t="shared" si="8"/>
        <v>0</v>
      </c>
      <c r="AC247" s="5">
        <f t="shared" si="9"/>
        <v>220</v>
      </c>
      <c r="AD247" s="1383">
        <f t="shared" si="10"/>
        <v>0</v>
      </c>
      <c r="AE247" s="1383">
        <f t="shared" si="11"/>
        <v>0</v>
      </c>
      <c r="AF247" s="1305" t="e">
        <f t="shared" si="12"/>
        <v>#DIV/0!</v>
      </c>
      <c r="AG247" s="1305" t="e">
        <f t="shared" si="13"/>
        <v>#DIV/0!</v>
      </c>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row>
    <row r="248" spans="1:57" ht="14.25" customHeight="1">
      <c r="A248" s="1376">
        <v>44051</v>
      </c>
      <c r="B248" s="1301"/>
      <c r="C248" s="1372"/>
      <c r="D248" s="1376">
        <v>43686</v>
      </c>
      <c r="E248" s="1357"/>
      <c r="F248" s="1357"/>
      <c r="G248" s="1357"/>
      <c r="H248" s="1372"/>
      <c r="I248" s="1303"/>
      <c r="J248" s="1301"/>
      <c r="K248" s="1376"/>
      <c r="L248" s="1372"/>
      <c r="M248" s="1382">
        <f t="shared" si="2"/>
        <v>44052</v>
      </c>
      <c r="N248" s="1354">
        <f t="shared" si="1"/>
        <v>0</v>
      </c>
      <c r="O248" s="1383">
        <f t="shared" ref="O248:S248" si="452">$AD248*O$27</f>
        <v>0</v>
      </c>
      <c r="P248" s="1383">
        <f t="shared" si="452"/>
        <v>0</v>
      </c>
      <c r="Q248" s="1383">
        <f t="shared" si="452"/>
        <v>0</v>
      </c>
      <c r="R248" s="1383">
        <f t="shared" si="452"/>
        <v>0</v>
      </c>
      <c r="S248" s="1383">
        <f t="shared" si="452"/>
        <v>0</v>
      </c>
      <c r="T248" s="1383">
        <f t="shared" ref="T248:X248" si="453">$AE248*T$27</f>
        <v>0</v>
      </c>
      <c r="U248" s="1383">
        <f t="shared" si="453"/>
        <v>0</v>
      </c>
      <c r="V248" s="1383">
        <f t="shared" si="453"/>
        <v>0</v>
      </c>
      <c r="W248" s="1383">
        <f t="shared" si="453"/>
        <v>0</v>
      </c>
      <c r="X248" s="1383">
        <f t="shared" si="453"/>
        <v>0</v>
      </c>
      <c r="Y248" s="1383">
        <f t="shared" si="5"/>
        <v>0</v>
      </c>
      <c r="Z248" s="1383">
        <f t="shared" si="6"/>
        <v>0</v>
      </c>
      <c r="AA248" s="1383">
        <f t="shared" si="7"/>
        <v>0</v>
      </c>
      <c r="AB248" s="1383">
        <f t="shared" si="8"/>
        <v>0</v>
      </c>
      <c r="AC248" s="5">
        <f t="shared" si="9"/>
        <v>221</v>
      </c>
      <c r="AD248" s="1383">
        <f t="shared" si="10"/>
        <v>0</v>
      </c>
      <c r="AE248" s="1383">
        <f t="shared" si="11"/>
        <v>0</v>
      </c>
      <c r="AF248" s="1305" t="e">
        <f t="shared" si="12"/>
        <v>#DIV/0!</v>
      </c>
      <c r="AG248" s="1305" t="e">
        <f t="shared" si="13"/>
        <v>#DIV/0!</v>
      </c>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row>
    <row r="249" spans="1:57" ht="14.25" customHeight="1">
      <c r="A249" s="1376">
        <v>44052</v>
      </c>
      <c r="B249" s="1301"/>
      <c r="C249" s="1372"/>
      <c r="D249" s="1376">
        <v>43687</v>
      </c>
      <c r="E249" s="1357"/>
      <c r="F249" s="1357"/>
      <c r="G249" s="1357"/>
      <c r="H249" s="1372"/>
      <c r="I249" s="1303"/>
      <c r="J249" s="1301"/>
      <c r="K249" s="1376"/>
      <c r="L249" s="1372"/>
      <c r="M249" s="1382">
        <f t="shared" si="2"/>
        <v>44053</v>
      </c>
      <c r="N249" s="1354">
        <f t="shared" si="1"/>
        <v>0</v>
      </c>
      <c r="O249" s="1383">
        <f t="shared" ref="O249:S249" si="454">$AD249*O$27</f>
        <v>0</v>
      </c>
      <c r="P249" s="1383">
        <f t="shared" si="454"/>
        <v>0</v>
      </c>
      <c r="Q249" s="1383">
        <f t="shared" si="454"/>
        <v>0</v>
      </c>
      <c r="R249" s="1383">
        <f t="shared" si="454"/>
        <v>0</v>
      </c>
      <c r="S249" s="1383">
        <f t="shared" si="454"/>
        <v>0</v>
      </c>
      <c r="T249" s="1383">
        <f t="shared" ref="T249:X249" si="455">$AE249*T$27</f>
        <v>0</v>
      </c>
      <c r="U249" s="1383">
        <f t="shared" si="455"/>
        <v>0</v>
      </c>
      <c r="V249" s="1383">
        <f t="shared" si="455"/>
        <v>0</v>
      </c>
      <c r="W249" s="1383">
        <f t="shared" si="455"/>
        <v>0</v>
      </c>
      <c r="X249" s="1383">
        <f t="shared" si="455"/>
        <v>0</v>
      </c>
      <c r="Y249" s="1383">
        <f t="shared" si="5"/>
        <v>0</v>
      </c>
      <c r="Z249" s="1383">
        <f t="shared" si="6"/>
        <v>0</v>
      </c>
      <c r="AA249" s="1383">
        <f t="shared" si="7"/>
        <v>0</v>
      </c>
      <c r="AB249" s="1383">
        <f t="shared" si="8"/>
        <v>0</v>
      </c>
      <c r="AC249" s="5">
        <f t="shared" si="9"/>
        <v>222</v>
      </c>
      <c r="AD249" s="1383">
        <f t="shared" si="10"/>
        <v>0</v>
      </c>
      <c r="AE249" s="1383">
        <f t="shared" si="11"/>
        <v>0</v>
      </c>
      <c r="AF249" s="1305" t="e">
        <f t="shared" si="12"/>
        <v>#DIV/0!</v>
      </c>
      <c r="AG249" s="1305" t="e">
        <f t="shared" si="13"/>
        <v>#DIV/0!</v>
      </c>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row>
    <row r="250" spans="1:57" ht="14.25" customHeight="1">
      <c r="A250" s="1376">
        <v>44053</v>
      </c>
      <c r="B250" s="1301"/>
      <c r="C250" s="1372"/>
      <c r="D250" s="1376">
        <v>43688</v>
      </c>
      <c r="E250" s="1357"/>
      <c r="F250" s="1357"/>
      <c r="G250" s="1357"/>
      <c r="H250" s="1372"/>
      <c r="I250" s="1303"/>
      <c r="J250" s="1301"/>
      <c r="K250" s="1376"/>
      <c r="L250" s="1372"/>
      <c r="M250" s="1382">
        <f t="shared" si="2"/>
        <v>44054</v>
      </c>
      <c r="N250" s="1354">
        <f t="shared" si="1"/>
        <v>0</v>
      </c>
      <c r="O250" s="1383">
        <f t="shared" ref="O250:S250" si="456">$AD250*O$27</f>
        <v>0</v>
      </c>
      <c r="P250" s="1383">
        <f t="shared" si="456"/>
        <v>0</v>
      </c>
      <c r="Q250" s="1383">
        <f t="shared" si="456"/>
        <v>0</v>
      </c>
      <c r="R250" s="1383">
        <f t="shared" si="456"/>
        <v>0</v>
      </c>
      <c r="S250" s="1383">
        <f t="shared" si="456"/>
        <v>0</v>
      </c>
      <c r="T250" s="1383">
        <f t="shared" ref="T250:X250" si="457">$AE250*T$27</f>
        <v>0</v>
      </c>
      <c r="U250" s="1383">
        <f t="shared" si="457"/>
        <v>0</v>
      </c>
      <c r="V250" s="1383">
        <f t="shared" si="457"/>
        <v>0</v>
      </c>
      <c r="W250" s="1383">
        <f t="shared" si="457"/>
        <v>0</v>
      </c>
      <c r="X250" s="1383">
        <f t="shared" si="457"/>
        <v>0</v>
      </c>
      <c r="Y250" s="1383">
        <f t="shared" si="5"/>
        <v>0</v>
      </c>
      <c r="Z250" s="1383">
        <f t="shared" si="6"/>
        <v>0</v>
      </c>
      <c r="AA250" s="1383">
        <f t="shared" si="7"/>
        <v>0</v>
      </c>
      <c r="AB250" s="1383">
        <f t="shared" si="8"/>
        <v>0</v>
      </c>
      <c r="AC250" s="5">
        <f t="shared" si="9"/>
        <v>223</v>
      </c>
      <c r="AD250" s="1383">
        <f t="shared" si="10"/>
        <v>0</v>
      </c>
      <c r="AE250" s="1383">
        <f t="shared" si="11"/>
        <v>0</v>
      </c>
      <c r="AF250" s="1305" t="e">
        <f t="shared" si="12"/>
        <v>#DIV/0!</v>
      </c>
      <c r="AG250" s="1305" t="e">
        <f t="shared" si="13"/>
        <v>#DIV/0!</v>
      </c>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row>
    <row r="251" spans="1:57" ht="14.25" customHeight="1">
      <c r="A251" s="1376">
        <v>44054</v>
      </c>
      <c r="B251" s="1301"/>
      <c r="C251" s="1372"/>
      <c r="D251" s="1376">
        <v>43689</v>
      </c>
      <c r="E251" s="1357"/>
      <c r="F251" s="1357"/>
      <c r="G251" s="1357"/>
      <c r="H251" s="1372"/>
      <c r="I251" s="1303"/>
      <c r="J251" s="1301"/>
      <c r="K251" s="1376"/>
      <c r="L251" s="1372"/>
      <c r="M251" s="1382">
        <f t="shared" si="2"/>
        <v>44055</v>
      </c>
      <c r="N251" s="1354">
        <f t="shared" si="1"/>
        <v>0</v>
      </c>
      <c r="O251" s="1383">
        <f t="shared" ref="O251:S251" si="458">$AD251*O$27</f>
        <v>0</v>
      </c>
      <c r="P251" s="1383">
        <f t="shared" si="458"/>
        <v>0</v>
      </c>
      <c r="Q251" s="1383">
        <f t="shared" si="458"/>
        <v>0</v>
      </c>
      <c r="R251" s="1383">
        <f t="shared" si="458"/>
        <v>0</v>
      </c>
      <c r="S251" s="1383">
        <f t="shared" si="458"/>
        <v>0</v>
      </c>
      <c r="T251" s="1383">
        <f t="shared" ref="T251:X251" si="459">$AE251*T$27</f>
        <v>0</v>
      </c>
      <c r="U251" s="1383">
        <f t="shared" si="459"/>
        <v>0</v>
      </c>
      <c r="V251" s="1383">
        <f t="shared" si="459"/>
        <v>0</v>
      </c>
      <c r="W251" s="1383">
        <f t="shared" si="459"/>
        <v>0</v>
      </c>
      <c r="X251" s="1383">
        <f t="shared" si="459"/>
        <v>0</v>
      </c>
      <c r="Y251" s="1383">
        <f t="shared" si="5"/>
        <v>0</v>
      </c>
      <c r="Z251" s="1383">
        <f t="shared" si="6"/>
        <v>0</v>
      </c>
      <c r="AA251" s="1383">
        <f t="shared" si="7"/>
        <v>0</v>
      </c>
      <c r="AB251" s="1383">
        <f t="shared" si="8"/>
        <v>0</v>
      </c>
      <c r="AC251" s="5">
        <f t="shared" si="9"/>
        <v>224</v>
      </c>
      <c r="AD251" s="1383">
        <f t="shared" si="10"/>
        <v>0</v>
      </c>
      <c r="AE251" s="1383">
        <f t="shared" si="11"/>
        <v>0</v>
      </c>
      <c r="AF251" s="1305" t="e">
        <f t="shared" si="12"/>
        <v>#DIV/0!</v>
      </c>
      <c r="AG251" s="1305" t="e">
        <f t="shared" si="13"/>
        <v>#DIV/0!</v>
      </c>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row>
    <row r="252" spans="1:57" ht="14.25" customHeight="1">
      <c r="A252" s="1376">
        <v>44055</v>
      </c>
      <c r="B252" s="1301"/>
      <c r="C252" s="1372"/>
      <c r="D252" s="1376">
        <v>43690</v>
      </c>
      <c r="E252" s="1357"/>
      <c r="F252" s="1357"/>
      <c r="G252" s="1357"/>
      <c r="H252" s="1372"/>
      <c r="I252" s="1303"/>
      <c r="J252" s="1301"/>
      <c r="K252" s="1376"/>
      <c r="L252" s="1372"/>
      <c r="M252" s="1382">
        <f t="shared" si="2"/>
        <v>44056</v>
      </c>
      <c r="N252" s="1354">
        <f t="shared" si="1"/>
        <v>0</v>
      </c>
      <c r="O252" s="1383">
        <f t="shared" ref="O252:S252" si="460">$AD252*O$27</f>
        <v>0</v>
      </c>
      <c r="P252" s="1383">
        <f t="shared" si="460"/>
        <v>0</v>
      </c>
      <c r="Q252" s="1383">
        <f t="shared" si="460"/>
        <v>0</v>
      </c>
      <c r="R252" s="1383">
        <f t="shared" si="460"/>
        <v>0</v>
      </c>
      <c r="S252" s="1383">
        <f t="shared" si="460"/>
        <v>0</v>
      </c>
      <c r="T252" s="1383">
        <f t="shared" ref="T252:X252" si="461">$AE252*T$27</f>
        <v>0</v>
      </c>
      <c r="U252" s="1383">
        <f t="shared" si="461"/>
        <v>0</v>
      </c>
      <c r="V252" s="1383">
        <f t="shared" si="461"/>
        <v>0</v>
      </c>
      <c r="W252" s="1383">
        <f t="shared" si="461"/>
        <v>0</v>
      </c>
      <c r="X252" s="1383">
        <f t="shared" si="461"/>
        <v>0</v>
      </c>
      <c r="Y252" s="1383">
        <f t="shared" si="5"/>
        <v>0</v>
      </c>
      <c r="Z252" s="1383">
        <f t="shared" si="6"/>
        <v>0</v>
      </c>
      <c r="AA252" s="1383">
        <f t="shared" si="7"/>
        <v>0</v>
      </c>
      <c r="AB252" s="1383">
        <f t="shared" si="8"/>
        <v>0</v>
      </c>
      <c r="AC252" s="5">
        <f t="shared" si="9"/>
        <v>225</v>
      </c>
      <c r="AD252" s="1383">
        <f t="shared" si="10"/>
        <v>0</v>
      </c>
      <c r="AE252" s="1383">
        <f t="shared" si="11"/>
        <v>0</v>
      </c>
      <c r="AF252" s="1305" t="e">
        <f t="shared" si="12"/>
        <v>#DIV/0!</v>
      </c>
      <c r="AG252" s="1305" t="e">
        <f t="shared" si="13"/>
        <v>#DIV/0!</v>
      </c>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row>
    <row r="253" spans="1:57" ht="14.25" customHeight="1">
      <c r="A253" s="1376">
        <v>44056</v>
      </c>
      <c r="B253" s="1301"/>
      <c r="C253" s="1372"/>
      <c r="D253" s="1376">
        <v>43691</v>
      </c>
      <c r="E253" s="1357"/>
      <c r="F253" s="1357"/>
      <c r="G253" s="1357"/>
      <c r="H253" s="1372"/>
      <c r="I253" s="1303"/>
      <c r="J253" s="1301"/>
      <c r="K253" s="1376"/>
      <c r="L253" s="1372"/>
      <c r="M253" s="1382">
        <f t="shared" si="2"/>
        <v>44057</v>
      </c>
      <c r="N253" s="1354">
        <f t="shared" si="1"/>
        <v>0</v>
      </c>
      <c r="O253" s="1383">
        <f t="shared" ref="O253:S253" si="462">$AD253*O$27</f>
        <v>0</v>
      </c>
      <c r="P253" s="1383">
        <f t="shared" si="462"/>
        <v>0</v>
      </c>
      <c r="Q253" s="1383">
        <f t="shared" si="462"/>
        <v>0</v>
      </c>
      <c r="R253" s="1383">
        <f t="shared" si="462"/>
        <v>0</v>
      </c>
      <c r="S253" s="1383">
        <f t="shared" si="462"/>
        <v>0</v>
      </c>
      <c r="T253" s="1383">
        <f t="shared" ref="T253:X253" si="463">$AE253*T$27</f>
        <v>0</v>
      </c>
      <c r="U253" s="1383">
        <f t="shared" si="463"/>
        <v>0</v>
      </c>
      <c r="V253" s="1383">
        <f t="shared" si="463"/>
        <v>0</v>
      </c>
      <c r="W253" s="1383">
        <f t="shared" si="463"/>
        <v>0</v>
      </c>
      <c r="X253" s="1383">
        <f t="shared" si="463"/>
        <v>0</v>
      </c>
      <c r="Y253" s="1383">
        <f t="shared" si="5"/>
        <v>0</v>
      </c>
      <c r="Z253" s="1383">
        <f t="shared" si="6"/>
        <v>0</v>
      </c>
      <c r="AA253" s="1383">
        <f t="shared" si="7"/>
        <v>0</v>
      </c>
      <c r="AB253" s="1383">
        <f t="shared" si="8"/>
        <v>0</v>
      </c>
      <c r="AC253" s="5">
        <f t="shared" si="9"/>
        <v>226</v>
      </c>
      <c r="AD253" s="1383">
        <f t="shared" si="10"/>
        <v>0</v>
      </c>
      <c r="AE253" s="1383">
        <f t="shared" si="11"/>
        <v>0</v>
      </c>
      <c r="AF253" s="1305" t="e">
        <f t="shared" si="12"/>
        <v>#DIV/0!</v>
      </c>
      <c r="AG253" s="1305" t="e">
        <f t="shared" si="13"/>
        <v>#DIV/0!</v>
      </c>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row>
    <row r="254" spans="1:57" ht="14.25" customHeight="1">
      <c r="A254" s="1376">
        <v>44057</v>
      </c>
      <c r="B254" s="1301"/>
      <c r="C254" s="1372"/>
      <c r="D254" s="1376">
        <v>43692</v>
      </c>
      <c r="E254" s="1357"/>
      <c r="F254" s="1357"/>
      <c r="G254" s="1357"/>
      <c r="H254" s="1372"/>
      <c r="I254" s="1303"/>
      <c r="J254" s="1301"/>
      <c r="K254" s="1376"/>
      <c r="L254" s="1372"/>
      <c r="M254" s="1382">
        <f t="shared" si="2"/>
        <v>44058</v>
      </c>
      <c r="N254" s="1354">
        <f t="shared" si="1"/>
        <v>0</v>
      </c>
      <c r="O254" s="1383">
        <f t="shared" ref="O254:S254" si="464">$AD254*O$27</f>
        <v>0</v>
      </c>
      <c r="P254" s="1383">
        <f t="shared" si="464"/>
        <v>0</v>
      </c>
      <c r="Q254" s="1383">
        <f t="shared" si="464"/>
        <v>0</v>
      </c>
      <c r="R254" s="1383">
        <f t="shared" si="464"/>
        <v>0</v>
      </c>
      <c r="S254" s="1383">
        <f t="shared" si="464"/>
        <v>0</v>
      </c>
      <c r="T254" s="1383">
        <f t="shared" ref="T254:X254" si="465">$AE254*T$27</f>
        <v>0</v>
      </c>
      <c r="U254" s="1383">
        <f t="shared" si="465"/>
        <v>0</v>
      </c>
      <c r="V254" s="1383">
        <f t="shared" si="465"/>
        <v>0</v>
      </c>
      <c r="W254" s="1383">
        <f t="shared" si="465"/>
        <v>0</v>
      </c>
      <c r="X254" s="1383">
        <f t="shared" si="465"/>
        <v>0</v>
      </c>
      <c r="Y254" s="1383">
        <f t="shared" si="5"/>
        <v>0</v>
      </c>
      <c r="Z254" s="1383">
        <f t="shared" si="6"/>
        <v>0</v>
      </c>
      <c r="AA254" s="1383">
        <f t="shared" si="7"/>
        <v>0</v>
      </c>
      <c r="AB254" s="1383">
        <f t="shared" si="8"/>
        <v>0</v>
      </c>
      <c r="AC254" s="5">
        <f t="shared" si="9"/>
        <v>227</v>
      </c>
      <c r="AD254" s="1383">
        <f t="shared" si="10"/>
        <v>0</v>
      </c>
      <c r="AE254" s="1383">
        <f t="shared" si="11"/>
        <v>0</v>
      </c>
      <c r="AF254" s="1305" t="e">
        <f t="shared" si="12"/>
        <v>#DIV/0!</v>
      </c>
      <c r="AG254" s="1305" t="e">
        <f t="shared" si="13"/>
        <v>#DIV/0!</v>
      </c>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row>
    <row r="255" spans="1:57" ht="14.25" customHeight="1">
      <c r="A255" s="1376">
        <v>44058</v>
      </c>
      <c r="B255" s="1301"/>
      <c r="C255" s="1372"/>
      <c r="D255" s="1376">
        <v>43693</v>
      </c>
      <c r="E255" s="1357"/>
      <c r="F255" s="1357"/>
      <c r="G255" s="1357"/>
      <c r="H255" s="1372"/>
      <c r="I255" s="1303"/>
      <c r="J255" s="1301"/>
      <c r="K255" s="1376"/>
      <c r="L255" s="1372"/>
      <c r="M255" s="1382">
        <f t="shared" si="2"/>
        <v>44059</v>
      </c>
      <c r="N255" s="1354">
        <f t="shared" si="1"/>
        <v>0</v>
      </c>
      <c r="O255" s="1383">
        <f t="shared" ref="O255:S255" si="466">$AD255*O$27</f>
        <v>0</v>
      </c>
      <c r="P255" s="1383">
        <f t="shared" si="466"/>
        <v>0</v>
      </c>
      <c r="Q255" s="1383">
        <f t="shared" si="466"/>
        <v>0</v>
      </c>
      <c r="R255" s="1383">
        <f t="shared" si="466"/>
        <v>0</v>
      </c>
      <c r="S255" s="1383">
        <f t="shared" si="466"/>
        <v>0</v>
      </c>
      <c r="T255" s="1383">
        <f t="shared" ref="T255:X255" si="467">$AE255*T$27</f>
        <v>0</v>
      </c>
      <c r="U255" s="1383">
        <f t="shared" si="467"/>
        <v>0</v>
      </c>
      <c r="V255" s="1383">
        <f t="shared" si="467"/>
        <v>0</v>
      </c>
      <c r="W255" s="1383">
        <f t="shared" si="467"/>
        <v>0</v>
      </c>
      <c r="X255" s="1383">
        <f t="shared" si="467"/>
        <v>0</v>
      </c>
      <c r="Y255" s="1383">
        <f t="shared" si="5"/>
        <v>0</v>
      </c>
      <c r="Z255" s="1383">
        <f t="shared" si="6"/>
        <v>0</v>
      </c>
      <c r="AA255" s="1383">
        <f t="shared" si="7"/>
        <v>0</v>
      </c>
      <c r="AB255" s="1383">
        <f t="shared" si="8"/>
        <v>0</v>
      </c>
      <c r="AC255" s="5">
        <f t="shared" si="9"/>
        <v>228</v>
      </c>
      <c r="AD255" s="1383">
        <f t="shared" si="10"/>
        <v>0</v>
      </c>
      <c r="AE255" s="1383">
        <f t="shared" si="11"/>
        <v>0</v>
      </c>
      <c r="AF255" s="1305" t="e">
        <f t="shared" si="12"/>
        <v>#DIV/0!</v>
      </c>
      <c r="AG255" s="1305" t="e">
        <f t="shared" si="13"/>
        <v>#DIV/0!</v>
      </c>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row>
    <row r="256" spans="1:57" ht="14.25" customHeight="1">
      <c r="A256" s="1376">
        <v>44059</v>
      </c>
      <c r="B256" s="1301"/>
      <c r="C256" s="1372"/>
      <c r="D256" s="1376">
        <v>43694</v>
      </c>
      <c r="E256" s="1357"/>
      <c r="F256" s="1357"/>
      <c r="G256" s="1357"/>
      <c r="H256" s="1372"/>
      <c r="I256" s="1303"/>
      <c r="J256" s="1301"/>
      <c r="K256" s="1376"/>
      <c r="L256" s="1372"/>
      <c r="M256" s="1382">
        <f t="shared" si="2"/>
        <v>44060</v>
      </c>
      <c r="N256" s="1354">
        <f t="shared" si="1"/>
        <v>0</v>
      </c>
      <c r="O256" s="1383">
        <f t="shared" ref="O256:S256" si="468">$AD256*O$27</f>
        <v>0</v>
      </c>
      <c r="P256" s="1383">
        <f t="shared" si="468"/>
        <v>0</v>
      </c>
      <c r="Q256" s="1383">
        <f t="shared" si="468"/>
        <v>0</v>
      </c>
      <c r="R256" s="1383">
        <f t="shared" si="468"/>
        <v>0</v>
      </c>
      <c r="S256" s="1383">
        <f t="shared" si="468"/>
        <v>0</v>
      </c>
      <c r="T256" s="1383">
        <f t="shared" ref="T256:X256" si="469">$AE256*T$27</f>
        <v>0</v>
      </c>
      <c r="U256" s="1383">
        <f t="shared" si="469"/>
        <v>0</v>
      </c>
      <c r="V256" s="1383">
        <f t="shared" si="469"/>
        <v>0</v>
      </c>
      <c r="W256" s="1383">
        <f t="shared" si="469"/>
        <v>0</v>
      </c>
      <c r="X256" s="1383">
        <f t="shared" si="469"/>
        <v>0</v>
      </c>
      <c r="Y256" s="1383">
        <f t="shared" si="5"/>
        <v>0</v>
      </c>
      <c r="Z256" s="1383">
        <f t="shared" si="6"/>
        <v>0</v>
      </c>
      <c r="AA256" s="1383">
        <f t="shared" si="7"/>
        <v>0</v>
      </c>
      <c r="AB256" s="1383">
        <f t="shared" si="8"/>
        <v>0</v>
      </c>
      <c r="AC256" s="5">
        <f t="shared" si="9"/>
        <v>229</v>
      </c>
      <c r="AD256" s="1383">
        <f t="shared" si="10"/>
        <v>0</v>
      </c>
      <c r="AE256" s="1383">
        <f t="shared" si="11"/>
        <v>0</v>
      </c>
      <c r="AF256" s="1305" t="e">
        <f t="shared" si="12"/>
        <v>#DIV/0!</v>
      </c>
      <c r="AG256" s="1305" t="e">
        <f t="shared" si="13"/>
        <v>#DIV/0!</v>
      </c>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row>
    <row r="257" spans="1:57" ht="14.25" customHeight="1">
      <c r="A257" s="1376">
        <v>44060</v>
      </c>
      <c r="B257" s="1301"/>
      <c r="C257" s="1372"/>
      <c r="D257" s="1376">
        <v>43695</v>
      </c>
      <c r="E257" s="1357"/>
      <c r="F257" s="1357"/>
      <c r="G257" s="1357"/>
      <c r="H257" s="1372"/>
      <c r="I257" s="1303"/>
      <c r="J257" s="1301"/>
      <c r="K257" s="1376"/>
      <c r="L257" s="1372"/>
      <c r="M257" s="1382">
        <f t="shared" si="2"/>
        <v>44061</v>
      </c>
      <c r="N257" s="1354">
        <f t="shared" si="1"/>
        <v>0</v>
      </c>
      <c r="O257" s="1383">
        <f t="shared" ref="O257:S257" si="470">$AD257*O$27</f>
        <v>0</v>
      </c>
      <c r="P257" s="1383">
        <f t="shared" si="470"/>
        <v>0</v>
      </c>
      <c r="Q257" s="1383">
        <f t="shared" si="470"/>
        <v>0</v>
      </c>
      <c r="R257" s="1383">
        <f t="shared" si="470"/>
        <v>0</v>
      </c>
      <c r="S257" s="1383">
        <f t="shared" si="470"/>
        <v>0</v>
      </c>
      <c r="T257" s="1383">
        <f t="shared" ref="T257:X257" si="471">$AE257*T$27</f>
        <v>0</v>
      </c>
      <c r="U257" s="1383">
        <f t="shared" si="471"/>
        <v>0</v>
      </c>
      <c r="V257" s="1383">
        <f t="shared" si="471"/>
        <v>0</v>
      </c>
      <c r="W257" s="1383">
        <f t="shared" si="471"/>
        <v>0</v>
      </c>
      <c r="X257" s="1383">
        <f t="shared" si="471"/>
        <v>0</v>
      </c>
      <c r="Y257" s="1383">
        <f t="shared" si="5"/>
        <v>0</v>
      </c>
      <c r="Z257" s="1383">
        <f t="shared" si="6"/>
        <v>0</v>
      </c>
      <c r="AA257" s="1383">
        <f t="shared" si="7"/>
        <v>0</v>
      </c>
      <c r="AB257" s="1383">
        <f t="shared" si="8"/>
        <v>0</v>
      </c>
      <c r="AC257" s="5">
        <f t="shared" si="9"/>
        <v>230</v>
      </c>
      <c r="AD257" s="1383">
        <f t="shared" si="10"/>
        <v>0</v>
      </c>
      <c r="AE257" s="1383">
        <f t="shared" si="11"/>
        <v>0</v>
      </c>
      <c r="AF257" s="1305" t="e">
        <f t="shared" si="12"/>
        <v>#DIV/0!</v>
      </c>
      <c r="AG257" s="1305" t="e">
        <f t="shared" si="13"/>
        <v>#DIV/0!</v>
      </c>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row>
    <row r="258" spans="1:57" ht="14.25" customHeight="1">
      <c r="A258" s="1376">
        <v>44061</v>
      </c>
      <c r="B258" s="1301"/>
      <c r="C258" s="1372"/>
      <c r="D258" s="1376">
        <v>43696</v>
      </c>
      <c r="E258" s="1357"/>
      <c r="F258" s="1357"/>
      <c r="G258" s="1357"/>
      <c r="H258" s="1372"/>
      <c r="I258" s="1303"/>
      <c r="J258" s="1301"/>
      <c r="K258" s="1376"/>
      <c r="L258" s="1372"/>
      <c r="M258" s="1382">
        <f t="shared" si="2"/>
        <v>44062</v>
      </c>
      <c r="N258" s="1354">
        <f t="shared" si="1"/>
        <v>0</v>
      </c>
      <c r="O258" s="1383">
        <f t="shared" ref="O258:S258" si="472">$AD258*O$27</f>
        <v>0</v>
      </c>
      <c r="P258" s="1383">
        <f t="shared" si="472"/>
        <v>0</v>
      </c>
      <c r="Q258" s="1383">
        <f t="shared" si="472"/>
        <v>0</v>
      </c>
      <c r="R258" s="1383">
        <f t="shared" si="472"/>
        <v>0</v>
      </c>
      <c r="S258" s="1383">
        <f t="shared" si="472"/>
        <v>0</v>
      </c>
      <c r="T258" s="1383">
        <f t="shared" ref="T258:X258" si="473">$AE258*T$27</f>
        <v>0</v>
      </c>
      <c r="U258" s="1383">
        <f t="shared" si="473"/>
        <v>0</v>
      </c>
      <c r="V258" s="1383">
        <f t="shared" si="473"/>
        <v>0</v>
      </c>
      <c r="W258" s="1383">
        <f t="shared" si="473"/>
        <v>0</v>
      </c>
      <c r="X258" s="1383">
        <f t="shared" si="473"/>
        <v>0</v>
      </c>
      <c r="Y258" s="1383">
        <f t="shared" si="5"/>
        <v>0</v>
      </c>
      <c r="Z258" s="1383">
        <f t="shared" si="6"/>
        <v>0</v>
      </c>
      <c r="AA258" s="1383">
        <f t="shared" si="7"/>
        <v>0</v>
      </c>
      <c r="AB258" s="1383">
        <f t="shared" si="8"/>
        <v>0</v>
      </c>
      <c r="AC258" s="5">
        <f t="shared" si="9"/>
        <v>231</v>
      </c>
      <c r="AD258" s="1383">
        <f t="shared" si="10"/>
        <v>0</v>
      </c>
      <c r="AE258" s="1383">
        <f t="shared" si="11"/>
        <v>0</v>
      </c>
      <c r="AF258" s="1305" t="e">
        <f t="shared" si="12"/>
        <v>#DIV/0!</v>
      </c>
      <c r="AG258" s="1305" t="e">
        <f t="shared" si="13"/>
        <v>#DIV/0!</v>
      </c>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row>
    <row r="259" spans="1:57" ht="14.25" customHeight="1">
      <c r="A259" s="1376">
        <v>44062</v>
      </c>
      <c r="B259" s="1301"/>
      <c r="C259" s="1372"/>
      <c r="D259" s="1376">
        <v>43697</v>
      </c>
      <c r="E259" s="1357"/>
      <c r="F259" s="1357"/>
      <c r="G259" s="1357"/>
      <c r="H259" s="1372"/>
      <c r="I259" s="1303"/>
      <c r="J259" s="1301"/>
      <c r="K259" s="1376"/>
      <c r="L259" s="1372"/>
      <c r="M259" s="1382">
        <f t="shared" si="2"/>
        <v>44063</v>
      </c>
      <c r="N259" s="1354">
        <f t="shared" si="1"/>
        <v>0</v>
      </c>
      <c r="O259" s="1383">
        <f t="shared" ref="O259:S259" si="474">$AD259*O$27</f>
        <v>0</v>
      </c>
      <c r="P259" s="1383">
        <f t="shared" si="474"/>
        <v>0</v>
      </c>
      <c r="Q259" s="1383">
        <f t="shared" si="474"/>
        <v>0</v>
      </c>
      <c r="R259" s="1383">
        <f t="shared" si="474"/>
        <v>0</v>
      </c>
      <c r="S259" s="1383">
        <f t="shared" si="474"/>
        <v>0</v>
      </c>
      <c r="T259" s="1383">
        <f t="shared" ref="T259:X259" si="475">$AE259*T$27</f>
        <v>0</v>
      </c>
      <c r="U259" s="1383">
        <f t="shared" si="475"/>
        <v>0</v>
      </c>
      <c r="V259" s="1383">
        <f t="shared" si="475"/>
        <v>0</v>
      </c>
      <c r="W259" s="1383">
        <f t="shared" si="475"/>
        <v>0</v>
      </c>
      <c r="X259" s="1383">
        <f t="shared" si="475"/>
        <v>0</v>
      </c>
      <c r="Y259" s="1383">
        <f t="shared" si="5"/>
        <v>0</v>
      </c>
      <c r="Z259" s="1383">
        <f t="shared" si="6"/>
        <v>0</v>
      </c>
      <c r="AA259" s="1383">
        <f t="shared" si="7"/>
        <v>0</v>
      </c>
      <c r="AB259" s="1383">
        <f t="shared" si="8"/>
        <v>0</v>
      </c>
      <c r="AC259" s="5">
        <f t="shared" si="9"/>
        <v>232</v>
      </c>
      <c r="AD259" s="1383">
        <f t="shared" si="10"/>
        <v>0</v>
      </c>
      <c r="AE259" s="1383">
        <f t="shared" si="11"/>
        <v>0</v>
      </c>
      <c r="AF259" s="1305" t="e">
        <f t="shared" si="12"/>
        <v>#DIV/0!</v>
      </c>
      <c r="AG259" s="1305" t="e">
        <f t="shared" si="13"/>
        <v>#DIV/0!</v>
      </c>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row>
    <row r="260" spans="1:57" ht="14.25" customHeight="1">
      <c r="A260" s="1376">
        <v>44063</v>
      </c>
      <c r="B260" s="1301"/>
      <c r="C260" s="1372"/>
      <c r="D260" s="1376">
        <v>43698</v>
      </c>
      <c r="E260" s="1357"/>
      <c r="F260" s="1357"/>
      <c r="G260" s="1357"/>
      <c r="H260" s="1372"/>
      <c r="I260" s="1303"/>
      <c r="J260" s="1301"/>
      <c r="K260" s="1376"/>
      <c r="L260" s="1372"/>
      <c r="M260" s="1382">
        <f t="shared" si="2"/>
        <v>44064</v>
      </c>
      <c r="N260" s="1354">
        <f t="shared" si="1"/>
        <v>0</v>
      </c>
      <c r="O260" s="1383">
        <f t="shared" ref="O260:S260" si="476">$AD260*O$27</f>
        <v>0</v>
      </c>
      <c r="P260" s="1383">
        <f t="shared" si="476"/>
        <v>0</v>
      </c>
      <c r="Q260" s="1383">
        <f t="shared" si="476"/>
        <v>0</v>
      </c>
      <c r="R260" s="1383">
        <f t="shared" si="476"/>
        <v>0</v>
      </c>
      <c r="S260" s="1383">
        <f t="shared" si="476"/>
        <v>0</v>
      </c>
      <c r="T260" s="1383">
        <f t="shared" ref="T260:X260" si="477">$AE260*T$27</f>
        <v>0</v>
      </c>
      <c r="U260" s="1383">
        <f t="shared" si="477"/>
        <v>0</v>
      </c>
      <c r="V260" s="1383">
        <f t="shared" si="477"/>
        <v>0</v>
      </c>
      <c r="W260" s="1383">
        <f t="shared" si="477"/>
        <v>0</v>
      </c>
      <c r="X260" s="1383">
        <f t="shared" si="477"/>
        <v>0</v>
      </c>
      <c r="Y260" s="1383">
        <f t="shared" si="5"/>
        <v>0</v>
      </c>
      <c r="Z260" s="1383">
        <f t="shared" si="6"/>
        <v>0</v>
      </c>
      <c r="AA260" s="1383">
        <f t="shared" si="7"/>
        <v>0</v>
      </c>
      <c r="AB260" s="1383">
        <f t="shared" si="8"/>
        <v>0</v>
      </c>
      <c r="AC260" s="5">
        <f t="shared" si="9"/>
        <v>233</v>
      </c>
      <c r="AD260" s="1383">
        <f t="shared" si="10"/>
        <v>0</v>
      </c>
      <c r="AE260" s="1383">
        <f t="shared" si="11"/>
        <v>0</v>
      </c>
      <c r="AF260" s="1305" t="e">
        <f t="shared" si="12"/>
        <v>#DIV/0!</v>
      </c>
      <c r="AG260" s="1305" t="e">
        <f t="shared" si="13"/>
        <v>#DIV/0!</v>
      </c>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row>
    <row r="261" spans="1:57" ht="14.25" customHeight="1">
      <c r="A261" s="1376">
        <v>44064</v>
      </c>
      <c r="B261" s="1301"/>
      <c r="C261" s="1372"/>
      <c r="D261" s="1376">
        <v>43699</v>
      </c>
      <c r="E261" s="1357"/>
      <c r="F261" s="1357"/>
      <c r="G261" s="1357"/>
      <c r="H261" s="1372"/>
      <c r="I261" s="1303"/>
      <c r="J261" s="1301"/>
      <c r="K261" s="1376"/>
      <c r="L261" s="1372"/>
      <c r="M261" s="1382">
        <f t="shared" si="2"/>
        <v>44065</v>
      </c>
      <c r="N261" s="1354">
        <f t="shared" si="1"/>
        <v>0</v>
      </c>
      <c r="O261" s="1383">
        <f t="shared" ref="O261:S261" si="478">$AD261*O$27</f>
        <v>0</v>
      </c>
      <c r="P261" s="1383">
        <f t="shared" si="478"/>
        <v>0</v>
      </c>
      <c r="Q261" s="1383">
        <f t="shared" si="478"/>
        <v>0</v>
      </c>
      <c r="R261" s="1383">
        <f t="shared" si="478"/>
        <v>0</v>
      </c>
      <c r="S261" s="1383">
        <f t="shared" si="478"/>
        <v>0</v>
      </c>
      <c r="T261" s="1383">
        <f t="shared" ref="T261:X261" si="479">$AE261*T$27</f>
        <v>0</v>
      </c>
      <c r="U261" s="1383">
        <f t="shared" si="479"/>
        <v>0</v>
      </c>
      <c r="V261" s="1383">
        <f t="shared" si="479"/>
        <v>0</v>
      </c>
      <c r="W261" s="1383">
        <f t="shared" si="479"/>
        <v>0</v>
      </c>
      <c r="X261" s="1383">
        <f t="shared" si="479"/>
        <v>0</v>
      </c>
      <c r="Y261" s="1383">
        <f t="shared" si="5"/>
        <v>0</v>
      </c>
      <c r="Z261" s="1383">
        <f t="shared" si="6"/>
        <v>0</v>
      </c>
      <c r="AA261" s="1383">
        <f t="shared" si="7"/>
        <v>0</v>
      </c>
      <c r="AB261" s="1383">
        <f t="shared" si="8"/>
        <v>0</v>
      </c>
      <c r="AC261" s="5">
        <f t="shared" si="9"/>
        <v>234</v>
      </c>
      <c r="AD261" s="1383">
        <f t="shared" si="10"/>
        <v>0</v>
      </c>
      <c r="AE261" s="1383">
        <f t="shared" si="11"/>
        <v>0</v>
      </c>
      <c r="AF261" s="1305" t="e">
        <f t="shared" si="12"/>
        <v>#DIV/0!</v>
      </c>
      <c r="AG261" s="1305" t="e">
        <f t="shared" si="13"/>
        <v>#DIV/0!</v>
      </c>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row>
    <row r="262" spans="1:57" ht="14.25" customHeight="1">
      <c r="A262" s="1376">
        <v>44065</v>
      </c>
      <c r="B262" s="1301"/>
      <c r="C262" s="1372"/>
      <c r="D262" s="1376">
        <v>43700</v>
      </c>
      <c r="E262" s="1357"/>
      <c r="F262" s="1357"/>
      <c r="G262" s="1357"/>
      <c r="H262" s="1372"/>
      <c r="I262" s="1303"/>
      <c r="J262" s="1301"/>
      <c r="K262" s="1376"/>
      <c r="L262" s="1372"/>
      <c r="M262" s="1382">
        <f t="shared" si="2"/>
        <v>44066</v>
      </c>
      <c r="N262" s="1354">
        <f t="shared" si="1"/>
        <v>0</v>
      </c>
      <c r="O262" s="1383">
        <f t="shared" ref="O262:S262" si="480">$AD262*O$27</f>
        <v>0</v>
      </c>
      <c r="P262" s="1383">
        <f t="shared" si="480"/>
        <v>0</v>
      </c>
      <c r="Q262" s="1383">
        <f t="shared" si="480"/>
        <v>0</v>
      </c>
      <c r="R262" s="1383">
        <f t="shared" si="480"/>
        <v>0</v>
      </c>
      <c r="S262" s="1383">
        <f t="shared" si="480"/>
        <v>0</v>
      </c>
      <c r="T262" s="1383">
        <f t="shared" ref="T262:X262" si="481">$AE262*T$27</f>
        <v>0</v>
      </c>
      <c r="U262" s="1383">
        <f t="shared" si="481"/>
        <v>0</v>
      </c>
      <c r="V262" s="1383">
        <f t="shared" si="481"/>
        <v>0</v>
      </c>
      <c r="W262" s="1383">
        <f t="shared" si="481"/>
        <v>0</v>
      </c>
      <c r="X262" s="1383">
        <f t="shared" si="481"/>
        <v>0</v>
      </c>
      <c r="Y262" s="1383">
        <f t="shared" si="5"/>
        <v>0</v>
      </c>
      <c r="Z262" s="1383">
        <f t="shared" si="6"/>
        <v>0</v>
      </c>
      <c r="AA262" s="1383">
        <f t="shared" si="7"/>
        <v>0</v>
      </c>
      <c r="AB262" s="1383">
        <f t="shared" si="8"/>
        <v>0</v>
      </c>
      <c r="AC262" s="5">
        <f t="shared" si="9"/>
        <v>235</v>
      </c>
      <c r="AD262" s="1383">
        <f t="shared" si="10"/>
        <v>0</v>
      </c>
      <c r="AE262" s="1383">
        <f t="shared" si="11"/>
        <v>0</v>
      </c>
      <c r="AF262" s="1305" t="e">
        <f t="shared" si="12"/>
        <v>#DIV/0!</v>
      </c>
      <c r="AG262" s="1305" t="e">
        <f t="shared" si="13"/>
        <v>#DIV/0!</v>
      </c>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row>
    <row r="263" spans="1:57" ht="14.25" customHeight="1">
      <c r="A263" s="1376">
        <v>44066</v>
      </c>
      <c r="B263" s="1301"/>
      <c r="C263" s="1372"/>
      <c r="D263" s="1376">
        <v>43701</v>
      </c>
      <c r="E263" s="1357"/>
      <c r="F263" s="16"/>
      <c r="G263" s="16"/>
      <c r="H263" s="1372"/>
      <c r="I263" s="1303"/>
      <c r="J263" s="1301"/>
      <c r="K263" s="1376"/>
      <c r="L263" s="1372"/>
      <c r="M263" s="1382">
        <f t="shared" si="2"/>
        <v>44067</v>
      </c>
      <c r="N263" s="1354">
        <f t="shared" si="1"/>
        <v>0</v>
      </c>
      <c r="O263" s="1383">
        <f t="shared" ref="O263:S263" si="482">$AD263*O$27</f>
        <v>0</v>
      </c>
      <c r="P263" s="1383">
        <f t="shared" si="482"/>
        <v>0</v>
      </c>
      <c r="Q263" s="1383">
        <f t="shared" si="482"/>
        <v>0</v>
      </c>
      <c r="R263" s="1383">
        <f t="shared" si="482"/>
        <v>0</v>
      </c>
      <c r="S263" s="1383">
        <f t="shared" si="482"/>
        <v>0</v>
      </c>
      <c r="T263" s="1383">
        <f t="shared" ref="T263:X263" si="483">$AE263*T$27</f>
        <v>0</v>
      </c>
      <c r="U263" s="1383">
        <f t="shared" si="483"/>
        <v>0</v>
      </c>
      <c r="V263" s="1383">
        <f t="shared" si="483"/>
        <v>0</v>
      </c>
      <c r="W263" s="1383">
        <f t="shared" si="483"/>
        <v>0</v>
      </c>
      <c r="X263" s="1383">
        <f t="shared" si="483"/>
        <v>0</v>
      </c>
      <c r="Y263" s="1383">
        <f t="shared" si="5"/>
        <v>0</v>
      </c>
      <c r="Z263" s="1383">
        <f t="shared" si="6"/>
        <v>0</v>
      </c>
      <c r="AA263" s="1383">
        <f t="shared" si="7"/>
        <v>0</v>
      </c>
      <c r="AB263" s="1383">
        <f t="shared" si="8"/>
        <v>0</v>
      </c>
      <c r="AC263" s="5">
        <f t="shared" si="9"/>
        <v>236</v>
      </c>
      <c r="AD263" s="1383">
        <f t="shared" si="10"/>
        <v>0</v>
      </c>
      <c r="AE263" s="1383">
        <f t="shared" si="11"/>
        <v>0</v>
      </c>
      <c r="AF263" s="1305" t="e">
        <f t="shared" si="12"/>
        <v>#DIV/0!</v>
      </c>
      <c r="AG263" s="1305" t="e">
        <f t="shared" si="13"/>
        <v>#DIV/0!</v>
      </c>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row>
    <row r="264" spans="1:57" ht="14.25" customHeight="1">
      <c r="A264" s="1376">
        <v>44067</v>
      </c>
      <c r="B264" s="1301"/>
      <c r="C264" s="1372"/>
      <c r="D264" s="1376">
        <v>43702</v>
      </c>
      <c r="E264" s="1357"/>
      <c r="F264" s="5"/>
      <c r="G264" s="5"/>
      <c r="H264" s="1372"/>
      <c r="I264" s="1303"/>
      <c r="J264" s="1301"/>
      <c r="K264" s="1376"/>
      <c r="L264" s="1372"/>
      <c r="M264" s="1382">
        <f t="shared" si="2"/>
        <v>44068</v>
      </c>
      <c r="N264" s="1354">
        <f t="shared" si="1"/>
        <v>0</v>
      </c>
      <c r="O264" s="1383">
        <f t="shared" ref="O264:S264" si="484">$AD264*O$27</f>
        <v>0</v>
      </c>
      <c r="P264" s="1383">
        <f t="shared" si="484"/>
        <v>0</v>
      </c>
      <c r="Q264" s="1383">
        <f t="shared" si="484"/>
        <v>0</v>
      </c>
      <c r="R264" s="1383">
        <f t="shared" si="484"/>
        <v>0</v>
      </c>
      <c r="S264" s="1383">
        <f t="shared" si="484"/>
        <v>0</v>
      </c>
      <c r="T264" s="1383">
        <f t="shared" ref="T264:X264" si="485">$AE264*T$27</f>
        <v>0</v>
      </c>
      <c r="U264" s="1383">
        <f t="shared" si="485"/>
        <v>0</v>
      </c>
      <c r="V264" s="1383">
        <f t="shared" si="485"/>
        <v>0</v>
      </c>
      <c r="W264" s="1383">
        <f t="shared" si="485"/>
        <v>0</v>
      </c>
      <c r="X264" s="1383">
        <f t="shared" si="485"/>
        <v>0</v>
      </c>
      <c r="Y264" s="1383">
        <f t="shared" si="5"/>
        <v>0</v>
      </c>
      <c r="Z264" s="1383">
        <f t="shared" si="6"/>
        <v>0</v>
      </c>
      <c r="AA264" s="1383">
        <f t="shared" si="7"/>
        <v>0</v>
      </c>
      <c r="AB264" s="1383">
        <f t="shared" si="8"/>
        <v>0</v>
      </c>
      <c r="AC264" s="5">
        <f t="shared" si="9"/>
        <v>237</v>
      </c>
      <c r="AD264" s="1383">
        <f t="shared" si="10"/>
        <v>0</v>
      </c>
      <c r="AE264" s="1383">
        <f t="shared" si="11"/>
        <v>0</v>
      </c>
      <c r="AF264" s="1305" t="e">
        <f t="shared" si="12"/>
        <v>#DIV/0!</v>
      </c>
      <c r="AG264" s="1305" t="e">
        <f t="shared" si="13"/>
        <v>#DIV/0!</v>
      </c>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row>
    <row r="265" spans="1:57" ht="14.25" customHeight="1">
      <c r="A265" s="1376">
        <v>44068</v>
      </c>
      <c r="B265" s="1301"/>
      <c r="C265" s="1372"/>
      <c r="D265" s="1376">
        <v>43703</v>
      </c>
      <c r="E265" s="1357"/>
      <c r="F265" s="5"/>
      <c r="G265" s="5"/>
      <c r="H265" s="1372"/>
      <c r="I265" s="1303"/>
      <c r="J265" s="1301"/>
      <c r="K265" s="1376"/>
      <c r="L265" s="1372"/>
      <c r="M265" s="1382">
        <f t="shared" si="2"/>
        <v>44069</v>
      </c>
      <c r="N265" s="1354">
        <f t="shared" si="1"/>
        <v>0</v>
      </c>
      <c r="O265" s="1383">
        <f t="shared" ref="O265:S265" si="486">$AD265*O$27</f>
        <v>0</v>
      </c>
      <c r="P265" s="1383">
        <f t="shared" si="486"/>
        <v>0</v>
      </c>
      <c r="Q265" s="1383">
        <f t="shared" si="486"/>
        <v>0</v>
      </c>
      <c r="R265" s="1383">
        <f t="shared" si="486"/>
        <v>0</v>
      </c>
      <c r="S265" s="1383">
        <f t="shared" si="486"/>
        <v>0</v>
      </c>
      <c r="T265" s="1383">
        <f t="shared" ref="T265:X265" si="487">$AE265*T$27</f>
        <v>0</v>
      </c>
      <c r="U265" s="1383">
        <f t="shared" si="487"/>
        <v>0</v>
      </c>
      <c r="V265" s="1383">
        <f t="shared" si="487"/>
        <v>0</v>
      </c>
      <c r="W265" s="1383">
        <f t="shared" si="487"/>
        <v>0</v>
      </c>
      <c r="X265" s="1383">
        <f t="shared" si="487"/>
        <v>0</v>
      </c>
      <c r="Y265" s="1383">
        <f t="shared" si="5"/>
        <v>0</v>
      </c>
      <c r="Z265" s="1383">
        <f t="shared" si="6"/>
        <v>0</v>
      </c>
      <c r="AA265" s="1383">
        <f t="shared" si="7"/>
        <v>0</v>
      </c>
      <c r="AB265" s="1383">
        <f t="shared" si="8"/>
        <v>0</v>
      </c>
      <c r="AC265" s="5">
        <f t="shared" si="9"/>
        <v>238</v>
      </c>
      <c r="AD265" s="1383">
        <f t="shared" si="10"/>
        <v>0</v>
      </c>
      <c r="AE265" s="1383">
        <f t="shared" si="11"/>
        <v>0</v>
      </c>
      <c r="AF265" s="1305" t="e">
        <f t="shared" si="12"/>
        <v>#DIV/0!</v>
      </c>
      <c r="AG265" s="1305" t="e">
        <f t="shared" si="13"/>
        <v>#DIV/0!</v>
      </c>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row>
    <row r="266" spans="1:57" ht="14.25" customHeight="1">
      <c r="A266" s="1376">
        <v>44069</v>
      </c>
      <c r="B266" s="1301"/>
      <c r="C266" s="1372"/>
      <c r="D266" s="1376">
        <v>43704</v>
      </c>
      <c r="E266" s="1357"/>
      <c r="F266" s="5"/>
      <c r="G266" s="5"/>
      <c r="H266" s="1372"/>
      <c r="I266" s="1303"/>
      <c r="J266" s="1301"/>
      <c r="K266" s="1376"/>
      <c r="L266" s="1372"/>
      <c r="M266" s="1382">
        <f t="shared" si="2"/>
        <v>44070</v>
      </c>
      <c r="N266" s="1354">
        <f t="shared" si="1"/>
        <v>0</v>
      </c>
      <c r="O266" s="1383">
        <f t="shared" ref="O266:S266" si="488">$AD266*O$27</f>
        <v>0</v>
      </c>
      <c r="P266" s="1383">
        <f t="shared" si="488"/>
        <v>0</v>
      </c>
      <c r="Q266" s="1383">
        <f t="shared" si="488"/>
        <v>0</v>
      </c>
      <c r="R266" s="1383">
        <f t="shared" si="488"/>
        <v>0</v>
      </c>
      <c r="S266" s="1383">
        <f t="shared" si="488"/>
        <v>0</v>
      </c>
      <c r="T266" s="1383">
        <f t="shared" ref="T266:X266" si="489">$AE266*T$27</f>
        <v>0</v>
      </c>
      <c r="U266" s="1383">
        <f t="shared" si="489"/>
        <v>0</v>
      </c>
      <c r="V266" s="1383">
        <f t="shared" si="489"/>
        <v>0</v>
      </c>
      <c r="W266" s="1383">
        <f t="shared" si="489"/>
        <v>0</v>
      </c>
      <c r="X266" s="1383">
        <f t="shared" si="489"/>
        <v>0</v>
      </c>
      <c r="Y266" s="1383">
        <f t="shared" si="5"/>
        <v>0</v>
      </c>
      <c r="Z266" s="1383">
        <f t="shared" si="6"/>
        <v>0</v>
      </c>
      <c r="AA266" s="1383">
        <f t="shared" si="7"/>
        <v>0</v>
      </c>
      <c r="AB266" s="1383">
        <f t="shared" si="8"/>
        <v>0</v>
      </c>
      <c r="AC266" s="5">
        <f t="shared" si="9"/>
        <v>239</v>
      </c>
      <c r="AD266" s="1383">
        <f t="shared" si="10"/>
        <v>0</v>
      </c>
      <c r="AE266" s="1383">
        <f t="shared" si="11"/>
        <v>0</v>
      </c>
      <c r="AF266" s="1305" t="e">
        <f t="shared" si="12"/>
        <v>#DIV/0!</v>
      </c>
      <c r="AG266" s="1305" t="e">
        <f t="shared" si="13"/>
        <v>#DIV/0!</v>
      </c>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row>
    <row r="267" spans="1:57" ht="14.25" customHeight="1">
      <c r="A267" s="1376">
        <v>44070</v>
      </c>
      <c r="B267" s="1301"/>
      <c r="C267" s="1372"/>
      <c r="D267" s="1376">
        <v>43705</v>
      </c>
      <c r="E267" s="1357"/>
      <c r="F267" s="5"/>
      <c r="G267" s="5"/>
      <c r="H267" s="1372"/>
      <c r="I267" s="1303"/>
      <c r="J267" s="1301"/>
      <c r="K267" s="1376"/>
      <c r="L267" s="1372"/>
      <c r="M267" s="1382">
        <f t="shared" si="2"/>
        <v>44071</v>
      </c>
      <c r="N267" s="1354">
        <f t="shared" si="1"/>
        <v>0</v>
      </c>
      <c r="O267" s="1383">
        <f t="shared" ref="O267:S267" si="490">$AD267*O$27</f>
        <v>0</v>
      </c>
      <c r="P267" s="1383">
        <f t="shared" si="490"/>
        <v>0</v>
      </c>
      <c r="Q267" s="1383">
        <f t="shared" si="490"/>
        <v>0</v>
      </c>
      <c r="R267" s="1383">
        <f t="shared" si="490"/>
        <v>0</v>
      </c>
      <c r="S267" s="1383">
        <f t="shared" si="490"/>
        <v>0</v>
      </c>
      <c r="T267" s="1383">
        <f t="shared" ref="T267:X267" si="491">$AE267*T$27</f>
        <v>0</v>
      </c>
      <c r="U267" s="1383">
        <f t="shared" si="491"/>
        <v>0</v>
      </c>
      <c r="V267" s="1383">
        <f t="shared" si="491"/>
        <v>0</v>
      </c>
      <c r="W267" s="1383">
        <f t="shared" si="491"/>
        <v>0</v>
      </c>
      <c r="X267" s="1383">
        <f t="shared" si="491"/>
        <v>0</v>
      </c>
      <c r="Y267" s="1383">
        <f t="shared" si="5"/>
        <v>0</v>
      </c>
      <c r="Z267" s="1383">
        <f t="shared" si="6"/>
        <v>0</v>
      </c>
      <c r="AA267" s="1383">
        <f t="shared" si="7"/>
        <v>0</v>
      </c>
      <c r="AB267" s="1383">
        <f t="shared" si="8"/>
        <v>0</v>
      </c>
      <c r="AC267" s="5">
        <f t="shared" si="9"/>
        <v>240</v>
      </c>
      <c r="AD267" s="1383">
        <f t="shared" si="10"/>
        <v>0</v>
      </c>
      <c r="AE267" s="1383">
        <f t="shared" si="11"/>
        <v>0</v>
      </c>
      <c r="AF267" s="1305" t="e">
        <f t="shared" si="12"/>
        <v>#DIV/0!</v>
      </c>
      <c r="AG267" s="1305" t="e">
        <f t="shared" si="13"/>
        <v>#DIV/0!</v>
      </c>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row>
    <row r="268" spans="1:57" ht="14.25" customHeight="1">
      <c r="A268" s="1376">
        <v>44071</v>
      </c>
      <c r="B268" s="1301"/>
      <c r="C268" s="1372"/>
      <c r="D268" s="1376">
        <v>43706</v>
      </c>
      <c r="E268" s="1357"/>
      <c r="F268" s="5"/>
      <c r="G268" s="5"/>
      <c r="H268" s="1372"/>
      <c r="I268" s="1303"/>
      <c r="J268" s="1301"/>
      <c r="K268" s="1376"/>
      <c r="L268" s="1372"/>
      <c r="M268" s="1382">
        <f t="shared" si="2"/>
        <v>44072</v>
      </c>
      <c r="N268" s="1354">
        <f t="shared" si="1"/>
        <v>0</v>
      </c>
      <c r="O268" s="1383">
        <f t="shared" ref="O268:S268" si="492">$AD268*O$27</f>
        <v>0</v>
      </c>
      <c r="P268" s="1383">
        <f t="shared" si="492"/>
        <v>0</v>
      </c>
      <c r="Q268" s="1383">
        <f t="shared" si="492"/>
        <v>0</v>
      </c>
      <c r="R268" s="1383">
        <f t="shared" si="492"/>
        <v>0</v>
      </c>
      <c r="S268" s="1383">
        <f t="shared" si="492"/>
        <v>0</v>
      </c>
      <c r="T268" s="1383">
        <f t="shared" ref="T268:X268" si="493">$AE268*T$27</f>
        <v>0</v>
      </c>
      <c r="U268" s="1383">
        <f t="shared" si="493"/>
        <v>0</v>
      </c>
      <c r="V268" s="1383">
        <f t="shared" si="493"/>
        <v>0</v>
      </c>
      <c r="W268" s="1383">
        <f t="shared" si="493"/>
        <v>0</v>
      </c>
      <c r="X268" s="1383">
        <f t="shared" si="493"/>
        <v>0</v>
      </c>
      <c r="Y268" s="1383">
        <f t="shared" si="5"/>
        <v>0</v>
      </c>
      <c r="Z268" s="1383">
        <f t="shared" si="6"/>
        <v>0</v>
      </c>
      <c r="AA268" s="1383">
        <f t="shared" si="7"/>
        <v>0</v>
      </c>
      <c r="AB268" s="1383">
        <f t="shared" si="8"/>
        <v>0</v>
      </c>
      <c r="AC268" s="5">
        <f t="shared" si="9"/>
        <v>241</v>
      </c>
      <c r="AD268" s="1383">
        <f t="shared" si="10"/>
        <v>0</v>
      </c>
      <c r="AE268" s="1383">
        <f t="shared" si="11"/>
        <v>0</v>
      </c>
      <c r="AF268" s="1305" t="e">
        <f t="shared" si="12"/>
        <v>#DIV/0!</v>
      </c>
      <c r="AG268" s="1305" t="e">
        <f t="shared" si="13"/>
        <v>#DIV/0!</v>
      </c>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row>
    <row r="269" spans="1:57" ht="14.25" customHeight="1">
      <c r="A269" s="1376">
        <v>44072</v>
      </c>
      <c r="B269" s="1301"/>
      <c r="C269" s="1372"/>
      <c r="D269" s="1376">
        <v>43707</v>
      </c>
      <c r="E269" s="1357"/>
      <c r="F269" s="5"/>
      <c r="G269" s="5"/>
      <c r="H269" s="1372"/>
      <c r="I269" s="1303"/>
      <c r="J269" s="1301"/>
      <c r="K269" s="1376"/>
      <c r="L269" s="1372"/>
      <c r="M269" s="1382">
        <f t="shared" si="2"/>
        <v>44073</v>
      </c>
      <c r="N269" s="1354">
        <f t="shared" si="1"/>
        <v>0</v>
      </c>
      <c r="O269" s="1383">
        <f t="shared" ref="O269:S269" si="494">$AD269*O$27</f>
        <v>0</v>
      </c>
      <c r="P269" s="1383">
        <f t="shared" si="494"/>
        <v>0</v>
      </c>
      <c r="Q269" s="1383">
        <f t="shared" si="494"/>
        <v>0</v>
      </c>
      <c r="R269" s="1383">
        <f t="shared" si="494"/>
        <v>0</v>
      </c>
      <c r="S269" s="1383">
        <f t="shared" si="494"/>
        <v>0</v>
      </c>
      <c r="T269" s="1383">
        <f t="shared" ref="T269:X269" si="495">$AE269*T$27</f>
        <v>0</v>
      </c>
      <c r="U269" s="1383">
        <f t="shared" si="495"/>
        <v>0</v>
      </c>
      <c r="V269" s="1383">
        <f t="shared" si="495"/>
        <v>0</v>
      </c>
      <c r="W269" s="1383">
        <f t="shared" si="495"/>
        <v>0</v>
      </c>
      <c r="X269" s="1383">
        <f t="shared" si="495"/>
        <v>0</v>
      </c>
      <c r="Y269" s="1383">
        <f t="shared" si="5"/>
        <v>0</v>
      </c>
      <c r="Z269" s="1383">
        <f t="shared" si="6"/>
        <v>0</v>
      </c>
      <c r="AA269" s="1383">
        <f t="shared" si="7"/>
        <v>0</v>
      </c>
      <c r="AB269" s="1383">
        <f t="shared" si="8"/>
        <v>0</v>
      </c>
      <c r="AC269" s="5">
        <f t="shared" si="9"/>
        <v>242</v>
      </c>
      <c r="AD269" s="1383">
        <f t="shared" si="10"/>
        <v>0</v>
      </c>
      <c r="AE269" s="1383">
        <f t="shared" si="11"/>
        <v>0</v>
      </c>
      <c r="AF269" s="1305" t="e">
        <f t="shared" si="12"/>
        <v>#DIV/0!</v>
      </c>
      <c r="AG269" s="1305" t="e">
        <f t="shared" si="13"/>
        <v>#DIV/0!</v>
      </c>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row>
    <row r="270" spans="1:57" ht="14.25" customHeight="1">
      <c r="A270" s="1376">
        <v>44073</v>
      </c>
      <c r="B270" s="1301"/>
      <c r="C270" s="1384"/>
      <c r="D270" s="1376">
        <v>43708</v>
      </c>
      <c r="E270" s="1357"/>
      <c r="F270" s="5"/>
      <c r="G270" s="5"/>
      <c r="H270" s="1384"/>
      <c r="I270" s="1303"/>
      <c r="J270" s="1301"/>
      <c r="K270" s="1376"/>
      <c r="L270" s="1384"/>
      <c r="M270" s="1382">
        <f t="shared" si="2"/>
        <v>44074</v>
      </c>
      <c r="N270" s="1354">
        <f t="shared" si="1"/>
        <v>0</v>
      </c>
      <c r="O270" s="1383">
        <f t="shared" ref="O270:S270" si="496">$AD270*O$27</f>
        <v>0</v>
      </c>
      <c r="P270" s="1383">
        <f t="shared" si="496"/>
        <v>0</v>
      </c>
      <c r="Q270" s="1383">
        <f t="shared" si="496"/>
        <v>0</v>
      </c>
      <c r="R270" s="1383">
        <f t="shared" si="496"/>
        <v>0</v>
      </c>
      <c r="S270" s="1383">
        <f t="shared" si="496"/>
        <v>0</v>
      </c>
      <c r="T270" s="1383">
        <f t="shared" ref="T270:X270" si="497">$AE270*T$27</f>
        <v>0</v>
      </c>
      <c r="U270" s="1383">
        <f t="shared" si="497"/>
        <v>0</v>
      </c>
      <c r="V270" s="1383">
        <f t="shared" si="497"/>
        <v>0</v>
      </c>
      <c r="W270" s="1383">
        <f t="shared" si="497"/>
        <v>0</v>
      </c>
      <c r="X270" s="1383">
        <f t="shared" si="497"/>
        <v>0</v>
      </c>
      <c r="Y270" s="1383">
        <f t="shared" si="5"/>
        <v>0</v>
      </c>
      <c r="Z270" s="1383">
        <f t="shared" si="6"/>
        <v>0</v>
      </c>
      <c r="AA270" s="1383">
        <f t="shared" si="7"/>
        <v>0</v>
      </c>
      <c r="AB270" s="1383">
        <f t="shared" si="8"/>
        <v>0</v>
      </c>
      <c r="AC270" s="5">
        <f t="shared" si="9"/>
        <v>243</v>
      </c>
      <c r="AD270" s="1383">
        <f t="shared" si="10"/>
        <v>0</v>
      </c>
      <c r="AE270" s="1383">
        <f t="shared" si="11"/>
        <v>0</v>
      </c>
      <c r="AF270" s="1305" t="e">
        <f t="shared" si="12"/>
        <v>#DIV/0!</v>
      </c>
      <c r="AG270" s="1305" t="e">
        <f t="shared" si="13"/>
        <v>#DIV/0!</v>
      </c>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row>
    <row r="271" spans="1:57" ht="14.25" customHeight="1">
      <c r="A271" s="1376">
        <v>44074</v>
      </c>
      <c r="B271" s="1301"/>
      <c r="C271" s="1302"/>
      <c r="D271" s="1376">
        <v>43709</v>
      </c>
      <c r="E271" s="1357"/>
      <c r="F271" s="5"/>
      <c r="G271" s="5"/>
      <c r="H271" s="1302"/>
      <c r="I271" s="1303"/>
      <c r="J271" s="1301"/>
      <c r="K271" s="1376"/>
      <c r="L271" s="1302"/>
      <c r="M271" s="1382">
        <f t="shared" si="2"/>
        <v>44075</v>
      </c>
      <c r="N271" s="1354">
        <f t="shared" si="1"/>
        <v>0</v>
      </c>
      <c r="O271" s="1383">
        <f t="shared" ref="O271:S271" si="498">$AD271*O$27</f>
        <v>0</v>
      </c>
      <c r="P271" s="1383">
        <f t="shared" si="498"/>
        <v>0</v>
      </c>
      <c r="Q271" s="1383">
        <f t="shared" si="498"/>
        <v>0</v>
      </c>
      <c r="R271" s="1383">
        <f t="shared" si="498"/>
        <v>0</v>
      </c>
      <c r="S271" s="1383">
        <f t="shared" si="498"/>
        <v>0</v>
      </c>
      <c r="T271" s="1383">
        <f t="shared" ref="T271:X271" si="499">$AE271*T$27</f>
        <v>0</v>
      </c>
      <c r="U271" s="1383">
        <f t="shared" si="499"/>
        <v>0</v>
      </c>
      <c r="V271" s="1383">
        <f t="shared" si="499"/>
        <v>0</v>
      </c>
      <c r="W271" s="1383">
        <f t="shared" si="499"/>
        <v>0</v>
      </c>
      <c r="X271" s="1383">
        <f t="shared" si="499"/>
        <v>0</v>
      </c>
      <c r="Y271" s="1383">
        <f t="shared" si="5"/>
        <v>0</v>
      </c>
      <c r="Z271" s="1383">
        <f t="shared" si="6"/>
        <v>0</v>
      </c>
      <c r="AA271" s="1383">
        <f t="shared" si="7"/>
        <v>0</v>
      </c>
      <c r="AB271" s="1383">
        <f t="shared" si="8"/>
        <v>0</v>
      </c>
      <c r="AC271" s="5">
        <f t="shared" si="9"/>
        <v>244</v>
      </c>
      <c r="AD271" s="1383">
        <f t="shared" si="10"/>
        <v>0</v>
      </c>
      <c r="AE271" s="1383">
        <f t="shared" si="11"/>
        <v>0</v>
      </c>
      <c r="AF271" s="1305" t="e">
        <f t="shared" si="12"/>
        <v>#DIV/0!</v>
      </c>
      <c r="AG271" s="1305" t="e">
        <f t="shared" si="13"/>
        <v>#DIV/0!</v>
      </c>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row>
    <row r="272" spans="1:57" ht="14.25" customHeight="1">
      <c r="A272" s="1376">
        <v>44075</v>
      </c>
      <c r="B272" s="1301"/>
      <c r="C272" s="1302"/>
      <c r="D272" s="1376">
        <v>43710</v>
      </c>
      <c r="E272" s="1357"/>
      <c r="F272" s="5"/>
      <c r="G272" s="5"/>
      <c r="H272" s="1302"/>
      <c r="I272" s="1303"/>
      <c r="J272" s="1301"/>
      <c r="K272" s="1376"/>
      <c r="L272" s="1302"/>
      <c r="M272" s="1382">
        <f t="shared" si="2"/>
        <v>44076</v>
      </c>
      <c r="N272" s="1354">
        <f t="shared" si="1"/>
        <v>0</v>
      </c>
      <c r="O272" s="1383">
        <f t="shared" ref="O272:S272" si="500">$AD272*O$27</f>
        <v>0</v>
      </c>
      <c r="P272" s="1383">
        <f t="shared" si="500"/>
        <v>0</v>
      </c>
      <c r="Q272" s="1383">
        <f t="shared" si="500"/>
        <v>0</v>
      </c>
      <c r="R272" s="1383">
        <f t="shared" si="500"/>
        <v>0</v>
      </c>
      <c r="S272" s="1383">
        <f t="shared" si="500"/>
        <v>0</v>
      </c>
      <c r="T272" s="1383">
        <f t="shared" ref="T272:X272" si="501">$AE272*T$27</f>
        <v>0</v>
      </c>
      <c r="U272" s="1383">
        <f t="shared" si="501"/>
        <v>0</v>
      </c>
      <c r="V272" s="1383">
        <f t="shared" si="501"/>
        <v>0</v>
      </c>
      <c r="W272" s="1383">
        <f t="shared" si="501"/>
        <v>0</v>
      </c>
      <c r="X272" s="1383">
        <f t="shared" si="501"/>
        <v>0</v>
      </c>
      <c r="Y272" s="1383">
        <f t="shared" si="5"/>
        <v>0</v>
      </c>
      <c r="Z272" s="1383">
        <f t="shared" si="6"/>
        <v>0</v>
      </c>
      <c r="AA272" s="1383">
        <f t="shared" si="7"/>
        <v>0</v>
      </c>
      <c r="AB272" s="1383">
        <f t="shared" si="8"/>
        <v>0</v>
      </c>
      <c r="AC272" s="5">
        <f t="shared" si="9"/>
        <v>245</v>
      </c>
      <c r="AD272" s="1383">
        <f t="shared" si="10"/>
        <v>0</v>
      </c>
      <c r="AE272" s="1383">
        <f t="shared" si="11"/>
        <v>0</v>
      </c>
      <c r="AF272" s="1305" t="e">
        <f t="shared" si="12"/>
        <v>#DIV/0!</v>
      </c>
      <c r="AG272" s="1305" t="e">
        <f t="shared" si="13"/>
        <v>#DIV/0!</v>
      </c>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row>
    <row r="273" spans="1:57" ht="14.25" customHeight="1">
      <c r="A273" s="1376">
        <v>44076</v>
      </c>
      <c r="B273" s="1301"/>
      <c r="C273" s="1302"/>
      <c r="D273" s="1376">
        <v>43711</v>
      </c>
      <c r="E273" s="1357"/>
      <c r="F273" s="5"/>
      <c r="G273" s="5"/>
      <c r="H273" s="1302"/>
      <c r="I273" s="1303"/>
      <c r="J273" s="1301"/>
      <c r="K273" s="1376"/>
      <c r="L273" s="1302"/>
      <c r="M273" s="1382">
        <f t="shared" si="2"/>
        <v>44077</v>
      </c>
      <c r="N273" s="1354">
        <f t="shared" si="1"/>
        <v>0</v>
      </c>
      <c r="O273" s="1383">
        <f t="shared" ref="O273:S273" si="502">$AD273*O$27</f>
        <v>0</v>
      </c>
      <c r="P273" s="1383">
        <f t="shared" si="502"/>
        <v>0</v>
      </c>
      <c r="Q273" s="1383">
        <f t="shared" si="502"/>
        <v>0</v>
      </c>
      <c r="R273" s="1383">
        <f t="shared" si="502"/>
        <v>0</v>
      </c>
      <c r="S273" s="1383">
        <f t="shared" si="502"/>
        <v>0</v>
      </c>
      <c r="T273" s="1383">
        <f t="shared" ref="T273:X273" si="503">$AE273*T$27</f>
        <v>0</v>
      </c>
      <c r="U273" s="1383">
        <f t="shared" si="503"/>
        <v>0</v>
      </c>
      <c r="V273" s="1383">
        <f t="shared" si="503"/>
        <v>0</v>
      </c>
      <c r="W273" s="1383">
        <f t="shared" si="503"/>
        <v>0</v>
      </c>
      <c r="X273" s="1383">
        <f t="shared" si="503"/>
        <v>0</v>
      </c>
      <c r="Y273" s="1383">
        <f t="shared" si="5"/>
        <v>0</v>
      </c>
      <c r="Z273" s="1383">
        <f t="shared" si="6"/>
        <v>0</v>
      </c>
      <c r="AA273" s="1383">
        <f t="shared" si="7"/>
        <v>0</v>
      </c>
      <c r="AB273" s="1383">
        <f t="shared" si="8"/>
        <v>0</v>
      </c>
      <c r="AC273" s="5">
        <f t="shared" si="9"/>
        <v>246</v>
      </c>
      <c r="AD273" s="1383">
        <f t="shared" si="10"/>
        <v>0</v>
      </c>
      <c r="AE273" s="1383">
        <f t="shared" si="11"/>
        <v>0</v>
      </c>
      <c r="AF273" s="1305" t="e">
        <f t="shared" si="12"/>
        <v>#DIV/0!</v>
      </c>
      <c r="AG273" s="1305" t="e">
        <f t="shared" si="13"/>
        <v>#DIV/0!</v>
      </c>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row>
    <row r="274" spans="1:57" ht="14.25" customHeight="1">
      <c r="A274" s="1376">
        <v>44077</v>
      </c>
      <c r="B274" s="1301"/>
      <c r="C274" s="1302"/>
      <c r="D274" s="1376">
        <v>43712</v>
      </c>
      <c r="E274" s="1357"/>
      <c r="F274" s="5"/>
      <c r="G274" s="5"/>
      <c r="H274" s="1302"/>
      <c r="I274" s="1303"/>
      <c r="J274" s="1301"/>
      <c r="K274" s="1376"/>
      <c r="L274" s="1302"/>
      <c r="M274" s="1382">
        <f t="shared" si="2"/>
        <v>44078</v>
      </c>
      <c r="N274" s="1354">
        <f t="shared" si="1"/>
        <v>0</v>
      </c>
      <c r="O274" s="1383">
        <f t="shared" ref="O274:S274" si="504">$AD274*O$27</f>
        <v>0</v>
      </c>
      <c r="P274" s="1383">
        <f t="shared" si="504"/>
        <v>0</v>
      </c>
      <c r="Q274" s="1383">
        <f t="shared" si="504"/>
        <v>0</v>
      </c>
      <c r="R274" s="1383">
        <f t="shared" si="504"/>
        <v>0</v>
      </c>
      <c r="S274" s="1383">
        <f t="shared" si="504"/>
        <v>0</v>
      </c>
      <c r="T274" s="1383">
        <f t="shared" ref="T274:X274" si="505">$AE274*T$27</f>
        <v>0</v>
      </c>
      <c r="U274" s="1383">
        <f t="shared" si="505"/>
        <v>0</v>
      </c>
      <c r="V274" s="1383">
        <f t="shared" si="505"/>
        <v>0</v>
      </c>
      <c r="W274" s="1383">
        <f t="shared" si="505"/>
        <v>0</v>
      </c>
      <c r="X274" s="1383">
        <f t="shared" si="505"/>
        <v>0</v>
      </c>
      <c r="Y274" s="1383">
        <f t="shared" si="5"/>
        <v>0</v>
      </c>
      <c r="Z274" s="1383">
        <f t="shared" si="6"/>
        <v>0</v>
      </c>
      <c r="AA274" s="1383">
        <f t="shared" si="7"/>
        <v>0</v>
      </c>
      <c r="AB274" s="1383">
        <f t="shared" si="8"/>
        <v>0</v>
      </c>
      <c r="AC274" s="5">
        <f t="shared" si="9"/>
        <v>247</v>
      </c>
      <c r="AD274" s="1383">
        <f t="shared" si="10"/>
        <v>0</v>
      </c>
      <c r="AE274" s="1383">
        <f t="shared" si="11"/>
        <v>0</v>
      </c>
      <c r="AF274" s="1305" t="e">
        <f t="shared" si="12"/>
        <v>#DIV/0!</v>
      </c>
      <c r="AG274" s="1305" t="e">
        <f t="shared" si="13"/>
        <v>#DIV/0!</v>
      </c>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row>
    <row r="275" spans="1:57" ht="14.25" customHeight="1">
      <c r="A275" s="1376">
        <v>44078</v>
      </c>
      <c r="B275" s="1301"/>
      <c r="C275" s="1302"/>
      <c r="D275" s="1376">
        <v>43713</v>
      </c>
      <c r="E275" s="1357"/>
      <c r="F275" s="5"/>
      <c r="G275" s="5"/>
      <c r="H275" s="1302"/>
      <c r="I275" s="1303"/>
      <c r="J275" s="1301"/>
      <c r="K275" s="1376"/>
      <c r="L275" s="1302"/>
      <c r="M275" s="1382">
        <f t="shared" si="2"/>
        <v>44079</v>
      </c>
      <c r="N275" s="1354">
        <f t="shared" si="1"/>
        <v>0</v>
      </c>
      <c r="O275" s="1383">
        <f t="shared" ref="O275:S275" si="506">$AD275*O$27</f>
        <v>0</v>
      </c>
      <c r="P275" s="1383">
        <f t="shared" si="506"/>
        <v>0</v>
      </c>
      <c r="Q275" s="1383">
        <f t="shared" si="506"/>
        <v>0</v>
      </c>
      <c r="R275" s="1383">
        <f t="shared" si="506"/>
        <v>0</v>
      </c>
      <c r="S275" s="1383">
        <f t="shared" si="506"/>
        <v>0</v>
      </c>
      <c r="T275" s="1383">
        <f t="shared" ref="T275:X275" si="507">$AE275*T$27</f>
        <v>0</v>
      </c>
      <c r="U275" s="1383">
        <f t="shared" si="507"/>
        <v>0</v>
      </c>
      <c r="V275" s="1383">
        <f t="shared" si="507"/>
        <v>0</v>
      </c>
      <c r="W275" s="1383">
        <f t="shared" si="507"/>
        <v>0</v>
      </c>
      <c r="X275" s="1383">
        <f t="shared" si="507"/>
        <v>0</v>
      </c>
      <c r="Y275" s="1383">
        <f t="shared" si="5"/>
        <v>0</v>
      </c>
      <c r="Z275" s="1383">
        <f t="shared" si="6"/>
        <v>0</v>
      </c>
      <c r="AA275" s="1383">
        <f t="shared" si="7"/>
        <v>0</v>
      </c>
      <c r="AB275" s="1383">
        <f t="shared" si="8"/>
        <v>0</v>
      </c>
      <c r="AC275" s="5">
        <f t="shared" si="9"/>
        <v>248</v>
      </c>
      <c r="AD275" s="1383">
        <f t="shared" si="10"/>
        <v>0</v>
      </c>
      <c r="AE275" s="1383">
        <f t="shared" si="11"/>
        <v>0</v>
      </c>
      <c r="AF275" s="1305" t="e">
        <f t="shared" si="12"/>
        <v>#DIV/0!</v>
      </c>
      <c r="AG275" s="1305" t="e">
        <f t="shared" si="13"/>
        <v>#DIV/0!</v>
      </c>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row>
    <row r="276" spans="1:57" ht="14.25" customHeight="1">
      <c r="A276" s="1376">
        <v>44079</v>
      </c>
      <c r="B276" s="1301"/>
      <c r="C276" s="1302"/>
      <c r="D276" s="1376">
        <v>43714</v>
      </c>
      <c r="E276" s="1357"/>
      <c r="F276" s="5"/>
      <c r="G276" s="5"/>
      <c r="H276" s="1302"/>
      <c r="I276" s="1303"/>
      <c r="J276" s="1301"/>
      <c r="K276" s="1376"/>
      <c r="L276" s="1302"/>
      <c r="M276" s="1382">
        <f t="shared" si="2"/>
        <v>44080</v>
      </c>
      <c r="N276" s="1354">
        <f t="shared" si="1"/>
        <v>0</v>
      </c>
      <c r="O276" s="1383">
        <f t="shared" ref="O276:S276" si="508">$AD276*O$27</f>
        <v>0</v>
      </c>
      <c r="P276" s="1383">
        <f t="shared" si="508"/>
        <v>0</v>
      </c>
      <c r="Q276" s="1383">
        <f t="shared" si="508"/>
        <v>0</v>
      </c>
      <c r="R276" s="1383">
        <f t="shared" si="508"/>
        <v>0</v>
      </c>
      <c r="S276" s="1383">
        <f t="shared" si="508"/>
        <v>0</v>
      </c>
      <c r="T276" s="1383">
        <f t="shared" ref="T276:X276" si="509">$AE276*T$27</f>
        <v>0</v>
      </c>
      <c r="U276" s="1383">
        <f t="shared" si="509"/>
        <v>0</v>
      </c>
      <c r="V276" s="1383">
        <f t="shared" si="509"/>
        <v>0</v>
      </c>
      <c r="W276" s="1383">
        <f t="shared" si="509"/>
        <v>0</v>
      </c>
      <c r="X276" s="1383">
        <f t="shared" si="509"/>
        <v>0</v>
      </c>
      <c r="Y276" s="1383">
        <f t="shared" si="5"/>
        <v>0</v>
      </c>
      <c r="Z276" s="1383">
        <f t="shared" si="6"/>
        <v>0</v>
      </c>
      <c r="AA276" s="1383">
        <f t="shared" si="7"/>
        <v>0</v>
      </c>
      <c r="AB276" s="1383">
        <f t="shared" si="8"/>
        <v>0</v>
      </c>
      <c r="AC276" s="5">
        <f t="shared" si="9"/>
        <v>249</v>
      </c>
      <c r="AD276" s="1383">
        <f t="shared" si="10"/>
        <v>0</v>
      </c>
      <c r="AE276" s="1383">
        <f t="shared" si="11"/>
        <v>0</v>
      </c>
      <c r="AF276" s="1305" t="e">
        <f t="shared" si="12"/>
        <v>#DIV/0!</v>
      </c>
      <c r="AG276" s="1305" t="e">
        <f t="shared" si="13"/>
        <v>#DIV/0!</v>
      </c>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row>
    <row r="277" spans="1:57" ht="14.25" customHeight="1">
      <c r="A277" s="1376">
        <v>44080</v>
      </c>
      <c r="B277" s="1301"/>
      <c r="C277" s="1302"/>
      <c r="D277" s="1376">
        <v>43715</v>
      </c>
      <c r="E277" s="1357"/>
      <c r="F277" s="5"/>
      <c r="G277" s="5"/>
      <c r="H277" s="1302"/>
      <c r="I277" s="1303"/>
      <c r="J277" s="1301"/>
      <c r="K277" s="1376"/>
      <c r="L277" s="1302"/>
      <c r="M277" s="1382">
        <f t="shared" si="2"/>
        <v>44081</v>
      </c>
      <c r="N277" s="1354">
        <f t="shared" si="1"/>
        <v>0</v>
      </c>
      <c r="O277" s="1383">
        <f t="shared" ref="O277:S277" si="510">$AD277*O$27</f>
        <v>0</v>
      </c>
      <c r="P277" s="1383">
        <f t="shared" si="510"/>
        <v>0</v>
      </c>
      <c r="Q277" s="1383">
        <f t="shared" si="510"/>
        <v>0</v>
      </c>
      <c r="R277" s="1383">
        <f t="shared" si="510"/>
        <v>0</v>
      </c>
      <c r="S277" s="1383">
        <f t="shared" si="510"/>
        <v>0</v>
      </c>
      <c r="T277" s="1383">
        <f t="shared" ref="T277:X277" si="511">$AE277*T$27</f>
        <v>0</v>
      </c>
      <c r="U277" s="1383">
        <f t="shared" si="511"/>
        <v>0</v>
      </c>
      <c r="V277" s="1383">
        <f t="shared" si="511"/>
        <v>0</v>
      </c>
      <c r="W277" s="1383">
        <f t="shared" si="511"/>
        <v>0</v>
      </c>
      <c r="X277" s="1383">
        <f t="shared" si="511"/>
        <v>0</v>
      </c>
      <c r="Y277" s="1383">
        <f t="shared" si="5"/>
        <v>0</v>
      </c>
      <c r="Z277" s="1383">
        <f t="shared" si="6"/>
        <v>0</v>
      </c>
      <c r="AA277" s="1383">
        <f t="shared" si="7"/>
        <v>0</v>
      </c>
      <c r="AB277" s="1383">
        <f t="shared" si="8"/>
        <v>0</v>
      </c>
      <c r="AC277" s="5">
        <f t="shared" si="9"/>
        <v>250</v>
      </c>
      <c r="AD277" s="1383">
        <f t="shared" si="10"/>
        <v>0</v>
      </c>
      <c r="AE277" s="1383">
        <f t="shared" si="11"/>
        <v>0</v>
      </c>
      <c r="AF277" s="1305" t="e">
        <f t="shared" si="12"/>
        <v>#DIV/0!</v>
      </c>
      <c r="AG277" s="1305" t="e">
        <f t="shared" si="13"/>
        <v>#DIV/0!</v>
      </c>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row>
    <row r="278" spans="1:57" ht="14.25" customHeight="1">
      <c r="A278" s="1376">
        <v>44081</v>
      </c>
      <c r="B278" s="1301"/>
      <c r="C278" s="1302"/>
      <c r="D278" s="1376">
        <v>43716</v>
      </c>
      <c r="E278" s="1357"/>
      <c r="F278" s="5"/>
      <c r="G278" s="5"/>
      <c r="H278" s="1302"/>
      <c r="I278" s="1303"/>
      <c r="J278" s="1301"/>
      <c r="K278" s="1376"/>
      <c r="L278" s="1302"/>
      <c r="M278" s="1382">
        <f t="shared" si="2"/>
        <v>44082</v>
      </c>
      <c r="N278" s="1354">
        <f t="shared" si="1"/>
        <v>0</v>
      </c>
      <c r="O278" s="1383">
        <f t="shared" ref="O278:S278" si="512">$AD278*O$27</f>
        <v>0</v>
      </c>
      <c r="P278" s="1383">
        <f t="shared" si="512"/>
        <v>0</v>
      </c>
      <c r="Q278" s="1383">
        <f t="shared" si="512"/>
        <v>0</v>
      </c>
      <c r="R278" s="1383">
        <f t="shared" si="512"/>
        <v>0</v>
      </c>
      <c r="S278" s="1383">
        <f t="shared" si="512"/>
        <v>0</v>
      </c>
      <c r="T278" s="1383">
        <f t="shared" ref="T278:X278" si="513">$AE278*T$27</f>
        <v>0</v>
      </c>
      <c r="U278" s="1383">
        <f t="shared" si="513"/>
        <v>0</v>
      </c>
      <c r="V278" s="1383">
        <f t="shared" si="513"/>
        <v>0</v>
      </c>
      <c r="W278" s="1383">
        <f t="shared" si="513"/>
        <v>0</v>
      </c>
      <c r="X278" s="1383">
        <f t="shared" si="513"/>
        <v>0</v>
      </c>
      <c r="Y278" s="1383">
        <f t="shared" si="5"/>
        <v>0</v>
      </c>
      <c r="Z278" s="1383">
        <f t="shared" si="6"/>
        <v>0</v>
      </c>
      <c r="AA278" s="1383">
        <f t="shared" si="7"/>
        <v>0</v>
      </c>
      <c r="AB278" s="1383">
        <f t="shared" si="8"/>
        <v>0</v>
      </c>
      <c r="AC278" s="5">
        <f t="shared" si="9"/>
        <v>251</v>
      </c>
      <c r="AD278" s="1383">
        <f t="shared" si="10"/>
        <v>0</v>
      </c>
      <c r="AE278" s="1383">
        <f t="shared" si="11"/>
        <v>0</v>
      </c>
      <c r="AF278" s="1305" t="e">
        <f t="shared" si="12"/>
        <v>#DIV/0!</v>
      </c>
      <c r="AG278" s="1305" t="e">
        <f t="shared" si="13"/>
        <v>#DIV/0!</v>
      </c>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row>
    <row r="279" spans="1:57" ht="14.25" customHeight="1">
      <c r="A279" s="1376">
        <v>44082</v>
      </c>
      <c r="B279" s="1301"/>
      <c r="C279" s="1302"/>
      <c r="D279" s="1376">
        <v>43717</v>
      </c>
      <c r="E279" s="1357"/>
      <c r="F279" s="5"/>
      <c r="G279" s="5"/>
      <c r="H279" s="1302"/>
      <c r="I279" s="1303"/>
      <c r="J279" s="1301"/>
      <c r="K279" s="1376"/>
      <c r="L279" s="1302"/>
      <c r="M279" s="1382">
        <f t="shared" si="2"/>
        <v>44083</v>
      </c>
      <c r="N279" s="1354">
        <f t="shared" si="1"/>
        <v>0</v>
      </c>
      <c r="O279" s="1383">
        <f t="shared" ref="O279:S279" si="514">$AD279*O$27</f>
        <v>0</v>
      </c>
      <c r="P279" s="1383">
        <f t="shared" si="514"/>
        <v>0</v>
      </c>
      <c r="Q279" s="1383">
        <f t="shared" si="514"/>
        <v>0</v>
      </c>
      <c r="R279" s="1383">
        <f t="shared" si="514"/>
        <v>0</v>
      </c>
      <c r="S279" s="1383">
        <f t="shared" si="514"/>
        <v>0</v>
      </c>
      <c r="T279" s="1383">
        <f t="shared" ref="T279:X279" si="515">$AE279*T$27</f>
        <v>0</v>
      </c>
      <c r="U279" s="1383">
        <f t="shared" si="515"/>
        <v>0</v>
      </c>
      <c r="V279" s="1383">
        <f t="shared" si="515"/>
        <v>0</v>
      </c>
      <c r="W279" s="1383">
        <f t="shared" si="515"/>
        <v>0</v>
      </c>
      <c r="X279" s="1383">
        <f t="shared" si="515"/>
        <v>0</v>
      </c>
      <c r="Y279" s="1383">
        <f t="shared" si="5"/>
        <v>0</v>
      </c>
      <c r="Z279" s="1383">
        <f t="shared" si="6"/>
        <v>0</v>
      </c>
      <c r="AA279" s="1383">
        <f t="shared" si="7"/>
        <v>0</v>
      </c>
      <c r="AB279" s="1383">
        <f t="shared" si="8"/>
        <v>0</v>
      </c>
      <c r="AC279" s="5">
        <f t="shared" si="9"/>
        <v>252</v>
      </c>
      <c r="AD279" s="1383">
        <f t="shared" si="10"/>
        <v>0</v>
      </c>
      <c r="AE279" s="1383">
        <f t="shared" si="11"/>
        <v>0</v>
      </c>
      <c r="AF279" s="1305" t="e">
        <f t="shared" si="12"/>
        <v>#DIV/0!</v>
      </c>
      <c r="AG279" s="1305" t="e">
        <f t="shared" si="13"/>
        <v>#DIV/0!</v>
      </c>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row>
    <row r="280" spans="1:57" ht="14.25" customHeight="1">
      <c r="A280" s="1376">
        <v>44083</v>
      </c>
      <c r="B280" s="1301"/>
      <c r="C280" s="1302"/>
      <c r="D280" s="1376">
        <v>43718</v>
      </c>
      <c r="E280" s="1357"/>
      <c r="F280" s="5"/>
      <c r="G280" s="5"/>
      <c r="H280" s="1302"/>
      <c r="I280" s="1303"/>
      <c r="J280" s="1301"/>
      <c r="K280" s="1376"/>
      <c r="L280" s="1302"/>
      <c r="M280" s="1382">
        <f t="shared" si="2"/>
        <v>44084</v>
      </c>
      <c r="N280" s="1354">
        <f t="shared" si="1"/>
        <v>0</v>
      </c>
      <c r="O280" s="1383">
        <f t="shared" ref="O280:S280" si="516">$AD280*O$27</f>
        <v>0</v>
      </c>
      <c r="P280" s="1383">
        <f t="shared" si="516"/>
        <v>0</v>
      </c>
      <c r="Q280" s="1383">
        <f t="shared" si="516"/>
        <v>0</v>
      </c>
      <c r="R280" s="1383">
        <f t="shared" si="516"/>
        <v>0</v>
      </c>
      <c r="S280" s="1383">
        <f t="shared" si="516"/>
        <v>0</v>
      </c>
      <c r="T280" s="1383">
        <f t="shared" ref="T280:X280" si="517">$AE280*T$27</f>
        <v>0</v>
      </c>
      <c r="U280" s="1383">
        <f t="shared" si="517"/>
        <v>0</v>
      </c>
      <c r="V280" s="1383">
        <f t="shared" si="517"/>
        <v>0</v>
      </c>
      <c r="W280" s="1383">
        <f t="shared" si="517"/>
        <v>0</v>
      </c>
      <c r="X280" s="1383">
        <f t="shared" si="517"/>
        <v>0</v>
      </c>
      <c r="Y280" s="1383">
        <f t="shared" si="5"/>
        <v>0</v>
      </c>
      <c r="Z280" s="1383">
        <f t="shared" si="6"/>
        <v>0</v>
      </c>
      <c r="AA280" s="1383">
        <f t="shared" si="7"/>
        <v>0</v>
      </c>
      <c r="AB280" s="1383">
        <f t="shared" si="8"/>
        <v>0</v>
      </c>
      <c r="AC280" s="5">
        <f t="shared" si="9"/>
        <v>253</v>
      </c>
      <c r="AD280" s="1383">
        <f t="shared" si="10"/>
        <v>0</v>
      </c>
      <c r="AE280" s="1383">
        <f t="shared" si="11"/>
        <v>0</v>
      </c>
      <c r="AF280" s="1305" t="e">
        <f t="shared" si="12"/>
        <v>#DIV/0!</v>
      </c>
      <c r="AG280" s="1305" t="e">
        <f t="shared" si="13"/>
        <v>#DIV/0!</v>
      </c>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row>
    <row r="281" spans="1:57" ht="14.25" customHeight="1">
      <c r="A281" s="1376">
        <v>44084</v>
      </c>
      <c r="B281" s="1301"/>
      <c r="C281" s="1302"/>
      <c r="D281" s="1376">
        <v>43719</v>
      </c>
      <c r="E281" s="1357"/>
      <c r="F281" s="5"/>
      <c r="G281" s="5"/>
      <c r="H281" s="1302"/>
      <c r="I281" s="1303"/>
      <c r="J281" s="1301"/>
      <c r="K281" s="1376"/>
      <c r="L281" s="1302"/>
      <c r="M281" s="1382">
        <f t="shared" si="2"/>
        <v>44085</v>
      </c>
      <c r="N281" s="1354">
        <f t="shared" si="1"/>
        <v>0</v>
      </c>
      <c r="O281" s="1383">
        <f t="shared" ref="O281:S281" si="518">$AD281*O$27</f>
        <v>0</v>
      </c>
      <c r="P281" s="1383">
        <f t="shared" si="518"/>
        <v>0</v>
      </c>
      <c r="Q281" s="1383">
        <f t="shared" si="518"/>
        <v>0</v>
      </c>
      <c r="R281" s="1383">
        <f t="shared" si="518"/>
        <v>0</v>
      </c>
      <c r="S281" s="1383">
        <f t="shared" si="518"/>
        <v>0</v>
      </c>
      <c r="T281" s="1383">
        <f t="shared" ref="T281:X281" si="519">$AE281*T$27</f>
        <v>0</v>
      </c>
      <c r="U281" s="1383">
        <f t="shared" si="519"/>
        <v>0</v>
      </c>
      <c r="V281" s="1383">
        <f t="shared" si="519"/>
        <v>0</v>
      </c>
      <c r="W281" s="1383">
        <f t="shared" si="519"/>
        <v>0</v>
      </c>
      <c r="X281" s="1383">
        <f t="shared" si="519"/>
        <v>0</v>
      </c>
      <c r="Y281" s="1383">
        <f t="shared" si="5"/>
        <v>0</v>
      </c>
      <c r="Z281" s="1383">
        <f t="shared" si="6"/>
        <v>0</v>
      </c>
      <c r="AA281" s="1383">
        <f t="shared" si="7"/>
        <v>0</v>
      </c>
      <c r="AB281" s="1383">
        <f t="shared" si="8"/>
        <v>0</v>
      </c>
      <c r="AC281" s="5">
        <f t="shared" si="9"/>
        <v>254</v>
      </c>
      <c r="AD281" s="1383">
        <f t="shared" si="10"/>
        <v>0</v>
      </c>
      <c r="AE281" s="1383">
        <f t="shared" si="11"/>
        <v>0</v>
      </c>
      <c r="AF281" s="1305" t="e">
        <f t="shared" si="12"/>
        <v>#DIV/0!</v>
      </c>
      <c r="AG281" s="1305" t="e">
        <f t="shared" si="13"/>
        <v>#DIV/0!</v>
      </c>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row>
    <row r="282" spans="1:57" ht="14.25" customHeight="1">
      <c r="A282" s="1376">
        <v>44085</v>
      </c>
      <c r="B282" s="1301"/>
      <c r="C282" s="1302"/>
      <c r="D282" s="1376">
        <v>43720</v>
      </c>
      <c r="E282" s="1357"/>
      <c r="F282" s="5"/>
      <c r="G282" s="5"/>
      <c r="H282" s="1302"/>
      <c r="I282" s="1303"/>
      <c r="J282" s="1301"/>
      <c r="K282" s="1376"/>
      <c r="L282" s="1302"/>
      <c r="M282" s="1382">
        <f t="shared" si="2"/>
        <v>44086</v>
      </c>
      <c r="N282" s="1354">
        <f t="shared" ref="N282:N536" si="520">VLOOKUP($M282,$A$27:$B$24073,2,TRUE)</f>
        <v>0</v>
      </c>
      <c r="O282" s="1383">
        <f t="shared" ref="O282:S282" si="521">$AD282*O$27</f>
        <v>0</v>
      </c>
      <c r="P282" s="1383">
        <f t="shared" si="521"/>
        <v>0</v>
      </c>
      <c r="Q282" s="1383">
        <f t="shared" si="521"/>
        <v>0</v>
      </c>
      <c r="R282" s="1383">
        <f t="shared" si="521"/>
        <v>0</v>
      </c>
      <c r="S282" s="1383">
        <f t="shared" si="521"/>
        <v>0</v>
      </c>
      <c r="T282" s="1383">
        <f t="shared" ref="T282:X282" si="522">$AE282*T$27</f>
        <v>0</v>
      </c>
      <c r="U282" s="1383">
        <f t="shared" si="522"/>
        <v>0</v>
      </c>
      <c r="V282" s="1383">
        <f t="shared" si="522"/>
        <v>0</v>
      </c>
      <c r="W282" s="1383">
        <f t="shared" si="522"/>
        <v>0</v>
      </c>
      <c r="X282" s="1383">
        <f t="shared" si="522"/>
        <v>0</v>
      </c>
      <c r="Y282" s="1383">
        <f t="shared" si="5"/>
        <v>0</v>
      </c>
      <c r="Z282" s="1383">
        <f t="shared" si="6"/>
        <v>0</v>
      </c>
      <c r="AA282" s="1383">
        <f t="shared" si="7"/>
        <v>0</v>
      </c>
      <c r="AB282" s="1383">
        <f t="shared" si="8"/>
        <v>0</v>
      </c>
      <c r="AC282" s="5">
        <f t="shared" si="9"/>
        <v>255</v>
      </c>
      <c r="AD282" s="1383">
        <f t="shared" si="10"/>
        <v>0</v>
      </c>
      <c r="AE282" s="1383">
        <f t="shared" si="11"/>
        <v>0</v>
      </c>
      <c r="AF282" s="1305" t="e">
        <f t="shared" si="12"/>
        <v>#DIV/0!</v>
      </c>
      <c r="AG282" s="1305" t="e">
        <f t="shared" si="13"/>
        <v>#DIV/0!</v>
      </c>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row>
    <row r="283" spans="1:57" ht="14.25" customHeight="1">
      <c r="A283" s="1376">
        <v>44086</v>
      </c>
      <c r="B283" s="1301"/>
      <c r="C283" s="1302"/>
      <c r="D283" s="1376">
        <v>43721</v>
      </c>
      <c r="E283" s="1357"/>
      <c r="F283" s="5"/>
      <c r="G283" s="5"/>
      <c r="H283" s="1302"/>
      <c r="I283" s="1303"/>
      <c r="J283" s="1301"/>
      <c r="K283" s="1376"/>
      <c r="L283" s="1302"/>
      <c r="M283" s="1382">
        <f t="shared" ref="M283:M537" si="523">M282+1</f>
        <v>44087</v>
      </c>
      <c r="N283" s="1354">
        <f t="shared" si="520"/>
        <v>0</v>
      </c>
      <c r="O283" s="1383">
        <f t="shared" ref="O283:S283" si="524">$AD283*O$27</f>
        <v>0</v>
      </c>
      <c r="P283" s="1383">
        <f t="shared" si="524"/>
        <v>0</v>
      </c>
      <c r="Q283" s="1383">
        <f t="shared" si="524"/>
        <v>0</v>
      </c>
      <c r="R283" s="1383">
        <f t="shared" si="524"/>
        <v>0</v>
      </c>
      <c r="S283" s="1383">
        <f t="shared" si="524"/>
        <v>0</v>
      </c>
      <c r="T283" s="1383">
        <f t="shared" ref="T283:X283" si="525">$AE283*T$27</f>
        <v>0</v>
      </c>
      <c r="U283" s="1383">
        <f t="shared" si="525"/>
        <v>0</v>
      </c>
      <c r="V283" s="1383">
        <f t="shared" si="525"/>
        <v>0</v>
      </c>
      <c r="W283" s="1383">
        <f t="shared" si="525"/>
        <v>0</v>
      </c>
      <c r="X283" s="1383">
        <f t="shared" si="525"/>
        <v>0</v>
      </c>
      <c r="Y283" s="1383">
        <f t="shared" ref="Y283:Y537" si="526">VLOOKUP($M283,$I$3:$K$231,2)</f>
        <v>0</v>
      </c>
      <c r="Z283" s="1383">
        <f t="shared" ref="Z283:Z537" si="527">VLOOKUP($M283+365,$I$3:$K$231,2)</f>
        <v>0</v>
      </c>
      <c r="AA283" s="1383">
        <f t="shared" ref="AA283:AA537" si="528">VLOOKUP($M283,$I$3:$K$231,3)</f>
        <v>0</v>
      </c>
      <c r="AB283" s="1383">
        <f t="shared" ref="AB283:AB537" si="529">VLOOKUP($M283+365,$I$3:$K$231,3)</f>
        <v>0</v>
      </c>
      <c r="AC283" s="5">
        <f t="shared" ref="AC283:AC537" si="530">M283-DATE(YEAR(M283),1,1)</f>
        <v>256</v>
      </c>
      <c r="AD283" s="1383">
        <f t="shared" ref="AD283:AD537" si="531">(Y283*(365-AC283)+Z283*AC283)/365</f>
        <v>0</v>
      </c>
      <c r="AE283" s="1383">
        <f t="shared" ref="AE283:AE537" si="532">(AA283*(365-AC283)+AB283*AC283)/365</f>
        <v>0</v>
      </c>
      <c r="AF283" s="1305" t="e">
        <f t="shared" ref="AF283:AF537" si="533">N283/AD283</f>
        <v>#DIV/0!</v>
      </c>
      <c r="AG283" s="1305" t="e">
        <f t="shared" ref="AG283:AG537" si="534">N283/AE283</f>
        <v>#DIV/0!</v>
      </c>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row>
    <row r="284" spans="1:57" ht="14.25" customHeight="1">
      <c r="A284" s="1376">
        <v>44087</v>
      </c>
      <c r="B284" s="1301"/>
      <c r="C284" s="1302"/>
      <c r="D284" s="1376">
        <v>43722</v>
      </c>
      <c r="E284" s="1357"/>
      <c r="F284" s="5"/>
      <c r="G284" s="5"/>
      <c r="H284" s="1302"/>
      <c r="I284" s="1303"/>
      <c r="J284" s="1301"/>
      <c r="K284" s="1376"/>
      <c r="L284" s="1302"/>
      <c r="M284" s="1382">
        <f t="shared" si="523"/>
        <v>44088</v>
      </c>
      <c r="N284" s="1354">
        <f t="shared" si="520"/>
        <v>0</v>
      </c>
      <c r="O284" s="1383">
        <f t="shared" ref="O284:S284" si="535">$AD284*O$27</f>
        <v>0</v>
      </c>
      <c r="P284" s="1383">
        <f t="shared" si="535"/>
        <v>0</v>
      </c>
      <c r="Q284" s="1383">
        <f t="shared" si="535"/>
        <v>0</v>
      </c>
      <c r="R284" s="1383">
        <f t="shared" si="535"/>
        <v>0</v>
      </c>
      <c r="S284" s="1383">
        <f t="shared" si="535"/>
        <v>0</v>
      </c>
      <c r="T284" s="1383">
        <f t="shared" ref="T284:X284" si="536">$AE284*T$27</f>
        <v>0</v>
      </c>
      <c r="U284" s="1383">
        <f t="shared" si="536"/>
        <v>0</v>
      </c>
      <c r="V284" s="1383">
        <f t="shared" si="536"/>
        <v>0</v>
      </c>
      <c r="W284" s="1383">
        <f t="shared" si="536"/>
        <v>0</v>
      </c>
      <c r="X284" s="1383">
        <f t="shared" si="536"/>
        <v>0</v>
      </c>
      <c r="Y284" s="1383">
        <f t="shared" si="526"/>
        <v>0</v>
      </c>
      <c r="Z284" s="1383">
        <f t="shared" si="527"/>
        <v>0</v>
      </c>
      <c r="AA284" s="1383">
        <f t="shared" si="528"/>
        <v>0</v>
      </c>
      <c r="AB284" s="1383">
        <f t="shared" si="529"/>
        <v>0</v>
      </c>
      <c r="AC284" s="5">
        <f t="shared" si="530"/>
        <v>257</v>
      </c>
      <c r="AD284" s="1383">
        <f t="shared" si="531"/>
        <v>0</v>
      </c>
      <c r="AE284" s="1383">
        <f t="shared" si="532"/>
        <v>0</v>
      </c>
      <c r="AF284" s="1305" t="e">
        <f t="shared" si="533"/>
        <v>#DIV/0!</v>
      </c>
      <c r="AG284" s="1305" t="e">
        <f t="shared" si="534"/>
        <v>#DIV/0!</v>
      </c>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row>
    <row r="285" spans="1:57" ht="14.25" customHeight="1">
      <c r="A285" s="1376">
        <v>44088</v>
      </c>
      <c r="B285" s="1301"/>
      <c r="C285" s="1302"/>
      <c r="D285" s="1376">
        <v>43723</v>
      </c>
      <c r="E285" s="1357"/>
      <c r="F285" s="5"/>
      <c r="G285" s="5"/>
      <c r="H285" s="1302"/>
      <c r="I285" s="1303"/>
      <c r="J285" s="1301"/>
      <c r="K285" s="1376"/>
      <c r="L285" s="1302"/>
      <c r="M285" s="1382">
        <f t="shared" si="523"/>
        <v>44089</v>
      </c>
      <c r="N285" s="1354">
        <f t="shared" si="520"/>
        <v>0</v>
      </c>
      <c r="O285" s="1383">
        <f t="shared" ref="O285:S285" si="537">$AD285*O$27</f>
        <v>0</v>
      </c>
      <c r="P285" s="1383">
        <f t="shared" si="537"/>
        <v>0</v>
      </c>
      <c r="Q285" s="1383">
        <f t="shared" si="537"/>
        <v>0</v>
      </c>
      <c r="R285" s="1383">
        <f t="shared" si="537"/>
        <v>0</v>
      </c>
      <c r="S285" s="1383">
        <f t="shared" si="537"/>
        <v>0</v>
      </c>
      <c r="T285" s="1383">
        <f t="shared" ref="T285:X285" si="538">$AE285*T$27</f>
        <v>0</v>
      </c>
      <c r="U285" s="1383">
        <f t="shared" si="538"/>
        <v>0</v>
      </c>
      <c r="V285" s="1383">
        <f t="shared" si="538"/>
        <v>0</v>
      </c>
      <c r="W285" s="1383">
        <f t="shared" si="538"/>
        <v>0</v>
      </c>
      <c r="X285" s="1383">
        <f t="shared" si="538"/>
        <v>0</v>
      </c>
      <c r="Y285" s="1383">
        <f t="shared" si="526"/>
        <v>0</v>
      </c>
      <c r="Z285" s="1383">
        <f t="shared" si="527"/>
        <v>0</v>
      </c>
      <c r="AA285" s="1383">
        <f t="shared" si="528"/>
        <v>0</v>
      </c>
      <c r="AB285" s="1383">
        <f t="shared" si="529"/>
        <v>0</v>
      </c>
      <c r="AC285" s="5">
        <f t="shared" si="530"/>
        <v>258</v>
      </c>
      <c r="AD285" s="1383">
        <f t="shared" si="531"/>
        <v>0</v>
      </c>
      <c r="AE285" s="1383">
        <f t="shared" si="532"/>
        <v>0</v>
      </c>
      <c r="AF285" s="1305" t="e">
        <f t="shared" si="533"/>
        <v>#DIV/0!</v>
      </c>
      <c r="AG285" s="1305" t="e">
        <f t="shared" si="534"/>
        <v>#DIV/0!</v>
      </c>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row>
    <row r="286" spans="1:57" ht="14.25" customHeight="1">
      <c r="A286" s="1376">
        <v>44089</v>
      </c>
      <c r="B286" s="1301"/>
      <c r="C286" s="1302"/>
      <c r="D286" s="1376">
        <v>43724</v>
      </c>
      <c r="E286" s="1357"/>
      <c r="F286" s="5"/>
      <c r="G286" s="5"/>
      <c r="H286" s="1302"/>
      <c r="I286" s="1303"/>
      <c r="J286" s="1301"/>
      <c r="K286" s="1376"/>
      <c r="L286" s="1302"/>
      <c r="M286" s="1382">
        <f t="shared" si="523"/>
        <v>44090</v>
      </c>
      <c r="N286" s="1354">
        <f t="shared" si="520"/>
        <v>0</v>
      </c>
      <c r="O286" s="1383">
        <f t="shared" ref="O286:S286" si="539">$AD286*O$27</f>
        <v>0</v>
      </c>
      <c r="P286" s="1383">
        <f t="shared" si="539"/>
        <v>0</v>
      </c>
      <c r="Q286" s="1383">
        <f t="shared" si="539"/>
        <v>0</v>
      </c>
      <c r="R286" s="1383">
        <f t="shared" si="539"/>
        <v>0</v>
      </c>
      <c r="S286" s="1383">
        <f t="shared" si="539"/>
        <v>0</v>
      </c>
      <c r="T286" s="1383">
        <f t="shared" ref="T286:X286" si="540">$AE286*T$27</f>
        <v>0</v>
      </c>
      <c r="U286" s="1383">
        <f t="shared" si="540"/>
        <v>0</v>
      </c>
      <c r="V286" s="1383">
        <f t="shared" si="540"/>
        <v>0</v>
      </c>
      <c r="W286" s="1383">
        <f t="shared" si="540"/>
        <v>0</v>
      </c>
      <c r="X286" s="1383">
        <f t="shared" si="540"/>
        <v>0</v>
      </c>
      <c r="Y286" s="1383">
        <f t="shared" si="526"/>
        <v>0</v>
      </c>
      <c r="Z286" s="1383">
        <f t="shared" si="527"/>
        <v>0</v>
      </c>
      <c r="AA286" s="1383">
        <f t="shared" si="528"/>
        <v>0</v>
      </c>
      <c r="AB286" s="1383">
        <f t="shared" si="529"/>
        <v>0</v>
      </c>
      <c r="AC286" s="5">
        <f t="shared" si="530"/>
        <v>259</v>
      </c>
      <c r="AD286" s="1383">
        <f t="shared" si="531"/>
        <v>0</v>
      </c>
      <c r="AE286" s="1383">
        <f t="shared" si="532"/>
        <v>0</v>
      </c>
      <c r="AF286" s="1305" t="e">
        <f t="shared" si="533"/>
        <v>#DIV/0!</v>
      </c>
      <c r="AG286" s="1305" t="e">
        <f t="shared" si="534"/>
        <v>#DIV/0!</v>
      </c>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row>
    <row r="287" spans="1:57" ht="14.25" customHeight="1">
      <c r="A287" s="1376">
        <v>44090</v>
      </c>
      <c r="B287" s="1301"/>
      <c r="C287" s="1302"/>
      <c r="D287" s="1376">
        <v>43725</v>
      </c>
      <c r="E287" s="1357"/>
      <c r="F287" s="5"/>
      <c r="G287" s="5"/>
      <c r="H287" s="1302"/>
      <c r="I287" s="1303"/>
      <c r="J287" s="1301"/>
      <c r="K287" s="1376"/>
      <c r="L287" s="1302"/>
      <c r="M287" s="1382">
        <f t="shared" si="523"/>
        <v>44091</v>
      </c>
      <c r="N287" s="1354">
        <f t="shared" si="520"/>
        <v>0</v>
      </c>
      <c r="O287" s="1383">
        <f t="shared" ref="O287:S287" si="541">$AD287*O$27</f>
        <v>0</v>
      </c>
      <c r="P287" s="1383">
        <f t="shared" si="541"/>
        <v>0</v>
      </c>
      <c r="Q287" s="1383">
        <f t="shared" si="541"/>
        <v>0</v>
      </c>
      <c r="R287" s="1383">
        <f t="shared" si="541"/>
        <v>0</v>
      </c>
      <c r="S287" s="1383">
        <f t="shared" si="541"/>
        <v>0</v>
      </c>
      <c r="T287" s="1383">
        <f t="shared" ref="T287:X287" si="542">$AE287*T$27</f>
        <v>0</v>
      </c>
      <c r="U287" s="1383">
        <f t="shared" si="542"/>
        <v>0</v>
      </c>
      <c r="V287" s="1383">
        <f t="shared" si="542"/>
        <v>0</v>
      </c>
      <c r="W287" s="1383">
        <f t="shared" si="542"/>
        <v>0</v>
      </c>
      <c r="X287" s="1383">
        <f t="shared" si="542"/>
        <v>0</v>
      </c>
      <c r="Y287" s="1383">
        <f t="shared" si="526"/>
        <v>0</v>
      </c>
      <c r="Z287" s="1383">
        <f t="shared" si="527"/>
        <v>0</v>
      </c>
      <c r="AA287" s="1383">
        <f t="shared" si="528"/>
        <v>0</v>
      </c>
      <c r="AB287" s="1383">
        <f t="shared" si="529"/>
        <v>0</v>
      </c>
      <c r="AC287" s="5">
        <f t="shared" si="530"/>
        <v>260</v>
      </c>
      <c r="AD287" s="1383">
        <f t="shared" si="531"/>
        <v>0</v>
      </c>
      <c r="AE287" s="1383">
        <f t="shared" si="532"/>
        <v>0</v>
      </c>
      <c r="AF287" s="1305" t="e">
        <f t="shared" si="533"/>
        <v>#DIV/0!</v>
      </c>
      <c r="AG287" s="1305" t="e">
        <f t="shared" si="534"/>
        <v>#DIV/0!</v>
      </c>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row>
    <row r="288" spans="1:57" ht="14.25" customHeight="1">
      <c r="A288" s="1376">
        <v>44091</v>
      </c>
      <c r="B288" s="1301"/>
      <c r="C288" s="1302"/>
      <c r="D288" s="1376">
        <v>43726</v>
      </c>
      <c r="E288" s="1357"/>
      <c r="F288" s="5"/>
      <c r="G288" s="5"/>
      <c r="H288" s="1302"/>
      <c r="I288" s="1303"/>
      <c r="J288" s="1301"/>
      <c r="K288" s="1376"/>
      <c r="L288" s="1302"/>
      <c r="M288" s="1382">
        <f t="shared" si="523"/>
        <v>44092</v>
      </c>
      <c r="N288" s="1354">
        <f t="shared" si="520"/>
        <v>0</v>
      </c>
      <c r="O288" s="1383">
        <f t="shared" ref="O288:S288" si="543">$AD288*O$27</f>
        <v>0</v>
      </c>
      <c r="P288" s="1383">
        <f t="shared" si="543"/>
        <v>0</v>
      </c>
      <c r="Q288" s="1383">
        <f t="shared" si="543"/>
        <v>0</v>
      </c>
      <c r="R288" s="1383">
        <f t="shared" si="543"/>
        <v>0</v>
      </c>
      <c r="S288" s="1383">
        <f t="shared" si="543"/>
        <v>0</v>
      </c>
      <c r="T288" s="1383">
        <f t="shared" ref="T288:X288" si="544">$AE288*T$27</f>
        <v>0</v>
      </c>
      <c r="U288" s="1383">
        <f t="shared" si="544"/>
        <v>0</v>
      </c>
      <c r="V288" s="1383">
        <f t="shared" si="544"/>
        <v>0</v>
      </c>
      <c r="W288" s="1383">
        <f t="shared" si="544"/>
        <v>0</v>
      </c>
      <c r="X288" s="1383">
        <f t="shared" si="544"/>
        <v>0</v>
      </c>
      <c r="Y288" s="1383">
        <f t="shared" si="526"/>
        <v>0</v>
      </c>
      <c r="Z288" s="1383">
        <f t="shared" si="527"/>
        <v>0</v>
      </c>
      <c r="AA288" s="1383">
        <f t="shared" si="528"/>
        <v>0</v>
      </c>
      <c r="AB288" s="1383">
        <f t="shared" si="529"/>
        <v>0</v>
      </c>
      <c r="AC288" s="5">
        <f t="shared" si="530"/>
        <v>261</v>
      </c>
      <c r="AD288" s="1383">
        <f t="shared" si="531"/>
        <v>0</v>
      </c>
      <c r="AE288" s="1383">
        <f t="shared" si="532"/>
        <v>0</v>
      </c>
      <c r="AF288" s="1305" t="e">
        <f t="shared" si="533"/>
        <v>#DIV/0!</v>
      </c>
      <c r="AG288" s="1305" t="e">
        <f t="shared" si="534"/>
        <v>#DIV/0!</v>
      </c>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row>
    <row r="289" spans="1:57" ht="14.25" customHeight="1">
      <c r="A289" s="1376">
        <v>44092</v>
      </c>
      <c r="B289" s="1301"/>
      <c r="C289" s="1302"/>
      <c r="D289" s="1376">
        <v>43727</v>
      </c>
      <c r="E289" s="1357"/>
      <c r="F289" s="5"/>
      <c r="G289" s="5"/>
      <c r="H289" s="1302"/>
      <c r="I289" s="1303"/>
      <c r="J289" s="1301"/>
      <c r="K289" s="1376"/>
      <c r="L289" s="1302"/>
      <c r="M289" s="1382">
        <f t="shared" si="523"/>
        <v>44093</v>
      </c>
      <c r="N289" s="1354">
        <f t="shared" si="520"/>
        <v>0</v>
      </c>
      <c r="O289" s="1383">
        <f t="shared" ref="O289:S289" si="545">$AD289*O$27</f>
        <v>0</v>
      </c>
      <c r="P289" s="1383">
        <f t="shared" si="545"/>
        <v>0</v>
      </c>
      <c r="Q289" s="1383">
        <f t="shared" si="545"/>
        <v>0</v>
      </c>
      <c r="R289" s="1383">
        <f t="shared" si="545"/>
        <v>0</v>
      </c>
      <c r="S289" s="1383">
        <f t="shared" si="545"/>
        <v>0</v>
      </c>
      <c r="T289" s="1383">
        <f t="shared" ref="T289:X289" si="546">$AE289*T$27</f>
        <v>0</v>
      </c>
      <c r="U289" s="1383">
        <f t="shared" si="546"/>
        <v>0</v>
      </c>
      <c r="V289" s="1383">
        <f t="shared" si="546"/>
        <v>0</v>
      </c>
      <c r="W289" s="1383">
        <f t="shared" si="546"/>
        <v>0</v>
      </c>
      <c r="X289" s="1383">
        <f t="shared" si="546"/>
        <v>0</v>
      </c>
      <c r="Y289" s="1383">
        <f t="shared" si="526"/>
        <v>0</v>
      </c>
      <c r="Z289" s="1383">
        <f t="shared" si="527"/>
        <v>0</v>
      </c>
      <c r="AA289" s="1383">
        <f t="shared" si="528"/>
        <v>0</v>
      </c>
      <c r="AB289" s="1383">
        <f t="shared" si="529"/>
        <v>0</v>
      </c>
      <c r="AC289" s="5">
        <f t="shared" si="530"/>
        <v>262</v>
      </c>
      <c r="AD289" s="1383">
        <f t="shared" si="531"/>
        <v>0</v>
      </c>
      <c r="AE289" s="1383">
        <f t="shared" si="532"/>
        <v>0</v>
      </c>
      <c r="AF289" s="1305" t="e">
        <f t="shared" si="533"/>
        <v>#DIV/0!</v>
      </c>
      <c r="AG289" s="1305" t="e">
        <f t="shared" si="534"/>
        <v>#DIV/0!</v>
      </c>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row>
    <row r="290" spans="1:57" ht="14.25" customHeight="1">
      <c r="A290" s="1376">
        <v>44093</v>
      </c>
      <c r="B290" s="1301"/>
      <c r="C290" s="1302"/>
      <c r="D290" s="1376">
        <v>43728</v>
      </c>
      <c r="E290" s="1357"/>
      <c r="F290" s="5"/>
      <c r="G290" s="5"/>
      <c r="H290" s="1302"/>
      <c r="I290" s="1303"/>
      <c r="J290" s="1301"/>
      <c r="K290" s="1376"/>
      <c r="L290" s="1302"/>
      <c r="M290" s="1382">
        <f t="shared" si="523"/>
        <v>44094</v>
      </c>
      <c r="N290" s="1354">
        <f t="shared" si="520"/>
        <v>0</v>
      </c>
      <c r="O290" s="1383">
        <f t="shared" ref="O290:S290" si="547">$AD290*O$27</f>
        <v>0</v>
      </c>
      <c r="P290" s="1383">
        <f t="shared" si="547"/>
        <v>0</v>
      </c>
      <c r="Q290" s="1383">
        <f t="shared" si="547"/>
        <v>0</v>
      </c>
      <c r="R290" s="1383">
        <f t="shared" si="547"/>
        <v>0</v>
      </c>
      <c r="S290" s="1383">
        <f t="shared" si="547"/>
        <v>0</v>
      </c>
      <c r="T290" s="1383">
        <f t="shared" ref="T290:X290" si="548">$AE290*T$27</f>
        <v>0</v>
      </c>
      <c r="U290" s="1383">
        <f t="shared" si="548"/>
        <v>0</v>
      </c>
      <c r="V290" s="1383">
        <f t="shared" si="548"/>
        <v>0</v>
      </c>
      <c r="W290" s="1383">
        <f t="shared" si="548"/>
        <v>0</v>
      </c>
      <c r="X290" s="1383">
        <f t="shared" si="548"/>
        <v>0</v>
      </c>
      <c r="Y290" s="1383">
        <f t="shared" si="526"/>
        <v>0</v>
      </c>
      <c r="Z290" s="1383">
        <f t="shared" si="527"/>
        <v>0</v>
      </c>
      <c r="AA290" s="1383">
        <f t="shared" si="528"/>
        <v>0</v>
      </c>
      <c r="AB290" s="1383">
        <f t="shared" si="529"/>
        <v>0</v>
      </c>
      <c r="AC290" s="5">
        <f t="shared" si="530"/>
        <v>263</v>
      </c>
      <c r="AD290" s="1383">
        <f t="shared" si="531"/>
        <v>0</v>
      </c>
      <c r="AE290" s="1383">
        <f t="shared" si="532"/>
        <v>0</v>
      </c>
      <c r="AF290" s="1305" t="e">
        <f t="shared" si="533"/>
        <v>#DIV/0!</v>
      </c>
      <c r="AG290" s="1305" t="e">
        <f t="shared" si="534"/>
        <v>#DIV/0!</v>
      </c>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row>
    <row r="291" spans="1:57" ht="14.25" customHeight="1">
      <c r="A291" s="1376">
        <v>44094</v>
      </c>
      <c r="B291" s="1301"/>
      <c r="C291" s="1302"/>
      <c r="D291" s="1376">
        <v>43729</v>
      </c>
      <c r="E291" s="1357"/>
      <c r="F291" s="5"/>
      <c r="G291" s="5"/>
      <c r="H291" s="1302"/>
      <c r="I291" s="1303"/>
      <c r="J291" s="1301"/>
      <c r="K291" s="1376"/>
      <c r="L291" s="1302"/>
      <c r="M291" s="1382">
        <f t="shared" si="523"/>
        <v>44095</v>
      </c>
      <c r="N291" s="1354">
        <f t="shared" si="520"/>
        <v>0</v>
      </c>
      <c r="O291" s="1383">
        <f t="shared" ref="O291:S291" si="549">$AD291*O$27</f>
        <v>0</v>
      </c>
      <c r="P291" s="1383">
        <f t="shared" si="549"/>
        <v>0</v>
      </c>
      <c r="Q291" s="1383">
        <f t="shared" si="549"/>
        <v>0</v>
      </c>
      <c r="R291" s="1383">
        <f t="shared" si="549"/>
        <v>0</v>
      </c>
      <c r="S291" s="1383">
        <f t="shared" si="549"/>
        <v>0</v>
      </c>
      <c r="T291" s="1383">
        <f t="shared" ref="T291:X291" si="550">$AE291*T$27</f>
        <v>0</v>
      </c>
      <c r="U291" s="1383">
        <f t="shared" si="550"/>
        <v>0</v>
      </c>
      <c r="V291" s="1383">
        <f t="shared" si="550"/>
        <v>0</v>
      </c>
      <c r="W291" s="1383">
        <f t="shared" si="550"/>
        <v>0</v>
      </c>
      <c r="X291" s="1383">
        <f t="shared" si="550"/>
        <v>0</v>
      </c>
      <c r="Y291" s="1383">
        <f t="shared" si="526"/>
        <v>0</v>
      </c>
      <c r="Z291" s="1383">
        <f t="shared" si="527"/>
        <v>0</v>
      </c>
      <c r="AA291" s="1383">
        <f t="shared" si="528"/>
        <v>0</v>
      </c>
      <c r="AB291" s="1383">
        <f t="shared" si="529"/>
        <v>0</v>
      </c>
      <c r="AC291" s="5">
        <f t="shared" si="530"/>
        <v>264</v>
      </c>
      <c r="AD291" s="1383">
        <f t="shared" si="531"/>
        <v>0</v>
      </c>
      <c r="AE291" s="1383">
        <f t="shared" si="532"/>
        <v>0</v>
      </c>
      <c r="AF291" s="1305" t="e">
        <f t="shared" si="533"/>
        <v>#DIV/0!</v>
      </c>
      <c r="AG291" s="1305" t="e">
        <f t="shared" si="534"/>
        <v>#DIV/0!</v>
      </c>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row>
    <row r="292" spans="1:57" ht="14.25" customHeight="1">
      <c r="A292" s="1376">
        <v>44095</v>
      </c>
      <c r="B292" s="1301"/>
      <c r="C292" s="1302"/>
      <c r="D292" s="1376">
        <v>43730</v>
      </c>
      <c r="E292" s="1357"/>
      <c r="F292" s="5"/>
      <c r="G292" s="5"/>
      <c r="H292" s="1302"/>
      <c r="I292" s="1303"/>
      <c r="J292" s="1301"/>
      <c r="K292" s="1376"/>
      <c r="L292" s="1302"/>
      <c r="M292" s="1382">
        <f t="shared" si="523"/>
        <v>44096</v>
      </c>
      <c r="N292" s="1354">
        <f t="shared" si="520"/>
        <v>0</v>
      </c>
      <c r="O292" s="1383">
        <f t="shared" ref="O292:S292" si="551">$AD292*O$27</f>
        <v>0</v>
      </c>
      <c r="P292" s="1383">
        <f t="shared" si="551"/>
        <v>0</v>
      </c>
      <c r="Q292" s="1383">
        <f t="shared" si="551"/>
        <v>0</v>
      </c>
      <c r="R292" s="1383">
        <f t="shared" si="551"/>
        <v>0</v>
      </c>
      <c r="S292" s="1383">
        <f t="shared" si="551"/>
        <v>0</v>
      </c>
      <c r="T292" s="1383">
        <f t="shared" ref="T292:X292" si="552">$AE292*T$27</f>
        <v>0</v>
      </c>
      <c r="U292" s="1383">
        <f t="shared" si="552"/>
        <v>0</v>
      </c>
      <c r="V292" s="1383">
        <f t="shared" si="552"/>
        <v>0</v>
      </c>
      <c r="W292" s="1383">
        <f t="shared" si="552"/>
        <v>0</v>
      </c>
      <c r="X292" s="1383">
        <f t="shared" si="552"/>
        <v>0</v>
      </c>
      <c r="Y292" s="1383">
        <f t="shared" si="526"/>
        <v>0</v>
      </c>
      <c r="Z292" s="1383">
        <f t="shared" si="527"/>
        <v>0</v>
      </c>
      <c r="AA292" s="1383">
        <f t="shared" si="528"/>
        <v>0</v>
      </c>
      <c r="AB292" s="1383">
        <f t="shared" si="529"/>
        <v>0</v>
      </c>
      <c r="AC292" s="5">
        <f t="shared" si="530"/>
        <v>265</v>
      </c>
      <c r="AD292" s="1383">
        <f t="shared" si="531"/>
        <v>0</v>
      </c>
      <c r="AE292" s="1383">
        <f t="shared" si="532"/>
        <v>0</v>
      </c>
      <c r="AF292" s="1305" t="e">
        <f t="shared" si="533"/>
        <v>#DIV/0!</v>
      </c>
      <c r="AG292" s="1305" t="e">
        <f t="shared" si="534"/>
        <v>#DIV/0!</v>
      </c>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row>
    <row r="293" spans="1:57" ht="14.25" customHeight="1">
      <c r="A293" s="1376">
        <v>44096</v>
      </c>
      <c r="B293" s="1301"/>
      <c r="C293" s="1302"/>
      <c r="D293" s="1376">
        <v>43731</v>
      </c>
      <c r="E293" s="1357"/>
      <c r="F293" s="5"/>
      <c r="G293" s="5"/>
      <c r="H293" s="1302"/>
      <c r="I293" s="1303"/>
      <c r="J293" s="1301"/>
      <c r="K293" s="1376"/>
      <c r="L293" s="1302"/>
      <c r="M293" s="1382">
        <f t="shared" si="523"/>
        <v>44097</v>
      </c>
      <c r="N293" s="1354">
        <f t="shared" si="520"/>
        <v>0</v>
      </c>
      <c r="O293" s="1383">
        <f t="shared" ref="O293:S293" si="553">$AD293*O$27</f>
        <v>0</v>
      </c>
      <c r="P293" s="1383">
        <f t="shared" si="553"/>
        <v>0</v>
      </c>
      <c r="Q293" s="1383">
        <f t="shared" si="553"/>
        <v>0</v>
      </c>
      <c r="R293" s="1383">
        <f t="shared" si="553"/>
        <v>0</v>
      </c>
      <c r="S293" s="1383">
        <f t="shared" si="553"/>
        <v>0</v>
      </c>
      <c r="T293" s="1383">
        <f t="shared" ref="T293:X293" si="554">$AE293*T$27</f>
        <v>0</v>
      </c>
      <c r="U293" s="1383">
        <f t="shared" si="554"/>
        <v>0</v>
      </c>
      <c r="V293" s="1383">
        <f t="shared" si="554"/>
        <v>0</v>
      </c>
      <c r="W293" s="1383">
        <f t="shared" si="554"/>
        <v>0</v>
      </c>
      <c r="X293" s="1383">
        <f t="shared" si="554"/>
        <v>0</v>
      </c>
      <c r="Y293" s="1383">
        <f t="shared" si="526"/>
        <v>0</v>
      </c>
      <c r="Z293" s="1383">
        <f t="shared" si="527"/>
        <v>0</v>
      </c>
      <c r="AA293" s="1383">
        <f t="shared" si="528"/>
        <v>0</v>
      </c>
      <c r="AB293" s="1383">
        <f t="shared" si="529"/>
        <v>0</v>
      </c>
      <c r="AC293" s="5">
        <f t="shared" si="530"/>
        <v>266</v>
      </c>
      <c r="AD293" s="1383">
        <f t="shared" si="531"/>
        <v>0</v>
      </c>
      <c r="AE293" s="1383">
        <f t="shared" si="532"/>
        <v>0</v>
      </c>
      <c r="AF293" s="1305" t="e">
        <f t="shared" si="533"/>
        <v>#DIV/0!</v>
      </c>
      <c r="AG293" s="1305" t="e">
        <f t="shared" si="534"/>
        <v>#DIV/0!</v>
      </c>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row>
    <row r="294" spans="1:57" ht="14.25" customHeight="1">
      <c r="A294" s="1376">
        <v>44097</v>
      </c>
      <c r="B294" s="1301"/>
      <c r="C294" s="1302"/>
      <c r="D294" s="1376">
        <v>43732</v>
      </c>
      <c r="E294" s="1357"/>
      <c r="F294" s="5"/>
      <c r="G294" s="5"/>
      <c r="H294" s="1302"/>
      <c r="I294" s="1303"/>
      <c r="J294" s="1301"/>
      <c r="K294" s="1376"/>
      <c r="L294" s="1302"/>
      <c r="M294" s="1382">
        <f t="shared" si="523"/>
        <v>44098</v>
      </c>
      <c r="N294" s="1354">
        <f t="shared" si="520"/>
        <v>0</v>
      </c>
      <c r="O294" s="1383">
        <f t="shared" ref="O294:S294" si="555">$AD294*O$27</f>
        <v>0</v>
      </c>
      <c r="P294" s="1383">
        <f t="shared" si="555"/>
        <v>0</v>
      </c>
      <c r="Q294" s="1383">
        <f t="shared" si="555"/>
        <v>0</v>
      </c>
      <c r="R294" s="1383">
        <f t="shared" si="555"/>
        <v>0</v>
      </c>
      <c r="S294" s="1383">
        <f t="shared" si="555"/>
        <v>0</v>
      </c>
      <c r="T294" s="1383">
        <f t="shared" ref="T294:X294" si="556">$AE294*T$27</f>
        <v>0</v>
      </c>
      <c r="U294" s="1383">
        <f t="shared" si="556"/>
        <v>0</v>
      </c>
      <c r="V294" s="1383">
        <f t="shared" si="556"/>
        <v>0</v>
      </c>
      <c r="W294" s="1383">
        <f t="shared" si="556"/>
        <v>0</v>
      </c>
      <c r="X294" s="1383">
        <f t="shared" si="556"/>
        <v>0</v>
      </c>
      <c r="Y294" s="1383">
        <f t="shared" si="526"/>
        <v>0</v>
      </c>
      <c r="Z294" s="1383">
        <f t="shared" si="527"/>
        <v>0</v>
      </c>
      <c r="AA294" s="1383">
        <f t="shared" si="528"/>
        <v>0</v>
      </c>
      <c r="AB294" s="1383">
        <f t="shared" si="529"/>
        <v>0</v>
      </c>
      <c r="AC294" s="5">
        <f t="shared" si="530"/>
        <v>267</v>
      </c>
      <c r="AD294" s="1383">
        <f t="shared" si="531"/>
        <v>0</v>
      </c>
      <c r="AE294" s="1383">
        <f t="shared" si="532"/>
        <v>0</v>
      </c>
      <c r="AF294" s="1305" t="e">
        <f t="shared" si="533"/>
        <v>#DIV/0!</v>
      </c>
      <c r="AG294" s="1305" t="e">
        <f t="shared" si="534"/>
        <v>#DIV/0!</v>
      </c>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row>
    <row r="295" spans="1:57" ht="14.25" customHeight="1">
      <c r="A295" s="1376">
        <v>44098</v>
      </c>
      <c r="B295" s="1301"/>
      <c r="C295" s="1302"/>
      <c r="D295" s="1376">
        <v>43733</v>
      </c>
      <c r="E295" s="1357"/>
      <c r="F295" s="5"/>
      <c r="G295" s="5"/>
      <c r="H295" s="1302"/>
      <c r="I295" s="1303"/>
      <c r="J295" s="1301"/>
      <c r="K295" s="1376"/>
      <c r="L295" s="1302"/>
      <c r="M295" s="1382">
        <f t="shared" si="523"/>
        <v>44099</v>
      </c>
      <c r="N295" s="1354">
        <f t="shared" si="520"/>
        <v>0</v>
      </c>
      <c r="O295" s="1383">
        <f t="shared" ref="O295:S295" si="557">$AD295*O$27</f>
        <v>0</v>
      </c>
      <c r="P295" s="1383">
        <f t="shared" si="557"/>
        <v>0</v>
      </c>
      <c r="Q295" s="1383">
        <f t="shared" si="557"/>
        <v>0</v>
      </c>
      <c r="R295" s="1383">
        <f t="shared" si="557"/>
        <v>0</v>
      </c>
      <c r="S295" s="1383">
        <f t="shared" si="557"/>
        <v>0</v>
      </c>
      <c r="T295" s="1383">
        <f t="shared" ref="T295:X295" si="558">$AE295*T$27</f>
        <v>0</v>
      </c>
      <c r="U295" s="1383">
        <f t="shared" si="558"/>
        <v>0</v>
      </c>
      <c r="V295" s="1383">
        <f t="shared" si="558"/>
        <v>0</v>
      </c>
      <c r="W295" s="1383">
        <f t="shared" si="558"/>
        <v>0</v>
      </c>
      <c r="X295" s="1383">
        <f t="shared" si="558"/>
        <v>0</v>
      </c>
      <c r="Y295" s="1383">
        <f t="shared" si="526"/>
        <v>0</v>
      </c>
      <c r="Z295" s="1383">
        <f t="shared" si="527"/>
        <v>0</v>
      </c>
      <c r="AA295" s="1383">
        <f t="shared" si="528"/>
        <v>0</v>
      </c>
      <c r="AB295" s="1383">
        <f t="shared" si="529"/>
        <v>0</v>
      </c>
      <c r="AC295" s="5">
        <f t="shared" si="530"/>
        <v>268</v>
      </c>
      <c r="AD295" s="1383">
        <f t="shared" si="531"/>
        <v>0</v>
      </c>
      <c r="AE295" s="1383">
        <f t="shared" si="532"/>
        <v>0</v>
      </c>
      <c r="AF295" s="1305" t="e">
        <f t="shared" si="533"/>
        <v>#DIV/0!</v>
      </c>
      <c r="AG295" s="1305" t="e">
        <f t="shared" si="534"/>
        <v>#DIV/0!</v>
      </c>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row>
    <row r="296" spans="1:57" ht="14.25" customHeight="1">
      <c r="A296" s="1376">
        <v>44099</v>
      </c>
      <c r="B296" s="1301"/>
      <c r="C296" s="1302"/>
      <c r="D296" s="1376">
        <v>43734</v>
      </c>
      <c r="E296" s="1357"/>
      <c r="F296" s="5"/>
      <c r="G296" s="5"/>
      <c r="H296" s="1302"/>
      <c r="I296" s="1303"/>
      <c r="J296" s="1301"/>
      <c r="K296" s="1376"/>
      <c r="L296" s="1302"/>
      <c r="M296" s="1382">
        <f t="shared" si="523"/>
        <v>44100</v>
      </c>
      <c r="N296" s="1354">
        <f t="shared" si="520"/>
        <v>0</v>
      </c>
      <c r="O296" s="1383">
        <f t="shared" ref="O296:S296" si="559">$AD296*O$27</f>
        <v>0</v>
      </c>
      <c r="P296" s="1383">
        <f t="shared" si="559"/>
        <v>0</v>
      </c>
      <c r="Q296" s="1383">
        <f t="shared" si="559"/>
        <v>0</v>
      </c>
      <c r="R296" s="1383">
        <f t="shared" si="559"/>
        <v>0</v>
      </c>
      <c r="S296" s="1383">
        <f t="shared" si="559"/>
        <v>0</v>
      </c>
      <c r="T296" s="1383">
        <f t="shared" ref="T296:X296" si="560">$AE296*T$27</f>
        <v>0</v>
      </c>
      <c r="U296" s="1383">
        <f t="shared" si="560"/>
        <v>0</v>
      </c>
      <c r="V296" s="1383">
        <f t="shared" si="560"/>
        <v>0</v>
      </c>
      <c r="W296" s="1383">
        <f t="shared" si="560"/>
        <v>0</v>
      </c>
      <c r="X296" s="1383">
        <f t="shared" si="560"/>
        <v>0</v>
      </c>
      <c r="Y296" s="1383">
        <f t="shared" si="526"/>
        <v>0</v>
      </c>
      <c r="Z296" s="1383">
        <f t="shared" si="527"/>
        <v>0</v>
      </c>
      <c r="AA296" s="1383">
        <f t="shared" si="528"/>
        <v>0</v>
      </c>
      <c r="AB296" s="1383">
        <f t="shared" si="529"/>
        <v>0</v>
      </c>
      <c r="AC296" s="5">
        <f t="shared" si="530"/>
        <v>269</v>
      </c>
      <c r="AD296" s="1383">
        <f t="shared" si="531"/>
        <v>0</v>
      </c>
      <c r="AE296" s="1383">
        <f t="shared" si="532"/>
        <v>0</v>
      </c>
      <c r="AF296" s="1305" t="e">
        <f t="shared" si="533"/>
        <v>#DIV/0!</v>
      </c>
      <c r="AG296" s="1305" t="e">
        <f t="shared" si="534"/>
        <v>#DIV/0!</v>
      </c>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row>
    <row r="297" spans="1:57" ht="14.25" customHeight="1">
      <c r="A297" s="1376">
        <v>44100</v>
      </c>
      <c r="B297" s="1301"/>
      <c r="C297" s="1302"/>
      <c r="D297" s="1376">
        <v>43735</v>
      </c>
      <c r="E297" s="1357"/>
      <c r="F297" s="5"/>
      <c r="G297" s="5"/>
      <c r="H297" s="1302"/>
      <c r="I297" s="1303"/>
      <c r="J297" s="1301"/>
      <c r="K297" s="1376"/>
      <c r="L297" s="1302"/>
      <c r="M297" s="1382">
        <f t="shared" si="523"/>
        <v>44101</v>
      </c>
      <c r="N297" s="1354">
        <f t="shared" si="520"/>
        <v>0</v>
      </c>
      <c r="O297" s="1383">
        <f t="shared" ref="O297:S297" si="561">$AD297*O$27</f>
        <v>0</v>
      </c>
      <c r="P297" s="1383">
        <f t="shared" si="561"/>
        <v>0</v>
      </c>
      <c r="Q297" s="1383">
        <f t="shared" si="561"/>
        <v>0</v>
      </c>
      <c r="R297" s="1383">
        <f t="shared" si="561"/>
        <v>0</v>
      </c>
      <c r="S297" s="1383">
        <f t="shared" si="561"/>
        <v>0</v>
      </c>
      <c r="T297" s="1383">
        <f t="shared" ref="T297:X297" si="562">$AE297*T$27</f>
        <v>0</v>
      </c>
      <c r="U297" s="1383">
        <f t="shared" si="562"/>
        <v>0</v>
      </c>
      <c r="V297" s="1383">
        <f t="shared" si="562"/>
        <v>0</v>
      </c>
      <c r="W297" s="1383">
        <f t="shared" si="562"/>
        <v>0</v>
      </c>
      <c r="X297" s="1383">
        <f t="shared" si="562"/>
        <v>0</v>
      </c>
      <c r="Y297" s="1383">
        <f t="shared" si="526"/>
        <v>0</v>
      </c>
      <c r="Z297" s="1383">
        <f t="shared" si="527"/>
        <v>0</v>
      </c>
      <c r="AA297" s="1383">
        <f t="shared" si="528"/>
        <v>0</v>
      </c>
      <c r="AB297" s="1383">
        <f t="shared" si="529"/>
        <v>0</v>
      </c>
      <c r="AC297" s="5">
        <f t="shared" si="530"/>
        <v>270</v>
      </c>
      <c r="AD297" s="1383">
        <f t="shared" si="531"/>
        <v>0</v>
      </c>
      <c r="AE297" s="1383">
        <f t="shared" si="532"/>
        <v>0</v>
      </c>
      <c r="AF297" s="1305" t="e">
        <f t="shared" si="533"/>
        <v>#DIV/0!</v>
      </c>
      <c r="AG297" s="1305" t="e">
        <f t="shared" si="534"/>
        <v>#DIV/0!</v>
      </c>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row>
    <row r="298" spans="1:57" ht="14.25" customHeight="1">
      <c r="A298" s="1376">
        <v>44101</v>
      </c>
      <c r="B298" s="1301"/>
      <c r="C298" s="1302"/>
      <c r="D298" s="1376">
        <v>43736</v>
      </c>
      <c r="E298" s="1357"/>
      <c r="F298" s="5"/>
      <c r="G298" s="5"/>
      <c r="H298" s="1302"/>
      <c r="I298" s="1303"/>
      <c r="J298" s="1301"/>
      <c r="K298" s="1376"/>
      <c r="L298" s="1302"/>
      <c r="M298" s="1382">
        <f t="shared" si="523"/>
        <v>44102</v>
      </c>
      <c r="N298" s="1354">
        <f t="shared" si="520"/>
        <v>0</v>
      </c>
      <c r="O298" s="1383">
        <f t="shared" ref="O298:S298" si="563">$AD298*O$27</f>
        <v>0</v>
      </c>
      <c r="P298" s="1383">
        <f t="shared" si="563"/>
        <v>0</v>
      </c>
      <c r="Q298" s="1383">
        <f t="shared" si="563"/>
        <v>0</v>
      </c>
      <c r="R298" s="1383">
        <f t="shared" si="563"/>
        <v>0</v>
      </c>
      <c r="S298" s="1383">
        <f t="shared" si="563"/>
        <v>0</v>
      </c>
      <c r="T298" s="1383">
        <f t="shared" ref="T298:X298" si="564">$AE298*T$27</f>
        <v>0</v>
      </c>
      <c r="U298" s="1383">
        <f t="shared" si="564"/>
        <v>0</v>
      </c>
      <c r="V298" s="1383">
        <f t="shared" si="564"/>
        <v>0</v>
      </c>
      <c r="W298" s="1383">
        <f t="shared" si="564"/>
        <v>0</v>
      </c>
      <c r="X298" s="1383">
        <f t="shared" si="564"/>
        <v>0</v>
      </c>
      <c r="Y298" s="1383">
        <f t="shared" si="526"/>
        <v>0</v>
      </c>
      <c r="Z298" s="1383">
        <f t="shared" si="527"/>
        <v>0</v>
      </c>
      <c r="AA298" s="1383">
        <f t="shared" si="528"/>
        <v>0</v>
      </c>
      <c r="AB298" s="1383">
        <f t="shared" si="529"/>
        <v>0</v>
      </c>
      <c r="AC298" s="5">
        <f t="shared" si="530"/>
        <v>271</v>
      </c>
      <c r="AD298" s="1383">
        <f t="shared" si="531"/>
        <v>0</v>
      </c>
      <c r="AE298" s="1383">
        <f t="shared" si="532"/>
        <v>0</v>
      </c>
      <c r="AF298" s="1305" t="e">
        <f t="shared" si="533"/>
        <v>#DIV/0!</v>
      </c>
      <c r="AG298" s="1305" t="e">
        <f t="shared" si="534"/>
        <v>#DIV/0!</v>
      </c>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row>
    <row r="299" spans="1:57" ht="14.25" customHeight="1">
      <c r="A299" s="1376">
        <v>44102</v>
      </c>
      <c r="B299" s="1301"/>
      <c r="C299" s="1302"/>
      <c r="D299" s="1376">
        <v>43737</v>
      </c>
      <c r="E299" s="1357"/>
      <c r="F299" s="5"/>
      <c r="G299" s="5"/>
      <c r="H299" s="1302"/>
      <c r="I299" s="1303"/>
      <c r="J299" s="1301"/>
      <c r="K299" s="1376"/>
      <c r="L299" s="1302"/>
      <c r="M299" s="1382">
        <f t="shared" si="523"/>
        <v>44103</v>
      </c>
      <c r="N299" s="1354">
        <f t="shared" si="520"/>
        <v>0</v>
      </c>
      <c r="O299" s="1383">
        <f t="shared" ref="O299:S299" si="565">$AD299*O$27</f>
        <v>0</v>
      </c>
      <c r="P299" s="1383">
        <f t="shared" si="565"/>
        <v>0</v>
      </c>
      <c r="Q299" s="1383">
        <f t="shared" si="565"/>
        <v>0</v>
      </c>
      <c r="R299" s="1383">
        <f t="shared" si="565"/>
        <v>0</v>
      </c>
      <c r="S299" s="1383">
        <f t="shared" si="565"/>
        <v>0</v>
      </c>
      <c r="T299" s="1383">
        <f t="shared" ref="T299:X299" si="566">$AE299*T$27</f>
        <v>0</v>
      </c>
      <c r="U299" s="1383">
        <f t="shared" si="566"/>
        <v>0</v>
      </c>
      <c r="V299" s="1383">
        <f t="shared" si="566"/>
        <v>0</v>
      </c>
      <c r="W299" s="1383">
        <f t="shared" si="566"/>
        <v>0</v>
      </c>
      <c r="X299" s="1383">
        <f t="shared" si="566"/>
        <v>0</v>
      </c>
      <c r="Y299" s="1383">
        <f t="shared" si="526"/>
        <v>0</v>
      </c>
      <c r="Z299" s="1383">
        <f t="shared" si="527"/>
        <v>0</v>
      </c>
      <c r="AA299" s="1383">
        <f t="shared" si="528"/>
        <v>0</v>
      </c>
      <c r="AB299" s="1383">
        <f t="shared" si="529"/>
        <v>0</v>
      </c>
      <c r="AC299" s="5">
        <f t="shared" si="530"/>
        <v>272</v>
      </c>
      <c r="AD299" s="1383">
        <f t="shared" si="531"/>
        <v>0</v>
      </c>
      <c r="AE299" s="1383">
        <f t="shared" si="532"/>
        <v>0</v>
      </c>
      <c r="AF299" s="1305" t="e">
        <f t="shared" si="533"/>
        <v>#DIV/0!</v>
      </c>
      <c r="AG299" s="1305" t="e">
        <f t="shared" si="534"/>
        <v>#DIV/0!</v>
      </c>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row>
    <row r="300" spans="1:57" ht="14.25" customHeight="1">
      <c r="A300" s="1376">
        <v>44103</v>
      </c>
      <c r="B300" s="1301"/>
      <c r="C300" s="1302"/>
      <c r="D300" s="1376">
        <v>43738</v>
      </c>
      <c r="E300" s="1357"/>
      <c r="F300" s="5"/>
      <c r="G300" s="5"/>
      <c r="H300" s="1302"/>
      <c r="I300" s="1303"/>
      <c r="J300" s="1301"/>
      <c r="K300" s="1376"/>
      <c r="L300" s="1302"/>
      <c r="M300" s="1382">
        <f t="shared" si="523"/>
        <v>44104</v>
      </c>
      <c r="N300" s="1354">
        <f t="shared" si="520"/>
        <v>0</v>
      </c>
      <c r="O300" s="1383">
        <f t="shared" ref="O300:S300" si="567">$AD300*O$27</f>
        <v>0</v>
      </c>
      <c r="P300" s="1383">
        <f t="shared" si="567"/>
        <v>0</v>
      </c>
      <c r="Q300" s="1383">
        <f t="shared" si="567"/>
        <v>0</v>
      </c>
      <c r="R300" s="1383">
        <f t="shared" si="567"/>
        <v>0</v>
      </c>
      <c r="S300" s="1383">
        <f t="shared" si="567"/>
        <v>0</v>
      </c>
      <c r="T300" s="1383">
        <f t="shared" ref="T300:X300" si="568">$AE300*T$27</f>
        <v>0</v>
      </c>
      <c r="U300" s="1383">
        <f t="shared" si="568"/>
        <v>0</v>
      </c>
      <c r="V300" s="1383">
        <f t="shared" si="568"/>
        <v>0</v>
      </c>
      <c r="W300" s="1383">
        <f t="shared" si="568"/>
        <v>0</v>
      </c>
      <c r="X300" s="1383">
        <f t="shared" si="568"/>
        <v>0</v>
      </c>
      <c r="Y300" s="1383">
        <f t="shared" si="526"/>
        <v>0</v>
      </c>
      <c r="Z300" s="1383">
        <f t="shared" si="527"/>
        <v>0</v>
      </c>
      <c r="AA300" s="1383">
        <f t="shared" si="528"/>
        <v>0</v>
      </c>
      <c r="AB300" s="1383">
        <f t="shared" si="529"/>
        <v>0</v>
      </c>
      <c r="AC300" s="5">
        <f t="shared" si="530"/>
        <v>273</v>
      </c>
      <c r="AD300" s="1383">
        <f t="shared" si="531"/>
        <v>0</v>
      </c>
      <c r="AE300" s="1383">
        <f t="shared" si="532"/>
        <v>0</v>
      </c>
      <c r="AF300" s="1305" t="e">
        <f t="shared" si="533"/>
        <v>#DIV/0!</v>
      </c>
      <c r="AG300" s="1305" t="e">
        <f t="shared" si="534"/>
        <v>#DIV/0!</v>
      </c>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row>
    <row r="301" spans="1:57" ht="14.25" customHeight="1">
      <c r="A301" s="1376">
        <v>44104</v>
      </c>
      <c r="B301" s="1301"/>
      <c r="C301" s="1302"/>
      <c r="D301" s="1376">
        <v>43739</v>
      </c>
      <c r="E301" s="1357"/>
      <c r="F301" s="5"/>
      <c r="G301" s="5"/>
      <c r="H301" s="1302"/>
      <c r="I301" s="1303"/>
      <c r="J301" s="1301"/>
      <c r="K301" s="1376"/>
      <c r="L301" s="1302"/>
      <c r="M301" s="1382">
        <f t="shared" si="523"/>
        <v>44105</v>
      </c>
      <c r="N301" s="1354">
        <f t="shared" si="520"/>
        <v>0</v>
      </c>
      <c r="O301" s="1383">
        <f t="shared" ref="O301:S301" si="569">$AD301*O$27</f>
        <v>0</v>
      </c>
      <c r="P301" s="1383">
        <f t="shared" si="569"/>
        <v>0</v>
      </c>
      <c r="Q301" s="1383">
        <f t="shared" si="569"/>
        <v>0</v>
      </c>
      <c r="R301" s="1383">
        <f t="shared" si="569"/>
        <v>0</v>
      </c>
      <c r="S301" s="1383">
        <f t="shared" si="569"/>
        <v>0</v>
      </c>
      <c r="T301" s="1383">
        <f t="shared" ref="T301:X301" si="570">$AE301*T$27</f>
        <v>0</v>
      </c>
      <c r="U301" s="1383">
        <f t="shared" si="570"/>
        <v>0</v>
      </c>
      <c r="V301" s="1383">
        <f t="shared" si="570"/>
        <v>0</v>
      </c>
      <c r="W301" s="1383">
        <f t="shared" si="570"/>
        <v>0</v>
      </c>
      <c r="X301" s="1383">
        <f t="shared" si="570"/>
        <v>0</v>
      </c>
      <c r="Y301" s="1383">
        <f t="shared" si="526"/>
        <v>0</v>
      </c>
      <c r="Z301" s="1383">
        <f t="shared" si="527"/>
        <v>0</v>
      </c>
      <c r="AA301" s="1383">
        <f t="shared" si="528"/>
        <v>0</v>
      </c>
      <c r="AB301" s="1383">
        <f t="shared" si="529"/>
        <v>0</v>
      </c>
      <c r="AC301" s="5">
        <f t="shared" si="530"/>
        <v>274</v>
      </c>
      <c r="AD301" s="1383">
        <f t="shared" si="531"/>
        <v>0</v>
      </c>
      <c r="AE301" s="1383">
        <f t="shared" si="532"/>
        <v>0</v>
      </c>
      <c r="AF301" s="1305" t="e">
        <f t="shared" si="533"/>
        <v>#DIV/0!</v>
      </c>
      <c r="AG301" s="1305" t="e">
        <f t="shared" si="534"/>
        <v>#DIV/0!</v>
      </c>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row>
    <row r="302" spans="1:57" ht="14.25" customHeight="1">
      <c r="A302" s="1376">
        <v>44105</v>
      </c>
      <c r="B302" s="1301"/>
      <c r="C302" s="1302"/>
      <c r="D302" s="1376">
        <v>43740</v>
      </c>
      <c r="E302" s="1357"/>
      <c r="F302" s="5"/>
      <c r="G302" s="5"/>
      <c r="H302" s="1302"/>
      <c r="I302" s="1303"/>
      <c r="J302" s="1301"/>
      <c r="K302" s="1376"/>
      <c r="L302" s="1302"/>
      <c r="M302" s="1382">
        <f t="shared" si="523"/>
        <v>44106</v>
      </c>
      <c r="N302" s="1354">
        <f t="shared" si="520"/>
        <v>0</v>
      </c>
      <c r="O302" s="1383">
        <f t="shared" ref="O302:S302" si="571">$AD302*O$27</f>
        <v>0</v>
      </c>
      <c r="P302" s="1383">
        <f t="shared" si="571"/>
        <v>0</v>
      </c>
      <c r="Q302" s="1383">
        <f t="shared" si="571"/>
        <v>0</v>
      </c>
      <c r="R302" s="1383">
        <f t="shared" si="571"/>
        <v>0</v>
      </c>
      <c r="S302" s="1383">
        <f t="shared" si="571"/>
        <v>0</v>
      </c>
      <c r="T302" s="1383">
        <f t="shared" ref="T302:X302" si="572">$AE302*T$27</f>
        <v>0</v>
      </c>
      <c r="U302" s="1383">
        <f t="shared" si="572"/>
        <v>0</v>
      </c>
      <c r="V302" s="1383">
        <f t="shared" si="572"/>
        <v>0</v>
      </c>
      <c r="W302" s="1383">
        <f t="shared" si="572"/>
        <v>0</v>
      </c>
      <c r="X302" s="1383">
        <f t="shared" si="572"/>
        <v>0</v>
      </c>
      <c r="Y302" s="1383">
        <f t="shared" si="526"/>
        <v>0</v>
      </c>
      <c r="Z302" s="1383">
        <f t="shared" si="527"/>
        <v>0</v>
      </c>
      <c r="AA302" s="1383">
        <f t="shared" si="528"/>
        <v>0</v>
      </c>
      <c r="AB302" s="1383">
        <f t="shared" si="529"/>
        <v>0</v>
      </c>
      <c r="AC302" s="5">
        <f t="shared" si="530"/>
        <v>275</v>
      </c>
      <c r="AD302" s="1383">
        <f t="shared" si="531"/>
        <v>0</v>
      </c>
      <c r="AE302" s="1383">
        <f t="shared" si="532"/>
        <v>0</v>
      </c>
      <c r="AF302" s="1305" t="e">
        <f t="shared" si="533"/>
        <v>#DIV/0!</v>
      </c>
      <c r="AG302" s="1305" t="e">
        <f t="shared" si="534"/>
        <v>#DIV/0!</v>
      </c>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row>
    <row r="303" spans="1:57" ht="14.25" customHeight="1">
      <c r="A303" s="1376">
        <v>44106</v>
      </c>
      <c r="B303" s="1301"/>
      <c r="C303" s="1302"/>
      <c r="D303" s="1376">
        <v>43741</v>
      </c>
      <c r="E303" s="1357"/>
      <c r="F303" s="5"/>
      <c r="G303" s="5"/>
      <c r="H303" s="1302"/>
      <c r="I303" s="1303"/>
      <c r="J303" s="1301"/>
      <c r="K303" s="1376"/>
      <c r="L303" s="1302"/>
      <c r="M303" s="1382">
        <f t="shared" si="523"/>
        <v>44107</v>
      </c>
      <c r="N303" s="1354">
        <f t="shared" si="520"/>
        <v>0</v>
      </c>
      <c r="O303" s="1383">
        <f t="shared" ref="O303:S303" si="573">$AD303*O$27</f>
        <v>0</v>
      </c>
      <c r="P303" s="1383">
        <f t="shared" si="573"/>
        <v>0</v>
      </c>
      <c r="Q303" s="1383">
        <f t="shared" si="573"/>
        <v>0</v>
      </c>
      <c r="R303" s="1383">
        <f t="shared" si="573"/>
        <v>0</v>
      </c>
      <c r="S303" s="1383">
        <f t="shared" si="573"/>
        <v>0</v>
      </c>
      <c r="T303" s="1383">
        <f t="shared" ref="T303:X303" si="574">$AE303*T$27</f>
        <v>0</v>
      </c>
      <c r="U303" s="1383">
        <f t="shared" si="574"/>
        <v>0</v>
      </c>
      <c r="V303" s="1383">
        <f t="shared" si="574"/>
        <v>0</v>
      </c>
      <c r="W303" s="1383">
        <f t="shared" si="574"/>
        <v>0</v>
      </c>
      <c r="X303" s="1383">
        <f t="shared" si="574"/>
        <v>0</v>
      </c>
      <c r="Y303" s="1383">
        <f t="shared" si="526"/>
        <v>0</v>
      </c>
      <c r="Z303" s="1383">
        <f t="shared" si="527"/>
        <v>0</v>
      </c>
      <c r="AA303" s="1383">
        <f t="shared" si="528"/>
        <v>0</v>
      </c>
      <c r="AB303" s="1383">
        <f t="shared" si="529"/>
        <v>0</v>
      </c>
      <c r="AC303" s="5">
        <f t="shared" si="530"/>
        <v>276</v>
      </c>
      <c r="AD303" s="1383">
        <f t="shared" si="531"/>
        <v>0</v>
      </c>
      <c r="AE303" s="1383">
        <f t="shared" si="532"/>
        <v>0</v>
      </c>
      <c r="AF303" s="1305" t="e">
        <f t="shared" si="533"/>
        <v>#DIV/0!</v>
      </c>
      <c r="AG303" s="1305" t="e">
        <f t="shared" si="534"/>
        <v>#DIV/0!</v>
      </c>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row>
    <row r="304" spans="1:57" ht="14.25" customHeight="1">
      <c r="A304" s="1376">
        <v>44107</v>
      </c>
      <c r="B304" s="1301"/>
      <c r="C304" s="1302"/>
      <c r="D304" s="1376">
        <v>43742</v>
      </c>
      <c r="E304" s="1357"/>
      <c r="F304" s="5"/>
      <c r="G304" s="5"/>
      <c r="H304" s="1302"/>
      <c r="I304" s="1303"/>
      <c r="J304" s="1301"/>
      <c r="K304" s="1376"/>
      <c r="L304" s="1302"/>
      <c r="M304" s="1382">
        <f t="shared" si="523"/>
        <v>44108</v>
      </c>
      <c r="N304" s="1354">
        <f t="shared" si="520"/>
        <v>0</v>
      </c>
      <c r="O304" s="1383">
        <f t="shared" ref="O304:S304" si="575">$AD304*O$27</f>
        <v>0</v>
      </c>
      <c r="P304" s="1383">
        <f t="shared" si="575"/>
        <v>0</v>
      </c>
      <c r="Q304" s="1383">
        <f t="shared" si="575"/>
        <v>0</v>
      </c>
      <c r="R304" s="1383">
        <f t="shared" si="575"/>
        <v>0</v>
      </c>
      <c r="S304" s="1383">
        <f t="shared" si="575"/>
        <v>0</v>
      </c>
      <c r="T304" s="1383">
        <f t="shared" ref="T304:X304" si="576">$AE304*T$27</f>
        <v>0</v>
      </c>
      <c r="U304" s="1383">
        <f t="shared" si="576"/>
        <v>0</v>
      </c>
      <c r="V304" s="1383">
        <f t="shared" si="576"/>
        <v>0</v>
      </c>
      <c r="W304" s="1383">
        <f t="shared" si="576"/>
        <v>0</v>
      </c>
      <c r="X304" s="1383">
        <f t="shared" si="576"/>
        <v>0</v>
      </c>
      <c r="Y304" s="1383">
        <f t="shared" si="526"/>
        <v>0</v>
      </c>
      <c r="Z304" s="1383">
        <f t="shared" si="527"/>
        <v>0</v>
      </c>
      <c r="AA304" s="1383">
        <f t="shared" si="528"/>
        <v>0</v>
      </c>
      <c r="AB304" s="1383">
        <f t="shared" si="529"/>
        <v>0</v>
      </c>
      <c r="AC304" s="5">
        <f t="shared" si="530"/>
        <v>277</v>
      </c>
      <c r="AD304" s="1383">
        <f t="shared" si="531"/>
        <v>0</v>
      </c>
      <c r="AE304" s="1383">
        <f t="shared" si="532"/>
        <v>0</v>
      </c>
      <c r="AF304" s="1305" t="e">
        <f t="shared" si="533"/>
        <v>#DIV/0!</v>
      </c>
      <c r="AG304" s="1305" t="e">
        <f t="shared" si="534"/>
        <v>#DIV/0!</v>
      </c>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row>
    <row r="305" spans="1:57" ht="14.25" customHeight="1">
      <c r="A305" s="1376">
        <v>44108</v>
      </c>
      <c r="B305" s="1301"/>
      <c r="C305" s="1302"/>
      <c r="D305" s="1376">
        <v>43743</v>
      </c>
      <c r="E305" s="1357"/>
      <c r="F305" s="5"/>
      <c r="G305" s="5"/>
      <c r="H305" s="1302"/>
      <c r="I305" s="1303"/>
      <c r="J305" s="1301"/>
      <c r="K305" s="1376"/>
      <c r="L305" s="1302"/>
      <c r="M305" s="1382">
        <f t="shared" si="523"/>
        <v>44109</v>
      </c>
      <c r="N305" s="1354">
        <f t="shared" si="520"/>
        <v>0</v>
      </c>
      <c r="O305" s="1383">
        <f t="shared" ref="O305:S305" si="577">$AD305*O$27</f>
        <v>0</v>
      </c>
      <c r="P305" s="1383">
        <f t="shared" si="577"/>
        <v>0</v>
      </c>
      <c r="Q305" s="1383">
        <f t="shared" si="577"/>
        <v>0</v>
      </c>
      <c r="R305" s="1383">
        <f t="shared" si="577"/>
        <v>0</v>
      </c>
      <c r="S305" s="1383">
        <f t="shared" si="577"/>
        <v>0</v>
      </c>
      <c r="T305" s="1383">
        <f t="shared" ref="T305:X305" si="578">$AE305*T$27</f>
        <v>0</v>
      </c>
      <c r="U305" s="1383">
        <f t="shared" si="578"/>
        <v>0</v>
      </c>
      <c r="V305" s="1383">
        <f t="shared" si="578"/>
        <v>0</v>
      </c>
      <c r="W305" s="1383">
        <f t="shared" si="578"/>
        <v>0</v>
      </c>
      <c r="X305" s="1383">
        <f t="shared" si="578"/>
        <v>0</v>
      </c>
      <c r="Y305" s="1383">
        <f t="shared" si="526"/>
        <v>0</v>
      </c>
      <c r="Z305" s="1383">
        <f t="shared" si="527"/>
        <v>0</v>
      </c>
      <c r="AA305" s="1383">
        <f t="shared" si="528"/>
        <v>0</v>
      </c>
      <c r="AB305" s="1383">
        <f t="shared" si="529"/>
        <v>0</v>
      </c>
      <c r="AC305" s="5">
        <f t="shared" si="530"/>
        <v>278</v>
      </c>
      <c r="AD305" s="1383">
        <f t="shared" si="531"/>
        <v>0</v>
      </c>
      <c r="AE305" s="1383">
        <f t="shared" si="532"/>
        <v>0</v>
      </c>
      <c r="AF305" s="1305" t="e">
        <f t="shared" si="533"/>
        <v>#DIV/0!</v>
      </c>
      <c r="AG305" s="1305" t="e">
        <f t="shared" si="534"/>
        <v>#DIV/0!</v>
      </c>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row>
    <row r="306" spans="1:57" ht="14.25" customHeight="1">
      <c r="A306" s="1376">
        <v>44109</v>
      </c>
      <c r="B306" s="1301"/>
      <c r="C306" s="1302"/>
      <c r="D306" s="1376">
        <v>43744</v>
      </c>
      <c r="E306" s="1357"/>
      <c r="F306" s="5"/>
      <c r="G306" s="5"/>
      <c r="H306" s="1302"/>
      <c r="I306" s="1303"/>
      <c r="J306" s="1301"/>
      <c r="K306" s="1376"/>
      <c r="L306" s="1302"/>
      <c r="M306" s="1382">
        <f t="shared" si="523"/>
        <v>44110</v>
      </c>
      <c r="N306" s="1354">
        <f t="shared" si="520"/>
        <v>0</v>
      </c>
      <c r="O306" s="1383">
        <f t="shared" ref="O306:S306" si="579">$AD306*O$27</f>
        <v>0</v>
      </c>
      <c r="P306" s="1383">
        <f t="shared" si="579"/>
        <v>0</v>
      </c>
      <c r="Q306" s="1383">
        <f t="shared" si="579"/>
        <v>0</v>
      </c>
      <c r="R306" s="1383">
        <f t="shared" si="579"/>
        <v>0</v>
      </c>
      <c r="S306" s="1383">
        <f t="shared" si="579"/>
        <v>0</v>
      </c>
      <c r="T306" s="1383">
        <f t="shared" ref="T306:X306" si="580">$AE306*T$27</f>
        <v>0</v>
      </c>
      <c r="U306" s="1383">
        <f t="shared" si="580"/>
        <v>0</v>
      </c>
      <c r="V306" s="1383">
        <f t="shared" si="580"/>
        <v>0</v>
      </c>
      <c r="W306" s="1383">
        <f t="shared" si="580"/>
        <v>0</v>
      </c>
      <c r="X306" s="1383">
        <f t="shared" si="580"/>
        <v>0</v>
      </c>
      <c r="Y306" s="1383">
        <f t="shared" si="526"/>
        <v>0</v>
      </c>
      <c r="Z306" s="1383">
        <f t="shared" si="527"/>
        <v>0</v>
      </c>
      <c r="AA306" s="1383">
        <f t="shared" si="528"/>
        <v>0</v>
      </c>
      <c r="AB306" s="1383">
        <f t="shared" si="529"/>
        <v>0</v>
      </c>
      <c r="AC306" s="5">
        <f t="shared" si="530"/>
        <v>279</v>
      </c>
      <c r="AD306" s="1383">
        <f t="shared" si="531"/>
        <v>0</v>
      </c>
      <c r="AE306" s="1383">
        <f t="shared" si="532"/>
        <v>0</v>
      </c>
      <c r="AF306" s="1305" t="e">
        <f t="shared" si="533"/>
        <v>#DIV/0!</v>
      </c>
      <c r="AG306" s="1305" t="e">
        <f t="shared" si="534"/>
        <v>#DIV/0!</v>
      </c>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row>
    <row r="307" spans="1:57" ht="14.25" customHeight="1">
      <c r="A307" s="1376">
        <v>44110</v>
      </c>
      <c r="B307" s="1301"/>
      <c r="C307" s="1302"/>
      <c r="D307" s="1376">
        <v>43745</v>
      </c>
      <c r="E307" s="1357"/>
      <c r="F307" s="5"/>
      <c r="G307" s="5"/>
      <c r="H307" s="1302"/>
      <c r="I307" s="1303"/>
      <c r="J307" s="1301"/>
      <c r="K307" s="1376"/>
      <c r="L307" s="1302"/>
      <c r="M307" s="1382">
        <f t="shared" si="523"/>
        <v>44111</v>
      </c>
      <c r="N307" s="1354">
        <f t="shared" si="520"/>
        <v>0</v>
      </c>
      <c r="O307" s="1383">
        <f t="shared" ref="O307:S307" si="581">$AD307*O$27</f>
        <v>0</v>
      </c>
      <c r="P307" s="1383">
        <f t="shared" si="581"/>
        <v>0</v>
      </c>
      <c r="Q307" s="1383">
        <f t="shared" si="581"/>
        <v>0</v>
      </c>
      <c r="R307" s="1383">
        <f t="shared" si="581"/>
        <v>0</v>
      </c>
      <c r="S307" s="1383">
        <f t="shared" si="581"/>
        <v>0</v>
      </c>
      <c r="T307" s="1383">
        <f t="shared" ref="T307:X307" si="582">$AE307*T$27</f>
        <v>0</v>
      </c>
      <c r="U307" s="1383">
        <f t="shared" si="582"/>
        <v>0</v>
      </c>
      <c r="V307" s="1383">
        <f t="shared" si="582"/>
        <v>0</v>
      </c>
      <c r="W307" s="1383">
        <f t="shared" si="582"/>
        <v>0</v>
      </c>
      <c r="X307" s="1383">
        <f t="shared" si="582"/>
        <v>0</v>
      </c>
      <c r="Y307" s="1383">
        <f t="shared" si="526"/>
        <v>0</v>
      </c>
      <c r="Z307" s="1383">
        <f t="shared" si="527"/>
        <v>0</v>
      </c>
      <c r="AA307" s="1383">
        <f t="shared" si="528"/>
        <v>0</v>
      </c>
      <c r="AB307" s="1383">
        <f t="shared" si="529"/>
        <v>0</v>
      </c>
      <c r="AC307" s="5">
        <f t="shared" si="530"/>
        <v>280</v>
      </c>
      <c r="AD307" s="1383">
        <f t="shared" si="531"/>
        <v>0</v>
      </c>
      <c r="AE307" s="1383">
        <f t="shared" si="532"/>
        <v>0</v>
      </c>
      <c r="AF307" s="1305" t="e">
        <f t="shared" si="533"/>
        <v>#DIV/0!</v>
      </c>
      <c r="AG307" s="1305" t="e">
        <f t="shared" si="534"/>
        <v>#DIV/0!</v>
      </c>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row>
    <row r="308" spans="1:57" ht="14.25" customHeight="1">
      <c r="A308" s="1376">
        <v>44111</v>
      </c>
      <c r="B308" s="1301"/>
      <c r="C308" s="1302"/>
      <c r="D308" s="1376">
        <v>43746</v>
      </c>
      <c r="E308" s="1357"/>
      <c r="F308" s="5"/>
      <c r="G308" s="5"/>
      <c r="H308" s="1302"/>
      <c r="I308" s="1303"/>
      <c r="J308" s="1301"/>
      <c r="K308" s="1376"/>
      <c r="L308" s="1302"/>
      <c r="M308" s="1382">
        <f t="shared" si="523"/>
        <v>44112</v>
      </c>
      <c r="N308" s="1354">
        <f t="shared" si="520"/>
        <v>0</v>
      </c>
      <c r="O308" s="1383">
        <f t="shared" ref="O308:S308" si="583">$AD308*O$27</f>
        <v>0</v>
      </c>
      <c r="P308" s="1383">
        <f t="shared" si="583"/>
        <v>0</v>
      </c>
      <c r="Q308" s="1383">
        <f t="shared" si="583"/>
        <v>0</v>
      </c>
      <c r="R308" s="1383">
        <f t="shared" si="583"/>
        <v>0</v>
      </c>
      <c r="S308" s="1383">
        <f t="shared" si="583"/>
        <v>0</v>
      </c>
      <c r="T308" s="1383">
        <f t="shared" ref="T308:X308" si="584">$AE308*T$27</f>
        <v>0</v>
      </c>
      <c r="U308" s="1383">
        <f t="shared" si="584"/>
        <v>0</v>
      </c>
      <c r="V308" s="1383">
        <f t="shared" si="584"/>
        <v>0</v>
      </c>
      <c r="W308" s="1383">
        <f t="shared" si="584"/>
        <v>0</v>
      </c>
      <c r="X308" s="1383">
        <f t="shared" si="584"/>
        <v>0</v>
      </c>
      <c r="Y308" s="1383">
        <f t="shared" si="526"/>
        <v>0</v>
      </c>
      <c r="Z308" s="1383">
        <f t="shared" si="527"/>
        <v>0</v>
      </c>
      <c r="AA308" s="1383">
        <f t="shared" si="528"/>
        <v>0</v>
      </c>
      <c r="AB308" s="1383">
        <f t="shared" si="529"/>
        <v>0</v>
      </c>
      <c r="AC308" s="5">
        <f t="shared" si="530"/>
        <v>281</v>
      </c>
      <c r="AD308" s="1383">
        <f t="shared" si="531"/>
        <v>0</v>
      </c>
      <c r="AE308" s="1383">
        <f t="shared" si="532"/>
        <v>0</v>
      </c>
      <c r="AF308" s="1305" t="e">
        <f t="shared" si="533"/>
        <v>#DIV/0!</v>
      </c>
      <c r="AG308" s="1305" t="e">
        <f t="shared" si="534"/>
        <v>#DIV/0!</v>
      </c>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row>
    <row r="309" spans="1:57" ht="14.25" customHeight="1">
      <c r="A309" s="1376">
        <v>44112</v>
      </c>
      <c r="B309" s="1301"/>
      <c r="C309" s="1302"/>
      <c r="D309" s="1376">
        <v>43747</v>
      </c>
      <c r="E309" s="1357"/>
      <c r="F309" s="5"/>
      <c r="G309" s="5"/>
      <c r="H309" s="1302"/>
      <c r="I309" s="1303"/>
      <c r="J309" s="1301"/>
      <c r="K309" s="1376"/>
      <c r="L309" s="1302"/>
      <c r="M309" s="1382">
        <f t="shared" si="523"/>
        <v>44113</v>
      </c>
      <c r="N309" s="1354">
        <f t="shared" si="520"/>
        <v>0</v>
      </c>
      <c r="O309" s="1383">
        <f t="shared" ref="O309:S309" si="585">$AD309*O$27</f>
        <v>0</v>
      </c>
      <c r="P309" s="1383">
        <f t="shared" si="585"/>
        <v>0</v>
      </c>
      <c r="Q309" s="1383">
        <f t="shared" si="585"/>
        <v>0</v>
      </c>
      <c r="R309" s="1383">
        <f t="shared" si="585"/>
        <v>0</v>
      </c>
      <c r="S309" s="1383">
        <f t="shared" si="585"/>
        <v>0</v>
      </c>
      <c r="T309" s="1383">
        <f t="shared" ref="T309:X309" si="586">$AE309*T$27</f>
        <v>0</v>
      </c>
      <c r="U309" s="1383">
        <f t="shared" si="586"/>
        <v>0</v>
      </c>
      <c r="V309" s="1383">
        <f t="shared" si="586"/>
        <v>0</v>
      </c>
      <c r="W309" s="1383">
        <f t="shared" si="586"/>
        <v>0</v>
      </c>
      <c r="X309" s="1383">
        <f t="shared" si="586"/>
        <v>0</v>
      </c>
      <c r="Y309" s="1383">
        <f t="shared" si="526"/>
        <v>0</v>
      </c>
      <c r="Z309" s="1383">
        <f t="shared" si="527"/>
        <v>0</v>
      </c>
      <c r="AA309" s="1383">
        <f t="shared" si="528"/>
        <v>0</v>
      </c>
      <c r="AB309" s="1383">
        <f t="shared" si="529"/>
        <v>0</v>
      </c>
      <c r="AC309" s="5">
        <f t="shared" si="530"/>
        <v>282</v>
      </c>
      <c r="AD309" s="1383">
        <f t="shared" si="531"/>
        <v>0</v>
      </c>
      <c r="AE309" s="1383">
        <f t="shared" si="532"/>
        <v>0</v>
      </c>
      <c r="AF309" s="1305" t="e">
        <f t="shared" si="533"/>
        <v>#DIV/0!</v>
      </c>
      <c r="AG309" s="1305" t="e">
        <f t="shared" si="534"/>
        <v>#DIV/0!</v>
      </c>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row>
    <row r="310" spans="1:57" ht="14.25" customHeight="1">
      <c r="A310" s="1376">
        <v>44113</v>
      </c>
      <c r="B310" s="1301"/>
      <c r="C310" s="1302"/>
      <c r="D310" s="1376">
        <v>43748</v>
      </c>
      <c r="E310" s="1357"/>
      <c r="F310" s="5"/>
      <c r="G310" s="5"/>
      <c r="H310" s="1302"/>
      <c r="I310" s="1303"/>
      <c r="J310" s="1301"/>
      <c r="K310" s="1376"/>
      <c r="L310" s="1302"/>
      <c r="M310" s="1382">
        <f t="shared" si="523"/>
        <v>44114</v>
      </c>
      <c r="N310" s="1354">
        <f t="shared" si="520"/>
        <v>0</v>
      </c>
      <c r="O310" s="1383">
        <f t="shared" ref="O310:S310" si="587">$AD310*O$27</f>
        <v>0</v>
      </c>
      <c r="P310" s="1383">
        <f t="shared" si="587"/>
        <v>0</v>
      </c>
      <c r="Q310" s="1383">
        <f t="shared" si="587"/>
        <v>0</v>
      </c>
      <c r="R310" s="1383">
        <f t="shared" si="587"/>
        <v>0</v>
      </c>
      <c r="S310" s="1383">
        <f t="shared" si="587"/>
        <v>0</v>
      </c>
      <c r="T310" s="1383">
        <f t="shared" ref="T310:X310" si="588">$AE310*T$27</f>
        <v>0</v>
      </c>
      <c r="U310" s="1383">
        <f t="shared" si="588"/>
        <v>0</v>
      </c>
      <c r="V310" s="1383">
        <f t="shared" si="588"/>
        <v>0</v>
      </c>
      <c r="W310" s="1383">
        <f t="shared" si="588"/>
        <v>0</v>
      </c>
      <c r="X310" s="1383">
        <f t="shared" si="588"/>
        <v>0</v>
      </c>
      <c r="Y310" s="1383">
        <f t="shared" si="526"/>
        <v>0</v>
      </c>
      <c r="Z310" s="1383">
        <f t="shared" si="527"/>
        <v>0</v>
      </c>
      <c r="AA310" s="1383">
        <f t="shared" si="528"/>
        <v>0</v>
      </c>
      <c r="AB310" s="1383">
        <f t="shared" si="529"/>
        <v>0</v>
      </c>
      <c r="AC310" s="5">
        <f t="shared" si="530"/>
        <v>283</v>
      </c>
      <c r="AD310" s="1383">
        <f t="shared" si="531"/>
        <v>0</v>
      </c>
      <c r="AE310" s="1383">
        <f t="shared" si="532"/>
        <v>0</v>
      </c>
      <c r="AF310" s="1305" t="e">
        <f t="shared" si="533"/>
        <v>#DIV/0!</v>
      </c>
      <c r="AG310" s="1305" t="e">
        <f t="shared" si="534"/>
        <v>#DIV/0!</v>
      </c>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row>
    <row r="311" spans="1:57" ht="14.25" customHeight="1">
      <c r="A311" s="1376">
        <v>44114</v>
      </c>
      <c r="B311" s="1301"/>
      <c r="C311" s="1302"/>
      <c r="D311" s="1376">
        <v>43749</v>
      </c>
      <c r="E311" s="1357"/>
      <c r="F311" s="5"/>
      <c r="G311" s="5"/>
      <c r="H311" s="1302"/>
      <c r="I311" s="1303"/>
      <c r="J311" s="1301"/>
      <c r="K311" s="1376"/>
      <c r="L311" s="1302"/>
      <c r="M311" s="1382">
        <f t="shared" si="523"/>
        <v>44115</v>
      </c>
      <c r="N311" s="1354">
        <f t="shared" si="520"/>
        <v>0</v>
      </c>
      <c r="O311" s="1383">
        <f t="shared" ref="O311:S311" si="589">$AD311*O$27</f>
        <v>0</v>
      </c>
      <c r="P311" s="1383">
        <f t="shared" si="589"/>
        <v>0</v>
      </c>
      <c r="Q311" s="1383">
        <f t="shared" si="589"/>
        <v>0</v>
      </c>
      <c r="R311" s="1383">
        <f t="shared" si="589"/>
        <v>0</v>
      </c>
      <c r="S311" s="1383">
        <f t="shared" si="589"/>
        <v>0</v>
      </c>
      <c r="T311" s="1383">
        <f t="shared" ref="T311:X311" si="590">$AE311*T$27</f>
        <v>0</v>
      </c>
      <c r="U311" s="1383">
        <f t="shared" si="590"/>
        <v>0</v>
      </c>
      <c r="V311" s="1383">
        <f t="shared" si="590"/>
        <v>0</v>
      </c>
      <c r="W311" s="1383">
        <f t="shared" si="590"/>
        <v>0</v>
      </c>
      <c r="X311" s="1383">
        <f t="shared" si="590"/>
        <v>0</v>
      </c>
      <c r="Y311" s="1383">
        <f t="shared" si="526"/>
        <v>0</v>
      </c>
      <c r="Z311" s="1383">
        <f t="shared" si="527"/>
        <v>0</v>
      </c>
      <c r="AA311" s="1383">
        <f t="shared" si="528"/>
        <v>0</v>
      </c>
      <c r="AB311" s="1383">
        <f t="shared" si="529"/>
        <v>0</v>
      </c>
      <c r="AC311" s="5">
        <f t="shared" si="530"/>
        <v>284</v>
      </c>
      <c r="AD311" s="1383">
        <f t="shared" si="531"/>
        <v>0</v>
      </c>
      <c r="AE311" s="1383">
        <f t="shared" si="532"/>
        <v>0</v>
      </c>
      <c r="AF311" s="1305" t="e">
        <f t="shared" si="533"/>
        <v>#DIV/0!</v>
      </c>
      <c r="AG311" s="1305" t="e">
        <f t="shared" si="534"/>
        <v>#DIV/0!</v>
      </c>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row>
    <row r="312" spans="1:57" ht="14.25" customHeight="1">
      <c r="A312" s="1376">
        <v>44115</v>
      </c>
      <c r="B312" s="1301"/>
      <c r="C312" s="1302"/>
      <c r="D312" s="1376">
        <v>43750</v>
      </c>
      <c r="E312" s="1357"/>
      <c r="F312" s="5"/>
      <c r="G312" s="5"/>
      <c r="H312" s="1302"/>
      <c r="I312" s="1303"/>
      <c r="J312" s="1301"/>
      <c r="K312" s="1376"/>
      <c r="L312" s="1302"/>
      <c r="M312" s="1382">
        <f t="shared" si="523"/>
        <v>44116</v>
      </c>
      <c r="N312" s="1354">
        <f t="shared" si="520"/>
        <v>0</v>
      </c>
      <c r="O312" s="1383">
        <f t="shared" ref="O312:S312" si="591">$AD312*O$27</f>
        <v>0</v>
      </c>
      <c r="P312" s="1383">
        <f t="shared" si="591"/>
        <v>0</v>
      </c>
      <c r="Q312" s="1383">
        <f t="shared" si="591"/>
        <v>0</v>
      </c>
      <c r="R312" s="1383">
        <f t="shared" si="591"/>
        <v>0</v>
      </c>
      <c r="S312" s="1383">
        <f t="shared" si="591"/>
        <v>0</v>
      </c>
      <c r="T312" s="1383">
        <f t="shared" ref="T312:X312" si="592">$AE312*T$27</f>
        <v>0</v>
      </c>
      <c r="U312" s="1383">
        <f t="shared" si="592"/>
        <v>0</v>
      </c>
      <c r="V312" s="1383">
        <f t="shared" si="592"/>
        <v>0</v>
      </c>
      <c r="W312" s="1383">
        <f t="shared" si="592"/>
        <v>0</v>
      </c>
      <c r="X312" s="1383">
        <f t="shared" si="592"/>
        <v>0</v>
      </c>
      <c r="Y312" s="1383">
        <f t="shared" si="526"/>
        <v>0</v>
      </c>
      <c r="Z312" s="1383">
        <f t="shared" si="527"/>
        <v>0</v>
      </c>
      <c r="AA312" s="1383">
        <f t="shared" si="528"/>
        <v>0</v>
      </c>
      <c r="AB312" s="1383">
        <f t="shared" si="529"/>
        <v>0</v>
      </c>
      <c r="AC312" s="5">
        <f t="shared" si="530"/>
        <v>285</v>
      </c>
      <c r="AD312" s="1383">
        <f t="shared" si="531"/>
        <v>0</v>
      </c>
      <c r="AE312" s="1383">
        <f t="shared" si="532"/>
        <v>0</v>
      </c>
      <c r="AF312" s="1305" t="e">
        <f t="shared" si="533"/>
        <v>#DIV/0!</v>
      </c>
      <c r="AG312" s="1305" t="e">
        <f t="shared" si="534"/>
        <v>#DIV/0!</v>
      </c>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row>
    <row r="313" spans="1:57" ht="14.25" customHeight="1">
      <c r="A313" s="1376">
        <v>44116</v>
      </c>
      <c r="B313" s="1301"/>
      <c r="C313" s="1302"/>
      <c r="D313" s="1376">
        <v>43751</v>
      </c>
      <c r="E313" s="1357"/>
      <c r="F313" s="5"/>
      <c r="G313" s="5"/>
      <c r="H313" s="1302"/>
      <c r="I313" s="1303"/>
      <c r="J313" s="1301"/>
      <c r="K313" s="1376"/>
      <c r="L313" s="1302"/>
      <c r="M313" s="1382">
        <f t="shared" si="523"/>
        <v>44117</v>
      </c>
      <c r="N313" s="1354">
        <f t="shared" si="520"/>
        <v>0</v>
      </c>
      <c r="O313" s="1383">
        <f t="shared" ref="O313:S313" si="593">$AD313*O$27</f>
        <v>0</v>
      </c>
      <c r="P313" s="1383">
        <f t="shared" si="593"/>
        <v>0</v>
      </c>
      <c r="Q313" s="1383">
        <f t="shared" si="593"/>
        <v>0</v>
      </c>
      <c r="R313" s="1383">
        <f t="shared" si="593"/>
        <v>0</v>
      </c>
      <c r="S313" s="1383">
        <f t="shared" si="593"/>
        <v>0</v>
      </c>
      <c r="T313" s="1383">
        <f t="shared" ref="T313:X313" si="594">$AE313*T$27</f>
        <v>0</v>
      </c>
      <c r="U313" s="1383">
        <f t="shared" si="594"/>
        <v>0</v>
      </c>
      <c r="V313" s="1383">
        <f t="shared" si="594"/>
        <v>0</v>
      </c>
      <c r="W313" s="1383">
        <f t="shared" si="594"/>
        <v>0</v>
      </c>
      <c r="X313" s="1383">
        <f t="shared" si="594"/>
        <v>0</v>
      </c>
      <c r="Y313" s="1383">
        <f t="shared" si="526"/>
        <v>0</v>
      </c>
      <c r="Z313" s="1383">
        <f t="shared" si="527"/>
        <v>0</v>
      </c>
      <c r="AA313" s="1383">
        <f t="shared" si="528"/>
        <v>0</v>
      </c>
      <c r="AB313" s="1383">
        <f t="shared" si="529"/>
        <v>0</v>
      </c>
      <c r="AC313" s="5">
        <f t="shared" si="530"/>
        <v>286</v>
      </c>
      <c r="AD313" s="1383">
        <f t="shared" si="531"/>
        <v>0</v>
      </c>
      <c r="AE313" s="1383">
        <f t="shared" si="532"/>
        <v>0</v>
      </c>
      <c r="AF313" s="1305" t="e">
        <f t="shared" si="533"/>
        <v>#DIV/0!</v>
      </c>
      <c r="AG313" s="1305" t="e">
        <f t="shared" si="534"/>
        <v>#DIV/0!</v>
      </c>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row>
    <row r="314" spans="1:57" ht="14.25" customHeight="1">
      <c r="A314" s="1376">
        <v>44117</v>
      </c>
      <c r="B314" s="1301"/>
      <c r="C314" s="1302"/>
      <c r="D314" s="1376">
        <v>43752</v>
      </c>
      <c r="E314" s="1357"/>
      <c r="F314" s="5"/>
      <c r="G314" s="5"/>
      <c r="H314" s="1302"/>
      <c r="I314" s="1303"/>
      <c r="J314" s="1301"/>
      <c r="K314" s="1376"/>
      <c r="L314" s="1302"/>
      <c r="M314" s="1382">
        <f t="shared" si="523"/>
        <v>44118</v>
      </c>
      <c r="N314" s="1354">
        <f t="shared" si="520"/>
        <v>0</v>
      </c>
      <c r="O314" s="1383">
        <f t="shared" ref="O314:S314" si="595">$AD314*O$27</f>
        <v>0</v>
      </c>
      <c r="P314" s="1383">
        <f t="shared" si="595"/>
        <v>0</v>
      </c>
      <c r="Q314" s="1383">
        <f t="shared" si="595"/>
        <v>0</v>
      </c>
      <c r="R314" s="1383">
        <f t="shared" si="595"/>
        <v>0</v>
      </c>
      <c r="S314" s="1383">
        <f t="shared" si="595"/>
        <v>0</v>
      </c>
      <c r="T314" s="1383">
        <f t="shared" ref="T314:X314" si="596">$AE314*T$27</f>
        <v>0</v>
      </c>
      <c r="U314" s="1383">
        <f t="shared" si="596"/>
        <v>0</v>
      </c>
      <c r="V314" s="1383">
        <f t="shared" si="596"/>
        <v>0</v>
      </c>
      <c r="W314" s="1383">
        <f t="shared" si="596"/>
        <v>0</v>
      </c>
      <c r="X314" s="1383">
        <f t="shared" si="596"/>
        <v>0</v>
      </c>
      <c r="Y314" s="1383">
        <f t="shared" si="526"/>
        <v>0</v>
      </c>
      <c r="Z314" s="1383">
        <f t="shared" si="527"/>
        <v>0</v>
      </c>
      <c r="AA314" s="1383">
        <f t="shared" si="528"/>
        <v>0</v>
      </c>
      <c r="AB314" s="1383">
        <f t="shared" si="529"/>
        <v>0</v>
      </c>
      <c r="AC314" s="5">
        <f t="shared" si="530"/>
        <v>287</v>
      </c>
      <c r="AD314" s="1383">
        <f t="shared" si="531"/>
        <v>0</v>
      </c>
      <c r="AE314" s="1383">
        <f t="shared" si="532"/>
        <v>0</v>
      </c>
      <c r="AF314" s="1305" t="e">
        <f t="shared" si="533"/>
        <v>#DIV/0!</v>
      </c>
      <c r="AG314" s="1305" t="e">
        <f t="shared" si="534"/>
        <v>#DIV/0!</v>
      </c>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row>
    <row r="315" spans="1:57" ht="14.25" customHeight="1">
      <c r="A315" s="1376">
        <v>44118</v>
      </c>
      <c r="B315" s="1301"/>
      <c r="C315" s="1302"/>
      <c r="D315" s="1376">
        <v>43753</v>
      </c>
      <c r="E315" s="1357"/>
      <c r="F315" s="5"/>
      <c r="G315" s="5"/>
      <c r="H315" s="1302"/>
      <c r="I315" s="1303"/>
      <c r="J315" s="1301"/>
      <c r="K315" s="1376"/>
      <c r="L315" s="1302"/>
      <c r="M315" s="1382">
        <f t="shared" si="523"/>
        <v>44119</v>
      </c>
      <c r="N315" s="1354">
        <f t="shared" si="520"/>
        <v>0</v>
      </c>
      <c r="O315" s="1383">
        <f t="shared" ref="O315:S315" si="597">$AD315*O$27</f>
        <v>0</v>
      </c>
      <c r="P315" s="1383">
        <f t="shared" si="597"/>
        <v>0</v>
      </c>
      <c r="Q315" s="1383">
        <f t="shared" si="597"/>
        <v>0</v>
      </c>
      <c r="R315" s="1383">
        <f t="shared" si="597"/>
        <v>0</v>
      </c>
      <c r="S315" s="1383">
        <f t="shared" si="597"/>
        <v>0</v>
      </c>
      <c r="T315" s="1383">
        <f t="shared" ref="T315:X315" si="598">$AE315*T$27</f>
        <v>0</v>
      </c>
      <c r="U315" s="1383">
        <f t="shared" si="598"/>
        <v>0</v>
      </c>
      <c r="V315" s="1383">
        <f t="shared" si="598"/>
        <v>0</v>
      </c>
      <c r="W315" s="1383">
        <f t="shared" si="598"/>
        <v>0</v>
      </c>
      <c r="X315" s="1383">
        <f t="shared" si="598"/>
        <v>0</v>
      </c>
      <c r="Y315" s="1383">
        <f t="shared" si="526"/>
        <v>0</v>
      </c>
      <c r="Z315" s="1383">
        <f t="shared" si="527"/>
        <v>0</v>
      </c>
      <c r="AA315" s="1383">
        <f t="shared" si="528"/>
        <v>0</v>
      </c>
      <c r="AB315" s="1383">
        <f t="shared" si="529"/>
        <v>0</v>
      </c>
      <c r="AC315" s="5">
        <f t="shared" si="530"/>
        <v>288</v>
      </c>
      <c r="AD315" s="1383">
        <f t="shared" si="531"/>
        <v>0</v>
      </c>
      <c r="AE315" s="1383">
        <f t="shared" si="532"/>
        <v>0</v>
      </c>
      <c r="AF315" s="1305" t="e">
        <f t="shared" si="533"/>
        <v>#DIV/0!</v>
      </c>
      <c r="AG315" s="1305" t="e">
        <f t="shared" si="534"/>
        <v>#DIV/0!</v>
      </c>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row>
    <row r="316" spans="1:57" ht="14.25" customHeight="1">
      <c r="A316" s="1376">
        <v>44119</v>
      </c>
      <c r="B316" s="1301"/>
      <c r="C316" s="1302"/>
      <c r="D316" s="1376">
        <v>43754</v>
      </c>
      <c r="E316" s="1357"/>
      <c r="F316" s="5"/>
      <c r="G316" s="5"/>
      <c r="H316" s="1302"/>
      <c r="I316" s="1303"/>
      <c r="J316" s="1301"/>
      <c r="K316" s="1376"/>
      <c r="L316" s="1302"/>
      <c r="M316" s="1382">
        <f t="shared" si="523"/>
        <v>44120</v>
      </c>
      <c r="N316" s="1354">
        <f t="shared" si="520"/>
        <v>0</v>
      </c>
      <c r="O316" s="1383">
        <f t="shared" ref="O316:S316" si="599">$AD316*O$27</f>
        <v>0</v>
      </c>
      <c r="P316" s="1383">
        <f t="shared" si="599"/>
        <v>0</v>
      </c>
      <c r="Q316" s="1383">
        <f t="shared" si="599"/>
        <v>0</v>
      </c>
      <c r="R316" s="1383">
        <f t="shared" si="599"/>
        <v>0</v>
      </c>
      <c r="S316" s="1383">
        <f t="shared" si="599"/>
        <v>0</v>
      </c>
      <c r="T316" s="1383">
        <f t="shared" ref="T316:X316" si="600">$AE316*T$27</f>
        <v>0</v>
      </c>
      <c r="U316" s="1383">
        <f t="shared" si="600"/>
        <v>0</v>
      </c>
      <c r="V316" s="1383">
        <f t="shared" si="600"/>
        <v>0</v>
      </c>
      <c r="W316" s="1383">
        <f t="shared" si="600"/>
        <v>0</v>
      </c>
      <c r="X316" s="1383">
        <f t="shared" si="600"/>
        <v>0</v>
      </c>
      <c r="Y316" s="1383">
        <f t="shared" si="526"/>
        <v>0</v>
      </c>
      <c r="Z316" s="1383">
        <f t="shared" si="527"/>
        <v>0</v>
      </c>
      <c r="AA316" s="1383">
        <f t="shared" si="528"/>
        <v>0</v>
      </c>
      <c r="AB316" s="1383">
        <f t="shared" si="529"/>
        <v>0</v>
      </c>
      <c r="AC316" s="5">
        <f t="shared" si="530"/>
        <v>289</v>
      </c>
      <c r="AD316" s="1383">
        <f t="shared" si="531"/>
        <v>0</v>
      </c>
      <c r="AE316" s="1383">
        <f t="shared" si="532"/>
        <v>0</v>
      </c>
      <c r="AF316" s="1305" t="e">
        <f t="shared" si="533"/>
        <v>#DIV/0!</v>
      </c>
      <c r="AG316" s="1305" t="e">
        <f t="shared" si="534"/>
        <v>#DIV/0!</v>
      </c>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row>
    <row r="317" spans="1:57" ht="14.25" customHeight="1">
      <c r="A317" s="1376">
        <v>44120</v>
      </c>
      <c r="B317" s="1301"/>
      <c r="C317" s="1302"/>
      <c r="D317" s="1376">
        <v>43755</v>
      </c>
      <c r="E317" s="1357"/>
      <c r="F317" s="5"/>
      <c r="G317" s="5"/>
      <c r="H317" s="1302"/>
      <c r="I317" s="1303"/>
      <c r="J317" s="1301"/>
      <c r="K317" s="1376"/>
      <c r="L317" s="1302"/>
      <c r="M317" s="1382">
        <f t="shared" si="523"/>
        <v>44121</v>
      </c>
      <c r="N317" s="1354">
        <f t="shared" si="520"/>
        <v>0</v>
      </c>
      <c r="O317" s="1383">
        <f t="shared" ref="O317:S317" si="601">$AD317*O$27</f>
        <v>0</v>
      </c>
      <c r="P317" s="1383">
        <f t="shared" si="601"/>
        <v>0</v>
      </c>
      <c r="Q317" s="1383">
        <f t="shared" si="601"/>
        <v>0</v>
      </c>
      <c r="R317" s="1383">
        <f t="shared" si="601"/>
        <v>0</v>
      </c>
      <c r="S317" s="1383">
        <f t="shared" si="601"/>
        <v>0</v>
      </c>
      <c r="T317" s="1383">
        <f t="shared" ref="T317:X317" si="602">$AE317*T$27</f>
        <v>0</v>
      </c>
      <c r="U317" s="1383">
        <f t="shared" si="602"/>
        <v>0</v>
      </c>
      <c r="V317" s="1383">
        <f t="shared" si="602"/>
        <v>0</v>
      </c>
      <c r="W317" s="1383">
        <f t="shared" si="602"/>
        <v>0</v>
      </c>
      <c r="X317" s="1383">
        <f t="shared" si="602"/>
        <v>0</v>
      </c>
      <c r="Y317" s="1383">
        <f t="shared" si="526"/>
        <v>0</v>
      </c>
      <c r="Z317" s="1383">
        <f t="shared" si="527"/>
        <v>0</v>
      </c>
      <c r="AA317" s="1383">
        <f t="shared" si="528"/>
        <v>0</v>
      </c>
      <c r="AB317" s="1383">
        <f t="shared" si="529"/>
        <v>0</v>
      </c>
      <c r="AC317" s="5">
        <f t="shared" si="530"/>
        <v>290</v>
      </c>
      <c r="AD317" s="1383">
        <f t="shared" si="531"/>
        <v>0</v>
      </c>
      <c r="AE317" s="1383">
        <f t="shared" si="532"/>
        <v>0</v>
      </c>
      <c r="AF317" s="1305" t="e">
        <f t="shared" si="533"/>
        <v>#DIV/0!</v>
      </c>
      <c r="AG317" s="1305" t="e">
        <f t="shared" si="534"/>
        <v>#DIV/0!</v>
      </c>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row>
    <row r="318" spans="1:57" ht="14.25" customHeight="1">
      <c r="A318" s="1376">
        <v>44121</v>
      </c>
      <c r="B318" s="1301"/>
      <c r="C318" s="1302"/>
      <c r="D318" s="1376">
        <v>43756</v>
      </c>
      <c r="E318" s="1357"/>
      <c r="F318" s="5"/>
      <c r="G318" s="5"/>
      <c r="H318" s="1302"/>
      <c r="I318" s="1303"/>
      <c r="J318" s="1301"/>
      <c r="K318" s="1376"/>
      <c r="L318" s="1302"/>
      <c r="M318" s="1382">
        <f t="shared" si="523"/>
        <v>44122</v>
      </c>
      <c r="N318" s="1354">
        <f t="shared" si="520"/>
        <v>0</v>
      </c>
      <c r="O318" s="1383">
        <f t="shared" ref="O318:S318" si="603">$AD318*O$27</f>
        <v>0</v>
      </c>
      <c r="P318" s="1383">
        <f t="shared" si="603"/>
        <v>0</v>
      </c>
      <c r="Q318" s="1383">
        <f t="shared" si="603"/>
        <v>0</v>
      </c>
      <c r="R318" s="1383">
        <f t="shared" si="603"/>
        <v>0</v>
      </c>
      <c r="S318" s="1383">
        <f t="shared" si="603"/>
        <v>0</v>
      </c>
      <c r="T318" s="1383">
        <f t="shared" ref="T318:X318" si="604">$AE318*T$27</f>
        <v>0</v>
      </c>
      <c r="U318" s="1383">
        <f t="shared" si="604"/>
        <v>0</v>
      </c>
      <c r="V318" s="1383">
        <f t="shared" si="604"/>
        <v>0</v>
      </c>
      <c r="W318" s="1383">
        <f t="shared" si="604"/>
        <v>0</v>
      </c>
      <c r="X318" s="1383">
        <f t="shared" si="604"/>
        <v>0</v>
      </c>
      <c r="Y318" s="1383">
        <f t="shared" si="526"/>
        <v>0</v>
      </c>
      <c r="Z318" s="1383">
        <f t="shared" si="527"/>
        <v>0</v>
      </c>
      <c r="AA318" s="1383">
        <f t="shared" si="528"/>
        <v>0</v>
      </c>
      <c r="AB318" s="1383">
        <f t="shared" si="529"/>
        <v>0</v>
      </c>
      <c r="AC318" s="5">
        <f t="shared" si="530"/>
        <v>291</v>
      </c>
      <c r="AD318" s="1383">
        <f t="shared" si="531"/>
        <v>0</v>
      </c>
      <c r="AE318" s="1383">
        <f t="shared" si="532"/>
        <v>0</v>
      </c>
      <c r="AF318" s="1305" t="e">
        <f t="shared" si="533"/>
        <v>#DIV/0!</v>
      </c>
      <c r="AG318" s="1305" t="e">
        <f t="shared" si="534"/>
        <v>#DIV/0!</v>
      </c>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row>
    <row r="319" spans="1:57" ht="14.25" customHeight="1">
      <c r="A319" s="1376">
        <v>44122</v>
      </c>
      <c r="B319" s="1301"/>
      <c r="C319" s="1302"/>
      <c r="D319" s="1376">
        <v>43757</v>
      </c>
      <c r="E319" s="1357"/>
      <c r="F319" s="5"/>
      <c r="G319" s="5"/>
      <c r="H319" s="1302"/>
      <c r="I319" s="1303"/>
      <c r="J319" s="1301"/>
      <c r="K319" s="1376"/>
      <c r="L319" s="1302"/>
      <c r="M319" s="1382">
        <f t="shared" si="523"/>
        <v>44123</v>
      </c>
      <c r="N319" s="1354">
        <f t="shared" si="520"/>
        <v>0</v>
      </c>
      <c r="O319" s="1383">
        <f t="shared" ref="O319:S319" si="605">$AD319*O$27</f>
        <v>0</v>
      </c>
      <c r="P319" s="1383">
        <f t="shared" si="605"/>
        <v>0</v>
      </c>
      <c r="Q319" s="1383">
        <f t="shared" si="605"/>
        <v>0</v>
      </c>
      <c r="R319" s="1383">
        <f t="shared" si="605"/>
        <v>0</v>
      </c>
      <c r="S319" s="1383">
        <f t="shared" si="605"/>
        <v>0</v>
      </c>
      <c r="T319" s="1383">
        <f t="shared" ref="T319:X319" si="606">$AE319*T$27</f>
        <v>0</v>
      </c>
      <c r="U319" s="1383">
        <f t="shared" si="606"/>
        <v>0</v>
      </c>
      <c r="V319" s="1383">
        <f t="shared" si="606"/>
        <v>0</v>
      </c>
      <c r="W319" s="1383">
        <f t="shared" si="606"/>
        <v>0</v>
      </c>
      <c r="X319" s="1383">
        <f t="shared" si="606"/>
        <v>0</v>
      </c>
      <c r="Y319" s="1383">
        <f t="shared" si="526"/>
        <v>0</v>
      </c>
      <c r="Z319" s="1383">
        <f t="shared" si="527"/>
        <v>0</v>
      </c>
      <c r="AA319" s="1383">
        <f t="shared" si="528"/>
        <v>0</v>
      </c>
      <c r="AB319" s="1383">
        <f t="shared" si="529"/>
        <v>0</v>
      </c>
      <c r="AC319" s="5">
        <f t="shared" si="530"/>
        <v>292</v>
      </c>
      <c r="AD319" s="1383">
        <f t="shared" si="531"/>
        <v>0</v>
      </c>
      <c r="AE319" s="1383">
        <f t="shared" si="532"/>
        <v>0</v>
      </c>
      <c r="AF319" s="1305" t="e">
        <f t="shared" si="533"/>
        <v>#DIV/0!</v>
      </c>
      <c r="AG319" s="1305" t="e">
        <f t="shared" si="534"/>
        <v>#DIV/0!</v>
      </c>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row>
    <row r="320" spans="1:57" ht="14.25" customHeight="1">
      <c r="A320" s="1376">
        <v>44123</v>
      </c>
      <c r="B320" s="1301"/>
      <c r="C320" s="1302"/>
      <c r="D320" s="1376">
        <v>43758</v>
      </c>
      <c r="E320" s="1357"/>
      <c r="F320" s="5"/>
      <c r="G320" s="5"/>
      <c r="H320" s="1302"/>
      <c r="I320" s="1303"/>
      <c r="J320" s="1301"/>
      <c r="K320" s="1376"/>
      <c r="L320" s="1302"/>
      <c r="M320" s="1382">
        <f t="shared" si="523"/>
        <v>44124</v>
      </c>
      <c r="N320" s="1354">
        <f t="shared" si="520"/>
        <v>0</v>
      </c>
      <c r="O320" s="1383">
        <f t="shared" ref="O320:S320" si="607">$AD320*O$27</f>
        <v>0</v>
      </c>
      <c r="P320" s="1383">
        <f t="shared" si="607"/>
        <v>0</v>
      </c>
      <c r="Q320" s="1383">
        <f t="shared" si="607"/>
        <v>0</v>
      </c>
      <c r="R320" s="1383">
        <f t="shared" si="607"/>
        <v>0</v>
      </c>
      <c r="S320" s="1383">
        <f t="shared" si="607"/>
        <v>0</v>
      </c>
      <c r="T320" s="1383">
        <f t="shared" ref="T320:X320" si="608">$AE320*T$27</f>
        <v>0</v>
      </c>
      <c r="U320" s="1383">
        <f t="shared" si="608"/>
        <v>0</v>
      </c>
      <c r="V320" s="1383">
        <f t="shared" si="608"/>
        <v>0</v>
      </c>
      <c r="W320" s="1383">
        <f t="shared" si="608"/>
        <v>0</v>
      </c>
      <c r="X320" s="1383">
        <f t="shared" si="608"/>
        <v>0</v>
      </c>
      <c r="Y320" s="1383">
        <f t="shared" si="526"/>
        <v>0</v>
      </c>
      <c r="Z320" s="1383">
        <f t="shared" si="527"/>
        <v>0</v>
      </c>
      <c r="AA320" s="1383">
        <f t="shared" si="528"/>
        <v>0</v>
      </c>
      <c r="AB320" s="1383">
        <f t="shared" si="529"/>
        <v>0</v>
      </c>
      <c r="AC320" s="5">
        <f t="shared" si="530"/>
        <v>293</v>
      </c>
      <c r="AD320" s="1383">
        <f t="shared" si="531"/>
        <v>0</v>
      </c>
      <c r="AE320" s="1383">
        <f t="shared" si="532"/>
        <v>0</v>
      </c>
      <c r="AF320" s="1305" t="e">
        <f t="shared" si="533"/>
        <v>#DIV/0!</v>
      </c>
      <c r="AG320" s="1305" t="e">
        <f t="shared" si="534"/>
        <v>#DIV/0!</v>
      </c>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row>
    <row r="321" spans="1:57" ht="14.25" customHeight="1">
      <c r="A321" s="1376">
        <v>44124</v>
      </c>
      <c r="B321" s="1301"/>
      <c r="C321" s="1302"/>
      <c r="D321" s="1376">
        <v>43759</v>
      </c>
      <c r="E321" s="1357"/>
      <c r="F321" s="5"/>
      <c r="G321" s="5"/>
      <c r="H321" s="1302"/>
      <c r="I321" s="1303"/>
      <c r="J321" s="1301"/>
      <c r="K321" s="1376"/>
      <c r="L321" s="1302"/>
      <c r="M321" s="1382">
        <f t="shared" si="523"/>
        <v>44125</v>
      </c>
      <c r="N321" s="1354">
        <f t="shared" si="520"/>
        <v>0</v>
      </c>
      <c r="O321" s="1383">
        <f t="shared" ref="O321:S321" si="609">$AD321*O$27</f>
        <v>0</v>
      </c>
      <c r="P321" s="1383">
        <f t="shared" si="609"/>
        <v>0</v>
      </c>
      <c r="Q321" s="1383">
        <f t="shared" si="609"/>
        <v>0</v>
      </c>
      <c r="R321" s="1383">
        <f t="shared" si="609"/>
        <v>0</v>
      </c>
      <c r="S321" s="1383">
        <f t="shared" si="609"/>
        <v>0</v>
      </c>
      <c r="T321" s="1383">
        <f t="shared" ref="T321:X321" si="610">$AE321*T$27</f>
        <v>0</v>
      </c>
      <c r="U321" s="1383">
        <f t="shared" si="610"/>
        <v>0</v>
      </c>
      <c r="V321" s="1383">
        <f t="shared" si="610"/>
        <v>0</v>
      </c>
      <c r="W321" s="1383">
        <f t="shared" si="610"/>
        <v>0</v>
      </c>
      <c r="X321" s="1383">
        <f t="shared" si="610"/>
        <v>0</v>
      </c>
      <c r="Y321" s="1383">
        <f t="shared" si="526"/>
        <v>0</v>
      </c>
      <c r="Z321" s="1383">
        <f t="shared" si="527"/>
        <v>0</v>
      </c>
      <c r="AA321" s="1383">
        <f t="shared" si="528"/>
        <v>0</v>
      </c>
      <c r="AB321" s="1383">
        <f t="shared" si="529"/>
        <v>0</v>
      </c>
      <c r="AC321" s="5">
        <f t="shared" si="530"/>
        <v>294</v>
      </c>
      <c r="AD321" s="1383">
        <f t="shared" si="531"/>
        <v>0</v>
      </c>
      <c r="AE321" s="1383">
        <f t="shared" si="532"/>
        <v>0</v>
      </c>
      <c r="AF321" s="1305" t="e">
        <f t="shared" si="533"/>
        <v>#DIV/0!</v>
      </c>
      <c r="AG321" s="1305" t="e">
        <f t="shared" si="534"/>
        <v>#DIV/0!</v>
      </c>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row>
    <row r="322" spans="1:57" ht="14.25" customHeight="1">
      <c r="A322" s="1376">
        <v>44125</v>
      </c>
      <c r="B322" s="1301"/>
      <c r="C322" s="1302"/>
      <c r="D322" s="1376">
        <v>43760</v>
      </c>
      <c r="E322" s="1357"/>
      <c r="F322" s="5"/>
      <c r="G322" s="5"/>
      <c r="H322" s="1302"/>
      <c r="I322" s="1303"/>
      <c r="J322" s="1301"/>
      <c r="K322" s="1376"/>
      <c r="L322" s="1302"/>
      <c r="M322" s="1382">
        <f t="shared" si="523"/>
        <v>44126</v>
      </c>
      <c r="N322" s="1354">
        <f t="shared" si="520"/>
        <v>0</v>
      </c>
      <c r="O322" s="1383">
        <f t="shared" ref="O322:S322" si="611">$AD322*O$27</f>
        <v>0</v>
      </c>
      <c r="P322" s="1383">
        <f t="shared" si="611"/>
        <v>0</v>
      </c>
      <c r="Q322" s="1383">
        <f t="shared" si="611"/>
        <v>0</v>
      </c>
      <c r="R322" s="1383">
        <f t="shared" si="611"/>
        <v>0</v>
      </c>
      <c r="S322" s="1383">
        <f t="shared" si="611"/>
        <v>0</v>
      </c>
      <c r="T322" s="1383">
        <f t="shared" ref="T322:X322" si="612">$AE322*T$27</f>
        <v>0</v>
      </c>
      <c r="U322" s="1383">
        <f t="shared" si="612"/>
        <v>0</v>
      </c>
      <c r="V322" s="1383">
        <f t="shared" si="612"/>
        <v>0</v>
      </c>
      <c r="W322" s="1383">
        <f t="shared" si="612"/>
        <v>0</v>
      </c>
      <c r="X322" s="1383">
        <f t="shared" si="612"/>
        <v>0</v>
      </c>
      <c r="Y322" s="1383">
        <f t="shared" si="526"/>
        <v>0</v>
      </c>
      <c r="Z322" s="1383">
        <f t="shared" si="527"/>
        <v>0</v>
      </c>
      <c r="AA322" s="1383">
        <f t="shared" si="528"/>
        <v>0</v>
      </c>
      <c r="AB322" s="1383">
        <f t="shared" si="529"/>
        <v>0</v>
      </c>
      <c r="AC322" s="5">
        <f t="shared" si="530"/>
        <v>295</v>
      </c>
      <c r="AD322" s="1383">
        <f t="shared" si="531"/>
        <v>0</v>
      </c>
      <c r="AE322" s="1383">
        <f t="shared" si="532"/>
        <v>0</v>
      </c>
      <c r="AF322" s="1305" t="e">
        <f t="shared" si="533"/>
        <v>#DIV/0!</v>
      </c>
      <c r="AG322" s="1305" t="e">
        <f t="shared" si="534"/>
        <v>#DIV/0!</v>
      </c>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row>
    <row r="323" spans="1:57" ht="14.25" customHeight="1">
      <c r="A323" s="1376">
        <v>44126</v>
      </c>
      <c r="B323" s="1301"/>
      <c r="C323" s="1302"/>
      <c r="D323" s="1376">
        <v>43761</v>
      </c>
      <c r="E323" s="1357"/>
      <c r="F323" s="5"/>
      <c r="G323" s="5"/>
      <c r="H323" s="1302"/>
      <c r="I323" s="1303"/>
      <c r="J323" s="1301"/>
      <c r="K323" s="1376"/>
      <c r="L323" s="1302"/>
      <c r="M323" s="1382">
        <f t="shared" si="523"/>
        <v>44127</v>
      </c>
      <c r="N323" s="1354">
        <f t="shared" si="520"/>
        <v>0</v>
      </c>
      <c r="O323" s="1383">
        <f t="shared" ref="O323:S323" si="613">$AD323*O$27</f>
        <v>0</v>
      </c>
      <c r="P323" s="1383">
        <f t="shared" si="613"/>
        <v>0</v>
      </c>
      <c r="Q323" s="1383">
        <f t="shared" si="613"/>
        <v>0</v>
      </c>
      <c r="R323" s="1383">
        <f t="shared" si="613"/>
        <v>0</v>
      </c>
      <c r="S323" s="1383">
        <f t="shared" si="613"/>
        <v>0</v>
      </c>
      <c r="T323" s="1383">
        <f t="shared" ref="T323:X323" si="614">$AE323*T$27</f>
        <v>0</v>
      </c>
      <c r="U323" s="1383">
        <f t="shared" si="614"/>
        <v>0</v>
      </c>
      <c r="V323" s="1383">
        <f t="shared" si="614"/>
        <v>0</v>
      </c>
      <c r="W323" s="1383">
        <f t="shared" si="614"/>
        <v>0</v>
      </c>
      <c r="X323" s="1383">
        <f t="shared" si="614"/>
        <v>0</v>
      </c>
      <c r="Y323" s="1383">
        <f t="shared" si="526"/>
        <v>0</v>
      </c>
      <c r="Z323" s="1383">
        <f t="shared" si="527"/>
        <v>0</v>
      </c>
      <c r="AA323" s="1383">
        <f t="shared" si="528"/>
        <v>0</v>
      </c>
      <c r="AB323" s="1383">
        <f t="shared" si="529"/>
        <v>0</v>
      </c>
      <c r="AC323" s="5">
        <f t="shared" si="530"/>
        <v>296</v>
      </c>
      <c r="AD323" s="1383">
        <f t="shared" si="531"/>
        <v>0</v>
      </c>
      <c r="AE323" s="1383">
        <f t="shared" si="532"/>
        <v>0</v>
      </c>
      <c r="AF323" s="1305" t="e">
        <f t="shared" si="533"/>
        <v>#DIV/0!</v>
      </c>
      <c r="AG323" s="1305" t="e">
        <f t="shared" si="534"/>
        <v>#DIV/0!</v>
      </c>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row>
    <row r="324" spans="1:57" ht="14.25" customHeight="1">
      <c r="A324" s="1376">
        <v>44127</v>
      </c>
      <c r="B324" s="1301"/>
      <c r="C324" s="1302"/>
      <c r="D324" s="1376">
        <v>43762</v>
      </c>
      <c r="E324" s="1357"/>
      <c r="F324" s="5"/>
      <c r="G324" s="5"/>
      <c r="H324" s="1302"/>
      <c r="I324" s="1303"/>
      <c r="J324" s="1301"/>
      <c r="K324" s="1376"/>
      <c r="L324" s="1302"/>
      <c r="M324" s="1382">
        <f t="shared" si="523"/>
        <v>44128</v>
      </c>
      <c r="N324" s="1354">
        <f t="shared" si="520"/>
        <v>0</v>
      </c>
      <c r="O324" s="1383">
        <f t="shared" ref="O324:S324" si="615">$AD324*O$27</f>
        <v>0</v>
      </c>
      <c r="P324" s="1383">
        <f t="shared" si="615"/>
        <v>0</v>
      </c>
      <c r="Q324" s="1383">
        <f t="shared" si="615"/>
        <v>0</v>
      </c>
      <c r="R324" s="1383">
        <f t="shared" si="615"/>
        <v>0</v>
      </c>
      <c r="S324" s="1383">
        <f t="shared" si="615"/>
        <v>0</v>
      </c>
      <c r="T324" s="1383">
        <f t="shared" ref="T324:X324" si="616">$AE324*T$27</f>
        <v>0</v>
      </c>
      <c r="U324" s="1383">
        <f t="shared" si="616"/>
        <v>0</v>
      </c>
      <c r="V324" s="1383">
        <f t="shared" si="616"/>
        <v>0</v>
      </c>
      <c r="W324" s="1383">
        <f t="shared" si="616"/>
        <v>0</v>
      </c>
      <c r="X324" s="1383">
        <f t="shared" si="616"/>
        <v>0</v>
      </c>
      <c r="Y324" s="1383">
        <f t="shared" si="526"/>
        <v>0</v>
      </c>
      <c r="Z324" s="1383">
        <f t="shared" si="527"/>
        <v>0</v>
      </c>
      <c r="AA324" s="1383">
        <f t="shared" si="528"/>
        <v>0</v>
      </c>
      <c r="AB324" s="1383">
        <f t="shared" si="529"/>
        <v>0</v>
      </c>
      <c r="AC324" s="5">
        <f t="shared" si="530"/>
        <v>297</v>
      </c>
      <c r="AD324" s="1383">
        <f t="shared" si="531"/>
        <v>0</v>
      </c>
      <c r="AE324" s="1383">
        <f t="shared" si="532"/>
        <v>0</v>
      </c>
      <c r="AF324" s="1305" t="e">
        <f t="shared" si="533"/>
        <v>#DIV/0!</v>
      </c>
      <c r="AG324" s="1305" t="e">
        <f t="shared" si="534"/>
        <v>#DIV/0!</v>
      </c>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row>
    <row r="325" spans="1:57" ht="14.25" customHeight="1">
      <c r="A325" s="1376">
        <v>44128</v>
      </c>
      <c r="B325" s="1301"/>
      <c r="C325" s="1302"/>
      <c r="D325" s="1376">
        <v>43763</v>
      </c>
      <c r="E325" s="1357"/>
      <c r="F325" s="5"/>
      <c r="G325" s="5"/>
      <c r="H325" s="1302"/>
      <c r="I325" s="1303"/>
      <c r="J325" s="1301"/>
      <c r="K325" s="1376"/>
      <c r="L325" s="1302"/>
      <c r="M325" s="1382">
        <f t="shared" si="523"/>
        <v>44129</v>
      </c>
      <c r="N325" s="1354">
        <f t="shared" si="520"/>
        <v>0</v>
      </c>
      <c r="O325" s="1383">
        <f t="shared" ref="O325:S325" si="617">$AD325*O$27</f>
        <v>0</v>
      </c>
      <c r="P325" s="1383">
        <f t="shared" si="617"/>
        <v>0</v>
      </c>
      <c r="Q325" s="1383">
        <f t="shared" si="617"/>
        <v>0</v>
      </c>
      <c r="R325" s="1383">
        <f t="shared" si="617"/>
        <v>0</v>
      </c>
      <c r="S325" s="1383">
        <f t="shared" si="617"/>
        <v>0</v>
      </c>
      <c r="T325" s="1383">
        <f t="shared" ref="T325:X325" si="618">$AE325*T$27</f>
        <v>0</v>
      </c>
      <c r="U325" s="1383">
        <f t="shared" si="618"/>
        <v>0</v>
      </c>
      <c r="V325" s="1383">
        <f t="shared" si="618"/>
        <v>0</v>
      </c>
      <c r="W325" s="1383">
        <f t="shared" si="618"/>
        <v>0</v>
      </c>
      <c r="X325" s="1383">
        <f t="shared" si="618"/>
        <v>0</v>
      </c>
      <c r="Y325" s="1383">
        <f t="shared" si="526"/>
        <v>0</v>
      </c>
      <c r="Z325" s="1383">
        <f t="shared" si="527"/>
        <v>0</v>
      </c>
      <c r="AA325" s="1383">
        <f t="shared" si="528"/>
        <v>0</v>
      </c>
      <c r="AB325" s="1383">
        <f t="shared" si="529"/>
        <v>0</v>
      </c>
      <c r="AC325" s="5">
        <f t="shared" si="530"/>
        <v>298</v>
      </c>
      <c r="AD325" s="1383">
        <f t="shared" si="531"/>
        <v>0</v>
      </c>
      <c r="AE325" s="1383">
        <f t="shared" si="532"/>
        <v>0</v>
      </c>
      <c r="AF325" s="1305" t="e">
        <f t="shared" si="533"/>
        <v>#DIV/0!</v>
      </c>
      <c r="AG325" s="1305" t="e">
        <f t="shared" si="534"/>
        <v>#DIV/0!</v>
      </c>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row>
    <row r="326" spans="1:57" ht="14.25" customHeight="1">
      <c r="A326" s="1376">
        <v>44129</v>
      </c>
      <c r="B326" s="1301"/>
      <c r="C326" s="1302"/>
      <c r="D326" s="1376">
        <v>43764</v>
      </c>
      <c r="E326" s="1357"/>
      <c r="F326" s="5"/>
      <c r="G326" s="5"/>
      <c r="H326" s="1302"/>
      <c r="I326" s="1303"/>
      <c r="J326" s="1301"/>
      <c r="K326" s="1376"/>
      <c r="L326" s="1302"/>
      <c r="M326" s="1382">
        <f t="shared" si="523"/>
        <v>44130</v>
      </c>
      <c r="N326" s="1354">
        <f t="shared" si="520"/>
        <v>0</v>
      </c>
      <c r="O326" s="1383">
        <f t="shared" ref="O326:S326" si="619">$AD326*O$27</f>
        <v>0</v>
      </c>
      <c r="P326" s="1383">
        <f t="shared" si="619"/>
        <v>0</v>
      </c>
      <c r="Q326" s="1383">
        <f t="shared" si="619"/>
        <v>0</v>
      </c>
      <c r="R326" s="1383">
        <f t="shared" si="619"/>
        <v>0</v>
      </c>
      <c r="S326" s="1383">
        <f t="shared" si="619"/>
        <v>0</v>
      </c>
      <c r="T326" s="1383">
        <f t="shared" ref="T326:X326" si="620">$AE326*T$27</f>
        <v>0</v>
      </c>
      <c r="U326" s="1383">
        <f t="shared" si="620"/>
        <v>0</v>
      </c>
      <c r="V326" s="1383">
        <f t="shared" si="620"/>
        <v>0</v>
      </c>
      <c r="W326" s="1383">
        <f t="shared" si="620"/>
        <v>0</v>
      </c>
      <c r="X326" s="1383">
        <f t="shared" si="620"/>
        <v>0</v>
      </c>
      <c r="Y326" s="1383">
        <f t="shared" si="526"/>
        <v>0</v>
      </c>
      <c r="Z326" s="1383">
        <f t="shared" si="527"/>
        <v>0</v>
      </c>
      <c r="AA326" s="1383">
        <f t="shared" si="528"/>
        <v>0</v>
      </c>
      <c r="AB326" s="1383">
        <f t="shared" si="529"/>
        <v>0</v>
      </c>
      <c r="AC326" s="5">
        <f t="shared" si="530"/>
        <v>299</v>
      </c>
      <c r="AD326" s="1383">
        <f t="shared" si="531"/>
        <v>0</v>
      </c>
      <c r="AE326" s="1383">
        <f t="shared" si="532"/>
        <v>0</v>
      </c>
      <c r="AF326" s="1305" t="e">
        <f t="shared" si="533"/>
        <v>#DIV/0!</v>
      </c>
      <c r="AG326" s="1305" t="e">
        <f t="shared" si="534"/>
        <v>#DIV/0!</v>
      </c>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row>
    <row r="327" spans="1:57" ht="14.25" customHeight="1">
      <c r="A327" s="1376">
        <v>44130</v>
      </c>
      <c r="B327" s="1301"/>
      <c r="C327" s="1302"/>
      <c r="D327" s="1376">
        <v>43765</v>
      </c>
      <c r="E327" s="1357"/>
      <c r="F327" s="5"/>
      <c r="G327" s="5"/>
      <c r="H327" s="1302"/>
      <c r="I327" s="1303"/>
      <c r="J327" s="1301"/>
      <c r="K327" s="1376"/>
      <c r="L327" s="1302"/>
      <c r="M327" s="1382">
        <f t="shared" si="523"/>
        <v>44131</v>
      </c>
      <c r="N327" s="1354">
        <f t="shared" si="520"/>
        <v>0</v>
      </c>
      <c r="O327" s="1383">
        <f t="shared" ref="O327:S327" si="621">$AD327*O$27</f>
        <v>0</v>
      </c>
      <c r="P327" s="1383">
        <f t="shared" si="621"/>
        <v>0</v>
      </c>
      <c r="Q327" s="1383">
        <f t="shared" si="621"/>
        <v>0</v>
      </c>
      <c r="R327" s="1383">
        <f t="shared" si="621"/>
        <v>0</v>
      </c>
      <c r="S327" s="1383">
        <f t="shared" si="621"/>
        <v>0</v>
      </c>
      <c r="T327" s="1383">
        <f t="shared" ref="T327:X327" si="622">$AE327*T$27</f>
        <v>0</v>
      </c>
      <c r="U327" s="1383">
        <f t="shared" si="622"/>
        <v>0</v>
      </c>
      <c r="V327" s="1383">
        <f t="shared" si="622"/>
        <v>0</v>
      </c>
      <c r="W327" s="1383">
        <f t="shared" si="622"/>
        <v>0</v>
      </c>
      <c r="X327" s="1383">
        <f t="shared" si="622"/>
        <v>0</v>
      </c>
      <c r="Y327" s="1383">
        <f t="shared" si="526"/>
        <v>0</v>
      </c>
      <c r="Z327" s="1383">
        <f t="shared" si="527"/>
        <v>0</v>
      </c>
      <c r="AA327" s="1383">
        <f t="shared" si="528"/>
        <v>0</v>
      </c>
      <c r="AB327" s="1383">
        <f t="shared" si="529"/>
        <v>0</v>
      </c>
      <c r="AC327" s="5">
        <f t="shared" si="530"/>
        <v>300</v>
      </c>
      <c r="AD327" s="1383">
        <f t="shared" si="531"/>
        <v>0</v>
      </c>
      <c r="AE327" s="1383">
        <f t="shared" si="532"/>
        <v>0</v>
      </c>
      <c r="AF327" s="1305" t="e">
        <f t="shared" si="533"/>
        <v>#DIV/0!</v>
      </c>
      <c r="AG327" s="1305" t="e">
        <f t="shared" si="534"/>
        <v>#DIV/0!</v>
      </c>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row>
    <row r="328" spans="1:57" ht="14.25" customHeight="1">
      <c r="A328" s="1376">
        <v>44131</v>
      </c>
      <c r="B328" s="1301"/>
      <c r="C328" s="1302"/>
      <c r="D328" s="1376">
        <v>43766</v>
      </c>
      <c r="E328" s="1357"/>
      <c r="F328" s="5"/>
      <c r="G328" s="5"/>
      <c r="H328" s="1302"/>
      <c r="I328" s="1303"/>
      <c r="J328" s="1301"/>
      <c r="K328" s="1376"/>
      <c r="L328" s="1302"/>
      <c r="M328" s="1382">
        <f t="shared" si="523"/>
        <v>44132</v>
      </c>
      <c r="N328" s="1354">
        <f t="shared" si="520"/>
        <v>0</v>
      </c>
      <c r="O328" s="1383">
        <f t="shared" ref="O328:S328" si="623">$AD328*O$27</f>
        <v>0</v>
      </c>
      <c r="P328" s="1383">
        <f t="shared" si="623"/>
        <v>0</v>
      </c>
      <c r="Q328" s="1383">
        <f t="shared" si="623"/>
        <v>0</v>
      </c>
      <c r="R328" s="1383">
        <f t="shared" si="623"/>
        <v>0</v>
      </c>
      <c r="S328" s="1383">
        <f t="shared" si="623"/>
        <v>0</v>
      </c>
      <c r="T328" s="1383">
        <f t="shared" ref="T328:X328" si="624">$AE328*T$27</f>
        <v>0</v>
      </c>
      <c r="U328" s="1383">
        <f t="shared" si="624"/>
        <v>0</v>
      </c>
      <c r="V328" s="1383">
        <f t="shared" si="624"/>
        <v>0</v>
      </c>
      <c r="W328" s="1383">
        <f t="shared" si="624"/>
        <v>0</v>
      </c>
      <c r="X328" s="1383">
        <f t="shared" si="624"/>
        <v>0</v>
      </c>
      <c r="Y328" s="1383">
        <f t="shared" si="526"/>
        <v>0</v>
      </c>
      <c r="Z328" s="1383">
        <f t="shared" si="527"/>
        <v>0</v>
      </c>
      <c r="AA328" s="1383">
        <f t="shared" si="528"/>
        <v>0</v>
      </c>
      <c r="AB328" s="1383">
        <f t="shared" si="529"/>
        <v>0</v>
      </c>
      <c r="AC328" s="5">
        <f t="shared" si="530"/>
        <v>301</v>
      </c>
      <c r="AD328" s="1383">
        <f t="shared" si="531"/>
        <v>0</v>
      </c>
      <c r="AE328" s="1383">
        <f t="shared" si="532"/>
        <v>0</v>
      </c>
      <c r="AF328" s="1305" t="e">
        <f t="shared" si="533"/>
        <v>#DIV/0!</v>
      </c>
      <c r="AG328" s="1305" t="e">
        <f t="shared" si="534"/>
        <v>#DIV/0!</v>
      </c>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row>
    <row r="329" spans="1:57" ht="14.25" customHeight="1">
      <c r="A329" s="1376">
        <v>44132</v>
      </c>
      <c r="B329" s="1301"/>
      <c r="C329" s="1302"/>
      <c r="D329" s="1376">
        <v>43767</v>
      </c>
      <c r="E329" s="1357"/>
      <c r="F329" s="5"/>
      <c r="G329" s="5"/>
      <c r="H329" s="1302"/>
      <c r="I329" s="1303"/>
      <c r="J329" s="1301"/>
      <c r="K329" s="1376"/>
      <c r="L329" s="1302"/>
      <c r="M329" s="1382">
        <f t="shared" si="523"/>
        <v>44133</v>
      </c>
      <c r="N329" s="1354">
        <f t="shared" si="520"/>
        <v>0</v>
      </c>
      <c r="O329" s="1383">
        <f t="shared" ref="O329:S329" si="625">$AD329*O$27</f>
        <v>0</v>
      </c>
      <c r="P329" s="1383">
        <f t="shared" si="625"/>
        <v>0</v>
      </c>
      <c r="Q329" s="1383">
        <f t="shared" si="625"/>
        <v>0</v>
      </c>
      <c r="R329" s="1383">
        <f t="shared" si="625"/>
        <v>0</v>
      </c>
      <c r="S329" s="1383">
        <f t="shared" si="625"/>
        <v>0</v>
      </c>
      <c r="T329" s="1383">
        <f t="shared" ref="T329:X329" si="626">$AE329*T$27</f>
        <v>0</v>
      </c>
      <c r="U329" s="1383">
        <f t="shared" si="626"/>
        <v>0</v>
      </c>
      <c r="V329" s="1383">
        <f t="shared" si="626"/>
        <v>0</v>
      </c>
      <c r="W329" s="1383">
        <f t="shared" si="626"/>
        <v>0</v>
      </c>
      <c r="X329" s="1383">
        <f t="shared" si="626"/>
        <v>0</v>
      </c>
      <c r="Y329" s="1383">
        <f t="shared" si="526"/>
        <v>0</v>
      </c>
      <c r="Z329" s="1383">
        <f t="shared" si="527"/>
        <v>0</v>
      </c>
      <c r="AA329" s="1383">
        <f t="shared" si="528"/>
        <v>0</v>
      </c>
      <c r="AB329" s="1383">
        <f t="shared" si="529"/>
        <v>0</v>
      </c>
      <c r="AC329" s="5">
        <f t="shared" si="530"/>
        <v>302</v>
      </c>
      <c r="AD329" s="1383">
        <f t="shared" si="531"/>
        <v>0</v>
      </c>
      <c r="AE329" s="1383">
        <f t="shared" si="532"/>
        <v>0</v>
      </c>
      <c r="AF329" s="1305" t="e">
        <f t="shared" si="533"/>
        <v>#DIV/0!</v>
      </c>
      <c r="AG329" s="1305" t="e">
        <f t="shared" si="534"/>
        <v>#DIV/0!</v>
      </c>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row>
    <row r="330" spans="1:57" ht="14.25" customHeight="1">
      <c r="A330" s="1376">
        <v>44133</v>
      </c>
      <c r="B330" s="1301"/>
      <c r="C330" s="1302"/>
      <c r="D330" s="1376">
        <v>43768</v>
      </c>
      <c r="E330" s="1357"/>
      <c r="F330" s="5"/>
      <c r="G330" s="5"/>
      <c r="H330" s="1302"/>
      <c r="I330" s="1303"/>
      <c r="J330" s="1301"/>
      <c r="K330" s="1376"/>
      <c r="L330" s="1302"/>
      <c r="M330" s="1382">
        <f t="shared" si="523"/>
        <v>44134</v>
      </c>
      <c r="N330" s="1354">
        <f t="shared" si="520"/>
        <v>0</v>
      </c>
      <c r="O330" s="1383">
        <f t="shared" ref="O330:S330" si="627">$AD330*O$27</f>
        <v>0</v>
      </c>
      <c r="P330" s="1383">
        <f t="shared" si="627"/>
        <v>0</v>
      </c>
      <c r="Q330" s="1383">
        <f t="shared" si="627"/>
        <v>0</v>
      </c>
      <c r="R330" s="1383">
        <f t="shared" si="627"/>
        <v>0</v>
      </c>
      <c r="S330" s="1383">
        <f t="shared" si="627"/>
        <v>0</v>
      </c>
      <c r="T330" s="1383">
        <f t="shared" ref="T330:X330" si="628">$AE330*T$27</f>
        <v>0</v>
      </c>
      <c r="U330" s="1383">
        <f t="shared" si="628"/>
        <v>0</v>
      </c>
      <c r="V330" s="1383">
        <f t="shared" si="628"/>
        <v>0</v>
      </c>
      <c r="W330" s="1383">
        <f t="shared" si="628"/>
        <v>0</v>
      </c>
      <c r="X330" s="1383">
        <f t="shared" si="628"/>
        <v>0</v>
      </c>
      <c r="Y330" s="1383">
        <f t="shared" si="526"/>
        <v>0</v>
      </c>
      <c r="Z330" s="1383">
        <f t="shared" si="527"/>
        <v>0</v>
      </c>
      <c r="AA330" s="1383">
        <f t="shared" si="528"/>
        <v>0</v>
      </c>
      <c r="AB330" s="1383">
        <f t="shared" si="529"/>
        <v>0</v>
      </c>
      <c r="AC330" s="5">
        <f t="shared" si="530"/>
        <v>303</v>
      </c>
      <c r="AD330" s="1383">
        <f t="shared" si="531"/>
        <v>0</v>
      </c>
      <c r="AE330" s="1383">
        <f t="shared" si="532"/>
        <v>0</v>
      </c>
      <c r="AF330" s="1305" t="e">
        <f t="shared" si="533"/>
        <v>#DIV/0!</v>
      </c>
      <c r="AG330" s="1305" t="e">
        <f t="shared" si="534"/>
        <v>#DIV/0!</v>
      </c>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row>
    <row r="331" spans="1:57" ht="14.25" customHeight="1">
      <c r="A331" s="1376">
        <v>44134</v>
      </c>
      <c r="B331" s="1301"/>
      <c r="C331" s="1302"/>
      <c r="D331" s="1376">
        <v>43769</v>
      </c>
      <c r="E331" s="1357"/>
      <c r="F331" s="5"/>
      <c r="G331" s="5"/>
      <c r="H331" s="1302"/>
      <c r="I331" s="1303"/>
      <c r="J331" s="1301"/>
      <c r="K331" s="1376"/>
      <c r="L331" s="1302"/>
      <c r="M331" s="1382">
        <f t="shared" si="523"/>
        <v>44135</v>
      </c>
      <c r="N331" s="1354">
        <f t="shared" si="520"/>
        <v>0</v>
      </c>
      <c r="O331" s="1383">
        <f t="shared" ref="O331:S331" si="629">$AD331*O$27</f>
        <v>0</v>
      </c>
      <c r="P331" s="1383">
        <f t="shared" si="629"/>
        <v>0</v>
      </c>
      <c r="Q331" s="1383">
        <f t="shared" si="629"/>
        <v>0</v>
      </c>
      <c r="R331" s="1383">
        <f t="shared" si="629"/>
        <v>0</v>
      </c>
      <c r="S331" s="1383">
        <f t="shared" si="629"/>
        <v>0</v>
      </c>
      <c r="T331" s="1383">
        <f t="shared" ref="T331:X331" si="630">$AE331*T$27</f>
        <v>0</v>
      </c>
      <c r="U331" s="1383">
        <f t="shared" si="630"/>
        <v>0</v>
      </c>
      <c r="V331" s="1383">
        <f t="shared" si="630"/>
        <v>0</v>
      </c>
      <c r="W331" s="1383">
        <f t="shared" si="630"/>
        <v>0</v>
      </c>
      <c r="X331" s="1383">
        <f t="shared" si="630"/>
        <v>0</v>
      </c>
      <c r="Y331" s="1383">
        <f t="shared" si="526"/>
        <v>0</v>
      </c>
      <c r="Z331" s="1383">
        <f t="shared" si="527"/>
        <v>0</v>
      </c>
      <c r="AA331" s="1383">
        <f t="shared" si="528"/>
        <v>0</v>
      </c>
      <c r="AB331" s="1383">
        <f t="shared" si="529"/>
        <v>0</v>
      </c>
      <c r="AC331" s="5">
        <f t="shared" si="530"/>
        <v>304</v>
      </c>
      <c r="AD331" s="1383">
        <f t="shared" si="531"/>
        <v>0</v>
      </c>
      <c r="AE331" s="1383">
        <f t="shared" si="532"/>
        <v>0</v>
      </c>
      <c r="AF331" s="1305" t="e">
        <f t="shared" si="533"/>
        <v>#DIV/0!</v>
      </c>
      <c r="AG331" s="1305" t="e">
        <f t="shared" si="534"/>
        <v>#DIV/0!</v>
      </c>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row>
    <row r="332" spans="1:57" ht="14.25" customHeight="1">
      <c r="A332" s="1376">
        <v>44135</v>
      </c>
      <c r="B332" s="1301"/>
      <c r="C332" s="1302"/>
      <c r="D332" s="1376">
        <v>43770</v>
      </c>
      <c r="E332" s="1357"/>
      <c r="F332" s="5"/>
      <c r="G332" s="5"/>
      <c r="H332" s="1302"/>
      <c r="I332" s="1303"/>
      <c r="J332" s="1301"/>
      <c r="K332" s="1376"/>
      <c r="L332" s="1302"/>
      <c r="M332" s="1382">
        <f t="shared" si="523"/>
        <v>44136</v>
      </c>
      <c r="N332" s="1354">
        <f t="shared" si="520"/>
        <v>0</v>
      </c>
      <c r="O332" s="1383">
        <f t="shared" ref="O332:S332" si="631">$AD332*O$27</f>
        <v>0</v>
      </c>
      <c r="P332" s="1383">
        <f t="shared" si="631"/>
        <v>0</v>
      </c>
      <c r="Q332" s="1383">
        <f t="shared" si="631"/>
        <v>0</v>
      </c>
      <c r="R332" s="1383">
        <f t="shared" si="631"/>
        <v>0</v>
      </c>
      <c r="S332" s="1383">
        <f t="shared" si="631"/>
        <v>0</v>
      </c>
      <c r="T332" s="1383">
        <f t="shared" ref="T332:X332" si="632">$AE332*T$27</f>
        <v>0</v>
      </c>
      <c r="U332" s="1383">
        <f t="shared" si="632"/>
        <v>0</v>
      </c>
      <c r="V332" s="1383">
        <f t="shared" si="632"/>
        <v>0</v>
      </c>
      <c r="W332" s="1383">
        <f t="shared" si="632"/>
        <v>0</v>
      </c>
      <c r="X332" s="1383">
        <f t="shared" si="632"/>
        <v>0</v>
      </c>
      <c r="Y332" s="1383">
        <f t="shared" si="526"/>
        <v>0</v>
      </c>
      <c r="Z332" s="1383">
        <f t="shared" si="527"/>
        <v>0</v>
      </c>
      <c r="AA332" s="1383">
        <f t="shared" si="528"/>
        <v>0</v>
      </c>
      <c r="AB332" s="1383">
        <f t="shared" si="529"/>
        <v>0</v>
      </c>
      <c r="AC332" s="5">
        <f t="shared" si="530"/>
        <v>305</v>
      </c>
      <c r="AD332" s="1383">
        <f t="shared" si="531"/>
        <v>0</v>
      </c>
      <c r="AE332" s="1383">
        <f t="shared" si="532"/>
        <v>0</v>
      </c>
      <c r="AF332" s="1305" t="e">
        <f t="shared" si="533"/>
        <v>#DIV/0!</v>
      </c>
      <c r="AG332" s="1305" t="e">
        <f t="shared" si="534"/>
        <v>#DIV/0!</v>
      </c>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row>
    <row r="333" spans="1:57" ht="14.25" customHeight="1">
      <c r="A333" s="1376">
        <v>44136</v>
      </c>
      <c r="B333" s="1301"/>
      <c r="C333" s="1302"/>
      <c r="D333" s="1376">
        <v>43771</v>
      </c>
      <c r="E333" s="1357"/>
      <c r="F333" s="5"/>
      <c r="G333" s="5"/>
      <c r="H333" s="1302"/>
      <c r="I333" s="1303"/>
      <c r="J333" s="1301"/>
      <c r="K333" s="1376"/>
      <c r="L333" s="1302"/>
      <c r="M333" s="1382">
        <f t="shared" si="523"/>
        <v>44137</v>
      </c>
      <c r="N333" s="1354">
        <f t="shared" si="520"/>
        <v>0</v>
      </c>
      <c r="O333" s="1383">
        <f t="shared" ref="O333:S333" si="633">$AD333*O$27</f>
        <v>0</v>
      </c>
      <c r="P333" s="1383">
        <f t="shared" si="633"/>
        <v>0</v>
      </c>
      <c r="Q333" s="1383">
        <f t="shared" si="633"/>
        <v>0</v>
      </c>
      <c r="R333" s="1383">
        <f t="shared" si="633"/>
        <v>0</v>
      </c>
      <c r="S333" s="1383">
        <f t="shared" si="633"/>
        <v>0</v>
      </c>
      <c r="T333" s="1383">
        <f t="shared" ref="T333:X333" si="634">$AE333*T$27</f>
        <v>0</v>
      </c>
      <c r="U333" s="1383">
        <f t="shared" si="634"/>
        <v>0</v>
      </c>
      <c r="V333" s="1383">
        <f t="shared" si="634"/>
        <v>0</v>
      </c>
      <c r="W333" s="1383">
        <f t="shared" si="634"/>
        <v>0</v>
      </c>
      <c r="X333" s="1383">
        <f t="shared" si="634"/>
        <v>0</v>
      </c>
      <c r="Y333" s="1383">
        <f t="shared" si="526"/>
        <v>0</v>
      </c>
      <c r="Z333" s="1383">
        <f t="shared" si="527"/>
        <v>0</v>
      </c>
      <c r="AA333" s="1383">
        <f t="shared" si="528"/>
        <v>0</v>
      </c>
      <c r="AB333" s="1383">
        <f t="shared" si="529"/>
        <v>0</v>
      </c>
      <c r="AC333" s="5">
        <f t="shared" si="530"/>
        <v>306</v>
      </c>
      <c r="AD333" s="1383">
        <f t="shared" si="531"/>
        <v>0</v>
      </c>
      <c r="AE333" s="1383">
        <f t="shared" si="532"/>
        <v>0</v>
      </c>
      <c r="AF333" s="1305" t="e">
        <f t="shared" si="533"/>
        <v>#DIV/0!</v>
      </c>
      <c r="AG333" s="1305" t="e">
        <f t="shared" si="534"/>
        <v>#DIV/0!</v>
      </c>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row>
    <row r="334" spans="1:57" ht="14.25" customHeight="1">
      <c r="A334" s="1376">
        <v>44137</v>
      </c>
      <c r="B334" s="1301"/>
      <c r="C334" s="1302"/>
      <c r="D334" s="1376">
        <v>43772</v>
      </c>
      <c r="E334" s="1357"/>
      <c r="F334" s="5"/>
      <c r="G334" s="5"/>
      <c r="H334" s="1302"/>
      <c r="I334" s="1303"/>
      <c r="J334" s="1301"/>
      <c r="K334" s="1376"/>
      <c r="L334" s="1302"/>
      <c r="M334" s="1382">
        <f t="shared" si="523"/>
        <v>44138</v>
      </c>
      <c r="N334" s="1354">
        <f t="shared" si="520"/>
        <v>0</v>
      </c>
      <c r="O334" s="1383">
        <f t="shared" ref="O334:S334" si="635">$AD334*O$27</f>
        <v>0</v>
      </c>
      <c r="P334" s="1383">
        <f t="shared" si="635"/>
        <v>0</v>
      </c>
      <c r="Q334" s="1383">
        <f t="shared" si="635"/>
        <v>0</v>
      </c>
      <c r="R334" s="1383">
        <f t="shared" si="635"/>
        <v>0</v>
      </c>
      <c r="S334" s="1383">
        <f t="shared" si="635"/>
        <v>0</v>
      </c>
      <c r="T334" s="1383">
        <f t="shared" ref="T334:X334" si="636">$AE334*T$27</f>
        <v>0</v>
      </c>
      <c r="U334" s="1383">
        <f t="shared" si="636"/>
        <v>0</v>
      </c>
      <c r="V334" s="1383">
        <f t="shared" si="636"/>
        <v>0</v>
      </c>
      <c r="W334" s="1383">
        <f t="shared" si="636"/>
        <v>0</v>
      </c>
      <c r="X334" s="1383">
        <f t="shared" si="636"/>
        <v>0</v>
      </c>
      <c r="Y334" s="1383">
        <f t="shared" si="526"/>
        <v>0</v>
      </c>
      <c r="Z334" s="1383">
        <f t="shared" si="527"/>
        <v>0</v>
      </c>
      <c r="AA334" s="1383">
        <f t="shared" si="528"/>
        <v>0</v>
      </c>
      <c r="AB334" s="1383">
        <f t="shared" si="529"/>
        <v>0</v>
      </c>
      <c r="AC334" s="5">
        <f t="shared" si="530"/>
        <v>307</v>
      </c>
      <c r="AD334" s="1383">
        <f t="shared" si="531"/>
        <v>0</v>
      </c>
      <c r="AE334" s="1383">
        <f t="shared" si="532"/>
        <v>0</v>
      </c>
      <c r="AF334" s="1305" t="e">
        <f t="shared" si="533"/>
        <v>#DIV/0!</v>
      </c>
      <c r="AG334" s="1305" t="e">
        <f t="shared" si="534"/>
        <v>#DIV/0!</v>
      </c>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row>
    <row r="335" spans="1:57" ht="14.25" customHeight="1">
      <c r="A335" s="1376">
        <v>44138</v>
      </c>
      <c r="B335" s="1301"/>
      <c r="C335" s="1302"/>
      <c r="D335" s="1376">
        <v>43773</v>
      </c>
      <c r="E335" s="1357"/>
      <c r="F335" s="5"/>
      <c r="G335" s="5"/>
      <c r="H335" s="1302"/>
      <c r="I335" s="1303"/>
      <c r="J335" s="1301"/>
      <c r="K335" s="1376"/>
      <c r="L335" s="1302"/>
      <c r="M335" s="1382">
        <f t="shared" si="523"/>
        <v>44139</v>
      </c>
      <c r="N335" s="1354">
        <f t="shared" si="520"/>
        <v>0</v>
      </c>
      <c r="O335" s="1383">
        <f t="shared" ref="O335:S335" si="637">$AD335*O$27</f>
        <v>0</v>
      </c>
      <c r="P335" s="1383">
        <f t="shared" si="637"/>
        <v>0</v>
      </c>
      <c r="Q335" s="1383">
        <f t="shared" si="637"/>
        <v>0</v>
      </c>
      <c r="R335" s="1383">
        <f t="shared" si="637"/>
        <v>0</v>
      </c>
      <c r="S335" s="1383">
        <f t="shared" si="637"/>
        <v>0</v>
      </c>
      <c r="T335" s="1383">
        <f t="shared" ref="T335:X335" si="638">$AE335*T$27</f>
        <v>0</v>
      </c>
      <c r="U335" s="1383">
        <f t="shared" si="638"/>
        <v>0</v>
      </c>
      <c r="V335" s="1383">
        <f t="shared" si="638"/>
        <v>0</v>
      </c>
      <c r="W335" s="1383">
        <f t="shared" si="638"/>
        <v>0</v>
      </c>
      <c r="X335" s="1383">
        <f t="shared" si="638"/>
        <v>0</v>
      </c>
      <c r="Y335" s="1383">
        <f t="shared" si="526"/>
        <v>0</v>
      </c>
      <c r="Z335" s="1383">
        <f t="shared" si="527"/>
        <v>0</v>
      </c>
      <c r="AA335" s="1383">
        <f t="shared" si="528"/>
        <v>0</v>
      </c>
      <c r="AB335" s="1383">
        <f t="shared" si="529"/>
        <v>0</v>
      </c>
      <c r="AC335" s="5">
        <f t="shared" si="530"/>
        <v>308</v>
      </c>
      <c r="AD335" s="1383">
        <f t="shared" si="531"/>
        <v>0</v>
      </c>
      <c r="AE335" s="1383">
        <f t="shared" si="532"/>
        <v>0</v>
      </c>
      <c r="AF335" s="1305" t="e">
        <f t="shared" si="533"/>
        <v>#DIV/0!</v>
      </c>
      <c r="AG335" s="1305" t="e">
        <f t="shared" si="534"/>
        <v>#DIV/0!</v>
      </c>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row>
    <row r="336" spans="1:57" ht="14.25" customHeight="1">
      <c r="A336" s="1376">
        <v>44139</v>
      </c>
      <c r="B336" s="1301"/>
      <c r="C336" s="1302"/>
      <c r="D336" s="1376">
        <v>43774</v>
      </c>
      <c r="E336" s="1357"/>
      <c r="F336" s="5"/>
      <c r="G336" s="5"/>
      <c r="H336" s="1302"/>
      <c r="I336" s="1303"/>
      <c r="J336" s="1301"/>
      <c r="K336" s="1376"/>
      <c r="L336" s="1302"/>
      <c r="M336" s="1382">
        <f t="shared" si="523"/>
        <v>44140</v>
      </c>
      <c r="N336" s="1354">
        <f t="shared" si="520"/>
        <v>0</v>
      </c>
      <c r="O336" s="1383">
        <f t="shared" ref="O336:S336" si="639">$AD336*O$27</f>
        <v>0</v>
      </c>
      <c r="P336" s="1383">
        <f t="shared" si="639"/>
        <v>0</v>
      </c>
      <c r="Q336" s="1383">
        <f t="shared" si="639"/>
        <v>0</v>
      </c>
      <c r="R336" s="1383">
        <f t="shared" si="639"/>
        <v>0</v>
      </c>
      <c r="S336" s="1383">
        <f t="shared" si="639"/>
        <v>0</v>
      </c>
      <c r="T336" s="1383">
        <f t="shared" ref="T336:X336" si="640">$AE336*T$27</f>
        <v>0</v>
      </c>
      <c r="U336" s="1383">
        <f t="shared" si="640"/>
        <v>0</v>
      </c>
      <c r="V336" s="1383">
        <f t="shared" si="640"/>
        <v>0</v>
      </c>
      <c r="W336" s="1383">
        <f t="shared" si="640"/>
        <v>0</v>
      </c>
      <c r="X336" s="1383">
        <f t="shared" si="640"/>
        <v>0</v>
      </c>
      <c r="Y336" s="1383">
        <f t="shared" si="526"/>
        <v>0</v>
      </c>
      <c r="Z336" s="1383">
        <f t="shared" si="527"/>
        <v>0</v>
      </c>
      <c r="AA336" s="1383">
        <f t="shared" si="528"/>
        <v>0</v>
      </c>
      <c r="AB336" s="1383">
        <f t="shared" si="529"/>
        <v>0</v>
      </c>
      <c r="AC336" s="5">
        <f t="shared" si="530"/>
        <v>309</v>
      </c>
      <c r="AD336" s="1383">
        <f t="shared" si="531"/>
        <v>0</v>
      </c>
      <c r="AE336" s="1383">
        <f t="shared" si="532"/>
        <v>0</v>
      </c>
      <c r="AF336" s="1305" t="e">
        <f t="shared" si="533"/>
        <v>#DIV/0!</v>
      </c>
      <c r="AG336" s="1305" t="e">
        <f t="shared" si="534"/>
        <v>#DIV/0!</v>
      </c>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row>
    <row r="337" spans="1:57" ht="14.25" customHeight="1">
      <c r="A337" s="1376">
        <v>44140</v>
      </c>
      <c r="B337" s="1301"/>
      <c r="C337" s="1302"/>
      <c r="D337" s="1376">
        <v>43775</v>
      </c>
      <c r="E337" s="1357"/>
      <c r="F337" s="5"/>
      <c r="G337" s="5"/>
      <c r="H337" s="1302"/>
      <c r="I337" s="1303"/>
      <c r="J337" s="1301"/>
      <c r="K337" s="1376"/>
      <c r="L337" s="1302"/>
      <c r="M337" s="1382">
        <f t="shared" si="523"/>
        <v>44141</v>
      </c>
      <c r="N337" s="1354">
        <f t="shared" si="520"/>
        <v>0</v>
      </c>
      <c r="O337" s="1383">
        <f t="shared" ref="O337:S337" si="641">$AD337*O$27</f>
        <v>0</v>
      </c>
      <c r="P337" s="1383">
        <f t="shared" si="641"/>
        <v>0</v>
      </c>
      <c r="Q337" s="1383">
        <f t="shared" si="641"/>
        <v>0</v>
      </c>
      <c r="R337" s="1383">
        <f t="shared" si="641"/>
        <v>0</v>
      </c>
      <c r="S337" s="1383">
        <f t="shared" si="641"/>
        <v>0</v>
      </c>
      <c r="T337" s="1383">
        <f t="shared" ref="T337:X337" si="642">$AE337*T$27</f>
        <v>0</v>
      </c>
      <c r="U337" s="1383">
        <f t="shared" si="642"/>
        <v>0</v>
      </c>
      <c r="V337" s="1383">
        <f t="shared" si="642"/>
        <v>0</v>
      </c>
      <c r="W337" s="1383">
        <f t="shared" si="642"/>
        <v>0</v>
      </c>
      <c r="X337" s="1383">
        <f t="shared" si="642"/>
        <v>0</v>
      </c>
      <c r="Y337" s="1383">
        <f t="shared" si="526"/>
        <v>0</v>
      </c>
      <c r="Z337" s="1383">
        <f t="shared" si="527"/>
        <v>0</v>
      </c>
      <c r="AA337" s="1383">
        <f t="shared" si="528"/>
        <v>0</v>
      </c>
      <c r="AB337" s="1383">
        <f t="shared" si="529"/>
        <v>0</v>
      </c>
      <c r="AC337" s="5">
        <f t="shared" si="530"/>
        <v>310</v>
      </c>
      <c r="AD337" s="1383">
        <f t="shared" si="531"/>
        <v>0</v>
      </c>
      <c r="AE337" s="1383">
        <f t="shared" si="532"/>
        <v>0</v>
      </c>
      <c r="AF337" s="1305" t="e">
        <f t="shared" si="533"/>
        <v>#DIV/0!</v>
      </c>
      <c r="AG337" s="1305" t="e">
        <f t="shared" si="534"/>
        <v>#DIV/0!</v>
      </c>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row>
    <row r="338" spans="1:57" ht="14.25" customHeight="1">
      <c r="A338" s="1376">
        <v>44141</v>
      </c>
      <c r="B338" s="1301"/>
      <c r="C338" s="1302"/>
      <c r="D338" s="1376">
        <v>43776</v>
      </c>
      <c r="E338" s="1357"/>
      <c r="F338" s="5"/>
      <c r="G338" s="5"/>
      <c r="H338" s="1302"/>
      <c r="I338" s="1303"/>
      <c r="J338" s="1301"/>
      <c r="K338" s="1376"/>
      <c r="L338" s="1302"/>
      <c r="M338" s="1382">
        <f t="shared" si="523"/>
        <v>44142</v>
      </c>
      <c r="N338" s="1354">
        <f t="shared" si="520"/>
        <v>0</v>
      </c>
      <c r="O338" s="1383">
        <f t="shared" ref="O338:S338" si="643">$AD338*O$27</f>
        <v>0</v>
      </c>
      <c r="P338" s="1383">
        <f t="shared" si="643"/>
        <v>0</v>
      </c>
      <c r="Q338" s="1383">
        <f t="shared" si="643"/>
        <v>0</v>
      </c>
      <c r="R338" s="1383">
        <f t="shared" si="643"/>
        <v>0</v>
      </c>
      <c r="S338" s="1383">
        <f t="shared" si="643"/>
        <v>0</v>
      </c>
      <c r="T338" s="1383">
        <f t="shared" ref="T338:X338" si="644">$AE338*T$27</f>
        <v>0</v>
      </c>
      <c r="U338" s="1383">
        <f t="shared" si="644"/>
        <v>0</v>
      </c>
      <c r="V338" s="1383">
        <f t="shared" si="644"/>
        <v>0</v>
      </c>
      <c r="W338" s="1383">
        <f t="shared" si="644"/>
        <v>0</v>
      </c>
      <c r="X338" s="1383">
        <f t="shared" si="644"/>
        <v>0</v>
      </c>
      <c r="Y338" s="1383">
        <f t="shared" si="526"/>
        <v>0</v>
      </c>
      <c r="Z338" s="1383">
        <f t="shared" si="527"/>
        <v>0</v>
      </c>
      <c r="AA338" s="1383">
        <f t="shared" si="528"/>
        <v>0</v>
      </c>
      <c r="AB338" s="1383">
        <f t="shared" si="529"/>
        <v>0</v>
      </c>
      <c r="AC338" s="5">
        <f t="shared" si="530"/>
        <v>311</v>
      </c>
      <c r="AD338" s="1383">
        <f t="shared" si="531"/>
        <v>0</v>
      </c>
      <c r="AE338" s="1383">
        <f t="shared" si="532"/>
        <v>0</v>
      </c>
      <c r="AF338" s="1305" t="e">
        <f t="shared" si="533"/>
        <v>#DIV/0!</v>
      </c>
      <c r="AG338" s="1305" t="e">
        <f t="shared" si="534"/>
        <v>#DIV/0!</v>
      </c>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row>
    <row r="339" spans="1:57" ht="14.25" customHeight="1">
      <c r="A339" s="1376">
        <v>44142</v>
      </c>
      <c r="B339" s="1301"/>
      <c r="C339" s="1302"/>
      <c r="D339" s="1376">
        <v>43777</v>
      </c>
      <c r="E339" s="1357"/>
      <c r="F339" s="5"/>
      <c r="G339" s="5"/>
      <c r="H339" s="1302"/>
      <c r="I339" s="1303"/>
      <c r="J339" s="1301"/>
      <c r="K339" s="1376"/>
      <c r="L339" s="1302"/>
      <c r="M339" s="1382">
        <f t="shared" si="523"/>
        <v>44143</v>
      </c>
      <c r="N339" s="1354">
        <f t="shared" si="520"/>
        <v>0</v>
      </c>
      <c r="O339" s="1383">
        <f t="shared" ref="O339:S339" si="645">$AD339*O$27</f>
        <v>0</v>
      </c>
      <c r="P339" s="1383">
        <f t="shared" si="645"/>
        <v>0</v>
      </c>
      <c r="Q339" s="1383">
        <f t="shared" si="645"/>
        <v>0</v>
      </c>
      <c r="R339" s="1383">
        <f t="shared" si="645"/>
        <v>0</v>
      </c>
      <c r="S339" s="1383">
        <f t="shared" si="645"/>
        <v>0</v>
      </c>
      <c r="T339" s="1383">
        <f t="shared" ref="T339:X339" si="646">$AE339*T$27</f>
        <v>0</v>
      </c>
      <c r="U339" s="1383">
        <f t="shared" si="646"/>
        <v>0</v>
      </c>
      <c r="V339" s="1383">
        <f t="shared" si="646"/>
        <v>0</v>
      </c>
      <c r="W339" s="1383">
        <f t="shared" si="646"/>
        <v>0</v>
      </c>
      <c r="X339" s="1383">
        <f t="shared" si="646"/>
        <v>0</v>
      </c>
      <c r="Y339" s="1383">
        <f t="shared" si="526"/>
        <v>0</v>
      </c>
      <c r="Z339" s="1383">
        <f t="shared" si="527"/>
        <v>0</v>
      </c>
      <c r="AA339" s="1383">
        <f t="shared" si="528"/>
        <v>0</v>
      </c>
      <c r="AB339" s="1383">
        <f t="shared" si="529"/>
        <v>0</v>
      </c>
      <c r="AC339" s="5">
        <f t="shared" si="530"/>
        <v>312</v>
      </c>
      <c r="AD339" s="1383">
        <f t="shared" si="531"/>
        <v>0</v>
      </c>
      <c r="AE339" s="1383">
        <f t="shared" si="532"/>
        <v>0</v>
      </c>
      <c r="AF339" s="1305" t="e">
        <f t="shared" si="533"/>
        <v>#DIV/0!</v>
      </c>
      <c r="AG339" s="1305" t="e">
        <f t="shared" si="534"/>
        <v>#DIV/0!</v>
      </c>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row>
    <row r="340" spans="1:57" ht="14.25" customHeight="1">
      <c r="A340" s="1376">
        <v>44143</v>
      </c>
      <c r="B340" s="1301"/>
      <c r="C340" s="1302"/>
      <c r="D340" s="1376">
        <v>43778</v>
      </c>
      <c r="E340" s="1357"/>
      <c r="F340" s="5"/>
      <c r="G340" s="5"/>
      <c r="H340" s="1302"/>
      <c r="I340" s="1303"/>
      <c r="J340" s="1301"/>
      <c r="K340" s="1376"/>
      <c r="L340" s="1302"/>
      <c r="M340" s="1382">
        <f t="shared" si="523"/>
        <v>44144</v>
      </c>
      <c r="N340" s="1354">
        <f t="shared" si="520"/>
        <v>0</v>
      </c>
      <c r="O340" s="1383">
        <f t="shared" ref="O340:S340" si="647">$AD340*O$27</f>
        <v>0</v>
      </c>
      <c r="P340" s="1383">
        <f t="shared" si="647"/>
        <v>0</v>
      </c>
      <c r="Q340" s="1383">
        <f t="shared" si="647"/>
        <v>0</v>
      </c>
      <c r="R340" s="1383">
        <f t="shared" si="647"/>
        <v>0</v>
      </c>
      <c r="S340" s="1383">
        <f t="shared" si="647"/>
        <v>0</v>
      </c>
      <c r="T340" s="1383">
        <f t="shared" ref="T340:X340" si="648">$AE340*T$27</f>
        <v>0</v>
      </c>
      <c r="U340" s="1383">
        <f t="shared" si="648"/>
        <v>0</v>
      </c>
      <c r="V340" s="1383">
        <f t="shared" si="648"/>
        <v>0</v>
      </c>
      <c r="W340" s="1383">
        <f t="shared" si="648"/>
        <v>0</v>
      </c>
      <c r="X340" s="1383">
        <f t="shared" si="648"/>
        <v>0</v>
      </c>
      <c r="Y340" s="1383">
        <f t="shared" si="526"/>
        <v>0</v>
      </c>
      <c r="Z340" s="1383">
        <f t="shared" si="527"/>
        <v>0</v>
      </c>
      <c r="AA340" s="1383">
        <f t="shared" si="528"/>
        <v>0</v>
      </c>
      <c r="AB340" s="1383">
        <f t="shared" si="529"/>
        <v>0</v>
      </c>
      <c r="AC340" s="5">
        <f t="shared" si="530"/>
        <v>313</v>
      </c>
      <c r="AD340" s="1383">
        <f t="shared" si="531"/>
        <v>0</v>
      </c>
      <c r="AE340" s="1383">
        <f t="shared" si="532"/>
        <v>0</v>
      </c>
      <c r="AF340" s="1305" t="e">
        <f t="shared" si="533"/>
        <v>#DIV/0!</v>
      </c>
      <c r="AG340" s="1305" t="e">
        <f t="shared" si="534"/>
        <v>#DIV/0!</v>
      </c>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row>
    <row r="341" spans="1:57" ht="14.25" customHeight="1">
      <c r="A341" s="1376">
        <v>44144</v>
      </c>
      <c r="B341" s="1301"/>
      <c r="C341" s="1302"/>
      <c r="D341" s="1376">
        <v>43779</v>
      </c>
      <c r="E341" s="1357"/>
      <c r="F341" s="5"/>
      <c r="G341" s="5"/>
      <c r="H341" s="1302"/>
      <c r="I341" s="1303"/>
      <c r="J341" s="1301"/>
      <c r="K341" s="1376"/>
      <c r="L341" s="1302"/>
      <c r="M341" s="1382">
        <f t="shared" si="523"/>
        <v>44145</v>
      </c>
      <c r="N341" s="1354">
        <f t="shared" si="520"/>
        <v>0</v>
      </c>
      <c r="O341" s="1383">
        <f t="shared" ref="O341:S341" si="649">$AD341*O$27</f>
        <v>0</v>
      </c>
      <c r="P341" s="1383">
        <f t="shared" si="649"/>
        <v>0</v>
      </c>
      <c r="Q341" s="1383">
        <f t="shared" si="649"/>
        <v>0</v>
      </c>
      <c r="R341" s="1383">
        <f t="shared" si="649"/>
        <v>0</v>
      </c>
      <c r="S341" s="1383">
        <f t="shared" si="649"/>
        <v>0</v>
      </c>
      <c r="T341" s="1383">
        <f t="shared" ref="T341:X341" si="650">$AE341*T$27</f>
        <v>0</v>
      </c>
      <c r="U341" s="1383">
        <f t="shared" si="650"/>
        <v>0</v>
      </c>
      <c r="V341" s="1383">
        <f t="shared" si="650"/>
        <v>0</v>
      </c>
      <c r="W341" s="1383">
        <f t="shared" si="650"/>
        <v>0</v>
      </c>
      <c r="X341" s="1383">
        <f t="shared" si="650"/>
        <v>0</v>
      </c>
      <c r="Y341" s="1383">
        <f t="shared" si="526"/>
        <v>0</v>
      </c>
      <c r="Z341" s="1383">
        <f t="shared" si="527"/>
        <v>0</v>
      </c>
      <c r="AA341" s="1383">
        <f t="shared" si="528"/>
        <v>0</v>
      </c>
      <c r="AB341" s="1383">
        <f t="shared" si="529"/>
        <v>0</v>
      </c>
      <c r="AC341" s="5">
        <f t="shared" si="530"/>
        <v>314</v>
      </c>
      <c r="AD341" s="1383">
        <f t="shared" si="531"/>
        <v>0</v>
      </c>
      <c r="AE341" s="1383">
        <f t="shared" si="532"/>
        <v>0</v>
      </c>
      <c r="AF341" s="1305" t="e">
        <f t="shared" si="533"/>
        <v>#DIV/0!</v>
      </c>
      <c r="AG341" s="1305" t="e">
        <f t="shared" si="534"/>
        <v>#DIV/0!</v>
      </c>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row>
    <row r="342" spans="1:57" ht="14.25" customHeight="1">
      <c r="A342" s="1376">
        <v>44145</v>
      </c>
      <c r="B342" s="1301"/>
      <c r="C342" s="1302"/>
      <c r="D342" s="1376">
        <v>43780</v>
      </c>
      <c r="E342" s="1357"/>
      <c r="F342" s="5"/>
      <c r="G342" s="5"/>
      <c r="H342" s="1302"/>
      <c r="I342" s="1303"/>
      <c r="J342" s="1301"/>
      <c r="K342" s="1376"/>
      <c r="L342" s="1302"/>
      <c r="M342" s="1382">
        <f t="shared" si="523"/>
        <v>44146</v>
      </c>
      <c r="N342" s="1354">
        <f t="shared" si="520"/>
        <v>0</v>
      </c>
      <c r="O342" s="1383">
        <f t="shared" ref="O342:S342" si="651">$AD342*O$27</f>
        <v>0</v>
      </c>
      <c r="P342" s="1383">
        <f t="shared" si="651"/>
        <v>0</v>
      </c>
      <c r="Q342" s="1383">
        <f t="shared" si="651"/>
        <v>0</v>
      </c>
      <c r="R342" s="1383">
        <f t="shared" si="651"/>
        <v>0</v>
      </c>
      <c r="S342" s="1383">
        <f t="shared" si="651"/>
        <v>0</v>
      </c>
      <c r="T342" s="1383">
        <f t="shared" ref="T342:X342" si="652">$AE342*T$27</f>
        <v>0</v>
      </c>
      <c r="U342" s="1383">
        <f t="shared" si="652"/>
        <v>0</v>
      </c>
      <c r="V342" s="1383">
        <f t="shared" si="652"/>
        <v>0</v>
      </c>
      <c r="W342" s="1383">
        <f t="shared" si="652"/>
        <v>0</v>
      </c>
      <c r="X342" s="1383">
        <f t="shared" si="652"/>
        <v>0</v>
      </c>
      <c r="Y342" s="1383">
        <f t="shared" si="526"/>
        <v>0</v>
      </c>
      <c r="Z342" s="1383">
        <f t="shared" si="527"/>
        <v>0</v>
      </c>
      <c r="AA342" s="1383">
        <f t="shared" si="528"/>
        <v>0</v>
      </c>
      <c r="AB342" s="1383">
        <f t="shared" si="529"/>
        <v>0</v>
      </c>
      <c r="AC342" s="5">
        <f t="shared" si="530"/>
        <v>315</v>
      </c>
      <c r="AD342" s="1383">
        <f t="shared" si="531"/>
        <v>0</v>
      </c>
      <c r="AE342" s="1383">
        <f t="shared" si="532"/>
        <v>0</v>
      </c>
      <c r="AF342" s="1305" t="e">
        <f t="shared" si="533"/>
        <v>#DIV/0!</v>
      </c>
      <c r="AG342" s="1305" t="e">
        <f t="shared" si="534"/>
        <v>#DIV/0!</v>
      </c>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row>
    <row r="343" spans="1:57" ht="14.25" customHeight="1">
      <c r="A343" s="1376">
        <v>44146</v>
      </c>
      <c r="B343" s="1301"/>
      <c r="C343" s="1302"/>
      <c r="D343" s="1376">
        <v>43781</v>
      </c>
      <c r="E343" s="1357"/>
      <c r="F343" s="5"/>
      <c r="G343" s="5"/>
      <c r="H343" s="1302"/>
      <c r="I343" s="1303"/>
      <c r="J343" s="1301"/>
      <c r="K343" s="1376"/>
      <c r="L343" s="1302"/>
      <c r="M343" s="1382">
        <f t="shared" si="523"/>
        <v>44147</v>
      </c>
      <c r="N343" s="1354">
        <f t="shared" si="520"/>
        <v>0</v>
      </c>
      <c r="O343" s="1383">
        <f t="shared" ref="O343:S343" si="653">$AD343*O$27</f>
        <v>0</v>
      </c>
      <c r="P343" s="1383">
        <f t="shared" si="653"/>
        <v>0</v>
      </c>
      <c r="Q343" s="1383">
        <f t="shared" si="653"/>
        <v>0</v>
      </c>
      <c r="R343" s="1383">
        <f t="shared" si="653"/>
        <v>0</v>
      </c>
      <c r="S343" s="1383">
        <f t="shared" si="653"/>
        <v>0</v>
      </c>
      <c r="T343" s="1383">
        <f t="shared" ref="T343:X343" si="654">$AE343*T$27</f>
        <v>0</v>
      </c>
      <c r="U343" s="1383">
        <f t="shared" si="654"/>
        <v>0</v>
      </c>
      <c r="V343" s="1383">
        <f t="shared" si="654"/>
        <v>0</v>
      </c>
      <c r="W343" s="1383">
        <f t="shared" si="654"/>
        <v>0</v>
      </c>
      <c r="X343" s="1383">
        <f t="shared" si="654"/>
        <v>0</v>
      </c>
      <c r="Y343" s="1383">
        <f t="shared" si="526"/>
        <v>0</v>
      </c>
      <c r="Z343" s="1383">
        <f t="shared" si="527"/>
        <v>0</v>
      </c>
      <c r="AA343" s="1383">
        <f t="shared" si="528"/>
        <v>0</v>
      </c>
      <c r="AB343" s="1383">
        <f t="shared" si="529"/>
        <v>0</v>
      </c>
      <c r="AC343" s="5">
        <f t="shared" si="530"/>
        <v>316</v>
      </c>
      <c r="AD343" s="1383">
        <f t="shared" si="531"/>
        <v>0</v>
      </c>
      <c r="AE343" s="1383">
        <f t="shared" si="532"/>
        <v>0</v>
      </c>
      <c r="AF343" s="1305" t="e">
        <f t="shared" si="533"/>
        <v>#DIV/0!</v>
      </c>
      <c r="AG343" s="1305" t="e">
        <f t="shared" si="534"/>
        <v>#DIV/0!</v>
      </c>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row>
    <row r="344" spans="1:57" ht="14.25" customHeight="1">
      <c r="A344" s="1376">
        <v>44147</v>
      </c>
      <c r="B344" s="1301"/>
      <c r="C344" s="1302"/>
      <c r="D344" s="1376">
        <v>43782</v>
      </c>
      <c r="E344" s="1357"/>
      <c r="F344" s="5"/>
      <c r="G344" s="5"/>
      <c r="H344" s="1302"/>
      <c r="I344" s="1303"/>
      <c r="J344" s="1301"/>
      <c r="K344" s="1376"/>
      <c r="L344" s="1302"/>
      <c r="M344" s="1382">
        <f t="shared" si="523"/>
        <v>44148</v>
      </c>
      <c r="N344" s="1354">
        <f t="shared" si="520"/>
        <v>0</v>
      </c>
      <c r="O344" s="1383">
        <f t="shared" ref="O344:S344" si="655">$AD344*O$27</f>
        <v>0</v>
      </c>
      <c r="P344" s="1383">
        <f t="shared" si="655"/>
        <v>0</v>
      </c>
      <c r="Q344" s="1383">
        <f t="shared" si="655"/>
        <v>0</v>
      </c>
      <c r="R344" s="1383">
        <f t="shared" si="655"/>
        <v>0</v>
      </c>
      <c r="S344" s="1383">
        <f t="shared" si="655"/>
        <v>0</v>
      </c>
      <c r="T344" s="1383">
        <f t="shared" ref="T344:X344" si="656">$AE344*T$27</f>
        <v>0</v>
      </c>
      <c r="U344" s="1383">
        <f t="shared" si="656"/>
        <v>0</v>
      </c>
      <c r="V344" s="1383">
        <f t="shared" si="656"/>
        <v>0</v>
      </c>
      <c r="W344" s="1383">
        <f t="shared" si="656"/>
        <v>0</v>
      </c>
      <c r="X344" s="1383">
        <f t="shared" si="656"/>
        <v>0</v>
      </c>
      <c r="Y344" s="1383">
        <f t="shared" si="526"/>
        <v>0</v>
      </c>
      <c r="Z344" s="1383">
        <f t="shared" si="527"/>
        <v>0</v>
      </c>
      <c r="AA344" s="1383">
        <f t="shared" si="528"/>
        <v>0</v>
      </c>
      <c r="AB344" s="1383">
        <f t="shared" si="529"/>
        <v>0</v>
      </c>
      <c r="AC344" s="5">
        <f t="shared" si="530"/>
        <v>317</v>
      </c>
      <c r="AD344" s="1383">
        <f t="shared" si="531"/>
        <v>0</v>
      </c>
      <c r="AE344" s="1383">
        <f t="shared" si="532"/>
        <v>0</v>
      </c>
      <c r="AF344" s="1305" t="e">
        <f t="shared" si="533"/>
        <v>#DIV/0!</v>
      </c>
      <c r="AG344" s="1305" t="e">
        <f t="shared" si="534"/>
        <v>#DIV/0!</v>
      </c>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row>
    <row r="345" spans="1:57" ht="14.25" customHeight="1">
      <c r="A345" s="1376">
        <v>44148</v>
      </c>
      <c r="B345" s="1301"/>
      <c r="C345" s="1302"/>
      <c r="D345" s="1376">
        <v>43783</v>
      </c>
      <c r="E345" s="1357"/>
      <c r="F345" s="5"/>
      <c r="G345" s="5"/>
      <c r="H345" s="1302"/>
      <c r="I345" s="1303"/>
      <c r="J345" s="1301"/>
      <c r="K345" s="1376"/>
      <c r="L345" s="1302"/>
      <c r="M345" s="1382">
        <f t="shared" si="523"/>
        <v>44149</v>
      </c>
      <c r="N345" s="1354">
        <f t="shared" si="520"/>
        <v>0</v>
      </c>
      <c r="O345" s="1383">
        <f t="shared" ref="O345:S345" si="657">$AD345*O$27</f>
        <v>0</v>
      </c>
      <c r="P345" s="1383">
        <f t="shared" si="657"/>
        <v>0</v>
      </c>
      <c r="Q345" s="1383">
        <f t="shared" si="657"/>
        <v>0</v>
      </c>
      <c r="R345" s="1383">
        <f t="shared" si="657"/>
        <v>0</v>
      </c>
      <c r="S345" s="1383">
        <f t="shared" si="657"/>
        <v>0</v>
      </c>
      <c r="T345" s="1383">
        <f t="shared" ref="T345:X345" si="658">$AE345*T$27</f>
        <v>0</v>
      </c>
      <c r="U345" s="1383">
        <f t="shared" si="658"/>
        <v>0</v>
      </c>
      <c r="V345" s="1383">
        <f t="shared" si="658"/>
        <v>0</v>
      </c>
      <c r="W345" s="1383">
        <f t="shared" si="658"/>
        <v>0</v>
      </c>
      <c r="X345" s="1383">
        <f t="shared" si="658"/>
        <v>0</v>
      </c>
      <c r="Y345" s="1383">
        <f t="shared" si="526"/>
        <v>0</v>
      </c>
      <c r="Z345" s="1383">
        <f t="shared" si="527"/>
        <v>0</v>
      </c>
      <c r="AA345" s="1383">
        <f t="shared" si="528"/>
        <v>0</v>
      </c>
      <c r="AB345" s="1383">
        <f t="shared" si="529"/>
        <v>0</v>
      </c>
      <c r="AC345" s="5">
        <f t="shared" si="530"/>
        <v>318</v>
      </c>
      <c r="AD345" s="1383">
        <f t="shared" si="531"/>
        <v>0</v>
      </c>
      <c r="AE345" s="1383">
        <f t="shared" si="532"/>
        <v>0</v>
      </c>
      <c r="AF345" s="1305" t="e">
        <f t="shared" si="533"/>
        <v>#DIV/0!</v>
      </c>
      <c r="AG345" s="1305" t="e">
        <f t="shared" si="534"/>
        <v>#DIV/0!</v>
      </c>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row>
    <row r="346" spans="1:57" ht="14.25" customHeight="1">
      <c r="A346" s="1376">
        <v>44149</v>
      </c>
      <c r="B346" s="1301"/>
      <c r="C346" s="1302"/>
      <c r="D346" s="1376">
        <v>43784</v>
      </c>
      <c r="E346" s="1357"/>
      <c r="F346" s="5"/>
      <c r="G346" s="5"/>
      <c r="H346" s="1302"/>
      <c r="I346" s="1303"/>
      <c r="J346" s="1301"/>
      <c r="K346" s="1376"/>
      <c r="L346" s="1302"/>
      <c r="M346" s="1382">
        <f t="shared" si="523"/>
        <v>44150</v>
      </c>
      <c r="N346" s="1354">
        <f t="shared" si="520"/>
        <v>0</v>
      </c>
      <c r="O346" s="1383">
        <f t="shared" ref="O346:S346" si="659">$AD346*O$27</f>
        <v>0</v>
      </c>
      <c r="P346" s="1383">
        <f t="shared" si="659"/>
        <v>0</v>
      </c>
      <c r="Q346" s="1383">
        <f t="shared" si="659"/>
        <v>0</v>
      </c>
      <c r="R346" s="1383">
        <f t="shared" si="659"/>
        <v>0</v>
      </c>
      <c r="S346" s="1383">
        <f t="shared" si="659"/>
        <v>0</v>
      </c>
      <c r="T346" s="1383">
        <f t="shared" ref="T346:X346" si="660">$AE346*T$27</f>
        <v>0</v>
      </c>
      <c r="U346" s="1383">
        <f t="shared" si="660"/>
        <v>0</v>
      </c>
      <c r="V346" s="1383">
        <f t="shared" si="660"/>
        <v>0</v>
      </c>
      <c r="W346" s="1383">
        <f t="shared" si="660"/>
        <v>0</v>
      </c>
      <c r="X346" s="1383">
        <f t="shared" si="660"/>
        <v>0</v>
      </c>
      <c r="Y346" s="1383">
        <f t="shared" si="526"/>
        <v>0</v>
      </c>
      <c r="Z346" s="1383">
        <f t="shared" si="527"/>
        <v>0</v>
      </c>
      <c r="AA346" s="1383">
        <f t="shared" si="528"/>
        <v>0</v>
      </c>
      <c r="AB346" s="1383">
        <f t="shared" si="529"/>
        <v>0</v>
      </c>
      <c r="AC346" s="5">
        <f t="shared" si="530"/>
        <v>319</v>
      </c>
      <c r="AD346" s="1383">
        <f t="shared" si="531"/>
        <v>0</v>
      </c>
      <c r="AE346" s="1383">
        <f t="shared" si="532"/>
        <v>0</v>
      </c>
      <c r="AF346" s="1305" t="e">
        <f t="shared" si="533"/>
        <v>#DIV/0!</v>
      </c>
      <c r="AG346" s="1305" t="e">
        <f t="shared" si="534"/>
        <v>#DIV/0!</v>
      </c>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row>
    <row r="347" spans="1:57" ht="14.25" customHeight="1">
      <c r="A347" s="1376">
        <v>44150</v>
      </c>
      <c r="B347" s="1301"/>
      <c r="C347" s="1302"/>
      <c r="D347" s="1376">
        <v>43785</v>
      </c>
      <c r="E347" s="1357"/>
      <c r="F347" s="5"/>
      <c r="G347" s="5"/>
      <c r="H347" s="1302"/>
      <c r="I347" s="1303"/>
      <c r="J347" s="1301"/>
      <c r="K347" s="1376"/>
      <c r="L347" s="1302"/>
      <c r="M347" s="1382">
        <f t="shared" si="523"/>
        <v>44151</v>
      </c>
      <c r="N347" s="1354">
        <f t="shared" si="520"/>
        <v>0</v>
      </c>
      <c r="O347" s="1383">
        <f t="shared" ref="O347:S347" si="661">$AD347*O$27</f>
        <v>0</v>
      </c>
      <c r="P347" s="1383">
        <f t="shared" si="661"/>
        <v>0</v>
      </c>
      <c r="Q347" s="1383">
        <f t="shared" si="661"/>
        <v>0</v>
      </c>
      <c r="R347" s="1383">
        <f t="shared" si="661"/>
        <v>0</v>
      </c>
      <c r="S347" s="1383">
        <f t="shared" si="661"/>
        <v>0</v>
      </c>
      <c r="T347" s="1383">
        <f t="shared" ref="T347:X347" si="662">$AE347*T$27</f>
        <v>0</v>
      </c>
      <c r="U347" s="1383">
        <f t="shared" si="662"/>
        <v>0</v>
      </c>
      <c r="V347" s="1383">
        <f t="shared" si="662"/>
        <v>0</v>
      </c>
      <c r="W347" s="1383">
        <f t="shared" si="662"/>
        <v>0</v>
      </c>
      <c r="X347" s="1383">
        <f t="shared" si="662"/>
        <v>0</v>
      </c>
      <c r="Y347" s="1383">
        <f t="shared" si="526"/>
        <v>0</v>
      </c>
      <c r="Z347" s="1383">
        <f t="shared" si="527"/>
        <v>0</v>
      </c>
      <c r="AA347" s="1383">
        <f t="shared" si="528"/>
        <v>0</v>
      </c>
      <c r="AB347" s="1383">
        <f t="shared" si="529"/>
        <v>0</v>
      </c>
      <c r="AC347" s="5">
        <f t="shared" si="530"/>
        <v>320</v>
      </c>
      <c r="AD347" s="1383">
        <f t="shared" si="531"/>
        <v>0</v>
      </c>
      <c r="AE347" s="1383">
        <f t="shared" si="532"/>
        <v>0</v>
      </c>
      <c r="AF347" s="1305" t="e">
        <f t="shared" si="533"/>
        <v>#DIV/0!</v>
      </c>
      <c r="AG347" s="1305" t="e">
        <f t="shared" si="534"/>
        <v>#DIV/0!</v>
      </c>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row>
    <row r="348" spans="1:57" ht="14.25" customHeight="1">
      <c r="A348" s="1376">
        <v>44151</v>
      </c>
      <c r="B348" s="1301"/>
      <c r="C348" s="1302"/>
      <c r="D348" s="1376">
        <v>43786</v>
      </c>
      <c r="E348" s="1357"/>
      <c r="F348" s="5"/>
      <c r="G348" s="5"/>
      <c r="H348" s="1302"/>
      <c r="I348" s="1303"/>
      <c r="J348" s="1301"/>
      <c r="K348" s="1376"/>
      <c r="L348" s="1302"/>
      <c r="M348" s="1382">
        <f t="shared" si="523"/>
        <v>44152</v>
      </c>
      <c r="N348" s="1354">
        <f t="shared" si="520"/>
        <v>0</v>
      </c>
      <c r="O348" s="1383">
        <f t="shared" ref="O348:S348" si="663">$AD348*O$27</f>
        <v>0</v>
      </c>
      <c r="P348" s="1383">
        <f t="shared" si="663"/>
        <v>0</v>
      </c>
      <c r="Q348" s="1383">
        <f t="shared" si="663"/>
        <v>0</v>
      </c>
      <c r="R348" s="1383">
        <f t="shared" si="663"/>
        <v>0</v>
      </c>
      <c r="S348" s="1383">
        <f t="shared" si="663"/>
        <v>0</v>
      </c>
      <c r="T348" s="1383">
        <f t="shared" ref="T348:X348" si="664">$AE348*T$27</f>
        <v>0</v>
      </c>
      <c r="U348" s="1383">
        <f t="shared" si="664"/>
        <v>0</v>
      </c>
      <c r="V348" s="1383">
        <f t="shared" si="664"/>
        <v>0</v>
      </c>
      <c r="W348" s="1383">
        <f t="shared" si="664"/>
        <v>0</v>
      </c>
      <c r="X348" s="1383">
        <f t="shared" si="664"/>
        <v>0</v>
      </c>
      <c r="Y348" s="1383">
        <f t="shared" si="526"/>
        <v>0</v>
      </c>
      <c r="Z348" s="1383">
        <f t="shared" si="527"/>
        <v>0</v>
      </c>
      <c r="AA348" s="1383">
        <f t="shared" si="528"/>
        <v>0</v>
      </c>
      <c r="AB348" s="1383">
        <f t="shared" si="529"/>
        <v>0</v>
      </c>
      <c r="AC348" s="5">
        <f t="shared" si="530"/>
        <v>321</v>
      </c>
      <c r="AD348" s="1383">
        <f t="shared" si="531"/>
        <v>0</v>
      </c>
      <c r="AE348" s="1383">
        <f t="shared" si="532"/>
        <v>0</v>
      </c>
      <c r="AF348" s="1305" t="e">
        <f t="shared" si="533"/>
        <v>#DIV/0!</v>
      </c>
      <c r="AG348" s="1305" t="e">
        <f t="shared" si="534"/>
        <v>#DIV/0!</v>
      </c>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row>
    <row r="349" spans="1:57" ht="14.25" customHeight="1">
      <c r="A349" s="1376">
        <v>44152</v>
      </c>
      <c r="B349" s="1301"/>
      <c r="C349" s="1302"/>
      <c r="D349" s="1376">
        <v>43787</v>
      </c>
      <c r="E349" s="1357"/>
      <c r="F349" s="5"/>
      <c r="G349" s="5"/>
      <c r="H349" s="1302"/>
      <c r="I349" s="1303"/>
      <c r="J349" s="1301"/>
      <c r="K349" s="1376"/>
      <c r="L349" s="1302"/>
      <c r="M349" s="1382">
        <f t="shared" si="523"/>
        <v>44153</v>
      </c>
      <c r="N349" s="1354">
        <f t="shared" si="520"/>
        <v>0</v>
      </c>
      <c r="O349" s="1383">
        <f t="shared" ref="O349:S349" si="665">$AD349*O$27</f>
        <v>0</v>
      </c>
      <c r="P349" s="1383">
        <f t="shared" si="665"/>
        <v>0</v>
      </c>
      <c r="Q349" s="1383">
        <f t="shared" si="665"/>
        <v>0</v>
      </c>
      <c r="R349" s="1383">
        <f t="shared" si="665"/>
        <v>0</v>
      </c>
      <c r="S349" s="1383">
        <f t="shared" si="665"/>
        <v>0</v>
      </c>
      <c r="T349" s="1383">
        <f t="shared" ref="T349:X349" si="666">$AE349*T$27</f>
        <v>0</v>
      </c>
      <c r="U349" s="1383">
        <f t="shared" si="666"/>
        <v>0</v>
      </c>
      <c r="V349" s="1383">
        <f t="shared" si="666"/>
        <v>0</v>
      </c>
      <c r="W349" s="1383">
        <f t="shared" si="666"/>
        <v>0</v>
      </c>
      <c r="X349" s="1383">
        <f t="shared" si="666"/>
        <v>0</v>
      </c>
      <c r="Y349" s="1383">
        <f t="shared" si="526"/>
        <v>0</v>
      </c>
      <c r="Z349" s="1383">
        <f t="shared" si="527"/>
        <v>0</v>
      </c>
      <c r="AA349" s="1383">
        <f t="shared" si="528"/>
        <v>0</v>
      </c>
      <c r="AB349" s="1383">
        <f t="shared" si="529"/>
        <v>0</v>
      </c>
      <c r="AC349" s="5">
        <f t="shared" si="530"/>
        <v>322</v>
      </c>
      <c r="AD349" s="1383">
        <f t="shared" si="531"/>
        <v>0</v>
      </c>
      <c r="AE349" s="1383">
        <f t="shared" si="532"/>
        <v>0</v>
      </c>
      <c r="AF349" s="1305" t="e">
        <f t="shared" si="533"/>
        <v>#DIV/0!</v>
      </c>
      <c r="AG349" s="1305" t="e">
        <f t="shared" si="534"/>
        <v>#DIV/0!</v>
      </c>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row>
    <row r="350" spans="1:57" ht="14.25" customHeight="1">
      <c r="A350" s="1376">
        <v>44153</v>
      </c>
      <c r="B350" s="1301"/>
      <c r="C350" s="1302"/>
      <c r="D350" s="1376">
        <v>43788</v>
      </c>
      <c r="E350" s="1357"/>
      <c r="F350" s="5"/>
      <c r="G350" s="5"/>
      <c r="H350" s="1302"/>
      <c r="I350" s="1303"/>
      <c r="J350" s="1301"/>
      <c r="K350" s="1376"/>
      <c r="L350" s="1302"/>
      <c r="M350" s="1382">
        <f t="shared" si="523"/>
        <v>44154</v>
      </c>
      <c r="N350" s="1354">
        <f t="shared" si="520"/>
        <v>0</v>
      </c>
      <c r="O350" s="1383">
        <f t="shared" ref="O350:S350" si="667">$AD350*O$27</f>
        <v>0</v>
      </c>
      <c r="P350" s="1383">
        <f t="shared" si="667"/>
        <v>0</v>
      </c>
      <c r="Q350" s="1383">
        <f t="shared" si="667"/>
        <v>0</v>
      </c>
      <c r="R350" s="1383">
        <f t="shared" si="667"/>
        <v>0</v>
      </c>
      <c r="S350" s="1383">
        <f t="shared" si="667"/>
        <v>0</v>
      </c>
      <c r="T350" s="1383">
        <f t="shared" ref="T350:X350" si="668">$AE350*T$27</f>
        <v>0</v>
      </c>
      <c r="U350" s="1383">
        <f t="shared" si="668"/>
        <v>0</v>
      </c>
      <c r="V350" s="1383">
        <f t="shared" si="668"/>
        <v>0</v>
      </c>
      <c r="W350" s="1383">
        <f t="shared" si="668"/>
        <v>0</v>
      </c>
      <c r="X350" s="1383">
        <f t="shared" si="668"/>
        <v>0</v>
      </c>
      <c r="Y350" s="1383">
        <f t="shared" si="526"/>
        <v>0</v>
      </c>
      <c r="Z350" s="1383">
        <f t="shared" si="527"/>
        <v>0</v>
      </c>
      <c r="AA350" s="1383">
        <f t="shared" si="528"/>
        <v>0</v>
      </c>
      <c r="AB350" s="1383">
        <f t="shared" si="529"/>
        <v>0</v>
      </c>
      <c r="AC350" s="5">
        <f t="shared" si="530"/>
        <v>323</v>
      </c>
      <c r="AD350" s="1383">
        <f t="shared" si="531"/>
        <v>0</v>
      </c>
      <c r="AE350" s="1383">
        <f t="shared" si="532"/>
        <v>0</v>
      </c>
      <c r="AF350" s="1305" t="e">
        <f t="shared" si="533"/>
        <v>#DIV/0!</v>
      </c>
      <c r="AG350" s="1305" t="e">
        <f t="shared" si="534"/>
        <v>#DIV/0!</v>
      </c>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row>
    <row r="351" spans="1:57" ht="14.25" customHeight="1">
      <c r="A351" s="1376">
        <v>44154</v>
      </c>
      <c r="B351" s="1301"/>
      <c r="C351" s="1302"/>
      <c r="D351" s="1376">
        <v>43789</v>
      </c>
      <c r="E351" s="1357"/>
      <c r="F351" s="5"/>
      <c r="G351" s="5"/>
      <c r="H351" s="1302"/>
      <c r="I351" s="1303"/>
      <c r="J351" s="1301"/>
      <c r="K351" s="1376"/>
      <c r="L351" s="1302"/>
      <c r="M351" s="1382">
        <f t="shared" si="523"/>
        <v>44155</v>
      </c>
      <c r="N351" s="1354">
        <f t="shared" si="520"/>
        <v>0</v>
      </c>
      <c r="O351" s="1383">
        <f t="shared" ref="O351:S351" si="669">$AD351*O$27</f>
        <v>0</v>
      </c>
      <c r="P351" s="1383">
        <f t="shared" si="669"/>
        <v>0</v>
      </c>
      <c r="Q351" s="1383">
        <f t="shared" si="669"/>
        <v>0</v>
      </c>
      <c r="R351" s="1383">
        <f t="shared" si="669"/>
        <v>0</v>
      </c>
      <c r="S351" s="1383">
        <f t="shared" si="669"/>
        <v>0</v>
      </c>
      <c r="T351" s="1383">
        <f t="shared" ref="T351:X351" si="670">$AE351*T$27</f>
        <v>0</v>
      </c>
      <c r="U351" s="1383">
        <f t="shared" si="670"/>
        <v>0</v>
      </c>
      <c r="V351" s="1383">
        <f t="shared" si="670"/>
        <v>0</v>
      </c>
      <c r="W351" s="1383">
        <f t="shared" si="670"/>
        <v>0</v>
      </c>
      <c r="X351" s="1383">
        <f t="shared" si="670"/>
        <v>0</v>
      </c>
      <c r="Y351" s="1383">
        <f t="shared" si="526"/>
        <v>0</v>
      </c>
      <c r="Z351" s="1383">
        <f t="shared" si="527"/>
        <v>0</v>
      </c>
      <c r="AA351" s="1383">
        <f t="shared" si="528"/>
        <v>0</v>
      </c>
      <c r="AB351" s="1383">
        <f t="shared" si="529"/>
        <v>0</v>
      </c>
      <c r="AC351" s="5">
        <f t="shared" si="530"/>
        <v>324</v>
      </c>
      <c r="AD351" s="1383">
        <f t="shared" si="531"/>
        <v>0</v>
      </c>
      <c r="AE351" s="1383">
        <f t="shared" si="532"/>
        <v>0</v>
      </c>
      <c r="AF351" s="1305" t="e">
        <f t="shared" si="533"/>
        <v>#DIV/0!</v>
      </c>
      <c r="AG351" s="1305" t="e">
        <f t="shared" si="534"/>
        <v>#DIV/0!</v>
      </c>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row>
    <row r="352" spans="1:57" ht="14.25" customHeight="1">
      <c r="A352" s="1376">
        <v>44155</v>
      </c>
      <c r="B352" s="1301"/>
      <c r="C352" s="1302"/>
      <c r="D352" s="1376">
        <v>43790</v>
      </c>
      <c r="E352" s="1357"/>
      <c r="F352" s="5"/>
      <c r="G352" s="5"/>
      <c r="H352" s="1302"/>
      <c r="I352" s="1303"/>
      <c r="J352" s="1301"/>
      <c r="K352" s="1376"/>
      <c r="L352" s="1302"/>
      <c r="M352" s="1382">
        <f t="shared" si="523"/>
        <v>44156</v>
      </c>
      <c r="N352" s="1354">
        <f t="shared" si="520"/>
        <v>0</v>
      </c>
      <c r="O352" s="1383">
        <f t="shared" ref="O352:S352" si="671">$AD352*O$27</f>
        <v>0</v>
      </c>
      <c r="P352" s="1383">
        <f t="shared" si="671"/>
        <v>0</v>
      </c>
      <c r="Q352" s="1383">
        <f t="shared" si="671"/>
        <v>0</v>
      </c>
      <c r="R352" s="1383">
        <f t="shared" si="671"/>
        <v>0</v>
      </c>
      <c r="S352" s="1383">
        <f t="shared" si="671"/>
        <v>0</v>
      </c>
      <c r="T352" s="1383">
        <f t="shared" ref="T352:X352" si="672">$AE352*T$27</f>
        <v>0</v>
      </c>
      <c r="U352" s="1383">
        <f t="shared" si="672"/>
        <v>0</v>
      </c>
      <c r="V352" s="1383">
        <f t="shared" si="672"/>
        <v>0</v>
      </c>
      <c r="W352" s="1383">
        <f t="shared" si="672"/>
        <v>0</v>
      </c>
      <c r="X352" s="1383">
        <f t="shared" si="672"/>
        <v>0</v>
      </c>
      <c r="Y352" s="1383">
        <f t="shared" si="526"/>
        <v>0</v>
      </c>
      <c r="Z352" s="1383">
        <f t="shared" si="527"/>
        <v>0</v>
      </c>
      <c r="AA352" s="1383">
        <f t="shared" si="528"/>
        <v>0</v>
      </c>
      <c r="AB352" s="1383">
        <f t="shared" si="529"/>
        <v>0</v>
      </c>
      <c r="AC352" s="5">
        <f t="shared" si="530"/>
        <v>325</v>
      </c>
      <c r="AD352" s="1383">
        <f t="shared" si="531"/>
        <v>0</v>
      </c>
      <c r="AE352" s="1383">
        <f t="shared" si="532"/>
        <v>0</v>
      </c>
      <c r="AF352" s="1305" t="e">
        <f t="shared" si="533"/>
        <v>#DIV/0!</v>
      </c>
      <c r="AG352" s="1305" t="e">
        <f t="shared" si="534"/>
        <v>#DIV/0!</v>
      </c>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row>
    <row r="353" spans="1:57" ht="14.25" customHeight="1">
      <c r="A353" s="1376">
        <v>44156</v>
      </c>
      <c r="B353" s="1301"/>
      <c r="C353" s="1302"/>
      <c r="D353" s="1376">
        <v>43791</v>
      </c>
      <c r="E353" s="1357"/>
      <c r="F353" s="5"/>
      <c r="G353" s="5"/>
      <c r="H353" s="1302"/>
      <c r="I353" s="1303"/>
      <c r="J353" s="1301"/>
      <c r="K353" s="1376"/>
      <c r="L353" s="1302"/>
      <c r="M353" s="1382">
        <f t="shared" si="523"/>
        <v>44157</v>
      </c>
      <c r="N353" s="1354">
        <f t="shared" si="520"/>
        <v>0</v>
      </c>
      <c r="O353" s="1383">
        <f t="shared" ref="O353:S353" si="673">$AD353*O$27</f>
        <v>0</v>
      </c>
      <c r="P353" s="1383">
        <f t="shared" si="673"/>
        <v>0</v>
      </c>
      <c r="Q353" s="1383">
        <f t="shared" si="673"/>
        <v>0</v>
      </c>
      <c r="R353" s="1383">
        <f t="shared" si="673"/>
        <v>0</v>
      </c>
      <c r="S353" s="1383">
        <f t="shared" si="673"/>
        <v>0</v>
      </c>
      <c r="T353" s="1383">
        <f t="shared" ref="T353:X353" si="674">$AE353*T$27</f>
        <v>0</v>
      </c>
      <c r="U353" s="1383">
        <f t="shared" si="674"/>
        <v>0</v>
      </c>
      <c r="V353" s="1383">
        <f t="shared" si="674"/>
        <v>0</v>
      </c>
      <c r="W353" s="1383">
        <f t="shared" si="674"/>
        <v>0</v>
      </c>
      <c r="X353" s="1383">
        <f t="shared" si="674"/>
        <v>0</v>
      </c>
      <c r="Y353" s="1383">
        <f t="shared" si="526"/>
        <v>0</v>
      </c>
      <c r="Z353" s="1383">
        <f t="shared" si="527"/>
        <v>0</v>
      </c>
      <c r="AA353" s="1383">
        <f t="shared" si="528"/>
        <v>0</v>
      </c>
      <c r="AB353" s="1383">
        <f t="shared" si="529"/>
        <v>0</v>
      </c>
      <c r="AC353" s="5">
        <f t="shared" si="530"/>
        <v>326</v>
      </c>
      <c r="AD353" s="1383">
        <f t="shared" si="531"/>
        <v>0</v>
      </c>
      <c r="AE353" s="1383">
        <f t="shared" si="532"/>
        <v>0</v>
      </c>
      <c r="AF353" s="1305" t="e">
        <f t="shared" si="533"/>
        <v>#DIV/0!</v>
      </c>
      <c r="AG353" s="1305" t="e">
        <f t="shared" si="534"/>
        <v>#DIV/0!</v>
      </c>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row>
    <row r="354" spans="1:57" ht="14.25" customHeight="1">
      <c r="A354" s="1376">
        <v>44157</v>
      </c>
      <c r="B354" s="1301"/>
      <c r="C354" s="1302"/>
      <c r="D354" s="1376">
        <v>43792</v>
      </c>
      <c r="E354" s="1357"/>
      <c r="F354" s="5"/>
      <c r="G354" s="5"/>
      <c r="H354" s="1302"/>
      <c r="I354" s="1303"/>
      <c r="J354" s="1301"/>
      <c r="K354" s="1376"/>
      <c r="L354" s="1302"/>
      <c r="M354" s="1382">
        <f t="shared" si="523"/>
        <v>44158</v>
      </c>
      <c r="N354" s="1354">
        <f t="shared" si="520"/>
        <v>0</v>
      </c>
      <c r="O354" s="1383">
        <f t="shared" ref="O354:S354" si="675">$AD354*O$27</f>
        <v>0</v>
      </c>
      <c r="P354" s="1383">
        <f t="shared" si="675"/>
        <v>0</v>
      </c>
      <c r="Q354" s="1383">
        <f t="shared" si="675"/>
        <v>0</v>
      </c>
      <c r="R354" s="1383">
        <f t="shared" si="675"/>
        <v>0</v>
      </c>
      <c r="S354" s="1383">
        <f t="shared" si="675"/>
        <v>0</v>
      </c>
      <c r="T354" s="1383">
        <f t="shared" ref="T354:X354" si="676">$AE354*T$27</f>
        <v>0</v>
      </c>
      <c r="U354" s="1383">
        <f t="shared" si="676"/>
        <v>0</v>
      </c>
      <c r="V354" s="1383">
        <f t="shared" si="676"/>
        <v>0</v>
      </c>
      <c r="W354" s="1383">
        <f t="shared" si="676"/>
        <v>0</v>
      </c>
      <c r="X354" s="1383">
        <f t="shared" si="676"/>
        <v>0</v>
      </c>
      <c r="Y354" s="1383">
        <f t="shared" si="526"/>
        <v>0</v>
      </c>
      <c r="Z354" s="1383">
        <f t="shared" si="527"/>
        <v>0</v>
      </c>
      <c r="AA354" s="1383">
        <f t="shared" si="528"/>
        <v>0</v>
      </c>
      <c r="AB354" s="1383">
        <f t="shared" si="529"/>
        <v>0</v>
      </c>
      <c r="AC354" s="5">
        <f t="shared" si="530"/>
        <v>327</v>
      </c>
      <c r="AD354" s="1383">
        <f t="shared" si="531"/>
        <v>0</v>
      </c>
      <c r="AE354" s="1383">
        <f t="shared" si="532"/>
        <v>0</v>
      </c>
      <c r="AF354" s="1305" t="e">
        <f t="shared" si="533"/>
        <v>#DIV/0!</v>
      </c>
      <c r="AG354" s="1305" t="e">
        <f t="shared" si="534"/>
        <v>#DIV/0!</v>
      </c>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row>
    <row r="355" spans="1:57" ht="14.25" customHeight="1">
      <c r="A355" s="1376">
        <v>44158</v>
      </c>
      <c r="B355" s="1301"/>
      <c r="C355" s="1302"/>
      <c r="D355" s="1376">
        <v>43793</v>
      </c>
      <c r="E355" s="1357"/>
      <c r="F355" s="5"/>
      <c r="G355" s="5"/>
      <c r="H355" s="1302"/>
      <c r="I355" s="1303"/>
      <c r="J355" s="1301"/>
      <c r="K355" s="1376"/>
      <c r="L355" s="1302"/>
      <c r="M355" s="1382">
        <f t="shared" si="523"/>
        <v>44159</v>
      </c>
      <c r="N355" s="1354">
        <f t="shared" si="520"/>
        <v>0</v>
      </c>
      <c r="O355" s="1383">
        <f t="shared" ref="O355:S355" si="677">$AD355*O$27</f>
        <v>0</v>
      </c>
      <c r="P355" s="1383">
        <f t="shared" si="677"/>
        <v>0</v>
      </c>
      <c r="Q355" s="1383">
        <f t="shared" si="677"/>
        <v>0</v>
      </c>
      <c r="R355" s="1383">
        <f t="shared" si="677"/>
        <v>0</v>
      </c>
      <c r="S355" s="1383">
        <f t="shared" si="677"/>
        <v>0</v>
      </c>
      <c r="T355" s="1383">
        <f t="shared" ref="T355:X355" si="678">$AE355*T$27</f>
        <v>0</v>
      </c>
      <c r="U355" s="1383">
        <f t="shared" si="678"/>
        <v>0</v>
      </c>
      <c r="V355" s="1383">
        <f t="shared" si="678"/>
        <v>0</v>
      </c>
      <c r="W355" s="1383">
        <f t="shared" si="678"/>
        <v>0</v>
      </c>
      <c r="X355" s="1383">
        <f t="shared" si="678"/>
        <v>0</v>
      </c>
      <c r="Y355" s="1383">
        <f t="shared" si="526"/>
        <v>0</v>
      </c>
      <c r="Z355" s="1383">
        <f t="shared" si="527"/>
        <v>0</v>
      </c>
      <c r="AA355" s="1383">
        <f t="shared" si="528"/>
        <v>0</v>
      </c>
      <c r="AB355" s="1383">
        <f t="shared" si="529"/>
        <v>0</v>
      </c>
      <c r="AC355" s="5">
        <f t="shared" si="530"/>
        <v>328</v>
      </c>
      <c r="AD355" s="1383">
        <f t="shared" si="531"/>
        <v>0</v>
      </c>
      <c r="AE355" s="1383">
        <f t="shared" si="532"/>
        <v>0</v>
      </c>
      <c r="AF355" s="1305" t="e">
        <f t="shared" si="533"/>
        <v>#DIV/0!</v>
      </c>
      <c r="AG355" s="1305" t="e">
        <f t="shared" si="534"/>
        <v>#DIV/0!</v>
      </c>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row>
    <row r="356" spans="1:57" ht="14.25" customHeight="1">
      <c r="A356" s="1376">
        <v>44159</v>
      </c>
      <c r="B356" s="1301"/>
      <c r="C356" s="1302"/>
      <c r="D356" s="1376">
        <v>43794</v>
      </c>
      <c r="E356" s="1357"/>
      <c r="F356" s="5"/>
      <c r="G356" s="5"/>
      <c r="H356" s="1302"/>
      <c r="I356" s="1303"/>
      <c r="J356" s="1301"/>
      <c r="K356" s="1376"/>
      <c r="L356" s="1302"/>
      <c r="M356" s="1382">
        <f t="shared" si="523"/>
        <v>44160</v>
      </c>
      <c r="N356" s="1354">
        <f t="shared" si="520"/>
        <v>0</v>
      </c>
      <c r="O356" s="1383">
        <f t="shared" ref="O356:S356" si="679">$AD356*O$27</f>
        <v>0</v>
      </c>
      <c r="P356" s="1383">
        <f t="shared" si="679"/>
        <v>0</v>
      </c>
      <c r="Q356" s="1383">
        <f t="shared" si="679"/>
        <v>0</v>
      </c>
      <c r="R356" s="1383">
        <f t="shared" si="679"/>
        <v>0</v>
      </c>
      <c r="S356" s="1383">
        <f t="shared" si="679"/>
        <v>0</v>
      </c>
      <c r="T356" s="1383">
        <f t="shared" ref="T356:X356" si="680">$AE356*T$27</f>
        <v>0</v>
      </c>
      <c r="U356" s="1383">
        <f t="shared" si="680"/>
        <v>0</v>
      </c>
      <c r="V356" s="1383">
        <f t="shared" si="680"/>
        <v>0</v>
      </c>
      <c r="W356" s="1383">
        <f t="shared" si="680"/>
        <v>0</v>
      </c>
      <c r="X356" s="1383">
        <f t="shared" si="680"/>
        <v>0</v>
      </c>
      <c r="Y356" s="1383">
        <f t="shared" si="526"/>
        <v>0</v>
      </c>
      <c r="Z356" s="1383">
        <f t="shared" si="527"/>
        <v>0</v>
      </c>
      <c r="AA356" s="1383">
        <f t="shared" si="528"/>
        <v>0</v>
      </c>
      <c r="AB356" s="1383">
        <f t="shared" si="529"/>
        <v>0</v>
      </c>
      <c r="AC356" s="5">
        <f t="shared" si="530"/>
        <v>329</v>
      </c>
      <c r="AD356" s="1383">
        <f t="shared" si="531"/>
        <v>0</v>
      </c>
      <c r="AE356" s="1383">
        <f t="shared" si="532"/>
        <v>0</v>
      </c>
      <c r="AF356" s="1305" t="e">
        <f t="shared" si="533"/>
        <v>#DIV/0!</v>
      </c>
      <c r="AG356" s="1305" t="e">
        <f t="shared" si="534"/>
        <v>#DIV/0!</v>
      </c>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row>
    <row r="357" spans="1:57" ht="14.25" customHeight="1">
      <c r="A357" s="1376">
        <v>44160</v>
      </c>
      <c r="B357" s="1301"/>
      <c r="C357" s="1302"/>
      <c r="D357" s="1376">
        <v>43795</v>
      </c>
      <c r="E357" s="1357"/>
      <c r="F357" s="5"/>
      <c r="G357" s="5"/>
      <c r="H357" s="1302"/>
      <c r="I357" s="1303"/>
      <c r="J357" s="1301"/>
      <c r="K357" s="1376"/>
      <c r="L357" s="1302"/>
      <c r="M357" s="1382">
        <f t="shared" si="523"/>
        <v>44161</v>
      </c>
      <c r="N357" s="1354">
        <f t="shared" si="520"/>
        <v>0</v>
      </c>
      <c r="O357" s="1383">
        <f t="shared" ref="O357:S357" si="681">$AD357*O$27</f>
        <v>0</v>
      </c>
      <c r="P357" s="1383">
        <f t="shared" si="681"/>
        <v>0</v>
      </c>
      <c r="Q357" s="1383">
        <f t="shared" si="681"/>
        <v>0</v>
      </c>
      <c r="R357" s="1383">
        <f t="shared" si="681"/>
        <v>0</v>
      </c>
      <c r="S357" s="1383">
        <f t="shared" si="681"/>
        <v>0</v>
      </c>
      <c r="T357" s="1383">
        <f t="shared" ref="T357:X357" si="682">$AE357*T$27</f>
        <v>0</v>
      </c>
      <c r="U357" s="1383">
        <f t="shared" si="682"/>
        <v>0</v>
      </c>
      <c r="V357" s="1383">
        <f t="shared" si="682"/>
        <v>0</v>
      </c>
      <c r="W357" s="1383">
        <f t="shared" si="682"/>
        <v>0</v>
      </c>
      <c r="X357" s="1383">
        <f t="shared" si="682"/>
        <v>0</v>
      </c>
      <c r="Y357" s="1383">
        <f t="shared" si="526"/>
        <v>0</v>
      </c>
      <c r="Z357" s="1383">
        <f t="shared" si="527"/>
        <v>0</v>
      </c>
      <c r="AA357" s="1383">
        <f t="shared" si="528"/>
        <v>0</v>
      </c>
      <c r="AB357" s="1383">
        <f t="shared" si="529"/>
        <v>0</v>
      </c>
      <c r="AC357" s="5">
        <f t="shared" si="530"/>
        <v>330</v>
      </c>
      <c r="AD357" s="1383">
        <f t="shared" si="531"/>
        <v>0</v>
      </c>
      <c r="AE357" s="1383">
        <f t="shared" si="532"/>
        <v>0</v>
      </c>
      <c r="AF357" s="1305" t="e">
        <f t="shared" si="533"/>
        <v>#DIV/0!</v>
      </c>
      <c r="AG357" s="1305" t="e">
        <f t="shared" si="534"/>
        <v>#DIV/0!</v>
      </c>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row>
    <row r="358" spans="1:57" ht="14.25" customHeight="1">
      <c r="A358" s="1376">
        <v>44161</v>
      </c>
      <c r="B358" s="1301"/>
      <c r="C358" s="1302"/>
      <c r="D358" s="1376">
        <v>43796</v>
      </c>
      <c r="E358" s="1357"/>
      <c r="F358" s="5"/>
      <c r="G358" s="5"/>
      <c r="H358" s="1302"/>
      <c r="I358" s="1303"/>
      <c r="J358" s="1301"/>
      <c r="K358" s="1376"/>
      <c r="L358" s="1302"/>
      <c r="M358" s="1382">
        <f t="shared" si="523"/>
        <v>44162</v>
      </c>
      <c r="N358" s="1354">
        <f t="shared" si="520"/>
        <v>0</v>
      </c>
      <c r="O358" s="1383">
        <f t="shared" ref="O358:S358" si="683">$AD358*O$27</f>
        <v>0</v>
      </c>
      <c r="P358" s="1383">
        <f t="shared" si="683"/>
        <v>0</v>
      </c>
      <c r="Q358" s="1383">
        <f t="shared" si="683"/>
        <v>0</v>
      </c>
      <c r="R358" s="1383">
        <f t="shared" si="683"/>
        <v>0</v>
      </c>
      <c r="S358" s="1383">
        <f t="shared" si="683"/>
        <v>0</v>
      </c>
      <c r="T358" s="1383">
        <f t="shared" ref="T358:X358" si="684">$AE358*T$27</f>
        <v>0</v>
      </c>
      <c r="U358" s="1383">
        <f t="shared" si="684"/>
        <v>0</v>
      </c>
      <c r="V358" s="1383">
        <f t="shared" si="684"/>
        <v>0</v>
      </c>
      <c r="W358" s="1383">
        <f t="shared" si="684"/>
        <v>0</v>
      </c>
      <c r="X358" s="1383">
        <f t="shared" si="684"/>
        <v>0</v>
      </c>
      <c r="Y358" s="1383">
        <f t="shared" si="526"/>
        <v>0</v>
      </c>
      <c r="Z358" s="1383">
        <f t="shared" si="527"/>
        <v>0</v>
      </c>
      <c r="AA358" s="1383">
        <f t="shared" si="528"/>
        <v>0</v>
      </c>
      <c r="AB358" s="1383">
        <f t="shared" si="529"/>
        <v>0</v>
      </c>
      <c r="AC358" s="5">
        <f t="shared" si="530"/>
        <v>331</v>
      </c>
      <c r="AD358" s="1383">
        <f t="shared" si="531"/>
        <v>0</v>
      </c>
      <c r="AE358" s="1383">
        <f t="shared" si="532"/>
        <v>0</v>
      </c>
      <c r="AF358" s="1305" t="e">
        <f t="shared" si="533"/>
        <v>#DIV/0!</v>
      </c>
      <c r="AG358" s="1305" t="e">
        <f t="shared" si="534"/>
        <v>#DIV/0!</v>
      </c>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row>
    <row r="359" spans="1:57" ht="14.25" customHeight="1">
      <c r="A359" s="1376">
        <v>44162</v>
      </c>
      <c r="B359" s="1301"/>
      <c r="C359" s="1302"/>
      <c r="D359" s="1376">
        <v>43797</v>
      </c>
      <c r="E359" s="1357"/>
      <c r="F359" s="5"/>
      <c r="G359" s="5"/>
      <c r="H359" s="1302"/>
      <c r="I359" s="1303"/>
      <c r="J359" s="1301"/>
      <c r="K359" s="1376"/>
      <c r="L359" s="1302"/>
      <c r="M359" s="1382">
        <f t="shared" si="523"/>
        <v>44163</v>
      </c>
      <c r="N359" s="1354">
        <f t="shared" si="520"/>
        <v>0</v>
      </c>
      <c r="O359" s="1383">
        <f t="shared" ref="O359:S359" si="685">$AD359*O$27</f>
        <v>0</v>
      </c>
      <c r="P359" s="1383">
        <f t="shared" si="685"/>
        <v>0</v>
      </c>
      <c r="Q359" s="1383">
        <f t="shared" si="685"/>
        <v>0</v>
      </c>
      <c r="R359" s="1383">
        <f t="shared" si="685"/>
        <v>0</v>
      </c>
      <c r="S359" s="1383">
        <f t="shared" si="685"/>
        <v>0</v>
      </c>
      <c r="T359" s="1383">
        <f t="shared" ref="T359:X359" si="686">$AE359*T$27</f>
        <v>0</v>
      </c>
      <c r="U359" s="1383">
        <f t="shared" si="686"/>
        <v>0</v>
      </c>
      <c r="V359" s="1383">
        <f t="shared" si="686"/>
        <v>0</v>
      </c>
      <c r="W359" s="1383">
        <f t="shared" si="686"/>
        <v>0</v>
      </c>
      <c r="X359" s="1383">
        <f t="shared" si="686"/>
        <v>0</v>
      </c>
      <c r="Y359" s="1383">
        <f t="shared" si="526"/>
        <v>0</v>
      </c>
      <c r="Z359" s="1383">
        <f t="shared" si="527"/>
        <v>0</v>
      </c>
      <c r="AA359" s="1383">
        <f t="shared" si="528"/>
        <v>0</v>
      </c>
      <c r="AB359" s="1383">
        <f t="shared" si="529"/>
        <v>0</v>
      </c>
      <c r="AC359" s="5">
        <f t="shared" si="530"/>
        <v>332</v>
      </c>
      <c r="AD359" s="1383">
        <f t="shared" si="531"/>
        <v>0</v>
      </c>
      <c r="AE359" s="1383">
        <f t="shared" si="532"/>
        <v>0</v>
      </c>
      <c r="AF359" s="1305" t="e">
        <f t="shared" si="533"/>
        <v>#DIV/0!</v>
      </c>
      <c r="AG359" s="1305" t="e">
        <f t="shared" si="534"/>
        <v>#DIV/0!</v>
      </c>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row>
    <row r="360" spans="1:57" ht="14.25" customHeight="1">
      <c r="A360" s="1376">
        <v>44163</v>
      </c>
      <c r="B360" s="1301"/>
      <c r="C360" s="1302"/>
      <c r="D360" s="1376">
        <v>43798</v>
      </c>
      <c r="E360" s="1357"/>
      <c r="F360" s="5"/>
      <c r="G360" s="5"/>
      <c r="H360" s="1302"/>
      <c r="I360" s="1303"/>
      <c r="J360" s="1301"/>
      <c r="K360" s="1376"/>
      <c r="L360" s="1302"/>
      <c r="M360" s="1382">
        <f t="shared" si="523"/>
        <v>44164</v>
      </c>
      <c r="N360" s="1354">
        <f t="shared" si="520"/>
        <v>0</v>
      </c>
      <c r="O360" s="1383">
        <f t="shared" ref="O360:S360" si="687">$AD360*O$27</f>
        <v>0</v>
      </c>
      <c r="P360" s="1383">
        <f t="shared" si="687"/>
        <v>0</v>
      </c>
      <c r="Q360" s="1383">
        <f t="shared" si="687"/>
        <v>0</v>
      </c>
      <c r="R360" s="1383">
        <f t="shared" si="687"/>
        <v>0</v>
      </c>
      <c r="S360" s="1383">
        <f t="shared" si="687"/>
        <v>0</v>
      </c>
      <c r="T360" s="1383">
        <f t="shared" ref="T360:X360" si="688">$AE360*T$27</f>
        <v>0</v>
      </c>
      <c r="U360" s="1383">
        <f t="shared" si="688"/>
        <v>0</v>
      </c>
      <c r="V360" s="1383">
        <f t="shared" si="688"/>
        <v>0</v>
      </c>
      <c r="W360" s="1383">
        <f t="shared" si="688"/>
        <v>0</v>
      </c>
      <c r="X360" s="1383">
        <f t="shared" si="688"/>
        <v>0</v>
      </c>
      <c r="Y360" s="1383">
        <f t="shared" si="526"/>
        <v>0</v>
      </c>
      <c r="Z360" s="1383">
        <f t="shared" si="527"/>
        <v>0</v>
      </c>
      <c r="AA360" s="1383">
        <f t="shared" si="528"/>
        <v>0</v>
      </c>
      <c r="AB360" s="1383">
        <f t="shared" si="529"/>
        <v>0</v>
      </c>
      <c r="AC360" s="5">
        <f t="shared" si="530"/>
        <v>333</v>
      </c>
      <c r="AD360" s="1383">
        <f t="shared" si="531"/>
        <v>0</v>
      </c>
      <c r="AE360" s="1383">
        <f t="shared" si="532"/>
        <v>0</v>
      </c>
      <c r="AF360" s="1305" t="e">
        <f t="shared" si="533"/>
        <v>#DIV/0!</v>
      </c>
      <c r="AG360" s="1305" t="e">
        <f t="shared" si="534"/>
        <v>#DIV/0!</v>
      </c>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row>
    <row r="361" spans="1:57" ht="14.25" customHeight="1">
      <c r="A361" s="1376">
        <v>44164</v>
      </c>
      <c r="B361" s="1301"/>
      <c r="C361" s="1302"/>
      <c r="D361" s="1376">
        <v>43799</v>
      </c>
      <c r="E361" s="1357"/>
      <c r="F361" s="5"/>
      <c r="G361" s="5"/>
      <c r="H361" s="1302"/>
      <c r="I361" s="1303"/>
      <c r="J361" s="1301"/>
      <c r="K361" s="1376"/>
      <c r="L361" s="1302"/>
      <c r="M361" s="1382">
        <f t="shared" si="523"/>
        <v>44165</v>
      </c>
      <c r="N361" s="1354">
        <f t="shared" si="520"/>
        <v>0</v>
      </c>
      <c r="O361" s="1383">
        <f t="shared" ref="O361:S361" si="689">$AD361*O$27</f>
        <v>0</v>
      </c>
      <c r="P361" s="1383">
        <f t="shared" si="689"/>
        <v>0</v>
      </c>
      <c r="Q361" s="1383">
        <f t="shared" si="689"/>
        <v>0</v>
      </c>
      <c r="R361" s="1383">
        <f t="shared" si="689"/>
        <v>0</v>
      </c>
      <c r="S361" s="1383">
        <f t="shared" si="689"/>
        <v>0</v>
      </c>
      <c r="T361" s="1383">
        <f t="shared" ref="T361:X361" si="690">$AE361*T$27</f>
        <v>0</v>
      </c>
      <c r="U361" s="1383">
        <f t="shared" si="690"/>
        <v>0</v>
      </c>
      <c r="V361" s="1383">
        <f t="shared" si="690"/>
        <v>0</v>
      </c>
      <c r="W361" s="1383">
        <f t="shared" si="690"/>
        <v>0</v>
      </c>
      <c r="X361" s="1383">
        <f t="shared" si="690"/>
        <v>0</v>
      </c>
      <c r="Y361" s="1383">
        <f t="shared" si="526"/>
        <v>0</v>
      </c>
      <c r="Z361" s="1383">
        <f t="shared" si="527"/>
        <v>0</v>
      </c>
      <c r="AA361" s="1383">
        <f t="shared" si="528"/>
        <v>0</v>
      </c>
      <c r="AB361" s="1383">
        <f t="shared" si="529"/>
        <v>0</v>
      </c>
      <c r="AC361" s="5">
        <f t="shared" si="530"/>
        <v>334</v>
      </c>
      <c r="AD361" s="1383">
        <f t="shared" si="531"/>
        <v>0</v>
      </c>
      <c r="AE361" s="1383">
        <f t="shared" si="532"/>
        <v>0</v>
      </c>
      <c r="AF361" s="1305" t="e">
        <f t="shared" si="533"/>
        <v>#DIV/0!</v>
      </c>
      <c r="AG361" s="1305" t="e">
        <f t="shared" si="534"/>
        <v>#DIV/0!</v>
      </c>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row>
    <row r="362" spans="1:57" ht="14.25" customHeight="1">
      <c r="A362" s="1376">
        <v>44165</v>
      </c>
      <c r="B362" s="1301"/>
      <c r="C362" s="1302"/>
      <c r="D362" s="1376">
        <v>43800</v>
      </c>
      <c r="E362" s="1357"/>
      <c r="F362" s="5"/>
      <c r="G362" s="5"/>
      <c r="H362" s="1302"/>
      <c r="I362" s="1303"/>
      <c r="J362" s="1301"/>
      <c r="K362" s="1376"/>
      <c r="L362" s="1302"/>
      <c r="M362" s="1382">
        <f t="shared" si="523"/>
        <v>44166</v>
      </c>
      <c r="N362" s="1354">
        <f t="shared" si="520"/>
        <v>0</v>
      </c>
      <c r="O362" s="1383">
        <f t="shared" ref="O362:S362" si="691">$AD362*O$27</f>
        <v>0</v>
      </c>
      <c r="P362" s="1383">
        <f t="shared" si="691"/>
        <v>0</v>
      </c>
      <c r="Q362" s="1383">
        <f t="shared" si="691"/>
        <v>0</v>
      </c>
      <c r="R362" s="1383">
        <f t="shared" si="691"/>
        <v>0</v>
      </c>
      <c r="S362" s="1383">
        <f t="shared" si="691"/>
        <v>0</v>
      </c>
      <c r="T362" s="1383">
        <f t="shared" ref="T362:X362" si="692">$AE362*T$27</f>
        <v>0</v>
      </c>
      <c r="U362" s="1383">
        <f t="shared" si="692"/>
        <v>0</v>
      </c>
      <c r="V362" s="1383">
        <f t="shared" si="692"/>
        <v>0</v>
      </c>
      <c r="W362" s="1383">
        <f t="shared" si="692"/>
        <v>0</v>
      </c>
      <c r="X362" s="1383">
        <f t="shared" si="692"/>
        <v>0</v>
      </c>
      <c r="Y362" s="1383">
        <f t="shared" si="526"/>
        <v>0</v>
      </c>
      <c r="Z362" s="1383">
        <f t="shared" si="527"/>
        <v>0</v>
      </c>
      <c r="AA362" s="1383">
        <f t="shared" si="528"/>
        <v>0</v>
      </c>
      <c r="AB362" s="1383">
        <f t="shared" si="529"/>
        <v>0</v>
      </c>
      <c r="AC362" s="5">
        <f t="shared" si="530"/>
        <v>335</v>
      </c>
      <c r="AD362" s="1383">
        <f t="shared" si="531"/>
        <v>0</v>
      </c>
      <c r="AE362" s="1383">
        <f t="shared" si="532"/>
        <v>0</v>
      </c>
      <c r="AF362" s="1305" t="e">
        <f t="shared" si="533"/>
        <v>#DIV/0!</v>
      </c>
      <c r="AG362" s="1305" t="e">
        <f t="shared" si="534"/>
        <v>#DIV/0!</v>
      </c>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row>
    <row r="363" spans="1:57" ht="14.25" customHeight="1">
      <c r="A363" s="1376">
        <v>44166</v>
      </c>
      <c r="B363" s="1301"/>
      <c r="C363" s="1302"/>
      <c r="D363" s="1376">
        <v>43801</v>
      </c>
      <c r="E363" s="1357"/>
      <c r="F363" s="5"/>
      <c r="G363" s="5"/>
      <c r="H363" s="1302"/>
      <c r="I363" s="1303"/>
      <c r="J363" s="1301"/>
      <c r="K363" s="1376"/>
      <c r="L363" s="1302"/>
      <c r="M363" s="1382">
        <f t="shared" si="523"/>
        <v>44167</v>
      </c>
      <c r="N363" s="1354">
        <f t="shared" si="520"/>
        <v>0</v>
      </c>
      <c r="O363" s="1383">
        <f t="shared" ref="O363:S363" si="693">$AD363*O$27</f>
        <v>0</v>
      </c>
      <c r="P363" s="1383">
        <f t="shared" si="693"/>
        <v>0</v>
      </c>
      <c r="Q363" s="1383">
        <f t="shared" si="693"/>
        <v>0</v>
      </c>
      <c r="R363" s="1383">
        <f t="shared" si="693"/>
        <v>0</v>
      </c>
      <c r="S363" s="1383">
        <f t="shared" si="693"/>
        <v>0</v>
      </c>
      <c r="T363" s="1383">
        <f t="shared" ref="T363:X363" si="694">$AE363*T$27</f>
        <v>0</v>
      </c>
      <c r="U363" s="1383">
        <f t="shared" si="694"/>
        <v>0</v>
      </c>
      <c r="V363" s="1383">
        <f t="shared" si="694"/>
        <v>0</v>
      </c>
      <c r="W363" s="1383">
        <f t="shared" si="694"/>
        <v>0</v>
      </c>
      <c r="X363" s="1383">
        <f t="shared" si="694"/>
        <v>0</v>
      </c>
      <c r="Y363" s="1383">
        <f t="shared" si="526"/>
        <v>0</v>
      </c>
      <c r="Z363" s="1383">
        <f t="shared" si="527"/>
        <v>0</v>
      </c>
      <c r="AA363" s="1383">
        <f t="shared" si="528"/>
        <v>0</v>
      </c>
      <c r="AB363" s="1383">
        <f t="shared" si="529"/>
        <v>0</v>
      </c>
      <c r="AC363" s="5">
        <f t="shared" si="530"/>
        <v>336</v>
      </c>
      <c r="AD363" s="1383">
        <f t="shared" si="531"/>
        <v>0</v>
      </c>
      <c r="AE363" s="1383">
        <f t="shared" si="532"/>
        <v>0</v>
      </c>
      <c r="AF363" s="1305" t="e">
        <f t="shared" si="533"/>
        <v>#DIV/0!</v>
      </c>
      <c r="AG363" s="1305" t="e">
        <f t="shared" si="534"/>
        <v>#DIV/0!</v>
      </c>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row>
    <row r="364" spans="1:57" ht="14.25" customHeight="1">
      <c r="A364" s="1376">
        <v>44167</v>
      </c>
      <c r="B364" s="1301"/>
      <c r="C364" s="1302"/>
      <c r="D364" s="1376">
        <v>43802</v>
      </c>
      <c r="E364" s="1357"/>
      <c r="F364" s="5"/>
      <c r="G364" s="5"/>
      <c r="H364" s="1302"/>
      <c r="I364" s="1303"/>
      <c r="J364" s="1301"/>
      <c r="K364" s="1376"/>
      <c r="L364" s="1302"/>
      <c r="M364" s="1382">
        <f t="shared" si="523"/>
        <v>44168</v>
      </c>
      <c r="N364" s="1354">
        <f t="shared" si="520"/>
        <v>0</v>
      </c>
      <c r="O364" s="1383">
        <f t="shared" ref="O364:S364" si="695">$AD364*O$27</f>
        <v>0</v>
      </c>
      <c r="P364" s="1383">
        <f t="shared" si="695"/>
        <v>0</v>
      </c>
      <c r="Q364" s="1383">
        <f t="shared" si="695"/>
        <v>0</v>
      </c>
      <c r="R364" s="1383">
        <f t="shared" si="695"/>
        <v>0</v>
      </c>
      <c r="S364" s="1383">
        <f t="shared" si="695"/>
        <v>0</v>
      </c>
      <c r="T364" s="1383">
        <f t="shared" ref="T364:X364" si="696">$AE364*T$27</f>
        <v>0</v>
      </c>
      <c r="U364" s="1383">
        <f t="shared" si="696"/>
        <v>0</v>
      </c>
      <c r="V364" s="1383">
        <f t="shared" si="696"/>
        <v>0</v>
      </c>
      <c r="W364" s="1383">
        <f t="shared" si="696"/>
        <v>0</v>
      </c>
      <c r="X364" s="1383">
        <f t="shared" si="696"/>
        <v>0</v>
      </c>
      <c r="Y364" s="1383">
        <f t="shared" si="526"/>
        <v>0</v>
      </c>
      <c r="Z364" s="1383">
        <f t="shared" si="527"/>
        <v>0</v>
      </c>
      <c r="AA364" s="1383">
        <f t="shared" si="528"/>
        <v>0</v>
      </c>
      <c r="AB364" s="1383">
        <f t="shared" si="529"/>
        <v>0</v>
      </c>
      <c r="AC364" s="5">
        <f t="shared" si="530"/>
        <v>337</v>
      </c>
      <c r="AD364" s="1383">
        <f t="shared" si="531"/>
        <v>0</v>
      </c>
      <c r="AE364" s="1383">
        <f t="shared" si="532"/>
        <v>0</v>
      </c>
      <c r="AF364" s="1305" t="e">
        <f t="shared" si="533"/>
        <v>#DIV/0!</v>
      </c>
      <c r="AG364" s="1305" t="e">
        <f t="shared" si="534"/>
        <v>#DIV/0!</v>
      </c>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row>
    <row r="365" spans="1:57" ht="14.25" customHeight="1">
      <c r="A365" s="1376">
        <v>44168</v>
      </c>
      <c r="B365" s="1301"/>
      <c r="C365" s="1302"/>
      <c r="D365" s="1376">
        <v>43803</v>
      </c>
      <c r="E365" s="1357"/>
      <c r="F365" s="5"/>
      <c r="G365" s="5"/>
      <c r="H365" s="1302"/>
      <c r="I365" s="1303"/>
      <c r="J365" s="1301"/>
      <c r="K365" s="1376"/>
      <c r="L365" s="1302"/>
      <c r="M365" s="1382">
        <f t="shared" si="523"/>
        <v>44169</v>
      </c>
      <c r="N365" s="1354">
        <f t="shared" si="520"/>
        <v>0</v>
      </c>
      <c r="O365" s="1383">
        <f t="shared" ref="O365:S365" si="697">$AD365*O$27</f>
        <v>0</v>
      </c>
      <c r="P365" s="1383">
        <f t="shared" si="697"/>
        <v>0</v>
      </c>
      <c r="Q365" s="1383">
        <f t="shared" si="697"/>
        <v>0</v>
      </c>
      <c r="R365" s="1383">
        <f t="shared" si="697"/>
        <v>0</v>
      </c>
      <c r="S365" s="1383">
        <f t="shared" si="697"/>
        <v>0</v>
      </c>
      <c r="T365" s="1383">
        <f t="shared" ref="T365:X365" si="698">$AE365*T$27</f>
        <v>0</v>
      </c>
      <c r="U365" s="1383">
        <f t="shared" si="698"/>
        <v>0</v>
      </c>
      <c r="V365" s="1383">
        <f t="shared" si="698"/>
        <v>0</v>
      </c>
      <c r="W365" s="1383">
        <f t="shared" si="698"/>
        <v>0</v>
      </c>
      <c r="X365" s="1383">
        <f t="shared" si="698"/>
        <v>0</v>
      </c>
      <c r="Y365" s="1383">
        <f t="shared" si="526"/>
        <v>0</v>
      </c>
      <c r="Z365" s="1383">
        <f t="shared" si="527"/>
        <v>0</v>
      </c>
      <c r="AA365" s="1383">
        <f t="shared" si="528"/>
        <v>0</v>
      </c>
      <c r="AB365" s="1383">
        <f t="shared" si="529"/>
        <v>0</v>
      </c>
      <c r="AC365" s="5">
        <f t="shared" si="530"/>
        <v>338</v>
      </c>
      <c r="AD365" s="1383">
        <f t="shared" si="531"/>
        <v>0</v>
      </c>
      <c r="AE365" s="1383">
        <f t="shared" si="532"/>
        <v>0</v>
      </c>
      <c r="AF365" s="1305" t="e">
        <f t="shared" si="533"/>
        <v>#DIV/0!</v>
      </c>
      <c r="AG365" s="1305" t="e">
        <f t="shared" si="534"/>
        <v>#DIV/0!</v>
      </c>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row>
    <row r="366" spans="1:57" ht="14.25" customHeight="1">
      <c r="A366" s="1376">
        <v>44169</v>
      </c>
      <c r="B366" s="1301"/>
      <c r="C366" s="1302"/>
      <c r="D366" s="1376">
        <v>43804</v>
      </c>
      <c r="E366" s="1357"/>
      <c r="F366" s="5"/>
      <c r="G366" s="5"/>
      <c r="H366" s="1302"/>
      <c r="I366" s="1303"/>
      <c r="J366" s="1301"/>
      <c r="K366" s="1376"/>
      <c r="L366" s="1302"/>
      <c r="M366" s="1382">
        <f t="shared" si="523"/>
        <v>44170</v>
      </c>
      <c r="N366" s="1354">
        <f t="shared" si="520"/>
        <v>0</v>
      </c>
      <c r="O366" s="1383">
        <f t="shared" ref="O366:S366" si="699">$AD366*O$27</f>
        <v>0</v>
      </c>
      <c r="P366" s="1383">
        <f t="shared" si="699"/>
        <v>0</v>
      </c>
      <c r="Q366" s="1383">
        <f t="shared" si="699"/>
        <v>0</v>
      </c>
      <c r="R366" s="1383">
        <f t="shared" si="699"/>
        <v>0</v>
      </c>
      <c r="S366" s="1383">
        <f t="shared" si="699"/>
        <v>0</v>
      </c>
      <c r="T366" s="1383">
        <f t="shared" ref="T366:X366" si="700">$AE366*T$27</f>
        <v>0</v>
      </c>
      <c r="U366" s="1383">
        <f t="shared" si="700"/>
        <v>0</v>
      </c>
      <c r="V366" s="1383">
        <f t="shared" si="700"/>
        <v>0</v>
      </c>
      <c r="W366" s="1383">
        <f t="shared" si="700"/>
        <v>0</v>
      </c>
      <c r="X366" s="1383">
        <f t="shared" si="700"/>
        <v>0</v>
      </c>
      <c r="Y366" s="1383">
        <f t="shared" si="526"/>
        <v>0</v>
      </c>
      <c r="Z366" s="1383">
        <f t="shared" si="527"/>
        <v>0</v>
      </c>
      <c r="AA366" s="1383">
        <f t="shared" si="528"/>
        <v>0</v>
      </c>
      <c r="AB366" s="1383">
        <f t="shared" si="529"/>
        <v>0</v>
      </c>
      <c r="AC366" s="5">
        <f t="shared" si="530"/>
        <v>339</v>
      </c>
      <c r="AD366" s="1383">
        <f t="shared" si="531"/>
        <v>0</v>
      </c>
      <c r="AE366" s="1383">
        <f t="shared" si="532"/>
        <v>0</v>
      </c>
      <c r="AF366" s="1305" t="e">
        <f t="shared" si="533"/>
        <v>#DIV/0!</v>
      </c>
      <c r="AG366" s="1305" t="e">
        <f t="shared" si="534"/>
        <v>#DIV/0!</v>
      </c>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row>
    <row r="367" spans="1:57" ht="14.25" customHeight="1">
      <c r="A367" s="1376">
        <v>44170</v>
      </c>
      <c r="B367" s="1301"/>
      <c r="C367" s="1302"/>
      <c r="D367" s="1376">
        <v>43805</v>
      </c>
      <c r="E367" s="1357"/>
      <c r="F367" s="5"/>
      <c r="G367" s="5"/>
      <c r="H367" s="1302"/>
      <c r="I367" s="1303"/>
      <c r="J367" s="1301"/>
      <c r="K367" s="1376"/>
      <c r="L367" s="1302"/>
      <c r="M367" s="1382">
        <f t="shared" si="523"/>
        <v>44171</v>
      </c>
      <c r="N367" s="1354">
        <f t="shared" si="520"/>
        <v>0</v>
      </c>
      <c r="O367" s="1383">
        <f t="shared" ref="O367:S367" si="701">$AD367*O$27</f>
        <v>0</v>
      </c>
      <c r="P367" s="1383">
        <f t="shared" si="701"/>
        <v>0</v>
      </c>
      <c r="Q367" s="1383">
        <f t="shared" si="701"/>
        <v>0</v>
      </c>
      <c r="R367" s="1383">
        <f t="shared" si="701"/>
        <v>0</v>
      </c>
      <c r="S367" s="1383">
        <f t="shared" si="701"/>
        <v>0</v>
      </c>
      <c r="T367" s="1383">
        <f t="shared" ref="T367:X367" si="702">$AE367*T$27</f>
        <v>0</v>
      </c>
      <c r="U367" s="1383">
        <f t="shared" si="702"/>
        <v>0</v>
      </c>
      <c r="V367" s="1383">
        <f t="shared" si="702"/>
        <v>0</v>
      </c>
      <c r="W367" s="1383">
        <f t="shared" si="702"/>
        <v>0</v>
      </c>
      <c r="X367" s="1383">
        <f t="shared" si="702"/>
        <v>0</v>
      </c>
      <c r="Y367" s="1383">
        <f t="shared" si="526"/>
        <v>0</v>
      </c>
      <c r="Z367" s="1383">
        <f t="shared" si="527"/>
        <v>0</v>
      </c>
      <c r="AA367" s="1383">
        <f t="shared" si="528"/>
        <v>0</v>
      </c>
      <c r="AB367" s="1383">
        <f t="shared" si="529"/>
        <v>0</v>
      </c>
      <c r="AC367" s="5">
        <f t="shared" si="530"/>
        <v>340</v>
      </c>
      <c r="AD367" s="1383">
        <f t="shared" si="531"/>
        <v>0</v>
      </c>
      <c r="AE367" s="1383">
        <f t="shared" si="532"/>
        <v>0</v>
      </c>
      <c r="AF367" s="1305" t="e">
        <f t="shared" si="533"/>
        <v>#DIV/0!</v>
      </c>
      <c r="AG367" s="1305" t="e">
        <f t="shared" si="534"/>
        <v>#DIV/0!</v>
      </c>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row>
    <row r="368" spans="1:57" ht="14.25" customHeight="1">
      <c r="A368" s="1376">
        <v>44171</v>
      </c>
      <c r="B368" s="1301"/>
      <c r="C368" s="1302"/>
      <c r="D368" s="1376">
        <v>43806</v>
      </c>
      <c r="E368" s="1357"/>
      <c r="F368" s="5"/>
      <c r="G368" s="5"/>
      <c r="H368" s="1302"/>
      <c r="I368" s="1303"/>
      <c r="J368" s="1301"/>
      <c r="K368" s="1376"/>
      <c r="L368" s="1302"/>
      <c r="M368" s="1382">
        <f t="shared" si="523"/>
        <v>44172</v>
      </c>
      <c r="N368" s="1354">
        <f t="shared" si="520"/>
        <v>0</v>
      </c>
      <c r="O368" s="1383">
        <f t="shared" ref="O368:S368" si="703">$AD368*O$27</f>
        <v>0</v>
      </c>
      <c r="P368" s="1383">
        <f t="shared" si="703"/>
        <v>0</v>
      </c>
      <c r="Q368" s="1383">
        <f t="shared" si="703"/>
        <v>0</v>
      </c>
      <c r="R368" s="1383">
        <f t="shared" si="703"/>
        <v>0</v>
      </c>
      <c r="S368" s="1383">
        <f t="shared" si="703"/>
        <v>0</v>
      </c>
      <c r="T368" s="1383">
        <f t="shared" ref="T368:X368" si="704">$AE368*T$27</f>
        <v>0</v>
      </c>
      <c r="U368" s="1383">
        <f t="shared" si="704"/>
        <v>0</v>
      </c>
      <c r="V368" s="1383">
        <f t="shared" si="704"/>
        <v>0</v>
      </c>
      <c r="W368" s="1383">
        <f t="shared" si="704"/>
        <v>0</v>
      </c>
      <c r="X368" s="1383">
        <f t="shared" si="704"/>
        <v>0</v>
      </c>
      <c r="Y368" s="1383">
        <f t="shared" si="526"/>
        <v>0</v>
      </c>
      <c r="Z368" s="1383">
        <f t="shared" si="527"/>
        <v>0</v>
      </c>
      <c r="AA368" s="1383">
        <f t="shared" si="528"/>
        <v>0</v>
      </c>
      <c r="AB368" s="1383">
        <f t="shared" si="529"/>
        <v>0</v>
      </c>
      <c r="AC368" s="5">
        <f t="shared" si="530"/>
        <v>341</v>
      </c>
      <c r="AD368" s="1383">
        <f t="shared" si="531"/>
        <v>0</v>
      </c>
      <c r="AE368" s="1383">
        <f t="shared" si="532"/>
        <v>0</v>
      </c>
      <c r="AF368" s="1305" t="e">
        <f t="shared" si="533"/>
        <v>#DIV/0!</v>
      </c>
      <c r="AG368" s="1305" t="e">
        <f t="shared" si="534"/>
        <v>#DIV/0!</v>
      </c>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row>
    <row r="369" spans="1:57" ht="14.25" customHeight="1">
      <c r="A369" s="1376">
        <v>44172</v>
      </c>
      <c r="B369" s="1301"/>
      <c r="C369" s="1302"/>
      <c r="D369" s="1376">
        <v>43807</v>
      </c>
      <c r="E369" s="1357"/>
      <c r="F369" s="5"/>
      <c r="G369" s="5"/>
      <c r="H369" s="1302"/>
      <c r="I369" s="1303"/>
      <c r="J369" s="1301"/>
      <c r="K369" s="1376"/>
      <c r="L369" s="1302"/>
      <c r="M369" s="1382">
        <f t="shared" si="523"/>
        <v>44173</v>
      </c>
      <c r="N369" s="1354">
        <f t="shared" si="520"/>
        <v>0</v>
      </c>
      <c r="O369" s="1383">
        <f t="shared" ref="O369:S369" si="705">$AD369*O$27</f>
        <v>0</v>
      </c>
      <c r="P369" s="1383">
        <f t="shared" si="705"/>
        <v>0</v>
      </c>
      <c r="Q369" s="1383">
        <f t="shared" si="705"/>
        <v>0</v>
      </c>
      <c r="R369" s="1383">
        <f t="shared" si="705"/>
        <v>0</v>
      </c>
      <c r="S369" s="1383">
        <f t="shared" si="705"/>
        <v>0</v>
      </c>
      <c r="T369" s="1383">
        <f t="shared" ref="T369:X369" si="706">$AE369*T$27</f>
        <v>0</v>
      </c>
      <c r="U369" s="1383">
        <f t="shared" si="706"/>
        <v>0</v>
      </c>
      <c r="V369" s="1383">
        <f t="shared" si="706"/>
        <v>0</v>
      </c>
      <c r="W369" s="1383">
        <f t="shared" si="706"/>
        <v>0</v>
      </c>
      <c r="X369" s="1383">
        <f t="shared" si="706"/>
        <v>0</v>
      </c>
      <c r="Y369" s="1383">
        <f t="shared" si="526"/>
        <v>0</v>
      </c>
      <c r="Z369" s="1383">
        <f t="shared" si="527"/>
        <v>0</v>
      </c>
      <c r="AA369" s="1383">
        <f t="shared" si="528"/>
        <v>0</v>
      </c>
      <c r="AB369" s="1383">
        <f t="shared" si="529"/>
        <v>0</v>
      </c>
      <c r="AC369" s="5">
        <f t="shared" si="530"/>
        <v>342</v>
      </c>
      <c r="AD369" s="1383">
        <f t="shared" si="531"/>
        <v>0</v>
      </c>
      <c r="AE369" s="1383">
        <f t="shared" si="532"/>
        <v>0</v>
      </c>
      <c r="AF369" s="1305" t="e">
        <f t="shared" si="533"/>
        <v>#DIV/0!</v>
      </c>
      <c r="AG369" s="1305" t="e">
        <f t="shared" si="534"/>
        <v>#DIV/0!</v>
      </c>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row>
    <row r="370" spans="1:57" ht="14.25" customHeight="1">
      <c r="A370" s="1376">
        <v>44173</v>
      </c>
      <c r="B370" s="1301"/>
      <c r="C370" s="1302"/>
      <c r="D370" s="1376">
        <v>43808</v>
      </c>
      <c r="E370" s="1357"/>
      <c r="F370" s="5"/>
      <c r="G370" s="5"/>
      <c r="H370" s="1302"/>
      <c r="I370" s="1303"/>
      <c r="J370" s="1301"/>
      <c r="K370" s="1376"/>
      <c r="L370" s="1302"/>
      <c r="M370" s="1382">
        <f t="shared" si="523"/>
        <v>44174</v>
      </c>
      <c r="N370" s="1354">
        <f t="shared" si="520"/>
        <v>0</v>
      </c>
      <c r="O370" s="1383">
        <f t="shared" ref="O370:S370" si="707">$AD370*O$27</f>
        <v>0</v>
      </c>
      <c r="P370" s="1383">
        <f t="shared" si="707"/>
        <v>0</v>
      </c>
      <c r="Q370" s="1383">
        <f t="shared" si="707"/>
        <v>0</v>
      </c>
      <c r="R370" s="1383">
        <f t="shared" si="707"/>
        <v>0</v>
      </c>
      <c r="S370" s="1383">
        <f t="shared" si="707"/>
        <v>0</v>
      </c>
      <c r="T370" s="1383">
        <f t="shared" ref="T370:X370" si="708">$AE370*T$27</f>
        <v>0</v>
      </c>
      <c r="U370" s="1383">
        <f t="shared" si="708"/>
        <v>0</v>
      </c>
      <c r="V370" s="1383">
        <f t="shared" si="708"/>
        <v>0</v>
      </c>
      <c r="W370" s="1383">
        <f t="shared" si="708"/>
        <v>0</v>
      </c>
      <c r="X370" s="1383">
        <f t="shared" si="708"/>
        <v>0</v>
      </c>
      <c r="Y370" s="1383">
        <f t="shared" si="526"/>
        <v>0</v>
      </c>
      <c r="Z370" s="1383">
        <f t="shared" si="527"/>
        <v>0</v>
      </c>
      <c r="AA370" s="1383">
        <f t="shared" si="528"/>
        <v>0</v>
      </c>
      <c r="AB370" s="1383">
        <f t="shared" si="529"/>
        <v>0</v>
      </c>
      <c r="AC370" s="5">
        <f t="shared" si="530"/>
        <v>343</v>
      </c>
      <c r="AD370" s="1383">
        <f t="shared" si="531"/>
        <v>0</v>
      </c>
      <c r="AE370" s="1383">
        <f t="shared" si="532"/>
        <v>0</v>
      </c>
      <c r="AF370" s="1305" t="e">
        <f t="shared" si="533"/>
        <v>#DIV/0!</v>
      </c>
      <c r="AG370" s="1305" t="e">
        <f t="shared" si="534"/>
        <v>#DIV/0!</v>
      </c>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row>
    <row r="371" spans="1:57" ht="14.25" customHeight="1">
      <c r="A371" s="1376">
        <v>44174</v>
      </c>
      <c r="B371" s="1301"/>
      <c r="C371" s="1302"/>
      <c r="D371" s="1376">
        <v>43809</v>
      </c>
      <c r="E371" s="1357"/>
      <c r="F371" s="5"/>
      <c r="G371" s="5"/>
      <c r="H371" s="1302"/>
      <c r="I371" s="1303"/>
      <c r="J371" s="1301"/>
      <c r="K371" s="1376"/>
      <c r="L371" s="1302"/>
      <c r="M371" s="1382">
        <f t="shared" si="523"/>
        <v>44175</v>
      </c>
      <c r="N371" s="1354">
        <f t="shared" si="520"/>
        <v>0</v>
      </c>
      <c r="O371" s="1383">
        <f t="shared" ref="O371:S371" si="709">$AD371*O$27</f>
        <v>0</v>
      </c>
      <c r="P371" s="1383">
        <f t="shared" si="709"/>
        <v>0</v>
      </c>
      <c r="Q371" s="1383">
        <f t="shared" si="709"/>
        <v>0</v>
      </c>
      <c r="R371" s="1383">
        <f t="shared" si="709"/>
        <v>0</v>
      </c>
      <c r="S371" s="1383">
        <f t="shared" si="709"/>
        <v>0</v>
      </c>
      <c r="T371" s="1383">
        <f t="shared" ref="T371:X371" si="710">$AE371*T$27</f>
        <v>0</v>
      </c>
      <c r="U371" s="1383">
        <f t="shared" si="710"/>
        <v>0</v>
      </c>
      <c r="V371" s="1383">
        <f t="shared" si="710"/>
        <v>0</v>
      </c>
      <c r="W371" s="1383">
        <f t="shared" si="710"/>
        <v>0</v>
      </c>
      <c r="X371" s="1383">
        <f t="shared" si="710"/>
        <v>0</v>
      </c>
      <c r="Y371" s="1383">
        <f t="shared" si="526"/>
        <v>0</v>
      </c>
      <c r="Z371" s="1383">
        <f t="shared" si="527"/>
        <v>0</v>
      </c>
      <c r="AA371" s="1383">
        <f t="shared" si="528"/>
        <v>0</v>
      </c>
      <c r="AB371" s="1383">
        <f t="shared" si="529"/>
        <v>0</v>
      </c>
      <c r="AC371" s="5">
        <f t="shared" si="530"/>
        <v>344</v>
      </c>
      <c r="AD371" s="1383">
        <f t="shared" si="531"/>
        <v>0</v>
      </c>
      <c r="AE371" s="1383">
        <f t="shared" si="532"/>
        <v>0</v>
      </c>
      <c r="AF371" s="1305" t="e">
        <f t="shared" si="533"/>
        <v>#DIV/0!</v>
      </c>
      <c r="AG371" s="1305" t="e">
        <f t="shared" si="534"/>
        <v>#DIV/0!</v>
      </c>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row>
    <row r="372" spans="1:57" ht="14.25" customHeight="1">
      <c r="A372" s="1376">
        <v>44175</v>
      </c>
      <c r="B372" s="1301"/>
      <c r="C372" s="1302"/>
      <c r="D372" s="1376">
        <v>43810</v>
      </c>
      <c r="E372" s="1357"/>
      <c r="F372" s="5"/>
      <c r="G372" s="5"/>
      <c r="H372" s="1302"/>
      <c r="I372" s="1303"/>
      <c r="J372" s="1301"/>
      <c r="K372" s="1376"/>
      <c r="L372" s="1302"/>
      <c r="M372" s="1382">
        <f t="shared" si="523"/>
        <v>44176</v>
      </c>
      <c r="N372" s="1354">
        <f t="shared" si="520"/>
        <v>0</v>
      </c>
      <c r="O372" s="1383">
        <f t="shared" ref="O372:S372" si="711">$AD372*O$27</f>
        <v>0</v>
      </c>
      <c r="P372" s="1383">
        <f t="shared" si="711"/>
        <v>0</v>
      </c>
      <c r="Q372" s="1383">
        <f t="shared" si="711"/>
        <v>0</v>
      </c>
      <c r="R372" s="1383">
        <f t="shared" si="711"/>
        <v>0</v>
      </c>
      <c r="S372" s="1383">
        <f t="shared" si="711"/>
        <v>0</v>
      </c>
      <c r="T372" s="1383">
        <f t="shared" ref="T372:X372" si="712">$AE372*T$27</f>
        <v>0</v>
      </c>
      <c r="U372" s="1383">
        <f t="shared" si="712"/>
        <v>0</v>
      </c>
      <c r="V372" s="1383">
        <f t="shared" si="712"/>
        <v>0</v>
      </c>
      <c r="W372" s="1383">
        <f t="shared" si="712"/>
        <v>0</v>
      </c>
      <c r="X372" s="1383">
        <f t="shared" si="712"/>
        <v>0</v>
      </c>
      <c r="Y372" s="1383">
        <f t="shared" si="526"/>
        <v>0</v>
      </c>
      <c r="Z372" s="1383">
        <f t="shared" si="527"/>
        <v>0</v>
      </c>
      <c r="AA372" s="1383">
        <f t="shared" si="528"/>
        <v>0</v>
      </c>
      <c r="AB372" s="1383">
        <f t="shared" si="529"/>
        <v>0</v>
      </c>
      <c r="AC372" s="5">
        <f t="shared" si="530"/>
        <v>345</v>
      </c>
      <c r="AD372" s="1383">
        <f t="shared" si="531"/>
        <v>0</v>
      </c>
      <c r="AE372" s="1383">
        <f t="shared" si="532"/>
        <v>0</v>
      </c>
      <c r="AF372" s="1305" t="e">
        <f t="shared" si="533"/>
        <v>#DIV/0!</v>
      </c>
      <c r="AG372" s="1305" t="e">
        <f t="shared" si="534"/>
        <v>#DIV/0!</v>
      </c>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row>
    <row r="373" spans="1:57" ht="14.25" customHeight="1">
      <c r="A373" s="1376">
        <v>44176</v>
      </c>
      <c r="B373" s="1301"/>
      <c r="C373" s="1302"/>
      <c r="D373" s="1376">
        <v>43811</v>
      </c>
      <c r="E373" s="1357"/>
      <c r="F373" s="5"/>
      <c r="G373" s="5"/>
      <c r="H373" s="1302"/>
      <c r="I373" s="1303"/>
      <c r="J373" s="1301"/>
      <c r="K373" s="1376"/>
      <c r="L373" s="1302"/>
      <c r="M373" s="1382">
        <f t="shared" si="523"/>
        <v>44177</v>
      </c>
      <c r="N373" s="1354">
        <f t="shared" si="520"/>
        <v>0</v>
      </c>
      <c r="O373" s="1383">
        <f t="shared" ref="O373:S373" si="713">$AD373*O$27</f>
        <v>0</v>
      </c>
      <c r="P373" s="1383">
        <f t="shared" si="713"/>
        <v>0</v>
      </c>
      <c r="Q373" s="1383">
        <f t="shared" si="713"/>
        <v>0</v>
      </c>
      <c r="R373" s="1383">
        <f t="shared" si="713"/>
        <v>0</v>
      </c>
      <c r="S373" s="1383">
        <f t="shared" si="713"/>
        <v>0</v>
      </c>
      <c r="T373" s="1383">
        <f t="shared" ref="T373:X373" si="714">$AE373*T$27</f>
        <v>0</v>
      </c>
      <c r="U373" s="1383">
        <f t="shared" si="714"/>
        <v>0</v>
      </c>
      <c r="V373" s="1383">
        <f t="shared" si="714"/>
        <v>0</v>
      </c>
      <c r="W373" s="1383">
        <f t="shared" si="714"/>
        <v>0</v>
      </c>
      <c r="X373" s="1383">
        <f t="shared" si="714"/>
        <v>0</v>
      </c>
      <c r="Y373" s="1383">
        <f t="shared" si="526"/>
        <v>0</v>
      </c>
      <c r="Z373" s="1383">
        <f t="shared" si="527"/>
        <v>0</v>
      </c>
      <c r="AA373" s="1383">
        <f t="shared" si="528"/>
        <v>0</v>
      </c>
      <c r="AB373" s="1383">
        <f t="shared" si="529"/>
        <v>0</v>
      </c>
      <c r="AC373" s="5">
        <f t="shared" si="530"/>
        <v>346</v>
      </c>
      <c r="AD373" s="1383">
        <f t="shared" si="531"/>
        <v>0</v>
      </c>
      <c r="AE373" s="1383">
        <f t="shared" si="532"/>
        <v>0</v>
      </c>
      <c r="AF373" s="1305" t="e">
        <f t="shared" si="533"/>
        <v>#DIV/0!</v>
      </c>
      <c r="AG373" s="1305" t="e">
        <f t="shared" si="534"/>
        <v>#DIV/0!</v>
      </c>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row>
    <row r="374" spans="1:57" ht="14.25" customHeight="1">
      <c r="A374" s="1376">
        <v>44177</v>
      </c>
      <c r="B374" s="1301"/>
      <c r="C374" s="1302"/>
      <c r="D374" s="1376">
        <v>43812</v>
      </c>
      <c r="E374" s="1357"/>
      <c r="F374" s="5"/>
      <c r="G374" s="5"/>
      <c r="H374" s="1302"/>
      <c r="I374" s="1303"/>
      <c r="J374" s="1301"/>
      <c r="K374" s="1376"/>
      <c r="L374" s="1302"/>
      <c r="M374" s="1382">
        <f t="shared" si="523"/>
        <v>44178</v>
      </c>
      <c r="N374" s="1354">
        <f t="shared" si="520"/>
        <v>0</v>
      </c>
      <c r="O374" s="1383">
        <f t="shared" ref="O374:S374" si="715">$AD374*O$27</f>
        <v>0</v>
      </c>
      <c r="P374" s="1383">
        <f t="shared" si="715"/>
        <v>0</v>
      </c>
      <c r="Q374" s="1383">
        <f t="shared" si="715"/>
        <v>0</v>
      </c>
      <c r="R374" s="1383">
        <f t="shared" si="715"/>
        <v>0</v>
      </c>
      <c r="S374" s="1383">
        <f t="shared" si="715"/>
        <v>0</v>
      </c>
      <c r="T374" s="1383">
        <f t="shared" ref="T374:X374" si="716">$AE374*T$27</f>
        <v>0</v>
      </c>
      <c r="U374" s="1383">
        <f t="shared" si="716"/>
        <v>0</v>
      </c>
      <c r="V374" s="1383">
        <f t="shared" si="716"/>
        <v>0</v>
      </c>
      <c r="W374" s="1383">
        <f t="shared" si="716"/>
        <v>0</v>
      </c>
      <c r="X374" s="1383">
        <f t="shared" si="716"/>
        <v>0</v>
      </c>
      <c r="Y374" s="1383">
        <f t="shared" si="526"/>
        <v>0</v>
      </c>
      <c r="Z374" s="1383">
        <f t="shared" si="527"/>
        <v>0</v>
      </c>
      <c r="AA374" s="1383">
        <f t="shared" si="528"/>
        <v>0</v>
      </c>
      <c r="AB374" s="1383">
        <f t="shared" si="529"/>
        <v>0</v>
      </c>
      <c r="AC374" s="5">
        <f t="shared" si="530"/>
        <v>347</v>
      </c>
      <c r="AD374" s="1383">
        <f t="shared" si="531"/>
        <v>0</v>
      </c>
      <c r="AE374" s="1383">
        <f t="shared" si="532"/>
        <v>0</v>
      </c>
      <c r="AF374" s="1305" t="e">
        <f t="shared" si="533"/>
        <v>#DIV/0!</v>
      </c>
      <c r="AG374" s="1305" t="e">
        <f t="shared" si="534"/>
        <v>#DIV/0!</v>
      </c>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row>
    <row r="375" spans="1:57" ht="14.25" customHeight="1">
      <c r="A375" s="1376">
        <v>44178</v>
      </c>
      <c r="B375" s="1301"/>
      <c r="C375" s="1302"/>
      <c r="D375" s="1376">
        <v>43813</v>
      </c>
      <c r="E375" s="1357"/>
      <c r="F375" s="5"/>
      <c r="G375" s="5"/>
      <c r="H375" s="1302"/>
      <c r="I375" s="1303"/>
      <c r="J375" s="1301"/>
      <c r="K375" s="1376"/>
      <c r="L375" s="1302"/>
      <c r="M375" s="1382">
        <f t="shared" si="523"/>
        <v>44179</v>
      </c>
      <c r="N375" s="1354">
        <f t="shared" si="520"/>
        <v>0</v>
      </c>
      <c r="O375" s="1383">
        <f t="shared" ref="O375:S375" si="717">$AD375*O$27</f>
        <v>0</v>
      </c>
      <c r="P375" s="1383">
        <f t="shared" si="717"/>
        <v>0</v>
      </c>
      <c r="Q375" s="1383">
        <f t="shared" si="717"/>
        <v>0</v>
      </c>
      <c r="R375" s="1383">
        <f t="shared" si="717"/>
        <v>0</v>
      </c>
      <c r="S375" s="1383">
        <f t="shared" si="717"/>
        <v>0</v>
      </c>
      <c r="T375" s="1383">
        <f t="shared" ref="T375:X375" si="718">$AE375*T$27</f>
        <v>0</v>
      </c>
      <c r="U375" s="1383">
        <f t="shared" si="718"/>
        <v>0</v>
      </c>
      <c r="V375" s="1383">
        <f t="shared" si="718"/>
        <v>0</v>
      </c>
      <c r="W375" s="1383">
        <f t="shared" si="718"/>
        <v>0</v>
      </c>
      <c r="X375" s="1383">
        <f t="shared" si="718"/>
        <v>0</v>
      </c>
      <c r="Y375" s="1383">
        <f t="shared" si="526"/>
        <v>0</v>
      </c>
      <c r="Z375" s="1383">
        <f t="shared" si="527"/>
        <v>0</v>
      </c>
      <c r="AA375" s="1383">
        <f t="shared" si="528"/>
        <v>0</v>
      </c>
      <c r="AB375" s="1383">
        <f t="shared" si="529"/>
        <v>0</v>
      </c>
      <c r="AC375" s="5">
        <f t="shared" si="530"/>
        <v>348</v>
      </c>
      <c r="AD375" s="1383">
        <f t="shared" si="531"/>
        <v>0</v>
      </c>
      <c r="AE375" s="1383">
        <f t="shared" si="532"/>
        <v>0</v>
      </c>
      <c r="AF375" s="1305" t="e">
        <f t="shared" si="533"/>
        <v>#DIV/0!</v>
      </c>
      <c r="AG375" s="1305" t="e">
        <f t="shared" si="534"/>
        <v>#DIV/0!</v>
      </c>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row>
    <row r="376" spans="1:57" ht="14.25" customHeight="1">
      <c r="A376" s="1376">
        <v>44179</v>
      </c>
      <c r="B376" s="1301"/>
      <c r="C376" s="1302"/>
      <c r="D376" s="1376">
        <v>43814</v>
      </c>
      <c r="E376" s="1357"/>
      <c r="F376" s="5"/>
      <c r="G376" s="5"/>
      <c r="H376" s="1302"/>
      <c r="I376" s="1303"/>
      <c r="J376" s="1301"/>
      <c r="K376" s="1376"/>
      <c r="L376" s="1302"/>
      <c r="M376" s="1382">
        <f t="shared" si="523"/>
        <v>44180</v>
      </c>
      <c r="N376" s="1354">
        <f t="shared" si="520"/>
        <v>0</v>
      </c>
      <c r="O376" s="1383">
        <f t="shared" ref="O376:S376" si="719">$AD376*O$27</f>
        <v>0</v>
      </c>
      <c r="P376" s="1383">
        <f t="shared" si="719"/>
        <v>0</v>
      </c>
      <c r="Q376" s="1383">
        <f t="shared" si="719"/>
        <v>0</v>
      </c>
      <c r="R376" s="1383">
        <f t="shared" si="719"/>
        <v>0</v>
      </c>
      <c r="S376" s="1383">
        <f t="shared" si="719"/>
        <v>0</v>
      </c>
      <c r="T376" s="1383">
        <f t="shared" ref="T376:X376" si="720">$AE376*T$27</f>
        <v>0</v>
      </c>
      <c r="U376" s="1383">
        <f t="shared" si="720"/>
        <v>0</v>
      </c>
      <c r="V376" s="1383">
        <f t="shared" si="720"/>
        <v>0</v>
      </c>
      <c r="W376" s="1383">
        <f t="shared" si="720"/>
        <v>0</v>
      </c>
      <c r="X376" s="1383">
        <f t="shared" si="720"/>
        <v>0</v>
      </c>
      <c r="Y376" s="1383">
        <f t="shared" si="526"/>
        <v>0</v>
      </c>
      <c r="Z376" s="1383">
        <f t="shared" si="527"/>
        <v>0</v>
      </c>
      <c r="AA376" s="1383">
        <f t="shared" si="528"/>
        <v>0</v>
      </c>
      <c r="AB376" s="1383">
        <f t="shared" si="529"/>
        <v>0</v>
      </c>
      <c r="AC376" s="5">
        <f t="shared" si="530"/>
        <v>349</v>
      </c>
      <c r="AD376" s="1383">
        <f t="shared" si="531"/>
        <v>0</v>
      </c>
      <c r="AE376" s="1383">
        <f t="shared" si="532"/>
        <v>0</v>
      </c>
      <c r="AF376" s="1305" t="e">
        <f t="shared" si="533"/>
        <v>#DIV/0!</v>
      </c>
      <c r="AG376" s="1305" t="e">
        <f t="shared" si="534"/>
        <v>#DIV/0!</v>
      </c>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row>
    <row r="377" spans="1:57" ht="14.25" customHeight="1">
      <c r="A377" s="1376">
        <v>44180</v>
      </c>
      <c r="B377" s="1301"/>
      <c r="C377" s="1302"/>
      <c r="D377" s="1376">
        <v>43815</v>
      </c>
      <c r="E377" s="1357"/>
      <c r="F377" s="5"/>
      <c r="G377" s="5"/>
      <c r="H377" s="1302"/>
      <c r="I377" s="1303"/>
      <c r="J377" s="1301"/>
      <c r="K377" s="1376"/>
      <c r="L377" s="1302"/>
      <c r="M377" s="1382">
        <f t="shared" si="523"/>
        <v>44181</v>
      </c>
      <c r="N377" s="1354">
        <f t="shared" si="520"/>
        <v>0</v>
      </c>
      <c r="O377" s="1383">
        <f t="shared" ref="O377:S377" si="721">$AD377*O$27</f>
        <v>0</v>
      </c>
      <c r="P377" s="1383">
        <f t="shared" si="721"/>
        <v>0</v>
      </c>
      <c r="Q377" s="1383">
        <f t="shared" si="721"/>
        <v>0</v>
      </c>
      <c r="R377" s="1383">
        <f t="shared" si="721"/>
        <v>0</v>
      </c>
      <c r="S377" s="1383">
        <f t="shared" si="721"/>
        <v>0</v>
      </c>
      <c r="T377" s="1383">
        <f t="shared" ref="T377:X377" si="722">$AE377*T$27</f>
        <v>0</v>
      </c>
      <c r="U377" s="1383">
        <f t="shared" si="722"/>
        <v>0</v>
      </c>
      <c r="V377" s="1383">
        <f t="shared" si="722"/>
        <v>0</v>
      </c>
      <c r="W377" s="1383">
        <f t="shared" si="722"/>
        <v>0</v>
      </c>
      <c r="X377" s="1383">
        <f t="shared" si="722"/>
        <v>0</v>
      </c>
      <c r="Y377" s="1383">
        <f t="shared" si="526"/>
        <v>0</v>
      </c>
      <c r="Z377" s="1383">
        <f t="shared" si="527"/>
        <v>0</v>
      </c>
      <c r="AA377" s="1383">
        <f t="shared" si="528"/>
        <v>0</v>
      </c>
      <c r="AB377" s="1383">
        <f t="shared" si="529"/>
        <v>0</v>
      </c>
      <c r="AC377" s="5">
        <f t="shared" si="530"/>
        <v>350</v>
      </c>
      <c r="AD377" s="1383">
        <f t="shared" si="531"/>
        <v>0</v>
      </c>
      <c r="AE377" s="1383">
        <f t="shared" si="532"/>
        <v>0</v>
      </c>
      <c r="AF377" s="1305" t="e">
        <f t="shared" si="533"/>
        <v>#DIV/0!</v>
      </c>
      <c r="AG377" s="1305" t="e">
        <f t="shared" si="534"/>
        <v>#DIV/0!</v>
      </c>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row>
    <row r="378" spans="1:57" ht="14.25" customHeight="1">
      <c r="A378" s="1376">
        <v>44181</v>
      </c>
      <c r="B378" s="1301"/>
      <c r="C378" s="1302"/>
      <c r="D378" s="1376">
        <v>43816</v>
      </c>
      <c r="E378" s="1357"/>
      <c r="F378" s="5"/>
      <c r="G378" s="5"/>
      <c r="H378" s="1302"/>
      <c r="I378" s="1303"/>
      <c r="J378" s="1301"/>
      <c r="K378" s="1376"/>
      <c r="L378" s="1302"/>
      <c r="M378" s="1382">
        <f t="shared" si="523"/>
        <v>44182</v>
      </c>
      <c r="N378" s="1354">
        <f t="shared" si="520"/>
        <v>0</v>
      </c>
      <c r="O378" s="1383">
        <f t="shared" ref="O378:S378" si="723">$AD378*O$27</f>
        <v>0</v>
      </c>
      <c r="P378" s="1383">
        <f t="shared" si="723"/>
        <v>0</v>
      </c>
      <c r="Q378" s="1383">
        <f t="shared" si="723"/>
        <v>0</v>
      </c>
      <c r="R378" s="1383">
        <f t="shared" si="723"/>
        <v>0</v>
      </c>
      <c r="S378" s="1383">
        <f t="shared" si="723"/>
        <v>0</v>
      </c>
      <c r="T378" s="1383">
        <f t="shared" ref="T378:X378" si="724">$AE378*T$27</f>
        <v>0</v>
      </c>
      <c r="U378" s="1383">
        <f t="shared" si="724"/>
        <v>0</v>
      </c>
      <c r="V378" s="1383">
        <f t="shared" si="724"/>
        <v>0</v>
      </c>
      <c r="W378" s="1383">
        <f t="shared" si="724"/>
        <v>0</v>
      </c>
      <c r="X378" s="1383">
        <f t="shared" si="724"/>
        <v>0</v>
      </c>
      <c r="Y378" s="1383">
        <f t="shared" si="526"/>
        <v>0</v>
      </c>
      <c r="Z378" s="1383">
        <f t="shared" si="527"/>
        <v>0</v>
      </c>
      <c r="AA378" s="1383">
        <f t="shared" si="528"/>
        <v>0</v>
      </c>
      <c r="AB378" s="1383">
        <f t="shared" si="529"/>
        <v>0</v>
      </c>
      <c r="AC378" s="5">
        <f t="shared" si="530"/>
        <v>351</v>
      </c>
      <c r="AD378" s="1383">
        <f t="shared" si="531"/>
        <v>0</v>
      </c>
      <c r="AE378" s="1383">
        <f t="shared" si="532"/>
        <v>0</v>
      </c>
      <c r="AF378" s="1305" t="e">
        <f t="shared" si="533"/>
        <v>#DIV/0!</v>
      </c>
      <c r="AG378" s="1305" t="e">
        <f t="shared" si="534"/>
        <v>#DIV/0!</v>
      </c>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row>
    <row r="379" spans="1:57" ht="14.25" customHeight="1">
      <c r="A379" s="1376">
        <v>44182</v>
      </c>
      <c r="B379" s="1301"/>
      <c r="C379" s="1302"/>
      <c r="D379" s="1376">
        <v>43817</v>
      </c>
      <c r="E379" s="1357"/>
      <c r="F379" s="5"/>
      <c r="G379" s="5"/>
      <c r="H379" s="1302"/>
      <c r="I379" s="1303"/>
      <c r="J379" s="1301"/>
      <c r="K379" s="1376"/>
      <c r="L379" s="1302"/>
      <c r="M379" s="1382">
        <f t="shared" si="523"/>
        <v>44183</v>
      </c>
      <c r="N379" s="1354">
        <f t="shared" si="520"/>
        <v>0</v>
      </c>
      <c r="O379" s="1383">
        <f t="shared" ref="O379:S379" si="725">$AD379*O$27</f>
        <v>0</v>
      </c>
      <c r="P379" s="1383">
        <f t="shared" si="725"/>
        <v>0</v>
      </c>
      <c r="Q379" s="1383">
        <f t="shared" si="725"/>
        <v>0</v>
      </c>
      <c r="R379" s="1383">
        <f t="shared" si="725"/>
        <v>0</v>
      </c>
      <c r="S379" s="1383">
        <f t="shared" si="725"/>
        <v>0</v>
      </c>
      <c r="T379" s="1383">
        <f t="shared" ref="T379:X379" si="726">$AE379*T$27</f>
        <v>0</v>
      </c>
      <c r="U379" s="1383">
        <f t="shared" si="726"/>
        <v>0</v>
      </c>
      <c r="V379" s="1383">
        <f t="shared" si="726"/>
        <v>0</v>
      </c>
      <c r="W379" s="1383">
        <f t="shared" si="726"/>
        <v>0</v>
      </c>
      <c r="X379" s="1383">
        <f t="shared" si="726"/>
        <v>0</v>
      </c>
      <c r="Y379" s="1383">
        <f t="shared" si="526"/>
        <v>0</v>
      </c>
      <c r="Z379" s="1383">
        <f t="shared" si="527"/>
        <v>0</v>
      </c>
      <c r="AA379" s="1383">
        <f t="shared" si="528"/>
        <v>0</v>
      </c>
      <c r="AB379" s="1383">
        <f t="shared" si="529"/>
        <v>0</v>
      </c>
      <c r="AC379" s="5">
        <f t="shared" si="530"/>
        <v>352</v>
      </c>
      <c r="AD379" s="1383">
        <f t="shared" si="531"/>
        <v>0</v>
      </c>
      <c r="AE379" s="1383">
        <f t="shared" si="532"/>
        <v>0</v>
      </c>
      <c r="AF379" s="1305" t="e">
        <f t="shared" si="533"/>
        <v>#DIV/0!</v>
      </c>
      <c r="AG379" s="1305" t="e">
        <f t="shared" si="534"/>
        <v>#DIV/0!</v>
      </c>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row>
    <row r="380" spans="1:57" ht="14.25" customHeight="1">
      <c r="A380" s="1376">
        <v>44183</v>
      </c>
      <c r="B380" s="1301"/>
      <c r="C380" s="1302"/>
      <c r="D380" s="1376">
        <v>43818</v>
      </c>
      <c r="E380" s="1357"/>
      <c r="F380" s="5"/>
      <c r="G380" s="5"/>
      <c r="H380" s="1302"/>
      <c r="I380" s="1303"/>
      <c r="J380" s="1301"/>
      <c r="K380" s="1376"/>
      <c r="L380" s="1302"/>
      <c r="M380" s="1382">
        <f t="shared" si="523"/>
        <v>44184</v>
      </c>
      <c r="N380" s="1354">
        <f t="shared" si="520"/>
        <v>0</v>
      </c>
      <c r="O380" s="1383">
        <f t="shared" ref="O380:S380" si="727">$AD380*O$27</f>
        <v>0</v>
      </c>
      <c r="P380" s="1383">
        <f t="shared" si="727"/>
        <v>0</v>
      </c>
      <c r="Q380" s="1383">
        <f t="shared" si="727"/>
        <v>0</v>
      </c>
      <c r="R380" s="1383">
        <f t="shared" si="727"/>
        <v>0</v>
      </c>
      <c r="S380" s="1383">
        <f t="shared" si="727"/>
        <v>0</v>
      </c>
      <c r="T380" s="1383">
        <f t="shared" ref="T380:X380" si="728">$AE380*T$27</f>
        <v>0</v>
      </c>
      <c r="U380" s="1383">
        <f t="shared" si="728"/>
        <v>0</v>
      </c>
      <c r="V380" s="1383">
        <f t="shared" si="728"/>
        <v>0</v>
      </c>
      <c r="W380" s="1383">
        <f t="shared" si="728"/>
        <v>0</v>
      </c>
      <c r="X380" s="1383">
        <f t="shared" si="728"/>
        <v>0</v>
      </c>
      <c r="Y380" s="1383">
        <f t="shared" si="526"/>
        <v>0</v>
      </c>
      <c r="Z380" s="1383">
        <f t="shared" si="527"/>
        <v>0</v>
      </c>
      <c r="AA380" s="1383">
        <f t="shared" si="528"/>
        <v>0</v>
      </c>
      <c r="AB380" s="1383">
        <f t="shared" si="529"/>
        <v>0</v>
      </c>
      <c r="AC380" s="5">
        <f t="shared" si="530"/>
        <v>353</v>
      </c>
      <c r="AD380" s="1383">
        <f t="shared" si="531"/>
        <v>0</v>
      </c>
      <c r="AE380" s="1383">
        <f t="shared" si="532"/>
        <v>0</v>
      </c>
      <c r="AF380" s="1305" t="e">
        <f t="shared" si="533"/>
        <v>#DIV/0!</v>
      </c>
      <c r="AG380" s="1305" t="e">
        <f t="shared" si="534"/>
        <v>#DIV/0!</v>
      </c>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row>
    <row r="381" spans="1:57" ht="14.25" customHeight="1">
      <c r="A381" s="1376">
        <v>44184</v>
      </c>
      <c r="B381" s="1301"/>
      <c r="C381" s="1302"/>
      <c r="D381" s="1376">
        <v>43819</v>
      </c>
      <c r="E381" s="1357"/>
      <c r="F381" s="5"/>
      <c r="G381" s="5"/>
      <c r="H381" s="1302"/>
      <c r="I381" s="1303"/>
      <c r="J381" s="1301"/>
      <c r="K381" s="1376"/>
      <c r="L381" s="1302"/>
      <c r="M381" s="1382">
        <f t="shared" si="523"/>
        <v>44185</v>
      </c>
      <c r="N381" s="1354">
        <f t="shared" si="520"/>
        <v>0</v>
      </c>
      <c r="O381" s="1383">
        <f t="shared" ref="O381:S381" si="729">$AD381*O$27</f>
        <v>0</v>
      </c>
      <c r="P381" s="1383">
        <f t="shared" si="729"/>
        <v>0</v>
      </c>
      <c r="Q381" s="1383">
        <f t="shared" si="729"/>
        <v>0</v>
      </c>
      <c r="R381" s="1383">
        <f t="shared" si="729"/>
        <v>0</v>
      </c>
      <c r="S381" s="1383">
        <f t="shared" si="729"/>
        <v>0</v>
      </c>
      <c r="T381" s="1383">
        <f t="shared" ref="T381:X381" si="730">$AE381*T$27</f>
        <v>0</v>
      </c>
      <c r="U381" s="1383">
        <f t="shared" si="730"/>
        <v>0</v>
      </c>
      <c r="V381" s="1383">
        <f t="shared" si="730"/>
        <v>0</v>
      </c>
      <c r="W381" s="1383">
        <f t="shared" si="730"/>
        <v>0</v>
      </c>
      <c r="X381" s="1383">
        <f t="shared" si="730"/>
        <v>0</v>
      </c>
      <c r="Y381" s="1383">
        <f t="shared" si="526"/>
        <v>0</v>
      </c>
      <c r="Z381" s="1383">
        <f t="shared" si="527"/>
        <v>0</v>
      </c>
      <c r="AA381" s="1383">
        <f t="shared" si="528"/>
        <v>0</v>
      </c>
      <c r="AB381" s="1383">
        <f t="shared" si="529"/>
        <v>0</v>
      </c>
      <c r="AC381" s="5">
        <f t="shared" si="530"/>
        <v>354</v>
      </c>
      <c r="AD381" s="1383">
        <f t="shared" si="531"/>
        <v>0</v>
      </c>
      <c r="AE381" s="1383">
        <f t="shared" si="532"/>
        <v>0</v>
      </c>
      <c r="AF381" s="1305" t="e">
        <f t="shared" si="533"/>
        <v>#DIV/0!</v>
      </c>
      <c r="AG381" s="1305" t="e">
        <f t="shared" si="534"/>
        <v>#DIV/0!</v>
      </c>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row>
    <row r="382" spans="1:57" ht="14.25" customHeight="1">
      <c r="A382" s="1376">
        <v>44185</v>
      </c>
      <c r="B382" s="1301"/>
      <c r="C382" s="1302"/>
      <c r="D382" s="1376">
        <v>43820</v>
      </c>
      <c r="E382" s="1357"/>
      <c r="F382" s="5"/>
      <c r="G382" s="5"/>
      <c r="H382" s="1302"/>
      <c r="I382" s="1303"/>
      <c r="J382" s="1301"/>
      <c r="K382" s="1376"/>
      <c r="L382" s="1302"/>
      <c r="M382" s="1382">
        <f t="shared" si="523"/>
        <v>44186</v>
      </c>
      <c r="N382" s="1354">
        <f t="shared" si="520"/>
        <v>0</v>
      </c>
      <c r="O382" s="1383">
        <f t="shared" ref="O382:S382" si="731">$AD382*O$27</f>
        <v>0</v>
      </c>
      <c r="P382" s="1383">
        <f t="shared" si="731"/>
        <v>0</v>
      </c>
      <c r="Q382" s="1383">
        <f t="shared" si="731"/>
        <v>0</v>
      </c>
      <c r="R382" s="1383">
        <f t="shared" si="731"/>
        <v>0</v>
      </c>
      <c r="S382" s="1383">
        <f t="shared" si="731"/>
        <v>0</v>
      </c>
      <c r="T382" s="1383">
        <f t="shared" ref="T382:X382" si="732">$AE382*T$27</f>
        <v>0</v>
      </c>
      <c r="U382" s="1383">
        <f t="shared" si="732"/>
        <v>0</v>
      </c>
      <c r="V382" s="1383">
        <f t="shared" si="732"/>
        <v>0</v>
      </c>
      <c r="W382" s="1383">
        <f t="shared" si="732"/>
        <v>0</v>
      </c>
      <c r="X382" s="1383">
        <f t="shared" si="732"/>
        <v>0</v>
      </c>
      <c r="Y382" s="1383">
        <f t="shared" si="526"/>
        <v>0</v>
      </c>
      <c r="Z382" s="1383">
        <f t="shared" si="527"/>
        <v>0</v>
      </c>
      <c r="AA382" s="1383">
        <f t="shared" si="528"/>
        <v>0</v>
      </c>
      <c r="AB382" s="1383">
        <f t="shared" si="529"/>
        <v>0</v>
      </c>
      <c r="AC382" s="5">
        <f t="shared" si="530"/>
        <v>355</v>
      </c>
      <c r="AD382" s="1383">
        <f t="shared" si="531"/>
        <v>0</v>
      </c>
      <c r="AE382" s="1383">
        <f t="shared" si="532"/>
        <v>0</v>
      </c>
      <c r="AF382" s="1305" t="e">
        <f t="shared" si="533"/>
        <v>#DIV/0!</v>
      </c>
      <c r="AG382" s="1305" t="e">
        <f t="shared" si="534"/>
        <v>#DIV/0!</v>
      </c>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row>
    <row r="383" spans="1:57" ht="14.25" customHeight="1">
      <c r="A383" s="1376">
        <v>44186</v>
      </c>
      <c r="B383" s="1301"/>
      <c r="C383" s="1302"/>
      <c r="D383" s="1376">
        <v>43821</v>
      </c>
      <c r="E383" s="1357"/>
      <c r="F383" s="5"/>
      <c r="G383" s="5"/>
      <c r="H383" s="1302"/>
      <c r="I383" s="1303"/>
      <c r="J383" s="1301"/>
      <c r="K383" s="1376"/>
      <c r="L383" s="1302"/>
      <c r="M383" s="1382">
        <f t="shared" si="523"/>
        <v>44187</v>
      </c>
      <c r="N383" s="1354">
        <f t="shared" si="520"/>
        <v>0</v>
      </c>
      <c r="O383" s="1383">
        <f t="shared" ref="O383:S383" si="733">$AD383*O$27</f>
        <v>0</v>
      </c>
      <c r="P383" s="1383">
        <f t="shared" si="733"/>
        <v>0</v>
      </c>
      <c r="Q383" s="1383">
        <f t="shared" si="733"/>
        <v>0</v>
      </c>
      <c r="R383" s="1383">
        <f t="shared" si="733"/>
        <v>0</v>
      </c>
      <c r="S383" s="1383">
        <f t="shared" si="733"/>
        <v>0</v>
      </c>
      <c r="T383" s="1383">
        <f t="shared" ref="T383:X383" si="734">$AE383*T$27</f>
        <v>0</v>
      </c>
      <c r="U383" s="1383">
        <f t="shared" si="734"/>
        <v>0</v>
      </c>
      <c r="V383" s="1383">
        <f t="shared" si="734"/>
        <v>0</v>
      </c>
      <c r="W383" s="1383">
        <f t="shared" si="734"/>
        <v>0</v>
      </c>
      <c r="X383" s="1383">
        <f t="shared" si="734"/>
        <v>0</v>
      </c>
      <c r="Y383" s="1383">
        <f t="shared" si="526"/>
        <v>0</v>
      </c>
      <c r="Z383" s="1383">
        <f t="shared" si="527"/>
        <v>0</v>
      </c>
      <c r="AA383" s="1383">
        <f t="shared" si="528"/>
        <v>0</v>
      </c>
      <c r="AB383" s="1383">
        <f t="shared" si="529"/>
        <v>0</v>
      </c>
      <c r="AC383" s="5">
        <f t="shared" si="530"/>
        <v>356</v>
      </c>
      <c r="AD383" s="1383">
        <f t="shared" si="531"/>
        <v>0</v>
      </c>
      <c r="AE383" s="1383">
        <f t="shared" si="532"/>
        <v>0</v>
      </c>
      <c r="AF383" s="1305" t="e">
        <f t="shared" si="533"/>
        <v>#DIV/0!</v>
      </c>
      <c r="AG383" s="1305" t="e">
        <f t="shared" si="534"/>
        <v>#DIV/0!</v>
      </c>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row>
    <row r="384" spans="1:57" ht="14.25" customHeight="1">
      <c r="A384" s="1376">
        <v>44187</v>
      </c>
      <c r="B384" s="1301"/>
      <c r="C384" s="1302"/>
      <c r="D384" s="1376">
        <v>43822</v>
      </c>
      <c r="E384" s="1357"/>
      <c r="F384" s="5"/>
      <c r="G384" s="5"/>
      <c r="H384" s="1302"/>
      <c r="I384" s="1303"/>
      <c r="J384" s="1301"/>
      <c r="K384" s="1376"/>
      <c r="L384" s="1302"/>
      <c r="M384" s="1382">
        <f t="shared" si="523"/>
        <v>44188</v>
      </c>
      <c r="N384" s="1354">
        <f t="shared" si="520"/>
        <v>0</v>
      </c>
      <c r="O384" s="1383">
        <f t="shared" ref="O384:S384" si="735">$AD384*O$27</f>
        <v>0</v>
      </c>
      <c r="P384" s="1383">
        <f t="shared" si="735"/>
        <v>0</v>
      </c>
      <c r="Q384" s="1383">
        <f t="shared" si="735"/>
        <v>0</v>
      </c>
      <c r="R384" s="1383">
        <f t="shared" si="735"/>
        <v>0</v>
      </c>
      <c r="S384" s="1383">
        <f t="shared" si="735"/>
        <v>0</v>
      </c>
      <c r="T384" s="1383">
        <f t="shared" ref="T384:X384" si="736">$AE384*T$27</f>
        <v>0</v>
      </c>
      <c r="U384" s="1383">
        <f t="shared" si="736"/>
        <v>0</v>
      </c>
      <c r="V384" s="1383">
        <f t="shared" si="736"/>
        <v>0</v>
      </c>
      <c r="W384" s="1383">
        <f t="shared" si="736"/>
        <v>0</v>
      </c>
      <c r="X384" s="1383">
        <f t="shared" si="736"/>
        <v>0</v>
      </c>
      <c r="Y384" s="1383">
        <f t="shared" si="526"/>
        <v>0</v>
      </c>
      <c r="Z384" s="1383">
        <f t="shared" si="527"/>
        <v>0</v>
      </c>
      <c r="AA384" s="1383">
        <f t="shared" si="528"/>
        <v>0</v>
      </c>
      <c r="AB384" s="1383">
        <f t="shared" si="529"/>
        <v>0</v>
      </c>
      <c r="AC384" s="5">
        <f t="shared" si="530"/>
        <v>357</v>
      </c>
      <c r="AD384" s="1383">
        <f t="shared" si="531"/>
        <v>0</v>
      </c>
      <c r="AE384" s="1383">
        <f t="shared" si="532"/>
        <v>0</v>
      </c>
      <c r="AF384" s="1305" t="e">
        <f t="shared" si="533"/>
        <v>#DIV/0!</v>
      </c>
      <c r="AG384" s="1305" t="e">
        <f t="shared" si="534"/>
        <v>#DIV/0!</v>
      </c>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row>
    <row r="385" spans="1:57" ht="14.25" customHeight="1">
      <c r="A385" s="1376">
        <v>44188</v>
      </c>
      <c r="B385" s="1301"/>
      <c r="C385" s="1302"/>
      <c r="D385" s="1376">
        <v>43823</v>
      </c>
      <c r="E385" s="1357"/>
      <c r="F385" s="5"/>
      <c r="G385" s="5"/>
      <c r="H385" s="1302"/>
      <c r="I385" s="1303"/>
      <c r="J385" s="1301"/>
      <c r="K385" s="1376"/>
      <c r="L385" s="1302"/>
      <c r="M385" s="1382">
        <f t="shared" si="523"/>
        <v>44189</v>
      </c>
      <c r="N385" s="1354">
        <f t="shared" si="520"/>
        <v>0</v>
      </c>
      <c r="O385" s="1383">
        <f t="shared" ref="O385:S385" si="737">$AD385*O$27</f>
        <v>0</v>
      </c>
      <c r="P385" s="1383">
        <f t="shared" si="737"/>
        <v>0</v>
      </c>
      <c r="Q385" s="1383">
        <f t="shared" si="737"/>
        <v>0</v>
      </c>
      <c r="R385" s="1383">
        <f t="shared" si="737"/>
        <v>0</v>
      </c>
      <c r="S385" s="1383">
        <f t="shared" si="737"/>
        <v>0</v>
      </c>
      <c r="T385" s="1383">
        <f t="shared" ref="T385:X385" si="738">$AE385*T$27</f>
        <v>0</v>
      </c>
      <c r="U385" s="1383">
        <f t="shared" si="738"/>
        <v>0</v>
      </c>
      <c r="V385" s="1383">
        <f t="shared" si="738"/>
        <v>0</v>
      </c>
      <c r="W385" s="1383">
        <f t="shared" si="738"/>
        <v>0</v>
      </c>
      <c r="X385" s="1383">
        <f t="shared" si="738"/>
        <v>0</v>
      </c>
      <c r="Y385" s="1383">
        <f t="shared" si="526"/>
        <v>0</v>
      </c>
      <c r="Z385" s="1383">
        <f t="shared" si="527"/>
        <v>0</v>
      </c>
      <c r="AA385" s="1383">
        <f t="shared" si="528"/>
        <v>0</v>
      </c>
      <c r="AB385" s="1383">
        <f t="shared" si="529"/>
        <v>0</v>
      </c>
      <c r="AC385" s="5">
        <f t="shared" si="530"/>
        <v>358</v>
      </c>
      <c r="AD385" s="1383">
        <f t="shared" si="531"/>
        <v>0</v>
      </c>
      <c r="AE385" s="1383">
        <f t="shared" si="532"/>
        <v>0</v>
      </c>
      <c r="AF385" s="1305" t="e">
        <f t="shared" si="533"/>
        <v>#DIV/0!</v>
      </c>
      <c r="AG385" s="1305" t="e">
        <f t="shared" si="534"/>
        <v>#DIV/0!</v>
      </c>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row>
    <row r="386" spans="1:57" ht="14.25" customHeight="1">
      <c r="A386" s="1376">
        <v>44189</v>
      </c>
      <c r="B386" s="1301"/>
      <c r="C386" s="1302"/>
      <c r="D386" s="1376">
        <v>43824</v>
      </c>
      <c r="E386" s="1357"/>
      <c r="F386" s="5"/>
      <c r="G386" s="5"/>
      <c r="H386" s="1302"/>
      <c r="I386" s="1303"/>
      <c r="J386" s="1301"/>
      <c r="K386" s="1376"/>
      <c r="L386" s="1302"/>
      <c r="M386" s="1382">
        <f t="shared" si="523"/>
        <v>44190</v>
      </c>
      <c r="N386" s="1354">
        <f t="shared" si="520"/>
        <v>0</v>
      </c>
      <c r="O386" s="1383">
        <f t="shared" ref="O386:S386" si="739">$AD386*O$27</f>
        <v>0</v>
      </c>
      <c r="P386" s="1383">
        <f t="shared" si="739"/>
        <v>0</v>
      </c>
      <c r="Q386" s="1383">
        <f t="shared" si="739"/>
        <v>0</v>
      </c>
      <c r="R386" s="1383">
        <f t="shared" si="739"/>
        <v>0</v>
      </c>
      <c r="S386" s="1383">
        <f t="shared" si="739"/>
        <v>0</v>
      </c>
      <c r="T386" s="1383">
        <f t="shared" ref="T386:X386" si="740">$AE386*T$27</f>
        <v>0</v>
      </c>
      <c r="U386" s="1383">
        <f t="shared" si="740"/>
        <v>0</v>
      </c>
      <c r="V386" s="1383">
        <f t="shared" si="740"/>
        <v>0</v>
      </c>
      <c r="W386" s="1383">
        <f t="shared" si="740"/>
        <v>0</v>
      </c>
      <c r="X386" s="1383">
        <f t="shared" si="740"/>
        <v>0</v>
      </c>
      <c r="Y386" s="1383">
        <f t="shared" si="526"/>
        <v>0</v>
      </c>
      <c r="Z386" s="1383">
        <f t="shared" si="527"/>
        <v>0</v>
      </c>
      <c r="AA386" s="1383">
        <f t="shared" si="528"/>
        <v>0</v>
      </c>
      <c r="AB386" s="1383">
        <f t="shared" si="529"/>
        <v>0</v>
      </c>
      <c r="AC386" s="5">
        <f t="shared" si="530"/>
        <v>359</v>
      </c>
      <c r="AD386" s="1383">
        <f t="shared" si="531"/>
        <v>0</v>
      </c>
      <c r="AE386" s="1383">
        <f t="shared" si="532"/>
        <v>0</v>
      </c>
      <c r="AF386" s="1305" t="e">
        <f t="shared" si="533"/>
        <v>#DIV/0!</v>
      </c>
      <c r="AG386" s="1305" t="e">
        <f t="shared" si="534"/>
        <v>#DIV/0!</v>
      </c>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row>
    <row r="387" spans="1:57" ht="14.25" customHeight="1">
      <c r="A387" s="1376">
        <v>44190</v>
      </c>
      <c r="B387" s="1301"/>
      <c r="C387" s="1302"/>
      <c r="D387" s="1376">
        <v>43825</v>
      </c>
      <c r="E387" s="1357"/>
      <c r="F387" s="5"/>
      <c r="G387" s="5"/>
      <c r="H387" s="1302"/>
      <c r="I387" s="1303"/>
      <c r="J387" s="1301"/>
      <c r="K387" s="1376"/>
      <c r="L387" s="1302"/>
      <c r="M387" s="1382">
        <f t="shared" si="523"/>
        <v>44191</v>
      </c>
      <c r="N387" s="1354">
        <f t="shared" si="520"/>
        <v>0</v>
      </c>
      <c r="O387" s="1383">
        <f t="shared" ref="O387:S387" si="741">$AD387*O$27</f>
        <v>0</v>
      </c>
      <c r="P387" s="1383">
        <f t="shared" si="741"/>
        <v>0</v>
      </c>
      <c r="Q387" s="1383">
        <f t="shared" si="741"/>
        <v>0</v>
      </c>
      <c r="R387" s="1383">
        <f t="shared" si="741"/>
        <v>0</v>
      </c>
      <c r="S387" s="1383">
        <f t="shared" si="741"/>
        <v>0</v>
      </c>
      <c r="T387" s="1383">
        <f t="shared" ref="T387:X387" si="742">$AE387*T$27</f>
        <v>0</v>
      </c>
      <c r="U387" s="1383">
        <f t="shared" si="742"/>
        <v>0</v>
      </c>
      <c r="V387" s="1383">
        <f t="shared" si="742"/>
        <v>0</v>
      </c>
      <c r="W387" s="1383">
        <f t="shared" si="742"/>
        <v>0</v>
      </c>
      <c r="X387" s="1383">
        <f t="shared" si="742"/>
        <v>0</v>
      </c>
      <c r="Y387" s="1383">
        <f t="shared" si="526"/>
        <v>0</v>
      </c>
      <c r="Z387" s="1383">
        <f t="shared" si="527"/>
        <v>0</v>
      </c>
      <c r="AA387" s="1383">
        <f t="shared" si="528"/>
        <v>0</v>
      </c>
      <c r="AB387" s="1383">
        <f t="shared" si="529"/>
        <v>0</v>
      </c>
      <c r="AC387" s="5">
        <f t="shared" si="530"/>
        <v>360</v>
      </c>
      <c r="AD387" s="1383">
        <f t="shared" si="531"/>
        <v>0</v>
      </c>
      <c r="AE387" s="1383">
        <f t="shared" si="532"/>
        <v>0</v>
      </c>
      <c r="AF387" s="1305" t="e">
        <f t="shared" si="533"/>
        <v>#DIV/0!</v>
      </c>
      <c r="AG387" s="1305" t="e">
        <f t="shared" si="534"/>
        <v>#DIV/0!</v>
      </c>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row>
    <row r="388" spans="1:57" ht="14.25" customHeight="1">
      <c r="A388" s="1376">
        <v>44191</v>
      </c>
      <c r="B388" s="1301"/>
      <c r="C388" s="1302"/>
      <c r="D388" s="1376">
        <v>43826</v>
      </c>
      <c r="E388" s="1357"/>
      <c r="F388" s="5"/>
      <c r="G388" s="5"/>
      <c r="H388" s="1302"/>
      <c r="I388" s="1303"/>
      <c r="J388" s="1301"/>
      <c r="K388" s="1376"/>
      <c r="L388" s="1302"/>
      <c r="M388" s="1382">
        <f t="shared" si="523"/>
        <v>44192</v>
      </c>
      <c r="N388" s="1354">
        <f t="shared" si="520"/>
        <v>0</v>
      </c>
      <c r="O388" s="1383">
        <f t="shared" ref="O388:S388" si="743">$AD388*O$27</f>
        <v>0</v>
      </c>
      <c r="P388" s="1383">
        <f t="shared" si="743"/>
        <v>0</v>
      </c>
      <c r="Q388" s="1383">
        <f t="shared" si="743"/>
        <v>0</v>
      </c>
      <c r="R388" s="1383">
        <f t="shared" si="743"/>
        <v>0</v>
      </c>
      <c r="S388" s="1383">
        <f t="shared" si="743"/>
        <v>0</v>
      </c>
      <c r="T388" s="1383">
        <f t="shared" ref="T388:X388" si="744">$AE388*T$27</f>
        <v>0</v>
      </c>
      <c r="U388" s="1383">
        <f t="shared" si="744"/>
        <v>0</v>
      </c>
      <c r="V388" s="1383">
        <f t="shared" si="744"/>
        <v>0</v>
      </c>
      <c r="W388" s="1383">
        <f t="shared" si="744"/>
        <v>0</v>
      </c>
      <c r="X388" s="1383">
        <f t="shared" si="744"/>
        <v>0</v>
      </c>
      <c r="Y388" s="1383">
        <f t="shared" si="526"/>
        <v>0</v>
      </c>
      <c r="Z388" s="1383">
        <f t="shared" si="527"/>
        <v>0</v>
      </c>
      <c r="AA388" s="1383">
        <f t="shared" si="528"/>
        <v>0</v>
      </c>
      <c r="AB388" s="1383">
        <f t="shared" si="529"/>
        <v>0</v>
      </c>
      <c r="AC388" s="5">
        <f t="shared" si="530"/>
        <v>361</v>
      </c>
      <c r="AD388" s="1383">
        <f t="shared" si="531"/>
        <v>0</v>
      </c>
      <c r="AE388" s="1383">
        <f t="shared" si="532"/>
        <v>0</v>
      </c>
      <c r="AF388" s="1305" t="e">
        <f t="shared" si="533"/>
        <v>#DIV/0!</v>
      </c>
      <c r="AG388" s="1305" t="e">
        <f t="shared" si="534"/>
        <v>#DIV/0!</v>
      </c>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row>
    <row r="389" spans="1:57" ht="14.25" customHeight="1">
      <c r="A389" s="1376">
        <v>44192</v>
      </c>
      <c r="B389" s="1301"/>
      <c r="C389" s="1302"/>
      <c r="D389" s="1376">
        <v>43827</v>
      </c>
      <c r="E389" s="1357"/>
      <c r="F389" s="5"/>
      <c r="G389" s="5"/>
      <c r="H389" s="1302"/>
      <c r="I389" s="1303"/>
      <c r="J389" s="1301"/>
      <c r="K389" s="1376"/>
      <c r="L389" s="1302"/>
      <c r="M389" s="1382">
        <f t="shared" si="523"/>
        <v>44193</v>
      </c>
      <c r="N389" s="1354">
        <f t="shared" si="520"/>
        <v>0</v>
      </c>
      <c r="O389" s="1383">
        <f t="shared" ref="O389:S389" si="745">$AD389*O$27</f>
        <v>0</v>
      </c>
      <c r="P389" s="1383">
        <f t="shared" si="745"/>
        <v>0</v>
      </c>
      <c r="Q389" s="1383">
        <f t="shared" si="745"/>
        <v>0</v>
      </c>
      <c r="R389" s="1383">
        <f t="shared" si="745"/>
        <v>0</v>
      </c>
      <c r="S389" s="1383">
        <f t="shared" si="745"/>
        <v>0</v>
      </c>
      <c r="T389" s="1383">
        <f t="shared" ref="T389:X389" si="746">$AE389*T$27</f>
        <v>0</v>
      </c>
      <c r="U389" s="1383">
        <f t="shared" si="746"/>
        <v>0</v>
      </c>
      <c r="V389" s="1383">
        <f t="shared" si="746"/>
        <v>0</v>
      </c>
      <c r="W389" s="1383">
        <f t="shared" si="746"/>
        <v>0</v>
      </c>
      <c r="X389" s="1383">
        <f t="shared" si="746"/>
        <v>0</v>
      </c>
      <c r="Y389" s="1383">
        <f t="shared" si="526"/>
        <v>0</v>
      </c>
      <c r="Z389" s="1383">
        <f t="shared" si="527"/>
        <v>0</v>
      </c>
      <c r="AA389" s="1383">
        <f t="shared" si="528"/>
        <v>0</v>
      </c>
      <c r="AB389" s="1383">
        <f t="shared" si="529"/>
        <v>0</v>
      </c>
      <c r="AC389" s="5">
        <f t="shared" si="530"/>
        <v>362</v>
      </c>
      <c r="AD389" s="1383">
        <f t="shared" si="531"/>
        <v>0</v>
      </c>
      <c r="AE389" s="1383">
        <f t="shared" si="532"/>
        <v>0</v>
      </c>
      <c r="AF389" s="1305" t="e">
        <f t="shared" si="533"/>
        <v>#DIV/0!</v>
      </c>
      <c r="AG389" s="1305" t="e">
        <f t="shared" si="534"/>
        <v>#DIV/0!</v>
      </c>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row>
    <row r="390" spans="1:57" ht="14.25" customHeight="1">
      <c r="A390" s="1376">
        <v>44193</v>
      </c>
      <c r="B390" s="1301"/>
      <c r="C390" s="1302"/>
      <c r="D390" s="1376">
        <v>43828</v>
      </c>
      <c r="E390" s="1357"/>
      <c r="F390" s="5"/>
      <c r="G390" s="5"/>
      <c r="H390" s="1302"/>
      <c r="I390" s="1303"/>
      <c r="J390" s="1301"/>
      <c r="K390" s="1376"/>
      <c r="L390" s="1302"/>
      <c r="M390" s="1382">
        <f t="shared" si="523"/>
        <v>44194</v>
      </c>
      <c r="N390" s="1354">
        <f t="shared" si="520"/>
        <v>0</v>
      </c>
      <c r="O390" s="1383">
        <f t="shared" ref="O390:S390" si="747">$AD390*O$27</f>
        <v>0</v>
      </c>
      <c r="P390" s="1383">
        <f t="shared" si="747"/>
        <v>0</v>
      </c>
      <c r="Q390" s="1383">
        <f t="shared" si="747"/>
        <v>0</v>
      </c>
      <c r="R390" s="1383">
        <f t="shared" si="747"/>
        <v>0</v>
      </c>
      <c r="S390" s="1383">
        <f t="shared" si="747"/>
        <v>0</v>
      </c>
      <c r="T390" s="1383">
        <f t="shared" ref="T390:X390" si="748">$AE390*T$27</f>
        <v>0</v>
      </c>
      <c r="U390" s="1383">
        <f t="shared" si="748"/>
        <v>0</v>
      </c>
      <c r="V390" s="1383">
        <f t="shared" si="748"/>
        <v>0</v>
      </c>
      <c r="W390" s="1383">
        <f t="shared" si="748"/>
        <v>0</v>
      </c>
      <c r="X390" s="1383">
        <f t="shared" si="748"/>
        <v>0</v>
      </c>
      <c r="Y390" s="1383">
        <f t="shared" si="526"/>
        <v>0</v>
      </c>
      <c r="Z390" s="1383">
        <f t="shared" si="527"/>
        <v>0</v>
      </c>
      <c r="AA390" s="1383">
        <f t="shared" si="528"/>
        <v>0</v>
      </c>
      <c r="AB390" s="1383">
        <f t="shared" si="529"/>
        <v>0</v>
      </c>
      <c r="AC390" s="5">
        <f t="shared" si="530"/>
        <v>363</v>
      </c>
      <c r="AD390" s="1383">
        <f t="shared" si="531"/>
        <v>0</v>
      </c>
      <c r="AE390" s="1383">
        <f t="shared" si="532"/>
        <v>0</v>
      </c>
      <c r="AF390" s="1305" t="e">
        <f t="shared" si="533"/>
        <v>#DIV/0!</v>
      </c>
      <c r="AG390" s="1305" t="e">
        <f t="shared" si="534"/>
        <v>#DIV/0!</v>
      </c>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row>
    <row r="391" spans="1:57" ht="14.25" customHeight="1">
      <c r="A391" s="1376">
        <v>44194</v>
      </c>
      <c r="B391" s="1301"/>
      <c r="C391" s="1302"/>
      <c r="D391" s="1376">
        <v>43829</v>
      </c>
      <c r="E391" s="1357"/>
      <c r="F391" s="5"/>
      <c r="G391" s="5"/>
      <c r="H391" s="1302"/>
      <c r="I391" s="1303"/>
      <c r="J391" s="1301"/>
      <c r="K391" s="1376"/>
      <c r="L391" s="1302"/>
      <c r="M391" s="1382">
        <f t="shared" si="523"/>
        <v>44195</v>
      </c>
      <c r="N391" s="1354">
        <f t="shared" si="520"/>
        <v>0</v>
      </c>
      <c r="O391" s="1383">
        <f t="shared" ref="O391:S391" si="749">$AD391*O$27</f>
        <v>0</v>
      </c>
      <c r="P391" s="1383">
        <f t="shared" si="749"/>
        <v>0</v>
      </c>
      <c r="Q391" s="1383">
        <f t="shared" si="749"/>
        <v>0</v>
      </c>
      <c r="R391" s="1383">
        <f t="shared" si="749"/>
        <v>0</v>
      </c>
      <c r="S391" s="1383">
        <f t="shared" si="749"/>
        <v>0</v>
      </c>
      <c r="T391" s="1383">
        <f t="shared" ref="T391:X391" si="750">$AE391*T$27</f>
        <v>0</v>
      </c>
      <c r="U391" s="1383">
        <f t="shared" si="750"/>
        <v>0</v>
      </c>
      <c r="V391" s="1383">
        <f t="shared" si="750"/>
        <v>0</v>
      </c>
      <c r="W391" s="1383">
        <f t="shared" si="750"/>
        <v>0</v>
      </c>
      <c r="X391" s="1383">
        <f t="shared" si="750"/>
        <v>0</v>
      </c>
      <c r="Y391" s="1383">
        <f t="shared" si="526"/>
        <v>0</v>
      </c>
      <c r="Z391" s="1383">
        <f t="shared" si="527"/>
        <v>0</v>
      </c>
      <c r="AA391" s="1383">
        <f t="shared" si="528"/>
        <v>0</v>
      </c>
      <c r="AB391" s="1383">
        <f t="shared" si="529"/>
        <v>0</v>
      </c>
      <c r="AC391" s="5">
        <f t="shared" si="530"/>
        <v>364</v>
      </c>
      <c r="AD391" s="1383">
        <f t="shared" si="531"/>
        <v>0</v>
      </c>
      <c r="AE391" s="1383">
        <f t="shared" si="532"/>
        <v>0</v>
      </c>
      <c r="AF391" s="1305" t="e">
        <f t="shared" si="533"/>
        <v>#DIV/0!</v>
      </c>
      <c r="AG391" s="1305" t="e">
        <f t="shared" si="534"/>
        <v>#DIV/0!</v>
      </c>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row>
    <row r="392" spans="1:57" ht="14.25" customHeight="1">
      <c r="A392" s="1376">
        <v>44195</v>
      </c>
      <c r="B392" s="1301"/>
      <c r="C392" s="1302"/>
      <c r="D392" s="1376">
        <v>43830</v>
      </c>
      <c r="E392" s="1357"/>
      <c r="F392" s="5"/>
      <c r="G392" s="5"/>
      <c r="H392" s="1302"/>
      <c r="I392" s="1303"/>
      <c r="J392" s="1301"/>
      <c r="K392" s="1376"/>
      <c r="L392" s="1302"/>
      <c r="M392" s="1382">
        <f t="shared" si="523"/>
        <v>44196</v>
      </c>
      <c r="N392" s="1354">
        <f t="shared" si="520"/>
        <v>0</v>
      </c>
      <c r="O392" s="1383">
        <f t="shared" ref="O392:S392" si="751">$AD392*O$27</f>
        <v>0</v>
      </c>
      <c r="P392" s="1383">
        <f t="shared" si="751"/>
        <v>0</v>
      </c>
      <c r="Q392" s="1383">
        <f t="shared" si="751"/>
        <v>0</v>
      </c>
      <c r="R392" s="1383">
        <f t="shared" si="751"/>
        <v>0</v>
      </c>
      <c r="S392" s="1383">
        <f t="shared" si="751"/>
        <v>0</v>
      </c>
      <c r="T392" s="1383">
        <f t="shared" ref="T392:X392" si="752">$AE392*T$27</f>
        <v>0</v>
      </c>
      <c r="U392" s="1383">
        <f t="shared" si="752"/>
        <v>0</v>
      </c>
      <c r="V392" s="1383">
        <f t="shared" si="752"/>
        <v>0</v>
      </c>
      <c r="W392" s="1383">
        <f t="shared" si="752"/>
        <v>0</v>
      </c>
      <c r="X392" s="1383">
        <f t="shared" si="752"/>
        <v>0</v>
      </c>
      <c r="Y392" s="1383">
        <f t="shared" si="526"/>
        <v>0</v>
      </c>
      <c r="Z392" s="1383">
        <f t="shared" si="527"/>
        <v>0</v>
      </c>
      <c r="AA392" s="1383">
        <f t="shared" si="528"/>
        <v>0</v>
      </c>
      <c r="AB392" s="1383">
        <f t="shared" si="529"/>
        <v>0</v>
      </c>
      <c r="AC392" s="5">
        <f t="shared" si="530"/>
        <v>365</v>
      </c>
      <c r="AD392" s="1383">
        <f t="shared" si="531"/>
        <v>0</v>
      </c>
      <c r="AE392" s="1383">
        <f t="shared" si="532"/>
        <v>0</v>
      </c>
      <c r="AF392" s="1305" t="e">
        <f t="shared" si="533"/>
        <v>#DIV/0!</v>
      </c>
      <c r="AG392" s="1305" t="e">
        <f t="shared" si="534"/>
        <v>#DIV/0!</v>
      </c>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row>
    <row r="393" spans="1:57" ht="14.25" customHeight="1">
      <c r="A393" s="1376">
        <v>44196</v>
      </c>
      <c r="B393" s="1301"/>
      <c r="C393" s="1302"/>
      <c r="D393" s="1376">
        <v>43831</v>
      </c>
      <c r="E393" s="1357"/>
      <c r="F393" s="5"/>
      <c r="G393" s="5"/>
      <c r="H393" s="1302"/>
      <c r="I393" s="1303"/>
      <c r="J393" s="1301"/>
      <c r="K393" s="1376"/>
      <c r="L393" s="1302"/>
      <c r="M393" s="1382">
        <f t="shared" si="523"/>
        <v>44197</v>
      </c>
      <c r="N393" s="1354">
        <f t="shared" si="520"/>
        <v>0</v>
      </c>
      <c r="O393" s="1383">
        <f t="shared" ref="O393:S393" si="753">$AD393*O$27</f>
        <v>0</v>
      </c>
      <c r="P393" s="1383">
        <f t="shared" si="753"/>
        <v>0</v>
      </c>
      <c r="Q393" s="1383">
        <f t="shared" si="753"/>
        <v>0</v>
      </c>
      <c r="R393" s="1383">
        <f t="shared" si="753"/>
        <v>0</v>
      </c>
      <c r="S393" s="1383">
        <f t="shared" si="753"/>
        <v>0</v>
      </c>
      <c r="T393" s="1383">
        <f t="shared" ref="T393:X393" si="754">$AE393*T$27</f>
        <v>0</v>
      </c>
      <c r="U393" s="1383">
        <f t="shared" si="754"/>
        <v>0</v>
      </c>
      <c r="V393" s="1383">
        <f t="shared" si="754"/>
        <v>0</v>
      </c>
      <c r="W393" s="1383">
        <f t="shared" si="754"/>
        <v>0</v>
      </c>
      <c r="X393" s="1383">
        <f t="shared" si="754"/>
        <v>0</v>
      </c>
      <c r="Y393" s="1383">
        <f t="shared" si="526"/>
        <v>0</v>
      </c>
      <c r="Z393" s="1383">
        <f t="shared" si="527"/>
        <v>0</v>
      </c>
      <c r="AA393" s="1383">
        <f t="shared" si="528"/>
        <v>0</v>
      </c>
      <c r="AB393" s="1383">
        <f t="shared" si="529"/>
        <v>0</v>
      </c>
      <c r="AC393" s="5">
        <f t="shared" si="530"/>
        <v>0</v>
      </c>
      <c r="AD393" s="1383">
        <f t="shared" si="531"/>
        <v>0</v>
      </c>
      <c r="AE393" s="1383">
        <f t="shared" si="532"/>
        <v>0</v>
      </c>
      <c r="AF393" s="1305" t="e">
        <f t="shared" si="533"/>
        <v>#DIV/0!</v>
      </c>
      <c r="AG393" s="1305" t="e">
        <f t="shared" si="534"/>
        <v>#DIV/0!</v>
      </c>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row>
    <row r="394" spans="1:57" ht="14.25" customHeight="1">
      <c r="A394" s="1376">
        <v>44197</v>
      </c>
      <c r="B394" s="1301"/>
      <c r="C394" s="1302"/>
      <c r="D394" s="1376">
        <v>43832</v>
      </c>
      <c r="E394" s="1357"/>
      <c r="F394" s="5"/>
      <c r="G394" s="5"/>
      <c r="H394" s="1302"/>
      <c r="I394" s="1303"/>
      <c r="J394" s="1301"/>
      <c r="K394" s="1376"/>
      <c r="L394" s="1302"/>
      <c r="M394" s="1382">
        <f t="shared" si="523"/>
        <v>44198</v>
      </c>
      <c r="N394" s="1354">
        <f t="shared" si="520"/>
        <v>0</v>
      </c>
      <c r="O394" s="1383">
        <f t="shared" ref="O394:S394" si="755">$AD394*O$27</f>
        <v>0</v>
      </c>
      <c r="P394" s="1383">
        <f t="shared" si="755"/>
        <v>0</v>
      </c>
      <c r="Q394" s="1383">
        <f t="shared" si="755"/>
        <v>0</v>
      </c>
      <c r="R394" s="1383">
        <f t="shared" si="755"/>
        <v>0</v>
      </c>
      <c r="S394" s="1383">
        <f t="shared" si="755"/>
        <v>0</v>
      </c>
      <c r="T394" s="1383">
        <f t="shared" ref="T394:X394" si="756">$AE394*T$27</f>
        <v>0</v>
      </c>
      <c r="U394" s="1383">
        <f t="shared" si="756"/>
        <v>0</v>
      </c>
      <c r="V394" s="1383">
        <f t="shared" si="756"/>
        <v>0</v>
      </c>
      <c r="W394" s="1383">
        <f t="shared" si="756"/>
        <v>0</v>
      </c>
      <c r="X394" s="1383">
        <f t="shared" si="756"/>
        <v>0</v>
      </c>
      <c r="Y394" s="1383">
        <f t="shared" si="526"/>
        <v>0</v>
      </c>
      <c r="Z394" s="1383">
        <f t="shared" si="527"/>
        <v>0</v>
      </c>
      <c r="AA394" s="1383">
        <f t="shared" si="528"/>
        <v>0</v>
      </c>
      <c r="AB394" s="1383">
        <f t="shared" si="529"/>
        <v>0</v>
      </c>
      <c r="AC394" s="5">
        <f t="shared" si="530"/>
        <v>1</v>
      </c>
      <c r="AD394" s="1383">
        <f t="shared" si="531"/>
        <v>0</v>
      </c>
      <c r="AE394" s="1383">
        <f t="shared" si="532"/>
        <v>0</v>
      </c>
      <c r="AF394" s="1305" t="e">
        <f t="shared" si="533"/>
        <v>#DIV/0!</v>
      </c>
      <c r="AG394" s="1305" t="e">
        <f t="shared" si="534"/>
        <v>#DIV/0!</v>
      </c>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row>
    <row r="395" spans="1:57" ht="14.25" customHeight="1">
      <c r="A395" s="1376">
        <v>44198</v>
      </c>
      <c r="B395" s="1301"/>
      <c r="C395" s="1302"/>
      <c r="D395" s="1376">
        <v>43833</v>
      </c>
      <c r="E395" s="1357"/>
      <c r="F395" s="5"/>
      <c r="G395" s="5"/>
      <c r="H395" s="1302"/>
      <c r="I395" s="1303"/>
      <c r="J395" s="1301"/>
      <c r="K395" s="1376"/>
      <c r="L395" s="1302"/>
      <c r="M395" s="1382">
        <f t="shared" si="523"/>
        <v>44199</v>
      </c>
      <c r="N395" s="1354">
        <f t="shared" si="520"/>
        <v>0</v>
      </c>
      <c r="O395" s="1383">
        <f t="shared" ref="O395:S395" si="757">$AD395*O$27</f>
        <v>0</v>
      </c>
      <c r="P395" s="1383">
        <f t="shared" si="757"/>
        <v>0</v>
      </c>
      <c r="Q395" s="1383">
        <f t="shared" si="757"/>
        <v>0</v>
      </c>
      <c r="R395" s="1383">
        <f t="shared" si="757"/>
        <v>0</v>
      </c>
      <c r="S395" s="1383">
        <f t="shared" si="757"/>
        <v>0</v>
      </c>
      <c r="T395" s="1383">
        <f t="shared" ref="T395:X395" si="758">$AE395*T$27</f>
        <v>0</v>
      </c>
      <c r="U395" s="1383">
        <f t="shared" si="758"/>
        <v>0</v>
      </c>
      <c r="V395" s="1383">
        <f t="shared" si="758"/>
        <v>0</v>
      </c>
      <c r="W395" s="1383">
        <f t="shared" si="758"/>
        <v>0</v>
      </c>
      <c r="X395" s="1383">
        <f t="shared" si="758"/>
        <v>0</v>
      </c>
      <c r="Y395" s="1383">
        <f t="shared" si="526"/>
        <v>0</v>
      </c>
      <c r="Z395" s="1383">
        <f t="shared" si="527"/>
        <v>0</v>
      </c>
      <c r="AA395" s="1383">
        <f t="shared" si="528"/>
        <v>0</v>
      </c>
      <c r="AB395" s="1383">
        <f t="shared" si="529"/>
        <v>0</v>
      </c>
      <c r="AC395" s="5">
        <f t="shared" si="530"/>
        <v>2</v>
      </c>
      <c r="AD395" s="1383">
        <f t="shared" si="531"/>
        <v>0</v>
      </c>
      <c r="AE395" s="1383">
        <f t="shared" si="532"/>
        <v>0</v>
      </c>
      <c r="AF395" s="1305" t="e">
        <f t="shared" si="533"/>
        <v>#DIV/0!</v>
      </c>
      <c r="AG395" s="1305" t="e">
        <f t="shared" si="534"/>
        <v>#DIV/0!</v>
      </c>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row>
    <row r="396" spans="1:57" ht="14.25" customHeight="1">
      <c r="A396" s="1376">
        <v>44199</v>
      </c>
      <c r="B396" s="1301"/>
      <c r="C396" s="1302"/>
      <c r="D396" s="1376">
        <v>43834</v>
      </c>
      <c r="E396" s="1357"/>
      <c r="F396" s="5"/>
      <c r="G396" s="5"/>
      <c r="H396" s="1302"/>
      <c r="I396" s="1303"/>
      <c r="J396" s="1301"/>
      <c r="K396" s="1376"/>
      <c r="L396" s="1302"/>
      <c r="M396" s="1382">
        <f t="shared" si="523"/>
        <v>44200</v>
      </c>
      <c r="N396" s="1354">
        <f t="shared" si="520"/>
        <v>0</v>
      </c>
      <c r="O396" s="1383">
        <f t="shared" ref="O396:S396" si="759">$AD396*O$27</f>
        <v>0</v>
      </c>
      <c r="P396" s="1383">
        <f t="shared" si="759"/>
        <v>0</v>
      </c>
      <c r="Q396" s="1383">
        <f t="shared" si="759"/>
        <v>0</v>
      </c>
      <c r="R396" s="1383">
        <f t="shared" si="759"/>
        <v>0</v>
      </c>
      <c r="S396" s="1383">
        <f t="shared" si="759"/>
        <v>0</v>
      </c>
      <c r="T396" s="1383">
        <f t="shared" ref="T396:X396" si="760">$AE396*T$27</f>
        <v>0</v>
      </c>
      <c r="U396" s="1383">
        <f t="shared" si="760"/>
        <v>0</v>
      </c>
      <c r="V396" s="1383">
        <f t="shared" si="760"/>
        <v>0</v>
      </c>
      <c r="W396" s="1383">
        <f t="shared" si="760"/>
        <v>0</v>
      </c>
      <c r="X396" s="1383">
        <f t="shared" si="760"/>
        <v>0</v>
      </c>
      <c r="Y396" s="1383">
        <f t="shared" si="526"/>
        <v>0</v>
      </c>
      <c r="Z396" s="1383">
        <f t="shared" si="527"/>
        <v>0</v>
      </c>
      <c r="AA396" s="1383">
        <f t="shared" si="528"/>
        <v>0</v>
      </c>
      <c r="AB396" s="1383">
        <f t="shared" si="529"/>
        <v>0</v>
      </c>
      <c r="AC396" s="5">
        <f t="shared" si="530"/>
        <v>3</v>
      </c>
      <c r="AD396" s="1383">
        <f t="shared" si="531"/>
        <v>0</v>
      </c>
      <c r="AE396" s="1383">
        <f t="shared" si="532"/>
        <v>0</v>
      </c>
      <c r="AF396" s="1305" t="e">
        <f t="shared" si="533"/>
        <v>#DIV/0!</v>
      </c>
      <c r="AG396" s="1305" t="e">
        <f t="shared" si="534"/>
        <v>#DIV/0!</v>
      </c>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row>
    <row r="397" spans="1:57" ht="14.25" customHeight="1">
      <c r="A397" s="1376">
        <v>44200</v>
      </c>
      <c r="B397" s="1301"/>
      <c r="C397" s="1302"/>
      <c r="D397" s="1376">
        <v>43835</v>
      </c>
      <c r="E397" s="1357"/>
      <c r="F397" s="5"/>
      <c r="G397" s="5"/>
      <c r="H397" s="1302"/>
      <c r="I397" s="1303"/>
      <c r="J397" s="1301"/>
      <c r="K397" s="1376"/>
      <c r="L397" s="1302"/>
      <c r="M397" s="1382">
        <f t="shared" si="523"/>
        <v>44201</v>
      </c>
      <c r="N397" s="1354">
        <f t="shared" si="520"/>
        <v>0</v>
      </c>
      <c r="O397" s="1383">
        <f t="shared" ref="O397:S397" si="761">$AD397*O$27</f>
        <v>0</v>
      </c>
      <c r="P397" s="1383">
        <f t="shared" si="761"/>
        <v>0</v>
      </c>
      <c r="Q397" s="1383">
        <f t="shared" si="761"/>
        <v>0</v>
      </c>
      <c r="R397" s="1383">
        <f t="shared" si="761"/>
        <v>0</v>
      </c>
      <c r="S397" s="1383">
        <f t="shared" si="761"/>
        <v>0</v>
      </c>
      <c r="T397" s="1383">
        <f t="shared" ref="T397:X397" si="762">$AE397*T$27</f>
        <v>0</v>
      </c>
      <c r="U397" s="1383">
        <f t="shared" si="762"/>
        <v>0</v>
      </c>
      <c r="V397" s="1383">
        <f t="shared" si="762"/>
        <v>0</v>
      </c>
      <c r="W397" s="1383">
        <f t="shared" si="762"/>
        <v>0</v>
      </c>
      <c r="X397" s="1383">
        <f t="shared" si="762"/>
        <v>0</v>
      </c>
      <c r="Y397" s="1383">
        <f t="shared" si="526"/>
        <v>0</v>
      </c>
      <c r="Z397" s="1383">
        <f t="shared" si="527"/>
        <v>0</v>
      </c>
      <c r="AA397" s="1383">
        <f t="shared" si="528"/>
        <v>0</v>
      </c>
      <c r="AB397" s="1383">
        <f t="shared" si="529"/>
        <v>0</v>
      </c>
      <c r="AC397" s="5">
        <f t="shared" si="530"/>
        <v>4</v>
      </c>
      <c r="AD397" s="1383">
        <f t="shared" si="531"/>
        <v>0</v>
      </c>
      <c r="AE397" s="1383">
        <f t="shared" si="532"/>
        <v>0</v>
      </c>
      <c r="AF397" s="1305" t="e">
        <f t="shared" si="533"/>
        <v>#DIV/0!</v>
      </c>
      <c r="AG397" s="1305" t="e">
        <f t="shared" si="534"/>
        <v>#DIV/0!</v>
      </c>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row>
    <row r="398" spans="1:57" ht="14.25" customHeight="1">
      <c r="A398" s="1376">
        <v>44201</v>
      </c>
      <c r="B398" s="1301"/>
      <c r="C398" s="1302"/>
      <c r="D398" s="1376">
        <v>43836</v>
      </c>
      <c r="E398" s="1357"/>
      <c r="F398" s="5"/>
      <c r="G398" s="5"/>
      <c r="H398" s="1302"/>
      <c r="I398" s="1303"/>
      <c r="J398" s="1301"/>
      <c r="K398" s="1376"/>
      <c r="L398" s="1302"/>
      <c r="M398" s="1382">
        <f t="shared" si="523"/>
        <v>44202</v>
      </c>
      <c r="N398" s="1354">
        <f t="shared" si="520"/>
        <v>0</v>
      </c>
      <c r="O398" s="1383">
        <f t="shared" ref="O398:S398" si="763">$AD398*O$27</f>
        <v>0</v>
      </c>
      <c r="P398" s="1383">
        <f t="shared" si="763"/>
        <v>0</v>
      </c>
      <c r="Q398" s="1383">
        <f t="shared" si="763"/>
        <v>0</v>
      </c>
      <c r="R398" s="1383">
        <f t="shared" si="763"/>
        <v>0</v>
      </c>
      <c r="S398" s="1383">
        <f t="shared" si="763"/>
        <v>0</v>
      </c>
      <c r="T398" s="1383">
        <f t="shared" ref="T398:X398" si="764">$AE398*T$27</f>
        <v>0</v>
      </c>
      <c r="U398" s="1383">
        <f t="shared" si="764"/>
        <v>0</v>
      </c>
      <c r="V398" s="1383">
        <f t="shared" si="764"/>
        <v>0</v>
      </c>
      <c r="W398" s="1383">
        <f t="shared" si="764"/>
        <v>0</v>
      </c>
      <c r="X398" s="1383">
        <f t="shared" si="764"/>
        <v>0</v>
      </c>
      <c r="Y398" s="1383">
        <f t="shared" si="526"/>
        <v>0</v>
      </c>
      <c r="Z398" s="1383">
        <f t="shared" si="527"/>
        <v>0</v>
      </c>
      <c r="AA398" s="1383">
        <f t="shared" si="528"/>
        <v>0</v>
      </c>
      <c r="AB398" s="1383">
        <f t="shared" si="529"/>
        <v>0</v>
      </c>
      <c r="AC398" s="5">
        <f t="shared" si="530"/>
        <v>5</v>
      </c>
      <c r="AD398" s="1383">
        <f t="shared" si="531"/>
        <v>0</v>
      </c>
      <c r="AE398" s="1383">
        <f t="shared" si="532"/>
        <v>0</v>
      </c>
      <c r="AF398" s="1305" t="e">
        <f t="shared" si="533"/>
        <v>#DIV/0!</v>
      </c>
      <c r="AG398" s="1305" t="e">
        <f t="shared" si="534"/>
        <v>#DIV/0!</v>
      </c>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row>
    <row r="399" spans="1:57" ht="14.25" customHeight="1">
      <c r="A399" s="1376">
        <v>44202</v>
      </c>
      <c r="B399" s="1301"/>
      <c r="C399" s="1302"/>
      <c r="D399" s="1376">
        <v>43837</v>
      </c>
      <c r="E399" s="1357"/>
      <c r="F399" s="5"/>
      <c r="G399" s="5"/>
      <c r="H399" s="1302"/>
      <c r="I399" s="1303"/>
      <c r="J399" s="1301"/>
      <c r="K399" s="1376"/>
      <c r="L399" s="1302"/>
      <c r="M399" s="1382">
        <f t="shared" si="523"/>
        <v>44203</v>
      </c>
      <c r="N399" s="1354">
        <f t="shared" si="520"/>
        <v>0</v>
      </c>
      <c r="O399" s="1383">
        <f t="shared" ref="O399:S399" si="765">$AD399*O$27</f>
        <v>0</v>
      </c>
      <c r="P399" s="1383">
        <f t="shared" si="765"/>
        <v>0</v>
      </c>
      <c r="Q399" s="1383">
        <f t="shared" si="765"/>
        <v>0</v>
      </c>
      <c r="R399" s="1383">
        <f t="shared" si="765"/>
        <v>0</v>
      </c>
      <c r="S399" s="1383">
        <f t="shared" si="765"/>
        <v>0</v>
      </c>
      <c r="T399" s="1383">
        <f t="shared" ref="T399:X399" si="766">$AE399*T$27</f>
        <v>0</v>
      </c>
      <c r="U399" s="1383">
        <f t="shared" si="766"/>
        <v>0</v>
      </c>
      <c r="V399" s="1383">
        <f t="shared" si="766"/>
        <v>0</v>
      </c>
      <c r="W399" s="1383">
        <f t="shared" si="766"/>
        <v>0</v>
      </c>
      <c r="X399" s="1383">
        <f t="shared" si="766"/>
        <v>0</v>
      </c>
      <c r="Y399" s="1383">
        <f t="shared" si="526"/>
        <v>0</v>
      </c>
      <c r="Z399" s="1383">
        <f t="shared" si="527"/>
        <v>0</v>
      </c>
      <c r="AA399" s="1383">
        <f t="shared" si="528"/>
        <v>0</v>
      </c>
      <c r="AB399" s="1383">
        <f t="shared" si="529"/>
        <v>0</v>
      </c>
      <c r="AC399" s="5">
        <f t="shared" si="530"/>
        <v>6</v>
      </c>
      <c r="AD399" s="1383">
        <f t="shared" si="531"/>
        <v>0</v>
      </c>
      <c r="AE399" s="1383">
        <f t="shared" si="532"/>
        <v>0</v>
      </c>
      <c r="AF399" s="1305" t="e">
        <f t="shared" si="533"/>
        <v>#DIV/0!</v>
      </c>
      <c r="AG399" s="1305" t="e">
        <f t="shared" si="534"/>
        <v>#DIV/0!</v>
      </c>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row>
    <row r="400" spans="1:57" ht="14.25" customHeight="1">
      <c r="A400" s="1376">
        <v>44203</v>
      </c>
      <c r="B400" s="1301"/>
      <c r="C400" s="1302"/>
      <c r="D400" s="1376">
        <v>43838</v>
      </c>
      <c r="E400" s="1357"/>
      <c r="F400" s="5"/>
      <c r="G400" s="5"/>
      <c r="H400" s="1302"/>
      <c r="I400" s="1303"/>
      <c r="J400" s="1301"/>
      <c r="K400" s="1376"/>
      <c r="L400" s="1302"/>
      <c r="M400" s="1382">
        <f t="shared" si="523"/>
        <v>44204</v>
      </c>
      <c r="N400" s="1354">
        <f t="shared" si="520"/>
        <v>0</v>
      </c>
      <c r="O400" s="1383">
        <f t="shared" ref="O400:S400" si="767">$AD400*O$27</f>
        <v>0</v>
      </c>
      <c r="P400" s="1383">
        <f t="shared" si="767"/>
        <v>0</v>
      </c>
      <c r="Q400" s="1383">
        <f t="shared" si="767"/>
        <v>0</v>
      </c>
      <c r="R400" s="1383">
        <f t="shared" si="767"/>
        <v>0</v>
      </c>
      <c r="S400" s="1383">
        <f t="shared" si="767"/>
        <v>0</v>
      </c>
      <c r="T400" s="1383">
        <f t="shared" ref="T400:X400" si="768">$AE400*T$27</f>
        <v>0</v>
      </c>
      <c r="U400" s="1383">
        <f t="shared" si="768"/>
        <v>0</v>
      </c>
      <c r="V400" s="1383">
        <f t="shared" si="768"/>
        <v>0</v>
      </c>
      <c r="W400" s="1383">
        <f t="shared" si="768"/>
        <v>0</v>
      </c>
      <c r="X400" s="1383">
        <f t="shared" si="768"/>
        <v>0</v>
      </c>
      <c r="Y400" s="1383">
        <f t="shared" si="526"/>
        <v>0</v>
      </c>
      <c r="Z400" s="1383">
        <f t="shared" si="527"/>
        <v>0</v>
      </c>
      <c r="AA400" s="1383">
        <f t="shared" si="528"/>
        <v>0</v>
      </c>
      <c r="AB400" s="1383">
        <f t="shared" si="529"/>
        <v>0</v>
      </c>
      <c r="AC400" s="5">
        <f t="shared" si="530"/>
        <v>7</v>
      </c>
      <c r="AD400" s="1383">
        <f t="shared" si="531"/>
        <v>0</v>
      </c>
      <c r="AE400" s="1383">
        <f t="shared" si="532"/>
        <v>0</v>
      </c>
      <c r="AF400" s="1305" t="e">
        <f t="shared" si="533"/>
        <v>#DIV/0!</v>
      </c>
      <c r="AG400" s="1305" t="e">
        <f t="shared" si="534"/>
        <v>#DIV/0!</v>
      </c>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row>
    <row r="401" spans="1:57" ht="14.25" customHeight="1">
      <c r="A401" s="1376">
        <v>44204</v>
      </c>
      <c r="B401" s="1301"/>
      <c r="C401" s="1302"/>
      <c r="D401" s="1376">
        <v>43839</v>
      </c>
      <c r="E401" s="1357"/>
      <c r="F401" s="5"/>
      <c r="G401" s="5"/>
      <c r="H401" s="1302"/>
      <c r="I401" s="1303"/>
      <c r="J401" s="1301"/>
      <c r="K401" s="1376"/>
      <c r="L401" s="1302"/>
      <c r="M401" s="1382">
        <f t="shared" si="523"/>
        <v>44205</v>
      </c>
      <c r="N401" s="1354">
        <f t="shared" si="520"/>
        <v>0</v>
      </c>
      <c r="O401" s="1383">
        <f t="shared" ref="O401:S401" si="769">$AD401*O$27</f>
        <v>0</v>
      </c>
      <c r="P401" s="1383">
        <f t="shared" si="769"/>
        <v>0</v>
      </c>
      <c r="Q401" s="1383">
        <f t="shared" si="769"/>
        <v>0</v>
      </c>
      <c r="R401" s="1383">
        <f t="shared" si="769"/>
        <v>0</v>
      </c>
      <c r="S401" s="1383">
        <f t="shared" si="769"/>
        <v>0</v>
      </c>
      <c r="T401" s="1383">
        <f t="shared" ref="T401:X401" si="770">$AE401*T$27</f>
        <v>0</v>
      </c>
      <c r="U401" s="1383">
        <f t="shared" si="770"/>
        <v>0</v>
      </c>
      <c r="V401" s="1383">
        <f t="shared" si="770"/>
        <v>0</v>
      </c>
      <c r="W401" s="1383">
        <f t="shared" si="770"/>
        <v>0</v>
      </c>
      <c r="X401" s="1383">
        <f t="shared" si="770"/>
        <v>0</v>
      </c>
      <c r="Y401" s="1383">
        <f t="shared" si="526"/>
        <v>0</v>
      </c>
      <c r="Z401" s="1383">
        <f t="shared" si="527"/>
        <v>0</v>
      </c>
      <c r="AA401" s="1383">
        <f t="shared" si="528"/>
        <v>0</v>
      </c>
      <c r="AB401" s="1383">
        <f t="shared" si="529"/>
        <v>0</v>
      </c>
      <c r="AC401" s="5">
        <f t="shared" si="530"/>
        <v>8</v>
      </c>
      <c r="AD401" s="1383">
        <f t="shared" si="531"/>
        <v>0</v>
      </c>
      <c r="AE401" s="1383">
        <f t="shared" si="532"/>
        <v>0</v>
      </c>
      <c r="AF401" s="1305" t="e">
        <f t="shared" si="533"/>
        <v>#DIV/0!</v>
      </c>
      <c r="AG401" s="1305" t="e">
        <f t="shared" si="534"/>
        <v>#DIV/0!</v>
      </c>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row>
    <row r="402" spans="1:57" ht="14.25" customHeight="1">
      <c r="A402" s="1376">
        <v>44205</v>
      </c>
      <c r="B402" s="1301"/>
      <c r="C402" s="1302"/>
      <c r="D402" s="1376">
        <v>43840</v>
      </c>
      <c r="E402" s="1357"/>
      <c r="F402" s="5"/>
      <c r="G402" s="5"/>
      <c r="H402" s="1302"/>
      <c r="I402" s="1303"/>
      <c r="J402" s="1301"/>
      <c r="K402" s="1376"/>
      <c r="L402" s="1302"/>
      <c r="M402" s="1382">
        <f t="shared" si="523"/>
        <v>44206</v>
      </c>
      <c r="N402" s="1354">
        <f t="shared" si="520"/>
        <v>0</v>
      </c>
      <c r="O402" s="1383">
        <f t="shared" ref="O402:S402" si="771">$AD402*O$27</f>
        <v>0</v>
      </c>
      <c r="P402" s="1383">
        <f t="shared" si="771"/>
        <v>0</v>
      </c>
      <c r="Q402" s="1383">
        <f t="shared" si="771"/>
        <v>0</v>
      </c>
      <c r="R402" s="1383">
        <f t="shared" si="771"/>
        <v>0</v>
      </c>
      <c r="S402" s="1383">
        <f t="shared" si="771"/>
        <v>0</v>
      </c>
      <c r="T402" s="1383">
        <f t="shared" ref="T402:X402" si="772">$AE402*T$27</f>
        <v>0</v>
      </c>
      <c r="U402" s="1383">
        <f t="shared" si="772"/>
        <v>0</v>
      </c>
      <c r="V402" s="1383">
        <f t="shared" si="772"/>
        <v>0</v>
      </c>
      <c r="W402" s="1383">
        <f t="shared" si="772"/>
        <v>0</v>
      </c>
      <c r="X402" s="1383">
        <f t="shared" si="772"/>
        <v>0</v>
      </c>
      <c r="Y402" s="1383">
        <f t="shared" si="526"/>
        <v>0</v>
      </c>
      <c r="Z402" s="1383">
        <f t="shared" si="527"/>
        <v>0</v>
      </c>
      <c r="AA402" s="1383">
        <f t="shared" si="528"/>
        <v>0</v>
      </c>
      <c r="AB402" s="1383">
        <f t="shared" si="529"/>
        <v>0</v>
      </c>
      <c r="AC402" s="5">
        <f t="shared" si="530"/>
        <v>9</v>
      </c>
      <c r="AD402" s="1383">
        <f t="shared" si="531"/>
        <v>0</v>
      </c>
      <c r="AE402" s="1383">
        <f t="shared" si="532"/>
        <v>0</v>
      </c>
      <c r="AF402" s="1305" t="e">
        <f t="shared" si="533"/>
        <v>#DIV/0!</v>
      </c>
      <c r="AG402" s="1305" t="e">
        <f t="shared" si="534"/>
        <v>#DIV/0!</v>
      </c>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row>
    <row r="403" spans="1:57" ht="14.25" customHeight="1">
      <c r="A403" s="1376">
        <v>44206</v>
      </c>
      <c r="B403" s="1301"/>
      <c r="C403" s="1302"/>
      <c r="D403" s="1376">
        <v>43841</v>
      </c>
      <c r="E403" s="1357"/>
      <c r="F403" s="5"/>
      <c r="G403" s="5"/>
      <c r="H403" s="1302"/>
      <c r="I403" s="1303"/>
      <c r="J403" s="1301"/>
      <c r="K403" s="1376"/>
      <c r="L403" s="1302"/>
      <c r="M403" s="1382">
        <f t="shared" si="523"/>
        <v>44207</v>
      </c>
      <c r="N403" s="1354">
        <f t="shared" si="520"/>
        <v>0</v>
      </c>
      <c r="O403" s="1383">
        <f t="shared" ref="O403:S403" si="773">$AD403*O$27</f>
        <v>0</v>
      </c>
      <c r="P403" s="1383">
        <f t="shared" si="773"/>
        <v>0</v>
      </c>
      <c r="Q403" s="1383">
        <f t="shared" si="773"/>
        <v>0</v>
      </c>
      <c r="R403" s="1383">
        <f t="shared" si="773"/>
        <v>0</v>
      </c>
      <c r="S403" s="1383">
        <f t="shared" si="773"/>
        <v>0</v>
      </c>
      <c r="T403" s="1383">
        <f t="shared" ref="T403:X403" si="774">$AE403*T$27</f>
        <v>0</v>
      </c>
      <c r="U403" s="1383">
        <f t="shared" si="774"/>
        <v>0</v>
      </c>
      <c r="V403" s="1383">
        <f t="shared" si="774"/>
        <v>0</v>
      </c>
      <c r="W403" s="1383">
        <f t="shared" si="774"/>
        <v>0</v>
      </c>
      <c r="X403" s="1383">
        <f t="shared" si="774"/>
        <v>0</v>
      </c>
      <c r="Y403" s="1383">
        <f t="shared" si="526"/>
        <v>0</v>
      </c>
      <c r="Z403" s="1383">
        <f t="shared" si="527"/>
        <v>0</v>
      </c>
      <c r="AA403" s="1383">
        <f t="shared" si="528"/>
        <v>0</v>
      </c>
      <c r="AB403" s="1383">
        <f t="shared" si="529"/>
        <v>0</v>
      </c>
      <c r="AC403" s="5">
        <f t="shared" si="530"/>
        <v>10</v>
      </c>
      <c r="AD403" s="1383">
        <f t="shared" si="531"/>
        <v>0</v>
      </c>
      <c r="AE403" s="1383">
        <f t="shared" si="532"/>
        <v>0</v>
      </c>
      <c r="AF403" s="1305" t="e">
        <f t="shared" si="533"/>
        <v>#DIV/0!</v>
      </c>
      <c r="AG403" s="1305" t="e">
        <f t="shared" si="534"/>
        <v>#DIV/0!</v>
      </c>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row>
    <row r="404" spans="1:57" ht="14.25" customHeight="1">
      <c r="A404" s="1376">
        <v>44207</v>
      </c>
      <c r="B404" s="1301"/>
      <c r="C404" s="1302"/>
      <c r="D404" s="1376">
        <v>43842</v>
      </c>
      <c r="E404" s="1357"/>
      <c r="F404" s="5"/>
      <c r="G404" s="5"/>
      <c r="H404" s="1302"/>
      <c r="I404" s="1303"/>
      <c r="J404" s="1301"/>
      <c r="K404" s="1376"/>
      <c r="L404" s="1302"/>
      <c r="M404" s="1382">
        <f t="shared" si="523"/>
        <v>44208</v>
      </c>
      <c r="N404" s="1354">
        <f t="shared" si="520"/>
        <v>0</v>
      </c>
      <c r="O404" s="1383">
        <f t="shared" ref="O404:S404" si="775">$AD404*O$27</f>
        <v>0</v>
      </c>
      <c r="P404" s="1383">
        <f t="shared" si="775"/>
        <v>0</v>
      </c>
      <c r="Q404" s="1383">
        <f t="shared" si="775"/>
        <v>0</v>
      </c>
      <c r="R404" s="1383">
        <f t="shared" si="775"/>
        <v>0</v>
      </c>
      <c r="S404" s="1383">
        <f t="shared" si="775"/>
        <v>0</v>
      </c>
      <c r="T404" s="1383">
        <f t="shared" ref="T404:X404" si="776">$AE404*T$27</f>
        <v>0</v>
      </c>
      <c r="U404" s="1383">
        <f t="shared" si="776"/>
        <v>0</v>
      </c>
      <c r="V404" s="1383">
        <f t="shared" si="776"/>
        <v>0</v>
      </c>
      <c r="W404" s="1383">
        <f t="shared" si="776"/>
        <v>0</v>
      </c>
      <c r="X404" s="1383">
        <f t="shared" si="776"/>
        <v>0</v>
      </c>
      <c r="Y404" s="1383">
        <f t="shared" si="526"/>
        <v>0</v>
      </c>
      <c r="Z404" s="1383">
        <f t="shared" si="527"/>
        <v>0</v>
      </c>
      <c r="AA404" s="1383">
        <f t="shared" si="528"/>
        <v>0</v>
      </c>
      <c r="AB404" s="1383">
        <f t="shared" si="529"/>
        <v>0</v>
      </c>
      <c r="AC404" s="5">
        <f t="shared" si="530"/>
        <v>11</v>
      </c>
      <c r="AD404" s="1383">
        <f t="shared" si="531"/>
        <v>0</v>
      </c>
      <c r="AE404" s="1383">
        <f t="shared" si="532"/>
        <v>0</v>
      </c>
      <c r="AF404" s="1305" t="e">
        <f t="shared" si="533"/>
        <v>#DIV/0!</v>
      </c>
      <c r="AG404" s="1305" t="e">
        <f t="shared" si="534"/>
        <v>#DIV/0!</v>
      </c>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row>
    <row r="405" spans="1:57" ht="14.25" customHeight="1">
      <c r="A405" s="1376">
        <v>44208</v>
      </c>
      <c r="B405" s="1301"/>
      <c r="C405" s="1302"/>
      <c r="D405" s="1376">
        <v>43843</v>
      </c>
      <c r="E405" s="1357"/>
      <c r="F405" s="5"/>
      <c r="G405" s="5"/>
      <c r="H405" s="1302"/>
      <c r="I405" s="1303"/>
      <c r="J405" s="1301"/>
      <c r="K405" s="1376"/>
      <c r="L405" s="1302"/>
      <c r="M405" s="1382">
        <f t="shared" si="523"/>
        <v>44209</v>
      </c>
      <c r="N405" s="1354">
        <f t="shared" si="520"/>
        <v>0</v>
      </c>
      <c r="O405" s="1383">
        <f t="shared" ref="O405:S405" si="777">$AD405*O$27</f>
        <v>0</v>
      </c>
      <c r="P405" s="1383">
        <f t="shared" si="777"/>
        <v>0</v>
      </c>
      <c r="Q405" s="1383">
        <f t="shared" si="777"/>
        <v>0</v>
      </c>
      <c r="R405" s="1383">
        <f t="shared" si="777"/>
        <v>0</v>
      </c>
      <c r="S405" s="1383">
        <f t="shared" si="777"/>
        <v>0</v>
      </c>
      <c r="T405" s="1383">
        <f t="shared" ref="T405:X405" si="778">$AE405*T$27</f>
        <v>0</v>
      </c>
      <c r="U405" s="1383">
        <f t="shared" si="778"/>
        <v>0</v>
      </c>
      <c r="V405" s="1383">
        <f t="shared" si="778"/>
        <v>0</v>
      </c>
      <c r="W405" s="1383">
        <f t="shared" si="778"/>
        <v>0</v>
      </c>
      <c r="X405" s="1383">
        <f t="shared" si="778"/>
        <v>0</v>
      </c>
      <c r="Y405" s="1383">
        <f t="shared" si="526"/>
        <v>0</v>
      </c>
      <c r="Z405" s="1383">
        <f t="shared" si="527"/>
        <v>0</v>
      </c>
      <c r="AA405" s="1383">
        <f t="shared" si="528"/>
        <v>0</v>
      </c>
      <c r="AB405" s="1383">
        <f t="shared" si="529"/>
        <v>0</v>
      </c>
      <c r="AC405" s="5">
        <f t="shared" si="530"/>
        <v>12</v>
      </c>
      <c r="AD405" s="1383">
        <f t="shared" si="531"/>
        <v>0</v>
      </c>
      <c r="AE405" s="1383">
        <f t="shared" si="532"/>
        <v>0</v>
      </c>
      <c r="AF405" s="1305" t="e">
        <f t="shared" si="533"/>
        <v>#DIV/0!</v>
      </c>
      <c r="AG405" s="1305" t="e">
        <f t="shared" si="534"/>
        <v>#DIV/0!</v>
      </c>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row>
    <row r="406" spans="1:57" ht="14.25" customHeight="1">
      <c r="A406" s="1376">
        <v>44209</v>
      </c>
      <c r="B406" s="1301"/>
      <c r="C406" s="1302"/>
      <c r="D406" s="1376">
        <v>43844</v>
      </c>
      <c r="E406" s="1357"/>
      <c r="F406" s="5"/>
      <c r="G406" s="5"/>
      <c r="H406" s="1302"/>
      <c r="I406" s="1303"/>
      <c r="J406" s="1301"/>
      <c r="K406" s="1376"/>
      <c r="L406" s="1302"/>
      <c r="M406" s="1382">
        <f t="shared" si="523"/>
        <v>44210</v>
      </c>
      <c r="N406" s="1354">
        <f t="shared" si="520"/>
        <v>0</v>
      </c>
      <c r="O406" s="1383">
        <f t="shared" ref="O406:S406" si="779">$AD406*O$27</f>
        <v>0</v>
      </c>
      <c r="P406" s="1383">
        <f t="shared" si="779"/>
        <v>0</v>
      </c>
      <c r="Q406" s="1383">
        <f t="shared" si="779"/>
        <v>0</v>
      </c>
      <c r="R406" s="1383">
        <f t="shared" si="779"/>
        <v>0</v>
      </c>
      <c r="S406" s="1383">
        <f t="shared" si="779"/>
        <v>0</v>
      </c>
      <c r="T406" s="1383">
        <f t="shared" ref="T406:X406" si="780">$AE406*T$27</f>
        <v>0</v>
      </c>
      <c r="U406" s="1383">
        <f t="shared" si="780"/>
        <v>0</v>
      </c>
      <c r="V406" s="1383">
        <f t="shared" si="780"/>
        <v>0</v>
      </c>
      <c r="W406" s="1383">
        <f t="shared" si="780"/>
        <v>0</v>
      </c>
      <c r="X406" s="1383">
        <f t="shared" si="780"/>
        <v>0</v>
      </c>
      <c r="Y406" s="1383">
        <f t="shared" si="526"/>
        <v>0</v>
      </c>
      <c r="Z406" s="1383">
        <f t="shared" si="527"/>
        <v>0</v>
      </c>
      <c r="AA406" s="1383">
        <f t="shared" si="528"/>
        <v>0</v>
      </c>
      <c r="AB406" s="1383">
        <f t="shared" si="529"/>
        <v>0</v>
      </c>
      <c r="AC406" s="5">
        <f t="shared" si="530"/>
        <v>13</v>
      </c>
      <c r="AD406" s="1383">
        <f t="shared" si="531"/>
        <v>0</v>
      </c>
      <c r="AE406" s="1383">
        <f t="shared" si="532"/>
        <v>0</v>
      </c>
      <c r="AF406" s="1305" t="e">
        <f t="shared" si="533"/>
        <v>#DIV/0!</v>
      </c>
      <c r="AG406" s="1305" t="e">
        <f t="shared" si="534"/>
        <v>#DIV/0!</v>
      </c>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row>
    <row r="407" spans="1:57" ht="14.25" customHeight="1">
      <c r="A407" s="1376">
        <v>44210</v>
      </c>
      <c r="B407" s="1301"/>
      <c r="C407" s="1302"/>
      <c r="D407" s="1376">
        <v>43845</v>
      </c>
      <c r="E407" s="1357"/>
      <c r="F407" s="5"/>
      <c r="G407" s="5"/>
      <c r="H407" s="1302"/>
      <c r="I407" s="1303"/>
      <c r="J407" s="1301"/>
      <c r="K407" s="1376"/>
      <c r="L407" s="1302"/>
      <c r="M407" s="1382">
        <f t="shared" si="523"/>
        <v>44211</v>
      </c>
      <c r="N407" s="1354">
        <f t="shared" si="520"/>
        <v>0</v>
      </c>
      <c r="O407" s="1383">
        <f t="shared" ref="O407:S407" si="781">$AD407*O$27</f>
        <v>0</v>
      </c>
      <c r="P407" s="1383">
        <f t="shared" si="781"/>
        <v>0</v>
      </c>
      <c r="Q407" s="1383">
        <f t="shared" si="781"/>
        <v>0</v>
      </c>
      <c r="R407" s="1383">
        <f t="shared" si="781"/>
        <v>0</v>
      </c>
      <c r="S407" s="1383">
        <f t="shared" si="781"/>
        <v>0</v>
      </c>
      <c r="T407" s="1383">
        <f t="shared" ref="T407:X407" si="782">$AE407*T$27</f>
        <v>0</v>
      </c>
      <c r="U407" s="1383">
        <f t="shared" si="782"/>
        <v>0</v>
      </c>
      <c r="V407" s="1383">
        <f t="shared" si="782"/>
        <v>0</v>
      </c>
      <c r="W407" s="1383">
        <f t="shared" si="782"/>
        <v>0</v>
      </c>
      <c r="X407" s="1383">
        <f t="shared" si="782"/>
        <v>0</v>
      </c>
      <c r="Y407" s="1383">
        <f t="shared" si="526"/>
        <v>0</v>
      </c>
      <c r="Z407" s="1383">
        <f t="shared" si="527"/>
        <v>0</v>
      </c>
      <c r="AA407" s="1383">
        <f t="shared" si="528"/>
        <v>0</v>
      </c>
      <c r="AB407" s="1383">
        <f t="shared" si="529"/>
        <v>0</v>
      </c>
      <c r="AC407" s="5">
        <f t="shared" si="530"/>
        <v>14</v>
      </c>
      <c r="AD407" s="1383">
        <f t="shared" si="531"/>
        <v>0</v>
      </c>
      <c r="AE407" s="1383">
        <f t="shared" si="532"/>
        <v>0</v>
      </c>
      <c r="AF407" s="1305" t="e">
        <f t="shared" si="533"/>
        <v>#DIV/0!</v>
      </c>
      <c r="AG407" s="1305" t="e">
        <f t="shared" si="534"/>
        <v>#DIV/0!</v>
      </c>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row>
    <row r="408" spans="1:57" ht="14.25" customHeight="1">
      <c r="A408" s="1376">
        <v>44211</v>
      </c>
      <c r="B408" s="1301"/>
      <c r="C408" s="1302"/>
      <c r="D408" s="1376">
        <v>43846</v>
      </c>
      <c r="E408" s="1357"/>
      <c r="F408" s="5"/>
      <c r="G408" s="5"/>
      <c r="H408" s="1302"/>
      <c r="I408" s="1303"/>
      <c r="J408" s="1301"/>
      <c r="K408" s="1376"/>
      <c r="L408" s="1302"/>
      <c r="M408" s="1382">
        <f t="shared" si="523"/>
        <v>44212</v>
      </c>
      <c r="N408" s="1354">
        <f t="shared" si="520"/>
        <v>0</v>
      </c>
      <c r="O408" s="1383">
        <f t="shared" ref="O408:S408" si="783">$AD408*O$27</f>
        <v>0</v>
      </c>
      <c r="P408" s="1383">
        <f t="shared" si="783"/>
        <v>0</v>
      </c>
      <c r="Q408" s="1383">
        <f t="shared" si="783"/>
        <v>0</v>
      </c>
      <c r="R408" s="1383">
        <f t="shared" si="783"/>
        <v>0</v>
      </c>
      <c r="S408" s="1383">
        <f t="shared" si="783"/>
        <v>0</v>
      </c>
      <c r="T408" s="1383">
        <f t="shared" ref="T408:X408" si="784">$AE408*T$27</f>
        <v>0</v>
      </c>
      <c r="U408" s="1383">
        <f t="shared" si="784"/>
        <v>0</v>
      </c>
      <c r="V408" s="1383">
        <f t="shared" si="784"/>
        <v>0</v>
      </c>
      <c r="W408" s="1383">
        <f t="shared" si="784"/>
        <v>0</v>
      </c>
      <c r="X408" s="1383">
        <f t="shared" si="784"/>
        <v>0</v>
      </c>
      <c r="Y408" s="1383">
        <f t="shared" si="526"/>
        <v>0</v>
      </c>
      <c r="Z408" s="1383">
        <f t="shared" si="527"/>
        <v>0</v>
      </c>
      <c r="AA408" s="1383">
        <f t="shared" si="528"/>
        <v>0</v>
      </c>
      <c r="AB408" s="1383">
        <f t="shared" si="529"/>
        <v>0</v>
      </c>
      <c r="AC408" s="5">
        <f t="shared" si="530"/>
        <v>15</v>
      </c>
      <c r="AD408" s="1383">
        <f t="shared" si="531"/>
        <v>0</v>
      </c>
      <c r="AE408" s="1383">
        <f t="shared" si="532"/>
        <v>0</v>
      </c>
      <c r="AF408" s="1305" t="e">
        <f t="shared" si="533"/>
        <v>#DIV/0!</v>
      </c>
      <c r="AG408" s="1305" t="e">
        <f t="shared" si="534"/>
        <v>#DIV/0!</v>
      </c>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row>
    <row r="409" spans="1:57" ht="14.25" customHeight="1">
      <c r="A409" s="1376">
        <v>44212</v>
      </c>
      <c r="B409" s="1301"/>
      <c r="C409" s="1302"/>
      <c r="D409" s="1376">
        <v>43847</v>
      </c>
      <c r="E409" s="1357"/>
      <c r="F409" s="5"/>
      <c r="G409" s="5"/>
      <c r="H409" s="1302"/>
      <c r="I409" s="1303"/>
      <c r="J409" s="1301"/>
      <c r="K409" s="1376"/>
      <c r="L409" s="1302"/>
      <c r="M409" s="1382">
        <f t="shared" si="523"/>
        <v>44213</v>
      </c>
      <c r="N409" s="1354">
        <f t="shared" si="520"/>
        <v>0</v>
      </c>
      <c r="O409" s="1383">
        <f t="shared" ref="O409:S409" si="785">$AD409*O$27</f>
        <v>0</v>
      </c>
      <c r="P409" s="1383">
        <f t="shared" si="785"/>
        <v>0</v>
      </c>
      <c r="Q409" s="1383">
        <f t="shared" si="785"/>
        <v>0</v>
      </c>
      <c r="R409" s="1383">
        <f t="shared" si="785"/>
        <v>0</v>
      </c>
      <c r="S409" s="1383">
        <f t="shared" si="785"/>
        <v>0</v>
      </c>
      <c r="T409" s="1383">
        <f t="shared" ref="T409:X409" si="786">$AE409*T$27</f>
        <v>0</v>
      </c>
      <c r="U409" s="1383">
        <f t="shared" si="786"/>
        <v>0</v>
      </c>
      <c r="V409" s="1383">
        <f t="shared" si="786"/>
        <v>0</v>
      </c>
      <c r="W409" s="1383">
        <f t="shared" si="786"/>
        <v>0</v>
      </c>
      <c r="X409" s="1383">
        <f t="shared" si="786"/>
        <v>0</v>
      </c>
      <c r="Y409" s="1383">
        <f t="shared" si="526"/>
        <v>0</v>
      </c>
      <c r="Z409" s="1383">
        <f t="shared" si="527"/>
        <v>0</v>
      </c>
      <c r="AA409" s="1383">
        <f t="shared" si="528"/>
        <v>0</v>
      </c>
      <c r="AB409" s="1383">
        <f t="shared" si="529"/>
        <v>0</v>
      </c>
      <c r="AC409" s="5">
        <f t="shared" si="530"/>
        <v>16</v>
      </c>
      <c r="AD409" s="1383">
        <f t="shared" si="531"/>
        <v>0</v>
      </c>
      <c r="AE409" s="1383">
        <f t="shared" si="532"/>
        <v>0</v>
      </c>
      <c r="AF409" s="1305" t="e">
        <f t="shared" si="533"/>
        <v>#DIV/0!</v>
      </c>
      <c r="AG409" s="1305" t="e">
        <f t="shared" si="534"/>
        <v>#DIV/0!</v>
      </c>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row>
    <row r="410" spans="1:57" ht="14.25" customHeight="1">
      <c r="A410" s="1376">
        <v>44213</v>
      </c>
      <c r="B410" s="1301"/>
      <c r="C410" s="1302"/>
      <c r="D410" s="1376">
        <v>43848</v>
      </c>
      <c r="E410" s="1357"/>
      <c r="F410" s="5"/>
      <c r="G410" s="5"/>
      <c r="H410" s="1302"/>
      <c r="I410" s="1303"/>
      <c r="J410" s="1301"/>
      <c r="K410" s="1376"/>
      <c r="L410" s="1302"/>
      <c r="M410" s="1382">
        <f t="shared" si="523"/>
        <v>44214</v>
      </c>
      <c r="N410" s="1354">
        <f t="shared" si="520"/>
        <v>0</v>
      </c>
      <c r="O410" s="1383">
        <f t="shared" ref="O410:S410" si="787">$AD410*O$27</f>
        <v>0</v>
      </c>
      <c r="P410" s="1383">
        <f t="shared" si="787"/>
        <v>0</v>
      </c>
      <c r="Q410" s="1383">
        <f t="shared" si="787"/>
        <v>0</v>
      </c>
      <c r="R410" s="1383">
        <f t="shared" si="787"/>
        <v>0</v>
      </c>
      <c r="S410" s="1383">
        <f t="shared" si="787"/>
        <v>0</v>
      </c>
      <c r="T410" s="1383">
        <f t="shared" ref="T410:X410" si="788">$AE410*T$27</f>
        <v>0</v>
      </c>
      <c r="U410" s="1383">
        <f t="shared" si="788"/>
        <v>0</v>
      </c>
      <c r="V410" s="1383">
        <f t="shared" si="788"/>
        <v>0</v>
      </c>
      <c r="W410" s="1383">
        <f t="shared" si="788"/>
        <v>0</v>
      </c>
      <c r="X410" s="1383">
        <f t="shared" si="788"/>
        <v>0</v>
      </c>
      <c r="Y410" s="1383">
        <f t="shared" si="526"/>
        <v>0</v>
      </c>
      <c r="Z410" s="1383">
        <f t="shared" si="527"/>
        <v>0</v>
      </c>
      <c r="AA410" s="1383">
        <f t="shared" si="528"/>
        <v>0</v>
      </c>
      <c r="AB410" s="1383">
        <f t="shared" si="529"/>
        <v>0</v>
      </c>
      <c r="AC410" s="5">
        <f t="shared" si="530"/>
        <v>17</v>
      </c>
      <c r="AD410" s="1383">
        <f t="shared" si="531"/>
        <v>0</v>
      </c>
      <c r="AE410" s="1383">
        <f t="shared" si="532"/>
        <v>0</v>
      </c>
      <c r="AF410" s="1305" t="e">
        <f t="shared" si="533"/>
        <v>#DIV/0!</v>
      </c>
      <c r="AG410" s="1305" t="e">
        <f t="shared" si="534"/>
        <v>#DIV/0!</v>
      </c>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row>
    <row r="411" spans="1:57" ht="14.25" customHeight="1">
      <c r="A411" s="1376">
        <v>44214</v>
      </c>
      <c r="B411" s="1301"/>
      <c r="C411" s="1302"/>
      <c r="D411" s="1376">
        <v>43849</v>
      </c>
      <c r="E411" s="1357"/>
      <c r="F411" s="5"/>
      <c r="G411" s="5"/>
      <c r="H411" s="1302"/>
      <c r="I411" s="1303"/>
      <c r="J411" s="1301"/>
      <c r="K411" s="1376"/>
      <c r="L411" s="1302"/>
      <c r="M411" s="1382">
        <f t="shared" si="523"/>
        <v>44215</v>
      </c>
      <c r="N411" s="1354">
        <f t="shared" si="520"/>
        <v>0</v>
      </c>
      <c r="O411" s="1383">
        <f t="shared" ref="O411:S411" si="789">$AD411*O$27</f>
        <v>0</v>
      </c>
      <c r="P411" s="1383">
        <f t="shared" si="789"/>
        <v>0</v>
      </c>
      <c r="Q411" s="1383">
        <f t="shared" si="789"/>
        <v>0</v>
      </c>
      <c r="R411" s="1383">
        <f t="shared" si="789"/>
        <v>0</v>
      </c>
      <c r="S411" s="1383">
        <f t="shared" si="789"/>
        <v>0</v>
      </c>
      <c r="T411" s="1383">
        <f t="shared" ref="T411:X411" si="790">$AE411*T$27</f>
        <v>0</v>
      </c>
      <c r="U411" s="1383">
        <f t="shared" si="790"/>
        <v>0</v>
      </c>
      <c r="V411" s="1383">
        <f t="shared" si="790"/>
        <v>0</v>
      </c>
      <c r="W411" s="1383">
        <f t="shared" si="790"/>
        <v>0</v>
      </c>
      <c r="X411" s="1383">
        <f t="shared" si="790"/>
        <v>0</v>
      </c>
      <c r="Y411" s="1383">
        <f t="shared" si="526"/>
        <v>0</v>
      </c>
      <c r="Z411" s="1383">
        <f t="shared" si="527"/>
        <v>0</v>
      </c>
      <c r="AA411" s="1383">
        <f t="shared" si="528"/>
        <v>0</v>
      </c>
      <c r="AB411" s="1383">
        <f t="shared" si="529"/>
        <v>0</v>
      </c>
      <c r="AC411" s="5">
        <f t="shared" si="530"/>
        <v>18</v>
      </c>
      <c r="AD411" s="1383">
        <f t="shared" si="531"/>
        <v>0</v>
      </c>
      <c r="AE411" s="1383">
        <f t="shared" si="532"/>
        <v>0</v>
      </c>
      <c r="AF411" s="1305" t="e">
        <f t="shared" si="533"/>
        <v>#DIV/0!</v>
      </c>
      <c r="AG411" s="1305" t="e">
        <f t="shared" si="534"/>
        <v>#DIV/0!</v>
      </c>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row>
    <row r="412" spans="1:57" ht="14.25" customHeight="1">
      <c r="A412" s="1376">
        <v>44215</v>
      </c>
      <c r="B412" s="1301"/>
      <c r="C412" s="1302"/>
      <c r="D412" s="1376">
        <v>43850</v>
      </c>
      <c r="E412" s="1357"/>
      <c r="F412" s="5"/>
      <c r="G412" s="5"/>
      <c r="H412" s="1302"/>
      <c r="I412" s="1303"/>
      <c r="J412" s="1301"/>
      <c r="K412" s="1376"/>
      <c r="L412" s="1302"/>
      <c r="M412" s="1382">
        <f t="shared" si="523"/>
        <v>44216</v>
      </c>
      <c r="N412" s="1354">
        <f t="shared" si="520"/>
        <v>0</v>
      </c>
      <c r="O412" s="1383">
        <f t="shared" ref="O412:S412" si="791">$AD412*O$27</f>
        <v>0</v>
      </c>
      <c r="P412" s="1383">
        <f t="shared" si="791"/>
        <v>0</v>
      </c>
      <c r="Q412" s="1383">
        <f t="shared" si="791"/>
        <v>0</v>
      </c>
      <c r="R412" s="1383">
        <f t="shared" si="791"/>
        <v>0</v>
      </c>
      <c r="S412" s="1383">
        <f t="shared" si="791"/>
        <v>0</v>
      </c>
      <c r="T412" s="1383">
        <f t="shared" ref="T412:X412" si="792">$AE412*T$27</f>
        <v>0</v>
      </c>
      <c r="U412" s="1383">
        <f t="shared" si="792"/>
        <v>0</v>
      </c>
      <c r="V412" s="1383">
        <f t="shared" si="792"/>
        <v>0</v>
      </c>
      <c r="W412" s="1383">
        <f t="shared" si="792"/>
        <v>0</v>
      </c>
      <c r="X412" s="1383">
        <f t="shared" si="792"/>
        <v>0</v>
      </c>
      <c r="Y412" s="1383">
        <f t="shared" si="526"/>
        <v>0</v>
      </c>
      <c r="Z412" s="1383">
        <f t="shared" si="527"/>
        <v>0</v>
      </c>
      <c r="AA412" s="1383">
        <f t="shared" si="528"/>
        <v>0</v>
      </c>
      <c r="AB412" s="1383">
        <f t="shared" si="529"/>
        <v>0</v>
      </c>
      <c r="AC412" s="5">
        <f t="shared" si="530"/>
        <v>19</v>
      </c>
      <c r="AD412" s="1383">
        <f t="shared" si="531"/>
        <v>0</v>
      </c>
      <c r="AE412" s="1383">
        <f t="shared" si="532"/>
        <v>0</v>
      </c>
      <c r="AF412" s="1305" t="e">
        <f t="shared" si="533"/>
        <v>#DIV/0!</v>
      </c>
      <c r="AG412" s="1305" t="e">
        <f t="shared" si="534"/>
        <v>#DIV/0!</v>
      </c>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row>
    <row r="413" spans="1:57" ht="14.25" customHeight="1">
      <c r="A413" s="1376">
        <v>44216</v>
      </c>
      <c r="B413" s="1301"/>
      <c r="C413" s="1302"/>
      <c r="D413" s="1376">
        <v>43851</v>
      </c>
      <c r="E413" s="1357"/>
      <c r="F413" s="5"/>
      <c r="G413" s="5"/>
      <c r="H413" s="1302"/>
      <c r="I413" s="1303"/>
      <c r="J413" s="1301"/>
      <c r="K413" s="1376"/>
      <c r="L413" s="1302"/>
      <c r="M413" s="1382">
        <f t="shared" si="523"/>
        <v>44217</v>
      </c>
      <c r="N413" s="1354">
        <f t="shared" si="520"/>
        <v>0</v>
      </c>
      <c r="O413" s="1383">
        <f t="shared" ref="O413:S413" si="793">$AD413*O$27</f>
        <v>0</v>
      </c>
      <c r="P413" s="1383">
        <f t="shared" si="793"/>
        <v>0</v>
      </c>
      <c r="Q413" s="1383">
        <f t="shared" si="793"/>
        <v>0</v>
      </c>
      <c r="R413" s="1383">
        <f t="shared" si="793"/>
        <v>0</v>
      </c>
      <c r="S413" s="1383">
        <f t="shared" si="793"/>
        <v>0</v>
      </c>
      <c r="T413" s="1383">
        <f t="shared" ref="T413:X413" si="794">$AE413*T$27</f>
        <v>0</v>
      </c>
      <c r="U413" s="1383">
        <f t="shared" si="794"/>
        <v>0</v>
      </c>
      <c r="V413" s="1383">
        <f t="shared" si="794"/>
        <v>0</v>
      </c>
      <c r="W413" s="1383">
        <f t="shared" si="794"/>
        <v>0</v>
      </c>
      <c r="X413" s="1383">
        <f t="shared" si="794"/>
        <v>0</v>
      </c>
      <c r="Y413" s="1383">
        <f t="shared" si="526"/>
        <v>0</v>
      </c>
      <c r="Z413" s="1383">
        <f t="shared" si="527"/>
        <v>0</v>
      </c>
      <c r="AA413" s="1383">
        <f t="shared" si="528"/>
        <v>0</v>
      </c>
      <c r="AB413" s="1383">
        <f t="shared" si="529"/>
        <v>0</v>
      </c>
      <c r="AC413" s="5">
        <f t="shared" si="530"/>
        <v>20</v>
      </c>
      <c r="AD413" s="1383">
        <f t="shared" si="531"/>
        <v>0</v>
      </c>
      <c r="AE413" s="1383">
        <f t="shared" si="532"/>
        <v>0</v>
      </c>
      <c r="AF413" s="1305" t="e">
        <f t="shared" si="533"/>
        <v>#DIV/0!</v>
      </c>
      <c r="AG413" s="1305" t="e">
        <f t="shared" si="534"/>
        <v>#DIV/0!</v>
      </c>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row>
    <row r="414" spans="1:57" ht="14.25" customHeight="1">
      <c r="A414" s="1376">
        <v>44217</v>
      </c>
      <c r="B414" s="1301"/>
      <c r="C414" s="1302"/>
      <c r="D414" s="1376">
        <v>43852</v>
      </c>
      <c r="E414" s="1357"/>
      <c r="F414" s="5"/>
      <c r="G414" s="5"/>
      <c r="H414" s="1302"/>
      <c r="I414" s="1303"/>
      <c r="J414" s="1301"/>
      <c r="K414" s="1376"/>
      <c r="L414" s="1302"/>
      <c r="M414" s="1382">
        <f t="shared" si="523"/>
        <v>44218</v>
      </c>
      <c r="N414" s="1354">
        <f t="shared" si="520"/>
        <v>0</v>
      </c>
      <c r="O414" s="1383">
        <f t="shared" ref="O414:S414" si="795">$AD414*O$27</f>
        <v>0</v>
      </c>
      <c r="P414" s="1383">
        <f t="shared" si="795"/>
        <v>0</v>
      </c>
      <c r="Q414" s="1383">
        <f t="shared" si="795"/>
        <v>0</v>
      </c>
      <c r="R414" s="1383">
        <f t="shared" si="795"/>
        <v>0</v>
      </c>
      <c r="S414" s="1383">
        <f t="shared" si="795"/>
        <v>0</v>
      </c>
      <c r="T414" s="1383">
        <f t="shared" ref="T414:X414" si="796">$AE414*T$27</f>
        <v>0</v>
      </c>
      <c r="U414" s="1383">
        <f t="shared" si="796"/>
        <v>0</v>
      </c>
      <c r="V414" s="1383">
        <f t="shared" si="796"/>
        <v>0</v>
      </c>
      <c r="W414" s="1383">
        <f t="shared" si="796"/>
        <v>0</v>
      </c>
      <c r="X414" s="1383">
        <f t="shared" si="796"/>
        <v>0</v>
      </c>
      <c r="Y414" s="1383">
        <f t="shared" si="526"/>
        <v>0</v>
      </c>
      <c r="Z414" s="1383">
        <f t="shared" si="527"/>
        <v>0</v>
      </c>
      <c r="AA414" s="1383">
        <f t="shared" si="528"/>
        <v>0</v>
      </c>
      <c r="AB414" s="1383">
        <f t="shared" si="529"/>
        <v>0</v>
      </c>
      <c r="AC414" s="5">
        <f t="shared" si="530"/>
        <v>21</v>
      </c>
      <c r="AD414" s="1383">
        <f t="shared" si="531"/>
        <v>0</v>
      </c>
      <c r="AE414" s="1383">
        <f t="shared" si="532"/>
        <v>0</v>
      </c>
      <c r="AF414" s="1305" t="e">
        <f t="shared" si="533"/>
        <v>#DIV/0!</v>
      </c>
      <c r="AG414" s="1305" t="e">
        <f t="shared" si="534"/>
        <v>#DIV/0!</v>
      </c>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row>
    <row r="415" spans="1:57" ht="14.25" customHeight="1">
      <c r="A415" s="1376">
        <v>44218</v>
      </c>
      <c r="B415" s="1301"/>
      <c r="C415" s="1302"/>
      <c r="D415" s="1376">
        <v>43853</v>
      </c>
      <c r="E415" s="1357"/>
      <c r="F415" s="5"/>
      <c r="G415" s="5"/>
      <c r="H415" s="1302"/>
      <c r="I415" s="1303"/>
      <c r="J415" s="1301"/>
      <c r="K415" s="1376"/>
      <c r="L415" s="1302"/>
      <c r="M415" s="1382">
        <f t="shared" si="523"/>
        <v>44219</v>
      </c>
      <c r="N415" s="1354">
        <f t="shared" si="520"/>
        <v>0</v>
      </c>
      <c r="O415" s="1383">
        <f t="shared" ref="O415:S415" si="797">$AD415*O$27</f>
        <v>0</v>
      </c>
      <c r="P415" s="1383">
        <f t="shared" si="797"/>
        <v>0</v>
      </c>
      <c r="Q415" s="1383">
        <f t="shared" si="797"/>
        <v>0</v>
      </c>
      <c r="R415" s="1383">
        <f t="shared" si="797"/>
        <v>0</v>
      </c>
      <c r="S415" s="1383">
        <f t="shared" si="797"/>
        <v>0</v>
      </c>
      <c r="T415" s="1383">
        <f t="shared" ref="T415:X415" si="798">$AE415*T$27</f>
        <v>0</v>
      </c>
      <c r="U415" s="1383">
        <f t="shared" si="798"/>
        <v>0</v>
      </c>
      <c r="V415" s="1383">
        <f t="shared" si="798"/>
        <v>0</v>
      </c>
      <c r="W415" s="1383">
        <f t="shared" si="798"/>
        <v>0</v>
      </c>
      <c r="X415" s="1383">
        <f t="shared" si="798"/>
        <v>0</v>
      </c>
      <c r="Y415" s="1383">
        <f t="shared" si="526"/>
        <v>0</v>
      </c>
      <c r="Z415" s="1383">
        <f t="shared" si="527"/>
        <v>0</v>
      </c>
      <c r="AA415" s="1383">
        <f t="shared" si="528"/>
        <v>0</v>
      </c>
      <c r="AB415" s="1383">
        <f t="shared" si="529"/>
        <v>0</v>
      </c>
      <c r="AC415" s="5">
        <f t="shared" si="530"/>
        <v>22</v>
      </c>
      <c r="AD415" s="1383">
        <f t="shared" si="531"/>
        <v>0</v>
      </c>
      <c r="AE415" s="1383">
        <f t="shared" si="532"/>
        <v>0</v>
      </c>
      <c r="AF415" s="1305" t="e">
        <f t="shared" si="533"/>
        <v>#DIV/0!</v>
      </c>
      <c r="AG415" s="1305" t="e">
        <f t="shared" si="534"/>
        <v>#DIV/0!</v>
      </c>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row>
    <row r="416" spans="1:57" ht="14.25" customHeight="1">
      <c r="A416" s="1376">
        <v>44219</v>
      </c>
      <c r="B416" s="1301"/>
      <c r="C416" s="1302"/>
      <c r="D416" s="1376">
        <v>43854</v>
      </c>
      <c r="E416" s="1357"/>
      <c r="F416" s="5"/>
      <c r="G416" s="5"/>
      <c r="H416" s="1302"/>
      <c r="I416" s="1303"/>
      <c r="J416" s="1301"/>
      <c r="K416" s="1376"/>
      <c r="L416" s="1302"/>
      <c r="M416" s="1382">
        <f t="shared" si="523"/>
        <v>44220</v>
      </c>
      <c r="N416" s="1354">
        <f t="shared" si="520"/>
        <v>0</v>
      </c>
      <c r="O416" s="1383">
        <f t="shared" ref="O416:S416" si="799">$AD416*O$27</f>
        <v>0</v>
      </c>
      <c r="P416" s="1383">
        <f t="shared" si="799"/>
        <v>0</v>
      </c>
      <c r="Q416" s="1383">
        <f t="shared" si="799"/>
        <v>0</v>
      </c>
      <c r="R416" s="1383">
        <f t="shared" si="799"/>
        <v>0</v>
      </c>
      <c r="S416" s="1383">
        <f t="shared" si="799"/>
        <v>0</v>
      </c>
      <c r="T416" s="1383">
        <f t="shared" ref="T416:X416" si="800">$AE416*T$27</f>
        <v>0</v>
      </c>
      <c r="U416" s="1383">
        <f t="shared" si="800"/>
        <v>0</v>
      </c>
      <c r="V416" s="1383">
        <f t="shared" si="800"/>
        <v>0</v>
      </c>
      <c r="W416" s="1383">
        <f t="shared" si="800"/>
        <v>0</v>
      </c>
      <c r="X416" s="1383">
        <f t="shared" si="800"/>
        <v>0</v>
      </c>
      <c r="Y416" s="1383">
        <f t="shared" si="526"/>
        <v>0</v>
      </c>
      <c r="Z416" s="1383">
        <f t="shared" si="527"/>
        <v>0</v>
      </c>
      <c r="AA416" s="1383">
        <f t="shared" si="528"/>
        <v>0</v>
      </c>
      <c r="AB416" s="1383">
        <f t="shared" si="529"/>
        <v>0</v>
      </c>
      <c r="AC416" s="5">
        <f t="shared" si="530"/>
        <v>23</v>
      </c>
      <c r="AD416" s="1383">
        <f t="shared" si="531"/>
        <v>0</v>
      </c>
      <c r="AE416" s="1383">
        <f t="shared" si="532"/>
        <v>0</v>
      </c>
      <c r="AF416" s="1305" t="e">
        <f t="shared" si="533"/>
        <v>#DIV/0!</v>
      </c>
      <c r="AG416" s="1305" t="e">
        <f t="shared" si="534"/>
        <v>#DIV/0!</v>
      </c>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row>
    <row r="417" spans="1:57" ht="14.25" customHeight="1">
      <c r="A417" s="1376">
        <v>44220</v>
      </c>
      <c r="B417" s="1301"/>
      <c r="C417" s="1302"/>
      <c r="D417" s="1376">
        <v>43855</v>
      </c>
      <c r="E417" s="1357"/>
      <c r="F417" s="5"/>
      <c r="G417" s="5"/>
      <c r="H417" s="1302"/>
      <c r="I417" s="1303"/>
      <c r="J417" s="1301"/>
      <c r="K417" s="1376"/>
      <c r="L417" s="1302"/>
      <c r="M417" s="1382">
        <f t="shared" si="523"/>
        <v>44221</v>
      </c>
      <c r="N417" s="1354">
        <f t="shared" si="520"/>
        <v>0</v>
      </c>
      <c r="O417" s="1383">
        <f t="shared" ref="O417:S417" si="801">$AD417*O$27</f>
        <v>0</v>
      </c>
      <c r="P417" s="1383">
        <f t="shared" si="801"/>
        <v>0</v>
      </c>
      <c r="Q417" s="1383">
        <f t="shared" si="801"/>
        <v>0</v>
      </c>
      <c r="R417" s="1383">
        <f t="shared" si="801"/>
        <v>0</v>
      </c>
      <c r="S417" s="1383">
        <f t="shared" si="801"/>
        <v>0</v>
      </c>
      <c r="T417" s="1383">
        <f t="shared" ref="T417:X417" si="802">$AE417*T$27</f>
        <v>0</v>
      </c>
      <c r="U417" s="1383">
        <f t="shared" si="802"/>
        <v>0</v>
      </c>
      <c r="V417" s="1383">
        <f t="shared" si="802"/>
        <v>0</v>
      </c>
      <c r="W417" s="1383">
        <f t="shared" si="802"/>
        <v>0</v>
      </c>
      <c r="X417" s="1383">
        <f t="shared" si="802"/>
        <v>0</v>
      </c>
      <c r="Y417" s="1383">
        <f t="shared" si="526"/>
        <v>0</v>
      </c>
      <c r="Z417" s="1383">
        <f t="shared" si="527"/>
        <v>0</v>
      </c>
      <c r="AA417" s="1383">
        <f t="shared" si="528"/>
        <v>0</v>
      </c>
      <c r="AB417" s="1383">
        <f t="shared" si="529"/>
        <v>0</v>
      </c>
      <c r="AC417" s="5">
        <f t="shared" si="530"/>
        <v>24</v>
      </c>
      <c r="AD417" s="1383">
        <f t="shared" si="531"/>
        <v>0</v>
      </c>
      <c r="AE417" s="1383">
        <f t="shared" si="532"/>
        <v>0</v>
      </c>
      <c r="AF417" s="1305" t="e">
        <f t="shared" si="533"/>
        <v>#DIV/0!</v>
      </c>
      <c r="AG417" s="1305" t="e">
        <f t="shared" si="534"/>
        <v>#DIV/0!</v>
      </c>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row>
    <row r="418" spans="1:57" ht="14.25" customHeight="1">
      <c r="A418" s="1376">
        <v>44221</v>
      </c>
      <c r="B418" s="1301"/>
      <c r="C418" s="1302"/>
      <c r="D418" s="1376">
        <v>43856</v>
      </c>
      <c r="E418" s="1357"/>
      <c r="F418" s="5"/>
      <c r="G418" s="5"/>
      <c r="H418" s="1302"/>
      <c r="I418" s="1303"/>
      <c r="J418" s="1301"/>
      <c r="K418" s="1376"/>
      <c r="L418" s="1302"/>
      <c r="M418" s="1382">
        <f t="shared" si="523"/>
        <v>44222</v>
      </c>
      <c r="N418" s="1354">
        <f t="shared" si="520"/>
        <v>0</v>
      </c>
      <c r="O418" s="1383">
        <f t="shared" ref="O418:S418" si="803">$AD418*O$27</f>
        <v>0</v>
      </c>
      <c r="P418" s="1383">
        <f t="shared" si="803"/>
        <v>0</v>
      </c>
      <c r="Q418" s="1383">
        <f t="shared" si="803"/>
        <v>0</v>
      </c>
      <c r="R418" s="1383">
        <f t="shared" si="803"/>
        <v>0</v>
      </c>
      <c r="S418" s="1383">
        <f t="shared" si="803"/>
        <v>0</v>
      </c>
      <c r="T418" s="1383">
        <f t="shared" ref="T418:X418" si="804">$AE418*T$27</f>
        <v>0</v>
      </c>
      <c r="U418" s="1383">
        <f t="shared" si="804"/>
        <v>0</v>
      </c>
      <c r="V418" s="1383">
        <f t="shared" si="804"/>
        <v>0</v>
      </c>
      <c r="W418" s="1383">
        <f t="shared" si="804"/>
        <v>0</v>
      </c>
      <c r="X418" s="1383">
        <f t="shared" si="804"/>
        <v>0</v>
      </c>
      <c r="Y418" s="1383">
        <f t="shared" si="526"/>
        <v>0</v>
      </c>
      <c r="Z418" s="1383">
        <f t="shared" si="527"/>
        <v>0</v>
      </c>
      <c r="AA418" s="1383">
        <f t="shared" si="528"/>
        <v>0</v>
      </c>
      <c r="AB418" s="1383">
        <f t="shared" si="529"/>
        <v>0</v>
      </c>
      <c r="AC418" s="5">
        <f t="shared" si="530"/>
        <v>25</v>
      </c>
      <c r="AD418" s="1383">
        <f t="shared" si="531"/>
        <v>0</v>
      </c>
      <c r="AE418" s="1383">
        <f t="shared" si="532"/>
        <v>0</v>
      </c>
      <c r="AF418" s="1305" t="e">
        <f t="shared" si="533"/>
        <v>#DIV/0!</v>
      </c>
      <c r="AG418" s="1305" t="e">
        <f t="shared" si="534"/>
        <v>#DIV/0!</v>
      </c>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row>
    <row r="419" spans="1:57" ht="14.25" customHeight="1">
      <c r="A419" s="1376">
        <v>44222</v>
      </c>
      <c r="B419" s="1301"/>
      <c r="C419" s="1302"/>
      <c r="D419" s="1376">
        <v>43857</v>
      </c>
      <c r="E419" s="1357"/>
      <c r="F419" s="5"/>
      <c r="G419" s="5"/>
      <c r="H419" s="1302"/>
      <c r="I419" s="1303"/>
      <c r="J419" s="1301"/>
      <c r="K419" s="1376"/>
      <c r="L419" s="1302"/>
      <c r="M419" s="1382">
        <f t="shared" si="523"/>
        <v>44223</v>
      </c>
      <c r="N419" s="1354">
        <f t="shared" si="520"/>
        <v>0</v>
      </c>
      <c r="O419" s="1383">
        <f t="shared" ref="O419:S419" si="805">$AD419*O$27</f>
        <v>0</v>
      </c>
      <c r="P419" s="1383">
        <f t="shared" si="805"/>
        <v>0</v>
      </c>
      <c r="Q419" s="1383">
        <f t="shared" si="805"/>
        <v>0</v>
      </c>
      <c r="R419" s="1383">
        <f t="shared" si="805"/>
        <v>0</v>
      </c>
      <c r="S419" s="1383">
        <f t="shared" si="805"/>
        <v>0</v>
      </c>
      <c r="T419" s="1383">
        <f t="shared" ref="T419:X419" si="806">$AE419*T$27</f>
        <v>0</v>
      </c>
      <c r="U419" s="1383">
        <f t="shared" si="806"/>
        <v>0</v>
      </c>
      <c r="V419" s="1383">
        <f t="shared" si="806"/>
        <v>0</v>
      </c>
      <c r="W419" s="1383">
        <f t="shared" si="806"/>
        <v>0</v>
      </c>
      <c r="X419" s="1383">
        <f t="shared" si="806"/>
        <v>0</v>
      </c>
      <c r="Y419" s="1383">
        <f t="shared" si="526"/>
        <v>0</v>
      </c>
      <c r="Z419" s="1383">
        <f t="shared" si="527"/>
        <v>0</v>
      </c>
      <c r="AA419" s="1383">
        <f t="shared" si="528"/>
        <v>0</v>
      </c>
      <c r="AB419" s="1383">
        <f t="shared" si="529"/>
        <v>0</v>
      </c>
      <c r="AC419" s="5">
        <f t="shared" si="530"/>
        <v>26</v>
      </c>
      <c r="AD419" s="1383">
        <f t="shared" si="531"/>
        <v>0</v>
      </c>
      <c r="AE419" s="1383">
        <f t="shared" si="532"/>
        <v>0</v>
      </c>
      <c r="AF419" s="1305" t="e">
        <f t="shared" si="533"/>
        <v>#DIV/0!</v>
      </c>
      <c r="AG419" s="1305" t="e">
        <f t="shared" si="534"/>
        <v>#DIV/0!</v>
      </c>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row>
    <row r="420" spans="1:57" ht="14.25" customHeight="1">
      <c r="A420" s="1376">
        <v>44223</v>
      </c>
      <c r="B420" s="1301"/>
      <c r="C420" s="1302"/>
      <c r="D420" s="1376">
        <v>43858</v>
      </c>
      <c r="E420" s="1357"/>
      <c r="F420" s="5"/>
      <c r="G420" s="5"/>
      <c r="H420" s="1302"/>
      <c r="I420" s="1303"/>
      <c r="J420" s="1301"/>
      <c r="K420" s="1376"/>
      <c r="L420" s="1302"/>
      <c r="M420" s="1382">
        <f t="shared" si="523"/>
        <v>44224</v>
      </c>
      <c r="N420" s="1354">
        <f t="shared" si="520"/>
        <v>0</v>
      </c>
      <c r="O420" s="1383">
        <f t="shared" ref="O420:S420" si="807">$AD420*O$27</f>
        <v>0</v>
      </c>
      <c r="P420" s="1383">
        <f t="shared" si="807"/>
        <v>0</v>
      </c>
      <c r="Q420" s="1383">
        <f t="shared" si="807"/>
        <v>0</v>
      </c>
      <c r="R420" s="1383">
        <f t="shared" si="807"/>
        <v>0</v>
      </c>
      <c r="S420" s="1383">
        <f t="shared" si="807"/>
        <v>0</v>
      </c>
      <c r="T420" s="1383">
        <f t="shared" ref="T420:X420" si="808">$AE420*T$27</f>
        <v>0</v>
      </c>
      <c r="U420" s="1383">
        <f t="shared" si="808"/>
        <v>0</v>
      </c>
      <c r="V420" s="1383">
        <f t="shared" si="808"/>
        <v>0</v>
      </c>
      <c r="W420" s="1383">
        <f t="shared" si="808"/>
        <v>0</v>
      </c>
      <c r="X420" s="1383">
        <f t="shared" si="808"/>
        <v>0</v>
      </c>
      <c r="Y420" s="1383">
        <f t="shared" si="526"/>
        <v>0</v>
      </c>
      <c r="Z420" s="1383">
        <f t="shared" si="527"/>
        <v>0</v>
      </c>
      <c r="AA420" s="1383">
        <f t="shared" si="528"/>
        <v>0</v>
      </c>
      <c r="AB420" s="1383">
        <f t="shared" si="529"/>
        <v>0</v>
      </c>
      <c r="AC420" s="5">
        <f t="shared" si="530"/>
        <v>27</v>
      </c>
      <c r="AD420" s="1383">
        <f t="shared" si="531"/>
        <v>0</v>
      </c>
      <c r="AE420" s="1383">
        <f t="shared" si="532"/>
        <v>0</v>
      </c>
      <c r="AF420" s="1305" t="e">
        <f t="shared" si="533"/>
        <v>#DIV/0!</v>
      </c>
      <c r="AG420" s="1305" t="e">
        <f t="shared" si="534"/>
        <v>#DIV/0!</v>
      </c>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row>
    <row r="421" spans="1:57" ht="14.25" customHeight="1">
      <c r="A421" s="1376">
        <v>44224</v>
      </c>
      <c r="B421" s="1301"/>
      <c r="C421" s="1302"/>
      <c r="D421" s="1376">
        <v>43859</v>
      </c>
      <c r="E421" s="1357"/>
      <c r="F421" s="5"/>
      <c r="G421" s="5"/>
      <c r="H421" s="1302"/>
      <c r="I421" s="1303"/>
      <c r="J421" s="1301"/>
      <c r="K421" s="1376"/>
      <c r="L421" s="1302"/>
      <c r="M421" s="1382">
        <f t="shared" si="523"/>
        <v>44225</v>
      </c>
      <c r="N421" s="1354">
        <f t="shared" si="520"/>
        <v>0</v>
      </c>
      <c r="O421" s="1383">
        <f t="shared" ref="O421:S421" si="809">$AD421*O$27</f>
        <v>0</v>
      </c>
      <c r="P421" s="1383">
        <f t="shared" si="809"/>
        <v>0</v>
      </c>
      <c r="Q421" s="1383">
        <f t="shared" si="809"/>
        <v>0</v>
      </c>
      <c r="R421" s="1383">
        <f t="shared" si="809"/>
        <v>0</v>
      </c>
      <c r="S421" s="1383">
        <f t="shared" si="809"/>
        <v>0</v>
      </c>
      <c r="T421" s="1383">
        <f t="shared" ref="T421:X421" si="810">$AE421*T$27</f>
        <v>0</v>
      </c>
      <c r="U421" s="1383">
        <f t="shared" si="810"/>
        <v>0</v>
      </c>
      <c r="V421" s="1383">
        <f t="shared" si="810"/>
        <v>0</v>
      </c>
      <c r="W421" s="1383">
        <f t="shared" si="810"/>
        <v>0</v>
      </c>
      <c r="X421" s="1383">
        <f t="shared" si="810"/>
        <v>0</v>
      </c>
      <c r="Y421" s="1383">
        <f t="shared" si="526"/>
        <v>0</v>
      </c>
      <c r="Z421" s="1383">
        <f t="shared" si="527"/>
        <v>0</v>
      </c>
      <c r="AA421" s="1383">
        <f t="shared" si="528"/>
        <v>0</v>
      </c>
      <c r="AB421" s="1383">
        <f t="shared" si="529"/>
        <v>0</v>
      </c>
      <c r="AC421" s="5">
        <f t="shared" si="530"/>
        <v>28</v>
      </c>
      <c r="AD421" s="1383">
        <f t="shared" si="531"/>
        <v>0</v>
      </c>
      <c r="AE421" s="1383">
        <f t="shared" si="532"/>
        <v>0</v>
      </c>
      <c r="AF421" s="1305" t="e">
        <f t="shared" si="533"/>
        <v>#DIV/0!</v>
      </c>
      <c r="AG421" s="1305" t="e">
        <f t="shared" si="534"/>
        <v>#DIV/0!</v>
      </c>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row>
    <row r="422" spans="1:57" ht="14.25" customHeight="1">
      <c r="A422" s="1376">
        <v>44225</v>
      </c>
      <c r="B422" s="1301"/>
      <c r="C422" s="1302"/>
      <c r="D422" s="1376">
        <v>43860</v>
      </c>
      <c r="E422" s="1357"/>
      <c r="F422" s="5"/>
      <c r="G422" s="5"/>
      <c r="H422" s="1302"/>
      <c r="I422" s="1303"/>
      <c r="J422" s="1301"/>
      <c r="K422" s="1376"/>
      <c r="L422" s="1302"/>
      <c r="M422" s="1382">
        <f t="shared" si="523"/>
        <v>44226</v>
      </c>
      <c r="N422" s="1354">
        <f t="shared" si="520"/>
        <v>0</v>
      </c>
      <c r="O422" s="1383">
        <f t="shared" ref="O422:S422" si="811">$AD422*O$27</f>
        <v>0</v>
      </c>
      <c r="P422" s="1383">
        <f t="shared" si="811"/>
        <v>0</v>
      </c>
      <c r="Q422" s="1383">
        <f t="shared" si="811"/>
        <v>0</v>
      </c>
      <c r="R422" s="1383">
        <f t="shared" si="811"/>
        <v>0</v>
      </c>
      <c r="S422" s="1383">
        <f t="shared" si="811"/>
        <v>0</v>
      </c>
      <c r="T422" s="1383">
        <f t="shared" ref="T422:X422" si="812">$AE422*T$27</f>
        <v>0</v>
      </c>
      <c r="U422" s="1383">
        <f t="shared" si="812"/>
        <v>0</v>
      </c>
      <c r="V422" s="1383">
        <f t="shared" si="812"/>
        <v>0</v>
      </c>
      <c r="W422" s="1383">
        <f t="shared" si="812"/>
        <v>0</v>
      </c>
      <c r="X422" s="1383">
        <f t="shared" si="812"/>
        <v>0</v>
      </c>
      <c r="Y422" s="1383">
        <f t="shared" si="526"/>
        <v>0</v>
      </c>
      <c r="Z422" s="1383">
        <f t="shared" si="527"/>
        <v>0</v>
      </c>
      <c r="AA422" s="1383">
        <f t="shared" si="528"/>
        <v>0</v>
      </c>
      <c r="AB422" s="1383">
        <f t="shared" si="529"/>
        <v>0</v>
      </c>
      <c r="AC422" s="5">
        <f t="shared" si="530"/>
        <v>29</v>
      </c>
      <c r="AD422" s="1383">
        <f t="shared" si="531"/>
        <v>0</v>
      </c>
      <c r="AE422" s="1383">
        <f t="shared" si="532"/>
        <v>0</v>
      </c>
      <c r="AF422" s="1305" t="e">
        <f t="shared" si="533"/>
        <v>#DIV/0!</v>
      </c>
      <c r="AG422" s="1305" t="e">
        <f t="shared" si="534"/>
        <v>#DIV/0!</v>
      </c>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row>
    <row r="423" spans="1:57" ht="14.25" customHeight="1">
      <c r="A423" s="1376">
        <v>44226</v>
      </c>
      <c r="B423" s="1301"/>
      <c r="C423" s="1302"/>
      <c r="D423" s="1376">
        <v>43861</v>
      </c>
      <c r="E423" s="1357"/>
      <c r="F423" s="5"/>
      <c r="G423" s="5"/>
      <c r="H423" s="1302"/>
      <c r="I423" s="1303"/>
      <c r="J423" s="1301"/>
      <c r="K423" s="1376"/>
      <c r="L423" s="1302"/>
      <c r="M423" s="1382">
        <f t="shared" si="523"/>
        <v>44227</v>
      </c>
      <c r="N423" s="1354">
        <f t="shared" si="520"/>
        <v>0</v>
      </c>
      <c r="O423" s="1383">
        <f t="shared" ref="O423:S423" si="813">$AD423*O$27</f>
        <v>0</v>
      </c>
      <c r="P423" s="1383">
        <f t="shared" si="813"/>
        <v>0</v>
      </c>
      <c r="Q423" s="1383">
        <f t="shared" si="813"/>
        <v>0</v>
      </c>
      <c r="R423" s="1383">
        <f t="shared" si="813"/>
        <v>0</v>
      </c>
      <c r="S423" s="1383">
        <f t="shared" si="813"/>
        <v>0</v>
      </c>
      <c r="T423" s="1383">
        <f t="shared" ref="T423:X423" si="814">$AE423*T$27</f>
        <v>0</v>
      </c>
      <c r="U423" s="1383">
        <f t="shared" si="814"/>
        <v>0</v>
      </c>
      <c r="V423" s="1383">
        <f t="shared" si="814"/>
        <v>0</v>
      </c>
      <c r="W423" s="1383">
        <f t="shared" si="814"/>
        <v>0</v>
      </c>
      <c r="X423" s="1383">
        <f t="shared" si="814"/>
        <v>0</v>
      </c>
      <c r="Y423" s="1383">
        <f t="shared" si="526"/>
        <v>0</v>
      </c>
      <c r="Z423" s="1383">
        <f t="shared" si="527"/>
        <v>0</v>
      </c>
      <c r="AA423" s="1383">
        <f t="shared" si="528"/>
        <v>0</v>
      </c>
      <c r="AB423" s="1383">
        <f t="shared" si="529"/>
        <v>0</v>
      </c>
      <c r="AC423" s="5">
        <f t="shared" si="530"/>
        <v>30</v>
      </c>
      <c r="AD423" s="1383">
        <f t="shared" si="531"/>
        <v>0</v>
      </c>
      <c r="AE423" s="1383">
        <f t="shared" si="532"/>
        <v>0</v>
      </c>
      <c r="AF423" s="1305" t="e">
        <f t="shared" si="533"/>
        <v>#DIV/0!</v>
      </c>
      <c r="AG423" s="1305" t="e">
        <f t="shared" si="534"/>
        <v>#DIV/0!</v>
      </c>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row>
    <row r="424" spans="1:57" ht="14.25" customHeight="1">
      <c r="A424" s="1376">
        <v>44227</v>
      </c>
      <c r="B424" s="1301"/>
      <c r="C424" s="1302"/>
      <c r="D424" s="1376">
        <v>43862</v>
      </c>
      <c r="E424" s="1357"/>
      <c r="F424" s="5"/>
      <c r="G424" s="5"/>
      <c r="H424" s="1302"/>
      <c r="I424" s="1303"/>
      <c r="J424" s="1301"/>
      <c r="K424" s="1376"/>
      <c r="L424" s="1302"/>
      <c r="M424" s="1382">
        <f t="shared" si="523"/>
        <v>44228</v>
      </c>
      <c r="N424" s="1354">
        <f t="shared" si="520"/>
        <v>0</v>
      </c>
      <c r="O424" s="1383">
        <f t="shared" ref="O424:S424" si="815">$AD424*O$27</f>
        <v>0</v>
      </c>
      <c r="P424" s="1383">
        <f t="shared" si="815"/>
        <v>0</v>
      </c>
      <c r="Q424" s="1383">
        <f t="shared" si="815"/>
        <v>0</v>
      </c>
      <c r="R424" s="1383">
        <f t="shared" si="815"/>
        <v>0</v>
      </c>
      <c r="S424" s="1383">
        <f t="shared" si="815"/>
        <v>0</v>
      </c>
      <c r="T424" s="1383">
        <f t="shared" ref="T424:X424" si="816">$AE424*T$27</f>
        <v>0</v>
      </c>
      <c r="U424" s="1383">
        <f t="shared" si="816"/>
        <v>0</v>
      </c>
      <c r="V424" s="1383">
        <f t="shared" si="816"/>
        <v>0</v>
      </c>
      <c r="W424" s="1383">
        <f t="shared" si="816"/>
        <v>0</v>
      </c>
      <c r="X424" s="1383">
        <f t="shared" si="816"/>
        <v>0</v>
      </c>
      <c r="Y424" s="1383">
        <f t="shared" si="526"/>
        <v>0</v>
      </c>
      <c r="Z424" s="1383">
        <f t="shared" si="527"/>
        <v>0</v>
      </c>
      <c r="AA424" s="1383">
        <f t="shared" si="528"/>
        <v>0</v>
      </c>
      <c r="AB424" s="1383">
        <f t="shared" si="529"/>
        <v>0</v>
      </c>
      <c r="AC424" s="5">
        <f t="shared" si="530"/>
        <v>31</v>
      </c>
      <c r="AD424" s="1383">
        <f t="shared" si="531"/>
        <v>0</v>
      </c>
      <c r="AE424" s="1383">
        <f t="shared" si="532"/>
        <v>0</v>
      </c>
      <c r="AF424" s="1305" t="e">
        <f t="shared" si="533"/>
        <v>#DIV/0!</v>
      </c>
      <c r="AG424" s="1305" t="e">
        <f t="shared" si="534"/>
        <v>#DIV/0!</v>
      </c>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row>
    <row r="425" spans="1:57" ht="14.25" customHeight="1">
      <c r="A425" s="1376">
        <v>44228</v>
      </c>
      <c r="B425" s="1301"/>
      <c r="C425" s="1302"/>
      <c r="D425" s="1376">
        <v>43863</v>
      </c>
      <c r="E425" s="1357"/>
      <c r="F425" s="5"/>
      <c r="G425" s="5"/>
      <c r="H425" s="1302"/>
      <c r="I425" s="1303"/>
      <c r="J425" s="1301"/>
      <c r="K425" s="1376"/>
      <c r="L425" s="1302"/>
      <c r="M425" s="1382">
        <f t="shared" si="523"/>
        <v>44229</v>
      </c>
      <c r="N425" s="1354">
        <f t="shared" si="520"/>
        <v>0</v>
      </c>
      <c r="O425" s="1383">
        <f t="shared" ref="O425:S425" si="817">$AD425*O$27</f>
        <v>0</v>
      </c>
      <c r="P425" s="1383">
        <f t="shared" si="817"/>
        <v>0</v>
      </c>
      <c r="Q425" s="1383">
        <f t="shared" si="817"/>
        <v>0</v>
      </c>
      <c r="R425" s="1383">
        <f t="shared" si="817"/>
        <v>0</v>
      </c>
      <c r="S425" s="1383">
        <f t="shared" si="817"/>
        <v>0</v>
      </c>
      <c r="T425" s="1383">
        <f t="shared" ref="T425:X425" si="818">$AE425*T$27</f>
        <v>0</v>
      </c>
      <c r="U425" s="1383">
        <f t="shared" si="818"/>
        <v>0</v>
      </c>
      <c r="V425" s="1383">
        <f t="shared" si="818"/>
        <v>0</v>
      </c>
      <c r="W425" s="1383">
        <f t="shared" si="818"/>
        <v>0</v>
      </c>
      <c r="X425" s="1383">
        <f t="shared" si="818"/>
        <v>0</v>
      </c>
      <c r="Y425" s="1383">
        <f t="shared" si="526"/>
        <v>0</v>
      </c>
      <c r="Z425" s="1383">
        <f t="shared" si="527"/>
        <v>0</v>
      </c>
      <c r="AA425" s="1383">
        <f t="shared" si="528"/>
        <v>0</v>
      </c>
      <c r="AB425" s="1383">
        <f t="shared" si="529"/>
        <v>0</v>
      </c>
      <c r="AC425" s="5">
        <f t="shared" si="530"/>
        <v>32</v>
      </c>
      <c r="AD425" s="1383">
        <f t="shared" si="531"/>
        <v>0</v>
      </c>
      <c r="AE425" s="1383">
        <f t="shared" si="532"/>
        <v>0</v>
      </c>
      <c r="AF425" s="1305" t="e">
        <f t="shared" si="533"/>
        <v>#DIV/0!</v>
      </c>
      <c r="AG425" s="1305" t="e">
        <f t="shared" si="534"/>
        <v>#DIV/0!</v>
      </c>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row>
    <row r="426" spans="1:57" ht="14.25" customHeight="1">
      <c r="A426" s="1376">
        <v>44229</v>
      </c>
      <c r="B426" s="1301"/>
      <c r="C426" s="1302"/>
      <c r="D426" s="1376">
        <v>43864</v>
      </c>
      <c r="E426" s="1357"/>
      <c r="F426" s="5"/>
      <c r="G426" s="5"/>
      <c r="H426" s="1302"/>
      <c r="I426" s="1303"/>
      <c r="J426" s="1301"/>
      <c r="K426" s="1376"/>
      <c r="L426" s="1302"/>
      <c r="M426" s="1382">
        <f t="shared" si="523"/>
        <v>44230</v>
      </c>
      <c r="N426" s="1354">
        <f t="shared" si="520"/>
        <v>0</v>
      </c>
      <c r="O426" s="1383">
        <f t="shared" ref="O426:S426" si="819">$AD426*O$27</f>
        <v>0</v>
      </c>
      <c r="P426" s="1383">
        <f t="shared" si="819"/>
        <v>0</v>
      </c>
      <c r="Q426" s="1383">
        <f t="shared" si="819"/>
        <v>0</v>
      </c>
      <c r="R426" s="1383">
        <f t="shared" si="819"/>
        <v>0</v>
      </c>
      <c r="S426" s="1383">
        <f t="shared" si="819"/>
        <v>0</v>
      </c>
      <c r="T426" s="1383">
        <f t="shared" ref="T426:X426" si="820">$AE426*T$27</f>
        <v>0</v>
      </c>
      <c r="U426" s="1383">
        <f t="shared" si="820"/>
        <v>0</v>
      </c>
      <c r="V426" s="1383">
        <f t="shared" si="820"/>
        <v>0</v>
      </c>
      <c r="W426" s="1383">
        <f t="shared" si="820"/>
        <v>0</v>
      </c>
      <c r="X426" s="1383">
        <f t="shared" si="820"/>
        <v>0</v>
      </c>
      <c r="Y426" s="1383">
        <f t="shared" si="526"/>
        <v>0</v>
      </c>
      <c r="Z426" s="1383">
        <f t="shared" si="527"/>
        <v>0</v>
      </c>
      <c r="AA426" s="1383">
        <f t="shared" si="528"/>
        <v>0</v>
      </c>
      <c r="AB426" s="1383">
        <f t="shared" si="529"/>
        <v>0</v>
      </c>
      <c r="AC426" s="5">
        <f t="shared" si="530"/>
        <v>33</v>
      </c>
      <c r="AD426" s="1383">
        <f t="shared" si="531"/>
        <v>0</v>
      </c>
      <c r="AE426" s="1383">
        <f t="shared" si="532"/>
        <v>0</v>
      </c>
      <c r="AF426" s="1305" t="e">
        <f t="shared" si="533"/>
        <v>#DIV/0!</v>
      </c>
      <c r="AG426" s="1305" t="e">
        <f t="shared" si="534"/>
        <v>#DIV/0!</v>
      </c>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row>
    <row r="427" spans="1:57" ht="14.25" customHeight="1">
      <c r="A427" s="1376">
        <v>44230</v>
      </c>
      <c r="B427" s="1301"/>
      <c r="C427" s="1302"/>
      <c r="D427" s="1376">
        <v>43865</v>
      </c>
      <c r="E427" s="1357"/>
      <c r="F427" s="5"/>
      <c r="G427" s="5"/>
      <c r="H427" s="1302"/>
      <c r="I427" s="1303"/>
      <c r="J427" s="1301"/>
      <c r="K427" s="1376"/>
      <c r="L427" s="1302"/>
      <c r="M427" s="1382">
        <f t="shared" si="523"/>
        <v>44231</v>
      </c>
      <c r="N427" s="1354">
        <f t="shared" si="520"/>
        <v>0</v>
      </c>
      <c r="O427" s="1383">
        <f t="shared" ref="O427:S427" si="821">$AD427*O$27</f>
        <v>0</v>
      </c>
      <c r="P427" s="1383">
        <f t="shared" si="821"/>
        <v>0</v>
      </c>
      <c r="Q427" s="1383">
        <f t="shared" si="821"/>
        <v>0</v>
      </c>
      <c r="R427" s="1383">
        <f t="shared" si="821"/>
        <v>0</v>
      </c>
      <c r="S427" s="1383">
        <f t="shared" si="821"/>
        <v>0</v>
      </c>
      <c r="T427" s="1383">
        <f t="shared" ref="T427:X427" si="822">$AE427*T$27</f>
        <v>0</v>
      </c>
      <c r="U427" s="1383">
        <f t="shared" si="822"/>
        <v>0</v>
      </c>
      <c r="V427" s="1383">
        <f t="shared" si="822"/>
        <v>0</v>
      </c>
      <c r="W427" s="1383">
        <f t="shared" si="822"/>
        <v>0</v>
      </c>
      <c r="X427" s="1383">
        <f t="shared" si="822"/>
        <v>0</v>
      </c>
      <c r="Y427" s="1383">
        <f t="shared" si="526"/>
        <v>0</v>
      </c>
      <c r="Z427" s="1383">
        <f t="shared" si="527"/>
        <v>0</v>
      </c>
      <c r="AA427" s="1383">
        <f t="shared" si="528"/>
        <v>0</v>
      </c>
      <c r="AB427" s="1383">
        <f t="shared" si="529"/>
        <v>0</v>
      </c>
      <c r="AC427" s="5">
        <f t="shared" si="530"/>
        <v>34</v>
      </c>
      <c r="AD427" s="1383">
        <f t="shared" si="531"/>
        <v>0</v>
      </c>
      <c r="AE427" s="1383">
        <f t="shared" si="532"/>
        <v>0</v>
      </c>
      <c r="AF427" s="1305" t="e">
        <f t="shared" si="533"/>
        <v>#DIV/0!</v>
      </c>
      <c r="AG427" s="1305" t="e">
        <f t="shared" si="534"/>
        <v>#DIV/0!</v>
      </c>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row>
    <row r="428" spans="1:57" ht="14.25" customHeight="1">
      <c r="A428" s="1376">
        <v>44231</v>
      </c>
      <c r="B428" s="1301"/>
      <c r="C428" s="1302"/>
      <c r="D428" s="1376">
        <v>43866</v>
      </c>
      <c r="E428" s="1357"/>
      <c r="F428" s="5"/>
      <c r="G428" s="5"/>
      <c r="H428" s="1302"/>
      <c r="I428" s="1303"/>
      <c r="J428" s="1301"/>
      <c r="K428" s="1376"/>
      <c r="L428" s="1302"/>
      <c r="M428" s="1382">
        <f t="shared" si="523"/>
        <v>44232</v>
      </c>
      <c r="N428" s="1354">
        <f t="shared" si="520"/>
        <v>0</v>
      </c>
      <c r="O428" s="1383">
        <f t="shared" ref="O428:S428" si="823">$AD428*O$27</f>
        <v>0</v>
      </c>
      <c r="P428" s="1383">
        <f t="shared" si="823"/>
        <v>0</v>
      </c>
      <c r="Q428" s="1383">
        <f t="shared" si="823"/>
        <v>0</v>
      </c>
      <c r="R428" s="1383">
        <f t="shared" si="823"/>
        <v>0</v>
      </c>
      <c r="S428" s="1383">
        <f t="shared" si="823"/>
        <v>0</v>
      </c>
      <c r="T428" s="1383">
        <f t="shared" ref="T428:X428" si="824">$AE428*T$27</f>
        <v>0</v>
      </c>
      <c r="U428" s="1383">
        <f t="shared" si="824"/>
        <v>0</v>
      </c>
      <c r="V428" s="1383">
        <f t="shared" si="824"/>
        <v>0</v>
      </c>
      <c r="W428" s="1383">
        <f t="shared" si="824"/>
        <v>0</v>
      </c>
      <c r="X428" s="1383">
        <f t="shared" si="824"/>
        <v>0</v>
      </c>
      <c r="Y428" s="1383">
        <f t="shared" si="526"/>
        <v>0</v>
      </c>
      <c r="Z428" s="1383">
        <f t="shared" si="527"/>
        <v>0</v>
      </c>
      <c r="AA428" s="1383">
        <f t="shared" si="528"/>
        <v>0</v>
      </c>
      <c r="AB428" s="1383">
        <f t="shared" si="529"/>
        <v>0</v>
      </c>
      <c r="AC428" s="5">
        <f t="shared" si="530"/>
        <v>35</v>
      </c>
      <c r="AD428" s="1383">
        <f t="shared" si="531"/>
        <v>0</v>
      </c>
      <c r="AE428" s="1383">
        <f t="shared" si="532"/>
        <v>0</v>
      </c>
      <c r="AF428" s="1305" t="e">
        <f t="shared" si="533"/>
        <v>#DIV/0!</v>
      </c>
      <c r="AG428" s="1305" t="e">
        <f t="shared" si="534"/>
        <v>#DIV/0!</v>
      </c>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row>
    <row r="429" spans="1:57" ht="14.25" customHeight="1">
      <c r="A429" s="1376">
        <v>44232</v>
      </c>
      <c r="B429" s="1301"/>
      <c r="C429" s="1302"/>
      <c r="D429" s="1376">
        <v>43867</v>
      </c>
      <c r="E429" s="1357"/>
      <c r="F429" s="5"/>
      <c r="G429" s="5"/>
      <c r="H429" s="1302"/>
      <c r="I429" s="1303"/>
      <c r="J429" s="1301"/>
      <c r="K429" s="1376"/>
      <c r="L429" s="1302"/>
      <c r="M429" s="1382">
        <f t="shared" si="523"/>
        <v>44233</v>
      </c>
      <c r="N429" s="1354">
        <f t="shared" si="520"/>
        <v>0</v>
      </c>
      <c r="O429" s="1383">
        <f t="shared" ref="O429:S429" si="825">$AD429*O$27</f>
        <v>0</v>
      </c>
      <c r="P429" s="1383">
        <f t="shared" si="825"/>
        <v>0</v>
      </c>
      <c r="Q429" s="1383">
        <f t="shared" si="825"/>
        <v>0</v>
      </c>
      <c r="R429" s="1383">
        <f t="shared" si="825"/>
        <v>0</v>
      </c>
      <c r="S429" s="1383">
        <f t="shared" si="825"/>
        <v>0</v>
      </c>
      <c r="T429" s="1383">
        <f t="shared" ref="T429:X429" si="826">$AE429*T$27</f>
        <v>0</v>
      </c>
      <c r="U429" s="1383">
        <f t="shared" si="826"/>
        <v>0</v>
      </c>
      <c r="V429" s="1383">
        <f t="shared" si="826"/>
        <v>0</v>
      </c>
      <c r="W429" s="1383">
        <f t="shared" si="826"/>
        <v>0</v>
      </c>
      <c r="X429" s="1383">
        <f t="shared" si="826"/>
        <v>0</v>
      </c>
      <c r="Y429" s="1383">
        <f t="shared" si="526"/>
        <v>0</v>
      </c>
      <c r="Z429" s="1383">
        <f t="shared" si="527"/>
        <v>0</v>
      </c>
      <c r="AA429" s="1383">
        <f t="shared" si="528"/>
        <v>0</v>
      </c>
      <c r="AB429" s="1383">
        <f t="shared" si="529"/>
        <v>0</v>
      </c>
      <c r="AC429" s="5">
        <f t="shared" si="530"/>
        <v>36</v>
      </c>
      <c r="AD429" s="1383">
        <f t="shared" si="531"/>
        <v>0</v>
      </c>
      <c r="AE429" s="1383">
        <f t="shared" si="532"/>
        <v>0</v>
      </c>
      <c r="AF429" s="1305" t="e">
        <f t="shared" si="533"/>
        <v>#DIV/0!</v>
      </c>
      <c r="AG429" s="1305" t="e">
        <f t="shared" si="534"/>
        <v>#DIV/0!</v>
      </c>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row>
    <row r="430" spans="1:57" ht="14.25" customHeight="1">
      <c r="A430" s="1376">
        <v>44233</v>
      </c>
      <c r="B430" s="1301"/>
      <c r="C430" s="1302"/>
      <c r="D430" s="1376">
        <v>43868</v>
      </c>
      <c r="E430" s="1357"/>
      <c r="F430" s="5"/>
      <c r="G430" s="5"/>
      <c r="H430" s="1302"/>
      <c r="I430" s="1303"/>
      <c r="J430" s="1301"/>
      <c r="K430" s="1376"/>
      <c r="L430" s="1302"/>
      <c r="M430" s="1382">
        <f t="shared" si="523"/>
        <v>44234</v>
      </c>
      <c r="N430" s="1354">
        <f t="shared" si="520"/>
        <v>0</v>
      </c>
      <c r="O430" s="1383">
        <f t="shared" ref="O430:S430" si="827">$AD430*O$27</f>
        <v>0</v>
      </c>
      <c r="P430" s="1383">
        <f t="shared" si="827"/>
        <v>0</v>
      </c>
      <c r="Q430" s="1383">
        <f t="shared" si="827"/>
        <v>0</v>
      </c>
      <c r="R430" s="1383">
        <f t="shared" si="827"/>
        <v>0</v>
      </c>
      <c r="S430" s="1383">
        <f t="shared" si="827"/>
        <v>0</v>
      </c>
      <c r="T430" s="1383">
        <f t="shared" ref="T430:X430" si="828">$AE430*T$27</f>
        <v>0</v>
      </c>
      <c r="U430" s="1383">
        <f t="shared" si="828"/>
        <v>0</v>
      </c>
      <c r="V430" s="1383">
        <f t="shared" si="828"/>
        <v>0</v>
      </c>
      <c r="W430" s="1383">
        <f t="shared" si="828"/>
        <v>0</v>
      </c>
      <c r="X430" s="1383">
        <f t="shared" si="828"/>
        <v>0</v>
      </c>
      <c r="Y430" s="1383">
        <f t="shared" si="526"/>
        <v>0</v>
      </c>
      <c r="Z430" s="1383">
        <f t="shared" si="527"/>
        <v>0</v>
      </c>
      <c r="AA430" s="1383">
        <f t="shared" si="528"/>
        <v>0</v>
      </c>
      <c r="AB430" s="1383">
        <f t="shared" si="529"/>
        <v>0</v>
      </c>
      <c r="AC430" s="5">
        <f t="shared" si="530"/>
        <v>37</v>
      </c>
      <c r="AD430" s="1383">
        <f t="shared" si="531"/>
        <v>0</v>
      </c>
      <c r="AE430" s="1383">
        <f t="shared" si="532"/>
        <v>0</v>
      </c>
      <c r="AF430" s="1305" t="e">
        <f t="shared" si="533"/>
        <v>#DIV/0!</v>
      </c>
      <c r="AG430" s="1305" t="e">
        <f t="shared" si="534"/>
        <v>#DIV/0!</v>
      </c>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row>
    <row r="431" spans="1:57" ht="14.25" customHeight="1">
      <c r="A431" s="1376">
        <v>44234</v>
      </c>
      <c r="B431" s="1301"/>
      <c r="C431" s="1302"/>
      <c r="D431" s="1376">
        <v>43869</v>
      </c>
      <c r="E431" s="1357"/>
      <c r="F431" s="5"/>
      <c r="G431" s="5"/>
      <c r="H431" s="1302"/>
      <c r="I431" s="1303"/>
      <c r="J431" s="1301"/>
      <c r="K431" s="1376"/>
      <c r="L431" s="1302"/>
      <c r="M431" s="1382">
        <f t="shared" si="523"/>
        <v>44235</v>
      </c>
      <c r="N431" s="1354">
        <f t="shared" si="520"/>
        <v>0</v>
      </c>
      <c r="O431" s="1383">
        <f t="shared" ref="O431:S431" si="829">$AD431*O$27</f>
        <v>0</v>
      </c>
      <c r="P431" s="1383">
        <f t="shared" si="829"/>
        <v>0</v>
      </c>
      <c r="Q431" s="1383">
        <f t="shared" si="829"/>
        <v>0</v>
      </c>
      <c r="R431" s="1383">
        <f t="shared" si="829"/>
        <v>0</v>
      </c>
      <c r="S431" s="1383">
        <f t="shared" si="829"/>
        <v>0</v>
      </c>
      <c r="T431" s="1383">
        <f t="shared" ref="T431:X431" si="830">$AE431*T$27</f>
        <v>0</v>
      </c>
      <c r="U431" s="1383">
        <f t="shared" si="830"/>
        <v>0</v>
      </c>
      <c r="V431" s="1383">
        <f t="shared" si="830"/>
        <v>0</v>
      </c>
      <c r="W431" s="1383">
        <f t="shared" si="830"/>
        <v>0</v>
      </c>
      <c r="X431" s="1383">
        <f t="shared" si="830"/>
        <v>0</v>
      </c>
      <c r="Y431" s="1383">
        <f t="shared" si="526"/>
        <v>0</v>
      </c>
      <c r="Z431" s="1383">
        <f t="shared" si="527"/>
        <v>0</v>
      </c>
      <c r="AA431" s="1383">
        <f t="shared" si="528"/>
        <v>0</v>
      </c>
      <c r="AB431" s="1383">
        <f t="shared" si="529"/>
        <v>0</v>
      </c>
      <c r="AC431" s="5">
        <f t="shared" si="530"/>
        <v>38</v>
      </c>
      <c r="AD431" s="1383">
        <f t="shared" si="531"/>
        <v>0</v>
      </c>
      <c r="AE431" s="1383">
        <f t="shared" si="532"/>
        <v>0</v>
      </c>
      <c r="AF431" s="1305" t="e">
        <f t="shared" si="533"/>
        <v>#DIV/0!</v>
      </c>
      <c r="AG431" s="1305" t="e">
        <f t="shared" si="534"/>
        <v>#DIV/0!</v>
      </c>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row>
    <row r="432" spans="1:57" ht="14.25" customHeight="1">
      <c r="A432" s="1376">
        <v>44235</v>
      </c>
      <c r="B432" s="1301"/>
      <c r="C432" s="1302"/>
      <c r="D432" s="1376">
        <v>43870</v>
      </c>
      <c r="E432" s="1357"/>
      <c r="F432" s="5"/>
      <c r="G432" s="5"/>
      <c r="H432" s="1302"/>
      <c r="I432" s="1303"/>
      <c r="J432" s="1301"/>
      <c r="K432" s="1376"/>
      <c r="L432" s="1302"/>
      <c r="M432" s="1382">
        <f t="shared" si="523"/>
        <v>44236</v>
      </c>
      <c r="N432" s="1354">
        <f t="shared" si="520"/>
        <v>0</v>
      </c>
      <c r="O432" s="1383">
        <f t="shared" ref="O432:S432" si="831">$AD432*O$27</f>
        <v>0</v>
      </c>
      <c r="P432" s="1383">
        <f t="shared" si="831"/>
        <v>0</v>
      </c>
      <c r="Q432" s="1383">
        <f t="shared" si="831"/>
        <v>0</v>
      </c>
      <c r="R432" s="1383">
        <f t="shared" si="831"/>
        <v>0</v>
      </c>
      <c r="S432" s="1383">
        <f t="shared" si="831"/>
        <v>0</v>
      </c>
      <c r="T432" s="1383">
        <f t="shared" ref="T432:X432" si="832">$AE432*T$27</f>
        <v>0</v>
      </c>
      <c r="U432" s="1383">
        <f t="shared" si="832"/>
        <v>0</v>
      </c>
      <c r="V432" s="1383">
        <f t="shared" si="832"/>
        <v>0</v>
      </c>
      <c r="W432" s="1383">
        <f t="shared" si="832"/>
        <v>0</v>
      </c>
      <c r="X432" s="1383">
        <f t="shared" si="832"/>
        <v>0</v>
      </c>
      <c r="Y432" s="1383">
        <f t="shared" si="526"/>
        <v>0</v>
      </c>
      <c r="Z432" s="1383">
        <f t="shared" si="527"/>
        <v>0</v>
      </c>
      <c r="AA432" s="1383">
        <f t="shared" si="528"/>
        <v>0</v>
      </c>
      <c r="AB432" s="1383">
        <f t="shared" si="529"/>
        <v>0</v>
      </c>
      <c r="AC432" s="5">
        <f t="shared" si="530"/>
        <v>39</v>
      </c>
      <c r="AD432" s="1383">
        <f t="shared" si="531"/>
        <v>0</v>
      </c>
      <c r="AE432" s="1383">
        <f t="shared" si="532"/>
        <v>0</v>
      </c>
      <c r="AF432" s="1305" t="e">
        <f t="shared" si="533"/>
        <v>#DIV/0!</v>
      </c>
      <c r="AG432" s="1305" t="e">
        <f t="shared" si="534"/>
        <v>#DIV/0!</v>
      </c>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row>
    <row r="433" spans="1:57" ht="14.25" customHeight="1">
      <c r="A433" s="1376">
        <v>44236</v>
      </c>
      <c r="B433" s="1301"/>
      <c r="C433" s="1302"/>
      <c r="D433" s="1376">
        <v>43871</v>
      </c>
      <c r="E433" s="1357"/>
      <c r="F433" s="5"/>
      <c r="G433" s="5"/>
      <c r="H433" s="1302"/>
      <c r="I433" s="1303"/>
      <c r="J433" s="1301"/>
      <c r="K433" s="1376"/>
      <c r="L433" s="1302"/>
      <c r="M433" s="1382">
        <f t="shared" si="523"/>
        <v>44237</v>
      </c>
      <c r="N433" s="1354">
        <f t="shared" si="520"/>
        <v>0</v>
      </c>
      <c r="O433" s="1383">
        <f t="shared" ref="O433:S433" si="833">$AD433*O$27</f>
        <v>0</v>
      </c>
      <c r="P433" s="1383">
        <f t="shared" si="833"/>
        <v>0</v>
      </c>
      <c r="Q433" s="1383">
        <f t="shared" si="833"/>
        <v>0</v>
      </c>
      <c r="R433" s="1383">
        <f t="shared" si="833"/>
        <v>0</v>
      </c>
      <c r="S433" s="1383">
        <f t="shared" si="833"/>
        <v>0</v>
      </c>
      <c r="T433" s="1383">
        <f t="shared" ref="T433:X433" si="834">$AE433*T$27</f>
        <v>0</v>
      </c>
      <c r="U433" s="1383">
        <f t="shared" si="834"/>
        <v>0</v>
      </c>
      <c r="V433" s="1383">
        <f t="shared" si="834"/>
        <v>0</v>
      </c>
      <c r="W433" s="1383">
        <f t="shared" si="834"/>
        <v>0</v>
      </c>
      <c r="X433" s="1383">
        <f t="shared" si="834"/>
        <v>0</v>
      </c>
      <c r="Y433" s="1383">
        <f t="shared" si="526"/>
        <v>0</v>
      </c>
      <c r="Z433" s="1383">
        <f t="shared" si="527"/>
        <v>0</v>
      </c>
      <c r="AA433" s="1383">
        <f t="shared" si="528"/>
        <v>0</v>
      </c>
      <c r="AB433" s="1383">
        <f t="shared" si="529"/>
        <v>0</v>
      </c>
      <c r="AC433" s="5">
        <f t="shared" si="530"/>
        <v>40</v>
      </c>
      <c r="AD433" s="1383">
        <f t="shared" si="531"/>
        <v>0</v>
      </c>
      <c r="AE433" s="1383">
        <f t="shared" si="532"/>
        <v>0</v>
      </c>
      <c r="AF433" s="1305" t="e">
        <f t="shared" si="533"/>
        <v>#DIV/0!</v>
      </c>
      <c r="AG433" s="1305" t="e">
        <f t="shared" si="534"/>
        <v>#DIV/0!</v>
      </c>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row>
    <row r="434" spans="1:57" ht="14.25" customHeight="1">
      <c r="A434" s="1376">
        <v>44237</v>
      </c>
      <c r="B434" s="1301"/>
      <c r="C434" s="1302"/>
      <c r="D434" s="1376">
        <v>43872</v>
      </c>
      <c r="E434" s="1357"/>
      <c r="F434" s="5"/>
      <c r="G434" s="5"/>
      <c r="H434" s="1302"/>
      <c r="I434" s="1303"/>
      <c r="J434" s="1301"/>
      <c r="K434" s="1376"/>
      <c r="L434" s="1302"/>
      <c r="M434" s="1382">
        <f t="shared" si="523"/>
        <v>44238</v>
      </c>
      <c r="N434" s="1354">
        <f t="shared" si="520"/>
        <v>0</v>
      </c>
      <c r="O434" s="1383">
        <f t="shared" ref="O434:S434" si="835">$AD434*O$27</f>
        <v>0</v>
      </c>
      <c r="P434" s="1383">
        <f t="shared" si="835"/>
        <v>0</v>
      </c>
      <c r="Q434" s="1383">
        <f t="shared" si="835"/>
        <v>0</v>
      </c>
      <c r="R434" s="1383">
        <f t="shared" si="835"/>
        <v>0</v>
      </c>
      <c r="S434" s="1383">
        <f t="shared" si="835"/>
        <v>0</v>
      </c>
      <c r="T434" s="1383">
        <f t="shared" ref="T434:X434" si="836">$AE434*T$27</f>
        <v>0</v>
      </c>
      <c r="U434" s="1383">
        <f t="shared" si="836"/>
        <v>0</v>
      </c>
      <c r="V434" s="1383">
        <f t="shared" si="836"/>
        <v>0</v>
      </c>
      <c r="W434" s="1383">
        <f t="shared" si="836"/>
        <v>0</v>
      </c>
      <c r="X434" s="1383">
        <f t="shared" si="836"/>
        <v>0</v>
      </c>
      <c r="Y434" s="1383">
        <f t="shared" si="526"/>
        <v>0</v>
      </c>
      <c r="Z434" s="1383">
        <f t="shared" si="527"/>
        <v>0</v>
      </c>
      <c r="AA434" s="1383">
        <f t="shared" si="528"/>
        <v>0</v>
      </c>
      <c r="AB434" s="1383">
        <f t="shared" si="529"/>
        <v>0</v>
      </c>
      <c r="AC434" s="5">
        <f t="shared" si="530"/>
        <v>41</v>
      </c>
      <c r="AD434" s="1383">
        <f t="shared" si="531"/>
        <v>0</v>
      </c>
      <c r="AE434" s="1383">
        <f t="shared" si="532"/>
        <v>0</v>
      </c>
      <c r="AF434" s="1305" t="e">
        <f t="shared" si="533"/>
        <v>#DIV/0!</v>
      </c>
      <c r="AG434" s="1305" t="e">
        <f t="shared" si="534"/>
        <v>#DIV/0!</v>
      </c>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row>
    <row r="435" spans="1:57" ht="14.25" customHeight="1">
      <c r="A435" s="1376">
        <v>44238</v>
      </c>
      <c r="B435" s="1301"/>
      <c r="C435" s="1302"/>
      <c r="D435" s="1376">
        <v>43873</v>
      </c>
      <c r="E435" s="1357"/>
      <c r="F435" s="5"/>
      <c r="G435" s="5"/>
      <c r="H435" s="1302"/>
      <c r="I435" s="1303"/>
      <c r="J435" s="1301"/>
      <c r="K435" s="1376"/>
      <c r="L435" s="1302"/>
      <c r="M435" s="1382">
        <f t="shared" si="523"/>
        <v>44239</v>
      </c>
      <c r="N435" s="1354">
        <f t="shared" si="520"/>
        <v>0</v>
      </c>
      <c r="O435" s="1383">
        <f t="shared" ref="O435:S435" si="837">$AD435*O$27</f>
        <v>0</v>
      </c>
      <c r="P435" s="1383">
        <f t="shared" si="837"/>
        <v>0</v>
      </c>
      <c r="Q435" s="1383">
        <f t="shared" si="837"/>
        <v>0</v>
      </c>
      <c r="R435" s="1383">
        <f t="shared" si="837"/>
        <v>0</v>
      </c>
      <c r="S435" s="1383">
        <f t="shared" si="837"/>
        <v>0</v>
      </c>
      <c r="T435" s="1383">
        <f t="shared" ref="T435:X435" si="838">$AE435*T$27</f>
        <v>0</v>
      </c>
      <c r="U435" s="1383">
        <f t="shared" si="838"/>
        <v>0</v>
      </c>
      <c r="V435" s="1383">
        <f t="shared" si="838"/>
        <v>0</v>
      </c>
      <c r="W435" s="1383">
        <f t="shared" si="838"/>
        <v>0</v>
      </c>
      <c r="X435" s="1383">
        <f t="shared" si="838"/>
        <v>0</v>
      </c>
      <c r="Y435" s="1383">
        <f t="shared" si="526"/>
        <v>0</v>
      </c>
      <c r="Z435" s="1383">
        <f t="shared" si="527"/>
        <v>0</v>
      </c>
      <c r="AA435" s="1383">
        <f t="shared" si="528"/>
        <v>0</v>
      </c>
      <c r="AB435" s="1383">
        <f t="shared" si="529"/>
        <v>0</v>
      </c>
      <c r="AC435" s="5">
        <f t="shared" si="530"/>
        <v>42</v>
      </c>
      <c r="AD435" s="1383">
        <f t="shared" si="531"/>
        <v>0</v>
      </c>
      <c r="AE435" s="1383">
        <f t="shared" si="532"/>
        <v>0</v>
      </c>
      <c r="AF435" s="1305" t="e">
        <f t="shared" si="533"/>
        <v>#DIV/0!</v>
      </c>
      <c r="AG435" s="1305" t="e">
        <f t="shared" si="534"/>
        <v>#DIV/0!</v>
      </c>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row>
    <row r="436" spans="1:57" ht="14.25" customHeight="1">
      <c r="A436" s="1376">
        <v>44239</v>
      </c>
      <c r="B436" s="1301"/>
      <c r="C436" s="1302"/>
      <c r="D436" s="1376">
        <v>43874</v>
      </c>
      <c r="E436" s="1357"/>
      <c r="F436" s="5"/>
      <c r="G436" s="5"/>
      <c r="H436" s="1302"/>
      <c r="I436" s="1303"/>
      <c r="J436" s="1301"/>
      <c r="K436" s="1376"/>
      <c r="L436" s="1302"/>
      <c r="M436" s="1382">
        <f t="shared" si="523"/>
        <v>44240</v>
      </c>
      <c r="N436" s="1354">
        <f t="shared" si="520"/>
        <v>0</v>
      </c>
      <c r="O436" s="1383">
        <f t="shared" ref="O436:S436" si="839">$AD436*O$27</f>
        <v>0</v>
      </c>
      <c r="P436" s="1383">
        <f t="shared" si="839"/>
        <v>0</v>
      </c>
      <c r="Q436" s="1383">
        <f t="shared" si="839"/>
        <v>0</v>
      </c>
      <c r="R436" s="1383">
        <f t="shared" si="839"/>
        <v>0</v>
      </c>
      <c r="S436" s="1383">
        <f t="shared" si="839"/>
        <v>0</v>
      </c>
      <c r="T436" s="1383">
        <f t="shared" ref="T436:X436" si="840">$AE436*T$27</f>
        <v>0</v>
      </c>
      <c r="U436" s="1383">
        <f t="shared" si="840"/>
        <v>0</v>
      </c>
      <c r="V436" s="1383">
        <f t="shared" si="840"/>
        <v>0</v>
      </c>
      <c r="W436" s="1383">
        <f t="shared" si="840"/>
        <v>0</v>
      </c>
      <c r="X436" s="1383">
        <f t="shared" si="840"/>
        <v>0</v>
      </c>
      <c r="Y436" s="1383">
        <f t="shared" si="526"/>
        <v>0</v>
      </c>
      <c r="Z436" s="1383">
        <f t="shared" si="527"/>
        <v>0</v>
      </c>
      <c r="AA436" s="1383">
        <f t="shared" si="528"/>
        <v>0</v>
      </c>
      <c r="AB436" s="1383">
        <f t="shared" si="529"/>
        <v>0</v>
      </c>
      <c r="AC436" s="5">
        <f t="shared" si="530"/>
        <v>43</v>
      </c>
      <c r="AD436" s="1383">
        <f t="shared" si="531"/>
        <v>0</v>
      </c>
      <c r="AE436" s="1383">
        <f t="shared" si="532"/>
        <v>0</v>
      </c>
      <c r="AF436" s="1305" t="e">
        <f t="shared" si="533"/>
        <v>#DIV/0!</v>
      </c>
      <c r="AG436" s="1305" t="e">
        <f t="shared" si="534"/>
        <v>#DIV/0!</v>
      </c>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row>
    <row r="437" spans="1:57" ht="14.25" customHeight="1">
      <c r="A437" s="1376">
        <v>44240</v>
      </c>
      <c r="B437" s="1301"/>
      <c r="C437" s="1302"/>
      <c r="D437" s="1376">
        <v>43875</v>
      </c>
      <c r="E437" s="1357"/>
      <c r="F437" s="5"/>
      <c r="G437" s="5"/>
      <c r="H437" s="1302"/>
      <c r="I437" s="1303"/>
      <c r="J437" s="1301"/>
      <c r="K437" s="1376"/>
      <c r="L437" s="1302"/>
      <c r="M437" s="1382">
        <f t="shared" si="523"/>
        <v>44241</v>
      </c>
      <c r="N437" s="1354">
        <f t="shared" si="520"/>
        <v>0</v>
      </c>
      <c r="O437" s="1383">
        <f t="shared" ref="O437:S437" si="841">$AD437*O$27</f>
        <v>0</v>
      </c>
      <c r="P437" s="1383">
        <f t="shared" si="841"/>
        <v>0</v>
      </c>
      <c r="Q437" s="1383">
        <f t="shared" si="841"/>
        <v>0</v>
      </c>
      <c r="R437" s="1383">
        <f t="shared" si="841"/>
        <v>0</v>
      </c>
      <c r="S437" s="1383">
        <f t="shared" si="841"/>
        <v>0</v>
      </c>
      <c r="T437" s="1383">
        <f t="shared" ref="T437:X437" si="842">$AE437*T$27</f>
        <v>0</v>
      </c>
      <c r="U437" s="1383">
        <f t="shared" si="842"/>
        <v>0</v>
      </c>
      <c r="V437" s="1383">
        <f t="shared" si="842"/>
        <v>0</v>
      </c>
      <c r="W437" s="1383">
        <f t="shared" si="842"/>
        <v>0</v>
      </c>
      <c r="X437" s="1383">
        <f t="shared" si="842"/>
        <v>0</v>
      </c>
      <c r="Y437" s="1383">
        <f t="shared" si="526"/>
        <v>0</v>
      </c>
      <c r="Z437" s="1383">
        <f t="shared" si="527"/>
        <v>0</v>
      </c>
      <c r="AA437" s="1383">
        <f t="shared" si="528"/>
        <v>0</v>
      </c>
      <c r="AB437" s="1383">
        <f t="shared" si="529"/>
        <v>0</v>
      </c>
      <c r="AC437" s="5">
        <f t="shared" si="530"/>
        <v>44</v>
      </c>
      <c r="AD437" s="1383">
        <f t="shared" si="531"/>
        <v>0</v>
      </c>
      <c r="AE437" s="1383">
        <f t="shared" si="532"/>
        <v>0</v>
      </c>
      <c r="AF437" s="1305" t="e">
        <f t="shared" si="533"/>
        <v>#DIV/0!</v>
      </c>
      <c r="AG437" s="1305" t="e">
        <f t="shared" si="534"/>
        <v>#DIV/0!</v>
      </c>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row>
    <row r="438" spans="1:57" ht="14.25" customHeight="1">
      <c r="A438" s="1376">
        <v>44241</v>
      </c>
      <c r="B438" s="1301"/>
      <c r="C438" s="1302"/>
      <c r="D438" s="1376">
        <v>43876</v>
      </c>
      <c r="E438" s="1357"/>
      <c r="F438" s="5"/>
      <c r="G438" s="5"/>
      <c r="H438" s="1302"/>
      <c r="I438" s="1303"/>
      <c r="J438" s="1301"/>
      <c r="K438" s="1376"/>
      <c r="L438" s="1302"/>
      <c r="M438" s="1382">
        <f t="shared" si="523"/>
        <v>44242</v>
      </c>
      <c r="N438" s="1354">
        <f t="shared" si="520"/>
        <v>0</v>
      </c>
      <c r="O438" s="1383">
        <f t="shared" ref="O438:S438" si="843">$AD438*O$27</f>
        <v>0</v>
      </c>
      <c r="P438" s="1383">
        <f t="shared" si="843"/>
        <v>0</v>
      </c>
      <c r="Q438" s="1383">
        <f t="shared" si="843"/>
        <v>0</v>
      </c>
      <c r="R438" s="1383">
        <f t="shared" si="843"/>
        <v>0</v>
      </c>
      <c r="S438" s="1383">
        <f t="shared" si="843"/>
        <v>0</v>
      </c>
      <c r="T438" s="1383">
        <f t="shared" ref="T438:X438" si="844">$AE438*T$27</f>
        <v>0</v>
      </c>
      <c r="U438" s="1383">
        <f t="shared" si="844"/>
        <v>0</v>
      </c>
      <c r="V438" s="1383">
        <f t="shared" si="844"/>
        <v>0</v>
      </c>
      <c r="W438" s="1383">
        <f t="shared" si="844"/>
        <v>0</v>
      </c>
      <c r="X438" s="1383">
        <f t="shared" si="844"/>
        <v>0</v>
      </c>
      <c r="Y438" s="1383">
        <f t="shared" si="526"/>
        <v>0</v>
      </c>
      <c r="Z438" s="1383">
        <f t="shared" si="527"/>
        <v>0</v>
      </c>
      <c r="AA438" s="1383">
        <f t="shared" si="528"/>
        <v>0</v>
      </c>
      <c r="AB438" s="1383">
        <f t="shared" si="529"/>
        <v>0</v>
      </c>
      <c r="AC438" s="5">
        <f t="shared" si="530"/>
        <v>45</v>
      </c>
      <c r="AD438" s="1383">
        <f t="shared" si="531"/>
        <v>0</v>
      </c>
      <c r="AE438" s="1383">
        <f t="shared" si="532"/>
        <v>0</v>
      </c>
      <c r="AF438" s="1305" t="e">
        <f t="shared" si="533"/>
        <v>#DIV/0!</v>
      </c>
      <c r="AG438" s="1305" t="e">
        <f t="shared" si="534"/>
        <v>#DIV/0!</v>
      </c>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row>
    <row r="439" spans="1:57" ht="14.25" customHeight="1">
      <c r="A439" s="1376">
        <v>44242</v>
      </c>
      <c r="B439" s="1301"/>
      <c r="C439" s="1302"/>
      <c r="D439" s="1376">
        <v>43877</v>
      </c>
      <c r="E439" s="1357"/>
      <c r="F439" s="5"/>
      <c r="G439" s="5"/>
      <c r="H439" s="1302"/>
      <c r="I439" s="1303"/>
      <c r="J439" s="1301"/>
      <c r="K439" s="1376"/>
      <c r="L439" s="1302"/>
      <c r="M439" s="1382">
        <f t="shared" si="523"/>
        <v>44243</v>
      </c>
      <c r="N439" s="1354">
        <f t="shared" si="520"/>
        <v>0</v>
      </c>
      <c r="O439" s="1383">
        <f t="shared" ref="O439:S439" si="845">$AD439*O$27</f>
        <v>0</v>
      </c>
      <c r="P439" s="1383">
        <f t="shared" si="845"/>
        <v>0</v>
      </c>
      <c r="Q439" s="1383">
        <f t="shared" si="845"/>
        <v>0</v>
      </c>
      <c r="R439" s="1383">
        <f t="shared" si="845"/>
        <v>0</v>
      </c>
      <c r="S439" s="1383">
        <f t="shared" si="845"/>
        <v>0</v>
      </c>
      <c r="T439" s="1383">
        <f t="shared" ref="T439:X439" si="846">$AE439*T$27</f>
        <v>0</v>
      </c>
      <c r="U439" s="1383">
        <f t="shared" si="846"/>
        <v>0</v>
      </c>
      <c r="V439" s="1383">
        <f t="shared" si="846"/>
        <v>0</v>
      </c>
      <c r="W439" s="1383">
        <f t="shared" si="846"/>
        <v>0</v>
      </c>
      <c r="X439" s="1383">
        <f t="shared" si="846"/>
        <v>0</v>
      </c>
      <c r="Y439" s="1383">
        <f t="shared" si="526"/>
        <v>0</v>
      </c>
      <c r="Z439" s="1383">
        <f t="shared" si="527"/>
        <v>0</v>
      </c>
      <c r="AA439" s="1383">
        <f t="shared" si="528"/>
        <v>0</v>
      </c>
      <c r="AB439" s="1383">
        <f t="shared" si="529"/>
        <v>0</v>
      </c>
      <c r="AC439" s="5">
        <f t="shared" si="530"/>
        <v>46</v>
      </c>
      <c r="AD439" s="1383">
        <f t="shared" si="531"/>
        <v>0</v>
      </c>
      <c r="AE439" s="1383">
        <f t="shared" si="532"/>
        <v>0</v>
      </c>
      <c r="AF439" s="1305" t="e">
        <f t="shared" si="533"/>
        <v>#DIV/0!</v>
      </c>
      <c r="AG439" s="1305" t="e">
        <f t="shared" si="534"/>
        <v>#DIV/0!</v>
      </c>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row>
    <row r="440" spans="1:57" ht="14.25" customHeight="1">
      <c r="A440" s="1376">
        <v>44243</v>
      </c>
      <c r="B440" s="1301"/>
      <c r="C440" s="1302"/>
      <c r="D440" s="1376">
        <v>43878</v>
      </c>
      <c r="E440" s="1357"/>
      <c r="F440" s="5"/>
      <c r="G440" s="5"/>
      <c r="H440" s="1302"/>
      <c r="I440" s="1303"/>
      <c r="J440" s="1301"/>
      <c r="K440" s="1376"/>
      <c r="L440" s="1302"/>
      <c r="M440" s="1382">
        <f t="shared" si="523"/>
        <v>44244</v>
      </c>
      <c r="N440" s="1354">
        <f t="shared" si="520"/>
        <v>0</v>
      </c>
      <c r="O440" s="1383">
        <f t="shared" ref="O440:S440" si="847">$AD440*O$27</f>
        <v>0</v>
      </c>
      <c r="P440" s="1383">
        <f t="shared" si="847"/>
        <v>0</v>
      </c>
      <c r="Q440" s="1383">
        <f t="shared" si="847"/>
        <v>0</v>
      </c>
      <c r="R440" s="1383">
        <f t="shared" si="847"/>
        <v>0</v>
      </c>
      <c r="S440" s="1383">
        <f t="shared" si="847"/>
        <v>0</v>
      </c>
      <c r="T440" s="1383">
        <f t="shared" ref="T440:X440" si="848">$AE440*T$27</f>
        <v>0</v>
      </c>
      <c r="U440" s="1383">
        <f t="shared" si="848"/>
        <v>0</v>
      </c>
      <c r="V440" s="1383">
        <f t="shared" si="848"/>
        <v>0</v>
      </c>
      <c r="W440" s="1383">
        <f t="shared" si="848"/>
        <v>0</v>
      </c>
      <c r="X440" s="1383">
        <f t="shared" si="848"/>
        <v>0</v>
      </c>
      <c r="Y440" s="1383">
        <f t="shared" si="526"/>
        <v>0</v>
      </c>
      <c r="Z440" s="1383">
        <f t="shared" si="527"/>
        <v>0</v>
      </c>
      <c r="AA440" s="1383">
        <f t="shared" si="528"/>
        <v>0</v>
      </c>
      <c r="AB440" s="1383">
        <f t="shared" si="529"/>
        <v>0</v>
      </c>
      <c r="AC440" s="5">
        <f t="shared" si="530"/>
        <v>47</v>
      </c>
      <c r="AD440" s="1383">
        <f t="shared" si="531"/>
        <v>0</v>
      </c>
      <c r="AE440" s="1383">
        <f t="shared" si="532"/>
        <v>0</v>
      </c>
      <c r="AF440" s="1305" t="e">
        <f t="shared" si="533"/>
        <v>#DIV/0!</v>
      </c>
      <c r="AG440" s="1305" t="e">
        <f t="shared" si="534"/>
        <v>#DIV/0!</v>
      </c>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row>
    <row r="441" spans="1:57" ht="14.25" customHeight="1">
      <c r="A441" s="1376">
        <v>44244</v>
      </c>
      <c r="B441" s="1301"/>
      <c r="C441" s="1302"/>
      <c r="D441" s="1376">
        <v>43879</v>
      </c>
      <c r="E441" s="1357"/>
      <c r="F441" s="5"/>
      <c r="G441" s="5"/>
      <c r="H441" s="1302"/>
      <c r="I441" s="1303"/>
      <c r="J441" s="1301"/>
      <c r="K441" s="1376"/>
      <c r="L441" s="1302"/>
      <c r="M441" s="1382">
        <f t="shared" si="523"/>
        <v>44245</v>
      </c>
      <c r="N441" s="1354">
        <f t="shared" si="520"/>
        <v>0</v>
      </c>
      <c r="O441" s="1383">
        <f t="shared" ref="O441:S441" si="849">$AD441*O$27</f>
        <v>0</v>
      </c>
      <c r="P441" s="1383">
        <f t="shared" si="849"/>
        <v>0</v>
      </c>
      <c r="Q441" s="1383">
        <f t="shared" si="849"/>
        <v>0</v>
      </c>
      <c r="R441" s="1383">
        <f t="shared" si="849"/>
        <v>0</v>
      </c>
      <c r="S441" s="1383">
        <f t="shared" si="849"/>
        <v>0</v>
      </c>
      <c r="T441" s="1383">
        <f t="shared" ref="T441:X441" si="850">$AE441*T$27</f>
        <v>0</v>
      </c>
      <c r="U441" s="1383">
        <f t="shared" si="850"/>
        <v>0</v>
      </c>
      <c r="V441" s="1383">
        <f t="shared" si="850"/>
        <v>0</v>
      </c>
      <c r="W441" s="1383">
        <f t="shared" si="850"/>
        <v>0</v>
      </c>
      <c r="X441" s="1383">
        <f t="shared" si="850"/>
        <v>0</v>
      </c>
      <c r="Y441" s="1383">
        <f t="shared" si="526"/>
        <v>0</v>
      </c>
      <c r="Z441" s="1383">
        <f t="shared" si="527"/>
        <v>0</v>
      </c>
      <c r="AA441" s="1383">
        <f t="shared" si="528"/>
        <v>0</v>
      </c>
      <c r="AB441" s="1383">
        <f t="shared" si="529"/>
        <v>0</v>
      </c>
      <c r="AC441" s="5">
        <f t="shared" si="530"/>
        <v>48</v>
      </c>
      <c r="AD441" s="1383">
        <f t="shared" si="531"/>
        <v>0</v>
      </c>
      <c r="AE441" s="1383">
        <f t="shared" si="532"/>
        <v>0</v>
      </c>
      <c r="AF441" s="1305" t="e">
        <f t="shared" si="533"/>
        <v>#DIV/0!</v>
      </c>
      <c r="AG441" s="1305" t="e">
        <f t="shared" si="534"/>
        <v>#DIV/0!</v>
      </c>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row>
    <row r="442" spans="1:57" ht="14.25" customHeight="1">
      <c r="A442" s="1376">
        <v>44245</v>
      </c>
      <c r="B442" s="1301"/>
      <c r="C442" s="1302"/>
      <c r="D442" s="1376">
        <v>43880</v>
      </c>
      <c r="E442" s="1357"/>
      <c r="F442" s="5"/>
      <c r="G442" s="5"/>
      <c r="H442" s="1302"/>
      <c r="I442" s="1303"/>
      <c r="J442" s="1301"/>
      <c r="K442" s="1376"/>
      <c r="L442" s="1302"/>
      <c r="M442" s="1382">
        <f t="shared" si="523"/>
        <v>44246</v>
      </c>
      <c r="N442" s="1354">
        <f t="shared" si="520"/>
        <v>0</v>
      </c>
      <c r="O442" s="1383">
        <f t="shared" ref="O442:S442" si="851">$AD442*O$27</f>
        <v>0</v>
      </c>
      <c r="P442" s="1383">
        <f t="shared" si="851"/>
        <v>0</v>
      </c>
      <c r="Q442" s="1383">
        <f t="shared" si="851"/>
        <v>0</v>
      </c>
      <c r="R442" s="1383">
        <f t="shared" si="851"/>
        <v>0</v>
      </c>
      <c r="S442" s="1383">
        <f t="shared" si="851"/>
        <v>0</v>
      </c>
      <c r="T442" s="1383">
        <f t="shared" ref="T442:X442" si="852">$AE442*T$27</f>
        <v>0</v>
      </c>
      <c r="U442" s="1383">
        <f t="shared" si="852"/>
        <v>0</v>
      </c>
      <c r="V442" s="1383">
        <f t="shared" si="852"/>
        <v>0</v>
      </c>
      <c r="W442" s="1383">
        <f t="shared" si="852"/>
        <v>0</v>
      </c>
      <c r="X442" s="1383">
        <f t="shared" si="852"/>
        <v>0</v>
      </c>
      <c r="Y442" s="1383">
        <f t="shared" si="526"/>
        <v>0</v>
      </c>
      <c r="Z442" s="1383">
        <f t="shared" si="527"/>
        <v>0</v>
      </c>
      <c r="AA442" s="1383">
        <f t="shared" si="528"/>
        <v>0</v>
      </c>
      <c r="AB442" s="1383">
        <f t="shared" si="529"/>
        <v>0</v>
      </c>
      <c r="AC442" s="5">
        <f t="shared" si="530"/>
        <v>49</v>
      </c>
      <c r="AD442" s="1383">
        <f t="shared" si="531"/>
        <v>0</v>
      </c>
      <c r="AE442" s="1383">
        <f t="shared" si="532"/>
        <v>0</v>
      </c>
      <c r="AF442" s="1305" t="e">
        <f t="shared" si="533"/>
        <v>#DIV/0!</v>
      </c>
      <c r="AG442" s="1305" t="e">
        <f t="shared" si="534"/>
        <v>#DIV/0!</v>
      </c>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row>
    <row r="443" spans="1:57" ht="14.25" customHeight="1">
      <c r="A443" s="1376">
        <v>44246</v>
      </c>
      <c r="B443" s="1301"/>
      <c r="C443" s="1302"/>
      <c r="D443" s="1376">
        <v>43881</v>
      </c>
      <c r="E443" s="1357"/>
      <c r="F443" s="5"/>
      <c r="G443" s="5"/>
      <c r="H443" s="1302"/>
      <c r="I443" s="1303"/>
      <c r="J443" s="1301"/>
      <c r="K443" s="1376"/>
      <c r="L443" s="1302"/>
      <c r="M443" s="1382">
        <f t="shared" si="523"/>
        <v>44247</v>
      </c>
      <c r="N443" s="1354">
        <f t="shared" si="520"/>
        <v>0</v>
      </c>
      <c r="O443" s="1383">
        <f t="shared" ref="O443:S443" si="853">$AD443*O$27</f>
        <v>0</v>
      </c>
      <c r="P443" s="1383">
        <f t="shared" si="853"/>
        <v>0</v>
      </c>
      <c r="Q443" s="1383">
        <f t="shared" si="853"/>
        <v>0</v>
      </c>
      <c r="R443" s="1383">
        <f t="shared" si="853"/>
        <v>0</v>
      </c>
      <c r="S443" s="1383">
        <f t="shared" si="853"/>
        <v>0</v>
      </c>
      <c r="T443" s="1383">
        <f t="shared" ref="T443:X443" si="854">$AE443*T$27</f>
        <v>0</v>
      </c>
      <c r="U443" s="1383">
        <f t="shared" si="854"/>
        <v>0</v>
      </c>
      <c r="V443" s="1383">
        <f t="shared" si="854"/>
        <v>0</v>
      </c>
      <c r="W443" s="1383">
        <f t="shared" si="854"/>
        <v>0</v>
      </c>
      <c r="X443" s="1383">
        <f t="shared" si="854"/>
        <v>0</v>
      </c>
      <c r="Y443" s="1383">
        <f t="shared" si="526"/>
        <v>0</v>
      </c>
      <c r="Z443" s="1383">
        <f t="shared" si="527"/>
        <v>0</v>
      </c>
      <c r="AA443" s="1383">
        <f t="shared" si="528"/>
        <v>0</v>
      </c>
      <c r="AB443" s="1383">
        <f t="shared" si="529"/>
        <v>0</v>
      </c>
      <c r="AC443" s="5">
        <f t="shared" si="530"/>
        <v>50</v>
      </c>
      <c r="AD443" s="1383">
        <f t="shared" si="531"/>
        <v>0</v>
      </c>
      <c r="AE443" s="1383">
        <f t="shared" si="532"/>
        <v>0</v>
      </c>
      <c r="AF443" s="1305" t="e">
        <f t="shared" si="533"/>
        <v>#DIV/0!</v>
      </c>
      <c r="AG443" s="1305" t="e">
        <f t="shared" si="534"/>
        <v>#DIV/0!</v>
      </c>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row>
    <row r="444" spans="1:57" ht="14.25" customHeight="1">
      <c r="A444" s="1376">
        <v>44247</v>
      </c>
      <c r="B444" s="1301"/>
      <c r="C444" s="1302"/>
      <c r="D444" s="1376">
        <v>43882</v>
      </c>
      <c r="E444" s="1357"/>
      <c r="F444" s="5"/>
      <c r="G444" s="5"/>
      <c r="H444" s="1302"/>
      <c r="I444" s="1303"/>
      <c r="J444" s="1301"/>
      <c r="K444" s="1376"/>
      <c r="L444" s="1302"/>
      <c r="M444" s="1382">
        <f t="shared" si="523"/>
        <v>44248</v>
      </c>
      <c r="N444" s="1354">
        <f t="shared" si="520"/>
        <v>0</v>
      </c>
      <c r="O444" s="1383">
        <f t="shared" ref="O444:S444" si="855">$AD444*O$27</f>
        <v>0</v>
      </c>
      <c r="P444" s="1383">
        <f t="shared" si="855"/>
        <v>0</v>
      </c>
      <c r="Q444" s="1383">
        <f t="shared" si="855"/>
        <v>0</v>
      </c>
      <c r="R444" s="1383">
        <f t="shared" si="855"/>
        <v>0</v>
      </c>
      <c r="S444" s="1383">
        <f t="shared" si="855"/>
        <v>0</v>
      </c>
      <c r="T444" s="1383">
        <f t="shared" ref="T444:X444" si="856">$AE444*T$27</f>
        <v>0</v>
      </c>
      <c r="U444" s="1383">
        <f t="shared" si="856"/>
        <v>0</v>
      </c>
      <c r="V444" s="1383">
        <f t="shared" si="856"/>
        <v>0</v>
      </c>
      <c r="W444" s="1383">
        <f t="shared" si="856"/>
        <v>0</v>
      </c>
      <c r="X444" s="1383">
        <f t="shared" si="856"/>
        <v>0</v>
      </c>
      <c r="Y444" s="1383">
        <f t="shared" si="526"/>
        <v>0</v>
      </c>
      <c r="Z444" s="1383">
        <f t="shared" si="527"/>
        <v>0</v>
      </c>
      <c r="AA444" s="1383">
        <f t="shared" si="528"/>
        <v>0</v>
      </c>
      <c r="AB444" s="1383">
        <f t="shared" si="529"/>
        <v>0</v>
      </c>
      <c r="AC444" s="5">
        <f t="shared" si="530"/>
        <v>51</v>
      </c>
      <c r="AD444" s="1383">
        <f t="shared" si="531"/>
        <v>0</v>
      </c>
      <c r="AE444" s="1383">
        <f t="shared" si="532"/>
        <v>0</v>
      </c>
      <c r="AF444" s="1305" t="e">
        <f t="shared" si="533"/>
        <v>#DIV/0!</v>
      </c>
      <c r="AG444" s="1305" t="e">
        <f t="shared" si="534"/>
        <v>#DIV/0!</v>
      </c>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row>
    <row r="445" spans="1:57" ht="14.25" customHeight="1">
      <c r="A445" s="1376">
        <v>44248</v>
      </c>
      <c r="B445" s="1301"/>
      <c r="C445" s="1302"/>
      <c r="D445" s="1376">
        <v>43883</v>
      </c>
      <c r="E445" s="1357"/>
      <c r="F445" s="5"/>
      <c r="G445" s="5"/>
      <c r="H445" s="1302"/>
      <c r="I445" s="1303"/>
      <c r="J445" s="1301"/>
      <c r="K445" s="1376"/>
      <c r="L445" s="1302"/>
      <c r="M445" s="1382">
        <f t="shared" si="523"/>
        <v>44249</v>
      </c>
      <c r="N445" s="1354">
        <f t="shared" si="520"/>
        <v>0</v>
      </c>
      <c r="O445" s="1383">
        <f t="shared" ref="O445:S445" si="857">$AD445*O$27</f>
        <v>0</v>
      </c>
      <c r="P445" s="1383">
        <f t="shared" si="857"/>
        <v>0</v>
      </c>
      <c r="Q445" s="1383">
        <f t="shared" si="857"/>
        <v>0</v>
      </c>
      <c r="R445" s="1383">
        <f t="shared" si="857"/>
        <v>0</v>
      </c>
      <c r="S445" s="1383">
        <f t="shared" si="857"/>
        <v>0</v>
      </c>
      <c r="T445" s="1383">
        <f t="shared" ref="T445:X445" si="858">$AE445*T$27</f>
        <v>0</v>
      </c>
      <c r="U445" s="1383">
        <f t="shared" si="858"/>
        <v>0</v>
      </c>
      <c r="V445" s="1383">
        <f t="shared" si="858"/>
        <v>0</v>
      </c>
      <c r="W445" s="1383">
        <f t="shared" si="858"/>
        <v>0</v>
      </c>
      <c r="X445" s="1383">
        <f t="shared" si="858"/>
        <v>0</v>
      </c>
      <c r="Y445" s="1383">
        <f t="shared" si="526"/>
        <v>0</v>
      </c>
      <c r="Z445" s="1383">
        <f t="shared" si="527"/>
        <v>0</v>
      </c>
      <c r="AA445" s="1383">
        <f t="shared" si="528"/>
        <v>0</v>
      </c>
      <c r="AB445" s="1383">
        <f t="shared" si="529"/>
        <v>0</v>
      </c>
      <c r="AC445" s="5">
        <f t="shared" si="530"/>
        <v>52</v>
      </c>
      <c r="AD445" s="1383">
        <f t="shared" si="531"/>
        <v>0</v>
      </c>
      <c r="AE445" s="1383">
        <f t="shared" si="532"/>
        <v>0</v>
      </c>
      <c r="AF445" s="1305" t="e">
        <f t="shared" si="533"/>
        <v>#DIV/0!</v>
      </c>
      <c r="AG445" s="1305" t="e">
        <f t="shared" si="534"/>
        <v>#DIV/0!</v>
      </c>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row>
    <row r="446" spans="1:57" ht="14.25" customHeight="1">
      <c r="A446" s="1376">
        <v>44249</v>
      </c>
      <c r="B446" s="1301"/>
      <c r="C446" s="1302"/>
      <c r="D446" s="1376">
        <v>43884</v>
      </c>
      <c r="E446" s="1357"/>
      <c r="F446" s="5"/>
      <c r="G446" s="5"/>
      <c r="H446" s="1302"/>
      <c r="I446" s="1303"/>
      <c r="J446" s="1301"/>
      <c r="K446" s="1376"/>
      <c r="L446" s="1302"/>
      <c r="M446" s="1382">
        <f t="shared" si="523"/>
        <v>44250</v>
      </c>
      <c r="N446" s="1354">
        <f t="shared" si="520"/>
        <v>0</v>
      </c>
      <c r="O446" s="1383">
        <f t="shared" ref="O446:S446" si="859">$AD446*O$27</f>
        <v>0</v>
      </c>
      <c r="P446" s="1383">
        <f t="shared" si="859"/>
        <v>0</v>
      </c>
      <c r="Q446" s="1383">
        <f t="shared" si="859"/>
        <v>0</v>
      </c>
      <c r="R446" s="1383">
        <f t="shared" si="859"/>
        <v>0</v>
      </c>
      <c r="S446" s="1383">
        <f t="shared" si="859"/>
        <v>0</v>
      </c>
      <c r="T446" s="1383">
        <f t="shared" ref="T446:X446" si="860">$AE446*T$27</f>
        <v>0</v>
      </c>
      <c r="U446" s="1383">
        <f t="shared" si="860"/>
        <v>0</v>
      </c>
      <c r="V446" s="1383">
        <f t="shared" si="860"/>
        <v>0</v>
      </c>
      <c r="W446" s="1383">
        <f t="shared" si="860"/>
        <v>0</v>
      </c>
      <c r="X446" s="1383">
        <f t="shared" si="860"/>
        <v>0</v>
      </c>
      <c r="Y446" s="1383">
        <f t="shared" si="526"/>
        <v>0</v>
      </c>
      <c r="Z446" s="1383">
        <f t="shared" si="527"/>
        <v>0</v>
      </c>
      <c r="AA446" s="1383">
        <f t="shared" si="528"/>
        <v>0</v>
      </c>
      <c r="AB446" s="1383">
        <f t="shared" si="529"/>
        <v>0</v>
      </c>
      <c r="AC446" s="5">
        <f t="shared" si="530"/>
        <v>53</v>
      </c>
      <c r="AD446" s="1383">
        <f t="shared" si="531"/>
        <v>0</v>
      </c>
      <c r="AE446" s="1383">
        <f t="shared" si="532"/>
        <v>0</v>
      </c>
      <c r="AF446" s="1305" t="e">
        <f t="shared" si="533"/>
        <v>#DIV/0!</v>
      </c>
      <c r="AG446" s="1305" t="e">
        <f t="shared" si="534"/>
        <v>#DIV/0!</v>
      </c>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row>
    <row r="447" spans="1:57" ht="14.25" customHeight="1">
      <c r="A447" s="1376">
        <v>44250</v>
      </c>
      <c r="B447" s="1301"/>
      <c r="C447" s="1302"/>
      <c r="D447" s="1376">
        <v>43885</v>
      </c>
      <c r="E447" s="1357"/>
      <c r="F447" s="5"/>
      <c r="G447" s="5"/>
      <c r="H447" s="1302"/>
      <c r="I447" s="1303"/>
      <c r="J447" s="1301"/>
      <c r="K447" s="1376"/>
      <c r="L447" s="1302"/>
      <c r="M447" s="1382">
        <f t="shared" si="523"/>
        <v>44251</v>
      </c>
      <c r="N447" s="1354">
        <f t="shared" si="520"/>
        <v>0</v>
      </c>
      <c r="O447" s="1383">
        <f t="shared" ref="O447:S447" si="861">$AD447*O$27</f>
        <v>0</v>
      </c>
      <c r="P447" s="1383">
        <f t="shared" si="861"/>
        <v>0</v>
      </c>
      <c r="Q447" s="1383">
        <f t="shared" si="861"/>
        <v>0</v>
      </c>
      <c r="R447" s="1383">
        <f t="shared" si="861"/>
        <v>0</v>
      </c>
      <c r="S447" s="1383">
        <f t="shared" si="861"/>
        <v>0</v>
      </c>
      <c r="T447" s="1383">
        <f t="shared" ref="T447:X447" si="862">$AE447*T$27</f>
        <v>0</v>
      </c>
      <c r="U447" s="1383">
        <f t="shared" si="862"/>
        <v>0</v>
      </c>
      <c r="V447" s="1383">
        <f t="shared" si="862"/>
        <v>0</v>
      </c>
      <c r="W447" s="1383">
        <f t="shared" si="862"/>
        <v>0</v>
      </c>
      <c r="X447" s="1383">
        <f t="shared" si="862"/>
        <v>0</v>
      </c>
      <c r="Y447" s="1383">
        <f t="shared" si="526"/>
        <v>0</v>
      </c>
      <c r="Z447" s="1383">
        <f t="shared" si="527"/>
        <v>0</v>
      </c>
      <c r="AA447" s="1383">
        <f t="shared" si="528"/>
        <v>0</v>
      </c>
      <c r="AB447" s="1383">
        <f t="shared" si="529"/>
        <v>0</v>
      </c>
      <c r="AC447" s="5">
        <f t="shared" si="530"/>
        <v>54</v>
      </c>
      <c r="AD447" s="1383">
        <f t="shared" si="531"/>
        <v>0</v>
      </c>
      <c r="AE447" s="1383">
        <f t="shared" si="532"/>
        <v>0</v>
      </c>
      <c r="AF447" s="1305" t="e">
        <f t="shared" si="533"/>
        <v>#DIV/0!</v>
      </c>
      <c r="AG447" s="1305" t="e">
        <f t="shared" si="534"/>
        <v>#DIV/0!</v>
      </c>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row>
    <row r="448" spans="1:57" ht="14.25" customHeight="1">
      <c r="A448" s="1376">
        <v>44251</v>
      </c>
      <c r="B448" s="1301"/>
      <c r="C448" s="1302"/>
      <c r="D448" s="1376">
        <v>43886</v>
      </c>
      <c r="E448" s="1357"/>
      <c r="F448" s="5"/>
      <c r="G448" s="5"/>
      <c r="H448" s="1302"/>
      <c r="I448" s="1303"/>
      <c r="J448" s="1301"/>
      <c r="K448" s="1376"/>
      <c r="L448" s="1302"/>
      <c r="M448" s="1382">
        <f t="shared" si="523"/>
        <v>44252</v>
      </c>
      <c r="N448" s="1354">
        <f t="shared" si="520"/>
        <v>0</v>
      </c>
      <c r="O448" s="1383">
        <f t="shared" ref="O448:S448" si="863">$AD448*O$27</f>
        <v>0</v>
      </c>
      <c r="P448" s="1383">
        <f t="shared" si="863"/>
        <v>0</v>
      </c>
      <c r="Q448" s="1383">
        <f t="shared" si="863"/>
        <v>0</v>
      </c>
      <c r="R448" s="1383">
        <f t="shared" si="863"/>
        <v>0</v>
      </c>
      <c r="S448" s="1383">
        <f t="shared" si="863"/>
        <v>0</v>
      </c>
      <c r="T448" s="1383">
        <f t="shared" ref="T448:X448" si="864">$AE448*T$27</f>
        <v>0</v>
      </c>
      <c r="U448" s="1383">
        <f t="shared" si="864"/>
        <v>0</v>
      </c>
      <c r="V448" s="1383">
        <f t="shared" si="864"/>
        <v>0</v>
      </c>
      <c r="W448" s="1383">
        <f t="shared" si="864"/>
        <v>0</v>
      </c>
      <c r="X448" s="1383">
        <f t="shared" si="864"/>
        <v>0</v>
      </c>
      <c r="Y448" s="1383">
        <f t="shared" si="526"/>
        <v>0</v>
      </c>
      <c r="Z448" s="1383">
        <f t="shared" si="527"/>
        <v>0</v>
      </c>
      <c r="AA448" s="1383">
        <f t="shared" si="528"/>
        <v>0</v>
      </c>
      <c r="AB448" s="1383">
        <f t="shared" si="529"/>
        <v>0</v>
      </c>
      <c r="AC448" s="5">
        <f t="shared" si="530"/>
        <v>55</v>
      </c>
      <c r="AD448" s="1383">
        <f t="shared" si="531"/>
        <v>0</v>
      </c>
      <c r="AE448" s="1383">
        <f t="shared" si="532"/>
        <v>0</v>
      </c>
      <c r="AF448" s="1305" t="e">
        <f t="shared" si="533"/>
        <v>#DIV/0!</v>
      </c>
      <c r="AG448" s="1305" t="e">
        <f t="shared" si="534"/>
        <v>#DIV/0!</v>
      </c>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row>
    <row r="449" spans="1:57" ht="14.25" customHeight="1">
      <c r="A449" s="1376">
        <v>44252</v>
      </c>
      <c r="B449" s="1301"/>
      <c r="C449" s="1302"/>
      <c r="D449" s="1376">
        <v>43887</v>
      </c>
      <c r="E449" s="1357"/>
      <c r="F449" s="5"/>
      <c r="G449" s="5"/>
      <c r="H449" s="1302"/>
      <c r="I449" s="1303"/>
      <c r="J449" s="1301"/>
      <c r="K449" s="1376"/>
      <c r="L449" s="1302"/>
      <c r="M449" s="1382">
        <f t="shared" si="523"/>
        <v>44253</v>
      </c>
      <c r="N449" s="1354">
        <f t="shared" si="520"/>
        <v>0</v>
      </c>
      <c r="O449" s="1383">
        <f t="shared" ref="O449:S449" si="865">$AD449*O$27</f>
        <v>0</v>
      </c>
      <c r="P449" s="1383">
        <f t="shared" si="865"/>
        <v>0</v>
      </c>
      <c r="Q449" s="1383">
        <f t="shared" si="865"/>
        <v>0</v>
      </c>
      <c r="R449" s="1383">
        <f t="shared" si="865"/>
        <v>0</v>
      </c>
      <c r="S449" s="1383">
        <f t="shared" si="865"/>
        <v>0</v>
      </c>
      <c r="T449" s="1383">
        <f t="shared" ref="T449:X449" si="866">$AE449*T$27</f>
        <v>0</v>
      </c>
      <c r="U449" s="1383">
        <f t="shared" si="866"/>
        <v>0</v>
      </c>
      <c r="V449" s="1383">
        <f t="shared" si="866"/>
        <v>0</v>
      </c>
      <c r="W449" s="1383">
        <f t="shared" si="866"/>
        <v>0</v>
      </c>
      <c r="X449" s="1383">
        <f t="shared" si="866"/>
        <v>0</v>
      </c>
      <c r="Y449" s="1383">
        <f t="shared" si="526"/>
        <v>0</v>
      </c>
      <c r="Z449" s="1383">
        <f t="shared" si="527"/>
        <v>0</v>
      </c>
      <c r="AA449" s="1383">
        <f t="shared" si="528"/>
        <v>0</v>
      </c>
      <c r="AB449" s="1383">
        <f t="shared" si="529"/>
        <v>0</v>
      </c>
      <c r="AC449" s="5">
        <f t="shared" si="530"/>
        <v>56</v>
      </c>
      <c r="AD449" s="1383">
        <f t="shared" si="531"/>
        <v>0</v>
      </c>
      <c r="AE449" s="1383">
        <f t="shared" si="532"/>
        <v>0</v>
      </c>
      <c r="AF449" s="1305" t="e">
        <f t="shared" si="533"/>
        <v>#DIV/0!</v>
      </c>
      <c r="AG449" s="1305" t="e">
        <f t="shared" si="534"/>
        <v>#DIV/0!</v>
      </c>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row>
    <row r="450" spans="1:57" ht="14.25" customHeight="1">
      <c r="A450" s="1376">
        <v>44253</v>
      </c>
      <c r="B450" s="1301"/>
      <c r="C450" s="1302"/>
      <c r="D450" s="1376">
        <v>43888</v>
      </c>
      <c r="E450" s="1357"/>
      <c r="F450" s="5"/>
      <c r="G450" s="5"/>
      <c r="H450" s="1302"/>
      <c r="I450" s="1303"/>
      <c r="J450" s="1301"/>
      <c r="K450" s="1376"/>
      <c r="L450" s="1302"/>
      <c r="M450" s="1382">
        <f t="shared" si="523"/>
        <v>44254</v>
      </c>
      <c r="N450" s="1354">
        <f t="shared" si="520"/>
        <v>0</v>
      </c>
      <c r="O450" s="1383">
        <f t="shared" ref="O450:S450" si="867">$AD450*O$27</f>
        <v>0</v>
      </c>
      <c r="P450" s="1383">
        <f t="shared" si="867"/>
        <v>0</v>
      </c>
      <c r="Q450" s="1383">
        <f t="shared" si="867"/>
        <v>0</v>
      </c>
      <c r="R450" s="1383">
        <f t="shared" si="867"/>
        <v>0</v>
      </c>
      <c r="S450" s="1383">
        <f t="shared" si="867"/>
        <v>0</v>
      </c>
      <c r="T450" s="1383">
        <f t="shared" ref="T450:X450" si="868">$AE450*T$27</f>
        <v>0</v>
      </c>
      <c r="U450" s="1383">
        <f t="shared" si="868"/>
        <v>0</v>
      </c>
      <c r="V450" s="1383">
        <f t="shared" si="868"/>
        <v>0</v>
      </c>
      <c r="W450" s="1383">
        <f t="shared" si="868"/>
        <v>0</v>
      </c>
      <c r="X450" s="1383">
        <f t="shared" si="868"/>
        <v>0</v>
      </c>
      <c r="Y450" s="1383">
        <f t="shared" si="526"/>
        <v>0</v>
      </c>
      <c r="Z450" s="1383">
        <f t="shared" si="527"/>
        <v>0</v>
      </c>
      <c r="AA450" s="1383">
        <f t="shared" si="528"/>
        <v>0</v>
      </c>
      <c r="AB450" s="1383">
        <f t="shared" si="529"/>
        <v>0</v>
      </c>
      <c r="AC450" s="5">
        <f t="shared" si="530"/>
        <v>57</v>
      </c>
      <c r="AD450" s="1383">
        <f t="shared" si="531"/>
        <v>0</v>
      </c>
      <c r="AE450" s="1383">
        <f t="shared" si="532"/>
        <v>0</v>
      </c>
      <c r="AF450" s="1305" t="e">
        <f t="shared" si="533"/>
        <v>#DIV/0!</v>
      </c>
      <c r="AG450" s="1305" t="e">
        <f t="shared" si="534"/>
        <v>#DIV/0!</v>
      </c>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row>
    <row r="451" spans="1:57" ht="14.25" customHeight="1">
      <c r="A451" s="1376">
        <v>44254</v>
      </c>
      <c r="B451" s="1301"/>
      <c r="C451" s="1302"/>
      <c r="D451" s="1376">
        <v>43889</v>
      </c>
      <c r="E451" s="1357"/>
      <c r="F451" s="5"/>
      <c r="G451" s="5"/>
      <c r="H451" s="1302"/>
      <c r="I451" s="1303"/>
      <c r="J451" s="1301"/>
      <c r="K451" s="1376"/>
      <c r="L451" s="1302"/>
      <c r="M451" s="1382">
        <f t="shared" si="523"/>
        <v>44255</v>
      </c>
      <c r="N451" s="1354">
        <f t="shared" si="520"/>
        <v>0</v>
      </c>
      <c r="O451" s="1383">
        <f t="shared" ref="O451:S451" si="869">$AD451*O$27</f>
        <v>0</v>
      </c>
      <c r="P451" s="1383">
        <f t="shared" si="869"/>
        <v>0</v>
      </c>
      <c r="Q451" s="1383">
        <f t="shared" si="869"/>
        <v>0</v>
      </c>
      <c r="R451" s="1383">
        <f t="shared" si="869"/>
        <v>0</v>
      </c>
      <c r="S451" s="1383">
        <f t="shared" si="869"/>
        <v>0</v>
      </c>
      <c r="T451" s="1383">
        <f t="shared" ref="T451:X451" si="870">$AE451*T$27</f>
        <v>0</v>
      </c>
      <c r="U451" s="1383">
        <f t="shared" si="870"/>
        <v>0</v>
      </c>
      <c r="V451" s="1383">
        <f t="shared" si="870"/>
        <v>0</v>
      </c>
      <c r="W451" s="1383">
        <f t="shared" si="870"/>
        <v>0</v>
      </c>
      <c r="X451" s="1383">
        <f t="shared" si="870"/>
        <v>0</v>
      </c>
      <c r="Y451" s="1383">
        <f t="shared" si="526"/>
        <v>0</v>
      </c>
      <c r="Z451" s="1383">
        <f t="shared" si="527"/>
        <v>0</v>
      </c>
      <c r="AA451" s="1383">
        <f t="shared" si="528"/>
        <v>0</v>
      </c>
      <c r="AB451" s="1383">
        <f t="shared" si="529"/>
        <v>0</v>
      </c>
      <c r="AC451" s="5">
        <f t="shared" si="530"/>
        <v>58</v>
      </c>
      <c r="AD451" s="1383">
        <f t="shared" si="531"/>
        <v>0</v>
      </c>
      <c r="AE451" s="1383">
        <f t="shared" si="532"/>
        <v>0</v>
      </c>
      <c r="AF451" s="1305" t="e">
        <f t="shared" si="533"/>
        <v>#DIV/0!</v>
      </c>
      <c r="AG451" s="1305" t="e">
        <f t="shared" si="534"/>
        <v>#DIV/0!</v>
      </c>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row>
    <row r="452" spans="1:57" ht="14.25" customHeight="1">
      <c r="A452" s="1376">
        <v>44255</v>
      </c>
      <c r="B452" s="1301"/>
      <c r="C452" s="1302"/>
      <c r="D452" s="1376">
        <v>43890</v>
      </c>
      <c r="E452" s="1357"/>
      <c r="F452" s="5"/>
      <c r="G452" s="5"/>
      <c r="H452" s="1302"/>
      <c r="I452" s="1303"/>
      <c r="J452" s="1301"/>
      <c r="K452" s="1376"/>
      <c r="L452" s="1302"/>
      <c r="M452" s="1382">
        <f t="shared" si="523"/>
        <v>44256</v>
      </c>
      <c r="N452" s="1354">
        <f t="shared" si="520"/>
        <v>0</v>
      </c>
      <c r="O452" s="1383">
        <f t="shared" ref="O452:S452" si="871">$AD452*O$27</f>
        <v>0</v>
      </c>
      <c r="P452" s="1383">
        <f t="shared" si="871"/>
        <v>0</v>
      </c>
      <c r="Q452" s="1383">
        <f t="shared" si="871"/>
        <v>0</v>
      </c>
      <c r="R452" s="1383">
        <f t="shared" si="871"/>
        <v>0</v>
      </c>
      <c r="S452" s="1383">
        <f t="shared" si="871"/>
        <v>0</v>
      </c>
      <c r="T452" s="1383">
        <f t="shared" ref="T452:X452" si="872">$AE452*T$27</f>
        <v>0</v>
      </c>
      <c r="U452" s="1383">
        <f t="shared" si="872"/>
        <v>0</v>
      </c>
      <c r="V452" s="1383">
        <f t="shared" si="872"/>
        <v>0</v>
      </c>
      <c r="W452" s="1383">
        <f t="shared" si="872"/>
        <v>0</v>
      </c>
      <c r="X452" s="1383">
        <f t="shared" si="872"/>
        <v>0</v>
      </c>
      <c r="Y452" s="1383">
        <f t="shared" si="526"/>
        <v>0</v>
      </c>
      <c r="Z452" s="1383">
        <f t="shared" si="527"/>
        <v>0</v>
      </c>
      <c r="AA452" s="1383">
        <f t="shared" si="528"/>
        <v>0</v>
      </c>
      <c r="AB452" s="1383">
        <f t="shared" si="529"/>
        <v>0</v>
      </c>
      <c r="AC452" s="5">
        <f t="shared" si="530"/>
        <v>59</v>
      </c>
      <c r="AD452" s="1383">
        <f t="shared" si="531"/>
        <v>0</v>
      </c>
      <c r="AE452" s="1383">
        <f t="shared" si="532"/>
        <v>0</v>
      </c>
      <c r="AF452" s="1305" t="e">
        <f t="shared" si="533"/>
        <v>#DIV/0!</v>
      </c>
      <c r="AG452" s="1305" t="e">
        <f t="shared" si="534"/>
        <v>#DIV/0!</v>
      </c>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row>
    <row r="453" spans="1:57" ht="14.25" customHeight="1">
      <c r="A453" s="1376">
        <v>44256</v>
      </c>
      <c r="B453" s="1301"/>
      <c r="C453" s="1302"/>
      <c r="D453" s="1376">
        <v>43891</v>
      </c>
      <c r="E453" s="1357"/>
      <c r="F453" s="5"/>
      <c r="G453" s="5"/>
      <c r="H453" s="1302"/>
      <c r="I453" s="1303"/>
      <c r="J453" s="1301"/>
      <c r="K453" s="1376"/>
      <c r="L453" s="1302"/>
      <c r="M453" s="1382">
        <f t="shared" si="523"/>
        <v>44257</v>
      </c>
      <c r="N453" s="1354">
        <f t="shared" si="520"/>
        <v>0</v>
      </c>
      <c r="O453" s="1383">
        <f t="shared" ref="O453:S453" si="873">$AD453*O$27</f>
        <v>0</v>
      </c>
      <c r="P453" s="1383">
        <f t="shared" si="873"/>
        <v>0</v>
      </c>
      <c r="Q453" s="1383">
        <f t="shared" si="873"/>
        <v>0</v>
      </c>
      <c r="R453" s="1383">
        <f t="shared" si="873"/>
        <v>0</v>
      </c>
      <c r="S453" s="1383">
        <f t="shared" si="873"/>
        <v>0</v>
      </c>
      <c r="T453" s="1383">
        <f t="shared" ref="T453:X453" si="874">$AE453*T$27</f>
        <v>0</v>
      </c>
      <c r="U453" s="1383">
        <f t="shared" si="874"/>
        <v>0</v>
      </c>
      <c r="V453" s="1383">
        <f t="shared" si="874"/>
        <v>0</v>
      </c>
      <c r="W453" s="1383">
        <f t="shared" si="874"/>
        <v>0</v>
      </c>
      <c r="X453" s="1383">
        <f t="shared" si="874"/>
        <v>0</v>
      </c>
      <c r="Y453" s="1383">
        <f t="shared" si="526"/>
        <v>0</v>
      </c>
      <c r="Z453" s="1383">
        <f t="shared" si="527"/>
        <v>0</v>
      </c>
      <c r="AA453" s="1383">
        <f t="shared" si="528"/>
        <v>0</v>
      </c>
      <c r="AB453" s="1383">
        <f t="shared" si="529"/>
        <v>0</v>
      </c>
      <c r="AC453" s="5">
        <f t="shared" si="530"/>
        <v>60</v>
      </c>
      <c r="AD453" s="1383">
        <f t="shared" si="531"/>
        <v>0</v>
      </c>
      <c r="AE453" s="1383">
        <f t="shared" si="532"/>
        <v>0</v>
      </c>
      <c r="AF453" s="1305" t="e">
        <f t="shared" si="533"/>
        <v>#DIV/0!</v>
      </c>
      <c r="AG453" s="1305" t="e">
        <f t="shared" si="534"/>
        <v>#DIV/0!</v>
      </c>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row>
    <row r="454" spans="1:57" ht="14.25" customHeight="1">
      <c r="A454" s="1376">
        <v>44257</v>
      </c>
      <c r="B454" s="1301"/>
      <c r="C454" s="1302"/>
      <c r="D454" s="1376">
        <v>43892</v>
      </c>
      <c r="E454" s="1357"/>
      <c r="F454" s="5"/>
      <c r="G454" s="5"/>
      <c r="H454" s="1302"/>
      <c r="I454" s="1303"/>
      <c r="J454" s="1301"/>
      <c r="K454" s="1376"/>
      <c r="L454" s="1302"/>
      <c r="M454" s="1382">
        <f t="shared" si="523"/>
        <v>44258</v>
      </c>
      <c r="N454" s="1354">
        <f t="shared" si="520"/>
        <v>0</v>
      </c>
      <c r="O454" s="1383">
        <f t="shared" ref="O454:S454" si="875">$AD454*O$27</f>
        <v>0</v>
      </c>
      <c r="P454" s="1383">
        <f t="shared" si="875"/>
        <v>0</v>
      </c>
      <c r="Q454" s="1383">
        <f t="shared" si="875"/>
        <v>0</v>
      </c>
      <c r="R454" s="1383">
        <f t="shared" si="875"/>
        <v>0</v>
      </c>
      <c r="S454" s="1383">
        <f t="shared" si="875"/>
        <v>0</v>
      </c>
      <c r="T454" s="1383">
        <f t="shared" ref="T454:X454" si="876">$AE454*T$27</f>
        <v>0</v>
      </c>
      <c r="U454" s="1383">
        <f t="shared" si="876"/>
        <v>0</v>
      </c>
      <c r="V454" s="1383">
        <f t="shared" si="876"/>
        <v>0</v>
      </c>
      <c r="W454" s="1383">
        <f t="shared" si="876"/>
        <v>0</v>
      </c>
      <c r="X454" s="1383">
        <f t="shared" si="876"/>
        <v>0</v>
      </c>
      <c r="Y454" s="1383">
        <f t="shared" si="526"/>
        <v>0</v>
      </c>
      <c r="Z454" s="1383">
        <f t="shared" si="527"/>
        <v>0</v>
      </c>
      <c r="AA454" s="1383">
        <f t="shared" si="528"/>
        <v>0</v>
      </c>
      <c r="AB454" s="1383">
        <f t="shared" si="529"/>
        <v>0</v>
      </c>
      <c r="AC454" s="5">
        <f t="shared" si="530"/>
        <v>61</v>
      </c>
      <c r="AD454" s="1383">
        <f t="shared" si="531"/>
        <v>0</v>
      </c>
      <c r="AE454" s="1383">
        <f t="shared" si="532"/>
        <v>0</v>
      </c>
      <c r="AF454" s="1305" t="e">
        <f t="shared" si="533"/>
        <v>#DIV/0!</v>
      </c>
      <c r="AG454" s="1305" t="e">
        <f t="shared" si="534"/>
        <v>#DIV/0!</v>
      </c>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row>
    <row r="455" spans="1:57" ht="14.25" customHeight="1">
      <c r="A455" s="1376">
        <v>44258</v>
      </c>
      <c r="B455" s="1301"/>
      <c r="C455" s="1302"/>
      <c r="D455" s="1376">
        <v>43893</v>
      </c>
      <c r="E455" s="1357"/>
      <c r="F455" s="5"/>
      <c r="G455" s="5"/>
      <c r="H455" s="1302"/>
      <c r="I455" s="1303"/>
      <c r="J455" s="1301"/>
      <c r="K455" s="1376"/>
      <c r="L455" s="1302"/>
      <c r="M455" s="1382">
        <f t="shared" si="523"/>
        <v>44259</v>
      </c>
      <c r="N455" s="1354">
        <f t="shared" si="520"/>
        <v>0</v>
      </c>
      <c r="O455" s="1383">
        <f t="shared" ref="O455:S455" si="877">$AD455*O$27</f>
        <v>0</v>
      </c>
      <c r="P455" s="1383">
        <f t="shared" si="877"/>
        <v>0</v>
      </c>
      <c r="Q455" s="1383">
        <f t="shared" si="877"/>
        <v>0</v>
      </c>
      <c r="R455" s="1383">
        <f t="shared" si="877"/>
        <v>0</v>
      </c>
      <c r="S455" s="1383">
        <f t="shared" si="877"/>
        <v>0</v>
      </c>
      <c r="T455" s="1383">
        <f t="shared" ref="T455:X455" si="878">$AE455*T$27</f>
        <v>0</v>
      </c>
      <c r="U455" s="1383">
        <f t="shared" si="878"/>
        <v>0</v>
      </c>
      <c r="V455" s="1383">
        <f t="shared" si="878"/>
        <v>0</v>
      </c>
      <c r="W455" s="1383">
        <f t="shared" si="878"/>
        <v>0</v>
      </c>
      <c r="X455" s="1383">
        <f t="shared" si="878"/>
        <v>0</v>
      </c>
      <c r="Y455" s="1383">
        <f t="shared" si="526"/>
        <v>0</v>
      </c>
      <c r="Z455" s="1383">
        <f t="shared" si="527"/>
        <v>0</v>
      </c>
      <c r="AA455" s="1383">
        <f t="shared" si="528"/>
        <v>0</v>
      </c>
      <c r="AB455" s="1383">
        <f t="shared" si="529"/>
        <v>0</v>
      </c>
      <c r="AC455" s="5">
        <f t="shared" si="530"/>
        <v>62</v>
      </c>
      <c r="AD455" s="1383">
        <f t="shared" si="531"/>
        <v>0</v>
      </c>
      <c r="AE455" s="1383">
        <f t="shared" si="532"/>
        <v>0</v>
      </c>
      <c r="AF455" s="1305" t="e">
        <f t="shared" si="533"/>
        <v>#DIV/0!</v>
      </c>
      <c r="AG455" s="1305" t="e">
        <f t="shared" si="534"/>
        <v>#DIV/0!</v>
      </c>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row>
    <row r="456" spans="1:57" ht="14.25" customHeight="1">
      <c r="A456" s="1376">
        <v>44259</v>
      </c>
      <c r="B456" s="1301"/>
      <c r="C456" s="1302"/>
      <c r="D456" s="1376">
        <v>43894</v>
      </c>
      <c r="E456" s="1357"/>
      <c r="F456" s="5"/>
      <c r="G456" s="5"/>
      <c r="H456" s="1302"/>
      <c r="I456" s="1303"/>
      <c r="J456" s="1301"/>
      <c r="K456" s="1376"/>
      <c r="L456" s="1302"/>
      <c r="M456" s="1382">
        <f t="shared" si="523"/>
        <v>44260</v>
      </c>
      <c r="N456" s="1354">
        <f t="shared" si="520"/>
        <v>0</v>
      </c>
      <c r="O456" s="1383">
        <f t="shared" ref="O456:S456" si="879">$AD456*O$27</f>
        <v>0</v>
      </c>
      <c r="P456" s="1383">
        <f t="shared" si="879"/>
        <v>0</v>
      </c>
      <c r="Q456" s="1383">
        <f t="shared" si="879"/>
        <v>0</v>
      </c>
      <c r="R456" s="1383">
        <f t="shared" si="879"/>
        <v>0</v>
      </c>
      <c r="S456" s="1383">
        <f t="shared" si="879"/>
        <v>0</v>
      </c>
      <c r="T456" s="1383">
        <f t="shared" ref="T456:X456" si="880">$AE456*T$27</f>
        <v>0</v>
      </c>
      <c r="U456" s="1383">
        <f t="shared" si="880"/>
        <v>0</v>
      </c>
      <c r="V456" s="1383">
        <f t="shared" si="880"/>
        <v>0</v>
      </c>
      <c r="W456" s="1383">
        <f t="shared" si="880"/>
        <v>0</v>
      </c>
      <c r="X456" s="1383">
        <f t="shared" si="880"/>
        <v>0</v>
      </c>
      <c r="Y456" s="1383">
        <f t="shared" si="526"/>
        <v>0</v>
      </c>
      <c r="Z456" s="1383">
        <f t="shared" si="527"/>
        <v>0</v>
      </c>
      <c r="AA456" s="1383">
        <f t="shared" si="528"/>
        <v>0</v>
      </c>
      <c r="AB456" s="1383">
        <f t="shared" si="529"/>
        <v>0</v>
      </c>
      <c r="AC456" s="5">
        <f t="shared" si="530"/>
        <v>63</v>
      </c>
      <c r="AD456" s="1383">
        <f t="shared" si="531"/>
        <v>0</v>
      </c>
      <c r="AE456" s="1383">
        <f t="shared" si="532"/>
        <v>0</v>
      </c>
      <c r="AF456" s="1305" t="e">
        <f t="shared" si="533"/>
        <v>#DIV/0!</v>
      </c>
      <c r="AG456" s="1305" t="e">
        <f t="shared" si="534"/>
        <v>#DIV/0!</v>
      </c>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row>
    <row r="457" spans="1:57" ht="14.25" customHeight="1">
      <c r="A457" s="1376">
        <v>44260</v>
      </c>
      <c r="B457" s="1301"/>
      <c r="C457" s="1302"/>
      <c r="D457" s="1376">
        <v>43895</v>
      </c>
      <c r="E457" s="1357"/>
      <c r="F457" s="5"/>
      <c r="G457" s="5"/>
      <c r="H457" s="1302"/>
      <c r="I457" s="1303"/>
      <c r="J457" s="1301"/>
      <c r="K457" s="1376"/>
      <c r="L457" s="1302"/>
      <c r="M457" s="1382">
        <f t="shared" si="523"/>
        <v>44261</v>
      </c>
      <c r="N457" s="1354">
        <f t="shared" si="520"/>
        <v>0</v>
      </c>
      <c r="O457" s="1383">
        <f t="shared" ref="O457:S457" si="881">$AD457*O$27</f>
        <v>0</v>
      </c>
      <c r="P457" s="1383">
        <f t="shared" si="881"/>
        <v>0</v>
      </c>
      <c r="Q457" s="1383">
        <f t="shared" si="881"/>
        <v>0</v>
      </c>
      <c r="R457" s="1383">
        <f t="shared" si="881"/>
        <v>0</v>
      </c>
      <c r="S457" s="1383">
        <f t="shared" si="881"/>
        <v>0</v>
      </c>
      <c r="T457" s="1383">
        <f t="shared" ref="T457:X457" si="882">$AE457*T$27</f>
        <v>0</v>
      </c>
      <c r="U457" s="1383">
        <f t="shared" si="882"/>
        <v>0</v>
      </c>
      <c r="V457" s="1383">
        <f t="shared" si="882"/>
        <v>0</v>
      </c>
      <c r="W457" s="1383">
        <f t="shared" si="882"/>
        <v>0</v>
      </c>
      <c r="X457" s="1383">
        <f t="shared" si="882"/>
        <v>0</v>
      </c>
      <c r="Y457" s="1383">
        <f t="shared" si="526"/>
        <v>0</v>
      </c>
      <c r="Z457" s="1383">
        <f t="shared" si="527"/>
        <v>0</v>
      </c>
      <c r="AA457" s="1383">
        <f t="shared" si="528"/>
        <v>0</v>
      </c>
      <c r="AB457" s="1383">
        <f t="shared" si="529"/>
        <v>0</v>
      </c>
      <c r="AC457" s="5">
        <f t="shared" si="530"/>
        <v>64</v>
      </c>
      <c r="AD457" s="1383">
        <f t="shared" si="531"/>
        <v>0</v>
      </c>
      <c r="AE457" s="1383">
        <f t="shared" si="532"/>
        <v>0</v>
      </c>
      <c r="AF457" s="1305" t="e">
        <f t="shared" si="533"/>
        <v>#DIV/0!</v>
      </c>
      <c r="AG457" s="1305" t="e">
        <f t="shared" si="534"/>
        <v>#DIV/0!</v>
      </c>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row>
    <row r="458" spans="1:57" ht="14.25" customHeight="1">
      <c r="A458" s="1376">
        <v>44261</v>
      </c>
      <c r="B458" s="1301"/>
      <c r="C458" s="1302"/>
      <c r="D458" s="1376">
        <v>43896</v>
      </c>
      <c r="E458" s="1357"/>
      <c r="F458" s="5"/>
      <c r="G458" s="5"/>
      <c r="H458" s="1302"/>
      <c r="I458" s="1303"/>
      <c r="J458" s="1301"/>
      <c r="K458" s="1376"/>
      <c r="L458" s="1302"/>
      <c r="M458" s="1382">
        <f t="shared" si="523"/>
        <v>44262</v>
      </c>
      <c r="N458" s="1354">
        <f t="shared" si="520"/>
        <v>0</v>
      </c>
      <c r="O458" s="1383">
        <f t="shared" ref="O458:S458" si="883">$AD458*O$27</f>
        <v>0</v>
      </c>
      <c r="P458" s="1383">
        <f t="shared" si="883"/>
        <v>0</v>
      </c>
      <c r="Q458" s="1383">
        <f t="shared" si="883"/>
        <v>0</v>
      </c>
      <c r="R458" s="1383">
        <f t="shared" si="883"/>
        <v>0</v>
      </c>
      <c r="S458" s="1383">
        <f t="shared" si="883"/>
        <v>0</v>
      </c>
      <c r="T458" s="1383">
        <f t="shared" ref="T458:X458" si="884">$AE458*T$27</f>
        <v>0</v>
      </c>
      <c r="U458" s="1383">
        <f t="shared" si="884"/>
        <v>0</v>
      </c>
      <c r="V458" s="1383">
        <f t="shared" si="884"/>
        <v>0</v>
      </c>
      <c r="W458" s="1383">
        <f t="shared" si="884"/>
        <v>0</v>
      </c>
      <c r="X458" s="1383">
        <f t="shared" si="884"/>
        <v>0</v>
      </c>
      <c r="Y458" s="1383">
        <f t="shared" si="526"/>
        <v>0</v>
      </c>
      <c r="Z458" s="1383">
        <f t="shared" si="527"/>
        <v>0</v>
      </c>
      <c r="AA458" s="1383">
        <f t="shared" si="528"/>
        <v>0</v>
      </c>
      <c r="AB458" s="1383">
        <f t="shared" si="529"/>
        <v>0</v>
      </c>
      <c r="AC458" s="5">
        <f t="shared" si="530"/>
        <v>65</v>
      </c>
      <c r="AD458" s="1383">
        <f t="shared" si="531"/>
        <v>0</v>
      </c>
      <c r="AE458" s="1383">
        <f t="shared" si="532"/>
        <v>0</v>
      </c>
      <c r="AF458" s="1305" t="e">
        <f t="shared" si="533"/>
        <v>#DIV/0!</v>
      </c>
      <c r="AG458" s="1305" t="e">
        <f t="shared" si="534"/>
        <v>#DIV/0!</v>
      </c>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row>
    <row r="459" spans="1:57" ht="14.25" customHeight="1">
      <c r="A459" s="1376">
        <v>44262</v>
      </c>
      <c r="B459" s="1301"/>
      <c r="C459" s="1302"/>
      <c r="D459" s="1376">
        <v>43897</v>
      </c>
      <c r="E459" s="1357"/>
      <c r="F459" s="5"/>
      <c r="G459" s="5"/>
      <c r="H459" s="1302"/>
      <c r="I459" s="1303"/>
      <c r="J459" s="1301"/>
      <c r="K459" s="1376"/>
      <c r="L459" s="1302"/>
      <c r="M459" s="1382">
        <f t="shared" si="523"/>
        <v>44263</v>
      </c>
      <c r="N459" s="1354">
        <f t="shared" si="520"/>
        <v>0</v>
      </c>
      <c r="O459" s="1383">
        <f t="shared" ref="O459:S459" si="885">$AD459*O$27</f>
        <v>0</v>
      </c>
      <c r="P459" s="1383">
        <f t="shared" si="885"/>
        <v>0</v>
      </c>
      <c r="Q459" s="1383">
        <f t="shared" si="885"/>
        <v>0</v>
      </c>
      <c r="R459" s="1383">
        <f t="shared" si="885"/>
        <v>0</v>
      </c>
      <c r="S459" s="1383">
        <f t="shared" si="885"/>
        <v>0</v>
      </c>
      <c r="T459" s="1383">
        <f t="shared" ref="T459:X459" si="886">$AE459*T$27</f>
        <v>0</v>
      </c>
      <c r="U459" s="1383">
        <f t="shared" si="886"/>
        <v>0</v>
      </c>
      <c r="V459" s="1383">
        <f t="shared" si="886"/>
        <v>0</v>
      </c>
      <c r="W459" s="1383">
        <f t="shared" si="886"/>
        <v>0</v>
      </c>
      <c r="X459" s="1383">
        <f t="shared" si="886"/>
        <v>0</v>
      </c>
      <c r="Y459" s="1383">
        <f t="shared" si="526"/>
        <v>0</v>
      </c>
      <c r="Z459" s="1383">
        <f t="shared" si="527"/>
        <v>0</v>
      </c>
      <c r="AA459" s="1383">
        <f t="shared" si="528"/>
        <v>0</v>
      </c>
      <c r="AB459" s="1383">
        <f t="shared" si="529"/>
        <v>0</v>
      </c>
      <c r="AC459" s="5">
        <f t="shared" si="530"/>
        <v>66</v>
      </c>
      <c r="AD459" s="1383">
        <f t="shared" si="531"/>
        <v>0</v>
      </c>
      <c r="AE459" s="1383">
        <f t="shared" si="532"/>
        <v>0</v>
      </c>
      <c r="AF459" s="1305" t="e">
        <f t="shared" si="533"/>
        <v>#DIV/0!</v>
      </c>
      <c r="AG459" s="1305" t="e">
        <f t="shared" si="534"/>
        <v>#DIV/0!</v>
      </c>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row>
    <row r="460" spans="1:57" ht="14.25" customHeight="1">
      <c r="A460" s="1376">
        <v>44263</v>
      </c>
      <c r="B460" s="1301"/>
      <c r="C460" s="1302"/>
      <c r="D460" s="1376">
        <v>43898</v>
      </c>
      <c r="E460" s="1357"/>
      <c r="F460" s="5"/>
      <c r="G460" s="5"/>
      <c r="H460" s="1302"/>
      <c r="I460" s="1303"/>
      <c r="J460" s="1301"/>
      <c r="K460" s="1376"/>
      <c r="L460" s="1302"/>
      <c r="M460" s="1382">
        <f t="shared" si="523"/>
        <v>44264</v>
      </c>
      <c r="N460" s="1354">
        <f t="shared" si="520"/>
        <v>0</v>
      </c>
      <c r="O460" s="1383">
        <f t="shared" ref="O460:S460" si="887">$AD460*O$27</f>
        <v>0</v>
      </c>
      <c r="P460" s="1383">
        <f t="shared" si="887"/>
        <v>0</v>
      </c>
      <c r="Q460" s="1383">
        <f t="shared" si="887"/>
        <v>0</v>
      </c>
      <c r="R460" s="1383">
        <f t="shared" si="887"/>
        <v>0</v>
      </c>
      <c r="S460" s="1383">
        <f t="shared" si="887"/>
        <v>0</v>
      </c>
      <c r="T460" s="1383">
        <f t="shared" ref="T460:X460" si="888">$AE460*T$27</f>
        <v>0</v>
      </c>
      <c r="U460" s="1383">
        <f t="shared" si="888"/>
        <v>0</v>
      </c>
      <c r="V460" s="1383">
        <f t="shared" si="888"/>
        <v>0</v>
      </c>
      <c r="W460" s="1383">
        <f t="shared" si="888"/>
        <v>0</v>
      </c>
      <c r="X460" s="1383">
        <f t="shared" si="888"/>
        <v>0</v>
      </c>
      <c r="Y460" s="1383">
        <f t="shared" si="526"/>
        <v>0</v>
      </c>
      <c r="Z460" s="1383">
        <f t="shared" si="527"/>
        <v>0</v>
      </c>
      <c r="AA460" s="1383">
        <f t="shared" si="528"/>
        <v>0</v>
      </c>
      <c r="AB460" s="1383">
        <f t="shared" si="529"/>
        <v>0</v>
      </c>
      <c r="AC460" s="5">
        <f t="shared" si="530"/>
        <v>67</v>
      </c>
      <c r="AD460" s="1383">
        <f t="shared" si="531"/>
        <v>0</v>
      </c>
      <c r="AE460" s="1383">
        <f t="shared" si="532"/>
        <v>0</v>
      </c>
      <c r="AF460" s="1305" t="e">
        <f t="shared" si="533"/>
        <v>#DIV/0!</v>
      </c>
      <c r="AG460" s="1305" t="e">
        <f t="shared" si="534"/>
        <v>#DIV/0!</v>
      </c>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row>
    <row r="461" spans="1:57" ht="14.25" customHeight="1">
      <c r="A461" s="1376">
        <v>44264</v>
      </c>
      <c r="B461" s="1301"/>
      <c r="C461" s="1302"/>
      <c r="D461" s="1376">
        <v>43899</v>
      </c>
      <c r="E461" s="1357"/>
      <c r="F461" s="5"/>
      <c r="G461" s="5"/>
      <c r="H461" s="1302"/>
      <c r="I461" s="1303"/>
      <c r="J461" s="1301"/>
      <c r="K461" s="1376"/>
      <c r="L461" s="1302"/>
      <c r="M461" s="1382">
        <f t="shared" si="523"/>
        <v>44265</v>
      </c>
      <c r="N461" s="1354">
        <f t="shared" si="520"/>
        <v>0</v>
      </c>
      <c r="O461" s="1383">
        <f t="shared" ref="O461:S461" si="889">$AD461*O$27</f>
        <v>0</v>
      </c>
      <c r="P461" s="1383">
        <f t="shared" si="889"/>
        <v>0</v>
      </c>
      <c r="Q461" s="1383">
        <f t="shared" si="889"/>
        <v>0</v>
      </c>
      <c r="R461" s="1383">
        <f t="shared" si="889"/>
        <v>0</v>
      </c>
      <c r="S461" s="1383">
        <f t="shared" si="889"/>
        <v>0</v>
      </c>
      <c r="T461" s="1383">
        <f t="shared" ref="T461:X461" si="890">$AE461*T$27</f>
        <v>0</v>
      </c>
      <c r="U461" s="1383">
        <f t="shared" si="890"/>
        <v>0</v>
      </c>
      <c r="V461" s="1383">
        <f t="shared" si="890"/>
        <v>0</v>
      </c>
      <c r="W461" s="1383">
        <f t="shared" si="890"/>
        <v>0</v>
      </c>
      <c r="X461" s="1383">
        <f t="shared" si="890"/>
        <v>0</v>
      </c>
      <c r="Y461" s="1383">
        <f t="shared" si="526"/>
        <v>0</v>
      </c>
      <c r="Z461" s="1383">
        <f t="shared" si="527"/>
        <v>0</v>
      </c>
      <c r="AA461" s="1383">
        <f t="shared" si="528"/>
        <v>0</v>
      </c>
      <c r="AB461" s="1383">
        <f t="shared" si="529"/>
        <v>0</v>
      </c>
      <c r="AC461" s="5">
        <f t="shared" si="530"/>
        <v>68</v>
      </c>
      <c r="AD461" s="1383">
        <f t="shared" si="531"/>
        <v>0</v>
      </c>
      <c r="AE461" s="1383">
        <f t="shared" si="532"/>
        <v>0</v>
      </c>
      <c r="AF461" s="1305" t="e">
        <f t="shared" si="533"/>
        <v>#DIV/0!</v>
      </c>
      <c r="AG461" s="1305" t="e">
        <f t="shared" si="534"/>
        <v>#DIV/0!</v>
      </c>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row>
    <row r="462" spans="1:57" ht="14.25" customHeight="1">
      <c r="A462" s="1376">
        <v>44265</v>
      </c>
      <c r="B462" s="1301"/>
      <c r="C462" s="1302"/>
      <c r="D462" s="1376">
        <v>43900</v>
      </c>
      <c r="E462" s="1357"/>
      <c r="F462" s="5"/>
      <c r="G462" s="5"/>
      <c r="H462" s="1302"/>
      <c r="I462" s="1303"/>
      <c r="J462" s="1301"/>
      <c r="K462" s="1376"/>
      <c r="L462" s="1302"/>
      <c r="M462" s="1382">
        <f t="shared" si="523"/>
        <v>44266</v>
      </c>
      <c r="N462" s="1354">
        <f t="shared" si="520"/>
        <v>0</v>
      </c>
      <c r="O462" s="1383">
        <f t="shared" ref="O462:S462" si="891">$AD462*O$27</f>
        <v>0</v>
      </c>
      <c r="P462" s="1383">
        <f t="shared" si="891"/>
        <v>0</v>
      </c>
      <c r="Q462" s="1383">
        <f t="shared" si="891"/>
        <v>0</v>
      </c>
      <c r="R462" s="1383">
        <f t="shared" si="891"/>
        <v>0</v>
      </c>
      <c r="S462" s="1383">
        <f t="shared" si="891"/>
        <v>0</v>
      </c>
      <c r="T462" s="1383">
        <f t="shared" ref="T462:X462" si="892">$AE462*T$27</f>
        <v>0</v>
      </c>
      <c r="U462" s="1383">
        <f t="shared" si="892"/>
        <v>0</v>
      </c>
      <c r="V462" s="1383">
        <f t="shared" si="892"/>
        <v>0</v>
      </c>
      <c r="W462" s="1383">
        <f t="shared" si="892"/>
        <v>0</v>
      </c>
      <c r="X462" s="1383">
        <f t="shared" si="892"/>
        <v>0</v>
      </c>
      <c r="Y462" s="1383">
        <f t="shared" si="526"/>
        <v>0</v>
      </c>
      <c r="Z462" s="1383">
        <f t="shared" si="527"/>
        <v>0</v>
      </c>
      <c r="AA462" s="1383">
        <f t="shared" si="528"/>
        <v>0</v>
      </c>
      <c r="AB462" s="1383">
        <f t="shared" si="529"/>
        <v>0</v>
      </c>
      <c r="AC462" s="5">
        <f t="shared" si="530"/>
        <v>69</v>
      </c>
      <c r="AD462" s="1383">
        <f t="shared" si="531"/>
        <v>0</v>
      </c>
      <c r="AE462" s="1383">
        <f t="shared" si="532"/>
        <v>0</v>
      </c>
      <c r="AF462" s="1305" t="e">
        <f t="shared" si="533"/>
        <v>#DIV/0!</v>
      </c>
      <c r="AG462" s="1305" t="e">
        <f t="shared" si="534"/>
        <v>#DIV/0!</v>
      </c>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row>
    <row r="463" spans="1:57" ht="14.25" customHeight="1">
      <c r="A463" s="1376">
        <v>44266</v>
      </c>
      <c r="B463" s="1301"/>
      <c r="C463" s="1302"/>
      <c r="D463" s="1376">
        <v>43901</v>
      </c>
      <c r="E463" s="1357"/>
      <c r="F463" s="5"/>
      <c r="G463" s="5"/>
      <c r="H463" s="1302"/>
      <c r="I463" s="1303"/>
      <c r="J463" s="1301"/>
      <c r="K463" s="1376"/>
      <c r="L463" s="1302"/>
      <c r="M463" s="1382">
        <f t="shared" si="523"/>
        <v>44267</v>
      </c>
      <c r="N463" s="1354">
        <f t="shared" si="520"/>
        <v>0</v>
      </c>
      <c r="O463" s="1383">
        <f t="shared" ref="O463:S463" si="893">$AD463*O$27</f>
        <v>0</v>
      </c>
      <c r="P463" s="1383">
        <f t="shared" si="893"/>
        <v>0</v>
      </c>
      <c r="Q463" s="1383">
        <f t="shared" si="893"/>
        <v>0</v>
      </c>
      <c r="R463" s="1383">
        <f t="shared" si="893"/>
        <v>0</v>
      </c>
      <c r="S463" s="1383">
        <f t="shared" si="893"/>
        <v>0</v>
      </c>
      <c r="T463" s="1383">
        <f t="shared" ref="T463:X463" si="894">$AE463*T$27</f>
        <v>0</v>
      </c>
      <c r="U463" s="1383">
        <f t="shared" si="894"/>
        <v>0</v>
      </c>
      <c r="V463" s="1383">
        <f t="shared" si="894"/>
        <v>0</v>
      </c>
      <c r="W463" s="1383">
        <f t="shared" si="894"/>
        <v>0</v>
      </c>
      <c r="X463" s="1383">
        <f t="shared" si="894"/>
        <v>0</v>
      </c>
      <c r="Y463" s="1383">
        <f t="shared" si="526"/>
        <v>0</v>
      </c>
      <c r="Z463" s="1383">
        <f t="shared" si="527"/>
        <v>0</v>
      </c>
      <c r="AA463" s="1383">
        <f t="shared" si="528"/>
        <v>0</v>
      </c>
      <c r="AB463" s="1383">
        <f t="shared" si="529"/>
        <v>0</v>
      </c>
      <c r="AC463" s="5">
        <f t="shared" si="530"/>
        <v>70</v>
      </c>
      <c r="AD463" s="1383">
        <f t="shared" si="531"/>
        <v>0</v>
      </c>
      <c r="AE463" s="1383">
        <f t="shared" si="532"/>
        <v>0</v>
      </c>
      <c r="AF463" s="1305" t="e">
        <f t="shared" si="533"/>
        <v>#DIV/0!</v>
      </c>
      <c r="AG463" s="1305" t="e">
        <f t="shared" si="534"/>
        <v>#DIV/0!</v>
      </c>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row>
    <row r="464" spans="1:57" ht="14.25" customHeight="1">
      <c r="A464" s="1376">
        <v>44267</v>
      </c>
      <c r="B464" s="1301"/>
      <c r="C464" s="1302"/>
      <c r="D464" s="1376">
        <v>43902</v>
      </c>
      <c r="E464" s="1357"/>
      <c r="F464" s="5"/>
      <c r="G464" s="5"/>
      <c r="H464" s="1302"/>
      <c r="I464" s="1303"/>
      <c r="J464" s="1301"/>
      <c r="K464" s="1376"/>
      <c r="L464" s="1302"/>
      <c r="M464" s="1382">
        <f t="shared" si="523"/>
        <v>44268</v>
      </c>
      <c r="N464" s="1354">
        <f t="shared" si="520"/>
        <v>0</v>
      </c>
      <c r="O464" s="1383">
        <f t="shared" ref="O464:S464" si="895">$AD464*O$27</f>
        <v>0</v>
      </c>
      <c r="P464" s="1383">
        <f t="shared" si="895"/>
        <v>0</v>
      </c>
      <c r="Q464" s="1383">
        <f t="shared" si="895"/>
        <v>0</v>
      </c>
      <c r="R464" s="1383">
        <f t="shared" si="895"/>
        <v>0</v>
      </c>
      <c r="S464" s="1383">
        <f t="shared" si="895"/>
        <v>0</v>
      </c>
      <c r="T464" s="1383">
        <f t="shared" ref="T464:X464" si="896">$AE464*T$27</f>
        <v>0</v>
      </c>
      <c r="U464" s="1383">
        <f t="shared" si="896"/>
        <v>0</v>
      </c>
      <c r="V464" s="1383">
        <f t="shared" si="896"/>
        <v>0</v>
      </c>
      <c r="W464" s="1383">
        <f t="shared" si="896"/>
        <v>0</v>
      </c>
      <c r="X464" s="1383">
        <f t="shared" si="896"/>
        <v>0</v>
      </c>
      <c r="Y464" s="1383">
        <f t="shared" si="526"/>
        <v>0</v>
      </c>
      <c r="Z464" s="1383">
        <f t="shared" si="527"/>
        <v>0</v>
      </c>
      <c r="AA464" s="1383">
        <f t="shared" si="528"/>
        <v>0</v>
      </c>
      <c r="AB464" s="1383">
        <f t="shared" si="529"/>
        <v>0</v>
      </c>
      <c r="AC464" s="5">
        <f t="shared" si="530"/>
        <v>71</v>
      </c>
      <c r="AD464" s="1383">
        <f t="shared" si="531"/>
        <v>0</v>
      </c>
      <c r="AE464" s="1383">
        <f t="shared" si="532"/>
        <v>0</v>
      </c>
      <c r="AF464" s="1305" t="e">
        <f t="shared" si="533"/>
        <v>#DIV/0!</v>
      </c>
      <c r="AG464" s="1305" t="e">
        <f t="shared" si="534"/>
        <v>#DIV/0!</v>
      </c>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row>
    <row r="465" spans="1:57" ht="14.25" customHeight="1">
      <c r="A465" s="1376">
        <v>44268</v>
      </c>
      <c r="B465" s="1301"/>
      <c r="C465" s="1302"/>
      <c r="D465" s="1376">
        <v>43903</v>
      </c>
      <c r="E465" s="1357"/>
      <c r="F465" s="5"/>
      <c r="G465" s="5"/>
      <c r="H465" s="1302"/>
      <c r="I465" s="1303"/>
      <c r="J465" s="1301"/>
      <c r="K465" s="1376"/>
      <c r="L465" s="1302"/>
      <c r="M465" s="1382">
        <f t="shared" si="523"/>
        <v>44269</v>
      </c>
      <c r="N465" s="1354">
        <f t="shared" si="520"/>
        <v>0</v>
      </c>
      <c r="O465" s="1383">
        <f t="shared" ref="O465:S465" si="897">$AD465*O$27</f>
        <v>0</v>
      </c>
      <c r="P465" s="1383">
        <f t="shared" si="897"/>
        <v>0</v>
      </c>
      <c r="Q465" s="1383">
        <f t="shared" si="897"/>
        <v>0</v>
      </c>
      <c r="R465" s="1383">
        <f t="shared" si="897"/>
        <v>0</v>
      </c>
      <c r="S465" s="1383">
        <f t="shared" si="897"/>
        <v>0</v>
      </c>
      <c r="T465" s="1383">
        <f t="shared" ref="T465:X465" si="898">$AE465*T$27</f>
        <v>0</v>
      </c>
      <c r="U465" s="1383">
        <f t="shared" si="898"/>
        <v>0</v>
      </c>
      <c r="V465" s="1383">
        <f t="shared" si="898"/>
        <v>0</v>
      </c>
      <c r="W465" s="1383">
        <f t="shared" si="898"/>
        <v>0</v>
      </c>
      <c r="X465" s="1383">
        <f t="shared" si="898"/>
        <v>0</v>
      </c>
      <c r="Y465" s="1383">
        <f t="shared" si="526"/>
        <v>0</v>
      </c>
      <c r="Z465" s="1383">
        <f t="shared" si="527"/>
        <v>0</v>
      </c>
      <c r="AA465" s="1383">
        <f t="shared" si="528"/>
        <v>0</v>
      </c>
      <c r="AB465" s="1383">
        <f t="shared" si="529"/>
        <v>0</v>
      </c>
      <c r="AC465" s="5">
        <f t="shared" si="530"/>
        <v>72</v>
      </c>
      <c r="AD465" s="1383">
        <f t="shared" si="531"/>
        <v>0</v>
      </c>
      <c r="AE465" s="1383">
        <f t="shared" si="532"/>
        <v>0</v>
      </c>
      <c r="AF465" s="1305" t="e">
        <f t="shared" si="533"/>
        <v>#DIV/0!</v>
      </c>
      <c r="AG465" s="1305" t="e">
        <f t="shared" si="534"/>
        <v>#DIV/0!</v>
      </c>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row>
    <row r="466" spans="1:57" ht="14.25" customHeight="1">
      <c r="A466" s="1376">
        <v>44269</v>
      </c>
      <c r="B466" s="1301"/>
      <c r="C466" s="1302"/>
      <c r="D466" s="1376">
        <v>43904</v>
      </c>
      <c r="E466" s="1357"/>
      <c r="F466" s="5"/>
      <c r="G466" s="5"/>
      <c r="H466" s="1302"/>
      <c r="I466" s="1303"/>
      <c r="J466" s="1301"/>
      <c r="K466" s="1376"/>
      <c r="L466" s="1302"/>
      <c r="M466" s="1382">
        <f t="shared" si="523"/>
        <v>44270</v>
      </c>
      <c r="N466" s="1354">
        <f t="shared" si="520"/>
        <v>0</v>
      </c>
      <c r="O466" s="1383">
        <f t="shared" ref="O466:S466" si="899">$AD466*O$27</f>
        <v>0</v>
      </c>
      <c r="P466" s="1383">
        <f t="shared" si="899"/>
        <v>0</v>
      </c>
      <c r="Q466" s="1383">
        <f t="shared" si="899"/>
        <v>0</v>
      </c>
      <c r="R466" s="1383">
        <f t="shared" si="899"/>
        <v>0</v>
      </c>
      <c r="S466" s="1383">
        <f t="shared" si="899"/>
        <v>0</v>
      </c>
      <c r="T466" s="1383">
        <f t="shared" ref="T466:X466" si="900">$AE466*T$27</f>
        <v>0</v>
      </c>
      <c r="U466" s="1383">
        <f t="shared" si="900"/>
        <v>0</v>
      </c>
      <c r="V466" s="1383">
        <f t="shared" si="900"/>
        <v>0</v>
      </c>
      <c r="W466" s="1383">
        <f t="shared" si="900"/>
        <v>0</v>
      </c>
      <c r="X466" s="1383">
        <f t="shared" si="900"/>
        <v>0</v>
      </c>
      <c r="Y466" s="1383">
        <f t="shared" si="526"/>
        <v>0</v>
      </c>
      <c r="Z466" s="1383">
        <f t="shared" si="527"/>
        <v>0</v>
      </c>
      <c r="AA466" s="1383">
        <f t="shared" si="528"/>
        <v>0</v>
      </c>
      <c r="AB466" s="1383">
        <f t="shared" si="529"/>
        <v>0</v>
      </c>
      <c r="AC466" s="5">
        <f t="shared" si="530"/>
        <v>73</v>
      </c>
      <c r="AD466" s="1383">
        <f t="shared" si="531"/>
        <v>0</v>
      </c>
      <c r="AE466" s="1383">
        <f t="shared" si="532"/>
        <v>0</v>
      </c>
      <c r="AF466" s="1305" t="e">
        <f t="shared" si="533"/>
        <v>#DIV/0!</v>
      </c>
      <c r="AG466" s="1305" t="e">
        <f t="shared" si="534"/>
        <v>#DIV/0!</v>
      </c>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row>
    <row r="467" spans="1:57" ht="14.25" customHeight="1">
      <c r="A467" s="1376">
        <v>44270</v>
      </c>
      <c r="B467" s="1301"/>
      <c r="C467" s="1302"/>
      <c r="D467" s="1376">
        <v>43905</v>
      </c>
      <c r="E467" s="1357"/>
      <c r="F467" s="5"/>
      <c r="G467" s="5"/>
      <c r="H467" s="1302"/>
      <c r="I467" s="1303"/>
      <c r="J467" s="1301"/>
      <c r="K467" s="1376"/>
      <c r="L467" s="1302"/>
      <c r="M467" s="1382">
        <f t="shared" si="523"/>
        <v>44271</v>
      </c>
      <c r="N467" s="1354">
        <f t="shared" si="520"/>
        <v>0</v>
      </c>
      <c r="O467" s="1383">
        <f t="shared" ref="O467:S467" si="901">$AD467*O$27</f>
        <v>0</v>
      </c>
      <c r="P467" s="1383">
        <f t="shared" si="901"/>
        <v>0</v>
      </c>
      <c r="Q467" s="1383">
        <f t="shared" si="901"/>
        <v>0</v>
      </c>
      <c r="R467" s="1383">
        <f t="shared" si="901"/>
        <v>0</v>
      </c>
      <c r="S467" s="1383">
        <f t="shared" si="901"/>
        <v>0</v>
      </c>
      <c r="T467" s="1383">
        <f t="shared" ref="T467:X467" si="902">$AE467*T$27</f>
        <v>0</v>
      </c>
      <c r="U467" s="1383">
        <f t="shared" si="902"/>
        <v>0</v>
      </c>
      <c r="V467" s="1383">
        <f t="shared" si="902"/>
        <v>0</v>
      </c>
      <c r="W467" s="1383">
        <f t="shared" si="902"/>
        <v>0</v>
      </c>
      <c r="X467" s="1383">
        <f t="shared" si="902"/>
        <v>0</v>
      </c>
      <c r="Y467" s="1383">
        <f t="shared" si="526"/>
        <v>0</v>
      </c>
      <c r="Z467" s="1383">
        <f t="shared" si="527"/>
        <v>0</v>
      </c>
      <c r="AA467" s="1383">
        <f t="shared" si="528"/>
        <v>0</v>
      </c>
      <c r="AB467" s="1383">
        <f t="shared" si="529"/>
        <v>0</v>
      </c>
      <c r="AC467" s="5">
        <f t="shared" si="530"/>
        <v>74</v>
      </c>
      <c r="AD467" s="1383">
        <f t="shared" si="531"/>
        <v>0</v>
      </c>
      <c r="AE467" s="1383">
        <f t="shared" si="532"/>
        <v>0</v>
      </c>
      <c r="AF467" s="1305" t="e">
        <f t="shared" si="533"/>
        <v>#DIV/0!</v>
      </c>
      <c r="AG467" s="1305" t="e">
        <f t="shared" si="534"/>
        <v>#DIV/0!</v>
      </c>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row>
    <row r="468" spans="1:57" ht="14.25" customHeight="1">
      <c r="A468" s="1376">
        <v>44271</v>
      </c>
      <c r="B468" s="1301"/>
      <c r="C468" s="1302"/>
      <c r="D468" s="1376">
        <v>43906</v>
      </c>
      <c r="E468" s="1357"/>
      <c r="F468" s="5"/>
      <c r="G468" s="5"/>
      <c r="H468" s="1302"/>
      <c r="I468" s="1303"/>
      <c r="J468" s="1301"/>
      <c r="K468" s="1376"/>
      <c r="L468" s="1302"/>
      <c r="M468" s="1382">
        <f t="shared" si="523"/>
        <v>44272</v>
      </c>
      <c r="N468" s="1354">
        <f t="shared" si="520"/>
        <v>0</v>
      </c>
      <c r="O468" s="1383">
        <f t="shared" ref="O468:S468" si="903">$AD468*O$27</f>
        <v>0</v>
      </c>
      <c r="P468" s="1383">
        <f t="shared" si="903"/>
        <v>0</v>
      </c>
      <c r="Q468" s="1383">
        <f t="shared" si="903"/>
        <v>0</v>
      </c>
      <c r="R468" s="1383">
        <f t="shared" si="903"/>
        <v>0</v>
      </c>
      <c r="S468" s="1383">
        <f t="shared" si="903"/>
        <v>0</v>
      </c>
      <c r="T468" s="1383">
        <f t="shared" ref="T468:X468" si="904">$AE468*T$27</f>
        <v>0</v>
      </c>
      <c r="U468" s="1383">
        <f t="shared" si="904"/>
        <v>0</v>
      </c>
      <c r="V468" s="1383">
        <f t="shared" si="904"/>
        <v>0</v>
      </c>
      <c r="W468" s="1383">
        <f t="shared" si="904"/>
        <v>0</v>
      </c>
      <c r="X468" s="1383">
        <f t="shared" si="904"/>
        <v>0</v>
      </c>
      <c r="Y468" s="1383">
        <f t="shared" si="526"/>
        <v>0</v>
      </c>
      <c r="Z468" s="1383">
        <f t="shared" si="527"/>
        <v>0</v>
      </c>
      <c r="AA468" s="1383">
        <f t="shared" si="528"/>
        <v>0</v>
      </c>
      <c r="AB468" s="1383">
        <f t="shared" si="529"/>
        <v>0</v>
      </c>
      <c r="AC468" s="5">
        <f t="shared" si="530"/>
        <v>75</v>
      </c>
      <c r="AD468" s="1383">
        <f t="shared" si="531"/>
        <v>0</v>
      </c>
      <c r="AE468" s="1383">
        <f t="shared" si="532"/>
        <v>0</v>
      </c>
      <c r="AF468" s="1305" t="e">
        <f t="shared" si="533"/>
        <v>#DIV/0!</v>
      </c>
      <c r="AG468" s="1305" t="e">
        <f t="shared" si="534"/>
        <v>#DIV/0!</v>
      </c>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row>
    <row r="469" spans="1:57" ht="14.25" customHeight="1">
      <c r="A469" s="1376">
        <v>44272</v>
      </c>
      <c r="B469" s="1301"/>
      <c r="C469" s="1302"/>
      <c r="D469" s="1376">
        <v>43907</v>
      </c>
      <c r="E469" s="1357"/>
      <c r="F469" s="5"/>
      <c r="G469" s="5"/>
      <c r="H469" s="1302"/>
      <c r="I469" s="1303"/>
      <c r="J469" s="1301"/>
      <c r="K469" s="1376"/>
      <c r="L469" s="1302"/>
      <c r="M469" s="1382">
        <f t="shared" si="523"/>
        <v>44273</v>
      </c>
      <c r="N469" s="1354">
        <f t="shared" si="520"/>
        <v>0</v>
      </c>
      <c r="O469" s="1383">
        <f t="shared" ref="O469:S469" si="905">$AD469*O$27</f>
        <v>0</v>
      </c>
      <c r="P469" s="1383">
        <f t="shared" si="905"/>
        <v>0</v>
      </c>
      <c r="Q469" s="1383">
        <f t="shared" si="905"/>
        <v>0</v>
      </c>
      <c r="R469" s="1383">
        <f t="shared" si="905"/>
        <v>0</v>
      </c>
      <c r="S469" s="1383">
        <f t="shared" si="905"/>
        <v>0</v>
      </c>
      <c r="T469" s="1383">
        <f t="shared" ref="T469:X469" si="906">$AE469*T$27</f>
        <v>0</v>
      </c>
      <c r="U469" s="1383">
        <f t="shared" si="906"/>
        <v>0</v>
      </c>
      <c r="V469" s="1383">
        <f t="shared" si="906"/>
        <v>0</v>
      </c>
      <c r="W469" s="1383">
        <f t="shared" si="906"/>
        <v>0</v>
      </c>
      <c r="X469" s="1383">
        <f t="shared" si="906"/>
        <v>0</v>
      </c>
      <c r="Y469" s="1383">
        <f t="shared" si="526"/>
        <v>0</v>
      </c>
      <c r="Z469" s="1383">
        <f t="shared" si="527"/>
        <v>0</v>
      </c>
      <c r="AA469" s="1383">
        <f t="shared" si="528"/>
        <v>0</v>
      </c>
      <c r="AB469" s="1383">
        <f t="shared" si="529"/>
        <v>0</v>
      </c>
      <c r="AC469" s="5">
        <f t="shared" si="530"/>
        <v>76</v>
      </c>
      <c r="AD469" s="1383">
        <f t="shared" si="531"/>
        <v>0</v>
      </c>
      <c r="AE469" s="1383">
        <f t="shared" si="532"/>
        <v>0</v>
      </c>
      <c r="AF469" s="1305" t="e">
        <f t="shared" si="533"/>
        <v>#DIV/0!</v>
      </c>
      <c r="AG469" s="1305" t="e">
        <f t="shared" si="534"/>
        <v>#DIV/0!</v>
      </c>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row>
    <row r="470" spans="1:57" ht="14.25" customHeight="1">
      <c r="A470" s="1376">
        <v>44273</v>
      </c>
      <c r="B470" s="1301"/>
      <c r="C470" s="1302"/>
      <c r="D470" s="1376">
        <v>43908</v>
      </c>
      <c r="E470" s="1357"/>
      <c r="F470" s="5"/>
      <c r="G470" s="5"/>
      <c r="H470" s="1302"/>
      <c r="I470" s="1303"/>
      <c r="J470" s="1301"/>
      <c r="K470" s="1376"/>
      <c r="L470" s="1302"/>
      <c r="M470" s="1382">
        <f t="shared" si="523"/>
        <v>44274</v>
      </c>
      <c r="N470" s="1354">
        <f t="shared" si="520"/>
        <v>0</v>
      </c>
      <c r="O470" s="1383">
        <f t="shared" ref="O470:S470" si="907">$AD470*O$27</f>
        <v>0</v>
      </c>
      <c r="P470" s="1383">
        <f t="shared" si="907"/>
        <v>0</v>
      </c>
      <c r="Q470" s="1383">
        <f t="shared" si="907"/>
        <v>0</v>
      </c>
      <c r="R470" s="1383">
        <f t="shared" si="907"/>
        <v>0</v>
      </c>
      <c r="S470" s="1383">
        <f t="shared" si="907"/>
        <v>0</v>
      </c>
      <c r="T470" s="1383">
        <f t="shared" ref="T470:X470" si="908">$AE470*T$27</f>
        <v>0</v>
      </c>
      <c r="U470" s="1383">
        <f t="shared" si="908"/>
        <v>0</v>
      </c>
      <c r="V470" s="1383">
        <f t="shared" si="908"/>
        <v>0</v>
      </c>
      <c r="W470" s="1383">
        <f t="shared" si="908"/>
        <v>0</v>
      </c>
      <c r="X470" s="1383">
        <f t="shared" si="908"/>
        <v>0</v>
      </c>
      <c r="Y470" s="1383">
        <f t="shared" si="526"/>
        <v>0</v>
      </c>
      <c r="Z470" s="1383">
        <f t="shared" si="527"/>
        <v>0</v>
      </c>
      <c r="AA470" s="1383">
        <f t="shared" si="528"/>
        <v>0</v>
      </c>
      <c r="AB470" s="1383">
        <f t="shared" si="529"/>
        <v>0</v>
      </c>
      <c r="AC470" s="5">
        <f t="shared" si="530"/>
        <v>77</v>
      </c>
      <c r="AD470" s="1383">
        <f t="shared" si="531"/>
        <v>0</v>
      </c>
      <c r="AE470" s="1383">
        <f t="shared" si="532"/>
        <v>0</v>
      </c>
      <c r="AF470" s="1305" t="e">
        <f t="shared" si="533"/>
        <v>#DIV/0!</v>
      </c>
      <c r="AG470" s="1305" t="e">
        <f t="shared" si="534"/>
        <v>#DIV/0!</v>
      </c>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row>
    <row r="471" spans="1:57" ht="14.25" customHeight="1">
      <c r="A471" s="1376">
        <v>44274</v>
      </c>
      <c r="B471" s="1301"/>
      <c r="C471" s="1302"/>
      <c r="D471" s="1376">
        <v>43909</v>
      </c>
      <c r="E471" s="1357"/>
      <c r="F471" s="5"/>
      <c r="G471" s="5"/>
      <c r="H471" s="1302"/>
      <c r="I471" s="1303"/>
      <c r="J471" s="1301"/>
      <c r="K471" s="1376"/>
      <c r="L471" s="1302"/>
      <c r="M471" s="1382">
        <f t="shared" si="523"/>
        <v>44275</v>
      </c>
      <c r="N471" s="1354">
        <f t="shared" si="520"/>
        <v>0</v>
      </c>
      <c r="O471" s="1383">
        <f t="shared" ref="O471:S471" si="909">$AD471*O$27</f>
        <v>0</v>
      </c>
      <c r="P471" s="1383">
        <f t="shared" si="909"/>
        <v>0</v>
      </c>
      <c r="Q471" s="1383">
        <f t="shared" si="909"/>
        <v>0</v>
      </c>
      <c r="R471" s="1383">
        <f t="shared" si="909"/>
        <v>0</v>
      </c>
      <c r="S471" s="1383">
        <f t="shared" si="909"/>
        <v>0</v>
      </c>
      <c r="T471" s="1383">
        <f t="shared" ref="T471:X471" si="910">$AE471*T$27</f>
        <v>0</v>
      </c>
      <c r="U471" s="1383">
        <f t="shared" si="910"/>
        <v>0</v>
      </c>
      <c r="V471" s="1383">
        <f t="shared" si="910"/>
        <v>0</v>
      </c>
      <c r="W471" s="1383">
        <f t="shared" si="910"/>
        <v>0</v>
      </c>
      <c r="X471" s="1383">
        <f t="shared" si="910"/>
        <v>0</v>
      </c>
      <c r="Y471" s="1383">
        <f t="shared" si="526"/>
        <v>0</v>
      </c>
      <c r="Z471" s="1383">
        <f t="shared" si="527"/>
        <v>0</v>
      </c>
      <c r="AA471" s="1383">
        <f t="shared" si="528"/>
        <v>0</v>
      </c>
      <c r="AB471" s="1383">
        <f t="shared" si="529"/>
        <v>0</v>
      </c>
      <c r="AC471" s="5">
        <f t="shared" si="530"/>
        <v>78</v>
      </c>
      <c r="AD471" s="1383">
        <f t="shared" si="531"/>
        <v>0</v>
      </c>
      <c r="AE471" s="1383">
        <f t="shared" si="532"/>
        <v>0</v>
      </c>
      <c r="AF471" s="1305" t="e">
        <f t="shared" si="533"/>
        <v>#DIV/0!</v>
      </c>
      <c r="AG471" s="1305" t="e">
        <f t="shared" si="534"/>
        <v>#DIV/0!</v>
      </c>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row>
    <row r="472" spans="1:57" ht="14.25" customHeight="1">
      <c r="A472" s="1376">
        <v>44275</v>
      </c>
      <c r="B472" s="1301"/>
      <c r="C472" s="1302"/>
      <c r="D472" s="1376">
        <v>43910</v>
      </c>
      <c r="E472" s="1357"/>
      <c r="F472" s="5"/>
      <c r="G472" s="5"/>
      <c r="H472" s="1302"/>
      <c r="I472" s="1303"/>
      <c r="J472" s="1301"/>
      <c r="K472" s="1376"/>
      <c r="L472" s="1302"/>
      <c r="M472" s="1382">
        <f t="shared" si="523"/>
        <v>44276</v>
      </c>
      <c r="N472" s="1354">
        <f t="shared" si="520"/>
        <v>0</v>
      </c>
      <c r="O472" s="1383">
        <f t="shared" ref="O472:S472" si="911">$AD472*O$27</f>
        <v>0</v>
      </c>
      <c r="P472" s="1383">
        <f t="shared" si="911"/>
        <v>0</v>
      </c>
      <c r="Q472" s="1383">
        <f t="shared" si="911"/>
        <v>0</v>
      </c>
      <c r="R472" s="1383">
        <f t="shared" si="911"/>
        <v>0</v>
      </c>
      <c r="S472" s="1383">
        <f t="shared" si="911"/>
        <v>0</v>
      </c>
      <c r="T472" s="1383">
        <f t="shared" ref="T472:X472" si="912">$AE472*T$27</f>
        <v>0</v>
      </c>
      <c r="U472" s="1383">
        <f t="shared" si="912"/>
        <v>0</v>
      </c>
      <c r="V472" s="1383">
        <f t="shared" si="912"/>
        <v>0</v>
      </c>
      <c r="W472" s="1383">
        <f t="shared" si="912"/>
        <v>0</v>
      </c>
      <c r="X472" s="1383">
        <f t="shared" si="912"/>
        <v>0</v>
      </c>
      <c r="Y472" s="1383">
        <f t="shared" si="526"/>
        <v>0</v>
      </c>
      <c r="Z472" s="1383">
        <f t="shared" si="527"/>
        <v>0</v>
      </c>
      <c r="AA472" s="1383">
        <f t="shared" si="528"/>
        <v>0</v>
      </c>
      <c r="AB472" s="1383">
        <f t="shared" si="529"/>
        <v>0</v>
      </c>
      <c r="AC472" s="5">
        <f t="shared" si="530"/>
        <v>79</v>
      </c>
      <c r="AD472" s="1383">
        <f t="shared" si="531"/>
        <v>0</v>
      </c>
      <c r="AE472" s="1383">
        <f t="shared" si="532"/>
        <v>0</v>
      </c>
      <c r="AF472" s="1305" t="e">
        <f t="shared" si="533"/>
        <v>#DIV/0!</v>
      </c>
      <c r="AG472" s="1305" t="e">
        <f t="shared" si="534"/>
        <v>#DIV/0!</v>
      </c>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row>
    <row r="473" spans="1:57" ht="14.25" customHeight="1">
      <c r="A473" s="1376">
        <v>44276</v>
      </c>
      <c r="B473" s="1301"/>
      <c r="C473" s="1302"/>
      <c r="D473" s="1376">
        <v>43911</v>
      </c>
      <c r="E473" s="1357"/>
      <c r="F473" s="5"/>
      <c r="G473" s="5"/>
      <c r="H473" s="1302"/>
      <c r="I473" s="1303"/>
      <c r="J473" s="1301"/>
      <c r="K473" s="1376"/>
      <c r="L473" s="1302"/>
      <c r="M473" s="1382">
        <f t="shared" si="523"/>
        <v>44277</v>
      </c>
      <c r="N473" s="1354">
        <f t="shared" si="520"/>
        <v>0</v>
      </c>
      <c r="O473" s="1383">
        <f t="shared" ref="O473:S473" si="913">$AD473*O$27</f>
        <v>0</v>
      </c>
      <c r="P473" s="1383">
        <f t="shared" si="913"/>
        <v>0</v>
      </c>
      <c r="Q473" s="1383">
        <f t="shared" si="913"/>
        <v>0</v>
      </c>
      <c r="R473" s="1383">
        <f t="shared" si="913"/>
        <v>0</v>
      </c>
      <c r="S473" s="1383">
        <f t="shared" si="913"/>
        <v>0</v>
      </c>
      <c r="T473" s="1383">
        <f t="shared" ref="T473:X473" si="914">$AE473*T$27</f>
        <v>0</v>
      </c>
      <c r="U473" s="1383">
        <f t="shared" si="914"/>
        <v>0</v>
      </c>
      <c r="V473" s="1383">
        <f t="shared" si="914"/>
        <v>0</v>
      </c>
      <c r="W473" s="1383">
        <f t="shared" si="914"/>
        <v>0</v>
      </c>
      <c r="X473" s="1383">
        <f t="shared" si="914"/>
        <v>0</v>
      </c>
      <c r="Y473" s="1383">
        <f t="shared" si="526"/>
        <v>0</v>
      </c>
      <c r="Z473" s="1383">
        <f t="shared" si="527"/>
        <v>0</v>
      </c>
      <c r="AA473" s="1383">
        <f t="shared" si="528"/>
        <v>0</v>
      </c>
      <c r="AB473" s="1383">
        <f t="shared" si="529"/>
        <v>0</v>
      </c>
      <c r="AC473" s="5">
        <f t="shared" si="530"/>
        <v>80</v>
      </c>
      <c r="AD473" s="1383">
        <f t="shared" si="531"/>
        <v>0</v>
      </c>
      <c r="AE473" s="1383">
        <f t="shared" si="532"/>
        <v>0</v>
      </c>
      <c r="AF473" s="1305" t="e">
        <f t="shared" si="533"/>
        <v>#DIV/0!</v>
      </c>
      <c r="AG473" s="1305" t="e">
        <f t="shared" si="534"/>
        <v>#DIV/0!</v>
      </c>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row>
    <row r="474" spans="1:57" ht="14.25" customHeight="1">
      <c r="A474" s="1376">
        <v>44277</v>
      </c>
      <c r="B474" s="1301"/>
      <c r="C474" s="1302"/>
      <c r="D474" s="1376">
        <v>43912</v>
      </c>
      <c r="E474" s="1357"/>
      <c r="F474" s="5"/>
      <c r="G474" s="5"/>
      <c r="H474" s="1302"/>
      <c r="I474" s="1303"/>
      <c r="J474" s="1301"/>
      <c r="K474" s="1376"/>
      <c r="L474" s="1302"/>
      <c r="M474" s="1382">
        <f t="shared" si="523"/>
        <v>44278</v>
      </c>
      <c r="N474" s="1354">
        <f t="shared" si="520"/>
        <v>0</v>
      </c>
      <c r="O474" s="1383">
        <f t="shared" ref="O474:S474" si="915">$AD474*O$27</f>
        <v>0</v>
      </c>
      <c r="P474" s="1383">
        <f t="shared" si="915"/>
        <v>0</v>
      </c>
      <c r="Q474" s="1383">
        <f t="shared" si="915"/>
        <v>0</v>
      </c>
      <c r="R474" s="1383">
        <f t="shared" si="915"/>
        <v>0</v>
      </c>
      <c r="S474" s="1383">
        <f t="shared" si="915"/>
        <v>0</v>
      </c>
      <c r="T474" s="1383">
        <f t="shared" ref="T474:X474" si="916">$AE474*T$27</f>
        <v>0</v>
      </c>
      <c r="U474" s="1383">
        <f t="shared" si="916"/>
        <v>0</v>
      </c>
      <c r="V474" s="1383">
        <f t="shared" si="916"/>
        <v>0</v>
      </c>
      <c r="W474" s="1383">
        <f t="shared" si="916"/>
        <v>0</v>
      </c>
      <c r="X474" s="1383">
        <f t="shared" si="916"/>
        <v>0</v>
      </c>
      <c r="Y474" s="1383">
        <f t="shared" si="526"/>
        <v>0</v>
      </c>
      <c r="Z474" s="1383">
        <f t="shared" si="527"/>
        <v>0</v>
      </c>
      <c r="AA474" s="1383">
        <f t="shared" si="528"/>
        <v>0</v>
      </c>
      <c r="AB474" s="1383">
        <f t="shared" si="529"/>
        <v>0</v>
      </c>
      <c r="AC474" s="5">
        <f t="shared" si="530"/>
        <v>81</v>
      </c>
      <c r="AD474" s="1383">
        <f t="shared" si="531"/>
        <v>0</v>
      </c>
      <c r="AE474" s="1383">
        <f t="shared" si="532"/>
        <v>0</v>
      </c>
      <c r="AF474" s="1305" t="e">
        <f t="shared" si="533"/>
        <v>#DIV/0!</v>
      </c>
      <c r="AG474" s="1305" t="e">
        <f t="shared" si="534"/>
        <v>#DIV/0!</v>
      </c>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row>
    <row r="475" spans="1:57" ht="14.25" customHeight="1">
      <c r="A475" s="1376">
        <v>44278</v>
      </c>
      <c r="B475" s="1301"/>
      <c r="C475" s="1302"/>
      <c r="D475" s="1376">
        <v>43913</v>
      </c>
      <c r="E475" s="1357"/>
      <c r="F475" s="5"/>
      <c r="G475" s="5"/>
      <c r="H475" s="1302"/>
      <c r="I475" s="1303"/>
      <c r="J475" s="1301"/>
      <c r="K475" s="1376"/>
      <c r="L475" s="1302"/>
      <c r="M475" s="1382">
        <f t="shared" si="523"/>
        <v>44279</v>
      </c>
      <c r="N475" s="1354">
        <f t="shared" si="520"/>
        <v>0</v>
      </c>
      <c r="O475" s="1383">
        <f t="shared" ref="O475:S475" si="917">$AD475*O$27</f>
        <v>0</v>
      </c>
      <c r="P475" s="1383">
        <f t="shared" si="917"/>
        <v>0</v>
      </c>
      <c r="Q475" s="1383">
        <f t="shared" si="917"/>
        <v>0</v>
      </c>
      <c r="R475" s="1383">
        <f t="shared" si="917"/>
        <v>0</v>
      </c>
      <c r="S475" s="1383">
        <f t="shared" si="917"/>
        <v>0</v>
      </c>
      <c r="T475" s="1383">
        <f t="shared" ref="T475:X475" si="918">$AE475*T$27</f>
        <v>0</v>
      </c>
      <c r="U475" s="1383">
        <f t="shared" si="918"/>
        <v>0</v>
      </c>
      <c r="V475" s="1383">
        <f t="shared" si="918"/>
        <v>0</v>
      </c>
      <c r="W475" s="1383">
        <f t="shared" si="918"/>
        <v>0</v>
      </c>
      <c r="X475" s="1383">
        <f t="shared" si="918"/>
        <v>0</v>
      </c>
      <c r="Y475" s="1383">
        <f t="shared" si="526"/>
        <v>0</v>
      </c>
      <c r="Z475" s="1383">
        <f t="shared" si="527"/>
        <v>0</v>
      </c>
      <c r="AA475" s="1383">
        <f t="shared" si="528"/>
        <v>0</v>
      </c>
      <c r="AB475" s="1383">
        <f t="shared" si="529"/>
        <v>0</v>
      </c>
      <c r="AC475" s="5">
        <f t="shared" si="530"/>
        <v>82</v>
      </c>
      <c r="AD475" s="1383">
        <f t="shared" si="531"/>
        <v>0</v>
      </c>
      <c r="AE475" s="1383">
        <f t="shared" si="532"/>
        <v>0</v>
      </c>
      <c r="AF475" s="1305" t="e">
        <f t="shared" si="533"/>
        <v>#DIV/0!</v>
      </c>
      <c r="AG475" s="1305" t="e">
        <f t="shared" si="534"/>
        <v>#DIV/0!</v>
      </c>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row>
    <row r="476" spans="1:57" ht="14.25" customHeight="1">
      <c r="A476" s="1376">
        <v>44279</v>
      </c>
      <c r="B476" s="1301"/>
      <c r="C476" s="1302"/>
      <c r="D476" s="1376">
        <v>43914</v>
      </c>
      <c r="E476" s="1357"/>
      <c r="F476" s="5"/>
      <c r="G476" s="5"/>
      <c r="H476" s="1302"/>
      <c r="I476" s="1303"/>
      <c r="J476" s="1301"/>
      <c r="K476" s="1376"/>
      <c r="L476" s="1302"/>
      <c r="M476" s="1382">
        <f t="shared" si="523"/>
        <v>44280</v>
      </c>
      <c r="N476" s="1354">
        <f t="shared" si="520"/>
        <v>0</v>
      </c>
      <c r="O476" s="1383">
        <f t="shared" ref="O476:S476" si="919">$AD476*O$27</f>
        <v>0</v>
      </c>
      <c r="P476" s="1383">
        <f t="shared" si="919"/>
        <v>0</v>
      </c>
      <c r="Q476" s="1383">
        <f t="shared" si="919"/>
        <v>0</v>
      </c>
      <c r="R476" s="1383">
        <f t="shared" si="919"/>
        <v>0</v>
      </c>
      <c r="S476" s="1383">
        <f t="shared" si="919"/>
        <v>0</v>
      </c>
      <c r="T476" s="1383">
        <f t="shared" ref="T476:X476" si="920">$AE476*T$27</f>
        <v>0</v>
      </c>
      <c r="U476" s="1383">
        <f t="shared" si="920"/>
        <v>0</v>
      </c>
      <c r="V476" s="1383">
        <f t="shared" si="920"/>
        <v>0</v>
      </c>
      <c r="W476" s="1383">
        <f t="shared" si="920"/>
        <v>0</v>
      </c>
      <c r="X476" s="1383">
        <f t="shared" si="920"/>
        <v>0</v>
      </c>
      <c r="Y476" s="1383">
        <f t="shared" si="526"/>
        <v>0</v>
      </c>
      <c r="Z476" s="1383">
        <f t="shared" si="527"/>
        <v>0</v>
      </c>
      <c r="AA476" s="1383">
        <f t="shared" si="528"/>
        <v>0</v>
      </c>
      <c r="AB476" s="1383">
        <f t="shared" si="529"/>
        <v>0</v>
      </c>
      <c r="AC476" s="5">
        <f t="shared" si="530"/>
        <v>83</v>
      </c>
      <c r="AD476" s="1383">
        <f t="shared" si="531"/>
        <v>0</v>
      </c>
      <c r="AE476" s="1383">
        <f t="shared" si="532"/>
        <v>0</v>
      </c>
      <c r="AF476" s="1305" t="e">
        <f t="shared" si="533"/>
        <v>#DIV/0!</v>
      </c>
      <c r="AG476" s="1305" t="e">
        <f t="shared" si="534"/>
        <v>#DIV/0!</v>
      </c>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row>
    <row r="477" spans="1:57" ht="14.25" customHeight="1">
      <c r="A477" s="1376">
        <v>44280</v>
      </c>
      <c r="B477" s="1301"/>
      <c r="C477" s="1302"/>
      <c r="D477" s="1376">
        <v>43915</v>
      </c>
      <c r="E477" s="1357"/>
      <c r="F477" s="5"/>
      <c r="G477" s="5"/>
      <c r="H477" s="1302"/>
      <c r="I477" s="1303"/>
      <c r="J477" s="1301"/>
      <c r="K477" s="1376"/>
      <c r="L477" s="1302"/>
      <c r="M477" s="1382">
        <f t="shared" si="523"/>
        <v>44281</v>
      </c>
      <c r="N477" s="1354">
        <f t="shared" si="520"/>
        <v>0</v>
      </c>
      <c r="O477" s="1383">
        <f t="shared" ref="O477:S477" si="921">$AD477*O$27</f>
        <v>0</v>
      </c>
      <c r="P477" s="1383">
        <f t="shared" si="921"/>
        <v>0</v>
      </c>
      <c r="Q477" s="1383">
        <f t="shared" si="921"/>
        <v>0</v>
      </c>
      <c r="R477" s="1383">
        <f t="shared" si="921"/>
        <v>0</v>
      </c>
      <c r="S477" s="1383">
        <f t="shared" si="921"/>
        <v>0</v>
      </c>
      <c r="T477" s="1383">
        <f t="shared" ref="T477:X477" si="922">$AE477*T$27</f>
        <v>0</v>
      </c>
      <c r="U477" s="1383">
        <f t="shared" si="922"/>
        <v>0</v>
      </c>
      <c r="V477" s="1383">
        <f t="shared" si="922"/>
        <v>0</v>
      </c>
      <c r="W477" s="1383">
        <f t="shared" si="922"/>
        <v>0</v>
      </c>
      <c r="X477" s="1383">
        <f t="shared" si="922"/>
        <v>0</v>
      </c>
      <c r="Y477" s="1383">
        <f t="shared" si="526"/>
        <v>0</v>
      </c>
      <c r="Z477" s="1383">
        <f t="shared" si="527"/>
        <v>0</v>
      </c>
      <c r="AA477" s="1383">
        <f t="shared" si="528"/>
        <v>0</v>
      </c>
      <c r="AB477" s="1383">
        <f t="shared" si="529"/>
        <v>0</v>
      </c>
      <c r="AC477" s="5">
        <f t="shared" si="530"/>
        <v>84</v>
      </c>
      <c r="AD477" s="1383">
        <f t="shared" si="531"/>
        <v>0</v>
      </c>
      <c r="AE477" s="1383">
        <f t="shared" si="532"/>
        <v>0</v>
      </c>
      <c r="AF477" s="1305" t="e">
        <f t="shared" si="533"/>
        <v>#DIV/0!</v>
      </c>
      <c r="AG477" s="1305" t="e">
        <f t="shared" si="534"/>
        <v>#DIV/0!</v>
      </c>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row>
    <row r="478" spans="1:57" ht="14.25" customHeight="1">
      <c r="A478" s="1376">
        <v>44281</v>
      </c>
      <c r="B478" s="1301"/>
      <c r="C478" s="1302"/>
      <c r="D478" s="1376">
        <v>43916</v>
      </c>
      <c r="E478" s="1357"/>
      <c r="F478" s="5"/>
      <c r="G478" s="5"/>
      <c r="H478" s="1302"/>
      <c r="I478" s="1303"/>
      <c r="J478" s="1301"/>
      <c r="K478" s="1376"/>
      <c r="L478" s="1302"/>
      <c r="M478" s="1382">
        <f t="shared" si="523"/>
        <v>44282</v>
      </c>
      <c r="N478" s="1354">
        <f t="shared" si="520"/>
        <v>0</v>
      </c>
      <c r="O478" s="1383">
        <f t="shared" ref="O478:S478" si="923">$AD478*O$27</f>
        <v>0</v>
      </c>
      <c r="P478" s="1383">
        <f t="shared" si="923"/>
        <v>0</v>
      </c>
      <c r="Q478" s="1383">
        <f t="shared" si="923"/>
        <v>0</v>
      </c>
      <c r="R478" s="1383">
        <f t="shared" si="923"/>
        <v>0</v>
      </c>
      <c r="S478" s="1383">
        <f t="shared" si="923"/>
        <v>0</v>
      </c>
      <c r="T478" s="1383">
        <f t="shared" ref="T478:X478" si="924">$AE478*T$27</f>
        <v>0</v>
      </c>
      <c r="U478" s="1383">
        <f t="shared" si="924"/>
        <v>0</v>
      </c>
      <c r="V478" s="1383">
        <f t="shared" si="924"/>
        <v>0</v>
      </c>
      <c r="W478" s="1383">
        <f t="shared" si="924"/>
        <v>0</v>
      </c>
      <c r="X478" s="1383">
        <f t="shared" si="924"/>
        <v>0</v>
      </c>
      <c r="Y478" s="1383">
        <f t="shared" si="526"/>
        <v>0</v>
      </c>
      <c r="Z478" s="1383">
        <f t="shared" si="527"/>
        <v>0</v>
      </c>
      <c r="AA478" s="1383">
        <f t="shared" si="528"/>
        <v>0</v>
      </c>
      <c r="AB478" s="1383">
        <f t="shared" si="529"/>
        <v>0</v>
      </c>
      <c r="AC478" s="5">
        <f t="shared" si="530"/>
        <v>85</v>
      </c>
      <c r="AD478" s="1383">
        <f t="shared" si="531"/>
        <v>0</v>
      </c>
      <c r="AE478" s="1383">
        <f t="shared" si="532"/>
        <v>0</v>
      </c>
      <c r="AF478" s="1305" t="e">
        <f t="shared" si="533"/>
        <v>#DIV/0!</v>
      </c>
      <c r="AG478" s="1305" t="e">
        <f t="shared" si="534"/>
        <v>#DIV/0!</v>
      </c>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row>
    <row r="479" spans="1:57" ht="14.25" customHeight="1">
      <c r="A479" s="1376">
        <v>44282</v>
      </c>
      <c r="B479" s="1301"/>
      <c r="C479" s="1302"/>
      <c r="D479" s="1376">
        <v>43917</v>
      </c>
      <c r="E479" s="1357"/>
      <c r="F479" s="5"/>
      <c r="G479" s="5"/>
      <c r="H479" s="1302"/>
      <c r="I479" s="1303"/>
      <c r="J479" s="1301"/>
      <c r="K479" s="1376"/>
      <c r="L479" s="1302"/>
      <c r="M479" s="1382">
        <f t="shared" si="523"/>
        <v>44283</v>
      </c>
      <c r="N479" s="1354">
        <f t="shared" si="520"/>
        <v>0</v>
      </c>
      <c r="O479" s="1383">
        <f t="shared" ref="O479:S479" si="925">$AD479*O$27</f>
        <v>0</v>
      </c>
      <c r="P479" s="1383">
        <f t="shared" si="925"/>
        <v>0</v>
      </c>
      <c r="Q479" s="1383">
        <f t="shared" si="925"/>
        <v>0</v>
      </c>
      <c r="R479" s="1383">
        <f t="shared" si="925"/>
        <v>0</v>
      </c>
      <c r="S479" s="1383">
        <f t="shared" si="925"/>
        <v>0</v>
      </c>
      <c r="T479" s="1383">
        <f t="shared" ref="T479:X479" si="926">$AE479*T$27</f>
        <v>0</v>
      </c>
      <c r="U479" s="1383">
        <f t="shared" si="926"/>
        <v>0</v>
      </c>
      <c r="V479" s="1383">
        <f t="shared" si="926"/>
        <v>0</v>
      </c>
      <c r="W479" s="1383">
        <f t="shared" si="926"/>
        <v>0</v>
      </c>
      <c r="X479" s="1383">
        <f t="shared" si="926"/>
        <v>0</v>
      </c>
      <c r="Y479" s="1383">
        <f t="shared" si="526"/>
        <v>0</v>
      </c>
      <c r="Z479" s="1383">
        <f t="shared" si="527"/>
        <v>0</v>
      </c>
      <c r="AA479" s="1383">
        <f t="shared" si="528"/>
        <v>0</v>
      </c>
      <c r="AB479" s="1383">
        <f t="shared" si="529"/>
        <v>0</v>
      </c>
      <c r="AC479" s="5">
        <f t="shared" si="530"/>
        <v>86</v>
      </c>
      <c r="AD479" s="1383">
        <f t="shared" si="531"/>
        <v>0</v>
      </c>
      <c r="AE479" s="1383">
        <f t="shared" si="532"/>
        <v>0</v>
      </c>
      <c r="AF479" s="1305" t="e">
        <f t="shared" si="533"/>
        <v>#DIV/0!</v>
      </c>
      <c r="AG479" s="1305" t="e">
        <f t="shared" si="534"/>
        <v>#DIV/0!</v>
      </c>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row>
    <row r="480" spans="1:57" ht="14.25" customHeight="1">
      <c r="A480" s="1376">
        <v>44283</v>
      </c>
      <c r="B480" s="1301"/>
      <c r="C480" s="1302"/>
      <c r="D480" s="1376">
        <v>43918</v>
      </c>
      <c r="E480" s="1357"/>
      <c r="F480" s="5"/>
      <c r="G480" s="5"/>
      <c r="H480" s="1302"/>
      <c r="I480" s="1303"/>
      <c r="J480" s="1301"/>
      <c r="K480" s="1376"/>
      <c r="L480" s="1302"/>
      <c r="M480" s="1382">
        <f t="shared" si="523"/>
        <v>44284</v>
      </c>
      <c r="N480" s="1354">
        <f t="shared" si="520"/>
        <v>0</v>
      </c>
      <c r="O480" s="1383">
        <f t="shared" ref="O480:S480" si="927">$AD480*O$27</f>
        <v>0</v>
      </c>
      <c r="P480" s="1383">
        <f t="shared" si="927"/>
        <v>0</v>
      </c>
      <c r="Q480" s="1383">
        <f t="shared" si="927"/>
        <v>0</v>
      </c>
      <c r="R480" s="1383">
        <f t="shared" si="927"/>
        <v>0</v>
      </c>
      <c r="S480" s="1383">
        <f t="shared" si="927"/>
        <v>0</v>
      </c>
      <c r="T480" s="1383">
        <f t="shared" ref="T480:X480" si="928">$AE480*T$27</f>
        <v>0</v>
      </c>
      <c r="U480" s="1383">
        <f t="shared" si="928"/>
        <v>0</v>
      </c>
      <c r="V480" s="1383">
        <f t="shared" si="928"/>
        <v>0</v>
      </c>
      <c r="W480" s="1383">
        <f t="shared" si="928"/>
        <v>0</v>
      </c>
      <c r="X480" s="1383">
        <f t="shared" si="928"/>
        <v>0</v>
      </c>
      <c r="Y480" s="1383">
        <f t="shared" si="526"/>
        <v>0</v>
      </c>
      <c r="Z480" s="1383">
        <f t="shared" si="527"/>
        <v>0</v>
      </c>
      <c r="AA480" s="1383">
        <f t="shared" si="528"/>
        <v>0</v>
      </c>
      <c r="AB480" s="1383">
        <f t="shared" si="529"/>
        <v>0</v>
      </c>
      <c r="AC480" s="5">
        <f t="shared" si="530"/>
        <v>87</v>
      </c>
      <c r="AD480" s="1383">
        <f t="shared" si="531"/>
        <v>0</v>
      </c>
      <c r="AE480" s="1383">
        <f t="shared" si="532"/>
        <v>0</v>
      </c>
      <c r="AF480" s="1305" t="e">
        <f t="shared" si="533"/>
        <v>#DIV/0!</v>
      </c>
      <c r="AG480" s="1305" t="e">
        <f t="shared" si="534"/>
        <v>#DIV/0!</v>
      </c>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row>
    <row r="481" spans="1:57" ht="14.25" customHeight="1">
      <c r="A481" s="1376">
        <v>44284</v>
      </c>
      <c r="B481" s="1301"/>
      <c r="C481" s="1302"/>
      <c r="D481" s="1376">
        <v>43919</v>
      </c>
      <c r="E481" s="1357"/>
      <c r="F481" s="5"/>
      <c r="G481" s="5"/>
      <c r="H481" s="1302"/>
      <c r="I481" s="1303"/>
      <c r="J481" s="1301"/>
      <c r="K481" s="1376"/>
      <c r="L481" s="1302"/>
      <c r="M481" s="1382">
        <f t="shared" si="523"/>
        <v>44285</v>
      </c>
      <c r="N481" s="1354">
        <f t="shared" si="520"/>
        <v>0</v>
      </c>
      <c r="O481" s="1383">
        <f t="shared" ref="O481:S481" si="929">$AD481*O$27</f>
        <v>0</v>
      </c>
      <c r="P481" s="1383">
        <f t="shared" si="929"/>
        <v>0</v>
      </c>
      <c r="Q481" s="1383">
        <f t="shared" si="929"/>
        <v>0</v>
      </c>
      <c r="R481" s="1383">
        <f t="shared" si="929"/>
        <v>0</v>
      </c>
      <c r="S481" s="1383">
        <f t="shared" si="929"/>
        <v>0</v>
      </c>
      <c r="T481" s="1383">
        <f t="shared" ref="T481:X481" si="930">$AE481*T$27</f>
        <v>0</v>
      </c>
      <c r="U481" s="1383">
        <f t="shared" si="930"/>
        <v>0</v>
      </c>
      <c r="V481" s="1383">
        <f t="shared" si="930"/>
        <v>0</v>
      </c>
      <c r="W481" s="1383">
        <f t="shared" si="930"/>
        <v>0</v>
      </c>
      <c r="X481" s="1383">
        <f t="shared" si="930"/>
        <v>0</v>
      </c>
      <c r="Y481" s="1383">
        <f t="shared" si="526"/>
        <v>0</v>
      </c>
      <c r="Z481" s="1383">
        <f t="shared" si="527"/>
        <v>0</v>
      </c>
      <c r="AA481" s="1383">
        <f t="shared" si="528"/>
        <v>0</v>
      </c>
      <c r="AB481" s="1383">
        <f t="shared" si="529"/>
        <v>0</v>
      </c>
      <c r="AC481" s="5">
        <f t="shared" si="530"/>
        <v>88</v>
      </c>
      <c r="AD481" s="1383">
        <f t="shared" si="531"/>
        <v>0</v>
      </c>
      <c r="AE481" s="1383">
        <f t="shared" si="532"/>
        <v>0</v>
      </c>
      <c r="AF481" s="1305" t="e">
        <f t="shared" si="533"/>
        <v>#DIV/0!</v>
      </c>
      <c r="AG481" s="1305" t="e">
        <f t="shared" si="534"/>
        <v>#DIV/0!</v>
      </c>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row>
    <row r="482" spans="1:57" ht="14.25" customHeight="1">
      <c r="A482" s="1376">
        <v>44285</v>
      </c>
      <c r="B482" s="1301"/>
      <c r="C482" s="1302"/>
      <c r="D482" s="1376">
        <v>43920</v>
      </c>
      <c r="E482" s="1357"/>
      <c r="F482" s="5"/>
      <c r="G482" s="5"/>
      <c r="H482" s="1302"/>
      <c r="I482" s="1303"/>
      <c r="J482" s="1301"/>
      <c r="K482" s="1376"/>
      <c r="L482" s="1302"/>
      <c r="M482" s="1382">
        <f t="shared" si="523"/>
        <v>44286</v>
      </c>
      <c r="N482" s="1354">
        <f t="shared" si="520"/>
        <v>0</v>
      </c>
      <c r="O482" s="1383">
        <f t="shared" ref="O482:S482" si="931">$AD482*O$27</f>
        <v>0</v>
      </c>
      <c r="P482" s="1383">
        <f t="shared" si="931"/>
        <v>0</v>
      </c>
      <c r="Q482" s="1383">
        <f t="shared" si="931"/>
        <v>0</v>
      </c>
      <c r="R482" s="1383">
        <f t="shared" si="931"/>
        <v>0</v>
      </c>
      <c r="S482" s="1383">
        <f t="shared" si="931"/>
        <v>0</v>
      </c>
      <c r="T482" s="1383">
        <f t="shared" ref="T482:X482" si="932">$AE482*T$27</f>
        <v>0</v>
      </c>
      <c r="U482" s="1383">
        <f t="shared" si="932"/>
        <v>0</v>
      </c>
      <c r="V482" s="1383">
        <f t="shared" si="932"/>
        <v>0</v>
      </c>
      <c r="W482" s="1383">
        <f t="shared" si="932"/>
        <v>0</v>
      </c>
      <c r="X482" s="1383">
        <f t="shared" si="932"/>
        <v>0</v>
      </c>
      <c r="Y482" s="1383">
        <f t="shared" si="526"/>
        <v>0</v>
      </c>
      <c r="Z482" s="1383">
        <f t="shared" si="527"/>
        <v>0</v>
      </c>
      <c r="AA482" s="1383">
        <f t="shared" si="528"/>
        <v>0</v>
      </c>
      <c r="AB482" s="1383">
        <f t="shared" si="529"/>
        <v>0</v>
      </c>
      <c r="AC482" s="5">
        <f t="shared" si="530"/>
        <v>89</v>
      </c>
      <c r="AD482" s="1383">
        <f t="shared" si="531"/>
        <v>0</v>
      </c>
      <c r="AE482" s="1383">
        <f t="shared" si="532"/>
        <v>0</v>
      </c>
      <c r="AF482" s="1305" t="e">
        <f t="shared" si="533"/>
        <v>#DIV/0!</v>
      </c>
      <c r="AG482" s="1305" t="e">
        <f t="shared" si="534"/>
        <v>#DIV/0!</v>
      </c>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row>
    <row r="483" spans="1:57" ht="14.25" customHeight="1">
      <c r="A483" s="1376">
        <v>44286</v>
      </c>
      <c r="B483" s="1301"/>
      <c r="C483" s="1302"/>
      <c r="D483" s="1376">
        <v>43921</v>
      </c>
      <c r="E483" s="1357"/>
      <c r="F483" s="5"/>
      <c r="G483" s="5"/>
      <c r="H483" s="1302"/>
      <c r="I483" s="1303"/>
      <c r="J483" s="1301"/>
      <c r="K483" s="1376"/>
      <c r="L483" s="1302"/>
      <c r="M483" s="1382">
        <f t="shared" si="523"/>
        <v>44287</v>
      </c>
      <c r="N483" s="1354">
        <f t="shared" si="520"/>
        <v>0</v>
      </c>
      <c r="O483" s="1383">
        <f t="shared" ref="O483:S483" si="933">$AD483*O$27</f>
        <v>0</v>
      </c>
      <c r="P483" s="1383">
        <f t="shared" si="933"/>
        <v>0</v>
      </c>
      <c r="Q483" s="1383">
        <f t="shared" si="933"/>
        <v>0</v>
      </c>
      <c r="R483" s="1383">
        <f t="shared" si="933"/>
        <v>0</v>
      </c>
      <c r="S483" s="1383">
        <f t="shared" si="933"/>
        <v>0</v>
      </c>
      <c r="T483" s="1383">
        <f t="shared" ref="T483:X483" si="934">$AE483*T$27</f>
        <v>0</v>
      </c>
      <c r="U483" s="1383">
        <f t="shared" si="934"/>
        <v>0</v>
      </c>
      <c r="V483" s="1383">
        <f t="shared" si="934"/>
        <v>0</v>
      </c>
      <c r="W483" s="1383">
        <f t="shared" si="934"/>
        <v>0</v>
      </c>
      <c r="X483" s="1383">
        <f t="shared" si="934"/>
        <v>0</v>
      </c>
      <c r="Y483" s="1383">
        <f t="shared" si="526"/>
        <v>0</v>
      </c>
      <c r="Z483" s="1383">
        <f t="shared" si="527"/>
        <v>0</v>
      </c>
      <c r="AA483" s="1383">
        <f t="shared" si="528"/>
        <v>0</v>
      </c>
      <c r="AB483" s="1383">
        <f t="shared" si="529"/>
        <v>0</v>
      </c>
      <c r="AC483" s="5">
        <f t="shared" si="530"/>
        <v>90</v>
      </c>
      <c r="AD483" s="1383">
        <f t="shared" si="531"/>
        <v>0</v>
      </c>
      <c r="AE483" s="1383">
        <f t="shared" si="532"/>
        <v>0</v>
      </c>
      <c r="AF483" s="1305" t="e">
        <f t="shared" si="533"/>
        <v>#DIV/0!</v>
      </c>
      <c r="AG483" s="1305" t="e">
        <f t="shared" si="534"/>
        <v>#DIV/0!</v>
      </c>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row>
    <row r="484" spans="1:57" ht="14.25" customHeight="1">
      <c r="A484" s="1376">
        <v>44287</v>
      </c>
      <c r="B484" s="1301"/>
      <c r="C484" s="1302"/>
      <c r="D484" s="1376">
        <v>43922</v>
      </c>
      <c r="E484" s="1357"/>
      <c r="F484" s="5"/>
      <c r="G484" s="5"/>
      <c r="H484" s="1302"/>
      <c r="I484" s="1303"/>
      <c r="J484" s="1301"/>
      <c r="K484" s="1376"/>
      <c r="L484" s="1302"/>
      <c r="M484" s="1382">
        <f t="shared" si="523"/>
        <v>44288</v>
      </c>
      <c r="N484" s="1354">
        <f t="shared" si="520"/>
        <v>0</v>
      </c>
      <c r="O484" s="1383">
        <f t="shared" ref="O484:S484" si="935">$AD484*O$27</f>
        <v>0</v>
      </c>
      <c r="P484" s="1383">
        <f t="shared" si="935"/>
        <v>0</v>
      </c>
      <c r="Q484" s="1383">
        <f t="shared" si="935"/>
        <v>0</v>
      </c>
      <c r="R484" s="1383">
        <f t="shared" si="935"/>
        <v>0</v>
      </c>
      <c r="S484" s="1383">
        <f t="shared" si="935"/>
        <v>0</v>
      </c>
      <c r="T484" s="1383">
        <f t="shared" ref="T484:X484" si="936">$AE484*T$27</f>
        <v>0</v>
      </c>
      <c r="U484" s="1383">
        <f t="shared" si="936"/>
        <v>0</v>
      </c>
      <c r="V484" s="1383">
        <f t="shared" si="936"/>
        <v>0</v>
      </c>
      <c r="W484" s="1383">
        <f t="shared" si="936"/>
        <v>0</v>
      </c>
      <c r="X484" s="1383">
        <f t="shared" si="936"/>
        <v>0</v>
      </c>
      <c r="Y484" s="1383">
        <f t="shared" si="526"/>
        <v>0</v>
      </c>
      <c r="Z484" s="1383">
        <f t="shared" si="527"/>
        <v>0</v>
      </c>
      <c r="AA484" s="1383">
        <f t="shared" si="528"/>
        <v>0</v>
      </c>
      <c r="AB484" s="1383">
        <f t="shared" si="529"/>
        <v>0</v>
      </c>
      <c r="AC484" s="5">
        <f t="shared" si="530"/>
        <v>91</v>
      </c>
      <c r="AD484" s="1383">
        <f t="shared" si="531"/>
        <v>0</v>
      </c>
      <c r="AE484" s="1383">
        <f t="shared" si="532"/>
        <v>0</v>
      </c>
      <c r="AF484" s="1305" t="e">
        <f t="shared" si="533"/>
        <v>#DIV/0!</v>
      </c>
      <c r="AG484" s="1305" t="e">
        <f t="shared" si="534"/>
        <v>#DIV/0!</v>
      </c>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row>
    <row r="485" spans="1:57" ht="14.25" customHeight="1">
      <c r="A485" s="1376">
        <v>44288</v>
      </c>
      <c r="B485" s="1301"/>
      <c r="C485" s="1302"/>
      <c r="D485" s="1376">
        <v>43923</v>
      </c>
      <c r="E485" s="1357"/>
      <c r="F485" s="5"/>
      <c r="G485" s="5"/>
      <c r="H485" s="1302"/>
      <c r="I485" s="1303"/>
      <c r="J485" s="1301"/>
      <c r="K485" s="1376"/>
      <c r="L485" s="1302"/>
      <c r="M485" s="1382">
        <f t="shared" si="523"/>
        <v>44289</v>
      </c>
      <c r="N485" s="1354">
        <f t="shared" si="520"/>
        <v>0</v>
      </c>
      <c r="O485" s="1383">
        <f t="shared" ref="O485:S485" si="937">$AD485*O$27</f>
        <v>0</v>
      </c>
      <c r="P485" s="1383">
        <f t="shared" si="937"/>
        <v>0</v>
      </c>
      <c r="Q485" s="1383">
        <f t="shared" si="937"/>
        <v>0</v>
      </c>
      <c r="R485" s="1383">
        <f t="shared" si="937"/>
        <v>0</v>
      </c>
      <c r="S485" s="1383">
        <f t="shared" si="937"/>
        <v>0</v>
      </c>
      <c r="T485" s="1383">
        <f t="shared" ref="T485:X485" si="938">$AE485*T$27</f>
        <v>0</v>
      </c>
      <c r="U485" s="1383">
        <f t="shared" si="938"/>
        <v>0</v>
      </c>
      <c r="V485" s="1383">
        <f t="shared" si="938"/>
        <v>0</v>
      </c>
      <c r="W485" s="1383">
        <f t="shared" si="938"/>
        <v>0</v>
      </c>
      <c r="X485" s="1383">
        <f t="shared" si="938"/>
        <v>0</v>
      </c>
      <c r="Y485" s="1383">
        <f t="shared" si="526"/>
        <v>0</v>
      </c>
      <c r="Z485" s="1383">
        <f t="shared" si="527"/>
        <v>0</v>
      </c>
      <c r="AA485" s="1383">
        <f t="shared" si="528"/>
        <v>0</v>
      </c>
      <c r="AB485" s="1383">
        <f t="shared" si="529"/>
        <v>0</v>
      </c>
      <c r="AC485" s="5">
        <f t="shared" si="530"/>
        <v>92</v>
      </c>
      <c r="AD485" s="1383">
        <f t="shared" si="531"/>
        <v>0</v>
      </c>
      <c r="AE485" s="1383">
        <f t="shared" si="532"/>
        <v>0</v>
      </c>
      <c r="AF485" s="1305" t="e">
        <f t="shared" si="533"/>
        <v>#DIV/0!</v>
      </c>
      <c r="AG485" s="1305" t="e">
        <f t="shared" si="534"/>
        <v>#DIV/0!</v>
      </c>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row>
    <row r="486" spans="1:57" ht="14.25" customHeight="1">
      <c r="A486" s="1376">
        <v>44289</v>
      </c>
      <c r="B486" s="1301"/>
      <c r="C486" s="1302"/>
      <c r="D486" s="1376">
        <v>43924</v>
      </c>
      <c r="E486" s="1357"/>
      <c r="F486" s="5"/>
      <c r="G486" s="5"/>
      <c r="H486" s="1302"/>
      <c r="I486" s="1303"/>
      <c r="J486" s="1301"/>
      <c r="K486" s="1376"/>
      <c r="L486" s="1302"/>
      <c r="M486" s="1382">
        <f t="shared" si="523"/>
        <v>44290</v>
      </c>
      <c r="N486" s="1354">
        <f t="shared" si="520"/>
        <v>0</v>
      </c>
      <c r="O486" s="1383">
        <f t="shared" ref="O486:S486" si="939">$AD486*O$27</f>
        <v>0</v>
      </c>
      <c r="P486" s="1383">
        <f t="shared" si="939"/>
        <v>0</v>
      </c>
      <c r="Q486" s="1383">
        <f t="shared" si="939"/>
        <v>0</v>
      </c>
      <c r="R486" s="1383">
        <f t="shared" si="939"/>
        <v>0</v>
      </c>
      <c r="S486" s="1383">
        <f t="shared" si="939"/>
        <v>0</v>
      </c>
      <c r="T486" s="1383">
        <f t="shared" ref="T486:X486" si="940">$AE486*T$27</f>
        <v>0</v>
      </c>
      <c r="U486" s="1383">
        <f t="shared" si="940"/>
        <v>0</v>
      </c>
      <c r="V486" s="1383">
        <f t="shared" si="940"/>
        <v>0</v>
      </c>
      <c r="W486" s="1383">
        <f t="shared" si="940"/>
        <v>0</v>
      </c>
      <c r="X486" s="1383">
        <f t="shared" si="940"/>
        <v>0</v>
      </c>
      <c r="Y486" s="1383">
        <f t="shared" si="526"/>
        <v>0</v>
      </c>
      <c r="Z486" s="1383">
        <f t="shared" si="527"/>
        <v>0</v>
      </c>
      <c r="AA486" s="1383">
        <f t="shared" si="528"/>
        <v>0</v>
      </c>
      <c r="AB486" s="1383">
        <f t="shared" si="529"/>
        <v>0</v>
      </c>
      <c r="AC486" s="5">
        <f t="shared" si="530"/>
        <v>93</v>
      </c>
      <c r="AD486" s="1383">
        <f t="shared" si="531"/>
        <v>0</v>
      </c>
      <c r="AE486" s="1383">
        <f t="shared" si="532"/>
        <v>0</v>
      </c>
      <c r="AF486" s="1305" t="e">
        <f t="shared" si="533"/>
        <v>#DIV/0!</v>
      </c>
      <c r="AG486" s="1305" t="e">
        <f t="shared" si="534"/>
        <v>#DIV/0!</v>
      </c>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row>
    <row r="487" spans="1:57" ht="14.25" customHeight="1">
      <c r="A487" s="1376">
        <v>44290</v>
      </c>
      <c r="B487" s="1301"/>
      <c r="C487" s="1302"/>
      <c r="D487" s="1376">
        <v>43925</v>
      </c>
      <c r="E487" s="1357"/>
      <c r="F487" s="5"/>
      <c r="G487" s="5"/>
      <c r="H487" s="1302"/>
      <c r="I487" s="1303"/>
      <c r="J487" s="1301"/>
      <c r="K487" s="1376"/>
      <c r="L487" s="1302"/>
      <c r="M487" s="1382">
        <f t="shared" si="523"/>
        <v>44291</v>
      </c>
      <c r="N487" s="1354">
        <f t="shared" si="520"/>
        <v>0</v>
      </c>
      <c r="O487" s="1383">
        <f t="shared" ref="O487:S487" si="941">$AD487*O$27</f>
        <v>0</v>
      </c>
      <c r="P487" s="1383">
        <f t="shared" si="941"/>
        <v>0</v>
      </c>
      <c r="Q487" s="1383">
        <f t="shared" si="941"/>
        <v>0</v>
      </c>
      <c r="R487" s="1383">
        <f t="shared" si="941"/>
        <v>0</v>
      </c>
      <c r="S487" s="1383">
        <f t="shared" si="941"/>
        <v>0</v>
      </c>
      <c r="T487" s="1383">
        <f t="shared" ref="T487:X487" si="942">$AE487*T$27</f>
        <v>0</v>
      </c>
      <c r="U487" s="1383">
        <f t="shared" si="942"/>
        <v>0</v>
      </c>
      <c r="V487" s="1383">
        <f t="shared" si="942"/>
        <v>0</v>
      </c>
      <c r="W487" s="1383">
        <f t="shared" si="942"/>
        <v>0</v>
      </c>
      <c r="X487" s="1383">
        <f t="shared" si="942"/>
        <v>0</v>
      </c>
      <c r="Y487" s="1383">
        <f t="shared" si="526"/>
        <v>0</v>
      </c>
      <c r="Z487" s="1383">
        <f t="shared" si="527"/>
        <v>0</v>
      </c>
      <c r="AA487" s="1383">
        <f t="shared" si="528"/>
        <v>0</v>
      </c>
      <c r="AB487" s="1383">
        <f t="shared" si="529"/>
        <v>0</v>
      </c>
      <c r="AC487" s="5">
        <f t="shared" si="530"/>
        <v>94</v>
      </c>
      <c r="AD487" s="1383">
        <f t="shared" si="531"/>
        <v>0</v>
      </c>
      <c r="AE487" s="1383">
        <f t="shared" si="532"/>
        <v>0</v>
      </c>
      <c r="AF487" s="1305" t="e">
        <f t="shared" si="533"/>
        <v>#DIV/0!</v>
      </c>
      <c r="AG487" s="1305" t="e">
        <f t="shared" si="534"/>
        <v>#DIV/0!</v>
      </c>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row>
    <row r="488" spans="1:57" ht="14.25" customHeight="1">
      <c r="A488" s="1376">
        <v>44291</v>
      </c>
      <c r="B488" s="1301"/>
      <c r="C488" s="1302"/>
      <c r="D488" s="1376">
        <v>43926</v>
      </c>
      <c r="E488" s="1357"/>
      <c r="F488" s="5"/>
      <c r="G488" s="5"/>
      <c r="H488" s="1302"/>
      <c r="I488" s="1303"/>
      <c r="J488" s="1301"/>
      <c r="K488" s="1376"/>
      <c r="L488" s="1302"/>
      <c r="M488" s="1382">
        <f t="shared" si="523"/>
        <v>44292</v>
      </c>
      <c r="N488" s="1354">
        <f t="shared" si="520"/>
        <v>0</v>
      </c>
      <c r="O488" s="1383">
        <f t="shared" ref="O488:S488" si="943">$AD488*O$27</f>
        <v>0</v>
      </c>
      <c r="P488" s="1383">
        <f t="shared" si="943"/>
        <v>0</v>
      </c>
      <c r="Q488" s="1383">
        <f t="shared" si="943"/>
        <v>0</v>
      </c>
      <c r="R488" s="1383">
        <f t="shared" si="943"/>
        <v>0</v>
      </c>
      <c r="S488" s="1383">
        <f t="shared" si="943"/>
        <v>0</v>
      </c>
      <c r="T488" s="1383">
        <f t="shared" ref="T488:X488" si="944">$AE488*T$27</f>
        <v>0</v>
      </c>
      <c r="U488" s="1383">
        <f t="shared" si="944"/>
        <v>0</v>
      </c>
      <c r="V488" s="1383">
        <f t="shared" si="944"/>
        <v>0</v>
      </c>
      <c r="W488" s="1383">
        <f t="shared" si="944"/>
        <v>0</v>
      </c>
      <c r="X488" s="1383">
        <f t="shared" si="944"/>
        <v>0</v>
      </c>
      <c r="Y488" s="1383">
        <f t="shared" si="526"/>
        <v>0</v>
      </c>
      <c r="Z488" s="1383">
        <f t="shared" si="527"/>
        <v>0</v>
      </c>
      <c r="AA488" s="1383">
        <f t="shared" si="528"/>
        <v>0</v>
      </c>
      <c r="AB488" s="1383">
        <f t="shared" si="529"/>
        <v>0</v>
      </c>
      <c r="AC488" s="5">
        <f t="shared" si="530"/>
        <v>95</v>
      </c>
      <c r="AD488" s="1383">
        <f t="shared" si="531"/>
        <v>0</v>
      </c>
      <c r="AE488" s="1383">
        <f t="shared" si="532"/>
        <v>0</v>
      </c>
      <c r="AF488" s="1305" t="e">
        <f t="shared" si="533"/>
        <v>#DIV/0!</v>
      </c>
      <c r="AG488" s="1305" t="e">
        <f t="shared" si="534"/>
        <v>#DIV/0!</v>
      </c>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row>
    <row r="489" spans="1:57" ht="14.25" customHeight="1">
      <c r="A489" s="1376">
        <v>44292</v>
      </c>
      <c r="B489" s="1301"/>
      <c r="C489" s="1302"/>
      <c r="D489" s="1376">
        <v>43927</v>
      </c>
      <c r="E489" s="1357"/>
      <c r="F489" s="5"/>
      <c r="G489" s="5"/>
      <c r="H489" s="1302"/>
      <c r="I489" s="1303"/>
      <c r="J489" s="1301"/>
      <c r="K489" s="1376"/>
      <c r="L489" s="1302"/>
      <c r="M489" s="1382">
        <f t="shared" si="523"/>
        <v>44293</v>
      </c>
      <c r="N489" s="1354">
        <f t="shared" si="520"/>
        <v>0</v>
      </c>
      <c r="O489" s="1383">
        <f t="shared" ref="O489:S489" si="945">$AD489*O$27</f>
        <v>0</v>
      </c>
      <c r="P489" s="1383">
        <f t="shared" si="945"/>
        <v>0</v>
      </c>
      <c r="Q489" s="1383">
        <f t="shared" si="945"/>
        <v>0</v>
      </c>
      <c r="R489" s="1383">
        <f t="shared" si="945"/>
        <v>0</v>
      </c>
      <c r="S489" s="1383">
        <f t="shared" si="945"/>
        <v>0</v>
      </c>
      <c r="T489" s="1383">
        <f t="shared" ref="T489:X489" si="946">$AE489*T$27</f>
        <v>0</v>
      </c>
      <c r="U489" s="1383">
        <f t="shared" si="946"/>
        <v>0</v>
      </c>
      <c r="V489" s="1383">
        <f t="shared" si="946"/>
        <v>0</v>
      </c>
      <c r="W489" s="1383">
        <f t="shared" si="946"/>
        <v>0</v>
      </c>
      <c r="X489" s="1383">
        <f t="shared" si="946"/>
        <v>0</v>
      </c>
      <c r="Y489" s="1383">
        <f t="shared" si="526"/>
        <v>0</v>
      </c>
      <c r="Z489" s="1383">
        <f t="shared" si="527"/>
        <v>0</v>
      </c>
      <c r="AA489" s="1383">
        <f t="shared" si="528"/>
        <v>0</v>
      </c>
      <c r="AB489" s="1383">
        <f t="shared" si="529"/>
        <v>0</v>
      </c>
      <c r="AC489" s="5">
        <f t="shared" si="530"/>
        <v>96</v>
      </c>
      <c r="AD489" s="1383">
        <f t="shared" si="531"/>
        <v>0</v>
      </c>
      <c r="AE489" s="1383">
        <f t="shared" si="532"/>
        <v>0</v>
      </c>
      <c r="AF489" s="1305" t="e">
        <f t="shared" si="533"/>
        <v>#DIV/0!</v>
      </c>
      <c r="AG489" s="1305" t="e">
        <f t="shared" si="534"/>
        <v>#DIV/0!</v>
      </c>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row>
    <row r="490" spans="1:57" ht="14.25" customHeight="1">
      <c r="A490" s="1376">
        <v>44293</v>
      </c>
      <c r="B490" s="1301"/>
      <c r="C490" s="1302"/>
      <c r="D490" s="1376">
        <v>43928</v>
      </c>
      <c r="E490" s="1357"/>
      <c r="F490" s="5"/>
      <c r="G490" s="5"/>
      <c r="H490" s="1302"/>
      <c r="I490" s="1303"/>
      <c r="J490" s="1301"/>
      <c r="K490" s="1376"/>
      <c r="L490" s="1302"/>
      <c r="M490" s="1382">
        <f t="shared" si="523"/>
        <v>44294</v>
      </c>
      <c r="N490" s="1354">
        <f t="shared" si="520"/>
        <v>0</v>
      </c>
      <c r="O490" s="1383">
        <f t="shared" ref="O490:S490" si="947">$AD490*O$27</f>
        <v>0</v>
      </c>
      <c r="P490" s="1383">
        <f t="shared" si="947"/>
        <v>0</v>
      </c>
      <c r="Q490" s="1383">
        <f t="shared" si="947"/>
        <v>0</v>
      </c>
      <c r="R490" s="1383">
        <f t="shared" si="947"/>
        <v>0</v>
      </c>
      <c r="S490" s="1383">
        <f t="shared" si="947"/>
        <v>0</v>
      </c>
      <c r="T490" s="1383">
        <f t="shared" ref="T490:X490" si="948">$AE490*T$27</f>
        <v>0</v>
      </c>
      <c r="U490" s="1383">
        <f t="shared" si="948"/>
        <v>0</v>
      </c>
      <c r="V490" s="1383">
        <f t="shared" si="948"/>
        <v>0</v>
      </c>
      <c r="W490" s="1383">
        <f t="shared" si="948"/>
        <v>0</v>
      </c>
      <c r="X490" s="1383">
        <f t="shared" si="948"/>
        <v>0</v>
      </c>
      <c r="Y490" s="1383">
        <f t="shared" si="526"/>
        <v>0</v>
      </c>
      <c r="Z490" s="1383">
        <f t="shared" si="527"/>
        <v>0</v>
      </c>
      <c r="AA490" s="1383">
        <f t="shared" si="528"/>
        <v>0</v>
      </c>
      <c r="AB490" s="1383">
        <f t="shared" si="529"/>
        <v>0</v>
      </c>
      <c r="AC490" s="5">
        <f t="shared" si="530"/>
        <v>97</v>
      </c>
      <c r="AD490" s="1383">
        <f t="shared" si="531"/>
        <v>0</v>
      </c>
      <c r="AE490" s="1383">
        <f t="shared" si="532"/>
        <v>0</v>
      </c>
      <c r="AF490" s="1305" t="e">
        <f t="shared" si="533"/>
        <v>#DIV/0!</v>
      </c>
      <c r="AG490" s="1305" t="e">
        <f t="shared" si="534"/>
        <v>#DIV/0!</v>
      </c>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row>
    <row r="491" spans="1:57" ht="14.25" customHeight="1">
      <c r="A491" s="1376">
        <v>44294</v>
      </c>
      <c r="B491" s="1301"/>
      <c r="C491" s="1302"/>
      <c r="D491" s="1376">
        <v>43929</v>
      </c>
      <c r="E491" s="1357"/>
      <c r="F491" s="5"/>
      <c r="G491" s="5"/>
      <c r="H491" s="1302"/>
      <c r="I491" s="1303"/>
      <c r="J491" s="1301"/>
      <c r="K491" s="1376"/>
      <c r="L491" s="1302"/>
      <c r="M491" s="1382">
        <f t="shared" si="523"/>
        <v>44295</v>
      </c>
      <c r="N491" s="1354">
        <f t="shared" si="520"/>
        <v>0</v>
      </c>
      <c r="O491" s="1383">
        <f t="shared" ref="O491:S491" si="949">$AD491*O$27</f>
        <v>0</v>
      </c>
      <c r="P491" s="1383">
        <f t="shared" si="949"/>
        <v>0</v>
      </c>
      <c r="Q491" s="1383">
        <f t="shared" si="949"/>
        <v>0</v>
      </c>
      <c r="R491" s="1383">
        <f t="shared" si="949"/>
        <v>0</v>
      </c>
      <c r="S491" s="1383">
        <f t="shared" si="949"/>
        <v>0</v>
      </c>
      <c r="T491" s="1383">
        <f t="shared" ref="T491:X491" si="950">$AE491*T$27</f>
        <v>0</v>
      </c>
      <c r="U491" s="1383">
        <f t="shared" si="950"/>
        <v>0</v>
      </c>
      <c r="V491" s="1383">
        <f t="shared" si="950"/>
        <v>0</v>
      </c>
      <c r="W491" s="1383">
        <f t="shared" si="950"/>
        <v>0</v>
      </c>
      <c r="X491" s="1383">
        <f t="shared" si="950"/>
        <v>0</v>
      </c>
      <c r="Y491" s="1383">
        <f t="shared" si="526"/>
        <v>0</v>
      </c>
      <c r="Z491" s="1383">
        <f t="shared" si="527"/>
        <v>0</v>
      </c>
      <c r="AA491" s="1383">
        <f t="shared" si="528"/>
        <v>0</v>
      </c>
      <c r="AB491" s="1383">
        <f t="shared" si="529"/>
        <v>0</v>
      </c>
      <c r="AC491" s="5">
        <f t="shared" si="530"/>
        <v>98</v>
      </c>
      <c r="AD491" s="1383">
        <f t="shared" si="531"/>
        <v>0</v>
      </c>
      <c r="AE491" s="1383">
        <f t="shared" si="532"/>
        <v>0</v>
      </c>
      <c r="AF491" s="1305" t="e">
        <f t="shared" si="533"/>
        <v>#DIV/0!</v>
      </c>
      <c r="AG491" s="1305" t="e">
        <f t="shared" si="534"/>
        <v>#DIV/0!</v>
      </c>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row>
    <row r="492" spans="1:57" ht="14.25" customHeight="1">
      <c r="A492" s="1376">
        <v>44295</v>
      </c>
      <c r="B492" s="1301"/>
      <c r="C492" s="1302"/>
      <c r="D492" s="1376">
        <v>43930</v>
      </c>
      <c r="E492" s="1357"/>
      <c r="F492" s="5"/>
      <c r="G492" s="5"/>
      <c r="H492" s="1302"/>
      <c r="I492" s="1303"/>
      <c r="J492" s="1301"/>
      <c r="K492" s="1376"/>
      <c r="L492" s="1302"/>
      <c r="M492" s="1382">
        <f t="shared" si="523"/>
        <v>44296</v>
      </c>
      <c r="N492" s="1354">
        <f t="shared" si="520"/>
        <v>0</v>
      </c>
      <c r="O492" s="1383">
        <f t="shared" ref="O492:S492" si="951">$AD492*O$27</f>
        <v>0</v>
      </c>
      <c r="P492" s="1383">
        <f t="shared" si="951"/>
        <v>0</v>
      </c>
      <c r="Q492" s="1383">
        <f t="shared" si="951"/>
        <v>0</v>
      </c>
      <c r="R492" s="1383">
        <f t="shared" si="951"/>
        <v>0</v>
      </c>
      <c r="S492" s="1383">
        <f t="shared" si="951"/>
        <v>0</v>
      </c>
      <c r="T492" s="1383">
        <f t="shared" ref="T492:X492" si="952">$AE492*T$27</f>
        <v>0</v>
      </c>
      <c r="U492" s="1383">
        <f t="shared" si="952"/>
        <v>0</v>
      </c>
      <c r="V492" s="1383">
        <f t="shared" si="952"/>
        <v>0</v>
      </c>
      <c r="W492" s="1383">
        <f t="shared" si="952"/>
        <v>0</v>
      </c>
      <c r="X492" s="1383">
        <f t="shared" si="952"/>
        <v>0</v>
      </c>
      <c r="Y492" s="1383">
        <f t="shared" si="526"/>
        <v>0</v>
      </c>
      <c r="Z492" s="1383">
        <f t="shared" si="527"/>
        <v>0</v>
      </c>
      <c r="AA492" s="1383">
        <f t="shared" si="528"/>
        <v>0</v>
      </c>
      <c r="AB492" s="1383">
        <f t="shared" si="529"/>
        <v>0</v>
      </c>
      <c r="AC492" s="5">
        <f t="shared" si="530"/>
        <v>99</v>
      </c>
      <c r="AD492" s="1383">
        <f t="shared" si="531"/>
        <v>0</v>
      </c>
      <c r="AE492" s="1383">
        <f t="shared" si="532"/>
        <v>0</v>
      </c>
      <c r="AF492" s="1305" t="e">
        <f t="shared" si="533"/>
        <v>#DIV/0!</v>
      </c>
      <c r="AG492" s="1305" t="e">
        <f t="shared" si="534"/>
        <v>#DIV/0!</v>
      </c>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row>
    <row r="493" spans="1:57" ht="14.25" customHeight="1">
      <c r="A493" s="1376">
        <v>44296</v>
      </c>
      <c r="B493" s="1301"/>
      <c r="C493" s="1302"/>
      <c r="D493" s="1376">
        <v>43931</v>
      </c>
      <c r="E493" s="1357"/>
      <c r="F493" s="5"/>
      <c r="G493" s="5"/>
      <c r="H493" s="1302"/>
      <c r="I493" s="1303"/>
      <c r="J493" s="1301"/>
      <c r="K493" s="1376"/>
      <c r="L493" s="1302"/>
      <c r="M493" s="1382">
        <f t="shared" si="523"/>
        <v>44297</v>
      </c>
      <c r="N493" s="1354">
        <f t="shared" si="520"/>
        <v>0</v>
      </c>
      <c r="O493" s="1383">
        <f t="shared" ref="O493:S493" si="953">$AD493*O$27</f>
        <v>0</v>
      </c>
      <c r="P493" s="1383">
        <f t="shared" si="953"/>
        <v>0</v>
      </c>
      <c r="Q493" s="1383">
        <f t="shared" si="953"/>
        <v>0</v>
      </c>
      <c r="R493" s="1383">
        <f t="shared" si="953"/>
        <v>0</v>
      </c>
      <c r="S493" s="1383">
        <f t="shared" si="953"/>
        <v>0</v>
      </c>
      <c r="T493" s="1383">
        <f t="shared" ref="T493:X493" si="954">$AE493*T$27</f>
        <v>0</v>
      </c>
      <c r="U493" s="1383">
        <f t="shared" si="954"/>
        <v>0</v>
      </c>
      <c r="V493" s="1383">
        <f t="shared" si="954"/>
        <v>0</v>
      </c>
      <c r="W493" s="1383">
        <f t="shared" si="954"/>
        <v>0</v>
      </c>
      <c r="X493" s="1383">
        <f t="shared" si="954"/>
        <v>0</v>
      </c>
      <c r="Y493" s="1383">
        <f t="shared" si="526"/>
        <v>0</v>
      </c>
      <c r="Z493" s="1383">
        <f t="shared" si="527"/>
        <v>0</v>
      </c>
      <c r="AA493" s="1383">
        <f t="shared" si="528"/>
        <v>0</v>
      </c>
      <c r="AB493" s="1383">
        <f t="shared" si="529"/>
        <v>0</v>
      </c>
      <c r="AC493" s="5">
        <f t="shared" si="530"/>
        <v>100</v>
      </c>
      <c r="AD493" s="1383">
        <f t="shared" si="531"/>
        <v>0</v>
      </c>
      <c r="AE493" s="1383">
        <f t="shared" si="532"/>
        <v>0</v>
      </c>
      <c r="AF493" s="1305" t="e">
        <f t="shared" si="533"/>
        <v>#DIV/0!</v>
      </c>
      <c r="AG493" s="1305" t="e">
        <f t="shared" si="534"/>
        <v>#DIV/0!</v>
      </c>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row>
    <row r="494" spans="1:57" ht="14.25" customHeight="1">
      <c r="A494" s="1376">
        <v>44297</v>
      </c>
      <c r="B494" s="1301"/>
      <c r="C494" s="1302"/>
      <c r="D494" s="1376">
        <v>43932</v>
      </c>
      <c r="E494" s="1357"/>
      <c r="F494" s="5"/>
      <c r="G494" s="5"/>
      <c r="H494" s="1302"/>
      <c r="I494" s="1303"/>
      <c r="J494" s="1301"/>
      <c r="K494" s="1376"/>
      <c r="L494" s="1302"/>
      <c r="M494" s="1382">
        <f t="shared" si="523"/>
        <v>44298</v>
      </c>
      <c r="N494" s="1354">
        <f t="shared" si="520"/>
        <v>0</v>
      </c>
      <c r="O494" s="1383">
        <f t="shared" ref="O494:S494" si="955">$AD494*O$27</f>
        <v>0</v>
      </c>
      <c r="P494" s="1383">
        <f t="shared" si="955"/>
        <v>0</v>
      </c>
      <c r="Q494" s="1383">
        <f t="shared" si="955"/>
        <v>0</v>
      </c>
      <c r="R494" s="1383">
        <f t="shared" si="955"/>
        <v>0</v>
      </c>
      <c r="S494" s="1383">
        <f t="shared" si="955"/>
        <v>0</v>
      </c>
      <c r="T494" s="1383">
        <f t="shared" ref="T494:X494" si="956">$AE494*T$27</f>
        <v>0</v>
      </c>
      <c r="U494" s="1383">
        <f t="shared" si="956"/>
        <v>0</v>
      </c>
      <c r="V494" s="1383">
        <f t="shared" si="956"/>
        <v>0</v>
      </c>
      <c r="W494" s="1383">
        <f t="shared" si="956"/>
        <v>0</v>
      </c>
      <c r="X494" s="1383">
        <f t="shared" si="956"/>
        <v>0</v>
      </c>
      <c r="Y494" s="1383">
        <f t="shared" si="526"/>
        <v>0</v>
      </c>
      <c r="Z494" s="1383">
        <f t="shared" si="527"/>
        <v>0</v>
      </c>
      <c r="AA494" s="1383">
        <f t="shared" si="528"/>
        <v>0</v>
      </c>
      <c r="AB494" s="1383">
        <f t="shared" si="529"/>
        <v>0</v>
      </c>
      <c r="AC494" s="5">
        <f t="shared" si="530"/>
        <v>101</v>
      </c>
      <c r="AD494" s="1383">
        <f t="shared" si="531"/>
        <v>0</v>
      </c>
      <c r="AE494" s="1383">
        <f t="shared" si="532"/>
        <v>0</v>
      </c>
      <c r="AF494" s="1305" t="e">
        <f t="shared" si="533"/>
        <v>#DIV/0!</v>
      </c>
      <c r="AG494" s="1305" t="e">
        <f t="shared" si="534"/>
        <v>#DIV/0!</v>
      </c>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row>
    <row r="495" spans="1:57" ht="14.25" customHeight="1">
      <c r="A495" s="1376">
        <v>44298</v>
      </c>
      <c r="B495" s="1301"/>
      <c r="C495" s="1302"/>
      <c r="D495" s="1376">
        <v>43933</v>
      </c>
      <c r="E495" s="1357"/>
      <c r="F495" s="5"/>
      <c r="G495" s="5"/>
      <c r="H495" s="1302"/>
      <c r="I495" s="1303"/>
      <c r="J495" s="1301"/>
      <c r="K495" s="1376"/>
      <c r="L495" s="1302"/>
      <c r="M495" s="1382">
        <f t="shared" si="523"/>
        <v>44299</v>
      </c>
      <c r="N495" s="1354">
        <f t="shared" si="520"/>
        <v>0</v>
      </c>
      <c r="O495" s="1383">
        <f t="shared" ref="O495:S495" si="957">$AD495*O$27</f>
        <v>0</v>
      </c>
      <c r="P495" s="1383">
        <f t="shared" si="957"/>
        <v>0</v>
      </c>
      <c r="Q495" s="1383">
        <f t="shared" si="957"/>
        <v>0</v>
      </c>
      <c r="R495" s="1383">
        <f t="shared" si="957"/>
        <v>0</v>
      </c>
      <c r="S495" s="1383">
        <f t="shared" si="957"/>
        <v>0</v>
      </c>
      <c r="T495" s="1383">
        <f t="shared" ref="T495:X495" si="958">$AE495*T$27</f>
        <v>0</v>
      </c>
      <c r="U495" s="1383">
        <f t="shared" si="958"/>
        <v>0</v>
      </c>
      <c r="V495" s="1383">
        <f t="shared" si="958"/>
        <v>0</v>
      </c>
      <c r="W495" s="1383">
        <f t="shared" si="958"/>
        <v>0</v>
      </c>
      <c r="X495" s="1383">
        <f t="shared" si="958"/>
        <v>0</v>
      </c>
      <c r="Y495" s="1383">
        <f t="shared" si="526"/>
        <v>0</v>
      </c>
      <c r="Z495" s="1383">
        <f t="shared" si="527"/>
        <v>0</v>
      </c>
      <c r="AA495" s="1383">
        <f t="shared" si="528"/>
        <v>0</v>
      </c>
      <c r="AB495" s="1383">
        <f t="shared" si="529"/>
        <v>0</v>
      </c>
      <c r="AC495" s="5">
        <f t="shared" si="530"/>
        <v>102</v>
      </c>
      <c r="AD495" s="1383">
        <f t="shared" si="531"/>
        <v>0</v>
      </c>
      <c r="AE495" s="1383">
        <f t="shared" si="532"/>
        <v>0</v>
      </c>
      <c r="AF495" s="1305" t="e">
        <f t="shared" si="533"/>
        <v>#DIV/0!</v>
      </c>
      <c r="AG495" s="1305" t="e">
        <f t="shared" si="534"/>
        <v>#DIV/0!</v>
      </c>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row>
    <row r="496" spans="1:57" ht="14.25" customHeight="1">
      <c r="A496" s="1376">
        <v>44299</v>
      </c>
      <c r="B496" s="1301"/>
      <c r="C496" s="1302"/>
      <c r="D496" s="1376">
        <v>43934</v>
      </c>
      <c r="E496" s="1357"/>
      <c r="F496" s="5"/>
      <c r="G496" s="5"/>
      <c r="H496" s="1302"/>
      <c r="I496" s="1303"/>
      <c r="J496" s="1301"/>
      <c r="K496" s="1376"/>
      <c r="L496" s="1302"/>
      <c r="M496" s="1382">
        <f t="shared" si="523"/>
        <v>44300</v>
      </c>
      <c r="N496" s="1354">
        <f t="shared" si="520"/>
        <v>0</v>
      </c>
      <c r="O496" s="1383">
        <f t="shared" ref="O496:S496" si="959">$AD496*O$27</f>
        <v>0</v>
      </c>
      <c r="P496" s="1383">
        <f t="shared" si="959"/>
        <v>0</v>
      </c>
      <c r="Q496" s="1383">
        <f t="shared" si="959"/>
        <v>0</v>
      </c>
      <c r="R496" s="1383">
        <f t="shared" si="959"/>
        <v>0</v>
      </c>
      <c r="S496" s="1383">
        <f t="shared" si="959"/>
        <v>0</v>
      </c>
      <c r="T496" s="1383">
        <f t="shared" ref="T496:X496" si="960">$AE496*T$27</f>
        <v>0</v>
      </c>
      <c r="U496" s="1383">
        <f t="shared" si="960"/>
        <v>0</v>
      </c>
      <c r="V496" s="1383">
        <f t="shared" si="960"/>
        <v>0</v>
      </c>
      <c r="W496" s="1383">
        <f t="shared" si="960"/>
        <v>0</v>
      </c>
      <c r="X496" s="1383">
        <f t="shared" si="960"/>
        <v>0</v>
      </c>
      <c r="Y496" s="1383">
        <f t="shared" si="526"/>
        <v>0</v>
      </c>
      <c r="Z496" s="1383">
        <f t="shared" si="527"/>
        <v>0</v>
      </c>
      <c r="AA496" s="1383">
        <f t="shared" si="528"/>
        <v>0</v>
      </c>
      <c r="AB496" s="1383">
        <f t="shared" si="529"/>
        <v>0</v>
      </c>
      <c r="AC496" s="5">
        <f t="shared" si="530"/>
        <v>103</v>
      </c>
      <c r="AD496" s="1383">
        <f t="shared" si="531"/>
        <v>0</v>
      </c>
      <c r="AE496" s="1383">
        <f t="shared" si="532"/>
        <v>0</v>
      </c>
      <c r="AF496" s="1305" t="e">
        <f t="shared" si="533"/>
        <v>#DIV/0!</v>
      </c>
      <c r="AG496" s="1305" t="e">
        <f t="shared" si="534"/>
        <v>#DIV/0!</v>
      </c>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row>
    <row r="497" spans="1:57" ht="14.25" customHeight="1">
      <c r="A497" s="1376">
        <v>44300</v>
      </c>
      <c r="B497" s="1301"/>
      <c r="C497" s="1302"/>
      <c r="D497" s="1376">
        <v>43935</v>
      </c>
      <c r="E497" s="1357"/>
      <c r="F497" s="5"/>
      <c r="G497" s="5"/>
      <c r="H497" s="1302"/>
      <c r="I497" s="1303"/>
      <c r="J497" s="1301"/>
      <c r="K497" s="1376"/>
      <c r="L497" s="1302"/>
      <c r="M497" s="1382">
        <f t="shared" si="523"/>
        <v>44301</v>
      </c>
      <c r="N497" s="1354">
        <f t="shared" si="520"/>
        <v>0</v>
      </c>
      <c r="O497" s="1383">
        <f t="shared" ref="O497:S497" si="961">$AD497*O$27</f>
        <v>0</v>
      </c>
      <c r="P497" s="1383">
        <f t="shared" si="961"/>
        <v>0</v>
      </c>
      <c r="Q497" s="1383">
        <f t="shared" si="961"/>
        <v>0</v>
      </c>
      <c r="R497" s="1383">
        <f t="shared" si="961"/>
        <v>0</v>
      </c>
      <c r="S497" s="1383">
        <f t="shared" si="961"/>
        <v>0</v>
      </c>
      <c r="T497" s="1383">
        <f t="shared" ref="T497:X497" si="962">$AE497*T$27</f>
        <v>0</v>
      </c>
      <c r="U497" s="1383">
        <f t="shared" si="962"/>
        <v>0</v>
      </c>
      <c r="V497" s="1383">
        <f t="shared" si="962"/>
        <v>0</v>
      </c>
      <c r="W497" s="1383">
        <f t="shared" si="962"/>
        <v>0</v>
      </c>
      <c r="X497" s="1383">
        <f t="shared" si="962"/>
        <v>0</v>
      </c>
      <c r="Y497" s="1383">
        <f t="shared" si="526"/>
        <v>0</v>
      </c>
      <c r="Z497" s="1383">
        <f t="shared" si="527"/>
        <v>0</v>
      </c>
      <c r="AA497" s="1383">
        <f t="shared" si="528"/>
        <v>0</v>
      </c>
      <c r="AB497" s="1383">
        <f t="shared" si="529"/>
        <v>0</v>
      </c>
      <c r="AC497" s="5">
        <f t="shared" si="530"/>
        <v>104</v>
      </c>
      <c r="AD497" s="1383">
        <f t="shared" si="531"/>
        <v>0</v>
      </c>
      <c r="AE497" s="1383">
        <f t="shared" si="532"/>
        <v>0</v>
      </c>
      <c r="AF497" s="1305" t="e">
        <f t="shared" si="533"/>
        <v>#DIV/0!</v>
      </c>
      <c r="AG497" s="1305" t="e">
        <f t="shared" si="534"/>
        <v>#DIV/0!</v>
      </c>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row>
    <row r="498" spans="1:57" ht="14.25" customHeight="1">
      <c r="A498" s="1376">
        <v>44301</v>
      </c>
      <c r="B498" s="1301"/>
      <c r="C498" s="1302"/>
      <c r="D498" s="1376">
        <v>43936</v>
      </c>
      <c r="E498" s="1357"/>
      <c r="F498" s="5"/>
      <c r="G498" s="5"/>
      <c r="H498" s="1302"/>
      <c r="I498" s="1303"/>
      <c r="J498" s="1301"/>
      <c r="K498" s="1376"/>
      <c r="L498" s="1302"/>
      <c r="M498" s="1382">
        <f t="shared" si="523"/>
        <v>44302</v>
      </c>
      <c r="N498" s="1354">
        <f t="shared" si="520"/>
        <v>0</v>
      </c>
      <c r="O498" s="1383">
        <f t="shared" ref="O498:S498" si="963">$AD498*O$27</f>
        <v>0</v>
      </c>
      <c r="P498" s="1383">
        <f t="shared" si="963"/>
        <v>0</v>
      </c>
      <c r="Q498" s="1383">
        <f t="shared" si="963"/>
        <v>0</v>
      </c>
      <c r="R498" s="1383">
        <f t="shared" si="963"/>
        <v>0</v>
      </c>
      <c r="S498" s="1383">
        <f t="shared" si="963"/>
        <v>0</v>
      </c>
      <c r="T498" s="1383">
        <f t="shared" ref="T498:X498" si="964">$AE498*T$27</f>
        <v>0</v>
      </c>
      <c r="U498" s="1383">
        <f t="shared" si="964"/>
        <v>0</v>
      </c>
      <c r="V498" s="1383">
        <f t="shared" si="964"/>
        <v>0</v>
      </c>
      <c r="W498" s="1383">
        <f t="shared" si="964"/>
        <v>0</v>
      </c>
      <c r="X498" s="1383">
        <f t="shared" si="964"/>
        <v>0</v>
      </c>
      <c r="Y498" s="1383">
        <f t="shared" si="526"/>
        <v>0</v>
      </c>
      <c r="Z498" s="1383">
        <f t="shared" si="527"/>
        <v>0</v>
      </c>
      <c r="AA498" s="1383">
        <f t="shared" si="528"/>
        <v>0</v>
      </c>
      <c r="AB498" s="1383">
        <f t="shared" si="529"/>
        <v>0</v>
      </c>
      <c r="AC498" s="5">
        <f t="shared" si="530"/>
        <v>105</v>
      </c>
      <c r="AD498" s="1383">
        <f t="shared" si="531"/>
        <v>0</v>
      </c>
      <c r="AE498" s="1383">
        <f t="shared" si="532"/>
        <v>0</v>
      </c>
      <c r="AF498" s="1305" t="e">
        <f t="shared" si="533"/>
        <v>#DIV/0!</v>
      </c>
      <c r="AG498" s="1305" t="e">
        <f t="shared" si="534"/>
        <v>#DIV/0!</v>
      </c>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row>
    <row r="499" spans="1:57" ht="14.25" customHeight="1">
      <c r="A499" s="1376">
        <v>44302</v>
      </c>
      <c r="B499" s="1301"/>
      <c r="C499" s="1302"/>
      <c r="D499" s="1376">
        <v>43937</v>
      </c>
      <c r="E499" s="1357"/>
      <c r="F499" s="5"/>
      <c r="G499" s="5"/>
      <c r="H499" s="1302"/>
      <c r="I499" s="1303"/>
      <c r="J499" s="1301"/>
      <c r="K499" s="1376"/>
      <c r="L499" s="1302"/>
      <c r="M499" s="1382">
        <f t="shared" si="523"/>
        <v>44303</v>
      </c>
      <c r="N499" s="1354">
        <f t="shared" si="520"/>
        <v>0</v>
      </c>
      <c r="O499" s="1383">
        <f t="shared" ref="O499:S499" si="965">$AD499*O$27</f>
        <v>0</v>
      </c>
      <c r="P499" s="1383">
        <f t="shared" si="965"/>
        <v>0</v>
      </c>
      <c r="Q499" s="1383">
        <f t="shared" si="965"/>
        <v>0</v>
      </c>
      <c r="R499" s="1383">
        <f t="shared" si="965"/>
        <v>0</v>
      </c>
      <c r="S499" s="1383">
        <f t="shared" si="965"/>
        <v>0</v>
      </c>
      <c r="T499" s="1383">
        <f t="shared" ref="T499:X499" si="966">$AE499*T$27</f>
        <v>0</v>
      </c>
      <c r="U499" s="1383">
        <f t="shared" si="966"/>
        <v>0</v>
      </c>
      <c r="V499" s="1383">
        <f t="shared" si="966"/>
        <v>0</v>
      </c>
      <c r="W499" s="1383">
        <f t="shared" si="966"/>
        <v>0</v>
      </c>
      <c r="X499" s="1383">
        <f t="shared" si="966"/>
        <v>0</v>
      </c>
      <c r="Y499" s="1383">
        <f t="shared" si="526"/>
        <v>0</v>
      </c>
      <c r="Z499" s="1383">
        <f t="shared" si="527"/>
        <v>0</v>
      </c>
      <c r="AA499" s="1383">
        <f t="shared" si="528"/>
        <v>0</v>
      </c>
      <c r="AB499" s="1383">
        <f t="shared" si="529"/>
        <v>0</v>
      </c>
      <c r="AC499" s="5">
        <f t="shared" si="530"/>
        <v>106</v>
      </c>
      <c r="AD499" s="1383">
        <f t="shared" si="531"/>
        <v>0</v>
      </c>
      <c r="AE499" s="1383">
        <f t="shared" si="532"/>
        <v>0</v>
      </c>
      <c r="AF499" s="1305" t="e">
        <f t="shared" si="533"/>
        <v>#DIV/0!</v>
      </c>
      <c r="AG499" s="1305" t="e">
        <f t="shared" si="534"/>
        <v>#DIV/0!</v>
      </c>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row>
    <row r="500" spans="1:57" ht="14.25" customHeight="1">
      <c r="A500" s="1376">
        <v>44303</v>
      </c>
      <c r="B500" s="1301"/>
      <c r="C500" s="1302"/>
      <c r="D500" s="1376">
        <v>43938</v>
      </c>
      <c r="E500" s="1357"/>
      <c r="F500" s="5"/>
      <c r="G500" s="5"/>
      <c r="H500" s="1302"/>
      <c r="I500" s="1303"/>
      <c r="J500" s="1301"/>
      <c r="K500" s="1376"/>
      <c r="L500" s="1302"/>
      <c r="M500" s="1382">
        <f t="shared" si="523"/>
        <v>44304</v>
      </c>
      <c r="N500" s="1354">
        <f t="shared" si="520"/>
        <v>0</v>
      </c>
      <c r="O500" s="1383">
        <f t="shared" ref="O500:S500" si="967">$AD500*O$27</f>
        <v>0</v>
      </c>
      <c r="P500" s="1383">
        <f t="shared" si="967"/>
        <v>0</v>
      </c>
      <c r="Q500" s="1383">
        <f t="shared" si="967"/>
        <v>0</v>
      </c>
      <c r="R500" s="1383">
        <f t="shared" si="967"/>
        <v>0</v>
      </c>
      <c r="S500" s="1383">
        <f t="shared" si="967"/>
        <v>0</v>
      </c>
      <c r="T500" s="1383">
        <f t="shared" ref="T500:X500" si="968">$AE500*T$27</f>
        <v>0</v>
      </c>
      <c r="U500" s="1383">
        <f t="shared" si="968"/>
        <v>0</v>
      </c>
      <c r="V500" s="1383">
        <f t="shared" si="968"/>
        <v>0</v>
      </c>
      <c r="W500" s="1383">
        <f t="shared" si="968"/>
        <v>0</v>
      </c>
      <c r="X500" s="1383">
        <f t="shared" si="968"/>
        <v>0</v>
      </c>
      <c r="Y500" s="1383">
        <f t="shared" si="526"/>
        <v>0</v>
      </c>
      <c r="Z500" s="1383">
        <f t="shared" si="527"/>
        <v>0</v>
      </c>
      <c r="AA500" s="1383">
        <f t="shared" si="528"/>
        <v>0</v>
      </c>
      <c r="AB500" s="1383">
        <f t="shared" si="529"/>
        <v>0</v>
      </c>
      <c r="AC500" s="5">
        <f t="shared" si="530"/>
        <v>107</v>
      </c>
      <c r="AD500" s="1383">
        <f t="shared" si="531"/>
        <v>0</v>
      </c>
      <c r="AE500" s="1383">
        <f t="shared" si="532"/>
        <v>0</v>
      </c>
      <c r="AF500" s="1305" t="e">
        <f t="shared" si="533"/>
        <v>#DIV/0!</v>
      </c>
      <c r="AG500" s="1305" t="e">
        <f t="shared" si="534"/>
        <v>#DIV/0!</v>
      </c>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row>
    <row r="501" spans="1:57" ht="14.25" customHeight="1">
      <c r="A501" s="1376">
        <v>44304</v>
      </c>
      <c r="B501" s="1301"/>
      <c r="C501" s="1302"/>
      <c r="D501" s="1376">
        <v>43939</v>
      </c>
      <c r="E501" s="1357"/>
      <c r="F501" s="5"/>
      <c r="G501" s="5"/>
      <c r="H501" s="1302"/>
      <c r="I501" s="1303"/>
      <c r="J501" s="1301"/>
      <c r="K501" s="1376"/>
      <c r="L501" s="1302"/>
      <c r="M501" s="1382">
        <f t="shared" si="523"/>
        <v>44305</v>
      </c>
      <c r="N501" s="1354">
        <f t="shared" si="520"/>
        <v>0</v>
      </c>
      <c r="O501" s="1383">
        <f t="shared" ref="O501:S501" si="969">$AD501*O$27</f>
        <v>0</v>
      </c>
      <c r="P501" s="1383">
        <f t="shared" si="969"/>
        <v>0</v>
      </c>
      <c r="Q501" s="1383">
        <f t="shared" si="969"/>
        <v>0</v>
      </c>
      <c r="R501" s="1383">
        <f t="shared" si="969"/>
        <v>0</v>
      </c>
      <c r="S501" s="1383">
        <f t="shared" si="969"/>
        <v>0</v>
      </c>
      <c r="T501" s="1383">
        <f t="shared" ref="T501:X501" si="970">$AE501*T$27</f>
        <v>0</v>
      </c>
      <c r="U501" s="1383">
        <f t="shared" si="970"/>
        <v>0</v>
      </c>
      <c r="V501" s="1383">
        <f t="shared" si="970"/>
        <v>0</v>
      </c>
      <c r="W501" s="1383">
        <f t="shared" si="970"/>
        <v>0</v>
      </c>
      <c r="X501" s="1383">
        <f t="shared" si="970"/>
        <v>0</v>
      </c>
      <c r="Y501" s="1383">
        <f t="shared" si="526"/>
        <v>0</v>
      </c>
      <c r="Z501" s="1383">
        <f t="shared" si="527"/>
        <v>0</v>
      </c>
      <c r="AA501" s="1383">
        <f t="shared" si="528"/>
        <v>0</v>
      </c>
      <c r="AB501" s="1383">
        <f t="shared" si="529"/>
        <v>0</v>
      </c>
      <c r="AC501" s="5">
        <f t="shared" si="530"/>
        <v>108</v>
      </c>
      <c r="AD501" s="1383">
        <f t="shared" si="531"/>
        <v>0</v>
      </c>
      <c r="AE501" s="1383">
        <f t="shared" si="532"/>
        <v>0</v>
      </c>
      <c r="AF501" s="1305" t="e">
        <f t="shared" si="533"/>
        <v>#DIV/0!</v>
      </c>
      <c r="AG501" s="1305" t="e">
        <f t="shared" si="534"/>
        <v>#DIV/0!</v>
      </c>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row>
    <row r="502" spans="1:57" ht="14.25" customHeight="1">
      <c r="A502" s="1376">
        <v>44305</v>
      </c>
      <c r="B502" s="1301"/>
      <c r="C502" s="1302"/>
      <c r="D502" s="1376">
        <v>43940</v>
      </c>
      <c r="E502" s="1357"/>
      <c r="F502" s="5"/>
      <c r="G502" s="5"/>
      <c r="H502" s="1302"/>
      <c r="I502" s="1303"/>
      <c r="J502" s="1301"/>
      <c r="K502" s="1376"/>
      <c r="L502" s="1302"/>
      <c r="M502" s="1382">
        <f t="shared" si="523"/>
        <v>44306</v>
      </c>
      <c r="N502" s="1354">
        <f t="shared" si="520"/>
        <v>0</v>
      </c>
      <c r="O502" s="1383">
        <f t="shared" ref="O502:S502" si="971">$AD502*O$27</f>
        <v>0</v>
      </c>
      <c r="P502" s="1383">
        <f t="shared" si="971"/>
        <v>0</v>
      </c>
      <c r="Q502" s="1383">
        <f t="shared" si="971"/>
        <v>0</v>
      </c>
      <c r="R502" s="1383">
        <f t="shared" si="971"/>
        <v>0</v>
      </c>
      <c r="S502" s="1383">
        <f t="shared" si="971"/>
        <v>0</v>
      </c>
      <c r="T502" s="1383">
        <f t="shared" ref="T502:X502" si="972">$AE502*T$27</f>
        <v>0</v>
      </c>
      <c r="U502" s="1383">
        <f t="shared" si="972"/>
        <v>0</v>
      </c>
      <c r="V502" s="1383">
        <f t="shared" si="972"/>
        <v>0</v>
      </c>
      <c r="W502" s="1383">
        <f t="shared" si="972"/>
        <v>0</v>
      </c>
      <c r="X502" s="1383">
        <f t="shared" si="972"/>
        <v>0</v>
      </c>
      <c r="Y502" s="1383">
        <f t="shared" si="526"/>
        <v>0</v>
      </c>
      <c r="Z502" s="1383">
        <f t="shared" si="527"/>
        <v>0</v>
      </c>
      <c r="AA502" s="1383">
        <f t="shared" si="528"/>
        <v>0</v>
      </c>
      <c r="AB502" s="1383">
        <f t="shared" si="529"/>
        <v>0</v>
      </c>
      <c r="AC502" s="5">
        <f t="shared" si="530"/>
        <v>109</v>
      </c>
      <c r="AD502" s="1383">
        <f t="shared" si="531"/>
        <v>0</v>
      </c>
      <c r="AE502" s="1383">
        <f t="shared" si="532"/>
        <v>0</v>
      </c>
      <c r="AF502" s="1305" t="e">
        <f t="shared" si="533"/>
        <v>#DIV/0!</v>
      </c>
      <c r="AG502" s="1305" t="e">
        <f t="shared" si="534"/>
        <v>#DIV/0!</v>
      </c>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row>
    <row r="503" spans="1:57" ht="14.25" customHeight="1">
      <c r="A503" s="1376">
        <v>44306</v>
      </c>
      <c r="B503" s="1301"/>
      <c r="C503" s="1302"/>
      <c r="D503" s="1376">
        <v>43941</v>
      </c>
      <c r="E503" s="1357"/>
      <c r="F503" s="5"/>
      <c r="G503" s="5"/>
      <c r="H503" s="1302"/>
      <c r="I503" s="1303"/>
      <c r="J503" s="1301"/>
      <c r="K503" s="1376"/>
      <c r="L503" s="1302"/>
      <c r="M503" s="1382">
        <f t="shared" si="523"/>
        <v>44307</v>
      </c>
      <c r="N503" s="1354">
        <f t="shared" si="520"/>
        <v>0</v>
      </c>
      <c r="O503" s="1383">
        <f t="shared" ref="O503:S503" si="973">$AD503*O$27</f>
        <v>0</v>
      </c>
      <c r="P503" s="1383">
        <f t="shared" si="973"/>
        <v>0</v>
      </c>
      <c r="Q503" s="1383">
        <f t="shared" si="973"/>
        <v>0</v>
      </c>
      <c r="R503" s="1383">
        <f t="shared" si="973"/>
        <v>0</v>
      </c>
      <c r="S503" s="1383">
        <f t="shared" si="973"/>
        <v>0</v>
      </c>
      <c r="T503" s="1383">
        <f t="shared" ref="T503:X503" si="974">$AE503*T$27</f>
        <v>0</v>
      </c>
      <c r="U503" s="1383">
        <f t="shared" si="974"/>
        <v>0</v>
      </c>
      <c r="V503" s="1383">
        <f t="shared" si="974"/>
        <v>0</v>
      </c>
      <c r="W503" s="1383">
        <f t="shared" si="974"/>
        <v>0</v>
      </c>
      <c r="X503" s="1383">
        <f t="shared" si="974"/>
        <v>0</v>
      </c>
      <c r="Y503" s="1383">
        <f t="shared" si="526"/>
        <v>0</v>
      </c>
      <c r="Z503" s="1383">
        <f t="shared" si="527"/>
        <v>0</v>
      </c>
      <c r="AA503" s="1383">
        <f t="shared" si="528"/>
        <v>0</v>
      </c>
      <c r="AB503" s="1383">
        <f t="shared" si="529"/>
        <v>0</v>
      </c>
      <c r="AC503" s="5">
        <f t="shared" si="530"/>
        <v>110</v>
      </c>
      <c r="AD503" s="1383">
        <f t="shared" si="531"/>
        <v>0</v>
      </c>
      <c r="AE503" s="1383">
        <f t="shared" si="532"/>
        <v>0</v>
      </c>
      <c r="AF503" s="1305" t="e">
        <f t="shared" si="533"/>
        <v>#DIV/0!</v>
      </c>
      <c r="AG503" s="1305" t="e">
        <f t="shared" si="534"/>
        <v>#DIV/0!</v>
      </c>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row>
    <row r="504" spans="1:57" ht="14.25" customHeight="1">
      <c r="A504" s="1376">
        <v>44307</v>
      </c>
      <c r="B504" s="1301"/>
      <c r="C504" s="1302"/>
      <c r="D504" s="1376">
        <v>43942</v>
      </c>
      <c r="E504" s="1357"/>
      <c r="F504" s="5"/>
      <c r="G504" s="5"/>
      <c r="H504" s="1302"/>
      <c r="I504" s="1303"/>
      <c r="J504" s="1301"/>
      <c r="K504" s="1376"/>
      <c r="L504" s="1302"/>
      <c r="M504" s="1382">
        <f t="shared" si="523"/>
        <v>44308</v>
      </c>
      <c r="N504" s="1354">
        <f t="shared" si="520"/>
        <v>0</v>
      </c>
      <c r="O504" s="1383">
        <f t="shared" ref="O504:S504" si="975">$AD504*O$27</f>
        <v>0</v>
      </c>
      <c r="P504" s="1383">
        <f t="shared" si="975"/>
        <v>0</v>
      </c>
      <c r="Q504" s="1383">
        <f t="shared" si="975"/>
        <v>0</v>
      </c>
      <c r="R504" s="1383">
        <f t="shared" si="975"/>
        <v>0</v>
      </c>
      <c r="S504" s="1383">
        <f t="shared" si="975"/>
        <v>0</v>
      </c>
      <c r="T504" s="1383">
        <f t="shared" ref="T504:X504" si="976">$AE504*T$27</f>
        <v>0</v>
      </c>
      <c r="U504" s="1383">
        <f t="shared" si="976"/>
        <v>0</v>
      </c>
      <c r="V504" s="1383">
        <f t="shared" si="976"/>
        <v>0</v>
      </c>
      <c r="W504" s="1383">
        <f t="shared" si="976"/>
        <v>0</v>
      </c>
      <c r="X504" s="1383">
        <f t="shared" si="976"/>
        <v>0</v>
      </c>
      <c r="Y504" s="1383">
        <f t="shared" si="526"/>
        <v>0</v>
      </c>
      <c r="Z504" s="1383">
        <f t="shared" si="527"/>
        <v>0</v>
      </c>
      <c r="AA504" s="1383">
        <f t="shared" si="528"/>
        <v>0</v>
      </c>
      <c r="AB504" s="1383">
        <f t="shared" si="529"/>
        <v>0</v>
      </c>
      <c r="AC504" s="5">
        <f t="shared" si="530"/>
        <v>111</v>
      </c>
      <c r="AD504" s="1383">
        <f t="shared" si="531"/>
        <v>0</v>
      </c>
      <c r="AE504" s="1383">
        <f t="shared" si="532"/>
        <v>0</v>
      </c>
      <c r="AF504" s="1305" t="e">
        <f t="shared" si="533"/>
        <v>#DIV/0!</v>
      </c>
      <c r="AG504" s="1305" t="e">
        <f t="shared" si="534"/>
        <v>#DIV/0!</v>
      </c>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row>
    <row r="505" spans="1:57" ht="14.25" customHeight="1">
      <c r="A505" s="1376">
        <v>44308</v>
      </c>
      <c r="B505" s="1301"/>
      <c r="C505" s="1302"/>
      <c r="D505" s="1376">
        <v>43943</v>
      </c>
      <c r="E505" s="1357"/>
      <c r="F505" s="5"/>
      <c r="G505" s="5"/>
      <c r="H505" s="1302"/>
      <c r="I505" s="1303"/>
      <c r="J505" s="1301"/>
      <c r="K505" s="1376"/>
      <c r="L505" s="1302"/>
      <c r="M505" s="1382">
        <f t="shared" si="523"/>
        <v>44309</v>
      </c>
      <c r="N505" s="1354">
        <f t="shared" si="520"/>
        <v>0</v>
      </c>
      <c r="O505" s="1383">
        <f t="shared" ref="O505:S505" si="977">$AD505*O$27</f>
        <v>0</v>
      </c>
      <c r="P505" s="1383">
        <f t="shared" si="977"/>
        <v>0</v>
      </c>
      <c r="Q505" s="1383">
        <f t="shared" si="977"/>
        <v>0</v>
      </c>
      <c r="R505" s="1383">
        <f t="shared" si="977"/>
        <v>0</v>
      </c>
      <c r="S505" s="1383">
        <f t="shared" si="977"/>
        <v>0</v>
      </c>
      <c r="T505" s="1383">
        <f t="shared" ref="T505:X505" si="978">$AE505*T$27</f>
        <v>0</v>
      </c>
      <c r="U505" s="1383">
        <f t="shared" si="978"/>
        <v>0</v>
      </c>
      <c r="V505" s="1383">
        <f t="shared" si="978"/>
        <v>0</v>
      </c>
      <c r="W505" s="1383">
        <f t="shared" si="978"/>
        <v>0</v>
      </c>
      <c r="X505" s="1383">
        <f t="shared" si="978"/>
        <v>0</v>
      </c>
      <c r="Y505" s="1383">
        <f t="shared" si="526"/>
        <v>0</v>
      </c>
      <c r="Z505" s="1383">
        <f t="shared" si="527"/>
        <v>0</v>
      </c>
      <c r="AA505" s="1383">
        <f t="shared" si="528"/>
        <v>0</v>
      </c>
      <c r="AB505" s="1383">
        <f t="shared" si="529"/>
        <v>0</v>
      </c>
      <c r="AC505" s="5">
        <f t="shared" si="530"/>
        <v>112</v>
      </c>
      <c r="AD505" s="1383">
        <f t="shared" si="531"/>
        <v>0</v>
      </c>
      <c r="AE505" s="1383">
        <f t="shared" si="532"/>
        <v>0</v>
      </c>
      <c r="AF505" s="1305" t="e">
        <f t="shared" si="533"/>
        <v>#DIV/0!</v>
      </c>
      <c r="AG505" s="1305" t="e">
        <f t="shared" si="534"/>
        <v>#DIV/0!</v>
      </c>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row>
    <row r="506" spans="1:57" ht="14.25" customHeight="1">
      <c r="A506" s="1376">
        <v>44309</v>
      </c>
      <c r="B506" s="1301"/>
      <c r="C506" s="1302"/>
      <c r="D506" s="1376">
        <v>43944</v>
      </c>
      <c r="E506" s="1357"/>
      <c r="F506" s="5"/>
      <c r="G506" s="5"/>
      <c r="H506" s="1302"/>
      <c r="I506" s="1303"/>
      <c r="J506" s="1301"/>
      <c r="K506" s="1376"/>
      <c r="L506" s="1302"/>
      <c r="M506" s="1382">
        <f t="shared" si="523"/>
        <v>44310</v>
      </c>
      <c r="N506" s="1354">
        <f t="shared" si="520"/>
        <v>0</v>
      </c>
      <c r="O506" s="1383">
        <f t="shared" ref="O506:S506" si="979">$AD506*O$27</f>
        <v>0</v>
      </c>
      <c r="P506" s="1383">
        <f t="shared" si="979"/>
        <v>0</v>
      </c>
      <c r="Q506" s="1383">
        <f t="shared" si="979"/>
        <v>0</v>
      </c>
      <c r="R506" s="1383">
        <f t="shared" si="979"/>
        <v>0</v>
      </c>
      <c r="S506" s="1383">
        <f t="shared" si="979"/>
        <v>0</v>
      </c>
      <c r="T506" s="1383">
        <f t="shared" ref="T506:X506" si="980">$AE506*T$27</f>
        <v>0</v>
      </c>
      <c r="U506" s="1383">
        <f t="shared" si="980"/>
        <v>0</v>
      </c>
      <c r="V506" s="1383">
        <f t="shared" si="980"/>
        <v>0</v>
      </c>
      <c r="W506" s="1383">
        <f t="shared" si="980"/>
        <v>0</v>
      </c>
      <c r="X506" s="1383">
        <f t="shared" si="980"/>
        <v>0</v>
      </c>
      <c r="Y506" s="1383">
        <f t="shared" si="526"/>
        <v>0</v>
      </c>
      <c r="Z506" s="1383">
        <f t="shared" si="527"/>
        <v>0</v>
      </c>
      <c r="AA506" s="1383">
        <f t="shared" si="528"/>
        <v>0</v>
      </c>
      <c r="AB506" s="1383">
        <f t="shared" si="529"/>
        <v>0</v>
      </c>
      <c r="AC506" s="5">
        <f t="shared" si="530"/>
        <v>113</v>
      </c>
      <c r="AD506" s="1383">
        <f t="shared" si="531"/>
        <v>0</v>
      </c>
      <c r="AE506" s="1383">
        <f t="shared" si="532"/>
        <v>0</v>
      </c>
      <c r="AF506" s="1305" t="e">
        <f t="shared" si="533"/>
        <v>#DIV/0!</v>
      </c>
      <c r="AG506" s="1305" t="e">
        <f t="shared" si="534"/>
        <v>#DIV/0!</v>
      </c>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row>
    <row r="507" spans="1:57" ht="14.25" customHeight="1">
      <c r="A507" s="1376">
        <v>44310</v>
      </c>
      <c r="B507" s="1301"/>
      <c r="C507" s="1302"/>
      <c r="D507" s="1376">
        <v>43945</v>
      </c>
      <c r="E507" s="1357"/>
      <c r="F507" s="5"/>
      <c r="G507" s="5"/>
      <c r="H507" s="1302"/>
      <c r="I507" s="1303"/>
      <c r="J507" s="1301"/>
      <c r="K507" s="1376"/>
      <c r="L507" s="1302"/>
      <c r="M507" s="1382">
        <f t="shared" si="523"/>
        <v>44311</v>
      </c>
      <c r="N507" s="1354">
        <f t="shared" si="520"/>
        <v>0</v>
      </c>
      <c r="O507" s="1383">
        <f t="shared" ref="O507:S507" si="981">$AD507*O$27</f>
        <v>0</v>
      </c>
      <c r="P507" s="1383">
        <f t="shared" si="981"/>
        <v>0</v>
      </c>
      <c r="Q507" s="1383">
        <f t="shared" si="981"/>
        <v>0</v>
      </c>
      <c r="R507" s="1383">
        <f t="shared" si="981"/>
        <v>0</v>
      </c>
      <c r="S507" s="1383">
        <f t="shared" si="981"/>
        <v>0</v>
      </c>
      <c r="T507" s="1383">
        <f t="shared" ref="T507:X507" si="982">$AE507*T$27</f>
        <v>0</v>
      </c>
      <c r="U507" s="1383">
        <f t="shared" si="982"/>
        <v>0</v>
      </c>
      <c r="V507" s="1383">
        <f t="shared" si="982"/>
        <v>0</v>
      </c>
      <c r="W507" s="1383">
        <f t="shared" si="982"/>
        <v>0</v>
      </c>
      <c r="X507" s="1383">
        <f t="shared" si="982"/>
        <v>0</v>
      </c>
      <c r="Y507" s="1383">
        <f t="shared" si="526"/>
        <v>0</v>
      </c>
      <c r="Z507" s="1383">
        <f t="shared" si="527"/>
        <v>0</v>
      </c>
      <c r="AA507" s="1383">
        <f t="shared" si="528"/>
        <v>0</v>
      </c>
      <c r="AB507" s="1383">
        <f t="shared" si="529"/>
        <v>0</v>
      </c>
      <c r="AC507" s="5">
        <f t="shared" si="530"/>
        <v>114</v>
      </c>
      <c r="AD507" s="1383">
        <f t="shared" si="531"/>
        <v>0</v>
      </c>
      <c r="AE507" s="1383">
        <f t="shared" si="532"/>
        <v>0</v>
      </c>
      <c r="AF507" s="1305" t="e">
        <f t="shared" si="533"/>
        <v>#DIV/0!</v>
      </c>
      <c r="AG507" s="1305" t="e">
        <f t="shared" si="534"/>
        <v>#DIV/0!</v>
      </c>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row>
    <row r="508" spans="1:57" ht="14.25" customHeight="1">
      <c r="A508" s="1376">
        <v>44311</v>
      </c>
      <c r="B508" s="1301"/>
      <c r="C508" s="1302"/>
      <c r="D508" s="1376">
        <v>43946</v>
      </c>
      <c r="E508" s="1357"/>
      <c r="F508" s="5"/>
      <c r="G508" s="5"/>
      <c r="H508" s="1302"/>
      <c r="I508" s="1303"/>
      <c r="J508" s="1301"/>
      <c r="K508" s="1376"/>
      <c r="L508" s="1302"/>
      <c r="M508" s="1382">
        <f t="shared" si="523"/>
        <v>44312</v>
      </c>
      <c r="N508" s="1354">
        <f t="shared" si="520"/>
        <v>0</v>
      </c>
      <c r="O508" s="1383">
        <f t="shared" ref="O508:S508" si="983">$AD508*O$27</f>
        <v>0</v>
      </c>
      <c r="P508" s="1383">
        <f t="shared" si="983"/>
        <v>0</v>
      </c>
      <c r="Q508" s="1383">
        <f t="shared" si="983"/>
        <v>0</v>
      </c>
      <c r="R508" s="1383">
        <f t="shared" si="983"/>
        <v>0</v>
      </c>
      <c r="S508" s="1383">
        <f t="shared" si="983"/>
        <v>0</v>
      </c>
      <c r="T508" s="1383">
        <f t="shared" ref="T508:X508" si="984">$AE508*T$27</f>
        <v>0</v>
      </c>
      <c r="U508" s="1383">
        <f t="shared" si="984"/>
        <v>0</v>
      </c>
      <c r="V508" s="1383">
        <f t="shared" si="984"/>
        <v>0</v>
      </c>
      <c r="W508" s="1383">
        <f t="shared" si="984"/>
        <v>0</v>
      </c>
      <c r="X508" s="1383">
        <f t="shared" si="984"/>
        <v>0</v>
      </c>
      <c r="Y508" s="1383">
        <f t="shared" si="526"/>
        <v>0</v>
      </c>
      <c r="Z508" s="1383">
        <f t="shared" si="527"/>
        <v>0</v>
      </c>
      <c r="AA508" s="1383">
        <f t="shared" si="528"/>
        <v>0</v>
      </c>
      <c r="AB508" s="1383">
        <f t="shared" si="529"/>
        <v>0</v>
      </c>
      <c r="AC508" s="5">
        <f t="shared" si="530"/>
        <v>115</v>
      </c>
      <c r="AD508" s="1383">
        <f t="shared" si="531"/>
        <v>0</v>
      </c>
      <c r="AE508" s="1383">
        <f t="shared" si="532"/>
        <v>0</v>
      </c>
      <c r="AF508" s="1305" t="e">
        <f t="shared" si="533"/>
        <v>#DIV/0!</v>
      </c>
      <c r="AG508" s="1305" t="e">
        <f t="shared" si="534"/>
        <v>#DIV/0!</v>
      </c>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row>
    <row r="509" spans="1:57" ht="14.25" customHeight="1">
      <c r="A509" s="1376">
        <v>44312</v>
      </c>
      <c r="B509" s="1301"/>
      <c r="C509" s="1302"/>
      <c r="D509" s="1376">
        <v>43947</v>
      </c>
      <c r="E509" s="1357"/>
      <c r="F509" s="5"/>
      <c r="G509" s="5"/>
      <c r="H509" s="1302"/>
      <c r="I509" s="1303"/>
      <c r="J509" s="1301"/>
      <c r="K509" s="1376"/>
      <c r="L509" s="1302"/>
      <c r="M509" s="1382">
        <f t="shared" si="523"/>
        <v>44313</v>
      </c>
      <c r="N509" s="1354">
        <f t="shared" si="520"/>
        <v>0</v>
      </c>
      <c r="O509" s="1383">
        <f t="shared" ref="O509:S509" si="985">$AD509*O$27</f>
        <v>0</v>
      </c>
      <c r="P509" s="1383">
        <f t="shared" si="985"/>
        <v>0</v>
      </c>
      <c r="Q509" s="1383">
        <f t="shared" si="985"/>
        <v>0</v>
      </c>
      <c r="R509" s="1383">
        <f t="shared" si="985"/>
        <v>0</v>
      </c>
      <c r="S509" s="1383">
        <f t="shared" si="985"/>
        <v>0</v>
      </c>
      <c r="T509" s="1383">
        <f t="shared" ref="T509:X509" si="986">$AE509*T$27</f>
        <v>0</v>
      </c>
      <c r="U509" s="1383">
        <f t="shared" si="986"/>
        <v>0</v>
      </c>
      <c r="V509" s="1383">
        <f t="shared" si="986"/>
        <v>0</v>
      </c>
      <c r="W509" s="1383">
        <f t="shared" si="986"/>
        <v>0</v>
      </c>
      <c r="X509" s="1383">
        <f t="shared" si="986"/>
        <v>0</v>
      </c>
      <c r="Y509" s="1383">
        <f t="shared" si="526"/>
        <v>0</v>
      </c>
      <c r="Z509" s="1383">
        <f t="shared" si="527"/>
        <v>0</v>
      </c>
      <c r="AA509" s="1383">
        <f t="shared" si="528"/>
        <v>0</v>
      </c>
      <c r="AB509" s="1383">
        <f t="shared" si="529"/>
        <v>0</v>
      </c>
      <c r="AC509" s="5">
        <f t="shared" si="530"/>
        <v>116</v>
      </c>
      <c r="AD509" s="1383">
        <f t="shared" si="531"/>
        <v>0</v>
      </c>
      <c r="AE509" s="1383">
        <f t="shared" si="532"/>
        <v>0</v>
      </c>
      <c r="AF509" s="1305" t="e">
        <f t="shared" si="533"/>
        <v>#DIV/0!</v>
      </c>
      <c r="AG509" s="1305" t="e">
        <f t="shared" si="534"/>
        <v>#DIV/0!</v>
      </c>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row>
    <row r="510" spans="1:57" ht="14.25" customHeight="1">
      <c r="A510" s="1376">
        <v>44313</v>
      </c>
      <c r="B510" s="1301"/>
      <c r="C510" s="1302"/>
      <c r="D510" s="1376">
        <v>43948</v>
      </c>
      <c r="E510" s="1357"/>
      <c r="F510" s="5"/>
      <c r="G510" s="5"/>
      <c r="H510" s="1302"/>
      <c r="I510" s="1303"/>
      <c r="J510" s="1301"/>
      <c r="K510" s="1376"/>
      <c r="L510" s="1302"/>
      <c r="M510" s="1382">
        <f t="shared" si="523"/>
        <v>44314</v>
      </c>
      <c r="N510" s="1354">
        <f t="shared" si="520"/>
        <v>0</v>
      </c>
      <c r="O510" s="1383">
        <f t="shared" ref="O510:S510" si="987">$AD510*O$27</f>
        <v>0</v>
      </c>
      <c r="P510" s="1383">
        <f t="shared" si="987"/>
        <v>0</v>
      </c>
      <c r="Q510" s="1383">
        <f t="shared" si="987"/>
        <v>0</v>
      </c>
      <c r="R510" s="1383">
        <f t="shared" si="987"/>
        <v>0</v>
      </c>
      <c r="S510" s="1383">
        <f t="shared" si="987"/>
        <v>0</v>
      </c>
      <c r="T510" s="1383">
        <f t="shared" ref="T510:X510" si="988">$AE510*T$27</f>
        <v>0</v>
      </c>
      <c r="U510" s="1383">
        <f t="shared" si="988"/>
        <v>0</v>
      </c>
      <c r="V510" s="1383">
        <f t="shared" si="988"/>
        <v>0</v>
      </c>
      <c r="W510" s="1383">
        <f t="shared" si="988"/>
        <v>0</v>
      </c>
      <c r="X510" s="1383">
        <f t="shared" si="988"/>
        <v>0</v>
      </c>
      <c r="Y510" s="1383">
        <f t="shared" si="526"/>
        <v>0</v>
      </c>
      <c r="Z510" s="1383">
        <f t="shared" si="527"/>
        <v>0</v>
      </c>
      <c r="AA510" s="1383">
        <f t="shared" si="528"/>
        <v>0</v>
      </c>
      <c r="AB510" s="1383">
        <f t="shared" si="529"/>
        <v>0</v>
      </c>
      <c r="AC510" s="5">
        <f t="shared" si="530"/>
        <v>117</v>
      </c>
      <c r="AD510" s="1383">
        <f t="shared" si="531"/>
        <v>0</v>
      </c>
      <c r="AE510" s="1383">
        <f t="shared" si="532"/>
        <v>0</v>
      </c>
      <c r="AF510" s="1305" t="e">
        <f t="shared" si="533"/>
        <v>#DIV/0!</v>
      </c>
      <c r="AG510" s="1305" t="e">
        <f t="shared" si="534"/>
        <v>#DIV/0!</v>
      </c>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row>
    <row r="511" spans="1:57" ht="14.25" customHeight="1">
      <c r="A511" s="1376">
        <v>44314</v>
      </c>
      <c r="B511" s="1301"/>
      <c r="C511" s="1302"/>
      <c r="D511" s="1376">
        <v>43949</v>
      </c>
      <c r="E511" s="1357"/>
      <c r="F511" s="5"/>
      <c r="G511" s="5"/>
      <c r="H511" s="1302"/>
      <c r="I511" s="1303"/>
      <c r="J511" s="1301"/>
      <c r="K511" s="1376"/>
      <c r="L511" s="1302"/>
      <c r="M511" s="1382">
        <f t="shared" si="523"/>
        <v>44315</v>
      </c>
      <c r="N511" s="1354">
        <f t="shared" si="520"/>
        <v>0</v>
      </c>
      <c r="O511" s="1383">
        <f t="shared" ref="O511:S511" si="989">$AD511*O$27</f>
        <v>0</v>
      </c>
      <c r="P511" s="1383">
        <f t="shared" si="989"/>
        <v>0</v>
      </c>
      <c r="Q511" s="1383">
        <f t="shared" si="989"/>
        <v>0</v>
      </c>
      <c r="R511" s="1383">
        <f t="shared" si="989"/>
        <v>0</v>
      </c>
      <c r="S511" s="1383">
        <f t="shared" si="989"/>
        <v>0</v>
      </c>
      <c r="T511" s="1383">
        <f t="shared" ref="T511:X511" si="990">$AE511*T$27</f>
        <v>0</v>
      </c>
      <c r="U511" s="1383">
        <f t="shared" si="990"/>
        <v>0</v>
      </c>
      <c r="V511" s="1383">
        <f t="shared" si="990"/>
        <v>0</v>
      </c>
      <c r="W511" s="1383">
        <f t="shared" si="990"/>
        <v>0</v>
      </c>
      <c r="X511" s="1383">
        <f t="shared" si="990"/>
        <v>0</v>
      </c>
      <c r="Y511" s="1383">
        <f t="shared" si="526"/>
        <v>0</v>
      </c>
      <c r="Z511" s="1383">
        <f t="shared" si="527"/>
        <v>0</v>
      </c>
      <c r="AA511" s="1383">
        <f t="shared" si="528"/>
        <v>0</v>
      </c>
      <c r="AB511" s="1383">
        <f t="shared" si="529"/>
        <v>0</v>
      </c>
      <c r="AC511" s="5">
        <f t="shared" si="530"/>
        <v>118</v>
      </c>
      <c r="AD511" s="1383">
        <f t="shared" si="531"/>
        <v>0</v>
      </c>
      <c r="AE511" s="1383">
        <f t="shared" si="532"/>
        <v>0</v>
      </c>
      <c r="AF511" s="1305" t="e">
        <f t="shared" si="533"/>
        <v>#DIV/0!</v>
      </c>
      <c r="AG511" s="1305" t="e">
        <f t="shared" si="534"/>
        <v>#DIV/0!</v>
      </c>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row>
    <row r="512" spans="1:57" ht="14.25" customHeight="1">
      <c r="A512" s="1376">
        <v>44315</v>
      </c>
      <c r="B512" s="1301"/>
      <c r="C512" s="1302"/>
      <c r="D512" s="1376">
        <v>43950</v>
      </c>
      <c r="E512" s="1357"/>
      <c r="F512" s="5"/>
      <c r="G512" s="5"/>
      <c r="H512" s="1302"/>
      <c r="I512" s="1303"/>
      <c r="J512" s="1301"/>
      <c r="K512" s="1376"/>
      <c r="L512" s="1302"/>
      <c r="M512" s="1382">
        <f t="shared" si="523"/>
        <v>44316</v>
      </c>
      <c r="N512" s="1354">
        <f t="shared" si="520"/>
        <v>0</v>
      </c>
      <c r="O512" s="1383">
        <f t="shared" ref="O512:S512" si="991">$AD512*O$27</f>
        <v>0</v>
      </c>
      <c r="P512" s="1383">
        <f t="shared" si="991"/>
        <v>0</v>
      </c>
      <c r="Q512" s="1383">
        <f t="shared" si="991"/>
        <v>0</v>
      </c>
      <c r="R512" s="1383">
        <f t="shared" si="991"/>
        <v>0</v>
      </c>
      <c r="S512" s="1383">
        <f t="shared" si="991"/>
        <v>0</v>
      </c>
      <c r="T512" s="1383">
        <f t="shared" ref="T512:X512" si="992">$AE512*T$27</f>
        <v>0</v>
      </c>
      <c r="U512" s="1383">
        <f t="shared" si="992"/>
        <v>0</v>
      </c>
      <c r="V512" s="1383">
        <f t="shared" si="992"/>
        <v>0</v>
      </c>
      <c r="W512" s="1383">
        <f t="shared" si="992"/>
        <v>0</v>
      </c>
      <c r="X512" s="1383">
        <f t="shared" si="992"/>
        <v>0</v>
      </c>
      <c r="Y512" s="1383">
        <f t="shared" si="526"/>
        <v>0</v>
      </c>
      <c r="Z512" s="1383">
        <f t="shared" si="527"/>
        <v>0</v>
      </c>
      <c r="AA512" s="1383">
        <f t="shared" si="528"/>
        <v>0</v>
      </c>
      <c r="AB512" s="1383">
        <f t="shared" si="529"/>
        <v>0</v>
      </c>
      <c r="AC512" s="5">
        <f t="shared" si="530"/>
        <v>119</v>
      </c>
      <c r="AD512" s="1383">
        <f t="shared" si="531"/>
        <v>0</v>
      </c>
      <c r="AE512" s="1383">
        <f t="shared" si="532"/>
        <v>0</v>
      </c>
      <c r="AF512" s="1305" t="e">
        <f t="shared" si="533"/>
        <v>#DIV/0!</v>
      </c>
      <c r="AG512" s="1305" t="e">
        <f t="shared" si="534"/>
        <v>#DIV/0!</v>
      </c>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row>
    <row r="513" spans="1:57" ht="14.25" customHeight="1">
      <c r="A513" s="1376">
        <v>44316</v>
      </c>
      <c r="B513" s="1301"/>
      <c r="C513" s="1302"/>
      <c r="D513" s="1376">
        <v>43951</v>
      </c>
      <c r="E513" s="1357"/>
      <c r="F513" s="5"/>
      <c r="G513" s="5"/>
      <c r="H513" s="1302"/>
      <c r="I513" s="1303"/>
      <c r="J513" s="1301"/>
      <c r="K513" s="1376"/>
      <c r="L513" s="1302"/>
      <c r="M513" s="1382">
        <f t="shared" si="523"/>
        <v>44317</v>
      </c>
      <c r="N513" s="1354">
        <f t="shared" si="520"/>
        <v>0</v>
      </c>
      <c r="O513" s="1383">
        <f t="shared" ref="O513:S513" si="993">$AD513*O$27</f>
        <v>0</v>
      </c>
      <c r="P513" s="1383">
        <f t="shared" si="993"/>
        <v>0</v>
      </c>
      <c r="Q513" s="1383">
        <f t="shared" si="993"/>
        <v>0</v>
      </c>
      <c r="R513" s="1383">
        <f t="shared" si="993"/>
        <v>0</v>
      </c>
      <c r="S513" s="1383">
        <f t="shared" si="993"/>
        <v>0</v>
      </c>
      <c r="T513" s="1383">
        <f t="shared" ref="T513:X513" si="994">$AE513*T$27</f>
        <v>0</v>
      </c>
      <c r="U513" s="1383">
        <f t="shared" si="994"/>
        <v>0</v>
      </c>
      <c r="V513" s="1383">
        <f t="shared" si="994"/>
        <v>0</v>
      </c>
      <c r="W513" s="1383">
        <f t="shared" si="994"/>
        <v>0</v>
      </c>
      <c r="X513" s="1383">
        <f t="shared" si="994"/>
        <v>0</v>
      </c>
      <c r="Y513" s="1383">
        <f t="shared" si="526"/>
        <v>0</v>
      </c>
      <c r="Z513" s="1383">
        <f t="shared" si="527"/>
        <v>0</v>
      </c>
      <c r="AA513" s="1383">
        <f t="shared" si="528"/>
        <v>0</v>
      </c>
      <c r="AB513" s="1383">
        <f t="shared" si="529"/>
        <v>0</v>
      </c>
      <c r="AC513" s="5">
        <f t="shared" si="530"/>
        <v>120</v>
      </c>
      <c r="AD513" s="1383">
        <f t="shared" si="531"/>
        <v>0</v>
      </c>
      <c r="AE513" s="1383">
        <f t="shared" si="532"/>
        <v>0</v>
      </c>
      <c r="AF513" s="1305" t="e">
        <f t="shared" si="533"/>
        <v>#DIV/0!</v>
      </c>
      <c r="AG513" s="1305" t="e">
        <f t="shared" si="534"/>
        <v>#DIV/0!</v>
      </c>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row>
    <row r="514" spans="1:57" ht="14.25" customHeight="1">
      <c r="A514" s="1376">
        <v>44317</v>
      </c>
      <c r="B514" s="1301"/>
      <c r="C514" s="1302"/>
      <c r="D514" s="1376">
        <v>43952</v>
      </c>
      <c r="E514" s="1357"/>
      <c r="F514" s="5"/>
      <c r="G514" s="5"/>
      <c r="H514" s="1302"/>
      <c r="I514" s="1303"/>
      <c r="J514" s="1301"/>
      <c r="K514" s="1376"/>
      <c r="L514" s="1302"/>
      <c r="M514" s="1382">
        <f t="shared" si="523"/>
        <v>44318</v>
      </c>
      <c r="N514" s="1354">
        <f t="shared" si="520"/>
        <v>0</v>
      </c>
      <c r="O514" s="1383">
        <f t="shared" ref="O514:S514" si="995">$AD514*O$27</f>
        <v>0</v>
      </c>
      <c r="P514" s="1383">
        <f t="shared" si="995"/>
        <v>0</v>
      </c>
      <c r="Q514" s="1383">
        <f t="shared" si="995"/>
        <v>0</v>
      </c>
      <c r="R514" s="1383">
        <f t="shared" si="995"/>
        <v>0</v>
      </c>
      <c r="S514" s="1383">
        <f t="shared" si="995"/>
        <v>0</v>
      </c>
      <c r="T514" s="1383">
        <f t="shared" ref="T514:X514" si="996">$AE514*T$27</f>
        <v>0</v>
      </c>
      <c r="U514" s="1383">
        <f t="shared" si="996"/>
        <v>0</v>
      </c>
      <c r="V514" s="1383">
        <f t="shared" si="996"/>
        <v>0</v>
      </c>
      <c r="W514" s="1383">
        <f t="shared" si="996"/>
        <v>0</v>
      </c>
      <c r="X514" s="1383">
        <f t="shared" si="996"/>
        <v>0</v>
      </c>
      <c r="Y514" s="1383">
        <f t="shared" si="526"/>
        <v>0</v>
      </c>
      <c r="Z514" s="1383">
        <f t="shared" si="527"/>
        <v>0</v>
      </c>
      <c r="AA514" s="1383">
        <f t="shared" si="528"/>
        <v>0</v>
      </c>
      <c r="AB514" s="1383">
        <f t="shared" si="529"/>
        <v>0</v>
      </c>
      <c r="AC514" s="5">
        <f t="shared" si="530"/>
        <v>121</v>
      </c>
      <c r="AD514" s="1383">
        <f t="shared" si="531"/>
        <v>0</v>
      </c>
      <c r="AE514" s="1383">
        <f t="shared" si="532"/>
        <v>0</v>
      </c>
      <c r="AF514" s="1305" t="e">
        <f t="shared" si="533"/>
        <v>#DIV/0!</v>
      </c>
      <c r="AG514" s="1305" t="e">
        <f t="shared" si="534"/>
        <v>#DIV/0!</v>
      </c>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row>
    <row r="515" spans="1:57" ht="14.25" customHeight="1">
      <c r="A515" s="1376">
        <v>44318</v>
      </c>
      <c r="B515" s="1301"/>
      <c r="C515" s="1302"/>
      <c r="D515" s="1376">
        <v>43953</v>
      </c>
      <c r="E515" s="1357"/>
      <c r="F515" s="5"/>
      <c r="G515" s="5"/>
      <c r="H515" s="1302"/>
      <c r="I515" s="1303"/>
      <c r="J515" s="1301"/>
      <c r="K515" s="1376"/>
      <c r="L515" s="1302"/>
      <c r="M515" s="1382">
        <f t="shared" si="523"/>
        <v>44319</v>
      </c>
      <c r="N515" s="1354">
        <f t="shared" si="520"/>
        <v>0</v>
      </c>
      <c r="O515" s="1383">
        <f t="shared" ref="O515:S515" si="997">$AD515*O$27</f>
        <v>0</v>
      </c>
      <c r="P515" s="1383">
        <f t="shared" si="997"/>
        <v>0</v>
      </c>
      <c r="Q515" s="1383">
        <f t="shared" si="997"/>
        <v>0</v>
      </c>
      <c r="R515" s="1383">
        <f t="shared" si="997"/>
        <v>0</v>
      </c>
      <c r="S515" s="1383">
        <f t="shared" si="997"/>
        <v>0</v>
      </c>
      <c r="T515" s="1383">
        <f t="shared" ref="T515:X515" si="998">$AE515*T$27</f>
        <v>0</v>
      </c>
      <c r="U515" s="1383">
        <f t="shared" si="998"/>
        <v>0</v>
      </c>
      <c r="V515" s="1383">
        <f t="shared" si="998"/>
        <v>0</v>
      </c>
      <c r="W515" s="1383">
        <f t="shared" si="998"/>
        <v>0</v>
      </c>
      <c r="X515" s="1383">
        <f t="shared" si="998"/>
        <v>0</v>
      </c>
      <c r="Y515" s="1383">
        <f t="shared" si="526"/>
        <v>0</v>
      </c>
      <c r="Z515" s="1383">
        <f t="shared" si="527"/>
        <v>0</v>
      </c>
      <c r="AA515" s="1383">
        <f t="shared" si="528"/>
        <v>0</v>
      </c>
      <c r="AB515" s="1383">
        <f t="shared" si="529"/>
        <v>0</v>
      </c>
      <c r="AC515" s="5">
        <f t="shared" si="530"/>
        <v>122</v>
      </c>
      <c r="AD515" s="1383">
        <f t="shared" si="531"/>
        <v>0</v>
      </c>
      <c r="AE515" s="1383">
        <f t="shared" si="532"/>
        <v>0</v>
      </c>
      <c r="AF515" s="1305" t="e">
        <f t="shared" si="533"/>
        <v>#DIV/0!</v>
      </c>
      <c r="AG515" s="1305" t="e">
        <f t="shared" si="534"/>
        <v>#DIV/0!</v>
      </c>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row>
    <row r="516" spans="1:57" ht="14.25" customHeight="1">
      <c r="A516" s="1376">
        <v>44319</v>
      </c>
      <c r="B516" s="1301"/>
      <c r="C516" s="1302"/>
      <c r="D516" s="1376">
        <v>43954</v>
      </c>
      <c r="E516" s="1357"/>
      <c r="F516" s="5"/>
      <c r="G516" s="5"/>
      <c r="H516" s="1302"/>
      <c r="I516" s="1303"/>
      <c r="J516" s="1301"/>
      <c r="K516" s="1376"/>
      <c r="L516" s="1302"/>
      <c r="M516" s="1382">
        <f t="shared" si="523"/>
        <v>44320</v>
      </c>
      <c r="N516" s="1354">
        <f t="shared" si="520"/>
        <v>0</v>
      </c>
      <c r="O516" s="1383">
        <f t="shared" ref="O516:S516" si="999">$AD516*O$27</f>
        <v>0</v>
      </c>
      <c r="P516" s="1383">
        <f t="shared" si="999"/>
        <v>0</v>
      </c>
      <c r="Q516" s="1383">
        <f t="shared" si="999"/>
        <v>0</v>
      </c>
      <c r="R516" s="1383">
        <f t="shared" si="999"/>
        <v>0</v>
      </c>
      <c r="S516" s="1383">
        <f t="shared" si="999"/>
        <v>0</v>
      </c>
      <c r="T516" s="1383">
        <f t="shared" ref="T516:X516" si="1000">$AE516*T$27</f>
        <v>0</v>
      </c>
      <c r="U516" s="1383">
        <f t="shared" si="1000"/>
        <v>0</v>
      </c>
      <c r="V516" s="1383">
        <f t="shared" si="1000"/>
        <v>0</v>
      </c>
      <c r="W516" s="1383">
        <f t="shared" si="1000"/>
        <v>0</v>
      </c>
      <c r="X516" s="1383">
        <f t="shared" si="1000"/>
        <v>0</v>
      </c>
      <c r="Y516" s="1383">
        <f t="shared" si="526"/>
        <v>0</v>
      </c>
      <c r="Z516" s="1383">
        <f t="shared" si="527"/>
        <v>0</v>
      </c>
      <c r="AA516" s="1383">
        <f t="shared" si="528"/>
        <v>0</v>
      </c>
      <c r="AB516" s="1383">
        <f t="shared" si="529"/>
        <v>0</v>
      </c>
      <c r="AC516" s="5">
        <f t="shared" si="530"/>
        <v>123</v>
      </c>
      <c r="AD516" s="1383">
        <f t="shared" si="531"/>
        <v>0</v>
      </c>
      <c r="AE516" s="1383">
        <f t="shared" si="532"/>
        <v>0</v>
      </c>
      <c r="AF516" s="1305" t="e">
        <f t="shared" si="533"/>
        <v>#DIV/0!</v>
      </c>
      <c r="AG516" s="1305" t="e">
        <f t="shared" si="534"/>
        <v>#DIV/0!</v>
      </c>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row>
    <row r="517" spans="1:57" ht="14.25" customHeight="1">
      <c r="A517" s="1376">
        <v>44320</v>
      </c>
      <c r="B517" s="1301"/>
      <c r="C517" s="1302"/>
      <c r="D517" s="1376">
        <v>43955</v>
      </c>
      <c r="E517" s="1357"/>
      <c r="F517" s="5"/>
      <c r="G517" s="5"/>
      <c r="H517" s="1302"/>
      <c r="I517" s="1303"/>
      <c r="J517" s="1301"/>
      <c r="K517" s="1376"/>
      <c r="L517" s="1302"/>
      <c r="M517" s="1382">
        <f t="shared" si="523"/>
        <v>44321</v>
      </c>
      <c r="N517" s="1354">
        <f t="shared" si="520"/>
        <v>0</v>
      </c>
      <c r="O517" s="1383">
        <f t="shared" ref="O517:S517" si="1001">$AD517*O$27</f>
        <v>0</v>
      </c>
      <c r="P517" s="1383">
        <f t="shared" si="1001"/>
        <v>0</v>
      </c>
      <c r="Q517" s="1383">
        <f t="shared" si="1001"/>
        <v>0</v>
      </c>
      <c r="R517" s="1383">
        <f t="shared" si="1001"/>
        <v>0</v>
      </c>
      <c r="S517" s="1383">
        <f t="shared" si="1001"/>
        <v>0</v>
      </c>
      <c r="T517" s="1383">
        <f t="shared" ref="T517:X517" si="1002">$AE517*T$27</f>
        <v>0</v>
      </c>
      <c r="U517" s="1383">
        <f t="shared" si="1002"/>
        <v>0</v>
      </c>
      <c r="V517" s="1383">
        <f t="shared" si="1002"/>
        <v>0</v>
      </c>
      <c r="W517" s="1383">
        <f t="shared" si="1002"/>
        <v>0</v>
      </c>
      <c r="X517" s="1383">
        <f t="shared" si="1002"/>
        <v>0</v>
      </c>
      <c r="Y517" s="1383">
        <f t="shared" si="526"/>
        <v>0</v>
      </c>
      <c r="Z517" s="1383">
        <f t="shared" si="527"/>
        <v>0</v>
      </c>
      <c r="AA517" s="1383">
        <f t="shared" si="528"/>
        <v>0</v>
      </c>
      <c r="AB517" s="1383">
        <f t="shared" si="529"/>
        <v>0</v>
      </c>
      <c r="AC517" s="5">
        <f t="shared" si="530"/>
        <v>124</v>
      </c>
      <c r="AD517" s="1383">
        <f t="shared" si="531"/>
        <v>0</v>
      </c>
      <c r="AE517" s="1383">
        <f t="shared" si="532"/>
        <v>0</v>
      </c>
      <c r="AF517" s="1305" t="e">
        <f t="shared" si="533"/>
        <v>#DIV/0!</v>
      </c>
      <c r="AG517" s="1305" t="e">
        <f t="shared" si="534"/>
        <v>#DIV/0!</v>
      </c>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row>
    <row r="518" spans="1:57" ht="14.25" customHeight="1">
      <c r="A518" s="1376">
        <v>44321</v>
      </c>
      <c r="B518" s="1301"/>
      <c r="C518" s="1302"/>
      <c r="D518" s="1376">
        <v>43956</v>
      </c>
      <c r="E518" s="1357"/>
      <c r="F518" s="5"/>
      <c r="G518" s="5"/>
      <c r="H518" s="1302"/>
      <c r="I518" s="1303"/>
      <c r="J518" s="1301"/>
      <c r="K518" s="1376"/>
      <c r="L518" s="1302"/>
      <c r="M518" s="1382">
        <f t="shared" si="523"/>
        <v>44322</v>
      </c>
      <c r="N518" s="1354">
        <f t="shared" si="520"/>
        <v>0</v>
      </c>
      <c r="O518" s="1383">
        <f t="shared" ref="O518:S518" si="1003">$AD518*O$27</f>
        <v>0</v>
      </c>
      <c r="P518" s="1383">
        <f t="shared" si="1003"/>
        <v>0</v>
      </c>
      <c r="Q518" s="1383">
        <f t="shared" si="1003"/>
        <v>0</v>
      </c>
      <c r="R518" s="1383">
        <f t="shared" si="1003"/>
        <v>0</v>
      </c>
      <c r="S518" s="1383">
        <f t="shared" si="1003"/>
        <v>0</v>
      </c>
      <c r="T518" s="1383">
        <f t="shared" ref="T518:X518" si="1004">$AE518*T$27</f>
        <v>0</v>
      </c>
      <c r="U518" s="1383">
        <f t="shared" si="1004"/>
        <v>0</v>
      </c>
      <c r="V518" s="1383">
        <f t="shared" si="1004"/>
        <v>0</v>
      </c>
      <c r="W518" s="1383">
        <f t="shared" si="1004"/>
        <v>0</v>
      </c>
      <c r="X518" s="1383">
        <f t="shared" si="1004"/>
        <v>0</v>
      </c>
      <c r="Y518" s="1383">
        <f t="shared" si="526"/>
        <v>0</v>
      </c>
      <c r="Z518" s="1383">
        <f t="shared" si="527"/>
        <v>0</v>
      </c>
      <c r="AA518" s="1383">
        <f t="shared" si="528"/>
        <v>0</v>
      </c>
      <c r="AB518" s="1383">
        <f t="shared" si="529"/>
        <v>0</v>
      </c>
      <c r="AC518" s="5">
        <f t="shared" si="530"/>
        <v>125</v>
      </c>
      <c r="AD518" s="1383">
        <f t="shared" si="531"/>
        <v>0</v>
      </c>
      <c r="AE518" s="1383">
        <f t="shared" si="532"/>
        <v>0</v>
      </c>
      <c r="AF518" s="1305" t="e">
        <f t="shared" si="533"/>
        <v>#DIV/0!</v>
      </c>
      <c r="AG518" s="1305" t="e">
        <f t="shared" si="534"/>
        <v>#DIV/0!</v>
      </c>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row>
    <row r="519" spans="1:57" ht="14.25" customHeight="1">
      <c r="A519" s="1376">
        <v>44322</v>
      </c>
      <c r="B519" s="1301"/>
      <c r="C519" s="1302"/>
      <c r="D519" s="1376">
        <v>43957</v>
      </c>
      <c r="E519" s="1357"/>
      <c r="F519" s="5"/>
      <c r="G519" s="5"/>
      <c r="H519" s="1302"/>
      <c r="I519" s="1303"/>
      <c r="J519" s="1301"/>
      <c r="K519" s="1376"/>
      <c r="L519" s="1302"/>
      <c r="M519" s="1382">
        <f t="shared" si="523"/>
        <v>44323</v>
      </c>
      <c r="N519" s="1354">
        <f t="shared" si="520"/>
        <v>0</v>
      </c>
      <c r="O519" s="1383">
        <f t="shared" ref="O519:S519" si="1005">$AD519*O$27</f>
        <v>0</v>
      </c>
      <c r="P519" s="1383">
        <f t="shared" si="1005"/>
        <v>0</v>
      </c>
      <c r="Q519" s="1383">
        <f t="shared" si="1005"/>
        <v>0</v>
      </c>
      <c r="R519" s="1383">
        <f t="shared" si="1005"/>
        <v>0</v>
      </c>
      <c r="S519" s="1383">
        <f t="shared" si="1005"/>
        <v>0</v>
      </c>
      <c r="T519" s="1383">
        <f t="shared" ref="T519:X519" si="1006">$AE519*T$27</f>
        <v>0</v>
      </c>
      <c r="U519" s="1383">
        <f t="shared" si="1006"/>
        <v>0</v>
      </c>
      <c r="V519" s="1383">
        <f t="shared" si="1006"/>
        <v>0</v>
      </c>
      <c r="W519" s="1383">
        <f t="shared" si="1006"/>
        <v>0</v>
      </c>
      <c r="X519" s="1383">
        <f t="shared" si="1006"/>
        <v>0</v>
      </c>
      <c r="Y519" s="1383">
        <f t="shared" si="526"/>
        <v>0</v>
      </c>
      <c r="Z519" s="1383">
        <f t="shared" si="527"/>
        <v>0</v>
      </c>
      <c r="AA519" s="1383">
        <f t="shared" si="528"/>
        <v>0</v>
      </c>
      <c r="AB519" s="1383">
        <f t="shared" si="529"/>
        <v>0</v>
      </c>
      <c r="AC519" s="5">
        <f t="shared" si="530"/>
        <v>126</v>
      </c>
      <c r="AD519" s="1383">
        <f t="shared" si="531"/>
        <v>0</v>
      </c>
      <c r="AE519" s="1383">
        <f t="shared" si="532"/>
        <v>0</v>
      </c>
      <c r="AF519" s="1305" t="e">
        <f t="shared" si="533"/>
        <v>#DIV/0!</v>
      </c>
      <c r="AG519" s="1305" t="e">
        <f t="shared" si="534"/>
        <v>#DIV/0!</v>
      </c>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row>
    <row r="520" spans="1:57" ht="14.25" customHeight="1">
      <c r="A520" s="1376">
        <v>44323</v>
      </c>
      <c r="B520" s="1301"/>
      <c r="C520" s="1302"/>
      <c r="D520" s="1376">
        <v>43958</v>
      </c>
      <c r="E520" s="1357"/>
      <c r="F520" s="5"/>
      <c r="G520" s="5"/>
      <c r="H520" s="1302"/>
      <c r="I520" s="1303"/>
      <c r="J520" s="1301"/>
      <c r="K520" s="1376"/>
      <c r="L520" s="1302"/>
      <c r="M520" s="1382">
        <f t="shared" si="523"/>
        <v>44324</v>
      </c>
      <c r="N520" s="1354">
        <f t="shared" si="520"/>
        <v>0</v>
      </c>
      <c r="O520" s="1383">
        <f t="shared" ref="O520:S520" si="1007">$AD520*O$27</f>
        <v>0</v>
      </c>
      <c r="P520" s="1383">
        <f t="shared" si="1007"/>
        <v>0</v>
      </c>
      <c r="Q520" s="1383">
        <f t="shared" si="1007"/>
        <v>0</v>
      </c>
      <c r="R520" s="1383">
        <f t="shared" si="1007"/>
        <v>0</v>
      </c>
      <c r="S520" s="1383">
        <f t="shared" si="1007"/>
        <v>0</v>
      </c>
      <c r="T520" s="1383">
        <f t="shared" ref="T520:X520" si="1008">$AE520*T$27</f>
        <v>0</v>
      </c>
      <c r="U520" s="1383">
        <f t="shared" si="1008"/>
        <v>0</v>
      </c>
      <c r="V520" s="1383">
        <f t="shared" si="1008"/>
        <v>0</v>
      </c>
      <c r="W520" s="1383">
        <f t="shared" si="1008"/>
        <v>0</v>
      </c>
      <c r="X520" s="1383">
        <f t="shared" si="1008"/>
        <v>0</v>
      </c>
      <c r="Y520" s="1383">
        <f t="shared" si="526"/>
        <v>0</v>
      </c>
      <c r="Z520" s="1383">
        <f t="shared" si="527"/>
        <v>0</v>
      </c>
      <c r="AA520" s="1383">
        <f t="shared" si="528"/>
        <v>0</v>
      </c>
      <c r="AB520" s="1383">
        <f t="shared" si="529"/>
        <v>0</v>
      </c>
      <c r="AC520" s="5">
        <f t="shared" si="530"/>
        <v>127</v>
      </c>
      <c r="AD520" s="1383">
        <f t="shared" si="531"/>
        <v>0</v>
      </c>
      <c r="AE520" s="1383">
        <f t="shared" si="532"/>
        <v>0</v>
      </c>
      <c r="AF520" s="1305" t="e">
        <f t="shared" si="533"/>
        <v>#DIV/0!</v>
      </c>
      <c r="AG520" s="1305" t="e">
        <f t="shared" si="534"/>
        <v>#DIV/0!</v>
      </c>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row>
    <row r="521" spans="1:57" ht="14.25" customHeight="1">
      <c r="A521" s="1376">
        <v>44324</v>
      </c>
      <c r="B521" s="1301"/>
      <c r="C521" s="1302"/>
      <c r="D521" s="1376">
        <v>43959</v>
      </c>
      <c r="E521" s="1357"/>
      <c r="F521" s="5"/>
      <c r="G521" s="5"/>
      <c r="H521" s="1302"/>
      <c r="I521" s="1303"/>
      <c r="J521" s="1301"/>
      <c r="K521" s="1376"/>
      <c r="L521" s="1302"/>
      <c r="M521" s="1382">
        <f t="shared" si="523"/>
        <v>44325</v>
      </c>
      <c r="N521" s="1354">
        <f t="shared" si="520"/>
        <v>0</v>
      </c>
      <c r="O521" s="1383">
        <f t="shared" ref="O521:S521" si="1009">$AD521*O$27</f>
        <v>0</v>
      </c>
      <c r="P521" s="1383">
        <f t="shared" si="1009"/>
        <v>0</v>
      </c>
      <c r="Q521" s="1383">
        <f t="shared" si="1009"/>
        <v>0</v>
      </c>
      <c r="R521" s="1383">
        <f t="shared" si="1009"/>
        <v>0</v>
      </c>
      <c r="S521" s="1383">
        <f t="shared" si="1009"/>
        <v>0</v>
      </c>
      <c r="T521" s="1383">
        <f t="shared" ref="T521:X521" si="1010">$AE521*T$27</f>
        <v>0</v>
      </c>
      <c r="U521" s="1383">
        <f t="shared" si="1010"/>
        <v>0</v>
      </c>
      <c r="V521" s="1383">
        <f t="shared" si="1010"/>
        <v>0</v>
      </c>
      <c r="W521" s="1383">
        <f t="shared" si="1010"/>
        <v>0</v>
      </c>
      <c r="X521" s="1383">
        <f t="shared" si="1010"/>
        <v>0</v>
      </c>
      <c r="Y521" s="1383">
        <f t="shared" si="526"/>
        <v>0</v>
      </c>
      <c r="Z521" s="1383">
        <f t="shared" si="527"/>
        <v>0</v>
      </c>
      <c r="AA521" s="1383">
        <f t="shared" si="528"/>
        <v>0</v>
      </c>
      <c r="AB521" s="1383">
        <f t="shared" si="529"/>
        <v>0</v>
      </c>
      <c r="AC521" s="5">
        <f t="shared" si="530"/>
        <v>128</v>
      </c>
      <c r="AD521" s="1383">
        <f t="shared" si="531"/>
        <v>0</v>
      </c>
      <c r="AE521" s="1383">
        <f t="shared" si="532"/>
        <v>0</v>
      </c>
      <c r="AF521" s="1305" t="e">
        <f t="shared" si="533"/>
        <v>#DIV/0!</v>
      </c>
      <c r="AG521" s="1305" t="e">
        <f t="shared" si="534"/>
        <v>#DIV/0!</v>
      </c>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row>
    <row r="522" spans="1:57" ht="14.25" customHeight="1">
      <c r="A522" s="1376">
        <v>44325</v>
      </c>
      <c r="B522" s="1301"/>
      <c r="C522" s="1302"/>
      <c r="D522" s="1376">
        <v>43960</v>
      </c>
      <c r="E522" s="1357"/>
      <c r="F522" s="5"/>
      <c r="G522" s="5"/>
      <c r="H522" s="1302"/>
      <c r="I522" s="1303"/>
      <c r="J522" s="1301"/>
      <c r="K522" s="1376"/>
      <c r="L522" s="1302"/>
      <c r="M522" s="1382">
        <f t="shared" si="523"/>
        <v>44326</v>
      </c>
      <c r="N522" s="1354">
        <f t="shared" si="520"/>
        <v>0</v>
      </c>
      <c r="O522" s="1383">
        <f t="shared" ref="O522:S522" si="1011">$AD522*O$27</f>
        <v>0</v>
      </c>
      <c r="P522" s="1383">
        <f t="shared" si="1011"/>
        <v>0</v>
      </c>
      <c r="Q522" s="1383">
        <f t="shared" si="1011"/>
        <v>0</v>
      </c>
      <c r="R522" s="1383">
        <f t="shared" si="1011"/>
        <v>0</v>
      </c>
      <c r="S522" s="1383">
        <f t="shared" si="1011"/>
        <v>0</v>
      </c>
      <c r="T522" s="1383">
        <f t="shared" ref="T522:X522" si="1012">$AE522*T$27</f>
        <v>0</v>
      </c>
      <c r="U522" s="1383">
        <f t="shared" si="1012"/>
        <v>0</v>
      </c>
      <c r="V522" s="1383">
        <f t="shared" si="1012"/>
        <v>0</v>
      </c>
      <c r="W522" s="1383">
        <f t="shared" si="1012"/>
        <v>0</v>
      </c>
      <c r="X522" s="1383">
        <f t="shared" si="1012"/>
        <v>0</v>
      </c>
      <c r="Y522" s="1383">
        <f t="shared" si="526"/>
        <v>0</v>
      </c>
      <c r="Z522" s="1383">
        <f t="shared" si="527"/>
        <v>0</v>
      </c>
      <c r="AA522" s="1383">
        <f t="shared" si="528"/>
        <v>0</v>
      </c>
      <c r="AB522" s="1383">
        <f t="shared" si="529"/>
        <v>0</v>
      </c>
      <c r="AC522" s="5">
        <f t="shared" si="530"/>
        <v>129</v>
      </c>
      <c r="AD522" s="1383">
        <f t="shared" si="531"/>
        <v>0</v>
      </c>
      <c r="AE522" s="1383">
        <f t="shared" si="532"/>
        <v>0</v>
      </c>
      <c r="AF522" s="1305" t="e">
        <f t="shared" si="533"/>
        <v>#DIV/0!</v>
      </c>
      <c r="AG522" s="1305" t="e">
        <f t="shared" si="534"/>
        <v>#DIV/0!</v>
      </c>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row>
    <row r="523" spans="1:57" ht="14.25" customHeight="1">
      <c r="A523" s="1376">
        <v>44326</v>
      </c>
      <c r="B523" s="1301"/>
      <c r="C523" s="1302"/>
      <c r="D523" s="1376">
        <v>43961</v>
      </c>
      <c r="E523" s="1357"/>
      <c r="F523" s="5"/>
      <c r="G523" s="5"/>
      <c r="H523" s="1302"/>
      <c r="I523" s="1303"/>
      <c r="J523" s="1301"/>
      <c r="K523" s="1376"/>
      <c r="L523" s="1302"/>
      <c r="M523" s="1382">
        <f t="shared" si="523"/>
        <v>44327</v>
      </c>
      <c r="N523" s="1354">
        <f t="shared" si="520"/>
        <v>0</v>
      </c>
      <c r="O523" s="1383">
        <f t="shared" ref="O523:S523" si="1013">$AD523*O$27</f>
        <v>0</v>
      </c>
      <c r="P523" s="1383">
        <f t="shared" si="1013"/>
        <v>0</v>
      </c>
      <c r="Q523" s="1383">
        <f t="shared" si="1013"/>
        <v>0</v>
      </c>
      <c r="R523" s="1383">
        <f t="shared" si="1013"/>
        <v>0</v>
      </c>
      <c r="S523" s="1383">
        <f t="shared" si="1013"/>
        <v>0</v>
      </c>
      <c r="T523" s="1383">
        <f t="shared" ref="T523:X523" si="1014">$AE523*T$27</f>
        <v>0</v>
      </c>
      <c r="U523" s="1383">
        <f t="shared" si="1014"/>
        <v>0</v>
      </c>
      <c r="V523" s="1383">
        <f t="shared" si="1014"/>
        <v>0</v>
      </c>
      <c r="W523" s="1383">
        <f t="shared" si="1014"/>
        <v>0</v>
      </c>
      <c r="X523" s="1383">
        <f t="shared" si="1014"/>
        <v>0</v>
      </c>
      <c r="Y523" s="1383">
        <f t="shared" si="526"/>
        <v>0</v>
      </c>
      <c r="Z523" s="1383">
        <f t="shared" si="527"/>
        <v>0</v>
      </c>
      <c r="AA523" s="1383">
        <f t="shared" si="528"/>
        <v>0</v>
      </c>
      <c r="AB523" s="1383">
        <f t="shared" si="529"/>
        <v>0</v>
      </c>
      <c r="AC523" s="5">
        <f t="shared" si="530"/>
        <v>130</v>
      </c>
      <c r="AD523" s="1383">
        <f t="shared" si="531"/>
        <v>0</v>
      </c>
      <c r="AE523" s="1383">
        <f t="shared" si="532"/>
        <v>0</v>
      </c>
      <c r="AF523" s="1305" t="e">
        <f t="shared" si="533"/>
        <v>#DIV/0!</v>
      </c>
      <c r="AG523" s="1305" t="e">
        <f t="shared" si="534"/>
        <v>#DIV/0!</v>
      </c>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row>
    <row r="524" spans="1:57" ht="14.25" customHeight="1">
      <c r="A524" s="1376">
        <v>44327</v>
      </c>
      <c r="B524" s="1301"/>
      <c r="C524" s="1302"/>
      <c r="D524" s="1376">
        <v>43962</v>
      </c>
      <c r="E524" s="1357"/>
      <c r="F524" s="5"/>
      <c r="G524" s="5"/>
      <c r="H524" s="1302"/>
      <c r="I524" s="1303"/>
      <c r="J524" s="1301"/>
      <c r="K524" s="1376"/>
      <c r="L524" s="1302"/>
      <c r="M524" s="1382">
        <f t="shared" si="523"/>
        <v>44328</v>
      </c>
      <c r="N524" s="1354">
        <f t="shared" si="520"/>
        <v>0</v>
      </c>
      <c r="O524" s="1383">
        <f t="shared" ref="O524:S524" si="1015">$AD524*O$27</f>
        <v>0</v>
      </c>
      <c r="P524" s="1383">
        <f t="shared" si="1015"/>
        <v>0</v>
      </c>
      <c r="Q524" s="1383">
        <f t="shared" si="1015"/>
        <v>0</v>
      </c>
      <c r="R524" s="1383">
        <f t="shared" si="1015"/>
        <v>0</v>
      </c>
      <c r="S524" s="1383">
        <f t="shared" si="1015"/>
        <v>0</v>
      </c>
      <c r="T524" s="1383">
        <f t="shared" ref="T524:X524" si="1016">$AE524*T$27</f>
        <v>0</v>
      </c>
      <c r="U524" s="1383">
        <f t="shared" si="1016"/>
        <v>0</v>
      </c>
      <c r="V524" s="1383">
        <f t="shared" si="1016"/>
        <v>0</v>
      </c>
      <c r="W524" s="1383">
        <f t="shared" si="1016"/>
        <v>0</v>
      </c>
      <c r="X524" s="1383">
        <f t="shared" si="1016"/>
        <v>0</v>
      </c>
      <c r="Y524" s="1383">
        <f t="shared" si="526"/>
        <v>0</v>
      </c>
      <c r="Z524" s="1383">
        <f t="shared" si="527"/>
        <v>0</v>
      </c>
      <c r="AA524" s="1383">
        <f t="shared" si="528"/>
        <v>0</v>
      </c>
      <c r="AB524" s="1383">
        <f t="shared" si="529"/>
        <v>0</v>
      </c>
      <c r="AC524" s="5">
        <f t="shared" si="530"/>
        <v>131</v>
      </c>
      <c r="AD524" s="1383">
        <f t="shared" si="531"/>
        <v>0</v>
      </c>
      <c r="AE524" s="1383">
        <f t="shared" si="532"/>
        <v>0</v>
      </c>
      <c r="AF524" s="1305" t="e">
        <f t="shared" si="533"/>
        <v>#DIV/0!</v>
      </c>
      <c r="AG524" s="1305" t="e">
        <f t="shared" si="534"/>
        <v>#DIV/0!</v>
      </c>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row>
    <row r="525" spans="1:57" ht="14.25" customHeight="1">
      <c r="A525" s="1376">
        <v>44328</v>
      </c>
      <c r="B525" s="1301"/>
      <c r="C525" s="1302"/>
      <c r="D525" s="1376">
        <v>43963</v>
      </c>
      <c r="E525" s="1357"/>
      <c r="F525" s="5"/>
      <c r="G525" s="5"/>
      <c r="H525" s="1302"/>
      <c r="I525" s="1303"/>
      <c r="J525" s="1301"/>
      <c r="K525" s="1376"/>
      <c r="L525" s="1302"/>
      <c r="M525" s="1382">
        <f t="shared" si="523"/>
        <v>44329</v>
      </c>
      <c r="N525" s="1354">
        <f t="shared" si="520"/>
        <v>0</v>
      </c>
      <c r="O525" s="1383">
        <f t="shared" ref="O525:S525" si="1017">$AD525*O$27</f>
        <v>0</v>
      </c>
      <c r="P525" s="1383">
        <f t="shared" si="1017"/>
        <v>0</v>
      </c>
      <c r="Q525" s="1383">
        <f t="shared" si="1017"/>
        <v>0</v>
      </c>
      <c r="R525" s="1383">
        <f t="shared" si="1017"/>
        <v>0</v>
      </c>
      <c r="S525" s="1383">
        <f t="shared" si="1017"/>
        <v>0</v>
      </c>
      <c r="T525" s="1383">
        <f t="shared" ref="T525:X525" si="1018">$AE525*T$27</f>
        <v>0</v>
      </c>
      <c r="U525" s="1383">
        <f t="shared" si="1018"/>
        <v>0</v>
      </c>
      <c r="V525" s="1383">
        <f t="shared" si="1018"/>
        <v>0</v>
      </c>
      <c r="W525" s="1383">
        <f t="shared" si="1018"/>
        <v>0</v>
      </c>
      <c r="X525" s="1383">
        <f t="shared" si="1018"/>
        <v>0</v>
      </c>
      <c r="Y525" s="1383">
        <f t="shared" si="526"/>
        <v>0</v>
      </c>
      <c r="Z525" s="1383">
        <f t="shared" si="527"/>
        <v>0</v>
      </c>
      <c r="AA525" s="1383">
        <f t="shared" si="528"/>
        <v>0</v>
      </c>
      <c r="AB525" s="1383">
        <f t="shared" si="529"/>
        <v>0</v>
      </c>
      <c r="AC525" s="5">
        <f t="shared" si="530"/>
        <v>132</v>
      </c>
      <c r="AD525" s="1383">
        <f t="shared" si="531"/>
        <v>0</v>
      </c>
      <c r="AE525" s="1383">
        <f t="shared" si="532"/>
        <v>0</v>
      </c>
      <c r="AF525" s="1305" t="e">
        <f t="shared" si="533"/>
        <v>#DIV/0!</v>
      </c>
      <c r="AG525" s="1305" t="e">
        <f t="shared" si="534"/>
        <v>#DIV/0!</v>
      </c>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row>
    <row r="526" spans="1:57" ht="14.25" customHeight="1">
      <c r="A526" s="1376">
        <v>44329</v>
      </c>
      <c r="B526" s="1301"/>
      <c r="C526" s="1302"/>
      <c r="D526" s="1376">
        <v>43964</v>
      </c>
      <c r="E526" s="1357"/>
      <c r="F526" s="5"/>
      <c r="G526" s="5"/>
      <c r="H526" s="1302"/>
      <c r="I526" s="1303"/>
      <c r="J526" s="1301"/>
      <c r="K526" s="1376"/>
      <c r="L526" s="1302"/>
      <c r="M526" s="1382">
        <f t="shared" si="523"/>
        <v>44330</v>
      </c>
      <c r="N526" s="1354">
        <f t="shared" si="520"/>
        <v>0</v>
      </c>
      <c r="O526" s="1383">
        <f t="shared" ref="O526:S526" si="1019">$AD526*O$27</f>
        <v>0</v>
      </c>
      <c r="P526" s="1383">
        <f t="shared" si="1019"/>
        <v>0</v>
      </c>
      <c r="Q526" s="1383">
        <f t="shared" si="1019"/>
        <v>0</v>
      </c>
      <c r="R526" s="1383">
        <f t="shared" si="1019"/>
        <v>0</v>
      </c>
      <c r="S526" s="1383">
        <f t="shared" si="1019"/>
        <v>0</v>
      </c>
      <c r="T526" s="1383">
        <f t="shared" ref="T526:X526" si="1020">$AE526*T$27</f>
        <v>0</v>
      </c>
      <c r="U526" s="1383">
        <f t="shared" si="1020"/>
        <v>0</v>
      </c>
      <c r="V526" s="1383">
        <f t="shared" si="1020"/>
        <v>0</v>
      </c>
      <c r="W526" s="1383">
        <f t="shared" si="1020"/>
        <v>0</v>
      </c>
      <c r="X526" s="1383">
        <f t="shared" si="1020"/>
        <v>0</v>
      </c>
      <c r="Y526" s="1383">
        <f t="shared" si="526"/>
        <v>0</v>
      </c>
      <c r="Z526" s="1383">
        <f t="shared" si="527"/>
        <v>0</v>
      </c>
      <c r="AA526" s="1383">
        <f t="shared" si="528"/>
        <v>0</v>
      </c>
      <c r="AB526" s="1383">
        <f t="shared" si="529"/>
        <v>0</v>
      </c>
      <c r="AC526" s="5">
        <f t="shared" si="530"/>
        <v>133</v>
      </c>
      <c r="AD526" s="1383">
        <f t="shared" si="531"/>
        <v>0</v>
      </c>
      <c r="AE526" s="1383">
        <f t="shared" si="532"/>
        <v>0</v>
      </c>
      <c r="AF526" s="1305" t="e">
        <f t="shared" si="533"/>
        <v>#DIV/0!</v>
      </c>
      <c r="AG526" s="1305" t="e">
        <f t="shared" si="534"/>
        <v>#DIV/0!</v>
      </c>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row>
    <row r="527" spans="1:57" ht="14.25" customHeight="1">
      <c r="A527" s="1376">
        <v>44330</v>
      </c>
      <c r="B527" s="1301"/>
      <c r="C527" s="1302"/>
      <c r="D527" s="1376">
        <v>43965</v>
      </c>
      <c r="E527" s="1357"/>
      <c r="F527" s="5"/>
      <c r="G527" s="5"/>
      <c r="H527" s="1302"/>
      <c r="I527" s="1303"/>
      <c r="J527" s="1301"/>
      <c r="K527" s="1376"/>
      <c r="L527" s="1302"/>
      <c r="M527" s="1382">
        <f t="shared" si="523"/>
        <v>44331</v>
      </c>
      <c r="N527" s="1354">
        <f t="shared" si="520"/>
        <v>0</v>
      </c>
      <c r="O527" s="1383">
        <f t="shared" ref="O527:S527" si="1021">$AD527*O$27</f>
        <v>0</v>
      </c>
      <c r="P527" s="1383">
        <f t="shared" si="1021"/>
        <v>0</v>
      </c>
      <c r="Q527" s="1383">
        <f t="shared" si="1021"/>
        <v>0</v>
      </c>
      <c r="R527" s="1383">
        <f t="shared" si="1021"/>
        <v>0</v>
      </c>
      <c r="S527" s="1383">
        <f t="shared" si="1021"/>
        <v>0</v>
      </c>
      <c r="T527" s="1383">
        <f t="shared" ref="T527:X527" si="1022">$AE527*T$27</f>
        <v>0</v>
      </c>
      <c r="U527" s="1383">
        <f t="shared" si="1022"/>
        <v>0</v>
      </c>
      <c r="V527" s="1383">
        <f t="shared" si="1022"/>
        <v>0</v>
      </c>
      <c r="W527" s="1383">
        <f t="shared" si="1022"/>
        <v>0</v>
      </c>
      <c r="X527" s="1383">
        <f t="shared" si="1022"/>
        <v>0</v>
      </c>
      <c r="Y527" s="1383">
        <f t="shared" si="526"/>
        <v>0</v>
      </c>
      <c r="Z527" s="1383">
        <f t="shared" si="527"/>
        <v>0</v>
      </c>
      <c r="AA527" s="1383">
        <f t="shared" si="528"/>
        <v>0</v>
      </c>
      <c r="AB527" s="1383">
        <f t="shared" si="529"/>
        <v>0</v>
      </c>
      <c r="AC527" s="5">
        <f t="shared" si="530"/>
        <v>134</v>
      </c>
      <c r="AD527" s="1383">
        <f t="shared" si="531"/>
        <v>0</v>
      </c>
      <c r="AE527" s="1383">
        <f t="shared" si="532"/>
        <v>0</v>
      </c>
      <c r="AF527" s="1305" t="e">
        <f t="shared" si="533"/>
        <v>#DIV/0!</v>
      </c>
      <c r="AG527" s="1305" t="e">
        <f t="shared" si="534"/>
        <v>#DIV/0!</v>
      </c>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row>
    <row r="528" spans="1:57" ht="14.25" customHeight="1">
      <c r="A528" s="1376">
        <v>44331</v>
      </c>
      <c r="B528" s="1301"/>
      <c r="C528" s="1302"/>
      <c r="D528" s="1376">
        <v>43966</v>
      </c>
      <c r="E528" s="1357"/>
      <c r="F528" s="5"/>
      <c r="G528" s="5"/>
      <c r="H528" s="1302"/>
      <c r="I528" s="1303"/>
      <c r="J528" s="1301"/>
      <c r="K528" s="1376"/>
      <c r="L528" s="1302"/>
      <c r="M528" s="1382">
        <f t="shared" si="523"/>
        <v>44332</v>
      </c>
      <c r="N528" s="1354">
        <f t="shared" si="520"/>
        <v>0</v>
      </c>
      <c r="O528" s="1383">
        <f t="shared" ref="O528:S528" si="1023">$AD528*O$27</f>
        <v>0</v>
      </c>
      <c r="P528" s="1383">
        <f t="shared" si="1023"/>
        <v>0</v>
      </c>
      <c r="Q528" s="1383">
        <f t="shared" si="1023"/>
        <v>0</v>
      </c>
      <c r="R528" s="1383">
        <f t="shared" si="1023"/>
        <v>0</v>
      </c>
      <c r="S528" s="1383">
        <f t="shared" si="1023"/>
        <v>0</v>
      </c>
      <c r="T528" s="1383">
        <f t="shared" ref="T528:X528" si="1024">$AE528*T$27</f>
        <v>0</v>
      </c>
      <c r="U528" s="1383">
        <f t="shared" si="1024"/>
        <v>0</v>
      </c>
      <c r="V528" s="1383">
        <f t="shared" si="1024"/>
        <v>0</v>
      </c>
      <c r="W528" s="1383">
        <f t="shared" si="1024"/>
        <v>0</v>
      </c>
      <c r="X528" s="1383">
        <f t="shared" si="1024"/>
        <v>0</v>
      </c>
      <c r="Y528" s="1383">
        <f t="shared" si="526"/>
        <v>0</v>
      </c>
      <c r="Z528" s="1383">
        <f t="shared" si="527"/>
        <v>0</v>
      </c>
      <c r="AA528" s="1383">
        <f t="shared" si="528"/>
        <v>0</v>
      </c>
      <c r="AB528" s="1383">
        <f t="shared" si="529"/>
        <v>0</v>
      </c>
      <c r="AC528" s="5">
        <f t="shared" si="530"/>
        <v>135</v>
      </c>
      <c r="AD528" s="1383">
        <f t="shared" si="531"/>
        <v>0</v>
      </c>
      <c r="AE528" s="1383">
        <f t="shared" si="532"/>
        <v>0</v>
      </c>
      <c r="AF528" s="1305" t="e">
        <f t="shared" si="533"/>
        <v>#DIV/0!</v>
      </c>
      <c r="AG528" s="1305" t="e">
        <f t="shared" si="534"/>
        <v>#DIV/0!</v>
      </c>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row>
    <row r="529" spans="1:57" ht="14.25" customHeight="1">
      <c r="A529" s="1376">
        <v>44332</v>
      </c>
      <c r="B529" s="1301"/>
      <c r="C529" s="1302"/>
      <c r="D529" s="1376">
        <v>43967</v>
      </c>
      <c r="E529" s="1357"/>
      <c r="F529" s="5"/>
      <c r="G529" s="5"/>
      <c r="H529" s="1302"/>
      <c r="I529" s="1303"/>
      <c r="J529" s="1301"/>
      <c r="K529" s="1376"/>
      <c r="L529" s="1302"/>
      <c r="M529" s="1382">
        <f t="shared" si="523"/>
        <v>44333</v>
      </c>
      <c r="N529" s="1354">
        <f t="shared" si="520"/>
        <v>0</v>
      </c>
      <c r="O529" s="1383">
        <f t="shared" ref="O529:S529" si="1025">$AD529*O$27</f>
        <v>0</v>
      </c>
      <c r="P529" s="1383">
        <f t="shared" si="1025"/>
        <v>0</v>
      </c>
      <c r="Q529" s="1383">
        <f t="shared" si="1025"/>
        <v>0</v>
      </c>
      <c r="R529" s="1383">
        <f t="shared" si="1025"/>
        <v>0</v>
      </c>
      <c r="S529" s="1383">
        <f t="shared" si="1025"/>
        <v>0</v>
      </c>
      <c r="T529" s="1383">
        <f t="shared" ref="T529:X529" si="1026">$AE529*T$27</f>
        <v>0</v>
      </c>
      <c r="U529" s="1383">
        <f t="shared" si="1026"/>
        <v>0</v>
      </c>
      <c r="V529" s="1383">
        <f t="shared" si="1026"/>
        <v>0</v>
      </c>
      <c r="W529" s="1383">
        <f t="shared" si="1026"/>
        <v>0</v>
      </c>
      <c r="X529" s="1383">
        <f t="shared" si="1026"/>
        <v>0</v>
      </c>
      <c r="Y529" s="1383">
        <f t="shared" si="526"/>
        <v>0</v>
      </c>
      <c r="Z529" s="1383">
        <f t="shared" si="527"/>
        <v>0</v>
      </c>
      <c r="AA529" s="1383">
        <f t="shared" si="528"/>
        <v>0</v>
      </c>
      <c r="AB529" s="1383">
        <f t="shared" si="529"/>
        <v>0</v>
      </c>
      <c r="AC529" s="5">
        <f t="shared" si="530"/>
        <v>136</v>
      </c>
      <c r="AD529" s="1383">
        <f t="shared" si="531"/>
        <v>0</v>
      </c>
      <c r="AE529" s="1383">
        <f t="shared" si="532"/>
        <v>0</v>
      </c>
      <c r="AF529" s="1305" t="e">
        <f t="shared" si="533"/>
        <v>#DIV/0!</v>
      </c>
      <c r="AG529" s="1305" t="e">
        <f t="shared" si="534"/>
        <v>#DIV/0!</v>
      </c>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row>
    <row r="530" spans="1:57" ht="14.25" customHeight="1">
      <c r="A530" s="1376">
        <v>44333</v>
      </c>
      <c r="B530" s="1301"/>
      <c r="C530" s="1302"/>
      <c r="D530" s="1376">
        <v>43968</v>
      </c>
      <c r="E530" s="1357"/>
      <c r="F530" s="5"/>
      <c r="G530" s="5"/>
      <c r="H530" s="1302"/>
      <c r="I530" s="1303"/>
      <c r="J530" s="1301"/>
      <c r="K530" s="1376"/>
      <c r="L530" s="1302"/>
      <c r="M530" s="1382">
        <f t="shared" si="523"/>
        <v>44334</v>
      </c>
      <c r="N530" s="1354">
        <f t="shared" si="520"/>
        <v>0</v>
      </c>
      <c r="O530" s="1383">
        <f t="shared" ref="O530:S530" si="1027">$AD530*O$27</f>
        <v>0</v>
      </c>
      <c r="P530" s="1383">
        <f t="shared" si="1027"/>
        <v>0</v>
      </c>
      <c r="Q530" s="1383">
        <f t="shared" si="1027"/>
        <v>0</v>
      </c>
      <c r="R530" s="1383">
        <f t="shared" si="1027"/>
        <v>0</v>
      </c>
      <c r="S530" s="1383">
        <f t="shared" si="1027"/>
        <v>0</v>
      </c>
      <c r="T530" s="1383">
        <f t="shared" ref="T530:X530" si="1028">$AE530*T$27</f>
        <v>0</v>
      </c>
      <c r="U530" s="1383">
        <f t="shared" si="1028"/>
        <v>0</v>
      </c>
      <c r="V530" s="1383">
        <f t="shared" si="1028"/>
        <v>0</v>
      </c>
      <c r="W530" s="1383">
        <f t="shared" si="1028"/>
        <v>0</v>
      </c>
      <c r="X530" s="1383">
        <f t="shared" si="1028"/>
        <v>0</v>
      </c>
      <c r="Y530" s="1383">
        <f t="shared" si="526"/>
        <v>0</v>
      </c>
      <c r="Z530" s="1383">
        <f t="shared" si="527"/>
        <v>0</v>
      </c>
      <c r="AA530" s="1383">
        <f t="shared" si="528"/>
        <v>0</v>
      </c>
      <c r="AB530" s="1383">
        <f t="shared" si="529"/>
        <v>0</v>
      </c>
      <c r="AC530" s="5">
        <f t="shared" si="530"/>
        <v>137</v>
      </c>
      <c r="AD530" s="1383">
        <f t="shared" si="531"/>
        <v>0</v>
      </c>
      <c r="AE530" s="1383">
        <f t="shared" si="532"/>
        <v>0</v>
      </c>
      <c r="AF530" s="1305" t="e">
        <f t="shared" si="533"/>
        <v>#DIV/0!</v>
      </c>
      <c r="AG530" s="1305" t="e">
        <f t="shared" si="534"/>
        <v>#DIV/0!</v>
      </c>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row>
    <row r="531" spans="1:57" ht="14.25" customHeight="1">
      <c r="A531" s="1376">
        <v>44334</v>
      </c>
      <c r="B531" s="1301"/>
      <c r="C531" s="1302"/>
      <c r="D531" s="1376">
        <v>43969</v>
      </c>
      <c r="E531" s="1357"/>
      <c r="F531" s="5"/>
      <c r="G531" s="5"/>
      <c r="H531" s="1302"/>
      <c r="I531" s="1303"/>
      <c r="J531" s="1301"/>
      <c r="K531" s="1376"/>
      <c r="L531" s="1302"/>
      <c r="M531" s="1382">
        <f t="shared" si="523"/>
        <v>44335</v>
      </c>
      <c r="N531" s="1354">
        <f t="shared" si="520"/>
        <v>0</v>
      </c>
      <c r="O531" s="1383">
        <f t="shared" ref="O531:S531" si="1029">$AD531*O$27</f>
        <v>0</v>
      </c>
      <c r="P531" s="1383">
        <f t="shared" si="1029"/>
        <v>0</v>
      </c>
      <c r="Q531" s="1383">
        <f t="shared" si="1029"/>
        <v>0</v>
      </c>
      <c r="R531" s="1383">
        <f t="shared" si="1029"/>
        <v>0</v>
      </c>
      <c r="S531" s="1383">
        <f t="shared" si="1029"/>
        <v>0</v>
      </c>
      <c r="T531" s="1383">
        <f t="shared" ref="T531:X531" si="1030">$AE531*T$27</f>
        <v>0</v>
      </c>
      <c r="U531" s="1383">
        <f t="shared" si="1030"/>
        <v>0</v>
      </c>
      <c r="V531" s="1383">
        <f t="shared" si="1030"/>
        <v>0</v>
      </c>
      <c r="W531" s="1383">
        <f t="shared" si="1030"/>
        <v>0</v>
      </c>
      <c r="X531" s="1383">
        <f t="shared" si="1030"/>
        <v>0</v>
      </c>
      <c r="Y531" s="1383">
        <f t="shared" si="526"/>
        <v>0</v>
      </c>
      <c r="Z531" s="1383">
        <f t="shared" si="527"/>
        <v>0</v>
      </c>
      <c r="AA531" s="1383">
        <f t="shared" si="528"/>
        <v>0</v>
      </c>
      <c r="AB531" s="1383">
        <f t="shared" si="529"/>
        <v>0</v>
      </c>
      <c r="AC531" s="5">
        <f t="shared" si="530"/>
        <v>138</v>
      </c>
      <c r="AD531" s="1383">
        <f t="shared" si="531"/>
        <v>0</v>
      </c>
      <c r="AE531" s="1383">
        <f t="shared" si="532"/>
        <v>0</v>
      </c>
      <c r="AF531" s="1305" t="e">
        <f t="shared" si="533"/>
        <v>#DIV/0!</v>
      </c>
      <c r="AG531" s="1305" t="e">
        <f t="shared" si="534"/>
        <v>#DIV/0!</v>
      </c>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row>
    <row r="532" spans="1:57" ht="14.25" customHeight="1">
      <c r="A532" s="1376">
        <v>44335</v>
      </c>
      <c r="B532" s="1301"/>
      <c r="C532" s="1302"/>
      <c r="D532" s="1376">
        <v>43970</v>
      </c>
      <c r="E532" s="1357"/>
      <c r="F532" s="5"/>
      <c r="G532" s="5"/>
      <c r="H532" s="1302"/>
      <c r="I532" s="1303"/>
      <c r="J532" s="1301"/>
      <c r="K532" s="1376"/>
      <c r="L532" s="1302"/>
      <c r="M532" s="1382">
        <f t="shared" si="523"/>
        <v>44336</v>
      </c>
      <c r="N532" s="1354">
        <f t="shared" si="520"/>
        <v>0</v>
      </c>
      <c r="O532" s="1383">
        <f t="shared" ref="O532:S532" si="1031">$AD532*O$27</f>
        <v>0</v>
      </c>
      <c r="P532" s="1383">
        <f t="shared" si="1031"/>
        <v>0</v>
      </c>
      <c r="Q532" s="1383">
        <f t="shared" si="1031"/>
        <v>0</v>
      </c>
      <c r="R532" s="1383">
        <f t="shared" si="1031"/>
        <v>0</v>
      </c>
      <c r="S532" s="1383">
        <f t="shared" si="1031"/>
        <v>0</v>
      </c>
      <c r="T532" s="1383">
        <f t="shared" ref="T532:X532" si="1032">$AE532*T$27</f>
        <v>0</v>
      </c>
      <c r="U532" s="1383">
        <f t="shared" si="1032"/>
        <v>0</v>
      </c>
      <c r="V532" s="1383">
        <f t="shared" si="1032"/>
        <v>0</v>
      </c>
      <c r="W532" s="1383">
        <f t="shared" si="1032"/>
        <v>0</v>
      </c>
      <c r="X532" s="1383">
        <f t="shared" si="1032"/>
        <v>0</v>
      </c>
      <c r="Y532" s="1383">
        <f t="shared" si="526"/>
        <v>0</v>
      </c>
      <c r="Z532" s="1383">
        <f t="shared" si="527"/>
        <v>0</v>
      </c>
      <c r="AA532" s="1383">
        <f t="shared" si="528"/>
        <v>0</v>
      </c>
      <c r="AB532" s="1383">
        <f t="shared" si="529"/>
        <v>0</v>
      </c>
      <c r="AC532" s="5">
        <f t="shared" si="530"/>
        <v>139</v>
      </c>
      <c r="AD532" s="1383">
        <f t="shared" si="531"/>
        <v>0</v>
      </c>
      <c r="AE532" s="1383">
        <f t="shared" si="532"/>
        <v>0</v>
      </c>
      <c r="AF532" s="1305" t="e">
        <f t="shared" si="533"/>
        <v>#DIV/0!</v>
      </c>
      <c r="AG532" s="1305" t="e">
        <f t="shared" si="534"/>
        <v>#DIV/0!</v>
      </c>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row>
    <row r="533" spans="1:57" ht="14.25" customHeight="1">
      <c r="A533" s="1376">
        <v>44336</v>
      </c>
      <c r="B533" s="1301"/>
      <c r="C533" s="1302"/>
      <c r="D533" s="1376">
        <v>43971</v>
      </c>
      <c r="E533" s="1357"/>
      <c r="F533" s="5"/>
      <c r="G533" s="5"/>
      <c r="H533" s="1302"/>
      <c r="I533" s="1303"/>
      <c r="J533" s="1301"/>
      <c r="K533" s="1376"/>
      <c r="L533" s="1302"/>
      <c r="M533" s="1382">
        <f t="shared" si="523"/>
        <v>44337</v>
      </c>
      <c r="N533" s="1354">
        <f t="shared" si="520"/>
        <v>0</v>
      </c>
      <c r="O533" s="1383">
        <f t="shared" ref="O533:S533" si="1033">$AD533*O$27</f>
        <v>0</v>
      </c>
      <c r="P533" s="1383">
        <f t="shared" si="1033"/>
        <v>0</v>
      </c>
      <c r="Q533" s="1383">
        <f t="shared" si="1033"/>
        <v>0</v>
      </c>
      <c r="R533" s="1383">
        <f t="shared" si="1033"/>
        <v>0</v>
      </c>
      <c r="S533" s="1383">
        <f t="shared" si="1033"/>
        <v>0</v>
      </c>
      <c r="T533" s="1383">
        <f t="shared" ref="T533:X533" si="1034">$AE533*T$27</f>
        <v>0</v>
      </c>
      <c r="U533" s="1383">
        <f t="shared" si="1034"/>
        <v>0</v>
      </c>
      <c r="V533" s="1383">
        <f t="shared" si="1034"/>
        <v>0</v>
      </c>
      <c r="W533" s="1383">
        <f t="shared" si="1034"/>
        <v>0</v>
      </c>
      <c r="X533" s="1383">
        <f t="shared" si="1034"/>
        <v>0</v>
      </c>
      <c r="Y533" s="1383">
        <f t="shared" si="526"/>
        <v>0</v>
      </c>
      <c r="Z533" s="1383">
        <f t="shared" si="527"/>
        <v>0</v>
      </c>
      <c r="AA533" s="1383">
        <f t="shared" si="528"/>
        <v>0</v>
      </c>
      <c r="AB533" s="1383">
        <f t="shared" si="529"/>
        <v>0</v>
      </c>
      <c r="AC533" s="5">
        <f t="shared" si="530"/>
        <v>140</v>
      </c>
      <c r="AD533" s="1383">
        <f t="shared" si="531"/>
        <v>0</v>
      </c>
      <c r="AE533" s="1383">
        <f t="shared" si="532"/>
        <v>0</v>
      </c>
      <c r="AF533" s="1305" t="e">
        <f t="shared" si="533"/>
        <v>#DIV/0!</v>
      </c>
      <c r="AG533" s="1305" t="e">
        <f t="shared" si="534"/>
        <v>#DIV/0!</v>
      </c>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row>
    <row r="534" spans="1:57" ht="14.25" customHeight="1">
      <c r="A534" s="1376">
        <v>44337</v>
      </c>
      <c r="B534" s="1301"/>
      <c r="C534" s="1302"/>
      <c r="D534" s="1376">
        <v>43972</v>
      </c>
      <c r="E534" s="1357"/>
      <c r="F534" s="5"/>
      <c r="G534" s="5"/>
      <c r="H534" s="1302"/>
      <c r="I534" s="1303"/>
      <c r="J534" s="1301"/>
      <c r="K534" s="1376"/>
      <c r="L534" s="1302"/>
      <c r="M534" s="1382">
        <f t="shared" si="523"/>
        <v>44338</v>
      </c>
      <c r="N534" s="1354">
        <f t="shared" si="520"/>
        <v>0</v>
      </c>
      <c r="O534" s="1383">
        <f t="shared" ref="O534:S534" si="1035">$AD534*O$27</f>
        <v>0</v>
      </c>
      <c r="P534" s="1383">
        <f t="shared" si="1035"/>
        <v>0</v>
      </c>
      <c r="Q534" s="1383">
        <f t="shared" si="1035"/>
        <v>0</v>
      </c>
      <c r="R534" s="1383">
        <f t="shared" si="1035"/>
        <v>0</v>
      </c>
      <c r="S534" s="1383">
        <f t="shared" si="1035"/>
        <v>0</v>
      </c>
      <c r="T534" s="1383">
        <f t="shared" ref="T534:X534" si="1036">$AE534*T$27</f>
        <v>0</v>
      </c>
      <c r="U534" s="1383">
        <f t="shared" si="1036"/>
        <v>0</v>
      </c>
      <c r="V534" s="1383">
        <f t="shared" si="1036"/>
        <v>0</v>
      </c>
      <c r="W534" s="1383">
        <f t="shared" si="1036"/>
        <v>0</v>
      </c>
      <c r="X534" s="1383">
        <f t="shared" si="1036"/>
        <v>0</v>
      </c>
      <c r="Y534" s="1383">
        <f t="shared" si="526"/>
        <v>0</v>
      </c>
      <c r="Z534" s="1383">
        <f t="shared" si="527"/>
        <v>0</v>
      </c>
      <c r="AA534" s="1383">
        <f t="shared" si="528"/>
        <v>0</v>
      </c>
      <c r="AB534" s="1383">
        <f t="shared" si="529"/>
        <v>0</v>
      </c>
      <c r="AC534" s="5">
        <f t="shared" si="530"/>
        <v>141</v>
      </c>
      <c r="AD534" s="1383">
        <f t="shared" si="531"/>
        <v>0</v>
      </c>
      <c r="AE534" s="1383">
        <f t="shared" si="532"/>
        <v>0</v>
      </c>
      <c r="AF534" s="1305" t="e">
        <f t="shared" si="533"/>
        <v>#DIV/0!</v>
      </c>
      <c r="AG534" s="1305" t="e">
        <f t="shared" si="534"/>
        <v>#DIV/0!</v>
      </c>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row>
    <row r="535" spans="1:57" ht="14.25" customHeight="1">
      <c r="A535" s="1376">
        <v>44338</v>
      </c>
      <c r="B535" s="1301"/>
      <c r="C535" s="1302"/>
      <c r="D535" s="1376">
        <v>43973</v>
      </c>
      <c r="E535" s="1357"/>
      <c r="F535" s="5"/>
      <c r="G535" s="5"/>
      <c r="H535" s="1302"/>
      <c r="I535" s="1303"/>
      <c r="J535" s="1301"/>
      <c r="K535" s="1376"/>
      <c r="L535" s="1302"/>
      <c r="M535" s="1382">
        <f t="shared" si="523"/>
        <v>44339</v>
      </c>
      <c r="N535" s="1354">
        <f t="shared" si="520"/>
        <v>0</v>
      </c>
      <c r="O535" s="1383">
        <f t="shared" ref="O535:S535" si="1037">$AD535*O$27</f>
        <v>0</v>
      </c>
      <c r="P535" s="1383">
        <f t="shared" si="1037"/>
        <v>0</v>
      </c>
      <c r="Q535" s="1383">
        <f t="shared" si="1037"/>
        <v>0</v>
      </c>
      <c r="R535" s="1383">
        <f t="shared" si="1037"/>
        <v>0</v>
      </c>
      <c r="S535" s="1383">
        <f t="shared" si="1037"/>
        <v>0</v>
      </c>
      <c r="T535" s="1383">
        <f t="shared" ref="T535:X535" si="1038">$AE535*T$27</f>
        <v>0</v>
      </c>
      <c r="U535" s="1383">
        <f t="shared" si="1038"/>
        <v>0</v>
      </c>
      <c r="V535" s="1383">
        <f t="shared" si="1038"/>
        <v>0</v>
      </c>
      <c r="W535" s="1383">
        <f t="shared" si="1038"/>
        <v>0</v>
      </c>
      <c r="X535" s="1383">
        <f t="shared" si="1038"/>
        <v>0</v>
      </c>
      <c r="Y535" s="1383">
        <f t="shared" si="526"/>
        <v>0</v>
      </c>
      <c r="Z535" s="1383">
        <f t="shared" si="527"/>
        <v>0</v>
      </c>
      <c r="AA535" s="1383">
        <f t="shared" si="528"/>
        <v>0</v>
      </c>
      <c r="AB535" s="1383">
        <f t="shared" si="529"/>
        <v>0</v>
      </c>
      <c r="AC535" s="5">
        <f t="shared" si="530"/>
        <v>142</v>
      </c>
      <c r="AD535" s="1383">
        <f t="shared" si="531"/>
        <v>0</v>
      </c>
      <c r="AE535" s="1383">
        <f t="shared" si="532"/>
        <v>0</v>
      </c>
      <c r="AF535" s="1305" t="e">
        <f t="shared" si="533"/>
        <v>#DIV/0!</v>
      </c>
      <c r="AG535" s="1305" t="e">
        <f t="shared" si="534"/>
        <v>#DIV/0!</v>
      </c>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row>
    <row r="536" spans="1:57" ht="14.25" customHeight="1">
      <c r="A536" s="1376">
        <v>44339</v>
      </c>
      <c r="B536" s="1301"/>
      <c r="C536" s="1302"/>
      <c r="D536" s="1376">
        <v>43974</v>
      </c>
      <c r="E536" s="1357"/>
      <c r="F536" s="5"/>
      <c r="G536" s="5"/>
      <c r="H536" s="1302"/>
      <c r="I536" s="1303"/>
      <c r="J536" s="1301"/>
      <c r="K536" s="1376"/>
      <c r="L536" s="1302"/>
      <c r="M536" s="1382">
        <f t="shared" si="523"/>
        <v>44340</v>
      </c>
      <c r="N536" s="1354">
        <f t="shared" si="520"/>
        <v>0</v>
      </c>
      <c r="O536" s="1383">
        <f t="shared" ref="O536:S536" si="1039">$AD536*O$27</f>
        <v>0</v>
      </c>
      <c r="P536" s="1383">
        <f t="shared" si="1039"/>
        <v>0</v>
      </c>
      <c r="Q536" s="1383">
        <f t="shared" si="1039"/>
        <v>0</v>
      </c>
      <c r="R536" s="1383">
        <f t="shared" si="1039"/>
        <v>0</v>
      </c>
      <c r="S536" s="1383">
        <f t="shared" si="1039"/>
        <v>0</v>
      </c>
      <c r="T536" s="1383">
        <f t="shared" ref="T536:X536" si="1040">$AE536*T$27</f>
        <v>0</v>
      </c>
      <c r="U536" s="1383">
        <f t="shared" si="1040"/>
        <v>0</v>
      </c>
      <c r="V536" s="1383">
        <f t="shared" si="1040"/>
        <v>0</v>
      </c>
      <c r="W536" s="1383">
        <f t="shared" si="1040"/>
        <v>0</v>
      </c>
      <c r="X536" s="1383">
        <f t="shared" si="1040"/>
        <v>0</v>
      </c>
      <c r="Y536" s="1383">
        <f t="shared" si="526"/>
        <v>0</v>
      </c>
      <c r="Z536" s="1383">
        <f t="shared" si="527"/>
        <v>0</v>
      </c>
      <c r="AA536" s="1383">
        <f t="shared" si="528"/>
        <v>0</v>
      </c>
      <c r="AB536" s="1383">
        <f t="shared" si="529"/>
        <v>0</v>
      </c>
      <c r="AC536" s="5">
        <f t="shared" si="530"/>
        <v>143</v>
      </c>
      <c r="AD536" s="1383">
        <f t="shared" si="531"/>
        <v>0</v>
      </c>
      <c r="AE536" s="1383">
        <f t="shared" si="532"/>
        <v>0</v>
      </c>
      <c r="AF536" s="1305" t="e">
        <f t="shared" si="533"/>
        <v>#DIV/0!</v>
      </c>
      <c r="AG536" s="1305" t="e">
        <f t="shared" si="534"/>
        <v>#DIV/0!</v>
      </c>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row>
    <row r="537" spans="1:57" ht="14.25" customHeight="1">
      <c r="A537" s="1376">
        <v>44340</v>
      </c>
      <c r="B537" s="1301"/>
      <c r="C537" s="1302"/>
      <c r="D537" s="1376">
        <v>43975</v>
      </c>
      <c r="E537" s="1357"/>
      <c r="F537" s="5"/>
      <c r="G537" s="5"/>
      <c r="H537" s="1302"/>
      <c r="I537" s="1303"/>
      <c r="J537" s="1301"/>
      <c r="K537" s="1376"/>
      <c r="L537" s="1302"/>
      <c r="M537" s="1382">
        <f t="shared" si="523"/>
        <v>44341</v>
      </c>
      <c r="N537" s="1354">
        <f t="shared" ref="N537:N791" si="1041">VLOOKUP($M537,$A$27:$B$24073,2,TRUE)</f>
        <v>0</v>
      </c>
      <c r="O537" s="1383">
        <f t="shared" ref="O537:S537" si="1042">$AD537*O$27</f>
        <v>0</v>
      </c>
      <c r="P537" s="1383">
        <f t="shared" si="1042"/>
        <v>0</v>
      </c>
      <c r="Q537" s="1383">
        <f t="shared" si="1042"/>
        <v>0</v>
      </c>
      <c r="R537" s="1383">
        <f t="shared" si="1042"/>
        <v>0</v>
      </c>
      <c r="S537" s="1383">
        <f t="shared" si="1042"/>
        <v>0</v>
      </c>
      <c r="T537" s="1383">
        <f t="shared" ref="T537:X537" si="1043">$AE537*T$27</f>
        <v>0</v>
      </c>
      <c r="U537" s="1383">
        <f t="shared" si="1043"/>
        <v>0</v>
      </c>
      <c r="V537" s="1383">
        <f t="shared" si="1043"/>
        <v>0</v>
      </c>
      <c r="W537" s="1383">
        <f t="shared" si="1043"/>
        <v>0</v>
      </c>
      <c r="X537" s="1383">
        <f t="shared" si="1043"/>
        <v>0</v>
      </c>
      <c r="Y537" s="1383">
        <f t="shared" si="526"/>
        <v>0</v>
      </c>
      <c r="Z537" s="1383">
        <f t="shared" si="527"/>
        <v>0</v>
      </c>
      <c r="AA537" s="1383">
        <f t="shared" si="528"/>
        <v>0</v>
      </c>
      <c r="AB537" s="1383">
        <f t="shared" si="529"/>
        <v>0</v>
      </c>
      <c r="AC537" s="5">
        <f t="shared" si="530"/>
        <v>144</v>
      </c>
      <c r="AD537" s="1383">
        <f t="shared" si="531"/>
        <v>0</v>
      </c>
      <c r="AE537" s="1383">
        <f t="shared" si="532"/>
        <v>0</v>
      </c>
      <c r="AF537" s="1305" t="e">
        <f t="shared" si="533"/>
        <v>#DIV/0!</v>
      </c>
      <c r="AG537" s="1305" t="e">
        <f t="shared" si="534"/>
        <v>#DIV/0!</v>
      </c>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row>
    <row r="538" spans="1:57" ht="14.25" customHeight="1">
      <c r="A538" s="1376">
        <v>44341</v>
      </c>
      <c r="B538" s="1301"/>
      <c r="C538" s="1302"/>
      <c r="D538" s="1376">
        <v>43976</v>
      </c>
      <c r="E538" s="1357"/>
      <c r="F538" s="5"/>
      <c r="G538" s="5"/>
      <c r="H538" s="1302"/>
      <c r="I538" s="1303"/>
      <c r="J538" s="1301"/>
      <c r="K538" s="1376"/>
      <c r="L538" s="1302"/>
      <c r="M538" s="1382">
        <f t="shared" ref="M538:M792" si="1044">M537+1</f>
        <v>44342</v>
      </c>
      <c r="N538" s="1354">
        <f t="shared" si="1041"/>
        <v>0</v>
      </c>
      <c r="O538" s="1383">
        <f t="shared" ref="O538:S538" si="1045">$AD538*O$27</f>
        <v>0</v>
      </c>
      <c r="P538" s="1383">
        <f t="shared" si="1045"/>
        <v>0</v>
      </c>
      <c r="Q538" s="1383">
        <f t="shared" si="1045"/>
        <v>0</v>
      </c>
      <c r="R538" s="1383">
        <f t="shared" si="1045"/>
        <v>0</v>
      </c>
      <c r="S538" s="1383">
        <f t="shared" si="1045"/>
        <v>0</v>
      </c>
      <c r="T538" s="1383">
        <f t="shared" ref="T538:X538" si="1046">$AE538*T$27</f>
        <v>0</v>
      </c>
      <c r="U538" s="1383">
        <f t="shared" si="1046"/>
        <v>0</v>
      </c>
      <c r="V538" s="1383">
        <f t="shared" si="1046"/>
        <v>0</v>
      </c>
      <c r="W538" s="1383">
        <f t="shared" si="1046"/>
        <v>0</v>
      </c>
      <c r="X538" s="1383">
        <f t="shared" si="1046"/>
        <v>0</v>
      </c>
      <c r="Y538" s="1383">
        <f t="shared" ref="Y538:Y792" si="1047">VLOOKUP($M538,$I$3:$K$231,2)</f>
        <v>0</v>
      </c>
      <c r="Z538" s="1383">
        <f t="shared" ref="Z538:Z792" si="1048">VLOOKUP($M538+365,$I$3:$K$231,2)</f>
        <v>0</v>
      </c>
      <c r="AA538" s="1383">
        <f t="shared" ref="AA538:AA792" si="1049">VLOOKUP($M538,$I$3:$K$231,3)</f>
        <v>0</v>
      </c>
      <c r="AB538" s="1383">
        <f t="shared" ref="AB538:AB792" si="1050">VLOOKUP($M538+365,$I$3:$K$231,3)</f>
        <v>0</v>
      </c>
      <c r="AC538" s="5">
        <f t="shared" ref="AC538:AC792" si="1051">M538-DATE(YEAR(M538),1,1)</f>
        <v>145</v>
      </c>
      <c r="AD538" s="1383">
        <f t="shared" ref="AD538:AD792" si="1052">(Y538*(365-AC538)+Z538*AC538)/365</f>
        <v>0</v>
      </c>
      <c r="AE538" s="1383">
        <f t="shared" ref="AE538:AE792" si="1053">(AA538*(365-AC538)+AB538*AC538)/365</f>
        <v>0</v>
      </c>
      <c r="AF538" s="1305" t="e">
        <f t="shared" ref="AF538:AF792" si="1054">N538/AD538</f>
        <v>#DIV/0!</v>
      </c>
      <c r="AG538" s="1305" t="e">
        <f t="shared" ref="AG538:AG792" si="1055">N538/AE538</f>
        <v>#DIV/0!</v>
      </c>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row>
    <row r="539" spans="1:57" ht="14.25" customHeight="1">
      <c r="A539" s="1376">
        <v>44342</v>
      </c>
      <c r="B539" s="1301"/>
      <c r="C539" s="1302"/>
      <c r="D539" s="1376">
        <v>43977</v>
      </c>
      <c r="E539" s="1357"/>
      <c r="F539" s="5"/>
      <c r="G539" s="5"/>
      <c r="H539" s="1302"/>
      <c r="I539" s="1303"/>
      <c r="J539" s="1301"/>
      <c r="K539" s="1376"/>
      <c r="L539" s="1302"/>
      <c r="M539" s="1382">
        <f t="shared" si="1044"/>
        <v>44343</v>
      </c>
      <c r="N539" s="1354">
        <f t="shared" si="1041"/>
        <v>0</v>
      </c>
      <c r="O539" s="1383">
        <f t="shared" ref="O539:S539" si="1056">$AD539*O$27</f>
        <v>0</v>
      </c>
      <c r="P539" s="1383">
        <f t="shared" si="1056"/>
        <v>0</v>
      </c>
      <c r="Q539" s="1383">
        <f t="shared" si="1056"/>
        <v>0</v>
      </c>
      <c r="R539" s="1383">
        <f t="shared" si="1056"/>
        <v>0</v>
      </c>
      <c r="S539" s="1383">
        <f t="shared" si="1056"/>
        <v>0</v>
      </c>
      <c r="T539" s="1383">
        <f t="shared" ref="T539:X539" si="1057">$AE539*T$27</f>
        <v>0</v>
      </c>
      <c r="U539" s="1383">
        <f t="shared" si="1057"/>
        <v>0</v>
      </c>
      <c r="V539" s="1383">
        <f t="shared" si="1057"/>
        <v>0</v>
      </c>
      <c r="W539" s="1383">
        <f t="shared" si="1057"/>
        <v>0</v>
      </c>
      <c r="X539" s="1383">
        <f t="shared" si="1057"/>
        <v>0</v>
      </c>
      <c r="Y539" s="1383">
        <f t="shared" si="1047"/>
        <v>0</v>
      </c>
      <c r="Z539" s="1383">
        <f t="shared" si="1048"/>
        <v>0</v>
      </c>
      <c r="AA539" s="1383">
        <f t="shared" si="1049"/>
        <v>0</v>
      </c>
      <c r="AB539" s="1383">
        <f t="shared" si="1050"/>
        <v>0</v>
      </c>
      <c r="AC539" s="5">
        <f t="shared" si="1051"/>
        <v>146</v>
      </c>
      <c r="AD539" s="1383">
        <f t="shared" si="1052"/>
        <v>0</v>
      </c>
      <c r="AE539" s="1383">
        <f t="shared" si="1053"/>
        <v>0</v>
      </c>
      <c r="AF539" s="1305" t="e">
        <f t="shared" si="1054"/>
        <v>#DIV/0!</v>
      </c>
      <c r="AG539" s="1305" t="e">
        <f t="shared" si="1055"/>
        <v>#DIV/0!</v>
      </c>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row>
    <row r="540" spans="1:57" ht="14.25" customHeight="1">
      <c r="A540" s="1376">
        <v>44343</v>
      </c>
      <c r="B540" s="1301"/>
      <c r="C540" s="1302"/>
      <c r="D540" s="1376">
        <v>43978</v>
      </c>
      <c r="E540" s="1357"/>
      <c r="F540" s="5"/>
      <c r="G540" s="5"/>
      <c r="H540" s="1302"/>
      <c r="I540" s="1303"/>
      <c r="J540" s="1301"/>
      <c r="K540" s="1376"/>
      <c r="L540" s="1302"/>
      <c r="M540" s="1382">
        <f t="shared" si="1044"/>
        <v>44344</v>
      </c>
      <c r="N540" s="1354">
        <f t="shared" si="1041"/>
        <v>0</v>
      </c>
      <c r="O540" s="1383">
        <f t="shared" ref="O540:S540" si="1058">$AD540*O$27</f>
        <v>0</v>
      </c>
      <c r="P540" s="1383">
        <f t="shared" si="1058"/>
        <v>0</v>
      </c>
      <c r="Q540" s="1383">
        <f t="shared" si="1058"/>
        <v>0</v>
      </c>
      <c r="R540" s="1383">
        <f t="shared" si="1058"/>
        <v>0</v>
      </c>
      <c r="S540" s="1383">
        <f t="shared" si="1058"/>
        <v>0</v>
      </c>
      <c r="T540" s="1383">
        <f t="shared" ref="T540:X540" si="1059">$AE540*T$27</f>
        <v>0</v>
      </c>
      <c r="U540" s="1383">
        <f t="shared" si="1059"/>
        <v>0</v>
      </c>
      <c r="V540" s="1383">
        <f t="shared" si="1059"/>
        <v>0</v>
      </c>
      <c r="W540" s="1383">
        <f t="shared" si="1059"/>
        <v>0</v>
      </c>
      <c r="X540" s="1383">
        <f t="shared" si="1059"/>
        <v>0</v>
      </c>
      <c r="Y540" s="1383">
        <f t="shared" si="1047"/>
        <v>0</v>
      </c>
      <c r="Z540" s="1383">
        <f t="shared" si="1048"/>
        <v>0</v>
      </c>
      <c r="AA540" s="1383">
        <f t="shared" si="1049"/>
        <v>0</v>
      </c>
      <c r="AB540" s="1383">
        <f t="shared" si="1050"/>
        <v>0</v>
      </c>
      <c r="AC540" s="5">
        <f t="shared" si="1051"/>
        <v>147</v>
      </c>
      <c r="AD540" s="1383">
        <f t="shared" si="1052"/>
        <v>0</v>
      </c>
      <c r="AE540" s="1383">
        <f t="shared" si="1053"/>
        <v>0</v>
      </c>
      <c r="AF540" s="1305" t="e">
        <f t="shared" si="1054"/>
        <v>#DIV/0!</v>
      </c>
      <c r="AG540" s="1305" t="e">
        <f t="shared" si="1055"/>
        <v>#DIV/0!</v>
      </c>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row>
    <row r="541" spans="1:57" ht="14.25" customHeight="1">
      <c r="A541" s="1376">
        <v>44344</v>
      </c>
      <c r="B541" s="1301"/>
      <c r="C541" s="1302"/>
      <c r="D541" s="1376">
        <v>43979</v>
      </c>
      <c r="E541" s="1357"/>
      <c r="F541" s="5"/>
      <c r="G541" s="5"/>
      <c r="H541" s="1302"/>
      <c r="I541" s="1303"/>
      <c r="J541" s="1301"/>
      <c r="K541" s="1376"/>
      <c r="L541" s="1302"/>
      <c r="M541" s="1382">
        <f t="shared" si="1044"/>
        <v>44345</v>
      </c>
      <c r="N541" s="1354">
        <f t="shared" si="1041"/>
        <v>0</v>
      </c>
      <c r="O541" s="1383">
        <f t="shared" ref="O541:S541" si="1060">$AD541*O$27</f>
        <v>0</v>
      </c>
      <c r="P541" s="1383">
        <f t="shared" si="1060"/>
        <v>0</v>
      </c>
      <c r="Q541" s="1383">
        <f t="shared" si="1060"/>
        <v>0</v>
      </c>
      <c r="R541" s="1383">
        <f t="shared" si="1060"/>
        <v>0</v>
      </c>
      <c r="S541" s="1383">
        <f t="shared" si="1060"/>
        <v>0</v>
      </c>
      <c r="T541" s="1383">
        <f t="shared" ref="T541:X541" si="1061">$AE541*T$27</f>
        <v>0</v>
      </c>
      <c r="U541" s="1383">
        <f t="shared" si="1061"/>
        <v>0</v>
      </c>
      <c r="V541" s="1383">
        <f t="shared" si="1061"/>
        <v>0</v>
      </c>
      <c r="W541" s="1383">
        <f t="shared" si="1061"/>
        <v>0</v>
      </c>
      <c r="X541" s="1383">
        <f t="shared" si="1061"/>
        <v>0</v>
      </c>
      <c r="Y541" s="1383">
        <f t="shared" si="1047"/>
        <v>0</v>
      </c>
      <c r="Z541" s="1383">
        <f t="shared" si="1048"/>
        <v>0</v>
      </c>
      <c r="AA541" s="1383">
        <f t="shared" si="1049"/>
        <v>0</v>
      </c>
      <c r="AB541" s="1383">
        <f t="shared" si="1050"/>
        <v>0</v>
      </c>
      <c r="AC541" s="5">
        <f t="shared" si="1051"/>
        <v>148</v>
      </c>
      <c r="AD541" s="1383">
        <f t="shared" si="1052"/>
        <v>0</v>
      </c>
      <c r="AE541" s="1383">
        <f t="shared" si="1053"/>
        <v>0</v>
      </c>
      <c r="AF541" s="1305" t="e">
        <f t="shared" si="1054"/>
        <v>#DIV/0!</v>
      </c>
      <c r="AG541" s="1305" t="e">
        <f t="shared" si="1055"/>
        <v>#DIV/0!</v>
      </c>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row>
    <row r="542" spans="1:57" ht="14.25" customHeight="1">
      <c r="A542" s="1376">
        <v>44345</v>
      </c>
      <c r="B542" s="1301"/>
      <c r="C542" s="1302"/>
      <c r="D542" s="1376">
        <v>43980</v>
      </c>
      <c r="E542" s="1357"/>
      <c r="F542" s="5"/>
      <c r="G542" s="5"/>
      <c r="H542" s="1302"/>
      <c r="I542" s="1303"/>
      <c r="J542" s="1301"/>
      <c r="K542" s="1376"/>
      <c r="L542" s="1302"/>
      <c r="M542" s="1382">
        <f t="shared" si="1044"/>
        <v>44346</v>
      </c>
      <c r="N542" s="1354">
        <f t="shared" si="1041"/>
        <v>0</v>
      </c>
      <c r="O542" s="1383">
        <f t="shared" ref="O542:S542" si="1062">$AD542*O$27</f>
        <v>0</v>
      </c>
      <c r="P542" s="1383">
        <f t="shared" si="1062"/>
        <v>0</v>
      </c>
      <c r="Q542" s="1383">
        <f t="shared" si="1062"/>
        <v>0</v>
      </c>
      <c r="R542" s="1383">
        <f t="shared" si="1062"/>
        <v>0</v>
      </c>
      <c r="S542" s="1383">
        <f t="shared" si="1062"/>
        <v>0</v>
      </c>
      <c r="T542" s="1383">
        <f t="shared" ref="T542:X542" si="1063">$AE542*T$27</f>
        <v>0</v>
      </c>
      <c r="U542" s="1383">
        <f t="shared" si="1063"/>
        <v>0</v>
      </c>
      <c r="V542" s="1383">
        <f t="shared" si="1063"/>
        <v>0</v>
      </c>
      <c r="W542" s="1383">
        <f t="shared" si="1063"/>
        <v>0</v>
      </c>
      <c r="X542" s="1383">
        <f t="shared" si="1063"/>
        <v>0</v>
      </c>
      <c r="Y542" s="1383">
        <f t="shared" si="1047"/>
        <v>0</v>
      </c>
      <c r="Z542" s="1383">
        <f t="shared" si="1048"/>
        <v>0</v>
      </c>
      <c r="AA542" s="1383">
        <f t="shared" si="1049"/>
        <v>0</v>
      </c>
      <c r="AB542" s="1383">
        <f t="shared" si="1050"/>
        <v>0</v>
      </c>
      <c r="AC542" s="5">
        <f t="shared" si="1051"/>
        <v>149</v>
      </c>
      <c r="AD542" s="1383">
        <f t="shared" si="1052"/>
        <v>0</v>
      </c>
      <c r="AE542" s="1383">
        <f t="shared" si="1053"/>
        <v>0</v>
      </c>
      <c r="AF542" s="1305" t="e">
        <f t="shared" si="1054"/>
        <v>#DIV/0!</v>
      </c>
      <c r="AG542" s="1305" t="e">
        <f t="shared" si="1055"/>
        <v>#DIV/0!</v>
      </c>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row>
    <row r="543" spans="1:57" ht="14.25" customHeight="1">
      <c r="A543" s="1376">
        <v>44346</v>
      </c>
      <c r="B543" s="1301"/>
      <c r="C543" s="1302"/>
      <c r="D543" s="1376">
        <v>43981</v>
      </c>
      <c r="E543" s="1357"/>
      <c r="F543" s="5"/>
      <c r="G543" s="5"/>
      <c r="H543" s="1302"/>
      <c r="I543" s="1303"/>
      <c r="J543" s="1301"/>
      <c r="K543" s="1376"/>
      <c r="L543" s="1302"/>
      <c r="M543" s="1382">
        <f t="shared" si="1044"/>
        <v>44347</v>
      </c>
      <c r="N543" s="1354">
        <f t="shared" si="1041"/>
        <v>0</v>
      </c>
      <c r="O543" s="1383">
        <f t="shared" ref="O543:S543" si="1064">$AD543*O$27</f>
        <v>0</v>
      </c>
      <c r="P543" s="1383">
        <f t="shared" si="1064"/>
        <v>0</v>
      </c>
      <c r="Q543" s="1383">
        <f t="shared" si="1064"/>
        <v>0</v>
      </c>
      <c r="R543" s="1383">
        <f t="shared" si="1064"/>
        <v>0</v>
      </c>
      <c r="S543" s="1383">
        <f t="shared" si="1064"/>
        <v>0</v>
      </c>
      <c r="T543" s="1383">
        <f t="shared" ref="T543:X543" si="1065">$AE543*T$27</f>
        <v>0</v>
      </c>
      <c r="U543" s="1383">
        <f t="shared" si="1065"/>
        <v>0</v>
      </c>
      <c r="V543" s="1383">
        <f t="shared" si="1065"/>
        <v>0</v>
      </c>
      <c r="W543" s="1383">
        <f t="shared" si="1065"/>
        <v>0</v>
      </c>
      <c r="X543" s="1383">
        <f t="shared" si="1065"/>
        <v>0</v>
      </c>
      <c r="Y543" s="1383">
        <f t="shared" si="1047"/>
        <v>0</v>
      </c>
      <c r="Z543" s="1383">
        <f t="shared" si="1048"/>
        <v>0</v>
      </c>
      <c r="AA543" s="1383">
        <f t="shared" si="1049"/>
        <v>0</v>
      </c>
      <c r="AB543" s="1383">
        <f t="shared" si="1050"/>
        <v>0</v>
      </c>
      <c r="AC543" s="5">
        <f t="shared" si="1051"/>
        <v>150</v>
      </c>
      <c r="AD543" s="1383">
        <f t="shared" si="1052"/>
        <v>0</v>
      </c>
      <c r="AE543" s="1383">
        <f t="shared" si="1053"/>
        <v>0</v>
      </c>
      <c r="AF543" s="1305" t="e">
        <f t="shared" si="1054"/>
        <v>#DIV/0!</v>
      </c>
      <c r="AG543" s="1305" t="e">
        <f t="shared" si="1055"/>
        <v>#DIV/0!</v>
      </c>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row>
    <row r="544" spans="1:57" ht="14.25" customHeight="1">
      <c r="A544" s="1376">
        <v>44347</v>
      </c>
      <c r="B544" s="1301"/>
      <c r="C544" s="1302"/>
      <c r="D544" s="1376">
        <v>43982</v>
      </c>
      <c r="E544" s="1357"/>
      <c r="F544" s="5"/>
      <c r="G544" s="5"/>
      <c r="H544" s="1302"/>
      <c r="I544" s="1303"/>
      <c r="J544" s="1301"/>
      <c r="K544" s="1376"/>
      <c r="L544" s="1302"/>
      <c r="M544" s="1382">
        <f t="shared" si="1044"/>
        <v>44348</v>
      </c>
      <c r="N544" s="1354">
        <f t="shared" si="1041"/>
        <v>0</v>
      </c>
      <c r="O544" s="1383">
        <f t="shared" ref="O544:S544" si="1066">$AD544*O$27</f>
        <v>0</v>
      </c>
      <c r="P544" s="1383">
        <f t="shared" si="1066"/>
        <v>0</v>
      </c>
      <c r="Q544" s="1383">
        <f t="shared" si="1066"/>
        <v>0</v>
      </c>
      <c r="R544" s="1383">
        <f t="shared" si="1066"/>
        <v>0</v>
      </c>
      <c r="S544" s="1383">
        <f t="shared" si="1066"/>
        <v>0</v>
      </c>
      <c r="T544" s="1383">
        <f t="shared" ref="T544:X544" si="1067">$AE544*T$27</f>
        <v>0</v>
      </c>
      <c r="U544" s="1383">
        <f t="shared" si="1067"/>
        <v>0</v>
      </c>
      <c r="V544" s="1383">
        <f t="shared" si="1067"/>
        <v>0</v>
      </c>
      <c r="W544" s="1383">
        <f t="shared" si="1067"/>
        <v>0</v>
      </c>
      <c r="X544" s="1383">
        <f t="shared" si="1067"/>
        <v>0</v>
      </c>
      <c r="Y544" s="1383">
        <f t="shared" si="1047"/>
        <v>0</v>
      </c>
      <c r="Z544" s="1383">
        <f t="shared" si="1048"/>
        <v>0</v>
      </c>
      <c r="AA544" s="1383">
        <f t="shared" si="1049"/>
        <v>0</v>
      </c>
      <c r="AB544" s="1383">
        <f t="shared" si="1050"/>
        <v>0</v>
      </c>
      <c r="AC544" s="5">
        <f t="shared" si="1051"/>
        <v>151</v>
      </c>
      <c r="AD544" s="1383">
        <f t="shared" si="1052"/>
        <v>0</v>
      </c>
      <c r="AE544" s="1383">
        <f t="shared" si="1053"/>
        <v>0</v>
      </c>
      <c r="AF544" s="1305" t="e">
        <f t="shared" si="1054"/>
        <v>#DIV/0!</v>
      </c>
      <c r="AG544" s="1305" t="e">
        <f t="shared" si="1055"/>
        <v>#DIV/0!</v>
      </c>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row>
    <row r="545" spans="1:57" ht="14.25" customHeight="1">
      <c r="A545" s="1376">
        <v>44348</v>
      </c>
      <c r="B545" s="1301"/>
      <c r="C545" s="1302"/>
      <c r="D545" s="1376">
        <v>43983</v>
      </c>
      <c r="E545" s="1357"/>
      <c r="F545" s="5"/>
      <c r="G545" s="5"/>
      <c r="H545" s="1302"/>
      <c r="I545" s="1303"/>
      <c r="J545" s="1301"/>
      <c r="K545" s="1376"/>
      <c r="L545" s="1302"/>
      <c r="M545" s="1382">
        <f t="shared" si="1044"/>
        <v>44349</v>
      </c>
      <c r="N545" s="1354">
        <f t="shared" si="1041"/>
        <v>0</v>
      </c>
      <c r="O545" s="1383">
        <f t="shared" ref="O545:S545" si="1068">$AD545*O$27</f>
        <v>0</v>
      </c>
      <c r="P545" s="1383">
        <f t="shared" si="1068"/>
        <v>0</v>
      </c>
      <c r="Q545" s="1383">
        <f t="shared" si="1068"/>
        <v>0</v>
      </c>
      <c r="R545" s="1383">
        <f t="shared" si="1068"/>
        <v>0</v>
      </c>
      <c r="S545" s="1383">
        <f t="shared" si="1068"/>
        <v>0</v>
      </c>
      <c r="T545" s="1383">
        <f t="shared" ref="T545:X545" si="1069">$AE545*T$27</f>
        <v>0</v>
      </c>
      <c r="U545" s="1383">
        <f t="shared" si="1069"/>
        <v>0</v>
      </c>
      <c r="V545" s="1383">
        <f t="shared" si="1069"/>
        <v>0</v>
      </c>
      <c r="W545" s="1383">
        <f t="shared" si="1069"/>
        <v>0</v>
      </c>
      <c r="X545" s="1383">
        <f t="shared" si="1069"/>
        <v>0</v>
      </c>
      <c r="Y545" s="1383">
        <f t="shared" si="1047"/>
        <v>0</v>
      </c>
      <c r="Z545" s="1383">
        <f t="shared" si="1048"/>
        <v>0</v>
      </c>
      <c r="AA545" s="1383">
        <f t="shared" si="1049"/>
        <v>0</v>
      </c>
      <c r="AB545" s="1383">
        <f t="shared" si="1050"/>
        <v>0</v>
      </c>
      <c r="AC545" s="5">
        <f t="shared" si="1051"/>
        <v>152</v>
      </c>
      <c r="AD545" s="1383">
        <f t="shared" si="1052"/>
        <v>0</v>
      </c>
      <c r="AE545" s="1383">
        <f t="shared" si="1053"/>
        <v>0</v>
      </c>
      <c r="AF545" s="1305" t="e">
        <f t="shared" si="1054"/>
        <v>#DIV/0!</v>
      </c>
      <c r="AG545" s="1305" t="e">
        <f t="shared" si="1055"/>
        <v>#DIV/0!</v>
      </c>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row>
    <row r="546" spans="1:57" ht="14.25" customHeight="1">
      <c r="A546" s="1376">
        <v>44349</v>
      </c>
      <c r="B546" s="1301"/>
      <c r="C546" s="1302"/>
      <c r="D546" s="1376">
        <v>43984</v>
      </c>
      <c r="E546" s="1357"/>
      <c r="F546" s="5"/>
      <c r="G546" s="5"/>
      <c r="H546" s="1302"/>
      <c r="I546" s="1303"/>
      <c r="J546" s="1301"/>
      <c r="K546" s="1376"/>
      <c r="L546" s="1302"/>
      <c r="M546" s="1382">
        <f t="shared" si="1044"/>
        <v>44350</v>
      </c>
      <c r="N546" s="1354">
        <f t="shared" si="1041"/>
        <v>0</v>
      </c>
      <c r="O546" s="1383">
        <f t="shared" ref="O546:S546" si="1070">$AD546*O$27</f>
        <v>0</v>
      </c>
      <c r="P546" s="1383">
        <f t="shared" si="1070"/>
        <v>0</v>
      </c>
      <c r="Q546" s="1383">
        <f t="shared" si="1070"/>
        <v>0</v>
      </c>
      <c r="R546" s="1383">
        <f t="shared" si="1070"/>
        <v>0</v>
      </c>
      <c r="S546" s="1383">
        <f t="shared" si="1070"/>
        <v>0</v>
      </c>
      <c r="T546" s="1383">
        <f t="shared" ref="T546:X546" si="1071">$AE546*T$27</f>
        <v>0</v>
      </c>
      <c r="U546" s="1383">
        <f t="shared" si="1071"/>
        <v>0</v>
      </c>
      <c r="V546" s="1383">
        <f t="shared" si="1071"/>
        <v>0</v>
      </c>
      <c r="W546" s="1383">
        <f t="shared" si="1071"/>
        <v>0</v>
      </c>
      <c r="X546" s="1383">
        <f t="shared" si="1071"/>
        <v>0</v>
      </c>
      <c r="Y546" s="1383">
        <f t="shared" si="1047"/>
        <v>0</v>
      </c>
      <c r="Z546" s="1383">
        <f t="shared" si="1048"/>
        <v>0</v>
      </c>
      <c r="AA546" s="1383">
        <f t="shared" si="1049"/>
        <v>0</v>
      </c>
      <c r="AB546" s="1383">
        <f t="shared" si="1050"/>
        <v>0</v>
      </c>
      <c r="AC546" s="5">
        <f t="shared" si="1051"/>
        <v>153</v>
      </c>
      <c r="AD546" s="1383">
        <f t="shared" si="1052"/>
        <v>0</v>
      </c>
      <c r="AE546" s="1383">
        <f t="shared" si="1053"/>
        <v>0</v>
      </c>
      <c r="AF546" s="1305" t="e">
        <f t="shared" si="1054"/>
        <v>#DIV/0!</v>
      </c>
      <c r="AG546" s="1305" t="e">
        <f t="shared" si="1055"/>
        <v>#DIV/0!</v>
      </c>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row>
    <row r="547" spans="1:57" ht="14.25" customHeight="1">
      <c r="A547" s="1376">
        <v>44350</v>
      </c>
      <c r="B547" s="1301"/>
      <c r="C547" s="1302"/>
      <c r="D547" s="1376">
        <v>43985</v>
      </c>
      <c r="E547" s="1357"/>
      <c r="F547" s="5"/>
      <c r="G547" s="5"/>
      <c r="H547" s="1302"/>
      <c r="I547" s="1303"/>
      <c r="J547" s="1301"/>
      <c r="K547" s="1376"/>
      <c r="L547" s="1302"/>
      <c r="M547" s="1382">
        <f t="shared" si="1044"/>
        <v>44351</v>
      </c>
      <c r="N547" s="1354">
        <f t="shared" si="1041"/>
        <v>0</v>
      </c>
      <c r="O547" s="1383">
        <f t="shared" ref="O547:S547" si="1072">$AD547*O$27</f>
        <v>0</v>
      </c>
      <c r="P547" s="1383">
        <f t="shared" si="1072"/>
        <v>0</v>
      </c>
      <c r="Q547" s="1383">
        <f t="shared" si="1072"/>
        <v>0</v>
      </c>
      <c r="R547" s="1383">
        <f t="shared" si="1072"/>
        <v>0</v>
      </c>
      <c r="S547" s="1383">
        <f t="shared" si="1072"/>
        <v>0</v>
      </c>
      <c r="T547" s="1383">
        <f t="shared" ref="T547:X547" si="1073">$AE547*T$27</f>
        <v>0</v>
      </c>
      <c r="U547" s="1383">
        <f t="shared" si="1073"/>
        <v>0</v>
      </c>
      <c r="V547" s="1383">
        <f t="shared" si="1073"/>
        <v>0</v>
      </c>
      <c r="W547" s="1383">
        <f t="shared" si="1073"/>
        <v>0</v>
      </c>
      <c r="X547" s="1383">
        <f t="shared" si="1073"/>
        <v>0</v>
      </c>
      <c r="Y547" s="1383">
        <f t="shared" si="1047"/>
        <v>0</v>
      </c>
      <c r="Z547" s="1383">
        <f t="shared" si="1048"/>
        <v>0</v>
      </c>
      <c r="AA547" s="1383">
        <f t="shared" si="1049"/>
        <v>0</v>
      </c>
      <c r="AB547" s="1383">
        <f t="shared" si="1050"/>
        <v>0</v>
      </c>
      <c r="AC547" s="5">
        <f t="shared" si="1051"/>
        <v>154</v>
      </c>
      <c r="AD547" s="1383">
        <f t="shared" si="1052"/>
        <v>0</v>
      </c>
      <c r="AE547" s="1383">
        <f t="shared" si="1053"/>
        <v>0</v>
      </c>
      <c r="AF547" s="1305" t="e">
        <f t="shared" si="1054"/>
        <v>#DIV/0!</v>
      </c>
      <c r="AG547" s="1305" t="e">
        <f t="shared" si="1055"/>
        <v>#DIV/0!</v>
      </c>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row>
    <row r="548" spans="1:57" ht="14.25" customHeight="1">
      <c r="A548" s="1376">
        <v>44351</v>
      </c>
      <c r="B548" s="1301"/>
      <c r="C548" s="1302"/>
      <c r="D548" s="1376">
        <v>43986</v>
      </c>
      <c r="E548" s="1357"/>
      <c r="F548" s="5"/>
      <c r="G548" s="5"/>
      <c r="H548" s="1302"/>
      <c r="I548" s="1303"/>
      <c r="J548" s="1301"/>
      <c r="K548" s="1376"/>
      <c r="L548" s="1302"/>
      <c r="M548" s="1382">
        <f t="shared" si="1044"/>
        <v>44352</v>
      </c>
      <c r="N548" s="1354">
        <f t="shared" si="1041"/>
        <v>0</v>
      </c>
      <c r="O548" s="1383">
        <f t="shared" ref="O548:S548" si="1074">$AD548*O$27</f>
        <v>0</v>
      </c>
      <c r="P548" s="1383">
        <f t="shared" si="1074"/>
        <v>0</v>
      </c>
      <c r="Q548" s="1383">
        <f t="shared" si="1074"/>
        <v>0</v>
      </c>
      <c r="R548" s="1383">
        <f t="shared" si="1074"/>
        <v>0</v>
      </c>
      <c r="S548" s="1383">
        <f t="shared" si="1074"/>
        <v>0</v>
      </c>
      <c r="T548" s="1383">
        <f t="shared" ref="T548:X548" si="1075">$AE548*T$27</f>
        <v>0</v>
      </c>
      <c r="U548" s="1383">
        <f t="shared" si="1075"/>
        <v>0</v>
      </c>
      <c r="V548" s="1383">
        <f t="shared" si="1075"/>
        <v>0</v>
      </c>
      <c r="W548" s="1383">
        <f t="shared" si="1075"/>
        <v>0</v>
      </c>
      <c r="X548" s="1383">
        <f t="shared" si="1075"/>
        <v>0</v>
      </c>
      <c r="Y548" s="1383">
        <f t="shared" si="1047"/>
        <v>0</v>
      </c>
      <c r="Z548" s="1383">
        <f t="shared" si="1048"/>
        <v>0</v>
      </c>
      <c r="AA548" s="1383">
        <f t="shared" si="1049"/>
        <v>0</v>
      </c>
      <c r="AB548" s="1383">
        <f t="shared" si="1050"/>
        <v>0</v>
      </c>
      <c r="AC548" s="5">
        <f t="shared" si="1051"/>
        <v>155</v>
      </c>
      <c r="AD548" s="1383">
        <f t="shared" si="1052"/>
        <v>0</v>
      </c>
      <c r="AE548" s="1383">
        <f t="shared" si="1053"/>
        <v>0</v>
      </c>
      <c r="AF548" s="1305" t="e">
        <f t="shared" si="1054"/>
        <v>#DIV/0!</v>
      </c>
      <c r="AG548" s="1305" t="e">
        <f t="shared" si="1055"/>
        <v>#DIV/0!</v>
      </c>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row>
    <row r="549" spans="1:57" ht="14.25" customHeight="1">
      <c r="A549" s="1376">
        <v>44352</v>
      </c>
      <c r="B549" s="1301"/>
      <c r="C549" s="1302"/>
      <c r="D549" s="1376">
        <v>43987</v>
      </c>
      <c r="E549" s="1357"/>
      <c r="F549" s="5"/>
      <c r="G549" s="5"/>
      <c r="H549" s="1302"/>
      <c r="I549" s="1303"/>
      <c r="J549" s="1301"/>
      <c r="K549" s="1376"/>
      <c r="L549" s="1302"/>
      <c r="M549" s="1382">
        <f t="shared" si="1044"/>
        <v>44353</v>
      </c>
      <c r="N549" s="1354">
        <f t="shared" si="1041"/>
        <v>0</v>
      </c>
      <c r="O549" s="1383">
        <f t="shared" ref="O549:S549" si="1076">$AD549*O$27</f>
        <v>0</v>
      </c>
      <c r="P549" s="1383">
        <f t="shared" si="1076"/>
        <v>0</v>
      </c>
      <c r="Q549" s="1383">
        <f t="shared" si="1076"/>
        <v>0</v>
      </c>
      <c r="R549" s="1383">
        <f t="shared" si="1076"/>
        <v>0</v>
      </c>
      <c r="S549" s="1383">
        <f t="shared" si="1076"/>
        <v>0</v>
      </c>
      <c r="T549" s="1383">
        <f t="shared" ref="T549:X549" si="1077">$AE549*T$27</f>
        <v>0</v>
      </c>
      <c r="U549" s="1383">
        <f t="shared" si="1077"/>
        <v>0</v>
      </c>
      <c r="V549" s="1383">
        <f t="shared" si="1077"/>
        <v>0</v>
      </c>
      <c r="W549" s="1383">
        <f t="shared" si="1077"/>
        <v>0</v>
      </c>
      <c r="X549" s="1383">
        <f t="shared" si="1077"/>
        <v>0</v>
      </c>
      <c r="Y549" s="1383">
        <f t="shared" si="1047"/>
        <v>0</v>
      </c>
      <c r="Z549" s="1383">
        <f t="shared" si="1048"/>
        <v>0</v>
      </c>
      <c r="AA549" s="1383">
        <f t="shared" si="1049"/>
        <v>0</v>
      </c>
      <c r="AB549" s="1383">
        <f t="shared" si="1050"/>
        <v>0</v>
      </c>
      <c r="AC549" s="5">
        <f t="shared" si="1051"/>
        <v>156</v>
      </c>
      <c r="AD549" s="1383">
        <f t="shared" si="1052"/>
        <v>0</v>
      </c>
      <c r="AE549" s="1383">
        <f t="shared" si="1053"/>
        <v>0</v>
      </c>
      <c r="AF549" s="1305" t="e">
        <f t="shared" si="1054"/>
        <v>#DIV/0!</v>
      </c>
      <c r="AG549" s="1305" t="e">
        <f t="shared" si="1055"/>
        <v>#DIV/0!</v>
      </c>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row>
    <row r="550" spans="1:57" ht="14.25" customHeight="1">
      <c r="A550" s="1376">
        <v>44353</v>
      </c>
      <c r="B550" s="1301"/>
      <c r="C550" s="1302"/>
      <c r="D550" s="1376">
        <v>43988</v>
      </c>
      <c r="E550" s="1357"/>
      <c r="F550" s="5"/>
      <c r="G550" s="5"/>
      <c r="H550" s="1302"/>
      <c r="I550" s="1303"/>
      <c r="J550" s="1301"/>
      <c r="K550" s="1376"/>
      <c r="L550" s="1302"/>
      <c r="M550" s="1382">
        <f t="shared" si="1044"/>
        <v>44354</v>
      </c>
      <c r="N550" s="1354">
        <f t="shared" si="1041"/>
        <v>0</v>
      </c>
      <c r="O550" s="1383">
        <f t="shared" ref="O550:S550" si="1078">$AD550*O$27</f>
        <v>0</v>
      </c>
      <c r="P550" s="1383">
        <f t="shared" si="1078"/>
        <v>0</v>
      </c>
      <c r="Q550" s="1383">
        <f t="shared" si="1078"/>
        <v>0</v>
      </c>
      <c r="R550" s="1383">
        <f t="shared" si="1078"/>
        <v>0</v>
      </c>
      <c r="S550" s="1383">
        <f t="shared" si="1078"/>
        <v>0</v>
      </c>
      <c r="T550" s="1383">
        <f t="shared" ref="T550:X550" si="1079">$AE550*T$27</f>
        <v>0</v>
      </c>
      <c r="U550" s="1383">
        <f t="shared" si="1079"/>
        <v>0</v>
      </c>
      <c r="V550" s="1383">
        <f t="shared" si="1079"/>
        <v>0</v>
      </c>
      <c r="W550" s="1383">
        <f t="shared" si="1079"/>
        <v>0</v>
      </c>
      <c r="X550" s="1383">
        <f t="shared" si="1079"/>
        <v>0</v>
      </c>
      <c r="Y550" s="1383">
        <f t="shared" si="1047"/>
        <v>0</v>
      </c>
      <c r="Z550" s="1383">
        <f t="shared" si="1048"/>
        <v>0</v>
      </c>
      <c r="AA550" s="1383">
        <f t="shared" si="1049"/>
        <v>0</v>
      </c>
      <c r="AB550" s="1383">
        <f t="shared" si="1050"/>
        <v>0</v>
      </c>
      <c r="AC550" s="5">
        <f t="shared" si="1051"/>
        <v>157</v>
      </c>
      <c r="AD550" s="1383">
        <f t="shared" si="1052"/>
        <v>0</v>
      </c>
      <c r="AE550" s="1383">
        <f t="shared" si="1053"/>
        <v>0</v>
      </c>
      <c r="AF550" s="1305" t="e">
        <f t="shared" si="1054"/>
        <v>#DIV/0!</v>
      </c>
      <c r="AG550" s="1305" t="e">
        <f t="shared" si="1055"/>
        <v>#DIV/0!</v>
      </c>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row>
    <row r="551" spans="1:57" ht="14.25" customHeight="1">
      <c r="A551" s="1376">
        <v>44354</v>
      </c>
      <c r="B551" s="1301"/>
      <c r="C551" s="1302"/>
      <c r="D551" s="1376">
        <v>43989</v>
      </c>
      <c r="E551" s="1357"/>
      <c r="F551" s="5"/>
      <c r="G551" s="5"/>
      <c r="H551" s="1302"/>
      <c r="I551" s="1303"/>
      <c r="J551" s="1301"/>
      <c r="K551" s="1376"/>
      <c r="L551" s="1302"/>
      <c r="M551" s="1382">
        <f t="shared" si="1044"/>
        <v>44355</v>
      </c>
      <c r="N551" s="1354">
        <f t="shared" si="1041"/>
        <v>0</v>
      </c>
      <c r="O551" s="1383">
        <f t="shared" ref="O551:S551" si="1080">$AD551*O$27</f>
        <v>0</v>
      </c>
      <c r="P551" s="1383">
        <f t="shared" si="1080"/>
        <v>0</v>
      </c>
      <c r="Q551" s="1383">
        <f t="shared" si="1080"/>
        <v>0</v>
      </c>
      <c r="R551" s="1383">
        <f t="shared" si="1080"/>
        <v>0</v>
      </c>
      <c r="S551" s="1383">
        <f t="shared" si="1080"/>
        <v>0</v>
      </c>
      <c r="T551" s="1383">
        <f t="shared" ref="T551:X551" si="1081">$AE551*T$27</f>
        <v>0</v>
      </c>
      <c r="U551" s="1383">
        <f t="shared" si="1081"/>
        <v>0</v>
      </c>
      <c r="V551" s="1383">
        <f t="shared" si="1081"/>
        <v>0</v>
      </c>
      <c r="W551" s="1383">
        <f t="shared" si="1081"/>
        <v>0</v>
      </c>
      <c r="X551" s="1383">
        <f t="shared" si="1081"/>
        <v>0</v>
      </c>
      <c r="Y551" s="1383">
        <f t="shared" si="1047"/>
        <v>0</v>
      </c>
      <c r="Z551" s="1383">
        <f t="shared" si="1048"/>
        <v>0</v>
      </c>
      <c r="AA551" s="1383">
        <f t="shared" si="1049"/>
        <v>0</v>
      </c>
      <c r="AB551" s="1383">
        <f t="shared" si="1050"/>
        <v>0</v>
      </c>
      <c r="AC551" s="5">
        <f t="shared" si="1051"/>
        <v>158</v>
      </c>
      <c r="AD551" s="1383">
        <f t="shared" si="1052"/>
        <v>0</v>
      </c>
      <c r="AE551" s="1383">
        <f t="shared" si="1053"/>
        <v>0</v>
      </c>
      <c r="AF551" s="1305" t="e">
        <f t="shared" si="1054"/>
        <v>#DIV/0!</v>
      </c>
      <c r="AG551" s="1305" t="e">
        <f t="shared" si="1055"/>
        <v>#DIV/0!</v>
      </c>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row>
    <row r="552" spans="1:57" ht="14.25" customHeight="1">
      <c r="A552" s="1376">
        <v>44355</v>
      </c>
      <c r="B552" s="1301"/>
      <c r="C552" s="1302"/>
      <c r="D552" s="1376">
        <v>43990</v>
      </c>
      <c r="E552" s="1357"/>
      <c r="F552" s="5"/>
      <c r="G552" s="5"/>
      <c r="H552" s="1302"/>
      <c r="I552" s="1303"/>
      <c r="J552" s="1301"/>
      <c r="K552" s="1376"/>
      <c r="L552" s="1302"/>
      <c r="M552" s="1382">
        <f t="shared" si="1044"/>
        <v>44356</v>
      </c>
      <c r="N552" s="1354">
        <f t="shared" si="1041"/>
        <v>0</v>
      </c>
      <c r="O552" s="1383">
        <f t="shared" ref="O552:S552" si="1082">$AD552*O$27</f>
        <v>0</v>
      </c>
      <c r="P552" s="1383">
        <f t="shared" si="1082"/>
        <v>0</v>
      </c>
      <c r="Q552" s="1383">
        <f t="shared" si="1082"/>
        <v>0</v>
      </c>
      <c r="R552" s="1383">
        <f t="shared" si="1082"/>
        <v>0</v>
      </c>
      <c r="S552" s="1383">
        <f t="shared" si="1082"/>
        <v>0</v>
      </c>
      <c r="T552" s="1383">
        <f t="shared" ref="T552:X552" si="1083">$AE552*T$27</f>
        <v>0</v>
      </c>
      <c r="U552" s="1383">
        <f t="shared" si="1083"/>
        <v>0</v>
      </c>
      <c r="V552" s="1383">
        <f t="shared" si="1083"/>
        <v>0</v>
      </c>
      <c r="W552" s="1383">
        <f t="shared" si="1083"/>
        <v>0</v>
      </c>
      <c r="X552" s="1383">
        <f t="shared" si="1083"/>
        <v>0</v>
      </c>
      <c r="Y552" s="1383">
        <f t="shared" si="1047"/>
        <v>0</v>
      </c>
      <c r="Z552" s="1383">
        <f t="shared" si="1048"/>
        <v>0</v>
      </c>
      <c r="AA552" s="1383">
        <f t="shared" si="1049"/>
        <v>0</v>
      </c>
      <c r="AB552" s="1383">
        <f t="shared" si="1050"/>
        <v>0</v>
      </c>
      <c r="AC552" s="5">
        <f t="shared" si="1051"/>
        <v>159</v>
      </c>
      <c r="AD552" s="1383">
        <f t="shared" si="1052"/>
        <v>0</v>
      </c>
      <c r="AE552" s="1383">
        <f t="shared" si="1053"/>
        <v>0</v>
      </c>
      <c r="AF552" s="1305" t="e">
        <f t="shared" si="1054"/>
        <v>#DIV/0!</v>
      </c>
      <c r="AG552" s="1305" t="e">
        <f t="shared" si="1055"/>
        <v>#DIV/0!</v>
      </c>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row>
    <row r="553" spans="1:57" ht="14.25" customHeight="1">
      <c r="A553" s="1376">
        <v>44356</v>
      </c>
      <c r="B553" s="1301"/>
      <c r="C553" s="1302"/>
      <c r="D553" s="1376">
        <v>43991</v>
      </c>
      <c r="E553" s="1357"/>
      <c r="F553" s="5"/>
      <c r="G553" s="5"/>
      <c r="H553" s="1302"/>
      <c r="I553" s="1303"/>
      <c r="J553" s="1301"/>
      <c r="K553" s="1376"/>
      <c r="L553" s="1302"/>
      <c r="M553" s="1382">
        <f t="shared" si="1044"/>
        <v>44357</v>
      </c>
      <c r="N553" s="1354">
        <f t="shared" si="1041"/>
        <v>0</v>
      </c>
      <c r="O553" s="1383">
        <f t="shared" ref="O553:S553" si="1084">$AD553*O$27</f>
        <v>0</v>
      </c>
      <c r="P553" s="1383">
        <f t="shared" si="1084"/>
        <v>0</v>
      </c>
      <c r="Q553" s="1383">
        <f t="shared" si="1084"/>
        <v>0</v>
      </c>
      <c r="R553" s="1383">
        <f t="shared" si="1084"/>
        <v>0</v>
      </c>
      <c r="S553" s="1383">
        <f t="shared" si="1084"/>
        <v>0</v>
      </c>
      <c r="T553" s="1383">
        <f t="shared" ref="T553:X553" si="1085">$AE553*T$27</f>
        <v>0</v>
      </c>
      <c r="U553" s="1383">
        <f t="shared" si="1085"/>
        <v>0</v>
      </c>
      <c r="V553" s="1383">
        <f t="shared" si="1085"/>
        <v>0</v>
      </c>
      <c r="W553" s="1383">
        <f t="shared" si="1085"/>
        <v>0</v>
      </c>
      <c r="X553" s="1383">
        <f t="shared" si="1085"/>
        <v>0</v>
      </c>
      <c r="Y553" s="1383">
        <f t="shared" si="1047"/>
        <v>0</v>
      </c>
      <c r="Z553" s="1383">
        <f t="shared" si="1048"/>
        <v>0</v>
      </c>
      <c r="AA553" s="1383">
        <f t="shared" si="1049"/>
        <v>0</v>
      </c>
      <c r="AB553" s="1383">
        <f t="shared" si="1050"/>
        <v>0</v>
      </c>
      <c r="AC553" s="5">
        <f t="shared" si="1051"/>
        <v>160</v>
      </c>
      <c r="AD553" s="1383">
        <f t="shared" si="1052"/>
        <v>0</v>
      </c>
      <c r="AE553" s="1383">
        <f t="shared" si="1053"/>
        <v>0</v>
      </c>
      <c r="AF553" s="1305" t="e">
        <f t="shared" si="1054"/>
        <v>#DIV/0!</v>
      </c>
      <c r="AG553" s="1305" t="e">
        <f t="shared" si="1055"/>
        <v>#DIV/0!</v>
      </c>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row>
    <row r="554" spans="1:57" ht="14.25" customHeight="1">
      <c r="A554" s="1376">
        <v>44357</v>
      </c>
      <c r="B554" s="1301"/>
      <c r="C554" s="1302"/>
      <c r="D554" s="1376">
        <v>43992</v>
      </c>
      <c r="E554" s="1357"/>
      <c r="F554" s="5"/>
      <c r="G554" s="5"/>
      <c r="H554" s="1302"/>
      <c r="I554" s="1303"/>
      <c r="J554" s="1301"/>
      <c r="K554" s="1376"/>
      <c r="L554" s="1302"/>
      <c r="M554" s="1382">
        <f t="shared" si="1044"/>
        <v>44358</v>
      </c>
      <c r="N554" s="1354">
        <f t="shared" si="1041"/>
        <v>0</v>
      </c>
      <c r="O554" s="1383">
        <f t="shared" ref="O554:S554" si="1086">$AD554*O$27</f>
        <v>0</v>
      </c>
      <c r="P554" s="1383">
        <f t="shared" si="1086"/>
        <v>0</v>
      </c>
      <c r="Q554" s="1383">
        <f t="shared" si="1086"/>
        <v>0</v>
      </c>
      <c r="R554" s="1383">
        <f t="shared" si="1086"/>
        <v>0</v>
      </c>
      <c r="S554" s="1383">
        <f t="shared" si="1086"/>
        <v>0</v>
      </c>
      <c r="T554" s="1383">
        <f t="shared" ref="T554:X554" si="1087">$AE554*T$27</f>
        <v>0</v>
      </c>
      <c r="U554" s="1383">
        <f t="shared" si="1087"/>
        <v>0</v>
      </c>
      <c r="V554" s="1383">
        <f t="shared" si="1087"/>
        <v>0</v>
      </c>
      <c r="W554" s="1383">
        <f t="shared" si="1087"/>
        <v>0</v>
      </c>
      <c r="X554" s="1383">
        <f t="shared" si="1087"/>
        <v>0</v>
      </c>
      <c r="Y554" s="1383">
        <f t="shared" si="1047"/>
        <v>0</v>
      </c>
      <c r="Z554" s="1383">
        <f t="shared" si="1048"/>
        <v>0</v>
      </c>
      <c r="AA554" s="1383">
        <f t="shared" si="1049"/>
        <v>0</v>
      </c>
      <c r="AB554" s="1383">
        <f t="shared" si="1050"/>
        <v>0</v>
      </c>
      <c r="AC554" s="5">
        <f t="shared" si="1051"/>
        <v>161</v>
      </c>
      <c r="AD554" s="1383">
        <f t="shared" si="1052"/>
        <v>0</v>
      </c>
      <c r="AE554" s="1383">
        <f t="shared" si="1053"/>
        <v>0</v>
      </c>
      <c r="AF554" s="1305" t="e">
        <f t="shared" si="1054"/>
        <v>#DIV/0!</v>
      </c>
      <c r="AG554" s="1305" t="e">
        <f t="shared" si="1055"/>
        <v>#DIV/0!</v>
      </c>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row>
    <row r="555" spans="1:57" ht="14.25" customHeight="1">
      <c r="A555" s="1376">
        <v>44358</v>
      </c>
      <c r="B555" s="1301"/>
      <c r="C555" s="1302"/>
      <c r="D555" s="1376">
        <v>43993</v>
      </c>
      <c r="E555" s="1357"/>
      <c r="F555" s="5"/>
      <c r="G555" s="5"/>
      <c r="H555" s="1302"/>
      <c r="I555" s="1303"/>
      <c r="J555" s="1301"/>
      <c r="K555" s="1376"/>
      <c r="L555" s="1302"/>
      <c r="M555" s="1382">
        <f t="shared" si="1044"/>
        <v>44359</v>
      </c>
      <c r="N555" s="1354">
        <f t="shared" si="1041"/>
        <v>0</v>
      </c>
      <c r="O555" s="1383">
        <f t="shared" ref="O555:S555" si="1088">$AD555*O$27</f>
        <v>0</v>
      </c>
      <c r="P555" s="1383">
        <f t="shared" si="1088"/>
        <v>0</v>
      </c>
      <c r="Q555" s="1383">
        <f t="shared" si="1088"/>
        <v>0</v>
      </c>
      <c r="R555" s="1383">
        <f t="shared" si="1088"/>
        <v>0</v>
      </c>
      <c r="S555" s="1383">
        <f t="shared" si="1088"/>
        <v>0</v>
      </c>
      <c r="T555" s="1383">
        <f t="shared" ref="T555:X555" si="1089">$AE555*T$27</f>
        <v>0</v>
      </c>
      <c r="U555" s="1383">
        <f t="shared" si="1089"/>
        <v>0</v>
      </c>
      <c r="V555" s="1383">
        <f t="shared" si="1089"/>
        <v>0</v>
      </c>
      <c r="W555" s="1383">
        <f t="shared" si="1089"/>
        <v>0</v>
      </c>
      <c r="X555" s="1383">
        <f t="shared" si="1089"/>
        <v>0</v>
      </c>
      <c r="Y555" s="1383">
        <f t="shared" si="1047"/>
        <v>0</v>
      </c>
      <c r="Z555" s="1383">
        <f t="shared" si="1048"/>
        <v>0</v>
      </c>
      <c r="AA555" s="1383">
        <f t="shared" si="1049"/>
        <v>0</v>
      </c>
      <c r="AB555" s="1383">
        <f t="shared" si="1050"/>
        <v>0</v>
      </c>
      <c r="AC555" s="5">
        <f t="shared" si="1051"/>
        <v>162</v>
      </c>
      <c r="AD555" s="1383">
        <f t="shared" si="1052"/>
        <v>0</v>
      </c>
      <c r="AE555" s="1383">
        <f t="shared" si="1053"/>
        <v>0</v>
      </c>
      <c r="AF555" s="1305" t="e">
        <f t="shared" si="1054"/>
        <v>#DIV/0!</v>
      </c>
      <c r="AG555" s="1305" t="e">
        <f t="shared" si="1055"/>
        <v>#DIV/0!</v>
      </c>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row>
    <row r="556" spans="1:57" ht="14.25" customHeight="1">
      <c r="A556" s="1376">
        <v>44359</v>
      </c>
      <c r="B556" s="1301"/>
      <c r="C556" s="1302"/>
      <c r="D556" s="1376">
        <v>43994</v>
      </c>
      <c r="E556" s="1357"/>
      <c r="F556" s="5"/>
      <c r="G556" s="5"/>
      <c r="H556" s="1302"/>
      <c r="I556" s="1303"/>
      <c r="J556" s="1301"/>
      <c r="K556" s="1376"/>
      <c r="L556" s="1302"/>
      <c r="M556" s="1382">
        <f t="shared" si="1044"/>
        <v>44360</v>
      </c>
      <c r="N556" s="1354">
        <f t="shared" si="1041"/>
        <v>0</v>
      </c>
      <c r="O556" s="1383">
        <f t="shared" ref="O556:S556" si="1090">$AD556*O$27</f>
        <v>0</v>
      </c>
      <c r="P556" s="1383">
        <f t="shared" si="1090"/>
        <v>0</v>
      </c>
      <c r="Q556" s="1383">
        <f t="shared" si="1090"/>
        <v>0</v>
      </c>
      <c r="R556" s="1383">
        <f t="shared" si="1090"/>
        <v>0</v>
      </c>
      <c r="S556" s="1383">
        <f t="shared" si="1090"/>
        <v>0</v>
      </c>
      <c r="T556" s="1383">
        <f t="shared" ref="T556:X556" si="1091">$AE556*T$27</f>
        <v>0</v>
      </c>
      <c r="U556" s="1383">
        <f t="shared" si="1091"/>
        <v>0</v>
      </c>
      <c r="V556" s="1383">
        <f t="shared" si="1091"/>
        <v>0</v>
      </c>
      <c r="W556" s="1383">
        <f t="shared" si="1091"/>
        <v>0</v>
      </c>
      <c r="X556" s="1383">
        <f t="shared" si="1091"/>
        <v>0</v>
      </c>
      <c r="Y556" s="1383">
        <f t="shared" si="1047"/>
        <v>0</v>
      </c>
      <c r="Z556" s="1383">
        <f t="shared" si="1048"/>
        <v>0</v>
      </c>
      <c r="AA556" s="1383">
        <f t="shared" si="1049"/>
        <v>0</v>
      </c>
      <c r="AB556" s="1383">
        <f t="shared" si="1050"/>
        <v>0</v>
      </c>
      <c r="AC556" s="5">
        <f t="shared" si="1051"/>
        <v>163</v>
      </c>
      <c r="AD556" s="1383">
        <f t="shared" si="1052"/>
        <v>0</v>
      </c>
      <c r="AE556" s="1383">
        <f t="shared" si="1053"/>
        <v>0</v>
      </c>
      <c r="AF556" s="1305" t="e">
        <f t="shared" si="1054"/>
        <v>#DIV/0!</v>
      </c>
      <c r="AG556" s="1305" t="e">
        <f t="shared" si="1055"/>
        <v>#DIV/0!</v>
      </c>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row>
    <row r="557" spans="1:57" ht="14.25" customHeight="1">
      <c r="A557" s="1376">
        <v>44360</v>
      </c>
      <c r="B557" s="1301"/>
      <c r="C557" s="1302"/>
      <c r="D557" s="1376">
        <v>43995</v>
      </c>
      <c r="E557" s="1357"/>
      <c r="F557" s="5"/>
      <c r="G557" s="5"/>
      <c r="H557" s="1302"/>
      <c r="I557" s="1303"/>
      <c r="J557" s="1301"/>
      <c r="K557" s="1376"/>
      <c r="L557" s="1302"/>
      <c r="M557" s="1382">
        <f t="shared" si="1044"/>
        <v>44361</v>
      </c>
      <c r="N557" s="1354">
        <f t="shared" si="1041"/>
        <v>0</v>
      </c>
      <c r="O557" s="1383">
        <f t="shared" ref="O557:S557" si="1092">$AD557*O$27</f>
        <v>0</v>
      </c>
      <c r="P557" s="1383">
        <f t="shared" si="1092"/>
        <v>0</v>
      </c>
      <c r="Q557" s="1383">
        <f t="shared" si="1092"/>
        <v>0</v>
      </c>
      <c r="R557" s="1383">
        <f t="shared" si="1092"/>
        <v>0</v>
      </c>
      <c r="S557" s="1383">
        <f t="shared" si="1092"/>
        <v>0</v>
      </c>
      <c r="T557" s="1383">
        <f t="shared" ref="T557:X557" si="1093">$AE557*T$27</f>
        <v>0</v>
      </c>
      <c r="U557" s="1383">
        <f t="shared" si="1093"/>
        <v>0</v>
      </c>
      <c r="V557" s="1383">
        <f t="shared" si="1093"/>
        <v>0</v>
      </c>
      <c r="W557" s="1383">
        <f t="shared" si="1093"/>
        <v>0</v>
      </c>
      <c r="X557" s="1383">
        <f t="shared" si="1093"/>
        <v>0</v>
      </c>
      <c r="Y557" s="1383">
        <f t="shared" si="1047"/>
        <v>0</v>
      </c>
      <c r="Z557" s="1383">
        <f t="shared" si="1048"/>
        <v>0</v>
      </c>
      <c r="AA557" s="1383">
        <f t="shared" si="1049"/>
        <v>0</v>
      </c>
      <c r="AB557" s="1383">
        <f t="shared" si="1050"/>
        <v>0</v>
      </c>
      <c r="AC557" s="5">
        <f t="shared" si="1051"/>
        <v>164</v>
      </c>
      <c r="AD557" s="1383">
        <f t="shared" si="1052"/>
        <v>0</v>
      </c>
      <c r="AE557" s="1383">
        <f t="shared" si="1053"/>
        <v>0</v>
      </c>
      <c r="AF557" s="1305" t="e">
        <f t="shared" si="1054"/>
        <v>#DIV/0!</v>
      </c>
      <c r="AG557" s="1305" t="e">
        <f t="shared" si="1055"/>
        <v>#DIV/0!</v>
      </c>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row>
    <row r="558" spans="1:57" ht="14.25" customHeight="1">
      <c r="A558" s="1376">
        <v>44361</v>
      </c>
      <c r="B558" s="1301"/>
      <c r="C558" s="1302"/>
      <c r="D558" s="1376">
        <v>43996</v>
      </c>
      <c r="E558" s="1357"/>
      <c r="F558" s="5"/>
      <c r="G558" s="5"/>
      <c r="H558" s="1302"/>
      <c r="I558" s="1303"/>
      <c r="J558" s="1301"/>
      <c r="K558" s="1376"/>
      <c r="L558" s="1302"/>
      <c r="M558" s="1382">
        <f t="shared" si="1044"/>
        <v>44362</v>
      </c>
      <c r="N558" s="1354">
        <f t="shared" si="1041"/>
        <v>0</v>
      </c>
      <c r="O558" s="1383">
        <f t="shared" ref="O558:S558" si="1094">$AD558*O$27</f>
        <v>0</v>
      </c>
      <c r="P558" s="1383">
        <f t="shared" si="1094"/>
        <v>0</v>
      </c>
      <c r="Q558" s="1383">
        <f t="shared" si="1094"/>
        <v>0</v>
      </c>
      <c r="R558" s="1383">
        <f t="shared" si="1094"/>
        <v>0</v>
      </c>
      <c r="S558" s="1383">
        <f t="shared" si="1094"/>
        <v>0</v>
      </c>
      <c r="T558" s="1383">
        <f t="shared" ref="T558:X558" si="1095">$AE558*T$27</f>
        <v>0</v>
      </c>
      <c r="U558" s="1383">
        <f t="shared" si="1095"/>
        <v>0</v>
      </c>
      <c r="V558" s="1383">
        <f t="shared" si="1095"/>
        <v>0</v>
      </c>
      <c r="W558" s="1383">
        <f t="shared" si="1095"/>
        <v>0</v>
      </c>
      <c r="X558" s="1383">
        <f t="shared" si="1095"/>
        <v>0</v>
      </c>
      <c r="Y558" s="1383">
        <f t="shared" si="1047"/>
        <v>0</v>
      </c>
      <c r="Z558" s="1383">
        <f t="shared" si="1048"/>
        <v>0</v>
      </c>
      <c r="AA558" s="1383">
        <f t="shared" si="1049"/>
        <v>0</v>
      </c>
      <c r="AB558" s="1383">
        <f t="shared" si="1050"/>
        <v>0</v>
      </c>
      <c r="AC558" s="5">
        <f t="shared" si="1051"/>
        <v>165</v>
      </c>
      <c r="AD558" s="1383">
        <f t="shared" si="1052"/>
        <v>0</v>
      </c>
      <c r="AE558" s="1383">
        <f t="shared" si="1053"/>
        <v>0</v>
      </c>
      <c r="AF558" s="1305" t="e">
        <f t="shared" si="1054"/>
        <v>#DIV/0!</v>
      </c>
      <c r="AG558" s="1305" t="e">
        <f t="shared" si="1055"/>
        <v>#DIV/0!</v>
      </c>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row>
    <row r="559" spans="1:57" ht="14.25" customHeight="1">
      <c r="A559" s="1376">
        <v>44362</v>
      </c>
      <c r="B559" s="1301"/>
      <c r="C559" s="1302"/>
      <c r="D559" s="1376">
        <v>43997</v>
      </c>
      <c r="E559" s="1357"/>
      <c r="F559" s="5"/>
      <c r="G559" s="5"/>
      <c r="H559" s="1302"/>
      <c r="I559" s="1303"/>
      <c r="J559" s="1301"/>
      <c r="K559" s="1376"/>
      <c r="L559" s="1302"/>
      <c r="M559" s="1382">
        <f t="shared" si="1044"/>
        <v>44363</v>
      </c>
      <c r="N559" s="1354">
        <f t="shared" si="1041"/>
        <v>0</v>
      </c>
      <c r="O559" s="1383">
        <f t="shared" ref="O559:S559" si="1096">$AD559*O$27</f>
        <v>0</v>
      </c>
      <c r="P559" s="1383">
        <f t="shared" si="1096"/>
        <v>0</v>
      </c>
      <c r="Q559" s="1383">
        <f t="shared" si="1096"/>
        <v>0</v>
      </c>
      <c r="R559" s="1383">
        <f t="shared" si="1096"/>
        <v>0</v>
      </c>
      <c r="S559" s="1383">
        <f t="shared" si="1096"/>
        <v>0</v>
      </c>
      <c r="T559" s="1383">
        <f t="shared" ref="T559:X559" si="1097">$AE559*T$27</f>
        <v>0</v>
      </c>
      <c r="U559" s="1383">
        <f t="shared" si="1097"/>
        <v>0</v>
      </c>
      <c r="V559" s="1383">
        <f t="shared" si="1097"/>
        <v>0</v>
      </c>
      <c r="W559" s="1383">
        <f t="shared" si="1097"/>
        <v>0</v>
      </c>
      <c r="X559" s="1383">
        <f t="shared" si="1097"/>
        <v>0</v>
      </c>
      <c r="Y559" s="1383">
        <f t="shared" si="1047"/>
        <v>0</v>
      </c>
      <c r="Z559" s="1383">
        <f t="shared" si="1048"/>
        <v>0</v>
      </c>
      <c r="AA559" s="1383">
        <f t="shared" si="1049"/>
        <v>0</v>
      </c>
      <c r="AB559" s="1383">
        <f t="shared" si="1050"/>
        <v>0</v>
      </c>
      <c r="AC559" s="5">
        <f t="shared" si="1051"/>
        <v>166</v>
      </c>
      <c r="AD559" s="1383">
        <f t="shared" si="1052"/>
        <v>0</v>
      </c>
      <c r="AE559" s="1383">
        <f t="shared" si="1053"/>
        <v>0</v>
      </c>
      <c r="AF559" s="1305" t="e">
        <f t="shared" si="1054"/>
        <v>#DIV/0!</v>
      </c>
      <c r="AG559" s="1305" t="e">
        <f t="shared" si="1055"/>
        <v>#DIV/0!</v>
      </c>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row>
    <row r="560" spans="1:57" ht="14.25" customHeight="1">
      <c r="A560" s="1376">
        <v>44363</v>
      </c>
      <c r="B560" s="1301"/>
      <c r="C560" s="1302"/>
      <c r="D560" s="1376">
        <v>43998</v>
      </c>
      <c r="E560" s="1357"/>
      <c r="F560" s="5"/>
      <c r="G560" s="5"/>
      <c r="H560" s="1302"/>
      <c r="I560" s="1303"/>
      <c r="J560" s="1301"/>
      <c r="K560" s="1376"/>
      <c r="L560" s="1302"/>
      <c r="M560" s="1382">
        <f t="shared" si="1044"/>
        <v>44364</v>
      </c>
      <c r="N560" s="1354">
        <f t="shared" si="1041"/>
        <v>0</v>
      </c>
      <c r="O560" s="1383">
        <f t="shared" ref="O560:S560" si="1098">$AD560*O$27</f>
        <v>0</v>
      </c>
      <c r="P560" s="1383">
        <f t="shared" si="1098"/>
        <v>0</v>
      </c>
      <c r="Q560" s="1383">
        <f t="shared" si="1098"/>
        <v>0</v>
      </c>
      <c r="R560" s="1383">
        <f t="shared" si="1098"/>
        <v>0</v>
      </c>
      <c r="S560" s="1383">
        <f t="shared" si="1098"/>
        <v>0</v>
      </c>
      <c r="T560" s="1383">
        <f t="shared" ref="T560:X560" si="1099">$AE560*T$27</f>
        <v>0</v>
      </c>
      <c r="U560" s="1383">
        <f t="shared" si="1099"/>
        <v>0</v>
      </c>
      <c r="V560" s="1383">
        <f t="shared" si="1099"/>
        <v>0</v>
      </c>
      <c r="W560" s="1383">
        <f t="shared" si="1099"/>
        <v>0</v>
      </c>
      <c r="X560" s="1383">
        <f t="shared" si="1099"/>
        <v>0</v>
      </c>
      <c r="Y560" s="1383">
        <f t="shared" si="1047"/>
        <v>0</v>
      </c>
      <c r="Z560" s="1383">
        <f t="shared" si="1048"/>
        <v>0</v>
      </c>
      <c r="AA560" s="1383">
        <f t="shared" si="1049"/>
        <v>0</v>
      </c>
      <c r="AB560" s="1383">
        <f t="shared" si="1050"/>
        <v>0</v>
      </c>
      <c r="AC560" s="5">
        <f t="shared" si="1051"/>
        <v>167</v>
      </c>
      <c r="AD560" s="1383">
        <f t="shared" si="1052"/>
        <v>0</v>
      </c>
      <c r="AE560" s="1383">
        <f t="shared" si="1053"/>
        <v>0</v>
      </c>
      <c r="AF560" s="1305" t="e">
        <f t="shared" si="1054"/>
        <v>#DIV/0!</v>
      </c>
      <c r="AG560" s="1305" t="e">
        <f t="shared" si="1055"/>
        <v>#DIV/0!</v>
      </c>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row>
    <row r="561" spans="1:57" ht="14.25" customHeight="1">
      <c r="A561" s="1376">
        <v>44364</v>
      </c>
      <c r="B561" s="1301"/>
      <c r="C561" s="1302"/>
      <c r="D561" s="1376">
        <v>43999</v>
      </c>
      <c r="E561" s="1357"/>
      <c r="F561" s="5"/>
      <c r="G561" s="5"/>
      <c r="H561" s="1302"/>
      <c r="I561" s="1303"/>
      <c r="J561" s="1301"/>
      <c r="K561" s="1376"/>
      <c r="L561" s="1302"/>
      <c r="M561" s="1382">
        <f t="shared" si="1044"/>
        <v>44365</v>
      </c>
      <c r="N561" s="1354">
        <f t="shared" si="1041"/>
        <v>0</v>
      </c>
      <c r="O561" s="1383">
        <f t="shared" ref="O561:S561" si="1100">$AD561*O$27</f>
        <v>0</v>
      </c>
      <c r="P561" s="1383">
        <f t="shared" si="1100"/>
        <v>0</v>
      </c>
      <c r="Q561" s="1383">
        <f t="shared" si="1100"/>
        <v>0</v>
      </c>
      <c r="R561" s="1383">
        <f t="shared" si="1100"/>
        <v>0</v>
      </c>
      <c r="S561" s="1383">
        <f t="shared" si="1100"/>
        <v>0</v>
      </c>
      <c r="T561" s="1383">
        <f t="shared" ref="T561:X561" si="1101">$AE561*T$27</f>
        <v>0</v>
      </c>
      <c r="U561" s="1383">
        <f t="shared" si="1101"/>
        <v>0</v>
      </c>
      <c r="V561" s="1383">
        <f t="shared" si="1101"/>
        <v>0</v>
      </c>
      <c r="W561" s="1383">
        <f t="shared" si="1101"/>
        <v>0</v>
      </c>
      <c r="X561" s="1383">
        <f t="shared" si="1101"/>
        <v>0</v>
      </c>
      <c r="Y561" s="1383">
        <f t="shared" si="1047"/>
        <v>0</v>
      </c>
      <c r="Z561" s="1383">
        <f t="shared" si="1048"/>
        <v>0</v>
      </c>
      <c r="AA561" s="1383">
        <f t="shared" si="1049"/>
        <v>0</v>
      </c>
      <c r="AB561" s="1383">
        <f t="shared" si="1050"/>
        <v>0</v>
      </c>
      <c r="AC561" s="5">
        <f t="shared" si="1051"/>
        <v>168</v>
      </c>
      <c r="AD561" s="1383">
        <f t="shared" si="1052"/>
        <v>0</v>
      </c>
      <c r="AE561" s="1383">
        <f t="shared" si="1053"/>
        <v>0</v>
      </c>
      <c r="AF561" s="1305" t="e">
        <f t="shared" si="1054"/>
        <v>#DIV/0!</v>
      </c>
      <c r="AG561" s="1305" t="e">
        <f t="shared" si="1055"/>
        <v>#DIV/0!</v>
      </c>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row>
    <row r="562" spans="1:57" ht="14.25" customHeight="1">
      <c r="A562" s="1376">
        <v>44365</v>
      </c>
      <c r="B562" s="1301"/>
      <c r="C562" s="1302"/>
      <c r="D562" s="1376">
        <v>44000</v>
      </c>
      <c r="E562" s="1357"/>
      <c r="F562" s="5"/>
      <c r="G562" s="5"/>
      <c r="H562" s="1302"/>
      <c r="I562" s="1303"/>
      <c r="J562" s="1301"/>
      <c r="K562" s="1376"/>
      <c r="L562" s="1302"/>
      <c r="M562" s="1382">
        <f t="shared" si="1044"/>
        <v>44366</v>
      </c>
      <c r="N562" s="1354">
        <f t="shared" si="1041"/>
        <v>0</v>
      </c>
      <c r="O562" s="1383">
        <f t="shared" ref="O562:S562" si="1102">$AD562*O$27</f>
        <v>0</v>
      </c>
      <c r="P562" s="1383">
        <f t="shared" si="1102"/>
        <v>0</v>
      </c>
      <c r="Q562" s="1383">
        <f t="shared" si="1102"/>
        <v>0</v>
      </c>
      <c r="R562" s="1383">
        <f t="shared" si="1102"/>
        <v>0</v>
      </c>
      <c r="S562" s="1383">
        <f t="shared" si="1102"/>
        <v>0</v>
      </c>
      <c r="T562" s="1383">
        <f t="shared" ref="T562:X562" si="1103">$AE562*T$27</f>
        <v>0</v>
      </c>
      <c r="U562" s="1383">
        <f t="shared" si="1103"/>
        <v>0</v>
      </c>
      <c r="V562" s="1383">
        <f t="shared" si="1103"/>
        <v>0</v>
      </c>
      <c r="W562" s="1383">
        <f t="shared" si="1103"/>
        <v>0</v>
      </c>
      <c r="X562" s="1383">
        <f t="shared" si="1103"/>
        <v>0</v>
      </c>
      <c r="Y562" s="1383">
        <f t="shared" si="1047"/>
        <v>0</v>
      </c>
      <c r="Z562" s="1383">
        <f t="shared" si="1048"/>
        <v>0</v>
      </c>
      <c r="AA562" s="1383">
        <f t="shared" si="1049"/>
        <v>0</v>
      </c>
      <c r="AB562" s="1383">
        <f t="shared" si="1050"/>
        <v>0</v>
      </c>
      <c r="AC562" s="5">
        <f t="shared" si="1051"/>
        <v>169</v>
      </c>
      <c r="AD562" s="1383">
        <f t="shared" si="1052"/>
        <v>0</v>
      </c>
      <c r="AE562" s="1383">
        <f t="shared" si="1053"/>
        <v>0</v>
      </c>
      <c r="AF562" s="1305" t="e">
        <f t="shared" si="1054"/>
        <v>#DIV/0!</v>
      </c>
      <c r="AG562" s="1305" t="e">
        <f t="shared" si="1055"/>
        <v>#DIV/0!</v>
      </c>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row>
    <row r="563" spans="1:57" ht="14.25" customHeight="1">
      <c r="A563" s="1376">
        <v>44366</v>
      </c>
      <c r="B563" s="1301"/>
      <c r="C563" s="1302"/>
      <c r="D563" s="1376">
        <v>44001</v>
      </c>
      <c r="E563" s="1357"/>
      <c r="F563" s="5"/>
      <c r="G563" s="5"/>
      <c r="H563" s="1302"/>
      <c r="I563" s="1303"/>
      <c r="J563" s="1301"/>
      <c r="K563" s="1376"/>
      <c r="L563" s="1302"/>
      <c r="M563" s="1382">
        <f t="shared" si="1044"/>
        <v>44367</v>
      </c>
      <c r="N563" s="1354">
        <f t="shared" si="1041"/>
        <v>0</v>
      </c>
      <c r="O563" s="1383">
        <f t="shared" ref="O563:S563" si="1104">$AD563*O$27</f>
        <v>0</v>
      </c>
      <c r="P563" s="1383">
        <f t="shared" si="1104"/>
        <v>0</v>
      </c>
      <c r="Q563" s="1383">
        <f t="shared" si="1104"/>
        <v>0</v>
      </c>
      <c r="R563" s="1383">
        <f t="shared" si="1104"/>
        <v>0</v>
      </c>
      <c r="S563" s="1383">
        <f t="shared" si="1104"/>
        <v>0</v>
      </c>
      <c r="T563" s="1383">
        <f t="shared" ref="T563:X563" si="1105">$AE563*T$27</f>
        <v>0</v>
      </c>
      <c r="U563" s="1383">
        <f t="shared" si="1105"/>
        <v>0</v>
      </c>
      <c r="V563" s="1383">
        <f t="shared" si="1105"/>
        <v>0</v>
      </c>
      <c r="W563" s="1383">
        <f t="shared" si="1105"/>
        <v>0</v>
      </c>
      <c r="X563" s="1383">
        <f t="shared" si="1105"/>
        <v>0</v>
      </c>
      <c r="Y563" s="1383">
        <f t="shared" si="1047"/>
        <v>0</v>
      </c>
      <c r="Z563" s="1383">
        <f t="shared" si="1048"/>
        <v>0</v>
      </c>
      <c r="AA563" s="1383">
        <f t="shared" si="1049"/>
        <v>0</v>
      </c>
      <c r="AB563" s="1383">
        <f t="shared" si="1050"/>
        <v>0</v>
      </c>
      <c r="AC563" s="5">
        <f t="shared" si="1051"/>
        <v>170</v>
      </c>
      <c r="AD563" s="1383">
        <f t="shared" si="1052"/>
        <v>0</v>
      </c>
      <c r="AE563" s="1383">
        <f t="shared" si="1053"/>
        <v>0</v>
      </c>
      <c r="AF563" s="1305" t="e">
        <f t="shared" si="1054"/>
        <v>#DIV/0!</v>
      </c>
      <c r="AG563" s="1305" t="e">
        <f t="shared" si="1055"/>
        <v>#DIV/0!</v>
      </c>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row>
    <row r="564" spans="1:57" ht="14.25" customHeight="1">
      <c r="A564" s="1376">
        <v>44367</v>
      </c>
      <c r="B564" s="1301"/>
      <c r="C564" s="1302"/>
      <c r="D564" s="1376">
        <v>44002</v>
      </c>
      <c r="E564" s="1357"/>
      <c r="F564" s="5"/>
      <c r="G564" s="5"/>
      <c r="H564" s="1302"/>
      <c r="I564" s="1303"/>
      <c r="J564" s="1301"/>
      <c r="K564" s="1376"/>
      <c r="L564" s="1302"/>
      <c r="M564" s="1382">
        <f t="shared" si="1044"/>
        <v>44368</v>
      </c>
      <c r="N564" s="1354">
        <f t="shared" si="1041"/>
        <v>0</v>
      </c>
      <c r="O564" s="1383">
        <f t="shared" ref="O564:S564" si="1106">$AD564*O$27</f>
        <v>0</v>
      </c>
      <c r="P564" s="1383">
        <f t="shared" si="1106"/>
        <v>0</v>
      </c>
      <c r="Q564" s="1383">
        <f t="shared" si="1106"/>
        <v>0</v>
      </c>
      <c r="R564" s="1383">
        <f t="shared" si="1106"/>
        <v>0</v>
      </c>
      <c r="S564" s="1383">
        <f t="shared" si="1106"/>
        <v>0</v>
      </c>
      <c r="T564" s="1383">
        <f t="shared" ref="T564:X564" si="1107">$AE564*T$27</f>
        <v>0</v>
      </c>
      <c r="U564" s="1383">
        <f t="shared" si="1107"/>
        <v>0</v>
      </c>
      <c r="V564" s="1383">
        <f t="shared" si="1107"/>
        <v>0</v>
      </c>
      <c r="W564" s="1383">
        <f t="shared" si="1107"/>
        <v>0</v>
      </c>
      <c r="X564" s="1383">
        <f t="shared" si="1107"/>
        <v>0</v>
      </c>
      <c r="Y564" s="1383">
        <f t="shared" si="1047"/>
        <v>0</v>
      </c>
      <c r="Z564" s="1383">
        <f t="shared" si="1048"/>
        <v>0</v>
      </c>
      <c r="AA564" s="1383">
        <f t="shared" si="1049"/>
        <v>0</v>
      </c>
      <c r="AB564" s="1383">
        <f t="shared" si="1050"/>
        <v>0</v>
      </c>
      <c r="AC564" s="5">
        <f t="shared" si="1051"/>
        <v>171</v>
      </c>
      <c r="AD564" s="1383">
        <f t="shared" si="1052"/>
        <v>0</v>
      </c>
      <c r="AE564" s="1383">
        <f t="shared" si="1053"/>
        <v>0</v>
      </c>
      <c r="AF564" s="1305" t="e">
        <f t="shared" si="1054"/>
        <v>#DIV/0!</v>
      </c>
      <c r="AG564" s="1305" t="e">
        <f t="shared" si="1055"/>
        <v>#DIV/0!</v>
      </c>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row>
    <row r="565" spans="1:57" ht="14.25" customHeight="1">
      <c r="A565" s="1376">
        <v>44368</v>
      </c>
      <c r="B565" s="1301"/>
      <c r="C565" s="1302"/>
      <c r="D565" s="1376">
        <v>44003</v>
      </c>
      <c r="E565" s="1357"/>
      <c r="F565" s="5"/>
      <c r="G565" s="5"/>
      <c r="H565" s="1302"/>
      <c r="I565" s="1303"/>
      <c r="J565" s="1301"/>
      <c r="K565" s="1376"/>
      <c r="L565" s="1302"/>
      <c r="M565" s="1382">
        <f t="shared" si="1044"/>
        <v>44369</v>
      </c>
      <c r="N565" s="1354">
        <f t="shared" si="1041"/>
        <v>0</v>
      </c>
      <c r="O565" s="1383">
        <f t="shared" ref="O565:S565" si="1108">$AD565*O$27</f>
        <v>0</v>
      </c>
      <c r="P565" s="1383">
        <f t="shared" si="1108"/>
        <v>0</v>
      </c>
      <c r="Q565" s="1383">
        <f t="shared" si="1108"/>
        <v>0</v>
      </c>
      <c r="R565" s="1383">
        <f t="shared" si="1108"/>
        <v>0</v>
      </c>
      <c r="S565" s="1383">
        <f t="shared" si="1108"/>
        <v>0</v>
      </c>
      <c r="T565" s="1383">
        <f t="shared" ref="T565:X565" si="1109">$AE565*T$27</f>
        <v>0</v>
      </c>
      <c r="U565" s="1383">
        <f t="shared" si="1109"/>
        <v>0</v>
      </c>
      <c r="V565" s="1383">
        <f t="shared" si="1109"/>
        <v>0</v>
      </c>
      <c r="W565" s="1383">
        <f t="shared" si="1109"/>
        <v>0</v>
      </c>
      <c r="X565" s="1383">
        <f t="shared" si="1109"/>
        <v>0</v>
      </c>
      <c r="Y565" s="1383">
        <f t="shared" si="1047"/>
        <v>0</v>
      </c>
      <c r="Z565" s="1383">
        <f t="shared" si="1048"/>
        <v>0</v>
      </c>
      <c r="AA565" s="1383">
        <f t="shared" si="1049"/>
        <v>0</v>
      </c>
      <c r="AB565" s="1383">
        <f t="shared" si="1050"/>
        <v>0</v>
      </c>
      <c r="AC565" s="5">
        <f t="shared" si="1051"/>
        <v>172</v>
      </c>
      <c r="AD565" s="1383">
        <f t="shared" si="1052"/>
        <v>0</v>
      </c>
      <c r="AE565" s="1383">
        <f t="shared" si="1053"/>
        <v>0</v>
      </c>
      <c r="AF565" s="1305" t="e">
        <f t="shared" si="1054"/>
        <v>#DIV/0!</v>
      </c>
      <c r="AG565" s="1305" t="e">
        <f t="shared" si="1055"/>
        <v>#DIV/0!</v>
      </c>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row>
    <row r="566" spans="1:57" ht="14.25" customHeight="1">
      <c r="A566" s="1376">
        <v>44369</v>
      </c>
      <c r="B566" s="1301"/>
      <c r="C566" s="1302"/>
      <c r="D566" s="1376">
        <v>44004</v>
      </c>
      <c r="E566" s="1357"/>
      <c r="F566" s="5"/>
      <c r="G566" s="5"/>
      <c r="H566" s="1302"/>
      <c r="I566" s="1303"/>
      <c r="J566" s="1301"/>
      <c r="K566" s="1376"/>
      <c r="L566" s="1302"/>
      <c r="M566" s="1382">
        <f t="shared" si="1044"/>
        <v>44370</v>
      </c>
      <c r="N566" s="1354">
        <f t="shared" si="1041"/>
        <v>0</v>
      </c>
      <c r="O566" s="1383">
        <f t="shared" ref="O566:S566" si="1110">$AD566*O$27</f>
        <v>0</v>
      </c>
      <c r="P566" s="1383">
        <f t="shared" si="1110"/>
        <v>0</v>
      </c>
      <c r="Q566" s="1383">
        <f t="shared" si="1110"/>
        <v>0</v>
      </c>
      <c r="R566" s="1383">
        <f t="shared" si="1110"/>
        <v>0</v>
      </c>
      <c r="S566" s="1383">
        <f t="shared" si="1110"/>
        <v>0</v>
      </c>
      <c r="T566" s="1383">
        <f t="shared" ref="T566:X566" si="1111">$AE566*T$27</f>
        <v>0</v>
      </c>
      <c r="U566" s="1383">
        <f t="shared" si="1111"/>
        <v>0</v>
      </c>
      <c r="V566" s="1383">
        <f t="shared" si="1111"/>
        <v>0</v>
      </c>
      <c r="W566" s="1383">
        <f t="shared" si="1111"/>
        <v>0</v>
      </c>
      <c r="X566" s="1383">
        <f t="shared" si="1111"/>
        <v>0</v>
      </c>
      <c r="Y566" s="1383">
        <f t="shared" si="1047"/>
        <v>0</v>
      </c>
      <c r="Z566" s="1383">
        <f t="shared" si="1048"/>
        <v>0</v>
      </c>
      <c r="AA566" s="1383">
        <f t="shared" si="1049"/>
        <v>0</v>
      </c>
      <c r="AB566" s="1383">
        <f t="shared" si="1050"/>
        <v>0</v>
      </c>
      <c r="AC566" s="5">
        <f t="shared" si="1051"/>
        <v>173</v>
      </c>
      <c r="AD566" s="1383">
        <f t="shared" si="1052"/>
        <v>0</v>
      </c>
      <c r="AE566" s="1383">
        <f t="shared" si="1053"/>
        <v>0</v>
      </c>
      <c r="AF566" s="1305" t="e">
        <f t="shared" si="1054"/>
        <v>#DIV/0!</v>
      </c>
      <c r="AG566" s="1305" t="e">
        <f t="shared" si="1055"/>
        <v>#DIV/0!</v>
      </c>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row>
    <row r="567" spans="1:57" ht="14.25" customHeight="1">
      <c r="A567" s="1376">
        <v>44370</v>
      </c>
      <c r="B567" s="1301"/>
      <c r="C567" s="1302"/>
      <c r="D567" s="1376">
        <v>44005</v>
      </c>
      <c r="E567" s="1357"/>
      <c r="F567" s="5"/>
      <c r="G567" s="5"/>
      <c r="H567" s="1302"/>
      <c r="I567" s="1303"/>
      <c r="J567" s="1301"/>
      <c r="K567" s="1376"/>
      <c r="L567" s="1302"/>
      <c r="M567" s="1382">
        <f t="shared" si="1044"/>
        <v>44371</v>
      </c>
      <c r="N567" s="1354">
        <f t="shared" si="1041"/>
        <v>0</v>
      </c>
      <c r="O567" s="1383">
        <f t="shared" ref="O567:S567" si="1112">$AD567*O$27</f>
        <v>0</v>
      </c>
      <c r="P567" s="1383">
        <f t="shared" si="1112"/>
        <v>0</v>
      </c>
      <c r="Q567" s="1383">
        <f t="shared" si="1112"/>
        <v>0</v>
      </c>
      <c r="R567" s="1383">
        <f t="shared" si="1112"/>
        <v>0</v>
      </c>
      <c r="S567" s="1383">
        <f t="shared" si="1112"/>
        <v>0</v>
      </c>
      <c r="T567" s="1383">
        <f t="shared" ref="T567:X567" si="1113">$AE567*T$27</f>
        <v>0</v>
      </c>
      <c r="U567" s="1383">
        <f t="shared" si="1113"/>
        <v>0</v>
      </c>
      <c r="V567" s="1383">
        <f t="shared" si="1113"/>
        <v>0</v>
      </c>
      <c r="W567" s="1383">
        <f t="shared" si="1113"/>
        <v>0</v>
      </c>
      <c r="X567" s="1383">
        <f t="shared" si="1113"/>
        <v>0</v>
      </c>
      <c r="Y567" s="1383">
        <f t="shared" si="1047"/>
        <v>0</v>
      </c>
      <c r="Z567" s="1383">
        <f t="shared" si="1048"/>
        <v>0</v>
      </c>
      <c r="AA567" s="1383">
        <f t="shared" si="1049"/>
        <v>0</v>
      </c>
      <c r="AB567" s="1383">
        <f t="shared" si="1050"/>
        <v>0</v>
      </c>
      <c r="AC567" s="5">
        <f t="shared" si="1051"/>
        <v>174</v>
      </c>
      <c r="AD567" s="1383">
        <f t="shared" si="1052"/>
        <v>0</v>
      </c>
      <c r="AE567" s="1383">
        <f t="shared" si="1053"/>
        <v>0</v>
      </c>
      <c r="AF567" s="1305" t="e">
        <f t="shared" si="1054"/>
        <v>#DIV/0!</v>
      </c>
      <c r="AG567" s="1305" t="e">
        <f t="shared" si="1055"/>
        <v>#DIV/0!</v>
      </c>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row>
    <row r="568" spans="1:57" ht="14.25" customHeight="1">
      <c r="A568" s="1376">
        <v>44371</v>
      </c>
      <c r="B568" s="1301"/>
      <c r="C568" s="1302"/>
      <c r="D568" s="1376">
        <v>44006</v>
      </c>
      <c r="E568" s="1357"/>
      <c r="F568" s="5"/>
      <c r="G568" s="5"/>
      <c r="H568" s="1302"/>
      <c r="I568" s="1303"/>
      <c r="J568" s="1301"/>
      <c r="K568" s="1376"/>
      <c r="L568" s="1302"/>
      <c r="M568" s="1382">
        <f t="shared" si="1044"/>
        <v>44372</v>
      </c>
      <c r="N568" s="1354">
        <f t="shared" si="1041"/>
        <v>0</v>
      </c>
      <c r="O568" s="1383">
        <f t="shared" ref="O568:S568" si="1114">$AD568*O$27</f>
        <v>0</v>
      </c>
      <c r="P568" s="1383">
        <f t="shared" si="1114"/>
        <v>0</v>
      </c>
      <c r="Q568" s="1383">
        <f t="shared" si="1114"/>
        <v>0</v>
      </c>
      <c r="R568" s="1383">
        <f t="shared" si="1114"/>
        <v>0</v>
      </c>
      <c r="S568" s="1383">
        <f t="shared" si="1114"/>
        <v>0</v>
      </c>
      <c r="T568" s="1383">
        <f t="shared" ref="T568:X568" si="1115">$AE568*T$27</f>
        <v>0</v>
      </c>
      <c r="U568" s="1383">
        <f t="shared" si="1115"/>
        <v>0</v>
      </c>
      <c r="V568" s="1383">
        <f t="shared" si="1115"/>
        <v>0</v>
      </c>
      <c r="W568" s="1383">
        <f t="shared" si="1115"/>
        <v>0</v>
      </c>
      <c r="X568" s="1383">
        <f t="shared" si="1115"/>
        <v>0</v>
      </c>
      <c r="Y568" s="1383">
        <f t="shared" si="1047"/>
        <v>0</v>
      </c>
      <c r="Z568" s="1383">
        <f t="shared" si="1048"/>
        <v>0</v>
      </c>
      <c r="AA568" s="1383">
        <f t="shared" si="1049"/>
        <v>0</v>
      </c>
      <c r="AB568" s="1383">
        <f t="shared" si="1050"/>
        <v>0</v>
      </c>
      <c r="AC568" s="5">
        <f t="shared" si="1051"/>
        <v>175</v>
      </c>
      <c r="AD568" s="1383">
        <f t="shared" si="1052"/>
        <v>0</v>
      </c>
      <c r="AE568" s="1383">
        <f t="shared" si="1053"/>
        <v>0</v>
      </c>
      <c r="AF568" s="1305" t="e">
        <f t="shared" si="1054"/>
        <v>#DIV/0!</v>
      </c>
      <c r="AG568" s="1305" t="e">
        <f t="shared" si="1055"/>
        <v>#DIV/0!</v>
      </c>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row>
    <row r="569" spans="1:57" ht="14.25" customHeight="1">
      <c r="A569" s="1376">
        <v>44372</v>
      </c>
      <c r="B569" s="1301"/>
      <c r="C569" s="1302"/>
      <c r="D569" s="1376">
        <v>44007</v>
      </c>
      <c r="E569" s="1357"/>
      <c r="F569" s="5"/>
      <c r="G569" s="5"/>
      <c r="H569" s="1302"/>
      <c r="I569" s="1303"/>
      <c r="J569" s="1301"/>
      <c r="K569" s="1376"/>
      <c r="L569" s="1302"/>
      <c r="M569" s="1382">
        <f t="shared" si="1044"/>
        <v>44373</v>
      </c>
      <c r="N569" s="1354">
        <f t="shared" si="1041"/>
        <v>0</v>
      </c>
      <c r="O569" s="1383">
        <f t="shared" ref="O569:S569" si="1116">$AD569*O$27</f>
        <v>0</v>
      </c>
      <c r="P569" s="1383">
        <f t="shared" si="1116"/>
        <v>0</v>
      </c>
      <c r="Q569" s="1383">
        <f t="shared" si="1116"/>
        <v>0</v>
      </c>
      <c r="R569" s="1383">
        <f t="shared" si="1116"/>
        <v>0</v>
      </c>
      <c r="S569" s="1383">
        <f t="shared" si="1116"/>
        <v>0</v>
      </c>
      <c r="T569" s="1383">
        <f t="shared" ref="T569:X569" si="1117">$AE569*T$27</f>
        <v>0</v>
      </c>
      <c r="U569" s="1383">
        <f t="shared" si="1117"/>
        <v>0</v>
      </c>
      <c r="V569" s="1383">
        <f t="shared" si="1117"/>
        <v>0</v>
      </c>
      <c r="W569" s="1383">
        <f t="shared" si="1117"/>
        <v>0</v>
      </c>
      <c r="X569" s="1383">
        <f t="shared" si="1117"/>
        <v>0</v>
      </c>
      <c r="Y569" s="1383">
        <f t="shared" si="1047"/>
        <v>0</v>
      </c>
      <c r="Z569" s="1383">
        <f t="shared" si="1048"/>
        <v>0</v>
      </c>
      <c r="AA569" s="1383">
        <f t="shared" si="1049"/>
        <v>0</v>
      </c>
      <c r="AB569" s="1383">
        <f t="shared" si="1050"/>
        <v>0</v>
      </c>
      <c r="AC569" s="5">
        <f t="shared" si="1051"/>
        <v>176</v>
      </c>
      <c r="AD569" s="1383">
        <f t="shared" si="1052"/>
        <v>0</v>
      </c>
      <c r="AE569" s="1383">
        <f t="shared" si="1053"/>
        <v>0</v>
      </c>
      <c r="AF569" s="1305" t="e">
        <f t="shared" si="1054"/>
        <v>#DIV/0!</v>
      </c>
      <c r="AG569" s="1305" t="e">
        <f t="shared" si="1055"/>
        <v>#DIV/0!</v>
      </c>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row>
    <row r="570" spans="1:57" ht="14.25" customHeight="1">
      <c r="A570" s="1376">
        <v>44373</v>
      </c>
      <c r="B570" s="1301"/>
      <c r="C570" s="1302"/>
      <c r="D570" s="1376">
        <v>44008</v>
      </c>
      <c r="E570" s="1357"/>
      <c r="F570" s="5"/>
      <c r="G570" s="5"/>
      <c r="H570" s="1302"/>
      <c r="I570" s="1303"/>
      <c r="J570" s="1301"/>
      <c r="K570" s="1376"/>
      <c r="L570" s="1302"/>
      <c r="M570" s="1382">
        <f t="shared" si="1044"/>
        <v>44374</v>
      </c>
      <c r="N570" s="1354">
        <f t="shared" si="1041"/>
        <v>0</v>
      </c>
      <c r="O570" s="1383">
        <f t="shared" ref="O570:S570" si="1118">$AD570*O$27</f>
        <v>0</v>
      </c>
      <c r="P570" s="1383">
        <f t="shared" si="1118"/>
        <v>0</v>
      </c>
      <c r="Q570" s="1383">
        <f t="shared" si="1118"/>
        <v>0</v>
      </c>
      <c r="R570" s="1383">
        <f t="shared" si="1118"/>
        <v>0</v>
      </c>
      <c r="S570" s="1383">
        <f t="shared" si="1118"/>
        <v>0</v>
      </c>
      <c r="T570" s="1383">
        <f t="shared" ref="T570:X570" si="1119">$AE570*T$27</f>
        <v>0</v>
      </c>
      <c r="U570" s="1383">
        <f t="shared" si="1119"/>
        <v>0</v>
      </c>
      <c r="V570" s="1383">
        <f t="shared" si="1119"/>
        <v>0</v>
      </c>
      <c r="W570" s="1383">
        <f t="shared" si="1119"/>
        <v>0</v>
      </c>
      <c r="X570" s="1383">
        <f t="shared" si="1119"/>
        <v>0</v>
      </c>
      <c r="Y570" s="1383">
        <f t="shared" si="1047"/>
        <v>0</v>
      </c>
      <c r="Z570" s="1383">
        <f t="shared" si="1048"/>
        <v>0</v>
      </c>
      <c r="AA570" s="1383">
        <f t="shared" si="1049"/>
        <v>0</v>
      </c>
      <c r="AB570" s="1383">
        <f t="shared" si="1050"/>
        <v>0</v>
      </c>
      <c r="AC570" s="5">
        <f t="shared" si="1051"/>
        <v>177</v>
      </c>
      <c r="AD570" s="1383">
        <f t="shared" si="1052"/>
        <v>0</v>
      </c>
      <c r="AE570" s="1383">
        <f t="shared" si="1053"/>
        <v>0</v>
      </c>
      <c r="AF570" s="1305" t="e">
        <f t="shared" si="1054"/>
        <v>#DIV/0!</v>
      </c>
      <c r="AG570" s="1305" t="e">
        <f t="shared" si="1055"/>
        <v>#DIV/0!</v>
      </c>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row>
    <row r="571" spans="1:57" ht="14.25" customHeight="1">
      <c r="A571" s="1376">
        <v>44374</v>
      </c>
      <c r="B571" s="1301"/>
      <c r="C571" s="1302"/>
      <c r="D571" s="1376">
        <v>44009</v>
      </c>
      <c r="E571" s="1357"/>
      <c r="F571" s="5"/>
      <c r="G571" s="5"/>
      <c r="H571" s="1302"/>
      <c r="I571" s="1303"/>
      <c r="J571" s="1301"/>
      <c r="K571" s="1376"/>
      <c r="L571" s="1302"/>
      <c r="M571" s="1382">
        <f t="shared" si="1044"/>
        <v>44375</v>
      </c>
      <c r="N571" s="1354">
        <f t="shared" si="1041"/>
        <v>0</v>
      </c>
      <c r="O571" s="1383">
        <f t="shared" ref="O571:S571" si="1120">$AD571*O$27</f>
        <v>0</v>
      </c>
      <c r="P571" s="1383">
        <f t="shared" si="1120"/>
        <v>0</v>
      </c>
      <c r="Q571" s="1383">
        <f t="shared" si="1120"/>
        <v>0</v>
      </c>
      <c r="R571" s="1383">
        <f t="shared" si="1120"/>
        <v>0</v>
      </c>
      <c r="S571" s="1383">
        <f t="shared" si="1120"/>
        <v>0</v>
      </c>
      <c r="T571" s="1383">
        <f t="shared" ref="T571:X571" si="1121">$AE571*T$27</f>
        <v>0</v>
      </c>
      <c r="U571" s="1383">
        <f t="shared" si="1121"/>
        <v>0</v>
      </c>
      <c r="V571" s="1383">
        <f t="shared" si="1121"/>
        <v>0</v>
      </c>
      <c r="W571" s="1383">
        <f t="shared" si="1121"/>
        <v>0</v>
      </c>
      <c r="X571" s="1383">
        <f t="shared" si="1121"/>
        <v>0</v>
      </c>
      <c r="Y571" s="1383">
        <f t="shared" si="1047"/>
        <v>0</v>
      </c>
      <c r="Z571" s="1383">
        <f t="shared" si="1048"/>
        <v>0</v>
      </c>
      <c r="AA571" s="1383">
        <f t="shared" si="1049"/>
        <v>0</v>
      </c>
      <c r="AB571" s="1383">
        <f t="shared" si="1050"/>
        <v>0</v>
      </c>
      <c r="AC571" s="5">
        <f t="shared" si="1051"/>
        <v>178</v>
      </c>
      <c r="AD571" s="1383">
        <f t="shared" si="1052"/>
        <v>0</v>
      </c>
      <c r="AE571" s="1383">
        <f t="shared" si="1053"/>
        <v>0</v>
      </c>
      <c r="AF571" s="1305" t="e">
        <f t="shared" si="1054"/>
        <v>#DIV/0!</v>
      </c>
      <c r="AG571" s="1305" t="e">
        <f t="shared" si="1055"/>
        <v>#DIV/0!</v>
      </c>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row>
    <row r="572" spans="1:57" ht="14.25" customHeight="1">
      <c r="A572" s="1376">
        <v>44375</v>
      </c>
      <c r="B572" s="1301"/>
      <c r="C572" s="1302"/>
      <c r="D572" s="1376">
        <v>44010</v>
      </c>
      <c r="E572" s="1357"/>
      <c r="F572" s="5"/>
      <c r="G572" s="5"/>
      <c r="H572" s="1302"/>
      <c r="I572" s="1303"/>
      <c r="J572" s="1301"/>
      <c r="K572" s="1376"/>
      <c r="L572" s="1302"/>
      <c r="M572" s="1382">
        <f t="shared" si="1044"/>
        <v>44376</v>
      </c>
      <c r="N572" s="1354">
        <f t="shared" si="1041"/>
        <v>0</v>
      </c>
      <c r="O572" s="1383">
        <f t="shared" ref="O572:S572" si="1122">$AD572*O$27</f>
        <v>0</v>
      </c>
      <c r="P572" s="1383">
        <f t="shared" si="1122"/>
        <v>0</v>
      </c>
      <c r="Q572" s="1383">
        <f t="shared" si="1122"/>
        <v>0</v>
      </c>
      <c r="R572" s="1383">
        <f t="shared" si="1122"/>
        <v>0</v>
      </c>
      <c r="S572" s="1383">
        <f t="shared" si="1122"/>
        <v>0</v>
      </c>
      <c r="T572" s="1383">
        <f t="shared" ref="T572:X572" si="1123">$AE572*T$27</f>
        <v>0</v>
      </c>
      <c r="U572" s="1383">
        <f t="shared" si="1123"/>
        <v>0</v>
      </c>
      <c r="V572" s="1383">
        <f t="shared" si="1123"/>
        <v>0</v>
      </c>
      <c r="W572" s="1383">
        <f t="shared" si="1123"/>
        <v>0</v>
      </c>
      <c r="X572" s="1383">
        <f t="shared" si="1123"/>
        <v>0</v>
      </c>
      <c r="Y572" s="1383">
        <f t="shared" si="1047"/>
        <v>0</v>
      </c>
      <c r="Z572" s="1383">
        <f t="shared" si="1048"/>
        <v>0</v>
      </c>
      <c r="AA572" s="1383">
        <f t="shared" si="1049"/>
        <v>0</v>
      </c>
      <c r="AB572" s="1383">
        <f t="shared" si="1050"/>
        <v>0</v>
      </c>
      <c r="AC572" s="5">
        <f t="shared" si="1051"/>
        <v>179</v>
      </c>
      <c r="AD572" s="1383">
        <f t="shared" si="1052"/>
        <v>0</v>
      </c>
      <c r="AE572" s="1383">
        <f t="shared" si="1053"/>
        <v>0</v>
      </c>
      <c r="AF572" s="1305" t="e">
        <f t="shared" si="1054"/>
        <v>#DIV/0!</v>
      </c>
      <c r="AG572" s="1305" t="e">
        <f t="shared" si="1055"/>
        <v>#DIV/0!</v>
      </c>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row>
    <row r="573" spans="1:57" ht="14.25" customHeight="1">
      <c r="A573" s="1376">
        <v>44376</v>
      </c>
      <c r="B573" s="1301"/>
      <c r="C573" s="1302"/>
      <c r="D573" s="1376">
        <v>44011</v>
      </c>
      <c r="E573" s="1357"/>
      <c r="F573" s="5"/>
      <c r="G573" s="5"/>
      <c r="H573" s="1302"/>
      <c r="I573" s="1303"/>
      <c r="J573" s="1301"/>
      <c r="K573" s="1376"/>
      <c r="L573" s="1302"/>
      <c r="M573" s="1382">
        <f t="shared" si="1044"/>
        <v>44377</v>
      </c>
      <c r="N573" s="1354">
        <f t="shared" si="1041"/>
        <v>0</v>
      </c>
      <c r="O573" s="1383">
        <f t="shared" ref="O573:S573" si="1124">$AD573*O$27</f>
        <v>0</v>
      </c>
      <c r="P573" s="1383">
        <f t="shared" si="1124"/>
        <v>0</v>
      </c>
      <c r="Q573" s="1383">
        <f t="shared" si="1124"/>
        <v>0</v>
      </c>
      <c r="R573" s="1383">
        <f t="shared" si="1124"/>
        <v>0</v>
      </c>
      <c r="S573" s="1383">
        <f t="shared" si="1124"/>
        <v>0</v>
      </c>
      <c r="T573" s="1383">
        <f t="shared" ref="T573:X573" si="1125">$AE573*T$27</f>
        <v>0</v>
      </c>
      <c r="U573" s="1383">
        <f t="shared" si="1125"/>
        <v>0</v>
      </c>
      <c r="V573" s="1383">
        <f t="shared" si="1125"/>
        <v>0</v>
      </c>
      <c r="W573" s="1383">
        <f t="shared" si="1125"/>
        <v>0</v>
      </c>
      <c r="X573" s="1383">
        <f t="shared" si="1125"/>
        <v>0</v>
      </c>
      <c r="Y573" s="1383">
        <f t="shared" si="1047"/>
        <v>0</v>
      </c>
      <c r="Z573" s="1383">
        <f t="shared" si="1048"/>
        <v>0</v>
      </c>
      <c r="AA573" s="1383">
        <f t="shared" si="1049"/>
        <v>0</v>
      </c>
      <c r="AB573" s="1383">
        <f t="shared" si="1050"/>
        <v>0</v>
      </c>
      <c r="AC573" s="5">
        <f t="shared" si="1051"/>
        <v>180</v>
      </c>
      <c r="AD573" s="1383">
        <f t="shared" si="1052"/>
        <v>0</v>
      </c>
      <c r="AE573" s="1383">
        <f t="shared" si="1053"/>
        <v>0</v>
      </c>
      <c r="AF573" s="1305" t="e">
        <f t="shared" si="1054"/>
        <v>#DIV/0!</v>
      </c>
      <c r="AG573" s="1305" t="e">
        <f t="shared" si="1055"/>
        <v>#DIV/0!</v>
      </c>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row>
    <row r="574" spans="1:57" ht="14.25" customHeight="1">
      <c r="A574" s="1376">
        <v>44377</v>
      </c>
      <c r="B574" s="1301"/>
      <c r="C574" s="1302"/>
      <c r="D574" s="1376">
        <v>44012</v>
      </c>
      <c r="E574" s="1357"/>
      <c r="F574" s="5"/>
      <c r="G574" s="5"/>
      <c r="H574" s="1302"/>
      <c r="I574" s="1303"/>
      <c r="J574" s="1301"/>
      <c r="K574" s="1376"/>
      <c r="L574" s="1302"/>
      <c r="M574" s="1382">
        <f t="shared" si="1044"/>
        <v>44378</v>
      </c>
      <c r="N574" s="1354">
        <f t="shared" si="1041"/>
        <v>0</v>
      </c>
      <c r="O574" s="1383">
        <f t="shared" ref="O574:S574" si="1126">$AD574*O$27</f>
        <v>0</v>
      </c>
      <c r="P574" s="1383">
        <f t="shared" si="1126"/>
        <v>0</v>
      </c>
      <c r="Q574" s="1383">
        <f t="shared" si="1126"/>
        <v>0</v>
      </c>
      <c r="R574" s="1383">
        <f t="shared" si="1126"/>
        <v>0</v>
      </c>
      <c r="S574" s="1383">
        <f t="shared" si="1126"/>
        <v>0</v>
      </c>
      <c r="T574" s="1383">
        <f t="shared" ref="T574:X574" si="1127">$AE574*T$27</f>
        <v>0</v>
      </c>
      <c r="U574" s="1383">
        <f t="shared" si="1127"/>
        <v>0</v>
      </c>
      <c r="V574" s="1383">
        <f t="shared" si="1127"/>
        <v>0</v>
      </c>
      <c r="W574" s="1383">
        <f t="shared" si="1127"/>
        <v>0</v>
      </c>
      <c r="X574" s="1383">
        <f t="shared" si="1127"/>
        <v>0</v>
      </c>
      <c r="Y574" s="1383">
        <f t="shared" si="1047"/>
        <v>0</v>
      </c>
      <c r="Z574" s="1383">
        <f t="shared" si="1048"/>
        <v>0</v>
      </c>
      <c r="AA574" s="1383">
        <f t="shared" si="1049"/>
        <v>0</v>
      </c>
      <c r="AB574" s="1383">
        <f t="shared" si="1050"/>
        <v>0</v>
      </c>
      <c r="AC574" s="5">
        <f t="shared" si="1051"/>
        <v>181</v>
      </c>
      <c r="AD574" s="1383">
        <f t="shared" si="1052"/>
        <v>0</v>
      </c>
      <c r="AE574" s="1383">
        <f t="shared" si="1053"/>
        <v>0</v>
      </c>
      <c r="AF574" s="1305" t="e">
        <f t="shared" si="1054"/>
        <v>#DIV/0!</v>
      </c>
      <c r="AG574" s="1305" t="e">
        <f t="shared" si="1055"/>
        <v>#DIV/0!</v>
      </c>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row>
    <row r="575" spans="1:57" ht="14.25" customHeight="1">
      <c r="A575" s="1376">
        <v>44378</v>
      </c>
      <c r="B575" s="1301"/>
      <c r="C575" s="1302"/>
      <c r="D575" s="1376">
        <v>44013</v>
      </c>
      <c r="E575" s="1357"/>
      <c r="F575" s="5"/>
      <c r="G575" s="5"/>
      <c r="H575" s="1302"/>
      <c r="I575" s="1303"/>
      <c r="J575" s="1301"/>
      <c r="K575" s="1376"/>
      <c r="L575" s="1302"/>
      <c r="M575" s="1382">
        <f t="shared" si="1044"/>
        <v>44379</v>
      </c>
      <c r="N575" s="1354">
        <f t="shared" si="1041"/>
        <v>0</v>
      </c>
      <c r="O575" s="1383">
        <f t="shared" ref="O575:S575" si="1128">$AD575*O$27</f>
        <v>0</v>
      </c>
      <c r="P575" s="1383">
        <f t="shared" si="1128"/>
        <v>0</v>
      </c>
      <c r="Q575" s="1383">
        <f t="shared" si="1128"/>
        <v>0</v>
      </c>
      <c r="R575" s="1383">
        <f t="shared" si="1128"/>
        <v>0</v>
      </c>
      <c r="S575" s="1383">
        <f t="shared" si="1128"/>
        <v>0</v>
      </c>
      <c r="T575" s="1383">
        <f t="shared" ref="T575:X575" si="1129">$AE575*T$27</f>
        <v>0</v>
      </c>
      <c r="U575" s="1383">
        <f t="shared" si="1129"/>
        <v>0</v>
      </c>
      <c r="V575" s="1383">
        <f t="shared" si="1129"/>
        <v>0</v>
      </c>
      <c r="W575" s="1383">
        <f t="shared" si="1129"/>
        <v>0</v>
      </c>
      <c r="X575" s="1383">
        <f t="shared" si="1129"/>
        <v>0</v>
      </c>
      <c r="Y575" s="1383">
        <f t="shared" si="1047"/>
        <v>0</v>
      </c>
      <c r="Z575" s="1383">
        <f t="shared" si="1048"/>
        <v>0</v>
      </c>
      <c r="AA575" s="1383">
        <f t="shared" si="1049"/>
        <v>0</v>
      </c>
      <c r="AB575" s="1383">
        <f t="shared" si="1050"/>
        <v>0</v>
      </c>
      <c r="AC575" s="5">
        <f t="shared" si="1051"/>
        <v>182</v>
      </c>
      <c r="AD575" s="1383">
        <f t="shared" si="1052"/>
        <v>0</v>
      </c>
      <c r="AE575" s="1383">
        <f t="shared" si="1053"/>
        <v>0</v>
      </c>
      <c r="AF575" s="1305" t="e">
        <f t="shared" si="1054"/>
        <v>#DIV/0!</v>
      </c>
      <c r="AG575" s="1305" t="e">
        <f t="shared" si="1055"/>
        <v>#DIV/0!</v>
      </c>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row>
    <row r="576" spans="1:57" ht="14.25" customHeight="1">
      <c r="A576" s="1376">
        <v>44379</v>
      </c>
      <c r="B576" s="1301"/>
      <c r="C576" s="1302"/>
      <c r="D576" s="1376">
        <v>44014</v>
      </c>
      <c r="E576" s="1357"/>
      <c r="F576" s="5"/>
      <c r="G576" s="5"/>
      <c r="H576" s="1302"/>
      <c r="I576" s="1303"/>
      <c r="J576" s="1301"/>
      <c r="K576" s="1376"/>
      <c r="L576" s="1302"/>
      <c r="M576" s="1382">
        <f t="shared" si="1044"/>
        <v>44380</v>
      </c>
      <c r="N576" s="1354">
        <f t="shared" si="1041"/>
        <v>0</v>
      </c>
      <c r="O576" s="1383">
        <f t="shared" ref="O576:S576" si="1130">$AD576*O$27</f>
        <v>0</v>
      </c>
      <c r="P576" s="1383">
        <f t="shared" si="1130"/>
        <v>0</v>
      </c>
      <c r="Q576" s="1383">
        <f t="shared" si="1130"/>
        <v>0</v>
      </c>
      <c r="R576" s="1383">
        <f t="shared" si="1130"/>
        <v>0</v>
      </c>
      <c r="S576" s="1383">
        <f t="shared" si="1130"/>
        <v>0</v>
      </c>
      <c r="T576" s="1383">
        <f t="shared" ref="T576:X576" si="1131">$AE576*T$27</f>
        <v>0</v>
      </c>
      <c r="U576" s="1383">
        <f t="shared" si="1131"/>
        <v>0</v>
      </c>
      <c r="V576" s="1383">
        <f t="shared" si="1131"/>
        <v>0</v>
      </c>
      <c r="W576" s="1383">
        <f t="shared" si="1131"/>
        <v>0</v>
      </c>
      <c r="X576" s="1383">
        <f t="shared" si="1131"/>
        <v>0</v>
      </c>
      <c r="Y576" s="1383">
        <f t="shared" si="1047"/>
        <v>0</v>
      </c>
      <c r="Z576" s="1383">
        <f t="shared" si="1048"/>
        <v>0</v>
      </c>
      <c r="AA576" s="1383">
        <f t="shared" si="1049"/>
        <v>0</v>
      </c>
      <c r="AB576" s="1383">
        <f t="shared" si="1050"/>
        <v>0</v>
      </c>
      <c r="AC576" s="5">
        <f t="shared" si="1051"/>
        <v>183</v>
      </c>
      <c r="AD576" s="1383">
        <f t="shared" si="1052"/>
        <v>0</v>
      </c>
      <c r="AE576" s="1383">
        <f t="shared" si="1053"/>
        <v>0</v>
      </c>
      <c r="AF576" s="1305" t="e">
        <f t="shared" si="1054"/>
        <v>#DIV/0!</v>
      </c>
      <c r="AG576" s="1305" t="e">
        <f t="shared" si="1055"/>
        <v>#DIV/0!</v>
      </c>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row>
    <row r="577" spans="1:57" ht="14.25" customHeight="1">
      <c r="A577" s="1376">
        <v>44380</v>
      </c>
      <c r="B577" s="1301"/>
      <c r="C577" s="1302"/>
      <c r="D577" s="1376">
        <v>44015</v>
      </c>
      <c r="E577" s="1357"/>
      <c r="F577" s="5"/>
      <c r="G577" s="5"/>
      <c r="H577" s="1302"/>
      <c r="I577" s="1303"/>
      <c r="J577" s="1301"/>
      <c r="K577" s="1376"/>
      <c r="L577" s="1302"/>
      <c r="M577" s="1382">
        <f t="shared" si="1044"/>
        <v>44381</v>
      </c>
      <c r="N577" s="1354">
        <f t="shared" si="1041"/>
        <v>0</v>
      </c>
      <c r="O577" s="1383">
        <f t="shared" ref="O577:S577" si="1132">$AD577*O$27</f>
        <v>0</v>
      </c>
      <c r="P577" s="1383">
        <f t="shared" si="1132"/>
        <v>0</v>
      </c>
      <c r="Q577" s="1383">
        <f t="shared" si="1132"/>
        <v>0</v>
      </c>
      <c r="R577" s="1383">
        <f t="shared" si="1132"/>
        <v>0</v>
      </c>
      <c r="S577" s="1383">
        <f t="shared" si="1132"/>
        <v>0</v>
      </c>
      <c r="T577" s="1383">
        <f t="shared" ref="T577:X577" si="1133">$AE577*T$27</f>
        <v>0</v>
      </c>
      <c r="U577" s="1383">
        <f t="shared" si="1133"/>
        <v>0</v>
      </c>
      <c r="V577" s="1383">
        <f t="shared" si="1133"/>
        <v>0</v>
      </c>
      <c r="W577" s="1383">
        <f t="shared" si="1133"/>
        <v>0</v>
      </c>
      <c r="X577" s="1383">
        <f t="shared" si="1133"/>
        <v>0</v>
      </c>
      <c r="Y577" s="1383">
        <f t="shared" si="1047"/>
        <v>0</v>
      </c>
      <c r="Z577" s="1383">
        <f t="shared" si="1048"/>
        <v>0</v>
      </c>
      <c r="AA577" s="1383">
        <f t="shared" si="1049"/>
        <v>0</v>
      </c>
      <c r="AB577" s="1383">
        <f t="shared" si="1050"/>
        <v>0</v>
      </c>
      <c r="AC577" s="5">
        <f t="shared" si="1051"/>
        <v>184</v>
      </c>
      <c r="AD577" s="1383">
        <f t="shared" si="1052"/>
        <v>0</v>
      </c>
      <c r="AE577" s="1383">
        <f t="shared" si="1053"/>
        <v>0</v>
      </c>
      <c r="AF577" s="1305" t="e">
        <f t="shared" si="1054"/>
        <v>#DIV/0!</v>
      </c>
      <c r="AG577" s="1305" t="e">
        <f t="shared" si="1055"/>
        <v>#DIV/0!</v>
      </c>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row>
    <row r="578" spans="1:57" ht="14.25" customHeight="1">
      <c r="A578" s="1376">
        <v>44381</v>
      </c>
      <c r="B578" s="1301"/>
      <c r="C578" s="1302"/>
      <c r="D578" s="1376">
        <v>44016</v>
      </c>
      <c r="E578" s="1357"/>
      <c r="F578" s="5"/>
      <c r="G578" s="5"/>
      <c r="H578" s="1302"/>
      <c r="I578" s="1303"/>
      <c r="J578" s="1301"/>
      <c r="K578" s="1376"/>
      <c r="L578" s="1302"/>
      <c r="M578" s="1382">
        <f t="shared" si="1044"/>
        <v>44382</v>
      </c>
      <c r="N578" s="1354">
        <f t="shared" si="1041"/>
        <v>0</v>
      </c>
      <c r="O578" s="1383">
        <f t="shared" ref="O578:S578" si="1134">$AD578*O$27</f>
        <v>0</v>
      </c>
      <c r="P578" s="1383">
        <f t="shared" si="1134"/>
        <v>0</v>
      </c>
      <c r="Q578" s="1383">
        <f t="shared" si="1134"/>
        <v>0</v>
      </c>
      <c r="R578" s="1383">
        <f t="shared" si="1134"/>
        <v>0</v>
      </c>
      <c r="S578" s="1383">
        <f t="shared" si="1134"/>
        <v>0</v>
      </c>
      <c r="T578" s="1383">
        <f t="shared" ref="T578:X578" si="1135">$AE578*T$27</f>
        <v>0</v>
      </c>
      <c r="U578" s="1383">
        <f t="shared" si="1135"/>
        <v>0</v>
      </c>
      <c r="V578" s="1383">
        <f t="shared" si="1135"/>
        <v>0</v>
      </c>
      <c r="W578" s="1383">
        <f t="shared" si="1135"/>
        <v>0</v>
      </c>
      <c r="X578" s="1383">
        <f t="shared" si="1135"/>
        <v>0</v>
      </c>
      <c r="Y578" s="1383">
        <f t="shared" si="1047"/>
        <v>0</v>
      </c>
      <c r="Z578" s="1383">
        <f t="shared" si="1048"/>
        <v>0</v>
      </c>
      <c r="AA578" s="1383">
        <f t="shared" si="1049"/>
        <v>0</v>
      </c>
      <c r="AB578" s="1383">
        <f t="shared" si="1050"/>
        <v>0</v>
      </c>
      <c r="AC578" s="5">
        <f t="shared" si="1051"/>
        <v>185</v>
      </c>
      <c r="AD578" s="1383">
        <f t="shared" si="1052"/>
        <v>0</v>
      </c>
      <c r="AE578" s="1383">
        <f t="shared" si="1053"/>
        <v>0</v>
      </c>
      <c r="AF578" s="1305" t="e">
        <f t="shared" si="1054"/>
        <v>#DIV/0!</v>
      </c>
      <c r="AG578" s="1305" t="e">
        <f t="shared" si="1055"/>
        <v>#DIV/0!</v>
      </c>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row>
    <row r="579" spans="1:57" ht="14.25" customHeight="1">
      <c r="A579" s="1376">
        <v>44382</v>
      </c>
      <c r="B579" s="1301"/>
      <c r="C579" s="1302"/>
      <c r="D579" s="1376">
        <v>44017</v>
      </c>
      <c r="E579" s="1357"/>
      <c r="F579" s="5"/>
      <c r="G579" s="5"/>
      <c r="H579" s="1302"/>
      <c r="I579" s="1303"/>
      <c r="J579" s="1301"/>
      <c r="K579" s="1376"/>
      <c r="L579" s="1302"/>
      <c r="M579" s="1382">
        <f t="shared" si="1044"/>
        <v>44383</v>
      </c>
      <c r="N579" s="1354">
        <f t="shared" si="1041"/>
        <v>0</v>
      </c>
      <c r="O579" s="1383">
        <f t="shared" ref="O579:S579" si="1136">$AD579*O$27</f>
        <v>0</v>
      </c>
      <c r="P579" s="1383">
        <f t="shared" si="1136"/>
        <v>0</v>
      </c>
      <c r="Q579" s="1383">
        <f t="shared" si="1136"/>
        <v>0</v>
      </c>
      <c r="R579" s="1383">
        <f t="shared" si="1136"/>
        <v>0</v>
      </c>
      <c r="S579" s="1383">
        <f t="shared" si="1136"/>
        <v>0</v>
      </c>
      <c r="T579" s="1383">
        <f t="shared" ref="T579:X579" si="1137">$AE579*T$27</f>
        <v>0</v>
      </c>
      <c r="U579" s="1383">
        <f t="shared" si="1137"/>
        <v>0</v>
      </c>
      <c r="V579" s="1383">
        <f t="shared" si="1137"/>
        <v>0</v>
      </c>
      <c r="W579" s="1383">
        <f t="shared" si="1137"/>
        <v>0</v>
      </c>
      <c r="X579" s="1383">
        <f t="shared" si="1137"/>
        <v>0</v>
      </c>
      <c r="Y579" s="1383">
        <f t="shared" si="1047"/>
        <v>0</v>
      </c>
      <c r="Z579" s="1383">
        <f t="shared" si="1048"/>
        <v>0</v>
      </c>
      <c r="AA579" s="1383">
        <f t="shared" si="1049"/>
        <v>0</v>
      </c>
      <c r="AB579" s="1383">
        <f t="shared" si="1050"/>
        <v>0</v>
      </c>
      <c r="AC579" s="5">
        <f t="shared" si="1051"/>
        <v>186</v>
      </c>
      <c r="AD579" s="1383">
        <f t="shared" si="1052"/>
        <v>0</v>
      </c>
      <c r="AE579" s="1383">
        <f t="shared" si="1053"/>
        <v>0</v>
      </c>
      <c r="AF579" s="1305" t="e">
        <f t="shared" si="1054"/>
        <v>#DIV/0!</v>
      </c>
      <c r="AG579" s="1305" t="e">
        <f t="shared" si="1055"/>
        <v>#DIV/0!</v>
      </c>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row>
    <row r="580" spans="1:57" ht="14.25" customHeight="1">
      <c r="A580" s="1376">
        <v>44383</v>
      </c>
      <c r="B580" s="1301"/>
      <c r="C580" s="1302"/>
      <c r="D580" s="1376">
        <v>44018</v>
      </c>
      <c r="E580" s="1357"/>
      <c r="F580" s="5"/>
      <c r="G580" s="5"/>
      <c r="H580" s="1302"/>
      <c r="I580" s="1303"/>
      <c r="J580" s="1301"/>
      <c r="K580" s="1376"/>
      <c r="L580" s="1302"/>
      <c r="M580" s="1382">
        <f t="shared" si="1044"/>
        <v>44384</v>
      </c>
      <c r="N580" s="1354">
        <f t="shared" si="1041"/>
        <v>0</v>
      </c>
      <c r="O580" s="1383">
        <f t="shared" ref="O580:S580" si="1138">$AD580*O$27</f>
        <v>0</v>
      </c>
      <c r="P580" s="1383">
        <f t="shared" si="1138"/>
        <v>0</v>
      </c>
      <c r="Q580" s="1383">
        <f t="shared" si="1138"/>
        <v>0</v>
      </c>
      <c r="R580" s="1383">
        <f t="shared" si="1138"/>
        <v>0</v>
      </c>
      <c r="S580" s="1383">
        <f t="shared" si="1138"/>
        <v>0</v>
      </c>
      <c r="T580" s="1383">
        <f t="shared" ref="T580:X580" si="1139">$AE580*T$27</f>
        <v>0</v>
      </c>
      <c r="U580" s="1383">
        <f t="shared" si="1139"/>
        <v>0</v>
      </c>
      <c r="V580" s="1383">
        <f t="shared" si="1139"/>
        <v>0</v>
      </c>
      <c r="W580" s="1383">
        <f t="shared" si="1139"/>
        <v>0</v>
      </c>
      <c r="X580" s="1383">
        <f t="shared" si="1139"/>
        <v>0</v>
      </c>
      <c r="Y580" s="1383">
        <f t="shared" si="1047"/>
        <v>0</v>
      </c>
      <c r="Z580" s="1383">
        <f t="shared" si="1048"/>
        <v>0</v>
      </c>
      <c r="AA580" s="1383">
        <f t="shared" si="1049"/>
        <v>0</v>
      </c>
      <c r="AB580" s="1383">
        <f t="shared" si="1050"/>
        <v>0</v>
      </c>
      <c r="AC580" s="5">
        <f t="shared" si="1051"/>
        <v>187</v>
      </c>
      <c r="AD580" s="1383">
        <f t="shared" si="1052"/>
        <v>0</v>
      </c>
      <c r="AE580" s="1383">
        <f t="shared" si="1053"/>
        <v>0</v>
      </c>
      <c r="AF580" s="1305" t="e">
        <f t="shared" si="1054"/>
        <v>#DIV/0!</v>
      </c>
      <c r="AG580" s="1305" t="e">
        <f t="shared" si="1055"/>
        <v>#DIV/0!</v>
      </c>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row>
    <row r="581" spans="1:57" ht="14.25" customHeight="1">
      <c r="A581" s="1376">
        <v>44384</v>
      </c>
      <c r="B581" s="1301"/>
      <c r="C581" s="1302"/>
      <c r="D581" s="1376">
        <v>44019</v>
      </c>
      <c r="E581" s="1357"/>
      <c r="F581" s="5"/>
      <c r="G581" s="5"/>
      <c r="H581" s="1302"/>
      <c r="I581" s="1303"/>
      <c r="J581" s="1301"/>
      <c r="K581" s="1376"/>
      <c r="L581" s="1302"/>
      <c r="M581" s="1382">
        <f t="shared" si="1044"/>
        <v>44385</v>
      </c>
      <c r="N581" s="1354">
        <f t="shared" si="1041"/>
        <v>0</v>
      </c>
      <c r="O581" s="1383">
        <f t="shared" ref="O581:S581" si="1140">$AD581*O$27</f>
        <v>0</v>
      </c>
      <c r="P581" s="1383">
        <f t="shared" si="1140"/>
        <v>0</v>
      </c>
      <c r="Q581" s="1383">
        <f t="shared" si="1140"/>
        <v>0</v>
      </c>
      <c r="R581" s="1383">
        <f t="shared" si="1140"/>
        <v>0</v>
      </c>
      <c r="S581" s="1383">
        <f t="shared" si="1140"/>
        <v>0</v>
      </c>
      <c r="T581" s="1383">
        <f t="shared" ref="T581:X581" si="1141">$AE581*T$27</f>
        <v>0</v>
      </c>
      <c r="U581" s="1383">
        <f t="shared" si="1141"/>
        <v>0</v>
      </c>
      <c r="V581" s="1383">
        <f t="shared" si="1141"/>
        <v>0</v>
      </c>
      <c r="W581" s="1383">
        <f t="shared" si="1141"/>
        <v>0</v>
      </c>
      <c r="X581" s="1383">
        <f t="shared" si="1141"/>
        <v>0</v>
      </c>
      <c r="Y581" s="1383">
        <f t="shared" si="1047"/>
        <v>0</v>
      </c>
      <c r="Z581" s="1383">
        <f t="shared" si="1048"/>
        <v>0</v>
      </c>
      <c r="AA581" s="1383">
        <f t="shared" si="1049"/>
        <v>0</v>
      </c>
      <c r="AB581" s="1383">
        <f t="shared" si="1050"/>
        <v>0</v>
      </c>
      <c r="AC581" s="5">
        <f t="shared" si="1051"/>
        <v>188</v>
      </c>
      <c r="AD581" s="1383">
        <f t="shared" si="1052"/>
        <v>0</v>
      </c>
      <c r="AE581" s="1383">
        <f t="shared" si="1053"/>
        <v>0</v>
      </c>
      <c r="AF581" s="1305" t="e">
        <f t="shared" si="1054"/>
        <v>#DIV/0!</v>
      </c>
      <c r="AG581" s="1305" t="e">
        <f t="shared" si="1055"/>
        <v>#DIV/0!</v>
      </c>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row>
    <row r="582" spans="1:57" ht="14.25" customHeight="1">
      <c r="A582" s="1376">
        <v>44385</v>
      </c>
      <c r="B582" s="1301"/>
      <c r="C582" s="1302"/>
      <c r="D582" s="1376">
        <v>44020</v>
      </c>
      <c r="E582" s="1357"/>
      <c r="F582" s="5"/>
      <c r="G582" s="5"/>
      <c r="H582" s="1302"/>
      <c r="I582" s="1303"/>
      <c r="J582" s="1301"/>
      <c r="K582" s="1376"/>
      <c r="L582" s="1302"/>
      <c r="M582" s="1382">
        <f t="shared" si="1044"/>
        <v>44386</v>
      </c>
      <c r="N582" s="1354">
        <f t="shared" si="1041"/>
        <v>0</v>
      </c>
      <c r="O582" s="1383">
        <f t="shared" ref="O582:S582" si="1142">$AD582*O$27</f>
        <v>0</v>
      </c>
      <c r="P582" s="1383">
        <f t="shared" si="1142"/>
        <v>0</v>
      </c>
      <c r="Q582" s="1383">
        <f t="shared" si="1142"/>
        <v>0</v>
      </c>
      <c r="R582" s="1383">
        <f t="shared" si="1142"/>
        <v>0</v>
      </c>
      <c r="S582" s="1383">
        <f t="shared" si="1142"/>
        <v>0</v>
      </c>
      <c r="T582" s="1383">
        <f t="shared" ref="T582:X582" si="1143">$AE582*T$27</f>
        <v>0</v>
      </c>
      <c r="U582" s="1383">
        <f t="shared" si="1143"/>
        <v>0</v>
      </c>
      <c r="V582" s="1383">
        <f t="shared" si="1143"/>
        <v>0</v>
      </c>
      <c r="W582" s="1383">
        <f t="shared" si="1143"/>
        <v>0</v>
      </c>
      <c r="X582" s="1383">
        <f t="shared" si="1143"/>
        <v>0</v>
      </c>
      <c r="Y582" s="1383">
        <f t="shared" si="1047"/>
        <v>0</v>
      </c>
      <c r="Z582" s="1383">
        <f t="shared" si="1048"/>
        <v>0</v>
      </c>
      <c r="AA582" s="1383">
        <f t="shared" si="1049"/>
        <v>0</v>
      </c>
      <c r="AB582" s="1383">
        <f t="shared" si="1050"/>
        <v>0</v>
      </c>
      <c r="AC582" s="5">
        <f t="shared" si="1051"/>
        <v>189</v>
      </c>
      <c r="AD582" s="1383">
        <f t="shared" si="1052"/>
        <v>0</v>
      </c>
      <c r="AE582" s="1383">
        <f t="shared" si="1053"/>
        <v>0</v>
      </c>
      <c r="AF582" s="1305" t="e">
        <f t="shared" si="1054"/>
        <v>#DIV/0!</v>
      </c>
      <c r="AG582" s="1305" t="e">
        <f t="shared" si="1055"/>
        <v>#DIV/0!</v>
      </c>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row>
    <row r="583" spans="1:57" ht="14.25" customHeight="1">
      <c r="A583" s="1376">
        <v>44386</v>
      </c>
      <c r="B583" s="1301"/>
      <c r="C583" s="1302"/>
      <c r="D583" s="1376">
        <v>44021</v>
      </c>
      <c r="E583" s="1357"/>
      <c r="F583" s="5"/>
      <c r="G583" s="5"/>
      <c r="H583" s="1302"/>
      <c r="I583" s="1303"/>
      <c r="J583" s="1301"/>
      <c r="K583" s="1376"/>
      <c r="L583" s="1302"/>
      <c r="M583" s="1382">
        <f t="shared" si="1044"/>
        <v>44387</v>
      </c>
      <c r="N583" s="1354">
        <f t="shared" si="1041"/>
        <v>0</v>
      </c>
      <c r="O583" s="1383">
        <f t="shared" ref="O583:S583" si="1144">$AD583*O$27</f>
        <v>0</v>
      </c>
      <c r="P583" s="1383">
        <f t="shared" si="1144"/>
        <v>0</v>
      </c>
      <c r="Q583" s="1383">
        <f t="shared" si="1144"/>
        <v>0</v>
      </c>
      <c r="R583" s="1383">
        <f t="shared" si="1144"/>
        <v>0</v>
      </c>
      <c r="S583" s="1383">
        <f t="shared" si="1144"/>
        <v>0</v>
      </c>
      <c r="T583" s="1383">
        <f t="shared" ref="T583:X583" si="1145">$AE583*T$27</f>
        <v>0</v>
      </c>
      <c r="U583" s="1383">
        <f t="shared" si="1145"/>
        <v>0</v>
      </c>
      <c r="V583" s="1383">
        <f t="shared" si="1145"/>
        <v>0</v>
      </c>
      <c r="W583" s="1383">
        <f t="shared" si="1145"/>
        <v>0</v>
      </c>
      <c r="X583" s="1383">
        <f t="shared" si="1145"/>
        <v>0</v>
      </c>
      <c r="Y583" s="1383">
        <f t="shared" si="1047"/>
        <v>0</v>
      </c>
      <c r="Z583" s="1383">
        <f t="shared" si="1048"/>
        <v>0</v>
      </c>
      <c r="AA583" s="1383">
        <f t="shared" si="1049"/>
        <v>0</v>
      </c>
      <c r="AB583" s="1383">
        <f t="shared" si="1050"/>
        <v>0</v>
      </c>
      <c r="AC583" s="5">
        <f t="shared" si="1051"/>
        <v>190</v>
      </c>
      <c r="AD583" s="1383">
        <f t="shared" si="1052"/>
        <v>0</v>
      </c>
      <c r="AE583" s="1383">
        <f t="shared" si="1053"/>
        <v>0</v>
      </c>
      <c r="AF583" s="1305" t="e">
        <f t="shared" si="1054"/>
        <v>#DIV/0!</v>
      </c>
      <c r="AG583" s="1305" t="e">
        <f t="shared" si="1055"/>
        <v>#DIV/0!</v>
      </c>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row>
    <row r="584" spans="1:57" ht="14.25" customHeight="1">
      <c r="A584" s="1376">
        <v>44387</v>
      </c>
      <c r="B584" s="1301"/>
      <c r="C584" s="1302"/>
      <c r="D584" s="1376">
        <v>44022</v>
      </c>
      <c r="E584" s="1357"/>
      <c r="F584" s="5"/>
      <c r="G584" s="5"/>
      <c r="H584" s="1302"/>
      <c r="I584" s="1303"/>
      <c r="J584" s="1301"/>
      <c r="K584" s="1376"/>
      <c r="L584" s="1302"/>
      <c r="M584" s="1382">
        <f t="shared" si="1044"/>
        <v>44388</v>
      </c>
      <c r="N584" s="1354">
        <f t="shared" si="1041"/>
        <v>0</v>
      </c>
      <c r="O584" s="1383">
        <f t="shared" ref="O584:S584" si="1146">$AD584*O$27</f>
        <v>0</v>
      </c>
      <c r="P584" s="1383">
        <f t="shared" si="1146"/>
        <v>0</v>
      </c>
      <c r="Q584" s="1383">
        <f t="shared" si="1146"/>
        <v>0</v>
      </c>
      <c r="R584" s="1383">
        <f t="shared" si="1146"/>
        <v>0</v>
      </c>
      <c r="S584" s="1383">
        <f t="shared" si="1146"/>
        <v>0</v>
      </c>
      <c r="T584" s="1383">
        <f t="shared" ref="T584:X584" si="1147">$AE584*T$27</f>
        <v>0</v>
      </c>
      <c r="U584" s="1383">
        <f t="shared" si="1147"/>
        <v>0</v>
      </c>
      <c r="V584" s="1383">
        <f t="shared" si="1147"/>
        <v>0</v>
      </c>
      <c r="W584" s="1383">
        <f t="shared" si="1147"/>
        <v>0</v>
      </c>
      <c r="X584" s="1383">
        <f t="shared" si="1147"/>
        <v>0</v>
      </c>
      <c r="Y584" s="1383">
        <f t="shared" si="1047"/>
        <v>0</v>
      </c>
      <c r="Z584" s="1383">
        <f t="shared" si="1048"/>
        <v>0</v>
      </c>
      <c r="AA584" s="1383">
        <f t="shared" si="1049"/>
        <v>0</v>
      </c>
      <c r="AB584" s="1383">
        <f t="shared" si="1050"/>
        <v>0</v>
      </c>
      <c r="AC584" s="5">
        <f t="shared" si="1051"/>
        <v>191</v>
      </c>
      <c r="AD584" s="1383">
        <f t="shared" si="1052"/>
        <v>0</v>
      </c>
      <c r="AE584" s="1383">
        <f t="shared" si="1053"/>
        <v>0</v>
      </c>
      <c r="AF584" s="1305" t="e">
        <f t="shared" si="1054"/>
        <v>#DIV/0!</v>
      </c>
      <c r="AG584" s="1305" t="e">
        <f t="shared" si="1055"/>
        <v>#DIV/0!</v>
      </c>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row>
    <row r="585" spans="1:57" ht="14.25" customHeight="1">
      <c r="A585" s="1376">
        <v>44388</v>
      </c>
      <c r="B585" s="1301"/>
      <c r="C585" s="1302"/>
      <c r="D585" s="1376">
        <v>44023</v>
      </c>
      <c r="E585" s="1357"/>
      <c r="F585" s="5"/>
      <c r="G585" s="5"/>
      <c r="H585" s="1302"/>
      <c r="I585" s="1303"/>
      <c r="J585" s="1301"/>
      <c r="K585" s="1376"/>
      <c r="L585" s="1302"/>
      <c r="M585" s="1382">
        <f t="shared" si="1044"/>
        <v>44389</v>
      </c>
      <c r="N585" s="1354">
        <f t="shared" si="1041"/>
        <v>0</v>
      </c>
      <c r="O585" s="1383">
        <f t="shared" ref="O585:S585" si="1148">$AD585*O$27</f>
        <v>0</v>
      </c>
      <c r="P585" s="1383">
        <f t="shared" si="1148"/>
        <v>0</v>
      </c>
      <c r="Q585" s="1383">
        <f t="shared" si="1148"/>
        <v>0</v>
      </c>
      <c r="R585" s="1383">
        <f t="shared" si="1148"/>
        <v>0</v>
      </c>
      <c r="S585" s="1383">
        <f t="shared" si="1148"/>
        <v>0</v>
      </c>
      <c r="T585" s="1383">
        <f t="shared" ref="T585:X585" si="1149">$AE585*T$27</f>
        <v>0</v>
      </c>
      <c r="U585" s="1383">
        <f t="shared" si="1149"/>
        <v>0</v>
      </c>
      <c r="V585" s="1383">
        <f t="shared" si="1149"/>
        <v>0</v>
      </c>
      <c r="W585" s="1383">
        <f t="shared" si="1149"/>
        <v>0</v>
      </c>
      <c r="X585" s="1383">
        <f t="shared" si="1149"/>
        <v>0</v>
      </c>
      <c r="Y585" s="1383">
        <f t="shared" si="1047"/>
        <v>0</v>
      </c>
      <c r="Z585" s="1383">
        <f t="shared" si="1048"/>
        <v>0</v>
      </c>
      <c r="AA585" s="1383">
        <f t="shared" si="1049"/>
        <v>0</v>
      </c>
      <c r="AB585" s="1383">
        <f t="shared" si="1050"/>
        <v>0</v>
      </c>
      <c r="AC585" s="5">
        <f t="shared" si="1051"/>
        <v>192</v>
      </c>
      <c r="AD585" s="1383">
        <f t="shared" si="1052"/>
        <v>0</v>
      </c>
      <c r="AE585" s="1383">
        <f t="shared" si="1053"/>
        <v>0</v>
      </c>
      <c r="AF585" s="1305" t="e">
        <f t="shared" si="1054"/>
        <v>#DIV/0!</v>
      </c>
      <c r="AG585" s="1305" t="e">
        <f t="shared" si="1055"/>
        <v>#DIV/0!</v>
      </c>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row>
    <row r="586" spans="1:57" ht="14.25" customHeight="1">
      <c r="A586" s="1376">
        <v>44389</v>
      </c>
      <c r="B586" s="1301"/>
      <c r="C586" s="1302"/>
      <c r="D586" s="1376">
        <v>44024</v>
      </c>
      <c r="E586" s="1357"/>
      <c r="F586" s="5"/>
      <c r="G586" s="5"/>
      <c r="H586" s="1302"/>
      <c r="I586" s="1303"/>
      <c r="J586" s="1301"/>
      <c r="K586" s="1376"/>
      <c r="L586" s="1302"/>
      <c r="M586" s="1382">
        <f t="shared" si="1044"/>
        <v>44390</v>
      </c>
      <c r="N586" s="1354">
        <f t="shared" si="1041"/>
        <v>0</v>
      </c>
      <c r="O586" s="1383">
        <f t="shared" ref="O586:S586" si="1150">$AD586*O$27</f>
        <v>0</v>
      </c>
      <c r="P586" s="1383">
        <f t="shared" si="1150"/>
        <v>0</v>
      </c>
      <c r="Q586" s="1383">
        <f t="shared" si="1150"/>
        <v>0</v>
      </c>
      <c r="R586" s="1383">
        <f t="shared" si="1150"/>
        <v>0</v>
      </c>
      <c r="S586" s="1383">
        <f t="shared" si="1150"/>
        <v>0</v>
      </c>
      <c r="T586" s="1383">
        <f t="shared" ref="T586:X586" si="1151">$AE586*T$27</f>
        <v>0</v>
      </c>
      <c r="U586" s="1383">
        <f t="shared" si="1151"/>
        <v>0</v>
      </c>
      <c r="V586" s="1383">
        <f t="shared" si="1151"/>
        <v>0</v>
      </c>
      <c r="W586" s="1383">
        <f t="shared" si="1151"/>
        <v>0</v>
      </c>
      <c r="X586" s="1383">
        <f t="shared" si="1151"/>
        <v>0</v>
      </c>
      <c r="Y586" s="1383">
        <f t="shared" si="1047"/>
        <v>0</v>
      </c>
      <c r="Z586" s="1383">
        <f t="shared" si="1048"/>
        <v>0</v>
      </c>
      <c r="AA586" s="1383">
        <f t="shared" si="1049"/>
        <v>0</v>
      </c>
      <c r="AB586" s="1383">
        <f t="shared" si="1050"/>
        <v>0</v>
      </c>
      <c r="AC586" s="5">
        <f t="shared" si="1051"/>
        <v>193</v>
      </c>
      <c r="AD586" s="1383">
        <f t="shared" si="1052"/>
        <v>0</v>
      </c>
      <c r="AE586" s="1383">
        <f t="shared" si="1053"/>
        <v>0</v>
      </c>
      <c r="AF586" s="1305" t="e">
        <f t="shared" si="1054"/>
        <v>#DIV/0!</v>
      </c>
      <c r="AG586" s="1305" t="e">
        <f t="shared" si="1055"/>
        <v>#DIV/0!</v>
      </c>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row>
    <row r="587" spans="1:57" ht="14.25" customHeight="1">
      <c r="A587" s="1376">
        <v>44390</v>
      </c>
      <c r="B587" s="1301"/>
      <c r="C587" s="1302"/>
      <c r="D587" s="1376">
        <v>44025</v>
      </c>
      <c r="E587" s="1357"/>
      <c r="F587" s="5"/>
      <c r="G587" s="5"/>
      <c r="H587" s="1302"/>
      <c r="I587" s="1303"/>
      <c r="J587" s="1301"/>
      <c r="K587" s="1376"/>
      <c r="L587" s="1302"/>
      <c r="M587" s="1382">
        <f t="shared" si="1044"/>
        <v>44391</v>
      </c>
      <c r="N587" s="1354">
        <f t="shared" si="1041"/>
        <v>0</v>
      </c>
      <c r="O587" s="1383">
        <f t="shared" ref="O587:S587" si="1152">$AD587*O$27</f>
        <v>0</v>
      </c>
      <c r="P587" s="1383">
        <f t="shared" si="1152"/>
        <v>0</v>
      </c>
      <c r="Q587" s="1383">
        <f t="shared" si="1152"/>
        <v>0</v>
      </c>
      <c r="R587" s="1383">
        <f t="shared" si="1152"/>
        <v>0</v>
      </c>
      <c r="S587" s="1383">
        <f t="shared" si="1152"/>
        <v>0</v>
      </c>
      <c r="T587" s="1383">
        <f t="shared" ref="T587:X587" si="1153">$AE587*T$27</f>
        <v>0</v>
      </c>
      <c r="U587" s="1383">
        <f t="shared" si="1153"/>
        <v>0</v>
      </c>
      <c r="V587" s="1383">
        <f t="shared" si="1153"/>
        <v>0</v>
      </c>
      <c r="W587" s="1383">
        <f t="shared" si="1153"/>
        <v>0</v>
      </c>
      <c r="X587" s="1383">
        <f t="shared" si="1153"/>
        <v>0</v>
      </c>
      <c r="Y587" s="1383">
        <f t="shared" si="1047"/>
        <v>0</v>
      </c>
      <c r="Z587" s="1383">
        <f t="shared" si="1048"/>
        <v>0</v>
      </c>
      <c r="AA587" s="1383">
        <f t="shared" si="1049"/>
        <v>0</v>
      </c>
      <c r="AB587" s="1383">
        <f t="shared" si="1050"/>
        <v>0</v>
      </c>
      <c r="AC587" s="5">
        <f t="shared" si="1051"/>
        <v>194</v>
      </c>
      <c r="AD587" s="1383">
        <f t="shared" si="1052"/>
        <v>0</v>
      </c>
      <c r="AE587" s="1383">
        <f t="shared" si="1053"/>
        <v>0</v>
      </c>
      <c r="AF587" s="1305" t="e">
        <f t="shared" si="1054"/>
        <v>#DIV/0!</v>
      </c>
      <c r="AG587" s="1305" t="e">
        <f t="shared" si="1055"/>
        <v>#DIV/0!</v>
      </c>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row>
    <row r="588" spans="1:57" ht="14.25" customHeight="1">
      <c r="A588" s="1376">
        <v>44391</v>
      </c>
      <c r="B588" s="1301"/>
      <c r="C588" s="1302"/>
      <c r="D588" s="1376">
        <v>44026</v>
      </c>
      <c r="E588" s="1357"/>
      <c r="F588" s="5"/>
      <c r="G588" s="5"/>
      <c r="H588" s="1302"/>
      <c r="I588" s="1303"/>
      <c r="J588" s="1301"/>
      <c r="K588" s="1376"/>
      <c r="L588" s="1302"/>
      <c r="M588" s="1382">
        <f t="shared" si="1044"/>
        <v>44392</v>
      </c>
      <c r="N588" s="1354">
        <f t="shared" si="1041"/>
        <v>0</v>
      </c>
      <c r="O588" s="1383">
        <f t="shared" ref="O588:S588" si="1154">$AD588*O$27</f>
        <v>0</v>
      </c>
      <c r="P588" s="1383">
        <f t="shared" si="1154"/>
        <v>0</v>
      </c>
      <c r="Q588" s="1383">
        <f t="shared" si="1154"/>
        <v>0</v>
      </c>
      <c r="R588" s="1383">
        <f t="shared" si="1154"/>
        <v>0</v>
      </c>
      <c r="S588" s="1383">
        <f t="shared" si="1154"/>
        <v>0</v>
      </c>
      <c r="T588" s="1383">
        <f t="shared" ref="T588:X588" si="1155">$AE588*T$27</f>
        <v>0</v>
      </c>
      <c r="U588" s="1383">
        <f t="shared" si="1155"/>
        <v>0</v>
      </c>
      <c r="V588" s="1383">
        <f t="shared" si="1155"/>
        <v>0</v>
      </c>
      <c r="W588" s="1383">
        <f t="shared" si="1155"/>
        <v>0</v>
      </c>
      <c r="X588" s="1383">
        <f t="shared" si="1155"/>
        <v>0</v>
      </c>
      <c r="Y588" s="1383">
        <f t="shared" si="1047"/>
        <v>0</v>
      </c>
      <c r="Z588" s="1383">
        <f t="shared" si="1048"/>
        <v>0</v>
      </c>
      <c r="AA588" s="1383">
        <f t="shared" si="1049"/>
        <v>0</v>
      </c>
      <c r="AB588" s="1383">
        <f t="shared" si="1050"/>
        <v>0</v>
      </c>
      <c r="AC588" s="5">
        <f t="shared" si="1051"/>
        <v>195</v>
      </c>
      <c r="AD588" s="1383">
        <f t="shared" si="1052"/>
        <v>0</v>
      </c>
      <c r="AE588" s="1383">
        <f t="shared" si="1053"/>
        <v>0</v>
      </c>
      <c r="AF588" s="1305" t="e">
        <f t="shared" si="1054"/>
        <v>#DIV/0!</v>
      </c>
      <c r="AG588" s="1305" t="e">
        <f t="shared" si="1055"/>
        <v>#DIV/0!</v>
      </c>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row>
    <row r="589" spans="1:57" ht="14.25" customHeight="1">
      <c r="A589" s="1376">
        <v>44392</v>
      </c>
      <c r="B589" s="1301"/>
      <c r="C589" s="1302"/>
      <c r="D589" s="1376">
        <v>44027</v>
      </c>
      <c r="E589" s="1357"/>
      <c r="F589" s="5"/>
      <c r="G589" s="5"/>
      <c r="H589" s="1302"/>
      <c r="I589" s="1303"/>
      <c r="J589" s="1301"/>
      <c r="K589" s="1376"/>
      <c r="L589" s="1302"/>
      <c r="M589" s="1382">
        <f t="shared" si="1044"/>
        <v>44393</v>
      </c>
      <c r="N589" s="1354">
        <f t="shared" si="1041"/>
        <v>0</v>
      </c>
      <c r="O589" s="1383">
        <f t="shared" ref="O589:S589" si="1156">$AD589*O$27</f>
        <v>0</v>
      </c>
      <c r="P589" s="1383">
        <f t="shared" si="1156"/>
        <v>0</v>
      </c>
      <c r="Q589" s="1383">
        <f t="shared" si="1156"/>
        <v>0</v>
      </c>
      <c r="R589" s="1383">
        <f t="shared" si="1156"/>
        <v>0</v>
      </c>
      <c r="S589" s="1383">
        <f t="shared" si="1156"/>
        <v>0</v>
      </c>
      <c r="T589" s="1383">
        <f t="shared" ref="T589:X589" si="1157">$AE589*T$27</f>
        <v>0</v>
      </c>
      <c r="U589" s="1383">
        <f t="shared" si="1157"/>
        <v>0</v>
      </c>
      <c r="V589" s="1383">
        <f t="shared" si="1157"/>
        <v>0</v>
      </c>
      <c r="W589" s="1383">
        <f t="shared" si="1157"/>
        <v>0</v>
      </c>
      <c r="X589" s="1383">
        <f t="shared" si="1157"/>
        <v>0</v>
      </c>
      <c r="Y589" s="1383">
        <f t="shared" si="1047"/>
        <v>0</v>
      </c>
      <c r="Z589" s="1383">
        <f t="shared" si="1048"/>
        <v>0</v>
      </c>
      <c r="AA589" s="1383">
        <f t="shared" si="1049"/>
        <v>0</v>
      </c>
      <c r="AB589" s="1383">
        <f t="shared" si="1050"/>
        <v>0</v>
      </c>
      <c r="AC589" s="5">
        <f t="shared" si="1051"/>
        <v>196</v>
      </c>
      <c r="AD589" s="1383">
        <f t="shared" si="1052"/>
        <v>0</v>
      </c>
      <c r="AE589" s="1383">
        <f t="shared" si="1053"/>
        <v>0</v>
      </c>
      <c r="AF589" s="1305" t="e">
        <f t="shared" si="1054"/>
        <v>#DIV/0!</v>
      </c>
      <c r="AG589" s="1305" t="e">
        <f t="shared" si="1055"/>
        <v>#DIV/0!</v>
      </c>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row>
    <row r="590" spans="1:57" ht="14.25" customHeight="1">
      <c r="A590" s="1376">
        <v>44393</v>
      </c>
      <c r="B590" s="1301"/>
      <c r="C590" s="1302"/>
      <c r="D590" s="1376">
        <v>44028</v>
      </c>
      <c r="E590" s="1357"/>
      <c r="F590" s="5"/>
      <c r="G590" s="5"/>
      <c r="H590" s="1302"/>
      <c r="I590" s="1303"/>
      <c r="J590" s="1301"/>
      <c r="K590" s="1376"/>
      <c r="L590" s="1302"/>
      <c r="M590" s="1382">
        <f t="shared" si="1044"/>
        <v>44394</v>
      </c>
      <c r="N590" s="1354">
        <f t="shared" si="1041"/>
        <v>0</v>
      </c>
      <c r="O590" s="1383">
        <f t="shared" ref="O590:S590" si="1158">$AD590*O$27</f>
        <v>0</v>
      </c>
      <c r="P590" s="1383">
        <f t="shared" si="1158"/>
        <v>0</v>
      </c>
      <c r="Q590" s="1383">
        <f t="shared" si="1158"/>
        <v>0</v>
      </c>
      <c r="R590" s="1383">
        <f t="shared" si="1158"/>
        <v>0</v>
      </c>
      <c r="S590" s="1383">
        <f t="shared" si="1158"/>
        <v>0</v>
      </c>
      <c r="T590" s="1383">
        <f t="shared" ref="T590:X590" si="1159">$AE590*T$27</f>
        <v>0</v>
      </c>
      <c r="U590" s="1383">
        <f t="shared" si="1159"/>
        <v>0</v>
      </c>
      <c r="V590" s="1383">
        <f t="shared" si="1159"/>
        <v>0</v>
      </c>
      <c r="W590" s="1383">
        <f t="shared" si="1159"/>
        <v>0</v>
      </c>
      <c r="X590" s="1383">
        <f t="shared" si="1159"/>
        <v>0</v>
      </c>
      <c r="Y590" s="1383">
        <f t="shared" si="1047"/>
        <v>0</v>
      </c>
      <c r="Z590" s="1383">
        <f t="shared" si="1048"/>
        <v>0</v>
      </c>
      <c r="AA590" s="1383">
        <f t="shared" si="1049"/>
        <v>0</v>
      </c>
      <c r="AB590" s="1383">
        <f t="shared" si="1050"/>
        <v>0</v>
      </c>
      <c r="AC590" s="5">
        <f t="shared" si="1051"/>
        <v>197</v>
      </c>
      <c r="AD590" s="1383">
        <f t="shared" si="1052"/>
        <v>0</v>
      </c>
      <c r="AE590" s="1383">
        <f t="shared" si="1053"/>
        <v>0</v>
      </c>
      <c r="AF590" s="1305" t="e">
        <f t="shared" si="1054"/>
        <v>#DIV/0!</v>
      </c>
      <c r="AG590" s="1305" t="e">
        <f t="shared" si="1055"/>
        <v>#DIV/0!</v>
      </c>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row>
    <row r="591" spans="1:57" ht="14.25" customHeight="1">
      <c r="A591" s="1376">
        <v>44394</v>
      </c>
      <c r="B591" s="1301"/>
      <c r="C591" s="1302"/>
      <c r="D591" s="1376">
        <v>44029</v>
      </c>
      <c r="E591" s="1357"/>
      <c r="F591" s="5"/>
      <c r="G591" s="5"/>
      <c r="H591" s="1302"/>
      <c r="I591" s="1303"/>
      <c r="J591" s="1301"/>
      <c r="K591" s="1376"/>
      <c r="L591" s="1302"/>
      <c r="M591" s="1382">
        <f t="shared" si="1044"/>
        <v>44395</v>
      </c>
      <c r="N591" s="1354">
        <f t="shared" si="1041"/>
        <v>0</v>
      </c>
      <c r="O591" s="1383">
        <f t="shared" ref="O591:S591" si="1160">$AD591*O$27</f>
        <v>0</v>
      </c>
      <c r="P591" s="1383">
        <f t="shared" si="1160"/>
        <v>0</v>
      </c>
      <c r="Q591" s="1383">
        <f t="shared" si="1160"/>
        <v>0</v>
      </c>
      <c r="R591" s="1383">
        <f t="shared" si="1160"/>
        <v>0</v>
      </c>
      <c r="S591" s="1383">
        <f t="shared" si="1160"/>
        <v>0</v>
      </c>
      <c r="T591" s="1383">
        <f t="shared" ref="T591:X591" si="1161">$AE591*T$27</f>
        <v>0</v>
      </c>
      <c r="U591" s="1383">
        <f t="shared" si="1161"/>
        <v>0</v>
      </c>
      <c r="V591" s="1383">
        <f t="shared" si="1161"/>
        <v>0</v>
      </c>
      <c r="W591" s="1383">
        <f t="shared" si="1161"/>
        <v>0</v>
      </c>
      <c r="X591" s="1383">
        <f t="shared" si="1161"/>
        <v>0</v>
      </c>
      <c r="Y591" s="1383">
        <f t="shared" si="1047"/>
        <v>0</v>
      </c>
      <c r="Z591" s="1383">
        <f t="shared" si="1048"/>
        <v>0</v>
      </c>
      <c r="AA591" s="1383">
        <f t="shared" si="1049"/>
        <v>0</v>
      </c>
      <c r="AB591" s="1383">
        <f t="shared" si="1050"/>
        <v>0</v>
      </c>
      <c r="AC591" s="5">
        <f t="shared" si="1051"/>
        <v>198</v>
      </c>
      <c r="AD591" s="1383">
        <f t="shared" si="1052"/>
        <v>0</v>
      </c>
      <c r="AE591" s="1383">
        <f t="shared" si="1053"/>
        <v>0</v>
      </c>
      <c r="AF591" s="1305" t="e">
        <f t="shared" si="1054"/>
        <v>#DIV/0!</v>
      </c>
      <c r="AG591" s="1305" t="e">
        <f t="shared" si="1055"/>
        <v>#DIV/0!</v>
      </c>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row>
    <row r="592" spans="1:57" ht="14.25" customHeight="1">
      <c r="A592" s="1376">
        <v>44395</v>
      </c>
      <c r="B592" s="1301"/>
      <c r="C592" s="1302"/>
      <c r="D592" s="1376">
        <v>44030</v>
      </c>
      <c r="E592" s="1357"/>
      <c r="F592" s="5"/>
      <c r="G592" s="5"/>
      <c r="H592" s="1302"/>
      <c r="I592" s="1303"/>
      <c r="J592" s="1301"/>
      <c r="K592" s="1376"/>
      <c r="L592" s="1302"/>
      <c r="M592" s="1382">
        <f t="shared" si="1044"/>
        <v>44396</v>
      </c>
      <c r="N592" s="1354">
        <f t="shared" si="1041"/>
        <v>0</v>
      </c>
      <c r="O592" s="1383">
        <f t="shared" ref="O592:S592" si="1162">$AD592*O$27</f>
        <v>0</v>
      </c>
      <c r="P592" s="1383">
        <f t="shared" si="1162"/>
        <v>0</v>
      </c>
      <c r="Q592" s="1383">
        <f t="shared" si="1162"/>
        <v>0</v>
      </c>
      <c r="R592" s="1383">
        <f t="shared" si="1162"/>
        <v>0</v>
      </c>
      <c r="S592" s="1383">
        <f t="shared" si="1162"/>
        <v>0</v>
      </c>
      <c r="T592" s="1383">
        <f t="shared" ref="T592:X592" si="1163">$AE592*T$27</f>
        <v>0</v>
      </c>
      <c r="U592" s="1383">
        <f t="shared" si="1163"/>
        <v>0</v>
      </c>
      <c r="V592" s="1383">
        <f t="shared" si="1163"/>
        <v>0</v>
      </c>
      <c r="W592" s="1383">
        <f t="shared" si="1163"/>
        <v>0</v>
      </c>
      <c r="X592" s="1383">
        <f t="shared" si="1163"/>
        <v>0</v>
      </c>
      <c r="Y592" s="1383">
        <f t="shared" si="1047"/>
        <v>0</v>
      </c>
      <c r="Z592" s="1383">
        <f t="shared" si="1048"/>
        <v>0</v>
      </c>
      <c r="AA592" s="1383">
        <f t="shared" si="1049"/>
        <v>0</v>
      </c>
      <c r="AB592" s="1383">
        <f t="shared" si="1050"/>
        <v>0</v>
      </c>
      <c r="AC592" s="5">
        <f t="shared" si="1051"/>
        <v>199</v>
      </c>
      <c r="AD592" s="1383">
        <f t="shared" si="1052"/>
        <v>0</v>
      </c>
      <c r="AE592" s="1383">
        <f t="shared" si="1053"/>
        <v>0</v>
      </c>
      <c r="AF592" s="1305" t="e">
        <f t="shared" si="1054"/>
        <v>#DIV/0!</v>
      </c>
      <c r="AG592" s="1305" t="e">
        <f t="shared" si="1055"/>
        <v>#DIV/0!</v>
      </c>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row>
    <row r="593" spans="1:57" ht="14.25" customHeight="1">
      <c r="A593" s="1376">
        <v>44396</v>
      </c>
      <c r="B593" s="1301"/>
      <c r="C593" s="1302"/>
      <c r="D593" s="1376">
        <v>44031</v>
      </c>
      <c r="E593" s="1357"/>
      <c r="F593" s="5"/>
      <c r="G593" s="5"/>
      <c r="H593" s="1302"/>
      <c r="I593" s="1303"/>
      <c r="J593" s="1301"/>
      <c r="K593" s="1376"/>
      <c r="L593" s="1302"/>
      <c r="M593" s="1382">
        <f t="shared" si="1044"/>
        <v>44397</v>
      </c>
      <c r="N593" s="1354">
        <f t="shared" si="1041"/>
        <v>0</v>
      </c>
      <c r="O593" s="1383">
        <f t="shared" ref="O593:S593" si="1164">$AD593*O$27</f>
        <v>0</v>
      </c>
      <c r="P593" s="1383">
        <f t="shared" si="1164"/>
        <v>0</v>
      </c>
      <c r="Q593" s="1383">
        <f t="shared" si="1164"/>
        <v>0</v>
      </c>
      <c r="R593" s="1383">
        <f t="shared" si="1164"/>
        <v>0</v>
      </c>
      <c r="S593" s="1383">
        <f t="shared" si="1164"/>
        <v>0</v>
      </c>
      <c r="T593" s="1383">
        <f t="shared" ref="T593:X593" si="1165">$AE593*T$27</f>
        <v>0</v>
      </c>
      <c r="U593" s="1383">
        <f t="shared" si="1165"/>
        <v>0</v>
      </c>
      <c r="V593" s="1383">
        <f t="shared" si="1165"/>
        <v>0</v>
      </c>
      <c r="W593" s="1383">
        <f t="shared" si="1165"/>
        <v>0</v>
      </c>
      <c r="X593" s="1383">
        <f t="shared" si="1165"/>
        <v>0</v>
      </c>
      <c r="Y593" s="1383">
        <f t="shared" si="1047"/>
        <v>0</v>
      </c>
      <c r="Z593" s="1383">
        <f t="shared" si="1048"/>
        <v>0</v>
      </c>
      <c r="AA593" s="1383">
        <f t="shared" si="1049"/>
        <v>0</v>
      </c>
      <c r="AB593" s="1383">
        <f t="shared" si="1050"/>
        <v>0</v>
      </c>
      <c r="AC593" s="5">
        <f t="shared" si="1051"/>
        <v>200</v>
      </c>
      <c r="AD593" s="1383">
        <f t="shared" si="1052"/>
        <v>0</v>
      </c>
      <c r="AE593" s="1383">
        <f t="shared" si="1053"/>
        <v>0</v>
      </c>
      <c r="AF593" s="1305" t="e">
        <f t="shared" si="1054"/>
        <v>#DIV/0!</v>
      </c>
      <c r="AG593" s="1305" t="e">
        <f t="shared" si="1055"/>
        <v>#DIV/0!</v>
      </c>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row>
    <row r="594" spans="1:57" ht="14.25" customHeight="1">
      <c r="A594" s="1376">
        <v>44397</v>
      </c>
      <c r="B594" s="1301"/>
      <c r="C594" s="1302"/>
      <c r="D594" s="1376">
        <v>44032</v>
      </c>
      <c r="E594" s="1357"/>
      <c r="F594" s="5"/>
      <c r="G594" s="5"/>
      <c r="H594" s="1302"/>
      <c r="I594" s="1303"/>
      <c r="J594" s="1301"/>
      <c r="K594" s="1376"/>
      <c r="L594" s="1302"/>
      <c r="M594" s="1382">
        <f t="shared" si="1044"/>
        <v>44398</v>
      </c>
      <c r="N594" s="1354">
        <f t="shared" si="1041"/>
        <v>0</v>
      </c>
      <c r="O594" s="1383">
        <f t="shared" ref="O594:S594" si="1166">$AD594*O$27</f>
        <v>0</v>
      </c>
      <c r="P594" s="1383">
        <f t="shared" si="1166"/>
        <v>0</v>
      </c>
      <c r="Q594" s="1383">
        <f t="shared" si="1166"/>
        <v>0</v>
      </c>
      <c r="R594" s="1383">
        <f t="shared" si="1166"/>
        <v>0</v>
      </c>
      <c r="S594" s="1383">
        <f t="shared" si="1166"/>
        <v>0</v>
      </c>
      <c r="T594" s="1383">
        <f t="shared" ref="T594:X594" si="1167">$AE594*T$27</f>
        <v>0</v>
      </c>
      <c r="U594" s="1383">
        <f t="shared" si="1167"/>
        <v>0</v>
      </c>
      <c r="V594" s="1383">
        <f t="shared" si="1167"/>
        <v>0</v>
      </c>
      <c r="W594" s="1383">
        <f t="shared" si="1167"/>
        <v>0</v>
      </c>
      <c r="X594" s="1383">
        <f t="shared" si="1167"/>
        <v>0</v>
      </c>
      <c r="Y594" s="1383">
        <f t="shared" si="1047"/>
        <v>0</v>
      </c>
      <c r="Z594" s="1383">
        <f t="shared" si="1048"/>
        <v>0</v>
      </c>
      <c r="AA594" s="1383">
        <f t="shared" si="1049"/>
        <v>0</v>
      </c>
      <c r="AB594" s="1383">
        <f t="shared" si="1050"/>
        <v>0</v>
      </c>
      <c r="AC594" s="5">
        <f t="shared" si="1051"/>
        <v>201</v>
      </c>
      <c r="AD594" s="1383">
        <f t="shared" si="1052"/>
        <v>0</v>
      </c>
      <c r="AE594" s="1383">
        <f t="shared" si="1053"/>
        <v>0</v>
      </c>
      <c r="AF594" s="1305" t="e">
        <f t="shared" si="1054"/>
        <v>#DIV/0!</v>
      </c>
      <c r="AG594" s="1305" t="e">
        <f t="shared" si="1055"/>
        <v>#DIV/0!</v>
      </c>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row>
    <row r="595" spans="1:57" ht="14.25" customHeight="1">
      <c r="A595" s="1376">
        <v>44398</v>
      </c>
      <c r="B595" s="1301"/>
      <c r="C595" s="1302"/>
      <c r="D595" s="1376">
        <v>44033</v>
      </c>
      <c r="E595" s="1357"/>
      <c r="F595" s="5"/>
      <c r="G595" s="5"/>
      <c r="H595" s="1302"/>
      <c r="I595" s="1303"/>
      <c r="J595" s="1301"/>
      <c r="K595" s="1376"/>
      <c r="L595" s="1302"/>
      <c r="M595" s="1382">
        <f t="shared" si="1044"/>
        <v>44399</v>
      </c>
      <c r="N595" s="1354">
        <f t="shared" si="1041"/>
        <v>0</v>
      </c>
      <c r="O595" s="1383">
        <f t="shared" ref="O595:S595" si="1168">$AD595*O$27</f>
        <v>0</v>
      </c>
      <c r="P595" s="1383">
        <f t="shared" si="1168"/>
        <v>0</v>
      </c>
      <c r="Q595" s="1383">
        <f t="shared" si="1168"/>
        <v>0</v>
      </c>
      <c r="R595" s="1383">
        <f t="shared" si="1168"/>
        <v>0</v>
      </c>
      <c r="S595" s="1383">
        <f t="shared" si="1168"/>
        <v>0</v>
      </c>
      <c r="T595" s="1383">
        <f t="shared" ref="T595:X595" si="1169">$AE595*T$27</f>
        <v>0</v>
      </c>
      <c r="U595" s="1383">
        <f t="shared" si="1169"/>
        <v>0</v>
      </c>
      <c r="V595" s="1383">
        <f t="shared" si="1169"/>
        <v>0</v>
      </c>
      <c r="W595" s="1383">
        <f t="shared" si="1169"/>
        <v>0</v>
      </c>
      <c r="X595" s="1383">
        <f t="shared" si="1169"/>
        <v>0</v>
      </c>
      <c r="Y595" s="1383">
        <f t="shared" si="1047"/>
        <v>0</v>
      </c>
      <c r="Z595" s="1383">
        <f t="shared" si="1048"/>
        <v>0</v>
      </c>
      <c r="AA595" s="1383">
        <f t="shared" si="1049"/>
        <v>0</v>
      </c>
      <c r="AB595" s="1383">
        <f t="shared" si="1050"/>
        <v>0</v>
      </c>
      <c r="AC595" s="5">
        <f t="shared" si="1051"/>
        <v>202</v>
      </c>
      <c r="AD595" s="1383">
        <f t="shared" si="1052"/>
        <v>0</v>
      </c>
      <c r="AE595" s="1383">
        <f t="shared" si="1053"/>
        <v>0</v>
      </c>
      <c r="AF595" s="1305" t="e">
        <f t="shared" si="1054"/>
        <v>#DIV/0!</v>
      </c>
      <c r="AG595" s="1305" t="e">
        <f t="shared" si="1055"/>
        <v>#DIV/0!</v>
      </c>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row>
    <row r="596" spans="1:57" ht="14.25" customHeight="1">
      <c r="A596" s="1376">
        <v>44399</v>
      </c>
      <c r="B596" s="1301"/>
      <c r="C596" s="1302"/>
      <c r="D596" s="1376">
        <v>44034</v>
      </c>
      <c r="E596" s="1357"/>
      <c r="F596" s="5"/>
      <c r="G596" s="5"/>
      <c r="H596" s="1302"/>
      <c r="I596" s="1303"/>
      <c r="J596" s="1301"/>
      <c r="K596" s="1376"/>
      <c r="L596" s="1302"/>
      <c r="M596" s="1382">
        <f t="shared" si="1044"/>
        <v>44400</v>
      </c>
      <c r="N596" s="1354">
        <f t="shared" si="1041"/>
        <v>0</v>
      </c>
      <c r="O596" s="1383">
        <f t="shared" ref="O596:S596" si="1170">$AD596*O$27</f>
        <v>0</v>
      </c>
      <c r="P596" s="1383">
        <f t="shared" si="1170"/>
        <v>0</v>
      </c>
      <c r="Q596" s="1383">
        <f t="shared" si="1170"/>
        <v>0</v>
      </c>
      <c r="R596" s="1383">
        <f t="shared" si="1170"/>
        <v>0</v>
      </c>
      <c r="S596" s="1383">
        <f t="shared" si="1170"/>
        <v>0</v>
      </c>
      <c r="T596" s="1383">
        <f t="shared" ref="T596:X596" si="1171">$AE596*T$27</f>
        <v>0</v>
      </c>
      <c r="U596" s="1383">
        <f t="shared" si="1171"/>
        <v>0</v>
      </c>
      <c r="V596" s="1383">
        <f t="shared" si="1171"/>
        <v>0</v>
      </c>
      <c r="W596" s="1383">
        <f t="shared" si="1171"/>
        <v>0</v>
      </c>
      <c r="X596" s="1383">
        <f t="shared" si="1171"/>
        <v>0</v>
      </c>
      <c r="Y596" s="1383">
        <f t="shared" si="1047"/>
        <v>0</v>
      </c>
      <c r="Z596" s="1383">
        <f t="shared" si="1048"/>
        <v>0</v>
      </c>
      <c r="AA596" s="1383">
        <f t="shared" si="1049"/>
        <v>0</v>
      </c>
      <c r="AB596" s="1383">
        <f t="shared" si="1050"/>
        <v>0</v>
      </c>
      <c r="AC596" s="5">
        <f t="shared" si="1051"/>
        <v>203</v>
      </c>
      <c r="AD596" s="1383">
        <f t="shared" si="1052"/>
        <v>0</v>
      </c>
      <c r="AE596" s="1383">
        <f t="shared" si="1053"/>
        <v>0</v>
      </c>
      <c r="AF596" s="1305" t="e">
        <f t="shared" si="1054"/>
        <v>#DIV/0!</v>
      </c>
      <c r="AG596" s="1305" t="e">
        <f t="shared" si="1055"/>
        <v>#DIV/0!</v>
      </c>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row>
    <row r="597" spans="1:57" ht="14.25" customHeight="1">
      <c r="A597" s="1376">
        <v>44400</v>
      </c>
      <c r="B597" s="1301"/>
      <c r="C597" s="1302"/>
      <c r="D597" s="1376">
        <v>44035</v>
      </c>
      <c r="E597" s="1357"/>
      <c r="F597" s="5"/>
      <c r="G597" s="5"/>
      <c r="H597" s="1302"/>
      <c r="I597" s="1303"/>
      <c r="J597" s="1301"/>
      <c r="K597" s="1376"/>
      <c r="L597" s="1302"/>
      <c r="M597" s="1382">
        <f t="shared" si="1044"/>
        <v>44401</v>
      </c>
      <c r="N597" s="1354">
        <f t="shared" si="1041"/>
        <v>0</v>
      </c>
      <c r="O597" s="1383">
        <f t="shared" ref="O597:S597" si="1172">$AD597*O$27</f>
        <v>0</v>
      </c>
      <c r="P597" s="1383">
        <f t="shared" si="1172"/>
        <v>0</v>
      </c>
      <c r="Q597" s="1383">
        <f t="shared" si="1172"/>
        <v>0</v>
      </c>
      <c r="R597" s="1383">
        <f t="shared" si="1172"/>
        <v>0</v>
      </c>
      <c r="S597" s="1383">
        <f t="shared" si="1172"/>
        <v>0</v>
      </c>
      <c r="T597" s="1383">
        <f t="shared" ref="T597:X597" si="1173">$AE597*T$27</f>
        <v>0</v>
      </c>
      <c r="U597" s="1383">
        <f t="shared" si="1173"/>
        <v>0</v>
      </c>
      <c r="V597" s="1383">
        <f t="shared" si="1173"/>
        <v>0</v>
      </c>
      <c r="W597" s="1383">
        <f t="shared" si="1173"/>
        <v>0</v>
      </c>
      <c r="X597" s="1383">
        <f t="shared" si="1173"/>
        <v>0</v>
      </c>
      <c r="Y597" s="1383">
        <f t="shared" si="1047"/>
        <v>0</v>
      </c>
      <c r="Z597" s="1383">
        <f t="shared" si="1048"/>
        <v>0</v>
      </c>
      <c r="AA597" s="1383">
        <f t="shared" si="1049"/>
        <v>0</v>
      </c>
      <c r="AB597" s="1383">
        <f t="shared" si="1050"/>
        <v>0</v>
      </c>
      <c r="AC597" s="5">
        <f t="shared" si="1051"/>
        <v>204</v>
      </c>
      <c r="AD597" s="1383">
        <f t="shared" si="1052"/>
        <v>0</v>
      </c>
      <c r="AE597" s="1383">
        <f t="shared" si="1053"/>
        <v>0</v>
      </c>
      <c r="AF597" s="1305" t="e">
        <f t="shared" si="1054"/>
        <v>#DIV/0!</v>
      </c>
      <c r="AG597" s="1305" t="e">
        <f t="shared" si="1055"/>
        <v>#DIV/0!</v>
      </c>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row>
    <row r="598" spans="1:57" ht="14.25" customHeight="1">
      <c r="A598" s="1376">
        <v>44401</v>
      </c>
      <c r="B598" s="1301"/>
      <c r="C598" s="1302"/>
      <c r="D598" s="1376">
        <v>44036</v>
      </c>
      <c r="E598" s="1357"/>
      <c r="F598" s="5"/>
      <c r="G598" s="5"/>
      <c r="H598" s="1302"/>
      <c r="I598" s="1303"/>
      <c r="J598" s="1301"/>
      <c r="K598" s="1376"/>
      <c r="L598" s="1302"/>
      <c r="M598" s="1382">
        <f t="shared" si="1044"/>
        <v>44402</v>
      </c>
      <c r="N598" s="1354">
        <f t="shared" si="1041"/>
        <v>0</v>
      </c>
      <c r="O598" s="1383">
        <f t="shared" ref="O598:S598" si="1174">$AD598*O$27</f>
        <v>0</v>
      </c>
      <c r="P598" s="1383">
        <f t="shared" si="1174"/>
        <v>0</v>
      </c>
      <c r="Q598" s="1383">
        <f t="shared" si="1174"/>
        <v>0</v>
      </c>
      <c r="R598" s="1383">
        <f t="shared" si="1174"/>
        <v>0</v>
      </c>
      <c r="S598" s="1383">
        <f t="shared" si="1174"/>
        <v>0</v>
      </c>
      <c r="T598" s="1383">
        <f t="shared" ref="T598:X598" si="1175">$AE598*T$27</f>
        <v>0</v>
      </c>
      <c r="U598" s="1383">
        <f t="shared" si="1175"/>
        <v>0</v>
      </c>
      <c r="V598" s="1383">
        <f t="shared" si="1175"/>
        <v>0</v>
      </c>
      <c r="W598" s="1383">
        <f t="shared" si="1175"/>
        <v>0</v>
      </c>
      <c r="X598" s="1383">
        <f t="shared" si="1175"/>
        <v>0</v>
      </c>
      <c r="Y598" s="1383">
        <f t="shared" si="1047"/>
        <v>0</v>
      </c>
      <c r="Z598" s="1383">
        <f t="shared" si="1048"/>
        <v>0</v>
      </c>
      <c r="AA598" s="1383">
        <f t="shared" si="1049"/>
        <v>0</v>
      </c>
      <c r="AB598" s="1383">
        <f t="shared" si="1050"/>
        <v>0</v>
      </c>
      <c r="AC598" s="5">
        <f t="shared" si="1051"/>
        <v>205</v>
      </c>
      <c r="AD598" s="1383">
        <f t="shared" si="1052"/>
        <v>0</v>
      </c>
      <c r="AE598" s="1383">
        <f t="shared" si="1053"/>
        <v>0</v>
      </c>
      <c r="AF598" s="1305" t="e">
        <f t="shared" si="1054"/>
        <v>#DIV/0!</v>
      </c>
      <c r="AG598" s="1305" t="e">
        <f t="shared" si="1055"/>
        <v>#DIV/0!</v>
      </c>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row>
    <row r="599" spans="1:57" ht="14.25" customHeight="1">
      <c r="A599" s="1376">
        <v>44402</v>
      </c>
      <c r="B599" s="1301"/>
      <c r="C599" s="1302"/>
      <c r="D599" s="1376">
        <v>44037</v>
      </c>
      <c r="E599" s="1357"/>
      <c r="F599" s="5"/>
      <c r="G599" s="5"/>
      <c r="H599" s="1302"/>
      <c r="I599" s="1303"/>
      <c r="J599" s="1301"/>
      <c r="K599" s="1376"/>
      <c r="L599" s="1302"/>
      <c r="M599" s="1382">
        <f t="shared" si="1044"/>
        <v>44403</v>
      </c>
      <c r="N599" s="1354">
        <f t="shared" si="1041"/>
        <v>0</v>
      </c>
      <c r="O599" s="1383">
        <f t="shared" ref="O599:S599" si="1176">$AD599*O$27</f>
        <v>0</v>
      </c>
      <c r="P599" s="1383">
        <f t="shared" si="1176"/>
        <v>0</v>
      </c>
      <c r="Q599" s="1383">
        <f t="shared" si="1176"/>
        <v>0</v>
      </c>
      <c r="R599" s="1383">
        <f t="shared" si="1176"/>
        <v>0</v>
      </c>
      <c r="S599" s="1383">
        <f t="shared" si="1176"/>
        <v>0</v>
      </c>
      <c r="T599" s="1383">
        <f t="shared" ref="T599:X599" si="1177">$AE599*T$27</f>
        <v>0</v>
      </c>
      <c r="U599" s="1383">
        <f t="shared" si="1177"/>
        <v>0</v>
      </c>
      <c r="V599" s="1383">
        <f t="shared" si="1177"/>
        <v>0</v>
      </c>
      <c r="W599" s="1383">
        <f t="shared" si="1177"/>
        <v>0</v>
      </c>
      <c r="X599" s="1383">
        <f t="shared" si="1177"/>
        <v>0</v>
      </c>
      <c r="Y599" s="1383">
        <f t="shared" si="1047"/>
        <v>0</v>
      </c>
      <c r="Z599" s="1383">
        <f t="shared" si="1048"/>
        <v>0</v>
      </c>
      <c r="AA599" s="1383">
        <f t="shared" si="1049"/>
        <v>0</v>
      </c>
      <c r="AB599" s="1383">
        <f t="shared" si="1050"/>
        <v>0</v>
      </c>
      <c r="AC599" s="5">
        <f t="shared" si="1051"/>
        <v>206</v>
      </c>
      <c r="AD599" s="1383">
        <f t="shared" si="1052"/>
        <v>0</v>
      </c>
      <c r="AE599" s="1383">
        <f t="shared" si="1053"/>
        <v>0</v>
      </c>
      <c r="AF599" s="1305" t="e">
        <f t="shared" si="1054"/>
        <v>#DIV/0!</v>
      </c>
      <c r="AG599" s="1305" t="e">
        <f t="shared" si="1055"/>
        <v>#DIV/0!</v>
      </c>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row>
    <row r="600" spans="1:57" ht="14.25" customHeight="1">
      <c r="A600" s="1376">
        <v>44403</v>
      </c>
      <c r="B600" s="1301"/>
      <c r="C600" s="1302"/>
      <c r="D600" s="1376">
        <v>44038</v>
      </c>
      <c r="E600" s="1357"/>
      <c r="F600" s="5"/>
      <c r="G600" s="5"/>
      <c r="H600" s="1302"/>
      <c r="I600" s="1303"/>
      <c r="J600" s="1301"/>
      <c r="K600" s="1376"/>
      <c r="L600" s="1302"/>
      <c r="M600" s="1382">
        <f t="shared" si="1044"/>
        <v>44404</v>
      </c>
      <c r="N600" s="1354">
        <f t="shared" si="1041"/>
        <v>0</v>
      </c>
      <c r="O600" s="1383">
        <f t="shared" ref="O600:S600" si="1178">$AD600*O$27</f>
        <v>0</v>
      </c>
      <c r="P600" s="1383">
        <f t="shared" si="1178"/>
        <v>0</v>
      </c>
      <c r="Q600" s="1383">
        <f t="shared" si="1178"/>
        <v>0</v>
      </c>
      <c r="R600" s="1383">
        <f t="shared" si="1178"/>
        <v>0</v>
      </c>
      <c r="S600" s="1383">
        <f t="shared" si="1178"/>
        <v>0</v>
      </c>
      <c r="T600" s="1383">
        <f t="shared" ref="T600:X600" si="1179">$AE600*T$27</f>
        <v>0</v>
      </c>
      <c r="U600" s="1383">
        <f t="shared" si="1179"/>
        <v>0</v>
      </c>
      <c r="V600" s="1383">
        <f t="shared" si="1179"/>
        <v>0</v>
      </c>
      <c r="W600" s="1383">
        <f t="shared" si="1179"/>
        <v>0</v>
      </c>
      <c r="X600" s="1383">
        <f t="shared" si="1179"/>
        <v>0</v>
      </c>
      <c r="Y600" s="1383">
        <f t="shared" si="1047"/>
        <v>0</v>
      </c>
      <c r="Z600" s="1383">
        <f t="shared" si="1048"/>
        <v>0</v>
      </c>
      <c r="AA600" s="1383">
        <f t="shared" si="1049"/>
        <v>0</v>
      </c>
      <c r="AB600" s="1383">
        <f t="shared" si="1050"/>
        <v>0</v>
      </c>
      <c r="AC600" s="5">
        <f t="shared" si="1051"/>
        <v>207</v>
      </c>
      <c r="AD600" s="1383">
        <f t="shared" si="1052"/>
        <v>0</v>
      </c>
      <c r="AE600" s="1383">
        <f t="shared" si="1053"/>
        <v>0</v>
      </c>
      <c r="AF600" s="1305" t="e">
        <f t="shared" si="1054"/>
        <v>#DIV/0!</v>
      </c>
      <c r="AG600" s="1305" t="e">
        <f t="shared" si="1055"/>
        <v>#DIV/0!</v>
      </c>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row>
    <row r="601" spans="1:57" ht="14.25" customHeight="1">
      <c r="A601" s="1376">
        <v>44404</v>
      </c>
      <c r="B601" s="1301"/>
      <c r="C601" s="1302"/>
      <c r="D601" s="1376">
        <v>44039</v>
      </c>
      <c r="E601" s="1357"/>
      <c r="F601" s="5"/>
      <c r="G601" s="5"/>
      <c r="H601" s="1302"/>
      <c r="I601" s="1303"/>
      <c r="J601" s="1301"/>
      <c r="K601" s="1376"/>
      <c r="L601" s="1302"/>
      <c r="M601" s="1382">
        <f t="shared" si="1044"/>
        <v>44405</v>
      </c>
      <c r="N601" s="1354">
        <f t="shared" si="1041"/>
        <v>0</v>
      </c>
      <c r="O601" s="1383">
        <f t="shared" ref="O601:S601" si="1180">$AD601*O$27</f>
        <v>0</v>
      </c>
      <c r="P601" s="1383">
        <f t="shared" si="1180"/>
        <v>0</v>
      </c>
      <c r="Q601" s="1383">
        <f t="shared" si="1180"/>
        <v>0</v>
      </c>
      <c r="R601" s="1383">
        <f t="shared" si="1180"/>
        <v>0</v>
      </c>
      <c r="S601" s="1383">
        <f t="shared" si="1180"/>
        <v>0</v>
      </c>
      <c r="T601" s="1383">
        <f t="shared" ref="T601:X601" si="1181">$AE601*T$27</f>
        <v>0</v>
      </c>
      <c r="U601" s="1383">
        <f t="shared" si="1181"/>
        <v>0</v>
      </c>
      <c r="V601" s="1383">
        <f t="shared" si="1181"/>
        <v>0</v>
      </c>
      <c r="W601" s="1383">
        <f t="shared" si="1181"/>
        <v>0</v>
      </c>
      <c r="X601" s="1383">
        <f t="shared" si="1181"/>
        <v>0</v>
      </c>
      <c r="Y601" s="1383">
        <f t="shared" si="1047"/>
        <v>0</v>
      </c>
      <c r="Z601" s="1383">
        <f t="shared" si="1048"/>
        <v>0</v>
      </c>
      <c r="AA601" s="1383">
        <f t="shared" si="1049"/>
        <v>0</v>
      </c>
      <c r="AB601" s="1383">
        <f t="shared" si="1050"/>
        <v>0</v>
      </c>
      <c r="AC601" s="5">
        <f t="shared" si="1051"/>
        <v>208</v>
      </c>
      <c r="AD601" s="1383">
        <f t="shared" si="1052"/>
        <v>0</v>
      </c>
      <c r="AE601" s="1383">
        <f t="shared" si="1053"/>
        <v>0</v>
      </c>
      <c r="AF601" s="1305" t="e">
        <f t="shared" si="1054"/>
        <v>#DIV/0!</v>
      </c>
      <c r="AG601" s="1305" t="e">
        <f t="shared" si="1055"/>
        <v>#DIV/0!</v>
      </c>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row>
    <row r="602" spans="1:57" ht="14.25" customHeight="1">
      <c r="A602" s="1376">
        <v>44405</v>
      </c>
      <c r="B602" s="1301"/>
      <c r="C602" s="1302"/>
      <c r="D602" s="1376">
        <v>44040</v>
      </c>
      <c r="E602" s="1357"/>
      <c r="F602" s="5"/>
      <c r="G602" s="5"/>
      <c r="H602" s="1302"/>
      <c r="I602" s="1303"/>
      <c r="J602" s="1301"/>
      <c r="K602" s="1376"/>
      <c r="L602" s="1302"/>
      <c r="M602" s="1382">
        <f t="shared" si="1044"/>
        <v>44406</v>
      </c>
      <c r="N602" s="1354">
        <f t="shared" si="1041"/>
        <v>0</v>
      </c>
      <c r="O602" s="1383">
        <f t="shared" ref="O602:S602" si="1182">$AD602*O$27</f>
        <v>0</v>
      </c>
      <c r="P602" s="1383">
        <f t="shared" si="1182"/>
        <v>0</v>
      </c>
      <c r="Q602" s="1383">
        <f t="shared" si="1182"/>
        <v>0</v>
      </c>
      <c r="R602" s="1383">
        <f t="shared" si="1182"/>
        <v>0</v>
      </c>
      <c r="S602" s="1383">
        <f t="shared" si="1182"/>
        <v>0</v>
      </c>
      <c r="T602" s="1383">
        <f t="shared" ref="T602:X602" si="1183">$AE602*T$27</f>
        <v>0</v>
      </c>
      <c r="U602" s="1383">
        <f t="shared" si="1183"/>
        <v>0</v>
      </c>
      <c r="V602" s="1383">
        <f t="shared" si="1183"/>
        <v>0</v>
      </c>
      <c r="W602" s="1383">
        <f t="shared" si="1183"/>
        <v>0</v>
      </c>
      <c r="X602" s="1383">
        <f t="shared" si="1183"/>
        <v>0</v>
      </c>
      <c r="Y602" s="1383">
        <f t="shared" si="1047"/>
        <v>0</v>
      </c>
      <c r="Z602" s="1383">
        <f t="shared" si="1048"/>
        <v>0</v>
      </c>
      <c r="AA602" s="1383">
        <f t="shared" si="1049"/>
        <v>0</v>
      </c>
      <c r="AB602" s="1383">
        <f t="shared" si="1050"/>
        <v>0</v>
      </c>
      <c r="AC602" s="5">
        <f t="shared" si="1051"/>
        <v>209</v>
      </c>
      <c r="AD602" s="1383">
        <f t="shared" si="1052"/>
        <v>0</v>
      </c>
      <c r="AE602" s="1383">
        <f t="shared" si="1053"/>
        <v>0</v>
      </c>
      <c r="AF602" s="1305" t="e">
        <f t="shared" si="1054"/>
        <v>#DIV/0!</v>
      </c>
      <c r="AG602" s="1305" t="e">
        <f t="shared" si="1055"/>
        <v>#DIV/0!</v>
      </c>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row>
    <row r="603" spans="1:57" ht="14.25" customHeight="1">
      <c r="A603" s="1376">
        <v>44406</v>
      </c>
      <c r="B603" s="1301"/>
      <c r="C603" s="1302"/>
      <c r="D603" s="1376">
        <v>44041</v>
      </c>
      <c r="E603" s="1357"/>
      <c r="F603" s="5"/>
      <c r="G603" s="5"/>
      <c r="H603" s="1302"/>
      <c r="I603" s="1303"/>
      <c r="J603" s="1301"/>
      <c r="K603" s="1376"/>
      <c r="L603" s="1302"/>
      <c r="M603" s="1382">
        <f t="shared" si="1044"/>
        <v>44407</v>
      </c>
      <c r="N603" s="1354">
        <f t="shared" si="1041"/>
        <v>0</v>
      </c>
      <c r="O603" s="1383">
        <f t="shared" ref="O603:S603" si="1184">$AD603*O$27</f>
        <v>0</v>
      </c>
      <c r="P603" s="1383">
        <f t="shared" si="1184"/>
        <v>0</v>
      </c>
      <c r="Q603" s="1383">
        <f t="shared" si="1184"/>
        <v>0</v>
      </c>
      <c r="R603" s="1383">
        <f t="shared" si="1184"/>
        <v>0</v>
      </c>
      <c r="S603" s="1383">
        <f t="shared" si="1184"/>
        <v>0</v>
      </c>
      <c r="T603" s="1383">
        <f t="shared" ref="T603:X603" si="1185">$AE603*T$27</f>
        <v>0</v>
      </c>
      <c r="U603" s="1383">
        <f t="shared" si="1185"/>
        <v>0</v>
      </c>
      <c r="V603" s="1383">
        <f t="shared" si="1185"/>
        <v>0</v>
      </c>
      <c r="W603" s="1383">
        <f t="shared" si="1185"/>
        <v>0</v>
      </c>
      <c r="X603" s="1383">
        <f t="shared" si="1185"/>
        <v>0</v>
      </c>
      <c r="Y603" s="1383">
        <f t="shared" si="1047"/>
        <v>0</v>
      </c>
      <c r="Z603" s="1383">
        <f t="shared" si="1048"/>
        <v>0</v>
      </c>
      <c r="AA603" s="1383">
        <f t="shared" si="1049"/>
        <v>0</v>
      </c>
      <c r="AB603" s="1383">
        <f t="shared" si="1050"/>
        <v>0</v>
      </c>
      <c r="AC603" s="5">
        <f t="shared" si="1051"/>
        <v>210</v>
      </c>
      <c r="AD603" s="1383">
        <f t="shared" si="1052"/>
        <v>0</v>
      </c>
      <c r="AE603" s="1383">
        <f t="shared" si="1053"/>
        <v>0</v>
      </c>
      <c r="AF603" s="1305" t="e">
        <f t="shared" si="1054"/>
        <v>#DIV/0!</v>
      </c>
      <c r="AG603" s="1305" t="e">
        <f t="shared" si="1055"/>
        <v>#DIV/0!</v>
      </c>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row>
    <row r="604" spans="1:57" ht="14.25" customHeight="1">
      <c r="A604" s="1376">
        <v>44407</v>
      </c>
      <c r="B604" s="1301"/>
      <c r="C604" s="1302"/>
      <c r="D604" s="1376">
        <v>44042</v>
      </c>
      <c r="E604" s="1357"/>
      <c r="F604" s="5"/>
      <c r="G604" s="5"/>
      <c r="H604" s="1302"/>
      <c r="I604" s="1303"/>
      <c r="J604" s="1301"/>
      <c r="K604" s="1376"/>
      <c r="L604" s="1302"/>
      <c r="M604" s="1382">
        <f t="shared" si="1044"/>
        <v>44408</v>
      </c>
      <c r="N604" s="1354">
        <f t="shared" si="1041"/>
        <v>0</v>
      </c>
      <c r="O604" s="1383">
        <f t="shared" ref="O604:S604" si="1186">$AD604*O$27</f>
        <v>0</v>
      </c>
      <c r="P604" s="1383">
        <f t="shared" si="1186"/>
        <v>0</v>
      </c>
      <c r="Q604" s="1383">
        <f t="shared" si="1186"/>
        <v>0</v>
      </c>
      <c r="R604" s="1383">
        <f t="shared" si="1186"/>
        <v>0</v>
      </c>
      <c r="S604" s="1383">
        <f t="shared" si="1186"/>
        <v>0</v>
      </c>
      <c r="T604" s="1383">
        <f t="shared" ref="T604:X604" si="1187">$AE604*T$27</f>
        <v>0</v>
      </c>
      <c r="U604" s="1383">
        <f t="shared" si="1187"/>
        <v>0</v>
      </c>
      <c r="V604" s="1383">
        <f t="shared" si="1187"/>
        <v>0</v>
      </c>
      <c r="W604" s="1383">
        <f t="shared" si="1187"/>
        <v>0</v>
      </c>
      <c r="X604" s="1383">
        <f t="shared" si="1187"/>
        <v>0</v>
      </c>
      <c r="Y604" s="1383">
        <f t="shared" si="1047"/>
        <v>0</v>
      </c>
      <c r="Z604" s="1383">
        <f t="shared" si="1048"/>
        <v>0</v>
      </c>
      <c r="AA604" s="1383">
        <f t="shared" si="1049"/>
        <v>0</v>
      </c>
      <c r="AB604" s="1383">
        <f t="shared" si="1050"/>
        <v>0</v>
      </c>
      <c r="AC604" s="5">
        <f t="shared" si="1051"/>
        <v>211</v>
      </c>
      <c r="AD604" s="1383">
        <f t="shared" si="1052"/>
        <v>0</v>
      </c>
      <c r="AE604" s="1383">
        <f t="shared" si="1053"/>
        <v>0</v>
      </c>
      <c r="AF604" s="1305" t="e">
        <f t="shared" si="1054"/>
        <v>#DIV/0!</v>
      </c>
      <c r="AG604" s="1305" t="e">
        <f t="shared" si="1055"/>
        <v>#DIV/0!</v>
      </c>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row>
    <row r="605" spans="1:57" ht="14.25" customHeight="1">
      <c r="A605" s="1376">
        <v>44408</v>
      </c>
      <c r="B605" s="1301"/>
      <c r="C605" s="1302"/>
      <c r="D605" s="1376">
        <v>44043</v>
      </c>
      <c r="E605" s="1357"/>
      <c r="F605" s="5"/>
      <c r="G605" s="5"/>
      <c r="H605" s="1302"/>
      <c r="I605" s="1303"/>
      <c r="J605" s="1301"/>
      <c r="K605" s="1376"/>
      <c r="L605" s="1302"/>
      <c r="M605" s="1382">
        <f t="shared" si="1044"/>
        <v>44409</v>
      </c>
      <c r="N605" s="1354">
        <f t="shared" si="1041"/>
        <v>0</v>
      </c>
      <c r="O605" s="1383">
        <f t="shared" ref="O605:S605" si="1188">$AD605*O$27</f>
        <v>0</v>
      </c>
      <c r="P605" s="1383">
        <f t="shared" si="1188"/>
        <v>0</v>
      </c>
      <c r="Q605" s="1383">
        <f t="shared" si="1188"/>
        <v>0</v>
      </c>
      <c r="R605" s="1383">
        <f t="shared" si="1188"/>
        <v>0</v>
      </c>
      <c r="S605" s="1383">
        <f t="shared" si="1188"/>
        <v>0</v>
      </c>
      <c r="T605" s="1383">
        <f t="shared" ref="T605:X605" si="1189">$AE605*T$27</f>
        <v>0</v>
      </c>
      <c r="U605" s="1383">
        <f t="shared" si="1189"/>
        <v>0</v>
      </c>
      <c r="V605" s="1383">
        <f t="shared" si="1189"/>
        <v>0</v>
      </c>
      <c r="W605" s="1383">
        <f t="shared" si="1189"/>
        <v>0</v>
      </c>
      <c r="X605" s="1383">
        <f t="shared" si="1189"/>
        <v>0</v>
      </c>
      <c r="Y605" s="1383">
        <f t="shared" si="1047"/>
        <v>0</v>
      </c>
      <c r="Z605" s="1383">
        <f t="shared" si="1048"/>
        <v>0</v>
      </c>
      <c r="AA605" s="1383">
        <f t="shared" si="1049"/>
        <v>0</v>
      </c>
      <c r="AB605" s="1383">
        <f t="shared" si="1050"/>
        <v>0</v>
      </c>
      <c r="AC605" s="5">
        <f t="shared" si="1051"/>
        <v>212</v>
      </c>
      <c r="AD605" s="1383">
        <f t="shared" si="1052"/>
        <v>0</v>
      </c>
      <c r="AE605" s="1383">
        <f t="shared" si="1053"/>
        <v>0</v>
      </c>
      <c r="AF605" s="1305" t="e">
        <f t="shared" si="1054"/>
        <v>#DIV/0!</v>
      </c>
      <c r="AG605" s="1305" t="e">
        <f t="shared" si="1055"/>
        <v>#DIV/0!</v>
      </c>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row>
    <row r="606" spans="1:57" ht="14.25" customHeight="1">
      <c r="A606" s="1376">
        <v>44409</v>
      </c>
      <c r="B606" s="1301"/>
      <c r="C606" s="1302"/>
      <c r="D606" s="1376">
        <v>44044</v>
      </c>
      <c r="E606" s="1357"/>
      <c r="F606" s="5"/>
      <c r="G606" s="5"/>
      <c r="H606" s="1302"/>
      <c r="I606" s="1303"/>
      <c r="J606" s="1301"/>
      <c r="K606" s="1376"/>
      <c r="L606" s="1302"/>
      <c r="M606" s="1382">
        <f t="shared" si="1044"/>
        <v>44410</v>
      </c>
      <c r="N606" s="1354">
        <f t="shared" si="1041"/>
        <v>0</v>
      </c>
      <c r="O606" s="1383">
        <f t="shared" ref="O606:S606" si="1190">$AD606*O$27</f>
        <v>0</v>
      </c>
      <c r="P606" s="1383">
        <f t="shared" si="1190"/>
        <v>0</v>
      </c>
      <c r="Q606" s="1383">
        <f t="shared" si="1190"/>
        <v>0</v>
      </c>
      <c r="R606" s="1383">
        <f t="shared" si="1190"/>
        <v>0</v>
      </c>
      <c r="S606" s="1383">
        <f t="shared" si="1190"/>
        <v>0</v>
      </c>
      <c r="T606" s="1383">
        <f t="shared" ref="T606:X606" si="1191">$AE606*T$27</f>
        <v>0</v>
      </c>
      <c r="U606" s="1383">
        <f t="shared" si="1191"/>
        <v>0</v>
      </c>
      <c r="V606" s="1383">
        <f t="shared" si="1191"/>
        <v>0</v>
      </c>
      <c r="W606" s="1383">
        <f t="shared" si="1191"/>
        <v>0</v>
      </c>
      <c r="X606" s="1383">
        <f t="shared" si="1191"/>
        <v>0</v>
      </c>
      <c r="Y606" s="1383">
        <f t="shared" si="1047"/>
        <v>0</v>
      </c>
      <c r="Z606" s="1383">
        <f t="shared" si="1048"/>
        <v>0</v>
      </c>
      <c r="AA606" s="1383">
        <f t="shared" si="1049"/>
        <v>0</v>
      </c>
      <c r="AB606" s="1383">
        <f t="shared" si="1050"/>
        <v>0</v>
      </c>
      <c r="AC606" s="5">
        <f t="shared" si="1051"/>
        <v>213</v>
      </c>
      <c r="AD606" s="1383">
        <f t="shared" si="1052"/>
        <v>0</v>
      </c>
      <c r="AE606" s="1383">
        <f t="shared" si="1053"/>
        <v>0</v>
      </c>
      <c r="AF606" s="1305" t="e">
        <f t="shared" si="1054"/>
        <v>#DIV/0!</v>
      </c>
      <c r="AG606" s="1305" t="e">
        <f t="shared" si="1055"/>
        <v>#DIV/0!</v>
      </c>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row>
    <row r="607" spans="1:57" ht="14.25" customHeight="1">
      <c r="A607" s="1376">
        <v>44410</v>
      </c>
      <c r="B607" s="1301"/>
      <c r="C607" s="1302"/>
      <c r="D607" s="1376">
        <v>44045</v>
      </c>
      <c r="E607" s="1357"/>
      <c r="F607" s="5"/>
      <c r="G607" s="5"/>
      <c r="H607" s="1302"/>
      <c r="I607" s="1303"/>
      <c r="J607" s="1301"/>
      <c r="K607" s="1376"/>
      <c r="L607" s="1302"/>
      <c r="M607" s="1382">
        <f t="shared" si="1044"/>
        <v>44411</v>
      </c>
      <c r="N607" s="1354">
        <f t="shared" si="1041"/>
        <v>0</v>
      </c>
      <c r="O607" s="1383">
        <f t="shared" ref="O607:S607" si="1192">$AD607*O$27</f>
        <v>0</v>
      </c>
      <c r="P607" s="1383">
        <f t="shared" si="1192"/>
        <v>0</v>
      </c>
      <c r="Q607" s="1383">
        <f t="shared" si="1192"/>
        <v>0</v>
      </c>
      <c r="R607" s="1383">
        <f t="shared" si="1192"/>
        <v>0</v>
      </c>
      <c r="S607" s="1383">
        <f t="shared" si="1192"/>
        <v>0</v>
      </c>
      <c r="T607" s="1383">
        <f t="shared" ref="T607:X607" si="1193">$AE607*T$27</f>
        <v>0</v>
      </c>
      <c r="U607" s="1383">
        <f t="shared" si="1193"/>
        <v>0</v>
      </c>
      <c r="V607" s="1383">
        <f t="shared" si="1193"/>
        <v>0</v>
      </c>
      <c r="W607" s="1383">
        <f t="shared" si="1193"/>
        <v>0</v>
      </c>
      <c r="X607" s="1383">
        <f t="shared" si="1193"/>
        <v>0</v>
      </c>
      <c r="Y607" s="1383">
        <f t="shared" si="1047"/>
        <v>0</v>
      </c>
      <c r="Z607" s="1383">
        <f t="shared" si="1048"/>
        <v>0</v>
      </c>
      <c r="AA607" s="1383">
        <f t="shared" si="1049"/>
        <v>0</v>
      </c>
      <c r="AB607" s="1383">
        <f t="shared" si="1050"/>
        <v>0</v>
      </c>
      <c r="AC607" s="5">
        <f t="shared" si="1051"/>
        <v>214</v>
      </c>
      <c r="AD607" s="1383">
        <f t="shared" si="1052"/>
        <v>0</v>
      </c>
      <c r="AE607" s="1383">
        <f t="shared" si="1053"/>
        <v>0</v>
      </c>
      <c r="AF607" s="1305" t="e">
        <f t="shared" si="1054"/>
        <v>#DIV/0!</v>
      </c>
      <c r="AG607" s="1305" t="e">
        <f t="shared" si="1055"/>
        <v>#DIV/0!</v>
      </c>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row>
    <row r="608" spans="1:57" ht="14.25" customHeight="1">
      <c r="A608" s="1376">
        <v>44411</v>
      </c>
      <c r="B608" s="1301"/>
      <c r="C608" s="1302"/>
      <c r="D608" s="1376">
        <v>44046</v>
      </c>
      <c r="E608" s="1357"/>
      <c r="F608" s="5"/>
      <c r="G608" s="5"/>
      <c r="H608" s="1302"/>
      <c r="I608" s="1303"/>
      <c r="J608" s="1301"/>
      <c r="K608" s="1376"/>
      <c r="L608" s="1302"/>
      <c r="M608" s="1382">
        <f t="shared" si="1044"/>
        <v>44412</v>
      </c>
      <c r="N608" s="1354">
        <f t="shared" si="1041"/>
        <v>0</v>
      </c>
      <c r="O608" s="1383">
        <f t="shared" ref="O608:S608" si="1194">$AD608*O$27</f>
        <v>0</v>
      </c>
      <c r="P608" s="1383">
        <f t="shared" si="1194"/>
        <v>0</v>
      </c>
      <c r="Q608" s="1383">
        <f t="shared" si="1194"/>
        <v>0</v>
      </c>
      <c r="R608" s="1383">
        <f t="shared" si="1194"/>
        <v>0</v>
      </c>
      <c r="S608" s="1383">
        <f t="shared" si="1194"/>
        <v>0</v>
      </c>
      <c r="T608" s="1383">
        <f t="shared" ref="T608:X608" si="1195">$AE608*T$27</f>
        <v>0</v>
      </c>
      <c r="U608" s="1383">
        <f t="shared" si="1195"/>
        <v>0</v>
      </c>
      <c r="V608" s="1383">
        <f t="shared" si="1195"/>
        <v>0</v>
      </c>
      <c r="W608" s="1383">
        <f t="shared" si="1195"/>
        <v>0</v>
      </c>
      <c r="X608" s="1383">
        <f t="shared" si="1195"/>
        <v>0</v>
      </c>
      <c r="Y608" s="1383">
        <f t="shared" si="1047"/>
        <v>0</v>
      </c>
      <c r="Z608" s="1383">
        <f t="shared" si="1048"/>
        <v>0</v>
      </c>
      <c r="AA608" s="1383">
        <f t="shared" si="1049"/>
        <v>0</v>
      </c>
      <c r="AB608" s="1383">
        <f t="shared" si="1050"/>
        <v>0</v>
      </c>
      <c r="AC608" s="5">
        <f t="shared" si="1051"/>
        <v>215</v>
      </c>
      <c r="AD608" s="1383">
        <f t="shared" si="1052"/>
        <v>0</v>
      </c>
      <c r="AE608" s="1383">
        <f t="shared" si="1053"/>
        <v>0</v>
      </c>
      <c r="AF608" s="1305" t="e">
        <f t="shared" si="1054"/>
        <v>#DIV/0!</v>
      </c>
      <c r="AG608" s="1305" t="e">
        <f t="shared" si="1055"/>
        <v>#DIV/0!</v>
      </c>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row>
    <row r="609" spans="1:57" ht="14.25" customHeight="1">
      <c r="A609" s="1376">
        <v>44412</v>
      </c>
      <c r="B609" s="1301"/>
      <c r="C609" s="1302"/>
      <c r="D609" s="1376">
        <v>44047</v>
      </c>
      <c r="E609" s="1357"/>
      <c r="F609" s="5"/>
      <c r="G609" s="5"/>
      <c r="H609" s="1302"/>
      <c r="I609" s="1303"/>
      <c r="J609" s="1301"/>
      <c r="K609" s="1376"/>
      <c r="L609" s="1302"/>
      <c r="M609" s="1382">
        <f t="shared" si="1044"/>
        <v>44413</v>
      </c>
      <c r="N609" s="1354">
        <f t="shared" si="1041"/>
        <v>0</v>
      </c>
      <c r="O609" s="1383">
        <f t="shared" ref="O609:S609" si="1196">$AD609*O$27</f>
        <v>0</v>
      </c>
      <c r="P609" s="1383">
        <f t="shared" si="1196"/>
        <v>0</v>
      </c>
      <c r="Q609" s="1383">
        <f t="shared" si="1196"/>
        <v>0</v>
      </c>
      <c r="R609" s="1383">
        <f t="shared" si="1196"/>
        <v>0</v>
      </c>
      <c r="S609" s="1383">
        <f t="shared" si="1196"/>
        <v>0</v>
      </c>
      <c r="T609" s="1383">
        <f t="shared" ref="T609:X609" si="1197">$AE609*T$27</f>
        <v>0</v>
      </c>
      <c r="U609" s="1383">
        <f t="shared" si="1197"/>
        <v>0</v>
      </c>
      <c r="V609" s="1383">
        <f t="shared" si="1197"/>
        <v>0</v>
      </c>
      <c r="W609" s="1383">
        <f t="shared" si="1197"/>
        <v>0</v>
      </c>
      <c r="X609" s="1383">
        <f t="shared" si="1197"/>
        <v>0</v>
      </c>
      <c r="Y609" s="1383">
        <f t="shared" si="1047"/>
        <v>0</v>
      </c>
      <c r="Z609" s="1383">
        <f t="shared" si="1048"/>
        <v>0</v>
      </c>
      <c r="AA609" s="1383">
        <f t="shared" si="1049"/>
        <v>0</v>
      </c>
      <c r="AB609" s="1383">
        <f t="shared" si="1050"/>
        <v>0</v>
      </c>
      <c r="AC609" s="5">
        <f t="shared" si="1051"/>
        <v>216</v>
      </c>
      <c r="AD609" s="1383">
        <f t="shared" si="1052"/>
        <v>0</v>
      </c>
      <c r="AE609" s="1383">
        <f t="shared" si="1053"/>
        <v>0</v>
      </c>
      <c r="AF609" s="1305" t="e">
        <f t="shared" si="1054"/>
        <v>#DIV/0!</v>
      </c>
      <c r="AG609" s="1305" t="e">
        <f t="shared" si="1055"/>
        <v>#DIV/0!</v>
      </c>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row>
    <row r="610" spans="1:57" ht="14.25" customHeight="1">
      <c r="A610" s="1376">
        <v>44413</v>
      </c>
      <c r="B610" s="1301"/>
      <c r="C610" s="1302"/>
      <c r="D610" s="1376">
        <v>44048</v>
      </c>
      <c r="E610" s="1357"/>
      <c r="F610" s="5"/>
      <c r="G610" s="5"/>
      <c r="H610" s="1302"/>
      <c r="I610" s="1303"/>
      <c r="J610" s="1301"/>
      <c r="K610" s="1376"/>
      <c r="L610" s="1302"/>
      <c r="M610" s="1382">
        <f t="shared" si="1044"/>
        <v>44414</v>
      </c>
      <c r="N610" s="1354">
        <f t="shared" si="1041"/>
        <v>0</v>
      </c>
      <c r="O610" s="1383">
        <f t="shared" ref="O610:S610" si="1198">$AD610*O$27</f>
        <v>0</v>
      </c>
      <c r="P610" s="1383">
        <f t="shared" si="1198"/>
        <v>0</v>
      </c>
      <c r="Q610" s="1383">
        <f t="shared" si="1198"/>
        <v>0</v>
      </c>
      <c r="R610" s="1383">
        <f t="shared" si="1198"/>
        <v>0</v>
      </c>
      <c r="S610" s="1383">
        <f t="shared" si="1198"/>
        <v>0</v>
      </c>
      <c r="T610" s="1383">
        <f t="shared" ref="T610:X610" si="1199">$AE610*T$27</f>
        <v>0</v>
      </c>
      <c r="U610" s="1383">
        <f t="shared" si="1199"/>
        <v>0</v>
      </c>
      <c r="V610" s="1383">
        <f t="shared" si="1199"/>
        <v>0</v>
      </c>
      <c r="W610" s="1383">
        <f t="shared" si="1199"/>
        <v>0</v>
      </c>
      <c r="X610" s="1383">
        <f t="shared" si="1199"/>
        <v>0</v>
      </c>
      <c r="Y610" s="1383">
        <f t="shared" si="1047"/>
        <v>0</v>
      </c>
      <c r="Z610" s="1383">
        <f t="shared" si="1048"/>
        <v>0</v>
      </c>
      <c r="AA610" s="1383">
        <f t="shared" si="1049"/>
        <v>0</v>
      </c>
      <c r="AB610" s="1383">
        <f t="shared" si="1050"/>
        <v>0</v>
      </c>
      <c r="AC610" s="5">
        <f t="shared" si="1051"/>
        <v>217</v>
      </c>
      <c r="AD610" s="1383">
        <f t="shared" si="1052"/>
        <v>0</v>
      </c>
      <c r="AE610" s="1383">
        <f t="shared" si="1053"/>
        <v>0</v>
      </c>
      <c r="AF610" s="1305" t="e">
        <f t="shared" si="1054"/>
        <v>#DIV/0!</v>
      </c>
      <c r="AG610" s="1305" t="e">
        <f t="shared" si="1055"/>
        <v>#DIV/0!</v>
      </c>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row>
    <row r="611" spans="1:57" ht="14.25" customHeight="1">
      <c r="A611" s="1376">
        <v>44414</v>
      </c>
      <c r="B611" s="1301"/>
      <c r="C611" s="1302"/>
      <c r="D611" s="1376">
        <v>44049</v>
      </c>
      <c r="E611" s="1357"/>
      <c r="F611" s="5"/>
      <c r="G611" s="5"/>
      <c r="H611" s="1302"/>
      <c r="I611" s="1303"/>
      <c r="J611" s="1301"/>
      <c r="K611" s="1376"/>
      <c r="L611" s="1302"/>
      <c r="M611" s="1382">
        <f t="shared" si="1044"/>
        <v>44415</v>
      </c>
      <c r="N611" s="1354">
        <f t="shared" si="1041"/>
        <v>0</v>
      </c>
      <c r="O611" s="1383">
        <f t="shared" ref="O611:S611" si="1200">$AD611*O$27</f>
        <v>0</v>
      </c>
      <c r="P611" s="1383">
        <f t="shared" si="1200"/>
        <v>0</v>
      </c>
      <c r="Q611" s="1383">
        <f t="shared" si="1200"/>
        <v>0</v>
      </c>
      <c r="R611" s="1383">
        <f t="shared" si="1200"/>
        <v>0</v>
      </c>
      <c r="S611" s="1383">
        <f t="shared" si="1200"/>
        <v>0</v>
      </c>
      <c r="T611" s="1383">
        <f t="shared" ref="T611:X611" si="1201">$AE611*T$27</f>
        <v>0</v>
      </c>
      <c r="U611" s="1383">
        <f t="shared" si="1201"/>
        <v>0</v>
      </c>
      <c r="V611" s="1383">
        <f t="shared" si="1201"/>
        <v>0</v>
      </c>
      <c r="W611" s="1383">
        <f t="shared" si="1201"/>
        <v>0</v>
      </c>
      <c r="X611" s="1383">
        <f t="shared" si="1201"/>
        <v>0</v>
      </c>
      <c r="Y611" s="1383">
        <f t="shared" si="1047"/>
        <v>0</v>
      </c>
      <c r="Z611" s="1383">
        <f t="shared" si="1048"/>
        <v>0</v>
      </c>
      <c r="AA611" s="1383">
        <f t="shared" si="1049"/>
        <v>0</v>
      </c>
      <c r="AB611" s="1383">
        <f t="shared" si="1050"/>
        <v>0</v>
      </c>
      <c r="AC611" s="5">
        <f t="shared" si="1051"/>
        <v>218</v>
      </c>
      <c r="AD611" s="1383">
        <f t="shared" si="1052"/>
        <v>0</v>
      </c>
      <c r="AE611" s="1383">
        <f t="shared" si="1053"/>
        <v>0</v>
      </c>
      <c r="AF611" s="1305" t="e">
        <f t="shared" si="1054"/>
        <v>#DIV/0!</v>
      </c>
      <c r="AG611" s="1305" t="e">
        <f t="shared" si="1055"/>
        <v>#DIV/0!</v>
      </c>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row>
    <row r="612" spans="1:57" ht="14.25" customHeight="1">
      <c r="A612" s="1376">
        <v>44415</v>
      </c>
      <c r="B612" s="1301"/>
      <c r="C612" s="1302"/>
      <c r="D612" s="1376">
        <v>44050</v>
      </c>
      <c r="E612" s="1357"/>
      <c r="F612" s="5"/>
      <c r="G612" s="5"/>
      <c r="H612" s="1302"/>
      <c r="I612" s="1303"/>
      <c r="J612" s="1301"/>
      <c r="K612" s="1376"/>
      <c r="L612" s="1302"/>
      <c r="M612" s="1382">
        <f t="shared" si="1044"/>
        <v>44416</v>
      </c>
      <c r="N612" s="1354">
        <f t="shared" si="1041"/>
        <v>0</v>
      </c>
      <c r="O612" s="1383">
        <f t="shared" ref="O612:S612" si="1202">$AD612*O$27</f>
        <v>0</v>
      </c>
      <c r="P612" s="1383">
        <f t="shared" si="1202"/>
        <v>0</v>
      </c>
      <c r="Q612" s="1383">
        <f t="shared" si="1202"/>
        <v>0</v>
      </c>
      <c r="R612" s="1383">
        <f t="shared" si="1202"/>
        <v>0</v>
      </c>
      <c r="S612" s="1383">
        <f t="shared" si="1202"/>
        <v>0</v>
      </c>
      <c r="T612" s="1383">
        <f t="shared" ref="T612:X612" si="1203">$AE612*T$27</f>
        <v>0</v>
      </c>
      <c r="U612" s="1383">
        <f t="shared" si="1203"/>
        <v>0</v>
      </c>
      <c r="V612" s="1383">
        <f t="shared" si="1203"/>
        <v>0</v>
      </c>
      <c r="W612" s="1383">
        <f t="shared" si="1203"/>
        <v>0</v>
      </c>
      <c r="X612" s="1383">
        <f t="shared" si="1203"/>
        <v>0</v>
      </c>
      <c r="Y612" s="1383">
        <f t="shared" si="1047"/>
        <v>0</v>
      </c>
      <c r="Z612" s="1383">
        <f t="shared" si="1048"/>
        <v>0</v>
      </c>
      <c r="AA612" s="1383">
        <f t="shared" si="1049"/>
        <v>0</v>
      </c>
      <c r="AB612" s="1383">
        <f t="shared" si="1050"/>
        <v>0</v>
      </c>
      <c r="AC612" s="5">
        <f t="shared" si="1051"/>
        <v>219</v>
      </c>
      <c r="AD612" s="1383">
        <f t="shared" si="1052"/>
        <v>0</v>
      </c>
      <c r="AE612" s="1383">
        <f t="shared" si="1053"/>
        <v>0</v>
      </c>
      <c r="AF612" s="1305" t="e">
        <f t="shared" si="1054"/>
        <v>#DIV/0!</v>
      </c>
      <c r="AG612" s="1305" t="e">
        <f t="shared" si="1055"/>
        <v>#DIV/0!</v>
      </c>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row>
    <row r="613" spans="1:57" ht="14.25" customHeight="1">
      <c r="A613" s="1376">
        <v>44416</v>
      </c>
      <c r="B613" s="1301"/>
      <c r="C613" s="1302"/>
      <c r="D613" s="1376">
        <v>44051</v>
      </c>
      <c r="E613" s="1357"/>
      <c r="F613" s="5"/>
      <c r="G613" s="5"/>
      <c r="H613" s="1302"/>
      <c r="I613" s="1303"/>
      <c r="J613" s="1301"/>
      <c r="K613" s="1376"/>
      <c r="L613" s="1302"/>
      <c r="M613" s="1382">
        <f t="shared" si="1044"/>
        <v>44417</v>
      </c>
      <c r="N613" s="1354">
        <f t="shared" si="1041"/>
        <v>0</v>
      </c>
      <c r="O613" s="1383">
        <f t="shared" ref="O613:S613" si="1204">$AD613*O$27</f>
        <v>0</v>
      </c>
      <c r="P613" s="1383">
        <f t="shared" si="1204"/>
        <v>0</v>
      </c>
      <c r="Q613" s="1383">
        <f t="shared" si="1204"/>
        <v>0</v>
      </c>
      <c r="R613" s="1383">
        <f t="shared" si="1204"/>
        <v>0</v>
      </c>
      <c r="S613" s="1383">
        <f t="shared" si="1204"/>
        <v>0</v>
      </c>
      <c r="T613" s="1383">
        <f t="shared" ref="T613:X613" si="1205">$AE613*T$27</f>
        <v>0</v>
      </c>
      <c r="U613" s="1383">
        <f t="shared" si="1205"/>
        <v>0</v>
      </c>
      <c r="V613" s="1383">
        <f t="shared" si="1205"/>
        <v>0</v>
      </c>
      <c r="W613" s="1383">
        <f t="shared" si="1205"/>
        <v>0</v>
      </c>
      <c r="X613" s="1383">
        <f t="shared" si="1205"/>
        <v>0</v>
      </c>
      <c r="Y613" s="1383">
        <f t="shared" si="1047"/>
        <v>0</v>
      </c>
      <c r="Z613" s="1383">
        <f t="shared" si="1048"/>
        <v>0</v>
      </c>
      <c r="AA613" s="1383">
        <f t="shared" si="1049"/>
        <v>0</v>
      </c>
      <c r="AB613" s="1383">
        <f t="shared" si="1050"/>
        <v>0</v>
      </c>
      <c r="AC613" s="5">
        <f t="shared" si="1051"/>
        <v>220</v>
      </c>
      <c r="AD613" s="1383">
        <f t="shared" si="1052"/>
        <v>0</v>
      </c>
      <c r="AE613" s="1383">
        <f t="shared" si="1053"/>
        <v>0</v>
      </c>
      <c r="AF613" s="1305" t="e">
        <f t="shared" si="1054"/>
        <v>#DIV/0!</v>
      </c>
      <c r="AG613" s="1305" t="e">
        <f t="shared" si="1055"/>
        <v>#DIV/0!</v>
      </c>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row>
    <row r="614" spans="1:57" ht="14.25" customHeight="1">
      <c r="A614" s="1376">
        <v>44417</v>
      </c>
      <c r="B614" s="1301"/>
      <c r="C614" s="1302"/>
      <c r="D614" s="1376">
        <v>44052</v>
      </c>
      <c r="E614" s="1357"/>
      <c r="F614" s="5"/>
      <c r="G614" s="5"/>
      <c r="H614" s="1302"/>
      <c r="I614" s="1303"/>
      <c r="J614" s="1301"/>
      <c r="K614" s="1376"/>
      <c r="L614" s="1302"/>
      <c r="M614" s="1382">
        <f t="shared" si="1044"/>
        <v>44418</v>
      </c>
      <c r="N614" s="1354">
        <f t="shared" si="1041"/>
        <v>0</v>
      </c>
      <c r="O614" s="1383">
        <f t="shared" ref="O614:S614" si="1206">$AD614*O$27</f>
        <v>0</v>
      </c>
      <c r="P614" s="1383">
        <f t="shared" si="1206"/>
        <v>0</v>
      </c>
      <c r="Q614" s="1383">
        <f t="shared" si="1206"/>
        <v>0</v>
      </c>
      <c r="R614" s="1383">
        <f t="shared" si="1206"/>
        <v>0</v>
      </c>
      <c r="S614" s="1383">
        <f t="shared" si="1206"/>
        <v>0</v>
      </c>
      <c r="T614" s="1383">
        <f t="shared" ref="T614:X614" si="1207">$AE614*T$27</f>
        <v>0</v>
      </c>
      <c r="U614" s="1383">
        <f t="shared" si="1207"/>
        <v>0</v>
      </c>
      <c r="V614" s="1383">
        <f t="shared" si="1207"/>
        <v>0</v>
      </c>
      <c r="W614" s="1383">
        <f t="shared" si="1207"/>
        <v>0</v>
      </c>
      <c r="X614" s="1383">
        <f t="shared" si="1207"/>
        <v>0</v>
      </c>
      <c r="Y614" s="1383">
        <f t="shared" si="1047"/>
        <v>0</v>
      </c>
      <c r="Z614" s="1383">
        <f t="shared" si="1048"/>
        <v>0</v>
      </c>
      <c r="AA614" s="1383">
        <f t="shared" si="1049"/>
        <v>0</v>
      </c>
      <c r="AB614" s="1383">
        <f t="shared" si="1050"/>
        <v>0</v>
      </c>
      <c r="AC614" s="5">
        <f t="shared" si="1051"/>
        <v>221</v>
      </c>
      <c r="AD614" s="1383">
        <f t="shared" si="1052"/>
        <v>0</v>
      </c>
      <c r="AE614" s="1383">
        <f t="shared" si="1053"/>
        <v>0</v>
      </c>
      <c r="AF614" s="1305" t="e">
        <f t="shared" si="1054"/>
        <v>#DIV/0!</v>
      </c>
      <c r="AG614" s="1305" t="e">
        <f t="shared" si="1055"/>
        <v>#DIV/0!</v>
      </c>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row>
    <row r="615" spans="1:57" ht="14.25" customHeight="1">
      <c r="A615" s="1376">
        <v>44418</v>
      </c>
      <c r="B615" s="1301"/>
      <c r="C615" s="1302"/>
      <c r="D615" s="1376">
        <v>44053</v>
      </c>
      <c r="E615" s="1357"/>
      <c r="F615" s="5"/>
      <c r="G615" s="5"/>
      <c r="H615" s="1302"/>
      <c r="I615" s="1303"/>
      <c r="J615" s="1301"/>
      <c r="K615" s="1376"/>
      <c r="L615" s="1302"/>
      <c r="M615" s="1382">
        <f t="shared" si="1044"/>
        <v>44419</v>
      </c>
      <c r="N615" s="1354">
        <f t="shared" si="1041"/>
        <v>0</v>
      </c>
      <c r="O615" s="1383">
        <f t="shared" ref="O615:S615" si="1208">$AD615*O$27</f>
        <v>0</v>
      </c>
      <c r="P615" s="1383">
        <f t="shared" si="1208"/>
        <v>0</v>
      </c>
      <c r="Q615" s="1383">
        <f t="shared" si="1208"/>
        <v>0</v>
      </c>
      <c r="R615" s="1383">
        <f t="shared" si="1208"/>
        <v>0</v>
      </c>
      <c r="S615" s="1383">
        <f t="shared" si="1208"/>
        <v>0</v>
      </c>
      <c r="T615" s="1383">
        <f t="shared" ref="T615:X615" si="1209">$AE615*T$27</f>
        <v>0</v>
      </c>
      <c r="U615" s="1383">
        <f t="shared" si="1209"/>
        <v>0</v>
      </c>
      <c r="V615" s="1383">
        <f t="shared" si="1209"/>
        <v>0</v>
      </c>
      <c r="W615" s="1383">
        <f t="shared" si="1209"/>
        <v>0</v>
      </c>
      <c r="X615" s="1383">
        <f t="shared" si="1209"/>
        <v>0</v>
      </c>
      <c r="Y615" s="1383">
        <f t="shared" si="1047"/>
        <v>0</v>
      </c>
      <c r="Z615" s="1383">
        <f t="shared" si="1048"/>
        <v>0</v>
      </c>
      <c r="AA615" s="1383">
        <f t="shared" si="1049"/>
        <v>0</v>
      </c>
      <c r="AB615" s="1383">
        <f t="shared" si="1050"/>
        <v>0</v>
      </c>
      <c r="AC615" s="5">
        <f t="shared" si="1051"/>
        <v>222</v>
      </c>
      <c r="AD615" s="1383">
        <f t="shared" si="1052"/>
        <v>0</v>
      </c>
      <c r="AE615" s="1383">
        <f t="shared" si="1053"/>
        <v>0</v>
      </c>
      <c r="AF615" s="1305" t="e">
        <f t="shared" si="1054"/>
        <v>#DIV/0!</v>
      </c>
      <c r="AG615" s="1305" t="e">
        <f t="shared" si="1055"/>
        <v>#DIV/0!</v>
      </c>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row>
    <row r="616" spans="1:57" ht="14.25" customHeight="1">
      <c r="A616" s="1376">
        <v>44419</v>
      </c>
      <c r="B616" s="1301"/>
      <c r="C616" s="1302"/>
      <c r="D616" s="1376">
        <v>44054</v>
      </c>
      <c r="E616" s="1357"/>
      <c r="F616" s="5"/>
      <c r="G616" s="5"/>
      <c r="H616" s="1302"/>
      <c r="I616" s="1303"/>
      <c r="J616" s="1301"/>
      <c r="K616" s="1376"/>
      <c r="L616" s="1302"/>
      <c r="M616" s="1382">
        <f t="shared" si="1044"/>
        <v>44420</v>
      </c>
      <c r="N616" s="1354">
        <f t="shared" si="1041"/>
        <v>0</v>
      </c>
      <c r="O616" s="1383">
        <f t="shared" ref="O616:S616" si="1210">$AD616*O$27</f>
        <v>0</v>
      </c>
      <c r="P616" s="1383">
        <f t="shared" si="1210"/>
        <v>0</v>
      </c>
      <c r="Q616" s="1383">
        <f t="shared" si="1210"/>
        <v>0</v>
      </c>
      <c r="R616" s="1383">
        <f t="shared" si="1210"/>
        <v>0</v>
      </c>
      <c r="S616" s="1383">
        <f t="shared" si="1210"/>
        <v>0</v>
      </c>
      <c r="T616" s="1383">
        <f t="shared" ref="T616:X616" si="1211">$AE616*T$27</f>
        <v>0</v>
      </c>
      <c r="U616" s="1383">
        <f t="shared" si="1211"/>
        <v>0</v>
      </c>
      <c r="V616" s="1383">
        <f t="shared" si="1211"/>
        <v>0</v>
      </c>
      <c r="W616" s="1383">
        <f t="shared" si="1211"/>
        <v>0</v>
      </c>
      <c r="X616" s="1383">
        <f t="shared" si="1211"/>
        <v>0</v>
      </c>
      <c r="Y616" s="1383">
        <f t="shared" si="1047"/>
        <v>0</v>
      </c>
      <c r="Z616" s="1383">
        <f t="shared" si="1048"/>
        <v>0</v>
      </c>
      <c r="AA616" s="1383">
        <f t="shared" si="1049"/>
        <v>0</v>
      </c>
      <c r="AB616" s="1383">
        <f t="shared" si="1050"/>
        <v>0</v>
      </c>
      <c r="AC616" s="5">
        <f t="shared" si="1051"/>
        <v>223</v>
      </c>
      <c r="AD616" s="1383">
        <f t="shared" si="1052"/>
        <v>0</v>
      </c>
      <c r="AE616" s="1383">
        <f t="shared" si="1053"/>
        <v>0</v>
      </c>
      <c r="AF616" s="1305" t="e">
        <f t="shared" si="1054"/>
        <v>#DIV/0!</v>
      </c>
      <c r="AG616" s="1305" t="e">
        <f t="shared" si="1055"/>
        <v>#DIV/0!</v>
      </c>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row>
    <row r="617" spans="1:57" ht="14.25" customHeight="1">
      <c r="A617" s="1376">
        <v>44420</v>
      </c>
      <c r="B617" s="1301"/>
      <c r="C617" s="1302"/>
      <c r="D617" s="1376">
        <v>44055</v>
      </c>
      <c r="E617" s="1357"/>
      <c r="F617" s="5"/>
      <c r="G617" s="5"/>
      <c r="H617" s="1302"/>
      <c r="I617" s="1303"/>
      <c r="J617" s="1301"/>
      <c r="K617" s="1376"/>
      <c r="L617" s="1302"/>
      <c r="M617" s="1382">
        <f t="shared" si="1044"/>
        <v>44421</v>
      </c>
      <c r="N617" s="1354">
        <f t="shared" si="1041"/>
        <v>0</v>
      </c>
      <c r="O617" s="1383">
        <f t="shared" ref="O617:S617" si="1212">$AD617*O$27</f>
        <v>0</v>
      </c>
      <c r="P617" s="1383">
        <f t="shared" si="1212"/>
        <v>0</v>
      </c>
      <c r="Q617" s="1383">
        <f t="shared" si="1212"/>
        <v>0</v>
      </c>
      <c r="R617" s="1383">
        <f t="shared" si="1212"/>
        <v>0</v>
      </c>
      <c r="S617" s="1383">
        <f t="shared" si="1212"/>
        <v>0</v>
      </c>
      <c r="T617" s="1383">
        <f t="shared" ref="T617:X617" si="1213">$AE617*T$27</f>
        <v>0</v>
      </c>
      <c r="U617" s="1383">
        <f t="shared" si="1213"/>
        <v>0</v>
      </c>
      <c r="V617" s="1383">
        <f t="shared" si="1213"/>
        <v>0</v>
      </c>
      <c r="W617" s="1383">
        <f t="shared" si="1213"/>
        <v>0</v>
      </c>
      <c r="X617" s="1383">
        <f t="shared" si="1213"/>
        <v>0</v>
      </c>
      <c r="Y617" s="1383">
        <f t="shared" si="1047"/>
        <v>0</v>
      </c>
      <c r="Z617" s="1383">
        <f t="shared" si="1048"/>
        <v>0</v>
      </c>
      <c r="AA617" s="1383">
        <f t="shared" si="1049"/>
        <v>0</v>
      </c>
      <c r="AB617" s="1383">
        <f t="shared" si="1050"/>
        <v>0</v>
      </c>
      <c r="AC617" s="5">
        <f t="shared" si="1051"/>
        <v>224</v>
      </c>
      <c r="AD617" s="1383">
        <f t="shared" si="1052"/>
        <v>0</v>
      </c>
      <c r="AE617" s="1383">
        <f t="shared" si="1053"/>
        <v>0</v>
      </c>
      <c r="AF617" s="1305" t="e">
        <f t="shared" si="1054"/>
        <v>#DIV/0!</v>
      </c>
      <c r="AG617" s="1305" t="e">
        <f t="shared" si="1055"/>
        <v>#DIV/0!</v>
      </c>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row>
    <row r="618" spans="1:57" ht="14.25" customHeight="1">
      <c r="A618" s="1376">
        <v>44421</v>
      </c>
      <c r="B618" s="1301"/>
      <c r="C618" s="1302"/>
      <c r="D618" s="1376">
        <v>44056</v>
      </c>
      <c r="E618" s="1357"/>
      <c r="F618" s="5"/>
      <c r="G618" s="5"/>
      <c r="H618" s="1302"/>
      <c r="I618" s="1303"/>
      <c r="J618" s="1301"/>
      <c r="K618" s="1376"/>
      <c r="L618" s="1302"/>
      <c r="M618" s="1382">
        <f t="shared" si="1044"/>
        <v>44422</v>
      </c>
      <c r="N618" s="1354">
        <f t="shared" si="1041"/>
        <v>0</v>
      </c>
      <c r="O618" s="1383">
        <f t="shared" ref="O618:S618" si="1214">$AD618*O$27</f>
        <v>0</v>
      </c>
      <c r="P618" s="1383">
        <f t="shared" si="1214"/>
        <v>0</v>
      </c>
      <c r="Q618" s="1383">
        <f t="shared" si="1214"/>
        <v>0</v>
      </c>
      <c r="R618" s="1383">
        <f t="shared" si="1214"/>
        <v>0</v>
      </c>
      <c r="S618" s="1383">
        <f t="shared" si="1214"/>
        <v>0</v>
      </c>
      <c r="T618" s="1383">
        <f t="shared" ref="T618:X618" si="1215">$AE618*T$27</f>
        <v>0</v>
      </c>
      <c r="U618" s="1383">
        <f t="shared" si="1215"/>
        <v>0</v>
      </c>
      <c r="V618" s="1383">
        <f t="shared" si="1215"/>
        <v>0</v>
      </c>
      <c r="W618" s="1383">
        <f t="shared" si="1215"/>
        <v>0</v>
      </c>
      <c r="X618" s="1383">
        <f t="shared" si="1215"/>
        <v>0</v>
      </c>
      <c r="Y618" s="1383">
        <f t="shared" si="1047"/>
        <v>0</v>
      </c>
      <c r="Z618" s="1383">
        <f t="shared" si="1048"/>
        <v>0</v>
      </c>
      <c r="AA618" s="1383">
        <f t="shared" si="1049"/>
        <v>0</v>
      </c>
      <c r="AB618" s="1383">
        <f t="shared" si="1050"/>
        <v>0</v>
      </c>
      <c r="AC618" s="5">
        <f t="shared" si="1051"/>
        <v>225</v>
      </c>
      <c r="AD618" s="1383">
        <f t="shared" si="1052"/>
        <v>0</v>
      </c>
      <c r="AE618" s="1383">
        <f t="shared" si="1053"/>
        <v>0</v>
      </c>
      <c r="AF618" s="1305" t="e">
        <f t="shared" si="1054"/>
        <v>#DIV/0!</v>
      </c>
      <c r="AG618" s="1305" t="e">
        <f t="shared" si="1055"/>
        <v>#DIV/0!</v>
      </c>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row>
    <row r="619" spans="1:57" ht="14.25" customHeight="1">
      <c r="A619" s="1376">
        <v>44422</v>
      </c>
      <c r="B619" s="1301"/>
      <c r="C619" s="1302"/>
      <c r="D619" s="1376">
        <v>44057</v>
      </c>
      <c r="E619" s="1357"/>
      <c r="F619" s="5"/>
      <c r="G619" s="5"/>
      <c r="H619" s="1302"/>
      <c r="I619" s="1303"/>
      <c r="J619" s="1301"/>
      <c r="K619" s="1376"/>
      <c r="L619" s="1302"/>
      <c r="M619" s="1382">
        <f t="shared" si="1044"/>
        <v>44423</v>
      </c>
      <c r="N619" s="1354">
        <f t="shared" si="1041"/>
        <v>0</v>
      </c>
      <c r="O619" s="1383">
        <f t="shared" ref="O619:S619" si="1216">$AD619*O$27</f>
        <v>0</v>
      </c>
      <c r="P619" s="1383">
        <f t="shared" si="1216"/>
        <v>0</v>
      </c>
      <c r="Q619" s="1383">
        <f t="shared" si="1216"/>
        <v>0</v>
      </c>
      <c r="R619" s="1383">
        <f t="shared" si="1216"/>
        <v>0</v>
      </c>
      <c r="S619" s="1383">
        <f t="shared" si="1216"/>
        <v>0</v>
      </c>
      <c r="T619" s="1383">
        <f t="shared" ref="T619:X619" si="1217">$AE619*T$27</f>
        <v>0</v>
      </c>
      <c r="U619" s="1383">
        <f t="shared" si="1217"/>
        <v>0</v>
      </c>
      <c r="V619" s="1383">
        <f t="shared" si="1217"/>
        <v>0</v>
      </c>
      <c r="W619" s="1383">
        <f t="shared" si="1217"/>
        <v>0</v>
      </c>
      <c r="X619" s="1383">
        <f t="shared" si="1217"/>
        <v>0</v>
      </c>
      <c r="Y619" s="1383">
        <f t="shared" si="1047"/>
        <v>0</v>
      </c>
      <c r="Z619" s="1383">
        <f t="shared" si="1048"/>
        <v>0</v>
      </c>
      <c r="AA619" s="1383">
        <f t="shared" si="1049"/>
        <v>0</v>
      </c>
      <c r="AB619" s="1383">
        <f t="shared" si="1050"/>
        <v>0</v>
      </c>
      <c r="AC619" s="5">
        <f t="shared" si="1051"/>
        <v>226</v>
      </c>
      <c r="AD619" s="1383">
        <f t="shared" si="1052"/>
        <v>0</v>
      </c>
      <c r="AE619" s="1383">
        <f t="shared" si="1053"/>
        <v>0</v>
      </c>
      <c r="AF619" s="1305" t="e">
        <f t="shared" si="1054"/>
        <v>#DIV/0!</v>
      </c>
      <c r="AG619" s="1305" t="e">
        <f t="shared" si="1055"/>
        <v>#DIV/0!</v>
      </c>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row>
    <row r="620" spans="1:57" ht="14.25" customHeight="1">
      <c r="A620" s="1376">
        <v>44423</v>
      </c>
      <c r="B620" s="1301"/>
      <c r="C620" s="1302"/>
      <c r="D620" s="1376">
        <v>44058</v>
      </c>
      <c r="E620" s="1357"/>
      <c r="F620" s="5"/>
      <c r="G620" s="5"/>
      <c r="H620" s="1302"/>
      <c r="I620" s="1303"/>
      <c r="J620" s="1301"/>
      <c r="K620" s="1376"/>
      <c r="L620" s="1302"/>
      <c r="M620" s="1382">
        <f t="shared" si="1044"/>
        <v>44424</v>
      </c>
      <c r="N620" s="1354">
        <f t="shared" si="1041"/>
        <v>0</v>
      </c>
      <c r="O620" s="1383">
        <f t="shared" ref="O620:S620" si="1218">$AD620*O$27</f>
        <v>0</v>
      </c>
      <c r="P620" s="1383">
        <f t="shared" si="1218"/>
        <v>0</v>
      </c>
      <c r="Q620" s="1383">
        <f t="shared" si="1218"/>
        <v>0</v>
      </c>
      <c r="R620" s="1383">
        <f t="shared" si="1218"/>
        <v>0</v>
      </c>
      <c r="S620" s="1383">
        <f t="shared" si="1218"/>
        <v>0</v>
      </c>
      <c r="T620" s="1383">
        <f t="shared" ref="T620:X620" si="1219">$AE620*T$27</f>
        <v>0</v>
      </c>
      <c r="U620" s="1383">
        <f t="shared" si="1219"/>
        <v>0</v>
      </c>
      <c r="V620" s="1383">
        <f t="shared" si="1219"/>
        <v>0</v>
      </c>
      <c r="W620" s="1383">
        <f t="shared" si="1219"/>
        <v>0</v>
      </c>
      <c r="X620" s="1383">
        <f t="shared" si="1219"/>
        <v>0</v>
      </c>
      <c r="Y620" s="1383">
        <f t="shared" si="1047"/>
        <v>0</v>
      </c>
      <c r="Z620" s="1383">
        <f t="shared" si="1048"/>
        <v>0</v>
      </c>
      <c r="AA620" s="1383">
        <f t="shared" si="1049"/>
        <v>0</v>
      </c>
      <c r="AB620" s="1383">
        <f t="shared" si="1050"/>
        <v>0</v>
      </c>
      <c r="AC620" s="5">
        <f t="shared" si="1051"/>
        <v>227</v>
      </c>
      <c r="AD620" s="1383">
        <f t="shared" si="1052"/>
        <v>0</v>
      </c>
      <c r="AE620" s="1383">
        <f t="shared" si="1053"/>
        <v>0</v>
      </c>
      <c r="AF620" s="1305" t="e">
        <f t="shared" si="1054"/>
        <v>#DIV/0!</v>
      </c>
      <c r="AG620" s="1305" t="e">
        <f t="shared" si="1055"/>
        <v>#DIV/0!</v>
      </c>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row>
    <row r="621" spans="1:57" ht="14.25" customHeight="1">
      <c r="A621" s="1376">
        <v>44424</v>
      </c>
      <c r="B621" s="1301"/>
      <c r="C621" s="1302"/>
      <c r="D621" s="1376">
        <v>44059</v>
      </c>
      <c r="E621" s="1357"/>
      <c r="F621" s="5"/>
      <c r="G621" s="5"/>
      <c r="H621" s="1302"/>
      <c r="I621" s="1303"/>
      <c r="J621" s="1301"/>
      <c r="K621" s="1376"/>
      <c r="L621" s="1302"/>
      <c r="M621" s="1382">
        <f t="shared" si="1044"/>
        <v>44425</v>
      </c>
      <c r="N621" s="1354">
        <f t="shared" si="1041"/>
        <v>0</v>
      </c>
      <c r="O621" s="1383">
        <f t="shared" ref="O621:S621" si="1220">$AD621*O$27</f>
        <v>0</v>
      </c>
      <c r="P621" s="1383">
        <f t="shared" si="1220"/>
        <v>0</v>
      </c>
      <c r="Q621" s="1383">
        <f t="shared" si="1220"/>
        <v>0</v>
      </c>
      <c r="R621" s="1383">
        <f t="shared" si="1220"/>
        <v>0</v>
      </c>
      <c r="S621" s="1383">
        <f t="shared" si="1220"/>
        <v>0</v>
      </c>
      <c r="T621" s="1383">
        <f t="shared" ref="T621:X621" si="1221">$AE621*T$27</f>
        <v>0</v>
      </c>
      <c r="U621" s="1383">
        <f t="shared" si="1221"/>
        <v>0</v>
      </c>
      <c r="V621" s="1383">
        <f t="shared" si="1221"/>
        <v>0</v>
      </c>
      <c r="W621" s="1383">
        <f t="shared" si="1221"/>
        <v>0</v>
      </c>
      <c r="X621" s="1383">
        <f t="shared" si="1221"/>
        <v>0</v>
      </c>
      <c r="Y621" s="1383">
        <f t="shared" si="1047"/>
        <v>0</v>
      </c>
      <c r="Z621" s="1383">
        <f t="shared" si="1048"/>
        <v>0</v>
      </c>
      <c r="AA621" s="1383">
        <f t="shared" si="1049"/>
        <v>0</v>
      </c>
      <c r="AB621" s="1383">
        <f t="shared" si="1050"/>
        <v>0</v>
      </c>
      <c r="AC621" s="5">
        <f t="shared" si="1051"/>
        <v>228</v>
      </c>
      <c r="AD621" s="1383">
        <f t="shared" si="1052"/>
        <v>0</v>
      </c>
      <c r="AE621" s="1383">
        <f t="shared" si="1053"/>
        <v>0</v>
      </c>
      <c r="AF621" s="1305" t="e">
        <f t="shared" si="1054"/>
        <v>#DIV/0!</v>
      </c>
      <c r="AG621" s="1305" t="e">
        <f t="shared" si="1055"/>
        <v>#DIV/0!</v>
      </c>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row>
    <row r="622" spans="1:57" ht="14.25" customHeight="1">
      <c r="A622" s="1376">
        <v>44425</v>
      </c>
      <c r="B622" s="1301"/>
      <c r="C622" s="1302"/>
      <c r="D622" s="1376">
        <v>44060</v>
      </c>
      <c r="E622" s="1357"/>
      <c r="F622" s="5"/>
      <c r="G622" s="5"/>
      <c r="H622" s="1302"/>
      <c r="I622" s="1303"/>
      <c r="J622" s="1301"/>
      <c r="K622" s="1376"/>
      <c r="L622" s="1302"/>
      <c r="M622" s="1382">
        <f t="shared" si="1044"/>
        <v>44426</v>
      </c>
      <c r="N622" s="1354">
        <f t="shared" si="1041"/>
        <v>0</v>
      </c>
      <c r="O622" s="1383">
        <f t="shared" ref="O622:S622" si="1222">$AD622*O$27</f>
        <v>0</v>
      </c>
      <c r="P622" s="1383">
        <f t="shared" si="1222"/>
        <v>0</v>
      </c>
      <c r="Q622" s="1383">
        <f t="shared" si="1222"/>
        <v>0</v>
      </c>
      <c r="R622" s="1383">
        <f t="shared" si="1222"/>
        <v>0</v>
      </c>
      <c r="S622" s="1383">
        <f t="shared" si="1222"/>
        <v>0</v>
      </c>
      <c r="T622" s="1383">
        <f t="shared" ref="T622:X622" si="1223">$AE622*T$27</f>
        <v>0</v>
      </c>
      <c r="U622" s="1383">
        <f t="shared" si="1223"/>
        <v>0</v>
      </c>
      <c r="V622" s="1383">
        <f t="shared" si="1223"/>
        <v>0</v>
      </c>
      <c r="W622" s="1383">
        <f t="shared" si="1223"/>
        <v>0</v>
      </c>
      <c r="X622" s="1383">
        <f t="shared" si="1223"/>
        <v>0</v>
      </c>
      <c r="Y622" s="1383">
        <f t="shared" si="1047"/>
        <v>0</v>
      </c>
      <c r="Z622" s="1383">
        <f t="shared" si="1048"/>
        <v>0</v>
      </c>
      <c r="AA622" s="1383">
        <f t="shared" si="1049"/>
        <v>0</v>
      </c>
      <c r="AB622" s="1383">
        <f t="shared" si="1050"/>
        <v>0</v>
      </c>
      <c r="AC622" s="5">
        <f t="shared" si="1051"/>
        <v>229</v>
      </c>
      <c r="AD622" s="1383">
        <f t="shared" si="1052"/>
        <v>0</v>
      </c>
      <c r="AE622" s="1383">
        <f t="shared" si="1053"/>
        <v>0</v>
      </c>
      <c r="AF622" s="1305" t="e">
        <f t="shared" si="1054"/>
        <v>#DIV/0!</v>
      </c>
      <c r="AG622" s="1305" t="e">
        <f t="shared" si="1055"/>
        <v>#DIV/0!</v>
      </c>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row>
    <row r="623" spans="1:57" ht="14.25" customHeight="1">
      <c r="A623" s="1376">
        <v>44426</v>
      </c>
      <c r="B623" s="1301"/>
      <c r="C623" s="1302"/>
      <c r="D623" s="1376">
        <v>44061</v>
      </c>
      <c r="E623" s="1357"/>
      <c r="F623" s="5"/>
      <c r="G623" s="5"/>
      <c r="H623" s="1302"/>
      <c r="I623" s="1303"/>
      <c r="J623" s="1301"/>
      <c r="K623" s="1376"/>
      <c r="L623" s="1302"/>
      <c r="M623" s="1382">
        <f t="shared" si="1044"/>
        <v>44427</v>
      </c>
      <c r="N623" s="1354">
        <f t="shared" si="1041"/>
        <v>0</v>
      </c>
      <c r="O623" s="1383">
        <f t="shared" ref="O623:S623" si="1224">$AD623*O$27</f>
        <v>0</v>
      </c>
      <c r="P623" s="1383">
        <f t="shared" si="1224"/>
        <v>0</v>
      </c>
      <c r="Q623" s="1383">
        <f t="shared" si="1224"/>
        <v>0</v>
      </c>
      <c r="R623" s="1383">
        <f t="shared" si="1224"/>
        <v>0</v>
      </c>
      <c r="S623" s="1383">
        <f t="shared" si="1224"/>
        <v>0</v>
      </c>
      <c r="T623" s="1383">
        <f t="shared" ref="T623:X623" si="1225">$AE623*T$27</f>
        <v>0</v>
      </c>
      <c r="U623" s="1383">
        <f t="shared" si="1225"/>
        <v>0</v>
      </c>
      <c r="V623" s="1383">
        <f t="shared" si="1225"/>
        <v>0</v>
      </c>
      <c r="W623" s="1383">
        <f t="shared" si="1225"/>
        <v>0</v>
      </c>
      <c r="X623" s="1383">
        <f t="shared" si="1225"/>
        <v>0</v>
      </c>
      <c r="Y623" s="1383">
        <f t="shared" si="1047"/>
        <v>0</v>
      </c>
      <c r="Z623" s="1383">
        <f t="shared" si="1048"/>
        <v>0</v>
      </c>
      <c r="AA623" s="1383">
        <f t="shared" si="1049"/>
        <v>0</v>
      </c>
      <c r="AB623" s="1383">
        <f t="shared" si="1050"/>
        <v>0</v>
      </c>
      <c r="AC623" s="5">
        <f t="shared" si="1051"/>
        <v>230</v>
      </c>
      <c r="AD623" s="1383">
        <f t="shared" si="1052"/>
        <v>0</v>
      </c>
      <c r="AE623" s="1383">
        <f t="shared" si="1053"/>
        <v>0</v>
      </c>
      <c r="AF623" s="1305" t="e">
        <f t="shared" si="1054"/>
        <v>#DIV/0!</v>
      </c>
      <c r="AG623" s="1305" t="e">
        <f t="shared" si="1055"/>
        <v>#DIV/0!</v>
      </c>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row>
    <row r="624" spans="1:57" ht="14.25" customHeight="1">
      <c r="A624" s="1376">
        <v>44427</v>
      </c>
      <c r="B624" s="1301"/>
      <c r="C624" s="1302"/>
      <c r="D624" s="1376">
        <v>44062</v>
      </c>
      <c r="E624" s="1357"/>
      <c r="F624" s="5"/>
      <c r="G624" s="5"/>
      <c r="H624" s="1302"/>
      <c r="I624" s="1303"/>
      <c r="J624" s="1301"/>
      <c r="K624" s="1376"/>
      <c r="L624" s="1302"/>
      <c r="M624" s="1382">
        <f t="shared" si="1044"/>
        <v>44428</v>
      </c>
      <c r="N624" s="1354">
        <f t="shared" si="1041"/>
        <v>0</v>
      </c>
      <c r="O624" s="1383">
        <f t="shared" ref="O624:S624" si="1226">$AD624*O$27</f>
        <v>0</v>
      </c>
      <c r="P624" s="1383">
        <f t="shared" si="1226"/>
        <v>0</v>
      </c>
      <c r="Q624" s="1383">
        <f t="shared" si="1226"/>
        <v>0</v>
      </c>
      <c r="R624" s="1383">
        <f t="shared" si="1226"/>
        <v>0</v>
      </c>
      <c r="S624" s="1383">
        <f t="shared" si="1226"/>
        <v>0</v>
      </c>
      <c r="T624" s="1383">
        <f t="shared" ref="T624:X624" si="1227">$AE624*T$27</f>
        <v>0</v>
      </c>
      <c r="U624" s="1383">
        <f t="shared" si="1227"/>
        <v>0</v>
      </c>
      <c r="V624" s="1383">
        <f t="shared" si="1227"/>
        <v>0</v>
      </c>
      <c r="W624" s="1383">
        <f t="shared" si="1227"/>
        <v>0</v>
      </c>
      <c r="X624" s="1383">
        <f t="shared" si="1227"/>
        <v>0</v>
      </c>
      <c r="Y624" s="1383">
        <f t="shared" si="1047"/>
        <v>0</v>
      </c>
      <c r="Z624" s="1383">
        <f t="shared" si="1048"/>
        <v>0</v>
      </c>
      <c r="AA624" s="1383">
        <f t="shared" si="1049"/>
        <v>0</v>
      </c>
      <c r="AB624" s="1383">
        <f t="shared" si="1050"/>
        <v>0</v>
      </c>
      <c r="AC624" s="5">
        <f t="shared" si="1051"/>
        <v>231</v>
      </c>
      <c r="AD624" s="1383">
        <f t="shared" si="1052"/>
        <v>0</v>
      </c>
      <c r="AE624" s="1383">
        <f t="shared" si="1053"/>
        <v>0</v>
      </c>
      <c r="AF624" s="1305" t="e">
        <f t="shared" si="1054"/>
        <v>#DIV/0!</v>
      </c>
      <c r="AG624" s="1305" t="e">
        <f t="shared" si="1055"/>
        <v>#DIV/0!</v>
      </c>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row>
    <row r="625" spans="1:57" ht="14.25" customHeight="1">
      <c r="A625" s="1376">
        <v>44428</v>
      </c>
      <c r="B625" s="1301"/>
      <c r="C625" s="1302"/>
      <c r="D625" s="1376">
        <v>44063</v>
      </c>
      <c r="E625" s="1357"/>
      <c r="F625" s="5"/>
      <c r="G625" s="5"/>
      <c r="H625" s="1302"/>
      <c r="I625" s="1303"/>
      <c r="J625" s="1301"/>
      <c r="K625" s="1376"/>
      <c r="L625" s="1302"/>
      <c r="M625" s="1382">
        <f t="shared" si="1044"/>
        <v>44429</v>
      </c>
      <c r="N625" s="1354">
        <f t="shared" si="1041"/>
        <v>0</v>
      </c>
      <c r="O625" s="1383">
        <f t="shared" ref="O625:S625" si="1228">$AD625*O$27</f>
        <v>0</v>
      </c>
      <c r="P625" s="1383">
        <f t="shared" si="1228"/>
        <v>0</v>
      </c>
      <c r="Q625" s="1383">
        <f t="shared" si="1228"/>
        <v>0</v>
      </c>
      <c r="R625" s="1383">
        <f t="shared" si="1228"/>
        <v>0</v>
      </c>
      <c r="S625" s="1383">
        <f t="shared" si="1228"/>
        <v>0</v>
      </c>
      <c r="T625" s="1383">
        <f t="shared" ref="T625:X625" si="1229">$AE625*T$27</f>
        <v>0</v>
      </c>
      <c r="U625" s="1383">
        <f t="shared" si="1229"/>
        <v>0</v>
      </c>
      <c r="V625" s="1383">
        <f t="shared" si="1229"/>
        <v>0</v>
      </c>
      <c r="W625" s="1383">
        <f t="shared" si="1229"/>
        <v>0</v>
      </c>
      <c r="X625" s="1383">
        <f t="shared" si="1229"/>
        <v>0</v>
      </c>
      <c r="Y625" s="1383">
        <f t="shared" si="1047"/>
        <v>0</v>
      </c>
      <c r="Z625" s="1383">
        <f t="shared" si="1048"/>
        <v>0</v>
      </c>
      <c r="AA625" s="1383">
        <f t="shared" si="1049"/>
        <v>0</v>
      </c>
      <c r="AB625" s="1383">
        <f t="shared" si="1050"/>
        <v>0</v>
      </c>
      <c r="AC625" s="5">
        <f t="shared" si="1051"/>
        <v>232</v>
      </c>
      <c r="AD625" s="1383">
        <f t="shared" si="1052"/>
        <v>0</v>
      </c>
      <c r="AE625" s="1383">
        <f t="shared" si="1053"/>
        <v>0</v>
      </c>
      <c r="AF625" s="1305" t="e">
        <f t="shared" si="1054"/>
        <v>#DIV/0!</v>
      </c>
      <c r="AG625" s="1305" t="e">
        <f t="shared" si="1055"/>
        <v>#DIV/0!</v>
      </c>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row>
    <row r="626" spans="1:57" ht="14.25" customHeight="1">
      <c r="A626" s="1376">
        <v>44429</v>
      </c>
      <c r="B626" s="1301"/>
      <c r="C626" s="1302"/>
      <c r="D626" s="1376">
        <v>44064</v>
      </c>
      <c r="E626" s="1357"/>
      <c r="F626" s="5"/>
      <c r="G626" s="5"/>
      <c r="H626" s="1302"/>
      <c r="I626" s="1303"/>
      <c r="J626" s="1301"/>
      <c r="K626" s="1376"/>
      <c r="L626" s="1302"/>
      <c r="M626" s="1382">
        <f t="shared" si="1044"/>
        <v>44430</v>
      </c>
      <c r="N626" s="1354">
        <f t="shared" si="1041"/>
        <v>0</v>
      </c>
      <c r="O626" s="1383">
        <f t="shared" ref="O626:S626" si="1230">$AD626*O$27</f>
        <v>0</v>
      </c>
      <c r="P626" s="1383">
        <f t="shared" si="1230"/>
        <v>0</v>
      </c>
      <c r="Q626" s="1383">
        <f t="shared" si="1230"/>
        <v>0</v>
      </c>
      <c r="R626" s="1383">
        <f t="shared" si="1230"/>
        <v>0</v>
      </c>
      <c r="S626" s="1383">
        <f t="shared" si="1230"/>
        <v>0</v>
      </c>
      <c r="T626" s="1383">
        <f t="shared" ref="T626:X626" si="1231">$AE626*T$27</f>
        <v>0</v>
      </c>
      <c r="U626" s="1383">
        <f t="shared" si="1231"/>
        <v>0</v>
      </c>
      <c r="V626" s="1383">
        <f t="shared" si="1231"/>
        <v>0</v>
      </c>
      <c r="W626" s="1383">
        <f t="shared" si="1231"/>
        <v>0</v>
      </c>
      <c r="X626" s="1383">
        <f t="shared" si="1231"/>
        <v>0</v>
      </c>
      <c r="Y626" s="1383">
        <f t="shared" si="1047"/>
        <v>0</v>
      </c>
      <c r="Z626" s="1383">
        <f t="shared" si="1048"/>
        <v>0</v>
      </c>
      <c r="AA626" s="1383">
        <f t="shared" si="1049"/>
        <v>0</v>
      </c>
      <c r="AB626" s="1383">
        <f t="shared" si="1050"/>
        <v>0</v>
      </c>
      <c r="AC626" s="5">
        <f t="shared" si="1051"/>
        <v>233</v>
      </c>
      <c r="AD626" s="1383">
        <f t="shared" si="1052"/>
        <v>0</v>
      </c>
      <c r="AE626" s="1383">
        <f t="shared" si="1053"/>
        <v>0</v>
      </c>
      <c r="AF626" s="1305" t="e">
        <f t="shared" si="1054"/>
        <v>#DIV/0!</v>
      </c>
      <c r="AG626" s="1305" t="e">
        <f t="shared" si="1055"/>
        <v>#DIV/0!</v>
      </c>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row>
    <row r="627" spans="1:57" ht="14.25" customHeight="1">
      <c r="A627" s="1376">
        <v>44430</v>
      </c>
      <c r="B627" s="1301"/>
      <c r="C627" s="1302"/>
      <c r="D627" s="1376">
        <v>44065</v>
      </c>
      <c r="E627" s="1357"/>
      <c r="F627" s="5"/>
      <c r="G627" s="5"/>
      <c r="H627" s="1302"/>
      <c r="I627" s="1303"/>
      <c r="J627" s="1301"/>
      <c r="K627" s="1376"/>
      <c r="L627" s="1302"/>
      <c r="M627" s="1382">
        <f t="shared" si="1044"/>
        <v>44431</v>
      </c>
      <c r="N627" s="1354">
        <f t="shared" si="1041"/>
        <v>0</v>
      </c>
      <c r="O627" s="1383">
        <f t="shared" ref="O627:S627" si="1232">$AD627*O$27</f>
        <v>0</v>
      </c>
      <c r="P627" s="1383">
        <f t="shared" si="1232"/>
        <v>0</v>
      </c>
      <c r="Q627" s="1383">
        <f t="shared" si="1232"/>
        <v>0</v>
      </c>
      <c r="R627" s="1383">
        <f t="shared" si="1232"/>
        <v>0</v>
      </c>
      <c r="S627" s="1383">
        <f t="shared" si="1232"/>
        <v>0</v>
      </c>
      <c r="T627" s="1383">
        <f t="shared" ref="T627:X627" si="1233">$AE627*T$27</f>
        <v>0</v>
      </c>
      <c r="U627" s="1383">
        <f t="shared" si="1233"/>
        <v>0</v>
      </c>
      <c r="V627" s="1383">
        <f t="shared" si="1233"/>
        <v>0</v>
      </c>
      <c r="W627" s="1383">
        <f t="shared" si="1233"/>
        <v>0</v>
      </c>
      <c r="X627" s="1383">
        <f t="shared" si="1233"/>
        <v>0</v>
      </c>
      <c r="Y627" s="1383">
        <f t="shared" si="1047"/>
        <v>0</v>
      </c>
      <c r="Z627" s="1383">
        <f t="shared" si="1048"/>
        <v>0</v>
      </c>
      <c r="AA627" s="1383">
        <f t="shared" si="1049"/>
        <v>0</v>
      </c>
      <c r="AB627" s="1383">
        <f t="shared" si="1050"/>
        <v>0</v>
      </c>
      <c r="AC627" s="5">
        <f t="shared" si="1051"/>
        <v>234</v>
      </c>
      <c r="AD627" s="1383">
        <f t="shared" si="1052"/>
        <v>0</v>
      </c>
      <c r="AE627" s="1383">
        <f t="shared" si="1053"/>
        <v>0</v>
      </c>
      <c r="AF627" s="1305" t="e">
        <f t="shared" si="1054"/>
        <v>#DIV/0!</v>
      </c>
      <c r="AG627" s="1305" t="e">
        <f t="shared" si="1055"/>
        <v>#DIV/0!</v>
      </c>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row>
    <row r="628" spans="1:57" ht="14.25" customHeight="1">
      <c r="A628" s="1376">
        <v>44431</v>
      </c>
      <c r="B628" s="1301"/>
      <c r="C628" s="1302"/>
      <c r="D628" s="1376">
        <v>44066</v>
      </c>
      <c r="E628" s="1357"/>
      <c r="F628" s="5"/>
      <c r="G628" s="5"/>
      <c r="H628" s="1302"/>
      <c r="I628" s="1303"/>
      <c r="J628" s="1301"/>
      <c r="K628" s="1376"/>
      <c r="L628" s="1302"/>
      <c r="M628" s="1382">
        <f t="shared" si="1044"/>
        <v>44432</v>
      </c>
      <c r="N628" s="1354">
        <f t="shared" si="1041"/>
        <v>0</v>
      </c>
      <c r="O628" s="1383">
        <f t="shared" ref="O628:S628" si="1234">$AD628*O$27</f>
        <v>0</v>
      </c>
      <c r="P628" s="1383">
        <f t="shared" si="1234"/>
        <v>0</v>
      </c>
      <c r="Q628" s="1383">
        <f t="shared" si="1234"/>
        <v>0</v>
      </c>
      <c r="R628" s="1383">
        <f t="shared" si="1234"/>
        <v>0</v>
      </c>
      <c r="S628" s="1383">
        <f t="shared" si="1234"/>
        <v>0</v>
      </c>
      <c r="T628" s="1383">
        <f t="shared" ref="T628:X628" si="1235">$AE628*T$27</f>
        <v>0</v>
      </c>
      <c r="U628" s="1383">
        <f t="shared" si="1235"/>
        <v>0</v>
      </c>
      <c r="V628" s="1383">
        <f t="shared" si="1235"/>
        <v>0</v>
      </c>
      <c r="W628" s="1383">
        <f t="shared" si="1235"/>
        <v>0</v>
      </c>
      <c r="X628" s="1383">
        <f t="shared" si="1235"/>
        <v>0</v>
      </c>
      <c r="Y628" s="1383">
        <f t="shared" si="1047"/>
        <v>0</v>
      </c>
      <c r="Z628" s="1383">
        <f t="shared" si="1048"/>
        <v>0</v>
      </c>
      <c r="AA628" s="1383">
        <f t="shared" si="1049"/>
        <v>0</v>
      </c>
      <c r="AB628" s="1383">
        <f t="shared" si="1050"/>
        <v>0</v>
      </c>
      <c r="AC628" s="5">
        <f t="shared" si="1051"/>
        <v>235</v>
      </c>
      <c r="AD628" s="1383">
        <f t="shared" si="1052"/>
        <v>0</v>
      </c>
      <c r="AE628" s="1383">
        <f t="shared" si="1053"/>
        <v>0</v>
      </c>
      <c r="AF628" s="1305" t="e">
        <f t="shared" si="1054"/>
        <v>#DIV/0!</v>
      </c>
      <c r="AG628" s="1305" t="e">
        <f t="shared" si="1055"/>
        <v>#DIV/0!</v>
      </c>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row>
    <row r="629" spans="1:57" ht="14.25" customHeight="1">
      <c r="A629" s="1376">
        <v>44432</v>
      </c>
      <c r="B629" s="1301"/>
      <c r="C629" s="1302"/>
      <c r="D629" s="1376">
        <v>44067</v>
      </c>
      <c r="E629" s="1357"/>
      <c r="F629" s="5"/>
      <c r="G629" s="5"/>
      <c r="H629" s="1302"/>
      <c r="I629" s="1303"/>
      <c r="J629" s="1301"/>
      <c r="K629" s="1376"/>
      <c r="L629" s="1302"/>
      <c r="M629" s="1382">
        <f t="shared" si="1044"/>
        <v>44433</v>
      </c>
      <c r="N629" s="1354">
        <f t="shared" si="1041"/>
        <v>0</v>
      </c>
      <c r="O629" s="1383">
        <f t="shared" ref="O629:S629" si="1236">$AD629*O$27</f>
        <v>0</v>
      </c>
      <c r="P629" s="1383">
        <f t="shared" si="1236"/>
        <v>0</v>
      </c>
      <c r="Q629" s="1383">
        <f t="shared" si="1236"/>
        <v>0</v>
      </c>
      <c r="R629" s="1383">
        <f t="shared" si="1236"/>
        <v>0</v>
      </c>
      <c r="S629" s="1383">
        <f t="shared" si="1236"/>
        <v>0</v>
      </c>
      <c r="T629" s="1383">
        <f t="shared" ref="T629:X629" si="1237">$AE629*T$27</f>
        <v>0</v>
      </c>
      <c r="U629" s="1383">
        <f t="shared" si="1237"/>
        <v>0</v>
      </c>
      <c r="V629" s="1383">
        <f t="shared" si="1237"/>
        <v>0</v>
      </c>
      <c r="W629" s="1383">
        <f t="shared" si="1237"/>
        <v>0</v>
      </c>
      <c r="X629" s="1383">
        <f t="shared" si="1237"/>
        <v>0</v>
      </c>
      <c r="Y629" s="1383">
        <f t="shared" si="1047"/>
        <v>0</v>
      </c>
      <c r="Z629" s="1383">
        <f t="shared" si="1048"/>
        <v>0</v>
      </c>
      <c r="AA629" s="1383">
        <f t="shared" si="1049"/>
        <v>0</v>
      </c>
      <c r="AB629" s="1383">
        <f t="shared" si="1050"/>
        <v>0</v>
      </c>
      <c r="AC629" s="5">
        <f t="shared" si="1051"/>
        <v>236</v>
      </c>
      <c r="AD629" s="1383">
        <f t="shared" si="1052"/>
        <v>0</v>
      </c>
      <c r="AE629" s="1383">
        <f t="shared" si="1053"/>
        <v>0</v>
      </c>
      <c r="AF629" s="1305" t="e">
        <f t="shared" si="1054"/>
        <v>#DIV/0!</v>
      </c>
      <c r="AG629" s="1305" t="e">
        <f t="shared" si="1055"/>
        <v>#DIV/0!</v>
      </c>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row>
    <row r="630" spans="1:57" ht="14.25" customHeight="1">
      <c r="A630" s="1376">
        <v>44433</v>
      </c>
      <c r="B630" s="1301"/>
      <c r="C630" s="1302"/>
      <c r="D630" s="1376">
        <v>44068</v>
      </c>
      <c r="E630" s="1357"/>
      <c r="F630" s="5"/>
      <c r="G630" s="5"/>
      <c r="H630" s="1302"/>
      <c r="I630" s="1303"/>
      <c r="J630" s="1301"/>
      <c r="K630" s="1376"/>
      <c r="L630" s="1302"/>
      <c r="M630" s="1382">
        <f t="shared" si="1044"/>
        <v>44434</v>
      </c>
      <c r="N630" s="1354">
        <f t="shared" si="1041"/>
        <v>0</v>
      </c>
      <c r="O630" s="1383">
        <f t="shared" ref="O630:S630" si="1238">$AD630*O$27</f>
        <v>0</v>
      </c>
      <c r="P630" s="1383">
        <f t="shared" si="1238"/>
        <v>0</v>
      </c>
      <c r="Q630" s="1383">
        <f t="shared" si="1238"/>
        <v>0</v>
      </c>
      <c r="R630" s="1383">
        <f t="shared" si="1238"/>
        <v>0</v>
      </c>
      <c r="S630" s="1383">
        <f t="shared" si="1238"/>
        <v>0</v>
      </c>
      <c r="T630" s="1383">
        <f t="shared" ref="T630:X630" si="1239">$AE630*T$27</f>
        <v>0</v>
      </c>
      <c r="U630" s="1383">
        <f t="shared" si="1239"/>
        <v>0</v>
      </c>
      <c r="V630" s="1383">
        <f t="shared" si="1239"/>
        <v>0</v>
      </c>
      <c r="W630" s="1383">
        <f t="shared" si="1239"/>
        <v>0</v>
      </c>
      <c r="X630" s="1383">
        <f t="shared" si="1239"/>
        <v>0</v>
      </c>
      <c r="Y630" s="1383">
        <f t="shared" si="1047"/>
        <v>0</v>
      </c>
      <c r="Z630" s="1383">
        <f t="shared" si="1048"/>
        <v>0</v>
      </c>
      <c r="AA630" s="1383">
        <f t="shared" si="1049"/>
        <v>0</v>
      </c>
      <c r="AB630" s="1383">
        <f t="shared" si="1050"/>
        <v>0</v>
      </c>
      <c r="AC630" s="5">
        <f t="shared" si="1051"/>
        <v>237</v>
      </c>
      <c r="AD630" s="1383">
        <f t="shared" si="1052"/>
        <v>0</v>
      </c>
      <c r="AE630" s="1383">
        <f t="shared" si="1053"/>
        <v>0</v>
      </c>
      <c r="AF630" s="1305" t="e">
        <f t="shared" si="1054"/>
        <v>#DIV/0!</v>
      </c>
      <c r="AG630" s="1305" t="e">
        <f t="shared" si="1055"/>
        <v>#DIV/0!</v>
      </c>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row>
    <row r="631" spans="1:57" ht="14.25" customHeight="1">
      <c r="A631" s="1376">
        <v>44434</v>
      </c>
      <c r="B631" s="1301"/>
      <c r="C631" s="1302"/>
      <c r="D631" s="1376">
        <v>44069</v>
      </c>
      <c r="E631" s="1357"/>
      <c r="F631" s="5"/>
      <c r="G631" s="5"/>
      <c r="H631" s="1302"/>
      <c r="I631" s="1303"/>
      <c r="J631" s="1301"/>
      <c r="K631" s="1376"/>
      <c r="L631" s="1302"/>
      <c r="M631" s="1382">
        <f t="shared" si="1044"/>
        <v>44435</v>
      </c>
      <c r="N631" s="1354">
        <f t="shared" si="1041"/>
        <v>0</v>
      </c>
      <c r="O631" s="1383">
        <f t="shared" ref="O631:S631" si="1240">$AD631*O$27</f>
        <v>0</v>
      </c>
      <c r="P631" s="1383">
        <f t="shared" si="1240"/>
        <v>0</v>
      </c>
      <c r="Q631" s="1383">
        <f t="shared" si="1240"/>
        <v>0</v>
      </c>
      <c r="R631" s="1383">
        <f t="shared" si="1240"/>
        <v>0</v>
      </c>
      <c r="S631" s="1383">
        <f t="shared" si="1240"/>
        <v>0</v>
      </c>
      <c r="T631" s="1383">
        <f t="shared" ref="T631:X631" si="1241">$AE631*T$27</f>
        <v>0</v>
      </c>
      <c r="U631" s="1383">
        <f t="shared" si="1241"/>
        <v>0</v>
      </c>
      <c r="V631" s="1383">
        <f t="shared" si="1241"/>
        <v>0</v>
      </c>
      <c r="W631" s="1383">
        <f t="shared" si="1241"/>
        <v>0</v>
      </c>
      <c r="X631" s="1383">
        <f t="shared" si="1241"/>
        <v>0</v>
      </c>
      <c r="Y631" s="1383">
        <f t="shared" si="1047"/>
        <v>0</v>
      </c>
      <c r="Z631" s="1383">
        <f t="shared" si="1048"/>
        <v>0</v>
      </c>
      <c r="AA631" s="1383">
        <f t="shared" si="1049"/>
        <v>0</v>
      </c>
      <c r="AB631" s="1383">
        <f t="shared" si="1050"/>
        <v>0</v>
      </c>
      <c r="AC631" s="5">
        <f t="shared" si="1051"/>
        <v>238</v>
      </c>
      <c r="AD631" s="1383">
        <f t="shared" si="1052"/>
        <v>0</v>
      </c>
      <c r="AE631" s="1383">
        <f t="shared" si="1053"/>
        <v>0</v>
      </c>
      <c r="AF631" s="1305" t="e">
        <f t="shared" si="1054"/>
        <v>#DIV/0!</v>
      </c>
      <c r="AG631" s="1305" t="e">
        <f t="shared" si="1055"/>
        <v>#DIV/0!</v>
      </c>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row>
    <row r="632" spans="1:57" ht="14.25" customHeight="1">
      <c r="A632" s="1376">
        <v>44435</v>
      </c>
      <c r="B632" s="1301"/>
      <c r="C632" s="1302"/>
      <c r="D632" s="1376">
        <v>44070</v>
      </c>
      <c r="E632" s="1357"/>
      <c r="F632" s="5"/>
      <c r="G632" s="5"/>
      <c r="H632" s="1302"/>
      <c r="I632" s="1303"/>
      <c r="J632" s="1301"/>
      <c r="K632" s="1376"/>
      <c r="L632" s="1302"/>
      <c r="M632" s="1382">
        <f t="shared" si="1044"/>
        <v>44436</v>
      </c>
      <c r="N632" s="1354">
        <f t="shared" si="1041"/>
        <v>0</v>
      </c>
      <c r="O632" s="1383">
        <f t="shared" ref="O632:S632" si="1242">$AD632*O$27</f>
        <v>0</v>
      </c>
      <c r="P632" s="1383">
        <f t="shared" si="1242"/>
        <v>0</v>
      </c>
      <c r="Q632" s="1383">
        <f t="shared" si="1242"/>
        <v>0</v>
      </c>
      <c r="R632" s="1383">
        <f t="shared" si="1242"/>
        <v>0</v>
      </c>
      <c r="S632" s="1383">
        <f t="shared" si="1242"/>
        <v>0</v>
      </c>
      <c r="T632" s="1383">
        <f t="shared" ref="T632:X632" si="1243">$AE632*T$27</f>
        <v>0</v>
      </c>
      <c r="U632" s="1383">
        <f t="shared" si="1243"/>
        <v>0</v>
      </c>
      <c r="V632" s="1383">
        <f t="shared" si="1243"/>
        <v>0</v>
      </c>
      <c r="W632" s="1383">
        <f t="shared" si="1243"/>
        <v>0</v>
      </c>
      <c r="X632" s="1383">
        <f t="shared" si="1243"/>
        <v>0</v>
      </c>
      <c r="Y632" s="1383">
        <f t="shared" si="1047"/>
        <v>0</v>
      </c>
      <c r="Z632" s="1383">
        <f t="shared" si="1048"/>
        <v>0</v>
      </c>
      <c r="AA632" s="1383">
        <f t="shared" si="1049"/>
        <v>0</v>
      </c>
      <c r="AB632" s="1383">
        <f t="shared" si="1050"/>
        <v>0</v>
      </c>
      <c r="AC632" s="5">
        <f t="shared" si="1051"/>
        <v>239</v>
      </c>
      <c r="AD632" s="1383">
        <f t="shared" si="1052"/>
        <v>0</v>
      </c>
      <c r="AE632" s="1383">
        <f t="shared" si="1053"/>
        <v>0</v>
      </c>
      <c r="AF632" s="1305" t="e">
        <f t="shared" si="1054"/>
        <v>#DIV/0!</v>
      </c>
      <c r="AG632" s="1305" t="e">
        <f t="shared" si="1055"/>
        <v>#DIV/0!</v>
      </c>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row>
    <row r="633" spans="1:57" ht="14.25" customHeight="1">
      <c r="A633" s="1376">
        <v>44436</v>
      </c>
      <c r="B633" s="1301"/>
      <c r="C633" s="1302"/>
      <c r="D633" s="1376">
        <v>44071</v>
      </c>
      <c r="E633" s="1357"/>
      <c r="F633" s="5"/>
      <c r="G633" s="5"/>
      <c r="H633" s="1302"/>
      <c r="I633" s="1303"/>
      <c r="J633" s="1301"/>
      <c r="K633" s="1376"/>
      <c r="L633" s="1302"/>
      <c r="M633" s="1382">
        <f t="shared" si="1044"/>
        <v>44437</v>
      </c>
      <c r="N633" s="1354">
        <f t="shared" si="1041"/>
        <v>0</v>
      </c>
      <c r="O633" s="1383">
        <f t="shared" ref="O633:S633" si="1244">$AD633*O$27</f>
        <v>0</v>
      </c>
      <c r="P633" s="1383">
        <f t="shared" si="1244"/>
        <v>0</v>
      </c>
      <c r="Q633" s="1383">
        <f t="shared" si="1244"/>
        <v>0</v>
      </c>
      <c r="R633" s="1383">
        <f t="shared" si="1244"/>
        <v>0</v>
      </c>
      <c r="S633" s="1383">
        <f t="shared" si="1244"/>
        <v>0</v>
      </c>
      <c r="T633" s="1383">
        <f t="shared" ref="T633:X633" si="1245">$AE633*T$27</f>
        <v>0</v>
      </c>
      <c r="U633" s="1383">
        <f t="shared" si="1245"/>
        <v>0</v>
      </c>
      <c r="V633" s="1383">
        <f t="shared" si="1245"/>
        <v>0</v>
      </c>
      <c r="W633" s="1383">
        <f t="shared" si="1245"/>
        <v>0</v>
      </c>
      <c r="X633" s="1383">
        <f t="shared" si="1245"/>
        <v>0</v>
      </c>
      <c r="Y633" s="1383">
        <f t="shared" si="1047"/>
        <v>0</v>
      </c>
      <c r="Z633" s="1383">
        <f t="shared" si="1048"/>
        <v>0</v>
      </c>
      <c r="AA633" s="1383">
        <f t="shared" si="1049"/>
        <v>0</v>
      </c>
      <c r="AB633" s="1383">
        <f t="shared" si="1050"/>
        <v>0</v>
      </c>
      <c r="AC633" s="5">
        <f t="shared" si="1051"/>
        <v>240</v>
      </c>
      <c r="AD633" s="1383">
        <f t="shared" si="1052"/>
        <v>0</v>
      </c>
      <c r="AE633" s="1383">
        <f t="shared" si="1053"/>
        <v>0</v>
      </c>
      <c r="AF633" s="1305" t="e">
        <f t="shared" si="1054"/>
        <v>#DIV/0!</v>
      </c>
      <c r="AG633" s="1305" t="e">
        <f t="shared" si="1055"/>
        <v>#DIV/0!</v>
      </c>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row>
    <row r="634" spans="1:57" ht="14.25" customHeight="1">
      <c r="A634" s="1376">
        <v>44437</v>
      </c>
      <c r="B634" s="1301"/>
      <c r="C634" s="1302"/>
      <c r="D634" s="1376">
        <v>44072</v>
      </c>
      <c r="E634" s="1357"/>
      <c r="F634" s="5"/>
      <c r="G634" s="5"/>
      <c r="H634" s="1302"/>
      <c r="I634" s="1303"/>
      <c r="J634" s="1301"/>
      <c r="K634" s="1376"/>
      <c r="L634" s="1302"/>
      <c r="M634" s="1382">
        <f t="shared" si="1044"/>
        <v>44438</v>
      </c>
      <c r="N634" s="1354">
        <f t="shared" si="1041"/>
        <v>0</v>
      </c>
      <c r="O634" s="1383">
        <f t="shared" ref="O634:S634" si="1246">$AD634*O$27</f>
        <v>0</v>
      </c>
      <c r="P634" s="1383">
        <f t="shared" si="1246"/>
        <v>0</v>
      </c>
      <c r="Q634" s="1383">
        <f t="shared" si="1246"/>
        <v>0</v>
      </c>
      <c r="R634" s="1383">
        <f t="shared" si="1246"/>
        <v>0</v>
      </c>
      <c r="S634" s="1383">
        <f t="shared" si="1246"/>
        <v>0</v>
      </c>
      <c r="T634" s="1383">
        <f t="shared" ref="T634:X634" si="1247">$AE634*T$27</f>
        <v>0</v>
      </c>
      <c r="U634" s="1383">
        <f t="shared" si="1247"/>
        <v>0</v>
      </c>
      <c r="V634" s="1383">
        <f t="shared" si="1247"/>
        <v>0</v>
      </c>
      <c r="W634" s="1383">
        <f t="shared" si="1247"/>
        <v>0</v>
      </c>
      <c r="X634" s="1383">
        <f t="shared" si="1247"/>
        <v>0</v>
      </c>
      <c r="Y634" s="1383">
        <f t="shared" si="1047"/>
        <v>0</v>
      </c>
      <c r="Z634" s="1383">
        <f t="shared" si="1048"/>
        <v>0</v>
      </c>
      <c r="AA634" s="1383">
        <f t="shared" si="1049"/>
        <v>0</v>
      </c>
      <c r="AB634" s="1383">
        <f t="shared" si="1050"/>
        <v>0</v>
      </c>
      <c r="AC634" s="5">
        <f t="shared" si="1051"/>
        <v>241</v>
      </c>
      <c r="AD634" s="1383">
        <f t="shared" si="1052"/>
        <v>0</v>
      </c>
      <c r="AE634" s="1383">
        <f t="shared" si="1053"/>
        <v>0</v>
      </c>
      <c r="AF634" s="1305" t="e">
        <f t="shared" si="1054"/>
        <v>#DIV/0!</v>
      </c>
      <c r="AG634" s="1305" t="e">
        <f t="shared" si="1055"/>
        <v>#DIV/0!</v>
      </c>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row>
    <row r="635" spans="1:57" ht="14.25" customHeight="1">
      <c r="A635" s="1376">
        <v>44438</v>
      </c>
      <c r="B635" s="1301"/>
      <c r="C635" s="1302"/>
      <c r="D635" s="1376">
        <v>44073</v>
      </c>
      <c r="E635" s="1357"/>
      <c r="F635" s="5"/>
      <c r="G635" s="5"/>
      <c r="H635" s="1302"/>
      <c r="I635" s="1303"/>
      <c r="J635" s="1301"/>
      <c r="K635" s="1376"/>
      <c r="L635" s="1302"/>
      <c r="M635" s="1382">
        <f t="shared" si="1044"/>
        <v>44439</v>
      </c>
      <c r="N635" s="1354">
        <f t="shared" si="1041"/>
        <v>0</v>
      </c>
      <c r="O635" s="1383">
        <f t="shared" ref="O635:S635" si="1248">$AD635*O$27</f>
        <v>0</v>
      </c>
      <c r="P635" s="1383">
        <f t="shared" si="1248"/>
        <v>0</v>
      </c>
      <c r="Q635" s="1383">
        <f t="shared" si="1248"/>
        <v>0</v>
      </c>
      <c r="R635" s="1383">
        <f t="shared" si="1248"/>
        <v>0</v>
      </c>
      <c r="S635" s="1383">
        <f t="shared" si="1248"/>
        <v>0</v>
      </c>
      <c r="T635" s="1383">
        <f t="shared" ref="T635:X635" si="1249">$AE635*T$27</f>
        <v>0</v>
      </c>
      <c r="U635" s="1383">
        <f t="shared" si="1249"/>
        <v>0</v>
      </c>
      <c r="V635" s="1383">
        <f t="shared" si="1249"/>
        <v>0</v>
      </c>
      <c r="W635" s="1383">
        <f t="shared" si="1249"/>
        <v>0</v>
      </c>
      <c r="X635" s="1383">
        <f t="shared" si="1249"/>
        <v>0</v>
      </c>
      <c r="Y635" s="1383">
        <f t="shared" si="1047"/>
        <v>0</v>
      </c>
      <c r="Z635" s="1383">
        <f t="shared" si="1048"/>
        <v>0</v>
      </c>
      <c r="AA635" s="1383">
        <f t="shared" si="1049"/>
        <v>0</v>
      </c>
      <c r="AB635" s="1383">
        <f t="shared" si="1050"/>
        <v>0</v>
      </c>
      <c r="AC635" s="5">
        <f t="shared" si="1051"/>
        <v>242</v>
      </c>
      <c r="AD635" s="1383">
        <f t="shared" si="1052"/>
        <v>0</v>
      </c>
      <c r="AE635" s="1383">
        <f t="shared" si="1053"/>
        <v>0</v>
      </c>
      <c r="AF635" s="1305" t="e">
        <f t="shared" si="1054"/>
        <v>#DIV/0!</v>
      </c>
      <c r="AG635" s="1305" t="e">
        <f t="shared" si="1055"/>
        <v>#DIV/0!</v>
      </c>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row>
    <row r="636" spans="1:57" ht="14.25" customHeight="1">
      <c r="A636" s="1376">
        <v>44439</v>
      </c>
      <c r="B636" s="1301"/>
      <c r="C636" s="1302"/>
      <c r="D636" s="1376">
        <v>44074</v>
      </c>
      <c r="E636" s="1357"/>
      <c r="F636" s="5"/>
      <c r="G636" s="5"/>
      <c r="H636" s="1302"/>
      <c r="I636" s="1303"/>
      <c r="J636" s="1301"/>
      <c r="K636" s="1376"/>
      <c r="L636" s="1302"/>
      <c r="M636" s="1382">
        <f t="shared" si="1044"/>
        <v>44440</v>
      </c>
      <c r="N636" s="1354">
        <f t="shared" si="1041"/>
        <v>0</v>
      </c>
      <c r="O636" s="1383">
        <f t="shared" ref="O636:S636" si="1250">$AD636*O$27</f>
        <v>0</v>
      </c>
      <c r="P636" s="1383">
        <f t="shared" si="1250"/>
        <v>0</v>
      </c>
      <c r="Q636" s="1383">
        <f t="shared" si="1250"/>
        <v>0</v>
      </c>
      <c r="R636" s="1383">
        <f t="shared" si="1250"/>
        <v>0</v>
      </c>
      <c r="S636" s="1383">
        <f t="shared" si="1250"/>
        <v>0</v>
      </c>
      <c r="T636" s="1383">
        <f t="shared" ref="T636:X636" si="1251">$AE636*T$27</f>
        <v>0</v>
      </c>
      <c r="U636" s="1383">
        <f t="shared" si="1251"/>
        <v>0</v>
      </c>
      <c r="V636" s="1383">
        <f t="shared" si="1251"/>
        <v>0</v>
      </c>
      <c r="W636" s="1383">
        <f t="shared" si="1251"/>
        <v>0</v>
      </c>
      <c r="X636" s="1383">
        <f t="shared" si="1251"/>
        <v>0</v>
      </c>
      <c r="Y636" s="1383">
        <f t="shared" si="1047"/>
        <v>0</v>
      </c>
      <c r="Z636" s="1383">
        <f t="shared" si="1048"/>
        <v>0</v>
      </c>
      <c r="AA636" s="1383">
        <f t="shared" si="1049"/>
        <v>0</v>
      </c>
      <c r="AB636" s="1383">
        <f t="shared" si="1050"/>
        <v>0</v>
      </c>
      <c r="AC636" s="5">
        <f t="shared" si="1051"/>
        <v>243</v>
      </c>
      <c r="AD636" s="1383">
        <f t="shared" si="1052"/>
        <v>0</v>
      </c>
      <c r="AE636" s="1383">
        <f t="shared" si="1053"/>
        <v>0</v>
      </c>
      <c r="AF636" s="1305" t="e">
        <f t="shared" si="1054"/>
        <v>#DIV/0!</v>
      </c>
      <c r="AG636" s="1305" t="e">
        <f t="shared" si="1055"/>
        <v>#DIV/0!</v>
      </c>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row>
    <row r="637" spans="1:57" ht="14.25" customHeight="1">
      <c r="A637" s="1376">
        <v>44440</v>
      </c>
      <c r="B637" s="1301"/>
      <c r="C637" s="1302"/>
      <c r="D637" s="1376">
        <v>44075</v>
      </c>
      <c r="E637" s="1357"/>
      <c r="F637" s="5"/>
      <c r="G637" s="5"/>
      <c r="H637" s="1302"/>
      <c r="I637" s="1303"/>
      <c r="J637" s="1301"/>
      <c r="K637" s="1376"/>
      <c r="L637" s="1302"/>
      <c r="M637" s="1382">
        <f t="shared" si="1044"/>
        <v>44441</v>
      </c>
      <c r="N637" s="1354">
        <f t="shared" si="1041"/>
        <v>0</v>
      </c>
      <c r="O637" s="1383">
        <f t="shared" ref="O637:S637" si="1252">$AD637*O$27</f>
        <v>0</v>
      </c>
      <c r="P637" s="1383">
        <f t="shared" si="1252"/>
        <v>0</v>
      </c>
      <c r="Q637" s="1383">
        <f t="shared" si="1252"/>
        <v>0</v>
      </c>
      <c r="R637" s="1383">
        <f t="shared" si="1252"/>
        <v>0</v>
      </c>
      <c r="S637" s="1383">
        <f t="shared" si="1252"/>
        <v>0</v>
      </c>
      <c r="T637" s="1383">
        <f t="shared" ref="T637:X637" si="1253">$AE637*T$27</f>
        <v>0</v>
      </c>
      <c r="U637" s="1383">
        <f t="shared" si="1253"/>
        <v>0</v>
      </c>
      <c r="V637" s="1383">
        <f t="shared" si="1253"/>
        <v>0</v>
      </c>
      <c r="W637" s="1383">
        <f t="shared" si="1253"/>
        <v>0</v>
      </c>
      <c r="X637" s="1383">
        <f t="shared" si="1253"/>
        <v>0</v>
      </c>
      <c r="Y637" s="1383">
        <f t="shared" si="1047"/>
        <v>0</v>
      </c>
      <c r="Z637" s="1383">
        <f t="shared" si="1048"/>
        <v>0</v>
      </c>
      <c r="AA637" s="1383">
        <f t="shared" si="1049"/>
        <v>0</v>
      </c>
      <c r="AB637" s="1383">
        <f t="shared" si="1050"/>
        <v>0</v>
      </c>
      <c r="AC637" s="5">
        <f t="shared" si="1051"/>
        <v>244</v>
      </c>
      <c r="AD637" s="1383">
        <f t="shared" si="1052"/>
        <v>0</v>
      </c>
      <c r="AE637" s="1383">
        <f t="shared" si="1053"/>
        <v>0</v>
      </c>
      <c r="AF637" s="1305" t="e">
        <f t="shared" si="1054"/>
        <v>#DIV/0!</v>
      </c>
      <c r="AG637" s="1305" t="e">
        <f t="shared" si="1055"/>
        <v>#DIV/0!</v>
      </c>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row>
    <row r="638" spans="1:57" ht="14.25" customHeight="1">
      <c r="A638" s="1376">
        <v>44441</v>
      </c>
      <c r="B638" s="1301"/>
      <c r="C638" s="1302"/>
      <c r="D638" s="1376">
        <v>44076</v>
      </c>
      <c r="E638" s="1357"/>
      <c r="F638" s="5"/>
      <c r="G638" s="5"/>
      <c r="H638" s="1302"/>
      <c r="I638" s="1303"/>
      <c r="J638" s="1301"/>
      <c r="K638" s="1376"/>
      <c r="L638" s="1302"/>
      <c r="M638" s="1382">
        <f t="shared" si="1044"/>
        <v>44442</v>
      </c>
      <c r="N638" s="1354">
        <f t="shared" si="1041"/>
        <v>0</v>
      </c>
      <c r="O638" s="1383">
        <f t="shared" ref="O638:S638" si="1254">$AD638*O$27</f>
        <v>0</v>
      </c>
      <c r="P638" s="1383">
        <f t="shared" si="1254"/>
        <v>0</v>
      </c>
      <c r="Q638" s="1383">
        <f t="shared" si="1254"/>
        <v>0</v>
      </c>
      <c r="R638" s="1383">
        <f t="shared" si="1254"/>
        <v>0</v>
      </c>
      <c r="S638" s="1383">
        <f t="shared" si="1254"/>
        <v>0</v>
      </c>
      <c r="T638" s="1383">
        <f t="shared" ref="T638:X638" si="1255">$AE638*T$27</f>
        <v>0</v>
      </c>
      <c r="U638" s="1383">
        <f t="shared" si="1255"/>
        <v>0</v>
      </c>
      <c r="V638" s="1383">
        <f t="shared" si="1255"/>
        <v>0</v>
      </c>
      <c r="W638" s="1383">
        <f t="shared" si="1255"/>
        <v>0</v>
      </c>
      <c r="X638" s="1383">
        <f t="shared" si="1255"/>
        <v>0</v>
      </c>
      <c r="Y638" s="1383">
        <f t="shared" si="1047"/>
        <v>0</v>
      </c>
      <c r="Z638" s="1383">
        <f t="shared" si="1048"/>
        <v>0</v>
      </c>
      <c r="AA638" s="1383">
        <f t="shared" si="1049"/>
        <v>0</v>
      </c>
      <c r="AB638" s="1383">
        <f t="shared" si="1050"/>
        <v>0</v>
      </c>
      <c r="AC638" s="5">
        <f t="shared" si="1051"/>
        <v>245</v>
      </c>
      <c r="AD638" s="1383">
        <f t="shared" si="1052"/>
        <v>0</v>
      </c>
      <c r="AE638" s="1383">
        <f t="shared" si="1053"/>
        <v>0</v>
      </c>
      <c r="AF638" s="1305" t="e">
        <f t="shared" si="1054"/>
        <v>#DIV/0!</v>
      </c>
      <c r="AG638" s="1305" t="e">
        <f t="shared" si="1055"/>
        <v>#DIV/0!</v>
      </c>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row>
    <row r="639" spans="1:57" ht="14.25" customHeight="1">
      <c r="A639" s="1376">
        <v>44442</v>
      </c>
      <c r="B639" s="1301"/>
      <c r="C639" s="1302"/>
      <c r="D639" s="1376">
        <v>44077</v>
      </c>
      <c r="E639" s="1357"/>
      <c r="F639" s="5"/>
      <c r="G639" s="5"/>
      <c r="H639" s="1302"/>
      <c r="I639" s="1303"/>
      <c r="J639" s="1301"/>
      <c r="K639" s="1376"/>
      <c r="L639" s="1302"/>
      <c r="M639" s="1382">
        <f t="shared" si="1044"/>
        <v>44443</v>
      </c>
      <c r="N639" s="1354">
        <f t="shared" si="1041"/>
        <v>0</v>
      </c>
      <c r="O639" s="1383">
        <f t="shared" ref="O639:S639" si="1256">$AD639*O$27</f>
        <v>0</v>
      </c>
      <c r="P639" s="1383">
        <f t="shared" si="1256"/>
        <v>0</v>
      </c>
      <c r="Q639" s="1383">
        <f t="shared" si="1256"/>
        <v>0</v>
      </c>
      <c r="R639" s="1383">
        <f t="shared" si="1256"/>
        <v>0</v>
      </c>
      <c r="S639" s="1383">
        <f t="shared" si="1256"/>
        <v>0</v>
      </c>
      <c r="T639" s="1383">
        <f t="shared" ref="T639:X639" si="1257">$AE639*T$27</f>
        <v>0</v>
      </c>
      <c r="U639" s="1383">
        <f t="shared" si="1257"/>
        <v>0</v>
      </c>
      <c r="V639" s="1383">
        <f t="shared" si="1257"/>
        <v>0</v>
      </c>
      <c r="W639" s="1383">
        <f t="shared" si="1257"/>
        <v>0</v>
      </c>
      <c r="X639" s="1383">
        <f t="shared" si="1257"/>
        <v>0</v>
      </c>
      <c r="Y639" s="1383">
        <f t="shared" si="1047"/>
        <v>0</v>
      </c>
      <c r="Z639" s="1383">
        <f t="shared" si="1048"/>
        <v>0</v>
      </c>
      <c r="AA639" s="1383">
        <f t="shared" si="1049"/>
        <v>0</v>
      </c>
      <c r="AB639" s="1383">
        <f t="shared" si="1050"/>
        <v>0</v>
      </c>
      <c r="AC639" s="5">
        <f t="shared" si="1051"/>
        <v>246</v>
      </c>
      <c r="AD639" s="1383">
        <f t="shared" si="1052"/>
        <v>0</v>
      </c>
      <c r="AE639" s="1383">
        <f t="shared" si="1053"/>
        <v>0</v>
      </c>
      <c r="AF639" s="1305" t="e">
        <f t="shared" si="1054"/>
        <v>#DIV/0!</v>
      </c>
      <c r="AG639" s="1305" t="e">
        <f t="shared" si="1055"/>
        <v>#DIV/0!</v>
      </c>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row>
    <row r="640" spans="1:57" ht="14.25" customHeight="1">
      <c r="A640" s="1376">
        <v>44443</v>
      </c>
      <c r="B640" s="1301"/>
      <c r="C640" s="1302"/>
      <c r="D640" s="1376">
        <v>44078</v>
      </c>
      <c r="E640" s="1357"/>
      <c r="F640" s="5"/>
      <c r="G640" s="5"/>
      <c r="H640" s="1302"/>
      <c r="I640" s="1303"/>
      <c r="J640" s="1301"/>
      <c r="K640" s="1376"/>
      <c r="L640" s="1302"/>
      <c r="M640" s="1382">
        <f t="shared" si="1044"/>
        <v>44444</v>
      </c>
      <c r="N640" s="1354">
        <f t="shared" si="1041"/>
        <v>0</v>
      </c>
      <c r="O640" s="1383">
        <f t="shared" ref="O640:S640" si="1258">$AD640*O$27</f>
        <v>0</v>
      </c>
      <c r="P640" s="1383">
        <f t="shared" si="1258"/>
        <v>0</v>
      </c>
      <c r="Q640" s="1383">
        <f t="shared" si="1258"/>
        <v>0</v>
      </c>
      <c r="R640" s="1383">
        <f t="shared" si="1258"/>
        <v>0</v>
      </c>
      <c r="S640" s="1383">
        <f t="shared" si="1258"/>
        <v>0</v>
      </c>
      <c r="T640" s="1383">
        <f t="shared" ref="T640:X640" si="1259">$AE640*T$27</f>
        <v>0</v>
      </c>
      <c r="U640" s="1383">
        <f t="shared" si="1259"/>
        <v>0</v>
      </c>
      <c r="V640" s="1383">
        <f t="shared" si="1259"/>
        <v>0</v>
      </c>
      <c r="W640" s="1383">
        <f t="shared" si="1259"/>
        <v>0</v>
      </c>
      <c r="X640" s="1383">
        <f t="shared" si="1259"/>
        <v>0</v>
      </c>
      <c r="Y640" s="1383">
        <f t="shared" si="1047"/>
        <v>0</v>
      </c>
      <c r="Z640" s="1383">
        <f t="shared" si="1048"/>
        <v>0</v>
      </c>
      <c r="AA640" s="1383">
        <f t="shared" si="1049"/>
        <v>0</v>
      </c>
      <c r="AB640" s="1383">
        <f t="shared" si="1050"/>
        <v>0</v>
      </c>
      <c r="AC640" s="5">
        <f t="shared" si="1051"/>
        <v>247</v>
      </c>
      <c r="AD640" s="1383">
        <f t="shared" si="1052"/>
        <v>0</v>
      </c>
      <c r="AE640" s="1383">
        <f t="shared" si="1053"/>
        <v>0</v>
      </c>
      <c r="AF640" s="1305" t="e">
        <f t="shared" si="1054"/>
        <v>#DIV/0!</v>
      </c>
      <c r="AG640" s="1305" t="e">
        <f t="shared" si="1055"/>
        <v>#DIV/0!</v>
      </c>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row>
    <row r="641" spans="1:57" ht="14.25" customHeight="1">
      <c r="A641" s="1376">
        <v>44444</v>
      </c>
      <c r="B641" s="1301"/>
      <c r="C641" s="1302"/>
      <c r="D641" s="1376">
        <v>44079</v>
      </c>
      <c r="E641" s="1357"/>
      <c r="F641" s="5"/>
      <c r="G641" s="5"/>
      <c r="H641" s="1302"/>
      <c r="I641" s="1303"/>
      <c r="J641" s="1301"/>
      <c r="K641" s="1376"/>
      <c r="L641" s="1302"/>
      <c r="M641" s="1382">
        <f t="shared" si="1044"/>
        <v>44445</v>
      </c>
      <c r="N641" s="1354">
        <f t="shared" si="1041"/>
        <v>0</v>
      </c>
      <c r="O641" s="1383">
        <f t="shared" ref="O641:S641" si="1260">$AD641*O$27</f>
        <v>0</v>
      </c>
      <c r="P641" s="1383">
        <f t="shared" si="1260"/>
        <v>0</v>
      </c>
      <c r="Q641" s="1383">
        <f t="shared" si="1260"/>
        <v>0</v>
      </c>
      <c r="R641" s="1383">
        <f t="shared" si="1260"/>
        <v>0</v>
      </c>
      <c r="S641" s="1383">
        <f t="shared" si="1260"/>
        <v>0</v>
      </c>
      <c r="T641" s="1383">
        <f t="shared" ref="T641:X641" si="1261">$AE641*T$27</f>
        <v>0</v>
      </c>
      <c r="U641" s="1383">
        <f t="shared" si="1261"/>
        <v>0</v>
      </c>
      <c r="V641" s="1383">
        <f t="shared" si="1261"/>
        <v>0</v>
      </c>
      <c r="W641" s="1383">
        <f t="shared" si="1261"/>
        <v>0</v>
      </c>
      <c r="X641" s="1383">
        <f t="shared" si="1261"/>
        <v>0</v>
      </c>
      <c r="Y641" s="1383">
        <f t="shared" si="1047"/>
        <v>0</v>
      </c>
      <c r="Z641" s="1383">
        <f t="shared" si="1048"/>
        <v>0</v>
      </c>
      <c r="AA641" s="1383">
        <f t="shared" si="1049"/>
        <v>0</v>
      </c>
      <c r="AB641" s="1383">
        <f t="shared" si="1050"/>
        <v>0</v>
      </c>
      <c r="AC641" s="5">
        <f t="shared" si="1051"/>
        <v>248</v>
      </c>
      <c r="AD641" s="1383">
        <f t="shared" si="1052"/>
        <v>0</v>
      </c>
      <c r="AE641" s="1383">
        <f t="shared" si="1053"/>
        <v>0</v>
      </c>
      <c r="AF641" s="1305" t="e">
        <f t="shared" si="1054"/>
        <v>#DIV/0!</v>
      </c>
      <c r="AG641" s="1305" t="e">
        <f t="shared" si="1055"/>
        <v>#DIV/0!</v>
      </c>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row>
    <row r="642" spans="1:57" ht="14.25" customHeight="1">
      <c r="A642" s="1376">
        <v>44445</v>
      </c>
      <c r="B642" s="1301"/>
      <c r="C642" s="1302"/>
      <c r="D642" s="1376">
        <v>44080</v>
      </c>
      <c r="E642" s="1357"/>
      <c r="F642" s="5"/>
      <c r="G642" s="5"/>
      <c r="H642" s="1302"/>
      <c r="I642" s="1303"/>
      <c r="J642" s="1301"/>
      <c r="K642" s="1376"/>
      <c r="L642" s="1302"/>
      <c r="M642" s="1382">
        <f t="shared" si="1044"/>
        <v>44446</v>
      </c>
      <c r="N642" s="1354">
        <f t="shared" si="1041"/>
        <v>0</v>
      </c>
      <c r="O642" s="1383">
        <f t="shared" ref="O642:S642" si="1262">$AD642*O$27</f>
        <v>0</v>
      </c>
      <c r="P642" s="1383">
        <f t="shared" si="1262"/>
        <v>0</v>
      </c>
      <c r="Q642" s="1383">
        <f t="shared" si="1262"/>
        <v>0</v>
      </c>
      <c r="R642" s="1383">
        <f t="shared" si="1262"/>
        <v>0</v>
      </c>
      <c r="S642" s="1383">
        <f t="shared" si="1262"/>
        <v>0</v>
      </c>
      <c r="T642" s="1383">
        <f t="shared" ref="T642:X642" si="1263">$AE642*T$27</f>
        <v>0</v>
      </c>
      <c r="U642" s="1383">
        <f t="shared" si="1263"/>
        <v>0</v>
      </c>
      <c r="V642" s="1383">
        <f t="shared" si="1263"/>
        <v>0</v>
      </c>
      <c r="W642" s="1383">
        <f t="shared" si="1263"/>
        <v>0</v>
      </c>
      <c r="X642" s="1383">
        <f t="shared" si="1263"/>
        <v>0</v>
      </c>
      <c r="Y642" s="1383">
        <f t="shared" si="1047"/>
        <v>0</v>
      </c>
      <c r="Z642" s="1383">
        <f t="shared" si="1048"/>
        <v>0</v>
      </c>
      <c r="AA642" s="1383">
        <f t="shared" si="1049"/>
        <v>0</v>
      </c>
      <c r="AB642" s="1383">
        <f t="shared" si="1050"/>
        <v>0</v>
      </c>
      <c r="AC642" s="5">
        <f t="shared" si="1051"/>
        <v>249</v>
      </c>
      <c r="AD642" s="1383">
        <f t="shared" si="1052"/>
        <v>0</v>
      </c>
      <c r="AE642" s="1383">
        <f t="shared" si="1053"/>
        <v>0</v>
      </c>
      <c r="AF642" s="1305" t="e">
        <f t="shared" si="1054"/>
        <v>#DIV/0!</v>
      </c>
      <c r="AG642" s="1305" t="e">
        <f t="shared" si="1055"/>
        <v>#DIV/0!</v>
      </c>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row>
    <row r="643" spans="1:57" ht="14.25" customHeight="1">
      <c r="A643" s="1376">
        <v>44446</v>
      </c>
      <c r="B643" s="1301"/>
      <c r="C643" s="1302"/>
      <c r="D643" s="1376">
        <v>44081</v>
      </c>
      <c r="E643" s="1357"/>
      <c r="F643" s="5"/>
      <c r="G643" s="5"/>
      <c r="H643" s="1302"/>
      <c r="I643" s="1303"/>
      <c r="J643" s="1301"/>
      <c r="K643" s="1376"/>
      <c r="L643" s="1302"/>
      <c r="M643" s="1382">
        <f t="shared" si="1044"/>
        <v>44447</v>
      </c>
      <c r="N643" s="1354">
        <f t="shared" si="1041"/>
        <v>0</v>
      </c>
      <c r="O643" s="1383">
        <f t="shared" ref="O643:S643" si="1264">$AD643*O$27</f>
        <v>0</v>
      </c>
      <c r="P643" s="1383">
        <f t="shared" si="1264"/>
        <v>0</v>
      </c>
      <c r="Q643" s="1383">
        <f t="shared" si="1264"/>
        <v>0</v>
      </c>
      <c r="R643" s="1383">
        <f t="shared" si="1264"/>
        <v>0</v>
      </c>
      <c r="S643" s="1383">
        <f t="shared" si="1264"/>
        <v>0</v>
      </c>
      <c r="T643" s="1383">
        <f t="shared" ref="T643:X643" si="1265">$AE643*T$27</f>
        <v>0</v>
      </c>
      <c r="U643" s="1383">
        <f t="shared" si="1265"/>
        <v>0</v>
      </c>
      <c r="V643" s="1383">
        <f t="shared" si="1265"/>
        <v>0</v>
      </c>
      <c r="W643" s="1383">
        <f t="shared" si="1265"/>
        <v>0</v>
      </c>
      <c r="X643" s="1383">
        <f t="shared" si="1265"/>
        <v>0</v>
      </c>
      <c r="Y643" s="1383">
        <f t="shared" si="1047"/>
        <v>0</v>
      </c>
      <c r="Z643" s="1383">
        <f t="shared" si="1048"/>
        <v>0</v>
      </c>
      <c r="AA643" s="1383">
        <f t="shared" si="1049"/>
        <v>0</v>
      </c>
      <c r="AB643" s="1383">
        <f t="shared" si="1050"/>
        <v>0</v>
      </c>
      <c r="AC643" s="5">
        <f t="shared" si="1051"/>
        <v>250</v>
      </c>
      <c r="AD643" s="1383">
        <f t="shared" si="1052"/>
        <v>0</v>
      </c>
      <c r="AE643" s="1383">
        <f t="shared" si="1053"/>
        <v>0</v>
      </c>
      <c r="AF643" s="1305" t="e">
        <f t="shared" si="1054"/>
        <v>#DIV/0!</v>
      </c>
      <c r="AG643" s="1305" t="e">
        <f t="shared" si="1055"/>
        <v>#DIV/0!</v>
      </c>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row>
    <row r="644" spans="1:57" ht="14.25" customHeight="1">
      <c r="A644" s="1376">
        <v>44447</v>
      </c>
      <c r="B644" s="1301"/>
      <c r="C644" s="1302"/>
      <c r="D644" s="1376">
        <v>44082</v>
      </c>
      <c r="E644" s="1357"/>
      <c r="F644" s="5"/>
      <c r="G644" s="5"/>
      <c r="H644" s="1302"/>
      <c r="I644" s="1303"/>
      <c r="J644" s="1301"/>
      <c r="K644" s="1376"/>
      <c r="L644" s="1302"/>
      <c r="M644" s="1382">
        <f t="shared" si="1044"/>
        <v>44448</v>
      </c>
      <c r="N644" s="1354">
        <f t="shared" si="1041"/>
        <v>0</v>
      </c>
      <c r="O644" s="1383">
        <f t="shared" ref="O644:S644" si="1266">$AD644*O$27</f>
        <v>0</v>
      </c>
      <c r="P644" s="1383">
        <f t="shared" si="1266"/>
        <v>0</v>
      </c>
      <c r="Q644" s="1383">
        <f t="shared" si="1266"/>
        <v>0</v>
      </c>
      <c r="R644" s="1383">
        <f t="shared" si="1266"/>
        <v>0</v>
      </c>
      <c r="S644" s="1383">
        <f t="shared" si="1266"/>
        <v>0</v>
      </c>
      <c r="T644" s="1383">
        <f t="shared" ref="T644:X644" si="1267">$AE644*T$27</f>
        <v>0</v>
      </c>
      <c r="U644" s="1383">
        <f t="shared" si="1267"/>
        <v>0</v>
      </c>
      <c r="V644" s="1383">
        <f t="shared" si="1267"/>
        <v>0</v>
      </c>
      <c r="W644" s="1383">
        <f t="shared" si="1267"/>
        <v>0</v>
      </c>
      <c r="X644" s="1383">
        <f t="shared" si="1267"/>
        <v>0</v>
      </c>
      <c r="Y644" s="1383">
        <f t="shared" si="1047"/>
        <v>0</v>
      </c>
      <c r="Z644" s="1383">
        <f t="shared" si="1048"/>
        <v>0</v>
      </c>
      <c r="AA644" s="1383">
        <f t="shared" si="1049"/>
        <v>0</v>
      </c>
      <c r="AB644" s="1383">
        <f t="shared" si="1050"/>
        <v>0</v>
      </c>
      <c r="AC644" s="5">
        <f t="shared" si="1051"/>
        <v>251</v>
      </c>
      <c r="AD644" s="1383">
        <f t="shared" si="1052"/>
        <v>0</v>
      </c>
      <c r="AE644" s="1383">
        <f t="shared" si="1053"/>
        <v>0</v>
      </c>
      <c r="AF644" s="1305" t="e">
        <f t="shared" si="1054"/>
        <v>#DIV/0!</v>
      </c>
      <c r="AG644" s="1305" t="e">
        <f t="shared" si="1055"/>
        <v>#DIV/0!</v>
      </c>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row>
    <row r="645" spans="1:57" ht="14.25" customHeight="1">
      <c r="A645" s="1376">
        <v>44448</v>
      </c>
      <c r="B645" s="1301"/>
      <c r="C645" s="1302"/>
      <c r="D645" s="1376">
        <v>44083</v>
      </c>
      <c r="E645" s="1357"/>
      <c r="F645" s="5"/>
      <c r="G645" s="5"/>
      <c r="H645" s="1302"/>
      <c r="I645" s="1303"/>
      <c r="J645" s="1301"/>
      <c r="K645" s="1376"/>
      <c r="L645" s="1302"/>
      <c r="M645" s="1382">
        <f t="shared" si="1044"/>
        <v>44449</v>
      </c>
      <c r="N645" s="1354">
        <f t="shared" si="1041"/>
        <v>0</v>
      </c>
      <c r="O645" s="1383">
        <f t="shared" ref="O645:S645" si="1268">$AD645*O$27</f>
        <v>0</v>
      </c>
      <c r="P645" s="1383">
        <f t="shared" si="1268"/>
        <v>0</v>
      </c>
      <c r="Q645" s="1383">
        <f t="shared" si="1268"/>
        <v>0</v>
      </c>
      <c r="R645" s="1383">
        <f t="shared" si="1268"/>
        <v>0</v>
      </c>
      <c r="S645" s="1383">
        <f t="shared" si="1268"/>
        <v>0</v>
      </c>
      <c r="T645" s="1383">
        <f t="shared" ref="T645:X645" si="1269">$AE645*T$27</f>
        <v>0</v>
      </c>
      <c r="U645" s="1383">
        <f t="shared" si="1269"/>
        <v>0</v>
      </c>
      <c r="V645" s="1383">
        <f t="shared" si="1269"/>
        <v>0</v>
      </c>
      <c r="W645" s="1383">
        <f t="shared" si="1269"/>
        <v>0</v>
      </c>
      <c r="X645" s="1383">
        <f t="shared" si="1269"/>
        <v>0</v>
      </c>
      <c r="Y645" s="1383">
        <f t="shared" si="1047"/>
        <v>0</v>
      </c>
      <c r="Z645" s="1383">
        <f t="shared" si="1048"/>
        <v>0</v>
      </c>
      <c r="AA645" s="1383">
        <f t="shared" si="1049"/>
        <v>0</v>
      </c>
      <c r="AB645" s="1383">
        <f t="shared" si="1050"/>
        <v>0</v>
      </c>
      <c r="AC645" s="5">
        <f t="shared" si="1051"/>
        <v>252</v>
      </c>
      <c r="AD645" s="1383">
        <f t="shared" si="1052"/>
        <v>0</v>
      </c>
      <c r="AE645" s="1383">
        <f t="shared" si="1053"/>
        <v>0</v>
      </c>
      <c r="AF645" s="1305" t="e">
        <f t="shared" si="1054"/>
        <v>#DIV/0!</v>
      </c>
      <c r="AG645" s="1305" t="e">
        <f t="shared" si="1055"/>
        <v>#DIV/0!</v>
      </c>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row>
    <row r="646" spans="1:57" ht="14.25" customHeight="1">
      <c r="A646" s="1376">
        <v>44449</v>
      </c>
      <c r="B646" s="1301"/>
      <c r="C646" s="1302"/>
      <c r="D646" s="1376">
        <v>44084</v>
      </c>
      <c r="E646" s="1357"/>
      <c r="F646" s="5"/>
      <c r="G646" s="5"/>
      <c r="H646" s="1302"/>
      <c r="I646" s="1303"/>
      <c r="J646" s="1301"/>
      <c r="K646" s="1376"/>
      <c r="L646" s="1302"/>
      <c r="M646" s="1382">
        <f t="shared" si="1044"/>
        <v>44450</v>
      </c>
      <c r="N646" s="1354">
        <f t="shared" si="1041"/>
        <v>0</v>
      </c>
      <c r="O646" s="1383">
        <f t="shared" ref="O646:S646" si="1270">$AD646*O$27</f>
        <v>0</v>
      </c>
      <c r="P646" s="1383">
        <f t="shared" si="1270"/>
        <v>0</v>
      </c>
      <c r="Q646" s="1383">
        <f t="shared" si="1270"/>
        <v>0</v>
      </c>
      <c r="R646" s="1383">
        <f t="shared" si="1270"/>
        <v>0</v>
      </c>
      <c r="S646" s="1383">
        <f t="shared" si="1270"/>
        <v>0</v>
      </c>
      <c r="T646" s="1383">
        <f t="shared" ref="T646:X646" si="1271">$AE646*T$27</f>
        <v>0</v>
      </c>
      <c r="U646" s="1383">
        <f t="shared" si="1271"/>
        <v>0</v>
      </c>
      <c r="V646" s="1383">
        <f t="shared" si="1271"/>
        <v>0</v>
      </c>
      <c r="W646" s="1383">
        <f t="shared" si="1271"/>
        <v>0</v>
      </c>
      <c r="X646" s="1383">
        <f t="shared" si="1271"/>
        <v>0</v>
      </c>
      <c r="Y646" s="1383">
        <f t="shared" si="1047"/>
        <v>0</v>
      </c>
      <c r="Z646" s="1383">
        <f t="shared" si="1048"/>
        <v>0</v>
      </c>
      <c r="AA646" s="1383">
        <f t="shared" si="1049"/>
        <v>0</v>
      </c>
      <c r="AB646" s="1383">
        <f t="shared" si="1050"/>
        <v>0</v>
      </c>
      <c r="AC646" s="5">
        <f t="shared" si="1051"/>
        <v>253</v>
      </c>
      <c r="AD646" s="1383">
        <f t="shared" si="1052"/>
        <v>0</v>
      </c>
      <c r="AE646" s="1383">
        <f t="shared" si="1053"/>
        <v>0</v>
      </c>
      <c r="AF646" s="1305" t="e">
        <f t="shared" si="1054"/>
        <v>#DIV/0!</v>
      </c>
      <c r="AG646" s="1305" t="e">
        <f t="shared" si="1055"/>
        <v>#DIV/0!</v>
      </c>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row>
    <row r="647" spans="1:57" ht="14.25" customHeight="1">
      <c r="A647" s="1376">
        <v>44450</v>
      </c>
      <c r="B647" s="1301"/>
      <c r="C647" s="1302"/>
      <c r="D647" s="1376">
        <v>44085</v>
      </c>
      <c r="E647" s="1357"/>
      <c r="F647" s="5"/>
      <c r="G647" s="5"/>
      <c r="H647" s="1302"/>
      <c r="I647" s="1303"/>
      <c r="J647" s="1301"/>
      <c r="K647" s="1376"/>
      <c r="L647" s="1302"/>
      <c r="M647" s="1382">
        <f t="shared" si="1044"/>
        <v>44451</v>
      </c>
      <c r="N647" s="1354">
        <f t="shared" si="1041"/>
        <v>0</v>
      </c>
      <c r="O647" s="1383">
        <f t="shared" ref="O647:S647" si="1272">$AD647*O$27</f>
        <v>0</v>
      </c>
      <c r="P647" s="1383">
        <f t="shared" si="1272"/>
        <v>0</v>
      </c>
      <c r="Q647" s="1383">
        <f t="shared" si="1272"/>
        <v>0</v>
      </c>
      <c r="R647" s="1383">
        <f t="shared" si="1272"/>
        <v>0</v>
      </c>
      <c r="S647" s="1383">
        <f t="shared" si="1272"/>
        <v>0</v>
      </c>
      <c r="T647" s="1383">
        <f t="shared" ref="T647:X647" si="1273">$AE647*T$27</f>
        <v>0</v>
      </c>
      <c r="U647" s="1383">
        <f t="shared" si="1273"/>
        <v>0</v>
      </c>
      <c r="V647" s="1383">
        <f t="shared" si="1273"/>
        <v>0</v>
      </c>
      <c r="W647" s="1383">
        <f t="shared" si="1273"/>
        <v>0</v>
      </c>
      <c r="X647" s="1383">
        <f t="shared" si="1273"/>
        <v>0</v>
      </c>
      <c r="Y647" s="1383">
        <f t="shared" si="1047"/>
        <v>0</v>
      </c>
      <c r="Z647" s="1383">
        <f t="shared" si="1048"/>
        <v>0</v>
      </c>
      <c r="AA647" s="1383">
        <f t="shared" si="1049"/>
        <v>0</v>
      </c>
      <c r="AB647" s="1383">
        <f t="shared" si="1050"/>
        <v>0</v>
      </c>
      <c r="AC647" s="5">
        <f t="shared" si="1051"/>
        <v>254</v>
      </c>
      <c r="AD647" s="1383">
        <f t="shared" si="1052"/>
        <v>0</v>
      </c>
      <c r="AE647" s="1383">
        <f t="shared" si="1053"/>
        <v>0</v>
      </c>
      <c r="AF647" s="1305" t="e">
        <f t="shared" si="1054"/>
        <v>#DIV/0!</v>
      </c>
      <c r="AG647" s="1305" t="e">
        <f t="shared" si="1055"/>
        <v>#DIV/0!</v>
      </c>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row>
    <row r="648" spans="1:57" ht="14.25" customHeight="1">
      <c r="A648" s="1376">
        <v>44451</v>
      </c>
      <c r="B648" s="1301"/>
      <c r="C648" s="1302"/>
      <c r="D648" s="1376">
        <v>44086</v>
      </c>
      <c r="E648" s="1357"/>
      <c r="F648" s="5"/>
      <c r="G648" s="5"/>
      <c r="H648" s="1302"/>
      <c r="I648" s="1303"/>
      <c r="J648" s="1301"/>
      <c r="K648" s="1376"/>
      <c r="L648" s="1302"/>
      <c r="M648" s="1382">
        <f t="shared" si="1044"/>
        <v>44452</v>
      </c>
      <c r="N648" s="1354">
        <f t="shared" si="1041"/>
        <v>0</v>
      </c>
      <c r="O648" s="1383">
        <f t="shared" ref="O648:S648" si="1274">$AD648*O$27</f>
        <v>0</v>
      </c>
      <c r="P648" s="1383">
        <f t="shared" si="1274"/>
        <v>0</v>
      </c>
      <c r="Q648" s="1383">
        <f t="shared" si="1274"/>
        <v>0</v>
      </c>
      <c r="R648" s="1383">
        <f t="shared" si="1274"/>
        <v>0</v>
      </c>
      <c r="S648" s="1383">
        <f t="shared" si="1274"/>
        <v>0</v>
      </c>
      <c r="T648" s="1383">
        <f t="shared" ref="T648:X648" si="1275">$AE648*T$27</f>
        <v>0</v>
      </c>
      <c r="U648" s="1383">
        <f t="shared" si="1275"/>
        <v>0</v>
      </c>
      <c r="V648" s="1383">
        <f t="shared" si="1275"/>
        <v>0</v>
      </c>
      <c r="W648" s="1383">
        <f t="shared" si="1275"/>
        <v>0</v>
      </c>
      <c r="X648" s="1383">
        <f t="shared" si="1275"/>
        <v>0</v>
      </c>
      <c r="Y648" s="1383">
        <f t="shared" si="1047"/>
        <v>0</v>
      </c>
      <c r="Z648" s="1383">
        <f t="shared" si="1048"/>
        <v>0</v>
      </c>
      <c r="AA648" s="1383">
        <f t="shared" si="1049"/>
        <v>0</v>
      </c>
      <c r="AB648" s="1383">
        <f t="shared" si="1050"/>
        <v>0</v>
      </c>
      <c r="AC648" s="5">
        <f t="shared" si="1051"/>
        <v>255</v>
      </c>
      <c r="AD648" s="1383">
        <f t="shared" si="1052"/>
        <v>0</v>
      </c>
      <c r="AE648" s="1383">
        <f t="shared" si="1053"/>
        <v>0</v>
      </c>
      <c r="AF648" s="1305" t="e">
        <f t="shared" si="1054"/>
        <v>#DIV/0!</v>
      </c>
      <c r="AG648" s="1305" t="e">
        <f t="shared" si="1055"/>
        <v>#DIV/0!</v>
      </c>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row>
    <row r="649" spans="1:57" ht="14.25" customHeight="1">
      <c r="A649" s="1376">
        <v>44452</v>
      </c>
      <c r="B649" s="1301"/>
      <c r="C649" s="1302"/>
      <c r="D649" s="1376">
        <v>44087</v>
      </c>
      <c r="E649" s="1357"/>
      <c r="F649" s="5"/>
      <c r="G649" s="5"/>
      <c r="H649" s="1302"/>
      <c r="I649" s="1303"/>
      <c r="J649" s="1301"/>
      <c r="K649" s="1376"/>
      <c r="L649" s="1302"/>
      <c r="M649" s="1382">
        <f t="shared" si="1044"/>
        <v>44453</v>
      </c>
      <c r="N649" s="1354">
        <f t="shared" si="1041"/>
        <v>0</v>
      </c>
      <c r="O649" s="1383">
        <f t="shared" ref="O649:S649" si="1276">$AD649*O$27</f>
        <v>0</v>
      </c>
      <c r="P649" s="1383">
        <f t="shared" si="1276"/>
        <v>0</v>
      </c>
      <c r="Q649" s="1383">
        <f t="shared" si="1276"/>
        <v>0</v>
      </c>
      <c r="R649" s="1383">
        <f t="shared" si="1276"/>
        <v>0</v>
      </c>
      <c r="S649" s="1383">
        <f t="shared" si="1276"/>
        <v>0</v>
      </c>
      <c r="T649" s="1383">
        <f t="shared" ref="T649:X649" si="1277">$AE649*T$27</f>
        <v>0</v>
      </c>
      <c r="U649" s="1383">
        <f t="shared" si="1277"/>
        <v>0</v>
      </c>
      <c r="V649" s="1383">
        <f t="shared" si="1277"/>
        <v>0</v>
      </c>
      <c r="W649" s="1383">
        <f t="shared" si="1277"/>
        <v>0</v>
      </c>
      <c r="X649" s="1383">
        <f t="shared" si="1277"/>
        <v>0</v>
      </c>
      <c r="Y649" s="1383">
        <f t="shared" si="1047"/>
        <v>0</v>
      </c>
      <c r="Z649" s="1383">
        <f t="shared" si="1048"/>
        <v>0</v>
      </c>
      <c r="AA649" s="1383">
        <f t="shared" si="1049"/>
        <v>0</v>
      </c>
      <c r="AB649" s="1383">
        <f t="shared" si="1050"/>
        <v>0</v>
      </c>
      <c r="AC649" s="5">
        <f t="shared" si="1051"/>
        <v>256</v>
      </c>
      <c r="AD649" s="1383">
        <f t="shared" si="1052"/>
        <v>0</v>
      </c>
      <c r="AE649" s="1383">
        <f t="shared" si="1053"/>
        <v>0</v>
      </c>
      <c r="AF649" s="1305" t="e">
        <f t="shared" si="1054"/>
        <v>#DIV/0!</v>
      </c>
      <c r="AG649" s="1305" t="e">
        <f t="shared" si="1055"/>
        <v>#DIV/0!</v>
      </c>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row>
    <row r="650" spans="1:57" ht="14.25" customHeight="1">
      <c r="A650" s="1376">
        <v>44453</v>
      </c>
      <c r="B650" s="1301"/>
      <c r="C650" s="1302"/>
      <c r="D650" s="1376">
        <v>44088</v>
      </c>
      <c r="E650" s="1357"/>
      <c r="F650" s="5"/>
      <c r="G650" s="5"/>
      <c r="H650" s="1302"/>
      <c r="I650" s="1303"/>
      <c r="J650" s="1301"/>
      <c r="K650" s="1376"/>
      <c r="L650" s="1302"/>
      <c r="M650" s="1382">
        <f t="shared" si="1044"/>
        <v>44454</v>
      </c>
      <c r="N650" s="1354">
        <f t="shared" si="1041"/>
        <v>0</v>
      </c>
      <c r="O650" s="1383">
        <f t="shared" ref="O650:S650" si="1278">$AD650*O$27</f>
        <v>0</v>
      </c>
      <c r="P650" s="1383">
        <f t="shared" si="1278"/>
        <v>0</v>
      </c>
      <c r="Q650" s="1383">
        <f t="shared" si="1278"/>
        <v>0</v>
      </c>
      <c r="R650" s="1383">
        <f t="shared" si="1278"/>
        <v>0</v>
      </c>
      <c r="S650" s="1383">
        <f t="shared" si="1278"/>
        <v>0</v>
      </c>
      <c r="T650" s="1383">
        <f t="shared" ref="T650:X650" si="1279">$AE650*T$27</f>
        <v>0</v>
      </c>
      <c r="U650" s="1383">
        <f t="shared" si="1279"/>
        <v>0</v>
      </c>
      <c r="V650" s="1383">
        <f t="shared" si="1279"/>
        <v>0</v>
      </c>
      <c r="W650" s="1383">
        <f t="shared" si="1279"/>
        <v>0</v>
      </c>
      <c r="X650" s="1383">
        <f t="shared" si="1279"/>
        <v>0</v>
      </c>
      <c r="Y650" s="1383">
        <f t="shared" si="1047"/>
        <v>0</v>
      </c>
      <c r="Z650" s="1383">
        <f t="shared" si="1048"/>
        <v>0</v>
      </c>
      <c r="AA650" s="1383">
        <f t="shared" si="1049"/>
        <v>0</v>
      </c>
      <c r="AB650" s="1383">
        <f t="shared" si="1050"/>
        <v>0</v>
      </c>
      <c r="AC650" s="5">
        <f t="shared" si="1051"/>
        <v>257</v>
      </c>
      <c r="AD650" s="1383">
        <f t="shared" si="1052"/>
        <v>0</v>
      </c>
      <c r="AE650" s="1383">
        <f t="shared" si="1053"/>
        <v>0</v>
      </c>
      <c r="AF650" s="1305" t="e">
        <f t="shared" si="1054"/>
        <v>#DIV/0!</v>
      </c>
      <c r="AG650" s="1305" t="e">
        <f t="shared" si="1055"/>
        <v>#DIV/0!</v>
      </c>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row>
    <row r="651" spans="1:57" ht="14.25" customHeight="1">
      <c r="A651" s="1376">
        <v>44454</v>
      </c>
      <c r="B651" s="1301"/>
      <c r="C651" s="1302"/>
      <c r="D651" s="1376">
        <v>44089</v>
      </c>
      <c r="E651" s="1357"/>
      <c r="F651" s="5"/>
      <c r="G651" s="5"/>
      <c r="H651" s="1302"/>
      <c r="I651" s="1303"/>
      <c r="J651" s="1301"/>
      <c r="K651" s="1376"/>
      <c r="L651" s="1302"/>
      <c r="M651" s="1382">
        <f t="shared" si="1044"/>
        <v>44455</v>
      </c>
      <c r="N651" s="1354">
        <f t="shared" si="1041"/>
        <v>0</v>
      </c>
      <c r="O651" s="1383">
        <f t="shared" ref="O651:S651" si="1280">$AD651*O$27</f>
        <v>0</v>
      </c>
      <c r="P651" s="1383">
        <f t="shared" si="1280"/>
        <v>0</v>
      </c>
      <c r="Q651" s="1383">
        <f t="shared" si="1280"/>
        <v>0</v>
      </c>
      <c r="R651" s="1383">
        <f t="shared" si="1280"/>
        <v>0</v>
      </c>
      <c r="S651" s="1383">
        <f t="shared" si="1280"/>
        <v>0</v>
      </c>
      <c r="T651" s="1383">
        <f t="shared" ref="T651:X651" si="1281">$AE651*T$27</f>
        <v>0</v>
      </c>
      <c r="U651" s="1383">
        <f t="shared" si="1281"/>
        <v>0</v>
      </c>
      <c r="V651" s="1383">
        <f t="shared" si="1281"/>
        <v>0</v>
      </c>
      <c r="W651" s="1383">
        <f t="shared" si="1281"/>
        <v>0</v>
      </c>
      <c r="X651" s="1383">
        <f t="shared" si="1281"/>
        <v>0</v>
      </c>
      <c r="Y651" s="1383">
        <f t="shared" si="1047"/>
        <v>0</v>
      </c>
      <c r="Z651" s="1383">
        <f t="shared" si="1048"/>
        <v>0</v>
      </c>
      <c r="AA651" s="1383">
        <f t="shared" si="1049"/>
        <v>0</v>
      </c>
      <c r="AB651" s="1383">
        <f t="shared" si="1050"/>
        <v>0</v>
      </c>
      <c r="AC651" s="5">
        <f t="shared" si="1051"/>
        <v>258</v>
      </c>
      <c r="AD651" s="1383">
        <f t="shared" si="1052"/>
        <v>0</v>
      </c>
      <c r="AE651" s="1383">
        <f t="shared" si="1053"/>
        <v>0</v>
      </c>
      <c r="AF651" s="1305" t="e">
        <f t="shared" si="1054"/>
        <v>#DIV/0!</v>
      </c>
      <c r="AG651" s="1305" t="e">
        <f t="shared" si="1055"/>
        <v>#DIV/0!</v>
      </c>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row>
    <row r="652" spans="1:57" ht="14.25" customHeight="1">
      <c r="A652" s="1376">
        <v>44455</v>
      </c>
      <c r="B652" s="1301"/>
      <c r="C652" s="1302"/>
      <c r="D652" s="1376">
        <v>44090</v>
      </c>
      <c r="E652" s="1357"/>
      <c r="F652" s="5"/>
      <c r="G652" s="5"/>
      <c r="H652" s="1302"/>
      <c r="I652" s="1303"/>
      <c r="J652" s="1301"/>
      <c r="K652" s="1376"/>
      <c r="L652" s="1302"/>
      <c r="M652" s="1382">
        <f t="shared" si="1044"/>
        <v>44456</v>
      </c>
      <c r="N652" s="1354">
        <f t="shared" si="1041"/>
        <v>0</v>
      </c>
      <c r="O652" s="1383">
        <f t="shared" ref="O652:S652" si="1282">$AD652*O$27</f>
        <v>0</v>
      </c>
      <c r="P652" s="1383">
        <f t="shared" si="1282"/>
        <v>0</v>
      </c>
      <c r="Q652" s="1383">
        <f t="shared" si="1282"/>
        <v>0</v>
      </c>
      <c r="R652" s="1383">
        <f t="shared" si="1282"/>
        <v>0</v>
      </c>
      <c r="S652" s="1383">
        <f t="shared" si="1282"/>
        <v>0</v>
      </c>
      <c r="T652" s="1383">
        <f t="shared" ref="T652:X652" si="1283">$AE652*T$27</f>
        <v>0</v>
      </c>
      <c r="U652" s="1383">
        <f t="shared" si="1283"/>
        <v>0</v>
      </c>
      <c r="V652" s="1383">
        <f t="shared" si="1283"/>
        <v>0</v>
      </c>
      <c r="W652" s="1383">
        <f t="shared" si="1283"/>
        <v>0</v>
      </c>
      <c r="X652" s="1383">
        <f t="shared" si="1283"/>
        <v>0</v>
      </c>
      <c r="Y652" s="1383">
        <f t="shared" si="1047"/>
        <v>0</v>
      </c>
      <c r="Z652" s="1383">
        <f t="shared" si="1048"/>
        <v>0</v>
      </c>
      <c r="AA652" s="1383">
        <f t="shared" si="1049"/>
        <v>0</v>
      </c>
      <c r="AB652" s="1383">
        <f t="shared" si="1050"/>
        <v>0</v>
      </c>
      <c r="AC652" s="5">
        <f t="shared" si="1051"/>
        <v>259</v>
      </c>
      <c r="AD652" s="1383">
        <f t="shared" si="1052"/>
        <v>0</v>
      </c>
      <c r="AE652" s="1383">
        <f t="shared" si="1053"/>
        <v>0</v>
      </c>
      <c r="AF652" s="1305" t="e">
        <f t="shared" si="1054"/>
        <v>#DIV/0!</v>
      </c>
      <c r="AG652" s="1305" t="e">
        <f t="shared" si="1055"/>
        <v>#DIV/0!</v>
      </c>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row>
    <row r="653" spans="1:57" ht="14.25" customHeight="1">
      <c r="A653" s="1376">
        <v>44456</v>
      </c>
      <c r="B653" s="1301"/>
      <c r="C653" s="1302"/>
      <c r="D653" s="1376">
        <v>44091</v>
      </c>
      <c r="E653" s="1357"/>
      <c r="F653" s="5"/>
      <c r="G653" s="5"/>
      <c r="H653" s="1302"/>
      <c r="I653" s="1303"/>
      <c r="J653" s="1301"/>
      <c r="K653" s="1376"/>
      <c r="L653" s="1302"/>
      <c r="M653" s="1382">
        <f t="shared" si="1044"/>
        <v>44457</v>
      </c>
      <c r="N653" s="1354">
        <f t="shared" si="1041"/>
        <v>0</v>
      </c>
      <c r="O653" s="1383">
        <f t="shared" ref="O653:S653" si="1284">$AD653*O$27</f>
        <v>0</v>
      </c>
      <c r="P653" s="1383">
        <f t="shared" si="1284"/>
        <v>0</v>
      </c>
      <c r="Q653" s="1383">
        <f t="shared" si="1284"/>
        <v>0</v>
      </c>
      <c r="R653" s="1383">
        <f t="shared" si="1284"/>
        <v>0</v>
      </c>
      <c r="S653" s="1383">
        <f t="shared" si="1284"/>
        <v>0</v>
      </c>
      <c r="T653" s="1383">
        <f t="shared" ref="T653:X653" si="1285">$AE653*T$27</f>
        <v>0</v>
      </c>
      <c r="U653" s="1383">
        <f t="shared" si="1285"/>
        <v>0</v>
      </c>
      <c r="V653" s="1383">
        <f t="shared" si="1285"/>
        <v>0</v>
      </c>
      <c r="W653" s="1383">
        <f t="shared" si="1285"/>
        <v>0</v>
      </c>
      <c r="X653" s="1383">
        <f t="shared" si="1285"/>
        <v>0</v>
      </c>
      <c r="Y653" s="1383">
        <f t="shared" si="1047"/>
        <v>0</v>
      </c>
      <c r="Z653" s="1383">
        <f t="shared" si="1048"/>
        <v>0</v>
      </c>
      <c r="AA653" s="1383">
        <f t="shared" si="1049"/>
        <v>0</v>
      </c>
      <c r="AB653" s="1383">
        <f t="shared" si="1050"/>
        <v>0</v>
      </c>
      <c r="AC653" s="5">
        <f t="shared" si="1051"/>
        <v>260</v>
      </c>
      <c r="AD653" s="1383">
        <f t="shared" si="1052"/>
        <v>0</v>
      </c>
      <c r="AE653" s="1383">
        <f t="shared" si="1053"/>
        <v>0</v>
      </c>
      <c r="AF653" s="1305" t="e">
        <f t="shared" si="1054"/>
        <v>#DIV/0!</v>
      </c>
      <c r="AG653" s="1305" t="e">
        <f t="shared" si="1055"/>
        <v>#DIV/0!</v>
      </c>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row>
    <row r="654" spans="1:57" ht="14.25" customHeight="1">
      <c r="A654" s="1376">
        <v>44457</v>
      </c>
      <c r="B654" s="1301"/>
      <c r="C654" s="1302"/>
      <c r="D654" s="1376">
        <v>44092</v>
      </c>
      <c r="E654" s="1357"/>
      <c r="F654" s="5"/>
      <c r="G654" s="5"/>
      <c r="H654" s="1302"/>
      <c r="I654" s="1303"/>
      <c r="J654" s="1301"/>
      <c r="K654" s="1376"/>
      <c r="L654" s="1302"/>
      <c r="M654" s="1382">
        <f t="shared" si="1044"/>
        <v>44458</v>
      </c>
      <c r="N654" s="1354">
        <f t="shared" si="1041"/>
        <v>0</v>
      </c>
      <c r="O654" s="1383">
        <f t="shared" ref="O654:S654" si="1286">$AD654*O$27</f>
        <v>0</v>
      </c>
      <c r="P654" s="1383">
        <f t="shared" si="1286"/>
        <v>0</v>
      </c>
      <c r="Q654" s="1383">
        <f t="shared" si="1286"/>
        <v>0</v>
      </c>
      <c r="R654" s="1383">
        <f t="shared" si="1286"/>
        <v>0</v>
      </c>
      <c r="S654" s="1383">
        <f t="shared" si="1286"/>
        <v>0</v>
      </c>
      <c r="T654" s="1383">
        <f t="shared" ref="T654:X654" si="1287">$AE654*T$27</f>
        <v>0</v>
      </c>
      <c r="U654" s="1383">
        <f t="shared" si="1287"/>
        <v>0</v>
      </c>
      <c r="V654" s="1383">
        <f t="shared" si="1287"/>
        <v>0</v>
      </c>
      <c r="W654" s="1383">
        <f t="shared" si="1287"/>
        <v>0</v>
      </c>
      <c r="X654" s="1383">
        <f t="shared" si="1287"/>
        <v>0</v>
      </c>
      <c r="Y654" s="1383">
        <f t="shared" si="1047"/>
        <v>0</v>
      </c>
      <c r="Z654" s="1383">
        <f t="shared" si="1048"/>
        <v>0</v>
      </c>
      <c r="AA654" s="1383">
        <f t="shared" si="1049"/>
        <v>0</v>
      </c>
      <c r="AB654" s="1383">
        <f t="shared" si="1050"/>
        <v>0</v>
      </c>
      <c r="AC654" s="5">
        <f t="shared" si="1051"/>
        <v>261</v>
      </c>
      <c r="AD654" s="1383">
        <f t="shared" si="1052"/>
        <v>0</v>
      </c>
      <c r="AE654" s="1383">
        <f t="shared" si="1053"/>
        <v>0</v>
      </c>
      <c r="AF654" s="1305" t="e">
        <f t="shared" si="1054"/>
        <v>#DIV/0!</v>
      </c>
      <c r="AG654" s="1305" t="e">
        <f t="shared" si="1055"/>
        <v>#DIV/0!</v>
      </c>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row>
    <row r="655" spans="1:57" ht="14.25" customHeight="1">
      <c r="A655" s="1376">
        <v>44458</v>
      </c>
      <c r="B655" s="1301"/>
      <c r="C655" s="1302"/>
      <c r="D655" s="1376">
        <v>44093</v>
      </c>
      <c r="E655" s="1357"/>
      <c r="F655" s="5"/>
      <c r="G655" s="5"/>
      <c r="H655" s="1302"/>
      <c r="I655" s="1303"/>
      <c r="J655" s="1301"/>
      <c r="K655" s="1376"/>
      <c r="L655" s="1302"/>
      <c r="M655" s="1382">
        <f t="shared" si="1044"/>
        <v>44459</v>
      </c>
      <c r="N655" s="1354">
        <f t="shared" si="1041"/>
        <v>0</v>
      </c>
      <c r="O655" s="1383">
        <f t="shared" ref="O655:S655" si="1288">$AD655*O$27</f>
        <v>0</v>
      </c>
      <c r="P655" s="1383">
        <f t="shared" si="1288"/>
        <v>0</v>
      </c>
      <c r="Q655" s="1383">
        <f t="shared" si="1288"/>
        <v>0</v>
      </c>
      <c r="R655" s="1383">
        <f t="shared" si="1288"/>
        <v>0</v>
      </c>
      <c r="S655" s="1383">
        <f t="shared" si="1288"/>
        <v>0</v>
      </c>
      <c r="T655" s="1383">
        <f t="shared" ref="T655:X655" si="1289">$AE655*T$27</f>
        <v>0</v>
      </c>
      <c r="U655" s="1383">
        <f t="shared" si="1289"/>
        <v>0</v>
      </c>
      <c r="V655" s="1383">
        <f t="shared" si="1289"/>
        <v>0</v>
      </c>
      <c r="W655" s="1383">
        <f t="shared" si="1289"/>
        <v>0</v>
      </c>
      <c r="X655" s="1383">
        <f t="shared" si="1289"/>
        <v>0</v>
      </c>
      <c r="Y655" s="1383">
        <f t="shared" si="1047"/>
        <v>0</v>
      </c>
      <c r="Z655" s="1383">
        <f t="shared" si="1048"/>
        <v>0</v>
      </c>
      <c r="AA655" s="1383">
        <f t="shared" si="1049"/>
        <v>0</v>
      </c>
      <c r="AB655" s="1383">
        <f t="shared" si="1050"/>
        <v>0</v>
      </c>
      <c r="AC655" s="5">
        <f t="shared" si="1051"/>
        <v>262</v>
      </c>
      <c r="AD655" s="1383">
        <f t="shared" si="1052"/>
        <v>0</v>
      </c>
      <c r="AE655" s="1383">
        <f t="shared" si="1053"/>
        <v>0</v>
      </c>
      <c r="AF655" s="1305" t="e">
        <f t="shared" si="1054"/>
        <v>#DIV/0!</v>
      </c>
      <c r="AG655" s="1305" t="e">
        <f t="shared" si="1055"/>
        <v>#DIV/0!</v>
      </c>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row>
    <row r="656" spans="1:57" ht="14.25" customHeight="1">
      <c r="A656" s="1376">
        <v>44459</v>
      </c>
      <c r="B656" s="1301"/>
      <c r="C656" s="1302"/>
      <c r="D656" s="1376">
        <v>44094</v>
      </c>
      <c r="E656" s="1357"/>
      <c r="F656" s="5"/>
      <c r="G656" s="5"/>
      <c r="H656" s="1302"/>
      <c r="I656" s="1303"/>
      <c r="J656" s="1301"/>
      <c r="K656" s="1376"/>
      <c r="L656" s="1302"/>
      <c r="M656" s="1382">
        <f t="shared" si="1044"/>
        <v>44460</v>
      </c>
      <c r="N656" s="1354">
        <f t="shared" si="1041"/>
        <v>0</v>
      </c>
      <c r="O656" s="1383">
        <f t="shared" ref="O656:S656" si="1290">$AD656*O$27</f>
        <v>0</v>
      </c>
      <c r="P656" s="1383">
        <f t="shared" si="1290"/>
        <v>0</v>
      </c>
      <c r="Q656" s="1383">
        <f t="shared" si="1290"/>
        <v>0</v>
      </c>
      <c r="R656" s="1383">
        <f t="shared" si="1290"/>
        <v>0</v>
      </c>
      <c r="S656" s="1383">
        <f t="shared" si="1290"/>
        <v>0</v>
      </c>
      <c r="T656" s="1383">
        <f t="shared" ref="T656:X656" si="1291">$AE656*T$27</f>
        <v>0</v>
      </c>
      <c r="U656" s="1383">
        <f t="shared" si="1291"/>
        <v>0</v>
      </c>
      <c r="V656" s="1383">
        <f t="shared" si="1291"/>
        <v>0</v>
      </c>
      <c r="W656" s="1383">
        <f t="shared" si="1291"/>
        <v>0</v>
      </c>
      <c r="X656" s="1383">
        <f t="shared" si="1291"/>
        <v>0</v>
      </c>
      <c r="Y656" s="1383">
        <f t="shared" si="1047"/>
        <v>0</v>
      </c>
      <c r="Z656" s="1383">
        <f t="shared" si="1048"/>
        <v>0</v>
      </c>
      <c r="AA656" s="1383">
        <f t="shared" si="1049"/>
        <v>0</v>
      </c>
      <c r="AB656" s="1383">
        <f t="shared" si="1050"/>
        <v>0</v>
      </c>
      <c r="AC656" s="5">
        <f t="shared" si="1051"/>
        <v>263</v>
      </c>
      <c r="AD656" s="1383">
        <f t="shared" si="1052"/>
        <v>0</v>
      </c>
      <c r="AE656" s="1383">
        <f t="shared" si="1053"/>
        <v>0</v>
      </c>
      <c r="AF656" s="1305" t="e">
        <f t="shared" si="1054"/>
        <v>#DIV/0!</v>
      </c>
      <c r="AG656" s="1305" t="e">
        <f t="shared" si="1055"/>
        <v>#DIV/0!</v>
      </c>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row>
    <row r="657" spans="1:57" ht="14.25" customHeight="1">
      <c r="A657" s="1376">
        <v>44460</v>
      </c>
      <c r="B657" s="1301"/>
      <c r="C657" s="1302"/>
      <c r="D657" s="1376">
        <v>44095</v>
      </c>
      <c r="E657" s="1357"/>
      <c r="F657" s="5"/>
      <c r="G657" s="5"/>
      <c r="H657" s="1302"/>
      <c r="I657" s="1303"/>
      <c r="J657" s="1301"/>
      <c r="K657" s="1376"/>
      <c r="L657" s="1302"/>
      <c r="M657" s="1382">
        <f t="shared" si="1044"/>
        <v>44461</v>
      </c>
      <c r="N657" s="1354">
        <f t="shared" si="1041"/>
        <v>0</v>
      </c>
      <c r="O657" s="1383">
        <f t="shared" ref="O657:S657" si="1292">$AD657*O$27</f>
        <v>0</v>
      </c>
      <c r="P657" s="1383">
        <f t="shared" si="1292"/>
        <v>0</v>
      </c>
      <c r="Q657" s="1383">
        <f t="shared" si="1292"/>
        <v>0</v>
      </c>
      <c r="R657" s="1383">
        <f t="shared" si="1292"/>
        <v>0</v>
      </c>
      <c r="S657" s="1383">
        <f t="shared" si="1292"/>
        <v>0</v>
      </c>
      <c r="T657" s="1383">
        <f t="shared" ref="T657:X657" si="1293">$AE657*T$27</f>
        <v>0</v>
      </c>
      <c r="U657" s="1383">
        <f t="shared" si="1293"/>
        <v>0</v>
      </c>
      <c r="V657" s="1383">
        <f t="shared" si="1293"/>
        <v>0</v>
      </c>
      <c r="W657" s="1383">
        <f t="shared" si="1293"/>
        <v>0</v>
      </c>
      <c r="X657" s="1383">
        <f t="shared" si="1293"/>
        <v>0</v>
      </c>
      <c r="Y657" s="1383">
        <f t="shared" si="1047"/>
        <v>0</v>
      </c>
      <c r="Z657" s="1383">
        <f t="shared" si="1048"/>
        <v>0</v>
      </c>
      <c r="AA657" s="1383">
        <f t="shared" si="1049"/>
        <v>0</v>
      </c>
      <c r="AB657" s="1383">
        <f t="shared" si="1050"/>
        <v>0</v>
      </c>
      <c r="AC657" s="5">
        <f t="shared" si="1051"/>
        <v>264</v>
      </c>
      <c r="AD657" s="1383">
        <f t="shared" si="1052"/>
        <v>0</v>
      </c>
      <c r="AE657" s="1383">
        <f t="shared" si="1053"/>
        <v>0</v>
      </c>
      <c r="AF657" s="1305" t="e">
        <f t="shared" si="1054"/>
        <v>#DIV/0!</v>
      </c>
      <c r="AG657" s="1305" t="e">
        <f t="shared" si="1055"/>
        <v>#DIV/0!</v>
      </c>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row>
    <row r="658" spans="1:57" ht="14.25" customHeight="1">
      <c r="A658" s="1376">
        <v>44461</v>
      </c>
      <c r="B658" s="1301"/>
      <c r="C658" s="1302"/>
      <c r="D658" s="1376">
        <v>44096</v>
      </c>
      <c r="E658" s="1357"/>
      <c r="F658" s="5"/>
      <c r="G658" s="5"/>
      <c r="H658" s="1302"/>
      <c r="I658" s="1303"/>
      <c r="J658" s="1301"/>
      <c r="K658" s="1376"/>
      <c r="L658" s="1302"/>
      <c r="M658" s="1382">
        <f t="shared" si="1044"/>
        <v>44462</v>
      </c>
      <c r="N658" s="1354">
        <f t="shared" si="1041"/>
        <v>0</v>
      </c>
      <c r="O658" s="1383">
        <f t="shared" ref="O658:S658" si="1294">$AD658*O$27</f>
        <v>0</v>
      </c>
      <c r="P658" s="1383">
        <f t="shared" si="1294"/>
        <v>0</v>
      </c>
      <c r="Q658" s="1383">
        <f t="shared" si="1294"/>
        <v>0</v>
      </c>
      <c r="R658" s="1383">
        <f t="shared" si="1294"/>
        <v>0</v>
      </c>
      <c r="S658" s="1383">
        <f t="shared" si="1294"/>
        <v>0</v>
      </c>
      <c r="T658" s="1383">
        <f t="shared" ref="T658:X658" si="1295">$AE658*T$27</f>
        <v>0</v>
      </c>
      <c r="U658" s="1383">
        <f t="shared" si="1295"/>
        <v>0</v>
      </c>
      <c r="V658" s="1383">
        <f t="shared" si="1295"/>
        <v>0</v>
      </c>
      <c r="W658" s="1383">
        <f t="shared" si="1295"/>
        <v>0</v>
      </c>
      <c r="X658" s="1383">
        <f t="shared" si="1295"/>
        <v>0</v>
      </c>
      <c r="Y658" s="1383">
        <f t="shared" si="1047"/>
        <v>0</v>
      </c>
      <c r="Z658" s="1383">
        <f t="shared" si="1048"/>
        <v>0</v>
      </c>
      <c r="AA658" s="1383">
        <f t="shared" si="1049"/>
        <v>0</v>
      </c>
      <c r="AB658" s="1383">
        <f t="shared" si="1050"/>
        <v>0</v>
      </c>
      <c r="AC658" s="5">
        <f t="shared" si="1051"/>
        <v>265</v>
      </c>
      <c r="AD658" s="1383">
        <f t="shared" si="1052"/>
        <v>0</v>
      </c>
      <c r="AE658" s="1383">
        <f t="shared" si="1053"/>
        <v>0</v>
      </c>
      <c r="AF658" s="1305" t="e">
        <f t="shared" si="1054"/>
        <v>#DIV/0!</v>
      </c>
      <c r="AG658" s="1305" t="e">
        <f t="shared" si="1055"/>
        <v>#DIV/0!</v>
      </c>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row>
    <row r="659" spans="1:57" ht="14.25" customHeight="1">
      <c r="A659" s="1376">
        <v>44462</v>
      </c>
      <c r="B659" s="1301"/>
      <c r="C659" s="1302"/>
      <c r="D659" s="1376">
        <v>44097</v>
      </c>
      <c r="E659" s="1357"/>
      <c r="F659" s="5"/>
      <c r="G659" s="5"/>
      <c r="H659" s="1302"/>
      <c r="I659" s="1303"/>
      <c r="J659" s="1301"/>
      <c r="K659" s="1376"/>
      <c r="L659" s="1302"/>
      <c r="M659" s="1382">
        <f t="shared" si="1044"/>
        <v>44463</v>
      </c>
      <c r="N659" s="1354">
        <f t="shared" si="1041"/>
        <v>0</v>
      </c>
      <c r="O659" s="1383">
        <f t="shared" ref="O659:S659" si="1296">$AD659*O$27</f>
        <v>0</v>
      </c>
      <c r="P659" s="1383">
        <f t="shared" si="1296"/>
        <v>0</v>
      </c>
      <c r="Q659" s="1383">
        <f t="shared" si="1296"/>
        <v>0</v>
      </c>
      <c r="R659" s="1383">
        <f t="shared" si="1296"/>
        <v>0</v>
      </c>
      <c r="S659" s="1383">
        <f t="shared" si="1296"/>
        <v>0</v>
      </c>
      <c r="T659" s="1383">
        <f t="shared" ref="T659:X659" si="1297">$AE659*T$27</f>
        <v>0</v>
      </c>
      <c r="U659" s="1383">
        <f t="shared" si="1297"/>
        <v>0</v>
      </c>
      <c r="V659" s="1383">
        <f t="shared" si="1297"/>
        <v>0</v>
      </c>
      <c r="W659" s="1383">
        <f t="shared" si="1297"/>
        <v>0</v>
      </c>
      <c r="X659" s="1383">
        <f t="shared" si="1297"/>
        <v>0</v>
      </c>
      <c r="Y659" s="1383">
        <f t="shared" si="1047"/>
        <v>0</v>
      </c>
      <c r="Z659" s="1383">
        <f t="shared" si="1048"/>
        <v>0</v>
      </c>
      <c r="AA659" s="1383">
        <f t="shared" si="1049"/>
        <v>0</v>
      </c>
      <c r="AB659" s="1383">
        <f t="shared" si="1050"/>
        <v>0</v>
      </c>
      <c r="AC659" s="5">
        <f t="shared" si="1051"/>
        <v>266</v>
      </c>
      <c r="AD659" s="1383">
        <f t="shared" si="1052"/>
        <v>0</v>
      </c>
      <c r="AE659" s="1383">
        <f t="shared" si="1053"/>
        <v>0</v>
      </c>
      <c r="AF659" s="1305" t="e">
        <f t="shared" si="1054"/>
        <v>#DIV/0!</v>
      </c>
      <c r="AG659" s="1305" t="e">
        <f t="shared" si="1055"/>
        <v>#DIV/0!</v>
      </c>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row>
    <row r="660" spans="1:57" ht="14.25" customHeight="1">
      <c r="A660" s="1376">
        <v>44463</v>
      </c>
      <c r="B660" s="1301"/>
      <c r="C660" s="1302"/>
      <c r="D660" s="1376">
        <v>44098</v>
      </c>
      <c r="E660" s="1357"/>
      <c r="F660" s="5"/>
      <c r="G660" s="5"/>
      <c r="H660" s="1302"/>
      <c r="I660" s="1303"/>
      <c r="J660" s="1301"/>
      <c r="K660" s="1376"/>
      <c r="L660" s="1302"/>
      <c r="M660" s="1382">
        <f t="shared" si="1044"/>
        <v>44464</v>
      </c>
      <c r="N660" s="1354">
        <f t="shared" si="1041"/>
        <v>0</v>
      </c>
      <c r="O660" s="1383">
        <f t="shared" ref="O660:S660" si="1298">$AD660*O$27</f>
        <v>0</v>
      </c>
      <c r="P660" s="1383">
        <f t="shared" si="1298"/>
        <v>0</v>
      </c>
      <c r="Q660" s="1383">
        <f t="shared" si="1298"/>
        <v>0</v>
      </c>
      <c r="R660" s="1383">
        <f t="shared" si="1298"/>
        <v>0</v>
      </c>
      <c r="S660" s="1383">
        <f t="shared" si="1298"/>
        <v>0</v>
      </c>
      <c r="T660" s="1383">
        <f t="shared" ref="T660:X660" si="1299">$AE660*T$27</f>
        <v>0</v>
      </c>
      <c r="U660" s="1383">
        <f t="shared" si="1299"/>
        <v>0</v>
      </c>
      <c r="V660" s="1383">
        <f t="shared" si="1299"/>
        <v>0</v>
      </c>
      <c r="W660" s="1383">
        <f t="shared" si="1299"/>
        <v>0</v>
      </c>
      <c r="X660" s="1383">
        <f t="shared" si="1299"/>
        <v>0</v>
      </c>
      <c r="Y660" s="1383">
        <f t="shared" si="1047"/>
        <v>0</v>
      </c>
      <c r="Z660" s="1383">
        <f t="shared" si="1048"/>
        <v>0</v>
      </c>
      <c r="AA660" s="1383">
        <f t="shared" si="1049"/>
        <v>0</v>
      </c>
      <c r="AB660" s="1383">
        <f t="shared" si="1050"/>
        <v>0</v>
      </c>
      <c r="AC660" s="5">
        <f t="shared" si="1051"/>
        <v>267</v>
      </c>
      <c r="AD660" s="1383">
        <f t="shared" si="1052"/>
        <v>0</v>
      </c>
      <c r="AE660" s="1383">
        <f t="shared" si="1053"/>
        <v>0</v>
      </c>
      <c r="AF660" s="1305" t="e">
        <f t="shared" si="1054"/>
        <v>#DIV/0!</v>
      </c>
      <c r="AG660" s="1305" t="e">
        <f t="shared" si="1055"/>
        <v>#DIV/0!</v>
      </c>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row>
    <row r="661" spans="1:57" ht="14.25" customHeight="1">
      <c r="A661" s="1376">
        <v>44464</v>
      </c>
      <c r="B661" s="1301"/>
      <c r="C661" s="1302"/>
      <c r="D661" s="1376">
        <v>44099</v>
      </c>
      <c r="E661" s="1357"/>
      <c r="F661" s="5"/>
      <c r="G661" s="5"/>
      <c r="H661" s="1302"/>
      <c r="I661" s="1303"/>
      <c r="J661" s="1301"/>
      <c r="K661" s="1376"/>
      <c r="L661" s="1302"/>
      <c r="M661" s="1382">
        <f t="shared" si="1044"/>
        <v>44465</v>
      </c>
      <c r="N661" s="1354">
        <f t="shared" si="1041"/>
        <v>0</v>
      </c>
      <c r="O661" s="1383">
        <f t="shared" ref="O661:S661" si="1300">$AD661*O$27</f>
        <v>0</v>
      </c>
      <c r="P661" s="1383">
        <f t="shared" si="1300"/>
        <v>0</v>
      </c>
      <c r="Q661" s="1383">
        <f t="shared" si="1300"/>
        <v>0</v>
      </c>
      <c r="R661" s="1383">
        <f t="shared" si="1300"/>
        <v>0</v>
      </c>
      <c r="S661" s="1383">
        <f t="shared" si="1300"/>
        <v>0</v>
      </c>
      <c r="T661" s="1383">
        <f t="shared" ref="T661:X661" si="1301">$AE661*T$27</f>
        <v>0</v>
      </c>
      <c r="U661" s="1383">
        <f t="shared" si="1301"/>
        <v>0</v>
      </c>
      <c r="V661" s="1383">
        <f t="shared" si="1301"/>
        <v>0</v>
      </c>
      <c r="W661" s="1383">
        <f t="shared" si="1301"/>
        <v>0</v>
      </c>
      <c r="X661" s="1383">
        <f t="shared" si="1301"/>
        <v>0</v>
      </c>
      <c r="Y661" s="1383">
        <f t="shared" si="1047"/>
        <v>0</v>
      </c>
      <c r="Z661" s="1383">
        <f t="shared" si="1048"/>
        <v>0</v>
      </c>
      <c r="AA661" s="1383">
        <f t="shared" si="1049"/>
        <v>0</v>
      </c>
      <c r="AB661" s="1383">
        <f t="shared" si="1050"/>
        <v>0</v>
      </c>
      <c r="AC661" s="5">
        <f t="shared" si="1051"/>
        <v>268</v>
      </c>
      <c r="AD661" s="1383">
        <f t="shared" si="1052"/>
        <v>0</v>
      </c>
      <c r="AE661" s="1383">
        <f t="shared" si="1053"/>
        <v>0</v>
      </c>
      <c r="AF661" s="1305" t="e">
        <f t="shared" si="1054"/>
        <v>#DIV/0!</v>
      </c>
      <c r="AG661" s="1305" t="e">
        <f t="shared" si="1055"/>
        <v>#DIV/0!</v>
      </c>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row>
    <row r="662" spans="1:57" ht="14.25" customHeight="1">
      <c r="A662" s="1376">
        <v>44465</v>
      </c>
      <c r="B662" s="1301"/>
      <c r="C662" s="1302"/>
      <c r="D662" s="1376">
        <v>44100</v>
      </c>
      <c r="E662" s="1357"/>
      <c r="F662" s="5"/>
      <c r="G662" s="5"/>
      <c r="H662" s="1302"/>
      <c r="I662" s="1303"/>
      <c r="J662" s="1301"/>
      <c r="K662" s="1376"/>
      <c r="L662" s="1302"/>
      <c r="M662" s="1382">
        <f t="shared" si="1044"/>
        <v>44466</v>
      </c>
      <c r="N662" s="1354">
        <f t="shared" si="1041"/>
        <v>0</v>
      </c>
      <c r="O662" s="1383">
        <f t="shared" ref="O662:S662" si="1302">$AD662*O$27</f>
        <v>0</v>
      </c>
      <c r="P662" s="1383">
        <f t="shared" si="1302"/>
        <v>0</v>
      </c>
      <c r="Q662" s="1383">
        <f t="shared" si="1302"/>
        <v>0</v>
      </c>
      <c r="R662" s="1383">
        <f t="shared" si="1302"/>
        <v>0</v>
      </c>
      <c r="S662" s="1383">
        <f t="shared" si="1302"/>
        <v>0</v>
      </c>
      <c r="T662" s="1383">
        <f t="shared" ref="T662:X662" si="1303">$AE662*T$27</f>
        <v>0</v>
      </c>
      <c r="U662" s="1383">
        <f t="shared" si="1303"/>
        <v>0</v>
      </c>
      <c r="V662" s="1383">
        <f t="shared" si="1303"/>
        <v>0</v>
      </c>
      <c r="W662" s="1383">
        <f t="shared" si="1303"/>
        <v>0</v>
      </c>
      <c r="X662" s="1383">
        <f t="shared" si="1303"/>
        <v>0</v>
      </c>
      <c r="Y662" s="1383">
        <f t="shared" si="1047"/>
        <v>0</v>
      </c>
      <c r="Z662" s="1383">
        <f t="shared" si="1048"/>
        <v>0</v>
      </c>
      <c r="AA662" s="1383">
        <f t="shared" si="1049"/>
        <v>0</v>
      </c>
      <c r="AB662" s="1383">
        <f t="shared" si="1050"/>
        <v>0</v>
      </c>
      <c r="AC662" s="5">
        <f t="shared" si="1051"/>
        <v>269</v>
      </c>
      <c r="AD662" s="1383">
        <f t="shared" si="1052"/>
        <v>0</v>
      </c>
      <c r="AE662" s="1383">
        <f t="shared" si="1053"/>
        <v>0</v>
      </c>
      <c r="AF662" s="1305" t="e">
        <f t="shared" si="1054"/>
        <v>#DIV/0!</v>
      </c>
      <c r="AG662" s="1305" t="e">
        <f t="shared" si="1055"/>
        <v>#DIV/0!</v>
      </c>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row>
    <row r="663" spans="1:57" ht="14.25" customHeight="1">
      <c r="A663" s="1376">
        <v>44466</v>
      </c>
      <c r="B663" s="1301"/>
      <c r="C663" s="1302"/>
      <c r="D663" s="1376">
        <v>44101</v>
      </c>
      <c r="E663" s="1357"/>
      <c r="F663" s="5"/>
      <c r="G663" s="5"/>
      <c r="H663" s="1302"/>
      <c r="I663" s="1303"/>
      <c r="J663" s="1301"/>
      <c r="K663" s="1376"/>
      <c r="L663" s="1302"/>
      <c r="M663" s="1382">
        <f t="shared" si="1044"/>
        <v>44467</v>
      </c>
      <c r="N663" s="1354">
        <f t="shared" si="1041"/>
        <v>0</v>
      </c>
      <c r="O663" s="1383">
        <f t="shared" ref="O663:S663" si="1304">$AD663*O$27</f>
        <v>0</v>
      </c>
      <c r="P663" s="1383">
        <f t="shared" si="1304"/>
        <v>0</v>
      </c>
      <c r="Q663" s="1383">
        <f t="shared" si="1304"/>
        <v>0</v>
      </c>
      <c r="R663" s="1383">
        <f t="shared" si="1304"/>
        <v>0</v>
      </c>
      <c r="S663" s="1383">
        <f t="shared" si="1304"/>
        <v>0</v>
      </c>
      <c r="T663" s="1383">
        <f t="shared" ref="T663:X663" si="1305">$AE663*T$27</f>
        <v>0</v>
      </c>
      <c r="U663" s="1383">
        <f t="shared" si="1305"/>
        <v>0</v>
      </c>
      <c r="V663" s="1383">
        <f t="shared" si="1305"/>
        <v>0</v>
      </c>
      <c r="W663" s="1383">
        <f t="shared" si="1305"/>
        <v>0</v>
      </c>
      <c r="X663" s="1383">
        <f t="shared" si="1305"/>
        <v>0</v>
      </c>
      <c r="Y663" s="1383">
        <f t="shared" si="1047"/>
        <v>0</v>
      </c>
      <c r="Z663" s="1383">
        <f t="shared" si="1048"/>
        <v>0</v>
      </c>
      <c r="AA663" s="1383">
        <f t="shared" si="1049"/>
        <v>0</v>
      </c>
      <c r="AB663" s="1383">
        <f t="shared" si="1050"/>
        <v>0</v>
      </c>
      <c r="AC663" s="5">
        <f t="shared" si="1051"/>
        <v>270</v>
      </c>
      <c r="AD663" s="1383">
        <f t="shared" si="1052"/>
        <v>0</v>
      </c>
      <c r="AE663" s="1383">
        <f t="shared" si="1053"/>
        <v>0</v>
      </c>
      <c r="AF663" s="1305" t="e">
        <f t="shared" si="1054"/>
        <v>#DIV/0!</v>
      </c>
      <c r="AG663" s="1305" t="e">
        <f t="shared" si="1055"/>
        <v>#DIV/0!</v>
      </c>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row>
    <row r="664" spans="1:57" ht="14.25" customHeight="1">
      <c r="A664" s="1376">
        <v>44467</v>
      </c>
      <c r="B664" s="1301"/>
      <c r="C664" s="1302"/>
      <c r="D664" s="1376">
        <v>44102</v>
      </c>
      <c r="E664" s="1357"/>
      <c r="F664" s="5"/>
      <c r="G664" s="5"/>
      <c r="H664" s="1302"/>
      <c r="I664" s="1303"/>
      <c r="J664" s="1301"/>
      <c r="K664" s="1376"/>
      <c r="L664" s="1302"/>
      <c r="M664" s="1382">
        <f t="shared" si="1044"/>
        <v>44468</v>
      </c>
      <c r="N664" s="1354">
        <f t="shared" si="1041"/>
        <v>0</v>
      </c>
      <c r="O664" s="1383">
        <f t="shared" ref="O664:S664" si="1306">$AD664*O$27</f>
        <v>0</v>
      </c>
      <c r="P664" s="1383">
        <f t="shared" si="1306"/>
        <v>0</v>
      </c>
      <c r="Q664" s="1383">
        <f t="shared" si="1306"/>
        <v>0</v>
      </c>
      <c r="R664" s="1383">
        <f t="shared" si="1306"/>
        <v>0</v>
      </c>
      <c r="S664" s="1383">
        <f t="shared" si="1306"/>
        <v>0</v>
      </c>
      <c r="T664" s="1383">
        <f t="shared" ref="T664:X664" si="1307">$AE664*T$27</f>
        <v>0</v>
      </c>
      <c r="U664" s="1383">
        <f t="shared" si="1307"/>
        <v>0</v>
      </c>
      <c r="V664" s="1383">
        <f t="shared" si="1307"/>
        <v>0</v>
      </c>
      <c r="W664" s="1383">
        <f t="shared" si="1307"/>
        <v>0</v>
      </c>
      <c r="X664" s="1383">
        <f t="shared" si="1307"/>
        <v>0</v>
      </c>
      <c r="Y664" s="1383">
        <f t="shared" si="1047"/>
        <v>0</v>
      </c>
      <c r="Z664" s="1383">
        <f t="shared" si="1048"/>
        <v>0</v>
      </c>
      <c r="AA664" s="1383">
        <f t="shared" si="1049"/>
        <v>0</v>
      </c>
      <c r="AB664" s="1383">
        <f t="shared" si="1050"/>
        <v>0</v>
      </c>
      <c r="AC664" s="5">
        <f t="shared" si="1051"/>
        <v>271</v>
      </c>
      <c r="AD664" s="1383">
        <f t="shared" si="1052"/>
        <v>0</v>
      </c>
      <c r="AE664" s="1383">
        <f t="shared" si="1053"/>
        <v>0</v>
      </c>
      <c r="AF664" s="1305" t="e">
        <f t="shared" si="1054"/>
        <v>#DIV/0!</v>
      </c>
      <c r="AG664" s="1305" t="e">
        <f t="shared" si="1055"/>
        <v>#DIV/0!</v>
      </c>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row>
    <row r="665" spans="1:57" ht="14.25" customHeight="1">
      <c r="A665" s="1376">
        <v>44468</v>
      </c>
      <c r="B665" s="1301"/>
      <c r="C665" s="1302"/>
      <c r="D665" s="1376">
        <v>44103</v>
      </c>
      <c r="E665" s="1357"/>
      <c r="F665" s="5"/>
      <c r="G665" s="5"/>
      <c r="H665" s="1302"/>
      <c r="I665" s="1303"/>
      <c r="J665" s="1301"/>
      <c r="K665" s="1376"/>
      <c r="L665" s="1302"/>
      <c r="M665" s="1382">
        <f t="shared" si="1044"/>
        <v>44469</v>
      </c>
      <c r="N665" s="1354">
        <f t="shared" si="1041"/>
        <v>0</v>
      </c>
      <c r="O665" s="1383">
        <f t="shared" ref="O665:S665" si="1308">$AD665*O$27</f>
        <v>0</v>
      </c>
      <c r="P665" s="1383">
        <f t="shared" si="1308"/>
        <v>0</v>
      </c>
      <c r="Q665" s="1383">
        <f t="shared" si="1308"/>
        <v>0</v>
      </c>
      <c r="R665" s="1383">
        <f t="shared" si="1308"/>
        <v>0</v>
      </c>
      <c r="S665" s="1383">
        <f t="shared" si="1308"/>
        <v>0</v>
      </c>
      <c r="T665" s="1383">
        <f t="shared" ref="T665:X665" si="1309">$AE665*T$27</f>
        <v>0</v>
      </c>
      <c r="U665" s="1383">
        <f t="shared" si="1309"/>
        <v>0</v>
      </c>
      <c r="V665" s="1383">
        <f t="shared" si="1309"/>
        <v>0</v>
      </c>
      <c r="W665" s="1383">
        <f t="shared" si="1309"/>
        <v>0</v>
      </c>
      <c r="X665" s="1383">
        <f t="shared" si="1309"/>
        <v>0</v>
      </c>
      <c r="Y665" s="1383">
        <f t="shared" si="1047"/>
        <v>0</v>
      </c>
      <c r="Z665" s="1383">
        <f t="shared" si="1048"/>
        <v>0</v>
      </c>
      <c r="AA665" s="1383">
        <f t="shared" si="1049"/>
        <v>0</v>
      </c>
      <c r="AB665" s="1383">
        <f t="shared" si="1050"/>
        <v>0</v>
      </c>
      <c r="AC665" s="5">
        <f t="shared" si="1051"/>
        <v>272</v>
      </c>
      <c r="AD665" s="1383">
        <f t="shared" si="1052"/>
        <v>0</v>
      </c>
      <c r="AE665" s="1383">
        <f t="shared" si="1053"/>
        <v>0</v>
      </c>
      <c r="AF665" s="1305" t="e">
        <f t="shared" si="1054"/>
        <v>#DIV/0!</v>
      </c>
      <c r="AG665" s="1305" t="e">
        <f t="shared" si="1055"/>
        <v>#DIV/0!</v>
      </c>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row>
    <row r="666" spans="1:57" ht="14.25" customHeight="1">
      <c r="A666" s="1376">
        <v>44469</v>
      </c>
      <c r="B666" s="1301"/>
      <c r="C666" s="1302"/>
      <c r="D666" s="1376">
        <v>44104</v>
      </c>
      <c r="E666" s="1357"/>
      <c r="F666" s="5"/>
      <c r="G666" s="5"/>
      <c r="H666" s="1302"/>
      <c r="I666" s="1303"/>
      <c r="J666" s="1301"/>
      <c r="K666" s="1376"/>
      <c r="L666" s="1302"/>
      <c r="M666" s="1382">
        <f t="shared" si="1044"/>
        <v>44470</v>
      </c>
      <c r="N666" s="1354">
        <f t="shared" si="1041"/>
        <v>0</v>
      </c>
      <c r="O666" s="1383">
        <f t="shared" ref="O666:S666" si="1310">$AD666*O$27</f>
        <v>0</v>
      </c>
      <c r="P666" s="1383">
        <f t="shared" si="1310"/>
        <v>0</v>
      </c>
      <c r="Q666" s="1383">
        <f t="shared" si="1310"/>
        <v>0</v>
      </c>
      <c r="R666" s="1383">
        <f t="shared" si="1310"/>
        <v>0</v>
      </c>
      <c r="S666" s="1383">
        <f t="shared" si="1310"/>
        <v>0</v>
      </c>
      <c r="T666" s="1383">
        <f t="shared" ref="T666:X666" si="1311">$AE666*T$27</f>
        <v>0</v>
      </c>
      <c r="U666" s="1383">
        <f t="shared" si="1311"/>
        <v>0</v>
      </c>
      <c r="V666" s="1383">
        <f t="shared" si="1311"/>
        <v>0</v>
      </c>
      <c r="W666" s="1383">
        <f t="shared" si="1311"/>
        <v>0</v>
      </c>
      <c r="X666" s="1383">
        <f t="shared" si="1311"/>
        <v>0</v>
      </c>
      <c r="Y666" s="1383">
        <f t="shared" si="1047"/>
        <v>0</v>
      </c>
      <c r="Z666" s="1383">
        <f t="shared" si="1048"/>
        <v>0</v>
      </c>
      <c r="AA666" s="1383">
        <f t="shared" si="1049"/>
        <v>0</v>
      </c>
      <c r="AB666" s="1383">
        <f t="shared" si="1050"/>
        <v>0</v>
      </c>
      <c r="AC666" s="5">
        <f t="shared" si="1051"/>
        <v>273</v>
      </c>
      <c r="AD666" s="1383">
        <f t="shared" si="1052"/>
        <v>0</v>
      </c>
      <c r="AE666" s="1383">
        <f t="shared" si="1053"/>
        <v>0</v>
      </c>
      <c r="AF666" s="1305" t="e">
        <f t="shared" si="1054"/>
        <v>#DIV/0!</v>
      </c>
      <c r="AG666" s="1305" t="e">
        <f t="shared" si="1055"/>
        <v>#DIV/0!</v>
      </c>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row>
    <row r="667" spans="1:57" ht="14.25" customHeight="1">
      <c r="A667" s="1376">
        <v>44470</v>
      </c>
      <c r="B667" s="1301"/>
      <c r="C667" s="1302"/>
      <c r="D667" s="1376">
        <v>44105</v>
      </c>
      <c r="E667" s="1357"/>
      <c r="F667" s="5"/>
      <c r="G667" s="5"/>
      <c r="H667" s="1302"/>
      <c r="I667" s="1303"/>
      <c r="J667" s="1301"/>
      <c r="K667" s="1376"/>
      <c r="L667" s="1302"/>
      <c r="M667" s="1382">
        <f t="shared" si="1044"/>
        <v>44471</v>
      </c>
      <c r="N667" s="1354">
        <f t="shared" si="1041"/>
        <v>0</v>
      </c>
      <c r="O667" s="1383">
        <f t="shared" ref="O667:S667" si="1312">$AD667*O$27</f>
        <v>0</v>
      </c>
      <c r="P667" s="1383">
        <f t="shared" si="1312"/>
        <v>0</v>
      </c>
      <c r="Q667" s="1383">
        <f t="shared" si="1312"/>
        <v>0</v>
      </c>
      <c r="R667" s="1383">
        <f t="shared" si="1312"/>
        <v>0</v>
      </c>
      <c r="S667" s="1383">
        <f t="shared" si="1312"/>
        <v>0</v>
      </c>
      <c r="T667" s="1383">
        <f t="shared" ref="T667:X667" si="1313">$AE667*T$27</f>
        <v>0</v>
      </c>
      <c r="U667" s="1383">
        <f t="shared" si="1313"/>
        <v>0</v>
      </c>
      <c r="V667" s="1383">
        <f t="shared" si="1313"/>
        <v>0</v>
      </c>
      <c r="W667" s="1383">
        <f t="shared" si="1313"/>
        <v>0</v>
      </c>
      <c r="X667" s="1383">
        <f t="shared" si="1313"/>
        <v>0</v>
      </c>
      <c r="Y667" s="1383">
        <f t="shared" si="1047"/>
        <v>0</v>
      </c>
      <c r="Z667" s="1383">
        <f t="shared" si="1048"/>
        <v>0</v>
      </c>
      <c r="AA667" s="1383">
        <f t="shared" si="1049"/>
        <v>0</v>
      </c>
      <c r="AB667" s="1383">
        <f t="shared" si="1050"/>
        <v>0</v>
      </c>
      <c r="AC667" s="5">
        <f t="shared" si="1051"/>
        <v>274</v>
      </c>
      <c r="AD667" s="1383">
        <f t="shared" si="1052"/>
        <v>0</v>
      </c>
      <c r="AE667" s="1383">
        <f t="shared" si="1053"/>
        <v>0</v>
      </c>
      <c r="AF667" s="1305" t="e">
        <f t="shared" si="1054"/>
        <v>#DIV/0!</v>
      </c>
      <c r="AG667" s="1305" t="e">
        <f t="shared" si="1055"/>
        <v>#DIV/0!</v>
      </c>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row>
    <row r="668" spans="1:57" ht="14.25" customHeight="1">
      <c r="A668" s="1376">
        <v>44471</v>
      </c>
      <c r="B668" s="1301"/>
      <c r="C668" s="1302"/>
      <c r="D668" s="1376">
        <v>44106</v>
      </c>
      <c r="E668" s="1357"/>
      <c r="F668" s="5"/>
      <c r="G668" s="5"/>
      <c r="H668" s="1302"/>
      <c r="I668" s="1303"/>
      <c r="J668" s="1301"/>
      <c r="K668" s="1376"/>
      <c r="L668" s="1302"/>
      <c r="M668" s="1382">
        <f t="shared" si="1044"/>
        <v>44472</v>
      </c>
      <c r="N668" s="1354">
        <f t="shared" si="1041"/>
        <v>0</v>
      </c>
      <c r="O668" s="1383">
        <f t="shared" ref="O668:S668" si="1314">$AD668*O$27</f>
        <v>0</v>
      </c>
      <c r="P668" s="1383">
        <f t="shared" si="1314"/>
        <v>0</v>
      </c>
      <c r="Q668" s="1383">
        <f t="shared" si="1314"/>
        <v>0</v>
      </c>
      <c r="R668" s="1383">
        <f t="shared" si="1314"/>
        <v>0</v>
      </c>
      <c r="S668" s="1383">
        <f t="shared" si="1314"/>
        <v>0</v>
      </c>
      <c r="T668" s="1383">
        <f t="shared" ref="T668:X668" si="1315">$AE668*T$27</f>
        <v>0</v>
      </c>
      <c r="U668" s="1383">
        <f t="shared" si="1315"/>
        <v>0</v>
      </c>
      <c r="V668" s="1383">
        <f t="shared" si="1315"/>
        <v>0</v>
      </c>
      <c r="W668" s="1383">
        <f t="shared" si="1315"/>
        <v>0</v>
      </c>
      <c r="X668" s="1383">
        <f t="shared" si="1315"/>
        <v>0</v>
      </c>
      <c r="Y668" s="1383">
        <f t="shared" si="1047"/>
        <v>0</v>
      </c>
      <c r="Z668" s="1383">
        <f t="shared" si="1048"/>
        <v>0</v>
      </c>
      <c r="AA668" s="1383">
        <f t="shared" si="1049"/>
        <v>0</v>
      </c>
      <c r="AB668" s="1383">
        <f t="shared" si="1050"/>
        <v>0</v>
      </c>
      <c r="AC668" s="5">
        <f t="shared" si="1051"/>
        <v>275</v>
      </c>
      <c r="AD668" s="1383">
        <f t="shared" si="1052"/>
        <v>0</v>
      </c>
      <c r="AE668" s="1383">
        <f t="shared" si="1053"/>
        <v>0</v>
      </c>
      <c r="AF668" s="1305" t="e">
        <f t="shared" si="1054"/>
        <v>#DIV/0!</v>
      </c>
      <c r="AG668" s="1305" t="e">
        <f t="shared" si="1055"/>
        <v>#DIV/0!</v>
      </c>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row>
    <row r="669" spans="1:57" ht="14.25" customHeight="1">
      <c r="A669" s="1376">
        <v>44472</v>
      </c>
      <c r="B669" s="1301"/>
      <c r="C669" s="1302"/>
      <c r="D669" s="1376">
        <v>44107</v>
      </c>
      <c r="E669" s="1357"/>
      <c r="F669" s="5"/>
      <c r="G669" s="5"/>
      <c r="H669" s="1302"/>
      <c r="I669" s="1303"/>
      <c r="J669" s="1301"/>
      <c r="K669" s="1376"/>
      <c r="L669" s="1302"/>
      <c r="M669" s="1382">
        <f t="shared" si="1044"/>
        <v>44473</v>
      </c>
      <c r="N669" s="1354">
        <f t="shared" si="1041"/>
        <v>0</v>
      </c>
      <c r="O669" s="1383">
        <f t="shared" ref="O669:S669" si="1316">$AD669*O$27</f>
        <v>0</v>
      </c>
      <c r="P669" s="1383">
        <f t="shared" si="1316"/>
        <v>0</v>
      </c>
      <c r="Q669" s="1383">
        <f t="shared" si="1316"/>
        <v>0</v>
      </c>
      <c r="R669" s="1383">
        <f t="shared" si="1316"/>
        <v>0</v>
      </c>
      <c r="S669" s="1383">
        <f t="shared" si="1316"/>
        <v>0</v>
      </c>
      <c r="T669" s="1383">
        <f t="shared" ref="T669:X669" si="1317">$AE669*T$27</f>
        <v>0</v>
      </c>
      <c r="U669" s="1383">
        <f t="shared" si="1317"/>
        <v>0</v>
      </c>
      <c r="V669" s="1383">
        <f t="shared" si="1317"/>
        <v>0</v>
      </c>
      <c r="W669" s="1383">
        <f t="shared" si="1317"/>
        <v>0</v>
      </c>
      <c r="X669" s="1383">
        <f t="shared" si="1317"/>
        <v>0</v>
      </c>
      <c r="Y669" s="1383">
        <f t="shared" si="1047"/>
        <v>0</v>
      </c>
      <c r="Z669" s="1383">
        <f t="shared" si="1048"/>
        <v>0</v>
      </c>
      <c r="AA669" s="1383">
        <f t="shared" si="1049"/>
        <v>0</v>
      </c>
      <c r="AB669" s="1383">
        <f t="shared" si="1050"/>
        <v>0</v>
      </c>
      <c r="AC669" s="5">
        <f t="shared" si="1051"/>
        <v>276</v>
      </c>
      <c r="AD669" s="1383">
        <f t="shared" si="1052"/>
        <v>0</v>
      </c>
      <c r="AE669" s="1383">
        <f t="shared" si="1053"/>
        <v>0</v>
      </c>
      <c r="AF669" s="1305" t="e">
        <f t="shared" si="1054"/>
        <v>#DIV/0!</v>
      </c>
      <c r="AG669" s="1305" t="e">
        <f t="shared" si="1055"/>
        <v>#DIV/0!</v>
      </c>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row>
    <row r="670" spans="1:57" ht="14.25" customHeight="1">
      <c r="A670" s="1376">
        <v>44473</v>
      </c>
      <c r="B670" s="1301"/>
      <c r="C670" s="1302"/>
      <c r="D670" s="1376">
        <v>44108</v>
      </c>
      <c r="E670" s="1357"/>
      <c r="F670" s="5"/>
      <c r="G670" s="5"/>
      <c r="H670" s="1302"/>
      <c r="I670" s="1303"/>
      <c r="J670" s="1301"/>
      <c r="K670" s="1376"/>
      <c r="L670" s="1302"/>
      <c r="M670" s="1382">
        <f t="shared" si="1044"/>
        <v>44474</v>
      </c>
      <c r="N670" s="1354">
        <f t="shared" si="1041"/>
        <v>0</v>
      </c>
      <c r="O670" s="1383">
        <f t="shared" ref="O670:S670" si="1318">$AD670*O$27</f>
        <v>0</v>
      </c>
      <c r="P670" s="1383">
        <f t="shared" si="1318"/>
        <v>0</v>
      </c>
      <c r="Q670" s="1383">
        <f t="shared" si="1318"/>
        <v>0</v>
      </c>
      <c r="R670" s="1383">
        <f t="shared" si="1318"/>
        <v>0</v>
      </c>
      <c r="S670" s="1383">
        <f t="shared" si="1318"/>
        <v>0</v>
      </c>
      <c r="T670" s="1383">
        <f t="shared" ref="T670:X670" si="1319">$AE670*T$27</f>
        <v>0</v>
      </c>
      <c r="U670" s="1383">
        <f t="shared" si="1319"/>
        <v>0</v>
      </c>
      <c r="V670" s="1383">
        <f t="shared" si="1319"/>
        <v>0</v>
      </c>
      <c r="W670" s="1383">
        <f t="shared" si="1319"/>
        <v>0</v>
      </c>
      <c r="X670" s="1383">
        <f t="shared" si="1319"/>
        <v>0</v>
      </c>
      <c r="Y670" s="1383">
        <f t="shared" si="1047"/>
        <v>0</v>
      </c>
      <c r="Z670" s="1383">
        <f t="shared" si="1048"/>
        <v>0</v>
      </c>
      <c r="AA670" s="1383">
        <f t="shared" si="1049"/>
        <v>0</v>
      </c>
      <c r="AB670" s="1383">
        <f t="shared" si="1050"/>
        <v>0</v>
      </c>
      <c r="AC670" s="5">
        <f t="shared" si="1051"/>
        <v>277</v>
      </c>
      <c r="AD670" s="1383">
        <f t="shared" si="1052"/>
        <v>0</v>
      </c>
      <c r="AE670" s="1383">
        <f t="shared" si="1053"/>
        <v>0</v>
      </c>
      <c r="AF670" s="1305" t="e">
        <f t="shared" si="1054"/>
        <v>#DIV/0!</v>
      </c>
      <c r="AG670" s="1305" t="e">
        <f t="shared" si="1055"/>
        <v>#DIV/0!</v>
      </c>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row>
    <row r="671" spans="1:57" ht="14.25" customHeight="1">
      <c r="A671" s="1376">
        <v>44474</v>
      </c>
      <c r="B671" s="1301"/>
      <c r="C671" s="1302"/>
      <c r="D671" s="1376">
        <v>44109</v>
      </c>
      <c r="E671" s="1357"/>
      <c r="F671" s="5"/>
      <c r="G671" s="5"/>
      <c r="H671" s="1302"/>
      <c r="I671" s="1303"/>
      <c r="J671" s="1301"/>
      <c r="K671" s="1376"/>
      <c r="L671" s="1302"/>
      <c r="M671" s="1382">
        <f t="shared" si="1044"/>
        <v>44475</v>
      </c>
      <c r="N671" s="1354">
        <f t="shared" si="1041"/>
        <v>0</v>
      </c>
      <c r="O671" s="1383">
        <f t="shared" ref="O671:S671" si="1320">$AD671*O$27</f>
        <v>0</v>
      </c>
      <c r="P671" s="1383">
        <f t="shared" si="1320"/>
        <v>0</v>
      </c>
      <c r="Q671" s="1383">
        <f t="shared" si="1320"/>
        <v>0</v>
      </c>
      <c r="R671" s="1383">
        <f t="shared" si="1320"/>
        <v>0</v>
      </c>
      <c r="S671" s="1383">
        <f t="shared" si="1320"/>
        <v>0</v>
      </c>
      <c r="T671" s="1383">
        <f t="shared" ref="T671:X671" si="1321">$AE671*T$27</f>
        <v>0</v>
      </c>
      <c r="U671" s="1383">
        <f t="shared" si="1321"/>
        <v>0</v>
      </c>
      <c r="V671" s="1383">
        <f t="shared" si="1321"/>
        <v>0</v>
      </c>
      <c r="W671" s="1383">
        <f t="shared" si="1321"/>
        <v>0</v>
      </c>
      <c r="X671" s="1383">
        <f t="shared" si="1321"/>
        <v>0</v>
      </c>
      <c r="Y671" s="1383">
        <f t="shared" si="1047"/>
        <v>0</v>
      </c>
      <c r="Z671" s="1383">
        <f t="shared" si="1048"/>
        <v>0</v>
      </c>
      <c r="AA671" s="1383">
        <f t="shared" si="1049"/>
        <v>0</v>
      </c>
      <c r="AB671" s="1383">
        <f t="shared" si="1050"/>
        <v>0</v>
      </c>
      <c r="AC671" s="5">
        <f t="shared" si="1051"/>
        <v>278</v>
      </c>
      <c r="AD671" s="1383">
        <f t="shared" si="1052"/>
        <v>0</v>
      </c>
      <c r="AE671" s="1383">
        <f t="shared" si="1053"/>
        <v>0</v>
      </c>
      <c r="AF671" s="1305" t="e">
        <f t="shared" si="1054"/>
        <v>#DIV/0!</v>
      </c>
      <c r="AG671" s="1305" t="e">
        <f t="shared" si="1055"/>
        <v>#DIV/0!</v>
      </c>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row>
    <row r="672" spans="1:57" ht="14.25" customHeight="1">
      <c r="A672" s="1376">
        <v>44475</v>
      </c>
      <c r="B672" s="1301"/>
      <c r="C672" s="1302"/>
      <c r="D672" s="1376">
        <v>44110</v>
      </c>
      <c r="E672" s="1357"/>
      <c r="F672" s="5"/>
      <c r="G672" s="5"/>
      <c r="H672" s="1302"/>
      <c r="I672" s="1303"/>
      <c r="J672" s="1301"/>
      <c r="K672" s="1376"/>
      <c r="L672" s="1302"/>
      <c r="M672" s="1382">
        <f t="shared" si="1044"/>
        <v>44476</v>
      </c>
      <c r="N672" s="1354">
        <f t="shared" si="1041"/>
        <v>0</v>
      </c>
      <c r="O672" s="1383">
        <f t="shared" ref="O672:S672" si="1322">$AD672*O$27</f>
        <v>0</v>
      </c>
      <c r="P672" s="1383">
        <f t="shared" si="1322"/>
        <v>0</v>
      </c>
      <c r="Q672" s="1383">
        <f t="shared" si="1322"/>
        <v>0</v>
      </c>
      <c r="R672" s="1383">
        <f t="shared" si="1322"/>
        <v>0</v>
      </c>
      <c r="S672" s="1383">
        <f t="shared" si="1322"/>
        <v>0</v>
      </c>
      <c r="T672" s="1383">
        <f t="shared" ref="T672:X672" si="1323">$AE672*T$27</f>
        <v>0</v>
      </c>
      <c r="U672" s="1383">
        <f t="shared" si="1323"/>
        <v>0</v>
      </c>
      <c r="V672" s="1383">
        <f t="shared" si="1323"/>
        <v>0</v>
      </c>
      <c r="W672" s="1383">
        <f t="shared" si="1323"/>
        <v>0</v>
      </c>
      <c r="X672" s="1383">
        <f t="shared" si="1323"/>
        <v>0</v>
      </c>
      <c r="Y672" s="1383">
        <f t="shared" si="1047"/>
        <v>0</v>
      </c>
      <c r="Z672" s="1383">
        <f t="shared" si="1048"/>
        <v>0</v>
      </c>
      <c r="AA672" s="1383">
        <f t="shared" si="1049"/>
        <v>0</v>
      </c>
      <c r="AB672" s="1383">
        <f t="shared" si="1050"/>
        <v>0</v>
      </c>
      <c r="AC672" s="5">
        <f t="shared" si="1051"/>
        <v>279</v>
      </c>
      <c r="AD672" s="1383">
        <f t="shared" si="1052"/>
        <v>0</v>
      </c>
      <c r="AE672" s="1383">
        <f t="shared" si="1053"/>
        <v>0</v>
      </c>
      <c r="AF672" s="1305" t="e">
        <f t="shared" si="1054"/>
        <v>#DIV/0!</v>
      </c>
      <c r="AG672" s="1305" t="e">
        <f t="shared" si="1055"/>
        <v>#DIV/0!</v>
      </c>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row>
    <row r="673" spans="1:57" ht="14.25" customHeight="1">
      <c r="A673" s="1376">
        <v>44476</v>
      </c>
      <c r="B673" s="1301"/>
      <c r="C673" s="1302"/>
      <c r="D673" s="1376">
        <v>44111</v>
      </c>
      <c r="E673" s="1357"/>
      <c r="F673" s="5"/>
      <c r="G673" s="5"/>
      <c r="H673" s="1302"/>
      <c r="I673" s="1303"/>
      <c r="J673" s="1301"/>
      <c r="K673" s="1376"/>
      <c r="L673" s="1302"/>
      <c r="M673" s="1382">
        <f t="shared" si="1044"/>
        <v>44477</v>
      </c>
      <c r="N673" s="1354">
        <f t="shared" si="1041"/>
        <v>0</v>
      </c>
      <c r="O673" s="1383">
        <f t="shared" ref="O673:S673" si="1324">$AD673*O$27</f>
        <v>0</v>
      </c>
      <c r="P673" s="1383">
        <f t="shared" si="1324"/>
        <v>0</v>
      </c>
      <c r="Q673" s="1383">
        <f t="shared" si="1324"/>
        <v>0</v>
      </c>
      <c r="R673" s="1383">
        <f t="shared" si="1324"/>
        <v>0</v>
      </c>
      <c r="S673" s="1383">
        <f t="shared" si="1324"/>
        <v>0</v>
      </c>
      <c r="T673" s="1383">
        <f t="shared" ref="T673:X673" si="1325">$AE673*T$27</f>
        <v>0</v>
      </c>
      <c r="U673" s="1383">
        <f t="shared" si="1325"/>
        <v>0</v>
      </c>
      <c r="V673" s="1383">
        <f t="shared" si="1325"/>
        <v>0</v>
      </c>
      <c r="W673" s="1383">
        <f t="shared" si="1325"/>
        <v>0</v>
      </c>
      <c r="X673" s="1383">
        <f t="shared" si="1325"/>
        <v>0</v>
      </c>
      <c r="Y673" s="1383">
        <f t="shared" si="1047"/>
        <v>0</v>
      </c>
      <c r="Z673" s="1383">
        <f t="shared" si="1048"/>
        <v>0</v>
      </c>
      <c r="AA673" s="1383">
        <f t="shared" si="1049"/>
        <v>0</v>
      </c>
      <c r="AB673" s="1383">
        <f t="shared" si="1050"/>
        <v>0</v>
      </c>
      <c r="AC673" s="5">
        <f t="shared" si="1051"/>
        <v>280</v>
      </c>
      <c r="AD673" s="1383">
        <f t="shared" si="1052"/>
        <v>0</v>
      </c>
      <c r="AE673" s="1383">
        <f t="shared" si="1053"/>
        <v>0</v>
      </c>
      <c r="AF673" s="1305" t="e">
        <f t="shared" si="1054"/>
        <v>#DIV/0!</v>
      </c>
      <c r="AG673" s="1305" t="e">
        <f t="shared" si="1055"/>
        <v>#DIV/0!</v>
      </c>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row>
    <row r="674" spans="1:57" ht="14.25" customHeight="1">
      <c r="A674" s="1376">
        <v>44477</v>
      </c>
      <c r="B674" s="1301"/>
      <c r="C674" s="1302"/>
      <c r="D674" s="1376">
        <v>44112</v>
      </c>
      <c r="E674" s="1357"/>
      <c r="F674" s="5"/>
      <c r="G674" s="5"/>
      <c r="H674" s="1302"/>
      <c r="I674" s="1303"/>
      <c r="J674" s="1301"/>
      <c r="K674" s="1376"/>
      <c r="L674" s="1302"/>
      <c r="M674" s="1382">
        <f t="shared" si="1044"/>
        <v>44478</v>
      </c>
      <c r="N674" s="1354">
        <f t="shared" si="1041"/>
        <v>0</v>
      </c>
      <c r="O674" s="1383">
        <f t="shared" ref="O674:S674" si="1326">$AD674*O$27</f>
        <v>0</v>
      </c>
      <c r="P674" s="1383">
        <f t="shared" si="1326"/>
        <v>0</v>
      </c>
      <c r="Q674" s="1383">
        <f t="shared" si="1326"/>
        <v>0</v>
      </c>
      <c r="R674" s="1383">
        <f t="shared" si="1326"/>
        <v>0</v>
      </c>
      <c r="S674" s="1383">
        <f t="shared" si="1326"/>
        <v>0</v>
      </c>
      <c r="T674" s="1383">
        <f t="shared" ref="T674:X674" si="1327">$AE674*T$27</f>
        <v>0</v>
      </c>
      <c r="U674" s="1383">
        <f t="shared" si="1327"/>
        <v>0</v>
      </c>
      <c r="V674" s="1383">
        <f t="shared" si="1327"/>
        <v>0</v>
      </c>
      <c r="W674" s="1383">
        <f t="shared" si="1327"/>
        <v>0</v>
      </c>
      <c r="X674" s="1383">
        <f t="shared" si="1327"/>
        <v>0</v>
      </c>
      <c r="Y674" s="1383">
        <f t="shared" si="1047"/>
        <v>0</v>
      </c>
      <c r="Z674" s="1383">
        <f t="shared" si="1048"/>
        <v>0</v>
      </c>
      <c r="AA674" s="1383">
        <f t="shared" si="1049"/>
        <v>0</v>
      </c>
      <c r="AB674" s="1383">
        <f t="shared" si="1050"/>
        <v>0</v>
      </c>
      <c r="AC674" s="5">
        <f t="shared" si="1051"/>
        <v>281</v>
      </c>
      <c r="AD674" s="1383">
        <f t="shared" si="1052"/>
        <v>0</v>
      </c>
      <c r="AE674" s="1383">
        <f t="shared" si="1053"/>
        <v>0</v>
      </c>
      <c r="AF674" s="1305" t="e">
        <f t="shared" si="1054"/>
        <v>#DIV/0!</v>
      </c>
      <c r="AG674" s="1305" t="e">
        <f t="shared" si="1055"/>
        <v>#DIV/0!</v>
      </c>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row>
    <row r="675" spans="1:57" ht="14.25" customHeight="1">
      <c r="A675" s="1376">
        <v>44478</v>
      </c>
      <c r="B675" s="1301"/>
      <c r="C675" s="1302"/>
      <c r="D675" s="1376">
        <v>44113</v>
      </c>
      <c r="E675" s="1357"/>
      <c r="F675" s="5"/>
      <c r="G675" s="5"/>
      <c r="H675" s="1302"/>
      <c r="I675" s="1303"/>
      <c r="J675" s="1301"/>
      <c r="K675" s="1376"/>
      <c r="L675" s="1302"/>
      <c r="M675" s="1382">
        <f t="shared" si="1044"/>
        <v>44479</v>
      </c>
      <c r="N675" s="1354">
        <f t="shared" si="1041"/>
        <v>0</v>
      </c>
      <c r="O675" s="1383">
        <f t="shared" ref="O675:S675" si="1328">$AD675*O$27</f>
        <v>0</v>
      </c>
      <c r="P675" s="1383">
        <f t="shared" si="1328"/>
        <v>0</v>
      </c>
      <c r="Q675" s="1383">
        <f t="shared" si="1328"/>
        <v>0</v>
      </c>
      <c r="R675" s="1383">
        <f t="shared" si="1328"/>
        <v>0</v>
      </c>
      <c r="S675" s="1383">
        <f t="shared" si="1328"/>
        <v>0</v>
      </c>
      <c r="T675" s="1383">
        <f t="shared" ref="T675:X675" si="1329">$AE675*T$27</f>
        <v>0</v>
      </c>
      <c r="U675" s="1383">
        <f t="shared" si="1329"/>
        <v>0</v>
      </c>
      <c r="V675" s="1383">
        <f t="shared" si="1329"/>
        <v>0</v>
      </c>
      <c r="W675" s="1383">
        <f t="shared" si="1329"/>
        <v>0</v>
      </c>
      <c r="X675" s="1383">
        <f t="shared" si="1329"/>
        <v>0</v>
      </c>
      <c r="Y675" s="1383">
        <f t="shared" si="1047"/>
        <v>0</v>
      </c>
      <c r="Z675" s="1383">
        <f t="shared" si="1048"/>
        <v>0</v>
      </c>
      <c r="AA675" s="1383">
        <f t="shared" si="1049"/>
        <v>0</v>
      </c>
      <c r="AB675" s="1383">
        <f t="shared" si="1050"/>
        <v>0</v>
      </c>
      <c r="AC675" s="5">
        <f t="shared" si="1051"/>
        <v>282</v>
      </c>
      <c r="AD675" s="1383">
        <f t="shared" si="1052"/>
        <v>0</v>
      </c>
      <c r="AE675" s="1383">
        <f t="shared" si="1053"/>
        <v>0</v>
      </c>
      <c r="AF675" s="1305" t="e">
        <f t="shared" si="1054"/>
        <v>#DIV/0!</v>
      </c>
      <c r="AG675" s="1305" t="e">
        <f t="shared" si="1055"/>
        <v>#DIV/0!</v>
      </c>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row>
    <row r="676" spans="1:57" ht="14.25" customHeight="1">
      <c r="A676" s="1376">
        <v>44479</v>
      </c>
      <c r="B676" s="1301"/>
      <c r="C676" s="1302"/>
      <c r="D676" s="1376">
        <v>44114</v>
      </c>
      <c r="E676" s="1357"/>
      <c r="F676" s="5"/>
      <c r="G676" s="5"/>
      <c r="H676" s="1302"/>
      <c r="I676" s="1303"/>
      <c r="J676" s="1301"/>
      <c r="K676" s="1376"/>
      <c r="L676" s="1302"/>
      <c r="M676" s="1382">
        <f t="shared" si="1044"/>
        <v>44480</v>
      </c>
      <c r="N676" s="1354">
        <f t="shared" si="1041"/>
        <v>0</v>
      </c>
      <c r="O676" s="1383">
        <f t="shared" ref="O676:S676" si="1330">$AD676*O$27</f>
        <v>0</v>
      </c>
      <c r="P676" s="1383">
        <f t="shared" si="1330"/>
        <v>0</v>
      </c>
      <c r="Q676" s="1383">
        <f t="shared" si="1330"/>
        <v>0</v>
      </c>
      <c r="R676" s="1383">
        <f t="shared" si="1330"/>
        <v>0</v>
      </c>
      <c r="S676" s="1383">
        <f t="shared" si="1330"/>
        <v>0</v>
      </c>
      <c r="T676" s="1383">
        <f t="shared" ref="T676:X676" si="1331">$AE676*T$27</f>
        <v>0</v>
      </c>
      <c r="U676" s="1383">
        <f t="shared" si="1331"/>
        <v>0</v>
      </c>
      <c r="V676" s="1383">
        <f t="shared" si="1331"/>
        <v>0</v>
      </c>
      <c r="W676" s="1383">
        <f t="shared" si="1331"/>
        <v>0</v>
      </c>
      <c r="X676" s="1383">
        <f t="shared" si="1331"/>
        <v>0</v>
      </c>
      <c r="Y676" s="1383">
        <f t="shared" si="1047"/>
        <v>0</v>
      </c>
      <c r="Z676" s="1383">
        <f t="shared" si="1048"/>
        <v>0</v>
      </c>
      <c r="AA676" s="1383">
        <f t="shared" si="1049"/>
        <v>0</v>
      </c>
      <c r="AB676" s="1383">
        <f t="shared" si="1050"/>
        <v>0</v>
      </c>
      <c r="AC676" s="5">
        <f t="shared" si="1051"/>
        <v>283</v>
      </c>
      <c r="AD676" s="1383">
        <f t="shared" si="1052"/>
        <v>0</v>
      </c>
      <c r="AE676" s="1383">
        <f t="shared" si="1053"/>
        <v>0</v>
      </c>
      <c r="AF676" s="1305" t="e">
        <f t="shared" si="1054"/>
        <v>#DIV/0!</v>
      </c>
      <c r="AG676" s="1305" t="e">
        <f t="shared" si="1055"/>
        <v>#DIV/0!</v>
      </c>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row>
    <row r="677" spans="1:57" ht="14.25" customHeight="1">
      <c r="A677" s="1376">
        <v>44480</v>
      </c>
      <c r="B677" s="1301"/>
      <c r="C677" s="1302"/>
      <c r="D677" s="1376">
        <v>44115</v>
      </c>
      <c r="E677" s="1357"/>
      <c r="F677" s="5"/>
      <c r="G677" s="5"/>
      <c r="H677" s="1302"/>
      <c r="I677" s="1303"/>
      <c r="J677" s="1301"/>
      <c r="K677" s="1376"/>
      <c r="L677" s="1302"/>
      <c r="M677" s="1382">
        <f t="shared" si="1044"/>
        <v>44481</v>
      </c>
      <c r="N677" s="1354">
        <f t="shared" si="1041"/>
        <v>0</v>
      </c>
      <c r="O677" s="1383">
        <f t="shared" ref="O677:S677" si="1332">$AD677*O$27</f>
        <v>0</v>
      </c>
      <c r="P677" s="1383">
        <f t="shared" si="1332"/>
        <v>0</v>
      </c>
      <c r="Q677" s="1383">
        <f t="shared" si="1332"/>
        <v>0</v>
      </c>
      <c r="R677" s="1383">
        <f t="shared" si="1332"/>
        <v>0</v>
      </c>
      <c r="S677" s="1383">
        <f t="shared" si="1332"/>
        <v>0</v>
      </c>
      <c r="T677" s="1383">
        <f t="shared" ref="T677:X677" si="1333">$AE677*T$27</f>
        <v>0</v>
      </c>
      <c r="U677" s="1383">
        <f t="shared" si="1333"/>
        <v>0</v>
      </c>
      <c r="V677" s="1383">
        <f t="shared" si="1333"/>
        <v>0</v>
      </c>
      <c r="W677" s="1383">
        <f t="shared" si="1333"/>
        <v>0</v>
      </c>
      <c r="X677" s="1383">
        <f t="shared" si="1333"/>
        <v>0</v>
      </c>
      <c r="Y677" s="1383">
        <f t="shared" si="1047"/>
        <v>0</v>
      </c>
      <c r="Z677" s="1383">
        <f t="shared" si="1048"/>
        <v>0</v>
      </c>
      <c r="AA677" s="1383">
        <f t="shared" si="1049"/>
        <v>0</v>
      </c>
      <c r="AB677" s="1383">
        <f t="shared" si="1050"/>
        <v>0</v>
      </c>
      <c r="AC677" s="5">
        <f t="shared" si="1051"/>
        <v>284</v>
      </c>
      <c r="AD677" s="1383">
        <f t="shared" si="1052"/>
        <v>0</v>
      </c>
      <c r="AE677" s="1383">
        <f t="shared" si="1053"/>
        <v>0</v>
      </c>
      <c r="AF677" s="1305" t="e">
        <f t="shared" si="1054"/>
        <v>#DIV/0!</v>
      </c>
      <c r="AG677" s="1305" t="e">
        <f t="shared" si="1055"/>
        <v>#DIV/0!</v>
      </c>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row>
    <row r="678" spans="1:57" ht="14.25" customHeight="1">
      <c r="A678" s="1376">
        <v>44481</v>
      </c>
      <c r="B678" s="1301"/>
      <c r="C678" s="1302"/>
      <c r="D678" s="1376">
        <v>44116</v>
      </c>
      <c r="E678" s="1357"/>
      <c r="F678" s="5"/>
      <c r="G678" s="5"/>
      <c r="H678" s="1302"/>
      <c r="I678" s="1303"/>
      <c r="J678" s="1301"/>
      <c r="K678" s="1376"/>
      <c r="L678" s="1302"/>
      <c r="M678" s="1382">
        <f t="shared" si="1044"/>
        <v>44482</v>
      </c>
      <c r="N678" s="1354">
        <f t="shared" si="1041"/>
        <v>0</v>
      </c>
      <c r="O678" s="1383">
        <f t="shared" ref="O678:S678" si="1334">$AD678*O$27</f>
        <v>0</v>
      </c>
      <c r="P678" s="1383">
        <f t="shared" si="1334"/>
        <v>0</v>
      </c>
      <c r="Q678" s="1383">
        <f t="shared" si="1334"/>
        <v>0</v>
      </c>
      <c r="R678" s="1383">
        <f t="shared" si="1334"/>
        <v>0</v>
      </c>
      <c r="S678" s="1383">
        <f t="shared" si="1334"/>
        <v>0</v>
      </c>
      <c r="T678" s="1383">
        <f t="shared" ref="T678:X678" si="1335">$AE678*T$27</f>
        <v>0</v>
      </c>
      <c r="U678" s="1383">
        <f t="shared" si="1335"/>
        <v>0</v>
      </c>
      <c r="V678" s="1383">
        <f t="shared" si="1335"/>
        <v>0</v>
      </c>
      <c r="W678" s="1383">
        <f t="shared" si="1335"/>
        <v>0</v>
      </c>
      <c r="X678" s="1383">
        <f t="shared" si="1335"/>
        <v>0</v>
      </c>
      <c r="Y678" s="1383">
        <f t="shared" si="1047"/>
        <v>0</v>
      </c>
      <c r="Z678" s="1383">
        <f t="shared" si="1048"/>
        <v>0</v>
      </c>
      <c r="AA678" s="1383">
        <f t="shared" si="1049"/>
        <v>0</v>
      </c>
      <c r="AB678" s="1383">
        <f t="shared" si="1050"/>
        <v>0</v>
      </c>
      <c r="AC678" s="5">
        <f t="shared" si="1051"/>
        <v>285</v>
      </c>
      <c r="AD678" s="1383">
        <f t="shared" si="1052"/>
        <v>0</v>
      </c>
      <c r="AE678" s="1383">
        <f t="shared" si="1053"/>
        <v>0</v>
      </c>
      <c r="AF678" s="1305" t="e">
        <f t="shared" si="1054"/>
        <v>#DIV/0!</v>
      </c>
      <c r="AG678" s="1305" t="e">
        <f t="shared" si="1055"/>
        <v>#DIV/0!</v>
      </c>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row>
    <row r="679" spans="1:57" ht="14.25" customHeight="1">
      <c r="A679" s="1376">
        <v>44482</v>
      </c>
      <c r="B679" s="1301"/>
      <c r="C679" s="1302"/>
      <c r="D679" s="1376">
        <v>44117</v>
      </c>
      <c r="E679" s="1357"/>
      <c r="F679" s="5"/>
      <c r="G679" s="5"/>
      <c r="H679" s="1302"/>
      <c r="I679" s="1303"/>
      <c r="J679" s="1301"/>
      <c r="K679" s="1376"/>
      <c r="L679" s="1302"/>
      <c r="M679" s="1382">
        <f t="shared" si="1044"/>
        <v>44483</v>
      </c>
      <c r="N679" s="1354">
        <f t="shared" si="1041"/>
        <v>0</v>
      </c>
      <c r="O679" s="1383">
        <f t="shared" ref="O679:S679" si="1336">$AD679*O$27</f>
        <v>0</v>
      </c>
      <c r="P679" s="1383">
        <f t="shared" si="1336"/>
        <v>0</v>
      </c>
      <c r="Q679" s="1383">
        <f t="shared" si="1336"/>
        <v>0</v>
      </c>
      <c r="R679" s="1383">
        <f t="shared" si="1336"/>
        <v>0</v>
      </c>
      <c r="S679" s="1383">
        <f t="shared" si="1336"/>
        <v>0</v>
      </c>
      <c r="T679" s="1383">
        <f t="shared" ref="T679:X679" si="1337">$AE679*T$27</f>
        <v>0</v>
      </c>
      <c r="U679" s="1383">
        <f t="shared" si="1337"/>
        <v>0</v>
      </c>
      <c r="V679" s="1383">
        <f t="shared" si="1337"/>
        <v>0</v>
      </c>
      <c r="W679" s="1383">
        <f t="shared" si="1337"/>
        <v>0</v>
      </c>
      <c r="X679" s="1383">
        <f t="shared" si="1337"/>
        <v>0</v>
      </c>
      <c r="Y679" s="1383">
        <f t="shared" si="1047"/>
        <v>0</v>
      </c>
      <c r="Z679" s="1383">
        <f t="shared" si="1048"/>
        <v>0</v>
      </c>
      <c r="AA679" s="1383">
        <f t="shared" si="1049"/>
        <v>0</v>
      </c>
      <c r="AB679" s="1383">
        <f t="shared" si="1050"/>
        <v>0</v>
      </c>
      <c r="AC679" s="5">
        <f t="shared" si="1051"/>
        <v>286</v>
      </c>
      <c r="AD679" s="1383">
        <f t="shared" si="1052"/>
        <v>0</v>
      </c>
      <c r="AE679" s="1383">
        <f t="shared" si="1053"/>
        <v>0</v>
      </c>
      <c r="AF679" s="1305" t="e">
        <f t="shared" si="1054"/>
        <v>#DIV/0!</v>
      </c>
      <c r="AG679" s="1305" t="e">
        <f t="shared" si="1055"/>
        <v>#DIV/0!</v>
      </c>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row>
    <row r="680" spans="1:57" ht="14.25" customHeight="1">
      <c r="A680" s="1376">
        <v>44483</v>
      </c>
      <c r="B680" s="1301"/>
      <c r="C680" s="1302"/>
      <c r="D680" s="1376">
        <v>44118</v>
      </c>
      <c r="E680" s="1357"/>
      <c r="F680" s="5"/>
      <c r="G680" s="5"/>
      <c r="H680" s="1302"/>
      <c r="I680" s="1303"/>
      <c r="J680" s="1301"/>
      <c r="K680" s="1376"/>
      <c r="L680" s="1302"/>
      <c r="M680" s="1382">
        <f t="shared" si="1044"/>
        <v>44484</v>
      </c>
      <c r="N680" s="1354">
        <f t="shared" si="1041"/>
        <v>0</v>
      </c>
      <c r="O680" s="1383">
        <f t="shared" ref="O680:S680" si="1338">$AD680*O$27</f>
        <v>0</v>
      </c>
      <c r="P680" s="1383">
        <f t="shared" si="1338"/>
        <v>0</v>
      </c>
      <c r="Q680" s="1383">
        <f t="shared" si="1338"/>
        <v>0</v>
      </c>
      <c r="R680" s="1383">
        <f t="shared" si="1338"/>
        <v>0</v>
      </c>
      <c r="S680" s="1383">
        <f t="shared" si="1338"/>
        <v>0</v>
      </c>
      <c r="T680" s="1383">
        <f t="shared" ref="T680:X680" si="1339">$AE680*T$27</f>
        <v>0</v>
      </c>
      <c r="U680" s="1383">
        <f t="shared" si="1339"/>
        <v>0</v>
      </c>
      <c r="V680" s="1383">
        <f t="shared" si="1339"/>
        <v>0</v>
      </c>
      <c r="W680" s="1383">
        <f t="shared" si="1339"/>
        <v>0</v>
      </c>
      <c r="X680" s="1383">
        <f t="shared" si="1339"/>
        <v>0</v>
      </c>
      <c r="Y680" s="1383">
        <f t="shared" si="1047"/>
        <v>0</v>
      </c>
      <c r="Z680" s="1383">
        <f t="shared" si="1048"/>
        <v>0</v>
      </c>
      <c r="AA680" s="1383">
        <f t="shared" si="1049"/>
        <v>0</v>
      </c>
      <c r="AB680" s="1383">
        <f t="shared" si="1050"/>
        <v>0</v>
      </c>
      <c r="AC680" s="5">
        <f t="shared" si="1051"/>
        <v>287</v>
      </c>
      <c r="AD680" s="1383">
        <f t="shared" si="1052"/>
        <v>0</v>
      </c>
      <c r="AE680" s="1383">
        <f t="shared" si="1053"/>
        <v>0</v>
      </c>
      <c r="AF680" s="1305" t="e">
        <f t="shared" si="1054"/>
        <v>#DIV/0!</v>
      </c>
      <c r="AG680" s="1305" t="e">
        <f t="shared" si="1055"/>
        <v>#DIV/0!</v>
      </c>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row>
    <row r="681" spans="1:57" ht="14.25" customHeight="1">
      <c r="A681" s="1376">
        <v>44484</v>
      </c>
      <c r="B681" s="1301"/>
      <c r="C681" s="1302"/>
      <c r="D681" s="1376">
        <v>44119</v>
      </c>
      <c r="E681" s="1357"/>
      <c r="F681" s="5"/>
      <c r="G681" s="5"/>
      <c r="H681" s="1302"/>
      <c r="I681" s="1303"/>
      <c r="J681" s="1301"/>
      <c r="K681" s="1376"/>
      <c r="L681" s="1302"/>
      <c r="M681" s="1382">
        <f t="shared" si="1044"/>
        <v>44485</v>
      </c>
      <c r="N681" s="1354">
        <f t="shared" si="1041"/>
        <v>0</v>
      </c>
      <c r="O681" s="1383">
        <f t="shared" ref="O681:S681" si="1340">$AD681*O$27</f>
        <v>0</v>
      </c>
      <c r="P681" s="1383">
        <f t="shared" si="1340"/>
        <v>0</v>
      </c>
      <c r="Q681" s="1383">
        <f t="shared" si="1340"/>
        <v>0</v>
      </c>
      <c r="R681" s="1383">
        <f t="shared" si="1340"/>
        <v>0</v>
      </c>
      <c r="S681" s="1383">
        <f t="shared" si="1340"/>
        <v>0</v>
      </c>
      <c r="T681" s="1383">
        <f t="shared" ref="T681:X681" si="1341">$AE681*T$27</f>
        <v>0</v>
      </c>
      <c r="U681" s="1383">
        <f t="shared" si="1341"/>
        <v>0</v>
      </c>
      <c r="V681" s="1383">
        <f t="shared" si="1341"/>
        <v>0</v>
      </c>
      <c r="W681" s="1383">
        <f t="shared" si="1341"/>
        <v>0</v>
      </c>
      <c r="X681" s="1383">
        <f t="shared" si="1341"/>
        <v>0</v>
      </c>
      <c r="Y681" s="1383">
        <f t="shared" si="1047"/>
        <v>0</v>
      </c>
      <c r="Z681" s="1383">
        <f t="shared" si="1048"/>
        <v>0</v>
      </c>
      <c r="AA681" s="1383">
        <f t="shared" si="1049"/>
        <v>0</v>
      </c>
      <c r="AB681" s="1383">
        <f t="shared" si="1050"/>
        <v>0</v>
      </c>
      <c r="AC681" s="5">
        <f t="shared" si="1051"/>
        <v>288</v>
      </c>
      <c r="AD681" s="1383">
        <f t="shared" si="1052"/>
        <v>0</v>
      </c>
      <c r="AE681" s="1383">
        <f t="shared" si="1053"/>
        <v>0</v>
      </c>
      <c r="AF681" s="1305" t="e">
        <f t="shared" si="1054"/>
        <v>#DIV/0!</v>
      </c>
      <c r="AG681" s="1305" t="e">
        <f t="shared" si="1055"/>
        <v>#DIV/0!</v>
      </c>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row>
    <row r="682" spans="1:57" ht="14.25" customHeight="1">
      <c r="A682" s="1376">
        <v>44485</v>
      </c>
      <c r="B682" s="1301"/>
      <c r="C682" s="1302"/>
      <c r="D682" s="1376">
        <v>44120</v>
      </c>
      <c r="E682" s="1357"/>
      <c r="F682" s="5"/>
      <c r="G682" s="5"/>
      <c r="H682" s="1302"/>
      <c r="I682" s="1303"/>
      <c r="J682" s="1301"/>
      <c r="K682" s="1376"/>
      <c r="L682" s="1302"/>
      <c r="M682" s="1382">
        <f t="shared" si="1044"/>
        <v>44486</v>
      </c>
      <c r="N682" s="1354">
        <f t="shared" si="1041"/>
        <v>0</v>
      </c>
      <c r="O682" s="1383">
        <f t="shared" ref="O682:S682" si="1342">$AD682*O$27</f>
        <v>0</v>
      </c>
      <c r="P682" s="1383">
        <f t="shared" si="1342"/>
        <v>0</v>
      </c>
      <c r="Q682" s="1383">
        <f t="shared" si="1342"/>
        <v>0</v>
      </c>
      <c r="R682" s="1383">
        <f t="shared" si="1342"/>
        <v>0</v>
      </c>
      <c r="S682" s="1383">
        <f t="shared" si="1342"/>
        <v>0</v>
      </c>
      <c r="T682" s="1383">
        <f t="shared" ref="T682:X682" si="1343">$AE682*T$27</f>
        <v>0</v>
      </c>
      <c r="U682" s="1383">
        <f t="shared" si="1343"/>
        <v>0</v>
      </c>
      <c r="V682" s="1383">
        <f t="shared" si="1343"/>
        <v>0</v>
      </c>
      <c r="W682" s="1383">
        <f t="shared" si="1343"/>
        <v>0</v>
      </c>
      <c r="X682" s="1383">
        <f t="shared" si="1343"/>
        <v>0</v>
      </c>
      <c r="Y682" s="1383">
        <f t="shared" si="1047"/>
        <v>0</v>
      </c>
      <c r="Z682" s="1383">
        <f t="shared" si="1048"/>
        <v>0</v>
      </c>
      <c r="AA682" s="1383">
        <f t="shared" si="1049"/>
        <v>0</v>
      </c>
      <c r="AB682" s="1383">
        <f t="shared" si="1050"/>
        <v>0</v>
      </c>
      <c r="AC682" s="5">
        <f t="shared" si="1051"/>
        <v>289</v>
      </c>
      <c r="AD682" s="1383">
        <f t="shared" si="1052"/>
        <v>0</v>
      </c>
      <c r="AE682" s="1383">
        <f t="shared" si="1053"/>
        <v>0</v>
      </c>
      <c r="AF682" s="1305" t="e">
        <f t="shared" si="1054"/>
        <v>#DIV/0!</v>
      </c>
      <c r="AG682" s="1305" t="e">
        <f t="shared" si="1055"/>
        <v>#DIV/0!</v>
      </c>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row>
    <row r="683" spans="1:57" ht="14.25" customHeight="1">
      <c r="A683" s="1376">
        <v>44486</v>
      </c>
      <c r="B683" s="1301"/>
      <c r="C683" s="1302"/>
      <c r="D683" s="1376">
        <v>44121</v>
      </c>
      <c r="E683" s="1357"/>
      <c r="F683" s="5"/>
      <c r="G683" s="5"/>
      <c r="H683" s="1302"/>
      <c r="I683" s="1303"/>
      <c r="J683" s="1301"/>
      <c r="K683" s="1376"/>
      <c r="L683" s="1302"/>
      <c r="M683" s="1382">
        <f t="shared" si="1044"/>
        <v>44487</v>
      </c>
      <c r="N683" s="1354">
        <f t="shared" si="1041"/>
        <v>0</v>
      </c>
      <c r="O683" s="1383">
        <f t="shared" ref="O683:S683" si="1344">$AD683*O$27</f>
        <v>0</v>
      </c>
      <c r="P683" s="1383">
        <f t="shared" si="1344"/>
        <v>0</v>
      </c>
      <c r="Q683" s="1383">
        <f t="shared" si="1344"/>
        <v>0</v>
      </c>
      <c r="R683" s="1383">
        <f t="shared" si="1344"/>
        <v>0</v>
      </c>
      <c r="S683" s="1383">
        <f t="shared" si="1344"/>
        <v>0</v>
      </c>
      <c r="T683" s="1383">
        <f t="shared" ref="T683:X683" si="1345">$AE683*T$27</f>
        <v>0</v>
      </c>
      <c r="U683" s="1383">
        <f t="shared" si="1345"/>
        <v>0</v>
      </c>
      <c r="V683" s="1383">
        <f t="shared" si="1345"/>
        <v>0</v>
      </c>
      <c r="W683" s="1383">
        <f t="shared" si="1345"/>
        <v>0</v>
      </c>
      <c r="X683" s="1383">
        <f t="shared" si="1345"/>
        <v>0</v>
      </c>
      <c r="Y683" s="1383">
        <f t="shared" si="1047"/>
        <v>0</v>
      </c>
      <c r="Z683" s="1383">
        <f t="shared" si="1048"/>
        <v>0</v>
      </c>
      <c r="AA683" s="1383">
        <f t="shared" si="1049"/>
        <v>0</v>
      </c>
      <c r="AB683" s="1383">
        <f t="shared" si="1050"/>
        <v>0</v>
      </c>
      <c r="AC683" s="5">
        <f t="shared" si="1051"/>
        <v>290</v>
      </c>
      <c r="AD683" s="1383">
        <f t="shared" si="1052"/>
        <v>0</v>
      </c>
      <c r="AE683" s="1383">
        <f t="shared" si="1053"/>
        <v>0</v>
      </c>
      <c r="AF683" s="1305" t="e">
        <f t="shared" si="1054"/>
        <v>#DIV/0!</v>
      </c>
      <c r="AG683" s="1305" t="e">
        <f t="shared" si="1055"/>
        <v>#DIV/0!</v>
      </c>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row>
    <row r="684" spans="1:57" ht="14.25" customHeight="1">
      <c r="A684" s="1376">
        <v>44487</v>
      </c>
      <c r="B684" s="1301"/>
      <c r="C684" s="1302"/>
      <c r="D684" s="1376">
        <v>44122</v>
      </c>
      <c r="E684" s="1357"/>
      <c r="F684" s="5"/>
      <c r="G684" s="5"/>
      <c r="H684" s="1302"/>
      <c r="I684" s="1303"/>
      <c r="J684" s="1301"/>
      <c r="K684" s="1376"/>
      <c r="L684" s="1302"/>
      <c r="M684" s="1382">
        <f t="shared" si="1044"/>
        <v>44488</v>
      </c>
      <c r="N684" s="1354">
        <f t="shared" si="1041"/>
        <v>0</v>
      </c>
      <c r="O684" s="1383">
        <f t="shared" ref="O684:S684" si="1346">$AD684*O$27</f>
        <v>0</v>
      </c>
      <c r="P684" s="1383">
        <f t="shared" si="1346"/>
        <v>0</v>
      </c>
      <c r="Q684" s="1383">
        <f t="shared" si="1346"/>
        <v>0</v>
      </c>
      <c r="R684" s="1383">
        <f t="shared" si="1346"/>
        <v>0</v>
      </c>
      <c r="S684" s="1383">
        <f t="shared" si="1346"/>
        <v>0</v>
      </c>
      <c r="T684" s="1383">
        <f t="shared" ref="T684:X684" si="1347">$AE684*T$27</f>
        <v>0</v>
      </c>
      <c r="U684" s="1383">
        <f t="shared" si="1347"/>
        <v>0</v>
      </c>
      <c r="V684" s="1383">
        <f t="shared" si="1347"/>
        <v>0</v>
      </c>
      <c r="W684" s="1383">
        <f t="shared" si="1347"/>
        <v>0</v>
      </c>
      <c r="X684" s="1383">
        <f t="shared" si="1347"/>
        <v>0</v>
      </c>
      <c r="Y684" s="1383">
        <f t="shared" si="1047"/>
        <v>0</v>
      </c>
      <c r="Z684" s="1383">
        <f t="shared" si="1048"/>
        <v>0</v>
      </c>
      <c r="AA684" s="1383">
        <f t="shared" si="1049"/>
        <v>0</v>
      </c>
      <c r="AB684" s="1383">
        <f t="shared" si="1050"/>
        <v>0</v>
      </c>
      <c r="AC684" s="5">
        <f t="shared" si="1051"/>
        <v>291</v>
      </c>
      <c r="AD684" s="1383">
        <f t="shared" si="1052"/>
        <v>0</v>
      </c>
      <c r="AE684" s="1383">
        <f t="shared" si="1053"/>
        <v>0</v>
      </c>
      <c r="AF684" s="1305" t="e">
        <f t="shared" si="1054"/>
        <v>#DIV/0!</v>
      </c>
      <c r="AG684" s="1305" t="e">
        <f t="shared" si="1055"/>
        <v>#DIV/0!</v>
      </c>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row>
    <row r="685" spans="1:57" ht="14.25" customHeight="1">
      <c r="A685" s="1376">
        <v>44488</v>
      </c>
      <c r="B685" s="1301"/>
      <c r="C685" s="1302"/>
      <c r="D685" s="1376">
        <v>44123</v>
      </c>
      <c r="E685" s="1357"/>
      <c r="F685" s="5"/>
      <c r="G685" s="5"/>
      <c r="H685" s="1302"/>
      <c r="I685" s="1303"/>
      <c r="J685" s="1301"/>
      <c r="K685" s="1376"/>
      <c r="L685" s="1302"/>
      <c r="M685" s="1382">
        <f t="shared" si="1044"/>
        <v>44489</v>
      </c>
      <c r="N685" s="1354">
        <f t="shared" si="1041"/>
        <v>0</v>
      </c>
      <c r="O685" s="1383">
        <f t="shared" ref="O685:S685" si="1348">$AD685*O$27</f>
        <v>0</v>
      </c>
      <c r="P685" s="1383">
        <f t="shared" si="1348"/>
        <v>0</v>
      </c>
      <c r="Q685" s="1383">
        <f t="shared" si="1348"/>
        <v>0</v>
      </c>
      <c r="R685" s="1383">
        <f t="shared" si="1348"/>
        <v>0</v>
      </c>
      <c r="S685" s="1383">
        <f t="shared" si="1348"/>
        <v>0</v>
      </c>
      <c r="T685" s="1383">
        <f t="shared" ref="T685:X685" si="1349">$AE685*T$27</f>
        <v>0</v>
      </c>
      <c r="U685" s="1383">
        <f t="shared" si="1349"/>
        <v>0</v>
      </c>
      <c r="V685" s="1383">
        <f t="shared" si="1349"/>
        <v>0</v>
      </c>
      <c r="W685" s="1383">
        <f t="shared" si="1349"/>
        <v>0</v>
      </c>
      <c r="X685" s="1383">
        <f t="shared" si="1349"/>
        <v>0</v>
      </c>
      <c r="Y685" s="1383">
        <f t="shared" si="1047"/>
        <v>0</v>
      </c>
      <c r="Z685" s="1383">
        <f t="shared" si="1048"/>
        <v>0</v>
      </c>
      <c r="AA685" s="1383">
        <f t="shared" si="1049"/>
        <v>0</v>
      </c>
      <c r="AB685" s="1383">
        <f t="shared" si="1050"/>
        <v>0</v>
      </c>
      <c r="AC685" s="5">
        <f t="shared" si="1051"/>
        <v>292</v>
      </c>
      <c r="AD685" s="1383">
        <f t="shared" si="1052"/>
        <v>0</v>
      </c>
      <c r="AE685" s="1383">
        <f t="shared" si="1053"/>
        <v>0</v>
      </c>
      <c r="AF685" s="1305" t="e">
        <f t="shared" si="1054"/>
        <v>#DIV/0!</v>
      </c>
      <c r="AG685" s="1305" t="e">
        <f t="shared" si="1055"/>
        <v>#DIV/0!</v>
      </c>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row>
    <row r="686" spans="1:57" ht="14.25" customHeight="1">
      <c r="A686" s="1376">
        <v>44489</v>
      </c>
      <c r="B686" s="1301"/>
      <c r="C686" s="1302"/>
      <c r="D686" s="1376">
        <v>44124</v>
      </c>
      <c r="E686" s="1357"/>
      <c r="F686" s="5"/>
      <c r="G686" s="5"/>
      <c r="H686" s="1302"/>
      <c r="I686" s="1303"/>
      <c r="J686" s="1301"/>
      <c r="K686" s="1376"/>
      <c r="L686" s="1302"/>
      <c r="M686" s="1382">
        <f t="shared" si="1044"/>
        <v>44490</v>
      </c>
      <c r="N686" s="1354">
        <f t="shared" si="1041"/>
        <v>0</v>
      </c>
      <c r="O686" s="1383">
        <f t="shared" ref="O686:S686" si="1350">$AD686*O$27</f>
        <v>0</v>
      </c>
      <c r="P686" s="1383">
        <f t="shared" si="1350"/>
        <v>0</v>
      </c>
      <c r="Q686" s="1383">
        <f t="shared" si="1350"/>
        <v>0</v>
      </c>
      <c r="R686" s="1383">
        <f t="shared" si="1350"/>
        <v>0</v>
      </c>
      <c r="S686" s="1383">
        <f t="shared" si="1350"/>
        <v>0</v>
      </c>
      <c r="T686" s="1383">
        <f t="shared" ref="T686:X686" si="1351">$AE686*T$27</f>
        <v>0</v>
      </c>
      <c r="U686" s="1383">
        <f t="shared" si="1351"/>
        <v>0</v>
      </c>
      <c r="V686" s="1383">
        <f t="shared" si="1351"/>
        <v>0</v>
      </c>
      <c r="W686" s="1383">
        <f t="shared" si="1351"/>
        <v>0</v>
      </c>
      <c r="X686" s="1383">
        <f t="shared" si="1351"/>
        <v>0</v>
      </c>
      <c r="Y686" s="1383">
        <f t="shared" si="1047"/>
        <v>0</v>
      </c>
      <c r="Z686" s="1383">
        <f t="shared" si="1048"/>
        <v>0</v>
      </c>
      <c r="AA686" s="1383">
        <f t="shared" si="1049"/>
        <v>0</v>
      </c>
      <c r="AB686" s="1383">
        <f t="shared" si="1050"/>
        <v>0</v>
      </c>
      <c r="AC686" s="5">
        <f t="shared" si="1051"/>
        <v>293</v>
      </c>
      <c r="AD686" s="1383">
        <f t="shared" si="1052"/>
        <v>0</v>
      </c>
      <c r="AE686" s="1383">
        <f t="shared" si="1053"/>
        <v>0</v>
      </c>
      <c r="AF686" s="1305" t="e">
        <f t="shared" si="1054"/>
        <v>#DIV/0!</v>
      </c>
      <c r="AG686" s="1305" t="e">
        <f t="shared" si="1055"/>
        <v>#DIV/0!</v>
      </c>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row>
    <row r="687" spans="1:57" ht="14.25" customHeight="1">
      <c r="A687" s="1376">
        <v>44490</v>
      </c>
      <c r="B687" s="1301"/>
      <c r="C687" s="1302"/>
      <c r="D687" s="1376">
        <v>44125</v>
      </c>
      <c r="E687" s="1357"/>
      <c r="F687" s="5"/>
      <c r="G687" s="5"/>
      <c r="H687" s="1302"/>
      <c r="I687" s="1303"/>
      <c r="J687" s="1301"/>
      <c r="K687" s="1376"/>
      <c r="L687" s="1302"/>
      <c r="M687" s="1382">
        <f t="shared" si="1044"/>
        <v>44491</v>
      </c>
      <c r="N687" s="1354">
        <f t="shared" si="1041"/>
        <v>0</v>
      </c>
      <c r="O687" s="1383">
        <f t="shared" ref="O687:S687" si="1352">$AD687*O$27</f>
        <v>0</v>
      </c>
      <c r="P687" s="1383">
        <f t="shared" si="1352"/>
        <v>0</v>
      </c>
      <c r="Q687" s="1383">
        <f t="shared" si="1352"/>
        <v>0</v>
      </c>
      <c r="R687" s="1383">
        <f t="shared" si="1352"/>
        <v>0</v>
      </c>
      <c r="S687" s="1383">
        <f t="shared" si="1352"/>
        <v>0</v>
      </c>
      <c r="T687" s="1383">
        <f t="shared" ref="T687:X687" si="1353">$AE687*T$27</f>
        <v>0</v>
      </c>
      <c r="U687" s="1383">
        <f t="shared" si="1353"/>
        <v>0</v>
      </c>
      <c r="V687" s="1383">
        <f t="shared" si="1353"/>
        <v>0</v>
      </c>
      <c r="W687" s="1383">
        <f t="shared" si="1353"/>
        <v>0</v>
      </c>
      <c r="X687" s="1383">
        <f t="shared" si="1353"/>
        <v>0</v>
      </c>
      <c r="Y687" s="1383">
        <f t="shared" si="1047"/>
        <v>0</v>
      </c>
      <c r="Z687" s="1383">
        <f t="shared" si="1048"/>
        <v>0</v>
      </c>
      <c r="AA687" s="1383">
        <f t="shared" si="1049"/>
        <v>0</v>
      </c>
      <c r="AB687" s="1383">
        <f t="shared" si="1050"/>
        <v>0</v>
      </c>
      <c r="AC687" s="5">
        <f t="shared" si="1051"/>
        <v>294</v>
      </c>
      <c r="AD687" s="1383">
        <f t="shared" si="1052"/>
        <v>0</v>
      </c>
      <c r="AE687" s="1383">
        <f t="shared" si="1053"/>
        <v>0</v>
      </c>
      <c r="AF687" s="1305" t="e">
        <f t="shared" si="1054"/>
        <v>#DIV/0!</v>
      </c>
      <c r="AG687" s="1305" t="e">
        <f t="shared" si="1055"/>
        <v>#DIV/0!</v>
      </c>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row>
    <row r="688" spans="1:57" ht="14.25" customHeight="1">
      <c r="A688" s="1376">
        <v>44491</v>
      </c>
      <c r="B688" s="1301"/>
      <c r="C688" s="1302"/>
      <c r="D688" s="1376">
        <v>44126</v>
      </c>
      <c r="E688" s="1357"/>
      <c r="F688" s="5"/>
      <c r="G688" s="5"/>
      <c r="H688" s="1302"/>
      <c r="I688" s="1303"/>
      <c r="J688" s="1301"/>
      <c r="K688" s="1376"/>
      <c r="L688" s="1302"/>
      <c r="M688" s="1382">
        <f t="shared" si="1044"/>
        <v>44492</v>
      </c>
      <c r="N688" s="1354">
        <f t="shared" si="1041"/>
        <v>0</v>
      </c>
      <c r="O688" s="1383">
        <f t="shared" ref="O688:S688" si="1354">$AD688*O$27</f>
        <v>0</v>
      </c>
      <c r="P688" s="1383">
        <f t="shared" si="1354"/>
        <v>0</v>
      </c>
      <c r="Q688" s="1383">
        <f t="shared" si="1354"/>
        <v>0</v>
      </c>
      <c r="R688" s="1383">
        <f t="shared" si="1354"/>
        <v>0</v>
      </c>
      <c r="S688" s="1383">
        <f t="shared" si="1354"/>
        <v>0</v>
      </c>
      <c r="T688" s="1383">
        <f t="shared" ref="T688:X688" si="1355">$AE688*T$27</f>
        <v>0</v>
      </c>
      <c r="U688" s="1383">
        <f t="shared" si="1355"/>
        <v>0</v>
      </c>
      <c r="V688" s="1383">
        <f t="shared" si="1355"/>
        <v>0</v>
      </c>
      <c r="W688" s="1383">
        <f t="shared" si="1355"/>
        <v>0</v>
      </c>
      <c r="X688" s="1383">
        <f t="shared" si="1355"/>
        <v>0</v>
      </c>
      <c r="Y688" s="1383">
        <f t="shared" si="1047"/>
        <v>0</v>
      </c>
      <c r="Z688" s="1383">
        <f t="shared" si="1048"/>
        <v>0</v>
      </c>
      <c r="AA688" s="1383">
        <f t="shared" si="1049"/>
        <v>0</v>
      </c>
      <c r="AB688" s="1383">
        <f t="shared" si="1050"/>
        <v>0</v>
      </c>
      <c r="AC688" s="5">
        <f t="shared" si="1051"/>
        <v>295</v>
      </c>
      <c r="AD688" s="1383">
        <f t="shared" si="1052"/>
        <v>0</v>
      </c>
      <c r="AE688" s="1383">
        <f t="shared" si="1053"/>
        <v>0</v>
      </c>
      <c r="AF688" s="1305" t="e">
        <f t="shared" si="1054"/>
        <v>#DIV/0!</v>
      </c>
      <c r="AG688" s="1305" t="e">
        <f t="shared" si="1055"/>
        <v>#DIV/0!</v>
      </c>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row>
    <row r="689" spans="1:57" ht="14.25" customHeight="1">
      <c r="A689" s="1376">
        <v>44492</v>
      </c>
      <c r="B689" s="1301"/>
      <c r="C689" s="1302"/>
      <c r="D689" s="1376">
        <v>44127</v>
      </c>
      <c r="E689" s="1357"/>
      <c r="F689" s="5"/>
      <c r="G689" s="5"/>
      <c r="H689" s="1302"/>
      <c r="I689" s="1303"/>
      <c r="J689" s="1301"/>
      <c r="K689" s="1376"/>
      <c r="L689" s="1302"/>
      <c r="M689" s="1382">
        <f t="shared" si="1044"/>
        <v>44493</v>
      </c>
      <c r="N689" s="1354">
        <f t="shared" si="1041"/>
        <v>0</v>
      </c>
      <c r="O689" s="1383">
        <f t="shared" ref="O689:S689" si="1356">$AD689*O$27</f>
        <v>0</v>
      </c>
      <c r="P689" s="1383">
        <f t="shared" si="1356"/>
        <v>0</v>
      </c>
      <c r="Q689" s="1383">
        <f t="shared" si="1356"/>
        <v>0</v>
      </c>
      <c r="R689" s="1383">
        <f t="shared" si="1356"/>
        <v>0</v>
      </c>
      <c r="S689" s="1383">
        <f t="shared" si="1356"/>
        <v>0</v>
      </c>
      <c r="T689" s="1383">
        <f t="shared" ref="T689:X689" si="1357">$AE689*T$27</f>
        <v>0</v>
      </c>
      <c r="U689" s="1383">
        <f t="shared" si="1357"/>
        <v>0</v>
      </c>
      <c r="V689" s="1383">
        <f t="shared" si="1357"/>
        <v>0</v>
      </c>
      <c r="W689" s="1383">
        <f t="shared" si="1357"/>
        <v>0</v>
      </c>
      <c r="X689" s="1383">
        <f t="shared" si="1357"/>
        <v>0</v>
      </c>
      <c r="Y689" s="1383">
        <f t="shared" si="1047"/>
        <v>0</v>
      </c>
      <c r="Z689" s="1383">
        <f t="shared" si="1048"/>
        <v>0</v>
      </c>
      <c r="AA689" s="1383">
        <f t="shared" si="1049"/>
        <v>0</v>
      </c>
      <c r="AB689" s="1383">
        <f t="shared" si="1050"/>
        <v>0</v>
      </c>
      <c r="AC689" s="5">
        <f t="shared" si="1051"/>
        <v>296</v>
      </c>
      <c r="AD689" s="1383">
        <f t="shared" si="1052"/>
        <v>0</v>
      </c>
      <c r="AE689" s="1383">
        <f t="shared" si="1053"/>
        <v>0</v>
      </c>
      <c r="AF689" s="1305" t="e">
        <f t="shared" si="1054"/>
        <v>#DIV/0!</v>
      </c>
      <c r="AG689" s="1305" t="e">
        <f t="shared" si="1055"/>
        <v>#DIV/0!</v>
      </c>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row>
    <row r="690" spans="1:57" ht="14.25" customHeight="1">
      <c r="A690" s="1376">
        <v>44493</v>
      </c>
      <c r="B690" s="1301"/>
      <c r="C690" s="1302"/>
      <c r="D690" s="1376">
        <v>44128</v>
      </c>
      <c r="E690" s="1357"/>
      <c r="F690" s="5"/>
      <c r="G690" s="5"/>
      <c r="H690" s="1302"/>
      <c r="I690" s="1303"/>
      <c r="J690" s="1301"/>
      <c r="K690" s="1376"/>
      <c r="L690" s="1302"/>
      <c r="M690" s="1382">
        <f t="shared" si="1044"/>
        <v>44494</v>
      </c>
      <c r="N690" s="1354">
        <f t="shared" si="1041"/>
        <v>0</v>
      </c>
      <c r="O690" s="1383">
        <f t="shared" ref="O690:S690" si="1358">$AD690*O$27</f>
        <v>0</v>
      </c>
      <c r="P690" s="1383">
        <f t="shared" si="1358"/>
        <v>0</v>
      </c>
      <c r="Q690" s="1383">
        <f t="shared" si="1358"/>
        <v>0</v>
      </c>
      <c r="R690" s="1383">
        <f t="shared" si="1358"/>
        <v>0</v>
      </c>
      <c r="S690" s="1383">
        <f t="shared" si="1358"/>
        <v>0</v>
      </c>
      <c r="T690" s="1383">
        <f t="shared" ref="T690:X690" si="1359">$AE690*T$27</f>
        <v>0</v>
      </c>
      <c r="U690" s="1383">
        <f t="shared" si="1359"/>
        <v>0</v>
      </c>
      <c r="V690" s="1383">
        <f t="shared" si="1359"/>
        <v>0</v>
      </c>
      <c r="W690" s="1383">
        <f t="shared" si="1359"/>
        <v>0</v>
      </c>
      <c r="X690" s="1383">
        <f t="shared" si="1359"/>
        <v>0</v>
      </c>
      <c r="Y690" s="1383">
        <f t="shared" si="1047"/>
        <v>0</v>
      </c>
      <c r="Z690" s="1383">
        <f t="shared" si="1048"/>
        <v>0</v>
      </c>
      <c r="AA690" s="1383">
        <f t="shared" si="1049"/>
        <v>0</v>
      </c>
      <c r="AB690" s="1383">
        <f t="shared" si="1050"/>
        <v>0</v>
      </c>
      <c r="AC690" s="5">
        <f t="shared" si="1051"/>
        <v>297</v>
      </c>
      <c r="AD690" s="1383">
        <f t="shared" si="1052"/>
        <v>0</v>
      </c>
      <c r="AE690" s="1383">
        <f t="shared" si="1053"/>
        <v>0</v>
      </c>
      <c r="AF690" s="1305" t="e">
        <f t="shared" si="1054"/>
        <v>#DIV/0!</v>
      </c>
      <c r="AG690" s="1305" t="e">
        <f t="shared" si="1055"/>
        <v>#DIV/0!</v>
      </c>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row>
    <row r="691" spans="1:57" ht="14.25" customHeight="1">
      <c r="A691" s="1376">
        <v>44494</v>
      </c>
      <c r="B691" s="1301"/>
      <c r="C691" s="1302"/>
      <c r="D691" s="1376">
        <v>44129</v>
      </c>
      <c r="E691" s="1357"/>
      <c r="F691" s="5"/>
      <c r="G691" s="5"/>
      <c r="H691" s="1302"/>
      <c r="I691" s="1303"/>
      <c r="J691" s="1301"/>
      <c r="K691" s="1376"/>
      <c r="L691" s="1302"/>
      <c r="M691" s="1382">
        <f t="shared" si="1044"/>
        <v>44495</v>
      </c>
      <c r="N691" s="1354">
        <f t="shared" si="1041"/>
        <v>0</v>
      </c>
      <c r="O691" s="1383">
        <f t="shared" ref="O691:S691" si="1360">$AD691*O$27</f>
        <v>0</v>
      </c>
      <c r="P691" s="1383">
        <f t="shared" si="1360"/>
        <v>0</v>
      </c>
      <c r="Q691" s="1383">
        <f t="shared" si="1360"/>
        <v>0</v>
      </c>
      <c r="R691" s="1383">
        <f t="shared" si="1360"/>
        <v>0</v>
      </c>
      <c r="S691" s="1383">
        <f t="shared" si="1360"/>
        <v>0</v>
      </c>
      <c r="T691" s="1383">
        <f t="shared" ref="T691:X691" si="1361">$AE691*T$27</f>
        <v>0</v>
      </c>
      <c r="U691" s="1383">
        <f t="shared" si="1361"/>
        <v>0</v>
      </c>
      <c r="V691" s="1383">
        <f t="shared" si="1361"/>
        <v>0</v>
      </c>
      <c r="W691" s="1383">
        <f t="shared" si="1361"/>
        <v>0</v>
      </c>
      <c r="X691" s="1383">
        <f t="shared" si="1361"/>
        <v>0</v>
      </c>
      <c r="Y691" s="1383">
        <f t="shared" si="1047"/>
        <v>0</v>
      </c>
      <c r="Z691" s="1383">
        <f t="shared" si="1048"/>
        <v>0</v>
      </c>
      <c r="AA691" s="1383">
        <f t="shared" si="1049"/>
        <v>0</v>
      </c>
      <c r="AB691" s="1383">
        <f t="shared" si="1050"/>
        <v>0</v>
      </c>
      <c r="AC691" s="5">
        <f t="shared" si="1051"/>
        <v>298</v>
      </c>
      <c r="AD691" s="1383">
        <f t="shared" si="1052"/>
        <v>0</v>
      </c>
      <c r="AE691" s="1383">
        <f t="shared" si="1053"/>
        <v>0</v>
      </c>
      <c r="AF691" s="1305" t="e">
        <f t="shared" si="1054"/>
        <v>#DIV/0!</v>
      </c>
      <c r="AG691" s="1305" t="e">
        <f t="shared" si="1055"/>
        <v>#DIV/0!</v>
      </c>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row>
    <row r="692" spans="1:57" ht="14.25" customHeight="1">
      <c r="A692" s="1376">
        <v>44495</v>
      </c>
      <c r="B692" s="1301"/>
      <c r="C692" s="1302"/>
      <c r="D692" s="1376">
        <v>44130</v>
      </c>
      <c r="E692" s="1357"/>
      <c r="F692" s="5"/>
      <c r="G692" s="5"/>
      <c r="H692" s="1302"/>
      <c r="I692" s="1303"/>
      <c r="J692" s="1301"/>
      <c r="K692" s="1376"/>
      <c r="L692" s="1302"/>
      <c r="M692" s="1382">
        <f t="shared" si="1044"/>
        <v>44496</v>
      </c>
      <c r="N692" s="1354">
        <f t="shared" si="1041"/>
        <v>0</v>
      </c>
      <c r="O692" s="1383">
        <f t="shared" ref="O692:S692" si="1362">$AD692*O$27</f>
        <v>0</v>
      </c>
      <c r="P692" s="1383">
        <f t="shared" si="1362"/>
        <v>0</v>
      </c>
      <c r="Q692" s="1383">
        <f t="shared" si="1362"/>
        <v>0</v>
      </c>
      <c r="R692" s="1383">
        <f t="shared" si="1362"/>
        <v>0</v>
      </c>
      <c r="S692" s="1383">
        <f t="shared" si="1362"/>
        <v>0</v>
      </c>
      <c r="T692" s="1383">
        <f t="shared" ref="T692:X692" si="1363">$AE692*T$27</f>
        <v>0</v>
      </c>
      <c r="U692" s="1383">
        <f t="shared" si="1363"/>
        <v>0</v>
      </c>
      <c r="V692" s="1383">
        <f t="shared" si="1363"/>
        <v>0</v>
      </c>
      <c r="W692" s="1383">
        <f t="shared" si="1363"/>
        <v>0</v>
      </c>
      <c r="X692" s="1383">
        <f t="shared" si="1363"/>
        <v>0</v>
      </c>
      <c r="Y692" s="1383">
        <f t="shared" si="1047"/>
        <v>0</v>
      </c>
      <c r="Z692" s="1383">
        <f t="shared" si="1048"/>
        <v>0</v>
      </c>
      <c r="AA692" s="1383">
        <f t="shared" si="1049"/>
        <v>0</v>
      </c>
      <c r="AB692" s="1383">
        <f t="shared" si="1050"/>
        <v>0</v>
      </c>
      <c r="AC692" s="5">
        <f t="shared" si="1051"/>
        <v>299</v>
      </c>
      <c r="AD692" s="1383">
        <f t="shared" si="1052"/>
        <v>0</v>
      </c>
      <c r="AE692" s="1383">
        <f t="shared" si="1053"/>
        <v>0</v>
      </c>
      <c r="AF692" s="1305" t="e">
        <f t="shared" si="1054"/>
        <v>#DIV/0!</v>
      </c>
      <c r="AG692" s="1305" t="e">
        <f t="shared" si="1055"/>
        <v>#DIV/0!</v>
      </c>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row>
    <row r="693" spans="1:57" ht="14.25" customHeight="1">
      <c r="A693" s="1376">
        <v>44496</v>
      </c>
      <c r="B693" s="1301"/>
      <c r="C693" s="1302"/>
      <c r="D693" s="1376">
        <v>44131</v>
      </c>
      <c r="E693" s="1357"/>
      <c r="F693" s="5"/>
      <c r="G693" s="5"/>
      <c r="H693" s="1302"/>
      <c r="I693" s="1303"/>
      <c r="J693" s="1301"/>
      <c r="K693" s="1376"/>
      <c r="L693" s="1302"/>
      <c r="M693" s="1382">
        <f t="shared" si="1044"/>
        <v>44497</v>
      </c>
      <c r="N693" s="1354">
        <f t="shared" si="1041"/>
        <v>0</v>
      </c>
      <c r="O693" s="1383">
        <f t="shared" ref="O693:S693" si="1364">$AD693*O$27</f>
        <v>0</v>
      </c>
      <c r="P693" s="1383">
        <f t="shared" si="1364"/>
        <v>0</v>
      </c>
      <c r="Q693" s="1383">
        <f t="shared" si="1364"/>
        <v>0</v>
      </c>
      <c r="R693" s="1383">
        <f t="shared" si="1364"/>
        <v>0</v>
      </c>
      <c r="S693" s="1383">
        <f t="shared" si="1364"/>
        <v>0</v>
      </c>
      <c r="T693" s="1383">
        <f t="shared" ref="T693:X693" si="1365">$AE693*T$27</f>
        <v>0</v>
      </c>
      <c r="U693" s="1383">
        <f t="shared" si="1365"/>
        <v>0</v>
      </c>
      <c r="V693" s="1383">
        <f t="shared" si="1365"/>
        <v>0</v>
      </c>
      <c r="W693" s="1383">
        <f t="shared" si="1365"/>
        <v>0</v>
      </c>
      <c r="X693" s="1383">
        <f t="shared" si="1365"/>
        <v>0</v>
      </c>
      <c r="Y693" s="1383">
        <f t="shared" si="1047"/>
        <v>0</v>
      </c>
      <c r="Z693" s="1383">
        <f t="shared" si="1048"/>
        <v>0</v>
      </c>
      <c r="AA693" s="1383">
        <f t="shared" si="1049"/>
        <v>0</v>
      </c>
      <c r="AB693" s="1383">
        <f t="shared" si="1050"/>
        <v>0</v>
      </c>
      <c r="AC693" s="5">
        <f t="shared" si="1051"/>
        <v>300</v>
      </c>
      <c r="AD693" s="1383">
        <f t="shared" si="1052"/>
        <v>0</v>
      </c>
      <c r="AE693" s="1383">
        <f t="shared" si="1053"/>
        <v>0</v>
      </c>
      <c r="AF693" s="1305" t="e">
        <f t="shared" si="1054"/>
        <v>#DIV/0!</v>
      </c>
      <c r="AG693" s="1305" t="e">
        <f t="shared" si="1055"/>
        <v>#DIV/0!</v>
      </c>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row>
    <row r="694" spans="1:57" ht="14.25" customHeight="1">
      <c r="A694" s="1376">
        <v>44497</v>
      </c>
      <c r="B694" s="1301"/>
      <c r="C694" s="1302"/>
      <c r="D694" s="1376">
        <v>44132</v>
      </c>
      <c r="E694" s="1357"/>
      <c r="F694" s="5"/>
      <c r="G694" s="5"/>
      <c r="H694" s="1302"/>
      <c r="I694" s="1303"/>
      <c r="J694" s="1301"/>
      <c r="K694" s="1376"/>
      <c r="L694" s="1302"/>
      <c r="M694" s="1382">
        <f t="shared" si="1044"/>
        <v>44498</v>
      </c>
      <c r="N694" s="1354">
        <f t="shared" si="1041"/>
        <v>0</v>
      </c>
      <c r="O694" s="1383">
        <f t="shared" ref="O694:S694" si="1366">$AD694*O$27</f>
        <v>0</v>
      </c>
      <c r="P694" s="1383">
        <f t="shared" si="1366"/>
        <v>0</v>
      </c>
      <c r="Q694" s="1383">
        <f t="shared" si="1366"/>
        <v>0</v>
      </c>
      <c r="R694" s="1383">
        <f t="shared" si="1366"/>
        <v>0</v>
      </c>
      <c r="S694" s="1383">
        <f t="shared" si="1366"/>
        <v>0</v>
      </c>
      <c r="T694" s="1383">
        <f t="shared" ref="T694:X694" si="1367">$AE694*T$27</f>
        <v>0</v>
      </c>
      <c r="U694" s="1383">
        <f t="shared" si="1367"/>
        <v>0</v>
      </c>
      <c r="V694" s="1383">
        <f t="shared" si="1367"/>
        <v>0</v>
      </c>
      <c r="W694" s="1383">
        <f t="shared" si="1367"/>
        <v>0</v>
      </c>
      <c r="X694" s="1383">
        <f t="shared" si="1367"/>
        <v>0</v>
      </c>
      <c r="Y694" s="1383">
        <f t="shared" si="1047"/>
        <v>0</v>
      </c>
      <c r="Z694" s="1383">
        <f t="shared" si="1048"/>
        <v>0</v>
      </c>
      <c r="AA694" s="1383">
        <f t="shared" si="1049"/>
        <v>0</v>
      </c>
      <c r="AB694" s="1383">
        <f t="shared" si="1050"/>
        <v>0</v>
      </c>
      <c r="AC694" s="5">
        <f t="shared" si="1051"/>
        <v>301</v>
      </c>
      <c r="AD694" s="1383">
        <f t="shared" si="1052"/>
        <v>0</v>
      </c>
      <c r="AE694" s="1383">
        <f t="shared" si="1053"/>
        <v>0</v>
      </c>
      <c r="AF694" s="1305" t="e">
        <f t="shared" si="1054"/>
        <v>#DIV/0!</v>
      </c>
      <c r="AG694" s="1305" t="e">
        <f t="shared" si="1055"/>
        <v>#DIV/0!</v>
      </c>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row>
    <row r="695" spans="1:57" ht="14.25" customHeight="1">
      <c r="A695" s="1376">
        <v>44498</v>
      </c>
      <c r="B695" s="1301"/>
      <c r="C695" s="1302"/>
      <c r="D695" s="1376">
        <v>44133</v>
      </c>
      <c r="E695" s="1357"/>
      <c r="F695" s="5"/>
      <c r="G695" s="5"/>
      <c r="H695" s="1302"/>
      <c r="I695" s="1303"/>
      <c r="J695" s="1301"/>
      <c r="K695" s="1376"/>
      <c r="L695" s="1302"/>
      <c r="M695" s="1382">
        <f t="shared" si="1044"/>
        <v>44499</v>
      </c>
      <c r="N695" s="1354">
        <f t="shared" si="1041"/>
        <v>0</v>
      </c>
      <c r="O695" s="1383">
        <f t="shared" ref="O695:S695" si="1368">$AD695*O$27</f>
        <v>0</v>
      </c>
      <c r="P695" s="1383">
        <f t="shared" si="1368"/>
        <v>0</v>
      </c>
      <c r="Q695" s="1383">
        <f t="shared" si="1368"/>
        <v>0</v>
      </c>
      <c r="R695" s="1383">
        <f t="shared" si="1368"/>
        <v>0</v>
      </c>
      <c r="S695" s="1383">
        <f t="shared" si="1368"/>
        <v>0</v>
      </c>
      <c r="T695" s="1383">
        <f t="shared" ref="T695:X695" si="1369">$AE695*T$27</f>
        <v>0</v>
      </c>
      <c r="U695" s="1383">
        <f t="shared" si="1369"/>
        <v>0</v>
      </c>
      <c r="V695" s="1383">
        <f t="shared" si="1369"/>
        <v>0</v>
      </c>
      <c r="W695" s="1383">
        <f t="shared" si="1369"/>
        <v>0</v>
      </c>
      <c r="X695" s="1383">
        <f t="shared" si="1369"/>
        <v>0</v>
      </c>
      <c r="Y695" s="1383">
        <f t="shared" si="1047"/>
        <v>0</v>
      </c>
      <c r="Z695" s="1383">
        <f t="shared" si="1048"/>
        <v>0</v>
      </c>
      <c r="AA695" s="1383">
        <f t="shared" si="1049"/>
        <v>0</v>
      </c>
      <c r="AB695" s="1383">
        <f t="shared" si="1050"/>
        <v>0</v>
      </c>
      <c r="AC695" s="5">
        <f t="shared" si="1051"/>
        <v>302</v>
      </c>
      <c r="AD695" s="1383">
        <f t="shared" si="1052"/>
        <v>0</v>
      </c>
      <c r="AE695" s="1383">
        <f t="shared" si="1053"/>
        <v>0</v>
      </c>
      <c r="AF695" s="1305" t="e">
        <f t="shared" si="1054"/>
        <v>#DIV/0!</v>
      </c>
      <c r="AG695" s="1305" t="e">
        <f t="shared" si="1055"/>
        <v>#DIV/0!</v>
      </c>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row>
    <row r="696" spans="1:57" ht="14.25" customHeight="1">
      <c r="A696" s="1376">
        <v>44499</v>
      </c>
      <c r="B696" s="1301"/>
      <c r="C696" s="1302"/>
      <c r="D696" s="1376">
        <v>44134</v>
      </c>
      <c r="E696" s="1357"/>
      <c r="F696" s="5"/>
      <c r="G696" s="5"/>
      <c r="H696" s="1302"/>
      <c r="I696" s="1303"/>
      <c r="J696" s="1301"/>
      <c r="K696" s="1376"/>
      <c r="L696" s="1302"/>
      <c r="M696" s="1382">
        <f t="shared" si="1044"/>
        <v>44500</v>
      </c>
      <c r="N696" s="1354">
        <f t="shared" si="1041"/>
        <v>0</v>
      </c>
      <c r="O696" s="1383">
        <f t="shared" ref="O696:S696" si="1370">$AD696*O$27</f>
        <v>0</v>
      </c>
      <c r="P696" s="1383">
        <f t="shared" si="1370"/>
        <v>0</v>
      </c>
      <c r="Q696" s="1383">
        <f t="shared" si="1370"/>
        <v>0</v>
      </c>
      <c r="R696" s="1383">
        <f t="shared" si="1370"/>
        <v>0</v>
      </c>
      <c r="S696" s="1383">
        <f t="shared" si="1370"/>
        <v>0</v>
      </c>
      <c r="T696" s="1383">
        <f t="shared" ref="T696:X696" si="1371">$AE696*T$27</f>
        <v>0</v>
      </c>
      <c r="U696" s="1383">
        <f t="shared" si="1371"/>
        <v>0</v>
      </c>
      <c r="V696" s="1383">
        <f t="shared" si="1371"/>
        <v>0</v>
      </c>
      <c r="W696" s="1383">
        <f t="shared" si="1371"/>
        <v>0</v>
      </c>
      <c r="X696" s="1383">
        <f t="shared" si="1371"/>
        <v>0</v>
      </c>
      <c r="Y696" s="1383">
        <f t="shared" si="1047"/>
        <v>0</v>
      </c>
      <c r="Z696" s="1383">
        <f t="shared" si="1048"/>
        <v>0</v>
      </c>
      <c r="AA696" s="1383">
        <f t="shared" si="1049"/>
        <v>0</v>
      </c>
      <c r="AB696" s="1383">
        <f t="shared" si="1050"/>
        <v>0</v>
      </c>
      <c r="AC696" s="5">
        <f t="shared" si="1051"/>
        <v>303</v>
      </c>
      <c r="AD696" s="1383">
        <f t="shared" si="1052"/>
        <v>0</v>
      </c>
      <c r="AE696" s="1383">
        <f t="shared" si="1053"/>
        <v>0</v>
      </c>
      <c r="AF696" s="1305" t="e">
        <f t="shared" si="1054"/>
        <v>#DIV/0!</v>
      </c>
      <c r="AG696" s="1305" t="e">
        <f t="shared" si="1055"/>
        <v>#DIV/0!</v>
      </c>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row>
    <row r="697" spans="1:57" ht="14.25" customHeight="1">
      <c r="A697" s="1376">
        <v>44500</v>
      </c>
      <c r="B697" s="1301"/>
      <c r="C697" s="1302"/>
      <c r="D697" s="1376">
        <v>44135</v>
      </c>
      <c r="E697" s="1357"/>
      <c r="F697" s="5"/>
      <c r="G697" s="5"/>
      <c r="H697" s="1302"/>
      <c r="I697" s="1303"/>
      <c r="J697" s="1301"/>
      <c r="K697" s="1376"/>
      <c r="L697" s="1302"/>
      <c r="M697" s="1382">
        <f t="shared" si="1044"/>
        <v>44501</v>
      </c>
      <c r="N697" s="1354">
        <f t="shared" si="1041"/>
        <v>0</v>
      </c>
      <c r="O697" s="1383">
        <f t="shared" ref="O697:S697" si="1372">$AD697*O$27</f>
        <v>0</v>
      </c>
      <c r="P697" s="1383">
        <f t="shared" si="1372"/>
        <v>0</v>
      </c>
      <c r="Q697" s="1383">
        <f t="shared" si="1372"/>
        <v>0</v>
      </c>
      <c r="R697" s="1383">
        <f t="shared" si="1372"/>
        <v>0</v>
      </c>
      <c r="S697" s="1383">
        <f t="shared" si="1372"/>
        <v>0</v>
      </c>
      <c r="T697" s="1383">
        <f t="shared" ref="T697:X697" si="1373">$AE697*T$27</f>
        <v>0</v>
      </c>
      <c r="U697" s="1383">
        <f t="shared" si="1373"/>
        <v>0</v>
      </c>
      <c r="V697" s="1383">
        <f t="shared" si="1373"/>
        <v>0</v>
      </c>
      <c r="W697" s="1383">
        <f t="shared" si="1373"/>
        <v>0</v>
      </c>
      <c r="X697" s="1383">
        <f t="shared" si="1373"/>
        <v>0</v>
      </c>
      <c r="Y697" s="1383">
        <f t="shared" si="1047"/>
        <v>0</v>
      </c>
      <c r="Z697" s="1383">
        <f t="shared" si="1048"/>
        <v>0</v>
      </c>
      <c r="AA697" s="1383">
        <f t="shared" si="1049"/>
        <v>0</v>
      </c>
      <c r="AB697" s="1383">
        <f t="shared" si="1050"/>
        <v>0</v>
      </c>
      <c r="AC697" s="5">
        <f t="shared" si="1051"/>
        <v>304</v>
      </c>
      <c r="AD697" s="1383">
        <f t="shared" si="1052"/>
        <v>0</v>
      </c>
      <c r="AE697" s="1383">
        <f t="shared" si="1053"/>
        <v>0</v>
      </c>
      <c r="AF697" s="1305" t="e">
        <f t="shared" si="1054"/>
        <v>#DIV/0!</v>
      </c>
      <c r="AG697" s="1305" t="e">
        <f t="shared" si="1055"/>
        <v>#DIV/0!</v>
      </c>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row>
    <row r="698" spans="1:57" ht="14.25" customHeight="1">
      <c r="A698" s="1376">
        <v>44501</v>
      </c>
      <c r="B698" s="1301"/>
      <c r="C698" s="1302"/>
      <c r="D698" s="1376">
        <v>44136</v>
      </c>
      <c r="E698" s="1357"/>
      <c r="F698" s="5"/>
      <c r="G698" s="5"/>
      <c r="H698" s="1302"/>
      <c r="I698" s="1303"/>
      <c r="J698" s="1301"/>
      <c r="K698" s="1376"/>
      <c r="L698" s="1302"/>
      <c r="M698" s="1382">
        <f t="shared" si="1044"/>
        <v>44502</v>
      </c>
      <c r="N698" s="1354">
        <f t="shared" si="1041"/>
        <v>0</v>
      </c>
      <c r="O698" s="1383">
        <f t="shared" ref="O698:S698" si="1374">$AD698*O$27</f>
        <v>0</v>
      </c>
      <c r="P698" s="1383">
        <f t="shared" si="1374"/>
        <v>0</v>
      </c>
      <c r="Q698" s="1383">
        <f t="shared" si="1374"/>
        <v>0</v>
      </c>
      <c r="R698" s="1383">
        <f t="shared" si="1374"/>
        <v>0</v>
      </c>
      <c r="S698" s="1383">
        <f t="shared" si="1374"/>
        <v>0</v>
      </c>
      <c r="T698" s="1383">
        <f t="shared" ref="T698:X698" si="1375">$AE698*T$27</f>
        <v>0</v>
      </c>
      <c r="U698" s="1383">
        <f t="shared" si="1375"/>
        <v>0</v>
      </c>
      <c r="V698" s="1383">
        <f t="shared" si="1375"/>
        <v>0</v>
      </c>
      <c r="W698" s="1383">
        <f t="shared" si="1375"/>
        <v>0</v>
      </c>
      <c r="X698" s="1383">
        <f t="shared" si="1375"/>
        <v>0</v>
      </c>
      <c r="Y698" s="1383">
        <f t="shared" si="1047"/>
        <v>0</v>
      </c>
      <c r="Z698" s="1383">
        <f t="shared" si="1048"/>
        <v>0</v>
      </c>
      <c r="AA698" s="1383">
        <f t="shared" si="1049"/>
        <v>0</v>
      </c>
      <c r="AB698" s="1383">
        <f t="shared" si="1050"/>
        <v>0</v>
      </c>
      <c r="AC698" s="5">
        <f t="shared" si="1051"/>
        <v>305</v>
      </c>
      <c r="AD698" s="1383">
        <f t="shared" si="1052"/>
        <v>0</v>
      </c>
      <c r="AE698" s="1383">
        <f t="shared" si="1053"/>
        <v>0</v>
      </c>
      <c r="AF698" s="1305" t="e">
        <f t="shared" si="1054"/>
        <v>#DIV/0!</v>
      </c>
      <c r="AG698" s="1305" t="e">
        <f t="shared" si="1055"/>
        <v>#DIV/0!</v>
      </c>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row>
    <row r="699" spans="1:57" ht="14.25" customHeight="1">
      <c r="A699" s="1376">
        <v>44502</v>
      </c>
      <c r="B699" s="1301"/>
      <c r="C699" s="1302"/>
      <c r="D699" s="1376">
        <v>44137</v>
      </c>
      <c r="E699" s="1357"/>
      <c r="F699" s="5"/>
      <c r="G699" s="5"/>
      <c r="H699" s="1302"/>
      <c r="I699" s="1303"/>
      <c r="J699" s="1301"/>
      <c r="K699" s="1376"/>
      <c r="L699" s="1302"/>
      <c r="M699" s="1382">
        <f t="shared" si="1044"/>
        <v>44503</v>
      </c>
      <c r="N699" s="1354">
        <f t="shared" si="1041"/>
        <v>0</v>
      </c>
      <c r="O699" s="1383">
        <f t="shared" ref="O699:S699" si="1376">$AD699*O$27</f>
        <v>0</v>
      </c>
      <c r="P699" s="1383">
        <f t="shared" si="1376"/>
        <v>0</v>
      </c>
      <c r="Q699" s="1383">
        <f t="shared" si="1376"/>
        <v>0</v>
      </c>
      <c r="R699" s="1383">
        <f t="shared" si="1376"/>
        <v>0</v>
      </c>
      <c r="S699" s="1383">
        <f t="shared" si="1376"/>
        <v>0</v>
      </c>
      <c r="T699" s="1383">
        <f t="shared" ref="T699:X699" si="1377">$AE699*T$27</f>
        <v>0</v>
      </c>
      <c r="U699" s="1383">
        <f t="shared" si="1377"/>
        <v>0</v>
      </c>
      <c r="V699" s="1383">
        <f t="shared" si="1377"/>
        <v>0</v>
      </c>
      <c r="W699" s="1383">
        <f t="shared" si="1377"/>
        <v>0</v>
      </c>
      <c r="X699" s="1383">
        <f t="shared" si="1377"/>
        <v>0</v>
      </c>
      <c r="Y699" s="1383">
        <f t="shared" si="1047"/>
        <v>0</v>
      </c>
      <c r="Z699" s="1383">
        <f t="shared" si="1048"/>
        <v>0</v>
      </c>
      <c r="AA699" s="1383">
        <f t="shared" si="1049"/>
        <v>0</v>
      </c>
      <c r="AB699" s="1383">
        <f t="shared" si="1050"/>
        <v>0</v>
      </c>
      <c r="AC699" s="5">
        <f t="shared" si="1051"/>
        <v>306</v>
      </c>
      <c r="AD699" s="1383">
        <f t="shared" si="1052"/>
        <v>0</v>
      </c>
      <c r="AE699" s="1383">
        <f t="shared" si="1053"/>
        <v>0</v>
      </c>
      <c r="AF699" s="1305" t="e">
        <f t="shared" si="1054"/>
        <v>#DIV/0!</v>
      </c>
      <c r="AG699" s="1305" t="e">
        <f t="shared" si="1055"/>
        <v>#DIV/0!</v>
      </c>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row>
    <row r="700" spans="1:57" ht="14.25" customHeight="1">
      <c r="A700" s="1376">
        <v>44503</v>
      </c>
      <c r="B700" s="1301"/>
      <c r="C700" s="1302"/>
      <c r="D700" s="1376">
        <v>44138</v>
      </c>
      <c r="E700" s="1357"/>
      <c r="F700" s="5"/>
      <c r="G700" s="5"/>
      <c r="H700" s="1302"/>
      <c r="I700" s="1303"/>
      <c r="J700" s="1301"/>
      <c r="K700" s="1376"/>
      <c r="L700" s="1302"/>
      <c r="M700" s="1382">
        <f t="shared" si="1044"/>
        <v>44504</v>
      </c>
      <c r="N700" s="1354">
        <f t="shared" si="1041"/>
        <v>0</v>
      </c>
      <c r="O700" s="1383">
        <f t="shared" ref="O700:S700" si="1378">$AD700*O$27</f>
        <v>0</v>
      </c>
      <c r="P700" s="1383">
        <f t="shared" si="1378"/>
        <v>0</v>
      </c>
      <c r="Q700" s="1383">
        <f t="shared" si="1378"/>
        <v>0</v>
      </c>
      <c r="R700" s="1383">
        <f t="shared" si="1378"/>
        <v>0</v>
      </c>
      <c r="S700" s="1383">
        <f t="shared" si="1378"/>
        <v>0</v>
      </c>
      <c r="T700" s="1383">
        <f t="shared" ref="T700:X700" si="1379">$AE700*T$27</f>
        <v>0</v>
      </c>
      <c r="U700" s="1383">
        <f t="shared" si="1379"/>
        <v>0</v>
      </c>
      <c r="V700" s="1383">
        <f t="shared" si="1379"/>
        <v>0</v>
      </c>
      <c r="W700" s="1383">
        <f t="shared" si="1379"/>
        <v>0</v>
      </c>
      <c r="X700" s="1383">
        <f t="shared" si="1379"/>
        <v>0</v>
      </c>
      <c r="Y700" s="1383">
        <f t="shared" si="1047"/>
        <v>0</v>
      </c>
      <c r="Z700" s="1383">
        <f t="shared" si="1048"/>
        <v>0</v>
      </c>
      <c r="AA700" s="1383">
        <f t="shared" si="1049"/>
        <v>0</v>
      </c>
      <c r="AB700" s="1383">
        <f t="shared" si="1050"/>
        <v>0</v>
      </c>
      <c r="AC700" s="5">
        <f t="shared" si="1051"/>
        <v>307</v>
      </c>
      <c r="AD700" s="1383">
        <f t="shared" si="1052"/>
        <v>0</v>
      </c>
      <c r="AE700" s="1383">
        <f t="shared" si="1053"/>
        <v>0</v>
      </c>
      <c r="AF700" s="1305" t="e">
        <f t="shared" si="1054"/>
        <v>#DIV/0!</v>
      </c>
      <c r="AG700" s="1305" t="e">
        <f t="shared" si="1055"/>
        <v>#DIV/0!</v>
      </c>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row>
    <row r="701" spans="1:57" ht="14.25" customHeight="1">
      <c r="A701" s="1376">
        <v>44504</v>
      </c>
      <c r="B701" s="1301"/>
      <c r="C701" s="1302"/>
      <c r="D701" s="1376">
        <v>44139</v>
      </c>
      <c r="E701" s="1357"/>
      <c r="F701" s="5"/>
      <c r="G701" s="5"/>
      <c r="H701" s="1302"/>
      <c r="I701" s="1303"/>
      <c r="J701" s="1301"/>
      <c r="K701" s="1376"/>
      <c r="L701" s="1302"/>
      <c r="M701" s="1382">
        <f t="shared" si="1044"/>
        <v>44505</v>
      </c>
      <c r="N701" s="1354">
        <f t="shared" si="1041"/>
        <v>0</v>
      </c>
      <c r="O701" s="1383">
        <f t="shared" ref="O701:S701" si="1380">$AD701*O$27</f>
        <v>0</v>
      </c>
      <c r="P701" s="1383">
        <f t="shared" si="1380"/>
        <v>0</v>
      </c>
      <c r="Q701" s="1383">
        <f t="shared" si="1380"/>
        <v>0</v>
      </c>
      <c r="R701" s="1383">
        <f t="shared" si="1380"/>
        <v>0</v>
      </c>
      <c r="S701" s="1383">
        <f t="shared" si="1380"/>
        <v>0</v>
      </c>
      <c r="T701" s="1383">
        <f t="shared" ref="T701:X701" si="1381">$AE701*T$27</f>
        <v>0</v>
      </c>
      <c r="U701" s="1383">
        <f t="shared" si="1381"/>
        <v>0</v>
      </c>
      <c r="V701" s="1383">
        <f t="shared" si="1381"/>
        <v>0</v>
      </c>
      <c r="W701" s="1383">
        <f t="shared" si="1381"/>
        <v>0</v>
      </c>
      <c r="X701" s="1383">
        <f t="shared" si="1381"/>
        <v>0</v>
      </c>
      <c r="Y701" s="1383">
        <f t="shared" si="1047"/>
        <v>0</v>
      </c>
      <c r="Z701" s="1383">
        <f t="shared" si="1048"/>
        <v>0</v>
      </c>
      <c r="AA701" s="1383">
        <f t="shared" si="1049"/>
        <v>0</v>
      </c>
      <c r="AB701" s="1383">
        <f t="shared" si="1050"/>
        <v>0</v>
      </c>
      <c r="AC701" s="5">
        <f t="shared" si="1051"/>
        <v>308</v>
      </c>
      <c r="AD701" s="1383">
        <f t="shared" si="1052"/>
        <v>0</v>
      </c>
      <c r="AE701" s="1383">
        <f t="shared" si="1053"/>
        <v>0</v>
      </c>
      <c r="AF701" s="1305" t="e">
        <f t="shared" si="1054"/>
        <v>#DIV/0!</v>
      </c>
      <c r="AG701" s="1305" t="e">
        <f t="shared" si="1055"/>
        <v>#DIV/0!</v>
      </c>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row>
    <row r="702" spans="1:57" ht="14.25" customHeight="1">
      <c r="A702" s="1376">
        <v>44505</v>
      </c>
      <c r="B702" s="1301"/>
      <c r="C702" s="1302"/>
      <c r="D702" s="1376">
        <v>44140</v>
      </c>
      <c r="E702" s="1357"/>
      <c r="F702" s="5"/>
      <c r="G702" s="5"/>
      <c r="H702" s="1302"/>
      <c r="I702" s="1303"/>
      <c r="J702" s="1301"/>
      <c r="K702" s="1376"/>
      <c r="L702" s="1302"/>
      <c r="M702" s="1382">
        <f t="shared" si="1044"/>
        <v>44506</v>
      </c>
      <c r="N702" s="1354">
        <f t="shared" si="1041"/>
        <v>0</v>
      </c>
      <c r="O702" s="1383">
        <f t="shared" ref="O702:S702" si="1382">$AD702*O$27</f>
        <v>0</v>
      </c>
      <c r="P702" s="1383">
        <f t="shared" si="1382"/>
        <v>0</v>
      </c>
      <c r="Q702" s="1383">
        <f t="shared" si="1382"/>
        <v>0</v>
      </c>
      <c r="R702" s="1383">
        <f t="shared" si="1382"/>
        <v>0</v>
      </c>
      <c r="S702" s="1383">
        <f t="shared" si="1382"/>
        <v>0</v>
      </c>
      <c r="T702" s="1383">
        <f t="shared" ref="T702:X702" si="1383">$AE702*T$27</f>
        <v>0</v>
      </c>
      <c r="U702" s="1383">
        <f t="shared" si="1383"/>
        <v>0</v>
      </c>
      <c r="V702" s="1383">
        <f t="shared" si="1383"/>
        <v>0</v>
      </c>
      <c r="W702" s="1383">
        <f t="shared" si="1383"/>
        <v>0</v>
      </c>
      <c r="X702" s="1383">
        <f t="shared" si="1383"/>
        <v>0</v>
      </c>
      <c r="Y702" s="1383">
        <f t="shared" si="1047"/>
        <v>0</v>
      </c>
      <c r="Z702" s="1383">
        <f t="shared" si="1048"/>
        <v>0</v>
      </c>
      <c r="AA702" s="1383">
        <f t="shared" si="1049"/>
        <v>0</v>
      </c>
      <c r="AB702" s="1383">
        <f t="shared" si="1050"/>
        <v>0</v>
      </c>
      <c r="AC702" s="5">
        <f t="shared" si="1051"/>
        <v>309</v>
      </c>
      <c r="AD702" s="1383">
        <f t="shared" si="1052"/>
        <v>0</v>
      </c>
      <c r="AE702" s="1383">
        <f t="shared" si="1053"/>
        <v>0</v>
      </c>
      <c r="AF702" s="1305" t="e">
        <f t="shared" si="1054"/>
        <v>#DIV/0!</v>
      </c>
      <c r="AG702" s="1305" t="e">
        <f t="shared" si="1055"/>
        <v>#DIV/0!</v>
      </c>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row>
    <row r="703" spans="1:57" ht="14.25" customHeight="1">
      <c r="A703" s="1376">
        <v>44506</v>
      </c>
      <c r="B703" s="1301"/>
      <c r="C703" s="1302"/>
      <c r="D703" s="1376">
        <v>44141</v>
      </c>
      <c r="E703" s="1357"/>
      <c r="F703" s="5"/>
      <c r="G703" s="5"/>
      <c r="H703" s="1302"/>
      <c r="I703" s="1303"/>
      <c r="J703" s="1301"/>
      <c r="K703" s="1376"/>
      <c r="L703" s="1302"/>
      <c r="M703" s="1382">
        <f t="shared" si="1044"/>
        <v>44507</v>
      </c>
      <c r="N703" s="1354">
        <f t="shared" si="1041"/>
        <v>0</v>
      </c>
      <c r="O703" s="1383">
        <f t="shared" ref="O703:S703" si="1384">$AD703*O$27</f>
        <v>0</v>
      </c>
      <c r="P703" s="1383">
        <f t="shared" si="1384"/>
        <v>0</v>
      </c>
      <c r="Q703" s="1383">
        <f t="shared" si="1384"/>
        <v>0</v>
      </c>
      <c r="R703" s="1383">
        <f t="shared" si="1384"/>
        <v>0</v>
      </c>
      <c r="S703" s="1383">
        <f t="shared" si="1384"/>
        <v>0</v>
      </c>
      <c r="T703" s="1383">
        <f t="shared" ref="T703:X703" si="1385">$AE703*T$27</f>
        <v>0</v>
      </c>
      <c r="U703" s="1383">
        <f t="shared" si="1385"/>
        <v>0</v>
      </c>
      <c r="V703" s="1383">
        <f t="shared" si="1385"/>
        <v>0</v>
      </c>
      <c r="W703" s="1383">
        <f t="shared" si="1385"/>
        <v>0</v>
      </c>
      <c r="X703" s="1383">
        <f t="shared" si="1385"/>
        <v>0</v>
      </c>
      <c r="Y703" s="1383">
        <f t="shared" si="1047"/>
        <v>0</v>
      </c>
      <c r="Z703" s="1383">
        <f t="shared" si="1048"/>
        <v>0</v>
      </c>
      <c r="AA703" s="1383">
        <f t="shared" si="1049"/>
        <v>0</v>
      </c>
      <c r="AB703" s="1383">
        <f t="shared" si="1050"/>
        <v>0</v>
      </c>
      <c r="AC703" s="5">
        <f t="shared" si="1051"/>
        <v>310</v>
      </c>
      <c r="AD703" s="1383">
        <f t="shared" si="1052"/>
        <v>0</v>
      </c>
      <c r="AE703" s="1383">
        <f t="shared" si="1053"/>
        <v>0</v>
      </c>
      <c r="AF703" s="1305" t="e">
        <f t="shared" si="1054"/>
        <v>#DIV/0!</v>
      </c>
      <c r="AG703" s="1305" t="e">
        <f t="shared" si="1055"/>
        <v>#DIV/0!</v>
      </c>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row>
    <row r="704" spans="1:57" ht="14.25" customHeight="1">
      <c r="A704" s="1376">
        <v>44507</v>
      </c>
      <c r="B704" s="1301"/>
      <c r="C704" s="1302"/>
      <c r="D704" s="1376">
        <v>44142</v>
      </c>
      <c r="E704" s="1357"/>
      <c r="F704" s="5"/>
      <c r="G704" s="5"/>
      <c r="H704" s="1302"/>
      <c r="I704" s="1303"/>
      <c r="J704" s="1301"/>
      <c r="K704" s="1376"/>
      <c r="L704" s="1302"/>
      <c r="M704" s="1382">
        <f t="shared" si="1044"/>
        <v>44508</v>
      </c>
      <c r="N704" s="1354">
        <f t="shared" si="1041"/>
        <v>0</v>
      </c>
      <c r="O704" s="1383">
        <f t="shared" ref="O704:S704" si="1386">$AD704*O$27</f>
        <v>0</v>
      </c>
      <c r="P704" s="1383">
        <f t="shared" si="1386"/>
        <v>0</v>
      </c>
      <c r="Q704" s="1383">
        <f t="shared" si="1386"/>
        <v>0</v>
      </c>
      <c r="R704" s="1383">
        <f t="shared" si="1386"/>
        <v>0</v>
      </c>
      <c r="S704" s="1383">
        <f t="shared" si="1386"/>
        <v>0</v>
      </c>
      <c r="T704" s="1383">
        <f t="shared" ref="T704:X704" si="1387">$AE704*T$27</f>
        <v>0</v>
      </c>
      <c r="U704" s="1383">
        <f t="shared" si="1387"/>
        <v>0</v>
      </c>
      <c r="V704" s="1383">
        <f t="shared" si="1387"/>
        <v>0</v>
      </c>
      <c r="W704" s="1383">
        <f t="shared" si="1387"/>
        <v>0</v>
      </c>
      <c r="X704" s="1383">
        <f t="shared" si="1387"/>
        <v>0</v>
      </c>
      <c r="Y704" s="1383">
        <f t="shared" si="1047"/>
        <v>0</v>
      </c>
      <c r="Z704" s="1383">
        <f t="shared" si="1048"/>
        <v>0</v>
      </c>
      <c r="AA704" s="1383">
        <f t="shared" si="1049"/>
        <v>0</v>
      </c>
      <c r="AB704" s="1383">
        <f t="shared" si="1050"/>
        <v>0</v>
      </c>
      <c r="AC704" s="5">
        <f t="shared" si="1051"/>
        <v>311</v>
      </c>
      <c r="AD704" s="1383">
        <f t="shared" si="1052"/>
        <v>0</v>
      </c>
      <c r="AE704" s="1383">
        <f t="shared" si="1053"/>
        <v>0</v>
      </c>
      <c r="AF704" s="1305" t="e">
        <f t="shared" si="1054"/>
        <v>#DIV/0!</v>
      </c>
      <c r="AG704" s="1305" t="e">
        <f t="shared" si="1055"/>
        <v>#DIV/0!</v>
      </c>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row>
    <row r="705" spans="1:57" ht="14.25" customHeight="1">
      <c r="A705" s="1376">
        <v>44508</v>
      </c>
      <c r="B705" s="1301"/>
      <c r="C705" s="1302"/>
      <c r="D705" s="1376">
        <v>44143</v>
      </c>
      <c r="E705" s="1357"/>
      <c r="F705" s="5"/>
      <c r="G705" s="5"/>
      <c r="H705" s="1302"/>
      <c r="I705" s="1303"/>
      <c r="J705" s="1301"/>
      <c r="K705" s="1376"/>
      <c r="L705" s="1302"/>
      <c r="M705" s="1382">
        <f t="shared" si="1044"/>
        <v>44509</v>
      </c>
      <c r="N705" s="1354">
        <f t="shared" si="1041"/>
        <v>0</v>
      </c>
      <c r="O705" s="1383">
        <f t="shared" ref="O705:S705" si="1388">$AD705*O$27</f>
        <v>0</v>
      </c>
      <c r="P705" s="1383">
        <f t="shared" si="1388"/>
        <v>0</v>
      </c>
      <c r="Q705" s="1383">
        <f t="shared" si="1388"/>
        <v>0</v>
      </c>
      <c r="R705" s="1383">
        <f t="shared" si="1388"/>
        <v>0</v>
      </c>
      <c r="S705" s="1383">
        <f t="shared" si="1388"/>
        <v>0</v>
      </c>
      <c r="T705" s="1383">
        <f t="shared" ref="T705:X705" si="1389">$AE705*T$27</f>
        <v>0</v>
      </c>
      <c r="U705" s="1383">
        <f t="shared" si="1389"/>
        <v>0</v>
      </c>
      <c r="V705" s="1383">
        <f t="shared" si="1389"/>
        <v>0</v>
      </c>
      <c r="W705" s="1383">
        <f t="shared" si="1389"/>
        <v>0</v>
      </c>
      <c r="X705" s="1383">
        <f t="shared" si="1389"/>
        <v>0</v>
      </c>
      <c r="Y705" s="1383">
        <f t="shared" si="1047"/>
        <v>0</v>
      </c>
      <c r="Z705" s="1383">
        <f t="shared" si="1048"/>
        <v>0</v>
      </c>
      <c r="AA705" s="1383">
        <f t="shared" si="1049"/>
        <v>0</v>
      </c>
      <c r="AB705" s="1383">
        <f t="shared" si="1050"/>
        <v>0</v>
      </c>
      <c r="AC705" s="5">
        <f t="shared" si="1051"/>
        <v>312</v>
      </c>
      <c r="AD705" s="1383">
        <f t="shared" si="1052"/>
        <v>0</v>
      </c>
      <c r="AE705" s="1383">
        <f t="shared" si="1053"/>
        <v>0</v>
      </c>
      <c r="AF705" s="1305" t="e">
        <f t="shared" si="1054"/>
        <v>#DIV/0!</v>
      </c>
      <c r="AG705" s="1305" t="e">
        <f t="shared" si="1055"/>
        <v>#DIV/0!</v>
      </c>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row>
    <row r="706" spans="1:57" ht="14.25" customHeight="1">
      <c r="A706" s="1376">
        <v>44509</v>
      </c>
      <c r="B706" s="1301"/>
      <c r="C706" s="1302"/>
      <c r="D706" s="1376">
        <v>44144</v>
      </c>
      <c r="E706" s="1357"/>
      <c r="F706" s="5"/>
      <c r="G706" s="5"/>
      <c r="H706" s="1302"/>
      <c r="I706" s="1303"/>
      <c r="J706" s="1301"/>
      <c r="K706" s="1376"/>
      <c r="L706" s="1302"/>
      <c r="M706" s="1382">
        <f t="shared" si="1044"/>
        <v>44510</v>
      </c>
      <c r="N706" s="1354">
        <f t="shared" si="1041"/>
        <v>0</v>
      </c>
      <c r="O706" s="1383">
        <f t="shared" ref="O706:S706" si="1390">$AD706*O$27</f>
        <v>0</v>
      </c>
      <c r="P706" s="1383">
        <f t="shared" si="1390"/>
        <v>0</v>
      </c>
      <c r="Q706" s="1383">
        <f t="shared" si="1390"/>
        <v>0</v>
      </c>
      <c r="R706" s="1383">
        <f t="shared" si="1390"/>
        <v>0</v>
      </c>
      <c r="S706" s="1383">
        <f t="shared" si="1390"/>
        <v>0</v>
      </c>
      <c r="T706" s="1383">
        <f t="shared" ref="T706:X706" si="1391">$AE706*T$27</f>
        <v>0</v>
      </c>
      <c r="U706" s="1383">
        <f t="shared" si="1391"/>
        <v>0</v>
      </c>
      <c r="V706" s="1383">
        <f t="shared" si="1391"/>
        <v>0</v>
      </c>
      <c r="W706" s="1383">
        <f t="shared" si="1391"/>
        <v>0</v>
      </c>
      <c r="X706" s="1383">
        <f t="shared" si="1391"/>
        <v>0</v>
      </c>
      <c r="Y706" s="1383">
        <f t="shared" si="1047"/>
        <v>0</v>
      </c>
      <c r="Z706" s="1383">
        <f t="shared" si="1048"/>
        <v>0</v>
      </c>
      <c r="AA706" s="1383">
        <f t="shared" si="1049"/>
        <v>0</v>
      </c>
      <c r="AB706" s="1383">
        <f t="shared" si="1050"/>
        <v>0</v>
      </c>
      <c r="AC706" s="5">
        <f t="shared" si="1051"/>
        <v>313</v>
      </c>
      <c r="AD706" s="1383">
        <f t="shared" si="1052"/>
        <v>0</v>
      </c>
      <c r="AE706" s="1383">
        <f t="shared" si="1053"/>
        <v>0</v>
      </c>
      <c r="AF706" s="1305" t="e">
        <f t="shared" si="1054"/>
        <v>#DIV/0!</v>
      </c>
      <c r="AG706" s="1305" t="e">
        <f t="shared" si="1055"/>
        <v>#DIV/0!</v>
      </c>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row>
    <row r="707" spans="1:57" ht="14.25" customHeight="1">
      <c r="A707" s="1376">
        <v>44510</v>
      </c>
      <c r="B707" s="1301"/>
      <c r="C707" s="1302"/>
      <c r="D707" s="1376">
        <v>44145</v>
      </c>
      <c r="E707" s="1357"/>
      <c r="F707" s="5"/>
      <c r="G707" s="5"/>
      <c r="H707" s="1302"/>
      <c r="I707" s="1303"/>
      <c r="J707" s="1301"/>
      <c r="K707" s="1376"/>
      <c r="L707" s="1302"/>
      <c r="M707" s="1382">
        <f t="shared" si="1044"/>
        <v>44511</v>
      </c>
      <c r="N707" s="1354">
        <f t="shared" si="1041"/>
        <v>0</v>
      </c>
      <c r="O707" s="1383">
        <f t="shared" ref="O707:S707" si="1392">$AD707*O$27</f>
        <v>0</v>
      </c>
      <c r="P707" s="1383">
        <f t="shared" si="1392"/>
        <v>0</v>
      </c>
      <c r="Q707" s="1383">
        <f t="shared" si="1392"/>
        <v>0</v>
      </c>
      <c r="R707" s="1383">
        <f t="shared" si="1392"/>
        <v>0</v>
      </c>
      <c r="S707" s="1383">
        <f t="shared" si="1392"/>
        <v>0</v>
      </c>
      <c r="T707" s="1383">
        <f t="shared" ref="T707:X707" si="1393">$AE707*T$27</f>
        <v>0</v>
      </c>
      <c r="U707" s="1383">
        <f t="shared" si="1393"/>
        <v>0</v>
      </c>
      <c r="V707" s="1383">
        <f t="shared" si="1393"/>
        <v>0</v>
      </c>
      <c r="W707" s="1383">
        <f t="shared" si="1393"/>
        <v>0</v>
      </c>
      <c r="X707" s="1383">
        <f t="shared" si="1393"/>
        <v>0</v>
      </c>
      <c r="Y707" s="1383">
        <f t="shared" si="1047"/>
        <v>0</v>
      </c>
      <c r="Z707" s="1383">
        <f t="shared" si="1048"/>
        <v>0</v>
      </c>
      <c r="AA707" s="1383">
        <f t="shared" si="1049"/>
        <v>0</v>
      </c>
      <c r="AB707" s="1383">
        <f t="shared" si="1050"/>
        <v>0</v>
      </c>
      <c r="AC707" s="5">
        <f t="shared" si="1051"/>
        <v>314</v>
      </c>
      <c r="AD707" s="1383">
        <f t="shared" si="1052"/>
        <v>0</v>
      </c>
      <c r="AE707" s="1383">
        <f t="shared" si="1053"/>
        <v>0</v>
      </c>
      <c r="AF707" s="1305" t="e">
        <f t="shared" si="1054"/>
        <v>#DIV/0!</v>
      </c>
      <c r="AG707" s="1305" t="e">
        <f t="shared" si="1055"/>
        <v>#DIV/0!</v>
      </c>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row>
    <row r="708" spans="1:57" ht="14.25" customHeight="1">
      <c r="A708" s="1376">
        <v>44511</v>
      </c>
      <c r="B708" s="1301"/>
      <c r="C708" s="1302"/>
      <c r="D708" s="1376">
        <v>44146</v>
      </c>
      <c r="E708" s="1357"/>
      <c r="F708" s="5"/>
      <c r="G708" s="5"/>
      <c r="H708" s="1302"/>
      <c r="I708" s="1303"/>
      <c r="J708" s="1301"/>
      <c r="K708" s="1376"/>
      <c r="L708" s="1302"/>
      <c r="M708" s="1382">
        <f t="shared" si="1044"/>
        <v>44512</v>
      </c>
      <c r="N708" s="1354">
        <f t="shared" si="1041"/>
        <v>0</v>
      </c>
      <c r="O708" s="1383">
        <f t="shared" ref="O708:S708" si="1394">$AD708*O$27</f>
        <v>0</v>
      </c>
      <c r="P708" s="1383">
        <f t="shared" si="1394"/>
        <v>0</v>
      </c>
      <c r="Q708" s="1383">
        <f t="shared" si="1394"/>
        <v>0</v>
      </c>
      <c r="R708" s="1383">
        <f t="shared" si="1394"/>
        <v>0</v>
      </c>
      <c r="S708" s="1383">
        <f t="shared" si="1394"/>
        <v>0</v>
      </c>
      <c r="T708" s="1383">
        <f t="shared" ref="T708:X708" si="1395">$AE708*T$27</f>
        <v>0</v>
      </c>
      <c r="U708" s="1383">
        <f t="shared" si="1395"/>
        <v>0</v>
      </c>
      <c r="V708" s="1383">
        <f t="shared" si="1395"/>
        <v>0</v>
      </c>
      <c r="W708" s="1383">
        <f t="shared" si="1395"/>
        <v>0</v>
      </c>
      <c r="X708" s="1383">
        <f t="shared" si="1395"/>
        <v>0</v>
      </c>
      <c r="Y708" s="1383">
        <f t="shared" si="1047"/>
        <v>0</v>
      </c>
      <c r="Z708" s="1383">
        <f t="shared" si="1048"/>
        <v>0</v>
      </c>
      <c r="AA708" s="1383">
        <f t="shared" si="1049"/>
        <v>0</v>
      </c>
      <c r="AB708" s="1383">
        <f t="shared" si="1050"/>
        <v>0</v>
      </c>
      <c r="AC708" s="5">
        <f t="shared" si="1051"/>
        <v>315</v>
      </c>
      <c r="AD708" s="1383">
        <f t="shared" si="1052"/>
        <v>0</v>
      </c>
      <c r="AE708" s="1383">
        <f t="shared" si="1053"/>
        <v>0</v>
      </c>
      <c r="AF708" s="1305" t="e">
        <f t="shared" si="1054"/>
        <v>#DIV/0!</v>
      </c>
      <c r="AG708" s="1305" t="e">
        <f t="shared" si="1055"/>
        <v>#DIV/0!</v>
      </c>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row>
    <row r="709" spans="1:57" ht="14.25" customHeight="1">
      <c r="A709" s="1376">
        <v>44512</v>
      </c>
      <c r="B709" s="1301"/>
      <c r="C709" s="1302"/>
      <c r="D709" s="1376">
        <v>44147</v>
      </c>
      <c r="E709" s="1357"/>
      <c r="F709" s="5"/>
      <c r="G709" s="5"/>
      <c r="H709" s="1302"/>
      <c r="I709" s="1303"/>
      <c r="J709" s="1301"/>
      <c r="K709" s="1376"/>
      <c r="L709" s="1302"/>
      <c r="M709" s="1382">
        <f t="shared" si="1044"/>
        <v>44513</v>
      </c>
      <c r="N709" s="1354">
        <f t="shared" si="1041"/>
        <v>0</v>
      </c>
      <c r="O709" s="1383">
        <f t="shared" ref="O709:S709" si="1396">$AD709*O$27</f>
        <v>0</v>
      </c>
      <c r="P709" s="1383">
        <f t="shared" si="1396"/>
        <v>0</v>
      </c>
      <c r="Q709" s="1383">
        <f t="shared" si="1396"/>
        <v>0</v>
      </c>
      <c r="R709" s="1383">
        <f t="shared" si="1396"/>
        <v>0</v>
      </c>
      <c r="S709" s="1383">
        <f t="shared" si="1396"/>
        <v>0</v>
      </c>
      <c r="T709" s="1383">
        <f t="shared" ref="T709:X709" si="1397">$AE709*T$27</f>
        <v>0</v>
      </c>
      <c r="U709" s="1383">
        <f t="shared" si="1397"/>
        <v>0</v>
      </c>
      <c r="V709" s="1383">
        <f t="shared" si="1397"/>
        <v>0</v>
      </c>
      <c r="W709" s="1383">
        <f t="shared" si="1397"/>
        <v>0</v>
      </c>
      <c r="X709" s="1383">
        <f t="shared" si="1397"/>
        <v>0</v>
      </c>
      <c r="Y709" s="1383">
        <f t="shared" si="1047"/>
        <v>0</v>
      </c>
      <c r="Z709" s="1383">
        <f t="shared" si="1048"/>
        <v>0</v>
      </c>
      <c r="AA709" s="1383">
        <f t="shared" si="1049"/>
        <v>0</v>
      </c>
      <c r="AB709" s="1383">
        <f t="shared" si="1050"/>
        <v>0</v>
      </c>
      <c r="AC709" s="5">
        <f t="shared" si="1051"/>
        <v>316</v>
      </c>
      <c r="AD709" s="1383">
        <f t="shared" si="1052"/>
        <v>0</v>
      </c>
      <c r="AE709" s="1383">
        <f t="shared" si="1053"/>
        <v>0</v>
      </c>
      <c r="AF709" s="1305" t="e">
        <f t="shared" si="1054"/>
        <v>#DIV/0!</v>
      </c>
      <c r="AG709" s="1305" t="e">
        <f t="shared" si="1055"/>
        <v>#DIV/0!</v>
      </c>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row>
    <row r="710" spans="1:57" ht="14.25" customHeight="1">
      <c r="A710" s="1376">
        <v>44513</v>
      </c>
      <c r="B710" s="1301"/>
      <c r="C710" s="1302"/>
      <c r="D710" s="1376">
        <v>44148</v>
      </c>
      <c r="E710" s="1357"/>
      <c r="F710" s="5"/>
      <c r="G710" s="5"/>
      <c r="H710" s="1302"/>
      <c r="I710" s="1303"/>
      <c r="J710" s="1301"/>
      <c r="K710" s="1376"/>
      <c r="L710" s="1302"/>
      <c r="M710" s="1382">
        <f t="shared" si="1044"/>
        <v>44514</v>
      </c>
      <c r="N710" s="1354">
        <f t="shared" si="1041"/>
        <v>0</v>
      </c>
      <c r="O710" s="1383">
        <f t="shared" ref="O710:S710" si="1398">$AD710*O$27</f>
        <v>0</v>
      </c>
      <c r="P710" s="1383">
        <f t="shared" si="1398"/>
        <v>0</v>
      </c>
      <c r="Q710" s="1383">
        <f t="shared" si="1398"/>
        <v>0</v>
      </c>
      <c r="R710" s="1383">
        <f t="shared" si="1398"/>
        <v>0</v>
      </c>
      <c r="S710" s="1383">
        <f t="shared" si="1398"/>
        <v>0</v>
      </c>
      <c r="T710" s="1383">
        <f t="shared" ref="T710:X710" si="1399">$AE710*T$27</f>
        <v>0</v>
      </c>
      <c r="U710" s="1383">
        <f t="shared" si="1399"/>
        <v>0</v>
      </c>
      <c r="V710" s="1383">
        <f t="shared" si="1399"/>
        <v>0</v>
      </c>
      <c r="W710" s="1383">
        <f t="shared" si="1399"/>
        <v>0</v>
      </c>
      <c r="X710" s="1383">
        <f t="shared" si="1399"/>
        <v>0</v>
      </c>
      <c r="Y710" s="1383">
        <f t="shared" si="1047"/>
        <v>0</v>
      </c>
      <c r="Z710" s="1383">
        <f t="shared" si="1048"/>
        <v>0</v>
      </c>
      <c r="AA710" s="1383">
        <f t="shared" si="1049"/>
        <v>0</v>
      </c>
      <c r="AB710" s="1383">
        <f t="shared" si="1050"/>
        <v>0</v>
      </c>
      <c r="AC710" s="5">
        <f t="shared" si="1051"/>
        <v>317</v>
      </c>
      <c r="AD710" s="1383">
        <f t="shared" si="1052"/>
        <v>0</v>
      </c>
      <c r="AE710" s="1383">
        <f t="shared" si="1053"/>
        <v>0</v>
      </c>
      <c r="AF710" s="1305" t="e">
        <f t="shared" si="1054"/>
        <v>#DIV/0!</v>
      </c>
      <c r="AG710" s="1305" t="e">
        <f t="shared" si="1055"/>
        <v>#DIV/0!</v>
      </c>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row>
    <row r="711" spans="1:57" ht="14.25" customHeight="1">
      <c r="A711" s="1376">
        <v>44514</v>
      </c>
      <c r="B711" s="1301"/>
      <c r="C711" s="1302"/>
      <c r="D711" s="1376">
        <v>44149</v>
      </c>
      <c r="E711" s="1357"/>
      <c r="F711" s="5"/>
      <c r="G711" s="5"/>
      <c r="H711" s="1302"/>
      <c r="I711" s="1303"/>
      <c r="J711" s="1301"/>
      <c r="K711" s="1376"/>
      <c r="L711" s="1302"/>
      <c r="M711" s="1382">
        <f t="shared" si="1044"/>
        <v>44515</v>
      </c>
      <c r="N711" s="1354">
        <f t="shared" si="1041"/>
        <v>0</v>
      </c>
      <c r="O711" s="1383">
        <f t="shared" ref="O711:S711" si="1400">$AD711*O$27</f>
        <v>0</v>
      </c>
      <c r="P711" s="1383">
        <f t="shared" si="1400"/>
        <v>0</v>
      </c>
      <c r="Q711" s="1383">
        <f t="shared" si="1400"/>
        <v>0</v>
      </c>
      <c r="R711" s="1383">
        <f t="shared" si="1400"/>
        <v>0</v>
      </c>
      <c r="S711" s="1383">
        <f t="shared" si="1400"/>
        <v>0</v>
      </c>
      <c r="T711" s="1383">
        <f t="shared" ref="T711:X711" si="1401">$AE711*T$27</f>
        <v>0</v>
      </c>
      <c r="U711" s="1383">
        <f t="shared" si="1401"/>
        <v>0</v>
      </c>
      <c r="V711" s="1383">
        <f t="shared" si="1401"/>
        <v>0</v>
      </c>
      <c r="W711" s="1383">
        <f t="shared" si="1401"/>
        <v>0</v>
      </c>
      <c r="X711" s="1383">
        <f t="shared" si="1401"/>
        <v>0</v>
      </c>
      <c r="Y711" s="1383">
        <f t="shared" si="1047"/>
        <v>0</v>
      </c>
      <c r="Z711" s="1383">
        <f t="shared" si="1048"/>
        <v>0</v>
      </c>
      <c r="AA711" s="1383">
        <f t="shared" si="1049"/>
        <v>0</v>
      </c>
      <c r="AB711" s="1383">
        <f t="shared" si="1050"/>
        <v>0</v>
      </c>
      <c r="AC711" s="5">
        <f t="shared" si="1051"/>
        <v>318</v>
      </c>
      <c r="AD711" s="1383">
        <f t="shared" si="1052"/>
        <v>0</v>
      </c>
      <c r="AE711" s="1383">
        <f t="shared" si="1053"/>
        <v>0</v>
      </c>
      <c r="AF711" s="1305" t="e">
        <f t="shared" si="1054"/>
        <v>#DIV/0!</v>
      </c>
      <c r="AG711" s="1305" t="e">
        <f t="shared" si="1055"/>
        <v>#DIV/0!</v>
      </c>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row>
    <row r="712" spans="1:57" ht="14.25" customHeight="1">
      <c r="A712" s="1376">
        <v>44515</v>
      </c>
      <c r="B712" s="1301"/>
      <c r="C712" s="1302"/>
      <c r="D712" s="1376">
        <v>44150</v>
      </c>
      <c r="E712" s="1357"/>
      <c r="F712" s="5"/>
      <c r="G712" s="5"/>
      <c r="H712" s="1302"/>
      <c r="I712" s="1303"/>
      <c r="J712" s="1301"/>
      <c r="K712" s="1376"/>
      <c r="L712" s="1302"/>
      <c r="M712" s="1382">
        <f t="shared" si="1044"/>
        <v>44516</v>
      </c>
      <c r="N712" s="1354">
        <f t="shared" si="1041"/>
        <v>0</v>
      </c>
      <c r="O712" s="1383">
        <f t="shared" ref="O712:S712" si="1402">$AD712*O$27</f>
        <v>0</v>
      </c>
      <c r="P712" s="1383">
        <f t="shared" si="1402"/>
        <v>0</v>
      </c>
      <c r="Q712" s="1383">
        <f t="shared" si="1402"/>
        <v>0</v>
      </c>
      <c r="R712" s="1383">
        <f t="shared" si="1402"/>
        <v>0</v>
      </c>
      <c r="S712" s="1383">
        <f t="shared" si="1402"/>
        <v>0</v>
      </c>
      <c r="T712" s="1383">
        <f t="shared" ref="T712:X712" si="1403">$AE712*T$27</f>
        <v>0</v>
      </c>
      <c r="U712" s="1383">
        <f t="shared" si="1403"/>
        <v>0</v>
      </c>
      <c r="V712" s="1383">
        <f t="shared" si="1403"/>
        <v>0</v>
      </c>
      <c r="W712" s="1383">
        <f t="shared" si="1403"/>
        <v>0</v>
      </c>
      <c r="X712" s="1383">
        <f t="shared" si="1403"/>
        <v>0</v>
      </c>
      <c r="Y712" s="1383">
        <f t="shared" si="1047"/>
        <v>0</v>
      </c>
      <c r="Z712" s="1383">
        <f t="shared" si="1048"/>
        <v>0</v>
      </c>
      <c r="AA712" s="1383">
        <f t="shared" si="1049"/>
        <v>0</v>
      </c>
      <c r="AB712" s="1383">
        <f t="shared" si="1050"/>
        <v>0</v>
      </c>
      <c r="AC712" s="5">
        <f t="shared" si="1051"/>
        <v>319</v>
      </c>
      <c r="AD712" s="1383">
        <f t="shared" si="1052"/>
        <v>0</v>
      </c>
      <c r="AE712" s="1383">
        <f t="shared" si="1053"/>
        <v>0</v>
      </c>
      <c r="AF712" s="1305" t="e">
        <f t="shared" si="1054"/>
        <v>#DIV/0!</v>
      </c>
      <c r="AG712" s="1305" t="e">
        <f t="shared" si="1055"/>
        <v>#DIV/0!</v>
      </c>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row>
    <row r="713" spans="1:57" ht="14.25" customHeight="1">
      <c r="A713" s="1376">
        <v>44516</v>
      </c>
      <c r="B713" s="1301"/>
      <c r="C713" s="1302"/>
      <c r="D713" s="1376">
        <v>44151</v>
      </c>
      <c r="E713" s="1357"/>
      <c r="F713" s="5"/>
      <c r="G713" s="5"/>
      <c r="H713" s="1302"/>
      <c r="I713" s="1303"/>
      <c r="J713" s="1301"/>
      <c r="K713" s="1376"/>
      <c r="L713" s="1302"/>
      <c r="M713" s="1382">
        <f t="shared" si="1044"/>
        <v>44517</v>
      </c>
      <c r="N713" s="1354">
        <f t="shared" si="1041"/>
        <v>0</v>
      </c>
      <c r="O713" s="1383">
        <f t="shared" ref="O713:S713" si="1404">$AD713*O$27</f>
        <v>0</v>
      </c>
      <c r="P713" s="1383">
        <f t="shared" si="1404"/>
        <v>0</v>
      </c>
      <c r="Q713" s="1383">
        <f t="shared" si="1404"/>
        <v>0</v>
      </c>
      <c r="R713" s="1383">
        <f t="shared" si="1404"/>
        <v>0</v>
      </c>
      <c r="S713" s="1383">
        <f t="shared" si="1404"/>
        <v>0</v>
      </c>
      <c r="T713" s="1383">
        <f t="shared" ref="T713:X713" si="1405">$AE713*T$27</f>
        <v>0</v>
      </c>
      <c r="U713" s="1383">
        <f t="shared" si="1405"/>
        <v>0</v>
      </c>
      <c r="V713" s="1383">
        <f t="shared" si="1405"/>
        <v>0</v>
      </c>
      <c r="W713" s="1383">
        <f t="shared" si="1405"/>
        <v>0</v>
      </c>
      <c r="X713" s="1383">
        <f t="shared" si="1405"/>
        <v>0</v>
      </c>
      <c r="Y713" s="1383">
        <f t="shared" si="1047"/>
        <v>0</v>
      </c>
      <c r="Z713" s="1383">
        <f t="shared" si="1048"/>
        <v>0</v>
      </c>
      <c r="AA713" s="1383">
        <f t="shared" si="1049"/>
        <v>0</v>
      </c>
      <c r="AB713" s="1383">
        <f t="shared" si="1050"/>
        <v>0</v>
      </c>
      <c r="AC713" s="5">
        <f t="shared" si="1051"/>
        <v>320</v>
      </c>
      <c r="AD713" s="1383">
        <f t="shared" si="1052"/>
        <v>0</v>
      </c>
      <c r="AE713" s="1383">
        <f t="shared" si="1053"/>
        <v>0</v>
      </c>
      <c r="AF713" s="1305" t="e">
        <f t="shared" si="1054"/>
        <v>#DIV/0!</v>
      </c>
      <c r="AG713" s="1305" t="e">
        <f t="shared" si="1055"/>
        <v>#DIV/0!</v>
      </c>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row>
    <row r="714" spans="1:57" ht="14.25" customHeight="1">
      <c r="A714" s="1376">
        <v>44517</v>
      </c>
      <c r="B714" s="1301"/>
      <c r="C714" s="1302"/>
      <c r="D714" s="1376">
        <v>44152</v>
      </c>
      <c r="E714" s="1357"/>
      <c r="F714" s="5"/>
      <c r="G714" s="5"/>
      <c r="H714" s="1302"/>
      <c r="I714" s="1303"/>
      <c r="J714" s="1301"/>
      <c r="K714" s="1376"/>
      <c r="L714" s="1302"/>
      <c r="M714" s="1382">
        <f t="shared" si="1044"/>
        <v>44518</v>
      </c>
      <c r="N714" s="1354">
        <f t="shared" si="1041"/>
        <v>0</v>
      </c>
      <c r="O714" s="1383">
        <f t="shared" ref="O714:S714" si="1406">$AD714*O$27</f>
        <v>0</v>
      </c>
      <c r="P714" s="1383">
        <f t="shared" si="1406"/>
        <v>0</v>
      </c>
      <c r="Q714" s="1383">
        <f t="shared" si="1406"/>
        <v>0</v>
      </c>
      <c r="R714" s="1383">
        <f t="shared" si="1406"/>
        <v>0</v>
      </c>
      <c r="S714" s="1383">
        <f t="shared" si="1406"/>
        <v>0</v>
      </c>
      <c r="T714" s="1383">
        <f t="shared" ref="T714:X714" si="1407">$AE714*T$27</f>
        <v>0</v>
      </c>
      <c r="U714" s="1383">
        <f t="shared" si="1407"/>
        <v>0</v>
      </c>
      <c r="V714" s="1383">
        <f t="shared" si="1407"/>
        <v>0</v>
      </c>
      <c r="W714" s="1383">
        <f t="shared" si="1407"/>
        <v>0</v>
      </c>
      <c r="X714" s="1383">
        <f t="shared" si="1407"/>
        <v>0</v>
      </c>
      <c r="Y714" s="1383">
        <f t="shared" si="1047"/>
        <v>0</v>
      </c>
      <c r="Z714" s="1383">
        <f t="shared" si="1048"/>
        <v>0</v>
      </c>
      <c r="AA714" s="1383">
        <f t="shared" si="1049"/>
        <v>0</v>
      </c>
      <c r="AB714" s="1383">
        <f t="shared" si="1050"/>
        <v>0</v>
      </c>
      <c r="AC714" s="5">
        <f t="shared" si="1051"/>
        <v>321</v>
      </c>
      <c r="AD714" s="1383">
        <f t="shared" si="1052"/>
        <v>0</v>
      </c>
      <c r="AE714" s="1383">
        <f t="shared" si="1053"/>
        <v>0</v>
      </c>
      <c r="AF714" s="1305" t="e">
        <f t="shared" si="1054"/>
        <v>#DIV/0!</v>
      </c>
      <c r="AG714" s="1305" t="e">
        <f t="shared" si="1055"/>
        <v>#DIV/0!</v>
      </c>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row>
    <row r="715" spans="1:57" ht="14.25" customHeight="1">
      <c r="A715" s="1376">
        <v>44518</v>
      </c>
      <c r="B715" s="1301"/>
      <c r="C715" s="1302"/>
      <c r="D715" s="1376">
        <v>44153</v>
      </c>
      <c r="E715" s="1357"/>
      <c r="F715" s="5"/>
      <c r="G715" s="5"/>
      <c r="H715" s="1302"/>
      <c r="I715" s="1303"/>
      <c r="J715" s="1301"/>
      <c r="K715" s="1376"/>
      <c r="L715" s="1302"/>
      <c r="M715" s="1382">
        <f t="shared" si="1044"/>
        <v>44519</v>
      </c>
      <c r="N715" s="1354">
        <f t="shared" si="1041"/>
        <v>0</v>
      </c>
      <c r="O715" s="1383">
        <f t="shared" ref="O715:S715" si="1408">$AD715*O$27</f>
        <v>0</v>
      </c>
      <c r="P715" s="1383">
        <f t="shared" si="1408"/>
        <v>0</v>
      </c>
      <c r="Q715" s="1383">
        <f t="shared" si="1408"/>
        <v>0</v>
      </c>
      <c r="R715" s="1383">
        <f t="shared" si="1408"/>
        <v>0</v>
      </c>
      <c r="S715" s="1383">
        <f t="shared" si="1408"/>
        <v>0</v>
      </c>
      <c r="T715" s="1383">
        <f t="shared" ref="T715:X715" si="1409">$AE715*T$27</f>
        <v>0</v>
      </c>
      <c r="U715" s="1383">
        <f t="shared" si="1409"/>
        <v>0</v>
      </c>
      <c r="V715" s="1383">
        <f t="shared" si="1409"/>
        <v>0</v>
      </c>
      <c r="W715" s="1383">
        <f t="shared" si="1409"/>
        <v>0</v>
      </c>
      <c r="X715" s="1383">
        <f t="shared" si="1409"/>
        <v>0</v>
      </c>
      <c r="Y715" s="1383">
        <f t="shared" si="1047"/>
        <v>0</v>
      </c>
      <c r="Z715" s="1383">
        <f t="shared" si="1048"/>
        <v>0</v>
      </c>
      <c r="AA715" s="1383">
        <f t="shared" si="1049"/>
        <v>0</v>
      </c>
      <c r="AB715" s="1383">
        <f t="shared" si="1050"/>
        <v>0</v>
      </c>
      <c r="AC715" s="5">
        <f t="shared" si="1051"/>
        <v>322</v>
      </c>
      <c r="AD715" s="1383">
        <f t="shared" si="1052"/>
        <v>0</v>
      </c>
      <c r="AE715" s="1383">
        <f t="shared" si="1053"/>
        <v>0</v>
      </c>
      <c r="AF715" s="1305" t="e">
        <f t="shared" si="1054"/>
        <v>#DIV/0!</v>
      </c>
      <c r="AG715" s="1305" t="e">
        <f t="shared" si="1055"/>
        <v>#DIV/0!</v>
      </c>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row>
    <row r="716" spans="1:57" ht="14.25" customHeight="1">
      <c r="A716" s="1376">
        <v>44519</v>
      </c>
      <c r="B716" s="1301"/>
      <c r="C716" s="1302"/>
      <c r="D716" s="1376">
        <v>44154</v>
      </c>
      <c r="E716" s="1357"/>
      <c r="F716" s="5"/>
      <c r="G716" s="5"/>
      <c r="H716" s="1302"/>
      <c r="I716" s="1303"/>
      <c r="J716" s="1301"/>
      <c r="K716" s="1376"/>
      <c r="L716" s="1302"/>
      <c r="M716" s="1382">
        <f t="shared" si="1044"/>
        <v>44520</v>
      </c>
      <c r="N716" s="1354">
        <f t="shared" si="1041"/>
        <v>0</v>
      </c>
      <c r="O716" s="1383">
        <f t="shared" ref="O716:S716" si="1410">$AD716*O$27</f>
        <v>0</v>
      </c>
      <c r="P716" s="1383">
        <f t="shared" si="1410"/>
        <v>0</v>
      </c>
      <c r="Q716" s="1383">
        <f t="shared" si="1410"/>
        <v>0</v>
      </c>
      <c r="R716" s="1383">
        <f t="shared" si="1410"/>
        <v>0</v>
      </c>
      <c r="S716" s="1383">
        <f t="shared" si="1410"/>
        <v>0</v>
      </c>
      <c r="T716" s="1383">
        <f t="shared" ref="T716:X716" si="1411">$AE716*T$27</f>
        <v>0</v>
      </c>
      <c r="U716" s="1383">
        <f t="shared" si="1411"/>
        <v>0</v>
      </c>
      <c r="V716" s="1383">
        <f t="shared" si="1411"/>
        <v>0</v>
      </c>
      <c r="W716" s="1383">
        <f t="shared" si="1411"/>
        <v>0</v>
      </c>
      <c r="X716" s="1383">
        <f t="shared" si="1411"/>
        <v>0</v>
      </c>
      <c r="Y716" s="1383">
        <f t="shared" si="1047"/>
        <v>0</v>
      </c>
      <c r="Z716" s="1383">
        <f t="shared" si="1048"/>
        <v>0</v>
      </c>
      <c r="AA716" s="1383">
        <f t="shared" si="1049"/>
        <v>0</v>
      </c>
      <c r="AB716" s="1383">
        <f t="shared" si="1050"/>
        <v>0</v>
      </c>
      <c r="AC716" s="5">
        <f t="shared" si="1051"/>
        <v>323</v>
      </c>
      <c r="AD716" s="1383">
        <f t="shared" si="1052"/>
        <v>0</v>
      </c>
      <c r="AE716" s="1383">
        <f t="shared" si="1053"/>
        <v>0</v>
      </c>
      <c r="AF716" s="1305" t="e">
        <f t="shared" si="1054"/>
        <v>#DIV/0!</v>
      </c>
      <c r="AG716" s="1305" t="e">
        <f t="shared" si="1055"/>
        <v>#DIV/0!</v>
      </c>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row>
    <row r="717" spans="1:57" ht="14.25" customHeight="1">
      <c r="A717" s="1376">
        <v>44520</v>
      </c>
      <c r="B717" s="1301"/>
      <c r="C717" s="1302"/>
      <c r="D717" s="1376">
        <v>44155</v>
      </c>
      <c r="E717" s="1357"/>
      <c r="F717" s="5"/>
      <c r="G717" s="5"/>
      <c r="H717" s="1302"/>
      <c r="I717" s="1303"/>
      <c r="J717" s="1301"/>
      <c r="K717" s="1376"/>
      <c r="L717" s="1302"/>
      <c r="M717" s="1382">
        <f t="shared" si="1044"/>
        <v>44521</v>
      </c>
      <c r="N717" s="1354">
        <f t="shared" si="1041"/>
        <v>0</v>
      </c>
      <c r="O717" s="1383">
        <f t="shared" ref="O717:S717" si="1412">$AD717*O$27</f>
        <v>0</v>
      </c>
      <c r="P717" s="1383">
        <f t="shared" si="1412"/>
        <v>0</v>
      </c>
      <c r="Q717" s="1383">
        <f t="shared" si="1412"/>
        <v>0</v>
      </c>
      <c r="R717" s="1383">
        <f t="shared" si="1412"/>
        <v>0</v>
      </c>
      <c r="S717" s="1383">
        <f t="shared" si="1412"/>
        <v>0</v>
      </c>
      <c r="T717" s="1383">
        <f t="shared" ref="T717:X717" si="1413">$AE717*T$27</f>
        <v>0</v>
      </c>
      <c r="U717" s="1383">
        <f t="shared" si="1413"/>
        <v>0</v>
      </c>
      <c r="V717" s="1383">
        <f t="shared" si="1413"/>
        <v>0</v>
      </c>
      <c r="W717" s="1383">
        <f t="shared" si="1413"/>
        <v>0</v>
      </c>
      <c r="X717" s="1383">
        <f t="shared" si="1413"/>
        <v>0</v>
      </c>
      <c r="Y717" s="1383">
        <f t="shared" si="1047"/>
        <v>0</v>
      </c>
      <c r="Z717" s="1383">
        <f t="shared" si="1048"/>
        <v>0</v>
      </c>
      <c r="AA717" s="1383">
        <f t="shared" si="1049"/>
        <v>0</v>
      </c>
      <c r="AB717" s="1383">
        <f t="shared" si="1050"/>
        <v>0</v>
      </c>
      <c r="AC717" s="5">
        <f t="shared" si="1051"/>
        <v>324</v>
      </c>
      <c r="AD717" s="1383">
        <f t="shared" si="1052"/>
        <v>0</v>
      </c>
      <c r="AE717" s="1383">
        <f t="shared" si="1053"/>
        <v>0</v>
      </c>
      <c r="AF717" s="1305" t="e">
        <f t="shared" si="1054"/>
        <v>#DIV/0!</v>
      </c>
      <c r="AG717" s="1305" t="e">
        <f t="shared" si="1055"/>
        <v>#DIV/0!</v>
      </c>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row>
    <row r="718" spans="1:57" ht="14.25" customHeight="1">
      <c r="A718" s="1376">
        <v>44521</v>
      </c>
      <c r="B718" s="1301"/>
      <c r="C718" s="1302"/>
      <c r="D718" s="1376">
        <v>44156</v>
      </c>
      <c r="E718" s="1357"/>
      <c r="F718" s="5"/>
      <c r="G718" s="5"/>
      <c r="H718" s="1302"/>
      <c r="I718" s="1303"/>
      <c r="J718" s="1301"/>
      <c r="K718" s="1376"/>
      <c r="L718" s="1302"/>
      <c r="M718" s="1382">
        <f t="shared" si="1044"/>
        <v>44522</v>
      </c>
      <c r="N718" s="1354">
        <f t="shared" si="1041"/>
        <v>0</v>
      </c>
      <c r="O718" s="1383">
        <f t="shared" ref="O718:S718" si="1414">$AD718*O$27</f>
        <v>0</v>
      </c>
      <c r="P718" s="1383">
        <f t="shared" si="1414"/>
        <v>0</v>
      </c>
      <c r="Q718" s="1383">
        <f t="shared" si="1414"/>
        <v>0</v>
      </c>
      <c r="R718" s="1383">
        <f t="shared" si="1414"/>
        <v>0</v>
      </c>
      <c r="S718" s="1383">
        <f t="shared" si="1414"/>
        <v>0</v>
      </c>
      <c r="T718" s="1383">
        <f t="shared" ref="T718:X718" si="1415">$AE718*T$27</f>
        <v>0</v>
      </c>
      <c r="U718" s="1383">
        <f t="shared" si="1415"/>
        <v>0</v>
      </c>
      <c r="V718" s="1383">
        <f t="shared" si="1415"/>
        <v>0</v>
      </c>
      <c r="W718" s="1383">
        <f t="shared" si="1415"/>
        <v>0</v>
      </c>
      <c r="X718" s="1383">
        <f t="shared" si="1415"/>
        <v>0</v>
      </c>
      <c r="Y718" s="1383">
        <f t="shared" si="1047"/>
        <v>0</v>
      </c>
      <c r="Z718" s="1383">
        <f t="shared" si="1048"/>
        <v>0</v>
      </c>
      <c r="AA718" s="1383">
        <f t="shared" si="1049"/>
        <v>0</v>
      </c>
      <c r="AB718" s="1383">
        <f t="shared" si="1050"/>
        <v>0</v>
      </c>
      <c r="AC718" s="5">
        <f t="shared" si="1051"/>
        <v>325</v>
      </c>
      <c r="AD718" s="1383">
        <f t="shared" si="1052"/>
        <v>0</v>
      </c>
      <c r="AE718" s="1383">
        <f t="shared" si="1053"/>
        <v>0</v>
      </c>
      <c r="AF718" s="1305" t="e">
        <f t="shared" si="1054"/>
        <v>#DIV/0!</v>
      </c>
      <c r="AG718" s="1305" t="e">
        <f t="shared" si="1055"/>
        <v>#DIV/0!</v>
      </c>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row>
    <row r="719" spans="1:57" ht="14.25" customHeight="1">
      <c r="A719" s="1376">
        <v>44522</v>
      </c>
      <c r="B719" s="1301"/>
      <c r="C719" s="1302"/>
      <c r="D719" s="1376">
        <v>44157</v>
      </c>
      <c r="E719" s="1357"/>
      <c r="F719" s="5"/>
      <c r="G719" s="5"/>
      <c r="H719" s="1302"/>
      <c r="I719" s="1303"/>
      <c r="J719" s="1301"/>
      <c r="K719" s="1376"/>
      <c r="L719" s="1302"/>
      <c r="M719" s="1382">
        <f t="shared" si="1044"/>
        <v>44523</v>
      </c>
      <c r="N719" s="1354">
        <f t="shared" si="1041"/>
        <v>0</v>
      </c>
      <c r="O719" s="1383">
        <f t="shared" ref="O719:S719" si="1416">$AD719*O$27</f>
        <v>0</v>
      </c>
      <c r="P719" s="1383">
        <f t="shared" si="1416"/>
        <v>0</v>
      </c>
      <c r="Q719" s="1383">
        <f t="shared" si="1416"/>
        <v>0</v>
      </c>
      <c r="R719" s="1383">
        <f t="shared" si="1416"/>
        <v>0</v>
      </c>
      <c r="S719" s="1383">
        <f t="shared" si="1416"/>
        <v>0</v>
      </c>
      <c r="T719" s="1383">
        <f t="shared" ref="T719:X719" si="1417">$AE719*T$27</f>
        <v>0</v>
      </c>
      <c r="U719" s="1383">
        <f t="shared" si="1417"/>
        <v>0</v>
      </c>
      <c r="V719" s="1383">
        <f t="shared" si="1417"/>
        <v>0</v>
      </c>
      <c r="W719" s="1383">
        <f t="shared" si="1417"/>
        <v>0</v>
      </c>
      <c r="X719" s="1383">
        <f t="shared" si="1417"/>
        <v>0</v>
      </c>
      <c r="Y719" s="1383">
        <f t="shared" si="1047"/>
        <v>0</v>
      </c>
      <c r="Z719" s="1383">
        <f t="shared" si="1048"/>
        <v>0</v>
      </c>
      <c r="AA719" s="1383">
        <f t="shared" si="1049"/>
        <v>0</v>
      </c>
      <c r="AB719" s="1383">
        <f t="shared" si="1050"/>
        <v>0</v>
      </c>
      <c r="AC719" s="5">
        <f t="shared" si="1051"/>
        <v>326</v>
      </c>
      <c r="AD719" s="1383">
        <f t="shared" si="1052"/>
        <v>0</v>
      </c>
      <c r="AE719" s="1383">
        <f t="shared" si="1053"/>
        <v>0</v>
      </c>
      <c r="AF719" s="1305" t="e">
        <f t="shared" si="1054"/>
        <v>#DIV/0!</v>
      </c>
      <c r="AG719" s="1305" t="e">
        <f t="shared" si="1055"/>
        <v>#DIV/0!</v>
      </c>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row>
    <row r="720" spans="1:57" ht="14.25" customHeight="1">
      <c r="A720" s="1376">
        <v>44523</v>
      </c>
      <c r="B720" s="1301"/>
      <c r="C720" s="1302"/>
      <c r="D720" s="1376">
        <v>44158</v>
      </c>
      <c r="E720" s="1357"/>
      <c r="F720" s="5"/>
      <c r="G720" s="5"/>
      <c r="H720" s="1302"/>
      <c r="I720" s="1303"/>
      <c r="J720" s="1301"/>
      <c r="K720" s="1376"/>
      <c r="L720" s="1302"/>
      <c r="M720" s="1382">
        <f t="shared" si="1044"/>
        <v>44524</v>
      </c>
      <c r="N720" s="1354">
        <f t="shared" si="1041"/>
        <v>0</v>
      </c>
      <c r="O720" s="1383">
        <f t="shared" ref="O720:S720" si="1418">$AD720*O$27</f>
        <v>0</v>
      </c>
      <c r="P720" s="1383">
        <f t="shared" si="1418"/>
        <v>0</v>
      </c>
      <c r="Q720" s="1383">
        <f t="shared" si="1418"/>
        <v>0</v>
      </c>
      <c r="R720" s="1383">
        <f t="shared" si="1418"/>
        <v>0</v>
      </c>
      <c r="S720" s="1383">
        <f t="shared" si="1418"/>
        <v>0</v>
      </c>
      <c r="T720" s="1383">
        <f t="shared" ref="T720:X720" si="1419">$AE720*T$27</f>
        <v>0</v>
      </c>
      <c r="U720" s="1383">
        <f t="shared" si="1419"/>
        <v>0</v>
      </c>
      <c r="V720" s="1383">
        <f t="shared" si="1419"/>
        <v>0</v>
      </c>
      <c r="W720" s="1383">
        <f t="shared" si="1419"/>
        <v>0</v>
      </c>
      <c r="X720" s="1383">
        <f t="shared" si="1419"/>
        <v>0</v>
      </c>
      <c r="Y720" s="1383">
        <f t="shared" si="1047"/>
        <v>0</v>
      </c>
      <c r="Z720" s="1383">
        <f t="shared" si="1048"/>
        <v>0</v>
      </c>
      <c r="AA720" s="1383">
        <f t="shared" si="1049"/>
        <v>0</v>
      </c>
      <c r="AB720" s="1383">
        <f t="shared" si="1050"/>
        <v>0</v>
      </c>
      <c r="AC720" s="5">
        <f t="shared" si="1051"/>
        <v>327</v>
      </c>
      <c r="AD720" s="1383">
        <f t="shared" si="1052"/>
        <v>0</v>
      </c>
      <c r="AE720" s="1383">
        <f t="shared" si="1053"/>
        <v>0</v>
      </c>
      <c r="AF720" s="1305" t="e">
        <f t="shared" si="1054"/>
        <v>#DIV/0!</v>
      </c>
      <c r="AG720" s="1305" t="e">
        <f t="shared" si="1055"/>
        <v>#DIV/0!</v>
      </c>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row>
    <row r="721" spans="1:57" ht="14.25" customHeight="1">
      <c r="A721" s="1376">
        <v>44524</v>
      </c>
      <c r="B721" s="1301"/>
      <c r="C721" s="1302"/>
      <c r="D721" s="1376">
        <v>44159</v>
      </c>
      <c r="E721" s="1357"/>
      <c r="F721" s="5"/>
      <c r="G721" s="5"/>
      <c r="H721" s="1302"/>
      <c r="I721" s="1303"/>
      <c r="J721" s="1301"/>
      <c r="K721" s="1376"/>
      <c r="L721" s="1302"/>
      <c r="M721" s="1382">
        <f t="shared" si="1044"/>
        <v>44525</v>
      </c>
      <c r="N721" s="1354">
        <f t="shared" si="1041"/>
        <v>0</v>
      </c>
      <c r="O721" s="1383">
        <f t="shared" ref="O721:S721" si="1420">$AD721*O$27</f>
        <v>0</v>
      </c>
      <c r="P721" s="1383">
        <f t="shared" si="1420"/>
        <v>0</v>
      </c>
      <c r="Q721" s="1383">
        <f t="shared" si="1420"/>
        <v>0</v>
      </c>
      <c r="R721" s="1383">
        <f t="shared" si="1420"/>
        <v>0</v>
      </c>
      <c r="S721" s="1383">
        <f t="shared" si="1420"/>
        <v>0</v>
      </c>
      <c r="T721" s="1383">
        <f t="shared" ref="T721:X721" si="1421">$AE721*T$27</f>
        <v>0</v>
      </c>
      <c r="U721" s="1383">
        <f t="shared" si="1421"/>
        <v>0</v>
      </c>
      <c r="V721" s="1383">
        <f t="shared" si="1421"/>
        <v>0</v>
      </c>
      <c r="W721" s="1383">
        <f t="shared" si="1421"/>
        <v>0</v>
      </c>
      <c r="X721" s="1383">
        <f t="shared" si="1421"/>
        <v>0</v>
      </c>
      <c r="Y721" s="1383">
        <f t="shared" si="1047"/>
        <v>0</v>
      </c>
      <c r="Z721" s="1383">
        <f t="shared" si="1048"/>
        <v>0</v>
      </c>
      <c r="AA721" s="1383">
        <f t="shared" si="1049"/>
        <v>0</v>
      </c>
      <c r="AB721" s="1383">
        <f t="shared" si="1050"/>
        <v>0</v>
      </c>
      <c r="AC721" s="5">
        <f t="shared" si="1051"/>
        <v>328</v>
      </c>
      <c r="AD721" s="1383">
        <f t="shared" si="1052"/>
        <v>0</v>
      </c>
      <c r="AE721" s="1383">
        <f t="shared" si="1053"/>
        <v>0</v>
      </c>
      <c r="AF721" s="1305" t="e">
        <f t="shared" si="1054"/>
        <v>#DIV/0!</v>
      </c>
      <c r="AG721" s="1305" t="e">
        <f t="shared" si="1055"/>
        <v>#DIV/0!</v>
      </c>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row>
    <row r="722" spans="1:57" ht="14.25" customHeight="1">
      <c r="A722" s="1376">
        <v>44525</v>
      </c>
      <c r="B722" s="1301"/>
      <c r="C722" s="1302"/>
      <c r="D722" s="1376">
        <v>44160</v>
      </c>
      <c r="E722" s="1357"/>
      <c r="F722" s="5"/>
      <c r="G722" s="5"/>
      <c r="H722" s="1302"/>
      <c r="I722" s="1303"/>
      <c r="J722" s="1301"/>
      <c r="K722" s="1376"/>
      <c r="L722" s="1302"/>
      <c r="M722" s="1382">
        <f t="shared" si="1044"/>
        <v>44526</v>
      </c>
      <c r="N722" s="1354">
        <f t="shared" si="1041"/>
        <v>0</v>
      </c>
      <c r="O722" s="1383">
        <f t="shared" ref="O722:S722" si="1422">$AD722*O$27</f>
        <v>0</v>
      </c>
      <c r="P722" s="1383">
        <f t="shared" si="1422"/>
        <v>0</v>
      </c>
      <c r="Q722" s="1383">
        <f t="shared" si="1422"/>
        <v>0</v>
      </c>
      <c r="R722" s="1383">
        <f t="shared" si="1422"/>
        <v>0</v>
      </c>
      <c r="S722" s="1383">
        <f t="shared" si="1422"/>
        <v>0</v>
      </c>
      <c r="T722" s="1383">
        <f t="shared" ref="T722:X722" si="1423">$AE722*T$27</f>
        <v>0</v>
      </c>
      <c r="U722" s="1383">
        <f t="shared" si="1423"/>
        <v>0</v>
      </c>
      <c r="V722" s="1383">
        <f t="shared" si="1423"/>
        <v>0</v>
      </c>
      <c r="W722" s="1383">
        <f t="shared" si="1423"/>
        <v>0</v>
      </c>
      <c r="X722" s="1383">
        <f t="shared" si="1423"/>
        <v>0</v>
      </c>
      <c r="Y722" s="1383">
        <f t="shared" si="1047"/>
        <v>0</v>
      </c>
      <c r="Z722" s="1383">
        <f t="shared" si="1048"/>
        <v>0</v>
      </c>
      <c r="AA722" s="1383">
        <f t="shared" si="1049"/>
        <v>0</v>
      </c>
      <c r="AB722" s="1383">
        <f t="shared" si="1050"/>
        <v>0</v>
      </c>
      <c r="AC722" s="5">
        <f t="shared" si="1051"/>
        <v>329</v>
      </c>
      <c r="AD722" s="1383">
        <f t="shared" si="1052"/>
        <v>0</v>
      </c>
      <c r="AE722" s="1383">
        <f t="shared" si="1053"/>
        <v>0</v>
      </c>
      <c r="AF722" s="1305" t="e">
        <f t="shared" si="1054"/>
        <v>#DIV/0!</v>
      </c>
      <c r="AG722" s="1305" t="e">
        <f t="shared" si="1055"/>
        <v>#DIV/0!</v>
      </c>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row>
    <row r="723" spans="1:57" ht="14.25" customHeight="1">
      <c r="A723" s="1376">
        <v>44526</v>
      </c>
      <c r="B723" s="1301"/>
      <c r="C723" s="1302"/>
      <c r="D723" s="1376">
        <v>44161</v>
      </c>
      <c r="E723" s="1357"/>
      <c r="F723" s="5"/>
      <c r="G723" s="5"/>
      <c r="H723" s="1302"/>
      <c r="I723" s="1303"/>
      <c r="J723" s="1301"/>
      <c r="K723" s="1376"/>
      <c r="L723" s="1302"/>
      <c r="M723" s="1382">
        <f t="shared" si="1044"/>
        <v>44527</v>
      </c>
      <c r="N723" s="1354">
        <f t="shared" si="1041"/>
        <v>0</v>
      </c>
      <c r="O723" s="1383">
        <f t="shared" ref="O723:S723" si="1424">$AD723*O$27</f>
        <v>0</v>
      </c>
      <c r="P723" s="1383">
        <f t="shared" si="1424"/>
        <v>0</v>
      </c>
      <c r="Q723" s="1383">
        <f t="shared" si="1424"/>
        <v>0</v>
      </c>
      <c r="R723" s="1383">
        <f t="shared" si="1424"/>
        <v>0</v>
      </c>
      <c r="S723" s="1383">
        <f t="shared" si="1424"/>
        <v>0</v>
      </c>
      <c r="T723" s="1383">
        <f t="shared" ref="T723:X723" si="1425">$AE723*T$27</f>
        <v>0</v>
      </c>
      <c r="U723" s="1383">
        <f t="shared" si="1425"/>
        <v>0</v>
      </c>
      <c r="V723" s="1383">
        <f t="shared" si="1425"/>
        <v>0</v>
      </c>
      <c r="W723" s="1383">
        <f t="shared" si="1425"/>
        <v>0</v>
      </c>
      <c r="X723" s="1383">
        <f t="shared" si="1425"/>
        <v>0</v>
      </c>
      <c r="Y723" s="1383">
        <f t="shared" si="1047"/>
        <v>0</v>
      </c>
      <c r="Z723" s="1383">
        <f t="shared" si="1048"/>
        <v>0</v>
      </c>
      <c r="AA723" s="1383">
        <f t="shared" si="1049"/>
        <v>0</v>
      </c>
      <c r="AB723" s="1383">
        <f t="shared" si="1050"/>
        <v>0</v>
      </c>
      <c r="AC723" s="5">
        <f t="shared" si="1051"/>
        <v>330</v>
      </c>
      <c r="AD723" s="1383">
        <f t="shared" si="1052"/>
        <v>0</v>
      </c>
      <c r="AE723" s="1383">
        <f t="shared" si="1053"/>
        <v>0</v>
      </c>
      <c r="AF723" s="1305" t="e">
        <f t="shared" si="1054"/>
        <v>#DIV/0!</v>
      </c>
      <c r="AG723" s="1305" t="e">
        <f t="shared" si="1055"/>
        <v>#DIV/0!</v>
      </c>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row>
    <row r="724" spans="1:57" ht="14.25" customHeight="1">
      <c r="A724" s="1376">
        <v>44527</v>
      </c>
      <c r="B724" s="1301"/>
      <c r="C724" s="1302"/>
      <c r="D724" s="1376">
        <v>44162</v>
      </c>
      <c r="E724" s="1357"/>
      <c r="F724" s="5"/>
      <c r="G724" s="5"/>
      <c r="H724" s="1302"/>
      <c r="I724" s="1303"/>
      <c r="J724" s="1301"/>
      <c r="K724" s="1376"/>
      <c r="L724" s="1302"/>
      <c r="M724" s="1382">
        <f t="shared" si="1044"/>
        <v>44528</v>
      </c>
      <c r="N724" s="1354">
        <f t="shared" si="1041"/>
        <v>0</v>
      </c>
      <c r="O724" s="1383">
        <f t="shared" ref="O724:S724" si="1426">$AD724*O$27</f>
        <v>0</v>
      </c>
      <c r="P724" s="1383">
        <f t="shared" si="1426"/>
        <v>0</v>
      </c>
      <c r="Q724" s="1383">
        <f t="shared" si="1426"/>
        <v>0</v>
      </c>
      <c r="R724" s="1383">
        <f t="shared" si="1426"/>
        <v>0</v>
      </c>
      <c r="S724" s="1383">
        <f t="shared" si="1426"/>
        <v>0</v>
      </c>
      <c r="T724" s="1383">
        <f t="shared" ref="T724:X724" si="1427">$AE724*T$27</f>
        <v>0</v>
      </c>
      <c r="U724" s="1383">
        <f t="shared" si="1427"/>
        <v>0</v>
      </c>
      <c r="V724" s="1383">
        <f t="shared" si="1427"/>
        <v>0</v>
      </c>
      <c r="W724" s="1383">
        <f t="shared" si="1427"/>
        <v>0</v>
      </c>
      <c r="X724" s="1383">
        <f t="shared" si="1427"/>
        <v>0</v>
      </c>
      <c r="Y724" s="1383">
        <f t="shared" si="1047"/>
        <v>0</v>
      </c>
      <c r="Z724" s="1383">
        <f t="shared" si="1048"/>
        <v>0</v>
      </c>
      <c r="AA724" s="1383">
        <f t="shared" si="1049"/>
        <v>0</v>
      </c>
      <c r="AB724" s="1383">
        <f t="shared" si="1050"/>
        <v>0</v>
      </c>
      <c r="AC724" s="5">
        <f t="shared" si="1051"/>
        <v>331</v>
      </c>
      <c r="AD724" s="1383">
        <f t="shared" si="1052"/>
        <v>0</v>
      </c>
      <c r="AE724" s="1383">
        <f t="shared" si="1053"/>
        <v>0</v>
      </c>
      <c r="AF724" s="1305" t="e">
        <f t="shared" si="1054"/>
        <v>#DIV/0!</v>
      </c>
      <c r="AG724" s="1305" t="e">
        <f t="shared" si="1055"/>
        <v>#DIV/0!</v>
      </c>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row>
    <row r="725" spans="1:57" ht="14.25" customHeight="1">
      <c r="A725" s="1376">
        <v>44528</v>
      </c>
      <c r="B725" s="1301"/>
      <c r="C725" s="1302"/>
      <c r="D725" s="1376">
        <v>44163</v>
      </c>
      <c r="E725" s="1357"/>
      <c r="F725" s="5"/>
      <c r="G725" s="5"/>
      <c r="H725" s="1302"/>
      <c r="I725" s="1303"/>
      <c r="J725" s="1301"/>
      <c r="K725" s="1376"/>
      <c r="L725" s="1302"/>
      <c r="M725" s="1382">
        <f t="shared" si="1044"/>
        <v>44529</v>
      </c>
      <c r="N725" s="1354">
        <f t="shared" si="1041"/>
        <v>0</v>
      </c>
      <c r="O725" s="1383">
        <f t="shared" ref="O725:S725" si="1428">$AD725*O$27</f>
        <v>0</v>
      </c>
      <c r="P725" s="1383">
        <f t="shared" si="1428"/>
        <v>0</v>
      </c>
      <c r="Q725" s="1383">
        <f t="shared" si="1428"/>
        <v>0</v>
      </c>
      <c r="R725" s="1383">
        <f t="shared" si="1428"/>
        <v>0</v>
      </c>
      <c r="S725" s="1383">
        <f t="shared" si="1428"/>
        <v>0</v>
      </c>
      <c r="T725" s="1383">
        <f t="shared" ref="T725:X725" si="1429">$AE725*T$27</f>
        <v>0</v>
      </c>
      <c r="U725" s="1383">
        <f t="shared" si="1429"/>
        <v>0</v>
      </c>
      <c r="V725" s="1383">
        <f t="shared" si="1429"/>
        <v>0</v>
      </c>
      <c r="W725" s="1383">
        <f t="shared" si="1429"/>
        <v>0</v>
      </c>
      <c r="X725" s="1383">
        <f t="shared" si="1429"/>
        <v>0</v>
      </c>
      <c r="Y725" s="1383">
        <f t="shared" si="1047"/>
        <v>0</v>
      </c>
      <c r="Z725" s="1383">
        <f t="shared" si="1048"/>
        <v>0</v>
      </c>
      <c r="AA725" s="1383">
        <f t="shared" si="1049"/>
        <v>0</v>
      </c>
      <c r="AB725" s="1383">
        <f t="shared" si="1050"/>
        <v>0</v>
      </c>
      <c r="AC725" s="5">
        <f t="shared" si="1051"/>
        <v>332</v>
      </c>
      <c r="AD725" s="1383">
        <f t="shared" si="1052"/>
        <v>0</v>
      </c>
      <c r="AE725" s="1383">
        <f t="shared" si="1053"/>
        <v>0</v>
      </c>
      <c r="AF725" s="1305" t="e">
        <f t="shared" si="1054"/>
        <v>#DIV/0!</v>
      </c>
      <c r="AG725" s="1305" t="e">
        <f t="shared" si="1055"/>
        <v>#DIV/0!</v>
      </c>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row>
    <row r="726" spans="1:57" ht="14.25" customHeight="1">
      <c r="A726" s="1376">
        <v>44529</v>
      </c>
      <c r="B726" s="1301"/>
      <c r="C726" s="1302"/>
      <c r="D726" s="1376">
        <v>44164</v>
      </c>
      <c r="E726" s="1357"/>
      <c r="F726" s="5"/>
      <c r="G726" s="5"/>
      <c r="H726" s="1302"/>
      <c r="I726" s="1303"/>
      <c r="J726" s="1301"/>
      <c r="K726" s="1376"/>
      <c r="L726" s="1302"/>
      <c r="M726" s="1382">
        <f t="shared" si="1044"/>
        <v>44530</v>
      </c>
      <c r="N726" s="1354">
        <f t="shared" si="1041"/>
        <v>0</v>
      </c>
      <c r="O726" s="1383">
        <f t="shared" ref="O726:S726" si="1430">$AD726*O$27</f>
        <v>0</v>
      </c>
      <c r="P726" s="1383">
        <f t="shared" si="1430"/>
        <v>0</v>
      </c>
      <c r="Q726" s="1383">
        <f t="shared" si="1430"/>
        <v>0</v>
      </c>
      <c r="R726" s="1383">
        <f t="shared" si="1430"/>
        <v>0</v>
      </c>
      <c r="S726" s="1383">
        <f t="shared" si="1430"/>
        <v>0</v>
      </c>
      <c r="T726" s="1383">
        <f t="shared" ref="T726:X726" si="1431">$AE726*T$27</f>
        <v>0</v>
      </c>
      <c r="U726" s="1383">
        <f t="shared" si="1431"/>
        <v>0</v>
      </c>
      <c r="V726" s="1383">
        <f t="shared" si="1431"/>
        <v>0</v>
      </c>
      <c r="W726" s="1383">
        <f t="shared" si="1431"/>
        <v>0</v>
      </c>
      <c r="X726" s="1383">
        <f t="shared" si="1431"/>
        <v>0</v>
      </c>
      <c r="Y726" s="1383">
        <f t="shared" si="1047"/>
        <v>0</v>
      </c>
      <c r="Z726" s="1383">
        <f t="shared" si="1048"/>
        <v>0</v>
      </c>
      <c r="AA726" s="1383">
        <f t="shared" si="1049"/>
        <v>0</v>
      </c>
      <c r="AB726" s="1383">
        <f t="shared" si="1050"/>
        <v>0</v>
      </c>
      <c r="AC726" s="5">
        <f t="shared" si="1051"/>
        <v>333</v>
      </c>
      <c r="AD726" s="1383">
        <f t="shared" si="1052"/>
        <v>0</v>
      </c>
      <c r="AE726" s="1383">
        <f t="shared" si="1053"/>
        <v>0</v>
      </c>
      <c r="AF726" s="1305" t="e">
        <f t="shared" si="1054"/>
        <v>#DIV/0!</v>
      </c>
      <c r="AG726" s="1305" t="e">
        <f t="shared" si="1055"/>
        <v>#DIV/0!</v>
      </c>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row>
    <row r="727" spans="1:57" ht="14.25" customHeight="1">
      <c r="A727" s="1376">
        <v>44530</v>
      </c>
      <c r="B727" s="1301"/>
      <c r="C727" s="1302"/>
      <c r="D727" s="1376">
        <v>44165</v>
      </c>
      <c r="E727" s="1357"/>
      <c r="F727" s="5"/>
      <c r="G727" s="5"/>
      <c r="H727" s="1302"/>
      <c r="I727" s="1303"/>
      <c r="J727" s="1301"/>
      <c r="K727" s="1376"/>
      <c r="L727" s="1302"/>
      <c r="M727" s="1382">
        <f t="shared" si="1044"/>
        <v>44531</v>
      </c>
      <c r="N727" s="1354">
        <f t="shared" si="1041"/>
        <v>0</v>
      </c>
      <c r="O727" s="1383">
        <f t="shared" ref="O727:S727" si="1432">$AD727*O$27</f>
        <v>0</v>
      </c>
      <c r="P727" s="1383">
        <f t="shared" si="1432"/>
        <v>0</v>
      </c>
      <c r="Q727" s="1383">
        <f t="shared" si="1432"/>
        <v>0</v>
      </c>
      <c r="R727" s="1383">
        <f t="shared" si="1432"/>
        <v>0</v>
      </c>
      <c r="S727" s="1383">
        <f t="shared" si="1432"/>
        <v>0</v>
      </c>
      <c r="T727" s="1383">
        <f t="shared" ref="T727:X727" si="1433">$AE727*T$27</f>
        <v>0</v>
      </c>
      <c r="U727" s="1383">
        <f t="shared" si="1433"/>
        <v>0</v>
      </c>
      <c r="V727" s="1383">
        <f t="shared" si="1433"/>
        <v>0</v>
      </c>
      <c r="W727" s="1383">
        <f t="shared" si="1433"/>
        <v>0</v>
      </c>
      <c r="X727" s="1383">
        <f t="shared" si="1433"/>
        <v>0</v>
      </c>
      <c r="Y727" s="1383">
        <f t="shared" si="1047"/>
        <v>0</v>
      </c>
      <c r="Z727" s="1383">
        <f t="shared" si="1048"/>
        <v>0</v>
      </c>
      <c r="AA727" s="1383">
        <f t="shared" si="1049"/>
        <v>0</v>
      </c>
      <c r="AB727" s="1383">
        <f t="shared" si="1050"/>
        <v>0</v>
      </c>
      <c r="AC727" s="5">
        <f t="shared" si="1051"/>
        <v>334</v>
      </c>
      <c r="AD727" s="1383">
        <f t="shared" si="1052"/>
        <v>0</v>
      </c>
      <c r="AE727" s="1383">
        <f t="shared" si="1053"/>
        <v>0</v>
      </c>
      <c r="AF727" s="1305" t="e">
        <f t="shared" si="1054"/>
        <v>#DIV/0!</v>
      </c>
      <c r="AG727" s="1305" t="e">
        <f t="shared" si="1055"/>
        <v>#DIV/0!</v>
      </c>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row>
    <row r="728" spans="1:57" ht="14.25" customHeight="1">
      <c r="A728" s="1376">
        <v>44531</v>
      </c>
      <c r="B728" s="1301"/>
      <c r="C728" s="1302"/>
      <c r="D728" s="1376">
        <v>44166</v>
      </c>
      <c r="E728" s="1357"/>
      <c r="F728" s="5"/>
      <c r="G728" s="5"/>
      <c r="H728" s="1302"/>
      <c r="I728" s="1303"/>
      <c r="J728" s="1301"/>
      <c r="K728" s="1376"/>
      <c r="L728" s="1302"/>
      <c r="M728" s="1382">
        <f t="shared" si="1044"/>
        <v>44532</v>
      </c>
      <c r="N728" s="1354">
        <f t="shared" si="1041"/>
        <v>0</v>
      </c>
      <c r="O728" s="1383">
        <f t="shared" ref="O728:S728" si="1434">$AD728*O$27</f>
        <v>0</v>
      </c>
      <c r="P728" s="1383">
        <f t="shared" si="1434"/>
        <v>0</v>
      </c>
      <c r="Q728" s="1383">
        <f t="shared" si="1434"/>
        <v>0</v>
      </c>
      <c r="R728" s="1383">
        <f t="shared" si="1434"/>
        <v>0</v>
      </c>
      <c r="S728" s="1383">
        <f t="shared" si="1434"/>
        <v>0</v>
      </c>
      <c r="T728" s="1383">
        <f t="shared" ref="T728:X728" si="1435">$AE728*T$27</f>
        <v>0</v>
      </c>
      <c r="U728" s="1383">
        <f t="shared" si="1435"/>
        <v>0</v>
      </c>
      <c r="V728" s="1383">
        <f t="shared" si="1435"/>
        <v>0</v>
      </c>
      <c r="W728" s="1383">
        <f t="shared" si="1435"/>
        <v>0</v>
      </c>
      <c r="X728" s="1383">
        <f t="shared" si="1435"/>
        <v>0</v>
      </c>
      <c r="Y728" s="1383">
        <f t="shared" si="1047"/>
        <v>0</v>
      </c>
      <c r="Z728" s="1383">
        <f t="shared" si="1048"/>
        <v>0</v>
      </c>
      <c r="AA728" s="1383">
        <f t="shared" si="1049"/>
        <v>0</v>
      </c>
      <c r="AB728" s="1383">
        <f t="shared" si="1050"/>
        <v>0</v>
      </c>
      <c r="AC728" s="5">
        <f t="shared" si="1051"/>
        <v>335</v>
      </c>
      <c r="AD728" s="1383">
        <f t="shared" si="1052"/>
        <v>0</v>
      </c>
      <c r="AE728" s="1383">
        <f t="shared" si="1053"/>
        <v>0</v>
      </c>
      <c r="AF728" s="1305" t="e">
        <f t="shared" si="1054"/>
        <v>#DIV/0!</v>
      </c>
      <c r="AG728" s="1305" t="e">
        <f t="shared" si="1055"/>
        <v>#DIV/0!</v>
      </c>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row>
    <row r="729" spans="1:57" ht="14.25" customHeight="1">
      <c r="A729" s="1376">
        <v>44532</v>
      </c>
      <c r="B729" s="1301"/>
      <c r="C729" s="1302"/>
      <c r="D729" s="1376">
        <v>44167</v>
      </c>
      <c r="E729" s="1357"/>
      <c r="F729" s="5"/>
      <c r="G729" s="5"/>
      <c r="H729" s="1302"/>
      <c r="I729" s="1303"/>
      <c r="J729" s="1301"/>
      <c r="K729" s="1376"/>
      <c r="L729" s="1302"/>
      <c r="M729" s="1382">
        <f t="shared" si="1044"/>
        <v>44533</v>
      </c>
      <c r="N729" s="1354">
        <f t="shared" si="1041"/>
        <v>0</v>
      </c>
      <c r="O729" s="1383">
        <f t="shared" ref="O729:S729" si="1436">$AD729*O$27</f>
        <v>0</v>
      </c>
      <c r="P729" s="1383">
        <f t="shared" si="1436"/>
        <v>0</v>
      </c>
      <c r="Q729" s="1383">
        <f t="shared" si="1436"/>
        <v>0</v>
      </c>
      <c r="R729" s="1383">
        <f t="shared" si="1436"/>
        <v>0</v>
      </c>
      <c r="S729" s="1383">
        <f t="shared" si="1436"/>
        <v>0</v>
      </c>
      <c r="T729" s="1383">
        <f t="shared" ref="T729:X729" si="1437">$AE729*T$27</f>
        <v>0</v>
      </c>
      <c r="U729" s="1383">
        <f t="shared" si="1437"/>
        <v>0</v>
      </c>
      <c r="V729" s="1383">
        <f t="shared" si="1437"/>
        <v>0</v>
      </c>
      <c r="W729" s="1383">
        <f t="shared" si="1437"/>
        <v>0</v>
      </c>
      <c r="X729" s="1383">
        <f t="shared" si="1437"/>
        <v>0</v>
      </c>
      <c r="Y729" s="1383">
        <f t="shared" si="1047"/>
        <v>0</v>
      </c>
      <c r="Z729" s="1383">
        <f t="shared" si="1048"/>
        <v>0</v>
      </c>
      <c r="AA729" s="1383">
        <f t="shared" si="1049"/>
        <v>0</v>
      </c>
      <c r="AB729" s="1383">
        <f t="shared" si="1050"/>
        <v>0</v>
      </c>
      <c r="AC729" s="5">
        <f t="shared" si="1051"/>
        <v>336</v>
      </c>
      <c r="AD729" s="1383">
        <f t="shared" si="1052"/>
        <v>0</v>
      </c>
      <c r="AE729" s="1383">
        <f t="shared" si="1053"/>
        <v>0</v>
      </c>
      <c r="AF729" s="1305" t="e">
        <f t="shared" si="1054"/>
        <v>#DIV/0!</v>
      </c>
      <c r="AG729" s="1305" t="e">
        <f t="shared" si="1055"/>
        <v>#DIV/0!</v>
      </c>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row>
    <row r="730" spans="1:57" ht="14.25" customHeight="1">
      <c r="A730" s="1376">
        <v>44533</v>
      </c>
      <c r="B730" s="1301"/>
      <c r="C730" s="1302"/>
      <c r="D730" s="1376">
        <v>44168</v>
      </c>
      <c r="E730" s="1357"/>
      <c r="F730" s="5"/>
      <c r="G730" s="5"/>
      <c r="H730" s="1302"/>
      <c r="I730" s="1303"/>
      <c r="J730" s="1301"/>
      <c r="K730" s="1376"/>
      <c r="L730" s="1302"/>
      <c r="M730" s="1382">
        <f t="shared" si="1044"/>
        <v>44534</v>
      </c>
      <c r="N730" s="1354">
        <f t="shared" si="1041"/>
        <v>0</v>
      </c>
      <c r="O730" s="1383">
        <f t="shared" ref="O730:S730" si="1438">$AD730*O$27</f>
        <v>0</v>
      </c>
      <c r="P730" s="1383">
        <f t="shared" si="1438"/>
        <v>0</v>
      </c>
      <c r="Q730" s="1383">
        <f t="shared" si="1438"/>
        <v>0</v>
      </c>
      <c r="R730" s="1383">
        <f t="shared" si="1438"/>
        <v>0</v>
      </c>
      <c r="S730" s="1383">
        <f t="shared" si="1438"/>
        <v>0</v>
      </c>
      <c r="T730" s="1383">
        <f t="shared" ref="T730:X730" si="1439">$AE730*T$27</f>
        <v>0</v>
      </c>
      <c r="U730" s="1383">
        <f t="shared" si="1439"/>
        <v>0</v>
      </c>
      <c r="V730" s="1383">
        <f t="shared" si="1439"/>
        <v>0</v>
      </c>
      <c r="W730" s="1383">
        <f t="shared" si="1439"/>
        <v>0</v>
      </c>
      <c r="X730" s="1383">
        <f t="shared" si="1439"/>
        <v>0</v>
      </c>
      <c r="Y730" s="1383">
        <f t="shared" si="1047"/>
        <v>0</v>
      </c>
      <c r="Z730" s="1383">
        <f t="shared" si="1048"/>
        <v>0</v>
      </c>
      <c r="AA730" s="1383">
        <f t="shared" si="1049"/>
        <v>0</v>
      </c>
      <c r="AB730" s="1383">
        <f t="shared" si="1050"/>
        <v>0</v>
      </c>
      <c r="AC730" s="5">
        <f t="shared" si="1051"/>
        <v>337</v>
      </c>
      <c r="AD730" s="1383">
        <f t="shared" si="1052"/>
        <v>0</v>
      </c>
      <c r="AE730" s="1383">
        <f t="shared" si="1053"/>
        <v>0</v>
      </c>
      <c r="AF730" s="1305" t="e">
        <f t="shared" si="1054"/>
        <v>#DIV/0!</v>
      </c>
      <c r="AG730" s="1305" t="e">
        <f t="shared" si="1055"/>
        <v>#DIV/0!</v>
      </c>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row>
    <row r="731" spans="1:57" ht="14.25" customHeight="1">
      <c r="A731" s="1376">
        <v>44534</v>
      </c>
      <c r="B731" s="1301"/>
      <c r="C731" s="1302"/>
      <c r="D731" s="1376">
        <v>44169</v>
      </c>
      <c r="E731" s="1357"/>
      <c r="F731" s="5"/>
      <c r="G731" s="5"/>
      <c r="H731" s="1302"/>
      <c r="I731" s="1303"/>
      <c r="J731" s="1301"/>
      <c r="K731" s="1376"/>
      <c r="L731" s="1302"/>
      <c r="M731" s="1382">
        <f t="shared" si="1044"/>
        <v>44535</v>
      </c>
      <c r="N731" s="1354">
        <f t="shared" si="1041"/>
        <v>0</v>
      </c>
      <c r="O731" s="1383">
        <f t="shared" ref="O731:S731" si="1440">$AD731*O$27</f>
        <v>0</v>
      </c>
      <c r="P731" s="1383">
        <f t="shared" si="1440"/>
        <v>0</v>
      </c>
      <c r="Q731" s="1383">
        <f t="shared" si="1440"/>
        <v>0</v>
      </c>
      <c r="R731" s="1383">
        <f t="shared" si="1440"/>
        <v>0</v>
      </c>
      <c r="S731" s="1383">
        <f t="shared" si="1440"/>
        <v>0</v>
      </c>
      <c r="T731" s="1383">
        <f t="shared" ref="T731:X731" si="1441">$AE731*T$27</f>
        <v>0</v>
      </c>
      <c r="U731" s="1383">
        <f t="shared" si="1441"/>
        <v>0</v>
      </c>
      <c r="V731" s="1383">
        <f t="shared" si="1441"/>
        <v>0</v>
      </c>
      <c r="W731" s="1383">
        <f t="shared" si="1441"/>
        <v>0</v>
      </c>
      <c r="X731" s="1383">
        <f t="shared" si="1441"/>
        <v>0</v>
      </c>
      <c r="Y731" s="1383">
        <f t="shared" si="1047"/>
        <v>0</v>
      </c>
      <c r="Z731" s="1383">
        <f t="shared" si="1048"/>
        <v>0</v>
      </c>
      <c r="AA731" s="1383">
        <f t="shared" si="1049"/>
        <v>0</v>
      </c>
      <c r="AB731" s="1383">
        <f t="shared" si="1050"/>
        <v>0</v>
      </c>
      <c r="AC731" s="5">
        <f t="shared" si="1051"/>
        <v>338</v>
      </c>
      <c r="AD731" s="1383">
        <f t="shared" si="1052"/>
        <v>0</v>
      </c>
      <c r="AE731" s="1383">
        <f t="shared" si="1053"/>
        <v>0</v>
      </c>
      <c r="AF731" s="1305" t="e">
        <f t="shared" si="1054"/>
        <v>#DIV/0!</v>
      </c>
      <c r="AG731" s="1305" t="e">
        <f t="shared" si="1055"/>
        <v>#DIV/0!</v>
      </c>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row>
    <row r="732" spans="1:57" ht="14.25" customHeight="1">
      <c r="A732" s="1376">
        <v>44535</v>
      </c>
      <c r="B732" s="1301"/>
      <c r="C732" s="1302"/>
      <c r="D732" s="1376">
        <v>44170</v>
      </c>
      <c r="E732" s="1357"/>
      <c r="F732" s="5"/>
      <c r="G732" s="5"/>
      <c r="H732" s="1302"/>
      <c r="I732" s="1303"/>
      <c r="J732" s="1301"/>
      <c r="K732" s="1376"/>
      <c r="L732" s="1302"/>
      <c r="M732" s="1382">
        <f t="shared" si="1044"/>
        <v>44536</v>
      </c>
      <c r="N732" s="1354">
        <f t="shared" si="1041"/>
        <v>0</v>
      </c>
      <c r="O732" s="1383">
        <f t="shared" ref="O732:S732" si="1442">$AD732*O$27</f>
        <v>0</v>
      </c>
      <c r="P732" s="1383">
        <f t="shared" si="1442"/>
        <v>0</v>
      </c>
      <c r="Q732" s="1383">
        <f t="shared" si="1442"/>
        <v>0</v>
      </c>
      <c r="R732" s="1383">
        <f t="shared" si="1442"/>
        <v>0</v>
      </c>
      <c r="S732" s="1383">
        <f t="shared" si="1442"/>
        <v>0</v>
      </c>
      <c r="T732" s="1383">
        <f t="shared" ref="T732:X732" si="1443">$AE732*T$27</f>
        <v>0</v>
      </c>
      <c r="U732" s="1383">
        <f t="shared" si="1443"/>
        <v>0</v>
      </c>
      <c r="V732" s="1383">
        <f t="shared" si="1443"/>
        <v>0</v>
      </c>
      <c r="W732" s="1383">
        <f t="shared" si="1443"/>
        <v>0</v>
      </c>
      <c r="X732" s="1383">
        <f t="shared" si="1443"/>
        <v>0</v>
      </c>
      <c r="Y732" s="1383">
        <f t="shared" si="1047"/>
        <v>0</v>
      </c>
      <c r="Z732" s="1383">
        <f t="shared" si="1048"/>
        <v>0</v>
      </c>
      <c r="AA732" s="1383">
        <f t="shared" si="1049"/>
        <v>0</v>
      </c>
      <c r="AB732" s="1383">
        <f t="shared" si="1050"/>
        <v>0</v>
      </c>
      <c r="AC732" s="5">
        <f t="shared" si="1051"/>
        <v>339</v>
      </c>
      <c r="AD732" s="1383">
        <f t="shared" si="1052"/>
        <v>0</v>
      </c>
      <c r="AE732" s="1383">
        <f t="shared" si="1053"/>
        <v>0</v>
      </c>
      <c r="AF732" s="1305" t="e">
        <f t="shared" si="1054"/>
        <v>#DIV/0!</v>
      </c>
      <c r="AG732" s="1305" t="e">
        <f t="shared" si="1055"/>
        <v>#DIV/0!</v>
      </c>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row>
    <row r="733" spans="1:57" ht="14.25" customHeight="1">
      <c r="A733" s="1376">
        <v>44536</v>
      </c>
      <c r="B733" s="1301"/>
      <c r="C733" s="1302"/>
      <c r="D733" s="1376">
        <v>44171</v>
      </c>
      <c r="E733" s="1357"/>
      <c r="F733" s="5"/>
      <c r="G733" s="5"/>
      <c r="H733" s="1302"/>
      <c r="I733" s="1303"/>
      <c r="J733" s="1301"/>
      <c r="K733" s="1376"/>
      <c r="L733" s="1302"/>
      <c r="M733" s="1382">
        <f t="shared" si="1044"/>
        <v>44537</v>
      </c>
      <c r="N733" s="1354">
        <f t="shared" si="1041"/>
        <v>0</v>
      </c>
      <c r="O733" s="1383">
        <f t="shared" ref="O733:S733" si="1444">$AD733*O$27</f>
        <v>0</v>
      </c>
      <c r="P733" s="1383">
        <f t="shared" si="1444"/>
        <v>0</v>
      </c>
      <c r="Q733" s="1383">
        <f t="shared" si="1444"/>
        <v>0</v>
      </c>
      <c r="R733" s="1383">
        <f t="shared" si="1444"/>
        <v>0</v>
      </c>
      <c r="S733" s="1383">
        <f t="shared" si="1444"/>
        <v>0</v>
      </c>
      <c r="T733" s="1383">
        <f t="shared" ref="T733:X733" si="1445">$AE733*T$27</f>
        <v>0</v>
      </c>
      <c r="U733" s="1383">
        <f t="shared" si="1445"/>
        <v>0</v>
      </c>
      <c r="V733" s="1383">
        <f t="shared" si="1445"/>
        <v>0</v>
      </c>
      <c r="W733" s="1383">
        <f t="shared" si="1445"/>
        <v>0</v>
      </c>
      <c r="X733" s="1383">
        <f t="shared" si="1445"/>
        <v>0</v>
      </c>
      <c r="Y733" s="1383">
        <f t="shared" si="1047"/>
        <v>0</v>
      </c>
      <c r="Z733" s="1383">
        <f t="shared" si="1048"/>
        <v>0</v>
      </c>
      <c r="AA733" s="1383">
        <f t="shared" si="1049"/>
        <v>0</v>
      </c>
      <c r="AB733" s="1383">
        <f t="shared" si="1050"/>
        <v>0</v>
      </c>
      <c r="AC733" s="5">
        <f t="shared" si="1051"/>
        <v>340</v>
      </c>
      <c r="AD733" s="1383">
        <f t="shared" si="1052"/>
        <v>0</v>
      </c>
      <c r="AE733" s="1383">
        <f t="shared" si="1053"/>
        <v>0</v>
      </c>
      <c r="AF733" s="1305" t="e">
        <f t="shared" si="1054"/>
        <v>#DIV/0!</v>
      </c>
      <c r="AG733" s="1305" t="e">
        <f t="shared" si="1055"/>
        <v>#DIV/0!</v>
      </c>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row>
    <row r="734" spans="1:57" ht="14.25" customHeight="1">
      <c r="A734" s="1376">
        <v>44537</v>
      </c>
      <c r="B734" s="1301"/>
      <c r="C734" s="1302"/>
      <c r="D734" s="1376">
        <v>44172</v>
      </c>
      <c r="E734" s="1357"/>
      <c r="F734" s="5"/>
      <c r="G734" s="5"/>
      <c r="H734" s="1302"/>
      <c r="I734" s="1303"/>
      <c r="J734" s="1301"/>
      <c r="K734" s="1376"/>
      <c r="L734" s="1302"/>
      <c r="M734" s="1382">
        <f t="shared" si="1044"/>
        <v>44538</v>
      </c>
      <c r="N734" s="1354">
        <f t="shared" si="1041"/>
        <v>0</v>
      </c>
      <c r="O734" s="1383">
        <f t="shared" ref="O734:S734" si="1446">$AD734*O$27</f>
        <v>0</v>
      </c>
      <c r="P734" s="1383">
        <f t="shared" si="1446"/>
        <v>0</v>
      </c>
      <c r="Q734" s="1383">
        <f t="shared" si="1446"/>
        <v>0</v>
      </c>
      <c r="R734" s="1383">
        <f t="shared" si="1446"/>
        <v>0</v>
      </c>
      <c r="S734" s="1383">
        <f t="shared" si="1446"/>
        <v>0</v>
      </c>
      <c r="T734" s="1383">
        <f t="shared" ref="T734:X734" si="1447">$AE734*T$27</f>
        <v>0</v>
      </c>
      <c r="U734" s="1383">
        <f t="shared" si="1447"/>
        <v>0</v>
      </c>
      <c r="V734" s="1383">
        <f t="shared" si="1447"/>
        <v>0</v>
      </c>
      <c r="W734" s="1383">
        <f t="shared" si="1447"/>
        <v>0</v>
      </c>
      <c r="X734" s="1383">
        <f t="shared" si="1447"/>
        <v>0</v>
      </c>
      <c r="Y734" s="1383">
        <f t="shared" si="1047"/>
        <v>0</v>
      </c>
      <c r="Z734" s="1383">
        <f t="shared" si="1048"/>
        <v>0</v>
      </c>
      <c r="AA734" s="1383">
        <f t="shared" si="1049"/>
        <v>0</v>
      </c>
      <c r="AB734" s="1383">
        <f t="shared" si="1050"/>
        <v>0</v>
      </c>
      <c r="AC734" s="5">
        <f t="shared" si="1051"/>
        <v>341</v>
      </c>
      <c r="AD734" s="1383">
        <f t="shared" si="1052"/>
        <v>0</v>
      </c>
      <c r="AE734" s="1383">
        <f t="shared" si="1053"/>
        <v>0</v>
      </c>
      <c r="AF734" s="1305" t="e">
        <f t="shared" si="1054"/>
        <v>#DIV/0!</v>
      </c>
      <c r="AG734" s="1305" t="e">
        <f t="shared" si="1055"/>
        <v>#DIV/0!</v>
      </c>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row>
    <row r="735" spans="1:57" ht="14.25" customHeight="1">
      <c r="A735" s="1376">
        <v>44538</v>
      </c>
      <c r="B735" s="1301"/>
      <c r="C735" s="1302"/>
      <c r="D735" s="1376">
        <v>44173</v>
      </c>
      <c r="E735" s="1357"/>
      <c r="F735" s="5"/>
      <c r="G735" s="5"/>
      <c r="H735" s="1302"/>
      <c r="I735" s="1303"/>
      <c r="J735" s="1301"/>
      <c r="K735" s="1376"/>
      <c r="L735" s="1302"/>
      <c r="M735" s="1382">
        <f t="shared" si="1044"/>
        <v>44539</v>
      </c>
      <c r="N735" s="1354">
        <f t="shared" si="1041"/>
        <v>0</v>
      </c>
      <c r="O735" s="1383">
        <f t="shared" ref="O735:S735" si="1448">$AD735*O$27</f>
        <v>0</v>
      </c>
      <c r="P735" s="1383">
        <f t="shared" si="1448"/>
        <v>0</v>
      </c>
      <c r="Q735" s="1383">
        <f t="shared" si="1448"/>
        <v>0</v>
      </c>
      <c r="R735" s="1383">
        <f t="shared" si="1448"/>
        <v>0</v>
      </c>
      <c r="S735" s="1383">
        <f t="shared" si="1448"/>
        <v>0</v>
      </c>
      <c r="T735" s="1383">
        <f t="shared" ref="T735:X735" si="1449">$AE735*T$27</f>
        <v>0</v>
      </c>
      <c r="U735" s="1383">
        <f t="shared" si="1449"/>
        <v>0</v>
      </c>
      <c r="V735" s="1383">
        <f t="shared" si="1449"/>
        <v>0</v>
      </c>
      <c r="W735" s="1383">
        <f t="shared" si="1449"/>
        <v>0</v>
      </c>
      <c r="X735" s="1383">
        <f t="shared" si="1449"/>
        <v>0</v>
      </c>
      <c r="Y735" s="1383">
        <f t="shared" si="1047"/>
        <v>0</v>
      </c>
      <c r="Z735" s="1383">
        <f t="shared" si="1048"/>
        <v>0</v>
      </c>
      <c r="AA735" s="1383">
        <f t="shared" si="1049"/>
        <v>0</v>
      </c>
      <c r="AB735" s="1383">
        <f t="shared" si="1050"/>
        <v>0</v>
      </c>
      <c r="AC735" s="5">
        <f t="shared" si="1051"/>
        <v>342</v>
      </c>
      <c r="AD735" s="1383">
        <f t="shared" si="1052"/>
        <v>0</v>
      </c>
      <c r="AE735" s="1383">
        <f t="shared" si="1053"/>
        <v>0</v>
      </c>
      <c r="AF735" s="1305" t="e">
        <f t="shared" si="1054"/>
        <v>#DIV/0!</v>
      </c>
      <c r="AG735" s="1305" t="e">
        <f t="shared" si="1055"/>
        <v>#DIV/0!</v>
      </c>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row>
    <row r="736" spans="1:57" ht="14.25" customHeight="1">
      <c r="A736" s="1376">
        <v>44539</v>
      </c>
      <c r="B736" s="1301"/>
      <c r="C736" s="1302"/>
      <c r="D736" s="1376">
        <v>44174</v>
      </c>
      <c r="E736" s="1357"/>
      <c r="F736" s="5"/>
      <c r="G736" s="5"/>
      <c r="H736" s="1302"/>
      <c r="I736" s="1303"/>
      <c r="J736" s="1301"/>
      <c r="K736" s="1376"/>
      <c r="L736" s="1302"/>
      <c r="M736" s="1382">
        <f t="shared" si="1044"/>
        <v>44540</v>
      </c>
      <c r="N736" s="1354">
        <f t="shared" si="1041"/>
        <v>0</v>
      </c>
      <c r="O736" s="1383">
        <f t="shared" ref="O736:S736" si="1450">$AD736*O$27</f>
        <v>0</v>
      </c>
      <c r="P736" s="1383">
        <f t="shared" si="1450"/>
        <v>0</v>
      </c>
      <c r="Q736" s="1383">
        <f t="shared" si="1450"/>
        <v>0</v>
      </c>
      <c r="R736" s="1383">
        <f t="shared" si="1450"/>
        <v>0</v>
      </c>
      <c r="S736" s="1383">
        <f t="shared" si="1450"/>
        <v>0</v>
      </c>
      <c r="T736" s="1383">
        <f t="shared" ref="T736:X736" si="1451">$AE736*T$27</f>
        <v>0</v>
      </c>
      <c r="U736" s="1383">
        <f t="shared" si="1451"/>
        <v>0</v>
      </c>
      <c r="V736" s="1383">
        <f t="shared" si="1451"/>
        <v>0</v>
      </c>
      <c r="W736" s="1383">
        <f t="shared" si="1451"/>
        <v>0</v>
      </c>
      <c r="X736" s="1383">
        <f t="shared" si="1451"/>
        <v>0</v>
      </c>
      <c r="Y736" s="1383">
        <f t="shared" si="1047"/>
        <v>0</v>
      </c>
      <c r="Z736" s="1383">
        <f t="shared" si="1048"/>
        <v>0</v>
      </c>
      <c r="AA736" s="1383">
        <f t="shared" si="1049"/>
        <v>0</v>
      </c>
      <c r="AB736" s="1383">
        <f t="shared" si="1050"/>
        <v>0</v>
      </c>
      <c r="AC736" s="5">
        <f t="shared" si="1051"/>
        <v>343</v>
      </c>
      <c r="AD736" s="1383">
        <f t="shared" si="1052"/>
        <v>0</v>
      </c>
      <c r="AE736" s="1383">
        <f t="shared" si="1053"/>
        <v>0</v>
      </c>
      <c r="AF736" s="1305" t="e">
        <f t="shared" si="1054"/>
        <v>#DIV/0!</v>
      </c>
      <c r="AG736" s="1305" t="e">
        <f t="shared" si="1055"/>
        <v>#DIV/0!</v>
      </c>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row>
    <row r="737" spans="1:57" ht="14.25" customHeight="1">
      <c r="A737" s="1376">
        <v>44540</v>
      </c>
      <c r="B737" s="1301"/>
      <c r="C737" s="1302"/>
      <c r="D737" s="1376">
        <v>44175</v>
      </c>
      <c r="E737" s="1357"/>
      <c r="F737" s="5"/>
      <c r="G737" s="5"/>
      <c r="H737" s="1302"/>
      <c r="I737" s="1303"/>
      <c r="J737" s="1301"/>
      <c r="K737" s="1376"/>
      <c r="L737" s="1302"/>
      <c r="M737" s="1382">
        <f t="shared" si="1044"/>
        <v>44541</v>
      </c>
      <c r="N737" s="1354">
        <f t="shared" si="1041"/>
        <v>0</v>
      </c>
      <c r="O737" s="1383">
        <f t="shared" ref="O737:S737" si="1452">$AD737*O$27</f>
        <v>0</v>
      </c>
      <c r="P737" s="1383">
        <f t="shared" si="1452"/>
        <v>0</v>
      </c>
      <c r="Q737" s="1383">
        <f t="shared" si="1452"/>
        <v>0</v>
      </c>
      <c r="R737" s="1383">
        <f t="shared" si="1452"/>
        <v>0</v>
      </c>
      <c r="S737" s="1383">
        <f t="shared" si="1452"/>
        <v>0</v>
      </c>
      <c r="T737" s="1383">
        <f t="shared" ref="T737:X737" si="1453">$AE737*T$27</f>
        <v>0</v>
      </c>
      <c r="U737" s="1383">
        <f t="shared" si="1453"/>
        <v>0</v>
      </c>
      <c r="V737" s="1383">
        <f t="shared" si="1453"/>
        <v>0</v>
      </c>
      <c r="W737" s="1383">
        <f t="shared" si="1453"/>
        <v>0</v>
      </c>
      <c r="X737" s="1383">
        <f t="shared" si="1453"/>
        <v>0</v>
      </c>
      <c r="Y737" s="1383">
        <f t="shared" si="1047"/>
        <v>0</v>
      </c>
      <c r="Z737" s="1383">
        <f t="shared" si="1048"/>
        <v>0</v>
      </c>
      <c r="AA737" s="1383">
        <f t="shared" si="1049"/>
        <v>0</v>
      </c>
      <c r="AB737" s="1383">
        <f t="shared" si="1050"/>
        <v>0</v>
      </c>
      <c r="AC737" s="5">
        <f t="shared" si="1051"/>
        <v>344</v>
      </c>
      <c r="AD737" s="1383">
        <f t="shared" si="1052"/>
        <v>0</v>
      </c>
      <c r="AE737" s="1383">
        <f t="shared" si="1053"/>
        <v>0</v>
      </c>
      <c r="AF737" s="1305" t="e">
        <f t="shared" si="1054"/>
        <v>#DIV/0!</v>
      </c>
      <c r="AG737" s="1305" t="e">
        <f t="shared" si="1055"/>
        <v>#DIV/0!</v>
      </c>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row>
    <row r="738" spans="1:57" ht="14.25" customHeight="1">
      <c r="A738" s="1376">
        <v>44541</v>
      </c>
      <c r="B738" s="1301"/>
      <c r="C738" s="1302"/>
      <c r="D738" s="1376">
        <v>44176</v>
      </c>
      <c r="E738" s="1357"/>
      <c r="F738" s="5"/>
      <c r="G738" s="5"/>
      <c r="H738" s="1302"/>
      <c r="I738" s="1303"/>
      <c r="J738" s="1301"/>
      <c r="K738" s="1376"/>
      <c r="L738" s="1302"/>
      <c r="M738" s="1382">
        <f t="shared" si="1044"/>
        <v>44542</v>
      </c>
      <c r="N738" s="1354">
        <f t="shared" si="1041"/>
        <v>0</v>
      </c>
      <c r="O738" s="1383">
        <f t="shared" ref="O738:S738" si="1454">$AD738*O$27</f>
        <v>0</v>
      </c>
      <c r="P738" s="1383">
        <f t="shared" si="1454"/>
        <v>0</v>
      </c>
      <c r="Q738" s="1383">
        <f t="shared" si="1454"/>
        <v>0</v>
      </c>
      <c r="R738" s="1383">
        <f t="shared" si="1454"/>
        <v>0</v>
      </c>
      <c r="S738" s="1383">
        <f t="shared" si="1454"/>
        <v>0</v>
      </c>
      <c r="T738" s="1383">
        <f t="shared" ref="T738:X738" si="1455">$AE738*T$27</f>
        <v>0</v>
      </c>
      <c r="U738" s="1383">
        <f t="shared" si="1455"/>
        <v>0</v>
      </c>
      <c r="V738" s="1383">
        <f t="shared" si="1455"/>
        <v>0</v>
      </c>
      <c r="W738" s="1383">
        <f t="shared" si="1455"/>
        <v>0</v>
      </c>
      <c r="X738" s="1383">
        <f t="shared" si="1455"/>
        <v>0</v>
      </c>
      <c r="Y738" s="1383">
        <f t="shared" si="1047"/>
        <v>0</v>
      </c>
      <c r="Z738" s="1383">
        <f t="shared" si="1048"/>
        <v>0</v>
      </c>
      <c r="AA738" s="1383">
        <f t="shared" si="1049"/>
        <v>0</v>
      </c>
      <c r="AB738" s="1383">
        <f t="shared" si="1050"/>
        <v>0</v>
      </c>
      <c r="AC738" s="5">
        <f t="shared" si="1051"/>
        <v>345</v>
      </c>
      <c r="AD738" s="1383">
        <f t="shared" si="1052"/>
        <v>0</v>
      </c>
      <c r="AE738" s="1383">
        <f t="shared" si="1053"/>
        <v>0</v>
      </c>
      <c r="AF738" s="1305" t="e">
        <f t="shared" si="1054"/>
        <v>#DIV/0!</v>
      </c>
      <c r="AG738" s="1305" t="e">
        <f t="shared" si="1055"/>
        <v>#DIV/0!</v>
      </c>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row>
    <row r="739" spans="1:57" ht="14.25" customHeight="1">
      <c r="A739" s="1376">
        <v>44542</v>
      </c>
      <c r="B739" s="1301"/>
      <c r="C739" s="1302"/>
      <c r="D739" s="1376">
        <v>44177</v>
      </c>
      <c r="E739" s="1357"/>
      <c r="F739" s="5"/>
      <c r="G739" s="5"/>
      <c r="H739" s="1302"/>
      <c r="I739" s="1303"/>
      <c r="J739" s="1301"/>
      <c r="K739" s="1376"/>
      <c r="L739" s="1302"/>
      <c r="M739" s="1382">
        <f t="shared" si="1044"/>
        <v>44543</v>
      </c>
      <c r="N739" s="1354">
        <f t="shared" si="1041"/>
        <v>0</v>
      </c>
      <c r="O739" s="1383">
        <f t="shared" ref="O739:S739" si="1456">$AD739*O$27</f>
        <v>0</v>
      </c>
      <c r="P739" s="1383">
        <f t="shared" si="1456"/>
        <v>0</v>
      </c>
      <c r="Q739" s="1383">
        <f t="shared" si="1456"/>
        <v>0</v>
      </c>
      <c r="R739" s="1383">
        <f t="shared" si="1456"/>
        <v>0</v>
      </c>
      <c r="S739" s="1383">
        <f t="shared" si="1456"/>
        <v>0</v>
      </c>
      <c r="T739" s="1383">
        <f t="shared" ref="T739:X739" si="1457">$AE739*T$27</f>
        <v>0</v>
      </c>
      <c r="U739" s="1383">
        <f t="shared" si="1457"/>
        <v>0</v>
      </c>
      <c r="V739" s="1383">
        <f t="shared" si="1457"/>
        <v>0</v>
      </c>
      <c r="W739" s="1383">
        <f t="shared" si="1457"/>
        <v>0</v>
      </c>
      <c r="X739" s="1383">
        <f t="shared" si="1457"/>
        <v>0</v>
      </c>
      <c r="Y739" s="1383">
        <f t="shared" si="1047"/>
        <v>0</v>
      </c>
      <c r="Z739" s="1383">
        <f t="shared" si="1048"/>
        <v>0</v>
      </c>
      <c r="AA739" s="1383">
        <f t="shared" si="1049"/>
        <v>0</v>
      </c>
      <c r="AB739" s="1383">
        <f t="shared" si="1050"/>
        <v>0</v>
      </c>
      <c r="AC739" s="5">
        <f t="shared" si="1051"/>
        <v>346</v>
      </c>
      <c r="AD739" s="1383">
        <f t="shared" si="1052"/>
        <v>0</v>
      </c>
      <c r="AE739" s="1383">
        <f t="shared" si="1053"/>
        <v>0</v>
      </c>
      <c r="AF739" s="1305" t="e">
        <f t="shared" si="1054"/>
        <v>#DIV/0!</v>
      </c>
      <c r="AG739" s="1305" t="e">
        <f t="shared" si="1055"/>
        <v>#DIV/0!</v>
      </c>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row>
    <row r="740" spans="1:57" ht="14.25" customHeight="1">
      <c r="A740" s="1376">
        <v>44543</v>
      </c>
      <c r="B740" s="1301"/>
      <c r="C740" s="1302"/>
      <c r="D740" s="1376">
        <v>44178</v>
      </c>
      <c r="E740" s="1357"/>
      <c r="F740" s="5"/>
      <c r="G740" s="5"/>
      <c r="H740" s="1302"/>
      <c r="I740" s="1303"/>
      <c r="J740" s="1301"/>
      <c r="K740" s="1376"/>
      <c r="L740" s="1302"/>
      <c r="M740" s="1382">
        <f t="shared" si="1044"/>
        <v>44544</v>
      </c>
      <c r="N740" s="1354">
        <f t="shared" si="1041"/>
        <v>0</v>
      </c>
      <c r="O740" s="1383">
        <f t="shared" ref="O740:S740" si="1458">$AD740*O$27</f>
        <v>0</v>
      </c>
      <c r="P740" s="1383">
        <f t="shared" si="1458"/>
        <v>0</v>
      </c>
      <c r="Q740" s="1383">
        <f t="shared" si="1458"/>
        <v>0</v>
      </c>
      <c r="R740" s="1383">
        <f t="shared" si="1458"/>
        <v>0</v>
      </c>
      <c r="S740" s="1383">
        <f t="shared" si="1458"/>
        <v>0</v>
      </c>
      <c r="T740" s="1383">
        <f t="shared" ref="T740:X740" si="1459">$AE740*T$27</f>
        <v>0</v>
      </c>
      <c r="U740" s="1383">
        <f t="shared" si="1459"/>
        <v>0</v>
      </c>
      <c r="V740" s="1383">
        <f t="shared" si="1459"/>
        <v>0</v>
      </c>
      <c r="W740" s="1383">
        <f t="shared" si="1459"/>
        <v>0</v>
      </c>
      <c r="X740" s="1383">
        <f t="shared" si="1459"/>
        <v>0</v>
      </c>
      <c r="Y740" s="1383">
        <f t="shared" si="1047"/>
        <v>0</v>
      </c>
      <c r="Z740" s="1383">
        <f t="shared" si="1048"/>
        <v>0</v>
      </c>
      <c r="AA740" s="1383">
        <f t="shared" si="1049"/>
        <v>0</v>
      </c>
      <c r="AB740" s="1383">
        <f t="shared" si="1050"/>
        <v>0</v>
      </c>
      <c r="AC740" s="5">
        <f t="shared" si="1051"/>
        <v>347</v>
      </c>
      <c r="AD740" s="1383">
        <f t="shared" si="1052"/>
        <v>0</v>
      </c>
      <c r="AE740" s="1383">
        <f t="shared" si="1053"/>
        <v>0</v>
      </c>
      <c r="AF740" s="1305" t="e">
        <f t="shared" si="1054"/>
        <v>#DIV/0!</v>
      </c>
      <c r="AG740" s="1305" t="e">
        <f t="shared" si="1055"/>
        <v>#DIV/0!</v>
      </c>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row>
    <row r="741" spans="1:57" ht="14.25" customHeight="1">
      <c r="A741" s="1376">
        <v>44544</v>
      </c>
      <c r="B741" s="1301"/>
      <c r="C741" s="1302"/>
      <c r="D741" s="1376">
        <v>44179</v>
      </c>
      <c r="E741" s="1357"/>
      <c r="F741" s="5"/>
      <c r="G741" s="5"/>
      <c r="H741" s="1302"/>
      <c r="I741" s="1303"/>
      <c r="J741" s="1301"/>
      <c r="K741" s="1376"/>
      <c r="L741" s="1302"/>
      <c r="M741" s="1382">
        <f t="shared" si="1044"/>
        <v>44545</v>
      </c>
      <c r="N741" s="1354">
        <f t="shared" si="1041"/>
        <v>0</v>
      </c>
      <c r="O741" s="1383">
        <f t="shared" ref="O741:S741" si="1460">$AD741*O$27</f>
        <v>0</v>
      </c>
      <c r="P741" s="1383">
        <f t="shared" si="1460"/>
        <v>0</v>
      </c>
      <c r="Q741" s="1383">
        <f t="shared" si="1460"/>
        <v>0</v>
      </c>
      <c r="R741" s="1383">
        <f t="shared" si="1460"/>
        <v>0</v>
      </c>
      <c r="S741" s="1383">
        <f t="shared" si="1460"/>
        <v>0</v>
      </c>
      <c r="T741" s="1383">
        <f t="shared" ref="T741:X741" si="1461">$AE741*T$27</f>
        <v>0</v>
      </c>
      <c r="U741" s="1383">
        <f t="shared" si="1461"/>
        <v>0</v>
      </c>
      <c r="V741" s="1383">
        <f t="shared" si="1461"/>
        <v>0</v>
      </c>
      <c r="W741" s="1383">
        <f t="shared" si="1461"/>
        <v>0</v>
      </c>
      <c r="X741" s="1383">
        <f t="shared" si="1461"/>
        <v>0</v>
      </c>
      <c r="Y741" s="1383">
        <f t="shared" si="1047"/>
        <v>0</v>
      </c>
      <c r="Z741" s="1383">
        <f t="shared" si="1048"/>
        <v>0</v>
      </c>
      <c r="AA741" s="1383">
        <f t="shared" si="1049"/>
        <v>0</v>
      </c>
      <c r="AB741" s="1383">
        <f t="shared" si="1050"/>
        <v>0</v>
      </c>
      <c r="AC741" s="5">
        <f t="shared" si="1051"/>
        <v>348</v>
      </c>
      <c r="AD741" s="1383">
        <f t="shared" si="1052"/>
        <v>0</v>
      </c>
      <c r="AE741" s="1383">
        <f t="shared" si="1053"/>
        <v>0</v>
      </c>
      <c r="AF741" s="1305" t="e">
        <f t="shared" si="1054"/>
        <v>#DIV/0!</v>
      </c>
      <c r="AG741" s="1305" t="e">
        <f t="shared" si="1055"/>
        <v>#DIV/0!</v>
      </c>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row>
    <row r="742" spans="1:57" ht="14.25" customHeight="1">
      <c r="A742" s="1376">
        <v>44545</v>
      </c>
      <c r="B742" s="1301"/>
      <c r="C742" s="1302"/>
      <c r="D742" s="1376">
        <v>44180</v>
      </c>
      <c r="E742" s="1357"/>
      <c r="F742" s="5"/>
      <c r="G742" s="5"/>
      <c r="H742" s="1302"/>
      <c r="I742" s="1303"/>
      <c r="J742" s="1301"/>
      <c r="K742" s="1376"/>
      <c r="L742" s="1302"/>
      <c r="M742" s="1382">
        <f t="shared" si="1044"/>
        <v>44546</v>
      </c>
      <c r="N742" s="1354">
        <f t="shared" si="1041"/>
        <v>0</v>
      </c>
      <c r="O742" s="1383">
        <f t="shared" ref="O742:S742" si="1462">$AD742*O$27</f>
        <v>0</v>
      </c>
      <c r="P742" s="1383">
        <f t="shared" si="1462"/>
        <v>0</v>
      </c>
      <c r="Q742" s="1383">
        <f t="shared" si="1462"/>
        <v>0</v>
      </c>
      <c r="R742" s="1383">
        <f t="shared" si="1462"/>
        <v>0</v>
      </c>
      <c r="S742" s="1383">
        <f t="shared" si="1462"/>
        <v>0</v>
      </c>
      <c r="T742" s="1383">
        <f t="shared" ref="T742:X742" si="1463">$AE742*T$27</f>
        <v>0</v>
      </c>
      <c r="U742" s="1383">
        <f t="shared" si="1463"/>
        <v>0</v>
      </c>
      <c r="V742" s="1383">
        <f t="shared" si="1463"/>
        <v>0</v>
      </c>
      <c r="W742" s="1383">
        <f t="shared" si="1463"/>
        <v>0</v>
      </c>
      <c r="X742" s="1383">
        <f t="shared" si="1463"/>
        <v>0</v>
      </c>
      <c r="Y742" s="1383">
        <f t="shared" si="1047"/>
        <v>0</v>
      </c>
      <c r="Z742" s="1383">
        <f t="shared" si="1048"/>
        <v>0</v>
      </c>
      <c r="AA742" s="1383">
        <f t="shared" si="1049"/>
        <v>0</v>
      </c>
      <c r="AB742" s="1383">
        <f t="shared" si="1050"/>
        <v>0</v>
      </c>
      <c r="AC742" s="5">
        <f t="shared" si="1051"/>
        <v>349</v>
      </c>
      <c r="AD742" s="1383">
        <f t="shared" si="1052"/>
        <v>0</v>
      </c>
      <c r="AE742" s="1383">
        <f t="shared" si="1053"/>
        <v>0</v>
      </c>
      <c r="AF742" s="1305" t="e">
        <f t="shared" si="1054"/>
        <v>#DIV/0!</v>
      </c>
      <c r="AG742" s="1305" t="e">
        <f t="shared" si="1055"/>
        <v>#DIV/0!</v>
      </c>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row>
    <row r="743" spans="1:57" ht="14.25" customHeight="1">
      <c r="A743" s="1376">
        <v>44546</v>
      </c>
      <c r="B743" s="1301"/>
      <c r="C743" s="1302"/>
      <c r="D743" s="1376">
        <v>44181</v>
      </c>
      <c r="E743" s="1357"/>
      <c r="F743" s="5"/>
      <c r="G743" s="5"/>
      <c r="H743" s="1302"/>
      <c r="I743" s="1303"/>
      <c r="J743" s="1301"/>
      <c r="K743" s="1376"/>
      <c r="L743" s="1302"/>
      <c r="M743" s="1382">
        <f t="shared" si="1044"/>
        <v>44547</v>
      </c>
      <c r="N743" s="1354">
        <f t="shared" si="1041"/>
        <v>0</v>
      </c>
      <c r="O743" s="1383">
        <f t="shared" ref="O743:S743" si="1464">$AD743*O$27</f>
        <v>0</v>
      </c>
      <c r="P743" s="1383">
        <f t="shared" si="1464"/>
        <v>0</v>
      </c>
      <c r="Q743" s="1383">
        <f t="shared" si="1464"/>
        <v>0</v>
      </c>
      <c r="R743" s="1383">
        <f t="shared" si="1464"/>
        <v>0</v>
      </c>
      <c r="S743" s="1383">
        <f t="shared" si="1464"/>
        <v>0</v>
      </c>
      <c r="T743" s="1383">
        <f t="shared" ref="T743:X743" si="1465">$AE743*T$27</f>
        <v>0</v>
      </c>
      <c r="U743" s="1383">
        <f t="shared" si="1465"/>
        <v>0</v>
      </c>
      <c r="V743" s="1383">
        <f t="shared" si="1465"/>
        <v>0</v>
      </c>
      <c r="W743" s="1383">
        <f t="shared" si="1465"/>
        <v>0</v>
      </c>
      <c r="X743" s="1383">
        <f t="shared" si="1465"/>
        <v>0</v>
      </c>
      <c r="Y743" s="1383">
        <f t="shared" si="1047"/>
        <v>0</v>
      </c>
      <c r="Z743" s="1383">
        <f t="shared" si="1048"/>
        <v>0</v>
      </c>
      <c r="AA743" s="1383">
        <f t="shared" si="1049"/>
        <v>0</v>
      </c>
      <c r="AB743" s="1383">
        <f t="shared" si="1050"/>
        <v>0</v>
      </c>
      <c r="AC743" s="5">
        <f t="shared" si="1051"/>
        <v>350</v>
      </c>
      <c r="AD743" s="1383">
        <f t="shared" si="1052"/>
        <v>0</v>
      </c>
      <c r="AE743" s="1383">
        <f t="shared" si="1053"/>
        <v>0</v>
      </c>
      <c r="AF743" s="1305" t="e">
        <f t="shared" si="1054"/>
        <v>#DIV/0!</v>
      </c>
      <c r="AG743" s="1305" t="e">
        <f t="shared" si="1055"/>
        <v>#DIV/0!</v>
      </c>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row>
    <row r="744" spans="1:57" ht="14.25" customHeight="1">
      <c r="A744" s="1376">
        <v>44547</v>
      </c>
      <c r="B744" s="1301"/>
      <c r="C744" s="1302"/>
      <c r="D744" s="1376">
        <v>44182</v>
      </c>
      <c r="E744" s="1357"/>
      <c r="F744" s="5"/>
      <c r="G744" s="5"/>
      <c r="H744" s="1302"/>
      <c r="I744" s="1303"/>
      <c r="J744" s="1301"/>
      <c r="K744" s="1376"/>
      <c r="L744" s="1302"/>
      <c r="M744" s="1382">
        <f t="shared" si="1044"/>
        <v>44548</v>
      </c>
      <c r="N744" s="1354">
        <f t="shared" si="1041"/>
        <v>0</v>
      </c>
      <c r="O744" s="1383">
        <f t="shared" ref="O744:S744" si="1466">$AD744*O$27</f>
        <v>0</v>
      </c>
      <c r="P744" s="1383">
        <f t="shared" si="1466"/>
        <v>0</v>
      </c>
      <c r="Q744" s="1383">
        <f t="shared" si="1466"/>
        <v>0</v>
      </c>
      <c r="R744" s="1383">
        <f t="shared" si="1466"/>
        <v>0</v>
      </c>
      <c r="S744" s="1383">
        <f t="shared" si="1466"/>
        <v>0</v>
      </c>
      <c r="T744" s="1383">
        <f t="shared" ref="T744:X744" si="1467">$AE744*T$27</f>
        <v>0</v>
      </c>
      <c r="U744" s="1383">
        <f t="shared" si="1467"/>
        <v>0</v>
      </c>
      <c r="V744" s="1383">
        <f t="shared" si="1467"/>
        <v>0</v>
      </c>
      <c r="W744" s="1383">
        <f t="shared" si="1467"/>
        <v>0</v>
      </c>
      <c r="X744" s="1383">
        <f t="shared" si="1467"/>
        <v>0</v>
      </c>
      <c r="Y744" s="1383">
        <f t="shared" si="1047"/>
        <v>0</v>
      </c>
      <c r="Z744" s="1383">
        <f t="shared" si="1048"/>
        <v>0</v>
      </c>
      <c r="AA744" s="1383">
        <f t="shared" si="1049"/>
        <v>0</v>
      </c>
      <c r="AB744" s="1383">
        <f t="shared" si="1050"/>
        <v>0</v>
      </c>
      <c r="AC744" s="5">
        <f t="shared" si="1051"/>
        <v>351</v>
      </c>
      <c r="AD744" s="1383">
        <f t="shared" si="1052"/>
        <v>0</v>
      </c>
      <c r="AE744" s="1383">
        <f t="shared" si="1053"/>
        <v>0</v>
      </c>
      <c r="AF744" s="1305" t="e">
        <f t="shared" si="1054"/>
        <v>#DIV/0!</v>
      </c>
      <c r="AG744" s="1305" t="e">
        <f t="shared" si="1055"/>
        <v>#DIV/0!</v>
      </c>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row>
    <row r="745" spans="1:57" ht="14.25" customHeight="1">
      <c r="A745" s="1376">
        <v>44548</v>
      </c>
      <c r="B745" s="1301"/>
      <c r="C745" s="1302"/>
      <c r="D745" s="1376">
        <v>44183</v>
      </c>
      <c r="E745" s="1357"/>
      <c r="F745" s="5"/>
      <c r="G745" s="5"/>
      <c r="H745" s="1302"/>
      <c r="I745" s="1303"/>
      <c r="J745" s="1301"/>
      <c r="K745" s="1376"/>
      <c r="L745" s="1302"/>
      <c r="M745" s="1382">
        <f t="shared" si="1044"/>
        <v>44549</v>
      </c>
      <c r="N745" s="1354">
        <f t="shared" si="1041"/>
        <v>0</v>
      </c>
      <c r="O745" s="1383">
        <f t="shared" ref="O745:S745" si="1468">$AD745*O$27</f>
        <v>0</v>
      </c>
      <c r="P745" s="1383">
        <f t="shared" si="1468"/>
        <v>0</v>
      </c>
      <c r="Q745" s="1383">
        <f t="shared" si="1468"/>
        <v>0</v>
      </c>
      <c r="R745" s="1383">
        <f t="shared" si="1468"/>
        <v>0</v>
      </c>
      <c r="S745" s="1383">
        <f t="shared" si="1468"/>
        <v>0</v>
      </c>
      <c r="T745" s="1383">
        <f t="shared" ref="T745:X745" si="1469">$AE745*T$27</f>
        <v>0</v>
      </c>
      <c r="U745" s="1383">
        <f t="shared" si="1469"/>
        <v>0</v>
      </c>
      <c r="V745" s="1383">
        <f t="shared" si="1469"/>
        <v>0</v>
      </c>
      <c r="W745" s="1383">
        <f t="shared" si="1469"/>
        <v>0</v>
      </c>
      <c r="X745" s="1383">
        <f t="shared" si="1469"/>
        <v>0</v>
      </c>
      <c r="Y745" s="1383">
        <f t="shared" si="1047"/>
        <v>0</v>
      </c>
      <c r="Z745" s="1383">
        <f t="shared" si="1048"/>
        <v>0</v>
      </c>
      <c r="AA745" s="1383">
        <f t="shared" si="1049"/>
        <v>0</v>
      </c>
      <c r="AB745" s="1383">
        <f t="shared" si="1050"/>
        <v>0</v>
      </c>
      <c r="AC745" s="5">
        <f t="shared" si="1051"/>
        <v>352</v>
      </c>
      <c r="AD745" s="1383">
        <f t="shared" si="1052"/>
        <v>0</v>
      </c>
      <c r="AE745" s="1383">
        <f t="shared" si="1053"/>
        <v>0</v>
      </c>
      <c r="AF745" s="1305" t="e">
        <f t="shared" si="1054"/>
        <v>#DIV/0!</v>
      </c>
      <c r="AG745" s="1305" t="e">
        <f t="shared" si="1055"/>
        <v>#DIV/0!</v>
      </c>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row>
    <row r="746" spans="1:57" ht="14.25" customHeight="1">
      <c r="A746" s="1376">
        <v>44549</v>
      </c>
      <c r="B746" s="1301"/>
      <c r="C746" s="1302"/>
      <c r="D746" s="1376">
        <v>44184</v>
      </c>
      <c r="E746" s="1357"/>
      <c r="F746" s="5"/>
      <c r="G746" s="5"/>
      <c r="H746" s="1302"/>
      <c r="I746" s="1303"/>
      <c r="J746" s="1301"/>
      <c r="K746" s="1376"/>
      <c r="L746" s="1302"/>
      <c r="M746" s="1382">
        <f t="shared" si="1044"/>
        <v>44550</v>
      </c>
      <c r="N746" s="1354">
        <f t="shared" si="1041"/>
        <v>0</v>
      </c>
      <c r="O746" s="1383">
        <f t="shared" ref="O746:S746" si="1470">$AD746*O$27</f>
        <v>0</v>
      </c>
      <c r="P746" s="1383">
        <f t="shared" si="1470"/>
        <v>0</v>
      </c>
      <c r="Q746" s="1383">
        <f t="shared" si="1470"/>
        <v>0</v>
      </c>
      <c r="R746" s="1383">
        <f t="shared" si="1470"/>
        <v>0</v>
      </c>
      <c r="S746" s="1383">
        <f t="shared" si="1470"/>
        <v>0</v>
      </c>
      <c r="T746" s="1383">
        <f t="shared" ref="T746:X746" si="1471">$AE746*T$27</f>
        <v>0</v>
      </c>
      <c r="U746" s="1383">
        <f t="shared" si="1471"/>
        <v>0</v>
      </c>
      <c r="V746" s="1383">
        <f t="shared" si="1471"/>
        <v>0</v>
      </c>
      <c r="W746" s="1383">
        <f t="shared" si="1471"/>
        <v>0</v>
      </c>
      <c r="X746" s="1383">
        <f t="shared" si="1471"/>
        <v>0</v>
      </c>
      <c r="Y746" s="1383">
        <f t="shared" si="1047"/>
        <v>0</v>
      </c>
      <c r="Z746" s="1383">
        <f t="shared" si="1048"/>
        <v>0</v>
      </c>
      <c r="AA746" s="1383">
        <f t="shared" si="1049"/>
        <v>0</v>
      </c>
      <c r="AB746" s="1383">
        <f t="shared" si="1050"/>
        <v>0</v>
      </c>
      <c r="AC746" s="5">
        <f t="shared" si="1051"/>
        <v>353</v>
      </c>
      <c r="AD746" s="1383">
        <f t="shared" si="1052"/>
        <v>0</v>
      </c>
      <c r="AE746" s="1383">
        <f t="shared" si="1053"/>
        <v>0</v>
      </c>
      <c r="AF746" s="1305" t="e">
        <f t="shared" si="1054"/>
        <v>#DIV/0!</v>
      </c>
      <c r="AG746" s="1305" t="e">
        <f t="shared" si="1055"/>
        <v>#DIV/0!</v>
      </c>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row>
    <row r="747" spans="1:57" ht="14.25" customHeight="1">
      <c r="A747" s="1376">
        <v>44550</v>
      </c>
      <c r="B747" s="1301"/>
      <c r="C747" s="1302"/>
      <c r="D747" s="1376">
        <v>44185</v>
      </c>
      <c r="E747" s="1357"/>
      <c r="F747" s="5"/>
      <c r="G747" s="5"/>
      <c r="H747" s="1302"/>
      <c r="I747" s="1303"/>
      <c r="J747" s="1301"/>
      <c r="K747" s="1376"/>
      <c r="L747" s="1302"/>
      <c r="M747" s="1382">
        <f t="shared" si="1044"/>
        <v>44551</v>
      </c>
      <c r="N747" s="1354">
        <f t="shared" si="1041"/>
        <v>0</v>
      </c>
      <c r="O747" s="1383">
        <f t="shared" ref="O747:S747" si="1472">$AD747*O$27</f>
        <v>0</v>
      </c>
      <c r="P747" s="1383">
        <f t="shared" si="1472"/>
        <v>0</v>
      </c>
      <c r="Q747" s="1383">
        <f t="shared" si="1472"/>
        <v>0</v>
      </c>
      <c r="R747" s="1383">
        <f t="shared" si="1472"/>
        <v>0</v>
      </c>
      <c r="S747" s="1383">
        <f t="shared" si="1472"/>
        <v>0</v>
      </c>
      <c r="T747" s="1383">
        <f t="shared" ref="T747:X747" si="1473">$AE747*T$27</f>
        <v>0</v>
      </c>
      <c r="U747" s="1383">
        <f t="shared" si="1473"/>
        <v>0</v>
      </c>
      <c r="V747" s="1383">
        <f t="shared" si="1473"/>
        <v>0</v>
      </c>
      <c r="W747" s="1383">
        <f t="shared" si="1473"/>
        <v>0</v>
      </c>
      <c r="X747" s="1383">
        <f t="shared" si="1473"/>
        <v>0</v>
      </c>
      <c r="Y747" s="1383">
        <f t="shared" si="1047"/>
        <v>0</v>
      </c>
      <c r="Z747" s="1383">
        <f t="shared" si="1048"/>
        <v>0</v>
      </c>
      <c r="AA747" s="1383">
        <f t="shared" si="1049"/>
        <v>0</v>
      </c>
      <c r="AB747" s="1383">
        <f t="shared" si="1050"/>
        <v>0</v>
      </c>
      <c r="AC747" s="5">
        <f t="shared" si="1051"/>
        <v>354</v>
      </c>
      <c r="AD747" s="1383">
        <f t="shared" si="1052"/>
        <v>0</v>
      </c>
      <c r="AE747" s="1383">
        <f t="shared" si="1053"/>
        <v>0</v>
      </c>
      <c r="AF747" s="1305" t="e">
        <f t="shared" si="1054"/>
        <v>#DIV/0!</v>
      </c>
      <c r="AG747" s="1305" t="e">
        <f t="shared" si="1055"/>
        <v>#DIV/0!</v>
      </c>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row>
    <row r="748" spans="1:57" ht="14.25" customHeight="1">
      <c r="A748" s="1376">
        <v>44551</v>
      </c>
      <c r="B748" s="1301"/>
      <c r="C748" s="1302"/>
      <c r="D748" s="1376">
        <v>44186</v>
      </c>
      <c r="E748" s="1357"/>
      <c r="F748" s="5"/>
      <c r="G748" s="5"/>
      <c r="H748" s="1302"/>
      <c r="I748" s="1303"/>
      <c r="J748" s="1301"/>
      <c r="K748" s="1376"/>
      <c r="L748" s="1302"/>
      <c r="M748" s="1382">
        <f t="shared" si="1044"/>
        <v>44552</v>
      </c>
      <c r="N748" s="1354">
        <f t="shared" si="1041"/>
        <v>0</v>
      </c>
      <c r="O748" s="1383">
        <f t="shared" ref="O748:S748" si="1474">$AD748*O$27</f>
        <v>0</v>
      </c>
      <c r="P748" s="1383">
        <f t="shared" si="1474"/>
        <v>0</v>
      </c>
      <c r="Q748" s="1383">
        <f t="shared" si="1474"/>
        <v>0</v>
      </c>
      <c r="R748" s="1383">
        <f t="shared" si="1474"/>
        <v>0</v>
      </c>
      <c r="S748" s="1383">
        <f t="shared" si="1474"/>
        <v>0</v>
      </c>
      <c r="T748" s="1383">
        <f t="shared" ref="T748:X748" si="1475">$AE748*T$27</f>
        <v>0</v>
      </c>
      <c r="U748" s="1383">
        <f t="shared" si="1475"/>
        <v>0</v>
      </c>
      <c r="V748" s="1383">
        <f t="shared" si="1475"/>
        <v>0</v>
      </c>
      <c r="W748" s="1383">
        <f t="shared" si="1475"/>
        <v>0</v>
      </c>
      <c r="X748" s="1383">
        <f t="shared" si="1475"/>
        <v>0</v>
      </c>
      <c r="Y748" s="1383">
        <f t="shared" si="1047"/>
        <v>0</v>
      </c>
      <c r="Z748" s="1383">
        <f t="shared" si="1048"/>
        <v>0</v>
      </c>
      <c r="AA748" s="1383">
        <f t="shared" si="1049"/>
        <v>0</v>
      </c>
      <c r="AB748" s="1383">
        <f t="shared" si="1050"/>
        <v>0</v>
      </c>
      <c r="AC748" s="5">
        <f t="shared" si="1051"/>
        <v>355</v>
      </c>
      <c r="AD748" s="1383">
        <f t="shared" si="1052"/>
        <v>0</v>
      </c>
      <c r="AE748" s="1383">
        <f t="shared" si="1053"/>
        <v>0</v>
      </c>
      <c r="AF748" s="1305" t="e">
        <f t="shared" si="1054"/>
        <v>#DIV/0!</v>
      </c>
      <c r="AG748" s="1305" t="e">
        <f t="shared" si="1055"/>
        <v>#DIV/0!</v>
      </c>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row>
    <row r="749" spans="1:57" ht="14.25" customHeight="1">
      <c r="A749" s="1376">
        <v>44552</v>
      </c>
      <c r="B749" s="1301"/>
      <c r="C749" s="1302"/>
      <c r="D749" s="1376">
        <v>44187</v>
      </c>
      <c r="E749" s="1357"/>
      <c r="F749" s="5"/>
      <c r="G749" s="5"/>
      <c r="H749" s="1302"/>
      <c r="I749" s="1303"/>
      <c r="J749" s="1301"/>
      <c r="K749" s="1376"/>
      <c r="L749" s="1302"/>
      <c r="M749" s="1382">
        <f t="shared" si="1044"/>
        <v>44553</v>
      </c>
      <c r="N749" s="1354">
        <f t="shared" si="1041"/>
        <v>0</v>
      </c>
      <c r="O749" s="1383">
        <f t="shared" ref="O749:S749" si="1476">$AD749*O$27</f>
        <v>0</v>
      </c>
      <c r="P749" s="1383">
        <f t="shared" si="1476"/>
        <v>0</v>
      </c>
      <c r="Q749" s="1383">
        <f t="shared" si="1476"/>
        <v>0</v>
      </c>
      <c r="R749" s="1383">
        <f t="shared" si="1476"/>
        <v>0</v>
      </c>
      <c r="S749" s="1383">
        <f t="shared" si="1476"/>
        <v>0</v>
      </c>
      <c r="T749" s="1383">
        <f t="shared" ref="T749:X749" si="1477">$AE749*T$27</f>
        <v>0</v>
      </c>
      <c r="U749" s="1383">
        <f t="shared" si="1477"/>
        <v>0</v>
      </c>
      <c r="V749" s="1383">
        <f t="shared" si="1477"/>
        <v>0</v>
      </c>
      <c r="W749" s="1383">
        <f t="shared" si="1477"/>
        <v>0</v>
      </c>
      <c r="X749" s="1383">
        <f t="shared" si="1477"/>
        <v>0</v>
      </c>
      <c r="Y749" s="1383">
        <f t="shared" si="1047"/>
        <v>0</v>
      </c>
      <c r="Z749" s="1383">
        <f t="shared" si="1048"/>
        <v>0</v>
      </c>
      <c r="AA749" s="1383">
        <f t="shared" si="1049"/>
        <v>0</v>
      </c>
      <c r="AB749" s="1383">
        <f t="shared" si="1050"/>
        <v>0</v>
      </c>
      <c r="AC749" s="5">
        <f t="shared" si="1051"/>
        <v>356</v>
      </c>
      <c r="AD749" s="1383">
        <f t="shared" si="1052"/>
        <v>0</v>
      </c>
      <c r="AE749" s="1383">
        <f t="shared" si="1053"/>
        <v>0</v>
      </c>
      <c r="AF749" s="1305" t="e">
        <f t="shared" si="1054"/>
        <v>#DIV/0!</v>
      </c>
      <c r="AG749" s="1305" t="e">
        <f t="shared" si="1055"/>
        <v>#DIV/0!</v>
      </c>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row>
    <row r="750" spans="1:57" ht="14.25" customHeight="1">
      <c r="A750" s="1376">
        <v>44553</v>
      </c>
      <c r="B750" s="1301"/>
      <c r="C750" s="1302"/>
      <c r="D750" s="1376">
        <v>44188</v>
      </c>
      <c r="E750" s="1357"/>
      <c r="F750" s="5"/>
      <c r="G750" s="5"/>
      <c r="H750" s="1302"/>
      <c r="I750" s="1303"/>
      <c r="J750" s="1301"/>
      <c r="K750" s="1376"/>
      <c r="L750" s="1302"/>
      <c r="M750" s="1382">
        <f t="shared" si="1044"/>
        <v>44554</v>
      </c>
      <c r="N750" s="1354">
        <f t="shared" si="1041"/>
        <v>0</v>
      </c>
      <c r="O750" s="1383">
        <f t="shared" ref="O750:S750" si="1478">$AD750*O$27</f>
        <v>0</v>
      </c>
      <c r="P750" s="1383">
        <f t="shared" si="1478"/>
        <v>0</v>
      </c>
      <c r="Q750" s="1383">
        <f t="shared" si="1478"/>
        <v>0</v>
      </c>
      <c r="R750" s="1383">
        <f t="shared" si="1478"/>
        <v>0</v>
      </c>
      <c r="S750" s="1383">
        <f t="shared" si="1478"/>
        <v>0</v>
      </c>
      <c r="T750" s="1383">
        <f t="shared" ref="T750:X750" si="1479">$AE750*T$27</f>
        <v>0</v>
      </c>
      <c r="U750" s="1383">
        <f t="shared" si="1479"/>
        <v>0</v>
      </c>
      <c r="V750" s="1383">
        <f t="shared" si="1479"/>
        <v>0</v>
      </c>
      <c r="W750" s="1383">
        <f t="shared" si="1479"/>
        <v>0</v>
      </c>
      <c r="X750" s="1383">
        <f t="shared" si="1479"/>
        <v>0</v>
      </c>
      <c r="Y750" s="1383">
        <f t="shared" si="1047"/>
        <v>0</v>
      </c>
      <c r="Z750" s="1383">
        <f t="shared" si="1048"/>
        <v>0</v>
      </c>
      <c r="AA750" s="1383">
        <f t="shared" si="1049"/>
        <v>0</v>
      </c>
      <c r="AB750" s="1383">
        <f t="shared" si="1050"/>
        <v>0</v>
      </c>
      <c r="AC750" s="5">
        <f t="shared" si="1051"/>
        <v>357</v>
      </c>
      <c r="AD750" s="1383">
        <f t="shared" si="1052"/>
        <v>0</v>
      </c>
      <c r="AE750" s="1383">
        <f t="shared" si="1053"/>
        <v>0</v>
      </c>
      <c r="AF750" s="1305" t="e">
        <f t="shared" si="1054"/>
        <v>#DIV/0!</v>
      </c>
      <c r="AG750" s="1305" t="e">
        <f t="shared" si="1055"/>
        <v>#DIV/0!</v>
      </c>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row>
    <row r="751" spans="1:57" ht="14.25" customHeight="1">
      <c r="A751" s="1376">
        <v>44554</v>
      </c>
      <c r="B751" s="1301"/>
      <c r="C751" s="1302"/>
      <c r="D751" s="1376">
        <v>44189</v>
      </c>
      <c r="E751" s="1357"/>
      <c r="F751" s="5"/>
      <c r="G751" s="5"/>
      <c r="H751" s="1302"/>
      <c r="I751" s="1303"/>
      <c r="J751" s="1301"/>
      <c r="K751" s="1376"/>
      <c r="L751" s="1302"/>
      <c r="M751" s="1382">
        <f t="shared" si="1044"/>
        <v>44555</v>
      </c>
      <c r="N751" s="1354">
        <f t="shared" si="1041"/>
        <v>0</v>
      </c>
      <c r="O751" s="1383">
        <f t="shared" ref="O751:S751" si="1480">$AD751*O$27</f>
        <v>0</v>
      </c>
      <c r="P751" s="1383">
        <f t="shared" si="1480"/>
        <v>0</v>
      </c>
      <c r="Q751" s="1383">
        <f t="shared" si="1480"/>
        <v>0</v>
      </c>
      <c r="R751" s="1383">
        <f t="shared" si="1480"/>
        <v>0</v>
      </c>
      <c r="S751" s="1383">
        <f t="shared" si="1480"/>
        <v>0</v>
      </c>
      <c r="T751" s="1383">
        <f t="shared" ref="T751:X751" si="1481">$AE751*T$27</f>
        <v>0</v>
      </c>
      <c r="U751" s="1383">
        <f t="shared" si="1481"/>
        <v>0</v>
      </c>
      <c r="V751" s="1383">
        <f t="shared" si="1481"/>
        <v>0</v>
      </c>
      <c r="W751" s="1383">
        <f t="shared" si="1481"/>
        <v>0</v>
      </c>
      <c r="X751" s="1383">
        <f t="shared" si="1481"/>
        <v>0</v>
      </c>
      <c r="Y751" s="1383">
        <f t="shared" si="1047"/>
        <v>0</v>
      </c>
      <c r="Z751" s="1383">
        <f t="shared" si="1048"/>
        <v>0</v>
      </c>
      <c r="AA751" s="1383">
        <f t="shared" si="1049"/>
        <v>0</v>
      </c>
      <c r="AB751" s="1383">
        <f t="shared" si="1050"/>
        <v>0</v>
      </c>
      <c r="AC751" s="5">
        <f t="shared" si="1051"/>
        <v>358</v>
      </c>
      <c r="AD751" s="1383">
        <f t="shared" si="1052"/>
        <v>0</v>
      </c>
      <c r="AE751" s="1383">
        <f t="shared" si="1053"/>
        <v>0</v>
      </c>
      <c r="AF751" s="1305" t="e">
        <f t="shared" si="1054"/>
        <v>#DIV/0!</v>
      </c>
      <c r="AG751" s="1305" t="e">
        <f t="shared" si="1055"/>
        <v>#DIV/0!</v>
      </c>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row>
    <row r="752" spans="1:57" ht="14.25" customHeight="1">
      <c r="A752" s="1376">
        <v>44555</v>
      </c>
      <c r="B752" s="1301"/>
      <c r="C752" s="1302"/>
      <c r="D752" s="1376">
        <v>44190</v>
      </c>
      <c r="E752" s="1357"/>
      <c r="F752" s="5"/>
      <c r="G752" s="5"/>
      <c r="H752" s="1302"/>
      <c r="I752" s="1303"/>
      <c r="J752" s="1301"/>
      <c r="K752" s="1376"/>
      <c r="L752" s="1302"/>
      <c r="M752" s="1382">
        <f t="shared" si="1044"/>
        <v>44556</v>
      </c>
      <c r="N752" s="1354">
        <f t="shared" si="1041"/>
        <v>0</v>
      </c>
      <c r="O752" s="1383">
        <f t="shared" ref="O752:S752" si="1482">$AD752*O$27</f>
        <v>0</v>
      </c>
      <c r="P752" s="1383">
        <f t="shared" si="1482"/>
        <v>0</v>
      </c>
      <c r="Q752" s="1383">
        <f t="shared" si="1482"/>
        <v>0</v>
      </c>
      <c r="R752" s="1383">
        <f t="shared" si="1482"/>
        <v>0</v>
      </c>
      <c r="S752" s="1383">
        <f t="shared" si="1482"/>
        <v>0</v>
      </c>
      <c r="T752" s="1383">
        <f t="shared" ref="T752:X752" si="1483">$AE752*T$27</f>
        <v>0</v>
      </c>
      <c r="U752" s="1383">
        <f t="shared" si="1483"/>
        <v>0</v>
      </c>
      <c r="V752" s="1383">
        <f t="shared" si="1483"/>
        <v>0</v>
      </c>
      <c r="W752" s="1383">
        <f t="shared" si="1483"/>
        <v>0</v>
      </c>
      <c r="X752" s="1383">
        <f t="shared" si="1483"/>
        <v>0</v>
      </c>
      <c r="Y752" s="1383">
        <f t="shared" si="1047"/>
        <v>0</v>
      </c>
      <c r="Z752" s="1383">
        <f t="shared" si="1048"/>
        <v>0</v>
      </c>
      <c r="AA752" s="1383">
        <f t="shared" si="1049"/>
        <v>0</v>
      </c>
      <c r="AB752" s="1383">
        <f t="shared" si="1050"/>
        <v>0</v>
      </c>
      <c r="AC752" s="5">
        <f t="shared" si="1051"/>
        <v>359</v>
      </c>
      <c r="AD752" s="1383">
        <f t="shared" si="1052"/>
        <v>0</v>
      </c>
      <c r="AE752" s="1383">
        <f t="shared" si="1053"/>
        <v>0</v>
      </c>
      <c r="AF752" s="1305" t="e">
        <f t="shared" si="1054"/>
        <v>#DIV/0!</v>
      </c>
      <c r="AG752" s="1305" t="e">
        <f t="shared" si="1055"/>
        <v>#DIV/0!</v>
      </c>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row>
    <row r="753" spans="1:57" ht="14.25" customHeight="1">
      <c r="A753" s="1376">
        <v>44556</v>
      </c>
      <c r="B753" s="1301"/>
      <c r="C753" s="1302"/>
      <c r="D753" s="1376">
        <v>44191</v>
      </c>
      <c r="E753" s="1357"/>
      <c r="F753" s="5"/>
      <c r="G753" s="5"/>
      <c r="H753" s="1302"/>
      <c r="I753" s="1303"/>
      <c r="J753" s="1301"/>
      <c r="K753" s="1376"/>
      <c r="L753" s="1302"/>
      <c r="M753" s="1382">
        <f t="shared" si="1044"/>
        <v>44557</v>
      </c>
      <c r="N753" s="1354">
        <f t="shared" si="1041"/>
        <v>0</v>
      </c>
      <c r="O753" s="1383">
        <f t="shared" ref="O753:S753" si="1484">$AD753*O$27</f>
        <v>0</v>
      </c>
      <c r="P753" s="1383">
        <f t="shared" si="1484"/>
        <v>0</v>
      </c>
      <c r="Q753" s="1383">
        <f t="shared" si="1484"/>
        <v>0</v>
      </c>
      <c r="R753" s="1383">
        <f t="shared" si="1484"/>
        <v>0</v>
      </c>
      <c r="S753" s="1383">
        <f t="shared" si="1484"/>
        <v>0</v>
      </c>
      <c r="T753" s="1383">
        <f t="shared" ref="T753:X753" si="1485">$AE753*T$27</f>
        <v>0</v>
      </c>
      <c r="U753" s="1383">
        <f t="shared" si="1485"/>
        <v>0</v>
      </c>
      <c r="V753" s="1383">
        <f t="shared" si="1485"/>
        <v>0</v>
      </c>
      <c r="W753" s="1383">
        <f t="shared" si="1485"/>
        <v>0</v>
      </c>
      <c r="X753" s="1383">
        <f t="shared" si="1485"/>
        <v>0</v>
      </c>
      <c r="Y753" s="1383">
        <f t="shared" si="1047"/>
        <v>0</v>
      </c>
      <c r="Z753" s="1383">
        <f t="shared" si="1048"/>
        <v>0</v>
      </c>
      <c r="AA753" s="1383">
        <f t="shared" si="1049"/>
        <v>0</v>
      </c>
      <c r="AB753" s="1383">
        <f t="shared" si="1050"/>
        <v>0</v>
      </c>
      <c r="AC753" s="5">
        <f t="shared" si="1051"/>
        <v>360</v>
      </c>
      <c r="AD753" s="1383">
        <f t="shared" si="1052"/>
        <v>0</v>
      </c>
      <c r="AE753" s="1383">
        <f t="shared" si="1053"/>
        <v>0</v>
      </c>
      <c r="AF753" s="1305" t="e">
        <f t="shared" si="1054"/>
        <v>#DIV/0!</v>
      </c>
      <c r="AG753" s="1305" t="e">
        <f t="shared" si="1055"/>
        <v>#DIV/0!</v>
      </c>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row>
    <row r="754" spans="1:57" ht="14.25" customHeight="1">
      <c r="A754" s="1376">
        <v>44557</v>
      </c>
      <c r="B754" s="1301"/>
      <c r="C754" s="1302"/>
      <c r="D754" s="1376">
        <v>44192</v>
      </c>
      <c r="E754" s="1357"/>
      <c r="F754" s="5"/>
      <c r="G754" s="5"/>
      <c r="H754" s="1302"/>
      <c r="I754" s="1303"/>
      <c r="J754" s="1301"/>
      <c r="K754" s="1376"/>
      <c r="L754" s="1302"/>
      <c r="M754" s="1382">
        <f t="shared" si="1044"/>
        <v>44558</v>
      </c>
      <c r="N754" s="1354">
        <f t="shared" si="1041"/>
        <v>0</v>
      </c>
      <c r="O754" s="1383">
        <f t="shared" ref="O754:S754" si="1486">$AD754*O$27</f>
        <v>0</v>
      </c>
      <c r="P754" s="1383">
        <f t="shared" si="1486"/>
        <v>0</v>
      </c>
      <c r="Q754" s="1383">
        <f t="shared" si="1486"/>
        <v>0</v>
      </c>
      <c r="R754" s="1383">
        <f t="shared" si="1486"/>
        <v>0</v>
      </c>
      <c r="S754" s="1383">
        <f t="shared" si="1486"/>
        <v>0</v>
      </c>
      <c r="T754" s="1383">
        <f t="shared" ref="T754:X754" si="1487">$AE754*T$27</f>
        <v>0</v>
      </c>
      <c r="U754" s="1383">
        <f t="shared" si="1487"/>
        <v>0</v>
      </c>
      <c r="V754" s="1383">
        <f t="shared" si="1487"/>
        <v>0</v>
      </c>
      <c r="W754" s="1383">
        <f t="shared" si="1487"/>
        <v>0</v>
      </c>
      <c r="X754" s="1383">
        <f t="shared" si="1487"/>
        <v>0</v>
      </c>
      <c r="Y754" s="1383">
        <f t="shared" si="1047"/>
        <v>0</v>
      </c>
      <c r="Z754" s="1383">
        <f t="shared" si="1048"/>
        <v>0</v>
      </c>
      <c r="AA754" s="1383">
        <f t="shared" si="1049"/>
        <v>0</v>
      </c>
      <c r="AB754" s="1383">
        <f t="shared" si="1050"/>
        <v>0</v>
      </c>
      <c r="AC754" s="5">
        <f t="shared" si="1051"/>
        <v>361</v>
      </c>
      <c r="AD754" s="1383">
        <f t="shared" si="1052"/>
        <v>0</v>
      </c>
      <c r="AE754" s="1383">
        <f t="shared" si="1053"/>
        <v>0</v>
      </c>
      <c r="AF754" s="1305" t="e">
        <f t="shared" si="1054"/>
        <v>#DIV/0!</v>
      </c>
      <c r="AG754" s="1305" t="e">
        <f t="shared" si="1055"/>
        <v>#DIV/0!</v>
      </c>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row>
    <row r="755" spans="1:57" ht="14.25" customHeight="1">
      <c r="A755" s="1376">
        <v>44558</v>
      </c>
      <c r="B755" s="1301"/>
      <c r="C755" s="1302"/>
      <c r="D755" s="1376">
        <v>44193</v>
      </c>
      <c r="E755" s="1357"/>
      <c r="F755" s="5"/>
      <c r="G755" s="5"/>
      <c r="H755" s="1302"/>
      <c r="I755" s="1303"/>
      <c r="J755" s="1301"/>
      <c r="K755" s="1376"/>
      <c r="L755" s="1302"/>
      <c r="M755" s="1382">
        <f t="shared" si="1044"/>
        <v>44559</v>
      </c>
      <c r="N755" s="1354">
        <f t="shared" si="1041"/>
        <v>0</v>
      </c>
      <c r="O755" s="1383">
        <f t="shared" ref="O755:S755" si="1488">$AD755*O$27</f>
        <v>0</v>
      </c>
      <c r="P755" s="1383">
        <f t="shared" si="1488"/>
        <v>0</v>
      </c>
      <c r="Q755" s="1383">
        <f t="shared" si="1488"/>
        <v>0</v>
      </c>
      <c r="R755" s="1383">
        <f t="shared" si="1488"/>
        <v>0</v>
      </c>
      <c r="S755" s="1383">
        <f t="shared" si="1488"/>
        <v>0</v>
      </c>
      <c r="T755" s="1383">
        <f t="shared" ref="T755:X755" si="1489">$AE755*T$27</f>
        <v>0</v>
      </c>
      <c r="U755" s="1383">
        <f t="shared" si="1489"/>
        <v>0</v>
      </c>
      <c r="V755" s="1383">
        <f t="shared" si="1489"/>
        <v>0</v>
      </c>
      <c r="W755" s="1383">
        <f t="shared" si="1489"/>
        <v>0</v>
      </c>
      <c r="X755" s="1383">
        <f t="shared" si="1489"/>
        <v>0</v>
      </c>
      <c r="Y755" s="1383">
        <f t="shared" si="1047"/>
        <v>0</v>
      </c>
      <c r="Z755" s="1383">
        <f t="shared" si="1048"/>
        <v>0</v>
      </c>
      <c r="AA755" s="1383">
        <f t="shared" si="1049"/>
        <v>0</v>
      </c>
      <c r="AB755" s="1383">
        <f t="shared" si="1050"/>
        <v>0</v>
      </c>
      <c r="AC755" s="5">
        <f t="shared" si="1051"/>
        <v>362</v>
      </c>
      <c r="AD755" s="1383">
        <f t="shared" si="1052"/>
        <v>0</v>
      </c>
      <c r="AE755" s="1383">
        <f t="shared" si="1053"/>
        <v>0</v>
      </c>
      <c r="AF755" s="1305" t="e">
        <f t="shared" si="1054"/>
        <v>#DIV/0!</v>
      </c>
      <c r="AG755" s="1305" t="e">
        <f t="shared" si="1055"/>
        <v>#DIV/0!</v>
      </c>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row>
    <row r="756" spans="1:57" ht="14.25" customHeight="1">
      <c r="A756" s="1376">
        <v>44559</v>
      </c>
      <c r="B756" s="1301"/>
      <c r="C756" s="1302"/>
      <c r="D756" s="1376">
        <v>44194</v>
      </c>
      <c r="E756" s="1357"/>
      <c r="F756" s="5"/>
      <c r="G756" s="5"/>
      <c r="H756" s="1302"/>
      <c r="I756" s="1303"/>
      <c r="J756" s="1301"/>
      <c r="K756" s="1376"/>
      <c r="L756" s="1302"/>
      <c r="M756" s="1382">
        <f t="shared" si="1044"/>
        <v>44560</v>
      </c>
      <c r="N756" s="1354">
        <f t="shared" si="1041"/>
        <v>0</v>
      </c>
      <c r="O756" s="1383">
        <f t="shared" ref="O756:S756" si="1490">$AD756*O$27</f>
        <v>0</v>
      </c>
      <c r="P756" s="1383">
        <f t="shared" si="1490"/>
        <v>0</v>
      </c>
      <c r="Q756" s="1383">
        <f t="shared" si="1490"/>
        <v>0</v>
      </c>
      <c r="R756" s="1383">
        <f t="shared" si="1490"/>
        <v>0</v>
      </c>
      <c r="S756" s="1383">
        <f t="shared" si="1490"/>
        <v>0</v>
      </c>
      <c r="T756" s="1383">
        <f t="shared" ref="T756:X756" si="1491">$AE756*T$27</f>
        <v>0</v>
      </c>
      <c r="U756" s="1383">
        <f t="shared" si="1491"/>
        <v>0</v>
      </c>
      <c r="V756" s="1383">
        <f t="shared" si="1491"/>
        <v>0</v>
      </c>
      <c r="W756" s="1383">
        <f t="shared" si="1491"/>
        <v>0</v>
      </c>
      <c r="X756" s="1383">
        <f t="shared" si="1491"/>
        <v>0</v>
      </c>
      <c r="Y756" s="1383">
        <f t="shared" si="1047"/>
        <v>0</v>
      </c>
      <c r="Z756" s="1383">
        <f t="shared" si="1048"/>
        <v>0</v>
      </c>
      <c r="AA756" s="1383">
        <f t="shared" si="1049"/>
        <v>0</v>
      </c>
      <c r="AB756" s="1383">
        <f t="shared" si="1050"/>
        <v>0</v>
      </c>
      <c r="AC756" s="5">
        <f t="shared" si="1051"/>
        <v>363</v>
      </c>
      <c r="AD756" s="1383">
        <f t="shared" si="1052"/>
        <v>0</v>
      </c>
      <c r="AE756" s="1383">
        <f t="shared" si="1053"/>
        <v>0</v>
      </c>
      <c r="AF756" s="1305" t="e">
        <f t="shared" si="1054"/>
        <v>#DIV/0!</v>
      </c>
      <c r="AG756" s="1305" t="e">
        <f t="shared" si="1055"/>
        <v>#DIV/0!</v>
      </c>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row>
    <row r="757" spans="1:57" ht="14.25" customHeight="1">
      <c r="A757" s="1376">
        <v>44560</v>
      </c>
      <c r="B757" s="1301"/>
      <c r="C757" s="1302"/>
      <c r="D757" s="1376">
        <v>44195</v>
      </c>
      <c r="E757" s="1357"/>
      <c r="F757" s="5"/>
      <c r="G757" s="5"/>
      <c r="H757" s="1302"/>
      <c r="I757" s="1303"/>
      <c r="J757" s="1301"/>
      <c r="K757" s="1376"/>
      <c r="L757" s="1302"/>
      <c r="M757" s="1382">
        <f t="shared" si="1044"/>
        <v>44561</v>
      </c>
      <c r="N757" s="1354">
        <f t="shared" si="1041"/>
        <v>0</v>
      </c>
      <c r="O757" s="1383">
        <f t="shared" ref="O757:S757" si="1492">$AD757*O$27</f>
        <v>0</v>
      </c>
      <c r="P757" s="1383">
        <f t="shared" si="1492"/>
        <v>0</v>
      </c>
      <c r="Q757" s="1383">
        <f t="shared" si="1492"/>
        <v>0</v>
      </c>
      <c r="R757" s="1383">
        <f t="shared" si="1492"/>
        <v>0</v>
      </c>
      <c r="S757" s="1383">
        <f t="shared" si="1492"/>
        <v>0</v>
      </c>
      <c r="T757" s="1383">
        <f t="shared" ref="T757:X757" si="1493">$AE757*T$27</f>
        <v>0</v>
      </c>
      <c r="U757" s="1383">
        <f t="shared" si="1493"/>
        <v>0</v>
      </c>
      <c r="V757" s="1383">
        <f t="shared" si="1493"/>
        <v>0</v>
      </c>
      <c r="W757" s="1383">
        <f t="shared" si="1493"/>
        <v>0</v>
      </c>
      <c r="X757" s="1383">
        <f t="shared" si="1493"/>
        <v>0</v>
      </c>
      <c r="Y757" s="1383">
        <f t="shared" si="1047"/>
        <v>0</v>
      </c>
      <c r="Z757" s="1383">
        <f t="shared" si="1048"/>
        <v>0</v>
      </c>
      <c r="AA757" s="1383">
        <f t="shared" si="1049"/>
        <v>0</v>
      </c>
      <c r="AB757" s="1383">
        <f t="shared" si="1050"/>
        <v>0</v>
      </c>
      <c r="AC757" s="5">
        <f t="shared" si="1051"/>
        <v>364</v>
      </c>
      <c r="AD757" s="1383">
        <f t="shared" si="1052"/>
        <v>0</v>
      </c>
      <c r="AE757" s="1383">
        <f t="shared" si="1053"/>
        <v>0</v>
      </c>
      <c r="AF757" s="1305" t="e">
        <f t="shared" si="1054"/>
        <v>#DIV/0!</v>
      </c>
      <c r="AG757" s="1305" t="e">
        <f t="shared" si="1055"/>
        <v>#DIV/0!</v>
      </c>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row>
    <row r="758" spans="1:57" ht="14.25" customHeight="1">
      <c r="A758" s="1376">
        <v>44561</v>
      </c>
      <c r="B758" s="1301"/>
      <c r="C758" s="1302"/>
      <c r="D758" s="1376">
        <v>44196</v>
      </c>
      <c r="E758" s="1357"/>
      <c r="F758" s="5"/>
      <c r="G758" s="5"/>
      <c r="H758" s="1302"/>
      <c r="I758" s="1303"/>
      <c r="J758" s="1301"/>
      <c r="K758" s="1376"/>
      <c r="L758" s="1302"/>
      <c r="M758" s="1382">
        <f t="shared" si="1044"/>
        <v>44562</v>
      </c>
      <c r="N758" s="1354">
        <f t="shared" si="1041"/>
        <v>0</v>
      </c>
      <c r="O758" s="1383">
        <f t="shared" ref="O758:S758" si="1494">$AD758*O$27</f>
        <v>0</v>
      </c>
      <c r="P758" s="1383">
        <f t="shared" si="1494"/>
        <v>0</v>
      </c>
      <c r="Q758" s="1383">
        <f t="shared" si="1494"/>
        <v>0</v>
      </c>
      <c r="R758" s="1383">
        <f t="shared" si="1494"/>
        <v>0</v>
      </c>
      <c r="S758" s="1383">
        <f t="shared" si="1494"/>
        <v>0</v>
      </c>
      <c r="T758" s="1383">
        <f t="shared" ref="T758:X758" si="1495">$AE758*T$27</f>
        <v>0</v>
      </c>
      <c r="U758" s="1383">
        <f t="shared" si="1495"/>
        <v>0</v>
      </c>
      <c r="V758" s="1383">
        <f t="shared" si="1495"/>
        <v>0</v>
      </c>
      <c r="W758" s="1383">
        <f t="shared" si="1495"/>
        <v>0</v>
      </c>
      <c r="X758" s="1383">
        <f t="shared" si="1495"/>
        <v>0</v>
      </c>
      <c r="Y758" s="1383">
        <f t="shared" si="1047"/>
        <v>0</v>
      </c>
      <c r="Z758" s="1383">
        <f t="shared" si="1048"/>
        <v>0</v>
      </c>
      <c r="AA758" s="1383">
        <f t="shared" si="1049"/>
        <v>0</v>
      </c>
      <c r="AB758" s="1383">
        <f t="shared" si="1050"/>
        <v>0</v>
      </c>
      <c r="AC758" s="5">
        <f t="shared" si="1051"/>
        <v>0</v>
      </c>
      <c r="AD758" s="1383">
        <f t="shared" si="1052"/>
        <v>0</v>
      </c>
      <c r="AE758" s="1383">
        <f t="shared" si="1053"/>
        <v>0</v>
      </c>
      <c r="AF758" s="1305" t="e">
        <f t="shared" si="1054"/>
        <v>#DIV/0!</v>
      </c>
      <c r="AG758" s="1305" t="e">
        <f t="shared" si="1055"/>
        <v>#DIV/0!</v>
      </c>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row>
    <row r="759" spans="1:57" ht="14.25" customHeight="1">
      <c r="A759" s="1376">
        <v>44562</v>
      </c>
      <c r="B759" s="1301"/>
      <c r="C759" s="1302"/>
      <c r="D759" s="1376">
        <v>44197</v>
      </c>
      <c r="E759" s="1357"/>
      <c r="F759" s="5"/>
      <c r="G759" s="5"/>
      <c r="H759" s="1302"/>
      <c r="I759" s="1303"/>
      <c r="J759" s="1301"/>
      <c r="K759" s="1376"/>
      <c r="L759" s="1302"/>
      <c r="M759" s="1382">
        <f t="shared" si="1044"/>
        <v>44563</v>
      </c>
      <c r="N759" s="1354">
        <f t="shared" si="1041"/>
        <v>0</v>
      </c>
      <c r="O759" s="1383">
        <f t="shared" ref="O759:S759" si="1496">$AD759*O$27</f>
        <v>0</v>
      </c>
      <c r="P759" s="1383">
        <f t="shared" si="1496"/>
        <v>0</v>
      </c>
      <c r="Q759" s="1383">
        <f t="shared" si="1496"/>
        <v>0</v>
      </c>
      <c r="R759" s="1383">
        <f t="shared" si="1496"/>
        <v>0</v>
      </c>
      <c r="S759" s="1383">
        <f t="shared" si="1496"/>
        <v>0</v>
      </c>
      <c r="T759" s="1383">
        <f t="shared" ref="T759:X759" si="1497">$AE759*T$27</f>
        <v>0</v>
      </c>
      <c r="U759" s="1383">
        <f t="shared" si="1497"/>
        <v>0</v>
      </c>
      <c r="V759" s="1383">
        <f t="shared" si="1497"/>
        <v>0</v>
      </c>
      <c r="W759" s="1383">
        <f t="shared" si="1497"/>
        <v>0</v>
      </c>
      <c r="X759" s="1383">
        <f t="shared" si="1497"/>
        <v>0</v>
      </c>
      <c r="Y759" s="1383">
        <f t="shared" si="1047"/>
        <v>0</v>
      </c>
      <c r="Z759" s="1383">
        <f t="shared" si="1048"/>
        <v>0</v>
      </c>
      <c r="AA759" s="1383">
        <f t="shared" si="1049"/>
        <v>0</v>
      </c>
      <c r="AB759" s="1383">
        <f t="shared" si="1050"/>
        <v>0</v>
      </c>
      <c r="AC759" s="5">
        <f t="shared" si="1051"/>
        <v>1</v>
      </c>
      <c r="AD759" s="1383">
        <f t="shared" si="1052"/>
        <v>0</v>
      </c>
      <c r="AE759" s="1383">
        <f t="shared" si="1053"/>
        <v>0</v>
      </c>
      <c r="AF759" s="1305" t="e">
        <f t="shared" si="1054"/>
        <v>#DIV/0!</v>
      </c>
      <c r="AG759" s="1305" t="e">
        <f t="shared" si="1055"/>
        <v>#DIV/0!</v>
      </c>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row>
    <row r="760" spans="1:57" ht="14.25" customHeight="1">
      <c r="A760" s="1376">
        <v>44563</v>
      </c>
      <c r="B760" s="1301"/>
      <c r="C760" s="1302"/>
      <c r="D760" s="1376">
        <v>44198</v>
      </c>
      <c r="E760" s="1357"/>
      <c r="F760" s="5"/>
      <c r="G760" s="5"/>
      <c r="H760" s="1302"/>
      <c r="I760" s="1303"/>
      <c r="J760" s="1301"/>
      <c r="K760" s="1376"/>
      <c r="L760" s="1302"/>
      <c r="M760" s="1382">
        <f t="shared" si="1044"/>
        <v>44564</v>
      </c>
      <c r="N760" s="1354">
        <f t="shared" si="1041"/>
        <v>0</v>
      </c>
      <c r="O760" s="1383">
        <f t="shared" ref="O760:S760" si="1498">$AD760*O$27</f>
        <v>0</v>
      </c>
      <c r="P760" s="1383">
        <f t="shared" si="1498"/>
        <v>0</v>
      </c>
      <c r="Q760" s="1383">
        <f t="shared" si="1498"/>
        <v>0</v>
      </c>
      <c r="R760" s="1383">
        <f t="shared" si="1498"/>
        <v>0</v>
      </c>
      <c r="S760" s="1383">
        <f t="shared" si="1498"/>
        <v>0</v>
      </c>
      <c r="T760" s="1383">
        <f t="shared" ref="T760:X760" si="1499">$AE760*T$27</f>
        <v>0</v>
      </c>
      <c r="U760" s="1383">
        <f t="shared" si="1499"/>
        <v>0</v>
      </c>
      <c r="V760" s="1383">
        <f t="shared" si="1499"/>
        <v>0</v>
      </c>
      <c r="W760" s="1383">
        <f t="shared" si="1499"/>
        <v>0</v>
      </c>
      <c r="X760" s="1383">
        <f t="shared" si="1499"/>
        <v>0</v>
      </c>
      <c r="Y760" s="1383">
        <f t="shared" si="1047"/>
        <v>0</v>
      </c>
      <c r="Z760" s="1383">
        <f t="shared" si="1048"/>
        <v>0</v>
      </c>
      <c r="AA760" s="1383">
        <f t="shared" si="1049"/>
        <v>0</v>
      </c>
      <c r="AB760" s="1383">
        <f t="shared" si="1050"/>
        <v>0</v>
      </c>
      <c r="AC760" s="5">
        <f t="shared" si="1051"/>
        <v>2</v>
      </c>
      <c r="AD760" s="1383">
        <f t="shared" si="1052"/>
        <v>0</v>
      </c>
      <c r="AE760" s="1383">
        <f t="shared" si="1053"/>
        <v>0</v>
      </c>
      <c r="AF760" s="1305" t="e">
        <f t="shared" si="1054"/>
        <v>#DIV/0!</v>
      </c>
      <c r="AG760" s="1305" t="e">
        <f t="shared" si="1055"/>
        <v>#DIV/0!</v>
      </c>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row>
    <row r="761" spans="1:57" ht="14.25" customHeight="1">
      <c r="A761" s="1376">
        <v>44564</v>
      </c>
      <c r="B761" s="1301"/>
      <c r="C761" s="1302"/>
      <c r="D761" s="1376">
        <v>44199</v>
      </c>
      <c r="E761" s="1357"/>
      <c r="F761" s="5"/>
      <c r="G761" s="5"/>
      <c r="H761" s="1302"/>
      <c r="I761" s="1303"/>
      <c r="J761" s="1301"/>
      <c r="K761" s="1376"/>
      <c r="L761" s="1302"/>
      <c r="M761" s="1382">
        <f t="shared" si="1044"/>
        <v>44565</v>
      </c>
      <c r="N761" s="1354">
        <f t="shared" si="1041"/>
        <v>0</v>
      </c>
      <c r="O761" s="1383">
        <f t="shared" ref="O761:S761" si="1500">$AD761*O$27</f>
        <v>0</v>
      </c>
      <c r="P761" s="1383">
        <f t="shared" si="1500"/>
        <v>0</v>
      </c>
      <c r="Q761" s="1383">
        <f t="shared" si="1500"/>
        <v>0</v>
      </c>
      <c r="R761" s="1383">
        <f t="shared" si="1500"/>
        <v>0</v>
      </c>
      <c r="S761" s="1383">
        <f t="shared" si="1500"/>
        <v>0</v>
      </c>
      <c r="T761" s="1383">
        <f t="shared" ref="T761:X761" si="1501">$AE761*T$27</f>
        <v>0</v>
      </c>
      <c r="U761" s="1383">
        <f t="shared" si="1501"/>
        <v>0</v>
      </c>
      <c r="V761" s="1383">
        <f t="shared" si="1501"/>
        <v>0</v>
      </c>
      <c r="W761" s="1383">
        <f t="shared" si="1501"/>
        <v>0</v>
      </c>
      <c r="X761" s="1383">
        <f t="shared" si="1501"/>
        <v>0</v>
      </c>
      <c r="Y761" s="1383">
        <f t="shared" si="1047"/>
        <v>0</v>
      </c>
      <c r="Z761" s="1383">
        <f t="shared" si="1048"/>
        <v>0</v>
      </c>
      <c r="AA761" s="1383">
        <f t="shared" si="1049"/>
        <v>0</v>
      </c>
      <c r="AB761" s="1383">
        <f t="shared" si="1050"/>
        <v>0</v>
      </c>
      <c r="AC761" s="5">
        <f t="shared" si="1051"/>
        <v>3</v>
      </c>
      <c r="AD761" s="1383">
        <f t="shared" si="1052"/>
        <v>0</v>
      </c>
      <c r="AE761" s="1383">
        <f t="shared" si="1053"/>
        <v>0</v>
      </c>
      <c r="AF761" s="1305" t="e">
        <f t="shared" si="1054"/>
        <v>#DIV/0!</v>
      </c>
      <c r="AG761" s="1305" t="e">
        <f t="shared" si="1055"/>
        <v>#DIV/0!</v>
      </c>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row>
    <row r="762" spans="1:57" ht="14.25" customHeight="1">
      <c r="A762" s="1376">
        <v>44565</v>
      </c>
      <c r="B762" s="1301"/>
      <c r="C762" s="1302"/>
      <c r="D762" s="1376">
        <v>44200</v>
      </c>
      <c r="E762" s="1357"/>
      <c r="F762" s="5"/>
      <c r="G762" s="5"/>
      <c r="H762" s="1302"/>
      <c r="I762" s="1303"/>
      <c r="J762" s="1301"/>
      <c r="K762" s="1376"/>
      <c r="L762" s="1302"/>
      <c r="M762" s="1382">
        <f t="shared" si="1044"/>
        <v>44566</v>
      </c>
      <c r="N762" s="1354">
        <f t="shared" si="1041"/>
        <v>0</v>
      </c>
      <c r="O762" s="1383">
        <f t="shared" ref="O762:S762" si="1502">$AD762*O$27</f>
        <v>0</v>
      </c>
      <c r="P762" s="1383">
        <f t="shared" si="1502"/>
        <v>0</v>
      </c>
      <c r="Q762" s="1383">
        <f t="shared" si="1502"/>
        <v>0</v>
      </c>
      <c r="R762" s="1383">
        <f t="shared" si="1502"/>
        <v>0</v>
      </c>
      <c r="S762" s="1383">
        <f t="shared" si="1502"/>
        <v>0</v>
      </c>
      <c r="T762" s="1383">
        <f t="shared" ref="T762:X762" si="1503">$AE762*T$27</f>
        <v>0</v>
      </c>
      <c r="U762" s="1383">
        <f t="shared" si="1503"/>
        <v>0</v>
      </c>
      <c r="V762" s="1383">
        <f t="shared" si="1503"/>
        <v>0</v>
      </c>
      <c r="W762" s="1383">
        <f t="shared" si="1503"/>
        <v>0</v>
      </c>
      <c r="X762" s="1383">
        <f t="shared" si="1503"/>
        <v>0</v>
      </c>
      <c r="Y762" s="1383">
        <f t="shared" si="1047"/>
        <v>0</v>
      </c>
      <c r="Z762" s="1383">
        <f t="shared" si="1048"/>
        <v>0</v>
      </c>
      <c r="AA762" s="1383">
        <f t="shared" si="1049"/>
        <v>0</v>
      </c>
      <c r="AB762" s="1383">
        <f t="shared" si="1050"/>
        <v>0</v>
      </c>
      <c r="AC762" s="5">
        <f t="shared" si="1051"/>
        <v>4</v>
      </c>
      <c r="AD762" s="1383">
        <f t="shared" si="1052"/>
        <v>0</v>
      </c>
      <c r="AE762" s="1383">
        <f t="shared" si="1053"/>
        <v>0</v>
      </c>
      <c r="AF762" s="1305" t="e">
        <f t="shared" si="1054"/>
        <v>#DIV/0!</v>
      </c>
      <c r="AG762" s="1305" t="e">
        <f t="shared" si="1055"/>
        <v>#DIV/0!</v>
      </c>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row>
    <row r="763" spans="1:57" ht="14.25" customHeight="1">
      <c r="A763" s="1376">
        <v>44566</v>
      </c>
      <c r="B763" s="1301"/>
      <c r="C763" s="1302"/>
      <c r="D763" s="1376">
        <v>44201</v>
      </c>
      <c r="E763" s="1357"/>
      <c r="F763" s="5"/>
      <c r="G763" s="5"/>
      <c r="H763" s="1302"/>
      <c r="I763" s="1303"/>
      <c r="J763" s="1301"/>
      <c r="K763" s="1376"/>
      <c r="L763" s="1302"/>
      <c r="M763" s="1382">
        <f t="shared" si="1044"/>
        <v>44567</v>
      </c>
      <c r="N763" s="1354">
        <f t="shared" si="1041"/>
        <v>0</v>
      </c>
      <c r="O763" s="1383">
        <f t="shared" ref="O763:S763" si="1504">$AD763*O$27</f>
        <v>0</v>
      </c>
      <c r="P763" s="1383">
        <f t="shared" si="1504"/>
        <v>0</v>
      </c>
      <c r="Q763" s="1383">
        <f t="shared" si="1504"/>
        <v>0</v>
      </c>
      <c r="R763" s="1383">
        <f t="shared" si="1504"/>
        <v>0</v>
      </c>
      <c r="S763" s="1383">
        <f t="shared" si="1504"/>
        <v>0</v>
      </c>
      <c r="T763" s="1383">
        <f t="shared" ref="T763:X763" si="1505">$AE763*T$27</f>
        <v>0</v>
      </c>
      <c r="U763" s="1383">
        <f t="shared" si="1505"/>
        <v>0</v>
      </c>
      <c r="V763" s="1383">
        <f t="shared" si="1505"/>
        <v>0</v>
      </c>
      <c r="W763" s="1383">
        <f t="shared" si="1505"/>
        <v>0</v>
      </c>
      <c r="X763" s="1383">
        <f t="shared" si="1505"/>
        <v>0</v>
      </c>
      <c r="Y763" s="1383">
        <f t="shared" si="1047"/>
        <v>0</v>
      </c>
      <c r="Z763" s="1383">
        <f t="shared" si="1048"/>
        <v>0</v>
      </c>
      <c r="AA763" s="1383">
        <f t="shared" si="1049"/>
        <v>0</v>
      </c>
      <c r="AB763" s="1383">
        <f t="shared" si="1050"/>
        <v>0</v>
      </c>
      <c r="AC763" s="5">
        <f t="shared" si="1051"/>
        <v>5</v>
      </c>
      <c r="AD763" s="1383">
        <f t="shared" si="1052"/>
        <v>0</v>
      </c>
      <c r="AE763" s="1383">
        <f t="shared" si="1053"/>
        <v>0</v>
      </c>
      <c r="AF763" s="1305" t="e">
        <f t="shared" si="1054"/>
        <v>#DIV/0!</v>
      </c>
      <c r="AG763" s="1305" t="e">
        <f t="shared" si="1055"/>
        <v>#DIV/0!</v>
      </c>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row>
    <row r="764" spans="1:57" ht="14.25" customHeight="1">
      <c r="A764" s="1376">
        <v>44567</v>
      </c>
      <c r="B764" s="1301"/>
      <c r="C764" s="1302"/>
      <c r="D764" s="1376">
        <v>44202</v>
      </c>
      <c r="E764" s="1357"/>
      <c r="F764" s="5"/>
      <c r="G764" s="5"/>
      <c r="H764" s="1302"/>
      <c r="I764" s="1303"/>
      <c r="J764" s="1301"/>
      <c r="K764" s="1376"/>
      <c r="L764" s="1302"/>
      <c r="M764" s="1382">
        <f t="shared" si="1044"/>
        <v>44568</v>
      </c>
      <c r="N764" s="1354">
        <f t="shared" si="1041"/>
        <v>0</v>
      </c>
      <c r="O764" s="1383">
        <f t="shared" ref="O764:S764" si="1506">$AD764*O$27</f>
        <v>0</v>
      </c>
      <c r="P764" s="1383">
        <f t="shared" si="1506"/>
        <v>0</v>
      </c>
      <c r="Q764" s="1383">
        <f t="shared" si="1506"/>
        <v>0</v>
      </c>
      <c r="R764" s="1383">
        <f t="shared" si="1506"/>
        <v>0</v>
      </c>
      <c r="S764" s="1383">
        <f t="shared" si="1506"/>
        <v>0</v>
      </c>
      <c r="T764" s="1383">
        <f t="shared" ref="T764:X764" si="1507">$AE764*T$27</f>
        <v>0</v>
      </c>
      <c r="U764" s="1383">
        <f t="shared" si="1507"/>
        <v>0</v>
      </c>
      <c r="V764" s="1383">
        <f t="shared" si="1507"/>
        <v>0</v>
      </c>
      <c r="W764" s="1383">
        <f t="shared" si="1507"/>
        <v>0</v>
      </c>
      <c r="X764" s="1383">
        <f t="shared" si="1507"/>
        <v>0</v>
      </c>
      <c r="Y764" s="1383">
        <f t="shared" si="1047"/>
        <v>0</v>
      </c>
      <c r="Z764" s="1383">
        <f t="shared" si="1048"/>
        <v>0</v>
      </c>
      <c r="AA764" s="1383">
        <f t="shared" si="1049"/>
        <v>0</v>
      </c>
      <c r="AB764" s="1383">
        <f t="shared" si="1050"/>
        <v>0</v>
      </c>
      <c r="AC764" s="5">
        <f t="shared" si="1051"/>
        <v>6</v>
      </c>
      <c r="AD764" s="1383">
        <f t="shared" si="1052"/>
        <v>0</v>
      </c>
      <c r="AE764" s="1383">
        <f t="shared" si="1053"/>
        <v>0</v>
      </c>
      <c r="AF764" s="1305" t="e">
        <f t="shared" si="1054"/>
        <v>#DIV/0!</v>
      </c>
      <c r="AG764" s="1305" t="e">
        <f t="shared" si="1055"/>
        <v>#DIV/0!</v>
      </c>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row>
    <row r="765" spans="1:57" ht="14.25" customHeight="1">
      <c r="A765" s="1376">
        <v>44568</v>
      </c>
      <c r="B765" s="1301"/>
      <c r="C765" s="1302"/>
      <c r="D765" s="1376">
        <v>44203</v>
      </c>
      <c r="E765" s="1357"/>
      <c r="F765" s="5"/>
      <c r="G765" s="5"/>
      <c r="H765" s="1302"/>
      <c r="I765" s="1303"/>
      <c r="J765" s="1301"/>
      <c r="K765" s="1376"/>
      <c r="L765" s="1302"/>
      <c r="M765" s="1382">
        <f t="shared" si="1044"/>
        <v>44569</v>
      </c>
      <c r="N765" s="1354">
        <f t="shared" si="1041"/>
        <v>0</v>
      </c>
      <c r="O765" s="1383">
        <f t="shared" ref="O765:S765" si="1508">$AD765*O$27</f>
        <v>0</v>
      </c>
      <c r="P765" s="1383">
        <f t="shared" si="1508"/>
        <v>0</v>
      </c>
      <c r="Q765" s="1383">
        <f t="shared" si="1508"/>
        <v>0</v>
      </c>
      <c r="R765" s="1383">
        <f t="shared" si="1508"/>
        <v>0</v>
      </c>
      <c r="S765" s="1383">
        <f t="shared" si="1508"/>
        <v>0</v>
      </c>
      <c r="T765" s="1383">
        <f t="shared" ref="T765:X765" si="1509">$AE765*T$27</f>
        <v>0</v>
      </c>
      <c r="U765" s="1383">
        <f t="shared" si="1509"/>
        <v>0</v>
      </c>
      <c r="V765" s="1383">
        <f t="shared" si="1509"/>
        <v>0</v>
      </c>
      <c r="W765" s="1383">
        <f t="shared" si="1509"/>
        <v>0</v>
      </c>
      <c r="X765" s="1383">
        <f t="shared" si="1509"/>
        <v>0</v>
      </c>
      <c r="Y765" s="1383">
        <f t="shared" si="1047"/>
        <v>0</v>
      </c>
      <c r="Z765" s="1383">
        <f t="shared" si="1048"/>
        <v>0</v>
      </c>
      <c r="AA765" s="1383">
        <f t="shared" si="1049"/>
        <v>0</v>
      </c>
      <c r="AB765" s="1383">
        <f t="shared" si="1050"/>
        <v>0</v>
      </c>
      <c r="AC765" s="5">
        <f t="shared" si="1051"/>
        <v>7</v>
      </c>
      <c r="AD765" s="1383">
        <f t="shared" si="1052"/>
        <v>0</v>
      </c>
      <c r="AE765" s="1383">
        <f t="shared" si="1053"/>
        <v>0</v>
      </c>
      <c r="AF765" s="1305" t="e">
        <f t="shared" si="1054"/>
        <v>#DIV/0!</v>
      </c>
      <c r="AG765" s="1305" t="e">
        <f t="shared" si="1055"/>
        <v>#DIV/0!</v>
      </c>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row>
    <row r="766" spans="1:57" ht="14.25" customHeight="1">
      <c r="A766" s="1376">
        <v>44569</v>
      </c>
      <c r="B766" s="1301"/>
      <c r="C766" s="1302"/>
      <c r="D766" s="1376">
        <v>44204</v>
      </c>
      <c r="E766" s="1357"/>
      <c r="F766" s="5"/>
      <c r="G766" s="5"/>
      <c r="H766" s="1302"/>
      <c r="I766" s="1303"/>
      <c r="J766" s="1301"/>
      <c r="K766" s="1376"/>
      <c r="L766" s="1302"/>
      <c r="M766" s="1382">
        <f t="shared" si="1044"/>
        <v>44570</v>
      </c>
      <c r="N766" s="1354">
        <f t="shared" si="1041"/>
        <v>0</v>
      </c>
      <c r="O766" s="1383">
        <f t="shared" ref="O766:S766" si="1510">$AD766*O$27</f>
        <v>0</v>
      </c>
      <c r="P766" s="1383">
        <f t="shared" si="1510"/>
        <v>0</v>
      </c>
      <c r="Q766" s="1383">
        <f t="shared" si="1510"/>
        <v>0</v>
      </c>
      <c r="R766" s="1383">
        <f t="shared" si="1510"/>
        <v>0</v>
      </c>
      <c r="S766" s="1383">
        <f t="shared" si="1510"/>
        <v>0</v>
      </c>
      <c r="T766" s="1383">
        <f t="shared" ref="T766:X766" si="1511">$AE766*T$27</f>
        <v>0</v>
      </c>
      <c r="U766" s="1383">
        <f t="shared" si="1511"/>
        <v>0</v>
      </c>
      <c r="V766" s="1383">
        <f t="shared" si="1511"/>
        <v>0</v>
      </c>
      <c r="W766" s="1383">
        <f t="shared" si="1511"/>
        <v>0</v>
      </c>
      <c r="X766" s="1383">
        <f t="shared" si="1511"/>
        <v>0</v>
      </c>
      <c r="Y766" s="1383">
        <f t="shared" si="1047"/>
        <v>0</v>
      </c>
      <c r="Z766" s="1383">
        <f t="shared" si="1048"/>
        <v>0</v>
      </c>
      <c r="AA766" s="1383">
        <f t="shared" si="1049"/>
        <v>0</v>
      </c>
      <c r="AB766" s="1383">
        <f t="shared" si="1050"/>
        <v>0</v>
      </c>
      <c r="AC766" s="5">
        <f t="shared" si="1051"/>
        <v>8</v>
      </c>
      <c r="AD766" s="1383">
        <f t="shared" si="1052"/>
        <v>0</v>
      </c>
      <c r="AE766" s="1383">
        <f t="shared" si="1053"/>
        <v>0</v>
      </c>
      <c r="AF766" s="1305" t="e">
        <f t="shared" si="1054"/>
        <v>#DIV/0!</v>
      </c>
      <c r="AG766" s="1305" t="e">
        <f t="shared" si="1055"/>
        <v>#DIV/0!</v>
      </c>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row>
    <row r="767" spans="1:57" ht="14.25" customHeight="1">
      <c r="A767" s="1376">
        <v>44570</v>
      </c>
      <c r="B767" s="1301"/>
      <c r="C767" s="1302"/>
      <c r="D767" s="1376">
        <v>44205</v>
      </c>
      <c r="E767" s="1357"/>
      <c r="F767" s="5"/>
      <c r="G767" s="5"/>
      <c r="H767" s="1302"/>
      <c r="I767" s="1303"/>
      <c r="J767" s="1301"/>
      <c r="K767" s="1376"/>
      <c r="L767" s="1302"/>
      <c r="M767" s="1382">
        <f t="shared" si="1044"/>
        <v>44571</v>
      </c>
      <c r="N767" s="1354">
        <f t="shared" si="1041"/>
        <v>0</v>
      </c>
      <c r="O767" s="1383">
        <f t="shared" ref="O767:S767" si="1512">$AD767*O$27</f>
        <v>0</v>
      </c>
      <c r="P767" s="1383">
        <f t="shared" si="1512"/>
        <v>0</v>
      </c>
      <c r="Q767" s="1383">
        <f t="shared" si="1512"/>
        <v>0</v>
      </c>
      <c r="R767" s="1383">
        <f t="shared" si="1512"/>
        <v>0</v>
      </c>
      <c r="S767" s="1383">
        <f t="shared" si="1512"/>
        <v>0</v>
      </c>
      <c r="T767" s="1383">
        <f t="shared" ref="T767:X767" si="1513">$AE767*T$27</f>
        <v>0</v>
      </c>
      <c r="U767" s="1383">
        <f t="shared" si="1513"/>
        <v>0</v>
      </c>
      <c r="V767" s="1383">
        <f t="shared" si="1513"/>
        <v>0</v>
      </c>
      <c r="W767" s="1383">
        <f t="shared" si="1513"/>
        <v>0</v>
      </c>
      <c r="X767" s="1383">
        <f t="shared" si="1513"/>
        <v>0</v>
      </c>
      <c r="Y767" s="1383">
        <f t="shared" si="1047"/>
        <v>0</v>
      </c>
      <c r="Z767" s="1383">
        <f t="shared" si="1048"/>
        <v>0</v>
      </c>
      <c r="AA767" s="1383">
        <f t="shared" si="1049"/>
        <v>0</v>
      </c>
      <c r="AB767" s="1383">
        <f t="shared" si="1050"/>
        <v>0</v>
      </c>
      <c r="AC767" s="5">
        <f t="shared" si="1051"/>
        <v>9</v>
      </c>
      <c r="AD767" s="1383">
        <f t="shared" si="1052"/>
        <v>0</v>
      </c>
      <c r="AE767" s="1383">
        <f t="shared" si="1053"/>
        <v>0</v>
      </c>
      <c r="AF767" s="1305" t="e">
        <f t="shared" si="1054"/>
        <v>#DIV/0!</v>
      </c>
      <c r="AG767" s="1305" t="e">
        <f t="shared" si="1055"/>
        <v>#DIV/0!</v>
      </c>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row>
    <row r="768" spans="1:57" ht="14.25" customHeight="1">
      <c r="A768" s="1376">
        <v>44571</v>
      </c>
      <c r="B768" s="1301"/>
      <c r="C768" s="1302"/>
      <c r="D768" s="1376">
        <v>44206</v>
      </c>
      <c r="E768" s="1357"/>
      <c r="F768" s="5"/>
      <c r="G768" s="5"/>
      <c r="H768" s="1302"/>
      <c r="I768" s="1303"/>
      <c r="J768" s="1301"/>
      <c r="K768" s="1376"/>
      <c r="L768" s="1302"/>
      <c r="M768" s="1382">
        <f t="shared" si="1044"/>
        <v>44572</v>
      </c>
      <c r="N768" s="1354">
        <f t="shared" si="1041"/>
        <v>0</v>
      </c>
      <c r="O768" s="1383">
        <f t="shared" ref="O768:S768" si="1514">$AD768*O$27</f>
        <v>0</v>
      </c>
      <c r="P768" s="1383">
        <f t="shared" si="1514"/>
        <v>0</v>
      </c>
      <c r="Q768" s="1383">
        <f t="shared" si="1514"/>
        <v>0</v>
      </c>
      <c r="R768" s="1383">
        <f t="shared" si="1514"/>
        <v>0</v>
      </c>
      <c r="S768" s="1383">
        <f t="shared" si="1514"/>
        <v>0</v>
      </c>
      <c r="T768" s="1383">
        <f t="shared" ref="T768:X768" si="1515">$AE768*T$27</f>
        <v>0</v>
      </c>
      <c r="U768" s="1383">
        <f t="shared" si="1515"/>
        <v>0</v>
      </c>
      <c r="V768" s="1383">
        <f t="shared" si="1515"/>
        <v>0</v>
      </c>
      <c r="W768" s="1383">
        <f t="shared" si="1515"/>
        <v>0</v>
      </c>
      <c r="X768" s="1383">
        <f t="shared" si="1515"/>
        <v>0</v>
      </c>
      <c r="Y768" s="1383">
        <f t="shared" si="1047"/>
        <v>0</v>
      </c>
      <c r="Z768" s="1383">
        <f t="shared" si="1048"/>
        <v>0</v>
      </c>
      <c r="AA768" s="1383">
        <f t="shared" si="1049"/>
        <v>0</v>
      </c>
      <c r="AB768" s="1383">
        <f t="shared" si="1050"/>
        <v>0</v>
      </c>
      <c r="AC768" s="5">
        <f t="shared" si="1051"/>
        <v>10</v>
      </c>
      <c r="AD768" s="1383">
        <f t="shared" si="1052"/>
        <v>0</v>
      </c>
      <c r="AE768" s="1383">
        <f t="shared" si="1053"/>
        <v>0</v>
      </c>
      <c r="AF768" s="1305" t="e">
        <f t="shared" si="1054"/>
        <v>#DIV/0!</v>
      </c>
      <c r="AG768" s="1305" t="e">
        <f t="shared" si="1055"/>
        <v>#DIV/0!</v>
      </c>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row>
    <row r="769" spans="1:57" ht="14.25" customHeight="1">
      <c r="A769" s="1376">
        <v>44572</v>
      </c>
      <c r="B769" s="1301"/>
      <c r="C769" s="1302"/>
      <c r="D769" s="1376">
        <v>44207</v>
      </c>
      <c r="E769" s="1357"/>
      <c r="F769" s="5"/>
      <c r="G769" s="5"/>
      <c r="H769" s="1302"/>
      <c r="I769" s="1303"/>
      <c r="J769" s="1301"/>
      <c r="K769" s="1376"/>
      <c r="L769" s="1302"/>
      <c r="M769" s="1382">
        <f t="shared" si="1044"/>
        <v>44573</v>
      </c>
      <c r="N769" s="1354">
        <f t="shared" si="1041"/>
        <v>0</v>
      </c>
      <c r="O769" s="1383">
        <f t="shared" ref="O769:S769" si="1516">$AD769*O$27</f>
        <v>0</v>
      </c>
      <c r="P769" s="1383">
        <f t="shared" si="1516"/>
        <v>0</v>
      </c>
      <c r="Q769" s="1383">
        <f t="shared" si="1516"/>
        <v>0</v>
      </c>
      <c r="R769" s="1383">
        <f t="shared" si="1516"/>
        <v>0</v>
      </c>
      <c r="S769" s="1383">
        <f t="shared" si="1516"/>
        <v>0</v>
      </c>
      <c r="T769" s="1383">
        <f t="shared" ref="T769:X769" si="1517">$AE769*T$27</f>
        <v>0</v>
      </c>
      <c r="U769" s="1383">
        <f t="shared" si="1517"/>
        <v>0</v>
      </c>
      <c r="V769" s="1383">
        <f t="shared" si="1517"/>
        <v>0</v>
      </c>
      <c r="W769" s="1383">
        <f t="shared" si="1517"/>
        <v>0</v>
      </c>
      <c r="X769" s="1383">
        <f t="shared" si="1517"/>
        <v>0</v>
      </c>
      <c r="Y769" s="1383">
        <f t="shared" si="1047"/>
        <v>0</v>
      </c>
      <c r="Z769" s="1383">
        <f t="shared" si="1048"/>
        <v>0</v>
      </c>
      <c r="AA769" s="1383">
        <f t="shared" si="1049"/>
        <v>0</v>
      </c>
      <c r="AB769" s="1383">
        <f t="shared" si="1050"/>
        <v>0</v>
      </c>
      <c r="AC769" s="5">
        <f t="shared" si="1051"/>
        <v>11</v>
      </c>
      <c r="AD769" s="1383">
        <f t="shared" si="1052"/>
        <v>0</v>
      </c>
      <c r="AE769" s="1383">
        <f t="shared" si="1053"/>
        <v>0</v>
      </c>
      <c r="AF769" s="1305" t="e">
        <f t="shared" si="1054"/>
        <v>#DIV/0!</v>
      </c>
      <c r="AG769" s="1305" t="e">
        <f t="shared" si="1055"/>
        <v>#DIV/0!</v>
      </c>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row>
    <row r="770" spans="1:57" ht="14.25" customHeight="1">
      <c r="A770" s="1376">
        <v>44573</v>
      </c>
      <c r="B770" s="1301"/>
      <c r="C770" s="1302"/>
      <c r="D770" s="1376">
        <v>44208</v>
      </c>
      <c r="E770" s="1357"/>
      <c r="F770" s="5"/>
      <c r="G770" s="5"/>
      <c r="H770" s="1302"/>
      <c r="I770" s="1303"/>
      <c r="J770" s="1301"/>
      <c r="K770" s="1376"/>
      <c r="L770" s="1302"/>
      <c r="M770" s="1382">
        <f t="shared" si="1044"/>
        <v>44574</v>
      </c>
      <c r="N770" s="1354">
        <f t="shared" si="1041"/>
        <v>0</v>
      </c>
      <c r="O770" s="1383">
        <f t="shared" ref="O770:S770" si="1518">$AD770*O$27</f>
        <v>0</v>
      </c>
      <c r="P770" s="1383">
        <f t="shared" si="1518"/>
        <v>0</v>
      </c>
      <c r="Q770" s="1383">
        <f t="shared" si="1518"/>
        <v>0</v>
      </c>
      <c r="R770" s="1383">
        <f t="shared" si="1518"/>
        <v>0</v>
      </c>
      <c r="S770" s="1383">
        <f t="shared" si="1518"/>
        <v>0</v>
      </c>
      <c r="T770" s="1383">
        <f t="shared" ref="T770:X770" si="1519">$AE770*T$27</f>
        <v>0</v>
      </c>
      <c r="U770" s="1383">
        <f t="shared" si="1519"/>
        <v>0</v>
      </c>
      <c r="V770" s="1383">
        <f t="shared" si="1519"/>
        <v>0</v>
      </c>
      <c r="W770" s="1383">
        <f t="shared" si="1519"/>
        <v>0</v>
      </c>
      <c r="X770" s="1383">
        <f t="shared" si="1519"/>
        <v>0</v>
      </c>
      <c r="Y770" s="1383">
        <f t="shared" si="1047"/>
        <v>0</v>
      </c>
      <c r="Z770" s="1383">
        <f t="shared" si="1048"/>
        <v>0</v>
      </c>
      <c r="AA770" s="1383">
        <f t="shared" si="1049"/>
        <v>0</v>
      </c>
      <c r="AB770" s="1383">
        <f t="shared" si="1050"/>
        <v>0</v>
      </c>
      <c r="AC770" s="5">
        <f t="shared" si="1051"/>
        <v>12</v>
      </c>
      <c r="AD770" s="1383">
        <f t="shared" si="1052"/>
        <v>0</v>
      </c>
      <c r="AE770" s="1383">
        <f t="shared" si="1053"/>
        <v>0</v>
      </c>
      <c r="AF770" s="1305" t="e">
        <f t="shared" si="1054"/>
        <v>#DIV/0!</v>
      </c>
      <c r="AG770" s="1305" t="e">
        <f t="shared" si="1055"/>
        <v>#DIV/0!</v>
      </c>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row>
    <row r="771" spans="1:57" ht="14.25" customHeight="1">
      <c r="A771" s="1376">
        <v>44574</v>
      </c>
      <c r="B771" s="1301"/>
      <c r="C771" s="1302"/>
      <c r="D771" s="1376">
        <v>44209</v>
      </c>
      <c r="E771" s="1357"/>
      <c r="F771" s="5"/>
      <c r="G771" s="5"/>
      <c r="H771" s="1302"/>
      <c r="I771" s="1303"/>
      <c r="J771" s="1301"/>
      <c r="K771" s="1376"/>
      <c r="L771" s="1302"/>
      <c r="M771" s="1382">
        <f t="shared" si="1044"/>
        <v>44575</v>
      </c>
      <c r="N771" s="1354">
        <f t="shared" si="1041"/>
        <v>0</v>
      </c>
      <c r="O771" s="1383">
        <f t="shared" ref="O771:S771" si="1520">$AD771*O$27</f>
        <v>0</v>
      </c>
      <c r="P771" s="1383">
        <f t="shared" si="1520"/>
        <v>0</v>
      </c>
      <c r="Q771" s="1383">
        <f t="shared" si="1520"/>
        <v>0</v>
      </c>
      <c r="R771" s="1383">
        <f t="shared" si="1520"/>
        <v>0</v>
      </c>
      <c r="S771" s="1383">
        <f t="shared" si="1520"/>
        <v>0</v>
      </c>
      <c r="T771" s="1383">
        <f t="shared" ref="T771:X771" si="1521">$AE771*T$27</f>
        <v>0</v>
      </c>
      <c r="U771" s="1383">
        <f t="shared" si="1521"/>
        <v>0</v>
      </c>
      <c r="V771" s="1383">
        <f t="shared" si="1521"/>
        <v>0</v>
      </c>
      <c r="W771" s="1383">
        <f t="shared" si="1521"/>
        <v>0</v>
      </c>
      <c r="X771" s="1383">
        <f t="shared" si="1521"/>
        <v>0</v>
      </c>
      <c r="Y771" s="1383">
        <f t="shared" si="1047"/>
        <v>0</v>
      </c>
      <c r="Z771" s="1383">
        <f t="shared" si="1048"/>
        <v>0</v>
      </c>
      <c r="AA771" s="1383">
        <f t="shared" si="1049"/>
        <v>0</v>
      </c>
      <c r="AB771" s="1383">
        <f t="shared" si="1050"/>
        <v>0</v>
      </c>
      <c r="AC771" s="5">
        <f t="shared" si="1051"/>
        <v>13</v>
      </c>
      <c r="AD771" s="1383">
        <f t="shared" si="1052"/>
        <v>0</v>
      </c>
      <c r="AE771" s="1383">
        <f t="shared" si="1053"/>
        <v>0</v>
      </c>
      <c r="AF771" s="1305" t="e">
        <f t="shared" si="1054"/>
        <v>#DIV/0!</v>
      </c>
      <c r="AG771" s="1305" t="e">
        <f t="shared" si="1055"/>
        <v>#DIV/0!</v>
      </c>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row>
    <row r="772" spans="1:57" ht="14.25" customHeight="1">
      <c r="A772" s="1376">
        <v>44575</v>
      </c>
      <c r="B772" s="1301"/>
      <c r="C772" s="1302"/>
      <c r="D772" s="1376">
        <v>44210</v>
      </c>
      <c r="E772" s="1357"/>
      <c r="F772" s="5"/>
      <c r="G772" s="5"/>
      <c r="H772" s="1302"/>
      <c r="I772" s="1303"/>
      <c r="J772" s="1301"/>
      <c r="K772" s="1376"/>
      <c r="L772" s="1302"/>
      <c r="M772" s="1382">
        <f t="shared" si="1044"/>
        <v>44576</v>
      </c>
      <c r="N772" s="1354">
        <f t="shared" si="1041"/>
        <v>0</v>
      </c>
      <c r="O772" s="1383">
        <f t="shared" ref="O772:S772" si="1522">$AD772*O$27</f>
        <v>0</v>
      </c>
      <c r="P772" s="1383">
        <f t="shared" si="1522"/>
        <v>0</v>
      </c>
      <c r="Q772" s="1383">
        <f t="shared" si="1522"/>
        <v>0</v>
      </c>
      <c r="R772" s="1383">
        <f t="shared" si="1522"/>
        <v>0</v>
      </c>
      <c r="S772" s="1383">
        <f t="shared" si="1522"/>
        <v>0</v>
      </c>
      <c r="T772" s="1383">
        <f t="shared" ref="T772:X772" si="1523">$AE772*T$27</f>
        <v>0</v>
      </c>
      <c r="U772" s="1383">
        <f t="shared" si="1523"/>
        <v>0</v>
      </c>
      <c r="V772" s="1383">
        <f t="shared" si="1523"/>
        <v>0</v>
      </c>
      <c r="W772" s="1383">
        <f t="shared" si="1523"/>
        <v>0</v>
      </c>
      <c r="X772" s="1383">
        <f t="shared" si="1523"/>
        <v>0</v>
      </c>
      <c r="Y772" s="1383">
        <f t="shared" si="1047"/>
        <v>0</v>
      </c>
      <c r="Z772" s="1383">
        <f t="shared" si="1048"/>
        <v>0</v>
      </c>
      <c r="AA772" s="1383">
        <f t="shared" si="1049"/>
        <v>0</v>
      </c>
      <c r="AB772" s="1383">
        <f t="shared" si="1050"/>
        <v>0</v>
      </c>
      <c r="AC772" s="5">
        <f t="shared" si="1051"/>
        <v>14</v>
      </c>
      <c r="AD772" s="1383">
        <f t="shared" si="1052"/>
        <v>0</v>
      </c>
      <c r="AE772" s="1383">
        <f t="shared" si="1053"/>
        <v>0</v>
      </c>
      <c r="AF772" s="1305" t="e">
        <f t="shared" si="1054"/>
        <v>#DIV/0!</v>
      </c>
      <c r="AG772" s="1305" t="e">
        <f t="shared" si="1055"/>
        <v>#DIV/0!</v>
      </c>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row>
    <row r="773" spans="1:57" ht="14.25" customHeight="1">
      <c r="A773" s="1376">
        <v>44576</v>
      </c>
      <c r="B773" s="1301"/>
      <c r="C773" s="1302"/>
      <c r="D773" s="1376">
        <v>44211</v>
      </c>
      <c r="E773" s="1357"/>
      <c r="F773" s="5"/>
      <c r="G773" s="5"/>
      <c r="H773" s="1302"/>
      <c r="I773" s="1303"/>
      <c r="J773" s="1301"/>
      <c r="K773" s="1376"/>
      <c r="L773" s="1302"/>
      <c r="M773" s="1382">
        <f t="shared" si="1044"/>
        <v>44577</v>
      </c>
      <c r="N773" s="1354">
        <f t="shared" si="1041"/>
        <v>0</v>
      </c>
      <c r="O773" s="1383">
        <f t="shared" ref="O773:S773" si="1524">$AD773*O$27</f>
        <v>0</v>
      </c>
      <c r="P773" s="1383">
        <f t="shared" si="1524"/>
        <v>0</v>
      </c>
      <c r="Q773" s="1383">
        <f t="shared" si="1524"/>
        <v>0</v>
      </c>
      <c r="R773" s="1383">
        <f t="shared" si="1524"/>
        <v>0</v>
      </c>
      <c r="S773" s="1383">
        <f t="shared" si="1524"/>
        <v>0</v>
      </c>
      <c r="T773" s="1383">
        <f t="shared" ref="T773:X773" si="1525">$AE773*T$27</f>
        <v>0</v>
      </c>
      <c r="U773" s="1383">
        <f t="shared" si="1525"/>
        <v>0</v>
      </c>
      <c r="V773" s="1383">
        <f t="shared" si="1525"/>
        <v>0</v>
      </c>
      <c r="W773" s="1383">
        <f t="shared" si="1525"/>
        <v>0</v>
      </c>
      <c r="X773" s="1383">
        <f t="shared" si="1525"/>
        <v>0</v>
      </c>
      <c r="Y773" s="1383">
        <f t="shared" si="1047"/>
        <v>0</v>
      </c>
      <c r="Z773" s="1383">
        <f t="shared" si="1048"/>
        <v>0</v>
      </c>
      <c r="AA773" s="1383">
        <f t="shared" si="1049"/>
        <v>0</v>
      </c>
      <c r="AB773" s="1383">
        <f t="shared" si="1050"/>
        <v>0</v>
      </c>
      <c r="AC773" s="5">
        <f t="shared" si="1051"/>
        <v>15</v>
      </c>
      <c r="AD773" s="1383">
        <f t="shared" si="1052"/>
        <v>0</v>
      </c>
      <c r="AE773" s="1383">
        <f t="shared" si="1053"/>
        <v>0</v>
      </c>
      <c r="AF773" s="1305" t="e">
        <f t="shared" si="1054"/>
        <v>#DIV/0!</v>
      </c>
      <c r="AG773" s="1305" t="e">
        <f t="shared" si="1055"/>
        <v>#DIV/0!</v>
      </c>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row>
    <row r="774" spans="1:57" ht="14.25" customHeight="1">
      <c r="A774" s="1376">
        <v>44577</v>
      </c>
      <c r="B774" s="1301"/>
      <c r="C774" s="1302"/>
      <c r="D774" s="1376">
        <v>44212</v>
      </c>
      <c r="E774" s="1357"/>
      <c r="F774" s="5"/>
      <c r="G774" s="5"/>
      <c r="H774" s="1302"/>
      <c r="I774" s="1303"/>
      <c r="J774" s="1301"/>
      <c r="K774" s="1376"/>
      <c r="L774" s="1302"/>
      <c r="M774" s="1382">
        <f t="shared" si="1044"/>
        <v>44578</v>
      </c>
      <c r="N774" s="1354">
        <f t="shared" si="1041"/>
        <v>0</v>
      </c>
      <c r="O774" s="1383">
        <f t="shared" ref="O774:S774" si="1526">$AD774*O$27</f>
        <v>0</v>
      </c>
      <c r="P774" s="1383">
        <f t="shared" si="1526"/>
        <v>0</v>
      </c>
      <c r="Q774" s="1383">
        <f t="shared" si="1526"/>
        <v>0</v>
      </c>
      <c r="R774" s="1383">
        <f t="shared" si="1526"/>
        <v>0</v>
      </c>
      <c r="S774" s="1383">
        <f t="shared" si="1526"/>
        <v>0</v>
      </c>
      <c r="T774" s="1383">
        <f t="shared" ref="T774:X774" si="1527">$AE774*T$27</f>
        <v>0</v>
      </c>
      <c r="U774" s="1383">
        <f t="shared" si="1527"/>
        <v>0</v>
      </c>
      <c r="V774" s="1383">
        <f t="shared" si="1527"/>
        <v>0</v>
      </c>
      <c r="W774" s="1383">
        <f t="shared" si="1527"/>
        <v>0</v>
      </c>
      <c r="X774" s="1383">
        <f t="shared" si="1527"/>
        <v>0</v>
      </c>
      <c r="Y774" s="1383">
        <f t="shared" si="1047"/>
        <v>0</v>
      </c>
      <c r="Z774" s="1383">
        <f t="shared" si="1048"/>
        <v>0</v>
      </c>
      <c r="AA774" s="1383">
        <f t="shared" si="1049"/>
        <v>0</v>
      </c>
      <c r="AB774" s="1383">
        <f t="shared" si="1050"/>
        <v>0</v>
      </c>
      <c r="AC774" s="5">
        <f t="shared" si="1051"/>
        <v>16</v>
      </c>
      <c r="AD774" s="1383">
        <f t="shared" si="1052"/>
        <v>0</v>
      </c>
      <c r="AE774" s="1383">
        <f t="shared" si="1053"/>
        <v>0</v>
      </c>
      <c r="AF774" s="1305" t="e">
        <f t="shared" si="1054"/>
        <v>#DIV/0!</v>
      </c>
      <c r="AG774" s="1305" t="e">
        <f t="shared" si="1055"/>
        <v>#DIV/0!</v>
      </c>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row>
    <row r="775" spans="1:57" ht="14.25" customHeight="1">
      <c r="A775" s="1376">
        <v>44578</v>
      </c>
      <c r="B775" s="1301"/>
      <c r="C775" s="1302"/>
      <c r="D775" s="1376">
        <v>44213</v>
      </c>
      <c r="E775" s="1357"/>
      <c r="F775" s="5"/>
      <c r="G775" s="5"/>
      <c r="H775" s="1302"/>
      <c r="I775" s="1303"/>
      <c r="J775" s="1301"/>
      <c r="K775" s="1376"/>
      <c r="L775" s="1302"/>
      <c r="M775" s="1382">
        <f t="shared" si="1044"/>
        <v>44579</v>
      </c>
      <c r="N775" s="1354">
        <f t="shared" si="1041"/>
        <v>0</v>
      </c>
      <c r="O775" s="1383">
        <f t="shared" ref="O775:S775" si="1528">$AD775*O$27</f>
        <v>0</v>
      </c>
      <c r="P775" s="1383">
        <f t="shared" si="1528"/>
        <v>0</v>
      </c>
      <c r="Q775" s="1383">
        <f t="shared" si="1528"/>
        <v>0</v>
      </c>
      <c r="R775" s="1383">
        <f t="shared" si="1528"/>
        <v>0</v>
      </c>
      <c r="S775" s="1383">
        <f t="shared" si="1528"/>
        <v>0</v>
      </c>
      <c r="T775" s="1383">
        <f t="shared" ref="T775:X775" si="1529">$AE775*T$27</f>
        <v>0</v>
      </c>
      <c r="U775" s="1383">
        <f t="shared" si="1529"/>
        <v>0</v>
      </c>
      <c r="V775" s="1383">
        <f t="shared" si="1529"/>
        <v>0</v>
      </c>
      <c r="W775" s="1383">
        <f t="shared" si="1529"/>
        <v>0</v>
      </c>
      <c r="X775" s="1383">
        <f t="shared" si="1529"/>
        <v>0</v>
      </c>
      <c r="Y775" s="1383">
        <f t="shared" si="1047"/>
        <v>0</v>
      </c>
      <c r="Z775" s="1383">
        <f t="shared" si="1048"/>
        <v>0</v>
      </c>
      <c r="AA775" s="1383">
        <f t="shared" si="1049"/>
        <v>0</v>
      </c>
      <c r="AB775" s="1383">
        <f t="shared" si="1050"/>
        <v>0</v>
      </c>
      <c r="AC775" s="5">
        <f t="shared" si="1051"/>
        <v>17</v>
      </c>
      <c r="AD775" s="1383">
        <f t="shared" si="1052"/>
        <v>0</v>
      </c>
      <c r="AE775" s="1383">
        <f t="shared" si="1053"/>
        <v>0</v>
      </c>
      <c r="AF775" s="1305" t="e">
        <f t="shared" si="1054"/>
        <v>#DIV/0!</v>
      </c>
      <c r="AG775" s="1305" t="e">
        <f t="shared" si="1055"/>
        <v>#DIV/0!</v>
      </c>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row>
    <row r="776" spans="1:57" ht="14.25" customHeight="1">
      <c r="A776" s="1376">
        <v>44579</v>
      </c>
      <c r="B776" s="1301"/>
      <c r="C776" s="1302"/>
      <c r="D776" s="1376">
        <v>44214</v>
      </c>
      <c r="E776" s="1357"/>
      <c r="F776" s="5"/>
      <c r="G776" s="5"/>
      <c r="H776" s="1302"/>
      <c r="I776" s="1303"/>
      <c r="J776" s="1301"/>
      <c r="K776" s="1376"/>
      <c r="L776" s="1302"/>
      <c r="M776" s="1382">
        <f t="shared" si="1044"/>
        <v>44580</v>
      </c>
      <c r="N776" s="1354">
        <f t="shared" si="1041"/>
        <v>0</v>
      </c>
      <c r="O776" s="1383">
        <f t="shared" ref="O776:S776" si="1530">$AD776*O$27</f>
        <v>0</v>
      </c>
      <c r="P776" s="1383">
        <f t="shared" si="1530"/>
        <v>0</v>
      </c>
      <c r="Q776" s="1383">
        <f t="shared" si="1530"/>
        <v>0</v>
      </c>
      <c r="R776" s="1383">
        <f t="shared" si="1530"/>
        <v>0</v>
      </c>
      <c r="S776" s="1383">
        <f t="shared" si="1530"/>
        <v>0</v>
      </c>
      <c r="T776" s="1383">
        <f t="shared" ref="T776:X776" si="1531">$AE776*T$27</f>
        <v>0</v>
      </c>
      <c r="U776" s="1383">
        <f t="shared" si="1531"/>
        <v>0</v>
      </c>
      <c r="V776" s="1383">
        <f t="shared" si="1531"/>
        <v>0</v>
      </c>
      <c r="W776" s="1383">
        <f t="shared" si="1531"/>
        <v>0</v>
      </c>
      <c r="X776" s="1383">
        <f t="shared" si="1531"/>
        <v>0</v>
      </c>
      <c r="Y776" s="1383">
        <f t="shared" si="1047"/>
        <v>0</v>
      </c>
      <c r="Z776" s="1383">
        <f t="shared" si="1048"/>
        <v>0</v>
      </c>
      <c r="AA776" s="1383">
        <f t="shared" si="1049"/>
        <v>0</v>
      </c>
      <c r="AB776" s="1383">
        <f t="shared" si="1050"/>
        <v>0</v>
      </c>
      <c r="AC776" s="5">
        <f t="shared" si="1051"/>
        <v>18</v>
      </c>
      <c r="AD776" s="1383">
        <f t="shared" si="1052"/>
        <v>0</v>
      </c>
      <c r="AE776" s="1383">
        <f t="shared" si="1053"/>
        <v>0</v>
      </c>
      <c r="AF776" s="1305" t="e">
        <f t="shared" si="1054"/>
        <v>#DIV/0!</v>
      </c>
      <c r="AG776" s="1305" t="e">
        <f t="shared" si="1055"/>
        <v>#DIV/0!</v>
      </c>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row>
    <row r="777" spans="1:57" ht="14.25" customHeight="1">
      <c r="A777" s="1376">
        <v>44580</v>
      </c>
      <c r="B777" s="1301"/>
      <c r="C777" s="1302"/>
      <c r="D777" s="1376">
        <v>44215</v>
      </c>
      <c r="E777" s="1357"/>
      <c r="F777" s="5"/>
      <c r="G777" s="5"/>
      <c r="H777" s="1302"/>
      <c r="I777" s="1303"/>
      <c r="J777" s="1301"/>
      <c r="K777" s="1376"/>
      <c r="L777" s="1302"/>
      <c r="M777" s="1382">
        <f t="shared" si="1044"/>
        <v>44581</v>
      </c>
      <c r="N777" s="1354">
        <f t="shared" si="1041"/>
        <v>0</v>
      </c>
      <c r="O777" s="1383">
        <f t="shared" ref="O777:S777" si="1532">$AD777*O$27</f>
        <v>0</v>
      </c>
      <c r="P777" s="1383">
        <f t="shared" si="1532"/>
        <v>0</v>
      </c>
      <c r="Q777" s="1383">
        <f t="shared" si="1532"/>
        <v>0</v>
      </c>
      <c r="R777" s="1383">
        <f t="shared" si="1532"/>
        <v>0</v>
      </c>
      <c r="S777" s="1383">
        <f t="shared" si="1532"/>
        <v>0</v>
      </c>
      <c r="T777" s="1383">
        <f t="shared" ref="T777:X777" si="1533">$AE777*T$27</f>
        <v>0</v>
      </c>
      <c r="U777" s="1383">
        <f t="shared" si="1533"/>
        <v>0</v>
      </c>
      <c r="V777" s="1383">
        <f t="shared" si="1533"/>
        <v>0</v>
      </c>
      <c r="W777" s="1383">
        <f t="shared" si="1533"/>
        <v>0</v>
      </c>
      <c r="X777" s="1383">
        <f t="shared" si="1533"/>
        <v>0</v>
      </c>
      <c r="Y777" s="1383">
        <f t="shared" si="1047"/>
        <v>0</v>
      </c>
      <c r="Z777" s="1383">
        <f t="shared" si="1048"/>
        <v>0</v>
      </c>
      <c r="AA777" s="1383">
        <f t="shared" si="1049"/>
        <v>0</v>
      </c>
      <c r="AB777" s="1383">
        <f t="shared" si="1050"/>
        <v>0</v>
      </c>
      <c r="AC777" s="5">
        <f t="shared" si="1051"/>
        <v>19</v>
      </c>
      <c r="AD777" s="1383">
        <f t="shared" si="1052"/>
        <v>0</v>
      </c>
      <c r="AE777" s="1383">
        <f t="shared" si="1053"/>
        <v>0</v>
      </c>
      <c r="AF777" s="1305" t="e">
        <f t="shared" si="1054"/>
        <v>#DIV/0!</v>
      </c>
      <c r="AG777" s="1305" t="e">
        <f t="shared" si="1055"/>
        <v>#DIV/0!</v>
      </c>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row>
    <row r="778" spans="1:57" ht="14.25" customHeight="1">
      <c r="A778" s="1376">
        <v>44581</v>
      </c>
      <c r="B778" s="1301"/>
      <c r="C778" s="1302"/>
      <c r="D778" s="1376">
        <v>44216</v>
      </c>
      <c r="E778" s="1357"/>
      <c r="F778" s="5"/>
      <c r="G778" s="5"/>
      <c r="H778" s="1302"/>
      <c r="I778" s="1303"/>
      <c r="J778" s="1301"/>
      <c r="K778" s="1376"/>
      <c r="L778" s="1302"/>
      <c r="M778" s="1382">
        <f t="shared" si="1044"/>
        <v>44582</v>
      </c>
      <c r="N778" s="1354">
        <f t="shared" si="1041"/>
        <v>0</v>
      </c>
      <c r="O778" s="1383">
        <f t="shared" ref="O778:S778" si="1534">$AD778*O$27</f>
        <v>0</v>
      </c>
      <c r="P778" s="1383">
        <f t="shared" si="1534"/>
        <v>0</v>
      </c>
      <c r="Q778" s="1383">
        <f t="shared" si="1534"/>
        <v>0</v>
      </c>
      <c r="R778" s="1383">
        <f t="shared" si="1534"/>
        <v>0</v>
      </c>
      <c r="S778" s="1383">
        <f t="shared" si="1534"/>
        <v>0</v>
      </c>
      <c r="T778" s="1383">
        <f t="shared" ref="T778:X778" si="1535">$AE778*T$27</f>
        <v>0</v>
      </c>
      <c r="U778" s="1383">
        <f t="shared" si="1535"/>
        <v>0</v>
      </c>
      <c r="V778" s="1383">
        <f t="shared" si="1535"/>
        <v>0</v>
      </c>
      <c r="W778" s="1383">
        <f t="shared" si="1535"/>
        <v>0</v>
      </c>
      <c r="X778" s="1383">
        <f t="shared" si="1535"/>
        <v>0</v>
      </c>
      <c r="Y778" s="1383">
        <f t="shared" si="1047"/>
        <v>0</v>
      </c>
      <c r="Z778" s="1383">
        <f t="shared" si="1048"/>
        <v>0</v>
      </c>
      <c r="AA778" s="1383">
        <f t="shared" si="1049"/>
        <v>0</v>
      </c>
      <c r="AB778" s="1383">
        <f t="shared" si="1050"/>
        <v>0</v>
      </c>
      <c r="AC778" s="5">
        <f t="shared" si="1051"/>
        <v>20</v>
      </c>
      <c r="AD778" s="1383">
        <f t="shared" si="1052"/>
        <v>0</v>
      </c>
      <c r="AE778" s="1383">
        <f t="shared" si="1053"/>
        <v>0</v>
      </c>
      <c r="AF778" s="1305" t="e">
        <f t="shared" si="1054"/>
        <v>#DIV/0!</v>
      </c>
      <c r="AG778" s="1305" t="e">
        <f t="shared" si="1055"/>
        <v>#DIV/0!</v>
      </c>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row>
    <row r="779" spans="1:57" ht="14.25" customHeight="1">
      <c r="A779" s="1376">
        <v>44582</v>
      </c>
      <c r="B779" s="1301"/>
      <c r="C779" s="1302"/>
      <c r="D779" s="1376">
        <v>44217</v>
      </c>
      <c r="E779" s="1357"/>
      <c r="F779" s="5"/>
      <c r="G779" s="5"/>
      <c r="H779" s="1302"/>
      <c r="I779" s="1303"/>
      <c r="J779" s="1301"/>
      <c r="K779" s="1376"/>
      <c r="L779" s="1302"/>
      <c r="M779" s="1382">
        <f t="shared" si="1044"/>
        <v>44583</v>
      </c>
      <c r="N779" s="1354">
        <f t="shared" si="1041"/>
        <v>0</v>
      </c>
      <c r="O779" s="1383">
        <f t="shared" ref="O779:S779" si="1536">$AD779*O$27</f>
        <v>0</v>
      </c>
      <c r="P779" s="1383">
        <f t="shared" si="1536"/>
        <v>0</v>
      </c>
      <c r="Q779" s="1383">
        <f t="shared" si="1536"/>
        <v>0</v>
      </c>
      <c r="R779" s="1383">
        <f t="shared" si="1536"/>
        <v>0</v>
      </c>
      <c r="S779" s="1383">
        <f t="shared" si="1536"/>
        <v>0</v>
      </c>
      <c r="T779" s="1383">
        <f t="shared" ref="T779:X779" si="1537">$AE779*T$27</f>
        <v>0</v>
      </c>
      <c r="U779" s="1383">
        <f t="shared" si="1537"/>
        <v>0</v>
      </c>
      <c r="V779" s="1383">
        <f t="shared" si="1537"/>
        <v>0</v>
      </c>
      <c r="W779" s="1383">
        <f t="shared" si="1537"/>
        <v>0</v>
      </c>
      <c r="X779" s="1383">
        <f t="shared" si="1537"/>
        <v>0</v>
      </c>
      <c r="Y779" s="1383">
        <f t="shared" si="1047"/>
        <v>0</v>
      </c>
      <c r="Z779" s="1383">
        <f t="shared" si="1048"/>
        <v>0</v>
      </c>
      <c r="AA779" s="1383">
        <f t="shared" si="1049"/>
        <v>0</v>
      </c>
      <c r="AB779" s="1383">
        <f t="shared" si="1050"/>
        <v>0</v>
      </c>
      <c r="AC779" s="5">
        <f t="shared" si="1051"/>
        <v>21</v>
      </c>
      <c r="AD779" s="1383">
        <f t="shared" si="1052"/>
        <v>0</v>
      </c>
      <c r="AE779" s="1383">
        <f t="shared" si="1053"/>
        <v>0</v>
      </c>
      <c r="AF779" s="1305" t="e">
        <f t="shared" si="1054"/>
        <v>#DIV/0!</v>
      </c>
      <c r="AG779" s="1305" t="e">
        <f t="shared" si="1055"/>
        <v>#DIV/0!</v>
      </c>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row>
    <row r="780" spans="1:57" ht="14.25" customHeight="1">
      <c r="A780" s="1376">
        <v>44583</v>
      </c>
      <c r="B780" s="1301"/>
      <c r="C780" s="1302"/>
      <c r="D780" s="1376">
        <v>44218</v>
      </c>
      <c r="E780" s="1357"/>
      <c r="F780" s="5"/>
      <c r="G780" s="5"/>
      <c r="H780" s="1302"/>
      <c r="I780" s="1303"/>
      <c r="J780" s="1301"/>
      <c r="K780" s="1376"/>
      <c r="L780" s="1302"/>
      <c r="M780" s="1382">
        <f t="shared" si="1044"/>
        <v>44584</v>
      </c>
      <c r="N780" s="1354">
        <f t="shared" si="1041"/>
        <v>0</v>
      </c>
      <c r="O780" s="1383">
        <f t="shared" ref="O780:S780" si="1538">$AD780*O$27</f>
        <v>0</v>
      </c>
      <c r="P780" s="1383">
        <f t="shared" si="1538"/>
        <v>0</v>
      </c>
      <c r="Q780" s="1383">
        <f t="shared" si="1538"/>
        <v>0</v>
      </c>
      <c r="R780" s="1383">
        <f t="shared" si="1538"/>
        <v>0</v>
      </c>
      <c r="S780" s="1383">
        <f t="shared" si="1538"/>
        <v>0</v>
      </c>
      <c r="T780" s="1383">
        <f t="shared" ref="T780:X780" si="1539">$AE780*T$27</f>
        <v>0</v>
      </c>
      <c r="U780" s="1383">
        <f t="shared" si="1539"/>
        <v>0</v>
      </c>
      <c r="V780" s="1383">
        <f t="shared" si="1539"/>
        <v>0</v>
      </c>
      <c r="W780" s="1383">
        <f t="shared" si="1539"/>
        <v>0</v>
      </c>
      <c r="X780" s="1383">
        <f t="shared" si="1539"/>
        <v>0</v>
      </c>
      <c r="Y780" s="1383">
        <f t="shared" si="1047"/>
        <v>0</v>
      </c>
      <c r="Z780" s="1383">
        <f t="shared" si="1048"/>
        <v>0</v>
      </c>
      <c r="AA780" s="1383">
        <f t="shared" si="1049"/>
        <v>0</v>
      </c>
      <c r="AB780" s="1383">
        <f t="shared" si="1050"/>
        <v>0</v>
      </c>
      <c r="AC780" s="5">
        <f t="shared" si="1051"/>
        <v>22</v>
      </c>
      <c r="AD780" s="1383">
        <f t="shared" si="1052"/>
        <v>0</v>
      </c>
      <c r="AE780" s="1383">
        <f t="shared" si="1053"/>
        <v>0</v>
      </c>
      <c r="AF780" s="1305" t="e">
        <f t="shared" si="1054"/>
        <v>#DIV/0!</v>
      </c>
      <c r="AG780" s="1305" t="e">
        <f t="shared" si="1055"/>
        <v>#DIV/0!</v>
      </c>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row>
    <row r="781" spans="1:57" ht="14.25" customHeight="1">
      <c r="A781" s="1376">
        <v>44584</v>
      </c>
      <c r="B781" s="1301"/>
      <c r="C781" s="1302"/>
      <c r="D781" s="1376">
        <v>44219</v>
      </c>
      <c r="E781" s="1357"/>
      <c r="F781" s="5"/>
      <c r="G781" s="5"/>
      <c r="H781" s="1302"/>
      <c r="I781" s="1303"/>
      <c r="J781" s="1301"/>
      <c r="K781" s="1376"/>
      <c r="L781" s="1302"/>
      <c r="M781" s="1382">
        <f t="shared" si="1044"/>
        <v>44585</v>
      </c>
      <c r="N781" s="1354">
        <f t="shared" si="1041"/>
        <v>0</v>
      </c>
      <c r="O781" s="1383">
        <f t="shared" ref="O781:S781" si="1540">$AD781*O$27</f>
        <v>0</v>
      </c>
      <c r="P781" s="1383">
        <f t="shared" si="1540"/>
        <v>0</v>
      </c>
      <c r="Q781" s="1383">
        <f t="shared" si="1540"/>
        <v>0</v>
      </c>
      <c r="R781" s="1383">
        <f t="shared" si="1540"/>
        <v>0</v>
      </c>
      <c r="S781" s="1383">
        <f t="shared" si="1540"/>
        <v>0</v>
      </c>
      <c r="T781" s="1383">
        <f t="shared" ref="T781:X781" si="1541">$AE781*T$27</f>
        <v>0</v>
      </c>
      <c r="U781" s="1383">
        <f t="shared" si="1541"/>
        <v>0</v>
      </c>
      <c r="V781" s="1383">
        <f t="shared" si="1541"/>
        <v>0</v>
      </c>
      <c r="W781" s="1383">
        <f t="shared" si="1541"/>
        <v>0</v>
      </c>
      <c r="X781" s="1383">
        <f t="shared" si="1541"/>
        <v>0</v>
      </c>
      <c r="Y781" s="1383">
        <f t="shared" si="1047"/>
        <v>0</v>
      </c>
      <c r="Z781" s="1383">
        <f t="shared" si="1048"/>
        <v>0</v>
      </c>
      <c r="AA781" s="1383">
        <f t="shared" si="1049"/>
        <v>0</v>
      </c>
      <c r="AB781" s="1383">
        <f t="shared" si="1050"/>
        <v>0</v>
      </c>
      <c r="AC781" s="5">
        <f t="shared" si="1051"/>
        <v>23</v>
      </c>
      <c r="AD781" s="1383">
        <f t="shared" si="1052"/>
        <v>0</v>
      </c>
      <c r="AE781" s="1383">
        <f t="shared" si="1053"/>
        <v>0</v>
      </c>
      <c r="AF781" s="1305" t="e">
        <f t="shared" si="1054"/>
        <v>#DIV/0!</v>
      </c>
      <c r="AG781" s="1305" t="e">
        <f t="shared" si="1055"/>
        <v>#DIV/0!</v>
      </c>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row>
    <row r="782" spans="1:57" ht="14.25" customHeight="1">
      <c r="A782" s="1376">
        <v>44585</v>
      </c>
      <c r="B782" s="1301"/>
      <c r="C782" s="1302"/>
      <c r="D782" s="1376">
        <v>44220</v>
      </c>
      <c r="E782" s="1357"/>
      <c r="F782" s="5"/>
      <c r="G782" s="5"/>
      <c r="H782" s="1302"/>
      <c r="I782" s="1303"/>
      <c r="J782" s="1301"/>
      <c r="K782" s="1376"/>
      <c r="L782" s="1302"/>
      <c r="M782" s="1382">
        <f t="shared" si="1044"/>
        <v>44586</v>
      </c>
      <c r="N782" s="1354">
        <f t="shared" si="1041"/>
        <v>0</v>
      </c>
      <c r="O782" s="1383">
        <f t="shared" ref="O782:S782" si="1542">$AD782*O$27</f>
        <v>0</v>
      </c>
      <c r="P782" s="1383">
        <f t="shared" si="1542"/>
        <v>0</v>
      </c>
      <c r="Q782" s="1383">
        <f t="shared" si="1542"/>
        <v>0</v>
      </c>
      <c r="R782" s="1383">
        <f t="shared" si="1542"/>
        <v>0</v>
      </c>
      <c r="S782" s="1383">
        <f t="shared" si="1542"/>
        <v>0</v>
      </c>
      <c r="T782" s="1383">
        <f t="shared" ref="T782:X782" si="1543">$AE782*T$27</f>
        <v>0</v>
      </c>
      <c r="U782" s="1383">
        <f t="shared" si="1543"/>
        <v>0</v>
      </c>
      <c r="V782" s="1383">
        <f t="shared" si="1543"/>
        <v>0</v>
      </c>
      <c r="W782" s="1383">
        <f t="shared" si="1543"/>
        <v>0</v>
      </c>
      <c r="X782" s="1383">
        <f t="shared" si="1543"/>
        <v>0</v>
      </c>
      <c r="Y782" s="1383">
        <f t="shared" si="1047"/>
        <v>0</v>
      </c>
      <c r="Z782" s="1383">
        <f t="shared" si="1048"/>
        <v>0</v>
      </c>
      <c r="AA782" s="1383">
        <f t="shared" si="1049"/>
        <v>0</v>
      </c>
      <c r="AB782" s="1383">
        <f t="shared" si="1050"/>
        <v>0</v>
      </c>
      <c r="AC782" s="5">
        <f t="shared" si="1051"/>
        <v>24</v>
      </c>
      <c r="AD782" s="1383">
        <f t="shared" si="1052"/>
        <v>0</v>
      </c>
      <c r="AE782" s="1383">
        <f t="shared" si="1053"/>
        <v>0</v>
      </c>
      <c r="AF782" s="1305" t="e">
        <f t="shared" si="1054"/>
        <v>#DIV/0!</v>
      </c>
      <c r="AG782" s="1305" t="e">
        <f t="shared" si="1055"/>
        <v>#DIV/0!</v>
      </c>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row>
    <row r="783" spans="1:57" ht="14.25" customHeight="1">
      <c r="A783" s="1376">
        <v>44586</v>
      </c>
      <c r="B783" s="1301"/>
      <c r="C783" s="1302"/>
      <c r="D783" s="1376">
        <v>44221</v>
      </c>
      <c r="E783" s="1357"/>
      <c r="F783" s="5"/>
      <c r="G783" s="5"/>
      <c r="H783" s="1302"/>
      <c r="I783" s="1303"/>
      <c r="J783" s="1301"/>
      <c r="K783" s="1376"/>
      <c r="L783" s="1302"/>
      <c r="M783" s="1382">
        <f t="shared" si="1044"/>
        <v>44587</v>
      </c>
      <c r="N783" s="1354">
        <f t="shared" si="1041"/>
        <v>0</v>
      </c>
      <c r="O783" s="1383">
        <f t="shared" ref="O783:S783" si="1544">$AD783*O$27</f>
        <v>0</v>
      </c>
      <c r="P783" s="1383">
        <f t="shared" si="1544"/>
        <v>0</v>
      </c>
      <c r="Q783" s="1383">
        <f t="shared" si="1544"/>
        <v>0</v>
      </c>
      <c r="R783" s="1383">
        <f t="shared" si="1544"/>
        <v>0</v>
      </c>
      <c r="S783" s="1383">
        <f t="shared" si="1544"/>
        <v>0</v>
      </c>
      <c r="T783" s="1383">
        <f t="shared" ref="T783:X783" si="1545">$AE783*T$27</f>
        <v>0</v>
      </c>
      <c r="U783" s="1383">
        <f t="shared" si="1545"/>
        <v>0</v>
      </c>
      <c r="V783" s="1383">
        <f t="shared" si="1545"/>
        <v>0</v>
      </c>
      <c r="W783" s="1383">
        <f t="shared" si="1545"/>
        <v>0</v>
      </c>
      <c r="X783" s="1383">
        <f t="shared" si="1545"/>
        <v>0</v>
      </c>
      <c r="Y783" s="1383">
        <f t="shared" si="1047"/>
        <v>0</v>
      </c>
      <c r="Z783" s="1383">
        <f t="shared" si="1048"/>
        <v>0</v>
      </c>
      <c r="AA783" s="1383">
        <f t="shared" si="1049"/>
        <v>0</v>
      </c>
      <c r="AB783" s="1383">
        <f t="shared" si="1050"/>
        <v>0</v>
      </c>
      <c r="AC783" s="5">
        <f t="shared" si="1051"/>
        <v>25</v>
      </c>
      <c r="AD783" s="1383">
        <f t="shared" si="1052"/>
        <v>0</v>
      </c>
      <c r="AE783" s="1383">
        <f t="shared" si="1053"/>
        <v>0</v>
      </c>
      <c r="AF783" s="1305" t="e">
        <f t="shared" si="1054"/>
        <v>#DIV/0!</v>
      </c>
      <c r="AG783" s="1305" t="e">
        <f t="shared" si="1055"/>
        <v>#DIV/0!</v>
      </c>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row>
    <row r="784" spans="1:57" ht="14.25" customHeight="1">
      <c r="A784" s="1376">
        <v>44587</v>
      </c>
      <c r="B784" s="1301"/>
      <c r="C784" s="1302"/>
      <c r="D784" s="1376">
        <v>44222</v>
      </c>
      <c r="E784" s="1357"/>
      <c r="F784" s="5"/>
      <c r="G784" s="5"/>
      <c r="H784" s="1302"/>
      <c r="I784" s="1303"/>
      <c r="J784" s="1301"/>
      <c r="K784" s="1376"/>
      <c r="L784" s="1302"/>
      <c r="M784" s="1382">
        <f t="shared" si="1044"/>
        <v>44588</v>
      </c>
      <c r="N784" s="1354">
        <f t="shared" si="1041"/>
        <v>0</v>
      </c>
      <c r="O784" s="1383">
        <f t="shared" ref="O784:S784" si="1546">$AD784*O$27</f>
        <v>0</v>
      </c>
      <c r="P784" s="1383">
        <f t="shared" si="1546"/>
        <v>0</v>
      </c>
      <c r="Q784" s="1383">
        <f t="shared" si="1546"/>
        <v>0</v>
      </c>
      <c r="R784" s="1383">
        <f t="shared" si="1546"/>
        <v>0</v>
      </c>
      <c r="S784" s="1383">
        <f t="shared" si="1546"/>
        <v>0</v>
      </c>
      <c r="T784" s="1383">
        <f t="shared" ref="T784:X784" si="1547">$AE784*T$27</f>
        <v>0</v>
      </c>
      <c r="U784" s="1383">
        <f t="shared" si="1547"/>
        <v>0</v>
      </c>
      <c r="V784" s="1383">
        <f t="shared" si="1547"/>
        <v>0</v>
      </c>
      <c r="W784" s="1383">
        <f t="shared" si="1547"/>
        <v>0</v>
      </c>
      <c r="X784" s="1383">
        <f t="shared" si="1547"/>
        <v>0</v>
      </c>
      <c r="Y784" s="1383">
        <f t="shared" si="1047"/>
        <v>0</v>
      </c>
      <c r="Z784" s="1383">
        <f t="shared" si="1048"/>
        <v>0</v>
      </c>
      <c r="AA784" s="1383">
        <f t="shared" si="1049"/>
        <v>0</v>
      </c>
      <c r="AB784" s="1383">
        <f t="shared" si="1050"/>
        <v>0</v>
      </c>
      <c r="AC784" s="5">
        <f t="shared" si="1051"/>
        <v>26</v>
      </c>
      <c r="AD784" s="1383">
        <f t="shared" si="1052"/>
        <v>0</v>
      </c>
      <c r="AE784" s="1383">
        <f t="shared" si="1053"/>
        <v>0</v>
      </c>
      <c r="AF784" s="1305" t="e">
        <f t="shared" si="1054"/>
        <v>#DIV/0!</v>
      </c>
      <c r="AG784" s="1305" t="e">
        <f t="shared" si="1055"/>
        <v>#DIV/0!</v>
      </c>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row>
    <row r="785" spans="1:57" ht="14.25" customHeight="1">
      <c r="A785" s="1376">
        <v>44588</v>
      </c>
      <c r="B785" s="1301"/>
      <c r="C785" s="1302"/>
      <c r="D785" s="1376">
        <v>44223</v>
      </c>
      <c r="E785" s="1357"/>
      <c r="F785" s="5"/>
      <c r="G785" s="5"/>
      <c r="H785" s="1302"/>
      <c r="I785" s="1303"/>
      <c r="J785" s="1301"/>
      <c r="K785" s="1376"/>
      <c r="L785" s="1302"/>
      <c r="M785" s="1382">
        <f t="shared" si="1044"/>
        <v>44589</v>
      </c>
      <c r="N785" s="1354">
        <f t="shared" si="1041"/>
        <v>0</v>
      </c>
      <c r="O785" s="1383">
        <f t="shared" ref="O785:S785" si="1548">$AD785*O$27</f>
        <v>0</v>
      </c>
      <c r="P785" s="1383">
        <f t="shared" si="1548"/>
        <v>0</v>
      </c>
      <c r="Q785" s="1383">
        <f t="shared" si="1548"/>
        <v>0</v>
      </c>
      <c r="R785" s="1383">
        <f t="shared" si="1548"/>
        <v>0</v>
      </c>
      <c r="S785" s="1383">
        <f t="shared" si="1548"/>
        <v>0</v>
      </c>
      <c r="T785" s="1383">
        <f t="shared" ref="T785:X785" si="1549">$AE785*T$27</f>
        <v>0</v>
      </c>
      <c r="U785" s="1383">
        <f t="shared" si="1549"/>
        <v>0</v>
      </c>
      <c r="V785" s="1383">
        <f t="shared" si="1549"/>
        <v>0</v>
      </c>
      <c r="W785" s="1383">
        <f t="shared" si="1549"/>
        <v>0</v>
      </c>
      <c r="X785" s="1383">
        <f t="shared" si="1549"/>
        <v>0</v>
      </c>
      <c r="Y785" s="1383">
        <f t="shared" si="1047"/>
        <v>0</v>
      </c>
      <c r="Z785" s="1383">
        <f t="shared" si="1048"/>
        <v>0</v>
      </c>
      <c r="AA785" s="1383">
        <f t="shared" si="1049"/>
        <v>0</v>
      </c>
      <c r="AB785" s="1383">
        <f t="shared" si="1050"/>
        <v>0</v>
      </c>
      <c r="AC785" s="5">
        <f t="shared" si="1051"/>
        <v>27</v>
      </c>
      <c r="AD785" s="1383">
        <f t="shared" si="1052"/>
        <v>0</v>
      </c>
      <c r="AE785" s="1383">
        <f t="shared" si="1053"/>
        <v>0</v>
      </c>
      <c r="AF785" s="1305" t="e">
        <f t="shared" si="1054"/>
        <v>#DIV/0!</v>
      </c>
      <c r="AG785" s="1305" t="e">
        <f t="shared" si="1055"/>
        <v>#DIV/0!</v>
      </c>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row>
    <row r="786" spans="1:57" ht="14.25" customHeight="1">
      <c r="A786" s="1376">
        <v>44589</v>
      </c>
      <c r="B786" s="1301"/>
      <c r="C786" s="1302"/>
      <c r="D786" s="1376">
        <v>44224</v>
      </c>
      <c r="E786" s="1357"/>
      <c r="F786" s="5"/>
      <c r="G786" s="5"/>
      <c r="H786" s="1302"/>
      <c r="I786" s="1303"/>
      <c r="J786" s="1301"/>
      <c r="K786" s="1376"/>
      <c r="L786" s="1302"/>
      <c r="M786" s="1382">
        <f t="shared" si="1044"/>
        <v>44590</v>
      </c>
      <c r="N786" s="1354">
        <f t="shared" si="1041"/>
        <v>0</v>
      </c>
      <c r="O786" s="1383">
        <f t="shared" ref="O786:S786" si="1550">$AD786*O$27</f>
        <v>0</v>
      </c>
      <c r="P786" s="1383">
        <f t="shared" si="1550"/>
        <v>0</v>
      </c>
      <c r="Q786" s="1383">
        <f t="shared" si="1550"/>
        <v>0</v>
      </c>
      <c r="R786" s="1383">
        <f t="shared" si="1550"/>
        <v>0</v>
      </c>
      <c r="S786" s="1383">
        <f t="shared" si="1550"/>
        <v>0</v>
      </c>
      <c r="T786" s="1383">
        <f t="shared" ref="T786:X786" si="1551">$AE786*T$27</f>
        <v>0</v>
      </c>
      <c r="U786" s="1383">
        <f t="shared" si="1551"/>
        <v>0</v>
      </c>
      <c r="V786" s="1383">
        <f t="shared" si="1551"/>
        <v>0</v>
      </c>
      <c r="W786" s="1383">
        <f t="shared" si="1551"/>
        <v>0</v>
      </c>
      <c r="X786" s="1383">
        <f t="shared" si="1551"/>
        <v>0</v>
      </c>
      <c r="Y786" s="1383">
        <f t="shared" si="1047"/>
        <v>0</v>
      </c>
      <c r="Z786" s="1383">
        <f t="shared" si="1048"/>
        <v>0</v>
      </c>
      <c r="AA786" s="1383">
        <f t="shared" si="1049"/>
        <v>0</v>
      </c>
      <c r="AB786" s="1383">
        <f t="shared" si="1050"/>
        <v>0</v>
      </c>
      <c r="AC786" s="5">
        <f t="shared" si="1051"/>
        <v>28</v>
      </c>
      <c r="AD786" s="1383">
        <f t="shared" si="1052"/>
        <v>0</v>
      </c>
      <c r="AE786" s="1383">
        <f t="shared" si="1053"/>
        <v>0</v>
      </c>
      <c r="AF786" s="1305" t="e">
        <f t="shared" si="1054"/>
        <v>#DIV/0!</v>
      </c>
      <c r="AG786" s="1305" t="e">
        <f t="shared" si="1055"/>
        <v>#DIV/0!</v>
      </c>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row>
    <row r="787" spans="1:57" ht="14.25" customHeight="1">
      <c r="A787" s="1376">
        <v>44590</v>
      </c>
      <c r="B787" s="1301"/>
      <c r="C787" s="1302"/>
      <c r="D787" s="1376">
        <v>44225</v>
      </c>
      <c r="E787" s="1357"/>
      <c r="F787" s="5"/>
      <c r="G787" s="5"/>
      <c r="H787" s="1302"/>
      <c r="I787" s="1303"/>
      <c r="J787" s="1301"/>
      <c r="K787" s="1376"/>
      <c r="L787" s="1302"/>
      <c r="M787" s="1382">
        <f t="shared" si="1044"/>
        <v>44591</v>
      </c>
      <c r="N787" s="1354">
        <f t="shared" si="1041"/>
        <v>0</v>
      </c>
      <c r="O787" s="1383">
        <f t="shared" ref="O787:S787" si="1552">$AD787*O$27</f>
        <v>0</v>
      </c>
      <c r="P787" s="1383">
        <f t="shared" si="1552"/>
        <v>0</v>
      </c>
      <c r="Q787" s="1383">
        <f t="shared" si="1552"/>
        <v>0</v>
      </c>
      <c r="R787" s="1383">
        <f t="shared" si="1552"/>
        <v>0</v>
      </c>
      <c r="S787" s="1383">
        <f t="shared" si="1552"/>
        <v>0</v>
      </c>
      <c r="T787" s="1383">
        <f t="shared" ref="T787:X787" si="1553">$AE787*T$27</f>
        <v>0</v>
      </c>
      <c r="U787" s="1383">
        <f t="shared" si="1553"/>
        <v>0</v>
      </c>
      <c r="V787" s="1383">
        <f t="shared" si="1553"/>
        <v>0</v>
      </c>
      <c r="W787" s="1383">
        <f t="shared" si="1553"/>
        <v>0</v>
      </c>
      <c r="X787" s="1383">
        <f t="shared" si="1553"/>
        <v>0</v>
      </c>
      <c r="Y787" s="1383">
        <f t="shared" si="1047"/>
        <v>0</v>
      </c>
      <c r="Z787" s="1383">
        <f t="shared" si="1048"/>
        <v>0</v>
      </c>
      <c r="AA787" s="1383">
        <f t="shared" si="1049"/>
        <v>0</v>
      </c>
      <c r="AB787" s="1383">
        <f t="shared" si="1050"/>
        <v>0</v>
      </c>
      <c r="AC787" s="5">
        <f t="shared" si="1051"/>
        <v>29</v>
      </c>
      <c r="AD787" s="1383">
        <f t="shared" si="1052"/>
        <v>0</v>
      </c>
      <c r="AE787" s="1383">
        <f t="shared" si="1053"/>
        <v>0</v>
      </c>
      <c r="AF787" s="1305" t="e">
        <f t="shared" si="1054"/>
        <v>#DIV/0!</v>
      </c>
      <c r="AG787" s="1305" t="e">
        <f t="shared" si="1055"/>
        <v>#DIV/0!</v>
      </c>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row>
    <row r="788" spans="1:57" ht="14.25" customHeight="1">
      <c r="A788" s="1376">
        <v>44591</v>
      </c>
      <c r="B788" s="1301"/>
      <c r="C788" s="1302"/>
      <c r="D788" s="1376">
        <v>44226</v>
      </c>
      <c r="E788" s="1357"/>
      <c r="F788" s="5"/>
      <c r="G788" s="5"/>
      <c r="H788" s="1302"/>
      <c r="I788" s="1303"/>
      <c r="J788" s="1301"/>
      <c r="K788" s="1376"/>
      <c r="L788" s="1302"/>
      <c r="M788" s="1382">
        <f t="shared" si="1044"/>
        <v>44592</v>
      </c>
      <c r="N788" s="1354">
        <f t="shared" si="1041"/>
        <v>0</v>
      </c>
      <c r="O788" s="1383">
        <f t="shared" ref="O788:S788" si="1554">$AD788*O$27</f>
        <v>0</v>
      </c>
      <c r="P788" s="1383">
        <f t="shared" si="1554"/>
        <v>0</v>
      </c>
      <c r="Q788" s="1383">
        <f t="shared" si="1554"/>
        <v>0</v>
      </c>
      <c r="R788" s="1383">
        <f t="shared" si="1554"/>
        <v>0</v>
      </c>
      <c r="S788" s="1383">
        <f t="shared" si="1554"/>
        <v>0</v>
      </c>
      <c r="T788" s="1383">
        <f t="shared" ref="T788:X788" si="1555">$AE788*T$27</f>
        <v>0</v>
      </c>
      <c r="U788" s="1383">
        <f t="shared" si="1555"/>
        <v>0</v>
      </c>
      <c r="V788" s="1383">
        <f t="shared" si="1555"/>
        <v>0</v>
      </c>
      <c r="W788" s="1383">
        <f t="shared" si="1555"/>
        <v>0</v>
      </c>
      <c r="X788" s="1383">
        <f t="shared" si="1555"/>
        <v>0</v>
      </c>
      <c r="Y788" s="1383">
        <f t="shared" si="1047"/>
        <v>0</v>
      </c>
      <c r="Z788" s="1383">
        <f t="shared" si="1048"/>
        <v>0</v>
      </c>
      <c r="AA788" s="1383">
        <f t="shared" si="1049"/>
        <v>0</v>
      </c>
      <c r="AB788" s="1383">
        <f t="shared" si="1050"/>
        <v>0</v>
      </c>
      <c r="AC788" s="5">
        <f t="shared" si="1051"/>
        <v>30</v>
      </c>
      <c r="AD788" s="1383">
        <f t="shared" si="1052"/>
        <v>0</v>
      </c>
      <c r="AE788" s="1383">
        <f t="shared" si="1053"/>
        <v>0</v>
      </c>
      <c r="AF788" s="1305" t="e">
        <f t="shared" si="1054"/>
        <v>#DIV/0!</v>
      </c>
      <c r="AG788" s="1305" t="e">
        <f t="shared" si="1055"/>
        <v>#DIV/0!</v>
      </c>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row>
    <row r="789" spans="1:57" ht="14.25" customHeight="1">
      <c r="A789" s="1376">
        <v>44592</v>
      </c>
      <c r="B789" s="1301"/>
      <c r="C789" s="1302"/>
      <c r="D789" s="1376">
        <v>44227</v>
      </c>
      <c r="E789" s="1357"/>
      <c r="F789" s="5"/>
      <c r="G789" s="5"/>
      <c r="H789" s="1302"/>
      <c r="I789" s="1303"/>
      <c r="J789" s="1301"/>
      <c r="K789" s="1376"/>
      <c r="L789" s="1302"/>
      <c r="M789" s="1382">
        <f t="shared" si="1044"/>
        <v>44593</v>
      </c>
      <c r="N789" s="1354">
        <f t="shared" si="1041"/>
        <v>0</v>
      </c>
      <c r="O789" s="1383">
        <f t="shared" ref="O789:S789" si="1556">$AD789*O$27</f>
        <v>0</v>
      </c>
      <c r="P789" s="1383">
        <f t="shared" si="1556"/>
        <v>0</v>
      </c>
      <c r="Q789" s="1383">
        <f t="shared" si="1556"/>
        <v>0</v>
      </c>
      <c r="R789" s="1383">
        <f t="shared" si="1556"/>
        <v>0</v>
      </c>
      <c r="S789" s="1383">
        <f t="shared" si="1556"/>
        <v>0</v>
      </c>
      <c r="T789" s="1383">
        <f t="shared" ref="T789:X789" si="1557">$AE789*T$27</f>
        <v>0</v>
      </c>
      <c r="U789" s="1383">
        <f t="shared" si="1557"/>
        <v>0</v>
      </c>
      <c r="V789" s="1383">
        <f t="shared" si="1557"/>
        <v>0</v>
      </c>
      <c r="W789" s="1383">
        <f t="shared" si="1557"/>
        <v>0</v>
      </c>
      <c r="X789" s="1383">
        <f t="shared" si="1557"/>
        <v>0</v>
      </c>
      <c r="Y789" s="1383">
        <f t="shared" si="1047"/>
        <v>0</v>
      </c>
      <c r="Z789" s="1383">
        <f t="shared" si="1048"/>
        <v>0</v>
      </c>
      <c r="AA789" s="1383">
        <f t="shared" si="1049"/>
        <v>0</v>
      </c>
      <c r="AB789" s="1383">
        <f t="shared" si="1050"/>
        <v>0</v>
      </c>
      <c r="AC789" s="5">
        <f t="shared" si="1051"/>
        <v>31</v>
      </c>
      <c r="AD789" s="1383">
        <f t="shared" si="1052"/>
        <v>0</v>
      </c>
      <c r="AE789" s="1383">
        <f t="shared" si="1053"/>
        <v>0</v>
      </c>
      <c r="AF789" s="1305" t="e">
        <f t="shared" si="1054"/>
        <v>#DIV/0!</v>
      </c>
      <c r="AG789" s="1305" t="e">
        <f t="shared" si="1055"/>
        <v>#DIV/0!</v>
      </c>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row>
    <row r="790" spans="1:57" ht="14.25" customHeight="1">
      <c r="A790" s="1376">
        <v>44593</v>
      </c>
      <c r="B790" s="1301"/>
      <c r="C790" s="1302"/>
      <c r="D790" s="1376">
        <v>44228</v>
      </c>
      <c r="E790" s="1357"/>
      <c r="F790" s="5"/>
      <c r="G790" s="5"/>
      <c r="H790" s="1302"/>
      <c r="I790" s="1303"/>
      <c r="J790" s="1301"/>
      <c r="K790" s="1376"/>
      <c r="L790" s="1302"/>
      <c r="M790" s="1382">
        <f t="shared" si="1044"/>
        <v>44594</v>
      </c>
      <c r="N790" s="1354">
        <f t="shared" si="1041"/>
        <v>0</v>
      </c>
      <c r="O790" s="1383">
        <f t="shared" ref="O790:S790" si="1558">$AD790*O$27</f>
        <v>0</v>
      </c>
      <c r="P790" s="1383">
        <f t="shared" si="1558"/>
        <v>0</v>
      </c>
      <c r="Q790" s="1383">
        <f t="shared" si="1558"/>
        <v>0</v>
      </c>
      <c r="R790" s="1383">
        <f t="shared" si="1558"/>
        <v>0</v>
      </c>
      <c r="S790" s="1383">
        <f t="shared" si="1558"/>
        <v>0</v>
      </c>
      <c r="T790" s="1383">
        <f t="shared" ref="T790:X790" si="1559">$AE790*T$27</f>
        <v>0</v>
      </c>
      <c r="U790" s="1383">
        <f t="shared" si="1559"/>
        <v>0</v>
      </c>
      <c r="V790" s="1383">
        <f t="shared" si="1559"/>
        <v>0</v>
      </c>
      <c r="W790" s="1383">
        <f t="shared" si="1559"/>
        <v>0</v>
      </c>
      <c r="X790" s="1383">
        <f t="shared" si="1559"/>
        <v>0</v>
      </c>
      <c r="Y790" s="1383">
        <f t="shared" si="1047"/>
        <v>0</v>
      </c>
      <c r="Z790" s="1383">
        <f t="shared" si="1048"/>
        <v>0</v>
      </c>
      <c r="AA790" s="1383">
        <f t="shared" si="1049"/>
        <v>0</v>
      </c>
      <c r="AB790" s="1383">
        <f t="shared" si="1050"/>
        <v>0</v>
      </c>
      <c r="AC790" s="5">
        <f t="shared" si="1051"/>
        <v>32</v>
      </c>
      <c r="AD790" s="1383">
        <f t="shared" si="1052"/>
        <v>0</v>
      </c>
      <c r="AE790" s="1383">
        <f t="shared" si="1053"/>
        <v>0</v>
      </c>
      <c r="AF790" s="1305" t="e">
        <f t="shared" si="1054"/>
        <v>#DIV/0!</v>
      </c>
      <c r="AG790" s="1305" t="e">
        <f t="shared" si="1055"/>
        <v>#DIV/0!</v>
      </c>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row>
    <row r="791" spans="1:57" ht="14.25" customHeight="1">
      <c r="A791" s="1376">
        <v>44594</v>
      </c>
      <c r="B791" s="1301"/>
      <c r="C791" s="1302"/>
      <c r="D791" s="1376">
        <v>44229</v>
      </c>
      <c r="E791" s="1357"/>
      <c r="F791" s="5"/>
      <c r="G791" s="5"/>
      <c r="H791" s="1302"/>
      <c r="I791" s="1303"/>
      <c r="J791" s="1301"/>
      <c r="K791" s="1376"/>
      <c r="L791" s="1302"/>
      <c r="M791" s="1382">
        <f t="shared" si="1044"/>
        <v>44595</v>
      </c>
      <c r="N791" s="1354">
        <f t="shared" si="1041"/>
        <v>0</v>
      </c>
      <c r="O791" s="1383">
        <f t="shared" ref="O791:S791" si="1560">$AD791*O$27</f>
        <v>0</v>
      </c>
      <c r="P791" s="1383">
        <f t="shared" si="1560"/>
        <v>0</v>
      </c>
      <c r="Q791" s="1383">
        <f t="shared" si="1560"/>
        <v>0</v>
      </c>
      <c r="R791" s="1383">
        <f t="shared" si="1560"/>
        <v>0</v>
      </c>
      <c r="S791" s="1383">
        <f t="shared" si="1560"/>
        <v>0</v>
      </c>
      <c r="T791" s="1383">
        <f t="shared" ref="T791:X791" si="1561">$AE791*T$27</f>
        <v>0</v>
      </c>
      <c r="U791" s="1383">
        <f t="shared" si="1561"/>
        <v>0</v>
      </c>
      <c r="V791" s="1383">
        <f t="shared" si="1561"/>
        <v>0</v>
      </c>
      <c r="W791" s="1383">
        <f t="shared" si="1561"/>
        <v>0</v>
      </c>
      <c r="X791" s="1383">
        <f t="shared" si="1561"/>
        <v>0</v>
      </c>
      <c r="Y791" s="1383">
        <f t="shared" si="1047"/>
        <v>0</v>
      </c>
      <c r="Z791" s="1383">
        <f t="shared" si="1048"/>
        <v>0</v>
      </c>
      <c r="AA791" s="1383">
        <f t="shared" si="1049"/>
        <v>0</v>
      </c>
      <c r="AB791" s="1383">
        <f t="shared" si="1050"/>
        <v>0</v>
      </c>
      <c r="AC791" s="5">
        <f t="shared" si="1051"/>
        <v>33</v>
      </c>
      <c r="AD791" s="1383">
        <f t="shared" si="1052"/>
        <v>0</v>
      </c>
      <c r="AE791" s="1383">
        <f t="shared" si="1053"/>
        <v>0</v>
      </c>
      <c r="AF791" s="1305" t="e">
        <f t="shared" si="1054"/>
        <v>#DIV/0!</v>
      </c>
      <c r="AG791" s="1305" t="e">
        <f t="shared" si="1055"/>
        <v>#DIV/0!</v>
      </c>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row>
    <row r="792" spans="1:57" ht="14.25" customHeight="1">
      <c r="A792" s="1376">
        <v>44595</v>
      </c>
      <c r="B792" s="1301"/>
      <c r="C792" s="1302"/>
      <c r="D792" s="1376">
        <v>44230</v>
      </c>
      <c r="E792" s="1357"/>
      <c r="F792" s="5"/>
      <c r="G792" s="5"/>
      <c r="H792" s="1302"/>
      <c r="I792" s="1303"/>
      <c r="J792" s="1301"/>
      <c r="K792" s="1376"/>
      <c r="L792" s="1302"/>
      <c r="M792" s="1382">
        <f t="shared" si="1044"/>
        <v>44596</v>
      </c>
      <c r="N792" s="1354">
        <f t="shared" ref="N792:N1046" si="1562">VLOOKUP($M792,$A$27:$B$24073,2,TRUE)</f>
        <v>0</v>
      </c>
      <c r="O792" s="1383">
        <f t="shared" ref="O792:S792" si="1563">$AD792*O$27</f>
        <v>0</v>
      </c>
      <c r="P792" s="1383">
        <f t="shared" si="1563"/>
        <v>0</v>
      </c>
      <c r="Q792" s="1383">
        <f t="shared" si="1563"/>
        <v>0</v>
      </c>
      <c r="R792" s="1383">
        <f t="shared" si="1563"/>
        <v>0</v>
      </c>
      <c r="S792" s="1383">
        <f t="shared" si="1563"/>
        <v>0</v>
      </c>
      <c r="T792" s="1383">
        <f t="shared" ref="T792:X792" si="1564">$AE792*T$27</f>
        <v>0</v>
      </c>
      <c r="U792" s="1383">
        <f t="shared" si="1564"/>
        <v>0</v>
      </c>
      <c r="V792" s="1383">
        <f t="shared" si="1564"/>
        <v>0</v>
      </c>
      <c r="W792" s="1383">
        <f t="shared" si="1564"/>
        <v>0</v>
      </c>
      <c r="X792" s="1383">
        <f t="shared" si="1564"/>
        <v>0</v>
      </c>
      <c r="Y792" s="1383">
        <f t="shared" si="1047"/>
        <v>0</v>
      </c>
      <c r="Z792" s="1383">
        <f t="shared" si="1048"/>
        <v>0</v>
      </c>
      <c r="AA792" s="1383">
        <f t="shared" si="1049"/>
        <v>0</v>
      </c>
      <c r="AB792" s="1383">
        <f t="shared" si="1050"/>
        <v>0</v>
      </c>
      <c r="AC792" s="5">
        <f t="shared" si="1051"/>
        <v>34</v>
      </c>
      <c r="AD792" s="1383">
        <f t="shared" si="1052"/>
        <v>0</v>
      </c>
      <c r="AE792" s="1383">
        <f t="shared" si="1053"/>
        <v>0</v>
      </c>
      <c r="AF792" s="1305" t="e">
        <f t="shared" si="1054"/>
        <v>#DIV/0!</v>
      </c>
      <c r="AG792" s="1305" t="e">
        <f t="shared" si="1055"/>
        <v>#DIV/0!</v>
      </c>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row>
    <row r="793" spans="1:57" ht="14.25" customHeight="1">
      <c r="A793" s="1376">
        <v>44596</v>
      </c>
      <c r="B793" s="1301"/>
      <c r="C793" s="1302"/>
      <c r="D793" s="1376">
        <v>44231</v>
      </c>
      <c r="E793" s="1357"/>
      <c r="F793" s="5"/>
      <c r="G793" s="5"/>
      <c r="H793" s="1302"/>
      <c r="I793" s="1303"/>
      <c r="J793" s="1301"/>
      <c r="K793" s="1376"/>
      <c r="L793" s="1302"/>
      <c r="M793" s="1382">
        <f t="shared" ref="M793:M1047" si="1565">M792+1</f>
        <v>44597</v>
      </c>
      <c r="N793" s="1354">
        <f t="shared" si="1562"/>
        <v>0</v>
      </c>
      <c r="O793" s="1383">
        <f t="shared" ref="O793:S793" si="1566">$AD793*O$27</f>
        <v>0</v>
      </c>
      <c r="P793" s="1383">
        <f t="shared" si="1566"/>
        <v>0</v>
      </c>
      <c r="Q793" s="1383">
        <f t="shared" si="1566"/>
        <v>0</v>
      </c>
      <c r="R793" s="1383">
        <f t="shared" si="1566"/>
        <v>0</v>
      </c>
      <c r="S793" s="1383">
        <f t="shared" si="1566"/>
        <v>0</v>
      </c>
      <c r="T793" s="1383">
        <f t="shared" ref="T793:X793" si="1567">$AE793*T$27</f>
        <v>0</v>
      </c>
      <c r="U793" s="1383">
        <f t="shared" si="1567"/>
        <v>0</v>
      </c>
      <c r="V793" s="1383">
        <f t="shared" si="1567"/>
        <v>0</v>
      </c>
      <c r="W793" s="1383">
        <f t="shared" si="1567"/>
        <v>0</v>
      </c>
      <c r="X793" s="1383">
        <f t="shared" si="1567"/>
        <v>0</v>
      </c>
      <c r="Y793" s="1383">
        <f t="shared" ref="Y793:Y1047" si="1568">VLOOKUP($M793,$I$3:$K$231,2)</f>
        <v>0</v>
      </c>
      <c r="Z793" s="1383">
        <f t="shared" ref="Z793:Z1047" si="1569">VLOOKUP($M793+365,$I$3:$K$231,2)</f>
        <v>0</v>
      </c>
      <c r="AA793" s="1383">
        <f t="shared" ref="AA793:AA1047" si="1570">VLOOKUP($M793,$I$3:$K$231,3)</f>
        <v>0</v>
      </c>
      <c r="AB793" s="1383">
        <f t="shared" ref="AB793:AB1047" si="1571">VLOOKUP($M793+365,$I$3:$K$231,3)</f>
        <v>0</v>
      </c>
      <c r="AC793" s="5">
        <f t="shared" ref="AC793:AC1047" si="1572">M793-DATE(YEAR(M793),1,1)</f>
        <v>35</v>
      </c>
      <c r="AD793" s="1383">
        <f t="shared" ref="AD793:AD1047" si="1573">(Y793*(365-AC793)+Z793*AC793)/365</f>
        <v>0</v>
      </c>
      <c r="AE793" s="1383">
        <f t="shared" ref="AE793:AE1047" si="1574">(AA793*(365-AC793)+AB793*AC793)/365</f>
        <v>0</v>
      </c>
      <c r="AF793" s="1305" t="e">
        <f t="shared" ref="AF793:AF1047" si="1575">N793/AD793</f>
        <v>#DIV/0!</v>
      </c>
      <c r="AG793" s="1305" t="e">
        <f t="shared" ref="AG793:AG1047" si="1576">N793/AE793</f>
        <v>#DIV/0!</v>
      </c>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row>
    <row r="794" spans="1:57" ht="14.25" customHeight="1">
      <c r="A794" s="1376">
        <v>44597</v>
      </c>
      <c r="B794" s="1301"/>
      <c r="C794" s="1302"/>
      <c r="D794" s="1376">
        <v>44232</v>
      </c>
      <c r="E794" s="1357"/>
      <c r="F794" s="5"/>
      <c r="G794" s="5"/>
      <c r="H794" s="1302"/>
      <c r="I794" s="1303"/>
      <c r="J794" s="1301"/>
      <c r="K794" s="1376"/>
      <c r="L794" s="1302"/>
      <c r="M794" s="1382">
        <f t="shared" si="1565"/>
        <v>44598</v>
      </c>
      <c r="N794" s="1354">
        <f t="shared" si="1562"/>
        <v>0</v>
      </c>
      <c r="O794" s="1383">
        <f t="shared" ref="O794:S794" si="1577">$AD794*O$27</f>
        <v>0</v>
      </c>
      <c r="P794" s="1383">
        <f t="shared" si="1577"/>
        <v>0</v>
      </c>
      <c r="Q794" s="1383">
        <f t="shared" si="1577"/>
        <v>0</v>
      </c>
      <c r="R794" s="1383">
        <f t="shared" si="1577"/>
        <v>0</v>
      </c>
      <c r="S794" s="1383">
        <f t="shared" si="1577"/>
        <v>0</v>
      </c>
      <c r="T794" s="1383">
        <f t="shared" ref="T794:X794" si="1578">$AE794*T$27</f>
        <v>0</v>
      </c>
      <c r="U794" s="1383">
        <f t="shared" si="1578"/>
        <v>0</v>
      </c>
      <c r="V794" s="1383">
        <f t="shared" si="1578"/>
        <v>0</v>
      </c>
      <c r="W794" s="1383">
        <f t="shared" si="1578"/>
        <v>0</v>
      </c>
      <c r="X794" s="1383">
        <f t="shared" si="1578"/>
        <v>0</v>
      </c>
      <c r="Y794" s="1383">
        <f t="shared" si="1568"/>
        <v>0</v>
      </c>
      <c r="Z794" s="1383">
        <f t="shared" si="1569"/>
        <v>0</v>
      </c>
      <c r="AA794" s="1383">
        <f t="shared" si="1570"/>
        <v>0</v>
      </c>
      <c r="AB794" s="1383">
        <f t="shared" si="1571"/>
        <v>0</v>
      </c>
      <c r="AC794" s="5">
        <f t="shared" si="1572"/>
        <v>36</v>
      </c>
      <c r="AD794" s="1383">
        <f t="shared" si="1573"/>
        <v>0</v>
      </c>
      <c r="AE794" s="1383">
        <f t="shared" si="1574"/>
        <v>0</v>
      </c>
      <c r="AF794" s="1305" t="e">
        <f t="shared" si="1575"/>
        <v>#DIV/0!</v>
      </c>
      <c r="AG794" s="1305" t="e">
        <f t="shared" si="1576"/>
        <v>#DIV/0!</v>
      </c>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row>
    <row r="795" spans="1:57" ht="14.25" customHeight="1">
      <c r="A795" s="1376">
        <v>44598</v>
      </c>
      <c r="B795" s="1301"/>
      <c r="C795" s="1302"/>
      <c r="D795" s="1376">
        <v>44233</v>
      </c>
      <c r="E795" s="1357"/>
      <c r="F795" s="5"/>
      <c r="G795" s="5"/>
      <c r="H795" s="1302"/>
      <c r="I795" s="1303"/>
      <c r="J795" s="1301"/>
      <c r="K795" s="1376"/>
      <c r="L795" s="1302"/>
      <c r="M795" s="1382">
        <f t="shared" si="1565"/>
        <v>44599</v>
      </c>
      <c r="N795" s="1354">
        <f t="shared" si="1562"/>
        <v>0</v>
      </c>
      <c r="O795" s="1383">
        <f t="shared" ref="O795:S795" si="1579">$AD795*O$27</f>
        <v>0</v>
      </c>
      <c r="P795" s="1383">
        <f t="shared" si="1579"/>
        <v>0</v>
      </c>
      <c r="Q795" s="1383">
        <f t="shared" si="1579"/>
        <v>0</v>
      </c>
      <c r="R795" s="1383">
        <f t="shared" si="1579"/>
        <v>0</v>
      </c>
      <c r="S795" s="1383">
        <f t="shared" si="1579"/>
        <v>0</v>
      </c>
      <c r="T795" s="1383">
        <f t="shared" ref="T795:X795" si="1580">$AE795*T$27</f>
        <v>0</v>
      </c>
      <c r="U795" s="1383">
        <f t="shared" si="1580"/>
        <v>0</v>
      </c>
      <c r="V795" s="1383">
        <f t="shared" si="1580"/>
        <v>0</v>
      </c>
      <c r="W795" s="1383">
        <f t="shared" si="1580"/>
        <v>0</v>
      </c>
      <c r="X795" s="1383">
        <f t="shared" si="1580"/>
        <v>0</v>
      </c>
      <c r="Y795" s="1383">
        <f t="shared" si="1568"/>
        <v>0</v>
      </c>
      <c r="Z795" s="1383">
        <f t="shared" si="1569"/>
        <v>0</v>
      </c>
      <c r="AA795" s="1383">
        <f t="shared" si="1570"/>
        <v>0</v>
      </c>
      <c r="AB795" s="1383">
        <f t="shared" si="1571"/>
        <v>0</v>
      </c>
      <c r="AC795" s="5">
        <f t="shared" si="1572"/>
        <v>37</v>
      </c>
      <c r="AD795" s="1383">
        <f t="shared" si="1573"/>
        <v>0</v>
      </c>
      <c r="AE795" s="1383">
        <f t="shared" si="1574"/>
        <v>0</v>
      </c>
      <c r="AF795" s="1305" t="e">
        <f t="shared" si="1575"/>
        <v>#DIV/0!</v>
      </c>
      <c r="AG795" s="1305" t="e">
        <f t="shared" si="1576"/>
        <v>#DIV/0!</v>
      </c>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row>
    <row r="796" spans="1:57" ht="14.25" customHeight="1">
      <c r="A796" s="1376">
        <v>44599</v>
      </c>
      <c r="B796" s="1301"/>
      <c r="C796" s="1302"/>
      <c r="D796" s="1376">
        <v>44234</v>
      </c>
      <c r="E796" s="1357"/>
      <c r="F796" s="5"/>
      <c r="G796" s="5"/>
      <c r="H796" s="1302"/>
      <c r="I796" s="1303"/>
      <c r="J796" s="1301"/>
      <c r="K796" s="1376"/>
      <c r="L796" s="1302"/>
      <c r="M796" s="1382">
        <f t="shared" si="1565"/>
        <v>44600</v>
      </c>
      <c r="N796" s="1354">
        <f t="shared" si="1562"/>
        <v>0</v>
      </c>
      <c r="O796" s="1383">
        <f t="shared" ref="O796:S796" si="1581">$AD796*O$27</f>
        <v>0</v>
      </c>
      <c r="P796" s="1383">
        <f t="shared" si="1581"/>
        <v>0</v>
      </c>
      <c r="Q796" s="1383">
        <f t="shared" si="1581"/>
        <v>0</v>
      </c>
      <c r="R796" s="1383">
        <f t="shared" si="1581"/>
        <v>0</v>
      </c>
      <c r="S796" s="1383">
        <f t="shared" si="1581"/>
        <v>0</v>
      </c>
      <c r="T796" s="1383">
        <f t="shared" ref="T796:X796" si="1582">$AE796*T$27</f>
        <v>0</v>
      </c>
      <c r="U796" s="1383">
        <f t="shared" si="1582"/>
        <v>0</v>
      </c>
      <c r="V796" s="1383">
        <f t="shared" si="1582"/>
        <v>0</v>
      </c>
      <c r="W796" s="1383">
        <f t="shared" si="1582"/>
        <v>0</v>
      </c>
      <c r="X796" s="1383">
        <f t="shared" si="1582"/>
        <v>0</v>
      </c>
      <c r="Y796" s="1383">
        <f t="shared" si="1568"/>
        <v>0</v>
      </c>
      <c r="Z796" s="1383">
        <f t="shared" si="1569"/>
        <v>0</v>
      </c>
      <c r="AA796" s="1383">
        <f t="shared" si="1570"/>
        <v>0</v>
      </c>
      <c r="AB796" s="1383">
        <f t="shared" si="1571"/>
        <v>0</v>
      </c>
      <c r="AC796" s="5">
        <f t="shared" si="1572"/>
        <v>38</v>
      </c>
      <c r="AD796" s="1383">
        <f t="shared" si="1573"/>
        <v>0</v>
      </c>
      <c r="AE796" s="1383">
        <f t="shared" si="1574"/>
        <v>0</v>
      </c>
      <c r="AF796" s="1305" t="e">
        <f t="shared" si="1575"/>
        <v>#DIV/0!</v>
      </c>
      <c r="AG796" s="1305" t="e">
        <f t="shared" si="1576"/>
        <v>#DIV/0!</v>
      </c>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row>
    <row r="797" spans="1:57" ht="14.25" customHeight="1">
      <c r="A797" s="1376">
        <v>44600</v>
      </c>
      <c r="B797" s="1301"/>
      <c r="C797" s="1302"/>
      <c r="D797" s="1376">
        <v>44235</v>
      </c>
      <c r="E797" s="1357"/>
      <c r="F797" s="5"/>
      <c r="G797" s="5"/>
      <c r="H797" s="1302"/>
      <c r="I797" s="1303"/>
      <c r="J797" s="1301"/>
      <c r="K797" s="1376"/>
      <c r="L797" s="1302"/>
      <c r="M797" s="1382">
        <f t="shared" si="1565"/>
        <v>44601</v>
      </c>
      <c r="N797" s="1354">
        <f t="shared" si="1562"/>
        <v>0</v>
      </c>
      <c r="O797" s="1383">
        <f t="shared" ref="O797:S797" si="1583">$AD797*O$27</f>
        <v>0</v>
      </c>
      <c r="P797" s="1383">
        <f t="shared" si="1583"/>
        <v>0</v>
      </c>
      <c r="Q797" s="1383">
        <f t="shared" si="1583"/>
        <v>0</v>
      </c>
      <c r="R797" s="1383">
        <f t="shared" si="1583"/>
        <v>0</v>
      </c>
      <c r="S797" s="1383">
        <f t="shared" si="1583"/>
        <v>0</v>
      </c>
      <c r="T797" s="1383">
        <f t="shared" ref="T797:X797" si="1584">$AE797*T$27</f>
        <v>0</v>
      </c>
      <c r="U797" s="1383">
        <f t="shared" si="1584"/>
        <v>0</v>
      </c>
      <c r="V797" s="1383">
        <f t="shared" si="1584"/>
        <v>0</v>
      </c>
      <c r="W797" s="1383">
        <f t="shared" si="1584"/>
        <v>0</v>
      </c>
      <c r="X797" s="1383">
        <f t="shared" si="1584"/>
        <v>0</v>
      </c>
      <c r="Y797" s="1383">
        <f t="shared" si="1568"/>
        <v>0</v>
      </c>
      <c r="Z797" s="1383">
        <f t="shared" si="1569"/>
        <v>0</v>
      </c>
      <c r="AA797" s="1383">
        <f t="shared" si="1570"/>
        <v>0</v>
      </c>
      <c r="AB797" s="1383">
        <f t="shared" si="1571"/>
        <v>0</v>
      </c>
      <c r="AC797" s="5">
        <f t="shared" si="1572"/>
        <v>39</v>
      </c>
      <c r="AD797" s="1383">
        <f t="shared" si="1573"/>
        <v>0</v>
      </c>
      <c r="AE797" s="1383">
        <f t="shared" si="1574"/>
        <v>0</v>
      </c>
      <c r="AF797" s="1305" t="e">
        <f t="shared" si="1575"/>
        <v>#DIV/0!</v>
      </c>
      <c r="AG797" s="1305" t="e">
        <f t="shared" si="1576"/>
        <v>#DIV/0!</v>
      </c>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row>
    <row r="798" spans="1:57" ht="14.25" customHeight="1">
      <c r="A798" s="1376">
        <v>44601</v>
      </c>
      <c r="B798" s="1301"/>
      <c r="C798" s="1302"/>
      <c r="D798" s="1376">
        <v>44236</v>
      </c>
      <c r="E798" s="1357"/>
      <c r="F798" s="5"/>
      <c r="G798" s="5"/>
      <c r="H798" s="1302"/>
      <c r="I798" s="1303"/>
      <c r="J798" s="1301"/>
      <c r="K798" s="1376"/>
      <c r="L798" s="1302"/>
      <c r="M798" s="1382">
        <f t="shared" si="1565"/>
        <v>44602</v>
      </c>
      <c r="N798" s="1354">
        <f t="shared" si="1562"/>
        <v>0</v>
      </c>
      <c r="O798" s="1383">
        <f t="shared" ref="O798:S798" si="1585">$AD798*O$27</f>
        <v>0</v>
      </c>
      <c r="P798" s="1383">
        <f t="shared" si="1585"/>
        <v>0</v>
      </c>
      <c r="Q798" s="1383">
        <f t="shared" si="1585"/>
        <v>0</v>
      </c>
      <c r="R798" s="1383">
        <f t="shared" si="1585"/>
        <v>0</v>
      </c>
      <c r="S798" s="1383">
        <f t="shared" si="1585"/>
        <v>0</v>
      </c>
      <c r="T798" s="1383">
        <f t="shared" ref="T798:X798" si="1586">$AE798*T$27</f>
        <v>0</v>
      </c>
      <c r="U798" s="1383">
        <f t="shared" si="1586"/>
        <v>0</v>
      </c>
      <c r="V798" s="1383">
        <f t="shared" si="1586"/>
        <v>0</v>
      </c>
      <c r="W798" s="1383">
        <f t="shared" si="1586"/>
        <v>0</v>
      </c>
      <c r="X798" s="1383">
        <f t="shared" si="1586"/>
        <v>0</v>
      </c>
      <c r="Y798" s="1383">
        <f t="shared" si="1568"/>
        <v>0</v>
      </c>
      <c r="Z798" s="1383">
        <f t="shared" si="1569"/>
        <v>0</v>
      </c>
      <c r="AA798" s="1383">
        <f t="shared" si="1570"/>
        <v>0</v>
      </c>
      <c r="AB798" s="1383">
        <f t="shared" si="1571"/>
        <v>0</v>
      </c>
      <c r="AC798" s="5">
        <f t="shared" si="1572"/>
        <v>40</v>
      </c>
      <c r="AD798" s="1383">
        <f t="shared" si="1573"/>
        <v>0</v>
      </c>
      <c r="AE798" s="1383">
        <f t="shared" si="1574"/>
        <v>0</v>
      </c>
      <c r="AF798" s="1305" t="e">
        <f t="shared" si="1575"/>
        <v>#DIV/0!</v>
      </c>
      <c r="AG798" s="1305" t="e">
        <f t="shared" si="1576"/>
        <v>#DIV/0!</v>
      </c>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row>
    <row r="799" spans="1:57" ht="14.25" customHeight="1">
      <c r="A799" s="1376">
        <v>44602</v>
      </c>
      <c r="B799" s="1301"/>
      <c r="C799" s="1302"/>
      <c r="D799" s="1376">
        <v>44237</v>
      </c>
      <c r="E799" s="1357"/>
      <c r="F799" s="5"/>
      <c r="G799" s="5"/>
      <c r="H799" s="1302"/>
      <c r="I799" s="1303"/>
      <c r="J799" s="1301"/>
      <c r="K799" s="1376"/>
      <c r="L799" s="1302"/>
      <c r="M799" s="1382">
        <f t="shared" si="1565"/>
        <v>44603</v>
      </c>
      <c r="N799" s="1354">
        <f t="shared" si="1562"/>
        <v>0</v>
      </c>
      <c r="O799" s="1383">
        <f t="shared" ref="O799:S799" si="1587">$AD799*O$27</f>
        <v>0</v>
      </c>
      <c r="P799" s="1383">
        <f t="shared" si="1587"/>
        <v>0</v>
      </c>
      <c r="Q799" s="1383">
        <f t="shared" si="1587"/>
        <v>0</v>
      </c>
      <c r="R799" s="1383">
        <f t="shared" si="1587"/>
        <v>0</v>
      </c>
      <c r="S799" s="1383">
        <f t="shared" si="1587"/>
        <v>0</v>
      </c>
      <c r="T799" s="1383">
        <f t="shared" ref="T799:X799" si="1588">$AE799*T$27</f>
        <v>0</v>
      </c>
      <c r="U799" s="1383">
        <f t="shared" si="1588"/>
        <v>0</v>
      </c>
      <c r="V799" s="1383">
        <f t="shared" si="1588"/>
        <v>0</v>
      </c>
      <c r="W799" s="1383">
        <f t="shared" si="1588"/>
        <v>0</v>
      </c>
      <c r="X799" s="1383">
        <f t="shared" si="1588"/>
        <v>0</v>
      </c>
      <c r="Y799" s="1383">
        <f t="shared" si="1568"/>
        <v>0</v>
      </c>
      <c r="Z799" s="1383">
        <f t="shared" si="1569"/>
        <v>0</v>
      </c>
      <c r="AA799" s="1383">
        <f t="shared" si="1570"/>
        <v>0</v>
      </c>
      <c r="AB799" s="1383">
        <f t="shared" si="1571"/>
        <v>0</v>
      </c>
      <c r="AC799" s="5">
        <f t="shared" si="1572"/>
        <v>41</v>
      </c>
      <c r="AD799" s="1383">
        <f t="shared" si="1573"/>
        <v>0</v>
      </c>
      <c r="AE799" s="1383">
        <f t="shared" si="1574"/>
        <v>0</v>
      </c>
      <c r="AF799" s="1305" t="e">
        <f t="shared" si="1575"/>
        <v>#DIV/0!</v>
      </c>
      <c r="AG799" s="1305" t="e">
        <f t="shared" si="1576"/>
        <v>#DIV/0!</v>
      </c>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row>
    <row r="800" spans="1:57" ht="14.25" customHeight="1">
      <c r="A800" s="1376">
        <v>44603</v>
      </c>
      <c r="B800" s="1301"/>
      <c r="C800" s="1302"/>
      <c r="D800" s="1376">
        <v>44238</v>
      </c>
      <c r="E800" s="1357"/>
      <c r="F800" s="5"/>
      <c r="G800" s="5"/>
      <c r="H800" s="1302"/>
      <c r="I800" s="1303"/>
      <c r="J800" s="1301"/>
      <c r="K800" s="1376"/>
      <c r="L800" s="1302"/>
      <c r="M800" s="1382">
        <f t="shared" si="1565"/>
        <v>44604</v>
      </c>
      <c r="N800" s="1354">
        <f t="shared" si="1562"/>
        <v>0</v>
      </c>
      <c r="O800" s="1383">
        <f t="shared" ref="O800:S800" si="1589">$AD800*O$27</f>
        <v>0</v>
      </c>
      <c r="P800" s="1383">
        <f t="shared" si="1589"/>
        <v>0</v>
      </c>
      <c r="Q800" s="1383">
        <f t="shared" si="1589"/>
        <v>0</v>
      </c>
      <c r="R800" s="1383">
        <f t="shared" si="1589"/>
        <v>0</v>
      </c>
      <c r="S800" s="1383">
        <f t="shared" si="1589"/>
        <v>0</v>
      </c>
      <c r="T800" s="1383">
        <f t="shared" ref="T800:X800" si="1590">$AE800*T$27</f>
        <v>0</v>
      </c>
      <c r="U800" s="1383">
        <f t="shared" si="1590"/>
        <v>0</v>
      </c>
      <c r="V800" s="1383">
        <f t="shared" si="1590"/>
        <v>0</v>
      </c>
      <c r="W800" s="1383">
        <f t="shared" si="1590"/>
        <v>0</v>
      </c>
      <c r="X800" s="1383">
        <f t="shared" si="1590"/>
        <v>0</v>
      </c>
      <c r="Y800" s="1383">
        <f t="shared" si="1568"/>
        <v>0</v>
      </c>
      <c r="Z800" s="1383">
        <f t="shared" si="1569"/>
        <v>0</v>
      </c>
      <c r="AA800" s="1383">
        <f t="shared" si="1570"/>
        <v>0</v>
      </c>
      <c r="AB800" s="1383">
        <f t="shared" si="1571"/>
        <v>0</v>
      </c>
      <c r="AC800" s="5">
        <f t="shared" si="1572"/>
        <v>42</v>
      </c>
      <c r="AD800" s="1383">
        <f t="shared" si="1573"/>
        <v>0</v>
      </c>
      <c r="AE800" s="1383">
        <f t="shared" si="1574"/>
        <v>0</v>
      </c>
      <c r="AF800" s="1305" t="e">
        <f t="shared" si="1575"/>
        <v>#DIV/0!</v>
      </c>
      <c r="AG800" s="1305" t="e">
        <f t="shared" si="1576"/>
        <v>#DIV/0!</v>
      </c>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row>
    <row r="801" spans="1:57" ht="14.25" customHeight="1">
      <c r="A801" s="1376">
        <v>44604</v>
      </c>
      <c r="B801" s="1301"/>
      <c r="C801" s="1302"/>
      <c r="D801" s="1376">
        <v>44239</v>
      </c>
      <c r="E801" s="1357"/>
      <c r="F801" s="5"/>
      <c r="G801" s="5"/>
      <c r="H801" s="1302"/>
      <c r="I801" s="1303"/>
      <c r="J801" s="1301"/>
      <c r="K801" s="1376"/>
      <c r="L801" s="1302"/>
      <c r="M801" s="1382">
        <f t="shared" si="1565"/>
        <v>44605</v>
      </c>
      <c r="N801" s="1354">
        <f t="shared" si="1562"/>
        <v>0</v>
      </c>
      <c r="O801" s="1383">
        <f t="shared" ref="O801:S801" si="1591">$AD801*O$27</f>
        <v>0</v>
      </c>
      <c r="P801" s="1383">
        <f t="shared" si="1591"/>
        <v>0</v>
      </c>
      <c r="Q801" s="1383">
        <f t="shared" si="1591"/>
        <v>0</v>
      </c>
      <c r="R801" s="1383">
        <f t="shared" si="1591"/>
        <v>0</v>
      </c>
      <c r="S801" s="1383">
        <f t="shared" si="1591"/>
        <v>0</v>
      </c>
      <c r="T801" s="1383">
        <f t="shared" ref="T801:X801" si="1592">$AE801*T$27</f>
        <v>0</v>
      </c>
      <c r="U801" s="1383">
        <f t="shared" si="1592"/>
        <v>0</v>
      </c>
      <c r="V801" s="1383">
        <f t="shared" si="1592"/>
        <v>0</v>
      </c>
      <c r="W801" s="1383">
        <f t="shared" si="1592"/>
        <v>0</v>
      </c>
      <c r="X801" s="1383">
        <f t="shared" si="1592"/>
        <v>0</v>
      </c>
      <c r="Y801" s="1383">
        <f t="shared" si="1568"/>
        <v>0</v>
      </c>
      <c r="Z801" s="1383">
        <f t="shared" si="1569"/>
        <v>0</v>
      </c>
      <c r="AA801" s="1383">
        <f t="shared" si="1570"/>
        <v>0</v>
      </c>
      <c r="AB801" s="1383">
        <f t="shared" si="1571"/>
        <v>0</v>
      </c>
      <c r="AC801" s="5">
        <f t="shared" si="1572"/>
        <v>43</v>
      </c>
      <c r="AD801" s="1383">
        <f t="shared" si="1573"/>
        <v>0</v>
      </c>
      <c r="AE801" s="1383">
        <f t="shared" si="1574"/>
        <v>0</v>
      </c>
      <c r="AF801" s="1305" t="e">
        <f t="shared" si="1575"/>
        <v>#DIV/0!</v>
      </c>
      <c r="AG801" s="1305" t="e">
        <f t="shared" si="1576"/>
        <v>#DIV/0!</v>
      </c>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row>
    <row r="802" spans="1:57" ht="14.25" customHeight="1">
      <c r="A802" s="1376">
        <v>44605</v>
      </c>
      <c r="B802" s="1301"/>
      <c r="C802" s="1302"/>
      <c r="D802" s="1376">
        <v>44240</v>
      </c>
      <c r="E802" s="1357"/>
      <c r="F802" s="5"/>
      <c r="G802" s="5"/>
      <c r="H802" s="1302"/>
      <c r="I802" s="1303"/>
      <c r="J802" s="1301"/>
      <c r="K802" s="1376"/>
      <c r="L802" s="1302"/>
      <c r="M802" s="1382">
        <f t="shared" si="1565"/>
        <v>44606</v>
      </c>
      <c r="N802" s="1354">
        <f t="shared" si="1562"/>
        <v>0</v>
      </c>
      <c r="O802" s="1383">
        <f t="shared" ref="O802:S802" si="1593">$AD802*O$27</f>
        <v>0</v>
      </c>
      <c r="P802" s="1383">
        <f t="shared" si="1593"/>
        <v>0</v>
      </c>
      <c r="Q802" s="1383">
        <f t="shared" si="1593"/>
        <v>0</v>
      </c>
      <c r="R802" s="1383">
        <f t="shared" si="1593"/>
        <v>0</v>
      </c>
      <c r="S802" s="1383">
        <f t="shared" si="1593"/>
        <v>0</v>
      </c>
      <c r="T802" s="1383">
        <f t="shared" ref="T802:X802" si="1594">$AE802*T$27</f>
        <v>0</v>
      </c>
      <c r="U802" s="1383">
        <f t="shared" si="1594"/>
        <v>0</v>
      </c>
      <c r="V802" s="1383">
        <f t="shared" si="1594"/>
        <v>0</v>
      </c>
      <c r="W802" s="1383">
        <f t="shared" si="1594"/>
        <v>0</v>
      </c>
      <c r="X802" s="1383">
        <f t="shared" si="1594"/>
        <v>0</v>
      </c>
      <c r="Y802" s="1383">
        <f t="shared" si="1568"/>
        <v>0</v>
      </c>
      <c r="Z802" s="1383">
        <f t="shared" si="1569"/>
        <v>0</v>
      </c>
      <c r="AA802" s="1383">
        <f t="shared" si="1570"/>
        <v>0</v>
      </c>
      <c r="AB802" s="1383">
        <f t="shared" si="1571"/>
        <v>0</v>
      </c>
      <c r="AC802" s="5">
        <f t="shared" si="1572"/>
        <v>44</v>
      </c>
      <c r="AD802" s="1383">
        <f t="shared" si="1573"/>
        <v>0</v>
      </c>
      <c r="AE802" s="1383">
        <f t="shared" si="1574"/>
        <v>0</v>
      </c>
      <c r="AF802" s="1305" t="e">
        <f t="shared" si="1575"/>
        <v>#DIV/0!</v>
      </c>
      <c r="AG802" s="1305" t="e">
        <f t="shared" si="1576"/>
        <v>#DIV/0!</v>
      </c>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row>
    <row r="803" spans="1:57" ht="14.25" customHeight="1">
      <c r="A803" s="1376">
        <v>44606</v>
      </c>
      <c r="B803" s="1301"/>
      <c r="C803" s="1302"/>
      <c r="D803" s="1376">
        <v>44241</v>
      </c>
      <c r="E803" s="1357"/>
      <c r="F803" s="5"/>
      <c r="G803" s="5"/>
      <c r="H803" s="1302"/>
      <c r="I803" s="1303"/>
      <c r="J803" s="1301"/>
      <c r="K803" s="1376"/>
      <c r="L803" s="1302"/>
      <c r="M803" s="1382">
        <f t="shared" si="1565"/>
        <v>44607</v>
      </c>
      <c r="N803" s="1354">
        <f t="shared" si="1562"/>
        <v>0</v>
      </c>
      <c r="O803" s="1383">
        <f t="shared" ref="O803:S803" si="1595">$AD803*O$27</f>
        <v>0</v>
      </c>
      <c r="P803" s="1383">
        <f t="shared" si="1595"/>
        <v>0</v>
      </c>
      <c r="Q803" s="1383">
        <f t="shared" si="1595"/>
        <v>0</v>
      </c>
      <c r="R803" s="1383">
        <f t="shared" si="1595"/>
        <v>0</v>
      </c>
      <c r="S803" s="1383">
        <f t="shared" si="1595"/>
        <v>0</v>
      </c>
      <c r="T803" s="1383">
        <f t="shared" ref="T803:X803" si="1596">$AE803*T$27</f>
        <v>0</v>
      </c>
      <c r="U803" s="1383">
        <f t="shared" si="1596"/>
        <v>0</v>
      </c>
      <c r="V803" s="1383">
        <f t="shared" si="1596"/>
        <v>0</v>
      </c>
      <c r="W803" s="1383">
        <f t="shared" si="1596"/>
        <v>0</v>
      </c>
      <c r="X803" s="1383">
        <f t="shared" si="1596"/>
        <v>0</v>
      </c>
      <c r="Y803" s="1383">
        <f t="shared" si="1568"/>
        <v>0</v>
      </c>
      <c r="Z803" s="1383">
        <f t="shared" si="1569"/>
        <v>0</v>
      </c>
      <c r="AA803" s="1383">
        <f t="shared" si="1570"/>
        <v>0</v>
      </c>
      <c r="AB803" s="1383">
        <f t="shared" si="1571"/>
        <v>0</v>
      </c>
      <c r="AC803" s="5">
        <f t="shared" si="1572"/>
        <v>45</v>
      </c>
      <c r="AD803" s="1383">
        <f t="shared" si="1573"/>
        <v>0</v>
      </c>
      <c r="AE803" s="1383">
        <f t="shared" si="1574"/>
        <v>0</v>
      </c>
      <c r="AF803" s="1305" t="e">
        <f t="shared" si="1575"/>
        <v>#DIV/0!</v>
      </c>
      <c r="AG803" s="1305" t="e">
        <f t="shared" si="1576"/>
        <v>#DIV/0!</v>
      </c>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row>
    <row r="804" spans="1:57" ht="14.25" customHeight="1">
      <c r="A804" s="1376">
        <v>44607</v>
      </c>
      <c r="B804" s="1301"/>
      <c r="C804" s="1302"/>
      <c r="D804" s="1376">
        <v>44242</v>
      </c>
      <c r="E804" s="1357"/>
      <c r="F804" s="5"/>
      <c r="G804" s="5"/>
      <c r="H804" s="1302"/>
      <c r="I804" s="1303"/>
      <c r="J804" s="1301"/>
      <c r="K804" s="1376"/>
      <c r="L804" s="1302"/>
      <c r="M804" s="1382">
        <f t="shared" si="1565"/>
        <v>44608</v>
      </c>
      <c r="N804" s="1354">
        <f t="shared" si="1562"/>
        <v>0</v>
      </c>
      <c r="O804" s="1383">
        <f t="shared" ref="O804:S804" si="1597">$AD804*O$27</f>
        <v>0</v>
      </c>
      <c r="P804" s="1383">
        <f t="shared" si="1597"/>
        <v>0</v>
      </c>
      <c r="Q804" s="1383">
        <f t="shared" si="1597"/>
        <v>0</v>
      </c>
      <c r="R804" s="1383">
        <f t="shared" si="1597"/>
        <v>0</v>
      </c>
      <c r="S804" s="1383">
        <f t="shared" si="1597"/>
        <v>0</v>
      </c>
      <c r="T804" s="1383">
        <f t="shared" ref="T804:X804" si="1598">$AE804*T$27</f>
        <v>0</v>
      </c>
      <c r="U804" s="1383">
        <f t="shared" si="1598"/>
        <v>0</v>
      </c>
      <c r="V804" s="1383">
        <f t="shared" si="1598"/>
        <v>0</v>
      </c>
      <c r="W804" s="1383">
        <f t="shared" si="1598"/>
        <v>0</v>
      </c>
      <c r="X804" s="1383">
        <f t="shared" si="1598"/>
        <v>0</v>
      </c>
      <c r="Y804" s="1383">
        <f t="shared" si="1568"/>
        <v>0</v>
      </c>
      <c r="Z804" s="1383">
        <f t="shared" si="1569"/>
        <v>0</v>
      </c>
      <c r="AA804" s="1383">
        <f t="shared" si="1570"/>
        <v>0</v>
      </c>
      <c r="AB804" s="1383">
        <f t="shared" si="1571"/>
        <v>0</v>
      </c>
      <c r="AC804" s="5">
        <f t="shared" si="1572"/>
        <v>46</v>
      </c>
      <c r="AD804" s="1383">
        <f t="shared" si="1573"/>
        <v>0</v>
      </c>
      <c r="AE804" s="1383">
        <f t="shared" si="1574"/>
        <v>0</v>
      </c>
      <c r="AF804" s="1305" t="e">
        <f t="shared" si="1575"/>
        <v>#DIV/0!</v>
      </c>
      <c r="AG804" s="1305" t="e">
        <f t="shared" si="1576"/>
        <v>#DIV/0!</v>
      </c>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row>
    <row r="805" spans="1:57" ht="14.25" customHeight="1">
      <c r="A805" s="1376">
        <v>44608</v>
      </c>
      <c r="B805" s="1301"/>
      <c r="C805" s="1302"/>
      <c r="D805" s="1376">
        <v>44243</v>
      </c>
      <c r="E805" s="1357"/>
      <c r="F805" s="5"/>
      <c r="G805" s="5"/>
      <c r="H805" s="1302"/>
      <c r="I805" s="1303"/>
      <c r="J805" s="1301"/>
      <c r="K805" s="1376"/>
      <c r="L805" s="1302"/>
      <c r="M805" s="1382">
        <f t="shared" si="1565"/>
        <v>44609</v>
      </c>
      <c r="N805" s="1354">
        <f t="shared" si="1562"/>
        <v>0</v>
      </c>
      <c r="O805" s="1383">
        <f t="shared" ref="O805:S805" si="1599">$AD805*O$27</f>
        <v>0</v>
      </c>
      <c r="P805" s="1383">
        <f t="shared" si="1599"/>
        <v>0</v>
      </c>
      <c r="Q805" s="1383">
        <f t="shared" si="1599"/>
        <v>0</v>
      </c>
      <c r="R805" s="1383">
        <f t="shared" si="1599"/>
        <v>0</v>
      </c>
      <c r="S805" s="1383">
        <f t="shared" si="1599"/>
        <v>0</v>
      </c>
      <c r="T805" s="1383">
        <f t="shared" ref="T805:X805" si="1600">$AE805*T$27</f>
        <v>0</v>
      </c>
      <c r="U805" s="1383">
        <f t="shared" si="1600"/>
        <v>0</v>
      </c>
      <c r="V805" s="1383">
        <f t="shared" si="1600"/>
        <v>0</v>
      </c>
      <c r="W805" s="1383">
        <f t="shared" si="1600"/>
        <v>0</v>
      </c>
      <c r="X805" s="1383">
        <f t="shared" si="1600"/>
        <v>0</v>
      </c>
      <c r="Y805" s="1383">
        <f t="shared" si="1568"/>
        <v>0</v>
      </c>
      <c r="Z805" s="1383">
        <f t="shared" si="1569"/>
        <v>0</v>
      </c>
      <c r="AA805" s="1383">
        <f t="shared" si="1570"/>
        <v>0</v>
      </c>
      <c r="AB805" s="1383">
        <f t="shared" si="1571"/>
        <v>0</v>
      </c>
      <c r="AC805" s="5">
        <f t="shared" si="1572"/>
        <v>47</v>
      </c>
      <c r="AD805" s="1383">
        <f t="shared" si="1573"/>
        <v>0</v>
      </c>
      <c r="AE805" s="1383">
        <f t="shared" si="1574"/>
        <v>0</v>
      </c>
      <c r="AF805" s="1305" t="e">
        <f t="shared" si="1575"/>
        <v>#DIV/0!</v>
      </c>
      <c r="AG805" s="1305" t="e">
        <f t="shared" si="1576"/>
        <v>#DIV/0!</v>
      </c>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row>
    <row r="806" spans="1:57" ht="14.25" customHeight="1">
      <c r="A806" s="1376">
        <v>44609</v>
      </c>
      <c r="B806" s="1301"/>
      <c r="C806" s="1302"/>
      <c r="D806" s="1376">
        <v>44244</v>
      </c>
      <c r="E806" s="1357"/>
      <c r="F806" s="5"/>
      <c r="G806" s="5"/>
      <c r="H806" s="1302"/>
      <c r="I806" s="1303"/>
      <c r="J806" s="1301"/>
      <c r="K806" s="1376"/>
      <c r="L806" s="1302"/>
      <c r="M806" s="1382">
        <f t="shared" si="1565"/>
        <v>44610</v>
      </c>
      <c r="N806" s="1354">
        <f t="shared" si="1562"/>
        <v>0</v>
      </c>
      <c r="O806" s="1383">
        <f t="shared" ref="O806:S806" si="1601">$AD806*O$27</f>
        <v>0</v>
      </c>
      <c r="P806" s="1383">
        <f t="shared" si="1601"/>
        <v>0</v>
      </c>
      <c r="Q806" s="1383">
        <f t="shared" si="1601"/>
        <v>0</v>
      </c>
      <c r="R806" s="1383">
        <f t="shared" si="1601"/>
        <v>0</v>
      </c>
      <c r="S806" s="1383">
        <f t="shared" si="1601"/>
        <v>0</v>
      </c>
      <c r="T806" s="1383">
        <f t="shared" ref="T806:X806" si="1602">$AE806*T$27</f>
        <v>0</v>
      </c>
      <c r="U806" s="1383">
        <f t="shared" si="1602"/>
        <v>0</v>
      </c>
      <c r="V806" s="1383">
        <f t="shared" si="1602"/>
        <v>0</v>
      </c>
      <c r="W806" s="1383">
        <f t="shared" si="1602"/>
        <v>0</v>
      </c>
      <c r="X806" s="1383">
        <f t="shared" si="1602"/>
        <v>0</v>
      </c>
      <c r="Y806" s="1383">
        <f t="shared" si="1568"/>
        <v>0</v>
      </c>
      <c r="Z806" s="1383">
        <f t="shared" si="1569"/>
        <v>0</v>
      </c>
      <c r="AA806" s="1383">
        <f t="shared" si="1570"/>
        <v>0</v>
      </c>
      <c r="AB806" s="1383">
        <f t="shared" si="1571"/>
        <v>0</v>
      </c>
      <c r="AC806" s="5">
        <f t="shared" si="1572"/>
        <v>48</v>
      </c>
      <c r="AD806" s="1383">
        <f t="shared" si="1573"/>
        <v>0</v>
      </c>
      <c r="AE806" s="1383">
        <f t="shared" si="1574"/>
        <v>0</v>
      </c>
      <c r="AF806" s="1305" t="e">
        <f t="shared" si="1575"/>
        <v>#DIV/0!</v>
      </c>
      <c r="AG806" s="1305" t="e">
        <f t="shared" si="1576"/>
        <v>#DIV/0!</v>
      </c>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row>
    <row r="807" spans="1:57" ht="14.25" customHeight="1">
      <c r="A807" s="1376">
        <v>44610</v>
      </c>
      <c r="B807" s="1301"/>
      <c r="C807" s="1302"/>
      <c r="D807" s="1376">
        <v>44245</v>
      </c>
      <c r="E807" s="1357"/>
      <c r="F807" s="5"/>
      <c r="G807" s="5"/>
      <c r="H807" s="1302"/>
      <c r="I807" s="1303"/>
      <c r="J807" s="1301"/>
      <c r="K807" s="1376"/>
      <c r="L807" s="1302"/>
      <c r="M807" s="1382">
        <f t="shared" si="1565"/>
        <v>44611</v>
      </c>
      <c r="N807" s="1354">
        <f t="shared" si="1562"/>
        <v>0</v>
      </c>
      <c r="O807" s="1383">
        <f t="shared" ref="O807:S807" si="1603">$AD807*O$27</f>
        <v>0</v>
      </c>
      <c r="P807" s="1383">
        <f t="shared" si="1603"/>
        <v>0</v>
      </c>
      <c r="Q807" s="1383">
        <f t="shared" si="1603"/>
        <v>0</v>
      </c>
      <c r="R807" s="1383">
        <f t="shared" si="1603"/>
        <v>0</v>
      </c>
      <c r="S807" s="1383">
        <f t="shared" si="1603"/>
        <v>0</v>
      </c>
      <c r="T807" s="1383">
        <f t="shared" ref="T807:X807" si="1604">$AE807*T$27</f>
        <v>0</v>
      </c>
      <c r="U807" s="1383">
        <f t="shared" si="1604"/>
        <v>0</v>
      </c>
      <c r="V807" s="1383">
        <f t="shared" si="1604"/>
        <v>0</v>
      </c>
      <c r="W807" s="1383">
        <f t="shared" si="1604"/>
        <v>0</v>
      </c>
      <c r="X807" s="1383">
        <f t="shared" si="1604"/>
        <v>0</v>
      </c>
      <c r="Y807" s="1383">
        <f t="shared" si="1568"/>
        <v>0</v>
      </c>
      <c r="Z807" s="1383">
        <f t="shared" si="1569"/>
        <v>0</v>
      </c>
      <c r="AA807" s="1383">
        <f t="shared" si="1570"/>
        <v>0</v>
      </c>
      <c r="AB807" s="1383">
        <f t="shared" si="1571"/>
        <v>0</v>
      </c>
      <c r="AC807" s="5">
        <f t="shared" si="1572"/>
        <v>49</v>
      </c>
      <c r="AD807" s="1383">
        <f t="shared" si="1573"/>
        <v>0</v>
      </c>
      <c r="AE807" s="1383">
        <f t="shared" si="1574"/>
        <v>0</v>
      </c>
      <c r="AF807" s="1305" t="e">
        <f t="shared" si="1575"/>
        <v>#DIV/0!</v>
      </c>
      <c r="AG807" s="1305" t="e">
        <f t="shared" si="1576"/>
        <v>#DIV/0!</v>
      </c>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row>
    <row r="808" spans="1:57" ht="14.25" customHeight="1">
      <c r="A808" s="1376">
        <v>44611</v>
      </c>
      <c r="B808" s="1301"/>
      <c r="C808" s="1302"/>
      <c r="D808" s="1376">
        <v>44246</v>
      </c>
      <c r="E808" s="1357"/>
      <c r="F808" s="5"/>
      <c r="G808" s="5"/>
      <c r="H808" s="1302"/>
      <c r="I808" s="1303"/>
      <c r="J808" s="1301"/>
      <c r="K808" s="1376"/>
      <c r="L808" s="1302"/>
      <c r="M808" s="1382">
        <f t="shared" si="1565"/>
        <v>44612</v>
      </c>
      <c r="N808" s="1354">
        <f t="shared" si="1562"/>
        <v>0</v>
      </c>
      <c r="O808" s="1383">
        <f t="shared" ref="O808:S808" si="1605">$AD808*O$27</f>
        <v>0</v>
      </c>
      <c r="P808" s="1383">
        <f t="shared" si="1605"/>
        <v>0</v>
      </c>
      <c r="Q808" s="1383">
        <f t="shared" si="1605"/>
        <v>0</v>
      </c>
      <c r="R808" s="1383">
        <f t="shared" si="1605"/>
        <v>0</v>
      </c>
      <c r="S808" s="1383">
        <f t="shared" si="1605"/>
        <v>0</v>
      </c>
      <c r="T808" s="1383">
        <f t="shared" ref="T808:X808" si="1606">$AE808*T$27</f>
        <v>0</v>
      </c>
      <c r="U808" s="1383">
        <f t="shared" si="1606"/>
        <v>0</v>
      </c>
      <c r="V808" s="1383">
        <f t="shared" si="1606"/>
        <v>0</v>
      </c>
      <c r="W808" s="1383">
        <f t="shared" si="1606"/>
        <v>0</v>
      </c>
      <c r="X808" s="1383">
        <f t="shared" si="1606"/>
        <v>0</v>
      </c>
      <c r="Y808" s="1383">
        <f t="shared" si="1568"/>
        <v>0</v>
      </c>
      <c r="Z808" s="1383">
        <f t="shared" si="1569"/>
        <v>0</v>
      </c>
      <c r="AA808" s="1383">
        <f t="shared" si="1570"/>
        <v>0</v>
      </c>
      <c r="AB808" s="1383">
        <f t="shared" si="1571"/>
        <v>0</v>
      </c>
      <c r="AC808" s="5">
        <f t="shared" si="1572"/>
        <v>50</v>
      </c>
      <c r="AD808" s="1383">
        <f t="shared" si="1573"/>
        <v>0</v>
      </c>
      <c r="AE808" s="1383">
        <f t="shared" si="1574"/>
        <v>0</v>
      </c>
      <c r="AF808" s="1305" t="e">
        <f t="shared" si="1575"/>
        <v>#DIV/0!</v>
      </c>
      <c r="AG808" s="1305" t="e">
        <f t="shared" si="1576"/>
        <v>#DIV/0!</v>
      </c>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row>
    <row r="809" spans="1:57" ht="14.25" customHeight="1">
      <c r="A809" s="1376">
        <v>44612</v>
      </c>
      <c r="B809" s="1301"/>
      <c r="C809" s="1302"/>
      <c r="D809" s="1376">
        <v>44247</v>
      </c>
      <c r="E809" s="1357"/>
      <c r="F809" s="5"/>
      <c r="G809" s="5"/>
      <c r="H809" s="1302"/>
      <c r="I809" s="1303"/>
      <c r="J809" s="1301"/>
      <c r="K809" s="1376"/>
      <c r="L809" s="1302"/>
      <c r="M809" s="1382">
        <f t="shared" si="1565"/>
        <v>44613</v>
      </c>
      <c r="N809" s="1354">
        <f t="shared" si="1562"/>
        <v>0</v>
      </c>
      <c r="O809" s="1383">
        <f t="shared" ref="O809:S809" si="1607">$AD809*O$27</f>
        <v>0</v>
      </c>
      <c r="P809" s="1383">
        <f t="shared" si="1607"/>
        <v>0</v>
      </c>
      <c r="Q809" s="1383">
        <f t="shared" si="1607"/>
        <v>0</v>
      </c>
      <c r="R809" s="1383">
        <f t="shared" si="1607"/>
        <v>0</v>
      </c>
      <c r="S809" s="1383">
        <f t="shared" si="1607"/>
        <v>0</v>
      </c>
      <c r="T809" s="1383">
        <f t="shared" ref="T809:X809" si="1608">$AE809*T$27</f>
        <v>0</v>
      </c>
      <c r="U809" s="1383">
        <f t="shared" si="1608"/>
        <v>0</v>
      </c>
      <c r="V809" s="1383">
        <f t="shared" si="1608"/>
        <v>0</v>
      </c>
      <c r="W809" s="1383">
        <f t="shared" si="1608"/>
        <v>0</v>
      </c>
      <c r="X809" s="1383">
        <f t="shared" si="1608"/>
        <v>0</v>
      </c>
      <c r="Y809" s="1383">
        <f t="shared" si="1568"/>
        <v>0</v>
      </c>
      <c r="Z809" s="1383">
        <f t="shared" si="1569"/>
        <v>0</v>
      </c>
      <c r="AA809" s="1383">
        <f t="shared" si="1570"/>
        <v>0</v>
      </c>
      <c r="AB809" s="1383">
        <f t="shared" si="1571"/>
        <v>0</v>
      </c>
      <c r="AC809" s="5">
        <f t="shared" si="1572"/>
        <v>51</v>
      </c>
      <c r="AD809" s="1383">
        <f t="shared" si="1573"/>
        <v>0</v>
      </c>
      <c r="AE809" s="1383">
        <f t="shared" si="1574"/>
        <v>0</v>
      </c>
      <c r="AF809" s="1305" t="e">
        <f t="shared" si="1575"/>
        <v>#DIV/0!</v>
      </c>
      <c r="AG809" s="1305" t="e">
        <f t="shared" si="1576"/>
        <v>#DIV/0!</v>
      </c>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row>
    <row r="810" spans="1:57" ht="14.25" customHeight="1">
      <c r="A810" s="1376">
        <v>44613</v>
      </c>
      <c r="B810" s="1301"/>
      <c r="C810" s="1302"/>
      <c r="D810" s="1376">
        <v>44248</v>
      </c>
      <c r="E810" s="1357"/>
      <c r="F810" s="5"/>
      <c r="G810" s="5"/>
      <c r="H810" s="1302"/>
      <c r="I810" s="1303"/>
      <c r="J810" s="1301"/>
      <c r="K810" s="1376"/>
      <c r="L810" s="1302"/>
      <c r="M810" s="1382">
        <f t="shared" si="1565"/>
        <v>44614</v>
      </c>
      <c r="N810" s="1354">
        <f t="shared" si="1562"/>
        <v>0</v>
      </c>
      <c r="O810" s="1383">
        <f t="shared" ref="O810:S810" si="1609">$AD810*O$27</f>
        <v>0</v>
      </c>
      <c r="P810" s="1383">
        <f t="shared" si="1609"/>
        <v>0</v>
      </c>
      <c r="Q810" s="1383">
        <f t="shared" si="1609"/>
        <v>0</v>
      </c>
      <c r="R810" s="1383">
        <f t="shared" si="1609"/>
        <v>0</v>
      </c>
      <c r="S810" s="1383">
        <f t="shared" si="1609"/>
        <v>0</v>
      </c>
      <c r="T810" s="1383">
        <f t="shared" ref="T810:X810" si="1610">$AE810*T$27</f>
        <v>0</v>
      </c>
      <c r="U810" s="1383">
        <f t="shared" si="1610"/>
        <v>0</v>
      </c>
      <c r="V810" s="1383">
        <f t="shared" si="1610"/>
        <v>0</v>
      </c>
      <c r="W810" s="1383">
        <f t="shared" si="1610"/>
        <v>0</v>
      </c>
      <c r="X810" s="1383">
        <f t="shared" si="1610"/>
        <v>0</v>
      </c>
      <c r="Y810" s="1383">
        <f t="shared" si="1568"/>
        <v>0</v>
      </c>
      <c r="Z810" s="1383">
        <f t="shared" si="1569"/>
        <v>0</v>
      </c>
      <c r="AA810" s="1383">
        <f t="shared" si="1570"/>
        <v>0</v>
      </c>
      <c r="AB810" s="1383">
        <f t="shared" si="1571"/>
        <v>0</v>
      </c>
      <c r="AC810" s="5">
        <f t="shared" si="1572"/>
        <v>52</v>
      </c>
      <c r="AD810" s="1383">
        <f t="shared" si="1573"/>
        <v>0</v>
      </c>
      <c r="AE810" s="1383">
        <f t="shared" si="1574"/>
        <v>0</v>
      </c>
      <c r="AF810" s="1305" t="e">
        <f t="shared" si="1575"/>
        <v>#DIV/0!</v>
      </c>
      <c r="AG810" s="1305" t="e">
        <f t="shared" si="1576"/>
        <v>#DIV/0!</v>
      </c>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row>
    <row r="811" spans="1:57" ht="14.25" customHeight="1">
      <c r="A811" s="1376">
        <v>44614</v>
      </c>
      <c r="B811" s="1301"/>
      <c r="C811" s="1302"/>
      <c r="D811" s="1376">
        <v>44249</v>
      </c>
      <c r="E811" s="1357"/>
      <c r="F811" s="5"/>
      <c r="G811" s="5"/>
      <c r="H811" s="1302"/>
      <c r="I811" s="1303"/>
      <c r="J811" s="1301"/>
      <c r="K811" s="1376"/>
      <c r="L811" s="1302"/>
      <c r="M811" s="1382">
        <f t="shared" si="1565"/>
        <v>44615</v>
      </c>
      <c r="N811" s="1354">
        <f t="shared" si="1562"/>
        <v>0</v>
      </c>
      <c r="O811" s="1383">
        <f t="shared" ref="O811:S811" si="1611">$AD811*O$27</f>
        <v>0</v>
      </c>
      <c r="P811" s="1383">
        <f t="shared" si="1611"/>
        <v>0</v>
      </c>
      <c r="Q811" s="1383">
        <f t="shared" si="1611"/>
        <v>0</v>
      </c>
      <c r="R811" s="1383">
        <f t="shared" si="1611"/>
        <v>0</v>
      </c>
      <c r="S811" s="1383">
        <f t="shared" si="1611"/>
        <v>0</v>
      </c>
      <c r="T811" s="1383">
        <f t="shared" ref="T811:X811" si="1612">$AE811*T$27</f>
        <v>0</v>
      </c>
      <c r="U811" s="1383">
        <f t="shared" si="1612"/>
        <v>0</v>
      </c>
      <c r="V811" s="1383">
        <f t="shared" si="1612"/>
        <v>0</v>
      </c>
      <c r="W811" s="1383">
        <f t="shared" si="1612"/>
        <v>0</v>
      </c>
      <c r="X811" s="1383">
        <f t="shared" si="1612"/>
        <v>0</v>
      </c>
      <c r="Y811" s="1383">
        <f t="shared" si="1568"/>
        <v>0</v>
      </c>
      <c r="Z811" s="1383">
        <f t="shared" si="1569"/>
        <v>0</v>
      </c>
      <c r="AA811" s="1383">
        <f t="shared" si="1570"/>
        <v>0</v>
      </c>
      <c r="AB811" s="1383">
        <f t="shared" si="1571"/>
        <v>0</v>
      </c>
      <c r="AC811" s="5">
        <f t="shared" si="1572"/>
        <v>53</v>
      </c>
      <c r="AD811" s="1383">
        <f t="shared" si="1573"/>
        <v>0</v>
      </c>
      <c r="AE811" s="1383">
        <f t="shared" si="1574"/>
        <v>0</v>
      </c>
      <c r="AF811" s="1305" t="e">
        <f t="shared" si="1575"/>
        <v>#DIV/0!</v>
      </c>
      <c r="AG811" s="1305" t="e">
        <f t="shared" si="1576"/>
        <v>#DIV/0!</v>
      </c>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row>
    <row r="812" spans="1:57" ht="14.25" customHeight="1">
      <c r="A812" s="1376">
        <v>44615</v>
      </c>
      <c r="B812" s="1301"/>
      <c r="C812" s="1302"/>
      <c r="D812" s="1376">
        <v>44250</v>
      </c>
      <c r="E812" s="1357"/>
      <c r="F812" s="5"/>
      <c r="G812" s="5"/>
      <c r="H812" s="1302"/>
      <c r="I812" s="1303"/>
      <c r="J812" s="1301"/>
      <c r="K812" s="1376"/>
      <c r="L812" s="1302"/>
      <c r="M812" s="1382">
        <f t="shared" si="1565"/>
        <v>44616</v>
      </c>
      <c r="N812" s="1354">
        <f t="shared" si="1562"/>
        <v>0</v>
      </c>
      <c r="O812" s="1383">
        <f t="shared" ref="O812:S812" si="1613">$AD812*O$27</f>
        <v>0</v>
      </c>
      <c r="P812" s="1383">
        <f t="shared" si="1613"/>
        <v>0</v>
      </c>
      <c r="Q812" s="1383">
        <f t="shared" si="1613"/>
        <v>0</v>
      </c>
      <c r="R812" s="1383">
        <f t="shared" si="1613"/>
        <v>0</v>
      </c>
      <c r="S812" s="1383">
        <f t="shared" si="1613"/>
        <v>0</v>
      </c>
      <c r="T812" s="1383">
        <f t="shared" ref="T812:X812" si="1614">$AE812*T$27</f>
        <v>0</v>
      </c>
      <c r="U812" s="1383">
        <f t="shared" si="1614"/>
        <v>0</v>
      </c>
      <c r="V812" s="1383">
        <f t="shared" si="1614"/>
        <v>0</v>
      </c>
      <c r="W812" s="1383">
        <f t="shared" si="1614"/>
        <v>0</v>
      </c>
      <c r="X812" s="1383">
        <f t="shared" si="1614"/>
        <v>0</v>
      </c>
      <c r="Y812" s="1383">
        <f t="shared" si="1568"/>
        <v>0</v>
      </c>
      <c r="Z812" s="1383">
        <f t="shared" si="1569"/>
        <v>0</v>
      </c>
      <c r="AA812" s="1383">
        <f t="shared" si="1570"/>
        <v>0</v>
      </c>
      <c r="AB812" s="1383">
        <f t="shared" si="1571"/>
        <v>0</v>
      </c>
      <c r="AC812" s="5">
        <f t="shared" si="1572"/>
        <v>54</v>
      </c>
      <c r="AD812" s="1383">
        <f t="shared" si="1573"/>
        <v>0</v>
      </c>
      <c r="AE812" s="1383">
        <f t="shared" si="1574"/>
        <v>0</v>
      </c>
      <c r="AF812" s="1305" t="e">
        <f t="shared" si="1575"/>
        <v>#DIV/0!</v>
      </c>
      <c r="AG812" s="1305" t="e">
        <f t="shared" si="1576"/>
        <v>#DIV/0!</v>
      </c>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row>
    <row r="813" spans="1:57" ht="14.25" customHeight="1">
      <c r="A813" s="1376">
        <v>44616</v>
      </c>
      <c r="B813" s="1301"/>
      <c r="C813" s="1302"/>
      <c r="D813" s="1376">
        <v>44251</v>
      </c>
      <c r="E813" s="1357"/>
      <c r="F813" s="5"/>
      <c r="G813" s="5"/>
      <c r="H813" s="1302"/>
      <c r="I813" s="1303"/>
      <c r="J813" s="1301"/>
      <c r="K813" s="1376"/>
      <c r="L813" s="1302"/>
      <c r="M813" s="1382">
        <f t="shared" si="1565"/>
        <v>44617</v>
      </c>
      <c r="N813" s="1354">
        <f t="shared" si="1562"/>
        <v>0</v>
      </c>
      <c r="O813" s="1383">
        <f t="shared" ref="O813:S813" si="1615">$AD813*O$27</f>
        <v>0</v>
      </c>
      <c r="P813" s="1383">
        <f t="shared" si="1615"/>
        <v>0</v>
      </c>
      <c r="Q813" s="1383">
        <f t="shared" si="1615"/>
        <v>0</v>
      </c>
      <c r="R813" s="1383">
        <f t="shared" si="1615"/>
        <v>0</v>
      </c>
      <c r="S813" s="1383">
        <f t="shared" si="1615"/>
        <v>0</v>
      </c>
      <c r="T813" s="1383">
        <f t="shared" ref="T813:X813" si="1616">$AE813*T$27</f>
        <v>0</v>
      </c>
      <c r="U813" s="1383">
        <f t="shared" si="1616"/>
        <v>0</v>
      </c>
      <c r="V813" s="1383">
        <f t="shared" si="1616"/>
        <v>0</v>
      </c>
      <c r="W813" s="1383">
        <f t="shared" si="1616"/>
        <v>0</v>
      </c>
      <c r="X813" s="1383">
        <f t="shared" si="1616"/>
        <v>0</v>
      </c>
      <c r="Y813" s="1383">
        <f t="shared" si="1568"/>
        <v>0</v>
      </c>
      <c r="Z813" s="1383">
        <f t="shared" si="1569"/>
        <v>0</v>
      </c>
      <c r="AA813" s="1383">
        <f t="shared" si="1570"/>
        <v>0</v>
      </c>
      <c r="AB813" s="1383">
        <f t="shared" si="1571"/>
        <v>0</v>
      </c>
      <c r="AC813" s="5">
        <f t="shared" si="1572"/>
        <v>55</v>
      </c>
      <c r="AD813" s="1383">
        <f t="shared" si="1573"/>
        <v>0</v>
      </c>
      <c r="AE813" s="1383">
        <f t="shared" si="1574"/>
        <v>0</v>
      </c>
      <c r="AF813" s="1305" t="e">
        <f t="shared" si="1575"/>
        <v>#DIV/0!</v>
      </c>
      <c r="AG813" s="1305" t="e">
        <f t="shared" si="1576"/>
        <v>#DIV/0!</v>
      </c>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row>
    <row r="814" spans="1:57" ht="14.25" customHeight="1">
      <c r="A814" s="1376">
        <v>44617</v>
      </c>
      <c r="B814" s="1301"/>
      <c r="C814" s="1302"/>
      <c r="D814" s="1376">
        <v>44252</v>
      </c>
      <c r="E814" s="1357"/>
      <c r="F814" s="5"/>
      <c r="G814" s="5"/>
      <c r="H814" s="1302"/>
      <c r="I814" s="1303"/>
      <c r="J814" s="1301"/>
      <c r="K814" s="1376"/>
      <c r="L814" s="1302"/>
      <c r="M814" s="1382">
        <f t="shared" si="1565"/>
        <v>44618</v>
      </c>
      <c r="N814" s="1354">
        <f t="shared" si="1562"/>
        <v>0</v>
      </c>
      <c r="O814" s="1383">
        <f t="shared" ref="O814:S814" si="1617">$AD814*O$27</f>
        <v>0</v>
      </c>
      <c r="P814" s="1383">
        <f t="shared" si="1617"/>
        <v>0</v>
      </c>
      <c r="Q814" s="1383">
        <f t="shared" si="1617"/>
        <v>0</v>
      </c>
      <c r="R814" s="1383">
        <f t="shared" si="1617"/>
        <v>0</v>
      </c>
      <c r="S814" s="1383">
        <f t="shared" si="1617"/>
        <v>0</v>
      </c>
      <c r="T814" s="1383">
        <f t="shared" ref="T814:X814" si="1618">$AE814*T$27</f>
        <v>0</v>
      </c>
      <c r="U814" s="1383">
        <f t="shared" si="1618"/>
        <v>0</v>
      </c>
      <c r="V814" s="1383">
        <f t="shared" si="1618"/>
        <v>0</v>
      </c>
      <c r="W814" s="1383">
        <f t="shared" si="1618"/>
        <v>0</v>
      </c>
      <c r="X814" s="1383">
        <f t="shared" si="1618"/>
        <v>0</v>
      </c>
      <c r="Y814" s="1383">
        <f t="shared" si="1568"/>
        <v>0</v>
      </c>
      <c r="Z814" s="1383">
        <f t="shared" si="1569"/>
        <v>0</v>
      </c>
      <c r="AA814" s="1383">
        <f t="shared" si="1570"/>
        <v>0</v>
      </c>
      <c r="AB814" s="1383">
        <f t="shared" si="1571"/>
        <v>0</v>
      </c>
      <c r="AC814" s="5">
        <f t="shared" si="1572"/>
        <v>56</v>
      </c>
      <c r="AD814" s="1383">
        <f t="shared" si="1573"/>
        <v>0</v>
      </c>
      <c r="AE814" s="1383">
        <f t="shared" si="1574"/>
        <v>0</v>
      </c>
      <c r="AF814" s="1305" t="e">
        <f t="shared" si="1575"/>
        <v>#DIV/0!</v>
      </c>
      <c r="AG814" s="1305" t="e">
        <f t="shared" si="1576"/>
        <v>#DIV/0!</v>
      </c>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row>
    <row r="815" spans="1:57" ht="14.25" customHeight="1">
      <c r="A815" s="1376">
        <v>44618</v>
      </c>
      <c r="B815" s="1301"/>
      <c r="C815" s="1302"/>
      <c r="D815" s="1376">
        <v>44253</v>
      </c>
      <c r="E815" s="1357"/>
      <c r="F815" s="5"/>
      <c r="G815" s="5"/>
      <c r="H815" s="1302"/>
      <c r="I815" s="1303"/>
      <c r="J815" s="1301"/>
      <c r="K815" s="1376"/>
      <c r="L815" s="1302"/>
      <c r="M815" s="1382">
        <f t="shared" si="1565"/>
        <v>44619</v>
      </c>
      <c r="N815" s="1354">
        <f t="shared" si="1562"/>
        <v>0</v>
      </c>
      <c r="O815" s="1383">
        <f t="shared" ref="O815:S815" si="1619">$AD815*O$27</f>
        <v>0</v>
      </c>
      <c r="P815" s="1383">
        <f t="shared" si="1619"/>
        <v>0</v>
      </c>
      <c r="Q815" s="1383">
        <f t="shared" si="1619"/>
        <v>0</v>
      </c>
      <c r="R815" s="1383">
        <f t="shared" si="1619"/>
        <v>0</v>
      </c>
      <c r="S815" s="1383">
        <f t="shared" si="1619"/>
        <v>0</v>
      </c>
      <c r="T815" s="1383">
        <f t="shared" ref="T815:X815" si="1620">$AE815*T$27</f>
        <v>0</v>
      </c>
      <c r="U815" s="1383">
        <f t="shared" si="1620"/>
        <v>0</v>
      </c>
      <c r="V815" s="1383">
        <f t="shared" si="1620"/>
        <v>0</v>
      </c>
      <c r="W815" s="1383">
        <f t="shared" si="1620"/>
        <v>0</v>
      </c>
      <c r="X815" s="1383">
        <f t="shared" si="1620"/>
        <v>0</v>
      </c>
      <c r="Y815" s="1383">
        <f t="shared" si="1568"/>
        <v>0</v>
      </c>
      <c r="Z815" s="1383">
        <f t="shared" si="1569"/>
        <v>0</v>
      </c>
      <c r="AA815" s="1383">
        <f t="shared" si="1570"/>
        <v>0</v>
      </c>
      <c r="AB815" s="1383">
        <f t="shared" si="1571"/>
        <v>0</v>
      </c>
      <c r="AC815" s="5">
        <f t="shared" si="1572"/>
        <v>57</v>
      </c>
      <c r="AD815" s="1383">
        <f t="shared" si="1573"/>
        <v>0</v>
      </c>
      <c r="AE815" s="1383">
        <f t="shared" si="1574"/>
        <v>0</v>
      </c>
      <c r="AF815" s="1305" t="e">
        <f t="shared" si="1575"/>
        <v>#DIV/0!</v>
      </c>
      <c r="AG815" s="1305" t="e">
        <f t="shared" si="1576"/>
        <v>#DIV/0!</v>
      </c>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row>
    <row r="816" spans="1:57" ht="14.25" customHeight="1">
      <c r="A816" s="1376">
        <v>44619</v>
      </c>
      <c r="B816" s="1301"/>
      <c r="C816" s="1302"/>
      <c r="D816" s="1376">
        <v>44254</v>
      </c>
      <c r="E816" s="1357"/>
      <c r="F816" s="5"/>
      <c r="G816" s="5"/>
      <c r="H816" s="1302"/>
      <c r="I816" s="1303"/>
      <c r="J816" s="1301"/>
      <c r="K816" s="1376"/>
      <c r="L816" s="1302"/>
      <c r="M816" s="1382">
        <f t="shared" si="1565"/>
        <v>44620</v>
      </c>
      <c r="N816" s="1354">
        <f t="shared" si="1562"/>
        <v>0</v>
      </c>
      <c r="O816" s="1383">
        <f t="shared" ref="O816:S816" si="1621">$AD816*O$27</f>
        <v>0</v>
      </c>
      <c r="P816" s="1383">
        <f t="shared" si="1621"/>
        <v>0</v>
      </c>
      <c r="Q816" s="1383">
        <f t="shared" si="1621"/>
        <v>0</v>
      </c>
      <c r="R816" s="1383">
        <f t="shared" si="1621"/>
        <v>0</v>
      </c>
      <c r="S816" s="1383">
        <f t="shared" si="1621"/>
        <v>0</v>
      </c>
      <c r="T816" s="1383">
        <f t="shared" ref="T816:X816" si="1622">$AE816*T$27</f>
        <v>0</v>
      </c>
      <c r="U816" s="1383">
        <f t="shared" si="1622"/>
        <v>0</v>
      </c>
      <c r="V816" s="1383">
        <f t="shared" si="1622"/>
        <v>0</v>
      </c>
      <c r="W816" s="1383">
        <f t="shared" si="1622"/>
        <v>0</v>
      </c>
      <c r="X816" s="1383">
        <f t="shared" si="1622"/>
        <v>0</v>
      </c>
      <c r="Y816" s="1383">
        <f t="shared" si="1568"/>
        <v>0</v>
      </c>
      <c r="Z816" s="1383">
        <f t="shared" si="1569"/>
        <v>0</v>
      </c>
      <c r="AA816" s="1383">
        <f t="shared" si="1570"/>
        <v>0</v>
      </c>
      <c r="AB816" s="1383">
        <f t="shared" si="1571"/>
        <v>0</v>
      </c>
      <c r="AC816" s="5">
        <f t="shared" si="1572"/>
        <v>58</v>
      </c>
      <c r="AD816" s="1383">
        <f t="shared" si="1573"/>
        <v>0</v>
      </c>
      <c r="AE816" s="1383">
        <f t="shared" si="1574"/>
        <v>0</v>
      </c>
      <c r="AF816" s="1305" t="e">
        <f t="shared" si="1575"/>
        <v>#DIV/0!</v>
      </c>
      <c r="AG816" s="1305" t="e">
        <f t="shared" si="1576"/>
        <v>#DIV/0!</v>
      </c>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row>
    <row r="817" spans="1:57" ht="14.25" customHeight="1">
      <c r="A817" s="1376">
        <v>44620</v>
      </c>
      <c r="B817" s="1301"/>
      <c r="C817" s="1302"/>
      <c r="D817" s="1376">
        <v>44255</v>
      </c>
      <c r="E817" s="1357"/>
      <c r="F817" s="5"/>
      <c r="G817" s="5"/>
      <c r="H817" s="1302"/>
      <c r="I817" s="1303"/>
      <c r="J817" s="1301"/>
      <c r="K817" s="1376"/>
      <c r="L817" s="1302"/>
      <c r="M817" s="1382">
        <f t="shared" si="1565"/>
        <v>44621</v>
      </c>
      <c r="N817" s="1354">
        <f t="shared" si="1562"/>
        <v>0</v>
      </c>
      <c r="O817" s="1383">
        <f t="shared" ref="O817:S817" si="1623">$AD817*O$27</f>
        <v>0</v>
      </c>
      <c r="P817" s="1383">
        <f t="shared" si="1623"/>
        <v>0</v>
      </c>
      <c r="Q817" s="1383">
        <f t="shared" si="1623"/>
        <v>0</v>
      </c>
      <c r="R817" s="1383">
        <f t="shared" si="1623"/>
        <v>0</v>
      </c>
      <c r="S817" s="1383">
        <f t="shared" si="1623"/>
        <v>0</v>
      </c>
      <c r="T817" s="1383">
        <f t="shared" ref="T817:X817" si="1624">$AE817*T$27</f>
        <v>0</v>
      </c>
      <c r="U817" s="1383">
        <f t="shared" si="1624"/>
        <v>0</v>
      </c>
      <c r="V817" s="1383">
        <f t="shared" si="1624"/>
        <v>0</v>
      </c>
      <c r="W817" s="1383">
        <f t="shared" si="1624"/>
        <v>0</v>
      </c>
      <c r="X817" s="1383">
        <f t="shared" si="1624"/>
        <v>0</v>
      </c>
      <c r="Y817" s="1383">
        <f t="shared" si="1568"/>
        <v>0</v>
      </c>
      <c r="Z817" s="1383">
        <f t="shared" si="1569"/>
        <v>0</v>
      </c>
      <c r="AA817" s="1383">
        <f t="shared" si="1570"/>
        <v>0</v>
      </c>
      <c r="AB817" s="1383">
        <f t="shared" si="1571"/>
        <v>0</v>
      </c>
      <c r="AC817" s="5">
        <f t="shared" si="1572"/>
        <v>59</v>
      </c>
      <c r="AD817" s="1383">
        <f t="shared" si="1573"/>
        <v>0</v>
      </c>
      <c r="AE817" s="1383">
        <f t="shared" si="1574"/>
        <v>0</v>
      </c>
      <c r="AF817" s="1305" t="e">
        <f t="shared" si="1575"/>
        <v>#DIV/0!</v>
      </c>
      <c r="AG817" s="1305" t="e">
        <f t="shared" si="1576"/>
        <v>#DIV/0!</v>
      </c>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row>
    <row r="818" spans="1:57" ht="14.25" customHeight="1">
      <c r="A818" s="1376">
        <v>44621</v>
      </c>
      <c r="B818" s="1301"/>
      <c r="C818" s="1302"/>
      <c r="D818" s="1376">
        <v>44256</v>
      </c>
      <c r="E818" s="1357"/>
      <c r="F818" s="5"/>
      <c r="G818" s="5"/>
      <c r="H818" s="1302"/>
      <c r="I818" s="1303"/>
      <c r="J818" s="1301"/>
      <c r="K818" s="1376"/>
      <c r="L818" s="1302"/>
      <c r="M818" s="1382">
        <f t="shared" si="1565"/>
        <v>44622</v>
      </c>
      <c r="N818" s="1354">
        <f t="shared" si="1562"/>
        <v>0</v>
      </c>
      <c r="O818" s="1383">
        <f t="shared" ref="O818:S818" si="1625">$AD818*O$27</f>
        <v>0</v>
      </c>
      <c r="P818" s="1383">
        <f t="shared" si="1625"/>
        <v>0</v>
      </c>
      <c r="Q818" s="1383">
        <f t="shared" si="1625"/>
        <v>0</v>
      </c>
      <c r="R818" s="1383">
        <f t="shared" si="1625"/>
        <v>0</v>
      </c>
      <c r="S818" s="1383">
        <f t="shared" si="1625"/>
        <v>0</v>
      </c>
      <c r="T818" s="1383">
        <f t="shared" ref="T818:X818" si="1626">$AE818*T$27</f>
        <v>0</v>
      </c>
      <c r="U818" s="1383">
        <f t="shared" si="1626"/>
        <v>0</v>
      </c>
      <c r="V818" s="1383">
        <f t="shared" si="1626"/>
        <v>0</v>
      </c>
      <c r="W818" s="1383">
        <f t="shared" si="1626"/>
        <v>0</v>
      </c>
      <c r="X818" s="1383">
        <f t="shared" si="1626"/>
        <v>0</v>
      </c>
      <c r="Y818" s="1383">
        <f t="shared" si="1568"/>
        <v>0</v>
      </c>
      <c r="Z818" s="1383">
        <f t="shared" si="1569"/>
        <v>0</v>
      </c>
      <c r="AA818" s="1383">
        <f t="shared" si="1570"/>
        <v>0</v>
      </c>
      <c r="AB818" s="1383">
        <f t="shared" si="1571"/>
        <v>0</v>
      </c>
      <c r="AC818" s="5">
        <f t="shared" si="1572"/>
        <v>60</v>
      </c>
      <c r="AD818" s="1383">
        <f t="shared" si="1573"/>
        <v>0</v>
      </c>
      <c r="AE818" s="1383">
        <f t="shared" si="1574"/>
        <v>0</v>
      </c>
      <c r="AF818" s="1305" t="e">
        <f t="shared" si="1575"/>
        <v>#DIV/0!</v>
      </c>
      <c r="AG818" s="1305" t="e">
        <f t="shared" si="1576"/>
        <v>#DIV/0!</v>
      </c>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row>
    <row r="819" spans="1:57" ht="14.25" customHeight="1">
      <c r="A819" s="1376">
        <v>44622</v>
      </c>
      <c r="B819" s="1301"/>
      <c r="C819" s="1302"/>
      <c r="D819" s="1376">
        <v>44257</v>
      </c>
      <c r="E819" s="1357"/>
      <c r="F819" s="5"/>
      <c r="G819" s="5"/>
      <c r="H819" s="1302"/>
      <c r="I819" s="1303"/>
      <c r="J819" s="1301"/>
      <c r="K819" s="1376"/>
      <c r="L819" s="1302"/>
      <c r="M819" s="1382">
        <f t="shared" si="1565"/>
        <v>44623</v>
      </c>
      <c r="N819" s="1354">
        <f t="shared" si="1562"/>
        <v>0</v>
      </c>
      <c r="O819" s="1383">
        <f t="shared" ref="O819:S819" si="1627">$AD819*O$27</f>
        <v>0</v>
      </c>
      <c r="P819" s="1383">
        <f t="shared" si="1627"/>
        <v>0</v>
      </c>
      <c r="Q819" s="1383">
        <f t="shared" si="1627"/>
        <v>0</v>
      </c>
      <c r="R819" s="1383">
        <f t="shared" si="1627"/>
        <v>0</v>
      </c>
      <c r="S819" s="1383">
        <f t="shared" si="1627"/>
        <v>0</v>
      </c>
      <c r="T819" s="1383">
        <f t="shared" ref="T819:X819" si="1628">$AE819*T$27</f>
        <v>0</v>
      </c>
      <c r="U819" s="1383">
        <f t="shared" si="1628"/>
        <v>0</v>
      </c>
      <c r="V819" s="1383">
        <f t="shared" si="1628"/>
        <v>0</v>
      </c>
      <c r="W819" s="1383">
        <f t="shared" si="1628"/>
        <v>0</v>
      </c>
      <c r="X819" s="1383">
        <f t="shared" si="1628"/>
        <v>0</v>
      </c>
      <c r="Y819" s="1383">
        <f t="shared" si="1568"/>
        <v>0</v>
      </c>
      <c r="Z819" s="1383">
        <f t="shared" si="1569"/>
        <v>0</v>
      </c>
      <c r="AA819" s="1383">
        <f t="shared" si="1570"/>
        <v>0</v>
      </c>
      <c r="AB819" s="1383">
        <f t="shared" si="1571"/>
        <v>0</v>
      </c>
      <c r="AC819" s="5">
        <f t="shared" si="1572"/>
        <v>61</v>
      </c>
      <c r="AD819" s="1383">
        <f t="shared" si="1573"/>
        <v>0</v>
      </c>
      <c r="AE819" s="1383">
        <f t="shared" si="1574"/>
        <v>0</v>
      </c>
      <c r="AF819" s="1305" t="e">
        <f t="shared" si="1575"/>
        <v>#DIV/0!</v>
      </c>
      <c r="AG819" s="1305" t="e">
        <f t="shared" si="1576"/>
        <v>#DIV/0!</v>
      </c>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row>
    <row r="820" spans="1:57" ht="14.25" customHeight="1">
      <c r="A820" s="1376">
        <v>44623</v>
      </c>
      <c r="B820" s="1301"/>
      <c r="C820" s="1302"/>
      <c r="D820" s="1376">
        <v>44258</v>
      </c>
      <c r="E820" s="1357"/>
      <c r="F820" s="5"/>
      <c r="G820" s="5"/>
      <c r="H820" s="1302"/>
      <c r="I820" s="1303"/>
      <c r="J820" s="1301"/>
      <c r="K820" s="1376"/>
      <c r="L820" s="1302"/>
      <c r="M820" s="1382">
        <f t="shared" si="1565"/>
        <v>44624</v>
      </c>
      <c r="N820" s="1354">
        <f t="shared" si="1562"/>
        <v>0</v>
      </c>
      <c r="O820" s="1383">
        <f t="shared" ref="O820:S820" si="1629">$AD820*O$27</f>
        <v>0</v>
      </c>
      <c r="P820" s="1383">
        <f t="shared" si="1629"/>
        <v>0</v>
      </c>
      <c r="Q820" s="1383">
        <f t="shared" si="1629"/>
        <v>0</v>
      </c>
      <c r="R820" s="1383">
        <f t="shared" si="1629"/>
        <v>0</v>
      </c>
      <c r="S820" s="1383">
        <f t="shared" si="1629"/>
        <v>0</v>
      </c>
      <c r="T820" s="1383">
        <f t="shared" ref="T820:X820" si="1630">$AE820*T$27</f>
        <v>0</v>
      </c>
      <c r="U820" s="1383">
        <f t="shared" si="1630"/>
        <v>0</v>
      </c>
      <c r="V820" s="1383">
        <f t="shared" si="1630"/>
        <v>0</v>
      </c>
      <c r="W820" s="1383">
        <f t="shared" si="1630"/>
        <v>0</v>
      </c>
      <c r="X820" s="1383">
        <f t="shared" si="1630"/>
        <v>0</v>
      </c>
      <c r="Y820" s="1383">
        <f t="shared" si="1568"/>
        <v>0</v>
      </c>
      <c r="Z820" s="1383">
        <f t="shared" si="1569"/>
        <v>0</v>
      </c>
      <c r="AA820" s="1383">
        <f t="shared" si="1570"/>
        <v>0</v>
      </c>
      <c r="AB820" s="1383">
        <f t="shared" si="1571"/>
        <v>0</v>
      </c>
      <c r="AC820" s="5">
        <f t="shared" si="1572"/>
        <v>62</v>
      </c>
      <c r="AD820" s="1383">
        <f t="shared" si="1573"/>
        <v>0</v>
      </c>
      <c r="AE820" s="1383">
        <f t="shared" si="1574"/>
        <v>0</v>
      </c>
      <c r="AF820" s="1305" t="e">
        <f t="shared" si="1575"/>
        <v>#DIV/0!</v>
      </c>
      <c r="AG820" s="1305" t="e">
        <f t="shared" si="1576"/>
        <v>#DIV/0!</v>
      </c>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row>
    <row r="821" spans="1:57" ht="14.25" customHeight="1">
      <c r="A821" s="1376">
        <v>44624</v>
      </c>
      <c r="B821" s="1301"/>
      <c r="C821" s="1302"/>
      <c r="D821" s="1376">
        <v>44259</v>
      </c>
      <c r="E821" s="1357"/>
      <c r="F821" s="5"/>
      <c r="G821" s="5"/>
      <c r="H821" s="1302"/>
      <c r="I821" s="1303"/>
      <c r="J821" s="1301"/>
      <c r="K821" s="1376"/>
      <c r="L821" s="1302"/>
      <c r="M821" s="1382">
        <f t="shared" si="1565"/>
        <v>44625</v>
      </c>
      <c r="N821" s="1354">
        <f t="shared" si="1562"/>
        <v>0</v>
      </c>
      <c r="O821" s="1383">
        <f t="shared" ref="O821:S821" si="1631">$AD821*O$27</f>
        <v>0</v>
      </c>
      <c r="P821" s="1383">
        <f t="shared" si="1631"/>
        <v>0</v>
      </c>
      <c r="Q821" s="1383">
        <f t="shared" si="1631"/>
        <v>0</v>
      </c>
      <c r="R821" s="1383">
        <f t="shared" si="1631"/>
        <v>0</v>
      </c>
      <c r="S821" s="1383">
        <f t="shared" si="1631"/>
        <v>0</v>
      </c>
      <c r="T821" s="1383">
        <f t="shared" ref="T821:X821" si="1632">$AE821*T$27</f>
        <v>0</v>
      </c>
      <c r="U821" s="1383">
        <f t="shared" si="1632"/>
        <v>0</v>
      </c>
      <c r="V821" s="1383">
        <f t="shared" si="1632"/>
        <v>0</v>
      </c>
      <c r="W821" s="1383">
        <f t="shared" si="1632"/>
        <v>0</v>
      </c>
      <c r="X821" s="1383">
        <f t="shared" si="1632"/>
        <v>0</v>
      </c>
      <c r="Y821" s="1383">
        <f t="shared" si="1568"/>
        <v>0</v>
      </c>
      <c r="Z821" s="1383">
        <f t="shared" si="1569"/>
        <v>0</v>
      </c>
      <c r="AA821" s="1383">
        <f t="shared" si="1570"/>
        <v>0</v>
      </c>
      <c r="AB821" s="1383">
        <f t="shared" si="1571"/>
        <v>0</v>
      </c>
      <c r="AC821" s="5">
        <f t="shared" si="1572"/>
        <v>63</v>
      </c>
      <c r="AD821" s="1383">
        <f t="shared" si="1573"/>
        <v>0</v>
      </c>
      <c r="AE821" s="1383">
        <f t="shared" si="1574"/>
        <v>0</v>
      </c>
      <c r="AF821" s="1305" t="e">
        <f t="shared" si="1575"/>
        <v>#DIV/0!</v>
      </c>
      <c r="AG821" s="1305" t="e">
        <f t="shared" si="1576"/>
        <v>#DIV/0!</v>
      </c>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row>
    <row r="822" spans="1:57" ht="14.25" customHeight="1">
      <c r="A822" s="1376">
        <v>44625</v>
      </c>
      <c r="B822" s="1301"/>
      <c r="C822" s="1302"/>
      <c r="D822" s="1376">
        <v>44260</v>
      </c>
      <c r="E822" s="1357"/>
      <c r="F822" s="5"/>
      <c r="G822" s="5"/>
      <c r="H822" s="1302"/>
      <c r="I822" s="1303"/>
      <c r="J822" s="1301"/>
      <c r="K822" s="1376"/>
      <c r="L822" s="1302"/>
      <c r="M822" s="1382">
        <f t="shared" si="1565"/>
        <v>44626</v>
      </c>
      <c r="N822" s="1354">
        <f t="shared" si="1562"/>
        <v>0</v>
      </c>
      <c r="O822" s="1383">
        <f t="shared" ref="O822:S822" si="1633">$AD822*O$27</f>
        <v>0</v>
      </c>
      <c r="P822" s="1383">
        <f t="shared" si="1633"/>
        <v>0</v>
      </c>
      <c r="Q822" s="1383">
        <f t="shared" si="1633"/>
        <v>0</v>
      </c>
      <c r="R822" s="1383">
        <f t="shared" si="1633"/>
        <v>0</v>
      </c>
      <c r="S822" s="1383">
        <f t="shared" si="1633"/>
        <v>0</v>
      </c>
      <c r="T822" s="1383">
        <f t="shared" ref="T822:X822" si="1634">$AE822*T$27</f>
        <v>0</v>
      </c>
      <c r="U822" s="1383">
        <f t="shared" si="1634"/>
        <v>0</v>
      </c>
      <c r="V822" s="1383">
        <f t="shared" si="1634"/>
        <v>0</v>
      </c>
      <c r="W822" s="1383">
        <f t="shared" si="1634"/>
        <v>0</v>
      </c>
      <c r="X822" s="1383">
        <f t="shared" si="1634"/>
        <v>0</v>
      </c>
      <c r="Y822" s="1383">
        <f t="shared" si="1568"/>
        <v>0</v>
      </c>
      <c r="Z822" s="1383">
        <f t="shared" si="1569"/>
        <v>0</v>
      </c>
      <c r="AA822" s="1383">
        <f t="shared" si="1570"/>
        <v>0</v>
      </c>
      <c r="AB822" s="1383">
        <f t="shared" si="1571"/>
        <v>0</v>
      </c>
      <c r="AC822" s="5">
        <f t="shared" si="1572"/>
        <v>64</v>
      </c>
      <c r="AD822" s="1383">
        <f t="shared" si="1573"/>
        <v>0</v>
      </c>
      <c r="AE822" s="1383">
        <f t="shared" si="1574"/>
        <v>0</v>
      </c>
      <c r="AF822" s="1305" t="e">
        <f t="shared" si="1575"/>
        <v>#DIV/0!</v>
      </c>
      <c r="AG822" s="1305" t="e">
        <f t="shared" si="1576"/>
        <v>#DIV/0!</v>
      </c>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row>
    <row r="823" spans="1:57" ht="14.25" customHeight="1">
      <c r="A823" s="1376">
        <v>44626</v>
      </c>
      <c r="B823" s="1301"/>
      <c r="C823" s="1302"/>
      <c r="D823" s="1376">
        <v>44261</v>
      </c>
      <c r="E823" s="1357"/>
      <c r="F823" s="5"/>
      <c r="G823" s="5"/>
      <c r="H823" s="1302"/>
      <c r="I823" s="1303"/>
      <c r="J823" s="1301"/>
      <c r="K823" s="1376"/>
      <c r="L823" s="1302"/>
      <c r="M823" s="1382">
        <f t="shared" si="1565"/>
        <v>44627</v>
      </c>
      <c r="N823" s="1354">
        <f t="shared" si="1562"/>
        <v>0</v>
      </c>
      <c r="O823" s="1383">
        <f t="shared" ref="O823:S823" si="1635">$AD823*O$27</f>
        <v>0</v>
      </c>
      <c r="P823" s="1383">
        <f t="shared" si="1635"/>
        <v>0</v>
      </c>
      <c r="Q823" s="1383">
        <f t="shared" si="1635"/>
        <v>0</v>
      </c>
      <c r="R823" s="1383">
        <f t="shared" si="1635"/>
        <v>0</v>
      </c>
      <c r="S823" s="1383">
        <f t="shared" si="1635"/>
        <v>0</v>
      </c>
      <c r="T823" s="1383">
        <f t="shared" ref="T823:X823" si="1636">$AE823*T$27</f>
        <v>0</v>
      </c>
      <c r="U823" s="1383">
        <f t="shared" si="1636"/>
        <v>0</v>
      </c>
      <c r="V823" s="1383">
        <f t="shared" si="1636"/>
        <v>0</v>
      </c>
      <c r="W823" s="1383">
        <f t="shared" si="1636"/>
        <v>0</v>
      </c>
      <c r="X823" s="1383">
        <f t="shared" si="1636"/>
        <v>0</v>
      </c>
      <c r="Y823" s="1383">
        <f t="shared" si="1568"/>
        <v>0</v>
      </c>
      <c r="Z823" s="1383">
        <f t="shared" si="1569"/>
        <v>0</v>
      </c>
      <c r="AA823" s="1383">
        <f t="shared" si="1570"/>
        <v>0</v>
      </c>
      <c r="AB823" s="1383">
        <f t="shared" si="1571"/>
        <v>0</v>
      </c>
      <c r="AC823" s="5">
        <f t="shared" si="1572"/>
        <v>65</v>
      </c>
      <c r="AD823" s="1383">
        <f t="shared" si="1573"/>
        <v>0</v>
      </c>
      <c r="AE823" s="1383">
        <f t="shared" si="1574"/>
        <v>0</v>
      </c>
      <c r="AF823" s="1305" t="e">
        <f t="shared" si="1575"/>
        <v>#DIV/0!</v>
      </c>
      <c r="AG823" s="1305" t="e">
        <f t="shared" si="1576"/>
        <v>#DIV/0!</v>
      </c>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row>
    <row r="824" spans="1:57" ht="14.25" customHeight="1">
      <c r="A824" s="1376">
        <v>44627</v>
      </c>
      <c r="B824" s="1301"/>
      <c r="C824" s="1302"/>
      <c r="D824" s="1376">
        <v>44262</v>
      </c>
      <c r="E824" s="1357"/>
      <c r="F824" s="5"/>
      <c r="G824" s="5"/>
      <c r="H824" s="1302"/>
      <c r="I824" s="1303"/>
      <c r="J824" s="1301"/>
      <c r="K824" s="1376"/>
      <c r="L824" s="1302"/>
      <c r="M824" s="1382">
        <f t="shared" si="1565"/>
        <v>44628</v>
      </c>
      <c r="N824" s="1354">
        <f t="shared" si="1562"/>
        <v>0</v>
      </c>
      <c r="O824" s="1383">
        <f t="shared" ref="O824:S824" si="1637">$AD824*O$27</f>
        <v>0</v>
      </c>
      <c r="P824" s="1383">
        <f t="shared" si="1637"/>
        <v>0</v>
      </c>
      <c r="Q824" s="1383">
        <f t="shared" si="1637"/>
        <v>0</v>
      </c>
      <c r="R824" s="1383">
        <f t="shared" si="1637"/>
        <v>0</v>
      </c>
      <c r="S824" s="1383">
        <f t="shared" si="1637"/>
        <v>0</v>
      </c>
      <c r="T824" s="1383">
        <f t="shared" ref="T824:X824" si="1638">$AE824*T$27</f>
        <v>0</v>
      </c>
      <c r="U824" s="1383">
        <f t="shared" si="1638"/>
        <v>0</v>
      </c>
      <c r="V824" s="1383">
        <f t="shared" si="1638"/>
        <v>0</v>
      </c>
      <c r="W824" s="1383">
        <f t="shared" si="1638"/>
        <v>0</v>
      </c>
      <c r="X824" s="1383">
        <f t="shared" si="1638"/>
        <v>0</v>
      </c>
      <c r="Y824" s="1383">
        <f t="shared" si="1568"/>
        <v>0</v>
      </c>
      <c r="Z824" s="1383">
        <f t="shared" si="1569"/>
        <v>0</v>
      </c>
      <c r="AA824" s="1383">
        <f t="shared" si="1570"/>
        <v>0</v>
      </c>
      <c r="AB824" s="1383">
        <f t="shared" si="1571"/>
        <v>0</v>
      </c>
      <c r="AC824" s="5">
        <f t="shared" si="1572"/>
        <v>66</v>
      </c>
      <c r="AD824" s="1383">
        <f t="shared" si="1573"/>
        <v>0</v>
      </c>
      <c r="AE824" s="1383">
        <f t="shared" si="1574"/>
        <v>0</v>
      </c>
      <c r="AF824" s="1305" t="e">
        <f t="shared" si="1575"/>
        <v>#DIV/0!</v>
      </c>
      <c r="AG824" s="1305" t="e">
        <f t="shared" si="1576"/>
        <v>#DIV/0!</v>
      </c>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row>
    <row r="825" spans="1:57" ht="14.25" customHeight="1">
      <c r="A825" s="1376">
        <v>44628</v>
      </c>
      <c r="B825" s="1301"/>
      <c r="C825" s="1302"/>
      <c r="D825" s="1376">
        <v>44263</v>
      </c>
      <c r="E825" s="1357"/>
      <c r="F825" s="5"/>
      <c r="G825" s="5"/>
      <c r="H825" s="1302"/>
      <c r="I825" s="1303"/>
      <c r="J825" s="1301"/>
      <c r="K825" s="1376"/>
      <c r="L825" s="1302"/>
      <c r="M825" s="1382">
        <f t="shared" si="1565"/>
        <v>44629</v>
      </c>
      <c r="N825" s="1354">
        <f t="shared" si="1562"/>
        <v>0</v>
      </c>
      <c r="O825" s="1383">
        <f t="shared" ref="O825:S825" si="1639">$AD825*O$27</f>
        <v>0</v>
      </c>
      <c r="P825" s="1383">
        <f t="shared" si="1639"/>
        <v>0</v>
      </c>
      <c r="Q825" s="1383">
        <f t="shared" si="1639"/>
        <v>0</v>
      </c>
      <c r="R825" s="1383">
        <f t="shared" si="1639"/>
        <v>0</v>
      </c>
      <c r="S825" s="1383">
        <f t="shared" si="1639"/>
        <v>0</v>
      </c>
      <c r="T825" s="1383">
        <f t="shared" ref="T825:X825" si="1640">$AE825*T$27</f>
        <v>0</v>
      </c>
      <c r="U825" s="1383">
        <f t="shared" si="1640"/>
        <v>0</v>
      </c>
      <c r="V825" s="1383">
        <f t="shared" si="1640"/>
        <v>0</v>
      </c>
      <c r="W825" s="1383">
        <f t="shared" si="1640"/>
        <v>0</v>
      </c>
      <c r="X825" s="1383">
        <f t="shared" si="1640"/>
        <v>0</v>
      </c>
      <c r="Y825" s="1383">
        <f t="shared" si="1568"/>
        <v>0</v>
      </c>
      <c r="Z825" s="1383">
        <f t="shared" si="1569"/>
        <v>0</v>
      </c>
      <c r="AA825" s="1383">
        <f t="shared" si="1570"/>
        <v>0</v>
      </c>
      <c r="AB825" s="1383">
        <f t="shared" si="1571"/>
        <v>0</v>
      </c>
      <c r="AC825" s="5">
        <f t="shared" si="1572"/>
        <v>67</v>
      </c>
      <c r="AD825" s="1383">
        <f t="shared" si="1573"/>
        <v>0</v>
      </c>
      <c r="AE825" s="1383">
        <f t="shared" si="1574"/>
        <v>0</v>
      </c>
      <c r="AF825" s="1305" t="e">
        <f t="shared" si="1575"/>
        <v>#DIV/0!</v>
      </c>
      <c r="AG825" s="1305" t="e">
        <f t="shared" si="1576"/>
        <v>#DIV/0!</v>
      </c>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row>
    <row r="826" spans="1:57" ht="14.25" customHeight="1">
      <c r="A826" s="1376">
        <v>44629</v>
      </c>
      <c r="B826" s="1301"/>
      <c r="C826" s="1302"/>
      <c r="D826" s="1376">
        <v>44264</v>
      </c>
      <c r="E826" s="1357"/>
      <c r="F826" s="5"/>
      <c r="G826" s="5"/>
      <c r="H826" s="1302"/>
      <c r="I826" s="1303"/>
      <c r="J826" s="1301"/>
      <c r="K826" s="1376"/>
      <c r="L826" s="1302"/>
      <c r="M826" s="1382">
        <f t="shared" si="1565"/>
        <v>44630</v>
      </c>
      <c r="N826" s="1354">
        <f t="shared" si="1562"/>
        <v>0</v>
      </c>
      <c r="O826" s="1383">
        <f t="shared" ref="O826:S826" si="1641">$AD826*O$27</f>
        <v>0</v>
      </c>
      <c r="P826" s="1383">
        <f t="shared" si="1641"/>
        <v>0</v>
      </c>
      <c r="Q826" s="1383">
        <f t="shared" si="1641"/>
        <v>0</v>
      </c>
      <c r="R826" s="1383">
        <f t="shared" si="1641"/>
        <v>0</v>
      </c>
      <c r="S826" s="1383">
        <f t="shared" si="1641"/>
        <v>0</v>
      </c>
      <c r="T826" s="1383">
        <f t="shared" ref="T826:X826" si="1642">$AE826*T$27</f>
        <v>0</v>
      </c>
      <c r="U826" s="1383">
        <f t="shared" si="1642"/>
        <v>0</v>
      </c>
      <c r="V826" s="1383">
        <f t="shared" si="1642"/>
        <v>0</v>
      </c>
      <c r="W826" s="1383">
        <f t="shared" si="1642"/>
        <v>0</v>
      </c>
      <c r="X826" s="1383">
        <f t="shared" si="1642"/>
        <v>0</v>
      </c>
      <c r="Y826" s="1383">
        <f t="shared" si="1568"/>
        <v>0</v>
      </c>
      <c r="Z826" s="1383">
        <f t="shared" si="1569"/>
        <v>0</v>
      </c>
      <c r="AA826" s="1383">
        <f t="shared" si="1570"/>
        <v>0</v>
      </c>
      <c r="AB826" s="1383">
        <f t="shared" si="1571"/>
        <v>0</v>
      </c>
      <c r="AC826" s="5">
        <f t="shared" si="1572"/>
        <v>68</v>
      </c>
      <c r="AD826" s="1383">
        <f t="shared" si="1573"/>
        <v>0</v>
      </c>
      <c r="AE826" s="1383">
        <f t="shared" si="1574"/>
        <v>0</v>
      </c>
      <c r="AF826" s="1305" t="e">
        <f t="shared" si="1575"/>
        <v>#DIV/0!</v>
      </c>
      <c r="AG826" s="1305" t="e">
        <f t="shared" si="1576"/>
        <v>#DIV/0!</v>
      </c>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row>
    <row r="827" spans="1:57" ht="14.25" customHeight="1">
      <c r="A827" s="1376">
        <v>44630</v>
      </c>
      <c r="B827" s="1301"/>
      <c r="C827" s="1302"/>
      <c r="D827" s="1376">
        <v>44265</v>
      </c>
      <c r="E827" s="1357"/>
      <c r="F827" s="5"/>
      <c r="G827" s="5"/>
      <c r="H827" s="1302"/>
      <c r="I827" s="1303"/>
      <c r="J827" s="1301"/>
      <c r="K827" s="1376"/>
      <c r="L827" s="1302"/>
      <c r="M827" s="1382">
        <f t="shared" si="1565"/>
        <v>44631</v>
      </c>
      <c r="N827" s="1354">
        <f t="shared" si="1562"/>
        <v>0</v>
      </c>
      <c r="O827" s="1383">
        <f t="shared" ref="O827:S827" si="1643">$AD827*O$27</f>
        <v>0</v>
      </c>
      <c r="P827" s="1383">
        <f t="shared" si="1643"/>
        <v>0</v>
      </c>
      <c r="Q827" s="1383">
        <f t="shared" si="1643"/>
        <v>0</v>
      </c>
      <c r="R827" s="1383">
        <f t="shared" si="1643"/>
        <v>0</v>
      </c>
      <c r="S827" s="1383">
        <f t="shared" si="1643"/>
        <v>0</v>
      </c>
      <c r="T827" s="1383">
        <f t="shared" ref="T827:X827" si="1644">$AE827*T$27</f>
        <v>0</v>
      </c>
      <c r="U827" s="1383">
        <f t="shared" si="1644"/>
        <v>0</v>
      </c>
      <c r="V827" s="1383">
        <f t="shared" si="1644"/>
        <v>0</v>
      </c>
      <c r="W827" s="1383">
        <f t="shared" si="1644"/>
        <v>0</v>
      </c>
      <c r="X827" s="1383">
        <f t="shared" si="1644"/>
        <v>0</v>
      </c>
      <c r="Y827" s="1383">
        <f t="shared" si="1568"/>
        <v>0</v>
      </c>
      <c r="Z827" s="1383">
        <f t="shared" si="1569"/>
        <v>0</v>
      </c>
      <c r="AA827" s="1383">
        <f t="shared" si="1570"/>
        <v>0</v>
      </c>
      <c r="AB827" s="1383">
        <f t="shared" si="1571"/>
        <v>0</v>
      </c>
      <c r="AC827" s="5">
        <f t="shared" si="1572"/>
        <v>69</v>
      </c>
      <c r="AD827" s="1383">
        <f t="shared" si="1573"/>
        <v>0</v>
      </c>
      <c r="AE827" s="1383">
        <f t="shared" si="1574"/>
        <v>0</v>
      </c>
      <c r="AF827" s="1305" t="e">
        <f t="shared" si="1575"/>
        <v>#DIV/0!</v>
      </c>
      <c r="AG827" s="1305" t="e">
        <f t="shared" si="1576"/>
        <v>#DIV/0!</v>
      </c>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row>
    <row r="828" spans="1:57" ht="14.25" customHeight="1">
      <c r="A828" s="1376">
        <v>44631</v>
      </c>
      <c r="B828" s="1301"/>
      <c r="C828" s="1302"/>
      <c r="D828" s="1376">
        <v>44266</v>
      </c>
      <c r="E828" s="1357"/>
      <c r="F828" s="5"/>
      <c r="G828" s="5"/>
      <c r="H828" s="1302"/>
      <c r="I828" s="1303"/>
      <c r="J828" s="1301"/>
      <c r="K828" s="1376"/>
      <c r="L828" s="1302"/>
      <c r="M828" s="1382">
        <f t="shared" si="1565"/>
        <v>44632</v>
      </c>
      <c r="N828" s="1354">
        <f t="shared" si="1562"/>
        <v>0</v>
      </c>
      <c r="O828" s="1383">
        <f t="shared" ref="O828:S828" si="1645">$AD828*O$27</f>
        <v>0</v>
      </c>
      <c r="P828" s="1383">
        <f t="shared" si="1645"/>
        <v>0</v>
      </c>
      <c r="Q828" s="1383">
        <f t="shared" si="1645"/>
        <v>0</v>
      </c>
      <c r="R828" s="1383">
        <f t="shared" si="1645"/>
        <v>0</v>
      </c>
      <c r="S828" s="1383">
        <f t="shared" si="1645"/>
        <v>0</v>
      </c>
      <c r="T828" s="1383">
        <f t="shared" ref="T828:X828" si="1646">$AE828*T$27</f>
        <v>0</v>
      </c>
      <c r="U828" s="1383">
        <f t="shared" si="1646"/>
        <v>0</v>
      </c>
      <c r="V828" s="1383">
        <f t="shared" si="1646"/>
        <v>0</v>
      </c>
      <c r="W828" s="1383">
        <f t="shared" si="1646"/>
        <v>0</v>
      </c>
      <c r="X828" s="1383">
        <f t="shared" si="1646"/>
        <v>0</v>
      </c>
      <c r="Y828" s="1383">
        <f t="shared" si="1568"/>
        <v>0</v>
      </c>
      <c r="Z828" s="1383">
        <f t="shared" si="1569"/>
        <v>0</v>
      </c>
      <c r="AA828" s="1383">
        <f t="shared" si="1570"/>
        <v>0</v>
      </c>
      <c r="AB828" s="1383">
        <f t="shared" si="1571"/>
        <v>0</v>
      </c>
      <c r="AC828" s="5">
        <f t="shared" si="1572"/>
        <v>70</v>
      </c>
      <c r="AD828" s="1383">
        <f t="shared" si="1573"/>
        <v>0</v>
      </c>
      <c r="AE828" s="1383">
        <f t="shared" si="1574"/>
        <v>0</v>
      </c>
      <c r="AF828" s="1305" t="e">
        <f t="shared" si="1575"/>
        <v>#DIV/0!</v>
      </c>
      <c r="AG828" s="1305" t="e">
        <f t="shared" si="1576"/>
        <v>#DIV/0!</v>
      </c>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row>
    <row r="829" spans="1:57" ht="14.25" customHeight="1">
      <c r="A829" s="1376">
        <v>44632</v>
      </c>
      <c r="B829" s="1301"/>
      <c r="C829" s="1302"/>
      <c r="D829" s="1376">
        <v>44267</v>
      </c>
      <c r="E829" s="1357"/>
      <c r="F829" s="5"/>
      <c r="G829" s="5"/>
      <c r="H829" s="1302"/>
      <c r="I829" s="1303"/>
      <c r="J829" s="1301"/>
      <c r="K829" s="1376"/>
      <c r="L829" s="1302"/>
      <c r="M829" s="1382">
        <f t="shared" si="1565"/>
        <v>44633</v>
      </c>
      <c r="N829" s="1354">
        <f t="shared" si="1562"/>
        <v>0</v>
      </c>
      <c r="O829" s="1383">
        <f t="shared" ref="O829:S829" si="1647">$AD829*O$27</f>
        <v>0</v>
      </c>
      <c r="P829" s="1383">
        <f t="shared" si="1647"/>
        <v>0</v>
      </c>
      <c r="Q829" s="1383">
        <f t="shared" si="1647"/>
        <v>0</v>
      </c>
      <c r="R829" s="1383">
        <f t="shared" si="1647"/>
        <v>0</v>
      </c>
      <c r="S829" s="1383">
        <f t="shared" si="1647"/>
        <v>0</v>
      </c>
      <c r="T829" s="1383">
        <f t="shared" ref="T829:X829" si="1648">$AE829*T$27</f>
        <v>0</v>
      </c>
      <c r="U829" s="1383">
        <f t="shared" si="1648"/>
        <v>0</v>
      </c>
      <c r="V829" s="1383">
        <f t="shared" si="1648"/>
        <v>0</v>
      </c>
      <c r="W829" s="1383">
        <f t="shared" si="1648"/>
        <v>0</v>
      </c>
      <c r="X829" s="1383">
        <f t="shared" si="1648"/>
        <v>0</v>
      </c>
      <c r="Y829" s="1383">
        <f t="shared" si="1568"/>
        <v>0</v>
      </c>
      <c r="Z829" s="1383">
        <f t="shared" si="1569"/>
        <v>0</v>
      </c>
      <c r="AA829" s="1383">
        <f t="shared" si="1570"/>
        <v>0</v>
      </c>
      <c r="AB829" s="1383">
        <f t="shared" si="1571"/>
        <v>0</v>
      </c>
      <c r="AC829" s="5">
        <f t="shared" si="1572"/>
        <v>71</v>
      </c>
      <c r="AD829" s="1383">
        <f t="shared" si="1573"/>
        <v>0</v>
      </c>
      <c r="AE829" s="1383">
        <f t="shared" si="1574"/>
        <v>0</v>
      </c>
      <c r="AF829" s="1305" t="e">
        <f t="shared" si="1575"/>
        <v>#DIV/0!</v>
      </c>
      <c r="AG829" s="1305" t="e">
        <f t="shared" si="1576"/>
        <v>#DIV/0!</v>
      </c>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row>
    <row r="830" spans="1:57" ht="14.25" customHeight="1">
      <c r="A830" s="1376">
        <v>44633</v>
      </c>
      <c r="B830" s="1301"/>
      <c r="C830" s="1302"/>
      <c r="D830" s="1376">
        <v>44268</v>
      </c>
      <c r="E830" s="1357"/>
      <c r="F830" s="5"/>
      <c r="G830" s="5"/>
      <c r="H830" s="1302"/>
      <c r="I830" s="1303"/>
      <c r="J830" s="1301"/>
      <c r="K830" s="1376"/>
      <c r="L830" s="1302"/>
      <c r="M830" s="1382">
        <f t="shared" si="1565"/>
        <v>44634</v>
      </c>
      <c r="N830" s="1354">
        <f t="shared" si="1562"/>
        <v>0</v>
      </c>
      <c r="O830" s="1383">
        <f t="shared" ref="O830:S830" si="1649">$AD830*O$27</f>
        <v>0</v>
      </c>
      <c r="P830" s="1383">
        <f t="shared" si="1649"/>
        <v>0</v>
      </c>
      <c r="Q830" s="1383">
        <f t="shared" si="1649"/>
        <v>0</v>
      </c>
      <c r="R830" s="1383">
        <f t="shared" si="1649"/>
        <v>0</v>
      </c>
      <c r="S830" s="1383">
        <f t="shared" si="1649"/>
        <v>0</v>
      </c>
      <c r="T830" s="1383">
        <f t="shared" ref="T830:X830" si="1650">$AE830*T$27</f>
        <v>0</v>
      </c>
      <c r="U830" s="1383">
        <f t="shared" si="1650"/>
        <v>0</v>
      </c>
      <c r="V830" s="1383">
        <f t="shared" si="1650"/>
        <v>0</v>
      </c>
      <c r="W830" s="1383">
        <f t="shared" si="1650"/>
        <v>0</v>
      </c>
      <c r="X830" s="1383">
        <f t="shared" si="1650"/>
        <v>0</v>
      </c>
      <c r="Y830" s="1383">
        <f t="shared" si="1568"/>
        <v>0</v>
      </c>
      <c r="Z830" s="1383">
        <f t="shared" si="1569"/>
        <v>0</v>
      </c>
      <c r="AA830" s="1383">
        <f t="shared" si="1570"/>
        <v>0</v>
      </c>
      <c r="AB830" s="1383">
        <f t="shared" si="1571"/>
        <v>0</v>
      </c>
      <c r="AC830" s="5">
        <f t="shared" si="1572"/>
        <v>72</v>
      </c>
      <c r="AD830" s="1383">
        <f t="shared" si="1573"/>
        <v>0</v>
      </c>
      <c r="AE830" s="1383">
        <f t="shared" si="1574"/>
        <v>0</v>
      </c>
      <c r="AF830" s="1305" t="e">
        <f t="shared" si="1575"/>
        <v>#DIV/0!</v>
      </c>
      <c r="AG830" s="1305" t="e">
        <f t="shared" si="1576"/>
        <v>#DIV/0!</v>
      </c>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row>
    <row r="831" spans="1:57" ht="14.25" customHeight="1">
      <c r="A831" s="1376">
        <v>44634</v>
      </c>
      <c r="B831" s="1301"/>
      <c r="C831" s="1302"/>
      <c r="D831" s="1376">
        <v>44269</v>
      </c>
      <c r="E831" s="1357"/>
      <c r="F831" s="5"/>
      <c r="G831" s="5"/>
      <c r="H831" s="1302"/>
      <c r="I831" s="1303"/>
      <c r="J831" s="1301"/>
      <c r="K831" s="1376"/>
      <c r="L831" s="1302"/>
      <c r="M831" s="1382">
        <f t="shared" si="1565"/>
        <v>44635</v>
      </c>
      <c r="N831" s="1354">
        <f t="shared" si="1562"/>
        <v>0</v>
      </c>
      <c r="O831" s="1383">
        <f t="shared" ref="O831:S831" si="1651">$AD831*O$27</f>
        <v>0</v>
      </c>
      <c r="P831" s="1383">
        <f t="shared" si="1651"/>
        <v>0</v>
      </c>
      <c r="Q831" s="1383">
        <f t="shared" si="1651"/>
        <v>0</v>
      </c>
      <c r="R831" s="1383">
        <f t="shared" si="1651"/>
        <v>0</v>
      </c>
      <c r="S831" s="1383">
        <f t="shared" si="1651"/>
        <v>0</v>
      </c>
      <c r="T831" s="1383">
        <f t="shared" ref="T831:X831" si="1652">$AE831*T$27</f>
        <v>0</v>
      </c>
      <c r="U831" s="1383">
        <f t="shared" si="1652"/>
        <v>0</v>
      </c>
      <c r="V831" s="1383">
        <f t="shared" si="1652"/>
        <v>0</v>
      </c>
      <c r="W831" s="1383">
        <f t="shared" si="1652"/>
        <v>0</v>
      </c>
      <c r="X831" s="1383">
        <f t="shared" si="1652"/>
        <v>0</v>
      </c>
      <c r="Y831" s="1383">
        <f t="shared" si="1568"/>
        <v>0</v>
      </c>
      <c r="Z831" s="1383">
        <f t="shared" si="1569"/>
        <v>0</v>
      </c>
      <c r="AA831" s="1383">
        <f t="shared" si="1570"/>
        <v>0</v>
      </c>
      <c r="AB831" s="1383">
        <f t="shared" si="1571"/>
        <v>0</v>
      </c>
      <c r="AC831" s="5">
        <f t="shared" si="1572"/>
        <v>73</v>
      </c>
      <c r="AD831" s="1383">
        <f t="shared" si="1573"/>
        <v>0</v>
      </c>
      <c r="AE831" s="1383">
        <f t="shared" si="1574"/>
        <v>0</v>
      </c>
      <c r="AF831" s="1305" t="e">
        <f t="shared" si="1575"/>
        <v>#DIV/0!</v>
      </c>
      <c r="AG831" s="1305" t="e">
        <f t="shared" si="1576"/>
        <v>#DIV/0!</v>
      </c>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row>
    <row r="832" spans="1:57" ht="14.25" customHeight="1">
      <c r="A832" s="1376">
        <v>44635</v>
      </c>
      <c r="B832" s="1301"/>
      <c r="C832" s="1302"/>
      <c r="D832" s="1376">
        <v>44270</v>
      </c>
      <c r="E832" s="1357"/>
      <c r="F832" s="5"/>
      <c r="G832" s="5"/>
      <c r="H832" s="1302"/>
      <c r="I832" s="1303"/>
      <c r="J832" s="1301"/>
      <c r="K832" s="1376"/>
      <c r="L832" s="1302"/>
      <c r="M832" s="1382">
        <f t="shared" si="1565"/>
        <v>44636</v>
      </c>
      <c r="N832" s="1354">
        <f t="shared" si="1562"/>
        <v>0</v>
      </c>
      <c r="O832" s="1383">
        <f t="shared" ref="O832:S832" si="1653">$AD832*O$27</f>
        <v>0</v>
      </c>
      <c r="P832" s="1383">
        <f t="shared" si="1653"/>
        <v>0</v>
      </c>
      <c r="Q832" s="1383">
        <f t="shared" si="1653"/>
        <v>0</v>
      </c>
      <c r="R832" s="1383">
        <f t="shared" si="1653"/>
        <v>0</v>
      </c>
      <c r="S832" s="1383">
        <f t="shared" si="1653"/>
        <v>0</v>
      </c>
      <c r="T832" s="1383">
        <f t="shared" ref="T832:X832" si="1654">$AE832*T$27</f>
        <v>0</v>
      </c>
      <c r="U832" s="1383">
        <f t="shared" si="1654"/>
        <v>0</v>
      </c>
      <c r="V832" s="1383">
        <f t="shared" si="1654"/>
        <v>0</v>
      </c>
      <c r="W832" s="1383">
        <f t="shared" si="1654"/>
        <v>0</v>
      </c>
      <c r="X832" s="1383">
        <f t="shared" si="1654"/>
        <v>0</v>
      </c>
      <c r="Y832" s="1383">
        <f t="shared" si="1568"/>
        <v>0</v>
      </c>
      <c r="Z832" s="1383">
        <f t="shared" si="1569"/>
        <v>0</v>
      </c>
      <c r="AA832" s="1383">
        <f t="shared" si="1570"/>
        <v>0</v>
      </c>
      <c r="AB832" s="1383">
        <f t="shared" si="1571"/>
        <v>0</v>
      </c>
      <c r="AC832" s="5">
        <f t="shared" si="1572"/>
        <v>74</v>
      </c>
      <c r="AD832" s="1383">
        <f t="shared" si="1573"/>
        <v>0</v>
      </c>
      <c r="AE832" s="1383">
        <f t="shared" si="1574"/>
        <v>0</v>
      </c>
      <c r="AF832" s="1305" t="e">
        <f t="shared" si="1575"/>
        <v>#DIV/0!</v>
      </c>
      <c r="AG832" s="1305" t="e">
        <f t="shared" si="1576"/>
        <v>#DIV/0!</v>
      </c>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row>
    <row r="833" spans="1:57" ht="14.25" customHeight="1">
      <c r="A833" s="1376">
        <v>44636</v>
      </c>
      <c r="B833" s="1301"/>
      <c r="C833" s="1302"/>
      <c r="D833" s="1376">
        <v>44271</v>
      </c>
      <c r="E833" s="1357"/>
      <c r="F833" s="5"/>
      <c r="G833" s="5"/>
      <c r="H833" s="1302"/>
      <c r="I833" s="1303"/>
      <c r="J833" s="1301"/>
      <c r="K833" s="1376"/>
      <c r="L833" s="1302"/>
      <c r="M833" s="1382">
        <f t="shared" si="1565"/>
        <v>44637</v>
      </c>
      <c r="N833" s="1354">
        <f t="shared" si="1562"/>
        <v>0</v>
      </c>
      <c r="O833" s="1383">
        <f t="shared" ref="O833:S833" si="1655">$AD833*O$27</f>
        <v>0</v>
      </c>
      <c r="P833" s="1383">
        <f t="shared" si="1655"/>
        <v>0</v>
      </c>
      <c r="Q833" s="1383">
        <f t="shared" si="1655"/>
        <v>0</v>
      </c>
      <c r="R833" s="1383">
        <f t="shared" si="1655"/>
        <v>0</v>
      </c>
      <c r="S833" s="1383">
        <f t="shared" si="1655"/>
        <v>0</v>
      </c>
      <c r="T833" s="1383">
        <f t="shared" ref="T833:X833" si="1656">$AE833*T$27</f>
        <v>0</v>
      </c>
      <c r="U833" s="1383">
        <f t="shared" si="1656"/>
        <v>0</v>
      </c>
      <c r="V833" s="1383">
        <f t="shared" si="1656"/>
        <v>0</v>
      </c>
      <c r="W833" s="1383">
        <f t="shared" si="1656"/>
        <v>0</v>
      </c>
      <c r="X833" s="1383">
        <f t="shared" si="1656"/>
        <v>0</v>
      </c>
      <c r="Y833" s="1383">
        <f t="shared" si="1568"/>
        <v>0</v>
      </c>
      <c r="Z833" s="1383">
        <f t="shared" si="1569"/>
        <v>0</v>
      </c>
      <c r="AA833" s="1383">
        <f t="shared" si="1570"/>
        <v>0</v>
      </c>
      <c r="AB833" s="1383">
        <f t="shared" si="1571"/>
        <v>0</v>
      </c>
      <c r="AC833" s="5">
        <f t="shared" si="1572"/>
        <v>75</v>
      </c>
      <c r="AD833" s="1383">
        <f t="shared" si="1573"/>
        <v>0</v>
      </c>
      <c r="AE833" s="1383">
        <f t="shared" si="1574"/>
        <v>0</v>
      </c>
      <c r="AF833" s="1305" t="e">
        <f t="shared" si="1575"/>
        <v>#DIV/0!</v>
      </c>
      <c r="AG833" s="1305" t="e">
        <f t="shared" si="1576"/>
        <v>#DIV/0!</v>
      </c>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row>
    <row r="834" spans="1:57" ht="14.25" customHeight="1">
      <c r="A834" s="1376">
        <v>44637</v>
      </c>
      <c r="B834" s="1301"/>
      <c r="C834" s="1302"/>
      <c r="D834" s="1376">
        <v>44272</v>
      </c>
      <c r="E834" s="1357"/>
      <c r="F834" s="5"/>
      <c r="G834" s="5"/>
      <c r="H834" s="1302"/>
      <c r="I834" s="1303"/>
      <c r="J834" s="1301"/>
      <c r="K834" s="1376"/>
      <c r="L834" s="1302"/>
      <c r="M834" s="1382">
        <f t="shared" si="1565"/>
        <v>44638</v>
      </c>
      <c r="N834" s="1354">
        <f t="shared" si="1562"/>
        <v>0</v>
      </c>
      <c r="O834" s="1383">
        <f t="shared" ref="O834:S834" si="1657">$AD834*O$27</f>
        <v>0</v>
      </c>
      <c r="P834" s="1383">
        <f t="shared" si="1657"/>
        <v>0</v>
      </c>
      <c r="Q834" s="1383">
        <f t="shared" si="1657"/>
        <v>0</v>
      </c>
      <c r="R834" s="1383">
        <f t="shared" si="1657"/>
        <v>0</v>
      </c>
      <c r="S834" s="1383">
        <f t="shared" si="1657"/>
        <v>0</v>
      </c>
      <c r="T834" s="1383">
        <f t="shared" ref="T834:X834" si="1658">$AE834*T$27</f>
        <v>0</v>
      </c>
      <c r="U834" s="1383">
        <f t="shared" si="1658"/>
        <v>0</v>
      </c>
      <c r="V834" s="1383">
        <f t="shared" si="1658"/>
        <v>0</v>
      </c>
      <c r="W834" s="1383">
        <f t="shared" si="1658"/>
        <v>0</v>
      </c>
      <c r="X834" s="1383">
        <f t="shared" si="1658"/>
        <v>0</v>
      </c>
      <c r="Y834" s="1383">
        <f t="shared" si="1568"/>
        <v>0</v>
      </c>
      <c r="Z834" s="1383">
        <f t="shared" si="1569"/>
        <v>0</v>
      </c>
      <c r="AA834" s="1383">
        <f t="shared" si="1570"/>
        <v>0</v>
      </c>
      <c r="AB834" s="1383">
        <f t="shared" si="1571"/>
        <v>0</v>
      </c>
      <c r="AC834" s="5">
        <f t="shared" si="1572"/>
        <v>76</v>
      </c>
      <c r="AD834" s="1383">
        <f t="shared" si="1573"/>
        <v>0</v>
      </c>
      <c r="AE834" s="1383">
        <f t="shared" si="1574"/>
        <v>0</v>
      </c>
      <c r="AF834" s="1305" t="e">
        <f t="shared" si="1575"/>
        <v>#DIV/0!</v>
      </c>
      <c r="AG834" s="1305" t="e">
        <f t="shared" si="1576"/>
        <v>#DIV/0!</v>
      </c>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row>
    <row r="835" spans="1:57" ht="14.25" customHeight="1">
      <c r="A835" s="1376">
        <v>44638</v>
      </c>
      <c r="B835" s="1301"/>
      <c r="C835" s="1302"/>
      <c r="D835" s="1376">
        <v>44273</v>
      </c>
      <c r="E835" s="1357"/>
      <c r="F835" s="5"/>
      <c r="G835" s="5"/>
      <c r="H835" s="1302"/>
      <c r="I835" s="1303"/>
      <c r="J835" s="1301"/>
      <c r="K835" s="1376"/>
      <c r="L835" s="1302"/>
      <c r="M835" s="1382">
        <f t="shared" si="1565"/>
        <v>44639</v>
      </c>
      <c r="N835" s="1354">
        <f t="shared" si="1562"/>
        <v>0</v>
      </c>
      <c r="O835" s="1383">
        <f t="shared" ref="O835:S835" si="1659">$AD835*O$27</f>
        <v>0</v>
      </c>
      <c r="P835" s="1383">
        <f t="shared" si="1659"/>
        <v>0</v>
      </c>
      <c r="Q835" s="1383">
        <f t="shared" si="1659"/>
        <v>0</v>
      </c>
      <c r="R835" s="1383">
        <f t="shared" si="1659"/>
        <v>0</v>
      </c>
      <c r="S835" s="1383">
        <f t="shared" si="1659"/>
        <v>0</v>
      </c>
      <c r="T835" s="1383">
        <f t="shared" ref="T835:X835" si="1660">$AE835*T$27</f>
        <v>0</v>
      </c>
      <c r="U835" s="1383">
        <f t="shared" si="1660"/>
        <v>0</v>
      </c>
      <c r="V835" s="1383">
        <f t="shared" si="1660"/>
        <v>0</v>
      </c>
      <c r="W835" s="1383">
        <f t="shared" si="1660"/>
        <v>0</v>
      </c>
      <c r="X835" s="1383">
        <f t="shared" si="1660"/>
        <v>0</v>
      </c>
      <c r="Y835" s="1383">
        <f t="shared" si="1568"/>
        <v>0</v>
      </c>
      <c r="Z835" s="1383">
        <f t="shared" si="1569"/>
        <v>0</v>
      </c>
      <c r="AA835" s="1383">
        <f t="shared" si="1570"/>
        <v>0</v>
      </c>
      <c r="AB835" s="1383">
        <f t="shared" si="1571"/>
        <v>0</v>
      </c>
      <c r="AC835" s="5">
        <f t="shared" si="1572"/>
        <v>77</v>
      </c>
      <c r="AD835" s="1383">
        <f t="shared" si="1573"/>
        <v>0</v>
      </c>
      <c r="AE835" s="1383">
        <f t="shared" si="1574"/>
        <v>0</v>
      </c>
      <c r="AF835" s="1305" t="e">
        <f t="shared" si="1575"/>
        <v>#DIV/0!</v>
      </c>
      <c r="AG835" s="1305" t="e">
        <f t="shared" si="1576"/>
        <v>#DIV/0!</v>
      </c>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row>
    <row r="836" spans="1:57" ht="14.25" customHeight="1">
      <c r="A836" s="1376">
        <v>44639</v>
      </c>
      <c r="B836" s="1301"/>
      <c r="C836" s="1302"/>
      <c r="D836" s="1376">
        <v>44274</v>
      </c>
      <c r="E836" s="1357"/>
      <c r="F836" s="5"/>
      <c r="G836" s="5"/>
      <c r="H836" s="1302"/>
      <c r="I836" s="1303"/>
      <c r="J836" s="1301"/>
      <c r="K836" s="1376"/>
      <c r="L836" s="1302"/>
      <c r="M836" s="1382">
        <f t="shared" si="1565"/>
        <v>44640</v>
      </c>
      <c r="N836" s="1354">
        <f t="shared" si="1562"/>
        <v>0</v>
      </c>
      <c r="O836" s="1383">
        <f t="shared" ref="O836:S836" si="1661">$AD836*O$27</f>
        <v>0</v>
      </c>
      <c r="P836" s="1383">
        <f t="shared" si="1661"/>
        <v>0</v>
      </c>
      <c r="Q836" s="1383">
        <f t="shared" si="1661"/>
        <v>0</v>
      </c>
      <c r="R836" s="1383">
        <f t="shared" si="1661"/>
        <v>0</v>
      </c>
      <c r="S836" s="1383">
        <f t="shared" si="1661"/>
        <v>0</v>
      </c>
      <c r="T836" s="1383">
        <f t="shared" ref="T836:X836" si="1662">$AE836*T$27</f>
        <v>0</v>
      </c>
      <c r="U836" s="1383">
        <f t="shared" si="1662"/>
        <v>0</v>
      </c>
      <c r="V836" s="1383">
        <f t="shared" si="1662"/>
        <v>0</v>
      </c>
      <c r="W836" s="1383">
        <f t="shared" si="1662"/>
        <v>0</v>
      </c>
      <c r="X836" s="1383">
        <f t="shared" si="1662"/>
        <v>0</v>
      </c>
      <c r="Y836" s="1383">
        <f t="shared" si="1568"/>
        <v>0</v>
      </c>
      <c r="Z836" s="1383">
        <f t="shared" si="1569"/>
        <v>0</v>
      </c>
      <c r="AA836" s="1383">
        <f t="shared" si="1570"/>
        <v>0</v>
      </c>
      <c r="AB836" s="1383">
        <f t="shared" si="1571"/>
        <v>0</v>
      </c>
      <c r="AC836" s="5">
        <f t="shared" si="1572"/>
        <v>78</v>
      </c>
      <c r="AD836" s="1383">
        <f t="shared" si="1573"/>
        <v>0</v>
      </c>
      <c r="AE836" s="1383">
        <f t="shared" si="1574"/>
        <v>0</v>
      </c>
      <c r="AF836" s="1305" t="e">
        <f t="shared" si="1575"/>
        <v>#DIV/0!</v>
      </c>
      <c r="AG836" s="1305" t="e">
        <f t="shared" si="1576"/>
        <v>#DIV/0!</v>
      </c>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row>
    <row r="837" spans="1:57" ht="14.25" customHeight="1">
      <c r="A837" s="1376">
        <v>44640</v>
      </c>
      <c r="B837" s="1301"/>
      <c r="C837" s="1302"/>
      <c r="D837" s="1376">
        <v>44275</v>
      </c>
      <c r="E837" s="1357"/>
      <c r="F837" s="5"/>
      <c r="G837" s="5"/>
      <c r="H837" s="1302"/>
      <c r="I837" s="1303"/>
      <c r="J837" s="1301"/>
      <c r="K837" s="1376"/>
      <c r="L837" s="1302"/>
      <c r="M837" s="1382">
        <f t="shared" si="1565"/>
        <v>44641</v>
      </c>
      <c r="N837" s="1354">
        <f t="shared" si="1562"/>
        <v>0</v>
      </c>
      <c r="O837" s="1383">
        <f t="shared" ref="O837:S837" si="1663">$AD837*O$27</f>
        <v>0</v>
      </c>
      <c r="P837" s="1383">
        <f t="shared" si="1663"/>
        <v>0</v>
      </c>
      <c r="Q837" s="1383">
        <f t="shared" si="1663"/>
        <v>0</v>
      </c>
      <c r="R837" s="1383">
        <f t="shared" si="1663"/>
        <v>0</v>
      </c>
      <c r="S837" s="1383">
        <f t="shared" si="1663"/>
        <v>0</v>
      </c>
      <c r="T837" s="1383">
        <f t="shared" ref="T837:X837" si="1664">$AE837*T$27</f>
        <v>0</v>
      </c>
      <c r="U837" s="1383">
        <f t="shared" si="1664"/>
        <v>0</v>
      </c>
      <c r="V837" s="1383">
        <f t="shared" si="1664"/>
        <v>0</v>
      </c>
      <c r="W837" s="1383">
        <f t="shared" si="1664"/>
        <v>0</v>
      </c>
      <c r="X837" s="1383">
        <f t="shared" si="1664"/>
        <v>0</v>
      </c>
      <c r="Y837" s="1383">
        <f t="shared" si="1568"/>
        <v>0</v>
      </c>
      <c r="Z837" s="1383">
        <f t="shared" si="1569"/>
        <v>0</v>
      </c>
      <c r="AA837" s="1383">
        <f t="shared" si="1570"/>
        <v>0</v>
      </c>
      <c r="AB837" s="1383">
        <f t="shared" si="1571"/>
        <v>0</v>
      </c>
      <c r="AC837" s="5">
        <f t="shared" si="1572"/>
        <v>79</v>
      </c>
      <c r="AD837" s="1383">
        <f t="shared" si="1573"/>
        <v>0</v>
      </c>
      <c r="AE837" s="1383">
        <f t="shared" si="1574"/>
        <v>0</v>
      </c>
      <c r="AF837" s="1305" t="e">
        <f t="shared" si="1575"/>
        <v>#DIV/0!</v>
      </c>
      <c r="AG837" s="1305" t="e">
        <f t="shared" si="1576"/>
        <v>#DIV/0!</v>
      </c>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row>
    <row r="838" spans="1:57" ht="14.25" customHeight="1">
      <c r="A838" s="1376">
        <v>44641</v>
      </c>
      <c r="B838" s="1301"/>
      <c r="C838" s="1302"/>
      <c r="D838" s="1376">
        <v>44276</v>
      </c>
      <c r="E838" s="1357"/>
      <c r="F838" s="5"/>
      <c r="G838" s="5"/>
      <c r="H838" s="1302"/>
      <c r="I838" s="1303"/>
      <c r="J838" s="1301"/>
      <c r="K838" s="1376"/>
      <c r="L838" s="1302"/>
      <c r="M838" s="1382">
        <f t="shared" si="1565"/>
        <v>44642</v>
      </c>
      <c r="N838" s="1354">
        <f t="shared" si="1562"/>
        <v>0</v>
      </c>
      <c r="O838" s="1383">
        <f t="shared" ref="O838:S838" si="1665">$AD838*O$27</f>
        <v>0</v>
      </c>
      <c r="P838" s="1383">
        <f t="shared" si="1665"/>
        <v>0</v>
      </c>
      <c r="Q838" s="1383">
        <f t="shared" si="1665"/>
        <v>0</v>
      </c>
      <c r="R838" s="1383">
        <f t="shared" si="1665"/>
        <v>0</v>
      </c>
      <c r="S838" s="1383">
        <f t="shared" si="1665"/>
        <v>0</v>
      </c>
      <c r="T838" s="1383">
        <f t="shared" ref="T838:X838" si="1666">$AE838*T$27</f>
        <v>0</v>
      </c>
      <c r="U838" s="1383">
        <f t="shared" si="1666"/>
        <v>0</v>
      </c>
      <c r="V838" s="1383">
        <f t="shared" si="1666"/>
        <v>0</v>
      </c>
      <c r="W838" s="1383">
        <f t="shared" si="1666"/>
        <v>0</v>
      </c>
      <c r="X838" s="1383">
        <f t="shared" si="1666"/>
        <v>0</v>
      </c>
      <c r="Y838" s="1383">
        <f t="shared" si="1568"/>
        <v>0</v>
      </c>
      <c r="Z838" s="1383">
        <f t="shared" si="1569"/>
        <v>0</v>
      </c>
      <c r="AA838" s="1383">
        <f t="shared" si="1570"/>
        <v>0</v>
      </c>
      <c r="AB838" s="1383">
        <f t="shared" si="1571"/>
        <v>0</v>
      </c>
      <c r="AC838" s="5">
        <f t="shared" si="1572"/>
        <v>80</v>
      </c>
      <c r="AD838" s="1383">
        <f t="shared" si="1573"/>
        <v>0</v>
      </c>
      <c r="AE838" s="1383">
        <f t="shared" si="1574"/>
        <v>0</v>
      </c>
      <c r="AF838" s="1305" t="e">
        <f t="shared" si="1575"/>
        <v>#DIV/0!</v>
      </c>
      <c r="AG838" s="1305" t="e">
        <f t="shared" si="1576"/>
        <v>#DIV/0!</v>
      </c>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row>
    <row r="839" spans="1:57" ht="14.25" customHeight="1">
      <c r="A839" s="1376">
        <v>44642</v>
      </c>
      <c r="B839" s="1301"/>
      <c r="C839" s="1302"/>
      <c r="D839" s="1376">
        <v>44277</v>
      </c>
      <c r="E839" s="1357"/>
      <c r="F839" s="5"/>
      <c r="G839" s="5"/>
      <c r="H839" s="1302"/>
      <c r="I839" s="1303"/>
      <c r="J839" s="1301"/>
      <c r="K839" s="1376"/>
      <c r="L839" s="1302"/>
      <c r="M839" s="1382">
        <f t="shared" si="1565"/>
        <v>44643</v>
      </c>
      <c r="N839" s="1354">
        <f t="shared" si="1562"/>
        <v>0</v>
      </c>
      <c r="O839" s="1383">
        <f t="shared" ref="O839:S839" si="1667">$AD839*O$27</f>
        <v>0</v>
      </c>
      <c r="P839" s="1383">
        <f t="shared" si="1667"/>
        <v>0</v>
      </c>
      <c r="Q839" s="1383">
        <f t="shared" si="1667"/>
        <v>0</v>
      </c>
      <c r="R839" s="1383">
        <f t="shared" si="1667"/>
        <v>0</v>
      </c>
      <c r="S839" s="1383">
        <f t="shared" si="1667"/>
        <v>0</v>
      </c>
      <c r="T839" s="1383">
        <f t="shared" ref="T839:X839" si="1668">$AE839*T$27</f>
        <v>0</v>
      </c>
      <c r="U839" s="1383">
        <f t="shared" si="1668"/>
        <v>0</v>
      </c>
      <c r="V839" s="1383">
        <f t="shared" si="1668"/>
        <v>0</v>
      </c>
      <c r="W839" s="1383">
        <f t="shared" si="1668"/>
        <v>0</v>
      </c>
      <c r="X839" s="1383">
        <f t="shared" si="1668"/>
        <v>0</v>
      </c>
      <c r="Y839" s="1383">
        <f t="shared" si="1568"/>
        <v>0</v>
      </c>
      <c r="Z839" s="1383">
        <f t="shared" si="1569"/>
        <v>0</v>
      </c>
      <c r="AA839" s="1383">
        <f t="shared" si="1570"/>
        <v>0</v>
      </c>
      <c r="AB839" s="1383">
        <f t="shared" si="1571"/>
        <v>0</v>
      </c>
      <c r="AC839" s="5">
        <f t="shared" si="1572"/>
        <v>81</v>
      </c>
      <c r="AD839" s="1383">
        <f t="shared" si="1573"/>
        <v>0</v>
      </c>
      <c r="AE839" s="1383">
        <f t="shared" si="1574"/>
        <v>0</v>
      </c>
      <c r="AF839" s="1305" t="e">
        <f t="shared" si="1575"/>
        <v>#DIV/0!</v>
      </c>
      <c r="AG839" s="1305" t="e">
        <f t="shared" si="1576"/>
        <v>#DIV/0!</v>
      </c>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row>
    <row r="840" spans="1:57" ht="14.25" customHeight="1">
      <c r="A840" s="1376">
        <v>44643</v>
      </c>
      <c r="B840" s="1301"/>
      <c r="C840" s="1302"/>
      <c r="D840" s="1376">
        <v>44278</v>
      </c>
      <c r="E840" s="1357"/>
      <c r="F840" s="5"/>
      <c r="G840" s="5"/>
      <c r="H840" s="1302"/>
      <c r="I840" s="1303"/>
      <c r="J840" s="1301"/>
      <c r="K840" s="1376"/>
      <c r="L840" s="1302"/>
      <c r="M840" s="1382">
        <f t="shared" si="1565"/>
        <v>44644</v>
      </c>
      <c r="N840" s="1354">
        <f t="shared" si="1562"/>
        <v>0</v>
      </c>
      <c r="O840" s="1383">
        <f t="shared" ref="O840:S840" si="1669">$AD840*O$27</f>
        <v>0</v>
      </c>
      <c r="P840" s="1383">
        <f t="shared" si="1669"/>
        <v>0</v>
      </c>
      <c r="Q840" s="1383">
        <f t="shared" si="1669"/>
        <v>0</v>
      </c>
      <c r="R840" s="1383">
        <f t="shared" si="1669"/>
        <v>0</v>
      </c>
      <c r="S840" s="1383">
        <f t="shared" si="1669"/>
        <v>0</v>
      </c>
      <c r="T840" s="1383">
        <f t="shared" ref="T840:X840" si="1670">$AE840*T$27</f>
        <v>0</v>
      </c>
      <c r="U840" s="1383">
        <f t="shared" si="1670"/>
        <v>0</v>
      </c>
      <c r="V840" s="1383">
        <f t="shared" si="1670"/>
        <v>0</v>
      </c>
      <c r="W840" s="1383">
        <f t="shared" si="1670"/>
        <v>0</v>
      </c>
      <c r="X840" s="1383">
        <f t="shared" si="1670"/>
        <v>0</v>
      </c>
      <c r="Y840" s="1383">
        <f t="shared" si="1568"/>
        <v>0</v>
      </c>
      <c r="Z840" s="1383">
        <f t="shared" si="1569"/>
        <v>0</v>
      </c>
      <c r="AA840" s="1383">
        <f t="shared" si="1570"/>
        <v>0</v>
      </c>
      <c r="AB840" s="1383">
        <f t="shared" si="1571"/>
        <v>0</v>
      </c>
      <c r="AC840" s="5">
        <f t="shared" si="1572"/>
        <v>82</v>
      </c>
      <c r="AD840" s="1383">
        <f t="shared" si="1573"/>
        <v>0</v>
      </c>
      <c r="AE840" s="1383">
        <f t="shared" si="1574"/>
        <v>0</v>
      </c>
      <c r="AF840" s="1305" t="e">
        <f t="shared" si="1575"/>
        <v>#DIV/0!</v>
      </c>
      <c r="AG840" s="1305" t="e">
        <f t="shared" si="1576"/>
        <v>#DIV/0!</v>
      </c>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row>
    <row r="841" spans="1:57" ht="14.25" customHeight="1">
      <c r="A841" s="1376">
        <v>44644</v>
      </c>
      <c r="B841" s="1301"/>
      <c r="C841" s="1302"/>
      <c r="D841" s="1376">
        <v>44279</v>
      </c>
      <c r="E841" s="1357"/>
      <c r="F841" s="5"/>
      <c r="G841" s="5"/>
      <c r="H841" s="1302"/>
      <c r="I841" s="1303"/>
      <c r="J841" s="1301"/>
      <c r="K841" s="1376"/>
      <c r="L841" s="1302"/>
      <c r="M841" s="1382">
        <f t="shared" si="1565"/>
        <v>44645</v>
      </c>
      <c r="N841" s="1354">
        <f t="shared" si="1562"/>
        <v>0</v>
      </c>
      <c r="O841" s="1383">
        <f t="shared" ref="O841:S841" si="1671">$AD841*O$27</f>
        <v>0</v>
      </c>
      <c r="P841" s="1383">
        <f t="shared" si="1671"/>
        <v>0</v>
      </c>
      <c r="Q841" s="1383">
        <f t="shared" si="1671"/>
        <v>0</v>
      </c>
      <c r="R841" s="1383">
        <f t="shared" si="1671"/>
        <v>0</v>
      </c>
      <c r="S841" s="1383">
        <f t="shared" si="1671"/>
        <v>0</v>
      </c>
      <c r="T841" s="1383">
        <f t="shared" ref="T841:X841" si="1672">$AE841*T$27</f>
        <v>0</v>
      </c>
      <c r="U841" s="1383">
        <f t="shared" si="1672"/>
        <v>0</v>
      </c>
      <c r="V841" s="1383">
        <f t="shared" si="1672"/>
        <v>0</v>
      </c>
      <c r="W841" s="1383">
        <f t="shared" si="1672"/>
        <v>0</v>
      </c>
      <c r="X841" s="1383">
        <f t="shared" si="1672"/>
        <v>0</v>
      </c>
      <c r="Y841" s="1383">
        <f t="shared" si="1568"/>
        <v>0</v>
      </c>
      <c r="Z841" s="1383">
        <f t="shared" si="1569"/>
        <v>0</v>
      </c>
      <c r="AA841" s="1383">
        <f t="shared" si="1570"/>
        <v>0</v>
      </c>
      <c r="AB841" s="1383">
        <f t="shared" si="1571"/>
        <v>0</v>
      </c>
      <c r="AC841" s="5">
        <f t="shared" si="1572"/>
        <v>83</v>
      </c>
      <c r="AD841" s="1383">
        <f t="shared" si="1573"/>
        <v>0</v>
      </c>
      <c r="AE841" s="1383">
        <f t="shared" si="1574"/>
        <v>0</v>
      </c>
      <c r="AF841" s="1305" t="e">
        <f t="shared" si="1575"/>
        <v>#DIV/0!</v>
      </c>
      <c r="AG841" s="1305" t="e">
        <f t="shared" si="1576"/>
        <v>#DIV/0!</v>
      </c>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row>
    <row r="842" spans="1:57" ht="14.25" customHeight="1">
      <c r="A842" s="1376">
        <v>44645</v>
      </c>
      <c r="B842" s="1301"/>
      <c r="C842" s="1302"/>
      <c r="D842" s="1376">
        <v>44280</v>
      </c>
      <c r="E842" s="1357"/>
      <c r="F842" s="5"/>
      <c r="G842" s="5"/>
      <c r="H842" s="1302"/>
      <c r="I842" s="1303"/>
      <c r="J842" s="1301"/>
      <c r="K842" s="1376"/>
      <c r="L842" s="1302"/>
      <c r="M842" s="1382">
        <f t="shared" si="1565"/>
        <v>44646</v>
      </c>
      <c r="N842" s="1354">
        <f t="shared" si="1562"/>
        <v>0</v>
      </c>
      <c r="O842" s="1383">
        <f t="shared" ref="O842:S842" si="1673">$AD842*O$27</f>
        <v>0</v>
      </c>
      <c r="P842" s="1383">
        <f t="shared" si="1673"/>
        <v>0</v>
      </c>
      <c r="Q842" s="1383">
        <f t="shared" si="1673"/>
        <v>0</v>
      </c>
      <c r="R842" s="1383">
        <f t="shared" si="1673"/>
        <v>0</v>
      </c>
      <c r="S842" s="1383">
        <f t="shared" si="1673"/>
        <v>0</v>
      </c>
      <c r="T842" s="1383">
        <f t="shared" ref="T842:X842" si="1674">$AE842*T$27</f>
        <v>0</v>
      </c>
      <c r="U842" s="1383">
        <f t="shared" si="1674"/>
        <v>0</v>
      </c>
      <c r="V842" s="1383">
        <f t="shared" si="1674"/>
        <v>0</v>
      </c>
      <c r="W842" s="1383">
        <f t="shared" si="1674"/>
        <v>0</v>
      </c>
      <c r="X842" s="1383">
        <f t="shared" si="1674"/>
        <v>0</v>
      </c>
      <c r="Y842" s="1383">
        <f t="shared" si="1568"/>
        <v>0</v>
      </c>
      <c r="Z842" s="1383">
        <f t="shared" si="1569"/>
        <v>0</v>
      </c>
      <c r="AA842" s="1383">
        <f t="shared" si="1570"/>
        <v>0</v>
      </c>
      <c r="AB842" s="1383">
        <f t="shared" si="1571"/>
        <v>0</v>
      </c>
      <c r="AC842" s="5">
        <f t="shared" si="1572"/>
        <v>84</v>
      </c>
      <c r="AD842" s="1383">
        <f t="shared" si="1573"/>
        <v>0</v>
      </c>
      <c r="AE842" s="1383">
        <f t="shared" si="1574"/>
        <v>0</v>
      </c>
      <c r="AF842" s="1305" t="e">
        <f t="shared" si="1575"/>
        <v>#DIV/0!</v>
      </c>
      <c r="AG842" s="1305" t="e">
        <f t="shared" si="1576"/>
        <v>#DIV/0!</v>
      </c>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row>
    <row r="843" spans="1:57" ht="14.25" customHeight="1">
      <c r="A843" s="1376">
        <v>44646</v>
      </c>
      <c r="B843" s="1301"/>
      <c r="C843" s="1302"/>
      <c r="D843" s="1376">
        <v>44281</v>
      </c>
      <c r="E843" s="1357"/>
      <c r="F843" s="5"/>
      <c r="G843" s="5"/>
      <c r="H843" s="1302"/>
      <c r="I843" s="1303"/>
      <c r="J843" s="1301"/>
      <c r="K843" s="1376"/>
      <c r="L843" s="1302"/>
      <c r="M843" s="1382">
        <f t="shared" si="1565"/>
        <v>44647</v>
      </c>
      <c r="N843" s="1354">
        <f t="shared" si="1562"/>
        <v>0</v>
      </c>
      <c r="O843" s="1383">
        <f t="shared" ref="O843:S843" si="1675">$AD843*O$27</f>
        <v>0</v>
      </c>
      <c r="P843" s="1383">
        <f t="shared" si="1675"/>
        <v>0</v>
      </c>
      <c r="Q843" s="1383">
        <f t="shared" si="1675"/>
        <v>0</v>
      </c>
      <c r="R843" s="1383">
        <f t="shared" si="1675"/>
        <v>0</v>
      </c>
      <c r="S843" s="1383">
        <f t="shared" si="1675"/>
        <v>0</v>
      </c>
      <c r="T843" s="1383">
        <f t="shared" ref="T843:X843" si="1676">$AE843*T$27</f>
        <v>0</v>
      </c>
      <c r="U843" s="1383">
        <f t="shared" si="1676"/>
        <v>0</v>
      </c>
      <c r="V843" s="1383">
        <f t="shared" si="1676"/>
        <v>0</v>
      </c>
      <c r="W843" s="1383">
        <f t="shared" si="1676"/>
        <v>0</v>
      </c>
      <c r="X843" s="1383">
        <f t="shared" si="1676"/>
        <v>0</v>
      </c>
      <c r="Y843" s="1383">
        <f t="shared" si="1568"/>
        <v>0</v>
      </c>
      <c r="Z843" s="1383">
        <f t="shared" si="1569"/>
        <v>0</v>
      </c>
      <c r="AA843" s="1383">
        <f t="shared" si="1570"/>
        <v>0</v>
      </c>
      <c r="AB843" s="1383">
        <f t="shared" si="1571"/>
        <v>0</v>
      </c>
      <c r="AC843" s="5">
        <f t="shared" si="1572"/>
        <v>85</v>
      </c>
      <c r="AD843" s="1383">
        <f t="shared" si="1573"/>
        <v>0</v>
      </c>
      <c r="AE843" s="1383">
        <f t="shared" si="1574"/>
        <v>0</v>
      </c>
      <c r="AF843" s="1305" t="e">
        <f t="shared" si="1575"/>
        <v>#DIV/0!</v>
      </c>
      <c r="AG843" s="1305" t="e">
        <f t="shared" si="1576"/>
        <v>#DIV/0!</v>
      </c>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row>
    <row r="844" spans="1:57" ht="14.25" customHeight="1">
      <c r="A844" s="1376">
        <v>44647</v>
      </c>
      <c r="B844" s="1301"/>
      <c r="C844" s="1302"/>
      <c r="D844" s="1376">
        <v>44282</v>
      </c>
      <c r="E844" s="1357"/>
      <c r="F844" s="5"/>
      <c r="G844" s="5"/>
      <c r="H844" s="1302"/>
      <c r="I844" s="1303"/>
      <c r="J844" s="1301"/>
      <c r="K844" s="1376"/>
      <c r="L844" s="1302"/>
      <c r="M844" s="1382">
        <f t="shared" si="1565"/>
        <v>44648</v>
      </c>
      <c r="N844" s="1354">
        <f t="shared" si="1562"/>
        <v>0</v>
      </c>
      <c r="O844" s="1383">
        <f t="shared" ref="O844:S844" si="1677">$AD844*O$27</f>
        <v>0</v>
      </c>
      <c r="P844" s="1383">
        <f t="shared" si="1677"/>
        <v>0</v>
      </c>
      <c r="Q844" s="1383">
        <f t="shared" si="1677"/>
        <v>0</v>
      </c>
      <c r="R844" s="1383">
        <f t="shared" si="1677"/>
        <v>0</v>
      </c>
      <c r="S844" s="1383">
        <f t="shared" si="1677"/>
        <v>0</v>
      </c>
      <c r="T844" s="1383">
        <f t="shared" ref="T844:X844" si="1678">$AE844*T$27</f>
        <v>0</v>
      </c>
      <c r="U844" s="1383">
        <f t="shared" si="1678"/>
        <v>0</v>
      </c>
      <c r="V844" s="1383">
        <f t="shared" si="1678"/>
        <v>0</v>
      </c>
      <c r="W844" s="1383">
        <f t="shared" si="1678"/>
        <v>0</v>
      </c>
      <c r="X844" s="1383">
        <f t="shared" si="1678"/>
        <v>0</v>
      </c>
      <c r="Y844" s="1383">
        <f t="shared" si="1568"/>
        <v>0</v>
      </c>
      <c r="Z844" s="1383">
        <f t="shared" si="1569"/>
        <v>0</v>
      </c>
      <c r="AA844" s="1383">
        <f t="shared" si="1570"/>
        <v>0</v>
      </c>
      <c r="AB844" s="1383">
        <f t="shared" si="1571"/>
        <v>0</v>
      </c>
      <c r="AC844" s="5">
        <f t="shared" si="1572"/>
        <v>86</v>
      </c>
      <c r="AD844" s="1383">
        <f t="shared" si="1573"/>
        <v>0</v>
      </c>
      <c r="AE844" s="1383">
        <f t="shared" si="1574"/>
        <v>0</v>
      </c>
      <c r="AF844" s="1305" t="e">
        <f t="shared" si="1575"/>
        <v>#DIV/0!</v>
      </c>
      <c r="AG844" s="1305" t="e">
        <f t="shared" si="1576"/>
        <v>#DIV/0!</v>
      </c>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row>
    <row r="845" spans="1:57" ht="14.25" customHeight="1">
      <c r="A845" s="1376">
        <v>44648</v>
      </c>
      <c r="B845" s="1301"/>
      <c r="C845" s="1302"/>
      <c r="D845" s="1376">
        <v>44283</v>
      </c>
      <c r="E845" s="1357"/>
      <c r="F845" s="5"/>
      <c r="G845" s="5"/>
      <c r="H845" s="1302"/>
      <c r="I845" s="1303"/>
      <c r="J845" s="1301"/>
      <c r="K845" s="1376"/>
      <c r="L845" s="1302"/>
      <c r="M845" s="1382">
        <f t="shared" si="1565"/>
        <v>44649</v>
      </c>
      <c r="N845" s="1354">
        <f t="shared" si="1562"/>
        <v>0</v>
      </c>
      <c r="O845" s="1383">
        <f t="shared" ref="O845:S845" si="1679">$AD845*O$27</f>
        <v>0</v>
      </c>
      <c r="P845" s="1383">
        <f t="shared" si="1679"/>
        <v>0</v>
      </c>
      <c r="Q845" s="1383">
        <f t="shared" si="1679"/>
        <v>0</v>
      </c>
      <c r="R845" s="1383">
        <f t="shared" si="1679"/>
        <v>0</v>
      </c>
      <c r="S845" s="1383">
        <f t="shared" si="1679"/>
        <v>0</v>
      </c>
      <c r="T845" s="1383">
        <f t="shared" ref="T845:X845" si="1680">$AE845*T$27</f>
        <v>0</v>
      </c>
      <c r="U845" s="1383">
        <f t="shared" si="1680"/>
        <v>0</v>
      </c>
      <c r="V845" s="1383">
        <f t="shared" si="1680"/>
        <v>0</v>
      </c>
      <c r="W845" s="1383">
        <f t="shared" si="1680"/>
        <v>0</v>
      </c>
      <c r="X845" s="1383">
        <f t="shared" si="1680"/>
        <v>0</v>
      </c>
      <c r="Y845" s="1383">
        <f t="shared" si="1568"/>
        <v>0</v>
      </c>
      <c r="Z845" s="1383">
        <f t="shared" si="1569"/>
        <v>0</v>
      </c>
      <c r="AA845" s="1383">
        <f t="shared" si="1570"/>
        <v>0</v>
      </c>
      <c r="AB845" s="1383">
        <f t="shared" si="1571"/>
        <v>0</v>
      </c>
      <c r="AC845" s="5">
        <f t="shared" si="1572"/>
        <v>87</v>
      </c>
      <c r="AD845" s="1383">
        <f t="shared" si="1573"/>
        <v>0</v>
      </c>
      <c r="AE845" s="1383">
        <f t="shared" si="1574"/>
        <v>0</v>
      </c>
      <c r="AF845" s="1305" t="e">
        <f t="shared" si="1575"/>
        <v>#DIV/0!</v>
      </c>
      <c r="AG845" s="1305" t="e">
        <f t="shared" si="1576"/>
        <v>#DIV/0!</v>
      </c>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row>
    <row r="846" spans="1:57" ht="14.25" customHeight="1">
      <c r="A846" s="1376">
        <v>44649</v>
      </c>
      <c r="B846" s="1301"/>
      <c r="C846" s="1302"/>
      <c r="D846" s="1376">
        <v>44284</v>
      </c>
      <c r="E846" s="1357"/>
      <c r="F846" s="5"/>
      <c r="G846" s="5"/>
      <c r="H846" s="1302"/>
      <c r="I846" s="1303"/>
      <c r="J846" s="1301"/>
      <c r="K846" s="1376"/>
      <c r="L846" s="1302"/>
      <c r="M846" s="1382">
        <f t="shared" si="1565"/>
        <v>44650</v>
      </c>
      <c r="N846" s="1354">
        <f t="shared" si="1562"/>
        <v>0</v>
      </c>
      <c r="O846" s="1383">
        <f t="shared" ref="O846:S846" si="1681">$AD846*O$27</f>
        <v>0</v>
      </c>
      <c r="P846" s="1383">
        <f t="shared" si="1681"/>
        <v>0</v>
      </c>
      <c r="Q846" s="1383">
        <f t="shared" si="1681"/>
        <v>0</v>
      </c>
      <c r="R846" s="1383">
        <f t="shared" si="1681"/>
        <v>0</v>
      </c>
      <c r="S846" s="1383">
        <f t="shared" si="1681"/>
        <v>0</v>
      </c>
      <c r="T846" s="1383">
        <f t="shared" ref="T846:X846" si="1682">$AE846*T$27</f>
        <v>0</v>
      </c>
      <c r="U846" s="1383">
        <f t="shared" si="1682"/>
        <v>0</v>
      </c>
      <c r="V846" s="1383">
        <f t="shared" si="1682"/>
        <v>0</v>
      </c>
      <c r="W846" s="1383">
        <f t="shared" si="1682"/>
        <v>0</v>
      </c>
      <c r="X846" s="1383">
        <f t="shared" si="1682"/>
        <v>0</v>
      </c>
      <c r="Y846" s="1383">
        <f t="shared" si="1568"/>
        <v>0</v>
      </c>
      <c r="Z846" s="1383">
        <f t="shared" si="1569"/>
        <v>0</v>
      </c>
      <c r="AA846" s="1383">
        <f t="shared" si="1570"/>
        <v>0</v>
      </c>
      <c r="AB846" s="1383">
        <f t="shared" si="1571"/>
        <v>0</v>
      </c>
      <c r="AC846" s="5">
        <f t="shared" si="1572"/>
        <v>88</v>
      </c>
      <c r="AD846" s="1383">
        <f t="shared" si="1573"/>
        <v>0</v>
      </c>
      <c r="AE846" s="1383">
        <f t="shared" si="1574"/>
        <v>0</v>
      </c>
      <c r="AF846" s="1305" t="e">
        <f t="shared" si="1575"/>
        <v>#DIV/0!</v>
      </c>
      <c r="AG846" s="1305" t="e">
        <f t="shared" si="1576"/>
        <v>#DIV/0!</v>
      </c>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row>
    <row r="847" spans="1:57" ht="14.25" customHeight="1">
      <c r="A847" s="1376">
        <v>44650</v>
      </c>
      <c r="B847" s="1301"/>
      <c r="C847" s="1302"/>
      <c r="D847" s="1376">
        <v>44285</v>
      </c>
      <c r="E847" s="1357"/>
      <c r="F847" s="5"/>
      <c r="G847" s="5"/>
      <c r="H847" s="1302"/>
      <c r="I847" s="1303"/>
      <c r="J847" s="1301"/>
      <c r="K847" s="1376"/>
      <c r="L847" s="1302"/>
      <c r="M847" s="1382">
        <f t="shared" si="1565"/>
        <v>44651</v>
      </c>
      <c r="N847" s="1354">
        <f t="shared" si="1562"/>
        <v>0</v>
      </c>
      <c r="O847" s="1383">
        <f t="shared" ref="O847:S847" si="1683">$AD847*O$27</f>
        <v>0</v>
      </c>
      <c r="P847" s="1383">
        <f t="shared" si="1683"/>
        <v>0</v>
      </c>
      <c r="Q847" s="1383">
        <f t="shared" si="1683"/>
        <v>0</v>
      </c>
      <c r="R847" s="1383">
        <f t="shared" si="1683"/>
        <v>0</v>
      </c>
      <c r="S847" s="1383">
        <f t="shared" si="1683"/>
        <v>0</v>
      </c>
      <c r="T847" s="1383">
        <f t="shared" ref="T847:X847" si="1684">$AE847*T$27</f>
        <v>0</v>
      </c>
      <c r="U847" s="1383">
        <f t="shared" si="1684"/>
        <v>0</v>
      </c>
      <c r="V847" s="1383">
        <f t="shared" si="1684"/>
        <v>0</v>
      </c>
      <c r="W847" s="1383">
        <f t="shared" si="1684"/>
        <v>0</v>
      </c>
      <c r="X847" s="1383">
        <f t="shared" si="1684"/>
        <v>0</v>
      </c>
      <c r="Y847" s="1383">
        <f t="shared" si="1568"/>
        <v>0</v>
      </c>
      <c r="Z847" s="1383">
        <f t="shared" si="1569"/>
        <v>0</v>
      </c>
      <c r="AA847" s="1383">
        <f t="shared" si="1570"/>
        <v>0</v>
      </c>
      <c r="AB847" s="1383">
        <f t="shared" si="1571"/>
        <v>0</v>
      </c>
      <c r="AC847" s="5">
        <f t="shared" si="1572"/>
        <v>89</v>
      </c>
      <c r="AD847" s="1383">
        <f t="shared" si="1573"/>
        <v>0</v>
      </c>
      <c r="AE847" s="1383">
        <f t="shared" si="1574"/>
        <v>0</v>
      </c>
      <c r="AF847" s="1305" t="e">
        <f t="shared" si="1575"/>
        <v>#DIV/0!</v>
      </c>
      <c r="AG847" s="1305" t="e">
        <f t="shared" si="1576"/>
        <v>#DIV/0!</v>
      </c>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row>
    <row r="848" spans="1:57" ht="14.25" customHeight="1">
      <c r="A848" s="1376">
        <v>44651</v>
      </c>
      <c r="B848" s="1301"/>
      <c r="C848" s="1302"/>
      <c r="D848" s="1376">
        <v>44286</v>
      </c>
      <c r="E848" s="1357"/>
      <c r="F848" s="5"/>
      <c r="G848" s="5"/>
      <c r="H848" s="1302"/>
      <c r="I848" s="1303"/>
      <c r="J848" s="1301"/>
      <c r="K848" s="1376"/>
      <c r="L848" s="1302"/>
      <c r="M848" s="1382">
        <f t="shared" si="1565"/>
        <v>44652</v>
      </c>
      <c r="N848" s="1354">
        <f t="shared" si="1562"/>
        <v>0</v>
      </c>
      <c r="O848" s="1383">
        <f t="shared" ref="O848:S848" si="1685">$AD848*O$27</f>
        <v>0</v>
      </c>
      <c r="P848" s="1383">
        <f t="shared" si="1685"/>
        <v>0</v>
      </c>
      <c r="Q848" s="1383">
        <f t="shared" si="1685"/>
        <v>0</v>
      </c>
      <c r="R848" s="1383">
        <f t="shared" si="1685"/>
        <v>0</v>
      </c>
      <c r="S848" s="1383">
        <f t="shared" si="1685"/>
        <v>0</v>
      </c>
      <c r="T848" s="1383">
        <f t="shared" ref="T848:X848" si="1686">$AE848*T$27</f>
        <v>0</v>
      </c>
      <c r="U848" s="1383">
        <f t="shared" si="1686"/>
        <v>0</v>
      </c>
      <c r="V848" s="1383">
        <f t="shared" si="1686"/>
        <v>0</v>
      </c>
      <c r="W848" s="1383">
        <f t="shared" si="1686"/>
        <v>0</v>
      </c>
      <c r="X848" s="1383">
        <f t="shared" si="1686"/>
        <v>0</v>
      </c>
      <c r="Y848" s="1383">
        <f t="shared" si="1568"/>
        <v>0</v>
      </c>
      <c r="Z848" s="1383">
        <f t="shared" si="1569"/>
        <v>0</v>
      </c>
      <c r="AA848" s="1383">
        <f t="shared" si="1570"/>
        <v>0</v>
      </c>
      <c r="AB848" s="1383">
        <f t="shared" si="1571"/>
        <v>0</v>
      </c>
      <c r="AC848" s="5">
        <f t="shared" si="1572"/>
        <v>90</v>
      </c>
      <c r="AD848" s="1383">
        <f t="shared" si="1573"/>
        <v>0</v>
      </c>
      <c r="AE848" s="1383">
        <f t="shared" si="1574"/>
        <v>0</v>
      </c>
      <c r="AF848" s="1305" t="e">
        <f t="shared" si="1575"/>
        <v>#DIV/0!</v>
      </c>
      <c r="AG848" s="1305" t="e">
        <f t="shared" si="1576"/>
        <v>#DIV/0!</v>
      </c>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row>
    <row r="849" spans="1:57" ht="14.25" customHeight="1">
      <c r="A849" s="1376">
        <v>44652</v>
      </c>
      <c r="B849" s="1301"/>
      <c r="C849" s="1302"/>
      <c r="D849" s="1376">
        <v>44287</v>
      </c>
      <c r="E849" s="1357"/>
      <c r="F849" s="5"/>
      <c r="G849" s="5"/>
      <c r="H849" s="1302"/>
      <c r="I849" s="1303"/>
      <c r="J849" s="1301"/>
      <c r="K849" s="1376"/>
      <c r="L849" s="1302"/>
      <c r="M849" s="1382">
        <f t="shared" si="1565"/>
        <v>44653</v>
      </c>
      <c r="N849" s="1354">
        <f t="shared" si="1562"/>
        <v>0</v>
      </c>
      <c r="O849" s="1383">
        <f t="shared" ref="O849:S849" si="1687">$AD849*O$27</f>
        <v>0</v>
      </c>
      <c r="P849" s="1383">
        <f t="shared" si="1687"/>
        <v>0</v>
      </c>
      <c r="Q849" s="1383">
        <f t="shared" si="1687"/>
        <v>0</v>
      </c>
      <c r="R849" s="1383">
        <f t="shared" si="1687"/>
        <v>0</v>
      </c>
      <c r="S849" s="1383">
        <f t="shared" si="1687"/>
        <v>0</v>
      </c>
      <c r="T849" s="1383">
        <f t="shared" ref="T849:X849" si="1688">$AE849*T$27</f>
        <v>0</v>
      </c>
      <c r="U849" s="1383">
        <f t="shared" si="1688"/>
        <v>0</v>
      </c>
      <c r="V849" s="1383">
        <f t="shared" si="1688"/>
        <v>0</v>
      </c>
      <c r="W849" s="1383">
        <f t="shared" si="1688"/>
        <v>0</v>
      </c>
      <c r="X849" s="1383">
        <f t="shared" si="1688"/>
        <v>0</v>
      </c>
      <c r="Y849" s="1383">
        <f t="shared" si="1568"/>
        <v>0</v>
      </c>
      <c r="Z849" s="1383">
        <f t="shared" si="1569"/>
        <v>0</v>
      </c>
      <c r="AA849" s="1383">
        <f t="shared" si="1570"/>
        <v>0</v>
      </c>
      <c r="AB849" s="1383">
        <f t="shared" si="1571"/>
        <v>0</v>
      </c>
      <c r="AC849" s="5">
        <f t="shared" si="1572"/>
        <v>91</v>
      </c>
      <c r="AD849" s="1383">
        <f t="shared" si="1573"/>
        <v>0</v>
      </c>
      <c r="AE849" s="1383">
        <f t="shared" si="1574"/>
        <v>0</v>
      </c>
      <c r="AF849" s="1305" t="e">
        <f t="shared" si="1575"/>
        <v>#DIV/0!</v>
      </c>
      <c r="AG849" s="1305" t="e">
        <f t="shared" si="1576"/>
        <v>#DIV/0!</v>
      </c>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row>
    <row r="850" spans="1:57" ht="14.25" customHeight="1">
      <c r="A850" s="1376">
        <v>44653</v>
      </c>
      <c r="B850" s="1301"/>
      <c r="C850" s="1302"/>
      <c r="D850" s="1376">
        <v>44288</v>
      </c>
      <c r="E850" s="1357"/>
      <c r="F850" s="5"/>
      <c r="G850" s="5"/>
      <c r="H850" s="1302"/>
      <c r="I850" s="1303"/>
      <c r="J850" s="1301"/>
      <c r="K850" s="1376"/>
      <c r="L850" s="1302"/>
      <c r="M850" s="1382">
        <f t="shared" si="1565"/>
        <v>44654</v>
      </c>
      <c r="N850" s="1354">
        <f t="shared" si="1562"/>
        <v>0</v>
      </c>
      <c r="O850" s="1383">
        <f t="shared" ref="O850:S850" si="1689">$AD850*O$27</f>
        <v>0</v>
      </c>
      <c r="P850" s="1383">
        <f t="shared" si="1689"/>
        <v>0</v>
      </c>
      <c r="Q850" s="1383">
        <f t="shared" si="1689"/>
        <v>0</v>
      </c>
      <c r="R850" s="1383">
        <f t="shared" si="1689"/>
        <v>0</v>
      </c>
      <c r="S850" s="1383">
        <f t="shared" si="1689"/>
        <v>0</v>
      </c>
      <c r="T850" s="1383">
        <f t="shared" ref="T850:X850" si="1690">$AE850*T$27</f>
        <v>0</v>
      </c>
      <c r="U850" s="1383">
        <f t="shared" si="1690"/>
        <v>0</v>
      </c>
      <c r="V850" s="1383">
        <f t="shared" si="1690"/>
        <v>0</v>
      </c>
      <c r="W850" s="1383">
        <f t="shared" si="1690"/>
        <v>0</v>
      </c>
      <c r="X850" s="1383">
        <f t="shared" si="1690"/>
        <v>0</v>
      </c>
      <c r="Y850" s="1383">
        <f t="shared" si="1568"/>
        <v>0</v>
      </c>
      <c r="Z850" s="1383">
        <f t="shared" si="1569"/>
        <v>0</v>
      </c>
      <c r="AA850" s="1383">
        <f t="shared" si="1570"/>
        <v>0</v>
      </c>
      <c r="AB850" s="1383">
        <f t="shared" si="1571"/>
        <v>0</v>
      </c>
      <c r="AC850" s="5">
        <f t="shared" si="1572"/>
        <v>92</v>
      </c>
      <c r="AD850" s="1383">
        <f t="shared" si="1573"/>
        <v>0</v>
      </c>
      <c r="AE850" s="1383">
        <f t="shared" si="1574"/>
        <v>0</v>
      </c>
      <c r="AF850" s="1305" t="e">
        <f t="shared" si="1575"/>
        <v>#DIV/0!</v>
      </c>
      <c r="AG850" s="1305" t="e">
        <f t="shared" si="1576"/>
        <v>#DIV/0!</v>
      </c>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row>
    <row r="851" spans="1:57" ht="14.25" customHeight="1">
      <c r="A851" s="1376">
        <v>44654</v>
      </c>
      <c r="B851" s="1301"/>
      <c r="C851" s="1302"/>
      <c r="D851" s="1376">
        <v>44289</v>
      </c>
      <c r="E851" s="1357"/>
      <c r="F851" s="5"/>
      <c r="G851" s="5"/>
      <c r="H851" s="1302"/>
      <c r="I851" s="1303"/>
      <c r="J851" s="1301"/>
      <c r="K851" s="1376"/>
      <c r="L851" s="1302"/>
      <c r="M851" s="1382">
        <f t="shared" si="1565"/>
        <v>44655</v>
      </c>
      <c r="N851" s="1354">
        <f t="shared" si="1562"/>
        <v>0</v>
      </c>
      <c r="O851" s="1383">
        <f t="shared" ref="O851:S851" si="1691">$AD851*O$27</f>
        <v>0</v>
      </c>
      <c r="P851" s="1383">
        <f t="shared" si="1691"/>
        <v>0</v>
      </c>
      <c r="Q851" s="1383">
        <f t="shared" si="1691"/>
        <v>0</v>
      </c>
      <c r="R851" s="1383">
        <f t="shared" si="1691"/>
        <v>0</v>
      </c>
      <c r="S851" s="1383">
        <f t="shared" si="1691"/>
        <v>0</v>
      </c>
      <c r="T851" s="1383">
        <f t="shared" ref="T851:X851" si="1692">$AE851*T$27</f>
        <v>0</v>
      </c>
      <c r="U851" s="1383">
        <f t="shared" si="1692"/>
        <v>0</v>
      </c>
      <c r="V851" s="1383">
        <f t="shared" si="1692"/>
        <v>0</v>
      </c>
      <c r="W851" s="1383">
        <f t="shared" si="1692"/>
        <v>0</v>
      </c>
      <c r="X851" s="1383">
        <f t="shared" si="1692"/>
        <v>0</v>
      </c>
      <c r="Y851" s="1383">
        <f t="shared" si="1568"/>
        <v>0</v>
      </c>
      <c r="Z851" s="1383">
        <f t="shared" si="1569"/>
        <v>0</v>
      </c>
      <c r="AA851" s="1383">
        <f t="shared" si="1570"/>
        <v>0</v>
      </c>
      <c r="AB851" s="1383">
        <f t="shared" si="1571"/>
        <v>0</v>
      </c>
      <c r="AC851" s="5">
        <f t="shared" si="1572"/>
        <v>93</v>
      </c>
      <c r="AD851" s="1383">
        <f t="shared" si="1573"/>
        <v>0</v>
      </c>
      <c r="AE851" s="1383">
        <f t="shared" si="1574"/>
        <v>0</v>
      </c>
      <c r="AF851" s="1305" t="e">
        <f t="shared" si="1575"/>
        <v>#DIV/0!</v>
      </c>
      <c r="AG851" s="1305" t="e">
        <f t="shared" si="1576"/>
        <v>#DIV/0!</v>
      </c>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row>
    <row r="852" spans="1:57" ht="14.25" customHeight="1">
      <c r="A852" s="1376">
        <v>44655</v>
      </c>
      <c r="B852" s="1301"/>
      <c r="C852" s="1302"/>
      <c r="D852" s="1376">
        <v>44290</v>
      </c>
      <c r="E852" s="1357"/>
      <c r="F852" s="5"/>
      <c r="G852" s="5"/>
      <c r="H852" s="1302"/>
      <c r="I852" s="1303"/>
      <c r="J852" s="1301"/>
      <c r="K852" s="1376"/>
      <c r="L852" s="1302"/>
      <c r="M852" s="1382">
        <f t="shared" si="1565"/>
        <v>44656</v>
      </c>
      <c r="N852" s="1354">
        <f t="shared" si="1562"/>
        <v>0</v>
      </c>
      <c r="O852" s="1383">
        <f t="shared" ref="O852:S852" si="1693">$AD852*O$27</f>
        <v>0</v>
      </c>
      <c r="P852" s="1383">
        <f t="shared" si="1693"/>
        <v>0</v>
      </c>
      <c r="Q852" s="1383">
        <f t="shared" si="1693"/>
        <v>0</v>
      </c>
      <c r="R852" s="1383">
        <f t="shared" si="1693"/>
        <v>0</v>
      </c>
      <c r="S852" s="1383">
        <f t="shared" si="1693"/>
        <v>0</v>
      </c>
      <c r="T852" s="1383">
        <f t="shared" ref="T852:X852" si="1694">$AE852*T$27</f>
        <v>0</v>
      </c>
      <c r="U852" s="1383">
        <f t="shared" si="1694"/>
        <v>0</v>
      </c>
      <c r="V852" s="1383">
        <f t="shared" si="1694"/>
        <v>0</v>
      </c>
      <c r="W852" s="1383">
        <f t="shared" si="1694"/>
        <v>0</v>
      </c>
      <c r="X852" s="1383">
        <f t="shared" si="1694"/>
        <v>0</v>
      </c>
      <c r="Y852" s="1383">
        <f t="shared" si="1568"/>
        <v>0</v>
      </c>
      <c r="Z852" s="1383">
        <f t="shared" si="1569"/>
        <v>0</v>
      </c>
      <c r="AA852" s="1383">
        <f t="shared" si="1570"/>
        <v>0</v>
      </c>
      <c r="AB852" s="1383">
        <f t="shared" si="1571"/>
        <v>0</v>
      </c>
      <c r="AC852" s="5">
        <f t="shared" si="1572"/>
        <v>94</v>
      </c>
      <c r="AD852" s="1383">
        <f t="shared" si="1573"/>
        <v>0</v>
      </c>
      <c r="AE852" s="1383">
        <f t="shared" si="1574"/>
        <v>0</v>
      </c>
      <c r="AF852" s="1305" t="e">
        <f t="shared" si="1575"/>
        <v>#DIV/0!</v>
      </c>
      <c r="AG852" s="1305" t="e">
        <f t="shared" si="1576"/>
        <v>#DIV/0!</v>
      </c>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row>
    <row r="853" spans="1:57" ht="14.25" customHeight="1">
      <c r="A853" s="1376">
        <v>44656</v>
      </c>
      <c r="B853" s="1301"/>
      <c r="C853" s="1302"/>
      <c r="D853" s="1376">
        <v>44291</v>
      </c>
      <c r="E853" s="1357"/>
      <c r="F853" s="5"/>
      <c r="G853" s="5"/>
      <c r="H853" s="1302"/>
      <c r="I853" s="1303"/>
      <c r="J853" s="1301"/>
      <c r="K853" s="1376"/>
      <c r="L853" s="1302"/>
      <c r="M853" s="1382">
        <f t="shared" si="1565"/>
        <v>44657</v>
      </c>
      <c r="N853" s="1354">
        <f t="shared" si="1562"/>
        <v>0</v>
      </c>
      <c r="O853" s="1383">
        <f t="shared" ref="O853:S853" si="1695">$AD853*O$27</f>
        <v>0</v>
      </c>
      <c r="P853" s="1383">
        <f t="shared" si="1695"/>
        <v>0</v>
      </c>
      <c r="Q853" s="1383">
        <f t="shared" si="1695"/>
        <v>0</v>
      </c>
      <c r="R853" s="1383">
        <f t="shared" si="1695"/>
        <v>0</v>
      </c>
      <c r="S853" s="1383">
        <f t="shared" si="1695"/>
        <v>0</v>
      </c>
      <c r="T853" s="1383">
        <f t="shared" ref="T853:X853" si="1696">$AE853*T$27</f>
        <v>0</v>
      </c>
      <c r="U853" s="1383">
        <f t="shared" si="1696"/>
        <v>0</v>
      </c>
      <c r="V853" s="1383">
        <f t="shared" si="1696"/>
        <v>0</v>
      </c>
      <c r="W853" s="1383">
        <f t="shared" si="1696"/>
        <v>0</v>
      </c>
      <c r="X853" s="1383">
        <f t="shared" si="1696"/>
        <v>0</v>
      </c>
      <c r="Y853" s="1383">
        <f t="shared" si="1568"/>
        <v>0</v>
      </c>
      <c r="Z853" s="1383">
        <f t="shared" si="1569"/>
        <v>0</v>
      </c>
      <c r="AA853" s="1383">
        <f t="shared" si="1570"/>
        <v>0</v>
      </c>
      <c r="AB853" s="1383">
        <f t="shared" si="1571"/>
        <v>0</v>
      </c>
      <c r="AC853" s="5">
        <f t="shared" si="1572"/>
        <v>95</v>
      </c>
      <c r="AD853" s="1383">
        <f t="shared" si="1573"/>
        <v>0</v>
      </c>
      <c r="AE853" s="1383">
        <f t="shared" si="1574"/>
        <v>0</v>
      </c>
      <c r="AF853" s="1305" t="e">
        <f t="shared" si="1575"/>
        <v>#DIV/0!</v>
      </c>
      <c r="AG853" s="1305" t="e">
        <f t="shared" si="1576"/>
        <v>#DIV/0!</v>
      </c>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row>
    <row r="854" spans="1:57" ht="14.25" customHeight="1">
      <c r="A854" s="1376">
        <v>44657</v>
      </c>
      <c r="B854" s="1301"/>
      <c r="C854" s="1302"/>
      <c r="D854" s="1376">
        <v>44292</v>
      </c>
      <c r="E854" s="1357"/>
      <c r="F854" s="5"/>
      <c r="G854" s="5"/>
      <c r="H854" s="1302"/>
      <c r="I854" s="1303"/>
      <c r="J854" s="1301"/>
      <c r="K854" s="1376"/>
      <c r="L854" s="1302"/>
      <c r="M854" s="1382">
        <f t="shared" si="1565"/>
        <v>44658</v>
      </c>
      <c r="N854" s="1354">
        <f t="shared" si="1562"/>
        <v>0</v>
      </c>
      <c r="O854" s="1383">
        <f t="shared" ref="O854:S854" si="1697">$AD854*O$27</f>
        <v>0</v>
      </c>
      <c r="P854" s="1383">
        <f t="shared" si="1697"/>
        <v>0</v>
      </c>
      <c r="Q854" s="1383">
        <f t="shared" si="1697"/>
        <v>0</v>
      </c>
      <c r="R854" s="1383">
        <f t="shared" si="1697"/>
        <v>0</v>
      </c>
      <c r="S854" s="1383">
        <f t="shared" si="1697"/>
        <v>0</v>
      </c>
      <c r="T854" s="1383">
        <f t="shared" ref="T854:X854" si="1698">$AE854*T$27</f>
        <v>0</v>
      </c>
      <c r="U854" s="1383">
        <f t="shared" si="1698"/>
        <v>0</v>
      </c>
      <c r="V854" s="1383">
        <f t="shared" si="1698"/>
        <v>0</v>
      </c>
      <c r="W854" s="1383">
        <f t="shared" si="1698"/>
        <v>0</v>
      </c>
      <c r="X854" s="1383">
        <f t="shared" si="1698"/>
        <v>0</v>
      </c>
      <c r="Y854" s="1383">
        <f t="shared" si="1568"/>
        <v>0</v>
      </c>
      <c r="Z854" s="1383">
        <f t="shared" si="1569"/>
        <v>0</v>
      </c>
      <c r="AA854" s="1383">
        <f t="shared" si="1570"/>
        <v>0</v>
      </c>
      <c r="AB854" s="1383">
        <f t="shared" si="1571"/>
        <v>0</v>
      </c>
      <c r="AC854" s="5">
        <f t="shared" si="1572"/>
        <v>96</v>
      </c>
      <c r="AD854" s="1383">
        <f t="shared" si="1573"/>
        <v>0</v>
      </c>
      <c r="AE854" s="1383">
        <f t="shared" si="1574"/>
        <v>0</v>
      </c>
      <c r="AF854" s="1305" t="e">
        <f t="shared" si="1575"/>
        <v>#DIV/0!</v>
      </c>
      <c r="AG854" s="1305" t="e">
        <f t="shared" si="1576"/>
        <v>#DIV/0!</v>
      </c>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row>
    <row r="855" spans="1:57" ht="14.25" customHeight="1">
      <c r="A855" s="1376">
        <v>44658</v>
      </c>
      <c r="B855" s="1301"/>
      <c r="C855" s="1302"/>
      <c r="D855" s="1376">
        <v>44293</v>
      </c>
      <c r="E855" s="1357"/>
      <c r="F855" s="5"/>
      <c r="G855" s="5"/>
      <c r="H855" s="1302"/>
      <c r="I855" s="1303"/>
      <c r="J855" s="1301"/>
      <c r="K855" s="1376"/>
      <c r="L855" s="1302"/>
      <c r="M855" s="1382">
        <f t="shared" si="1565"/>
        <v>44659</v>
      </c>
      <c r="N855" s="1354">
        <f t="shared" si="1562"/>
        <v>0</v>
      </c>
      <c r="O855" s="1383">
        <f t="shared" ref="O855:S855" si="1699">$AD855*O$27</f>
        <v>0</v>
      </c>
      <c r="P855" s="1383">
        <f t="shared" si="1699"/>
        <v>0</v>
      </c>
      <c r="Q855" s="1383">
        <f t="shared" si="1699"/>
        <v>0</v>
      </c>
      <c r="R855" s="1383">
        <f t="shared" si="1699"/>
        <v>0</v>
      </c>
      <c r="S855" s="1383">
        <f t="shared" si="1699"/>
        <v>0</v>
      </c>
      <c r="T855" s="1383">
        <f t="shared" ref="T855:X855" si="1700">$AE855*T$27</f>
        <v>0</v>
      </c>
      <c r="U855" s="1383">
        <f t="shared" si="1700"/>
        <v>0</v>
      </c>
      <c r="V855" s="1383">
        <f t="shared" si="1700"/>
        <v>0</v>
      </c>
      <c r="W855" s="1383">
        <f t="shared" si="1700"/>
        <v>0</v>
      </c>
      <c r="X855" s="1383">
        <f t="shared" si="1700"/>
        <v>0</v>
      </c>
      <c r="Y855" s="1383">
        <f t="shared" si="1568"/>
        <v>0</v>
      </c>
      <c r="Z855" s="1383">
        <f t="shared" si="1569"/>
        <v>0</v>
      </c>
      <c r="AA855" s="1383">
        <f t="shared" si="1570"/>
        <v>0</v>
      </c>
      <c r="AB855" s="1383">
        <f t="shared" si="1571"/>
        <v>0</v>
      </c>
      <c r="AC855" s="5">
        <f t="shared" si="1572"/>
        <v>97</v>
      </c>
      <c r="AD855" s="1383">
        <f t="shared" si="1573"/>
        <v>0</v>
      </c>
      <c r="AE855" s="1383">
        <f t="shared" si="1574"/>
        <v>0</v>
      </c>
      <c r="AF855" s="1305" t="e">
        <f t="shared" si="1575"/>
        <v>#DIV/0!</v>
      </c>
      <c r="AG855" s="1305" t="e">
        <f t="shared" si="1576"/>
        <v>#DIV/0!</v>
      </c>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row>
    <row r="856" spans="1:57" ht="14.25" customHeight="1">
      <c r="A856" s="1376">
        <v>44659</v>
      </c>
      <c r="B856" s="1301"/>
      <c r="C856" s="1302"/>
      <c r="D856" s="1376">
        <v>44294</v>
      </c>
      <c r="E856" s="1357"/>
      <c r="F856" s="5"/>
      <c r="G856" s="5"/>
      <c r="H856" s="1302"/>
      <c r="I856" s="1303"/>
      <c r="J856" s="1301"/>
      <c r="K856" s="1376"/>
      <c r="L856" s="1302"/>
      <c r="M856" s="1382">
        <f t="shared" si="1565"/>
        <v>44660</v>
      </c>
      <c r="N856" s="1354">
        <f t="shared" si="1562"/>
        <v>0</v>
      </c>
      <c r="O856" s="1383">
        <f t="shared" ref="O856:S856" si="1701">$AD856*O$27</f>
        <v>0</v>
      </c>
      <c r="P856" s="1383">
        <f t="shared" si="1701"/>
        <v>0</v>
      </c>
      <c r="Q856" s="1383">
        <f t="shared" si="1701"/>
        <v>0</v>
      </c>
      <c r="R856" s="1383">
        <f t="shared" si="1701"/>
        <v>0</v>
      </c>
      <c r="S856" s="1383">
        <f t="shared" si="1701"/>
        <v>0</v>
      </c>
      <c r="T856" s="1383">
        <f t="shared" ref="T856:X856" si="1702">$AE856*T$27</f>
        <v>0</v>
      </c>
      <c r="U856" s="1383">
        <f t="shared" si="1702"/>
        <v>0</v>
      </c>
      <c r="V856" s="1383">
        <f t="shared" si="1702"/>
        <v>0</v>
      </c>
      <c r="W856" s="1383">
        <f t="shared" si="1702"/>
        <v>0</v>
      </c>
      <c r="X856" s="1383">
        <f t="shared" si="1702"/>
        <v>0</v>
      </c>
      <c r="Y856" s="1383">
        <f t="shared" si="1568"/>
        <v>0</v>
      </c>
      <c r="Z856" s="1383">
        <f t="shared" si="1569"/>
        <v>0</v>
      </c>
      <c r="AA856" s="1383">
        <f t="shared" si="1570"/>
        <v>0</v>
      </c>
      <c r="AB856" s="1383">
        <f t="shared" si="1571"/>
        <v>0</v>
      </c>
      <c r="AC856" s="5">
        <f t="shared" si="1572"/>
        <v>98</v>
      </c>
      <c r="AD856" s="1383">
        <f t="shared" si="1573"/>
        <v>0</v>
      </c>
      <c r="AE856" s="1383">
        <f t="shared" si="1574"/>
        <v>0</v>
      </c>
      <c r="AF856" s="1305" t="e">
        <f t="shared" si="1575"/>
        <v>#DIV/0!</v>
      </c>
      <c r="AG856" s="1305" t="e">
        <f t="shared" si="1576"/>
        <v>#DIV/0!</v>
      </c>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row>
    <row r="857" spans="1:57" ht="14.25" customHeight="1">
      <c r="A857" s="1376">
        <v>44660</v>
      </c>
      <c r="B857" s="1301"/>
      <c r="C857" s="1302"/>
      <c r="D857" s="1376">
        <v>44295</v>
      </c>
      <c r="E857" s="1357"/>
      <c r="F857" s="5"/>
      <c r="G857" s="5"/>
      <c r="H857" s="1302"/>
      <c r="I857" s="1303"/>
      <c r="J857" s="1301"/>
      <c r="K857" s="1376"/>
      <c r="L857" s="1302"/>
      <c r="M857" s="1382">
        <f t="shared" si="1565"/>
        <v>44661</v>
      </c>
      <c r="N857" s="1354">
        <f t="shared" si="1562"/>
        <v>0</v>
      </c>
      <c r="O857" s="1383">
        <f t="shared" ref="O857:S857" si="1703">$AD857*O$27</f>
        <v>0</v>
      </c>
      <c r="P857" s="1383">
        <f t="shared" si="1703"/>
        <v>0</v>
      </c>
      <c r="Q857" s="1383">
        <f t="shared" si="1703"/>
        <v>0</v>
      </c>
      <c r="R857" s="1383">
        <f t="shared" si="1703"/>
        <v>0</v>
      </c>
      <c r="S857" s="1383">
        <f t="shared" si="1703"/>
        <v>0</v>
      </c>
      <c r="T857" s="1383">
        <f t="shared" ref="T857:X857" si="1704">$AE857*T$27</f>
        <v>0</v>
      </c>
      <c r="U857" s="1383">
        <f t="shared" si="1704"/>
        <v>0</v>
      </c>
      <c r="V857" s="1383">
        <f t="shared" si="1704"/>
        <v>0</v>
      </c>
      <c r="W857" s="1383">
        <f t="shared" si="1704"/>
        <v>0</v>
      </c>
      <c r="X857" s="1383">
        <f t="shared" si="1704"/>
        <v>0</v>
      </c>
      <c r="Y857" s="1383">
        <f t="shared" si="1568"/>
        <v>0</v>
      </c>
      <c r="Z857" s="1383">
        <f t="shared" si="1569"/>
        <v>0</v>
      </c>
      <c r="AA857" s="1383">
        <f t="shared" si="1570"/>
        <v>0</v>
      </c>
      <c r="AB857" s="1383">
        <f t="shared" si="1571"/>
        <v>0</v>
      </c>
      <c r="AC857" s="5">
        <f t="shared" si="1572"/>
        <v>99</v>
      </c>
      <c r="AD857" s="1383">
        <f t="shared" si="1573"/>
        <v>0</v>
      </c>
      <c r="AE857" s="1383">
        <f t="shared" si="1574"/>
        <v>0</v>
      </c>
      <c r="AF857" s="1305" t="e">
        <f t="shared" si="1575"/>
        <v>#DIV/0!</v>
      </c>
      <c r="AG857" s="1305" t="e">
        <f t="shared" si="1576"/>
        <v>#DIV/0!</v>
      </c>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row>
    <row r="858" spans="1:57" ht="14.25" customHeight="1">
      <c r="A858" s="1376">
        <v>44661</v>
      </c>
      <c r="B858" s="1301"/>
      <c r="C858" s="1302"/>
      <c r="D858" s="1376">
        <v>44296</v>
      </c>
      <c r="E858" s="1357"/>
      <c r="F858" s="5"/>
      <c r="G858" s="5"/>
      <c r="H858" s="1302"/>
      <c r="I858" s="1303"/>
      <c r="J858" s="1301"/>
      <c r="K858" s="1376"/>
      <c r="L858" s="1302"/>
      <c r="M858" s="1382">
        <f t="shared" si="1565"/>
        <v>44662</v>
      </c>
      <c r="N858" s="1354">
        <f t="shared" si="1562"/>
        <v>0</v>
      </c>
      <c r="O858" s="1383">
        <f t="shared" ref="O858:S858" si="1705">$AD858*O$27</f>
        <v>0</v>
      </c>
      <c r="P858" s="1383">
        <f t="shared" si="1705"/>
        <v>0</v>
      </c>
      <c r="Q858" s="1383">
        <f t="shared" si="1705"/>
        <v>0</v>
      </c>
      <c r="R858" s="1383">
        <f t="shared" si="1705"/>
        <v>0</v>
      </c>
      <c r="S858" s="1383">
        <f t="shared" si="1705"/>
        <v>0</v>
      </c>
      <c r="T858" s="1383">
        <f t="shared" ref="T858:X858" si="1706">$AE858*T$27</f>
        <v>0</v>
      </c>
      <c r="U858" s="1383">
        <f t="shared" si="1706"/>
        <v>0</v>
      </c>
      <c r="V858" s="1383">
        <f t="shared" si="1706"/>
        <v>0</v>
      </c>
      <c r="W858" s="1383">
        <f t="shared" si="1706"/>
        <v>0</v>
      </c>
      <c r="X858" s="1383">
        <f t="shared" si="1706"/>
        <v>0</v>
      </c>
      <c r="Y858" s="1383">
        <f t="shared" si="1568"/>
        <v>0</v>
      </c>
      <c r="Z858" s="1383">
        <f t="shared" si="1569"/>
        <v>0</v>
      </c>
      <c r="AA858" s="1383">
        <f t="shared" si="1570"/>
        <v>0</v>
      </c>
      <c r="AB858" s="1383">
        <f t="shared" si="1571"/>
        <v>0</v>
      </c>
      <c r="AC858" s="5">
        <f t="shared" si="1572"/>
        <v>100</v>
      </c>
      <c r="AD858" s="1383">
        <f t="shared" si="1573"/>
        <v>0</v>
      </c>
      <c r="AE858" s="1383">
        <f t="shared" si="1574"/>
        <v>0</v>
      </c>
      <c r="AF858" s="1305" t="e">
        <f t="shared" si="1575"/>
        <v>#DIV/0!</v>
      </c>
      <c r="AG858" s="1305" t="e">
        <f t="shared" si="1576"/>
        <v>#DIV/0!</v>
      </c>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row>
    <row r="859" spans="1:57" ht="14.25" customHeight="1">
      <c r="A859" s="1376">
        <v>44662</v>
      </c>
      <c r="B859" s="1301"/>
      <c r="C859" s="1302"/>
      <c r="D859" s="1376">
        <v>44297</v>
      </c>
      <c r="E859" s="1357"/>
      <c r="F859" s="5"/>
      <c r="G859" s="5"/>
      <c r="H859" s="1302"/>
      <c r="I859" s="1303"/>
      <c r="J859" s="1301"/>
      <c r="K859" s="1376"/>
      <c r="L859" s="1302"/>
      <c r="M859" s="1382">
        <f t="shared" si="1565"/>
        <v>44663</v>
      </c>
      <c r="N859" s="1354">
        <f t="shared" si="1562"/>
        <v>0</v>
      </c>
      <c r="O859" s="1383">
        <f t="shared" ref="O859:S859" si="1707">$AD859*O$27</f>
        <v>0</v>
      </c>
      <c r="P859" s="1383">
        <f t="shared" si="1707"/>
        <v>0</v>
      </c>
      <c r="Q859" s="1383">
        <f t="shared" si="1707"/>
        <v>0</v>
      </c>
      <c r="R859" s="1383">
        <f t="shared" si="1707"/>
        <v>0</v>
      </c>
      <c r="S859" s="1383">
        <f t="shared" si="1707"/>
        <v>0</v>
      </c>
      <c r="T859" s="1383">
        <f t="shared" ref="T859:X859" si="1708">$AE859*T$27</f>
        <v>0</v>
      </c>
      <c r="U859" s="1383">
        <f t="shared" si="1708"/>
        <v>0</v>
      </c>
      <c r="V859" s="1383">
        <f t="shared" si="1708"/>
        <v>0</v>
      </c>
      <c r="W859" s="1383">
        <f t="shared" si="1708"/>
        <v>0</v>
      </c>
      <c r="X859" s="1383">
        <f t="shared" si="1708"/>
        <v>0</v>
      </c>
      <c r="Y859" s="1383">
        <f t="shared" si="1568"/>
        <v>0</v>
      </c>
      <c r="Z859" s="1383">
        <f t="shared" si="1569"/>
        <v>0</v>
      </c>
      <c r="AA859" s="1383">
        <f t="shared" si="1570"/>
        <v>0</v>
      </c>
      <c r="AB859" s="1383">
        <f t="shared" si="1571"/>
        <v>0</v>
      </c>
      <c r="AC859" s="5">
        <f t="shared" si="1572"/>
        <v>101</v>
      </c>
      <c r="AD859" s="1383">
        <f t="shared" si="1573"/>
        <v>0</v>
      </c>
      <c r="AE859" s="1383">
        <f t="shared" si="1574"/>
        <v>0</v>
      </c>
      <c r="AF859" s="1305" t="e">
        <f t="shared" si="1575"/>
        <v>#DIV/0!</v>
      </c>
      <c r="AG859" s="1305" t="e">
        <f t="shared" si="1576"/>
        <v>#DIV/0!</v>
      </c>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row>
    <row r="860" spans="1:57" ht="14.25" customHeight="1">
      <c r="A860" s="1376">
        <v>44663</v>
      </c>
      <c r="B860" s="1301"/>
      <c r="C860" s="1302"/>
      <c r="D860" s="1376">
        <v>44298</v>
      </c>
      <c r="E860" s="1357"/>
      <c r="F860" s="5"/>
      <c r="G860" s="5"/>
      <c r="H860" s="1302"/>
      <c r="I860" s="1303"/>
      <c r="J860" s="1301"/>
      <c r="K860" s="1376"/>
      <c r="L860" s="1302"/>
      <c r="M860" s="1382">
        <f t="shared" si="1565"/>
        <v>44664</v>
      </c>
      <c r="N860" s="1354">
        <f t="shared" si="1562"/>
        <v>0</v>
      </c>
      <c r="O860" s="1383">
        <f t="shared" ref="O860:S860" si="1709">$AD860*O$27</f>
        <v>0</v>
      </c>
      <c r="P860" s="1383">
        <f t="shared" si="1709"/>
        <v>0</v>
      </c>
      <c r="Q860" s="1383">
        <f t="shared" si="1709"/>
        <v>0</v>
      </c>
      <c r="R860" s="1383">
        <f t="shared" si="1709"/>
        <v>0</v>
      </c>
      <c r="S860" s="1383">
        <f t="shared" si="1709"/>
        <v>0</v>
      </c>
      <c r="T860" s="1383">
        <f t="shared" ref="T860:X860" si="1710">$AE860*T$27</f>
        <v>0</v>
      </c>
      <c r="U860" s="1383">
        <f t="shared" si="1710"/>
        <v>0</v>
      </c>
      <c r="V860" s="1383">
        <f t="shared" si="1710"/>
        <v>0</v>
      </c>
      <c r="W860" s="1383">
        <f t="shared" si="1710"/>
        <v>0</v>
      </c>
      <c r="X860" s="1383">
        <f t="shared" si="1710"/>
        <v>0</v>
      </c>
      <c r="Y860" s="1383">
        <f t="shared" si="1568"/>
        <v>0</v>
      </c>
      <c r="Z860" s="1383">
        <f t="shared" si="1569"/>
        <v>0</v>
      </c>
      <c r="AA860" s="1383">
        <f t="shared" si="1570"/>
        <v>0</v>
      </c>
      <c r="AB860" s="1383">
        <f t="shared" si="1571"/>
        <v>0</v>
      </c>
      <c r="AC860" s="5">
        <f t="shared" si="1572"/>
        <v>102</v>
      </c>
      <c r="AD860" s="1383">
        <f t="shared" si="1573"/>
        <v>0</v>
      </c>
      <c r="AE860" s="1383">
        <f t="shared" si="1574"/>
        <v>0</v>
      </c>
      <c r="AF860" s="1305" t="e">
        <f t="shared" si="1575"/>
        <v>#DIV/0!</v>
      </c>
      <c r="AG860" s="1305" t="e">
        <f t="shared" si="1576"/>
        <v>#DIV/0!</v>
      </c>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row>
    <row r="861" spans="1:57" ht="14.25" customHeight="1">
      <c r="A861" s="1376">
        <v>44664</v>
      </c>
      <c r="B861" s="1301"/>
      <c r="C861" s="1302"/>
      <c r="D861" s="1376">
        <v>44299</v>
      </c>
      <c r="E861" s="1357"/>
      <c r="F861" s="5"/>
      <c r="G861" s="5"/>
      <c r="H861" s="1302"/>
      <c r="I861" s="1303"/>
      <c r="J861" s="1301"/>
      <c r="K861" s="1376"/>
      <c r="L861" s="1302"/>
      <c r="M861" s="1382">
        <f t="shared" si="1565"/>
        <v>44665</v>
      </c>
      <c r="N861" s="1354">
        <f t="shared" si="1562"/>
        <v>0</v>
      </c>
      <c r="O861" s="1383">
        <f t="shared" ref="O861:S861" si="1711">$AD861*O$27</f>
        <v>0</v>
      </c>
      <c r="P861" s="1383">
        <f t="shared" si="1711"/>
        <v>0</v>
      </c>
      <c r="Q861" s="1383">
        <f t="shared" si="1711"/>
        <v>0</v>
      </c>
      <c r="R861" s="1383">
        <f t="shared" si="1711"/>
        <v>0</v>
      </c>
      <c r="S861" s="1383">
        <f t="shared" si="1711"/>
        <v>0</v>
      </c>
      <c r="T861" s="1383">
        <f t="shared" ref="T861:X861" si="1712">$AE861*T$27</f>
        <v>0</v>
      </c>
      <c r="U861" s="1383">
        <f t="shared" si="1712"/>
        <v>0</v>
      </c>
      <c r="V861" s="1383">
        <f t="shared" si="1712"/>
        <v>0</v>
      </c>
      <c r="W861" s="1383">
        <f t="shared" si="1712"/>
        <v>0</v>
      </c>
      <c r="X861" s="1383">
        <f t="shared" si="1712"/>
        <v>0</v>
      </c>
      <c r="Y861" s="1383">
        <f t="shared" si="1568"/>
        <v>0</v>
      </c>
      <c r="Z861" s="1383">
        <f t="shared" si="1569"/>
        <v>0</v>
      </c>
      <c r="AA861" s="1383">
        <f t="shared" si="1570"/>
        <v>0</v>
      </c>
      <c r="AB861" s="1383">
        <f t="shared" si="1571"/>
        <v>0</v>
      </c>
      <c r="AC861" s="5">
        <f t="shared" si="1572"/>
        <v>103</v>
      </c>
      <c r="AD861" s="1383">
        <f t="shared" si="1573"/>
        <v>0</v>
      </c>
      <c r="AE861" s="1383">
        <f t="shared" si="1574"/>
        <v>0</v>
      </c>
      <c r="AF861" s="1305" t="e">
        <f t="shared" si="1575"/>
        <v>#DIV/0!</v>
      </c>
      <c r="AG861" s="1305" t="e">
        <f t="shared" si="1576"/>
        <v>#DIV/0!</v>
      </c>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row>
    <row r="862" spans="1:57" ht="14.25" customHeight="1">
      <c r="A862" s="1376">
        <v>44665</v>
      </c>
      <c r="B862" s="1301"/>
      <c r="C862" s="1302"/>
      <c r="D862" s="1376">
        <v>44300</v>
      </c>
      <c r="E862" s="1357"/>
      <c r="F862" s="5"/>
      <c r="G862" s="5"/>
      <c r="H862" s="1302"/>
      <c r="I862" s="1303"/>
      <c r="J862" s="1301"/>
      <c r="K862" s="1376"/>
      <c r="L862" s="1302"/>
      <c r="M862" s="1382">
        <f t="shared" si="1565"/>
        <v>44666</v>
      </c>
      <c r="N862" s="1354">
        <f t="shared" si="1562"/>
        <v>0</v>
      </c>
      <c r="O862" s="1383">
        <f t="shared" ref="O862:S862" si="1713">$AD862*O$27</f>
        <v>0</v>
      </c>
      <c r="P862" s="1383">
        <f t="shared" si="1713"/>
        <v>0</v>
      </c>
      <c r="Q862" s="1383">
        <f t="shared" si="1713"/>
        <v>0</v>
      </c>
      <c r="R862" s="1383">
        <f t="shared" si="1713"/>
        <v>0</v>
      </c>
      <c r="S862" s="1383">
        <f t="shared" si="1713"/>
        <v>0</v>
      </c>
      <c r="T862" s="1383">
        <f t="shared" ref="T862:X862" si="1714">$AE862*T$27</f>
        <v>0</v>
      </c>
      <c r="U862" s="1383">
        <f t="shared" si="1714"/>
        <v>0</v>
      </c>
      <c r="V862" s="1383">
        <f t="shared" si="1714"/>
        <v>0</v>
      </c>
      <c r="W862" s="1383">
        <f t="shared" si="1714"/>
        <v>0</v>
      </c>
      <c r="X862" s="1383">
        <f t="shared" si="1714"/>
        <v>0</v>
      </c>
      <c r="Y862" s="1383">
        <f t="shared" si="1568"/>
        <v>0</v>
      </c>
      <c r="Z862" s="1383">
        <f t="shared" si="1569"/>
        <v>0</v>
      </c>
      <c r="AA862" s="1383">
        <f t="shared" si="1570"/>
        <v>0</v>
      </c>
      <c r="AB862" s="1383">
        <f t="shared" si="1571"/>
        <v>0</v>
      </c>
      <c r="AC862" s="5">
        <f t="shared" si="1572"/>
        <v>104</v>
      </c>
      <c r="AD862" s="1383">
        <f t="shared" si="1573"/>
        <v>0</v>
      </c>
      <c r="AE862" s="1383">
        <f t="shared" si="1574"/>
        <v>0</v>
      </c>
      <c r="AF862" s="1305" t="e">
        <f t="shared" si="1575"/>
        <v>#DIV/0!</v>
      </c>
      <c r="AG862" s="1305" t="e">
        <f t="shared" si="1576"/>
        <v>#DIV/0!</v>
      </c>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row>
    <row r="863" spans="1:57" ht="14.25" customHeight="1">
      <c r="A863" s="1376">
        <v>44666</v>
      </c>
      <c r="B863" s="1301"/>
      <c r="C863" s="1302"/>
      <c r="D863" s="1376">
        <v>44301</v>
      </c>
      <c r="E863" s="1357"/>
      <c r="F863" s="5"/>
      <c r="G863" s="5"/>
      <c r="H863" s="1302"/>
      <c r="I863" s="1303"/>
      <c r="J863" s="1301"/>
      <c r="K863" s="1376"/>
      <c r="L863" s="1302"/>
      <c r="M863" s="1382">
        <f t="shared" si="1565"/>
        <v>44667</v>
      </c>
      <c r="N863" s="1354">
        <f t="shared" si="1562"/>
        <v>0</v>
      </c>
      <c r="O863" s="1383">
        <f t="shared" ref="O863:S863" si="1715">$AD863*O$27</f>
        <v>0</v>
      </c>
      <c r="P863" s="1383">
        <f t="shared" si="1715"/>
        <v>0</v>
      </c>
      <c r="Q863" s="1383">
        <f t="shared" si="1715"/>
        <v>0</v>
      </c>
      <c r="R863" s="1383">
        <f t="shared" si="1715"/>
        <v>0</v>
      </c>
      <c r="S863" s="1383">
        <f t="shared" si="1715"/>
        <v>0</v>
      </c>
      <c r="T863" s="1383">
        <f t="shared" ref="T863:X863" si="1716">$AE863*T$27</f>
        <v>0</v>
      </c>
      <c r="U863" s="1383">
        <f t="shared" si="1716"/>
        <v>0</v>
      </c>
      <c r="V863" s="1383">
        <f t="shared" si="1716"/>
        <v>0</v>
      </c>
      <c r="W863" s="1383">
        <f t="shared" si="1716"/>
        <v>0</v>
      </c>
      <c r="X863" s="1383">
        <f t="shared" si="1716"/>
        <v>0</v>
      </c>
      <c r="Y863" s="1383">
        <f t="shared" si="1568"/>
        <v>0</v>
      </c>
      <c r="Z863" s="1383">
        <f t="shared" si="1569"/>
        <v>0</v>
      </c>
      <c r="AA863" s="1383">
        <f t="shared" si="1570"/>
        <v>0</v>
      </c>
      <c r="AB863" s="1383">
        <f t="shared" si="1571"/>
        <v>0</v>
      </c>
      <c r="AC863" s="5">
        <f t="shared" si="1572"/>
        <v>105</v>
      </c>
      <c r="AD863" s="1383">
        <f t="shared" si="1573"/>
        <v>0</v>
      </c>
      <c r="AE863" s="1383">
        <f t="shared" si="1574"/>
        <v>0</v>
      </c>
      <c r="AF863" s="1305" t="e">
        <f t="shared" si="1575"/>
        <v>#DIV/0!</v>
      </c>
      <c r="AG863" s="1305" t="e">
        <f t="shared" si="1576"/>
        <v>#DIV/0!</v>
      </c>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row>
    <row r="864" spans="1:57" ht="14.25" customHeight="1">
      <c r="A864" s="1376">
        <v>44667</v>
      </c>
      <c r="B864" s="1301"/>
      <c r="C864" s="1302"/>
      <c r="D864" s="1376">
        <v>44302</v>
      </c>
      <c r="E864" s="1357"/>
      <c r="F864" s="5"/>
      <c r="G864" s="5"/>
      <c r="H864" s="1302"/>
      <c r="I864" s="1303"/>
      <c r="J864" s="1301"/>
      <c r="K864" s="1376"/>
      <c r="L864" s="1302"/>
      <c r="M864" s="1382">
        <f t="shared" si="1565"/>
        <v>44668</v>
      </c>
      <c r="N864" s="1354">
        <f t="shared" si="1562"/>
        <v>0</v>
      </c>
      <c r="O864" s="1383">
        <f t="shared" ref="O864:S864" si="1717">$AD864*O$27</f>
        <v>0</v>
      </c>
      <c r="P864" s="1383">
        <f t="shared" si="1717"/>
        <v>0</v>
      </c>
      <c r="Q864" s="1383">
        <f t="shared" si="1717"/>
        <v>0</v>
      </c>
      <c r="R864" s="1383">
        <f t="shared" si="1717"/>
        <v>0</v>
      </c>
      <c r="S864" s="1383">
        <f t="shared" si="1717"/>
        <v>0</v>
      </c>
      <c r="T864" s="1383">
        <f t="shared" ref="T864:X864" si="1718">$AE864*T$27</f>
        <v>0</v>
      </c>
      <c r="U864" s="1383">
        <f t="shared" si="1718"/>
        <v>0</v>
      </c>
      <c r="V864" s="1383">
        <f t="shared" si="1718"/>
        <v>0</v>
      </c>
      <c r="W864" s="1383">
        <f t="shared" si="1718"/>
        <v>0</v>
      </c>
      <c r="X864" s="1383">
        <f t="shared" si="1718"/>
        <v>0</v>
      </c>
      <c r="Y864" s="1383">
        <f t="shared" si="1568"/>
        <v>0</v>
      </c>
      <c r="Z864" s="1383">
        <f t="shared" si="1569"/>
        <v>0</v>
      </c>
      <c r="AA864" s="1383">
        <f t="shared" si="1570"/>
        <v>0</v>
      </c>
      <c r="AB864" s="1383">
        <f t="shared" si="1571"/>
        <v>0</v>
      </c>
      <c r="AC864" s="5">
        <f t="shared" si="1572"/>
        <v>106</v>
      </c>
      <c r="AD864" s="1383">
        <f t="shared" si="1573"/>
        <v>0</v>
      </c>
      <c r="AE864" s="1383">
        <f t="shared" si="1574"/>
        <v>0</v>
      </c>
      <c r="AF864" s="1305" t="e">
        <f t="shared" si="1575"/>
        <v>#DIV/0!</v>
      </c>
      <c r="AG864" s="1305" t="e">
        <f t="shared" si="1576"/>
        <v>#DIV/0!</v>
      </c>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row>
    <row r="865" spans="1:57" ht="14.25" customHeight="1">
      <c r="A865" s="1376">
        <v>44668</v>
      </c>
      <c r="B865" s="1301"/>
      <c r="C865" s="1302"/>
      <c r="D865" s="1376">
        <v>44303</v>
      </c>
      <c r="E865" s="1357"/>
      <c r="F865" s="5"/>
      <c r="G865" s="5"/>
      <c r="H865" s="1302"/>
      <c r="I865" s="1303"/>
      <c r="J865" s="1301"/>
      <c r="K865" s="1376"/>
      <c r="L865" s="1302"/>
      <c r="M865" s="1382">
        <f t="shared" si="1565"/>
        <v>44669</v>
      </c>
      <c r="N865" s="1354">
        <f t="shared" si="1562"/>
        <v>0</v>
      </c>
      <c r="O865" s="1383">
        <f t="shared" ref="O865:S865" si="1719">$AD865*O$27</f>
        <v>0</v>
      </c>
      <c r="P865" s="1383">
        <f t="shared" si="1719"/>
        <v>0</v>
      </c>
      <c r="Q865" s="1383">
        <f t="shared" si="1719"/>
        <v>0</v>
      </c>
      <c r="R865" s="1383">
        <f t="shared" si="1719"/>
        <v>0</v>
      </c>
      <c r="S865" s="1383">
        <f t="shared" si="1719"/>
        <v>0</v>
      </c>
      <c r="T865" s="1383">
        <f t="shared" ref="T865:X865" si="1720">$AE865*T$27</f>
        <v>0</v>
      </c>
      <c r="U865" s="1383">
        <f t="shared" si="1720"/>
        <v>0</v>
      </c>
      <c r="V865" s="1383">
        <f t="shared" si="1720"/>
        <v>0</v>
      </c>
      <c r="W865" s="1383">
        <f t="shared" si="1720"/>
        <v>0</v>
      </c>
      <c r="X865" s="1383">
        <f t="shared" si="1720"/>
        <v>0</v>
      </c>
      <c r="Y865" s="1383">
        <f t="shared" si="1568"/>
        <v>0</v>
      </c>
      <c r="Z865" s="1383">
        <f t="shared" si="1569"/>
        <v>0</v>
      </c>
      <c r="AA865" s="1383">
        <f t="shared" si="1570"/>
        <v>0</v>
      </c>
      <c r="AB865" s="1383">
        <f t="shared" si="1571"/>
        <v>0</v>
      </c>
      <c r="AC865" s="5">
        <f t="shared" si="1572"/>
        <v>107</v>
      </c>
      <c r="AD865" s="1383">
        <f t="shared" si="1573"/>
        <v>0</v>
      </c>
      <c r="AE865" s="1383">
        <f t="shared" si="1574"/>
        <v>0</v>
      </c>
      <c r="AF865" s="1305" t="e">
        <f t="shared" si="1575"/>
        <v>#DIV/0!</v>
      </c>
      <c r="AG865" s="1305" t="e">
        <f t="shared" si="1576"/>
        <v>#DIV/0!</v>
      </c>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row>
    <row r="866" spans="1:57" ht="14.25" customHeight="1">
      <c r="A866" s="1376">
        <v>44669</v>
      </c>
      <c r="B866" s="1301"/>
      <c r="C866" s="1302"/>
      <c r="D866" s="1376">
        <v>44304</v>
      </c>
      <c r="E866" s="1357"/>
      <c r="F866" s="5"/>
      <c r="G866" s="5"/>
      <c r="H866" s="1302"/>
      <c r="I866" s="1303"/>
      <c r="J866" s="1301"/>
      <c r="K866" s="1376"/>
      <c r="L866" s="1302"/>
      <c r="M866" s="1382">
        <f t="shared" si="1565"/>
        <v>44670</v>
      </c>
      <c r="N866" s="1354">
        <f t="shared" si="1562"/>
        <v>0</v>
      </c>
      <c r="O866" s="1383">
        <f t="shared" ref="O866:S866" si="1721">$AD866*O$27</f>
        <v>0</v>
      </c>
      <c r="P866" s="1383">
        <f t="shared" si="1721"/>
        <v>0</v>
      </c>
      <c r="Q866" s="1383">
        <f t="shared" si="1721"/>
        <v>0</v>
      </c>
      <c r="R866" s="1383">
        <f t="shared" si="1721"/>
        <v>0</v>
      </c>
      <c r="S866" s="1383">
        <f t="shared" si="1721"/>
        <v>0</v>
      </c>
      <c r="T866" s="1383">
        <f t="shared" ref="T866:X866" si="1722">$AE866*T$27</f>
        <v>0</v>
      </c>
      <c r="U866" s="1383">
        <f t="shared" si="1722"/>
        <v>0</v>
      </c>
      <c r="V866" s="1383">
        <f t="shared" si="1722"/>
        <v>0</v>
      </c>
      <c r="W866" s="1383">
        <f t="shared" si="1722"/>
        <v>0</v>
      </c>
      <c r="X866" s="1383">
        <f t="shared" si="1722"/>
        <v>0</v>
      </c>
      <c r="Y866" s="1383">
        <f t="shared" si="1568"/>
        <v>0</v>
      </c>
      <c r="Z866" s="1383">
        <f t="shared" si="1569"/>
        <v>0</v>
      </c>
      <c r="AA866" s="1383">
        <f t="shared" si="1570"/>
        <v>0</v>
      </c>
      <c r="AB866" s="1383">
        <f t="shared" si="1571"/>
        <v>0</v>
      </c>
      <c r="AC866" s="5">
        <f t="shared" si="1572"/>
        <v>108</v>
      </c>
      <c r="AD866" s="1383">
        <f t="shared" si="1573"/>
        <v>0</v>
      </c>
      <c r="AE866" s="1383">
        <f t="shared" si="1574"/>
        <v>0</v>
      </c>
      <c r="AF866" s="1305" t="e">
        <f t="shared" si="1575"/>
        <v>#DIV/0!</v>
      </c>
      <c r="AG866" s="1305" t="e">
        <f t="shared" si="1576"/>
        <v>#DIV/0!</v>
      </c>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row>
    <row r="867" spans="1:57" ht="14.25" customHeight="1">
      <c r="A867" s="1376">
        <v>44670</v>
      </c>
      <c r="B867" s="1301"/>
      <c r="C867" s="1302"/>
      <c r="D867" s="1376">
        <v>44305</v>
      </c>
      <c r="E867" s="1357"/>
      <c r="F867" s="5"/>
      <c r="G867" s="5"/>
      <c r="H867" s="1302"/>
      <c r="I867" s="1303"/>
      <c r="J867" s="1301"/>
      <c r="K867" s="1376"/>
      <c r="L867" s="1302"/>
      <c r="M867" s="1382">
        <f t="shared" si="1565"/>
        <v>44671</v>
      </c>
      <c r="N867" s="1354">
        <f t="shared" si="1562"/>
        <v>0</v>
      </c>
      <c r="O867" s="1383">
        <f t="shared" ref="O867:S867" si="1723">$AD867*O$27</f>
        <v>0</v>
      </c>
      <c r="P867" s="1383">
        <f t="shared" si="1723"/>
        <v>0</v>
      </c>
      <c r="Q867" s="1383">
        <f t="shared" si="1723"/>
        <v>0</v>
      </c>
      <c r="R867" s="1383">
        <f t="shared" si="1723"/>
        <v>0</v>
      </c>
      <c r="S867" s="1383">
        <f t="shared" si="1723"/>
        <v>0</v>
      </c>
      <c r="T867" s="1383">
        <f t="shared" ref="T867:X867" si="1724">$AE867*T$27</f>
        <v>0</v>
      </c>
      <c r="U867" s="1383">
        <f t="shared" si="1724"/>
        <v>0</v>
      </c>
      <c r="V867" s="1383">
        <f t="shared" si="1724"/>
        <v>0</v>
      </c>
      <c r="W867" s="1383">
        <f t="shared" si="1724"/>
        <v>0</v>
      </c>
      <c r="X867" s="1383">
        <f t="shared" si="1724"/>
        <v>0</v>
      </c>
      <c r="Y867" s="1383">
        <f t="shared" si="1568"/>
        <v>0</v>
      </c>
      <c r="Z867" s="1383">
        <f t="shared" si="1569"/>
        <v>0</v>
      </c>
      <c r="AA867" s="1383">
        <f t="shared" si="1570"/>
        <v>0</v>
      </c>
      <c r="AB867" s="1383">
        <f t="shared" si="1571"/>
        <v>0</v>
      </c>
      <c r="AC867" s="5">
        <f t="shared" si="1572"/>
        <v>109</v>
      </c>
      <c r="AD867" s="1383">
        <f t="shared" si="1573"/>
        <v>0</v>
      </c>
      <c r="AE867" s="1383">
        <f t="shared" si="1574"/>
        <v>0</v>
      </c>
      <c r="AF867" s="1305" t="e">
        <f t="shared" si="1575"/>
        <v>#DIV/0!</v>
      </c>
      <c r="AG867" s="1305" t="e">
        <f t="shared" si="1576"/>
        <v>#DIV/0!</v>
      </c>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row>
    <row r="868" spans="1:57" ht="14.25" customHeight="1">
      <c r="A868" s="1376">
        <v>44671</v>
      </c>
      <c r="B868" s="1301"/>
      <c r="C868" s="1302"/>
      <c r="D868" s="1376">
        <v>44306</v>
      </c>
      <c r="E868" s="1357"/>
      <c r="F868" s="5"/>
      <c r="G868" s="5"/>
      <c r="H868" s="1302"/>
      <c r="I868" s="1303"/>
      <c r="J868" s="1301"/>
      <c r="K868" s="1376"/>
      <c r="L868" s="1302"/>
      <c r="M868" s="1382">
        <f t="shared" si="1565"/>
        <v>44672</v>
      </c>
      <c r="N868" s="1354">
        <f t="shared" si="1562"/>
        <v>0</v>
      </c>
      <c r="O868" s="1383">
        <f t="shared" ref="O868:S868" si="1725">$AD868*O$27</f>
        <v>0</v>
      </c>
      <c r="P868" s="1383">
        <f t="shared" si="1725"/>
        <v>0</v>
      </c>
      <c r="Q868" s="1383">
        <f t="shared" si="1725"/>
        <v>0</v>
      </c>
      <c r="R868" s="1383">
        <f t="shared" si="1725"/>
        <v>0</v>
      </c>
      <c r="S868" s="1383">
        <f t="shared" si="1725"/>
        <v>0</v>
      </c>
      <c r="T868" s="1383">
        <f t="shared" ref="T868:X868" si="1726">$AE868*T$27</f>
        <v>0</v>
      </c>
      <c r="U868" s="1383">
        <f t="shared" si="1726"/>
        <v>0</v>
      </c>
      <c r="V868" s="1383">
        <f t="shared" si="1726"/>
        <v>0</v>
      </c>
      <c r="W868" s="1383">
        <f t="shared" si="1726"/>
        <v>0</v>
      </c>
      <c r="X868" s="1383">
        <f t="shared" si="1726"/>
        <v>0</v>
      </c>
      <c r="Y868" s="1383">
        <f t="shared" si="1568"/>
        <v>0</v>
      </c>
      <c r="Z868" s="1383">
        <f t="shared" si="1569"/>
        <v>0</v>
      </c>
      <c r="AA868" s="1383">
        <f t="shared" si="1570"/>
        <v>0</v>
      </c>
      <c r="AB868" s="1383">
        <f t="shared" si="1571"/>
        <v>0</v>
      </c>
      <c r="AC868" s="5">
        <f t="shared" si="1572"/>
        <v>110</v>
      </c>
      <c r="AD868" s="1383">
        <f t="shared" si="1573"/>
        <v>0</v>
      </c>
      <c r="AE868" s="1383">
        <f t="shared" si="1574"/>
        <v>0</v>
      </c>
      <c r="AF868" s="1305" t="e">
        <f t="shared" si="1575"/>
        <v>#DIV/0!</v>
      </c>
      <c r="AG868" s="1305" t="e">
        <f t="shared" si="1576"/>
        <v>#DIV/0!</v>
      </c>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row>
    <row r="869" spans="1:57" ht="14.25" customHeight="1">
      <c r="A869" s="1376">
        <v>44672</v>
      </c>
      <c r="B869" s="1301"/>
      <c r="C869" s="1302"/>
      <c r="D869" s="1376">
        <v>44307</v>
      </c>
      <c r="E869" s="1357"/>
      <c r="F869" s="5"/>
      <c r="G869" s="5"/>
      <c r="H869" s="1302"/>
      <c r="I869" s="1303"/>
      <c r="J869" s="1301"/>
      <c r="K869" s="1376"/>
      <c r="L869" s="1302"/>
      <c r="M869" s="1382">
        <f t="shared" si="1565"/>
        <v>44673</v>
      </c>
      <c r="N869" s="1354">
        <f t="shared" si="1562"/>
        <v>0</v>
      </c>
      <c r="O869" s="1383">
        <f t="shared" ref="O869:S869" si="1727">$AD869*O$27</f>
        <v>0</v>
      </c>
      <c r="P869" s="1383">
        <f t="shared" si="1727"/>
        <v>0</v>
      </c>
      <c r="Q869" s="1383">
        <f t="shared" si="1727"/>
        <v>0</v>
      </c>
      <c r="R869" s="1383">
        <f t="shared" si="1727"/>
        <v>0</v>
      </c>
      <c r="S869" s="1383">
        <f t="shared" si="1727"/>
        <v>0</v>
      </c>
      <c r="T869" s="1383">
        <f t="shared" ref="T869:X869" si="1728">$AE869*T$27</f>
        <v>0</v>
      </c>
      <c r="U869" s="1383">
        <f t="shared" si="1728"/>
        <v>0</v>
      </c>
      <c r="V869" s="1383">
        <f t="shared" si="1728"/>
        <v>0</v>
      </c>
      <c r="W869" s="1383">
        <f t="shared" si="1728"/>
        <v>0</v>
      </c>
      <c r="X869" s="1383">
        <f t="shared" si="1728"/>
        <v>0</v>
      </c>
      <c r="Y869" s="1383">
        <f t="shared" si="1568"/>
        <v>0</v>
      </c>
      <c r="Z869" s="1383">
        <f t="shared" si="1569"/>
        <v>0</v>
      </c>
      <c r="AA869" s="1383">
        <f t="shared" si="1570"/>
        <v>0</v>
      </c>
      <c r="AB869" s="1383">
        <f t="shared" si="1571"/>
        <v>0</v>
      </c>
      <c r="AC869" s="5">
        <f t="shared" si="1572"/>
        <v>111</v>
      </c>
      <c r="AD869" s="1383">
        <f t="shared" si="1573"/>
        <v>0</v>
      </c>
      <c r="AE869" s="1383">
        <f t="shared" si="1574"/>
        <v>0</v>
      </c>
      <c r="AF869" s="1305" t="e">
        <f t="shared" si="1575"/>
        <v>#DIV/0!</v>
      </c>
      <c r="AG869" s="1305" t="e">
        <f t="shared" si="1576"/>
        <v>#DIV/0!</v>
      </c>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row>
    <row r="870" spans="1:57" ht="14.25" customHeight="1">
      <c r="A870" s="1376">
        <v>44673</v>
      </c>
      <c r="B870" s="1301"/>
      <c r="C870" s="1302"/>
      <c r="D870" s="1376">
        <v>44308</v>
      </c>
      <c r="E870" s="1357"/>
      <c r="F870" s="5"/>
      <c r="G870" s="5"/>
      <c r="H870" s="1302"/>
      <c r="I870" s="1303"/>
      <c r="J870" s="1301"/>
      <c r="K870" s="1376"/>
      <c r="L870" s="1302"/>
      <c r="M870" s="1382">
        <f t="shared" si="1565"/>
        <v>44674</v>
      </c>
      <c r="N870" s="1354">
        <f t="shared" si="1562"/>
        <v>0</v>
      </c>
      <c r="O870" s="1383">
        <f t="shared" ref="O870:S870" si="1729">$AD870*O$27</f>
        <v>0</v>
      </c>
      <c r="P870" s="1383">
        <f t="shared" si="1729"/>
        <v>0</v>
      </c>
      <c r="Q870" s="1383">
        <f t="shared" si="1729"/>
        <v>0</v>
      </c>
      <c r="R870" s="1383">
        <f t="shared" si="1729"/>
        <v>0</v>
      </c>
      <c r="S870" s="1383">
        <f t="shared" si="1729"/>
        <v>0</v>
      </c>
      <c r="T870" s="1383">
        <f t="shared" ref="T870:X870" si="1730">$AE870*T$27</f>
        <v>0</v>
      </c>
      <c r="U870" s="1383">
        <f t="shared" si="1730"/>
        <v>0</v>
      </c>
      <c r="V870" s="1383">
        <f t="shared" si="1730"/>
        <v>0</v>
      </c>
      <c r="W870" s="1383">
        <f t="shared" si="1730"/>
        <v>0</v>
      </c>
      <c r="X870" s="1383">
        <f t="shared" si="1730"/>
        <v>0</v>
      </c>
      <c r="Y870" s="1383">
        <f t="shared" si="1568"/>
        <v>0</v>
      </c>
      <c r="Z870" s="1383">
        <f t="shared" si="1569"/>
        <v>0</v>
      </c>
      <c r="AA870" s="1383">
        <f t="shared" si="1570"/>
        <v>0</v>
      </c>
      <c r="AB870" s="1383">
        <f t="shared" si="1571"/>
        <v>0</v>
      </c>
      <c r="AC870" s="5">
        <f t="shared" si="1572"/>
        <v>112</v>
      </c>
      <c r="AD870" s="1383">
        <f t="shared" si="1573"/>
        <v>0</v>
      </c>
      <c r="AE870" s="1383">
        <f t="shared" si="1574"/>
        <v>0</v>
      </c>
      <c r="AF870" s="1305" t="e">
        <f t="shared" si="1575"/>
        <v>#DIV/0!</v>
      </c>
      <c r="AG870" s="1305" t="e">
        <f t="shared" si="1576"/>
        <v>#DIV/0!</v>
      </c>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row>
    <row r="871" spans="1:57" ht="14.25" customHeight="1">
      <c r="A871" s="1376">
        <v>44674</v>
      </c>
      <c r="B871" s="1301"/>
      <c r="C871" s="1302"/>
      <c r="D871" s="1376">
        <v>44309</v>
      </c>
      <c r="E871" s="1357"/>
      <c r="F871" s="5"/>
      <c r="G871" s="5"/>
      <c r="H871" s="1302"/>
      <c r="I871" s="1303"/>
      <c r="J871" s="1301"/>
      <c r="K871" s="1376"/>
      <c r="L871" s="1302"/>
      <c r="M871" s="1382">
        <f t="shared" si="1565"/>
        <v>44675</v>
      </c>
      <c r="N871" s="1354">
        <f t="shared" si="1562"/>
        <v>0</v>
      </c>
      <c r="O871" s="1383">
        <f t="shared" ref="O871:S871" si="1731">$AD871*O$27</f>
        <v>0</v>
      </c>
      <c r="P871" s="1383">
        <f t="shared" si="1731"/>
        <v>0</v>
      </c>
      <c r="Q871" s="1383">
        <f t="shared" si="1731"/>
        <v>0</v>
      </c>
      <c r="R871" s="1383">
        <f t="shared" si="1731"/>
        <v>0</v>
      </c>
      <c r="S871" s="1383">
        <f t="shared" si="1731"/>
        <v>0</v>
      </c>
      <c r="T871" s="1383">
        <f t="shared" ref="T871:X871" si="1732">$AE871*T$27</f>
        <v>0</v>
      </c>
      <c r="U871" s="1383">
        <f t="shared" si="1732"/>
        <v>0</v>
      </c>
      <c r="V871" s="1383">
        <f t="shared" si="1732"/>
        <v>0</v>
      </c>
      <c r="W871" s="1383">
        <f t="shared" si="1732"/>
        <v>0</v>
      </c>
      <c r="X871" s="1383">
        <f t="shared" si="1732"/>
        <v>0</v>
      </c>
      <c r="Y871" s="1383">
        <f t="shared" si="1568"/>
        <v>0</v>
      </c>
      <c r="Z871" s="1383">
        <f t="shared" si="1569"/>
        <v>0</v>
      </c>
      <c r="AA871" s="1383">
        <f t="shared" si="1570"/>
        <v>0</v>
      </c>
      <c r="AB871" s="1383">
        <f t="shared" si="1571"/>
        <v>0</v>
      </c>
      <c r="AC871" s="5">
        <f t="shared" si="1572"/>
        <v>113</v>
      </c>
      <c r="AD871" s="1383">
        <f t="shared" si="1573"/>
        <v>0</v>
      </c>
      <c r="AE871" s="1383">
        <f t="shared" si="1574"/>
        <v>0</v>
      </c>
      <c r="AF871" s="1305" t="e">
        <f t="shared" si="1575"/>
        <v>#DIV/0!</v>
      </c>
      <c r="AG871" s="1305" t="e">
        <f t="shared" si="1576"/>
        <v>#DIV/0!</v>
      </c>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row>
    <row r="872" spans="1:57" ht="14.25" customHeight="1">
      <c r="A872" s="1376">
        <v>44675</v>
      </c>
      <c r="B872" s="1301"/>
      <c r="C872" s="1302"/>
      <c r="D872" s="1376">
        <v>44310</v>
      </c>
      <c r="E872" s="1357"/>
      <c r="F872" s="5"/>
      <c r="G872" s="5"/>
      <c r="H872" s="1302"/>
      <c r="I872" s="1303"/>
      <c r="J872" s="1301"/>
      <c r="K872" s="1376"/>
      <c r="L872" s="1302"/>
      <c r="M872" s="1382">
        <f t="shared" si="1565"/>
        <v>44676</v>
      </c>
      <c r="N872" s="1354">
        <f t="shared" si="1562"/>
        <v>0</v>
      </c>
      <c r="O872" s="1383">
        <f t="shared" ref="O872:S872" si="1733">$AD872*O$27</f>
        <v>0</v>
      </c>
      <c r="P872" s="1383">
        <f t="shared" si="1733"/>
        <v>0</v>
      </c>
      <c r="Q872" s="1383">
        <f t="shared" si="1733"/>
        <v>0</v>
      </c>
      <c r="R872" s="1383">
        <f t="shared" si="1733"/>
        <v>0</v>
      </c>
      <c r="S872" s="1383">
        <f t="shared" si="1733"/>
        <v>0</v>
      </c>
      <c r="T872" s="1383">
        <f t="shared" ref="T872:X872" si="1734">$AE872*T$27</f>
        <v>0</v>
      </c>
      <c r="U872" s="1383">
        <f t="shared" si="1734"/>
        <v>0</v>
      </c>
      <c r="V872" s="1383">
        <f t="shared" si="1734"/>
        <v>0</v>
      </c>
      <c r="W872" s="1383">
        <f t="shared" si="1734"/>
        <v>0</v>
      </c>
      <c r="X872" s="1383">
        <f t="shared" si="1734"/>
        <v>0</v>
      </c>
      <c r="Y872" s="1383">
        <f t="shared" si="1568"/>
        <v>0</v>
      </c>
      <c r="Z872" s="1383">
        <f t="shared" si="1569"/>
        <v>0</v>
      </c>
      <c r="AA872" s="1383">
        <f t="shared" si="1570"/>
        <v>0</v>
      </c>
      <c r="AB872" s="1383">
        <f t="shared" si="1571"/>
        <v>0</v>
      </c>
      <c r="AC872" s="5">
        <f t="shared" si="1572"/>
        <v>114</v>
      </c>
      <c r="AD872" s="1383">
        <f t="shared" si="1573"/>
        <v>0</v>
      </c>
      <c r="AE872" s="1383">
        <f t="shared" si="1574"/>
        <v>0</v>
      </c>
      <c r="AF872" s="1305" t="e">
        <f t="shared" si="1575"/>
        <v>#DIV/0!</v>
      </c>
      <c r="AG872" s="1305" t="e">
        <f t="shared" si="1576"/>
        <v>#DIV/0!</v>
      </c>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row>
    <row r="873" spans="1:57" ht="14.25" customHeight="1">
      <c r="A873" s="1376">
        <v>44676</v>
      </c>
      <c r="B873" s="1301"/>
      <c r="C873" s="1302"/>
      <c r="D873" s="1376">
        <v>44311</v>
      </c>
      <c r="E873" s="1357"/>
      <c r="F873" s="5"/>
      <c r="G873" s="5"/>
      <c r="H873" s="1302"/>
      <c r="I873" s="1303"/>
      <c r="J873" s="1301"/>
      <c r="K873" s="1376"/>
      <c r="L873" s="1302"/>
      <c r="M873" s="1382">
        <f t="shared" si="1565"/>
        <v>44677</v>
      </c>
      <c r="N873" s="1354">
        <f t="shared" si="1562"/>
        <v>0</v>
      </c>
      <c r="O873" s="1383">
        <f t="shared" ref="O873:S873" si="1735">$AD873*O$27</f>
        <v>0</v>
      </c>
      <c r="P873" s="1383">
        <f t="shared" si="1735"/>
        <v>0</v>
      </c>
      <c r="Q873" s="1383">
        <f t="shared" si="1735"/>
        <v>0</v>
      </c>
      <c r="R873" s="1383">
        <f t="shared" si="1735"/>
        <v>0</v>
      </c>
      <c r="S873" s="1383">
        <f t="shared" si="1735"/>
        <v>0</v>
      </c>
      <c r="T873" s="1383">
        <f t="shared" ref="T873:X873" si="1736">$AE873*T$27</f>
        <v>0</v>
      </c>
      <c r="U873" s="1383">
        <f t="shared" si="1736"/>
        <v>0</v>
      </c>
      <c r="V873" s="1383">
        <f t="shared" si="1736"/>
        <v>0</v>
      </c>
      <c r="W873" s="1383">
        <f t="shared" si="1736"/>
        <v>0</v>
      </c>
      <c r="X873" s="1383">
        <f t="shared" si="1736"/>
        <v>0</v>
      </c>
      <c r="Y873" s="1383">
        <f t="shared" si="1568"/>
        <v>0</v>
      </c>
      <c r="Z873" s="1383">
        <f t="shared" si="1569"/>
        <v>0</v>
      </c>
      <c r="AA873" s="1383">
        <f t="shared" si="1570"/>
        <v>0</v>
      </c>
      <c r="AB873" s="1383">
        <f t="shared" si="1571"/>
        <v>0</v>
      </c>
      <c r="AC873" s="5">
        <f t="shared" si="1572"/>
        <v>115</v>
      </c>
      <c r="AD873" s="1383">
        <f t="shared" si="1573"/>
        <v>0</v>
      </c>
      <c r="AE873" s="1383">
        <f t="shared" si="1574"/>
        <v>0</v>
      </c>
      <c r="AF873" s="1305" t="e">
        <f t="shared" si="1575"/>
        <v>#DIV/0!</v>
      </c>
      <c r="AG873" s="1305" t="e">
        <f t="shared" si="1576"/>
        <v>#DIV/0!</v>
      </c>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row>
    <row r="874" spans="1:57" ht="14.25" customHeight="1">
      <c r="A874" s="1376">
        <v>44677</v>
      </c>
      <c r="B874" s="1301"/>
      <c r="C874" s="1302"/>
      <c r="D874" s="1376">
        <v>44312</v>
      </c>
      <c r="E874" s="1357"/>
      <c r="F874" s="5"/>
      <c r="G874" s="5"/>
      <c r="H874" s="1302"/>
      <c r="I874" s="1303"/>
      <c r="J874" s="1301"/>
      <c r="K874" s="1376"/>
      <c r="L874" s="1302"/>
      <c r="M874" s="1382">
        <f t="shared" si="1565"/>
        <v>44678</v>
      </c>
      <c r="N874" s="1354">
        <f t="shared" si="1562"/>
        <v>0</v>
      </c>
      <c r="O874" s="1383">
        <f t="shared" ref="O874:S874" si="1737">$AD874*O$27</f>
        <v>0</v>
      </c>
      <c r="P874" s="1383">
        <f t="shared" si="1737"/>
        <v>0</v>
      </c>
      <c r="Q874" s="1383">
        <f t="shared" si="1737"/>
        <v>0</v>
      </c>
      <c r="R874" s="1383">
        <f t="shared" si="1737"/>
        <v>0</v>
      </c>
      <c r="S874" s="1383">
        <f t="shared" si="1737"/>
        <v>0</v>
      </c>
      <c r="T874" s="1383">
        <f t="shared" ref="T874:X874" si="1738">$AE874*T$27</f>
        <v>0</v>
      </c>
      <c r="U874" s="1383">
        <f t="shared" si="1738"/>
        <v>0</v>
      </c>
      <c r="V874" s="1383">
        <f t="shared" si="1738"/>
        <v>0</v>
      </c>
      <c r="W874" s="1383">
        <f t="shared" si="1738"/>
        <v>0</v>
      </c>
      <c r="X874" s="1383">
        <f t="shared" si="1738"/>
        <v>0</v>
      </c>
      <c r="Y874" s="1383">
        <f t="shared" si="1568"/>
        <v>0</v>
      </c>
      <c r="Z874" s="1383">
        <f t="shared" si="1569"/>
        <v>0</v>
      </c>
      <c r="AA874" s="1383">
        <f t="shared" si="1570"/>
        <v>0</v>
      </c>
      <c r="AB874" s="1383">
        <f t="shared" si="1571"/>
        <v>0</v>
      </c>
      <c r="AC874" s="5">
        <f t="shared" si="1572"/>
        <v>116</v>
      </c>
      <c r="AD874" s="1383">
        <f t="shared" si="1573"/>
        <v>0</v>
      </c>
      <c r="AE874" s="1383">
        <f t="shared" si="1574"/>
        <v>0</v>
      </c>
      <c r="AF874" s="1305" t="e">
        <f t="shared" si="1575"/>
        <v>#DIV/0!</v>
      </c>
      <c r="AG874" s="1305" t="e">
        <f t="shared" si="1576"/>
        <v>#DIV/0!</v>
      </c>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row>
    <row r="875" spans="1:57" ht="14.25" customHeight="1">
      <c r="A875" s="1376">
        <v>44678</v>
      </c>
      <c r="B875" s="1301"/>
      <c r="C875" s="1302"/>
      <c r="D875" s="1376">
        <v>44313</v>
      </c>
      <c r="E875" s="1357"/>
      <c r="F875" s="5"/>
      <c r="G875" s="5"/>
      <c r="H875" s="1302"/>
      <c r="I875" s="1303"/>
      <c r="J875" s="1301"/>
      <c r="K875" s="1376"/>
      <c r="L875" s="1302"/>
      <c r="M875" s="1382">
        <f t="shared" si="1565"/>
        <v>44679</v>
      </c>
      <c r="N875" s="1354">
        <f t="shared" si="1562"/>
        <v>0</v>
      </c>
      <c r="O875" s="1383">
        <f t="shared" ref="O875:S875" si="1739">$AD875*O$27</f>
        <v>0</v>
      </c>
      <c r="P875" s="1383">
        <f t="shared" si="1739"/>
        <v>0</v>
      </c>
      <c r="Q875" s="1383">
        <f t="shared" si="1739"/>
        <v>0</v>
      </c>
      <c r="R875" s="1383">
        <f t="shared" si="1739"/>
        <v>0</v>
      </c>
      <c r="S875" s="1383">
        <f t="shared" si="1739"/>
        <v>0</v>
      </c>
      <c r="T875" s="1383">
        <f t="shared" ref="T875:X875" si="1740">$AE875*T$27</f>
        <v>0</v>
      </c>
      <c r="U875" s="1383">
        <f t="shared" si="1740"/>
        <v>0</v>
      </c>
      <c r="V875" s="1383">
        <f t="shared" si="1740"/>
        <v>0</v>
      </c>
      <c r="W875" s="1383">
        <f t="shared" si="1740"/>
        <v>0</v>
      </c>
      <c r="X875" s="1383">
        <f t="shared" si="1740"/>
        <v>0</v>
      </c>
      <c r="Y875" s="1383">
        <f t="shared" si="1568"/>
        <v>0</v>
      </c>
      <c r="Z875" s="1383">
        <f t="shared" si="1569"/>
        <v>0</v>
      </c>
      <c r="AA875" s="1383">
        <f t="shared" si="1570"/>
        <v>0</v>
      </c>
      <c r="AB875" s="1383">
        <f t="shared" si="1571"/>
        <v>0</v>
      </c>
      <c r="AC875" s="5">
        <f t="shared" si="1572"/>
        <v>117</v>
      </c>
      <c r="AD875" s="1383">
        <f t="shared" si="1573"/>
        <v>0</v>
      </c>
      <c r="AE875" s="1383">
        <f t="shared" si="1574"/>
        <v>0</v>
      </c>
      <c r="AF875" s="1305" t="e">
        <f t="shared" si="1575"/>
        <v>#DIV/0!</v>
      </c>
      <c r="AG875" s="1305" t="e">
        <f t="shared" si="1576"/>
        <v>#DIV/0!</v>
      </c>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row>
    <row r="876" spans="1:57" ht="14.25" customHeight="1">
      <c r="A876" s="1376">
        <v>44679</v>
      </c>
      <c r="B876" s="1301"/>
      <c r="C876" s="1302"/>
      <c r="D876" s="1376">
        <v>44314</v>
      </c>
      <c r="E876" s="1357"/>
      <c r="F876" s="5"/>
      <c r="G876" s="5"/>
      <c r="H876" s="1302"/>
      <c r="I876" s="1303"/>
      <c r="J876" s="1301"/>
      <c r="K876" s="1376"/>
      <c r="L876" s="1302"/>
      <c r="M876" s="1382">
        <f t="shared" si="1565"/>
        <v>44680</v>
      </c>
      <c r="N876" s="1354">
        <f t="shared" si="1562"/>
        <v>0</v>
      </c>
      <c r="O876" s="1383">
        <f t="shared" ref="O876:S876" si="1741">$AD876*O$27</f>
        <v>0</v>
      </c>
      <c r="P876" s="1383">
        <f t="shared" si="1741"/>
        <v>0</v>
      </c>
      <c r="Q876" s="1383">
        <f t="shared" si="1741"/>
        <v>0</v>
      </c>
      <c r="R876" s="1383">
        <f t="shared" si="1741"/>
        <v>0</v>
      </c>
      <c r="S876" s="1383">
        <f t="shared" si="1741"/>
        <v>0</v>
      </c>
      <c r="T876" s="1383">
        <f t="shared" ref="T876:X876" si="1742">$AE876*T$27</f>
        <v>0</v>
      </c>
      <c r="U876" s="1383">
        <f t="shared" si="1742"/>
        <v>0</v>
      </c>
      <c r="V876" s="1383">
        <f t="shared" si="1742"/>
        <v>0</v>
      </c>
      <c r="W876" s="1383">
        <f t="shared" si="1742"/>
        <v>0</v>
      </c>
      <c r="X876" s="1383">
        <f t="shared" si="1742"/>
        <v>0</v>
      </c>
      <c r="Y876" s="1383">
        <f t="shared" si="1568"/>
        <v>0</v>
      </c>
      <c r="Z876" s="1383">
        <f t="shared" si="1569"/>
        <v>0</v>
      </c>
      <c r="AA876" s="1383">
        <f t="shared" si="1570"/>
        <v>0</v>
      </c>
      <c r="AB876" s="1383">
        <f t="shared" si="1571"/>
        <v>0</v>
      </c>
      <c r="AC876" s="5">
        <f t="shared" si="1572"/>
        <v>118</v>
      </c>
      <c r="AD876" s="1383">
        <f t="shared" si="1573"/>
        <v>0</v>
      </c>
      <c r="AE876" s="1383">
        <f t="shared" si="1574"/>
        <v>0</v>
      </c>
      <c r="AF876" s="1305" t="e">
        <f t="shared" si="1575"/>
        <v>#DIV/0!</v>
      </c>
      <c r="AG876" s="1305" t="e">
        <f t="shared" si="1576"/>
        <v>#DIV/0!</v>
      </c>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row>
    <row r="877" spans="1:57" ht="14.25" customHeight="1">
      <c r="A877" s="1376">
        <v>44680</v>
      </c>
      <c r="B877" s="1301"/>
      <c r="C877" s="1302"/>
      <c r="D877" s="1376">
        <v>44315</v>
      </c>
      <c r="E877" s="1357"/>
      <c r="F877" s="5"/>
      <c r="G877" s="5"/>
      <c r="H877" s="1302"/>
      <c r="I877" s="1303"/>
      <c r="J877" s="1301"/>
      <c r="K877" s="1376"/>
      <c r="L877" s="1302"/>
      <c r="M877" s="1382">
        <f t="shared" si="1565"/>
        <v>44681</v>
      </c>
      <c r="N877" s="1354">
        <f t="shared" si="1562"/>
        <v>0</v>
      </c>
      <c r="O877" s="1383">
        <f t="shared" ref="O877:S877" si="1743">$AD877*O$27</f>
        <v>0</v>
      </c>
      <c r="P877" s="1383">
        <f t="shared" si="1743"/>
        <v>0</v>
      </c>
      <c r="Q877" s="1383">
        <f t="shared" si="1743"/>
        <v>0</v>
      </c>
      <c r="R877" s="1383">
        <f t="shared" si="1743"/>
        <v>0</v>
      </c>
      <c r="S877" s="1383">
        <f t="shared" si="1743"/>
        <v>0</v>
      </c>
      <c r="T877" s="1383">
        <f t="shared" ref="T877:X877" si="1744">$AE877*T$27</f>
        <v>0</v>
      </c>
      <c r="U877" s="1383">
        <f t="shared" si="1744"/>
        <v>0</v>
      </c>
      <c r="V877" s="1383">
        <f t="shared" si="1744"/>
        <v>0</v>
      </c>
      <c r="W877" s="1383">
        <f t="shared" si="1744"/>
        <v>0</v>
      </c>
      <c r="X877" s="1383">
        <f t="shared" si="1744"/>
        <v>0</v>
      </c>
      <c r="Y877" s="1383">
        <f t="shared" si="1568"/>
        <v>0</v>
      </c>
      <c r="Z877" s="1383">
        <f t="shared" si="1569"/>
        <v>0</v>
      </c>
      <c r="AA877" s="1383">
        <f t="shared" si="1570"/>
        <v>0</v>
      </c>
      <c r="AB877" s="1383">
        <f t="shared" si="1571"/>
        <v>0</v>
      </c>
      <c r="AC877" s="5">
        <f t="shared" si="1572"/>
        <v>119</v>
      </c>
      <c r="AD877" s="1383">
        <f t="shared" si="1573"/>
        <v>0</v>
      </c>
      <c r="AE877" s="1383">
        <f t="shared" si="1574"/>
        <v>0</v>
      </c>
      <c r="AF877" s="1305" t="e">
        <f t="shared" si="1575"/>
        <v>#DIV/0!</v>
      </c>
      <c r="AG877" s="1305" t="e">
        <f t="shared" si="1576"/>
        <v>#DIV/0!</v>
      </c>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row>
    <row r="878" spans="1:57" ht="14.25" customHeight="1">
      <c r="A878" s="1376">
        <v>44681</v>
      </c>
      <c r="B878" s="1301"/>
      <c r="C878" s="1302"/>
      <c r="D878" s="1376">
        <v>44316</v>
      </c>
      <c r="E878" s="1357"/>
      <c r="F878" s="5"/>
      <c r="G878" s="5"/>
      <c r="H878" s="1302"/>
      <c r="I878" s="1303"/>
      <c r="J878" s="1301"/>
      <c r="K878" s="1376"/>
      <c r="L878" s="1302"/>
      <c r="M878" s="1382">
        <f t="shared" si="1565"/>
        <v>44682</v>
      </c>
      <c r="N878" s="1354">
        <f t="shared" si="1562"/>
        <v>0</v>
      </c>
      <c r="O878" s="1383">
        <f t="shared" ref="O878:S878" si="1745">$AD878*O$27</f>
        <v>0</v>
      </c>
      <c r="P878" s="1383">
        <f t="shared" si="1745"/>
        <v>0</v>
      </c>
      <c r="Q878" s="1383">
        <f t="shared" si="1745"/>
        <v>0</v>
      </c>
      <c r="R878" s="1383">
        <f t="shared" si="1745"/>
        <v>0</v>
      </c>
      <c r="S878" s="1383">
        <f t="shared" si="1745"/>
        <v>0</v>
      </c>
      <c r="T878" s="1383">
        <f t="shared" ref="T878:X878" si="1746">$AE878*T$27</f>
        <v>0</v>
      </c>
      <c r="U878" s="1383">
        <f t="shared" si="1746"/>
        <v>0</v>
      </c>
      <c r="V878" s="1383">
        <f t="shared" si="1746"/>
        <v>0</v>
      </c>
      <c r="W878" s="1383">
        <f t="shared" si="1746"/>
        <v>0</v>
      </c>
      <c r="X878" s="1383">
        <f t="shared" si="1746"/>
        <v>0</v>
      </c>
      <c r="Y878" s="1383">
        <f t="shared" si="1568"/>
        <v>0</v>
      </c>
      <c r="Z878" s="1383">
        <f t="shared" si="1569"/>
        <v>0</v>
      </c>
      <c r="AA878" s="1383">
        <f t="shared" si="1570"/>
        <v>0</v>
      </c>
      <c r="AB878" s="1383">
        <f t="shared" si="1571"/>
        <v>0</v>
      </c>
      <c r="AC878" s="5">
        <f t="shared" si="1572"/>
        <v>120</v>
      </c>
      <c r="AD878" s="1383">
        <f t="shared" si="1573"/>
        <v>0</v>
      </c>
      <c r="AE878" s="1383">
        <f t="shared" si="1574"/>
        <v>0</v>
      </c>
      <c r="AF878" s="1305" t="e">
        <f t="shared" si="1575"/>
        <v>#DIV/0!</v>
      </c>
      <c r="AG878" s="1305" t="e">
        <f t="shared" si="1576"/>
        <v>#DIV/0!</v>
      </c>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row>
    <row r="879" spans="1:57" ht="14.25" customHeight="1">
      <c r="A879" s="1376">
        <v>44682</v>
      </c>
      <c r="B879" s="1301"/>
      <c r="C879" s="1302"/>
      <c r="D879" s="1376">
        <v>44317</v>
      </c>
      <c r="E879" s="1357"/>
      <c r="F879" s="5"/>
      <c r="G879" s="5"/>
      <c r="H879" s="1302"/>
      <c r="I879" s="1303"/>
      <c r="J879" s="1301"/>
      <c r="K879" s="1376"/>
      <c r="L879" s="1302"/>
      <c r="M879" s="1382">
        <f t="shared" si="1565"/>
        <v>44683</v>
      </c>
      <c r="N879" s="1354">
        <f t="shared" si="1562"/>
        <v>0</v>
      </c>
      <c r="O879" s="1383">
        <f t="shared" ref="O879:S879" si="1747">$AD879*O$27</f>
        <v>0</v>
      </c>
      <c r="P879" s="1383">
        <f t="shared" si="1747"/>
        <v>0</v>
      </c>
      <c r="Q879" s="1383">
        <f t="shared" si="1747"/>
        <v>0</v>
      </c>
      <c r="R879" s="1383">
        <f t="shared" si="1747"/>
        <v>0</v>
      </c>
      <c r="S879" s="1383">
        <f t="shared" si="1747"/>
        <v>0</v>
      </c>
      <c r="T879" s="1383">
        <f t="shared" ref="T879:X879" si="1748">$AE879*T$27</f>
        <v>0</v>
      </c>
      <c r="U879" s="1383">
        <f t="shared" si="1748"/>
        <v>0</v>
      </c>
      <c r="V879" s="1383">
        <f t="shared" si="1748"/>
        <v>0</v>
      </c>
      <c r="W879" s="1383">
        <f t="shared" si="1748"/>
        <v>0</v>
      </c>
      <c r="X879" s="1383">
        <f t="shared" si="1748"/>
        <v>0</v>
      </c>
      <c r="Y879" s="1383">
        <f t="shared" si="1568"/>
        <v>0</v>
      </c>
      <c r="Z879" s="1383">
        <f t="shared" si="1569"/>
        <v>0</v>
      </c>
      <c r="AA879" s="1383">
        <f t="shared" si="1570"/>
        <v>0</v>
      </c>
      <c r="AB879" s="1383">
        <f t="shared" si="1571"/>
        <v>0</v>
      </c>
      <c r="AC879" s="5">
        <f t="shared" si="1572"/>
        <v>121</v>
      </c>
      <c r="AD879" s="1383">
        <f t="shared" si="1573"/>
        <v>0</v>
      </c>
      <c r="AE879" s="1383">
        <f t="shared" si="1574"/>
        <v>0</v>
      </c>
      <c r="AF879" s="1305" t="e">
        <f t="shared" si="1575"/>
        <v>#DIV/0!</v>
      </c>
      <c r="AG879" s="1305" t="e">
        <f t="shared" si="1576"/>
        <v>#DIV/0!</v>
      </c>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row>
    <row r="880" spans="1:57" ht="14.25" customHeight="1">
      <c r="A880" s="1376">
        <v>44683</v>
      </c>
      <c r="B880" s="1301"/>
      <c r="C880" s="1302"/>
      <c r="D880" s="1376">
        <v>44318</v>
      </c>
      <c r="E880" s="1357"/>
      <c r="F880" s="5"/>
      <c r="G880" s="5"/>
      <c r="H880" s="1302"/>
      <c r="I880" s="1303"/>
      <c r="J880" s="1301"/>
      <c r="K880" s="1376"/>
      <c r="L880" s="1302"/>
      <c r="M880" s="1382">
        <f t="shared" si="1565"/>
        <v>44684</v>
      </c>
      <c r="N880" s="1354">
        <f t="shared" si="1562"/>
        <v>0</v>
      </c>
      <c r="O880" s="1383">
        <f t="shared" ref="O880:S880" si="1749">$AD880*O$27</f>
        <v>0</v>
      </c>
      <c r="P880" s="1383">
        <f t="shared" si="1749"/>
        <v>0</v>
      </c>
      <c r="Q880" s="1383">
        <f t="shared" si="1749"/>
        <v>0</v>
      </c>
      <c r="R880" s="1383">
        <f t="shared" si="1749"/>
        <v>0</v>
      </c>
      <c r="S880" s="1383">
        <f t="shared" si="1749"/>
        <v>0</v>
      </c>
      <c r="T880" s="1383">
        <f t="shared" ref="T880:X880" si="1750">$AE880*T$27</f>
        <v>0</v>
      </c>
      <c r="U880" s="1383">
        <f t="shared" si="1750"/>
        <v>0</v>
      </c>
      <c r="V880" s="1383">
        <f t="shared" si="1750"/>
        <v>0</v>
      </c>
      <c r="W880" s="1383">
        <f t="shared" si="1750"/>
        <v>0</v>
      </c>
      <c r="X880" s="1383">
        <f t="shared" si="1750"/>
        <v>0</v>
      </c>
      <c r="Y880" s="1383">
        <f t="shared" si="1568"/>
        <v>0</v>
      </c>
      <c r="Z880" s="1383">
        <f t="shared" si="1569"/>
        <v>0</v>
      </c>
      <c r="AA880" s="1383">
        <f t="shared" si="1570"/>
        <v>0</v>
      </c>
      <c r="AB880" s="1383">
        <f t="shared" si="1571"/>
        <v>0</v>
      </c>
      <c r="AC880" s="5">
        <f t="shared" si="1572"/>
        <v>122</v>
      </c>
      <c r="AD880" s="1383">
        <f t="shared" si="1573"/>
        <v>0</v>
      </c>
      <c r="AE880" s="1383">
        <f t="shared" si="1574"/>
        <v>0</v>
      </c>
      <c r="AF880" s="1305" t="e">
        <f t="shared" si="1575"/>
        <v>#DIV/0!</v>
      </c>
      <c r="AG880" s="1305" t="e">
        <f t="shared" si="1576"/>
        <v>#DIV/0!</v>
      </c>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row>
    <row r="881" spans="1:57" ht="14.25" customHeight="1">
      <c r="A881" s="1376">
        <v>44684</v>
      </c>
      <c r="B881" s="1301"/>
      <c r="C881" s="1302"/>
      <c r="D881" s="1376">
        <v>44319</v>
      </c>
      <c r="E881" s="1357"/>
      <c r="F881" s="5"/>
      <c r="G881" s="5"/>
      <c r="H881" s="1302"/>
      <c r="I881" s="1303"/>
      <c r="J881" s="1301"/>
      <c r="K881" s="1376"/>
      <c r="L881" s="1302"/>
      <c r="M881" s="1382">
        <f t="shared" si="1565"/>
        <v>44685</v>
      </c>
      <c r="N881" s="1354">
        <f t="shared" si="1562"/>
        <v>0</v>
      </c>
      <c r="O881" s="1383">
        <f t="shared" ref="O881:S881" si="1751">$AD881*O$27</f>
        <v>0</v>
      </c>
      <c r="P881" s="1383">
        <f t="shared" si="1751"/>
        <v>0</v>
      </c>
      <c r="Q881" s="1383">
        <f t="shared" si="1751"/>
        <v>0</v>
      </c>
      <c r="R881" s="1383">
        <f t="shared" si="1751"/>
        <v>0</v>
      </c>
      <c r="S881" s="1383">
        <f t="shared" si="1751"/>
        <v>0</v>
      </c>
      <c r="T881" s="1383">
        <f t="shared" ref="T881:X881" si="1752">$AE881*T$27</f>
        <v>0</v>
      </c>
      <c r="U881" s="1383">
        <f t="shared" si="1752"/>
        <v>0</v>
      </c>
      <c r="V881" s="1383">
        <f t="shared" si="1752"/>
        <v>0</v>
      </c>
      <c r="W881" s="1383">
        <f t="shared" si="1752"/>
        <v>0</v>
      </c>
      <c r="X881" s="1383">
        <f t="shared" si="1752"/>
        <v>0</v>
      </c>
      <c r="Y881" s="1383">
        <f t="shared" si="1568"/>
        <v>0</v>
      </c>
      <c r="Z881" s="1383">
        <f t="shared" si="1569"/>
        <v>0</v>
      </c>
      <c r="AA881" s="1383">
        <f t="shared" si="1570"/>
        <v>0</v>
      </c>
      <c r="AB881" s="1383">
        <f t="shared" si="1571"/>
        <v>0</v>
      </c>
      <c r="AC881" s="5">
        <f t="shared" si="1572"/>
        <v>123</v>
      </c>
      <c r="AD881" s="1383">
        <f t="shared" si="1573"/>
        <v>0</v>
      </c>
      <c r="AE881" s="1383">
        <f t="shared" si="1574"/>
        <v>0</v>
      </c>
      <c r="AF881" s="1305" t="e">
        <f t="shared" si="1575"/>
        <v>#DIV/0!</v>
      </c>
      <c r="AG881" s="1305" t="e">
        <f t="shared" si="1576"/>
        <v>#DIV/0!</v>
      </c>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row>
    <row r="882" spans="1:57" ht="14.25" customHeight="1">
      <c r="A882" s="1376">
        <v>44685</v>
      </c>
      <c r="B882" s="1301"/>
      <c r="C882" s="1302"/>
      <c r="D882" s="1376">
        <v>44320</v>
      </c>
      <c r="E882" s="1357"/>
      <c r="F882" s="5"/>
      <c r="G882" s="5"/>
      <c r="H882" s="1302"/>
      <c r="I882" s="1303"/>
      <c r="J882" s="1301"/>
      <c r="K882" s="1376"/>
      <c r="L882" s="1302"/>
      <c r="M882" s="1382">
        <f t="shared" si="1565"/>
        <v>44686</v>
      </c>
      <c r="N882" s="1354">
        <f t="shared" si="1562"/>
        <v>0</v>
      </c>
      <c r="O882" s="1383">
        <f t="shared" ref="O882:S882" si="1753">$AD882*O$27</f>
        <v>0</v>
      </c>
      <c r="P882" s="1383">
        <f t="shared" si="1753"/>
        <v>0</v>
      </c>
      <c r="Q882" s="1383">
        <f t="shared" si="1753"/>
        <v>0</v>
      </c>
      <c r="R882" s="1383">
        <f t="shared" si="1753"/>
        <v>0</v>
      </c>
      <c r="S882" s="1383">
        <f t="shared" si="1753"/>
        <v>0</v>
      </c>
      <c r="T882" s="1383">
        <f t="shared" ref="T882:X882" si="1754">$AE882*T$27</f>
        <v>0</v>
      </c>
      <c r="U882" s="1383">
        <f t="shared" si="1754"/>
        <v>0</v>
      </c>
      <c r="V882" s="1383">
        <f t="shared" si="1754"/>
        <v>0</v>
      </c>
      <c r="W882" s="1383">
        <f t="shared" si="1754"/>
        <v>0</v>
      </c>
      <c r="X882" s="1383">
        <f t="shared" si="1754"/>
        <v>0</v>
      </c>
      <c r="Y882" s="1383">
        <f t="shared" si="1568"/>
        <v>0</v>
      </c>
      <c r="Z882" s="1383">
        <f t="shared" si="1569"/>
        <v>0</v>
      </c>
      <c r="AA882" s="1383">
        <f t="shared" si="1570"/>
        <v>0</v>
      </c>
      <c r="AB882" s="1383">
        <f t="shared" si="1571"/>
        <v>0</v>
      </c>
      <c r="AC882" s="5">
        <f t="shared" si="1572"/>
        <v>124</v>
      </c>
      <c r="AD882" s="1383">
        <f t="shared" si="1573"/>
        <v>0</v>
      </c>
      <c r="AE882" s="1383">
        <f t="shared" si="1574"/>
        <v>0</v>
      </c>
      <c r="AF882" s="1305" t="e">
        <f t="shared" si="1575"/>
        <v>#DIV/0!</v>
      </c>
      <c r="AG882" s="1305" t="e">
        <f t="shared" si="1576"/>
        <v>#DIV/0!</v>
      </c>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row>
    <row r="883" spans="1:57" ht="14.25" customHeight="1">
      <c r="A883" s="1376">
        <v>44686</v>
      </c>
      <c r="B883" s="1301"/>
      <c r="C883" s="1302"/>
      <c r="D883" s="1376">
        <v>44321</v>
      </c>
      <c r="E883" s="1357"/>
      <c r="F883" s="5"/>
      <c r="G883" s="5"/>
      <c r="H883" s="1302"/>
      <c r="I883" s="1303"/>
      <c r="J883" s="1301"/>
      <c r="K883" s="1376"/>
      <c r="L883" s="1302"/>
      <c r="M883" s="1382">
        <f t="shared" si="1565"/>
        <v>44687</v>
      </c>
      <c r="N883" s="1354">
        <f t="shared" si="1562"/>
        <v>0</v>
      </c>
      <c r="O883" s="1383">
        <f t="shared" ref="O883:S883" si="1755">$AD883*O$27</f>
        <v>0</v>
      </c>
      <c r="P883" s="1383">
        <f t="shared" si="1755"/>
        <v>0</v>
      </c>
      <c r="Q883" s="1383">
        <f t="shared" si="1755"/>
        <v>0</v>
      </c>
      <c r="R883" s="1383">
        <f t="shared" si="1755"/>
        <v>0</v>
      </c>
      <c r="S883" s="1383">
        <f t="shared" si="1755"/>
        <v>0</v>
      </c>
      <c r="T883" s="1383">
        <f t="shared" ref="T883:X883" si="1756">$AE883*T$27</f>
        <v>0</v>
      </c>
      <c r="U883" s="1383">
        <f t="shared" si="1756"/>
        <v>0</v>
      </c>
      <c r="V883" s="1383">
        <f t="shared" si="1756"/>
        <v>0</v>
      </c>
      <c r="W883" s="1383">
        <f t="shared" si="1756"/>
        <v>0</v>
      </c>
      <c r="X883" s="1383">
        <f t="shared" si="1756"/>
        <v>0</v>
      </c>
      <c r="Y883" s="1383">
        <f t="shared" si="1568"/>
        <v>0</v>
      </c>
      <c r="Z883" s="1383">
        <f t="shared" si="1569"/>
        <v>0</v>
      </c>
      <c r="AA883" s="1383">
        <f t="shared" si="1570"/>
        <v>0</v>
      </c>
      <c r="AB883" s="1383">
        <f t="shared" si="1571"/>
        <v>0</v>
      </c>
      <c r="AC883" s="5">
        <f t="shared" si="1572"/>
        <v>125</v>
      </c>
      <c r="AD883" s="1383">
        <f t="shared" si="1573"/>
        <v>0</v>
      </c>
      <c r="AE883" s="1383">
        <f t="shared" si="1574"/>
        <v>0</v>
      </c>
      <c r="AF883" s="1305" t="e">
        <f t="shared" si="1575"/>
        <v>#DIV/0!</v>
      </c>
      <c r="AG883" s="1305" t="e">
        <f t="shared" si="1576"/>
        <v>#DIV/0!</v>
      </c>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row>
    <row r="884" spans="1:57" ht="14.25" customHeight="1">
      <c r="A884" s="1376">
        <v>44687</v>
      </c>
      <c r="B884" s="1301"/>
      <c r="C884" s="1302"/>
      <c r="D884" s="1376">
        <v>44322</v>
      </c>
      <c r="E884" s="1357"/>
      <c r="F884" s="5"/>
      <c r="G884" s="5"/>
      <c r="H884" s="1302"/>
      <c r="I884" s="1303"/>
      <c r="J884" s="1301"/>
      <c r="K884" s="1376"/>
      <c r="L884" s="1302"/>
      <c r="M884" s="1382">
        <f t="shared" si="1565"/>
        <v>44688</v>
      </c>
      <c r="N884" s="1354">
        <f t="shared" si="1562"/>
        <v>0</v>
      </c>
      <c r="O884" s="1383">
        <f t="shared" ref="O884:S884" si="1757">$AD884*O$27</f>
        <v>0</v>
      </c>
      <c r="P884" s="1383">
        <f t="shared" si="1757"/>
        <v>0</v>
      </c>
      <c r="Q884" s="1383">
        <f t="shared" si="1757"/>
        <v>0</v>
      </c>
      <c r="R884" s="1383">
        <f t="shared" si="1757"/>
        <v>0</v>
      </c>
      <c r="S884" s="1383">
        <f t="shared" si="1757"/>
        <v>0</v>
      </c>
      <c r="T884" s="1383">
        <f t="shared" ref="T884:X884" si="1758">$AE884*T$27</f>
        <v>0</v>
      </c>
      <c r="U884" s="1383">
        <f t="shared" si="1758"/>
        <v>0</v>
      </c>
      <c r="V884" s="1383">
        <f t="shared" si="1758"/>
        <v>0</v>
      </c>
      <c r="W884" s="1383">
        <f t="shared" si="1758"/>
        <v>0</v>
      </c>
      <c r="X884" s="1383">
        <f t="shared" si="1758"/>
        <v>0</v>
      </c>
      <c r="Y884" s="1383">
        <f t="shared" si="1568"/>
        <v>0</v>
      </c>
      <c r="Z884" s="1383">
        <f t="shared" si="1569"/>
        <v>0</v>
      </c>
      <c r="AA884" s="1383">
        <f t="shared" si="1570"/>
        <v>0</v>
      </c>
      <c r="AB884" s="1383">
        <f t="shared" si="1571"/>
        <v>0</v>
      </c>
      <c r="AC884" s="5">
        <f t="shared" si="1572"/>
        <v>126</v>
      </c>
      <c r="AD884" s="1383">
        <f t="shared" si="1573"/>
        <v>0</v>
      </c>
      <c r="AE884" s="1383">
        <f t="shared" si="1574"/>
        <v>0</v>
      </c>
      <c r="AF884" s="1305" t="e">
        <f t="shared" si="1575"/>
        <v>#DIV/0!</v>
      </c>
      <c r="AG884" s="1305" t="e">
        <f t="shared" si="1576"/>
        <v>#DIV/0!</v>
      </c>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row>
    <row r="885" spans="1:57" ht="14.25" customHeight="1">
      <c r="A885" s="1376">
        <v>44688</v>
      </c>
      <c r="B885" s="1301"/>
      <c r="C885" s="1302"/>
      <c r="D885" s="1376">
        <v>44323</v>
      </c>
      <c r="E885" s="1357"/>
      <c r="F885" s="5"/>
      <c r="G885" s="5"/>
      <c r="H885" s="1302"/>
      <c r="I885" s="1303"/>
      <c r="J885" s="1301"/>
      <c r="K885" s="1376"/>
      <c r="L885" s="1302"/>
      <c r="M885" s="1382">
        <f t="shared" si="1565"/>
        <v>44689</v>
      </c>
      <c r="N885" s="1354">
        <f t="shared" si="1562"/>
        <v>0</v>
      </c>
      <c r="O885" s="1383">
        <f t="shared" ref="O885:S885" si="1759">$AD885*O$27</f>
        <v>0</v>
      </c>
      <c r="P885" s="1383">
        <f t="shared" si="1759"/>
        <v>0</v>
      </c>
      <c r="Q885" s="1383">
        <f t="shared" si="1759"/>
        <v>0</v>
      </c>
      <c r="R885" s="1383">
        <f t="shared" si="1759"/>
        <v>0</v>
      </c>
      <c r="S885" s="1383">
        <f t="shared" si="1759"/>
        <v>0</v>
      </c>
      <c r="T885" s="1383">
        <f t="shared" ref="T885:X885" si="1760">$AE885*T$27</f>
        <v>0</v>
      </c>
      <c r="U885" s="1383">
        <f t="shared" si="1760"/>
        <v>0</v>
      </c>
      <c r="V885" s="1383">
        <f t="shared" si="1760"/>
        <v>0</v>
      </c>
      <c r="W885" s="1383">
        <f t="shared" si="1760"/>
        <v>0</v>
      </c>
      <c r="X885" s="1383">
        <f t="shared" si="1760"/>
        <v>0</v>
      </c>
      <c r="Y885" s="1383">
        <f t="shared" si="1568"/>
        <v>0</v>
      </c>
      <c r="Z885" s="1383">
        <f t="shared" si="1569"/>
        <v>0</v>
      </c>
      <c r="AA885" s="1383">
        <f t="shared" si="1570"/>
        <v>0</v>
      </c>
      <c r="AB885" s="1383">
        <f t="shared" si="1571"/>
        <v>0</v>
      </c>
      <c r="AC885" s="5">
        <f t="shared" si="1572"/>
        <v>127</v>
      </c>
      <c r="AD885" s="1383">
        <f t="shared" si="1573"/>
        <v>0</v>
      </c>
      <c r="AE885" s="1383">
        <f t="shared" si="1574"/>
        <v>0</v>
      </c>
      <c r="AF885" s="1305" t="e">
        <f t="shared" si="1575"/>
        <v>#DIV/0!</v>
      </c>
      <c r="AG885" s="1305" t="e">
        <f t="shared" si="1576"/>
        <v>#DIV/0!</v>
      </c>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row>
    <row r="886" spans="1:57" ht="14.25" customHeight="1">
      <c r="A886" s="1376">
        <v>44689</v>
      </c>
      <c r="B886" s="1301"/>
      <c r="C886" s="1302"/>
      <c r="D886" s="1376">
        <v>44324</v>
      </c>
      <c r="E886" s="1357"/>
      <c r="F886" s="5"/>
      <c r="G886" s="5"/>
      <c r="H886" s="1302"/>
      <c r="I886" s="1303"/>
      <c r="J886" s="1301"/>
      <c r="K886" s="1376"/>
      <c r="L886" s="1302"/>
      <c r="M886" s="1382">
        <f t="shared" si="1565"/>
        <v>44690</v>
      </c>
      <c r="N886" s="1354">
        <f t="shared" si="1562"/>
        <v>0</v>
      </c>
      <c r="O886" s="1383">
        <f t="shared" ref="O886:S886" si="1761">$AD886*O$27</f>
        <v>0</v>
      </c>
      <c r="P886" s="1383">
        <f t="shared" si="1761"/>
        <v>0</v>
      </c>
      <c r="Q886" s="1383">
        <f t="shared" si="1761"/>
        <v>0</v>
      </c>
      <c r="R886" s="1383">
        <f t="shared" si="1761"/>
        <v>0</v>
      </c>
      <c r="S886" s="1383">
        <f t="shared" si="1761"/>
        <v>0</v>
      </c>
      <c r="T886" s="1383">
        <f t="shared" ref="T886:X886" si="1762">$AE886*T$27</f>
        <v>0</v>
      </c>
      <c r="U886" s="1383">
        <f t="shared" si="1762"/>
        <v>0</v>
      </c>
      <c r="V886" s="1383">
        <f t="shared" si="1762"/>
        <v>0</v>
      </c>
      <c r="W886" s="1383">
        <f t="shared" si="1762"/>
        <v>0</v>
      </c>
      <c r="X886" s="1383">
        <f t="shared" si="1762"/>
        <v>0</v>
      </c>
      <c r="Y886" s="1383">
        <f t="shared" si="1568"/>
        <v>0</v>
      </c>
      <c r="Z886" s="1383">
        <f t="shared" si="1569"/>
        <v>0</v>
      </c>
      <c r="AA886" s="1383">
        <f t="shared" si="1570"/>
        <v>0</v>
      </c>
      <c r="AB886" s="1383">
        <f t="shared" si="1571"/>
        <v>0</v>
      </c>
      <c r="AC886" s="5">
        <f t="shared" si="1572"/>
        <v>128</v>
      </c>
      <c r="AD886" s="1383">
        <f t="shared" si="1573"/>
        <v>0</v>
      </c>
      <c r="AE886" s="1383">
        <f t="shared" si="1574"/>
        <v>0</v>
      </c>
      <c r="AF886" s="1305" t="e">
        <f t="shared" si="1575"/>
        <v>#DIV/0!</v>
      </c>
      <c r="AG886" s="1305" t="e">
        <f t="shared" si="1576"/>
        <v>#DIV/0!</v>
      </c>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row>
    <row r="887" spans="1:57" ht="14.25" customHeight="1">
      <c r="A887" s="1376">
        <v>44690</v>
      </c>
      <c r="B887" s="1301"/>
      <c r="C887" s="1302"/>
      <c r="D887" s="1376">
        <v>44325</v>
      </c>
      <c r="E887" s="1357"/>
      <c r="F887" s="5"/>
      <c r="G887" s="5"/>
      <c r="H887" s="1302"/>
      <c r="I887" s="1303"/>
      <c r="J887" s="1301"/>
      <c r="K887" s="1376"/>
      <c r="L887" s="1302"/>
      <c r="M887" s="1382">
        <f t="shared" si="1565"/>
        <v>44691</v>
      </c>
      <c r="N887" s="1354">
        <f t="shared" si="1562"/>
        <v>0</v>
      </c>
      <c r="O887" s="1383">
        <f t="shared" ref="O887:S887" si="1763">$AD887*O$27</f>
        <v>0</v>
      </c>
      <c r="P887" s="1383">
        <f t="shared" si="1763"/>
        <v>0</v>
      </c>
      <c r="Q887" s="1383">
        <f t="shared" si="1763"/>
        <v>0</v>
      </c>
      <c r="R887" s="1383">
        <f t="shared" si="1763"/>
        <v>0</v>
      </c>
      <c r="S887" s="1383">
        <f t="shared" si="1763"/>
        <v>0</v>
      </c>
      <c r="T887" s="1383">
        <f t="shared" ref="T887:X887" si="1764">$AE887*T$27</f>
        <v>0</v>
      </c>
      <c r="U887" s="1383">
        <f t="shared" si="1764"/>
        <v>0</v>
      </c>
      <c r="V887" s="1383">
        <f t="shared" si="1764"/>
        <v>0</v>
      </c>
      <c r="W887" s="1383">
        <f t="shared" si="1764"/>
        <v>0</v>
      </c>
      <c r="X887" s="1383">
        <f t="shared" si="1764"/>
        <v>0</v>
      </c>
      <c r="Y887" s="1383">
        <f t="shared" si="1568"/>
        <v>0</v>
      </c>
      <c r="Z887" s="1383">
        <f t="shared" si="1569"/>
        <v>0</v>
      </c>
      <c r="AA887" s="1383">
        <f t="shared" si="1570"/>
        <v>0</v>
      </c>
      <c r="AB887" s="1383">
        <f t="shared" si="1571"/>
        <v>0</v>
      </c>
      <c r="AC887" s="5">
        <f t="shared" si="1572"/>
        <v>129</v>
      </c>
      <c r="AD887" s="1383">
        <f t="shared" si="1573"/>
        <v>0</v>
      </c>
      <c r="AE887" s="1383">
        <f t="shared" si="1574"/>
        <v>0</v>
      </c>
      <c r="AF887" s="1305" t="e">
        <f t="shared" si="1575"/>
        <v>#DIV/0!</v>
      </c>
      <c r="AG887" s="1305" t="e">
        <f t="shared" si="1576"/>
        <v>#DIV/0!</v>
      </c>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row>
    <row r="888" spans="1:57" ht="14.25" customHeight="1">
      <c r="A888" s="1376">
        <v>44691</v>
      </c>
      <c r="B888" s="1301"/>
      <c r="C888" s="1302"/>
      <c r="D888" s="1376">
        <v>44326</v>
      </c>
      <c r="E888" s="1357"/>
      <c r="F888" s="5"/>
      <c r="G888" s="5"/>
      <c r="H888" s="1302"/>
      <c r="I888" s="1303"/>
      <c r="J888" s="1301"/>
      <c r="K888" s="1376"/>
      <c r="L888" s="1302"/>
      <c r="M888" s="1382">
        <f t="shared" si="1565"/>
        <v>44692</v>
      </c>
      <c r="N888" s="1354">
        <f t="shared" si="1562"/>
        <v>0</v>
      </c>
      <c r="O888" s="1383">
        <f t="shared" ref="O888:S888" si="1765">$AD888*O$27</f>
        <v>0</v>
      </c>
      <c r="P888" s="1383">
        <f t="shared" si="1765"/>
        <v>0</v>
      </c>
      <c r="Q888" s="1383">
        <f t="shared" si="1765"/>
        <v>0</v>
      </c>
      <c r="R888" s="1383">
        <f t="shared" si="1765"/>
        <v>0</v>
      </c>
      <c r="S888" s="1383">
        <f t="shared" si="1765"/>
        <v>0</v>
      </c>
      <c r="T888" s="1383">
        <f t="shared" ref="T888:X888" si="1766">$AE888*T$27</f>
        <v>0</v>
      </c>
      <c r="U888" s="1383">
        <f t="shared" si="1766"/>
        <v>0</v>
      </c>
      <c r="V888" s="1383">
        <f t="shared" si="1766"/>
        <v>0</v>
      </c>
      <c r="W888" s="1383">
        <f t="shared" si="1766"/>
        <v>0</v>
      </c>
      <c r="X888" s="1383">
        <f t="shared" si="1766"/>
        <v>0</v>
      </c>
      <c r="Y888" s="1383">
        <f t="shared" si="1568"/>
        <v>0</v>
      </c>
      <c r="Z888" s="1383">
        <f t="shared" si="1569"/>
        <v>0</v>
      </c>
      <c r="AA888" s="1383">
        <f t="shared" si="1570"/>
        <v>0</v>
      </c>
      <c r="AB888" s="1383">
        <f t="shared" si="1571"/>
        <v>0</v>
      </c>
      <c r="AC888" s="5">
        <f t="shared" si="1572"/>
        <v>130</v>
      </c>
      <c r="AD888" s="1383">
        <f t="shared" si="1573"/>
        <v>0</v>
      </c>
      <c r="AE888" s="1383">
        <f t="shared" si="1574"/>
        <v>0</v>
      </c>
      <c r="AF888" s="1305" t="e">
        <f t="shared" si="1575"/>
        <v>#DIV/0!</v>
      </c>
      <c r="AG888" s="1305" t="e">
        <f t="shared" si="1576"/>
        <v>#DIV/0!</v>
      </c>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row>
    <row r="889" spans="1:57" ht="14.25" customHeight="1">
      <c r="A889" s="1376">
        <v>44692</v>
      </c>
      <c r="B889" s="1301"/>
      <c r="C889" s="1302"/>
      <c r="D889" s="1376">
        <v>44327</v>
      </c>
      <c r="E889" s="1357"/>
      <c r="F889" s="5"/>
      <c r="G889" s="5"/>
      <c r="H889" s="1302"/>
      <c r="I889" s="1303"/>
      <c r="J889" s="1301"/>
      <c r="K889" s="1376"/>
      <c r="L889" s="1302"/>
      <c r="M889" s="1382">
        <f t="shared" si="1565"/>
        <v>44693</v>
      </c>
      <c r="N889" s="1354">
        <f t="shared" si="1562"/>
        <v>0</v>
      </c>
      <c r="O889" s="1383">
        <f t="shared" ref="O889:S889" si="1767">$AD889*O$27</f>
        <v>0</v>
      </c>
      <c r="P889" s="1383">
        <f t="shared" si="1767"/>
        <v>0</v>
      </c>
      <c r="Q889" s="1383">
        <f t="shared" si="1767"/>
        <v>0</v>
      </c>
      <c r="R889" s="1383">
        <f t="shared" si="1767"/>
        <v>0</v>
      </c>
      <c r="S889" s="1383">
        <f t="shared" si="1767"/>
        <v>0</v>
      </c>
      <c r="T889" s="1383">
        <f t="shared" ref="T889:X889" si="1768">$AE889*T$27</f>
        <v>0</v>
      </c>
      <c r="U889" s="1383">
        <f t="shared" si="1768"/>
        <v>0</v>
      </c>
      <c r="V889" s="1383">
        <f t="shared" si="1768"/>
        <v>0</v>
      </c>
      <c r="W889" s="1383">
        <f t="shared" si="1768"/>
        <v>0</v>
      </c>
      <c r="X889" s="1383">
        <f t="shared" si="1768"/>
        <v>0</v>
      </c>
      <c r="Y889" s="1383">
        <f t="shared" si="1568"/>
        <v>0</v>
      </c>
      <c r="Z889" s="1383">
        <f t="shared" si="1569"/>
        <v>0</v>
      </c>
      <c r="AA889" s="1383">
        <f t="shared" si="1570"/>
        <v>0</v>
      </c>
      <c r="AB889" s="1383">
        <f t="shared" si="1571"/>
        <v>0</v>
      </c>
      <c r="AC889" s="5">
        <f t="shared" si="1572"/>
        <v>131</v>
      </c>
      <c r="AD889" s="1383">
        <f t="shared" si="1573"/>
        <v>0</v>
      </c>
      <c r="AE889" s="1383">
        <f t="shared" si="1574"/>
        <v>0</v>
      </c>
      <c r="AF889" s="1305" t="e">
        <f t="shared" si="1575"/>
        <v>#DIV/0!</v>
      </c>
      <c r="AG889" s="1305" t="e">
        <f t="shared" si="1576"/>
        <v>#DIV/0!</v>
      </c>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row>
    <row r="890" spans="1:57" ht="14.25" customHeight="1">
      <c r="A890" s="1376">
        <v>44693</v>
      </c>
      <c r="B890" s="1301"/>
      <c r="C890" s="1302"/>
      <c r="D890" s="1376">
        <v>44328</v>
      </c>
      <c r="E890" s="1357"/>
      <c r="F890" s="5"/>
      <c r="G890" s="5"/>
      <c r="H890" s="1302"/>
      <c r="I890" s="1303"/>
      <c r="J890" s="1301"/>
      <c r="K890" s="1376"/>
      <c r="L890" s="1302"/>
      <c r="M890" s="1382">
        <f t="shared" si="1565"/>
        <v>44694</v>
      </c>
      <c r="N890" s="1354">
        <f t="shared" si="1562"/>
        <v>0</v>
      </c>
      <c r="O890" s="1383">
        <f t="shared" ref="O890:S890" si="1769">$AD890*O$27</f>
        <v>0</v>
      </c>
      <c r="P890" s="1383">
        <f t="shared" si="1769"/>
        <v>0</v>
      </c>
      <c r="Q890" s="1383">
        <f t="shared" si="1769"/>
        <v>0</v>
      </c>
      <c r="R890" s="1383">
        <f t="shared" si="1769"/>
        <v>0</v>
      </c>
      <c r="S890" s="1383">
        <f t="shared" si="1769"/>
        <v>0</v>
      </c>
      <c r="T890" s="1383">
        <f t="shared" ref="T890:X890" si="1770">$AE890*T$27</f>
        <v>0</v>
      </c>
      <c r="U890" s="1383">
        <f t="shared" si="1770"/>
        <v>0</v>
      </c>
      <c r="V890" s="1383">
        <f t="shared" si="1770"/>
        <v>0</v>
      </c>
      <c r="W890" s="1383">
        <f t="shared" si="1770"/>
        <v>0</v>
      </c>
      <c r="X890" s="1383">
        <f t="shared" si="1770"/>
        <v>0</v>
      </c>
      <c r="Y890" s="1383">
        <f t="shared" si="1568"/>
        <v>0</v>
      </c>
      <c r="Z890" s="1383">
        <f t="shared" si="1569"/>
        <v>0</v>
      </c>
      <c r="AA890" s="1383">
        <f t="shared" si="1570"/>
        <v>0</v>
      </c>
      <c r="AB890" s="1383">
        <f t="shared" si="1571"/>
        <v>0</v>
      </c>
      <c r="AC890" s="5">
        <f t="shared" si="1572"/>
        <v>132</v>
      </c>
      <c r="AD890" s="1383">
        <f t="shared" si="1573"/>
        <v>0</v>
      </c>
      <c r="AE890" s="1383">
        <f t="shared" si="1574"/>
        <v>0</v>
      </c>
      <c r="AF890" s="1305" t="e">
        <f t="shared" si="1575"/>
        <v>#DIV/0!</v>
      </c>
      <c r="AG890" s="1305" t="e">
        <f t="shared" si="1576"/>
        <v>#DIV/0!</v>
      </c>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row>
    <row r="891" spans="1:57" ht="14.25" customHeight="1">
      <c r="A891" s="1376">
        <v>44694</v>
      </c>
      <c r="B891" s="1301"/>
      <c r="C891" s="1302"/>
      <c r="D891" s="1376">
        <v>44329</v>
      </c>
      <c r="E891" s="1357"/>
      <c r="F891" s="5"/>
      <c r="G891" s="5"/>
      <c r="H891" s="1302"/>
      <c r="I891" s="1303"/>
      <c r="J891" s="1301"/>
      <c r="K891" s="1376"/>
      <c r="L891" s="1302"/>
      <c r="M891" s="1382">
        <f t="shared" si="1565"/>
        <v>44695</v>
      </c>
      <c r="N891" s="1354">
        <f t="shared" si="1562"/>
        <v>0</v>
      </c>
      <c r="O891" s="1383">
        <f t="shared" ref="O891:S891" si="1771">$AD891*O$27</f>
        <v>0</v>
      </c>
      <c r="P891" s="1383">
        <f t="shared" si="1771"/>
        <v>0</v>
      </c>
      <c r="Q891" s="1383">
        <f t="shared" si="1771"/>
        <v>0</v>
      </c>
      <c r="R891" s="1383">
        <f t="shared" si="1771"/>
        <v>0</v>
      </c>
      <c r="S891" s="1383">
        <f t="shared" si="1771"/>
        <v>0</v>
      </c>
      <c r="T891" s="1383">
        <f t="shared" ref="T891:X891" si="1772">$AE891*T$27</f>
        <v>0</v>
      </c>
      <c r="U891" s="1383">
        <f t="shared" si="1772"/>
        <v>0</v>
      </c>
      <c r="V891" s="1383">
        <f t="shared" si="1772"/>
        <v>0</v>
      </c>
      <c r="W891" s="1383">
        <f t="shared" si="1772"/>
        <v>0</v>
      </c>
      <c r="X891" s="1383">
        <f t="shared" si="1772"/>
        <v>0</v>
      </c>
      <c r="Y891" s="1383">
        <f t="shared" si="1568"/>
        <v>0</v>
      </c>
      <c r="Z891" s="1383">
        <f t="shared" si="1569"/>
        <v>0</v>
      </c>
      <c r="AA891" s="1383">
        <f t="shared" si="1570"/>
        <v>0</v>
      </c>
      <c r="AB891" s="1383">
        <f t="shared" si="1571"/>
        <v>0</v>
      </c>
      <c r="AC891" s="5">
        <f t="shared" si="1572"/>
        <v>133</v>
      </c>
      <c r="AD891" s="1383">
        <f t="shared" si="1573"/>
        <v>0</v>
      </c>
      <c r="AE891" s="1383">
        <f t="shared" si="1574"/>
        <v>0</v>
      </c>
      <c r="AF891" s="1305" t="e">
        <f t="shared" si="1575"/>
        <v>#DIV/0!</v>
      </c>
      <c r="AG891" s="1305" t="e">
        <f t="shared" si="1576"/>
        <v>#DIV/0!</v>
      </c>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row>
    <row r="892" spans="1:57" ht="14.25" customHeight="1">
      <c r="A892" s="1376">
        <v>44695</v>
      </c>
      <c r="B892" s="1301"/>
      <c r="C892" s="1302"/>
      <c r="D892" s="1376">
        <v>44330</v>
      </c>
      <c r="E892" s="1357"/>
      <c r="F892" s="5"/>
      <c r="G892" s="5"/>
      <c r="H892" s="1302"/>
      <c r="I892" s="1303"/>
      <c r="J892" s="1301"/>
      <c r="K892" s="1376"/>
      <c r="L892" s="1302"/>
      <c r="M892" s="1382">
        <f t="shared" si="1565"/>
        <v>44696</v>
      </c>
      <c r="N892" s="1354">
        <f t="shared" si="1562"/>
        <v>0</v>
      </c>
      <c r="O892" s="1383">
        <f t="shared" ref="O892:S892" si="1773">$AD892*O$27</f>
        <v>0</v>
      </c>
      <c r="P892" s="1383">
        <f t="shared" si="1773"/>
        <v>0</v>
      </c>
      <c r="Q892" s="1383">
        <f t="shared" si="1773"/>
        <v>0</v>
      </c>
      <c r="R892" s="1383">
        <f t="shared" si="1773"/>
        <v>0</v>
      </c>
      <c r="S892" s="1383">
        <f t="shared" si="1773"/>
        <v>0</v>
      </c>
      <c r="T892" s="1383">
        <f t="shared" ref="T892:X892" si="1774">$AE892*T$27</f>
        <v>0</v>
      </c>
      <c r="U892" s="1383">
        <f t="shared" si="1774"/>
        <v>0</v>
      </c>
      <c r="V892" s="1383">
        <f t="shared" si="1774"/>
        <v>0</v>
      </c>
      <c r="W892" s="1383">
        <f t="shared" si="1774"/>
        <v>0</v>
      </c>
      <c r="X892" s="1383">
        <f t="shared" si="1774"/>
        <v>0</v>
      </c>
      <c r="Y892" s="1383">
        <f t="shared" si="1568"/>
        <v>0</v>
      </c>
      <c r="Z892" s="1383">
        <f t="shared" si="1569"/>
        <v>0</v>
      </c>
      <c r="AA892" s="1383">
        <f t="shared" si="1570"/>
        <v>0</v>
      </c>
      <c r="AB892" s="1383">
        <f t="shared" si="1571"/>
        <v>0</v>
      </c>
      <c r="AC892" s="5">
        <f t="shared" si="1572"/>
        <v>134</v>
      </c>
      <c r="AD892" s="1383">
        <f t="shared" si="1573"/>
        <v>0</v>
      </c>
      <c r="AE892" s="1383">
        <f t="shared" si="1574"/>
        <v>0</v>
      </c>
      <c r="AF892" s="1305" t="e">
        <f t="shared" si="1575"/>
        <v>#DIV/0!</v>
      </c>
      <c r="AG892" s="1305" t="e">
        <f t="shared" si="1576"/>
        <v>#DIV/0!</v>
      </c>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row>
    <row r="893" spans="1:57" ht="14.25" customHeight="1">
      <c r="A893" s="1376">
        <v>44696</v>
      </c>
      <c r="B893" s="1301"/>
      <c r="C893" s="1302"/>
      <c r="D893" s="1376">
        <v>44331</v>
      </c>
      <c r="E893" s="1357"/>
      <c r="F893" s="5"/>
      <c r="G893" s="5"/>
      <c r="H893" s="1302"/>
      <c r="I893" s="1303"/>
      <c r="J893" s="1301"/>
      <c r="K893" s="1376"/>
      <c r="L893" s="1302"/>
      <c r="M893" s="1382">
        <f t="shared" si="1565"/>
        <v>44697</v>
      </c>
      <c r="N893" s="1354">
        <f t="shared" si="1562"/>
        <v>0</v>
      </c>
      <c r="O893" s="1383">
        <f t="shared" ref="O893:S893" si="1775">$AD893*O$27</f>
        <v>0</v>
      </c>
      <c r="P893" s="1383">
        <f t="shared" si="1775"/>
        <v>0</v>
      </c>
      <c r="Q893" s="1383">
        <f t="shared" si="1775"/>
        <v>0</v>
      </c>
      <c r="R893" s="1383">
        <f t="shared" si="1775"/>
        <v>0</v>
      </c>
      <c r="S893" s="1383">
        <f t="shared" si="1775"/>
        <v>0</v>
      </c>
      <c r="T893" s="1383">
        <f t="shared" ref="T893:X893" si="1776">$AE893*T$27</f>
        <v>0</v>
      </c>
      <c r="U893" s="1383">
        <f t="shared" si="1776"/>
        <v>0</v>
      </c>
      <c r="V893" s="1383">
        <f t="shared" si="1776"/>
        <v>0</v>
      </c>
      <c r="W893" s="1383">
        <f t="shared" si="1776"/>
        <v>0</v>
      </c>
      <c r="X893" s="1383">
        <f t="shared" si="1776"/>
        <v>0</v>
      </c>
      <c r="Y893" s="1383">
        <f t="shared" si="1568"/>
        <v>0</v>
      </c>
      <c r="Z893" s="1383">
        <f t="shared" si="1569"/>
        <v>0</v>
      </c>
      <c r="AA893" s="1383">
        <f t="shared" si="1570"/>
        <v>0</v>
      </c>
      <c r="AB893" s="1383">
        <f t="shared" si="1571"/>
        <v>0</v>
      </c>
      <c r="AC893" s="5">
        <f t="shared" si="1572"/>
        <v>135</v>
      </c>
      <c r="AD893" s="1383">
        <f t="shared" si="1573"/>
        <v>0</v>
      </c>
      <c r="AE893" s="1383">
        <f t="shared" si="1574"/>
        <v>0</v>
      </c>
      <c r="AF893" s="1305" t="e">
        <f t="shared" si="1575"/>
        <v>#DIV/0!</v>
      </c>
      <c r="AG893" s="1305" t="e">
        <f t="shared" si="1576"/>
        <v>#DIV/0!</v>
      </c>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row>
    <row r="894" spans="1:57" ht="14.25" customHeight="1">
      <c r="A894" s="1376">
        <v>44697</v>
      </c>
      <c r="B894" s="1301"/>
      <c r="C894" s="1302"/>
      <c r="D894" s="1376">
        <v>44332</v>
      </c>
      <c r="E894" s="1357"/>
      <c r="F894" s="5"/>
      <c r="G894" s="5"/>
      <c r="H894" s="1302"/>
      <c r="I894" s="1303"/>
      <c r="J894" s="1301"/>
      <c r="K894" s="1376"/>
      <c r="L894" s="1302"/>
      <c r="M894" s="1382">
        <f t="shared" si="1565"/>
        <v>44698</v>
      </c>
      <c r="N894" s="1354">
        <f t="shared" si="1562"/>
        <v>0</v>
      </c>
      <c r="O894" s="1383">
        <f t="shared" ref="O894:S894" si="1777">$AD894*O$27</f>
        <v>0</v>
      </c>
      <c r="P894" s="1383">
        <f t="shared" si="1777"/>
        <v>0</v>
      </c>
      <c r="Q894" s="1383">
        <f t="shared" si="1777"/>
        <v>0</v>
      </c>
      <c r="R894" s="1383">
        <f t="shared" si="1777"/>
        <v>0</v>
      </c>
      <c r="S894" s="1383">
        <f t="shared" si="1777"/>
        <v>0</v>
      </c>
      <c r="T894" s="1383">
        <f t="shared" ref="T894:X894" si="1778">$AE894*T$27</f>
        <v>0</v>
      </c>
      <c r="U894" s="1383">
        <f t="shared" si="1778"/>
        <v>0</v>
      </c>
      <c r="V894" s="1383">
        <f t="shared" si="1778"/>
        <v>0</v>
      </c>
      <c r="W894" s="1383">
        <f t="shared" si="1778"/>
        <v>0</v>
      </c>
      <c r="X894" s="1383">
        <f t="shared" si="1778"/>
        <v>0</v>
      </c>
      <c r="Y894" s="1383">
        <f t="shared" si="1568"/>
        <v>0</v>
      </c>
      <c r="Z894" s="1383">
        <f t="shared" si="1569"/>
        <v>0</v>
      </c>
      <c r="AA894" s="1383">
        <f t="shared" si="1570"/>
        <v>0</v>
      </c>
      <c r="AB894" s="1383">
        <f t="shared" si="1571"/>
        <v>0</v>
      </c>
      <c r="AC894" s="5">
        <f t="shared" si="1572"/>
        <v>136</v>
      </c>
      <c r="AD894" s="1383">
        <f t="shared" si="1573"/>
        <v>0</v>
      </c>
      <c r="AE894" s="1383">
        <f t="shared" si="1574"/>
        <v>0</v>
      </c>
      <c r="AF894" s="1305" t="e">
        <f t="shared" si="1575"/>
        <v>#DIV/0!</v>
      </c>
      <c r="AG894" s="1305" t="e">
        <f t="shared" si="1576"/>
        <v>#DIV/0!</v>
      </c>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row>
    <row r="895" spans="1:57" ht="14.25" customHeight="1">
      <c r="A895" s="1376">
        <v>44698</v>
      </c>
      <c r="B895" s="1301"/>
      <c r="C895" s="1302"/>
      <c r="D895" s="1376">
        <v>44333</v>
      </c>
      <c r="E895" s="1357"/>
      <c r="F895" s="5"/>
      <c r="G895" s="5"/>
      <c r="H895" s="1302"/>
      <c r="I895" s="1303"/>
      <c r="J895" s="1301"/>
      <c r="K895" s="1376"/>
      <c r="L895" s="1302"/>
      <c r="M895" s="1382">
        <f t="shared" si="1565"/>
        <v>44699</v>
      </c>
      <c r="N895" s="1354">
        <f t="shared" si="1562"/>
        <v>0</v>
      </c>
      <c r="O895" s="1383">
        <f t="shared" ref="O895:S895" si="1779">$AD895*O$27</f>
        <v>0</v>
      </c>
      <c r="P895" s="1383">
        <f t="shared" si="1779"/>
        <v>0</v>
      </c>
      <c r="Q895" s="1383">
        <f t="shared" si="1779"/>
        <v>0</v>
      </c>
      <c r="R895" s="1383">
        <f t="shared" si="1779"/>
        <v>0</v>
      </c>
      <c r="S895" s="1383">
        <f t="shared" si="1779"/>
        <v>0</v>
      </c>
      <c r="T895" s="1383">
        <f t="shared" ref="T895:X895" si="1780">$AE895*T$27</f>
        <v>0</v>
      </c>
      <c r="U895" s="1383">
        <f t="shared" si="1780"/>
        <v>0</v>
      </c>
      <c r="V895" s="1383">
        <f t="shared" si="1780"/>
        <v>0</v>
      </c>
      <c r="W895" s="1383">
        <f t="shared" si="1780"/>
        <v>0</v>
      </c>
      <c r="X895" s="1383">
        <f t="shared" si="1780"/>
        <v>0</v>
      </c>
      <c r="Y895" s="1383">
        <f t="shared" si="1568"/>
        <v>0</v>
      </c>
      <c r="Z895" s="1383">
        <f t="shared" si="1569"/>
        <v>0</v>
      </c>
      <c r="AA895" s="1383">
        <f t="shared" si="1570"/>
        <v>0</v>
      </c>
      <c r="AB895" s="1383">
        <f t="shared" si="1571"/>
        <v>0</v>
      </c>
      <c r="AC895" s="5">
        <f t="shared" si="1572"/>
        <v>137</v>
      </c>
      <c r="AD895" s="1383">
        <f t="shared" si="1573"/>
        <v>0</v>
      </c>
      <c r="AE895" s="1383">
        <f t="shared" si="1574"/>
        <v>0</v>
      </c>
      <c r="AF895" s="1305" t="e">
        <f t="shared" si="1575"/>
        <v>#DIV/0!</v>
      </c>
      <c r="AG895" s="1305" t="e">
        <f t="shared" si="1576"/>
        <v>#DIV/0!</v>
      </c>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row>
    <row r="896" spans="1:57" ht="14.25" customHeight="1">
      <c r="A896" s="1376">
        <v>44699</v>
      </c>
      <c r="B896" s="1301"/>
      <c r="C896" s="1302"/>
      <c r="D896" s="1376">
        <v>44334</v>
      </c>
      <c r="E896" s="1357"/>
      <c r="F896" s="5"/>
      <c r="G896" s="5"/>
      <c r="H896" s="1302"/>
      <c r="I896" s="1303"/>
      <c r="J896" s="1301"/>
      <c r="K896" s="1376"/>
      <c r="L896" s="1302"/>
      <c r="M896" s="1382">
        <f t="shared" si="1565"/>
        <v>44700</v>
      </c>
      <c r="N896" s="1354">
        <f t="shared" si="1562"/>
        <v>0</v>
      </c>
      <c r="O896" s="1383">
        <f t="shared" ref="O896:S896" si="1781">$AD896*O$27</f>
        <v>0</v>
      </c>
      <c r="P896" s="1383">
        <f t="shared" si="1781"/>
        <v>0</v>
      </c>
      <c r="Q896" s="1383">
        <f t="shared" si="1781"/>
        <v>0</v>
      </c>
      <c r="R896" s="1383">
        <f t="shared" si="1781"/>
        <v>0</v>
      </c>
      <c r="S896" s="1383">
        <f t="shared" si="1781"/>
        <v>0</v>
      </c>
      <c r="T896" s="1383">
        <f t="shared" ref="T896:X896" si="1782">$AE896*T$27</f>
        <v>0</v>
      </c>
      <c r="U896" s="1383">
        <f t="shared" si="1782"/>
        <v>0</v>
      </c>
      <c r="V896" s="1383">
        <f t="shared" si="1782"/>
        <v>0</v>
      </c>
      <c r="W896" s="1383">
        <f t="shared" si="1782"/>
        <v>0</v>
      </c>
      <c r="X896" s="1383">
        <f t="shared" si="1782"/>
        <v>0</v>
      </c>
      <c r="Y896" s="1383">
        <f t="shared" si="1568"/>
        <v>0</v>
      </c>
      <c r="Z896" s="1383">
        <f t="shared" si="1569"/>
        <v>0</v>
      </c>
      <c r="AA896" s="1383">
        <f t="shared" si="1570"/>
        <v>0</v>
      </c>
      <c r="AB896" s="1383">
        <f t="shared" si="1571"/>
        <v>0</v>
      </c>
      <c r="AC896" s="5">
        <f t="shared" si="1572"/>
        <v>138</v>
      </c>
      <c r="AD896" s="1383">
        <f t="shared" si="1573"/>
        <v>0</v>
      </c>
      <c r="AE896" s="1383">
        <f t="shared" si="1574"/>
        <v>0</v>
      </c>
      <c r="AF896" s="1305" t="e">
        <f t="shared" si="1575"/>
        <v>#DIV/0!</v>
      </c>
      <c r="AG896" s="1305" t="e">
        <f t="shared" si="1576"/>
        <v>#DIV/0!</v>
      </c>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row>
    <row r="897" spans="1:57" ht="14.25" customHeight="1">
      <c r="A897" s="1376">
        <v>44700</v>
      </c>
      <c r="B897" s="1301"/>
      <c r="C897" s="1302"/>
      <c r="D897" s="1376">
        <v>44335</v>
      </c>
      <c r="E897" s="1357"/>
      <c r="F897" s="5"/>
      <c r="G897" s="5"/>
      <c r="H897" s="1302"/>
      <c r="I897" s="1303"/>
      <c r="J897" s="1301"/>
      <c r="K897" s="1376"/>
      <c r="L897" s="1302"/>
      <c r="M897" s="1382">
        <f t="shared" si="1565"/>
        <v>44701</v>
      </c>
      <c r="N897" s="1354">
        <f t="shared" si="1562"/>
        <v>0</v>
      </c>
      <c r="O897" s="1383">
        <f t="shared" ref="O897:S897" si="1783">$AD897*O$27</f>
        <v>0</v>
      </c>
      <c r="P897" s="1383">
        <f t="shared" si="1783"/>
        <v>0</v>
      </c>
      <c r="Q897" s="1383">
        <f t="shared" si="1783"/>
        <v>0</v>
      </c>
      <c r="R897" s="1383">
        <f t="shared" si="1783"/>
        <v>0</v>
      </c>
      <c r="S897" s="1383">
        <f t="shared" si="1783"/>
        <v>0</v>
      </c>
      <c r="T897" s="1383">
        <f t="shared" ref="T897:X897" si="1784">$AE897*T$27</f>
        <v>0</v>
      </c>
      <c r="U897" s="1383">
        <f t="shared" si="1784"/>
        <v>0</v>
      </c>
      <c r="V897" s="1383">
        <f t="shared" si="1784"/>
        <v>0</v>
      </c>
      <c r="W897" s="1383">
        <f t="shared" si="1784"/>
        <v>0</v>
      </c>
      <c r="X897" s="1383">
        <f t="shared" si="1784"/>
        <v>0</v>
      </c>
      <c r="Y897" s="1383">
        <f t="shared" si="1568"/>
        <v>0</v>
      </c>
      <c r="Z897" s="1383">
        <f t="shared" si="1569"/>
        <v>0</v>
      </c>
      <c r="AA897" s="1383">
        <f t="shared" si="1570"/>
        <v>0</v>
      </c>
      <c r="AB897" s="1383">
        <f t="shared" si="1571"/>
        <v>0</v>
      </c>
      <c r="AC897" s="5">
        <f t="shared" si="1572"/>
        <v>139</v>
      </c>
      <c r="AD897" s="1383">
        <f t="shared" si="1573"/>
        <v>0</v>
      </c>
      <c r="AE897" s="1383">
        <f t="shared" si="1574"/>
        <v>0</v>
      </c>
      <c r="AF897" s="1305" t="e">
        <f t="shared" si="1575"/>
        <v>#DIV/0!</v>
      </c>
      <c r="AG897" s="1305" t="e">
        <f t="shared" si="1576"/>
        <v>#DIV/0!</v>
      </c>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row>
    <row r="898" spans="1:57" ht="14.25" customHeight="1">
      <c r="A898" s="1376">
        <v>44701</v>
      </c>
      <c r="B898" s="1301"/>
      <c r="C898" s="1302"/>
      <c r="D898" s="1376">
        <v>44336</v>
      </c>
      <c r="E898" s="1357"/>
      <c r="F898" s="5"/>
      <c r="G898" s="5"/>
      <c r="H898" s="1302"/>
      <c r="I898" s="1303"/>
      <c r="J898" s="1301"/>
      <c r="K898" s="1376"/>
      <c r="L898" s="1302"/>
      <c r="M898" s="1382">
        <f t="shared" si="1565"/>
        <v>44702</v>
      </c>
      <c r="N898" s="1354">
        <f t="shared" si="1562"/>
        <v>0</v>
      </c>
      <c r="O898" s="1383">
        <f t="shared" ref="O898:S898" si="1785">$AD898*O$27</f>
        <v>0</v>
      </c>
      <c r="P898" s="1383">
        <f t="shared" si="1785"/>
        <v>0</v>
      </c>
      <c r="Q898" s="1383">
        <f t="shared" si="1785"/>
        <v>0</v>
      </c>
      <c r="R898" s="1383">
        <f t="shared" si="1785"/>
        <v>0</v>
      </c>
      <c r="S898" s="1383">
        <f t="shared" si="1785"/>
        <v>0</v>
      </c>
      <c r="T898" s="1383">
        <f t="shared" ref="T898:X898" si="1786">$AE898*T$27</f>
        <v>0</v>
      </c>
      <c r="U898" s="1383">
        <f t="shared" si="1786"/>
        <v>0</v>
      </c>
      <c r="V898" s="1383">
        <f t="shared" si="1786"/>
        <v>0</v>
      </c>
      <c r="W898" s="1383">
        <f t="shared" si="1786"/>
        <v>0</v>
      </c>
      <c r="X898" s="1383">
        <f t="shared" si="1786"/>
        <v>0</v>
      </c>
      <c r="Y898" s="1383">
        <f t="shared" si="1568"/>
        <v>0</v>
      </c>
      <c r="Z898" s="1383">
        <f t="shared" si="1569"/>
        <v>0</v>
      </c>
      <c r="AA898" s="1383">
        <f t="shared" si="1570"/>
        <v>0</v>
      </c>
      <c r="AB898" s="1383">
        <f t="shared" si="1571"/>
        <v>0</v>
      </c>
      <c r="AC898" s="5">
        <f t="shared" si="1572"/>
        <v>140</v>
      </c>
      <c r="AD898" s="1383">
        <f t="shared" si="1573"/>
        <v>0</v>
      </c>
      <c r="AE898" s="1383">
        <f t="shared" si="1574"/>
        <v>0</v>
      </c>
      <c r="AF898" s="1305" t="e">
        <f t="shared" si="1575"/>
        <v>#DIV/0!</v>
      </c>
      <c r="AG898" s="1305" t="e">
        <f t="shared" si="1576"/>
        <v>#DIV/0!</v>
      </c>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row>
    <row r="899" spans="1:57" ht="14.25" customHeight="1">
      <c r="A899" s="1376">
        <v>44702</v>
      </c>
      <c r="B899" s="1301"/>
      <c r="C899" s="1302"/>
      <c r="D899" s="1376">
        <v>44337</v>
      </c>
      <c r="E899" s="1357"/>
      <c r="F899" s="5"/>
      <c r="G899" s="5"/>
      <c r="H899" s="1302"/>
      <c r="I899" s="1303"/>
      <c r="J899" s="1301"/>
      <c r="K899" s="1376"/>
      <c r="L899" s="1302"/>
      <c r="M899" s="1382">
        <f t="shared" si="1565"/>
        <v>44703</v>
      </c>
      <c r="N899" s="1354">
        <f t="shared" si="1562"/>
        <v>0</v>
      </c>
      <c r="O899" s="1383">
        <f t="shared" ref="O899:S899" si="1787">$AD899*O$27</f>
        <v>0</v>
      </c>
      <c r="P899" s="1383">
        <f t="shared" si="1787"/>
        <v>0</v>
      </c>
      <c r="Q899" s="1383">
        <f t="shared" si="1787"/>
        <v>0</v>
      </c>
      <c r="R899" s="1383">
        <f t="shared" si="1787"/>
        <v>0</v>
      </c>
      <c r="S899" s="1383">
        <f t="shared" si="1787"/>
        <v>0</v>
      </c>
      <c r="T899" s="1383">
        <f t="shared" ref="T899:X899" si="1788">$AE899*T$27</f>
        <v>0</v>
      </c>
      <c r="U899" s="1383">
        <f t="shared" si="1788"/>
        <v>0</v>
      </c>
      <c r="V899" s="1383">
        <f t="shared" si="1788"/>
        <v>0</v>
      </c>
      <c r="W899" s="1383">
        <f t="shared" si="1788"/>
        <v>0</v>
      </c>
      <c r="X899" s="1383">
        <f t="shared" si="1788"/>
        <v>0</v>
      </c>
      <c r="Y899" s="1383">
        <f t="shared" si="1568"/>
        <v>0</v>
      </c>
      <c r="Z899" s="1383">
        <f t="shared" si="1569"/>
        <v>0</v>
      </c>
      <c r="AA899" s="1383">
        <f t="shared" si="1570"/>
        <v>0</v>
      </c>
      <c r="AB899" s="1383">
        <f t="shared" si="1571"/>
        <v>0</v>
      </c>
      <c r="AC899" s="5">
        <f t="shared" si="1572"/>
        <v>141</v>
      </c>
      <c r="AD899" s="1383">
        <f t="shared" si="1573"/>
        <v>0</v>
      </c>
      <c r="AE899" s="1383">
        <f t="shared" si="1574"/>
        <v>0</v>
      </c>
      <c r="AF899" s="1305" t="e">
        <f t="shared" si="1575"/>
        <v>#DIV/0!</v>
      </c>
      <c r="AG899" s="1305" t="e">
        <f t="shared" si="1576"/>
        <v>#DIV/0!</v>
      </c>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row>
    <row r="900" spans="1:57" ht="14.25" customHeight="1">
      <c r="A900" s="1376">
        <v>44703</v>
      </c>
      <c r="B900" s="1301"/>
      <c r="C900" s="1302"/>
      <c r="D900" s="1376">
        <v>44338</v>
      </c>
      <c r="E900" s="1357"/>
      <c r="F900" s="5"/>
      <c r="G900" s="5"/>
      <c r="H900" s="1302"/>
      <c r="I900" s="1303"/>
      <c r="J900" s="1301"/>
      <c r="K900" s="1376"/>
      <c r="L900" s="1302"/>
      <c r="M900" s="1382">
        <f t="shared" si="1565"/>
        <v>44704</v>
      </c>
      <c r="N900" s="1354">
        <f t="shared" si="1562"/>
        <v>0</v>
      </c>
      <c r="O900" s="1383">
        <f t="shared" ref="O900:S900" si="1789">$AD900*O$27</f>
        <v>0</v>
      </c>
      <c r="P900" s="1383">
        <f t="shared" si="1789"/>
        <v>0</v>
      </c>
      <c r="Q900" s="1383">
        <f t="shared" si="1789"/>
        <v>0</v>
      </c>
      <c r="R900" s="1383">
        <f t="shared" si="1789"/>
        <v>0</v>
      </c>
      <c r="S900" s="1383">
        <f t="shared" si="1789"/>
        <v>0</v>
      </c>
      <c r="T900" s="1383">
        <f t="shared" ref="T900:X900" si="1790">$AE900*T$27</f>
        <v>0</v>
      </c>
      <c r="U900" s="1383">
        <f t="shared" si="1790"/>
        <v>0</v>
      </c>
      <c r="V900" s="1383">
        <f t="shared" si="1790"/>
        <v>0</v>
      </c>
      <c r="W900" s="1383">
        <f t="shared" si="1790"/>
        <v>0</v>
      </c>
      <c r="X900" s="1383">
        <f t="shared" si="1790"/>
        <v>0</v>
      </c>
      <c r="Y900" s="1383">
        <f t="shared" si="1568"/>
        <v>0</v>
      </c>
      <c r="Z900" s="1383">
        <f t="shared" si="1569"/>
        <v>0</v>
      </c>
      <c r="AA900" s="1383">
        <f t="shared" si="1570"/>
        <v>0</v>
      </c>
      <c r="AB900" s="1383">
        <f t="shared" si="1571"/>
        <v>0</v>
      </c>
      <c r="AC900" s="5">
        <f t="shared" si="1572"/>
        <v>142</v>
      </c>
      <c r="AD900" s="1383">
        <f t="shared" si="1573"/>
        <v>0</v>
      </c>
      <c r="AE900" s="1383">
        <f t="shared" si="1574"/>
        <v>0</v>
      </c>
      <c r="AF900" s="1305" t="e">
        <f t="shared" si="1575"/>
        <v>#DIV/0!</v>
      </c>
      <c r="AG900" s="1305" t="e">
        <f t="shared" si="1576"/>
        <v>#DIV/0!</v>
      </c>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row>
    <row r="901" spans="1:57" ht="14.25" customHeight="1">
      <c r="A901" s="1376">
        <v>44704</v>
      </c>
      <c r="B901" s="1301"/>
      <c r="C901" s="1302"/>
      <c r="D901" s="1376">
        <v>44339</v>
      </c>
      <c r="E901" s="1357"/>
      <c r="F901" s="5"/>
      <c r="G901" s="5"/>
      <c r="H901" s="1302"/>
      <c r="I901" s="1303"/>
      <c r="J901" s="1301"/>
      <c r="K901" s="1376"/>
      <c r="L901" s="1302"/>
      <c r="M901" s="1382">
        <f t="shared" si="1565"/>
        <v>44705</v>
      </c>
      <c r="N901" s="1354">
        <f t="shared" si="1562"/>
        <v>0</v>
      </c>
      <c r="O901" s="1383">
        <f t="shared" ref="O901:S901" si="1791">$AD901*O$27</f>
        <v>0</v>
      </c>
      <c r="P901" s="1383">
        <f t="shared" si="1791"/>
        <v>0</v>
      </c>
      <c r="Q901" s="1383">
        <f t="shared" si="1791"/>
        <v>0</v>
      </c>
      <c r="R901" s="1383">
        <f t="shared" si="1791"/>
        <v>0</v>
      </c>
      <c r="S901" s="1383">
        <f t="shared" si="1791"/>
        <v>0</v>
      </c>
      <c r="T901" s="1383">
        <f t="shared" ref="T901:X901" si="1792">$AE901*T$27</f>
        <v>0</v>
      </c>
      <c r="U901" s="1383">
        <f t="shared" si="1792"/>
        <v>0</v>
      </c>
      <c r="V901" s="1383">
        <f t="shared" si="1792"/>
        <v>0</v>
      </c>
      <c r="W901" s="1383">
        <f t="shared" si="1792"/>
        <v>0</v>
      </c>
      <c r="X901" s="1383">
        <f t="shared" si="1792"/>
        <v>0</v>
      </c>
      <c r="Y901" s="1383">
        <f t="shared" si="1568"/>
        <v>0</v>
      </c>
      <c r="Z901" s="1383">
        <f t="shared" si="1569"/>
        <v>0</v>
      </c>
      <c r="AA901" s="1383">
        <f t="shared" si="1570"/>
        <v>0</v>
      </c>
      <c r="AB901" s="1383">
        <f t="shared" si="1571"/>
        <v>0</v>
      </c>
      <c r="AC901" s="5">
        <f t="shared" si="1572"/>
        <v>143</v>
      </c>
      <c r="AD901" s="1383">
        <f t="shared" si="1573"/>
        <v>0</v>
      </c>
      <c r="AE901" s="1383">
        <f t="shared" si="1574"/>
        <v>0</v>
      </c>
      <c r="AF901" s="1305" t="e">
        <f t="shared" si="1575"/>
        <v>#DIV/0!</v>
      </c>
      <c r="AG901" s="1305" t="e">
        <f t="shared" si="1576"/>
        <v>#DIV/0!</v>
      </c>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row>
    <row r="902" spans="1:57" ht="14.25" customHeight="1">
      <c r="A902" s="1376">
        <v>44705</v>
      </c>
      <c r="B902" s="1301"/>
      <c r="C902" s="1302"/>
      <c r="D902" s="1376">
        <v>44340</v>
      </c>
      <c r="E902" s="1357"/>
      <c r="F902" s="5"/>
      <c r="G902" s="5"/>
      <c r="H902" s="1302"/>
      <c r="I902" s="1303"/>
      <c r="J902" s="1301"/>
      <c r="K902" s="1376"/>
      <c r="L902" s="1302"/>
      <c r="M902" s="1382">
        <f t="shared" si="1565"/>
        <v>44706</v>
      </c>
      <c r="N902" s="1354">
        <f t="shared" si="1562"/>
        <v>0</v>
      </c>
      <c r="O902" s="1383">
        <f t="shared" ref="O902:S902" si="1793">$AD902*O$27</f>
        <v>0</v>
      </c>
      <c r="P902" s="1383">
        <f t="shared" si="1793"/>
        <v>0</v>
      </c>
      <c r="Q902" s="1383">
        <f t="shared" si="1793"/>
        <v>0</v>
      </c>
      <c r="R902" s="1383">
        <f t="shared" si="1793"/>
        <v>0</v>
      </c>
      <c r="S902" s="1383">
        <f t="shared" si="1793"/>
        <v>0</v>
      </c>
      <c r="T902" s="1383">
        <f t="shared" ref="T902:X902" si="1794">$AE902*T$27</f>
        <v>0</v>
      </c>
      <c r="U902" s="1383">
        <f t="shared" si="1794"/>
        <v>0</v>
      </c>
      <c r="V902" s="1383">
        <f t="shared" si="1794"/>
        <v>0</v>
      </c>
      <c r="W902" s="1383">
        <f t="shared" si="1794"/>
        <v>0</v>
      </c>
      <c r="X902" s="1383">
        <f t="shared" si="1794"/>
        <v>0</v>
      </c>
      <c r="Y902" s="1383">
        <f t="shared" si="1568"/>
        <v>0</v>
      </c>
      <c r="Z902" s="1383">
        <f t="shared" si="1569"/>
        <v>0</v>
      </c>
      <c r="AA902" s="1383">
        <f t="shared" si="1570"/>
        <v>0</v>
      </c>
      <c r="AB902" s="1383">
        <f t="shared" si="1571"/>
        <v>0</v>
      </c>
      <c r="AC902" s="5">
        <f t="shared" si="1572"/>
        <v>144</v>
      </c>
      <c r="AD902" s="1383">
        <f t="shared" si="1573"/>
        <v>0</v>
      </c>
      <c r="AE902" s="1383">
        <f t="shared" si="1574"/>
        <v>0</v>
      </c>
      <c r="AF902" s="1305" t="e">
        <f t="shared" si="1575"/>
        <v>#DIV/0!</v>
      </c>
      <c r="AG902" s="1305" t="e">
        <f t="shared" si="1576"/>
        <v>#DIV/0!</v>
      </c>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row>
    <row r="903" spans="1:57" ht="14.25" customHeight="1">
      <c r="A903" s="1376">
        <v>44706</v>
      </c>
      <c r="B903" s="1301"/>
      <c r="C903" s="1302"/>
      <c r="D903" s="1376">
        <v>44341</v>
      </c>
      <c r="E903" s="1357"/>
      <c r="F903" s="5"/>
      <c r="G903" s="5"/>
      <c r="H903" s="1302"/>
      <c r="I903" s="1303"/>
      <c r="J903" s="1301"/>
      <c r="K903" s="1376"/>
      <c r="L903" s="1302"/>
      <c r="M903" s="1382">
        <f t="shared" si="1565"/>
        <v>44707</v>
      </c>
      <c r="N903" s="1354">
        <f t="shared" si="1562"/>
        <v>0</v>
      </c>
      <c r="O903" s="1383">
        <f t="shared" ref="O903:S903" si="1795">$AD903*O$27</f>
        <v>0</v>
      </c>
      <c r="P903" s="1383">
        <f t="shared" si="1795"/>
        <v>0</v>
      </c>
      <c r="Q903" s="1383">
        <f t="shared" si="1795"/>
        <v>0</v>
      </c>
      <c r="R903" s="1383">
        <f t="shared" si="1795"/>
        <v>0</v>
      </c>
      <c r="S903" s="1383">
        <f t="shared" si="1795"/>
        <v>0</v>
      </c>
      <c r="T903" s="1383">
        <f t="shared" ref="T903:X903" si="1796">$AE903*T$27</f>
        <v>0</v>
      </c>
      <c r="U903" s="1383">
        <f t="shared" si="1796"/>
        <v>0</v>
      </c>
      <c r="V903" s="1383">
        <f t="shared" si="1796"/>
        <v>0</v>
      </c>
      <c r="W903" s="1383">
        <f t="shared" si="1796"/>
        <v>0</v>
      </c>
      <c r="X903" s="1383">
        <f t="shared" si="1796"/>
        <v>0</v>
      </c>
      <c r="Y903" s="1383">
        <f t="shared" si="1568"/>
        <v>0</v>
      </c>
      <c r="Z903" s="1383">
        <f t="shared" si="1569"/>
        <v>0</v>
      </c>
      <c r="AA903" s="1383">
        <f t="shared" si="1570"/>
        <v>0</v>
      </c>
      <c r="AB903" s="1383">
        <f t="shared" si="1571"/>
        <v>0</v>
      </c>
      <c r="AC903" s="5">
        <f t="shared" si="1572"/>
        <v>145</v>
      </c>
      <c r="AD903" s="1383">
        <f t="shared" si="1573"/>
        <v>0</v>
      </c>
      <c r="AE903" s="1383">
        <f t="shared" si="1574"/>
        <v>0</v>
      </c>
      <c r="AF903" s="1305" t="e">
        <f t="shared" si="1575"/>
        <v>#DIV/0!</v>
      </c>
      <c r="AG903" s="1305" t="e">
        <f t="shared" si="1576"/>
        <v>#DIV/0!</v>
      </c>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row>
    <row r="904" spans="1:57" ht="14.25" customHeight="1">
      <c r="A904" s="1376">
        <v>44707</v>
      </c>
      <c r="B904" s="1301"/>
      <c r="C904" s="1302"/>
      <c r="D904" s="1376">
        <v>44342</v>
      </c>
      <c r="E904" s="1357"/>
      <c r="F904" s="5"/>
      <c r="G904" s="5"/>
      <c r="H904" s="1302"/>
      <c r="I904" s="1303"/>
      <c r="J904" s="1301"/>
      <c r="K904" s="1376"/>
      <c r="L904" s="1302"/>
      <c r="M904" s="1382">
        <f t="shared" si="1565"/>
        <v>44708</v>
      </c>
      <c r="N904" s="1354">
        <f t="shared" si="1562"/>
        <v>0</v>
      </c>
      <c r="O904" s="1383">
        <f t="shared" ref="O904:S904" si="1797">$AD904*O$27</f>
        <v>0</v>
      </c>
      <c r="P904" s="1383">
        <f t="shared" si="1797"/>
        <v>0</v>
      </c>
      <c r="Q904" s="1383">
        <f t="shared" si="1797"/>
        <v>0</v>
      </c>
      <c r="R904" s="1383">
        <f t="shared" si="1797"/>
        <v>0</v>
      </c>
      <c r="S904" s="1383">
        <f t="shared" si="1797"/>
        <v>0</v>
      </c>
      <c r="T904" s="1383">
        <f t="shared" ref="T904:X904" si="1798">$AE904*T$27</f>
        <v>0</v>
      </c>
      <c r="U904" s="1383">
        <f t="shared" si="1798"/>
        <v>0</v>
      </c>
      <c r="V904" s="1383">
        <f t="shared" si="1798"/>
        <v>0</v>
      </c>
      <c r="W904" s="1383">
        <f t="shared" si="1798"/>
        <v>0</v>
      </c>
      <c r="X904" s="1383">
        <f t="shared" si="1798"/>
        <v>0</v>
      </c>
      <c r="Y904" s="1383">
        <f t="shared" si="1568"/>
        <v>0</v>
      </c>
      <c r="Z904" s="1383">
        <f t="shared" si="1569"/>
        <v>0</v>
      </c>
      <c r="AA904" s="1383">
        <f t="shared" si="1570"/>
        <v>0</v>
      </c>
      <c r="AB904" s="1383">
        <f t="shared" si="1571"/>
        <v>0</v>
      </c>
      <c r="AC904" s="5">
        <f t="shared" si="1572"/>
        <v>146</v>
      </c>
      <c r="AD904" s="1383">
        <f t="shared" si="1573"/>
        <v>0</v>
      </c>
      <c r="AE904" s="1383">
        <f t="shared" si="1574"/>
        <v>0</v>
      </c>
      <c r="AF904" s="1305" t="e">
        <f t="shared" si="1575"/>
        <v>#DIV/0!</v>
      </c>
      <c r="AG904" s="1305" t="e">
        <f t="shared" si="1576"/>
        <v>#DIV/0!</v>
      </c>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row>
    <row r="905" spans="1:57" ht="14.25" customHeight="1">
      <c r="A905" s="1376">
        <v>44708</v>
      </c>
      <c r="B905" s="1301"/>
      <c r="C905" s="1302"/>
      <c r="D905" s="1376">
        <v>44343</v>
      </c>
      <c r="E905" s="1357"/>
      <c r="F905" s="5"/>
      <c r="G905" s="5"/>
      <c r="H905" s="1302"/>
      <c r="I905" s="1303"/>
      <c r="J905" s="1301"/>
      <c r="K905" s="1376"/>
      <c r="L905" s="1302"/>
      <c r="M905" s="1382">
        <f t="shared" si="1565"/>
        <v>44709</v>
      </c>
      <c r="N905" s="1354">
        <f t="shared" si="1562"/>
        <v>0</v>
      </c>
      <c r="O905" s="1383">
        <f t="shared" ref="O905:S905" si="1799">$AD905*O$27</f>
        <v>0</v>
      </c>
      <c r="P905" s="1383">
        <f t="shared" si="1799"/>
        <v>0</v>
      </c>
      <c r="Q905" s="1383">
        <f t="shared" si="1799"/>
        <v>0</v>
      </c>
      <c r="R905" s="1383">
        <f t="shared" si="1799"/>
        <v>0</v>
      </c>
      <c r="S905" s="1383">
        <f t="shared" si="1799"/>
        <v>0</v>
      </c>
      <c r="T905" s="1383">
        <f t="shared" ref="T905:X905" si="1800">$AE905*T$27</f>
        <v>0</v>
      </c>
      <c r="U905" s="1383">
        <f t="shared" si="1800"/>
        <v>0</v>
      </c>
      <c r="V905" s="1383">
        <f t="shared" si="1800"/>
        <v>0</v>
      </c>
      <c r="W905" s="1383">
        <f t="shared" si="1800"/>
        <v>0</v>
      </c>
      <c r="X905" s="1383">
        <f t="shared" si="1800"/>
        <v>0</v>
      </c>
      <c r="Y905" s="1383">
        <f t="shared" si="1568"/>
        <v>0</v>
      </c>
      <c r="Z905" s="1383">
        <f t="shared" si="1569"/>
        <v>0</v>
      </c>
      <c r="AA905" s="1383">
        <f t="shared" si="1570"/>
        <v>0</v>
      </c>
      <c r="AB905" s="1383">
        <f t="shared" si="1571"/>
        <v>0</v>
      </c>
      <c r="AC905" s="5">
        <f t="shared" si="1572"/>
        <v>147</v>
      </c>
      <c r="AD905" s="1383">
        <f t="shared" si="1573"/>
        <v>0</v>
      </c>
      <c r="AE905" s="1383">
        <f t="shared" si="1574"/>
        <v>0</v>
      </c>
      <c r="AF905" s="1305" t="e">
        <f t="shared" si="1575"/>
        <v>#DIV/0!</v>
      </c>
      <c r="AG905" s="1305" t="e">
        <f t="shared" si="1576"/>
        <v>#DIV/0!</v>
      </c>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row>
    <row r="906" spans="1:57" ht="14.25" customHeight="1">
      <c r="A906" s="1376">
        <v>44709</v>
      </c>
      <c r="B906" s="1301"/>
      <c r="C906" s="1302"/>
      <c r="D906" s="1376">
        <v>44344</v>
      </c>
      <c r="E906" s="1357"/>
      <c r="F906" s="5"/>
      <c r="G906" s="5"/>
      <c r="H906" s="1302"/>
      <c r="I906" s="1303"/>
      <c r="J906" s="1301"/>
      <c r="K906" s="1376"/>
      <c r="L906" s="1302"/>
      <c r="M906" s="1382">
        <f t="shared" si="1565"/>
        <v>44710</v>
      </c>
      <c r="N906" s="1354">
        <f t="shared" si="1562"/>
        <v>0</v>
      </c>
      <c r="O906" s="1383">
        <f t="shared" ref="O906:S906" si="1801">$AD906*O$27</f>
        <v>0</v>
      </c>
      <c r="P906" s="1383">
        <f t="shared" si="1801"/>
        <v>0</v>
      </c>
      <c r="Q906" s="1383">
        <f t="shared" si="1801"/>
        <v>0</v>
      </c>
      <c r="R906" s="1383">
        <f t="shared" si="1801"/>
        <v>0</v>
      </c>
      <c r="S906" s="1383">
        <f t="shared" si="1801"/>
        <v>0</v>
      </c>
      <c r="T906" s="1383">
        <f t="shared" ref="T906:X906" si="1802">$AE906*T$27</f>
        <v>0</v>
      </c>
      <c r="U906" s="1383">
        <f t="shared" si="1802"/>
        <v>0</v>
      </c>
      <c r="V906" s="1383">
        <f t="shared" si="1802"/>
        <v>0</v>
      </c>
      <c r="W906" s="1383">
        <f t="shared" si="1802"/>
        <v>0</v>
      </c>
      <c r="X906" s="1383">
        <f t="shared" si="1802"/>
        <v>0</v>
      </c>
      <c r="Y906" s="1383">
        <f t="shared" si="1568"/>
        <v>0</v>
      </c>
      <c r="Z906" s="1383">
        <f t="shared" si="1569"/>
        <v>0</v>
      </c>
      <c r="AA906" s="1383">
        <f t="shared" si="1570"/>
        <v>0</v>
      </c>
      <c r="AB906" s="1383">
        <f t="shared" si="1571"/>
        <v>0</v>
      </c>
      <c r="AC906" s="5">
        <f t="shared" si="1572"/>
        <v>148</v>
      </c>
      <c r="AD906" s="1383">
        <f t="shared" si="1573"/>
        <v>0</v>
      </c>
      <c r="AE906" s="1383">
        <f t="shared" si="1574"/>
        <v>0</v>
      </c>
      <c r="AF906" s="1305" t="e">
        <f t="shared" si="1575"/>
        <v>#DIV/0!</v>
      </c>
      <c r="AG906" s="1305" t="e">
        <f t="shared" si="1576"/>
        <v>#DIV/0!</v>
      </c>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row>
    <row r="907" spans="1:57" ht="14.25" customHeight="1">
      <c r="A907" s="1376">
        <v>44710</v>
      </c>
      <c r="B907" s="1301"/>
      <c r="C907" s="1302"/>
      <c r="D907" s="1376">
        <v>44345</v>
      </c>
      <c r="E907" s="1357"/>
      <c r="F907" s="5"/>
      <c r="G907" s="5"/>
      <c r="H907" s="1302"/>
      <c r="I907" s="1303"/>
      <c r="J907" s="1301"/>
      <c r="K907" s="1376"/>
      <c r="L907" s="1302"/>
      <c r="M907" s="1382">
        <f t="shared" si="1565"/>
        <v>44711</v>
      </c>
      <c r="N907" s="1354">
        <f t="shared" si="1562"/>
        <v>0</v>
      </c>
      <c r="O907" s="1383">
        <f t="shared" ref="O907:S907" si="1803">$AD907*O$27</f>
        <v>0</v>
      </c>
      <c r="P907" s="1383">
        <f t="shared" si="1803"/>
        <v>0</v>
      </c>
      <c r="Q907" s="1383">
        <f t="shared" si="1803"/>
        <v>0</v>
      </c>
      <c r="R907" s="1383">
        <f t="shared" si="1803"/>
        <v>0</v>
      </c>
      <c r="S907" s="1383">
        <f t="shared" si="1803"/>
        <v>0</v>
      </c>
      <c r="T907" s="1383">
        <f t="shared" ref="T907:X907" si="1804">$AE907*T$27</f>
        <v>0</v>
      </c>
      <c r="U907" s="1383">
        <f t="shared" si="1804"/>
        <v>0</v>
      </c>
      <c r="V907" s="1383">
        <f t="shared" si="1804"/>
        <v>0</v>
      </c>
      <c r="W907" s="1383">
        <f t="shared" si="1804"/>
        <v>0</v>
      </c>
      <c r="X907" s="1383">
        <f t="shared" si="1804"/>
        <v>0</v>
      </c>
      <c r="Y907" s="1383">
        <f t="shared" si="1568"/>
        <v>0</v>
      </c>
      <c r="Z907" s="1383">
        <f t="shared" si="1569"/>
        <v>0</v>
      </c>
      <c r="AA907" s="1383">
        <f t="shared" si="1570"/>
        <v>0</v>
      </c>
      <c r="AB907" s="1383">
        <f t="shared" si="1571"/>
        <v>0</v>
      </c>
      <c r="AC907" s="5">
        <f t="shared" si="1572"/>
        <v>149</v>
      </c>
      <c r="AD907" s="1383">
        <f t="shared" si="1573"/>
        <v>0</v>
      </c>
      <c r="AE907" s="1383">
        <f t="shared" si="1574"/>
        <v>0</v>
      </c>
      <c r="AF907" s="1305" t="e">
        <f t="shared" si="1575"/>
        <v>#DIV/0!</v>
      </c>
      <c r="AG907" s="1305" t="e">
        <f t="shared" si="1576"/>
        <v>#DIV/0!</v>
      </c>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row>
    <row r="908" spans="1:57" ht="14.25" customHeight="1">
      <c r="A908" s="1376">
        <v>44711</v>
      </c>
      <c r="B908" s="1301"/>
      <c r="C908" s="1302"/>
      <c r="D908" s="1376">
        <v>44346</v>
      </c>
      <c r="E908" s="1357"/>
      <c r="F908" s="5"/>
      <c r="G908" s="5"/>
      <c r="H908" s="1302"/>
      <c r="I908" s="1303"/>
      <c r="J908" s="1301"/>
      <c r="K908" s="1376"/>
      <c r="L908" s="1302"/>
      <c r="M908" s="1382">
        <f t="shared" si="1565"/>
        <v>44712</v>
      </c>
      <c r="N908" s="1354">
        <f t="shared" si="1562"/>
        <v>0</v>
      </c>
      <c r="O908" s="1383">
        <f t="shared" ref="O908:S908" si="1805">$AD908*O$27</f>
        <v>0</v>
      </c>
      <c r="P908" s="1383">
        <f t="shared" si="1805"/>
        <v>0</v>
      </c>
      <c r="Q908" s="1383">
        <f t="shared" si="1805"/>
        <v>0</v>
      </c>
      <c r="R908" s="1383">
        <f t="shared" si="1805"/>
        <v>0</v>
      </c>
      <c r="S908" s="1383">
        <f t="shared" si="1805"/>
        <v>0</v>
      </c>
      <c r="T908" s="1383">
        <f t="shared" ref="T908:X908" si="1806">$AE908*T$27</f>
        <v>0</v>
      </c>
      <c r="U908" s="1383">
        <f t="shared" si="1806"/>
        <v>0</v>
      </c>
      <c r="V908" s="1383">
        <f t="shared" si="1806"/>
        <v>0</v>
      </c>
      <c r="W908" s="1383">
        <f t="shared" si="1806"/>
        <v>0</v>
      </c>
      <c r="X908" s="1383">
        <f t="shared" si="1806"/>
        <v>0</v>
      </c>
      <c r="Y908" s="1383">
        <f t="shared" si="1568"/>
        <v>0</v>
      </c>
      <c r="Z908" s="1383">
        <f t="shared" si="1569"/>
        <v>0</v>
      </c>
      <c r="AA908" s="1383">
        <f t="shared" si="1570"/>
        <v>0</v>
      </c>
      <c r="AB908" s="1383">
        <f t="shared" si="1571"/>
        <v>0</v>
      </c>
      <c r="AC908" s="5">
        <f t="shared" si="1572"/>
        <v>150</v>
      </c>
      <c r="AD908" s="1383">
        <f t="shared" si="1573"/>
        <v>0</v>
      </c>
      <c r="AE908" s="1383">
        <f t="shared" si="1574"/>
        <v>0</v>
      </c>
      <c r="AF908" s="1305" t="e">
        <f t="shared" si="1575"/>
        <v>#DIV/0!</v>
      </c>
      <c r="AG908" s="1305" t="e">
        <f t="shared" si="1576"/>
        <v>#DIV/0!</v>
      </c>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row>
    <row r="909" spans="1:57" ht="14.25" customHeight="1">
      <c r="A909" s="1376">
        <v>44712</v>
      </c>
      <c r="B909" s="1301"/>
      <c r="C909" s="1302"/>
      <c r="D909" s="1376">
        <v>44347</v>
      </c>
      <c r="E909" s="1357"/>
      <c r="F909" s="5"/>
      <c r="G909" s="5"/>
      <c r="H909" s="1302"/>
      <c r="I909" s="1303"/>
      <c r="J909" s="1301"/>
      <c r="K909" s="1376"/>
      <c r="L909" s="1302"/>
      <c r="M909" s="1382">
        <f t="shared" si="1565"/>
        <v>44713</v>
      </c>
      <c r="N909" s="1354">
        <f t="shared" si="1562"/>
        <v>0</v>
      </c>
      <c r="O909" s="1383">
        <f t="shared" ref="O909:S909" si="1807">$AD909*O$27</f>
        <v>0</v>
      </c>
      <c r="P909" s="1383">
        <f t="shared" si="1807"/>
        <v>0</v>
      </c>
      <c r="Q909" s="1383">
        <f t="shared" si="1807"/>
        <v>0</v>
      </c>
      <c r="R909" s="1383">
        <f t="shared" si="1807"/>
        <v>0</v>
      </c>
      <c r="S909" s="1383">
        <f t="shared" si="1807"/>
        <v>0</v>
      </c>
      <c r="T909" s="1383">
        <f t="shared" ref="T909:X909" si="1808">$AE909*T$27</f>
        <v>0</v>
      </c>
      <c r="U909" s="1383">
        <f t="shared" si="1808"/>
        <v>0</v>
      </c>
      <c r="V909" s="1383">
        <f t="shared" si="1808"/>
        <v>0</v>
      </c>
      <c r="W909" s="1383">
        <f t="shared" si="1808"/>
        <v>0</v>
      </c>
      <c r="X909" s="1383">
        <f t="shared" si="1808"/>
        <v>0</v>
      </c>
      <c r="Y909" s="1383">
        <f t="shared" si="1568"/>
        <v>0</v>
      </c>
      <c r="Z909" s="1383">
        <f t="shared" si="1569"/>
        <v>0</v>
      </c>
      <c r="AA909" s="1383">
        <f t="shared" si="1570"/>
        <v>0</v>
      </c>
      <c r="AB909" s="1383">
        <f t="shared" si="1571"/>
        <v>0</v>
      </c>
      <c r="AC909" s="5">
        <f t="shared" si="1572"/>
        <v>151</v>
      </c>
      <c r="AD909" s="1383">
        <f t="shared" si="1573"/>
        <v>0</v>
      </c>
      <c r="AE909" s="1383">
        <f t="shared" si="1574"/>
        <v>0</v>
      </c>
      <c r="AF909" s="1305" t="e">
        <f t="shared" si="1575"/>
        <v>#DIV/0!</v>
      </c>
      <c r="AG909" s="1305" t="e">
        <f t="shared" si="1576"/>
        <v>#DIV/0!</v>
      </c>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row>
    <row r="910" spans="1:57" ht="14.25" customHeight="1">
      <c r="A910" s="1376">
        <v>44713</v>
      </c>
      <c r="B910" s="1301"/>
      <c r="C910" s="1302"/>
      <c r="D910" s="1376">
        <v>44348</v>
      </c>
      <c r="E910" s="1357"/>
      <c r="F910" s="5"/>
      <c r="G910" s="5"/>
      <c r="H910" s="1302"/>
      <c r="I910" s="1303"/>
      <c r="J910" s="1301"/>
      <c r="K910" s="1376"/>
      <c r="L910" s="1302"/>
      <c r="M910" s="1382">
        <f t="shared" si="1565"/>
        <v>44714</v>
      </c>
      <c r="N910" s="1354">
        <f t="shared" si="1562"/>
        <v>0</v>
      </c>
      <c r="O910" s="1383">
        <f t="shared" ref="O910:S910" si="1809">$AD910*O$27</f>
        <v>0</v>
      </c>
      <c r="P910" s="1383">
        <f t="shared" si="1809"/>
        <v>0</v>
      </c>
      <c r="Q910" s="1383">
        <f t="shared" si="1809"/>
        <v>0</v>
      </c>
      <c r="R910" s="1383">
        <f t="shared" si="1809"/>
        <v>0</v>
      </c>
      <c r="S910" s="1383">
        <f t="shared" si="1809"/>
        <v>0</v>
      </c>
      <c r="T910" s="1383">
        <f t="shared" ref="T910:X910" si="1810">$AE910*T$27</f>
        <v>0</v>
      </c>
      <c r="U910" s="1383">
        <f t="shared" si="1810"/>
        <v>0</v>
      </c>
      <c r="V910" s="1383">
        <f t="shared" si="1810"/>
        <v>0</v>
      </c>
      <c r="W910" s="1383">
        <f t="shared" si="1810"/>
        <v>0</v>
      </c>
      <c r="X910" s="1383">
        <f t="shared" si="1810"/>
        <v>0</v>
      </c>
      <c r="Y910" s="1383">
        <f t="shared" si="1568"/>
        <v>0</v>
      </c>
      <c r="Z910" s="1383">
        <f t="shared" si="1569"/>
        <v>0</v>
      </c>
      <c r="AA910" s="1383">
        <f t="shared" si="1570"/>
        <v>0</v>
      </c>
      <c r="AB910" s="1383">
        <f t="shared" si="1571"/>
        <v>0</v>
      </c>
      <c r="AC910" s="5">
        <f t="shared" si="1572"/>
        <v>152</v>
      </c>
      <c r="AD910" s="1383">
        <f t="shared" si="1573"/>
        <v>0</v>
      </c>
      <c r="AE910" s="1383">
        <f t="shared" si="1574"/>
        <v>0</v>
      </c>
      <c r="AF910" s="1305" t="e">
        <f t="shared" si="1575"/>
        <v>#DIV/0!</v>
      </c>
      <c r="AG910" s="1305" t="e">
        <f t="shared" si="1576"/>
        <v>#DIV/0!</v>
      </c>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row>
    <row r="911" spans="1:57" ht="14.25" customHeight="1">
      <c r="A911" s="1376">
        <v>44714</v>
      </c>
      <c r="B911" s="1301"/>
      <c r="C911" s="1302"/>
      <c r="D911" s="1376">
        <v>44349</v>
      </c>
      <c r="E911" s="1357"/>
      <c r="F911" s="5"/>
      <c r="G911" s="5"/>
      <c r="H911" s="1302"/>
      <c r="I911" s="1303"/>
      <c r="J911" s="1301"/>
      <c r="K911" s="1376"/>
      <c r="L911" s="1302"/>
      <c r="M911" s="1382">
        <f t="shared" si="1565"/>
        <v>44715</v>
      </c>
      <c r="N911" s="1354">
        <f t="shared" si="1562"/>
        <v>0</v>
      </c>
      <c r="O911" s="1383">
        <f t="shared" ref="O911:S911" si="1811">$AD911*O$27</f>
        <v>0</v>
      </c>
      <c r="P911" s="1383">
        <f t="shared" si="1811"/>
        <v>0</v>
      </c>
      <c r="Q911" s="1383">
        <f t="shared" si="1811"/>
        <v>0</v>
      </c>
      <c r="R911" s="1383">
        <f t="shared" si="1811"/>
        <v>0</v>
      </c>
      <c r="S911" s="1383">
        <f t="shared" si="1811"/>
        <v>0</v>
      </c>
      <c r="T911" s="1383">
        <f t="shared" ref="T911:X911" si="1812">$AE911*T$27</f>
        <v>0</v>
      </c>
      <c r="U911" s="1383">
        <f t="shared" si="1812"/>
        <v>0</v>
      </c>
      <c r="V911" s="1383">
        <f t="shared" si="1812"/>
        <v>0</v>
      </c>
      <c r="W911" s="1383">
        <f t="shared" si="1812"/>
        <v>0</v>
      </c>
      <c r="X911" s="1383">
        <f t="shared" si="1812"/>
        <v>0</v>
      </c>
      <c r="Y911" s="1383">
        <f t="shared" si="1568"/>
        <v>0</v>
      </c>
      <c r="Z911" s="1383">
        <f t="shared" si="1569"/>
        <v>0</v>
      </c>
      <c r="AA911" s="1383">
        <f t="shared" si="1570"/>
        <v>0</v>
      </c>
      <c r="AB911" s="1383">
        <f t="shared" si="1571"/>
        <v>0</v>
      </c>
      <c r="AC911" s="5">
        <f t="shared" si="1572"/>
        <v>153</v>
      </c>
      <c r="AD911" s="1383">
        <f t="shared" si="1573"/>
        <v>0</v>
      </c>
      <c r="AE911" s="1383">
        <f t="shared" si="1574"/>
        <v>0</v>
      </c>
      <c r="AF911" s="1305" t="e">
        <f t="shared" si="1575"/>
        <v>#DIV/0!</v>
      </c>
      <c r="AG911" s="1305" t="e">
        <f t="shared" si="1576"/>
        <v>#DIV/0!</v>
      </c>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row>
    <row r="912" spans="1:57" ht="14.25" customHeight="1">
      <c r="A912" s="1376">
        <v>44715</v>
      </c>
      <c r="B912" s="1301"/>
      <c r="C912" s="1302"/>
      <c r="D912" s="1376">
        <v>44350</v>
      </c>
      <c r="E912" s="1357"/>
      <c r="F912" s="5"/>
      <c r="G912" s="5"/>
      <c r="H912" s="1302"/>
      <c r="I912" s="1303"/>
      <c r="J912" s="1301"/>
      <c r="K912" s="1376"/>
      <c r="L912" s="1302"/>
      <c r="M912" s="1382">
        <f t="shared" si="1565"/>
        <v>44716</v>
      </c>
      <c r="N912" s="1354">
        <f t="shared" si="1562"/>
        <v>0</v>
      </c>
      <c r="O912" s="1383">
        <f t="shared" ref="O912:S912" si="1813">$AD912*O$27</f>
        <v>0</v>
      </c>
      <c r="P912" s="1383">
        <f t="shared" si="1813"/>
        <v>0</v>
      </c>
      <c r="Q912" s="1383">
        <f t="shared" si="1813"/>
        <v>0</v>
      </c>
      <c r="R912" s="1383">
        <f t="shared" si="1813"/>
        <v>0</v>
      </c>
      <c r="S912" s="1383">
        <f t="shared" si="1813"/>
        <v>0</v>
      </c>
      <c r="T912" s="1383">
        <f t="shared" ref="T912:X912" si="1814">$AE912*T$27</f>
        <v>0</v>
      </c>
      <c r="U912" s="1383">
        <f t="shared" si="1814"/>
        <v>0</v>
      </c>
      <c r="V912" s="1383">
        <f t="shared" si="1814"/>
        <v>0</v>
      </c>
      <c r="W912" s="1383">
        <f t="shared" si="1814"/>
        <v>0</v>
      </c>
      <c r="X912" s="1383">
        <f t="shared" si="1814"/>
        <v>0</v>
      </c>
      <c r="Y912" s="1383">
        <f t="shared" si="1568"/>
        <v>0</v>
      </c>
      <c r="Z912" s="1383">
        <f t="shared" si="1569"/>
        <v>0</v>
      </c>
      <c r="AA912" s="1383">
        <f t="shared" si="1570"/>
        <v>0</v>
      </c>
      <c r="AB912" s="1383">
        <f t="shared" si="1571"/>
        <v>0</v>
      </c>
      <c r="AC912" s="5">
        <f t="shared" si="1572"/>
        <v>154</v>
      </c>
      <c r="AD912" s="1383">
        <f t="shared" si="1573"/>
        <v>0</v>
      </c>
      <c r="AE912" s="1383">
        <f t="shared" si="1574"/>
        <v>0</v>
      </c>
      <c r="AF912" s="1305" t="e">
        <f t="shared" si="1575"/>
        <v>#DIV/0!</v>
      </c>
      <c r="AG912" s="1305" t="e">
        <f t="shared" si="1576"/>
        <v>#DIV/0!</v>
      </c>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row>
    <row r="913" spans="1:57" ht="14.25" customHeight="1">
      <c r="A913" s="1376">
        <v>44716</v>
      </c>
      <c r="B913" s="1301"/>
      <c r="C913" s="1302"/>
      <c r="D913" s="1376">
        <v>44351</v>
      </c>
      <c r="E913" s="1357"/>
      <c r="F913" s="5"/>
      <c r="G913" s="5"/>
      <c r="H913" s="1302"/>
      <c r="I913" s="1303"/>
      <c r="J913" s="1301"/>
      <c r="K913" s="1376"/>
      <c r="L913" s="1302"/>
      <c r="M913" s="1382">
        <f t="shared" si="1565"/>
        <v>44717</v>
      </c>
      <c r="N913" s="1354">
        <f t="shared" si="1562"/>
        <v>0</v>
      </c>
      <c r="O913" s="1383">
        <f t="shared" ref="O913:S913" si="1815">$AD913*O$27</f>
        <v>0</v>
      </c>
      <c r="P913" s="1383">
        <f t="shared" si="1815"/>
        <v>0</v>
      </c>
      <c r="Q913" s="1383">
        <f t="shared" si="1815"/>
        <v>0</v>
      </c>
      <c r="R913" s="1383">
        <f t="shared" si="1815"/>
        <v>0</v>
      </c>
      <c r="S913" s="1383">
        <f t="shared" si="1815"/>
        <v>0</v>
      </c>
      <c r="T913" s="1383">
        <f t="shared" ref="T913:X913" si="1816">$AE913*T$27</f>
        <v>0</v>
      </c>
      <c r="U913" s="1383">
        <f t="shared" si="1816"/>
        <v>0</v>
      </c>
      <c r="V913" s="1383">
        <f t="shared" si="1816"/>
        <v>0</v>
      </c>
      <c r="W913" s="1383">
        <f t="shared" si="1816"/>
        <v>0</v>
      </c>
      <c r="X913" s="1383">
        <f t="shared" si="1816"/>
        <v>0</v>
      </c>
      <c r="Y913" s="1383">
        <f t="shared" si="1568"/>
        <v>0</v>
      </c>
      <c r="Z913" s="1383">
        <f t="shared" si="1569"/>
        <v>0</v>
      </c>
      <c r="AA913" s="1383">
        <f t="shared" si="1570"/>
        <v>0</v>
      </c>
      <c r="AB913" s="1383">
        <f t="shared" si="1571"/>
        <v>0</v>
      </c>
      <c r="AC913" s="5">
        <f t="shared" si="1572"/>
        <v>155</v>
      </c>
      <c r="AD913" s="1383">
        <f t="shared" si="1573"/>
        <v>0</v>
      </c>
      <c r="AE913" s="1383">
        <f t="shared" si="1574"/>
        <v>0</v>
      </c>
      <c r="AF913" s="1305" t="e">
        <f t="shared" si="1575"/>
        <v>#DIV/0!</v>
      </c>
      <c r="AG913" s="1305" t="e">
        <f t="shared" si="1576"/>
        <v>#DIV/0!</v>
      </c>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row>
    <row r="914" spans="1:57" ht="14.25" customHeight="1">
      <c r="A914" s="1376">
        <v>44717</v>
      </c>
      <c r="B914" s="1301"/>
      <c r="C914" s="1302"/>
      <c r="D914" s="1376">
        <v>44352</v>
      </c>
      <c r="E914" s="1357"/>
      <c r="F914" s="5"/>
      <c r="G914" s="5"/>
      <c r="H914" s="1302"/>
      <c r="I914" s="1303"/>
      <c r="J914" s="1301"/>
      <c r="K914" s="1376"/>
      <c r="L914" s="1302"/>
      <c r="M914" s="1382">
        <f t="shared" si="1565"/>
        <v>44718</v>
      </c>
      <c r="N914" s="1354">
        <f t="shared" si="1562"/>
        <v>0</v>
      </c>
      <c r="O914" s="1383">
        <f t="shared" ref="O914:S914" si="1817">$AD914*O$27</f>
        <v>0</v>
      </c>
      <c r="P914" s="1383">
        <f t="shared" si="1817"/>
        <v>0</v>
      </c>
      <c r="Q914" s="1383">
        <f t="shared" si="1817"/>
        <v>0</v>
      </c>
      <c r="R914" s="1383">
        <f t="shared" si="1817"/>
        <v>0</v>
      </c>
      <c r="S914" s="1383">
        <f t="shared" si="1817"/>
        <v>0</v>
      </c>
      <c r="T914" s="1383">
        <f t="shared" ref="T914:X914" si="1818">$AE914*T$27</f>
        <v>0</v>
      </c>
      <c r="U914" s="1383">
        <f t="shared" si="1818"/>
        <v>0</v>
      </c>
      <c r="V914" s="1383">
        <f t="shared" si="1818"/>
        <v>0</v>
      </c>
      <c r="W914" s="1383">
        <f t="shared" si="1818"/>
        <v>0</v>
      </c>
      <c r="X914" s="1383">
        <f t="shared" si="1818"/>
        <v>0</v>
      </c>
      <c r="Y914" s="1383">
        <f t="shared" si="1568"/>
        <v>0</v>
      </c>
      <c r="Z914" s="1383">
        <f t="shared" si="1569"/>
        <v>0</v>
      </c>
      <c r="AA914" s="1383">
        <f t="shared" si="1570"/>
        <v>0</v>
      </c>
      <c r="AB914" s="1383">
        <f t="shared" si="1571"/>
        <v>0</v>
      </c>
      <c r="AC914" s="5">
        <f t="shared" si="1572"/>
        <v>156</v>
      </c>
      <c r="AD914" s="1383">
        <f t="shared" si="1573"/>
        <v>0</v>
      </c>
      <c r="AE914" s="1383">
        <f t="shared" si="1574"/>
        <v>0</v>
      </c>
      <c r="AF914" s="1305" t="e">
        <f t="shared" si="1575"/>
        <v>#DIV/0!</v>
      </c>
      <c r="AG914" s="1305" t="e">
        <f t="shared" si="1576"/>
        <v>#DIV/0!</v>
      </c>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row>
    <row r="915" spans="1:57" ht="14.25" customHeight="1">
      <c r="A915" s="1376">
        <v>44718</v>
      </c>
      <c r="B915" s="1301"/>
      <c r="C915" s="1302"/>
      <c r="D915" s="1376">
        <v>44353</v>
      </c>
      <c r="E915" s="1357"/>
      <c r="F915" s="5"/>
      <c r="G915" s="5"/>
      <c r="H915" s="1302"/>
      <c r="I915" s="1303"/>
      <c r="J915" s="1301"/>
      <c r="K915" s="1376"/>
      <c r="L915" s="1302"/>
      <c r="M915" s="1382">
        <f t="shared" si="1565"/>
        <v>44719</v>
      </c>
      <c r="N915" s="1354">
        <f t="shared" si="1562"/>
        <v>0</v>
      </c>
      <c r="O915" s="1383">
        <f t="shared" ref="O915:S915" si="1819">$AD915*O$27</f>
        <v>0</v>
      </c>
      <c r="P915" s="1383">
        <f t="shared" si="1819"/>
        <v>0</v>
      </c>
      <c r="Q915" s="1383">
        <f t="shared" si="1819"/>
        <v>0</v>
      </c>
      <c r="R915" s="1383">
        <f t="shared" si="1819"/>
        <v>0</v>
      </c>
      <c r="S915" s="1383">
        <f t="shared" si="1819"/>
        <v>0</v>
      </c>
      <c r="T915" s="1383">
        <f t="shared" ref="T915:X915" si="1820">$AE915*T$27</f>
        <v>0</v>
      </c>
      <c r="U915" s="1383">
        <f t="shared" si="1820"/>
        <v>0</v>
      </c>
      <c r="V915" s="1383">
        <f t="shared" si="1820"/>
        <v>0</v>
      </c>
      <c r="W915" s="1383">
        <f t="shared" si="1820"/>
        <v>0</v>
      </c>
      <c r="X915" s="1383">
        <f t="shared" si="1820"/>
        <v>0</v>
      </c>
      <c r="Y915" s="1383">
        <f t="shared" si="1568"/>
        <v>0</v>
      </c>
      <c r="Z915" s="1383">
        <f t="shared" si="1569"/>
        <v>0</v>
      </c>
      <c r="AA915" s="1383">
        <f t="shared" si="1570"/>
        <v>0</v>
      </c>
      <c r="AB915" s="1383">
        <f t="shared" si="1571"/>
        <v>0</v>
      </c>
      <c r="AC915" s="5">
        <f t="shared" si="1572"/>
        <v>157</v>
      </c>
      <c r="AD915" s="1383">
        <f t="shared" si="1573"/>
        <v>0</v>
      </c>
      <c r="AE915" s="1383">
        <f t="shared" si="1574"/>
        <v>0</v>
      </c>
      <c r="AF915" s="1305" t="e">
        <f t="shared" si="1575"/>
        <v>#DIV/0!</v>
      </c>
      <c r="AG915" s="1305" t="e">
        <f t="shared" si="1576"/>
        <v>#DIV/0!</v>
      </c>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row>
    <row r="916" spans="1:57" ht="14.25" customHeight="1">
      <c r="A916" s="1376">
        <v>44719</v>
      </c>
      <c r="B916" s="1301"/>
      <c r="C916" s="1302"/>
      <c r="D916" s="1376">
        <v>44354</v>
      </c>
      <c r="E916" s="1357"/>
      <c r="F916" s="5"/>
      <c r="G916" s="5"/>
      <c r="H916" s="1302"/>
      <c r="I916" s="1303"/>
      <c r="J916" s="1301"/>
      <c r="K916" s="1376"/>
      <c r="L916" s="1302"/>
      <c r="M916" s="1382">
        <f t="shared" si="1565"/>
        <v>44720</v>
      </c>
      <c r="N916" s="1354">
        <f t="shared" si="1562"/>
        <v>0</v>
      </c>
      <c r="O916" s="1383">
        <f t="shared" ref="O916:S916" si="1821">$AD916*O$27</f>
        <v>0</v>
      </c>
      <c r="P916" s="1383">
        <f t="shared" si="1821"/>
        <v>0</v>
      </c>
      <c r="Q916" s="1383">
        <f t="shared" si="1821"/>
        <v>0</v>
      </c>
      <c r="R916" s="1383">
        <f t="shared" si="1821"/>
        <v>0</v>
      </c>
      <c r="S916" s="1383">
        <f t="shared" si="1821"/>
        <v>0</v>
      </c>
      <c r="T916" s="1383">
        <f t="shared" ref="T916:X916" si="1822">$AE916*T$27</f>
        <v>0</v>
      </c>
      <c r="U916" s="1383">
        <f t="shared" si="1822"/>
        <v>0</v>
      </c>
      <c r="V916" s="1383">
        <f t="shared" si="1822"/>
        <v>0</v>
      </c>
      <c r="W916" s="1383">
        <f t="shared" si="1822"/>
        <v>0</v>
      </c>
      <c r="X916" s="1383">
        <f t="shared" si="1822"/>
        <v>0</v>
      </c>
      <c r="Y916" s="1383">
        <f t="shared" si="1568"/>
        <v>0</v>
      </c>
      <c r="Z916" s="1383">
        <f t="shared" si="1569"/>
        <v>0</v>
      </c>
      <c r="AA916" s="1383">
        <f t="shared" si="1570"/>
        <v>0</v>
      </c>
      <c r="AB916" s="1383">
        <f t="shared" si="1571"/>
        <v>0</v>
      </c>
      <c r="AC916" s="5">
        <f t="shared" si="1572"/>
        <v>158</v>
      </c>
      <c r="AD916" s="1383">
        <f t="shared" si="1573"/>
        <v>0</v>
      </c>
      <c r="AE916" s="1383">
        <f t="shared" si="1574"/>
        <v>0</v>
      </c>
      <c r="AF916" s="1305" t="e">
        <f t="shared" si="1575"/>
        <v>#DIV/0!</v>
      </c>
      <c r="AG916" s="1305" t="e">
        <f t="shared" si="1576"/>
        <v>#DIV/0!</v>
      </c>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row>
    <row r="917" spans="1:57" ht="14.25" customHeight="1">
      <c r="A917" s="1376">
        <v>44720</v>
      </c>
      <c r="B917" s="1301"/>
      <c r="C917" s="1302"/>
      <c r="D917" s="1376">
        <v>44355</v>
      </c>
      <c r="E917" s="1357"/>
      <c r="F917" s="5"/>
      <c r="G917" s="5"/>
      <c r="H917" s="1302"/>
      <c r="I917" s="1303"/>
      <c r="J917" s="1301"/>
      <c r="K917" s="1376"/>
      <c r="L917" s="1302"/>
      <c r="M917" s="1382">
        <f t="shared" si="1565"/>
        <v>44721</v>
      </c>
      <c r="N917" s="1354">
        <f t="shared" si="1562"/>
        <v>0</v>
      </c>
      <c r="O917" s="1383">
        <f t="shared" ref="O917:S917" si="1823">$AD917*O$27</f>
        <v>0</v>
      </c>
      <c r="P917" s="1383">
        <f t="shared" si="1823"/>
        <v>0</v>
      </c>
      <c r="Q917" s="1383">
        <f t="shared" si="1823"/>
        <v>0</v>
      </c>
      <c r="R917" s="1383">
        <f t="shared" si="1823"/>
        <v>0</v>
      </c>
      <c r="S917" s="1383">
        <f t="shared" si="1823"/>
        <v>0</v>
      </c>
      <c r="T917" s="1383">
        <f t="shared" ref="T917:X917" si="1824">$AE917*T$27</f>
        <v>0</v>
      </c>
      <c r="U917" s="1383">
        <f t="shared" si="1824"/>
        <v>0</v>
      </c>
      <c r="V917" s="1383">
        <f t="shared" si="1824"/>
        <v>0</v>
      </c>
      <c r="W917" s="1383">
        <f t="shared" si="1824"/>
        <v>0</v>
      </c>
      <c r="X917" s="1383">
        <f t="shared" si="1824"/>
        <v>0</v>
      </c>
      <c r="Y917" s="1383">
        <f t="shared" si="1568"/>
        <v>0</v>
      </c>
      <c r="Z917" s="1383">
        <f t="shared" si="1569"/>
        <v>0</v>
      </c>
      <c r="AA917" s="1383">
        <f t="shared" si="1570"/>
        <v>0</v>
      </c>
      <c r="AB917" s="1383">
        <f t="shared" si="1571"/>
        <v>0</v>
      </c>
      <c r="AC917" s="5">
        <f t="shared" si="1572"/>
        <v>159</v>
      </c>
      <c r="AD917" s="1383">
        <f t="shared" si="1573"/>
        <v>0</v>
      </c>
      <c r="AE917" s="1383">
        <f t="shared" si="1574"/>
        <v>0</v>
      </c>
      <c r="AF917" s="1305" t="e">
        <f t="shared" si="1575"/>
        <v>#DIV/0!</v>
      </c>
      <c r="AG917" s="1305" t="e">
        <f t="shared" si="1576"/>
        <v>#DIV/0!</v>
      </c>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row>
    <row r="918" spans="1:57" ht="14.25" customHeight="1">
      <c r="A918" s="1376">
        <v>44721</v>
      </c>
      <c r="B918" s="1301"/>
      <c r="C918" s="1302"/>
      <c r="D918" s="1376">
        <v>44356</v>
      </c>
      <c r="E918" s="1357"/>
      <c r="F918" s="5"/>
      <c r="G918" s="5"/>
      <c r="H918" s="1302"/>
      <c r="I918" s="1303"/>
      <c r="J918" s="1301"/>
      <c r="K918" s="1376"/>
      <c r="L918" s="1302"/>
      <c r="M918" s="1382">
        <f t="shared" si="1565"/>
        <v>44722</v>
      </c>
      <c r="N918" s="1354">
        <f t="shared" si="1562"/>
        <v>0</v>
      </c>
      <c r="O918" s="1383">
        <f t="shared" ref="O918:S918" si="1825">$AD918*O$27</f>
        <v>0</v>
      </c>
      <c r="P918" s="1383">
        <f t="shared" si="1825"/>
        <v>0</v>
      </c>
      <c r="Q918" s="1383">
        <f t="shared" si="1825"/>
        <v>0</v>
      </c>
      <c r="R918" s="1383">
        <f t="shared" si="1825"/>
        <v>0</v>
      </c>
      <c r="S918" s="1383">
        <f t="shared" si="1825"/>
        <v>0</v>
      </c>
      <c r="T918" s="1383">
        <f t="shared" ref="T918:X918" si="1826">$AE918*T$27</f>
        <v>0</v>
      </c>
      <c r="U918" s="1383">
        <f t="shared" si="1826"/>
        <v>0</v>
      </c>
      <c r="V918" s="1383">
        <f t="shared" si="1826"/>
        <v>0</v>
      </c>
      <c r="W918" s="1383">
        <f t="shared" si="1826"/>
        <v>0</v>
      </c>
      <c r="X918" s="1383">
        <f t="shared" si="1826"/>
        <v>0</v>
      </c>
      <c r="Y918" s="1383">
        <f t="shared" si="1568"/>
        <v>0</v>
      </c>
      <c r="Z918" s="1383">
        <f t="shared" si="1569"/>
        <v>0</v>
      </c>
      <c r="AA918" s="1383">
        <f t="shared" si="1570"/>
        <v>0</v>
      </c>
      <c r="AB918" s="1383">
        <f t="shared" si="1571"/>
        <v>0</v>
      </c>
      <c r="AC918" s="5">
        <f t="shared" si="1572"/>
        <v>160</v>
      </c>
      <c r="AD918" s="1383">
        <f t="shared" si="1573"/>
        <v>0</v>
      </c>
      <c r="AE918" s="1383">
        <f t="shared" si="1574"/>
        <v>0</v>
      </c>
      <c r="AF918" s="1305" t="e">
        <f t="shared" si="1575"/>
        <v>#DIV/0!</v>
      </c>
      <c r="AG918" s="1305" t="e">
        <f t="shared" si="1576"/>
        <v>#DIV/0!</v>
      </c>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row>
    <row r="919" spans="1:57" ht="14.25" customHeight="1">
      <c r="A919" s="1376">
        <v>44722</v>
      </c>
      <c r="B919" s="1301"/>
      <c r="C919" s="1302"/>
      <c r="D919" s="1376">
        <v>44357</v>
      </c>
      <c r="E919" s="1357"/>
      <c r="F919" s="5"/>
      <c r="G919" s="5"/>
      <c r="H919" s="1302"/>
      <c r="I919" s="1303"/>
      <c r="J919" s="1301"/>
      <c r="K919" s="1376"/>
      <c r="L919" s="1302"/>
      <c r="M919" s="1382">
        <f t="shared" si="1565"/>
        <v>44723</v>
      </c>
      <c r="N919" s="1354">
        <f t="shared" si="1562"/>
        <v>0</v>
      </c>
      <c r="O919" s="1383">
        <f t="shared" ref="O919:S919" si="1827">$AD919*O$27</f>
        <v>0</v>
      </c>
      <c r="P919" s="1383">
        <f t="shared" si="1827"/>
        <v>0</v>
      </c>
      <c r="Q919" s="1383">
        <f t="shared" si="1827"/>
        <v>0</v>
      </c>
      <c r="R919" s="1383">
        <f t="shared" si="1827"/>
        <v>0</v>
      </c>
      <c r="S919" s="1383">
        <f t="shared" si="1827"/>
        <v>0</v>
      </c>
      <c r="T919" s="1383">
        <f t="shared" ref="T919:X919" si="1828">$AE919*T$27</f>
        <v>0</v>
      </c>
      <c r="U919" s="1383">
        <f t="shared" si="1828"/>
        <v>0</v>
      </c>
      <c r="V919" s="1383">
        <f t="shared" si="1828"/>
        <v>0</v>
      </c>
      <c r="W919" s="1383">
        <f t="shared" si="1828"/>
        <v>0</v>
      </c>
      <c r="X919" s="1383">
        <f t="shared" si="1828"/>
        <v>0</v>
      </c>
      <c r="Y919" s="1383">
        <f t="shared" si="1568"/>
        <v>0</v>
      </c>
      <c r="Z919" s="1383">
        <f t="shared" si="1569"/>
        <v>0</v>
      </c>
      <c r="AA919" s="1383">
        <f t="shared" si="1570"/>
        <v>0</v>
      </c>
      <c r="AB919" s="1383">
        <f t="shared" si="1571"/>
        <v>0</v>
      </c>
      <c r="AC919" s="5">
        <f t="shared" si="1572"/>
        <v>161</v>
      </c>
      <c r="AD919" s="1383">
        <f t="shared" si="1573"/>
        <v>0</v>
      </c>
      <c r="AE919" s="1383">
        <f t="shared" si="1574"/>
        <v>0</v>
      </c>
      <c r="AF919" s="1305" t="e">
        <f t="shared" si="1575"/>
        <v>#DIV/0!</v>
      </c>
      <c r="AG919" s="1305" t="e">
        <f t="shared" si="1576"/>
        <v>#DIV/0!</v>
      </c>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row>
    <row r="920" spans="1:57" ht="14.25" customHeight="1">
      <c r="A920" s="1376">
        <v>44723</v>
      </c>
      <c r="B920" s="1301"/>
      <c r="C920" s="1302"/>
      <c r="D920" s="1376">
        <v>44358</v>
      </c>
      <c r="E920" s="1357"/>
      <c r="F920" s="5"/>
      <c r="G920" s="5"/>
      <c r="H920" s="1302"/>
      <c r="I920" s="1303"/>
      <c r="J920" s="1301"/>
      <c r="K920" s="1376"/>
      <c r="L920" s="1302"/>
      <c r="M920" s="1382">
        <f t="shared" si="1565"/>
        <v>44724</v>
      </c>
      <c r="N920" s="1354">
        <f t="shared" si="1562"/>
        <v>0</v>
      </c>
      <c r="O920" s="1383">
        <f t="shared" ref="O920:S920" si="1829">$AD920*O$27</f>
        <v>0</v>
      </c>
      <c r="P920" s="1383">
        <f t="shared" si="1829"/>
        <v>0</v>
      </c>
      <c r="Q920" s="1383">
        <f t="shared" si="1829"/>
        <v>0</v>
      </c>
      <c r="R920" s="1383">
        <f t="shared" si="1829"/>
        <v>0</v>
      </c>
      <c r="S920" s="1383">
        <f t="shared" si="1829"/>
        <v>0</v>
      </c>
      <c r="T920" s="1383">
        <f t="shared" ref="T920:X920" si="1830">$AE920*T$27</f>
        <v>0</v>
      </c>
      <c r="U920" s="1383">
        <f t="shared" si="1830"/>
        <v>0</v>
      </c>
      <c r="V920" s="1383">
        <f t="shared" si="1830"/>
        <v>0</v>
      </c>
      <c r="W920" s="1383">
        <f t="shared" si="1830"/>
        <v>0</v>
      </c>
      <c r="X920" s="1383">
        <f t="shared" si="1830"/>
        <v>0</v>
      </c>
      <c r="Y920" s="1383">
        <f t="shared" si="1568"/>
        <v>0</v>
      </c>
      <c r="Z920" s="1383">
        <f t="shared" si="1569"/>
        <v>0</v>
      </c>
      <c r="AA920" s="1383">
        <f t="shared" si="1570"/>
        <v>0</v>
      </c>
      <c r="AB920" s="1383">
        <f t="shared" si="1571"/>
        <v>0</v>
      </c>
      <c r="AC920" s="5">
        <f t="shared" si="1572"/>
        <v>162</v>
      </c>
      <c r="AD920" s="1383">
        <f t="shared" si="1573"/>
        <v>0</v>
      </c>
      <c r="AE920" s="1383">
        <f t="shared" si="1574"/>
        <v>0</v>
      </c>
      <c r="AF920" s="1305" t="e">
        <f t="shared" si="1575"/>
        <v>#DIV/0!</v>
      </c>
      <c r="AG920" s="1305" t="e">
        <f t="shared" si="1576"/>
        <v>#DIV/0!</v>
      </c>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row>
    <row r="921" spans="1:57" ht="14.25" customHeight="1">
      <c r="A921" s="1376">
        <v>44724</v>
      </c>
      <c r="B921" s="1301"/>
      <c r="C921" s="1302"/>
      <c r="D921" s="1376">
        <v>44359</v>
      </c>
      <c r="E921" s="1357"/>
      <c r="F921" s="5"/>
      <c r="G921" s="5"/>
      <c r="H921" s="1302"/>
      <c r="I921" s="1303"/>
      <c r="J921" s="1301"/>
      <c r="K921" s="1376"/>
      <c r="L921" s="1302"/>
      <c r="M921" s="1382">
        <f t="shared" si="1565"/>
        <v>44725</v>
      </c>
      <c r="N921" s="1354">
        <f t="shared" si="1562"/>
        <v>0</v>
      </c>
      <c r="O921" s="1383">
        <f t="shared" ref="O921:S921" si="1831">$AD921*O$27</f>
        <v>0</v>
      </c>
      <c r="P921" s="1383">
        <f t="shared" si="1831"/>
        <v>0</v>
      </c>
      <c r="Q921" s="1383">
        <f t="shared" si="1831"/>
        <v>0</v>
      </c>
      <c r="R921" s="1383">
        <f t="shared" si="1831"/>
        <v>0</v>
      </c>
      <c r="S921" s="1383">
        <f t="shared" si="1831"/>
        <v>0</v>
      </c>
      <c r="T921" s="1383">
        <f t="shared" ref="T921:X921" si="1832">$AE921*T$27</f>
        <v>0</v>
      </c>
      <c r="U921" s="1383">
        <f t="shared" si="1832"/>
        <v>0</v>
      </c>
      <c r="V921" s="1383">
        <f t="shared" si="1832"/>
        <v>0</v>
      </c>
      <c r="W921" s="1383">
        <f t="shared" si="1832"/>
        <v>0</v>
      </c>
      <c r="X921" s="1383">
        <f t="shared" si="1832"/>
        <v>0</v>
      </c>
      <c r="Y921" s="1383">
        <f t="shared" si="1568"/>
        <v>0</v>
      </c>
      <c r="Z921" s="1383">
        <f t="shared" si="1569"/>
        <v>0</v>
      </c>
      <c r="AA921" s="1383">
        <f t="shared" si="1570"/>
        <v>0</v>
      </c>
      <c r="AB921" s="1383">
        <f t="shared" si="1571"/>
        <v>0</v>
      </c>
      <c r="AC921" s="5">
        <f t="shared" si="1572"/>
        <v>163</v>
      </c>
      <c r="AD921" s="1383">
        <f t="shared" si="1573"/>
        <v>0</v>
      </c>
      <c r="AE921" s="1383">
        <f t="shared" si="1574"/>
        <v>0</v>
      </c>
      <c r="AF921" s="1305" t="e">
        <f t="shared" si="1575"/>
        <v>#DIV/0!</v>
      </c>
      <c r="AG921" s="1305" t="e">
        <f t="shared" si="1576"/>
        <v>#DIV/0!</v>
      </c>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row>
    <row r="922" spans="1:57" ht="14.25" customHeight="1">
      <c r="A922" s="1376">
        <v>44725</v>
      </c>
      <c r="B922" s="1301"/>
      <c r="C922" s="1302"/>
      <c r="D922" s="1376">
        <v>44360</v>
      </c>
      <c r="E922" s="1357"/>
      <c r="F922" s="5"/>
      <c r="G922" s="5"/>
      <c r="H922" s="1302"/>
      <c r="I922" s="1303"/>
      <c r="J922" s="1301"/>
      <c r="K922" s="1376"/>
      <c r="L922" s="1302"/>
      <c r="M922" s="1382">
        <f t="shared" si="1565"/>
        <v>44726</v>
      </c>
      <c r="N922" s="1354">
        <f t="shared" si="1562"/>
        <v>0</v>
      </c>
      <c r="O922" s="1383">
        <f t="shared" ref="O922:S922" si="1833">$AD922*O$27</f>
        <v>0</v>
      </c>
      <c r="P922" s="1383">
        <f t="shared" si="1833"/>
        <v>0</v>
      </c>
      <c r="Q922" s="1383">
        <f t="shared" si="1833"/>
        <v>0</v>
      </c>
      <c r="R922" s="1383">
        <f t="shared" si="1833"/>
        <v>0</v>
      </c>
      <c r="S922" s="1383">
        <f t="shared" si="1833"/>
        <v>0</v>
      </c>
      <c r="T922" s="1383">
        <f t="shared" ref="T922:X922" si="1834">$AE922*T$27</f>
        <v>0</v>
      </c>
      <c r="U922" s="1383">
        <f t="shared" si="1834"/>
        <v>0</v>
      </c>
      <c r="V922" s="1383">
        <f t="shared" si="1834"/>
        <v>0</v>
      </c>
      <c r="W922" s="1383">
        <f t="shared" si="1834"/>
        <v>0</v>
      </c>
      <c r="X922" s="1383">
        <f t="shared" si="1834"/>
        <v>0</v>
      </c>
      <c r="Y922" s="1383">
        <f t="shared" si="1568"/>
        <v>0</v>
      </c>
      <c r="Z922" s="1383">
        <f t="shared" si="1569"/>
        <v>0</v>
      </c>
      <c r="AA922" s="1383">
        <f t="shared" si="1570"/>
        <v>0</v>
      </c>
      <c r="AB922" s="1383">
        <f t="shared" si="1571"/>
        <v>0</v>
      </c>
      <c r="AC922" s="5">
        <f t="shared" si="1572"/>
        <v>164</v>
      </c>
      <c r="AD922" s="1383">
        <f t="shared" si="1573"/>
        <v>0</v>
      </c>
      <c r="AE922" s="1383">
        <f t="shared" si="1574"/>
        <v>0</v>
      </c>
      <c r="AF922" s="1305" t="e">
        <f t="shared" si="1575"/>
        <v>#DIV/0!</v>
      </c>
      <c r="AG922" s="1305" t="e">
        <f t="shared" si="1576"/>
        <v>#DIV/0!</v>
      </c>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row>
    <row r="923" spans="1:57" ht="14.25" customHeight="1">
      <c r="A923" s="1376">
        <v>44726</v>
      </c>
      <c r="B923" s="1301"/>
      <c r="C923" s="1302"/>
      <c r="D923" s="1376">
        <v>44361</v>
      </c>
      <c r="E923" s="1357"/>
      <c r="F923" s="5"/>
      <c r="G923" s="5"/>
      <c r="H923" s="1302"/>
      <c r="I923" s="1303"/>
      <c r="J923" s="1301"/>
      <c r="K923" s="1376"/>
      <c r="L923" s="1302"/>
      <c r="M923" s="1382">
        <f t="shared" si="1565"/>
        <v>44727</v>
      </c>
      <c r="N923" s="1354">
        <f t="shared" si="1562"/>
        <v>0</v>
      </c>
      <c r="O923" s="1383">
        <f t="shared" ref="O923:S923" si="1835">$AD923*O$27</f>
        <v>0</v>
      </c>
      <c r="P923" s="1383">
        <f t="shared" si="1835"/>
        <v>0</v>
      </c>
      <c r="Q923" s="1383">
        <f t="shared" si="1835"/>
        <v>0</v>
      </c>
      <c r="R923" s="1383">
        <f t="shared" si="1835"/>
        <v>0</v>
      </c>
      <c r="S923" s="1383">
        <f t="shared" si="1835"/>
        <v>0</v>
      </c>
      <c r="T923" s="1383">
        <f t="shared" ref="T923:X923" si="1836">$AE923*T$27</f>
        <v>0</v>
      </c>
      <c r="U923" s="1383">
        <f t="shared" si="1836"/>
        <v>0</v>
      </c>
      <c r="V923" s="1383">
        <f t="shared" si="1836"/>
        <v>0</v>
      </c>
      <c r="W923" s="1383">
        <f t="shared" si="1836"/>
        <v>0</v>
      </c>
      <c r="X923" s="1383">
        <f t="shared" si="1836"/>
        <v>0</v>
      </c>
      <c r="Y923" s="1383">
        <f t="shared" si="1568"/>
        <v>0</v>
      </c>
      <c r="Z923" s="1383">
        <f t="shared" si="1569"/>
        <v>0</v>
      </c>
      <c r="AA923" s="1383">
        <f t="shared" si="1570"/>
        <v>0</v>
      </c>
      <c r="AB923" s="1383">
        <f t="shared" si="1571"/>
        <v>0</v>
      </c>
      <c r="AC923" s="5">
        <f t="shared" si="1572"/>
        <v>165</v>
      </c>
      <c r="AD923" s="1383">
        <f t="shared" si="1573"/>
        <v>0</v>
      </c>
      <c r="AE923" s="1383">
        <f t="shared" si="1574"/>
        <v>0</v>
      </c>
      <c r="AF923" s="1305" t="e">
        <f t="shared" si="1575"/>
        <v>#DIV/0!</v>
      </c>
      <c r="AG923" s="1305" t="e">
        <f t="shared" si="1576"/>
        <v>#DIV/0!</v>
      </c>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row>
    <row r="924" spans="1:57" ht="14.25" customHeight="1">
      <c r="A924" s="1376">
        <v>44727</v>
      </c>
      <c r="B924" s="1301"/>
      <c r="C924" s="1302"/>
      <c r="D924" s="1376">
        <v>44362</v>
      </c>
      <c r="E924" s="1357"/>
      <c r="F924" s="5"/>
      <c r="G924" s="5"/>
      <c r="H924" s="1302"/>
      <c r="I924" s="1303"/>
      <c r="J924" s="1301"/>
      <c r="K924" s="1376"/>
      <c r="L924" s="1302"/>
      <c r="M924" s="1382">
        <f t="shared" si="1565"/>
        <v>44728</v>
      </c>
      <c r="N924" s="1354">
        <f t="shared" si="1562"/>
        <v>0</v>
      </c>
      <c r="O924" s="1383">
        <f t="shared" ref="O924:S924" si="1837">$AD924*O$27</f>
        <v>0</v>
      </c>
      <c r="P924" s="1383">
        <f t="shared" si="1837"/>
        <v>0</v>
      </c>
      <c r="Q924" s="1383">
        <f t="shared" si="1837"/>
        <v>0</v>
      </c>
      <c r="R924" s="1383">
        <f t="shared" si="1837"/>
        <v>0</v>
      </c>
      <c r="S924" s="1383">
        <f t="shared" si="1837"/>
        <v>0</v>
      </c>
      <c r="T924" s="1383">
        <f t="shared" ref="T924:X924" si="1838">$AE924*T$27</f>
        <v>0</v>
      </c>
      <c r="U924" s="1383">
        <f t="shared" si="1838"/>
        <v>0</v>
      </c>
      <c r="V924" s="1383">
        <f t="shared" si="1838"/>
        <v>0</v>
      </c>
      <c r="W924" s="1383">
        <f t="shared" si="1838"/>
        <v>0</v>
      </c>
      <c r="X924" s="1383">
        <f t="shared" si="1838"/>
        <v>0</v>
      </c>
      <c r="Y924" s="1383">
        <f t="shared" si="1568"/>
        <v>0</v>
      </c>
      <c r="Z924" s="1383">
        <f t="shared" si="1569"/>
        <v>0</v>
      </c>
      <c r="AA924" s="1383">
        <f t="shared" si="1570"/>
        <v>0</v>
      </c>
      <c r="AB924" s="1383">
        <f t="shared" si="1571"/>
        <v>0</v>
      </c>
      <c r="AC924" s="5">
        <f t="shared" si="1572"/>
        <v>166</v>
      </c>
      <c r="AD924" s="1383">
        <f t="shared" si="1573"/>
        <v>0</v>
      </c>
      <c r="AE924" s="1383">
        <f t="shared" si="1574"/>
        <v>0</v>
      </c>
      <c r="AF924" s="1305" t="e">
        <f t="shared" si="1575"/>
        <v>#DIV/0!</v>
      </c>
      <c r="AG924" s="1305" t="e">
        <f t="shared" si="1576"/>
        <v>#DIV/0!</v>
      </c>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row>
    <row r="925" spans="1:57" ht="14.25" customHeight="1">
      <c r="A925" s="1376">
        <v>44728</v>
      </c>
      <c r="B925" s="1301"/>
      <c r="C925" s="1302"/>
      <c r="D925" s="1376">
        <v>44363</v>
      </c>
      <c r="E925" s="1357"/>
      <c r="F925" s="5"/>
      <c r="G925" s="5"/>
      <c r="H925" s="1302"/>
      <c r="I925" s="1303"/>
      <c r="J925" s="1301"/>
      <c r="K925" s="1376"/>
      <c r="L925" s="1302"/>
      <c r="M925" s="1382">
        <f t="shared" si="1565"/>
        <v>44729</v>
      </c>
      <c r="N925" s="1354">
        <f t="shared" si="1562"/>
        <v>0</v>
      </c>
      <c r="O925" s="1383">
        <f t="shared" ref="O925:S925" si="1839">$AD925*O$27</f>
        <v>0</v>
      </c>
      <c r="P925" s="1383">
        <f t="shared" si="1839"/>
        <v>0</v>
      </c>
      <c r="Q925" s="1383">
        <f t="shared" si="1839"/>
        <v>0</v>
      </c>
      <c r="R925" s="1383">
        <f t="shared" si="1839"/>
        <v>0</v>
      </c>
      <c r="S925" s="1383">
        <f t="shared" si="1839"/>
        <v>0</v>
      </c>
      <c r="T925" s="1383">
        <f t="shared" ref="T925:X925" si="1840">$AE925*T$27</f>
        <v>0</v>
      </c>
      <c r="U925" s="1383">
        <f t="shared" si="1840"/>
        <v>0</v>
      </c>
      <c r="V925" s="1383">
        <f t="shared" si="1840"/>
        <v>0</v>
      </c>
      <c r="W925" s="1383">
        <f t="shared" si="1840"/>
        <v>0</v>
      </c>
      <c r="X925" s="1383">
        <f t="shared" si="1840"/>
        <v>0</v>
      </c>
      <c r="Y925" s="1383">
        <f t="shared" si="1568"/>
        <v>0</v>
      </c>
      <c r="Z925" s="1383">
        <f t="shared" si="1569"/>
        <v>0</v>
      </c>
      <c r="AA925" s="1383">
        <f t="shared" si="1570"/>
        <v>0</v>
      </c>
      <c r="AB925" s="1383">
        <f t="shared" si="1571"/>
        <v>0</v>
      </c>
      <c r="AC925" s="5">
        <f t="shared" si="1572"/>
        <v>167</v>
      </c>
      <c r="AD925" s="1383">
        <f t="shared" si="1573"/>
        <v>0</v>
      </c>
      <c r="AE925" s="1383">
        <f t="shared" si="1574"/>
        <v>0</v>
      </c>
      <c r="AF925" s="1305" t="e">
        <f t="shared" si="1575"/>
        <v>#DIV/0!</v>
      </c>
      <c r="AG925" s="1305" t="e">
        <f t="shared" si="1576"/>
        <v>#DIV/0!</v>
      </c>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row>
    <row r="926" spans="1:57" ht="14.25" customHeight="1">
      <c r="A926" s="1376">
        <v>44729</v>
      </c>
      <c r="B926" s="1301"/>
      <c r="C926" s="1302"/>
      <c r="D926" s="1376">
        <v>44364</v>
      </c>
      <c r="E926" s="1357"/>
      <c r="F926" s="5"/>
      <c r="G926" s="5"/>
      <c r="H926" s="1302"/>
      <c r="I926" s="1303"/>
      <c r="J926" s="1301"/>
      <c r="K926" s="1376"/>
      <c r="L926" s="1302"/>
      <c r="M926" s="1382">
        <f t="shared" si="1565"/>
        <v>44730</v>
      </c>
      <c r="N926" s="1354">
        <f t="shared" si="1562"/>
        <v>0</v>
      </c>
      <c r="O926" s="1383">
        <f t="shared" ref="O926:S926" si="1841">$AD926*O$27</f>
        <v>0</v>
      </c>
      <c r="P926" s="1383">
        <f t="shared" si="1841"/>
        <v>0</v>
      </c>
      <c r="Q926" s="1383">
        <f t="shared" si="1841"/>
        <v>0</v>
      </c>
      <c r="R926" s="1383">
        <f t="shared" si="1841"/>
        <v>0</v>
      </c>
      <c r="S926" s="1383">
        <f t="shared" si="1841"/>
        <v>0</v>
      </c>
      <c r="T926" s="1383">
        <f t="shared" ref="T926:X926" si="1842">$AE926*T$27</f>
        <v>0</v>
      </c>
      <c r="U926" s="1383">
        <f t="shared" si="1842"/>
        <v>0</v>
      </c>
      <c r="V926" s="1383">
        <f t="shared" si="1842"/>
        <v>0</v>
      </c>
      <c r="W926" s="1383">
        <f t="shared" si="1842"/>
        <v>0</v>
      </c>
      <c r="X926" s="1383">
        <f t="shared" si="1842"/>
        <v>0</v>
      </c>
      <c r="Y926" s="1383">
        <f t="shared" si="1568"/>
        <v>0</v>
      </c>
      <c r="Z926" s="1383">
        <f t="shared" si="1569"/>
        <v>0</v>
      </c>
      <c r="AA926" s="1383">
        <f t="shared" si="1570"/>
        <v>0</v>
      </c>
      <c r="AB926" s="1383">
        <f t="shared" si="1571"/>
        <v>0</v>
      </c>
      <c r="AC926" s="5">
        <f t="shared" si="1572"/>
        <v>168</v>
      </c>
      <c r="AD926" s="1383">
        <f t="shared" si="1573"/>
        <v>0</v>
      </c>
      <c r="AE926" s="1383">
        <f t="shared" si="1574"/>
        <v>0</v>
      </c>
      <c r="AF926" s="1305" t="e">
        <f t="shared" si="1575"/>
        <v>#DIV/0!</v>
      </c>
      <c r="AG926" s="1305" t="e">
        <f t="shared" si="1576"/>
        <v>#DIV/0!</v>
      </c>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row>
    <row r="927" spans="1:57" ht="14.25" customHeight="1">
      <c r="A927" s="1376">
        <v>44730</v>
      </c>
      <c r="B927" s="1301"/>
      <c r="C927" s="1302"/>
      <c r="D927" s="1376">
        <v>44365</v>
      </c>
      <c r="E927" s="1357"/>
      <c r="F927" s="5"/>
      <c r="G927" s="5"/>
      <c r="H927" s="1302"/>
      <c r="I927" s="1303"/>
      <c r="J927" s="1301"/>
      <c r="K927" s="1376"/>
      <c r="L927" s="1302"/>
      <c r="M927" s="1382">
        <f t="shared" si="1565"/>
        <v>44731</v>
      </c>
      <c r="N927" s="1354">
        <f t="shared" si="1562"/>
        <v>0</v>
      </c>
      <c r="O927" s="1383">
        <f t="shared" ref="O927:S927" si="1843">$AD927*O$27</f>
        <v>0</v>
      </c>
      <c r="P927" s="1383">
        <f t="shared" si="1843"/>
        <v>0</v>
      </c>
      <c r="Q927" s="1383">
        <f t="shared" si="1843"/>
        <v>0</v>
      </c>
      <c r="R927" s="1383">
        <f t="shared" si="1843"/>
        <v>0</v>
      </c>
      <c r="S927" s="1383">
        <f t="shared" si="1843"/>
        <v>0</v>
      </c>
      <c r="T927" s="1383">
        <f t="shared" ref="T927:X927" si="1844">$AE927*T$27</f>
        <v>0</v>
      </c>
      <c r="U927" s="1383">
        <f t="shared" si="1844"/>
        <v>0</v>
      </c>
      <c r="V927" s="1383">
        <f t="shared" si="1844"/>
        <v>0</v>
      </c>
      <c r="W927" s="1383">
        <f t="shared" si="1844"/>
        <v>0</v>
      </c>
      <c r="X927" s="1383">
        <f t="shared" si="1844"/>
        <v>0</v>
      </c>
      <c r="Y927" s="1383">
        <f t="shared" si="1568"/>
        <v>0</v>
      </c>
      <c r="Z927" s="1383">
        <f t="shared" si="1569"/>
        <v>0</v>
      </c>
      <c r="AA927" s="1383">
        <f t="shared" si="1570"/>
        <v>0</v>
      </c>
      <c r="AB927" s="1383">
        <f t="shared" si="1571"/>
        <v>0</v>
      </c>
      <c r="AC927" s="5">
        <f t="shared" si="1572"/>
        <v>169</v>
      </c>
      <c r="AD927" s="1383">
        <f t="shared" si="1573"/>
        <v>0</v>
      </c>
      <c r="AE927" s="1383">
        <f t="shared" si="1574"/>
        <v>0</v>
      </c>
      <c r="AF927" s="1305" t="e">
        <f t="shared" si="1575"/>
        <v>#DIV/0!</v>
      </c>
      <c r="AG927" s="1305" t="e">
        <f t="shared" si="1576"/>
        <v>#DIV/0!</v>
      </c>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row>
    <row r="928" spans="1:57" ht="14.25" customHeight="1">
      <c r="A928" s="1376">
        <v>44731</v>
      </c>
      <c r="B928" s="1301"/>
      <c r="C928" s="1302"/>
      <c r="D928" s="1376">
        <v>44366</v>
      </c>
      <c r="E928" s="1357"/>
      <c r="F928" s="5"/>
      <c r="G928" s="5"/>
      <c r="H928" s="1302"/>
      <c r="I928" s="1303"/>
      <c r="J928" s="1301"/>
      <c r="K928" s="1376"/>
      <c r="L928" s="1302"/>
      <c r="M928" s="1382">
        <f t="shared" si="1565"/>
        <v>44732</v>
      </c>
      <c r="N928" s="1354">
        <f t="shared" si="1562"/>
        <v>0</v>
      </c>
      <c r="O928" s="1383">
        <f t="shared" ref="O928:S928" si="1845">$AD928*O$27</f>
        <v>0</v>
      </c>
      <c r="P928" s="1383">
        <f t="shared" si="1845"/>
        <v>0</v>
      </c>
      <c r="Q928" s="1383">
        <f t="shared" si="1845"/>
        <v>0</v>
      </c>
      <c r="R928" s="1383">
        <f t="shared" si="1845"/>
        <v>0</v>
      </c>
      <c r="S928" s="1383">
        <f t="shared" si="1845"/>
        <v>0</v>
      </c>
      <c r="T928" s="1383">
        <f t="shared" ref="T928:X928" si="1846">$AE928*T$27</f>
        <v>0</v>
      </c>
      <c r="U928" s="1383">
        <f t="shared" si="1846"/>
        <v>0</v>
      </c>
      <c r="V928" s="1383">
        <f t="shared" si="1846"/>
        <v>0</v>
      </c>
      <c r="W928" s="1383">
        <f t="shared" si="1846"/>
        <v>0</v>
      </c>
      <c r="X928" s="1383">
        <f t="shared" si="1846"/>
        <v>0</v>
      </c>
      <c r="Y928" s="1383">
        <f t="shared" si="1568"/>
        <v>0</v>
      </c>
      <c r="Z928" s="1383">
        <f t="shared" si="1569"/>
        <v>0</v>
      </c>
      <c r="AA928" s="1383">
        <f t="shared" si="1570"/>
        <v>0</v>
      </c>
      <c r="AB928" s="1383">
        <f t="shared" si="1571"/>
        <v>0</v>
      </c>
      <c r="AC928" s="5">
        <f t="shared" si="1572"/>
        <v>170</v>
      </c>
      <c r="AD928" s="1383">
        <f t="shared" si="1573"/>
        <v>0</v>
      </c>
      <c r="AE928" s="1383">
        <f t="shared" si="1574"/>
        <v>0</v>
      </c>
      <c r="AF928" s="1305" t="e">
        <f t="shared" si="1575"/>
        <v>#DIV/0!</v>
      </c>
      <c r="AG928" s="1305" t="e">
        <f t="shared" si="1576"/>
        <v>#DIV/0!</v>
      </c>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row>
    <row r="929" spans="1:57" ht="14.25" customHeight="1">
      <c r="A929" s="1376">
        <v>44732</v>
      </c>
      <c r="B929" s="1301"/>
      <c r="C929" s="1302"/>
      <c r="D929" s="1376">
        <v>44367</v>
      </c>
      <c r="E929" s="1357"/>
      <c r="F929" s="5"/>
      <c r="G929" s="5"/>
      <c r="H929" s="1302"/>
      <c r="I929" s="1303"/>
      <c r="J929" s="1301"/>
      <c r="K929" s="1376"/>
      <c r="L929" s="1302"/>
      <c r="M929" s="1382">
        <f t="shared" si="1565"/>
        <v>44733</v>
      </c>
      <c r="N929" s="1354">
        <f t="shared" si="1562"/>
        <v>0</v>
      </c>
      <c r="O929" s="1383">
        <f t="shared" ref="O929:S929" si="1847">$AD929*O$27</f>
        <v>0</v>
      </c>
      <c r="P929" s="1383">
        <f t="shared" si="1847"/>
        <v>0</v>
      </c>
      <c r="Q929" s="1383">
        <f t="shared" si="1847"/>
        <v>0</v>
      </c>
      <c r="R929" s="1383">
        <f t="shared" si="1847"/>
        <v>0</v>
      </c>
      <c r="S929" s="1383">
        <f t="shared" si="1847"/>
        <v>0</v>
      </c>
      <c r="T929" s="1383">
        <f t="shared" ref="T929:X929" si="1848">$AE929*T$27</f>
        <v>0</v>
      </c>
      <c r="U929" s="1383">
        <f t="shared" si="1848"/>
        <v>0</v>
      </c>
      <c r="V929" s="1383">
        <f t="shared" si="1848"/>
        <v>0</v>
      </c>
      <c r="W929" s="1383">
        <f t="shared" si="1848"/>
        <v>0</v>
      </c>
      <c r="X929" s="1383">
        <f t="shared" si="1848"/>
        <v>0</v>
      </c>
      <c r="Y929" s="1383">
        <f t="shared" si="1568"/>
        <v>0</v>
      </c>
      <c r="Z929" s="1383">
        <f t="shared" si="1569"/>
        <v>0</v>
      </c>
      <c r="AA929" s="1383">
        <f t="shared" si="1570"/>
        <v>0</v>
      </c>
      <c r="AB929" s="1383">
        <f t="shared" si="1571"/>
        <v>0</v>
      </c>
      <c r="AC929" s="5">
        <f t="shared" si="1572"/>
        <v>171</v>
      </c>
      <c r="AD929" s="1383">
        <f t="shared" si="1573"/>
        <v>0</v>
      </c>
      <c r="AE929" s="1383">
        <f t="shared" si="1574"/>
        <v>0</v>
      </c>
      <c r="AF929" s="1305" t="e">
        <f t="shared" si="1575"/>
        <v>#DIV/0!</v>
      </c>
      <c r="AG929" s="1305" t="e">
        <f t="shared" si="1576"/>
        <v>#DIV/0!</v>
      </c>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row>
    <row r="930" spans="1:57" ht="14.25" customHeight="1">
      <c r="A930" s="1376">
        <v>44733</v>
      </c>
      <c r="B930" s="1301"/>
      <c r="C930" s="1302"/>
      <c r="D930" s="1376">
        <v>44368</v>
      </c>
      <c r="E930" s="1357"/>
      <c r="F930" s="5"/>
      <c r="G930" s="5"/>
      <c r="H930" s="1302"/>
      <c r="I930" s="1303"/>
      <c r="J930" s="1301"/>
      <c r="K930" s="1376"/>
      <c r="L930" s="1302"/>
      <c r="M930" s="1382">
        <f t="shared" si="1565"/>
        <v>44734</v>
      </c>
      <c r="N930" s="1354">
        <f t="shared" si="1562"/>
        <v>0</v>
      </c>
      <c r="O930" s="1383">
        <f t="shared" ref="O930:S930" si="1849">$AD930*O$27</f>
        <v>0</v>
      </c>
      <c r="P930" s="1383">
        <f t="shared" si="1849"/>
        <v>0</v>
      </c>
      <c r="Q930" s="1383">
        <f t="shared" si="1849"/>
        <v>0</v>
      </c>
      <c r="R930" s="1383">
        <f t="shared" si="1849"/>
        <v>0</v>
      </c>
      <c r="S930" s="1383">
        <f t="shared" si="1849"/>
        <v>0</v>
      </c>
      <c r="T930" s="1383">
        <f t="shared" ref="T930:X930" si="1850">$AE930*T$27</f>
        <v>0</v>
      </c>
      <c r="U930" s="1383">
        <f t="shared" si="1850"/>
        <v>0</v>
      </c>
      <c r="V930" s="1383">
        <f t="shared" si="1850"/>
        <v>0</v>
      </c>
      <c r="W930" s="1383">
        <f t="shared" si="1850"/>
        <v>0</v>
      </c>
      <c r="X930" s="1383">
        <f t="shared" si="1850"/>
        <v>0</v>
      </c>
      <c r="Y930" s="1383">
        <f t="shared" si="1568"/>
        <v>0</v>
      </c>
      <c r="Z930" s="1383">
        <f t="shared" si="1569"/>
        <v>0</v>
      </c>
      <c r="AA930" s="1383">
        <f t="shared" si="1570"/>
        <v>0</v>
      </c>
      <c r="AB930" s="1383">
        <f t="shared" si="1571"/>
        <v>0</v>
      </c>
      <c r="AC930" s="5">
        <f t="shared" si="1572"/>
        <v>172</v>
      </c>
      <c r="AD930" s="1383">
        <f t="shared" si="1573"/>
        <v>0</v>
      </c>
      <c r="AE930" s="1383">
        <f t="shared" si="1574"/>
        <v>0</v>
      </c>
      <c r="AF930" s="1305" t="e">
        <f t="shared" si="1575"/>
        <v>#DIV/0!</v>
      </c>
      <c r="AG930" s="1305" t="e">
        <f t="shared" si="1576"/>
        <v>#DIV/0!</v>
      </c>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row>
    <row r="931" spans="1:57" ht="14.25" customHeight="1">
      <c r="A931" s="1376">
        <v>44734</v>
      </c>
      <c r="B931" s="1301"/>
      <c r="C931" s="1302"/>
      <c r="D931" s="1376">
        <v>44369</v>
      </c>
      <c r="E931" s="1357"/>
      <c r="F931" s="5"/>
      <c r="G931" s="5"/>
      <c r="H931" s="1302"/>
      <c r="I931" s="1303"/>
      <c r="J931" s="1301"/>
      <c r="K931" s="1376"/>
      <c r="L931" s="1302"/>
      <c r="M931" s="1382">
        <f t="shared" si="1565"/>
        <v>44735</v>
      </c>
      <c r="N931" s="1354">
        <f t="shared" si="1562"/>
        <v>0</v>
      </c>
      <c r="O931" s="1383">
        <f t="shared" ref="O931:S931" si="1851">$AD931*O$27</f>
        <v>0</v>
      </c>
      <c r="P931" s="1383">
        <f t="shared" si="1851"/>
        <v>0</v>
      </c>
      <c r="Q931" s="1383">
        <f t="shared" si="1851"/>
        <v>0</v>
      </c>
      <c r="R931" s="1383">
        <f t="shared" si="1851"/>
        <v>0</v>
      </c>
      <c r="S931" s="1383">
        <f t="shared" si="1851"/>
        <v>0</v>
      </c>
      <c r="T931" s="1383">
        <f t="shared" ref="T931:X931" si="1852">$AE931*T$27</f>
        <v>0</v>
      </c>
      <c r="U931" s="1383">
        <f t="shared" si="1852"/>
        <v>0</v>
      </c>
      <c r="V931" s="1383">
        <f t="shared" si="1852"/>
        <v>0</v>
      </c>
      <c r="W931" s="1383">
        <f t="shared" si="1852"/>
        <v>0</v>
      </c>
      <c r="X931" s="1383">
        <f t="shared" si="1852"/>
        <v>0</v>
      </c>
      <c r="Y931" s="1383">
        <f t="shared" si="1568"/>
        <v>0</v>
      </c>
      <c r="Z931" s="1383">
        <f t="shared" si="1569"/>
        <v>0</v>
      </c>
      <c r="AA931" s="1383">
        <f t="shared" si="1570"/>
        <v>0</v>
      </c>
      <c r="AB931" s="1383">
        <f t="shared" si="1571"/>
        <v>0</v>
      </c>
      <c r="AC931" s="5">
        <f t="shared" si="1572"/>
        <v>173</v>
      </c>
      <c r="AD931" s="1383">
        <f t="shared" si="1573"/>
        <v>0</v>
      </c>
      <c r="AE931" s="1383">
        <f t="shared" si="1574"/>
        <v>0</v>
      </c>
      <c r="AF931" s="1305" t="e">
        <f t="shared" si="1575"/>
        <v>#DIV/0!</v>
      </c>
      <c r="AG931" s="1305" t="e">
        <f t="shared" si="1576"/>
        <v>#DIV/0!</v>
      </c>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row>
    <row r="932" spans="1:57" ht="14.25" customHeight="1">
      <c r="A932" s="1376">
        <v>44735</v>
      </c>
      <c r="B932" s="1301"/>
      <c r="C932" s="1302"/>
      <c r="D932" s="1376">
        <v>44370</v>
      </c>
      <c r="E932" s="1357"/>
      <c r="F932" s="5"/>
      <c r="G932" s="5"/>
      <c r="H932" s="1302"/>
      <c r="I932" s="1303"/>
      <c r="J932" s="1301"/>
      <c r="K932" s="1376"/>
      <c r="L932" s="1302"/>
      <c r="M932" s="1382">
        <f t="shared" si="1565"/>
        <v>44736</v>
      </c>
      <c r="N932" s="1354">
        <f t="shared" si="1562"/>
        <v>0</v>
      </c>
      <c r="O932" s="1383">
        <f t="shared" ref="O932:S932" si="1853">$AD932*O$27</f>
        <v>0</v>
      </c>
      <c r="P932" s="1383">
        <f t="shared" si="1853"/>
        <v>0</v>
      </c>
      <c r="Q932" s="1383">
        <f t="shared" si="1853"/>
        <v>0</v>
      </c>
      <c r="R932" s="1383">
        <f t="shared" si="1853"/>
        <v>0</v>
      </c>
      <c r="S932" s="1383">
        <f t="shared" si="1853"/>
        <v>0</v>
      </c>
      <c r="T932" s="1383">
        <f t="shared" ref="T932:X932" si="1854">$AE932*T$27</f>
        <v>0</v>
      </c>
      <c r="U932" s="1383">
        <f t="shared" si="1854"/>
        <v>0</v>
      </c>
      <c r="V932" s="1383">
        <f t="shared" si="1854"/>
        <v>0</v>
      </c>
      <c r="W932" s="1383">
        <f t="shared" si="1854"/>
        <v>0</v>
      </c>
      <c r="X932" s="1383">
        <f t="shared" si="1854"/>
        <v>0</v>
      </c>
      <c r="Y932" s="1383">
        <f t="shared" si="1568"/>
        <v>0</v>
      </c>
      <c r="Z932" s="1383">
        <f t="shared" si="1569"/>
        <v>0</v>
      </c>
      <c r="AA932" s="1383">
        <f t="shared" si="1570"/>
        <v>0</v>
      </c>
      <c r="AB932" s="1383">
        <f t="shared" si="1571"/>
        <v>0</v>
      </c>
      <c r="AC932" s="5">
        <f t="shared" si="1572"/>
        <v>174</v>
      </c>
      <c r="AD932" s="1383">
        <f t="shared" si="1573"/>
        <v>0</v>
      </c>
      <c r="AE932" s="1383">
        <f t="shared" si="1574"/>
        <v>0</v>
      </c>
      <c r="AF932" s="1305" t="e">
        <f t="shared" si="1575"/>
        <v>#DIV/0!</v>
      </c>
      <c r="AG932" s="1305" t="e">
        <f t="shared" si="1576"/>
        <v>#DIV/0!</v>
      </c>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row>
    <row r="933" spans="1:57" ht="14.25" customHeight="1">
      <c r="A933" s="1376">
        <v>44736</v>
      </c>
      <c r="B933" s="1301"/>
      <c r="C933" s="1302"/>
      <c r="D933" s="1376">
        <v>44371</v>
      </c>
      <c r="E933" s="1357"/>
      <c r="F933" s="5"/>
      <c r="G933" s="5"/>
      <c r="H933" s="1302"/>
      <c r="I933" s="1303"/>
      <c r="J933" s="1301"/>
      <c r="K933" s="1376"/>
      <c r="L933" s="1302"/>
      <c r="M933" s="1382">
        <f t="shared" si="1565"/>
        <v>44737</v>
      </c>
      <c r="N933" s="1354">
        <f t="shared" si="1562"/>
        <v>0</v>
      </c>
      <c r="O933" s="1383">
        <f t="shared" ref="O933:S933" si="1855">$AD933*O$27</f>
        <v>0</v>
      </c>
      <c r="P933" s="1383">
        <f t="shared" si="1855"/>
        <v>0</v>
      </c>
      <c r="Q933" s="1383">
        <f t="shared" si="1855"/>
        <v>0</v>
      </c>
      <c r="R933" s="1383">
        <f t="shared" si="1855"/>
        <v>0</v>
      </c>
      <c r="S933" s="1383">
        <f t="shared" si="1855"/>
        <v>0</v>
      </c>
      <c r="T933" s="1383">
        <f t="shared" ref="T933:X933" si="1856">$AE933*T$27</f>
        <v>0</v>
      </c>
      <c r="U933" s="1383">
        <f t="shared" si="1856"/>
        <v>0</v>
      </c>
      <c r="V933" s="1383">
        <f t="shared" si="1856"/>
        <v>0</v>
      </c>
      <c r="W933" s="1383">
        <f t="shared" si="1856"/>
        <v>0</v>
      </c>
      <c r="X933" s="1383">
        <f t="shared" si="1856"/>
        <v>0</v>
      </c>
      <c r="Y933" s="1383">
        <f t="shared" si="1568"/>
        <v>0</v>
      </c>
      <c r="Z933" s="1383">
        <f t="shared" si="1569"/>
        <v>0</v>
      </c>
      <c r="AA933" s="1383">
        <f t="shared" si="1570"/>
        <v>0</v>
      </c>
      <c r="AB933" s="1383">
        <f t="shared" si="1571"/>
        <v>0</v>
      </c>
      <c r="AC933" s="5">
        <f t="shared" si="1572"/>
        <v>175</v>
      </c>
      <c r="AD933" s="1383">
        <f t="shared" si="1573"/>
        <v>0</v>
      </c>
      <c r="AE933" s="1383">
        <f t="shared" si="1574"/>
        <v>0</v>
      </c>
      <c r="AF933" s="1305" t="e">
        <f t="shared" si="1575"/>
        <v>#DIV/0!</v>
      </c>
      <c r="AG933" s="1305" t="e">
        <f t="shared" si="1576"/>
        <v>#DIV/0!</v>
      </c>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row>
    <row r="934" spans="1:57" ht="14.25" customHeight="1">
      <c r="A934" s="1376">
        <v>44737</v>
      </c>
      <c r="B934" s="1301"/>
      <c r="C934" s="1302"/>
      <c r="D934" s="1376">
        <v>44372</v>
      </c>
      <c r="E934" s="1357"/>
      <c r="F934" s="5"/>
      <c r="G934" s="5"/>
      <c r="H934" s="1302"/>
      <c r="I934" s="1303"/>
      <c r="J934" s="1301"/>
      <c r="K934" s="1376"/>
      <c r="L934" s="1302"/>
      <c r="M934" s="1382">
        <f t="shared" si="1565"/>
        <v>44738</v>
      </c>
      <c r="N934" s="1354">
        <f t="shared" si="1562"/>
        <v>0</v>
      </c>
      <c r="O934" s="1383">
        <f t="shared" ref="O934:S934" si="1857">$AD934*O$27</f>
        <v>0</v>
      </c>
      <c r="P934" s="1383">
        <f t="shared" si="1857"/>
        <v>0</v>
      </c>
      <c r="Q934" s="1383">
        <f t="shared" si="1857"/>
        <v>0</v>
      </c>
      <c r="R934" s="1383">
        <f t="shared" si="1857"/>
        <v>0</v>
      </c>
      <c r="S934" s="1383">
        <f t="shared" si="1857"/>
        <v>0</v>
      </c>
      <c r="T934" s="1383">
        <f t="shared" ref="T934:X934" si="1858">$AE934*T$27</f>
        <v>0</v>
      </c>
      <c r="U934" s="1383">
        <f t="shared" si="1858"/>
        <v>0</v>
      </c>
      <c r="V934" s="1383">
        <f t="shared" si="1858"/>
        <v>0</v>
      </c>
      <c r="W934" s="1383">
        <f t="shared" si="1858"/>
        <v>0</v>
      </c>
      <c r="X934" s="1383">
        <f t="shared" si="1858"/>
        <v>0</v>
      </c>
      <c r="Y934" s="1383">
        <f t="shared" si="1568"/>
        <v>0</v>
      </c>
      <c r="Z934" s="1383">
        <f t="shared" si="1569"/>
        <v>0</v>
      </c>
      <c r="AA934" s="1383">
        <f t="shared" si="1570"/>
        <v>0</v>
      </c>
      <c r="AB934" s="1383">
        <f t="shared" si="1571"/>
        <v>0</v>
      </c>
      <c r="AC934" s="5">
        <f t="shared" si="1572"/>
        <v>176</v>
      </c>
      <c r="AD934" s="1383">
        <f t="shared" si="1573"/>
        <v>0</v>
      </c>
      <c r="AE934" s="1383">
        <f t="shared" si="1574"/>
        <v>0</v>
      </c>
      <c r="AF934" s="1305" t="e">
        <f t="shared" si="1575"/>
        <v>#DIV/0!</v>
      </c>
      <c r="AG934" s="1305" t="e">
        <f t="shared" si="1576"/>
        <v>#DIV/0!</v>
      </c>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row>
    <row r="935" spans="1:57" ht="14.25" customHeight="1">
      <c r="A935" s="1376">
        <v>44738</v>
      </c>
      <c r="B935" s="1301"/>
      <c r="C935" s="1302"/>
      <c r="D935" s="1376">
        <v>44373</v>
      </c>
      <c r="E935" s="1357"/>
      <c r="F935" s="5"/>
      <c r="G935" s="5"/>
      <c r="H935" s="1302"/>
      <c r="I935" s="1303"/>
      <c r="J935" s="1301"/>
      <c r="K935" s="1376"/>
      <c r="L935" s="1302"/>
      <c r="M935" s="1382">
        <f t="shared" si="1565"/>
        <v>44739</v>
      </c>
      <c r="N935" s="1354">
        <f t="shared" si="1562"/>
        <v>0</v>
      </c>
      <c r="O935" s="1383">
        <f t="shared" ref="O935:S935" si="1859">$AD935*O$27</f>
        <v>0</v>
      </c>
      <c r="P935" s="1383">
        <f t="shared" si="1859"/>
        <v>0</v>
      </c>
      <c r="Q935" s="1383">
        <f t="shared" si="1859"/>
        <v>0</v>
      </c>
      <c r="R935" s="1383">
        <f t="shared" si="1859"/>
        <v>0</v>
      </c>
      <c r="S935" s="1383">
        <f t="shared" si="1859"/>
        <v>0</v>
      </c>
      <c r="T935" s="1383">
        <f t="shared" ref="T935:X935" si="1860">$AE935*T$27</f>
        <v>0</v>
      </c>
      <c r="U935" s="1383">
        <f t="shared" si="1860"/>
        <v>0</v>
      </c>
      <c r="V935" s="1383">
        <f t="shared" si="1860"/>
        <v>0</v>
      </c>
      <c r="W935" s="1383">
        <f t="shared" si="1860"/>
        <v>0</v>
      </c>
      <c r="X935" s="1383">
        <f t="shared" si="1860"/>
        <v>0</v>
      </c>
      <c r="Y935" s="1383">
        <f t="shared" si="1568"/>
        <v>0</v>
      </c>
      <c r="Z935" s="1383">
        <f t="shared" si="1569"/>
        <v>0</v>
      </c>
      <c r="AA935" s="1383">
        <f t="shared" si="1570"/>
        <v>0</v>
      </c>
      <c r="AB935" s="1383">
        <f t="shared" si="1571"/>
        <v>0</v>
      </c>
      <c r="AC935" s="5">
        <f t="shared" si="1572"/>
        <v>177</v>
      </c>
      <c r="AD935" s="1383">
        <f t="shared" si="1573"/>
        <v>0</v>
      </c>
      <c r="AE935" s="1383">
        <f t="shared" si="1574"/>
        <v>0</v>
      </c>
      <c r="AF935" s="1305" t="e">
        <f t="shared" si="1575"/>
        <v>#DIV/0!</v>
      </c>
      <c r="AG935" s="1305" t="e">
        <f t="shared" si="1576"/>
        <v>#DIV/0!</v>
      </c>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row>
    <row r="936" spans="1:57" ht="14.25" customHeight="1">
      <c r="A936" s="1376">
        <v>44739</v>
      </c>
      <c r="B936" s="1301"/>
      <c r="C936" s="1302"/>
      <c r="D936" s="1376">
        <v>44374</v>
      </c>
      <c r="E936" s="1357"/>
      <c r="F936" s="5"/>
      <c r="G936" s="5"/>
      <c r="H936" s="1302"/>
      <c r="I936" s="1303"/>
      <c r="J936" s="1301"/>
      <c r="K936" s="1376"/>
      <c r="L936" s="1302"/>
      <c r="M936" s="1382">
        <f t="shared" si="1565"/>
        <v>44740</v>
      </c>
      <c r="N936" s="1354">
        <f t="shared" si="1562"/>
        <v>0</v>
      </c>
      <c r="O936" s="1383">
        <f t="shared" ref="O936:S936" si="1861">$AD936*O$27</f>
        <v>0</v>
      </c>
      <c r="P936" s="1383">
        <f t="shared" si="1861"/>
        <v>0</v>
      </c>
      <c r="Q936" s="1383">
        <f t="shared" si="1861"/>
        <v>0</v>
      </c>
      <c r="R936" s="1383">
        <f t="shared" si="1861"/>
        <v>0</v>
      </c>
      <c r="S936" s="1383">
        <f t="shared" si="1861"/>
        <v>0</v>
      </c>
      <c r="T936" s="1383">
        <f t="shared" ref="T936:X936" si="1862">$AE936*T$27</f>
        <v>0</v>
      </c>
      <c r="U936" s="1383">
        <f t="shared" si="1862"/>
        <v>0</v>
      </c>
      <c r="V936" s="1383">
        <f t="shared" si="1862"/>
        <v>0</v>
      </c>
      <c r="W936" s="1383">
        <f t="shared" si="1862"/>
        <v>0</v>
      </c>
      <c r="X936" s="1383">
        <f t="shared" si="1862"/>
        <v>0</v>
      </c>
      <c r="Y936" s="1383">
        <f t="shared" si="1568"/>
        <v>0</v>
      </c>
      <c r="Z936" s="1383">
        <f t="shared" si="1569"/>
        <v>0</v>
      </c>
      <c r="AA936" s="1383">
        <f t="shared" si="1570"/>
        <v>0</v>
      </c>
      <c r="AB936" s="1383">
        <f t="shared" si="1571"/>
        <v>0</v>
      </c>
      <c r="AC936" s="5">
        <f t="shared" si="1572"/>
        <v>178</v>
      </c>
      <c r="AD936" s="1383">
        <f t="shared" si="1573"/>
        <v>0</v>
      </c>
      <c r="AE936" s="1383">
        <f t="shared" si="1574"/>
        <v>0</v>
      </c>
      <c r="AF936" s="1305" t="e">
        <f t="shared" si="1575"/>
        <v>#DIV/0!</v>
      </c>
      <c r="AG936" s="1305" t="e">
        <f t="shared" si="1576"/>
        <v>#DIV/0!</v>
      </c>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row>
    <row r="937" spans="1:57" ht="14.25" customHeight="1">
      <c r="A937" s="1376">
        <v>44740</v>
      </c>
      <c r="B937" s="1301"/>
      <c r="C937" s="1302"/>
      <c r="D937" s="1376">
        <v>44375</v>
      </c>
      <c r="E937" s="1357"/>
      <c r="F937" s="5"/>
      <c r="G937" s="5"/>
      <c r="H937" s="1302"/>
      <c r="I937" s="1303"/>
      <c r="J937" s="1301"/>
      <c r="K937" s="1376"/>
      <c r="L937" s="1302"/>
      <c r="M937" s="1382">
        <f t="shared" si="1565"/>
        <v>44741</v>
      </c>
      <c r="N937" s="1354">
        <f t="shared" si="1562"/>
        <v>0</v>
      </c>
      <c r="O937" s="1383">
        <f t="shared" ref="O937:S937" si="1863">$AD937*O$27</f>
        <v>0</v>
      </c>
      <c r="P937" s="1383">
        <f t="shared" si="1863"/>
        <v>0</v>
      </c>
      <c r="Q937" s="1383">
        <f t="shared" si="1863"/>
        <v>0</v>
      </c>
      <c r="R937" s="1383">
        <f t="shared" si="1863"/>
        <v>0</v>
      </c>
      <c r="S937" s="1383">
        <f t="shared" si="1863"/>
        <v>0</v>
      </c>
      <c r="T937" s="1383">
        <f t="shared" ref="T937:X937" si="1864">$AE937*T$27</f>
        <v>0</v>
      </c>
      <c r="U937" s="1383">
        <f t="shared" si="1864"/>
        <v>0</v>
      </c>
      <c r="V937" s="1383">
        <f t="shared" si="1864"/>
        <v>0</v>
      </c>
      <c r="W937" s="1383">
        <f t="shared" si="1864"/>
        <v>0</v>
      </c>
      <c r="X937" s="1383">
        <f t="shared" si="1864"/>
        <v>0</v>
      </c>
      <c r="Y937" s="1383">
        <f t="shared" si="1568"/>
        <v>0</v>
      </c>
      <c r="Z937" s="1383">
        <f t="shared" si="1569"/>
        <v>0</v>
      </c>
      <c r="AA937" s="1383">
        <f t="shared" si="1570"/>
        <v>0</v>
      </c>
      <c r="AB937" s="1383">
        <f t="shared" si="1571"/>
        <v>0</v>
      </c>
      <c r="AC937" s="5">
        <f t="shared" si="1572"/>
        <v>179</v>
      </c>
      <c r="AD937" s="1383">
        <f t="shared" si="1573"/>
        <v>0</v>
      </c>
      <c r="AE937" s="1383">
        <f t="shared" si="1574"/>
        <v>0</v>
      </c>
      <c r="AF937" s="1305" t="e">
        <f t="shared" si="1575"/>
        <v>#DIV/0!</v>
      </c>
      <c r="AG937" s="1305" t="e">
        <f t="shared" si="1576"/>
        <v>#DIV/0!</v>
      </c>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row>
    <row r="938" spans="1:57" ht="14.25" customHeight="1">
      <c r="A938" s="1376">
        <v>44741</v>
      </c>
      <c r="B938" s="1301"/>
      <c r="C938" s="1302"/>
      <c r="D938" s="1376">
        <v>44376</v>
      </c>
      <c r="E938" s="1357"/>
      <c r="F938" s="5"/>
      <c r="G938" s="5"/>
      <c r="H938" s="1302"/>
      <c r="I938" s="1303"/>
      <c r="J938" s="1301"/>
      <c r="K938" s="1376"/>
      <c r="L938" s="1302"/>
      <c r="M938" s="1382">
        <f t="shared" si="1565"/>
        <v>44742</v>
      </c>
      <c r="N938" s="1354">
        <f t="shared" si="1562"/>
        <v>0</v>
      </c>
      <c r="O938" s="1383">
        <f t="shared" ref="O938:S938" si="1865">$AD938*O$27</f>
        <v>0</v>
      </c>
      <c r="P938" s="1383">
        <f t="shared" si="1865"/>
        <v>0</v>
      </c>
      <c r="Q938" s="1383">
        <f t="shared" si="1865"/>
        <v>0</v>
      </c>
      <c r="R938" s="1383">
        <f t="shared" si="1865"/>
        <v>0</v>
      </c>
      <c r="S938" s="1383">
        <f t="shared" si="1865"/>
        <v>0</v>
      </c>
      <c r="T938" s="1383">
        <f t="shared" ref="T938:X938" si="1866">$AE938*T$27</f>
        <v>0</v>
      </c>
      <c r="U938" s="1383">
        <f t="shared" si="1866"/>
        <v>0</v>
      </c>
      <c r="V938" s="1383">
        <f t="shared" si="1866"/>
        <v>0</v>
      </c>
      <c r="W938" s="1383">
        <f t="shared" si="1866"/>
        <v>0</v>
      </c>
      <c r="X938" s="1383">
        <f t="shared" si="1866"/>
        <v>0</v>
      </c>
      <c r="Y938" s="1383">
        <f t="shared" si="1568"/>
        <v>0</v>
      </c>
      <c r="Z938" s="1383">
        <f t="shared" si="1569"/>
        <v>0</v>
      </c>
      <c r="AA938" s="1383">
        <f t="shared" si="1570"/>
        <v>0</v>
      </c>
      <c r="AB938" s="1383">
        <f t="shared" si="1571"/>
        <v>0</v>
      </c>
      <c r="AC938" s="5">
        <f t="shared" si="1572"/>
        <v>180</v>
      </c>
      <c r="AD938" s="1383">
        <f t="shared" si="1573"/>
        <v>0</v>
      </c>
      <c r="AE938" s="1383">
        <f t="shared" si="1574"/>
        <v>0</v>
      </c>
      <c r="AF938" s="1305" t="e">
        <f t="shared" si="1575"/>
        <v>#DIV/0!</v>
      </c>
      <c r="AG938" s="1305" t="e">
        <f t="shared" si="1576"/>
        <v>#DIV/0!</v>
      </c>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row>
    <row r="939" spans="1:57" ht="14.25" customHeight="1">
      <c r="A939" s="1376">
        <v>44742</v>
      </c>
      <c r="B939" s="1301"/>
      <c r="C939" s="1302"/>
      <c r="D939" s="1376">
        <v>44377</v>
      </c>
      <c r="E939" s="1357"/>
      <c r="F939" s="5"/>
      <c r="G939" s="5"/>
      <c r="H939" s="1302"/>
      <c r="I939" s="1303"/>
      <c r="J939" s="1301"/>
      <c r="K939" s="1376"/>
      <c r="L939" s="1302"/>
      <c r="M939" s="1382">
        <f t="shared" si="1565"/>
        <v>44743</v>
      </c>
      <c r="N939" s="1354">
        <f t="shared" si="1562"/>
        <v>0</v>
      </c>
      <c r="O939" s="1383">
        <f t="shared" ref="O939:S939" si="1867">$AD939*O$27</f>
        <v>0</v>
      </c>
      <c r="P939" s="1383">
        <f t="shared" si="1867"/>
        <v>0</v>
      </c>
      <c r="Q939" s="1383">
        <f t="shared" si="1867"/>
        <v>0</v>
      </c>
      <c r="R939" s="1383">
        <f t="shared" si="1867"/>
        <v>0</v>
      </c>
      <c r="S939" s="1383">
        <f t="shared" si="1867"/>
        <v>0</v>
      </c>
      <c r="T939" s="1383">
        <f t="shared" ref="T939:X939" si="1868">$AE939*T$27</f>
        <v>0</v>
      </c>
      <c r="U939" s="1383">
        <f t="shared" si="1868"/>
        <v>0</v>
      </c>
      <c r="V939" s="1383">
        <f t="shared" si="1868"/>
        <v>0</v>
      </c>
      <c r="W939" s="1383">
        <f t="shared" si="1868"/>
        <v>0</v>
      </c>
      <c r="X939" s="1383">
        <f t="shared" si="1868"/>
        <v>0</v>
      </c>
      <c r="Y939" s="1383">
        <f t="shared" si="1568"/>
        <v>0</v>
      </c>
      <c r="Z939" s="1383">
        <f t="shared" si="1569"/>
        <v>0</v>
      </c>
      <c r="AA939" s="1383">
        <f t="shared" si="1570"/>
        <v>0</v>
      </c>
      <c r="AB939" s="1383">
        <f t="shared" si="1571"/>
        <v>0</v>
      </c>
      <c r="AC939" s="5">
        <f t="shared" si="1572"/>
        <v>181</v>
      </c>
      <c r="AD939" s="1383">
        <f t="shared" si="1573"/>
        <v>0</v>
      </c>
      <c r="AE939" s="1383">
        <f t="shared" si="1574"/>
        <v>0</v>
      </c>
      <c r="AF939" s="1305" t="e">
        <f t="shared" si="1575"/>
        <v>#DIV/0!</v>
      </c>
      <c r="AG939" s="1305" t="e">
        <f t="shared" si="1576"/>
        <v>#DIV/0!</v>
      </c>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row>
    <row r="940" spans="1:57" ht="14.25" customHeight="1">
      <c r="A940" s="1376">
        <v>44743</v>
      </c>
      <c r="B940" s="1301"/>
      <c r="C940" s="1302"/>
      <c r="D940" s="1376">
        <v>44378</v>
      </c>
      <c r="E940" s="1357"/>
      <c r="F940" s="5"/>
      <c r="G940" s="5"/>
      <c r="H940" s="1302"/>
      <c r="I940" s="1303"/>
      <c r="J940" s="1301"/>
      <c r="K940" s="1376"/>
      <c r="L940" s="1302"/>
      <c r="M940" s="1382">
        <f t="shared" si="1565"/>
        <v>44744</v>
      </c>
      <c r="N940" s="1354">
        <f t="shared" si="1562"/>
        <v>0</v>
      </c>
      <c r="O940" s="1383">
        <f t="shared" ref="O940:S940" si="1869">$AD940*O$27</f>
        <v>0</v>
      </c>
      <c r="P940" s="1383">
        <f t="shared" si="1869"/>
        <v>0</v>
      </c>
      <c r="Q940" s="1383">
        <f t="shared" si="1869"/>
        <v>0</v>
      </c>
      <c r="R940" s="1383">
        <f t="shared" si="1869"/>
        <v>0</v>
      </c>
      <c r="S940" s="1383">
        <f t="shared" si="1869"/>
        <v>0</v>
      </c>
      <c r="T940" s="1383">
        <f t="shared" ref="T940:X940" si="1870">$AE940*T$27</f>
        <v>0</v>
      </c>
      <c r="U940" s="1383">
        <f t="shared" si="1870"/>
        <v>0</v>
      </c>
      <c r="V940" s="1383">
        <f t="shared" si="1870"/>
        <v>0</v>
      </c>
      <c r="W940" s="1383">
        <f t="shared" si="1870"/>
        <v>0</v>
      </c>
      <c r="X940" s="1383">
        <f t="shared" si="1870"/>
        <v>0</v>
      </c>
      <c r="Y940" s="1383">
        <f t="shared" si="1568"/>
        <v>0</v>
      </c>
      <c r="Z940" s="1383">
        <f t="shared" si="1569"/>
        <v>0</v>
      </c>
      <c r="AA940" s="1383">
        <f t="shared" si="1570"/>
        <v>0</v>
      </c>
      <c r="AB940" s="1383">
        <f t="shared" si="1571"/>
        <v>0</v>
      </c>
      <c r="AC940" s="5">
        <f t="shared" si="1572"/>
        <v>182</v>
      </c>
      <c r="AD940" s="1383">
        <f t="shared" si="1573"/>
        <v>0</v>
      </c>
      <c r="AE940" s="1383">
        <f t="shared" si="1574"/>
        <v>0</v>
      </c>
      <c r="AF940" s="1305" t="e">
        <f t="shared" si="1575"/>
        <v>#DIV/0!</v>
      </c>
      <c r="AG940" s="1305" t="e">
        <f t="shared" si="1576"/>
        <v>#DIV/0!</v>
      </c>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row>
    <row r="941" spans="1:57" ht="14.25" customHeight="1">
      <c r="A941" s="1376">
        <v>44744</v>
      </c>
      <c r="B941" s="1301"/>
      <c r="C941" s="1302"/>
      <c r="D941" s="1376">
        <v>44379</v>
      </c>
      <c r="E941" s="1357"/>
      <c r="F941" s="5"/>
      <c r="G941" s="5"/>
      <c r="H941" s="1302"/>
      <c r="I941" s="1303"/>
      <c r="J941" s="1301"/>
      <c r="K941" s="1376"/>
      <c r="L941" s="1302"/>
      <c r="M941" s="1382">
        <f t="shared" si="1565"/>
        <v>44745</v>
      </c>
      <c r="N941" s="1354">
        <f t="shared" si="1562"/>
        <v>0</v>
      </c>
      <c r="O941" s="1383">
        <f t="shared" ref="O941:S941" si="1871">$AD941*O$27</f>
        <v>0</v>
      </c>
      <c r="P941" s="1383">
        <f t="shared" si="1871"/>
        <v>0</v>
      </c>
      <c r="Q941" s="1383">
        <f t="shared" si="1871"/>
        <v>0</v>
      </c>
      <c r="R941" s="1383">
        <f t="shared" si="1871"/>
        <v>0</v>
      </c>
      <c r="S941" s="1383">
        <f t="shared" si="1871"/>
        <v>0</v>
      </c>
      <c r="T941" s="1383">
        <f t="shared" ref="T941:X941" si="1872">$AE941*T$27</f>
        <v>0</v>
      </c>
      <c r="U941" s="1383">
        <f t="shared" si="1872"/>
        <v>0</v>
      </c>
      <c r="V941" s="1383">
        <f t="shared" si="1872"/>
        <v>0</v>
      </c>
      <c r="W941" s="1383">
        <f t="shared" si="1872"/>
        <v>0</v>
      </c>
      <c r="X941" s="1383">
        <f t="shared" si="1872"/>
        <v>0</v>
      </c>
      <c r="Y941" s="1383">
        <f t="shared" si="1568"/>
        <v>0</v>
      </c>
      <c r="Z941" s="1383">
        <f t="shared" si="1569"/>
        <v>0</v>
      </c>
      <c r="AA941" s="1383">
        <f t="shared" si="1570"/>
        <v>0</v>
      </c>
      <c r="AB941" s="1383">
        <f t="shared" si="1571"/>
        <v>0</v>
      </c>
      <c r="AC941" s="5">
        <f t="shared" si="1572"/>
        <v>183</v>
      </c>
      <c r="AD941" s="1383">
        <f t="shared" si="1573"/>
        <v>0</v>
      </c>
      <c r="AE941" s="1383">
        <f t="shared" si="1574"/>
        <v>0</v>
      </c>
      <c r="AF941" s="1305" t="e">
        <f t="shared" si="1575"/>
        <v>#DIV/0!</v>
      </c>
      <c r="AG941" s="1305" t="e">
        <f t="shared" si="1576"/>
        <v>#DIV/0!</v>
      </c>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row>
    <row r="942" spans="1:57" ht="14.25" customHeight="1">
      <c r="A942" s="1376">
        <v>44745</v>
      </c>
      <c r="B942" s="1301"/>
      <c r="C942" s="1302"/>
      <c r="D942" s="1376">
        <v>44380</v>
      </c>
      <c r="E942" s="1357"/>
      <c r="F942" s="5"/>
      <c r="G942" s="5"/>
      <c r="H942" s="1302"/>
      <c r="I942" s="1303"/>
      <c r="J942" s="1301"/>
      <c r="K942" s="1376"/>
      <c r="L942" s="1302"/>
      <c r="M942" s="1382">
        <f t="shared" si="1565"/>
        <v>44746</v>
      </c>
      <c r="N942" s="1354">
        <f t="shared" si="1562"/>
        <v>0</v>
      </c>
      <c r="O942" s="1383">
        <f t="shared" ref="O942:S942" si="1873">$AD942*O$27</f>
        <v>0</v>
      </c>
      <c r="P942" s="1383">
        <f t="shared" si="1873"/>
        <v>0</v>
      </c>
      <c r="Q942" s="1383">
        <f t="shared" si="1873"/>
        <v>0</v>
      </c>
      <c r="R942" s="1383">
        <f t="shared" si="1873"/>
        <v>0</v>
      </c>
      <c r="S942" s="1383">
        <f t="shared" si="1873"/>
        <v>0</v>
      </c>
      <c r="T942" s="1383">
        <f t="shared" ref="T942:X942" si="1874">$AE942*T$27</f>
        <v>0</v>
      </c>
      <c r="U942" s="1383">
        <f t="shared" si="1874"/>
        <v>0</v>
      </c>
      <c r="V942" s="1383">
        <f t="shared" si="1874"/>
        <v>0</v>
      </c>
      <c r="W942" s="1383">
        <f t="shared" si="1874"/>
        <v>0</v>
      </c>
      <c r="X942" s="1383">
        <f t="shared" si="1874"/>
        <v>0</v>
      </c>
      <c r="Y942" s="1383">
        <f t="shared" si="1568"/>
        <v>0</v>
      </c>
      <c r="Z942" s="1383">
        <f t="shared" si="1569"/>
        <v>0</v>
      </c>
      <c r="AA942" s="1383">
        <f t="shared" si="1570"/>
        <v>0</v>
      </c>
      <c r="AB942" s="1383">
        <f t="shared" si="1571"/>
        <v>0</v>
      </c>
      <c r="AC942" s="5">
        <f t="shared" si="1572"/>
        <v>184</v>
      </c>
      <c r="AD942" s="1383">
        <f t="shared" si="1573"/>
        <v>0</v>
      </c>
      <c r="AE942" s="1383">
        <f t="shared" si="1574"/>
        <v>0</v>
      </c>
      <c r="AF942" s="1305" t="e">
        <f t="shared" si="1575"/>
        <v>#DIV/0!</v>
      </c>
      <c r="AG942" s="1305" t="e">
        <f t="shared" si="1576"/>
        <v>#DIV/0!</v>
      </c>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row>
    <row r="943" spans="1:57" ht="14.25" customHeight="1">
      <c r="A943" s="1376">
        <v>44746</v>
      </c>
      <c r="B943" s="1301"/>
      <c r="C943" s="1302"/>
      <c r="D943" s="1376">
        <v>44381</v>
      </c>
      <c r="E943" s="1357"/>
      <c r="F943" s="5"/>
      <c r="G943" s="5"/>
      <c r="H943" s="1302"/>
      <c r="I943" s="1303"/>
      <c r="J943" s="1301"/>
      <c r="K943" s="1376"/>
      <c r="L943" s="1302"/>
      <c r="M943" s="1382">
        <f t="shared" si="1565"/>
        <v>44747</v>
      </c>
      <c r="N943" s="1354">
        <f t="shared" si="1562"/>
        <v>0</v>
      </c>
      <c r="O943" s="1383">
        <f t="shared" ref="O943:S943" si="1875">$AD943*O$27</f>
        <v>0</v>
      </c>
      <c r="P943" s="1383">
        <f t="shared" si="1875"/>
        <v>0</v>
      </c>
      <c r="Q943" s="1383">
        <f t="shared" si="1875"/>
        <v>0</v>
      </c>
      <c r="R943" s="1383">
        <f t="shared" si="1875"/>
        <v>0</v>
      </c>
      <c r="S943" s="1383">
        <f t="shared" si="1875"/>
        <v>0</v>
      </c>
      <c r="T943" s="1383">
        <f t="shared" ref="T943:X943" si="1876">$AE943*T$27</f>
        <v>0</v>
      </c>
      <c r="U943" s="1383">
        <f t="shared" si="1876"/>
        <v>0</v>
      </c>
      <c r="V943" s="1383">
        <f t="shared" si="1876"/>
        <v>0</v>
      </c>
      <c r="W943" s="1383">
        <f t="shared" si="1876"/>
        <v>0</v>
      </c>
      <c r="X943" s="1383">
        <f t="shared" si="1876"/>
        <v>0</v>
      </c>
      <c r="Y943" s="1383">
        <f t="shared" si="1568"/>
        <v>0</v>
      </c>
      <c r="Z943" s="1383">
        <f t="shared" si="1569"/>
        <v>0</v>
      </c>
      <c r="AA943" s="1383">
        <f t="shared" si="1570"/>
        <v>0</v>
      </c>
      <c r="AB943" s="1383">
        <f t="shared" si="1571"/>
        <v>0</v>
      </c>
      <c r="AC943" s="5">
        <f t="shared" si="1572"/>
        <v>185</v>
      </c>
      <c r="AD943" s="1383">
        <f t="shared" si="1573"/>
        <v>0</v>
      </c>
      <c r="AE943" s="1383">
        <f t="shared" si="1574"/>
        <v>0</v>
      </c>
      <c r="AF943" s="1305" t="e">
        <f t="shared" si="1575"/>
        <v>#DIV/0!</v>
      </c>
      <c r="AG943" s="1305" t="e">
        <f t="shared" si="1576"/>
        <v>#DIV/0!</v>
      </c>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row>
    <row r="944" spans="1:57" ht="14.25" customHeight="1">
      <c r="A944" s="1376">
        <v>44747</v>
      </c>
      <c r="B944" s="1301"/>
      <c r="C944" s="1302"/>
      <c r="D944" s="1376">
        <v>44382</v>
      </c>
      <c r="E944" s="1357"/>
      <c r="F944" s="5"/>
      <c r="G944" s="5"/>
      <c r="H944" s="1302"/>
      <c r="I944" s="1303"/>
      <c r="J944" s="1301"/>
      <c r="K944" s="1376"/>
      <c r="L944" s="1302"/>
      <c r="M944" s="1382">
        <f t="shared" si="1565"/>
        <v>44748</v>
      </c>
      <c r="N944" s="1354">
        <f t="shared" si="1562"/>
        <v>0</v>
      </c>
      <c r="O944" s="1383">
        <f t="shared" ref="O944:S944" si="1877">$AD944*O$27</f>
        <v>0</v>
      </c>
      <c r="P944" s="1383">
        <f t="shared" si="1877"/>
        <v>0</v>
      </c>
      <c r="Q944" s="1383">
        <f t="shared" si="1877"/>
        <v>0</v>
      </c>
      <c r="R944" s="1383">
        <f t="shared" si="1877"/>
        <v>0</v>
      </c>
      <c r="S944" s="1383">
        <f t="shared" si="1877"/>
        <v>0</v>
      </c>
      <c r="T944" s="1383">
        <f t="shared" ref="T944:X944" si="1878">$AE944*T$27</f>
        <v>0</v>
      </c>
      <c r="U944" s="1383">
        <f t="shared" si="1878"/>
        <v>0</v>
      </c>
      <c r="V944" s="1383">
        <f t="shared" si="1878"/>
        <v>0</v>
      </c>
      <c r="W944" s="1383">
        <f t="shared" si="1878"/>
        <v>0</v>
      </c>
      <c r="X944" s="1383">
        <f t="shared" si="1878"/>
        <v>0</v>
      </c>
      <c r="Y944" s="1383">
        <f t="shared" si="1568"/>
        <v>0</v>
      </c>
      <c r="Z944" s="1383">
        <f t="shared" si="1569"/>
        <v>0</v>
      </c>
      <c r="AA944" s="1383">
        <f t="shared" si="1570"/>
        <v>0</v>
      </c>
      <c r="AB944" s="1383">
        <f t="shared" si="1571"/>
        <v>0</v>
      </c>
      <c r="AC944" s="5">
        <f t="shared" si="1572"/>
        <v>186</v>
      </c>
      <c r="AD944" s="1383">
        <f t="shared" si="1573"/>
        <v>0</v>
      </c>
      <c r="AE944" s="1383">
        <f t="shared" si="1574"/>
        <v>0</v>
      </c>
      <c r="AF944" s="1305" t="e">
        <f t="shared" si="1575"/>
        <v>#DIV/0!</v>
      </c>
      <c r="AG944" s="1305" t="e">
        <f t="shared" si="1576"/>
        <v>#DIV/0!</v>
      </c>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row>
    <row r="945" spans="1:57" ht="14.25" customHeight="1">
      <c r="A945" s="1376">
        <v>44748</v>
      </c>
      <c r="B945" s="1301"/>
      <c r="C945" s="1302"/>
      <c r="D945" s="1376">
        <v>44383</v>
      </c>
      <c r="E945" s="1357"/>
      <c r="F945" s="5"/>
      <c r="G945" s="5"/>
      <c r="H945" s="1302"/>
      <c r="I945" s="1303"/>
      <c r="J945" s="1301"/>
      <c r="K945" s="1376"/>
      <c r="L945" s="1302"/>
      <c r="M945" s="1382">
        <f t="shared" si="1565"/>
        <v>44749</v>
      </c>
      <c r="N945" s="1354">
        <f t="shared" si="1562"/>
        <v>0</v>
      </c>
      <c r="O945" s="1383">
        <f t="shared" ref="O945:S945" si="1879">$AD945*O$27</f>
        <v>0</v>
      </c>
      <c r="P945" s="1383">
        <f t="shared" si="1879"/>
        <v>0</v>
      </c>
      <c r="Q945" s="1383">
        <f t="shared" si="1879"/>
        <v>0</v>
      </c>
      <c r="R945" s="1383">
        <f t="shared" si="1879"/>
        <v>0</v>
      </c>
      <c r="S945" s="1383">
        <f t="shared" si="1879"/>
        <v>0</v>
      </c>
      <c r="T945" s="1383">
        <f t="shared" ref="T945:X945" si="1880">$AE945*T$27</f>
        <v>0</v>
      </c>
      <c r="U945" s="1383">
        <f t="shared" si="1880"/>
        <v>0</v>
      </c>
      <c r="V945" s="1383">
        <f t="shared" si="1880"/>
        <v>0</v>
      </c>
      <c r="W945" s="1383">
        <f t="shared" si="1880"/>
        <v>0</v>
      </c>
      <c r="X945" s="1383">
        <f t="shared" si="1880"/>
        <v>0</v>
      </c>
      <c r="Y945" s="1383">
        <f t="shared" si="1568"/>
        <v>0</v>
      </c>
      <c r="Z945" s="1383">
        <f t="shared" si="1569"/>
        <v>0</v>
      </c>
      <c r="AA945" s="1383">
        <f t="shared" si="1570"/>
        <v>0</v>
      </c>
      <c r="AB945" s="1383">
        <f t="shared" si="1571"/>
        <v>0</v>
      </c>
      <c r="AC945" s="5">
        <f t="shared" si="1572"/>
        <v>187</v>
      </c>
      <c r="AD945" s="1383">
        <f t="shared" si="1573"/>
        <v>0</v>
      </c>
      <c r="AE945" s="1383">
        <f t="shared" si="1574"/>
        <v>0</v>
      </c>
      <c r="AF945" s="1305" t="e">
        <f t="shared" si="1575"/>
        <v>#DIV/0!</v>
      </c>
      <c r="AG945" s="1305" t="e">
        <f t="shared" si="1576"/>
        <v>#DIV/0!</v>
      </c>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row>
    <row r="946" spans="1:57" ht="14.25" customHeight="1">
      <c r="A946" s="1376">
        <v>44749</v>
      </c>
      <c r="B946" s="1301"/>
      <c r="C946" s="1302"/>
      <c r="D946" s="1376">
        <v>44384</v>
      </c>
      <c r="E946" s="1357"/>
      <c r="F946" s="5"/>
      <c r="G946" s="5"/>
      <c r="H946" s="1302"/>
      <c r="I946" s="1303"/>
      <c r="J946" s="1301"/>
      <c r="K946" s="1376"/>
      <c r="L946" s="1302"/>
      <c r="M946" s="1382">
        <f t="shared" si="1565"/>
        <v>44750</v>
      </c>
      <c r="N946" s="1354">
        <f t="shared" si="1562"/>
        <v>0</v>
      </c>
      <c r="O946" s="1383">
        <f t="shared" ref="O946:S946" si="1881">$AD946*O$27</f>
        <v>0</v>
      </c>
      <c r="P946" s="1383">
        <f t="shared" si="1881"/>
        <v>0</v>
      </c>
      <c r="Q946" s="1383">
        <f t="shared" si="1881"/>
        <v>0</v>
      </c>
      <c r="R946" s="1383">
        <f t="shared" si="1881"/>
        <v>0</v>
      </c>
      <c r="S946" s="1383">
        <f t="shared" si="1881"/>
        <v>0</v>
      </c>
      <c r="T946" s="1383">
        <f t="shared" ref="T946:X946" si="1882">$AE946*T$27</f>
        <v>0</v>
      </c>
      <c r="U946" s="1383">
        <f t="shared" si="1882"/>
        <v>0</v>
      </c>
      <c r="V946" s="1383">
        <f t="shared" si="1882"/>
        <v>0</v>
      </c>
      <c r="W946" s="1383">
        <f t="shared" si="1882"/>
        <v>0</v>
      </c>
      <c r="X946" s="1383">
        <f t="shared" si="1882"/>
        <v>0</v>
      </c>
      <c r="Y946" s="1383">
        <f t="shared" si="1568"/>
        <v>0</v>
      </c>
      <c r="Z946" s="1383">
        <f t="shared" si="1569"/>
        <v>0</v>
      </c>
      <c r="AA946" s="1383">
        <f t="shared" si="1570"/>
        <v>0</v>
      </c>
      <c r="AB946" s="1383">
        <f t="shared" si="1571"/>
        <v>0</v>
      </c>
      <c r="AC946" s="5">
        <f t="shared" si="1572"/>
        <v>188</v>
      </c>
      <c r="AD946" s="1383">
        <f t="shared" si="1573"/>
        <v>0</v>
      </c>
      <c r="AE946" s="1383">
        <f t="shared" si="1574"/>
        <v>0</v>
      </c>
      <c r="AF946" s="1305" t="e">
        <f t="shared" si="1575"/>
        <v>#DIV/0!</v>
      </c>
      <c r="AG946" s="1305" t="e">
        <f t="shared" si="1576"/>
        <v>#DIV/0!</v>
      </c>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row>
    <row r="947" spans="1:57" ht="14.25" customHeight="1">
      <c r="A947" s="1376">
        <v>44750</v>
      </c>
      <c r="B947" s="1301"/>
      <c r="C947" s="1302"/>
      <c r="D947" s="1376">
        <v>44385</v>
      </c>
      <c r="E947" s="1357"/>
      <c r="F947" s="5"/>
      <c r="G947" s="5"/>
      <c r="H947" s="1302"/>
      <c r="I947" s="1303"/>
      <c r="J947" s="1301"/>
      <c r="K947" s="1376"/>
      <c r="L947" s="1302"/>
      <c r="M947" s="1382">
        <f t="shared" si="1565"/>
        <v>44751</v>
      </c>
      <c r="N947" s="1354">
        <f t="shared" si="1562"/>
        <v>0</v>
      </c>
      <c r="O947" s="1383">
        <f t="shared" ref="O947:S947" si="1883">$AD947*O$27</f>
        <v>0</v>
      </c>
      <c r="P947" s="1383">
        <f t="shared" si="1883"/>
        <v>0</v>
      </c>
      <c r="Q947" s="1383">
        <f t="shared" si="1883"/>
        <v>0</v>
      </c>
      <c r="R947" s="1383">
        <f t="shared" si="1883"/>
        <v>0</v>
      </c>
      <c r="S947" s="1383">
        <f t="shared" si="1883"/>
        <v>0</v>
      </c>
      <c r="T947" s="1383">
        <f t="shared" ref="T947:X947" si="1884">$AE947*T$27</f>
        <v>0</v>
      </c>
      <c r="U947" s="1383">
        <f t="shared" si="1884"/>
        <v>0</v>
      </c>
      <c r="V947" s="1383">
        <f t="shared" si="1884"/>
        <v>0</v>
      </c>
      <c r="W947" s="1383">
        <f t="shared" si="1884"/>
        <v>0</v>
      </c>
      <c r="X947" s="1383">
        <f t="shared" si="1884"/>
        <v>0</v>
      </c>
      <c r="Y947" s="1383">
        <f t="shared" si="1568"/>
        <v>0</v>
      </c>
      <c r="Z947" s="1383">
        <f t="shared" si="1569"/>
        <v>0</v>
      </c>
      <c r="AA947" s="1383">
        <f t="shared" si="1570"/>
        <v>0</v>
      </c>
      <c r="AB947" s="1383">
        <f t="shared" si="1571"/>
        <v>0</v>
      </c>
      <c r="AC947" s="5">
        <f t="shared" si="1572"/>
        <v>189</v>
      </c>
      <c r="AD947" s="1383">
        <f t="shared" si="1573"/>
        <v>0</v>
      </c>
      <c r="AE947" s="1383">
        <f t="shared" si="1574"/>
        <v>0</v>
      </c>
      <c r="AF947" s="1305" t="e">
        <f t="shared" si="1575"/>
        <v>#DIV/0!</v>
      </c>
      <c r="AG947" s="1305" t="e">
        <f t="shared" si="1576"/>
        <v>#DIV/0!</v>
      </c>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row>
    <row r="948" spans="1:57" ht="14.25" customHeight="1">
      <c r="A948" s="1376">
        <v>44751</v>
      </c>
      <c r="B948" s="1301"/>
      <c r="C948" s="1302"/>
      <c r="D948" s="1376">
        <v>44386</v>
      </c>
      <c r="E948" s="1357"/>
      <c r="F948" s="5"/>
      <c r="G948" s="5"/>
      <c r="H948" s="1302"/>
      <c r="I948" s="1303"/>
      <c r="J948" s="1301"/>
      <c r="K948" s="1376"/>
      <c r="L948" s="1302"/>
      <c r="M948" s="1382">
        <f t="shared" si="1565"/>
        <v>44752</v>
      </c>
      <c r="N948" s="1354">
        <f t="shared" si="1562"/>
        <v>0</v>
      </c>
      <c r="O948" s="1383">
        <f t="shared" ref="O948:S948" si="1885">$AD948*O$27</f>
        <v>0</v>
      </c>
      <c r="P948" s="1383">
        <f t="shared" si="1885"/>
        <v>0</v>
      </c>
      <c r="Q948" s="1383">
        <f t="shared" si="1885"/>
        <v>0</v>
      </c>
      <c r="R948" s="1383">
        <f t="shared" si="1885"/>
        <v>0</v>
      </c>
      <c r="S948" s="1383">
        <f t="shared" si="1885"/>
        <v>0</v>
      </c>
      <c r="T948" s="1383">
        <f t="shared" ref="T948:X948" si="1886">$AE948*T$27</f>
        <v>0</v>
      </c>
      <c r="U948" s="1383">
        <f t="shared" si="1886"/>
        <v>0</v>
      </c>
      <c r="V948" s="1383">
        <f t="shared" si="1886"/>
        <v>0</v>
      </c>
      <c r="W948" s="1383">
        <f t="shared" si="1886"/>
        <v>0</v>
      </c>
      <c r="X948" s="1383">
        <f t="shared" si="1886"/>
        <v>0</v>
      </c>
      <c r="Y948" s="1383">
        <f t="shared" si="1568"/>
        <v>0</v>
      </c>
      <c r="Z948" s="1383">
        <f t="shared" si="1569"/>
        <v>0</v>
      </c>
      <c r="AA948" s="1383">
        <f t="shared" si="1570"/>
        <v>0</v>
      </c>
      <c r="AB948" s="1383">
        <f t="shared" si="1571"/>
        <v>0</v>
      </c>
      <c r="AC948" s="5">
        <f t="shared" si="1572"/>
        <v>190</v>
      </c>
      <c r="AD948" s="1383">
        <f t="shared" si="1573"/>
        <v>0</v>
      </c>
      <c r="AE948" s="1383">
        <f t="shared" si="1574"/>
        <v>0</v>
      </c>
      <c r="AF948" s="1305" t="e">
        <f t="shared" si="1575"/>
        <v>#DIV/0!</v>
      </c>
      <c r="AG948" s="1305" t="e">
        <f t="shared" si="1576"/>
        <v>#DIV/0!</v>
      </c>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row>
    <row r="949" spans="1:57" ht="14.25" customHeight="1">
      <c r="A949" s="1376">
        <v>44752</v>
      </c>
      <c r="B949" s="1301"/>
      <c r="C949" s="1302"/>
      <c r="D949" s="1376">
        <v>44387</v>
      </c>
      <c r="E949" s="1357"/>
      <c r="F949" s="5"/>
      <c r="G949" s="5"/>
      <c r="H949" s="1302"/>
      <c r="I949" s="1303"/>
      <c r="J949" s="1301"/>
      <c r="K949" s="1376"/>
      <c r="L949" s="1302"/>
      <c r="M949" s="1382">
        <f t="shared" si="1565"/>
        <v>44753</v>
      </c>
      <c r="N949" s="1354">
        <f t="shared" si="1562"/>
        <v>0</v>
      </c>
      <c r="O949" s="1383">
        <f t="shared" ref="O949:S949" si="1887">$AD949*O$27</f>
        <v>0</v>
      </c>
      <c r="P949" s="1383">
        <f t="shared" si="1887"/>
        <v>0</v>
      </c>
      <c r="Q949" s="1383">
        <f t="shared" si="1887"/>
        <v>0</v>
      </c>
      <c r="R949" s="1383">
        <f t="shared" si="1887"/>
        <v>0</v>
      </c>
      <c r="S949" s="1383">
        <f t="shared" si="1887"/>
        <v>0</v>
      </c>
      <c r="T949" s="1383">
        <f t="shared" ref="T949:X949" si="1888">$AE949*T$27</f>
        <v>0</v>
      </c>
      <c r="U949" s="1383">
        <f t="shared" si="1888"/>
        <v>0</v>
      </c>
      <c r="V949" s="1383">
        <f t="shared" si="1888"/>
        <v>0</v>
      </c>
      <c r="W949" s="1383">
        <f t="shared" si="1888"/>
        <v>0</v>
      </c>
      <c r="X949" s="1383">
        <f t="shared" si="1888"/>
        <v>0</v>
      </c>
      <c r="Y949" s="1383">
        <f t="shared" si="1568"/>
        <v>0</v>
      </c>
      <c r="Z949" s="1383">
        <f t="shared" si="1569"/>
        <v>0</v>
      </c>
      <c r="AA949" s="1383">
        <f t="shared" si="1570"/>
        <v>0</v>
      </c>
      <c r="AB949" s="1383">
        <f t="shared" si="1571"/>
        <v>0</v>
      </c>
      <c r="AC949" s="5">
        <f t="shared" si="1572"/>
        <v>191</v>
      </c>
      <c r="AD949" s="1383">
        <f t="shared" si="1573"/>
        <v>0</v>
      </c>
      <c r="AE949" s="1383">
        <f t="shared" si="1574"/>
        <v>0</v>
      </c>
      <c r="AF949" s="1305" t="e">
        <f t="shared" si="1575"/>
        <v>#DIV/0!</v>
      </c>
      <c r="AG949" s="1305" t="e">
        <f t="shared" si="1576"/>
        <v>#DIV/0!</v>
      </c>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row>
    <row r="950" spans="1:57" ht="14.25" customHeight="1">
      <c r="A950" s="1376">
        <v>44753</v>
      </c>
      <c r="B950" s="1301"/>
      <c r="C950" s="1302"/>
      <c r="D950" s="1376">
        <v>44388</v>
      </c>
      <c r="E950" s="1357"/>
      <c r="F950" s="5"/>
      <c r="G950" s="5"/>
      <c r="H950" s="1302"/>
      <c r="I950" s="1303"/>
      <c r="J950" s="1301"/>
      <c r="K950" s="1376"/>
      <c r="L950" s="1302"/>
      <c r="M950" s="1382">
        <f t="shared" si="1565"/>
        <v>44754</v>
      </c>
      <c r="N950" s="1354">
        <f t="shared" si="1562"/>
        <v>0</v>
      </c>
      <c r="O950" s="1383">
        <f t="shared" ref="O950:S950" si="1889">$AD950*O$27</f>
        <v>0</v>
      </c>
      <c r="P950" s="1383">
        <f t="shared" si="1889"/>
        <v>0</v>
      </c>
      <c r="Q950" s="1383">
        <f t="shared" si="1889"/>
        <v>0</v>
      </c>
      <c r="R950" s="1383">
        <f t="shared" si="1889"/>
        <v>0</v>
      </c>
      <c r="S950" s="1383">
        <f t="shared" si="1889"/>
        <v>0</v>
      </c>
      <c r="T950" s="1383">
        <f t="shared" ref="T950:X950" si="1890">$AE950*T$27</f>
        <v>0</v>
      </c>
      <c r="U950" s="1383">
        <f t="shared" si="1890"/>
        <v>0</v>
      </c>
      <c r="V950" s="1383">
        <f t="shared" si="1890"/>
        <v>0</v>
      </c>
      <c r="W950" s="1383">
        <f t="shared" si="1890"/>
        <v>0</v>
      </c>
      <c r="X950" s="1383">
        <f t="shared" si="1890"/>
        <v>0</v>
      </c>
      <c r="Y950" s="1383">
        <f t="shared" si="1568"/>
        <v>0</v>
      </c>
      <c r="Z950" s="1383">
        <f t="shared" si="1569"/>
        <v>0</v>
      </c>
      <c r="AA950" s="1383">
        <f t="shared" si="1570"/>
        <v>0</v>
      </c>
      <c r="AB950" s="1383">
        <f t="shared" si="1571"/>
        <v>0</v>
      </c>
      <c r="AC950" s="5">
        <f t="shared" si="1572"/>
        <v>192</v>
      </c>
      <c r="AD950" s="1383">
        <f t="shared" si="1573"/>
        <v>0</v>
      </c>
      <c r="AE950" s="1383">
        <f t="shared" si="1574"/>
        <v>0</v>
      </c>
      <c r="AF950" s="1305" t="e">
        <f t="shared" si="1575"/>
        <v>#DIV/0!</v>
      </c>
      <c r="AG950" s="1305" t="e">
        <f t="shared" si="1576"/>
        <v>#DIV/0!</v>
      </c>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row>
    <row r="951" spans="1:57" ht="14.25" customHeight="1">
      <c r="A951" s="1376">
        <v>44754</v>
      </c>
      <c r="B951" s="1301"/>
      <c r="C951" s="1302"/>
      <c r="D951" s="1376">
        <v>44389</v>
      </c>
      <c r="E951" s="1357"/>
      <c r="F951" s="5"/>
      <c r="G951" s="5"/>
      <c r="H951" s="1302"/>
      <c r="I951" s="1303"/>
      <c r="J951" s="1301"/>
      <c r="K951" s="1376"/>
      <c r="L951" s="1302"/>
      <c r="M951" s="1382">
        <f t="shared" si="1565"/>
        <v>44755</v>
      </c>
      <c r="N951" s="1354">
        <f t="shared" si="1562"/>
        <v>0</v>
      </c>
      <c r="O951" s="1383">
        <f t="shared" ref="O951:S951" si="1891">$AD951*O$27</f>
        <v>0</v>
      </c>
      <c r="P951" s="1383">
        <f t="shared" si="1891"/>
        <v>0</v>
      </c>
      <c r="Q951" s="1383">
        <f t="shared" si="1891"/>
        <v>0</v>
      </c>
      <c r="R951" s="1383">
        <f t="shared" si="1891"/>
        <v>0</v>
      </c>
      <c r="S951" s="1383">
        <f t="shared" si="1891"/>
        <v>0</v>
      </c>
      <c r="T951" s="1383">
        <f t="shared" ref="T951:X951" si="1892">$AE951*T$27</f>
        <v>0</v>
      </c>
      <c r="U951" s="1383">
        <f t="shared" si="1892"/>
        <v>0</v>
      </c>
      <c r="V951" s="1383">
        <f t="shared" si="1892"/>
        <v>0</v>
      </c>
      <c r="W951" s="1383">
        <f t="shared" si="1892"/>
        <v>0</v>
      </c>
      <c r="X951" s="1383">
        <f t="shared" si="1892"/>
        <v>0</v>
      </c>
      <c r="Y951" s="1383">
        <f t="shared" si="1568"/>
        <v>0</v>
      </c>
      <c r="Z951" s="1383">
        <f t="shared" si="1569"/>
        <v>0</v>
      </c>
      <c r="AA951" s="1383">
        <f t="shared" si="1570"/>
        <v>0</v>
      </c>
      <c r="AB951" s="1383">
        <f t="shared" si="1571"/>
        <v>0</v>
      </c>
      <c r="AC951" s="5">
        <f t="shared" si="1572"/>
        <v>193</v>
      </c>
      <c r="AD951" s="1383">
        <f t="shared" si="1573"/>
        <v>0</v>
      </c>
      <c r="AE951" s="1383">
        <f t="shared" si="1574"/>
        <v>0</v>
      </c>
      <c r="AF951" s="1305" t="e">
        <f t="shared" si="1575"/>
        <v>#DIV/0!</v>
      </c>
      <c r="AG951" s="1305" t="e">
        <f t="shared" si="1576"/>
        <v>#DIV/0!</v>
      </c>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row>
    <row r="952" spans="1:57" ht="14.25" customHeight="1">
      <c r="A952" s="1376">
        <v>44755</v>
      </c>
      <c r="B952" s="1301"/>
      <c r="C952" s="1302"/>
      <c r="D952" s="1376">
        <v>44390</v>
      </c>
      <c r="E952" s="1357"/>
      <c r="F952" s="5"/>
      <c r="G952" s="5"/>
      <c r="H952" s="1302"/>
      <c r="I952" s="1303"/>
      <c r="J952" s="1301"/>
      <c r="K952" s="1376"/>
      <c r="L952" s="1302"/>
      <c r="M952" s="1382">
        <f t="shared" si="1565"/>
        <v>44756</v>
      </c>
      <c r="N952" s="1354">
        <f t="shared" si="1562"/>
        <v>0</v>
      </c>
      <c r="O952" s="1383">
        <f t="shared" ref="O952:S952" si="1893">$AD952*O$27</f>
        <v>0</v>
      </c>
      <c r="P952" s="1383">
        <f t="shared" si="1893"/>
        <v>0</v>
      </c>
      <c r="Q952" s="1383">
        <f t="shared" si="1893"/>
        <v>0</v>
      </c>
      <c r="R952" s="1383">
        <f t="shared" si="1893"/>
        <v>0</v>
      </c>
      <c r="S952" s="1383">
        <f t="shared" si="1893"/>
        <v>0</v>
      </c>
      <c r="T952" s="1383">
        <f t="shared" ref="T952:X952" si="1894">$AE952*T$27</f>
        <v>0</v>
      </c>
      <c r="U952" s="1383">
        <f t="shared" si="1894"/>
        <v>0</v>
      </c>
      <c r="V952" s="1383">
        <f t="shared" si="1894"/>
        <v>0</v>
      </c>
      <c r="W952" s="1383">
        <f t="shared" si="1894"/>
        <v>0</v>
      </c>
      <c r="X952" s="1383">
        <f t="shared" si="1894"/>
        <v>0</v>
      </c>
      <c r="Y952" s="1383">
        <f t="shared" si="1568"/>
        <v>0</v>
      </c>
      <c r="Z952" s="1383">
        <f t="shared" si="1569"/>
        <v>0</v>
      </c>
      <c r="AA952" s="1383">
        <f t="shared" si="1570"/>
        <v>0</v>
      </c>
      <c r="AB952" s="1383">
        <f t="shared" si="1571"/>
        <v>0</v>
      </c>
      <c r="AC952" s="5">
        <f t="shared" si="1572"/>
        <v>194</v>
      </c>
      <c r="AD952" s="1383">
        <f t="shared" si="1573"/>
        <v>0</v>
      </c>
      <c r="AE952" s="1383">
        <f t="shared" si="1574"/>
        <v>0</v>
      </c>
      <c r="AF952" s="1305" t="e">
        <f t="shared" si="1575"/>
        <v>#DIV/0!</v>
      </c>
      <c r="AG952" s="1305" t="e">
        <f t="shared" si="1576"/>
        <v>#DIV/0!</v>
      </c>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row>
    <row r="953" spans="1:57" ht="14.25" customHeight="1">
      <c r="A953" s="1376">
        <v>44756</v>
      </c>
      <c r="B953" s="1301"/>
      <c r="C953" s="1302"/>
      <c r="D953" s="1376">
        <v>44391</v>
      </c>
      <c r="E953" s="1357"/>
      <c r="F953" s="5"/>
      <c r="G953" s="5"/>
      <c r="H953" s="1302"/>
      <c r="I953" s="1303"/>
      <c r="J953" s="1301"/>
      <c r="K953" s="1376"/>
      <c r="L953" s="1302"/>
      <c r="M953" s="1382">
        <f t="shared" si="1565"/>
        <v>44757</v>
      </c>
      <c r="N953" s="1354">
        <f t="shared" si="1562"/>
        <v>0</v>
      </c>
      <c r="O953" s="1383">
        <f t="shared" ref="O953:S953" si="1895">$AD953*O$27</f>
        <v>0</v>
      </c>
      <c r="P953" s="1383">
        <f t="shared" si="1895"/>
        <v>0</v>
      </c>
      <c r="Q953" s="1383">
        <f t="shared" si="1895"/>
        <v>0</v>
      </c>
      <c r="R953" s="1383">
        <f t="shared" si="1895"/>
        <v>0</v>
      </c>
      <c r="S953" s="1383">
        <f t="shared" si="1895"/>
        <v>0</v>
      </c>
      <c r="T953" s="1383">
        <f t="shared" ref="T953:X953" si="1896">$AE953*T$27</f>
        <v>0</v>
      </c>
      <c r="U953" s="1383">
        <f t="shared" si="1896"/>
        <v>0</v>
      </c>
      <c r="V953" s="1383">
        <f t="shared" si="1896"/>
        <v>0</v>
      </c>
      <c r="W953" s="1383">
        <f t="shared" si="1896"/>
        <v>0</v>
      </c>
      <c r="X953" s="1383">
        <f t="shared" si="1896"/>
        <v>0</v>
      </c>
      <c r="Y953" s="1383">
        <f t="shared" si="1568"/>
        <v>0</v>
      </c>
      <c r="Z953" s="1383">
        <f t="shared" si="1569"/>
        <v>0</v>
      </c>
      <c r="AA953" s="1383">
        <f t="shared" si="1570"/>
        <v>0</v>
      </c>
      <c r="AB953" s="1383">
        <f t="shared" si="1571"/>
        <v>0</v>
      </c>
      <c r="AC953" s="5">
        <f t="shared" si="1572"/>
        <v>195</v>
      </c>
      <c r="AD953" s="1383">
        <f t="shared" si="1573"/>
        <v>0</v>
      </c>
      <c r="AE953" s="1383">
        <f t="shared" si="1574"/>
        <v>0</v>
      </c>
      <c r="AF953" s="1305" t="e">
        <f t="shared" si="1575"/>
        <v>#DIV/0!</v>
      </c>
      <c r="AG953" s="1305" t="e">
        <f t="shared" si="1576"/>
        <v>#DIV/0!</v>
      </c>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row>
    <row r="954" spans="1:57" ht="14.25" customHeight="1">
      <c r="A954" s="1376">
        <v>44757</v>
      </c>
      <c r="B954" s="1301"/>
      <c r="C954" s="1302"/>
      <c r="D954" s="1376">
        <v>44392</v>
      </c>
      <c r="E954" s="1357"/>
      <c r="F954" s="5"/>
      <c r="G954" s="5"/>
      <c r="H954" s="1302"/>
      <c r="I954" s="1303"/>
      <c r="J954" s="1301"/>
      <c r="K954" s="1376"/>
      <c r="L954" s="1302"/>
      <c r="M954" s="1382">
        <f t="shared" si="1565"/>
        <v>44758</v>
      </c>
      <c r="N954" s="1354">
        <f t="shared" si="1562"/>
        <v>0</v>
      </c>
      <c r="O954" s="1383">
        <f t="shared" ref="O954:S954" si="1897">$AD954*O$27</f>
        <v>0</v>
      </c>
      <c r="P954" s="1383">
        <f t="shared" si="1897"/>
        <v>0</v>
      </c>
      <c r="Q954" s="1383">
        <f t="shared" si="1897"/>
        <v>0</v>
      </c>
      <c r="R954" s="1383">
        <f t="shared" si="1897"/>
        <v>0</v>
      </c>
      <c r="S954" s="1383">
        <f t="shared" si="1897"/>
        <v>0</v>
      </c>
      <c r="T954" s="1383">
        <f t="shared" ref="T954:X954" si="1898">$AE954*T$27</f>
        <v>0</v>
      </c>
      <c r="U954" s="1383">
        <f t="shared" si="1898"/>
        <v>0</v>
      </c>
      <c r="V954" s="1383">
        <f t="shared" si="1898"/>
        <v>0</v>
      </c>
      <c r="W954" s="1383">
        <f t="shared" si="1898"/>
        <v>0</v>
      </c>
      <c r="X954" s="1383">
        <f t="shared" si="1898"/>
        <v>0</v>
      </c>
      <c r="Y954" s="1383">
        <f t="shared" si="1568"/>
        <v>0</v>
      </c>
      <c r="Z954" s="1383">
        <f t="shared" si="1569"/>
        <v>0</v>
      </c>
      <c r="AA954" s="1383">
        <f t="shared" si="1570"/>
        <v>0</v>
      </c>
      <c r="AB954" s="1383">
        <f t="shared" si="1571"/>
        <v>0</v>
      </c>
      <c r="AC954" s="5">
        <f t="shared" si="1572"/>
        <v>196</v>
      </c>
      <c r="AD954" s="1383">
        <f t="shared" si="1573"/>
        <v>0</v>
      </c>
      <c r="AE954" s="1383">
        <f t="shared" si="1574"/>
        <v>0</v>
      </c>
      <c r="AF954" s="1305" t="e">
        <f t="shared" si="1575"/>
        <v>#DIV/0!</v>
      </c>
      <c r="AG954" s="1305" t="e">
        <f t="shared" si="1576"/>
        <v>#DIV/0!</v>
      </c>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row>
    <row r="955" spans="1:57" ht="14.25" customHeight="1">
      <c r="A955" s="1376">
        <v>44758</v>
      </c>
      <c r="B955" s="1301"/>
      <c r="C955" s="1302"/>
      <c r="D955" s="1376">
        <v>44393</v>
      </c>
      <c r="E955" s="1357"/>
      <c r="F955" s="5"/>
      <c r="G955" s="5"/>
      <c r="H955" s="1302"/>
      <c r="I955" s="1303"/>
      <c r="J955" s="1301"/>
      <c r="K955" s="1376"/>
      <c r="L955" s="1302"/>
      <c r="M955" s="1382">
        <f t="shared" si="1565"/>
        <v>44759</v>
      </c>
      <c r="N955" s="1354">
        <f t="shared" si="1562"/>
        <v>0</v>
      </c>
      <c r="O955" s="1383">
        <f t="shared" ref="O955:S955" si="1899">$AD955*O$27</f>
        <v>0</v>
      </c>
      <c r="P955" s="1383">
        <f t="shared" si="1899"/>
        <v>0</v>
      </c>
      <c r="Q955" s="1383">
        <f t="shared" si="1899"/>
        <v>0</v>
      </c>
      <c r="R955" s="1383">
        <f t="shared" si="1899"/>
        <v>0</v>
      </c>
      <c r="S955" s="1383">
        <f t="shared" si="1899"/>
        <v>0</v>
      </c>
      <c r="T955" s="1383">
        <f t="shared" ref="T955:X955" si="1900">$AE955*T$27</f>
        <v>0</v>
      </c>
      <c r="U955" s="1383">
        <f t="shared" si="1900"/>
        <v>0</v>
      </c>
      <c r="V955" s="1383">
        <f t="shared" si="1900"/>
        <v>0</v>
      </c>
      <c r="W955" s="1383">
        <f t="shared" si="1900"/>
        <v>0</v>
      </c>
      <c r="X955" s="1383">
        <f t="shared" si="1900"/>
        <v>0</v>
      </c>
      <c r="Y955" s="1383">
        <f t="shared" si="1568"/>
        <v>0</v>
      </c>
      <c r="Z955" s="1383">
        <f t="shared" si="1569"/>
        <v>0</v>
      </c>
      <c r="AA955" s="1383">
        <f t="shared" si="1570"/>
        <v>0</v>
      </c>
      <c r="AB955" s="1383">
        <f t="shared" si="1571"/>
        <v>0</v>
      </c>
      <c r="AC955" s="5">
        <f t="shared" si="1572"/>
        <v>197</v>
      </c>
      <c r="AD955" s="1383">
        <f t="shared" si="1573"/>
        <v>0</v>
      </c>
      <c r="AE955" s="1383">
        <f t="shared" si="1574"/>
        <v>0</v>
      </c>
      <c r="AF955" s="1305" t="e">
        <f t="shared" si="1575"/>
        <v>#DIV/0!</v>
      </c>
      <c r="AG955" s="1305" t="e">
        <f t="shared" si="1576"/>
        <v>#DIV/0!</v>
      </c>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row>
    <row r="956" spans="1:57" ht="14.25" customHeight="1">
      <c r="A956" s="1376">
        <v>44759</v>
      </c>
      <c r="B956" s="1301"/>
      <c r="C956" s="1302"/>
      <c r="D956" s="1376">
        <v>44394</v>
      </c>
      <c r="E956" s="1357"/>
      <c r="F956" s="5"/>
      <c r="G956" s="5"/>
      <c r="H956" s="1302"/>
      <c r="I956" s="1303"/>
      <c r="J956" s="1301"/>
      <c r="K956" s="1376"/>
      <c r="L956" s="1302"/>
      <c r="M956" s="1382">
        <f t="shared" si="1565"/>
        <v>44760</v>
      </c>
      <c r="N956" s="1354">
        <f t="shared" si="1562"/>
        <v>0</v>
      </c>
      <c r="O956" s="1383">
        <f t="shared" ref="O956:S956" si="1901">$AD956*O$27</f>
        <v>0</v>
      </c>
      <c r="P956" s="1383">
        <f t="shared" si="1901"/>
        <v>0</v>
      </c>
      <c r="Q956" s="1383">
        <f t="shared" si="1901"/>
        <v>0</v>
      </c>
      <c r="R956" s="1383">
        <f t="shared" si="1901"/>
        <v>0</v>
      </c>
      <c r="S956" s="1383">
        <f t="shared" si="1901"/>
        <v>0</v>
      </c>
      <c r="T956" s="1383">
        <f t="shared" ref="T956:X956" si="1902">$AE956*T$27</f>
        <v>0</v>
      </c>
      <c r="U956" s="1383">
        <f t="shared" si="1902"/>
        <v>0</v>
      </c>
      <c r="V956" s="1383">
        <f t="shared" si="1902"/>
        <v>0</v>
      </c>
      <c r="W956" s="1383">
        <f t="shared" si="1902"/>
        <v>0</v>
      </c>
      <c r="X956" s="1383">
        <f t="shared" si="1902"/>
        <v>0</v>
      </c>
      <c r="Y956" s="1383">
        <f t="shared" si="1568"/>
        <v>0</v>
      </c>
      <c r="Z956" s="1383">
        <f t="shared" si="1569"/>
        <v>0</v>
      </c>
      <c r="AA956" s="1383">
        <f t="shared" si="1570"/>
        <v>0</v>
      </c>
      <c r="AB956" s="1383">
        <f t="shared" si="1571"/>
        <v>0</v>
      </c>
      <c r="AC956" s="5">
        <f t="shared" si="1572"/>
        <v>198</v>
      </c>
      <c r="AD956" s="1383">
        <f t="shared" si="1573"/>
        <v>0</v>
      </c>
      <c r="AE956" s="1383">
        <f t="shared" si="1574"/>
        <v>0</v>
      </c>
      <c r="AF956" s="1305" t="e">
        <f t="shared" si="1575"/>
        <v>#DIV/0!</v>
      </c>
      <c r="AG956" s="1305" t="e">
        <f t="shared" si="1576"/>
        <v>#DIV/0!</v>
      </c>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row>
    <row r="957" spans="1:57" ht="14.25" customHeight="1">
      <c r="A957" s="1376">
        <v>44760</v>
      </c>
      <c r="B957" s="1301"/>
      <c r="C957" s="1302"/>
      <c r="D957" s="1376">
        <v>44395</v>
      </c>
      <c r="E957" s="1357"/>
      <c r="F957" s="5"/>
      <c r="G957" s="5"/>
      <c r="H957" s="1302"/>
      <c r="I957" s="1303"/>
      <c r="J957" s="1301"/>
      <c r="K957" s="1376"/>
      <c r="L957" s="1302"/>
      <c r="M957" s="1382">
        <f t="shared" si="1565"/>
        <v>44761</v>
      </c>
      <c r="N957" s="1354">
        <f t="shared" si="1562"/>
        <v>0</v>
      </c>
      <c r="O957" s="1383">
        <f t="shared" ref="O957:S957" si="1903">$AD957*O$27</f>
        <v>0</v>
      </c>
      <c r="P957" s="1383">
        <f t="shared" si="1903"/>
        <v>0</v>
      </c>
      <c r="Q957" s="1383">
        <f t="shared" si="1903"/>
        <v>0</v>
      </c>
      <c r="R957" s="1383">
        <f t="shared" si="1903"/>
        <v>0</v>
      </c>
      <c r="S957" s="1383">
        <f t="shared" si="1903"/>
        <v>0</v>
      </c>
      <c r="T957" s="1383">
        <f t="shared" ref="T957:X957" si="1904">$AE957*T$27</f>
        <v>0</v>
      </c>
      <c r="U957" s="1383">
        <f t="shared" si="1904"/>
        <v>0</v>
      </c>
      <c r="V957" s="1383">
        <f t="shared" si="1904"/>
        <v>0</v>
      </c>
      <c r="W957" s="1383">
        <f t="shared" si="1904"/>
        <v>0</v>
      </c>
      <c r="X957" s="1383">
        <f t="shared" si="1904"/>
        <v>0</v>
      </c>
      <c r="Y957" s="1383">
        <f t="shared" si="1568"/>
        <v>0</v>
      </c>
      <c r="Z957" s="1383">
        <f t="shared" si="1569"/>
        <v>0</v>
      </c>
      <c r="AA957" s="1383">
        <f t="shared" si="1570"/>
        <v>0</v>
      </c>
      <c r="AB957" s="1383">
        <f t="shared" si="1571"/>
        <v>0</v>
      </c>
      <c r="AC957" s="5">
        <f t="shared" si="1572"/>
        <v>199</v>
      </c>
      <c r="AD957" s="1383">
        <f t="shared" si="1573"/>
        <v>0</v>
      </c>
      <c r="AE957" s="1383">
        <f t="shared" si="1574"/>
        <v>0</v>
      </c>
      <c r="AF957" s="1305" t="e">
        <f t="shared" si="1575"/>
        <v>#DIV/0!</v>
      </c>
      <c r="AG957" s="1305" t="e">
        <f t="shared" si="1576"/>
        <v>#DIV/0!</v>
      </c>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row>
    <row r="958" spans="1:57" ht="14.25" customHeight="1">
      <c r="A958" s="1376">
        <v>44761</v>
      </c>
      <c r="B958" s="1301"/>
      <c r="C958" s="1302"/>
      <c r="D958" s="1376">
        <v>44396</v>
      </c>
      <c r="E958" s="1357"/>
      <c r="F958" s="5"/>
      <c r="G958" s="5"/>
      <c r="H958" s="1302"/>
      <c r="I958" s="1303"/>
      <c r="J958" s="1301"/>
      <c r="K958" s="1376"/>
      <c r="L958" s="1302"/>
      <c r="M958" s="1382">
        <f t="shared" si="1565"/>
        <v>44762</v>
      </c>
      <c r="N958" s="1354">
        <f t="shared" si="1562"/>
        <v>0</v>
      </c>
      <c r="O958" s="1383">
        <f t="shared" ref="O958:S958" si="1905">$AD958*O$27</f>
        <v>0</v>
      </c>
      <c r="P958" s="1383">
        <f t="shared" si="1905"/>
        <v>0</v>
      </c>
      <c r="Q958" s="1383">
        <f t="shared" si="1905"/>
        <v>0</v>
      </c>
      <c r="R958" s="1383">
        <f t="shared" si="1905"/>
        <v>0</v>
      </c>
      <c r="S958" s="1383">
        <f t="shared" si="1905"/>
        <v>0</v>
      </c>
      <c r="T958" s="1383">
        <f t="shared" ref="T958:X958" si="1906">$AE958*T$27</f>
        <v>0</v>
      </c>
      <c r="U958" s="1383">
        <f t="shared" si="1906"/>
        <v>0</v>
      </c>
      <c r="V958" s="1383">
        <f t="shared" si="1906"/>
        <v>0</v>
      </c>
      <c r="W958" s="1383">
        <f t="shared" si="1906"/>
        <v>0</v>
      </c>
      <c r="X958" s="1383">
        <f t="shared" si="1906"/>
        <v>0</v>
      </c>
      <c r="Y958" s="1383">
        <f t="shared" si="1568"/>
        <v>0</v>
      </c>
      <c r="Z958" s="1383">
        <f t="shared" si="1569"/>
        <v>0</v>
      </c>
      <c r="AA958" s="1383">
        <f t="shared" si="1570"/>
        <v>0</v>
      </c>
      <c r="AB958" s="1383">
        <f t="shared" si="1571"/>
        <v>0</v>
      </c>
      <c r="AC958" s="5">
        <f t="shared" si="1572"/>
        <v>200</v>
      </c>
      <c r="AD958" s="1383">
        <f t="shared" si="1573"/>
        <v>0</v>
      </c>
      <c r="AE958" s="1383">
        <f t="shared" si="1574"/>
        <v>0</v>
      </c>
      <c r="AF958" s="1305" t="e">
        <f t="shared" si="1575"/>
        <v>#DIV/0!</v>
      </c>
      <c r="AG958" s="1305" t="e">
        <f t="shared" si="1576"/>
        <v>#DIV/0!</v>
      </c>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row>
    <row r="959" spans="1:57" ht="14.25" customHeight="1">
      <c r="A959" s="1376">
        <v>44762</v>
      </c>
      <c r="B959" s="1301"/>
      <c r="C959" s="1302"/>
      <c r="D959" s="1376">
        <v>44397</v>
      </c>
      <c r="E959" s="1357"/>
      <c r="F959" s="5"/>
      <c r="G959" s="5"/>
      <c r="H959" s="1302"/>
      <c r="I959" s="1303"/>
      <c r="J959" s="1301"/>
      <c r="K959" s="1376"/>
      <c r="L959" s="1302"/>
      <c r="M959" s="1382">
        <f t="shared" si="1565"/>
        <v>44763</v>
      </c>
      <c r="N959" s="1354">
        <f t="shared" si="1562"/>
        <v>0</v>
      </c>
      <c r="O959" s="1383">
        <f t="shared" ref="O959:S959" si="1907">$AD959*O$27</f>
        <v>0</v>
      </c>
      <c r="P959" s="1383">
        <f t="shared" si="1907"/>
        <v>0</v>
      </c>
      <c r="Q959" s="1383">
        <f t="shared" si="1907"/>
        <v>0</v>
      </c>
      <c r="R959" s="1383">
        <f t="shared" si="1907"/>
        <v>0</v>
      </c>
      <c r="S959" s="1383">
        <f t="shared" si="1907"/>
        <v>0</v>
      </c>
      <c r="T959" s="1383">
        <f t="shared" ref="T959:X959" si="1908">$AE959*T$27</f>
        <v>0</v>
      </c>
      <c r="U959" s="1383">
        <f t="shared" si="1908"/>
        <v>0</v>
      </c>
      <c r="V959" s="1383">
        <f t="shared" si="1908"/>
        <v>0</v>
      </c>
      <c r="W959" s="1383">
        <f t="shared" si="1908"/>
        <v>0</v>
      </c>
      <c r="X959" s="1383">
        <f t="shared" si="1908"/>
        <v>0</v>
      </c>
      <c r="Y959" s="1383">
        <f t="shared" si="1568"/>
        <v>0</v>
      </c>
      <c r="Z959" s="1383">
        <f t="shared" si="1569"/>
        <v>0</v>
      </c>
      <c r="AA959" s="1383">
        <f t="shared" si="1570"/>
        <v>0</v>
      </c>
      <c r="AB959" s="1383">
        <f t="shared" si="1571"/>
        <v>0</v>
      </c>
      <c r="AC959" s="5">
        <f t="shared" si="1572"/>
        <v>201</v>
      </c>
      <c r="AD959" s="1383">
        <f t="shared" si="1573"/>
        <v>0</v>
      </c>
      <c r="AE959" s="1383">
        <f t="shared" si="1574"/>
        <v>0</v>
      </c>
      <c r="AF959" s="1305" t="e">
        <f t="shared" si="1575"/>
        <v>#DIV/0!</v>
      </c>
      <c r="AG959" s="1305" t="e">
        <f t="shared" si="1576"/>
        <v>#DIV/0!</v>
      </c>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row>
    <row r="960" spans="1:57" ht="14.25" customHeight="1">
      <c r="A960" s="1376">
        <v>44763</v>
      </c>
      <c r="B960" s="1301"/>
      <c r="C960" s="1302"/>
      <c r="D960" s="1376">
        <v>44398</v>
      </c>
      <c r="E960" s="1357"/>
      <c r="F960" s="5"/>
      <c r="G960" s="5"/>
      <c r="H960" s="1302"/>
      <c r="I960" s="1303"/>
      <c r="J960" s="1301"/>
      <c r="K960" s="1376"/>
      <c r="L960" s="1302"/>
      <c r="M960" s="1382">
        <f t="shared" si="1565"/>
        <v>44764</v>
      </c>
      <c r="N960" s="1354">
        <f t="shared" si="1562"/>
        <v>0</v>
      </c>
      <c r="O960" s="1383">
        <f t="shared" ref="O960:S960" si="1909">$AD960*O$27</f>
        <v>0</v>
      </c>
      <c r="P960" s="1383">
        <f t="shared" si="1909"/>
        <v>0</v>
      </c>
      <c r="Q960" s="1383">
        <f t="shared" si="1909"/>
        <v>0</v>
      </c>
      <c r="R960" s="1383">
        <f t="shared" si="1909"/>
        <v>0</v>
      </c>
      <c r="S960" s="1383">
        <f t="shared" si="1909"/>
        <v>0</v>
      </c>
      <c r="T960" s="1383">
        <f t="shared" ref="T960:X960" si="1910">$AE960*T$27</f>
        <v>0</v>
      </c>
      <c r="U960" s="1383">
        <f t="shared" si="1910"/>
        <v>0</v>
      </c>
      <c r="V960" s="1383">
        <f t="shared" si="1910"/>
        <v>0</v>
      </c>
      <c r="W960" s="1383">
        <f t="shared" si="1910"/>
        <v>0</v>
      </c>
      <c r="X960" s="1383">
        <f t="shared" si="1910"/>
        <v>0</v>
      </c>
      <c r="Y960" s="1383">
        <f t="shared" si="1568"/>
        <v>0</v>
      </c>
      <c r="Z960" s="1383">
        <f t="shared" si="1569"/>
        <v>0</v>
      </c>
      <c r="AA960" s="1383">
        <f t="shared" si="1570"/>
        <v>0</v>
      </c>
      <c r="AB960" s="1383">
        <f t="shared" si="1571"/>
        <v>0</v>
      </c>
      <c r="AC960" s="5">
        <f t="shared" si="1572"/>
        <v>202</v>
      </c>
      <c r="AD960" s="1383">
        <f t="shared" si="1573"/>
        <v>0</v>
      </c>
      <c r="AE960" s="1383">
        <f t="shared" si="1574"/>
        <v>0</v>
      </c>
      <c r="AF960" s="1305" t="e">
        <f t="shared" si="1575"/>
        <v>#DIV/0!</v>
      </c>
      <c r="AG960" s="1305" t="e">
        <f t="shared" si="1576"/>
        <v>#DIV/0!</v>
      </c>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row>
    <row r="961" spans="1:57" ht="14.25" customHeight="1">
      <c r="A961" s="1376">
        <v>44764</v>
      </c>
      <c r="B961" s="1301"/>
      <c r="C961" s="1302"/>
      <c r="D961" s="1376">
        <v>44399</v>
      </c>
      <c r="E961" s="1357"/>
      <c r="F961" s="5"/>
      <c r="G961" s="5"/>
      <c r="H961" s="1302"/>
      <c r="I961" s="1303"/>
      <c r="J961" s="1301"/>
      <c r="K961" s="1376"/>
      <c r="L961" s="1302"/>
      <c r="M961" s="1382">
        <f t="shared" si="1565"/>
        <v>44765</v>
      </c>
      <c r="N961" s="1354">
        <f t="shared" si="1562"/>
        <v>0</v>
      </c>
      <c r="O961" s="1383">
        <f t="shared" ref="O961:S961" si="1911">$AD961*O$27</f>
        <v>0</v>
      </c>
      <c r="P961" s="1383">
        <f t="shared" si="1911"/>
        <v>0</v>
      </c>
      <c r="Q961" s="1383">
        <f t="shared" si="1911"/>
        <v>0</v>
      </c>
      <c r="R961" s="1383">
        <f t="shared" si="1911"/>
        <v>0</v>
      </c>
      <c r="S961" s="1383">
        <f t="shared" si="1911"/>
        <v>0</v>
      </c>
      <c r="T961" s="1383">
        <f t="shared" ref="T961:X961" si="1912">$AE961*T$27</f>
        <v>0</v>
      </c>
      <c r="U961" s="1383">
        <f t="shared" si="1912"/>
        <v>0</v>
      </c>
      <c r="V961" s="1383">
        <f t="shared" si="1912"/>
        <v>0</v>
      </c>
      <c r="W961" s="1383">
        <f t="shared" si="1912"/>
        <v>0</v>
      </c>
      <c r="X961" s="1383">
        <f t="shared" si="1912"/>
        <v>0</v>
      </c>
      <c r="Y961" s="1383">
        <f t="shared" si="1568"/>
        <v>0</v>
      </c>
      <c r="Z961" s="1383">
        <f t="shared" si="1569"/>
        <v>0</v>
      </c>
      <c r="AA961" s="1383">
        <f t="shared" si="1570"/>
        <v>0</v>
      </c>
      <c r="AB961" s="1383">
        <f t="shared" si="1571"/>
        <v>0</v>
      </c>
      <c r="AC961" s="5">
        <f t="shared" si="1572"/>
        <v>203</v>
      </c>
      <c r="AD961" s="1383">
        <f t="shared" si="1573"/>
        <v>0</v>
      </c>
      <c r="AE961" s="1383">
        <f t="shared" si="1574"/>
        <v>0</v>
      </c>
      <c r="AF961" s="1305" t="e">
        <f t="shared" si="1575"/>
        <v>#DIV/0!</v>
      </c>
      <c r="AG961" s="1305" t="e">
        <f t="shared" si="1576"/>
        <v>#DIV/0!</v>
      </c>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row>
    <row r="962" spans="1:57" ht="14.25" customHeight="1">
      <c r="A962" s="1376">
        <v>44765</v>
      </c>
      <c r="B962" s="1301"/>
      <c r="C962" s="1302"/>
      <c r="D962" s="1376">
        <v>44400</v>
      </c>
      <c r="E962" s="1357"/>
      <c r="F962" s="5"/>
      <c r="G962" s="5"/>
      <c r="H962" s="1302"/>
      <c r="I962" s="1303"/>
      <c r="J962" s="1301"/>
      <c r="K962" s="1376"/>
      <c r="L962" s="1302"/>
      <c r="M962" s="1382">
        <f t="shared" si="1565"/>
        <v>44766</v>
      </c>
      <c r="N962" s="1354">
        <f t="shared" si="1562"/>
        <v>0</v>
      </c>
      <c r="O962" s="1383">
        <f t="shared" ref="O962:S962" si="1913">$AD962*O$27</f>
        <v>0</v>
      </c>
      <c r="P962" s="1383">
        <f t="shared" si="1913"/>
        <v>0</v>
      </c>
      <c r="Q962" s="1383">
        <f t="shared" si="1913"/>
        <v>0</v>
      </c>
      <c r="R962" s="1383">
        <f t="shared" si="1913"/>
        <v>0</v>
      </c>
      <c r="S962" s="1383">
        <f t="shared" si="1913"/>
        <v>0</v>
      </c>
      <c r="T962" s="1383">
        <f t="shared" ref="T962:X962" si="1914">$AE962*T$27</f>
        <v>0</v>
      </c>
      <c r="U962" s="1383">
        <f t="shared" si="1914"/>
        <v>0</v>
      </c>
      <c r="V962" s="1383">
        <f t="shared" si="1914"/>
        <v>0</v>
      </c>
      <c r="W962" s="1383">
        <f t="shared" si="1914"/>
        <v>0</v>
      </c>
      <c r="X962" s="1383">
        <f t="shared" si="1914"/>
        <v>0</v>
      </c>
      <c r="Y962" s="1383">
        <f t="shared" si="1568"/>
        <v>0</v>
      </c>
      <c r="Z962" s="1383">
        <f t="shared" si="1569"/>
        <v>0</v>
      </c>
      <c r="AA962" s="1383">
        <f t="shared" si="1570"/>
        <v>0</v>
      </c>
      <c r="AB962" s="1383">
        <f t="shared" si="1571"/>
        <v>0</v>
      </c>
      <c r="AC962" s="5">
        <f t="shared" si="1572"/>
        <v>204</v>
      </c>
      <c r="AD962" s="1383">
        <f t="shared" si="1573"/>
        <v>0</v>
      </c>
      <c r="AE962" s="1383">
        <f t="shared" si="1574"/>
        <v>0</v>
      </c>
      <c r="AF962" s="1305" t="e">
        <f t="shared" si="1575"/>
        <v>#DIV/0!</v>
      </c>
      <c r="AG962" s="1305" t="e">
        <f t="shared" si="1576"/>
        <v>#DIV/0!</v>
      </c>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row>
    <row r="963" spans="1:57" ht="14.25" customHeight="1">
      <c r="A963" s="1376">
        <v>44766</v>
      </c>
      <c r="B963" s="1301"/>
      <c r="C963" s="1302"/>
      <c r="D963" s="1376">
        <v>44401</v>
      </c>
      <c r="E963" s="1357"/>
      <c r="F963" s="5"/>
      <c r="G963" s="5"/>
      <c r="H963" s="1302"/>
      <c r="I963" s="1303"/>
      <c r="J963" s="1301"/>
      <c r="K963" s="1376"/>
      <c r="L963" s="1302"/>
      <c r="M963" s="1382">
        <f t="shared" si="1565"/>
        <v>44767</v>
      </c>
      <c r="N963" s="1354">
        <f t="shared" si="1562"/>
        <v>0</v>
      </c>
      <c r="O963" s="1383">
        <f t="shared" ref="O963:S963" si="1915">$AD963*O$27</f>
        <v>0</v>
      </c>
      <c r="P963" s="1383">
        <f t="shared" si="1915"/>
        <v>0</v>
      </c>
      <c r="Q963" s="1383">
        <f t="shared" si="1915"/>
        <v>0</v>
      </c>
      <c r="R963" s="1383">
        <f t="shared" si="1915"/>
        <v>0</v>
      </c>
      <c r="S963" s="1383">
        <f t="shared" si="1915"/>
        <v>0</v>
      </c>
      <c r="T963" s="1383">
        <f t="shared" ref="T963:X963" si="1916">$AE963*T$27</f>
        <v>0</v>
      </c>
      <c r="U963" s="1383">
        <f t="shared" si="1916"/>
        <v>0</v>
      </c>
      <c r="V963" s="1383">
        <f t="shared" si="1916"/>
        <v>0</v>
      </c>
      <c r="W963" s="1383">
        <f t="shared" si="1916"/>
        <v>0</v>
      </c>
      <c r="X963" s="1383">
        <f t="shared" si="1916"/>
        <v>0</v>
      </c>
      <c r="Y963" s="1383">
        <f t="shared" si="1568"/>
        <v>0</v>
      </c>
      <c r="Z963" s="1383">
        <f t="shared" si="1569"/>
        <v>0</v>
      </c>
      <c r="AA963" s="1383">
        <f t="shared" si="1570"/>
        <v>0</v>
      </c>
      <c r="AB963" s="1383">
        <f t="shared" si="1571"/>
        <v>0</v>
      </c>
      <c r="AC963" s="5">
        <f t="shared" si="1572"/>
        <v>205</v>
      </c>
      <c r="AD963" s="1383">
        <f t="shared" si="1573"/>
        <v>0</v>
      </c>
      <c r="AE963" s="1383">
        <f t="shared" si="1574"/>
        <v>0</v>
      </c>
      <c r="AF963" s="1305" t="e">
        <f t="shared" si="1575"/>
        <v>#DIV/0!</v>
      </c>
      <c r="AG963" s="1305" t="e">
        <f t="shared" si="1576"/>
        <v>#DIV/0!</v>
      </c>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row>
    <row r="964" spans="1:57" ht="14.25" customHeight="1">
      <c r="A964" s="1376">
        <v>44767</v>
      </c>
      <c r="B964" s="1301"/>
      <c r="C964" s="1302"/>
      <c r="D964" s="1376">
        <v>44402</v>
      </c>
      <c r="E964" s="1357"/>
      <c r="F964" s="5"/>
      <c r="G964" s="5"/>
      <c r="H964" s="1302"/>
      <c r="I964" s="1303"/>
      <c r="J964" s="1301"/>
      <c r="K964" s="1376"/>
      <c r="L964" s="1302"/>
      <c r="M964" s="1382">
        <f t="shared" si="1565"/>
        <v>44768</v>
      </c>
      <c r="N964" s="1354">
        <f t="shared" si="1562"/>
        <v>0</v>
      </c>
      <c r="O964" s="1383">
        <f t="shared" ref="O964:S964" si="1917">$AD964*O$27</f>
        <v>0</v>
      </c>
      <c r="P964" s="1383">
        <f t="shared" si="1917"/>
        <v>0</v>
      </c>
      <c r="Q964" s="1383">
        <f t="shared" si="1917"/>
        <v>0</v>
      </c>
      <c r="R964" s="1383">
        <f t="shared" si="1917"/>
        <v>0</v>
      </c>
      <c r="S964" s="1383">
        <f t="shared" si="1917"/>
        <v>0</v>
      </c>
      <c r="T964" s="1383">
        <f t="shared" ref="T964:X964" si="1918">$AE964*T$27</f>
        <v>0</v>
      </c>
      <c r="U964" s="1383">
        <f t="shared" si="1918"/>
        <v>0</v>
      </c>
      <c r="V964" s="1383">
        <f t="shared" si="1918"/>
        <v>0</v>
      </c>
      <c r="W964" s="1383">
        <f t="shared" si="1918"/>
        <v>0</v>
      </c>
      <c r="X964" s="1383">
        <f t="shared" si="1918"/>
        <v>0</v>
      </c>
      <c r="Y964" s="1383">
        <f t="shared" si="1568"/>
        <v>0</v>
      </c>
      <c r="Z964" s="1383">
        <f t="shared" si="1569"/>
        <v>0</v>
      </c>
      <c r="AA964" s="1383">
        <f t="shared" si="1570"/>
        <v>0</v>
      </c>
      <c r="AB964" s="1383">
        <f t="shared" si="1571"/>
        <v>0</v>
      </c>
      <c r="AC964" s="5">
        <f t="shared" si="1572"/>
        <v>206</v>
      </c>
      <c r="AD964" s="1383">
        <f t="shared" si="1573"/>
        <v>0</v>
      </c>
      <c r="AE964" s="1383">
        <f t="shared" si="1574"/>
        <v>0</v>
      </c>
      <c r="AF964" s="1305" t="e">
        <f t="shared" si="1575"/>
        <v>#DIV/0!</v>
      </c>
      <c r="AG964" s="1305" t="e">
        <f t="shared" si="1576"/>
        <v>#DIV/0!</v>
      </c>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row>
    <row r="965" spans="1:57" ht="14.25" customHeight="1">
      <c r="A965" s="1376">
        <v>44768</v>
      </c>
      <c r="B965" s="1301"/>
      <c r="C965" s="1302"/>
      <c r="D965" s="1376">
        <v>44403</v>
      </c>
      <c r="E965" s="1357"/>
      <c r="F965" s="5"/>
      <c r="G965" s="5"/>
      <c r="H965" s="1302"/>
      <c r="I965" s="1303"/>
      <c r="J965" s="1301"/>
      <c r="K965" s="1376"/>
      <c r="L965" s="1302"/>
      <c r="M965" s="1382">
        <f t="shared" si="1565"/>
        <v>44769</v>
      </c>
      <c r="N965" s="1354">
        <f t="shared" si="1562"/>
        <v>0</v>
      </c>
      <c r="O965" s="1383">
        <f t="shared" ref="O965:S965" si="1919">$AD965*O$27</f>
        <v>0</v>
      </c>
      <c r="P965" s="1383">
        <f t="shared" si="1919"/>
        <v>0</v>
      </c>
      <c r="Q965" s="1383">
        <f t="shared" si="1919"/>
        <v>0</v>
      </c>
      <c r="R965" s="1383">
        <f t="shared" si="1919"/>
        <v>0</v>
      </c>
      <c r="S965" s="1383">
        <f t="shared" si="1919"/>
        <v>0</v>
      </c>
      <c r="T965" s="1383">
        <f t="shared" ref="T965:X965" si="1920">$AE965*T$27</f>
        <v>0</v>
      </c>
      <c r="U965" s="1383">
        <f t="shared" si="1920"/>
        <v>0</v>
      </c>
      <c r="V965" s="1383">
        <f t="shared" si="1920"/>
        <v>0</v>
      </c>
      <c r="W965" s="1383">
        <f t="shared" si="1920"/>
        <v>0</v>
      </c>
      <c r="X965" s="1383">
        <f t="shared" si="1920"/>
        <v>0</v>
      </c>
      <c r="Y965" s="1383">
        <f t="shared" si="1568"/>
        <v>0</v>
      </c>
      <c r="Z965" s="1383">
        <f t="shared" si="1569"/>
        <v>0</v>
      </c>
      <c r="AA965" s="1383">
        <f t="shared" si="1570"/>
        <v>0</v>
      </c>
      <c r="AB965" s="1383">
        <f t="shared" si="1571"/>
        <v>0</v>
      </c>
      <c r="AC965" s="5">
        <f t="shared" si="1572"/>
        <v>207</v>
      </c>
      <c r="AD965" s="1383">
        <f t="shared" si="1573"/>
        <v>0</v>
      </c>
      <c r="AE965" s="1383">
        <f t="shared" si="1574"/>
        <v>0</v>
      </c>
      <c r="AF965" s="1305" t="e">
        <f t="shared" si="1575"/>
        <v>#DIV/0!</v>
      </c>
      <c r="AG965" s="1305" t="e">
        <f t="shared" si="1576"/>
        <v>#DIV/0!</v>
      </c>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row>
    <row r="966" spans="1:57" ht="14.25" customHeight="1">
      <c r="A966" s="1376">
        <v>44769</v>
      </c>
      <c r="B966" s="1301"/>
      <c r="C966" s="1302"/>
      <c r="D966" s="1376">
        <v>44404</v>
      </c>
      <c r="E966" s="1357"/>
      <c r="F966" s="5"/>
      <c r="G966" s="5"/>
      <c r="H966" s="1302"/>
      <c r="I966" s="1303"/>
      <c r="J966" s="1301"/>
      <c r="K966" s="1376"/>
      <c r="L966" s="1302"/>
      <c r="M966" s="1382">
        <f t="shared" si="1565"/>
        <v>44770</v>
      </c>
      <c r="N966" s="1354">
        <f t="shared" si="1562"/>
        <v>0</v>
      </c>
      <c r="O966" s="1383">
        <f t="shared" ref="O966:S966" si="1921">$AD966*O$27</f>
        <v>0</v>
      </c>
      <c r="P966" s="1383">
        <f t="shared" si="1921"/>
        <v>0</v>
      </c>
      <c r="Q966" s="1383">
        <f t="shared" si="1921"/>
        <v>0</v>
      </c>
      <c r="R966" s="1383">
        <f t="shared" si="1921"/>
        <v>0</v>
      </c>
      <c r="S966" s="1383">
        <f t="shared" si="1921"/>
        <v>0</v>
      </c>
      <c r="T966" s="1383">
        <f t="shared" ref="T966:X966" si="1922">$AE966*T$27</f>
        <v>0</v>
      </c>
      <c r="U966" s="1383">
        <f t="shared" si="1922"/>
        <v>0</v>
      </c>
      <c r="V966" s="1383">
        <f t="shared" si="1922"/>
        <v>0</v>
      </c>
      <c r="W966" s="1383">
        <f t="shared" si="1922"/>
        <v>0</v>
      </c>
      <c r="X966" s="1383">
        <f t="shared" si="1922"/>
        <v>0</v>
      </c>
      <c r="Y966" s="1383">
        <f t="shared" si="1568"/>
        <v>0</v>
      </c>
      <c r="Z966" s="1383">
        <f t="shared" si="1569"/>
        <v>0</v>
      </c>
      <c r="AA966" s="1383">
        <f t="shared" si="1570"/>
        <v>0</v>
      </c>
      <c r="AB966" s="1383">
        <f t="shared" si="1571"/>
        <v>0</v>
      </c>
      <c r="AC966" s="5">
        <f t="shared" si="1572"/>
        <v>208</v>
      </c>
      <c r="AD966" s="1383">
        <f t="shared" si="1573"/>
        <v>0</v>
      </c>
      <c r="AE966" s="1383">
        <f t="shared" si="1574"/>
        <v>0</v>
      </c>
      <c r="AF966" s="1305" t="e">
        <f t="shared" si="1575"/>
        <v>#DIV/0!</v>
      </c>
      <c r="AG966" s="1305" t="e">
        <f t="shared" si="1576"/>
        <v>#DIV/0!</v>
      </c>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row>
    <row r="967" spans="1:57" ht="14.25" customHeight="1">
      <c r="A967" s="1376">
        <v>44770</v>
      </c>
      <c r="B967" s="1301"/>
      <c r="C967" s="1302"/>
      <c r="D967" s="1376">
        <v>44405</v>
      </c>
      <c r="E967" s="1357"/>
      <c r="F967" s="5"/>
      <c r="G967" s="5"/>
      <c r="H967" s="1302"/>
      <c r="I967" s="1303"/>
      <c r="J967" s="1301"/>
      <c r="K967" s="1376"/>
      <c r="L967" s="1302"/>
      <c r="M967" s="1382">
        <f t="shared" si="1565"/>
        <v>44771</v>
      </c>
      <c r="N967" s="1354">
        <f t="shared" si="1562"/>
        <v>0</v>
      </c>
      <c r="O967" s="1383">
        <f t="shared" ref="O967:S967" si="1923">$AD967*O$27</f>
        <v>0</v>
      </c>
      <c r="P967" s="1383">
        <f t="shared" si="1923"/>
        <v>0</v>
      </c>
      <c r="Q967" s="1383">
        <f t="shared" si="1923"/>
        <v>0</v>
      </c>
      <c r="R967" s="1383">
        <f t="shared" si="1923"/>
        <v>0</v>
      </c>
      <c r="S967" s="1383">
        <f t="shared" si="1923"/>
        <v>0</v>
      </c>
      <c r="T967" s="1383">
        <f t="shared" ref="T967:X967" si="1924">$AE967*T$27</f>
        <v>0</v>
      </c>
      <c r="U967" s="1383">
        <f t="shared" si="1924"/>
        <v>0</v>
      </c>
      <c r="V967" s="1383">
        <f t="shared" si="1924"/>
        <v>0</v>
      </c>
      <c r="W967" s="1383">
        <f t="shared" si="1924"/>
        <v>0</v>
      </c>
      <c r="X967" s="1383">
        <f t="shared" si="1924"/>
        <v>0</v>
      </c>
      <c r="Y967" s="1383">
        <f t="shared" si="1568"/>
        <v>0</v>
      </c>
      <c r="Z967" s="1383">
        <f t="shared" si="1569"/>
        <v>0</v>
      </c>
      <c r="AA967" s="1383">
        <f t="shared" si="1570"/>
        <v>0</v>
      </c>
      <c r="AB967" s="1383">
        <f t="shared" si="1571"/>
        <v>0</v>
      </c>
      <c r="AC967" s="5">
        <f t="shared" si="1572"/>
        <v>209</v>
      </c>
      <c r="AD967" s="1383">
        <f t="shared" si="1573"/>
        <v>0</v>
      </c>
      <c r="AE967" s="1383">
        <f t="shared" si="1574"/>
        <v>0</v>
      </c>
      <c r="AF967" s="1305" t="e">
        <f t="shared" si="1575"/>
        <v>#DIV/0!</v>
      </c>
      <c r="AG967" s="1305" t="e">
        <f t="shared" si="1576"/>
        <v>#DIV/0!</v>
      </c>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row>
    <row r="968" spans="1:57" ht="14.25" customHeight="1">
      <c r="A968" s="1376">
        <v>44771</v>
      </c>
      <c r="B968" s="1301"/>
      <c r="C968" s="1302"/>
      <c r="D968" s="1376">
        <v>44406</v>
      </c>
      <c r="E968" s="1357"/>
      <c r="F968" s="5"/>
      <c r="G968" s="5"/>
      <c r="H968" s="1302"/>
      <c r="I968" s="1303"/>
      <c r="J968" s="1301"/>
      <c r="K968" s="1376"/>
      <c r="L968" s="1302"/>
      <c r="M968" s="1382">
        <f t="shared" si="1565"/>
        <v>44772</v>
      </c>
      <c r="N968" s="1354">
        <f t="shared" si="1562"/>
        <v>0</v>
      </c>
      <c r="O968" s="1383">
        <f t="shared" ref="O968:S968" si="1925">$AD968*O$27</f>
        <v>0</v>
      </c>
      <c r="P968" s="1383">
        <f t="shared" si="1925"/>
        <v>0</v>
      </c>
      <c r="Q968" s="1383">
        <f t="shared" si="1925"/>
        <v>0</v>
      </c>
      <c r="R968" s="1383">
        <f t="shared" si="1925"/>
        <v>0</v>
      </c>
      <c r="S968" s="1383">
        <f t="shared" si="1925"/>
        <v>0</v>
      </c>
      <c r="T968" s="1383">
        <f t="shared" ref="T968:X968" si="1926">$AE968*T$27</f>
        <v>0</v>
      </c>
      <c r="U968" s="1383">
        <f t="shared" si="1926"/>
        <v>0</v>
      </c>
      <c r="V968" s="1383">
        <f t="shared" si="1926"/>
        <v>0</v>
      </c>
      <c r="W968" s="1383">
        <f t="shared" si="1926"/>
        <v>0</v>
      </c>
      <c r="X968" s="1383">
        <f t="shared" si="1926"/>
        <v>0</v>
      </c>
      <c r="Y968" s="1383">
        <f t="shared" si="1568"/>
        <v>0</v>
      </c>
      <c r="Z968" s="1383">
        <f t="shared" si="1569"/>
        <v>0</v>
      </c>
      <c r="AA968" s="1383">
        <f t="shared" si="1570"/>
        <v>0</v>
      </c>
      <c r="AB968" s="1383">
        <f t="shared" si="1571"/>
        <v>0</v>
      </c>
      <c r="AC968" s="5">
        <f t="shared" si="1572"/>
        <v>210</v>
      </c>
      <c r="AD968" s="1383">
        <f t="shared" si="1573"/>
        <v>0</v>
      </c>
      <c r="AE968" s="1383">
        <f t="shared" si="1574"/>
        <v>0</v>
      </c>
      <c r="AF968" s="1305" t="e">
        <f t="shared" si="1575"/>
        <v>#DIV/0!</v>
      </c>
      <c r="AG968" s="1305" t="e">
        <f t="shared" si="1576"/>
        <v>#DIV/0!</v>
      </c>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row>
    <row r="969" spans="1:57" ht="14.25" customHeight="1">
      <c r="A969" s="1376">
        <v>44772</v>
      </c>
      <c r="B969" s="1301"/>
      <c r="C969" s="1302"/>
      <c r="D969" s="1376">
        <v>44407</v>
      </c>
      <c r="E969" s="1357"/>
      <c r="F969" s="5"/>
      <c r="G969" s="5"/>
      <c r="H969" s="1302"/>
      <c r="I969" s="1303"/>
      <c r="J969" s="1301"/>
      <c r="K969" s="1376"/>
      <c r="L969" s="1302"/>
      <c r="M969" s="1382">
        <f t="shared" si="1565"/>
        <v>44773</v>
      </c>
      <c r="N969" s="1354">
        <f t="shared" si="1562"/>
        <v>0</v>
      </c>
      <c r="O969" s="1383">
        <f t="shared" ref="O969:S969" si="1927">$AD969*O$27</f>
        <v>0</v>
      </c>
      <c r="P969" s="1383">
        <f t="shared" si="1927"/>
        <v>0</v>
      </c>
      <c r="Q969" s="1383">
        <f t="shared" si="1927"/>
        <v>0</v>
      </c>
      <c r="R969" s="1383">
        <f t="shared" si="1927"/>
        <v>0</v>
      </c>
      <c r="S969" s="1383">
        <f t="shared" si="1927"/>
        <v>0</v>
      </c>
      <c r="T969" s="1383">
        <f t="shared" ref="T969:X969" si="1928">$AE969*T$27</f>
        <v>0</v>
      </c>
      <c r="U969" s="1383">
        <f t="shared" si="1928"/>
        <v>0</v>
      </c>
      <c r="V969" s="1383">
        <f t="shared" si="1928"/>
        <v>0</v>
      </c>
      <c r="W969" s="1383">
        <f t="shared" si="1928"/>
        <v>0</v>
      </c>
      <c r="X969" s="1383">
        <f t="shared" si="1928"/>
        <v>0</v>
      </c>
      <c r="Y969" s="1383">
        <f t="shared" si="1568"/>
        <v>0</v>
      </c>
      <c r="Z969" s="1383">
        <f t="shared" si="1569"/>
        <v>0</v>
      </c>
      <c r="AA969" s="1383">
        <f t="shared" si="1570"/>
        <v>0</v>
      </c>
      <c r="AB969" s="1383">
        <f t="shared" si="1571"/>
        <v>0</v>
      </c>
      <c r="AC969" s="5">
        <f t="shared" si="1572"/>
        <v>211</v>
      </c>
      <c r="AD969" s="1383">
        <f t="shared" si="1573"/>
        <v>0</v>
      </c>
      <c r="AE969" s="1383">
        <f t="shared" si="1574"/>
        <v>0</v>
      </c>
      <c r="AF969" s="1305" t="e">
        <f t="shared" si="1575"/>
        <v>#DIV/0!</v>
      </c>
      <c r="AG969" s="1305" t="e">
        <f t="shared" si="1576"/>
        <v>#DIV/0!</v>
      </c>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row>
    <row r="970" spans="1:57" ht="14.25" customHeight="1">
      <c r="A970" s="1376">
        <v>44773</v>
      </c>
      <c r="B970" s="1301"/>
      <c r="C970" s="1302"/>
      <c r="D970" s="1376">
        <v>44408</v>
      </c>
      <c r="E970" s="1357"/>
      <c r="F970" s="5"/>
      <c r="G970" s="5"/>
      <c r="H970" s="1302"/>
      <c r="I970" s="1303"/>
      <c r="J970" s="1301"/>
      <c r="K970" s="1376"/>
      <c r="L970" s="1302"/>
      <c r="M970" s="1382">
        <f t="shared" si="1565"/>
        <v>44774</v>
      </c>
      <c r="N970" s="1354">
        <f t="shared" si="1562"/>
        <v>0</v>
      </c>
      <c r="O970" s="1383">
        <f t="shared" ref="O970:S970" si="1929">$AD970*O$27</f>
        <v>0</v>
      </c>
      <c r="P970" s="1383">
        <f t="shared" si="1929"/>
        <v>0</v>
      </c>
      <c r="Q970" s="1383">
        <f t="shared" si="1929"/>
        <v>0</v>
      </c>
      <c r="R970" s="1383">
        <f t="shared" si="1929"/>
        <v>0</v>
      </c>
      <c r="S970" s="1383">
        <f t="shared" si="1929"/>
        <v>0</v>
      </c>
      <c r="T970" s="1383">
        <f t="shared" ref="T970:X970" si="1930">$AE970*T$27</f>
        <v>0</v>
      </c>
      <c r="U970" s="1383">
        <f t="shared" si="1930"/>
        <v>0</v>
      </c>
      <c r="V970" s="1383">
        <f t="shared" si="1930"/>
        <v>0</v>
      </c>
      <c r="W970" s="1383">
        <f t="shared" si="1930"/>
        <v>0</v>
      </c>
      <c r="X970" s="1383">
        <f t="shared" si="1930"/>
        <v>0</v>
      </c>
      <c r="Y970" s="1383">
        <f t="shared" si="1568"/>
        <v>0</v>
      </c>
      <c r="Z970" s="1383">
        <f t="shared" si="1569"/>
        <v>0</v>
      </c>
      <c r="AA970" s="1383">
        <f t="shared" si="1570"/>
        <v>0</v>
      </c>
      <c r="AB970" s="1383">
        <f t="shared" si="1571"/>
        <v>0</v>
      </c>
      <c r="AC970" s="5">
        <f t="shared" si="1572"/>
        <v>212</v>
      </c>
      <c r="AD970" s="1383">
        <f t="shared" si="1573"/>
        <v>0</v>
      </c>
      <c r="AE970" s="1383">
        <f t="shared" si="1574"/>
        <v>0</v>
      </c>
      <c r="AF970" s="1305" t="e">
        <f t="shared" si="1575"/>
        <v>#DIV/0!</v>
      </c>
      <c r="AG970" s="1305" t="e">
        <f t="shared" si="1576"/>
        <v>#DIV/0!</v>
      </c>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row>
    <row r="971" spans="1:57" ht="14.25" customHeight="1">
      <c r="A971" s="1376">
        <v>44774</v>
      </c>
      <c r="B971" s="1301"/>
      <c r="C971" s="1302"/>
      <c r="D971" s="1376">
        <v>44409</v>
      </c>
      <c r="E971" s="1357"/>
      <c r="F971" s="5"/>
      <c r="G971" s="5"/>
      <c r="H971" s="1302"/>
      <c r="I971" s="1303"/>
      <c r="J971" s="1301"/>
      <c r="K971" s="1376"/>
      <c r="L971" s="1302"/>
      <c r="M971" s="1382">
        <f t="shared" si="1565"/>
        <v>44775</v>
      </c>
      <c r="N971" s="1354">
        <f t="shared" si="1562"/>
        <v>0</v>
      </c>
      <c r="O971" s="1383">
        <f t="shared" ref="O971:S971" si="1931">$AD971*O$27</f>
        <v>0</v>
      </c>
      <c r="P971" s="1383">
        <f t="shared" si="1931"/>
        <v>0</v>
      </c>
      <c r="Q971" s="1383">
        <f t="shared" si="1931"/>
        <v>0</v>
      </c>
      <c r="R971" s="1383">
        <f t="shared" si="1931"/>
        <v>0</v>
      </c>
      <c r="S971" s="1383">
        <f t="shared" si="1931"/>
        <v>0</v>
      </c>
      <c r="T971" s="1383">
        <f t="shared" ref="T971:X971" si="1932">$AE971*T$27</f>
        <v>0</v>
      </c>
      <c r="U971" s="1383">
        <f t="shared" si="1932"/>
        <v>0</v>
      </c>
      <c r="V971" s="1383">
        <f t="shared" si="1932"/>
        <v>0</v>
      </c>
      <c r="W971" s="1383">
        <f t="shared" si="1932"/>
        <v>0</v>
      </c>
      <c r="X971" s="1383">
        <f t="shared" si="1932"/>
        <v>0</v>
      </c>
      <c r="Y971" s="1383">
        <f t="shared" si="1568"/>
        <v>0</v>
      </c>
      <c r="Z971" s="1383">
        <f t="shared" si="1569"/>
        <v>0</v>
      </c>
      <c r="AA971" s="1383">
        <f t="shared" si="1570"/>
        <v>0</v>
      </c>
      <c r="AB971" s="1383">
        <f t="shared" si="1571"/>
        <v>0</v>
      </c>
      <c r="AC971" s="5">
        <f t="shared" si="1572"/>
        <v>213</v>
      </c>
      <c r="AD971" s="1383">
        <f t="shared" si="1573"/>
        <v>0</v>
      </c>
      <c r="AE971" s="1383">
        <f t="shared" si="1574"/>
        <v>0</v>
      </c>
      <c r="AF971" s="1305" t="e">
        <f t="shared" si="1575"/>
        <v>#DIV/0!</v>
      </c>
      <c r="AG971" s="1305" t="e">
        <f t="shared" si="1576"/>
        <v>#DIV/0!</v>
      </c>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row>
    <row r="972" spans="1:57" ht="14.25" customHeight="1">
      <c r="A972" s="1376">
        <v>44775</v>
      </c>
      <c r="B972" s="1301"/>
      <c r="C972" s="1302"/>
      <c r="D972" s="1376">
        <v>44410</v>
      </c>
      <c r="E972" s="1357"/>
      <c r="F972" s="5"/>
      <c r="G972" s="5"/>
      <c r="H972" s="1302"/>
      <c r="I972" s="1303"/>
      <c r="J972" s="1301"/>
      <c r="K972" s="1376"/>
      <c r="L972" s="1302"/>
      <c r="M972" s="1382">
        <f t="shared" si="1565"/>
        <v>44776</v>
      </c>
      <c r="N972" s="1354">
        <f t="shared" si="1562"/>
        <v>0</v>
      </c>
      <c r="O972" s="1383">
        <f t="shared" ref="O972:S972" si="1933">$AD972*O$27</f>
        <v>0</v>
      </c>
      <c r="P972" s="1383">
        <f t="shared" si="1933"/>
        <v>0</v>
      </c>
      <c r="Q972" s="1383">
        <f t="shared" si="1933"/>
        <v>0</v>
      </c>
      <c r="R972" s="1383">
        <f t="shared" si="1933"/>
        <v>0</v>
      </c>
      <c r="S972" s="1383">
        <f t="shared" si="1933"/>
        <v>0</v>
      </c>
      <c r="T972" s="1383">
        <f t="shared" ref="T972:X972" si="1934">$AE972*T$27</f>
        <v>0</v>
      </c>
      <c r="U972" s="1383">
        <f t="shared" si="1934"/>
        <v>0</v>
      </c>
      <c r="V972" s="1383">
        <f t="shared" si="1934"/>
        <v>0</v>
      </c>
      <c r="W972" s="1383">
        <f t="shared" si="1934"/>
        <v>0</v>
      </c>
      <c r="X972" s="1383">
        <f t="shared" si="1934"/>
        <v>0</v>
      </c>
      <c r="Y972" s="1383">
        <f t="shared" si="1568"/>
        <v>0</v>
      </c>
      <c r="Z972" s="1383">
        <f t="shared" si="1569"/>
        <v>0</v>
      </c>
      <c r="AA972" s="1383">
        <f t="shared" si="1570"/>
        <v>0</v>
      </c>
      <c r="AB972" s="1383">
        <f t="shared" si="1571"/>
        <v>0</v>
      </c>
      <c r="AC972" s="5">
        <f t="shared" si="1572"/>
        <v>214</v>
      </c>
      <c r="AD972" s="1383">
        <f t="shared" si="1573"/>
        <v>0</v>
      </c>
      <c r="AE972" s="1383">
        <f t="shared" si="1574"/>
        <v>0</v>
      </c>
      <c r="AF972" s="1305" t="e">
        <f t="shared" si="1575"/>
        <v>#DIV/0!</v>
      </c>
      <c r="AG972" s="1305" t="e">
        <f t="shared" si="1576"/>
        <v>#DIV/0!</v>
      </c>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row>
    <row r="973" spans="1:57" ht="14.25" customHeight="1">
      <c r="A973" s="1376">
        <v>44776</v>
      </c>
      <c r="B973" s="1301"/>
      <c r="C973" s="1302"/>
      <c r="D973" s="1376">
        <v>44411</v>
      </c>
      <c r="E973" s="1357"/>
      <c r="F973" s="5"/>
      <c r="G973" s="5"/>
      <c r="H973" s="1302"/>
      <c r="I973" s="1303"/>
      <c r="J973" s="1301"/>
      <c r="K973" s="1376"/>
      <c r="L973" s="1302"/>
      <c r="M973" s="1382">
        <f t="shared" si="1565"/>
        <v>44777</v>
      </c>
      <c r="N973" s="1354">
        <f t="shared" si="1562"/>
        <v>0</v>
      </c>
      <c r="O973" s="1383">
        <f t="shared" ref="O973:S973" si="1935">$AD973*O$27</f>
        <v>0</v>
      </c>
      <c r="P973" s="1383">
        <f t="shared" si="1935"/>
        <v>0</v>
      </c>
      <c r="Q973" s="1383">
        <f t="shared" si="1935"/>
        <v>0</v>
      </c>
      <c r="R973" s="1383">
        <f t="shared" si="1935"/>
        <v>0</v>
      </c>
      <c r="S973" s="1383">
        <f t="shared" si="1935"/>
        <v>0</v>
      </c>
      <c r="T973" s="1383">
        <f t="shared" ref="T973:X973" si="1936">$AE973*T$27</f>
        <v>0</v>
      </c>
      <c r="U973" s="1383">
        <f t="shared" si="1936"/>
        <v>0</v>
      </c>
      <c r="V973" s="1383">
        <f t="shared" si="1936"/>
        <v>0</v>
      </c>
      <c r="W973" s="1383">
        <f t="shared" si="1936"/>
        <v>0</v>
      </c>
      <c r="X973" s="1383">
        <f t="shared" si="1936"/>
        <v>0</v>
      </c>
      <c r="Y973" s="1383">
        <f t="shared" si="1568"/>
        <v>0</v>
      </c>
      <c r="Z973" s="1383">
        <f t="shared" si="1569"/>
        <v>0</v>
      </c>
      <c r="AA973" s="1383">
        <f t="shared" si="1570"/>
        <v>0</v>
      </c>
      <c r="AB973" s="1383">
        <f t="shared" si="1571"/>
        <v>0</v>
      </c>
      <c r="AC973" s="5">
        <f t="shared" si="1572"/>
        <v>215</v>
      </c>
      <c r="AD973" s="1383">
        <f t="shared" si="1573"/>
        <v>0</v>
      </c>
      <c r="AE973" s="1383">
        <f t="shared" si="1574"/>
        <v>0</v>
      </c>
      <c r="AF973" s="1305" t="e">
        <f t="shared" si="1575"/>
        <v>#DIV/0!</v>
      </c>
      <c r="AG973" s="1305" t="e">
        <f t="shared" si="1576"/>
        <v>#DIV/0!</v>
      </c>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row>
    <row r="974" spans="1:57" ht="14.25" customHeight="1">
      <c r="A974" s="1376">
        <v>44777</v>
      </c>
      <c r="B974" s="1301"/>
      <c r="C974" s="1302"/>
      <c r="D974" s="1376">
        <v>44412</v>
      </c>
      <c r="E974" s="1357"/>
      <c r="F974" s="5"/>
      <c r="G974" s="5"/>
      <c r="H974" s="1302"/>
      <c r="I974" s="1303"/>
      <c r="J974" s="1301"/>
      <c r="K974" s="1376"/>
      <c r="L974" s="1302"/>
      <c r="M974" s="1382">
        <f t="shared" si="1565"/>
        <v>44778</v>
      </c>
      <c r="N974" s="1354">
        <f t="shared" si="1562"/>
        <v>0</v>
      </c>
      <c r="O974" s="1383">
        <f t="shared" ref="O974:S974" si="1937">$AD974*O$27</f>
        <v>0</v>
      </c>
      <c r="P974" s="1383">
        <f t="shared" si="1937"/>
        <v>0</v>
      </c>
      <c r="Q974" s="1383">
        <f t="shared" si="1937"/>
        <v>0</v>
      </c>
      <c r="R974" s="1383">
        <f t="shared" si="1937"/>
        <v>0</v>
      </c>
      <c r="S974" s="1383">
        <f t="shared" si="1937"/>
        <v>0</v>
      </c>
      <c r="T974" s="1383">
        <f t="shared" ref="T974:X974" si="1938">$AE974*T$27</f>
        <v>0</v>
      </c>
      <c r="U974" s="1383">
        <f t="shared" si="1938"/>
        <v>0</v>
      </c>
      <c r="V974" s="1383">
        <f t="shared" si="1938"/>
        <v>0</v>
      </c>
      <c r="W974" s="1383">
        <f t="shared" si="1938"/>
        <v>0</v>
      </c>
      <c r="X974" s="1383">
        <f t="shared" si="1938"/>
        <v>0</v>
      </c>
      <c r="Y974" s="1383">
        <f t="shared" si="1568"/>
        <v>0</v>
      </c>
      <c r="Z974" s="1383">
        <f t="shared" si="1569"/>
        <v>0</v>
      </c>
      <c r="AA974" s="1383">
        <f t="shared" si="1570"/>
        <v>0</v>
      </c>
      <c r="AB974" s="1383">
        <f t="shared" si="1571"/>
        <v>0</v>
      </c>
      <c r="AC974" s="5">
        <f t="shared" si="1572"/>
        <v>216</v>
      </c>
      <c r="AD974" s="1383">
        <f t="shared" si="1573"/>
        <v>0</v>
      </c>
      <c r="AE974" s="1383">
        <f t="shared" si="1574"/>
        <v>0</v>
      </c>
      <c r="AF974" s="1305" t="e">
        <f t="shared" si="1575"/>
        <v>#DIV/0!</v>
      </c>
      <c r="AG974" s="1305" t="e">
        <f t="shared" si="1576"/>
        <v>#DIV/0!</v>
      </c>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row>
    <row r="975" spans="1:57" ht="14.25" customHeight="1">
      <c r="A975" s="1376">
        <v>44778</v>
      </c>
      <c r="B975" s="1301"/>
      <c r="C975" s="1302"/>
      <c r="D975" s="1376">
        <v>44413</v>
      </c>
      <c r="E975" s="1357"/>
      <c r="F975" s="5"/>
      <c r="G975" s="5"/>
      <c r="H975" s="1302"/>
      <c r="I975" s="1303"/>
      <c r="J975" s="1301"/>
      <c r="K975" s="1376"/>
      <c r="L975" s="1302"/>
      <c r="M975" s="1382">
        <f t="shared" si="1565"/>
        <v>44779</v>
      </c>
      <c r="N975" s="1354">
        <f t="shared" si="1562"/>
        <v>0</v>
      </c>
      <c r="O975" s="1383">
        <f t="shared" ref="O975:S975" si="1939">$AD975*O$27</f>
        <v>0</v>
      </c>
      <c r="P975" s="1383">
        <f t="shared" si="1939"/>
        <v>0</v>
      </c>
      <c r="Q975" s="1383">
        <f t="shared" si="1939"/>
        <v>0</v>
      </c>
      <c r="R975" s="1383">
        <f t="shared" si="1939"/>
        <v>0</v>
      </c>
      <c r="S975" s="1383">
        <f t="shared" si="1939"/>
        <v>0</v>
      </c>
      <c r="T975" s="1383">
        <f t="shared" ref="T975:X975" si="1940">$AE975*T$27</f>
        <v>0</v>
      </c>
      <c r="U975" s="1383">
        <f t="shared" si="1940"/>
        <v>0</v>
      </c>
      <c r="V975" s="1383">
        <f t="shared" si="1940"/>
        <v>0</v>
      </c>
      <c r="W975" s="1383">
        <f t="shared" si="1940"/>
        <v>0</v>
      </c>
      <c r="X975" s="1383">
        <f t="shared" si="1940"/>
        <v>0</v>
      </c>
      <c r="Y975" s="1383">
        <f t="shared" si="1568"/>
        <v>0</v>
      </c>
      <c r="Z975" s="1383">
        <f t="shared" si="1569"/>
        <v>0</v>
      </c>
      <c r="AA975" s="1383">
        <f t="shared" si="1570"/>
        <v>0</v>
      </c>
      <c r="AB975" s="1383">
        <f t="shared" si="1571"/>
        <v>0</v>
      </c>
      <c r="AC975" s="5">
        <f t="shared" si="1572"/>
        <v>217</v>
      </c>
      <c r="AD975" s="1383">
        <f t="shared" si="1573"/>
        <v>0</v>
      </c>
      <c r="AE975" s="1383">
        <f t="shared" si="1574"/>
        <v>0</v>
      </c>
      <c r="AF975" s="1305" t="e">
        <f t="shared" si="1575"/>
        <v>#DIV/0!</v>
      </c>
      <c r="AG975" s="1305" t="e">
        <f t="shared" si="1576"/>
        <v>#DIV/0!</v>
      </c>
      <c r="AH975" s="5"/>
      <c r="AI975" s="5"/>
      <c r="AJ975" s="5"/>
      <c r="AK975" s="5"/>
      <c r="AL975" s="5"/>
      <c r="AM975" s="5"/>
      <c r="AN975" s="5"/>
      <c r="AO975" s="5"/>
      <c r="AP975" s="5"/>
      <c r="AQ975" s="5"/>
      <c r="AR975" s="5"/>
      <c r="AS975" s="5"/>
      <c r="AT975" s="5"/>
      <c r="AU975" s="5"/>
      <c r="AV975" s="5"/>
      <c r="AW975" s="5"/>
      <c r="AX975" s="5"/>
      <c r="AY975" s="5"/>
      <c r="AZ975" s="5"/>
      <c r="BA975" s="5"/>
      <c r="BB975" s="5"/>
      <c r="BC975" s="5"/>
      <c r="BD975" s="5"/>
      <c r="BE975" s="5"/>
    </row>
    <row r="976" spans="1:57" ht="14.25" customHeight="1">
      <c r="A976" s="1376">
        <v>44779</v>
      </c>
      <c r="B976" s="1301"/>
      <c r="C976" s="1302"/>
      <c r="D976" s="1376">
        <v>44414</v>
      </c>
      <c r="E976" s="1357"/>
      <c r="F976" s="5"/>
      <c r="G976" s="5"/>
      <c r="H976" s="1302"/>
      <c r="I976" s="1303"/>
      <c r="J976" s="1301"/>
      <c r="K976" s="1376"/>
      <c r="L976" s="1302"/>
      <c r="M976" s="1382">
        <f t="shared" si="1565"/>
        <v>44780</v>
      </c>
      <c r="N976" s="1354">
        <f t="shared" si="1562"/>
        <v>0</v>
      </c>
      <c r="O976" s="1383">
        <f t="shared" ref="O976:S976" si="1941">$AD976*O$27</f>
        <v>0</v>
      </c>
      <c r="P976" s="1383">
        <f t="shared" si="1941"/>
        <v>0</v>
      </c>
      <c r="Q976" s="1383">
        <f t="shared" si="1941"/>
        <v>0</v>
      </c>
      <c r="R976" s="1383">
        <f t="shared" si="1941"/>
        <v>0</v>
      </c>
      <c r="S976" s="1383">
        <f t="shared" si="1941"/>
        <v>0</v>
      </c>
      <c r="T976" s="1383">
        <f t="shared" ref="T976:X976" si="1942">$AE976*T$27</f>
        <v>0</v>
      </c>
      <c r="U976" s="1383">
        <f t="shared" si="1942"/>
        <v>0</v>
      </c>
      <c r="V976" s="1383">
        <f t="shared" si="1942"/>
        <v>0</v>
      </c>
      <c r="W976" s="1383">
        <f t="shared" si="1942"/>
        <v>0</v>
      </c>
      <c r="X976" s="1383">
        <f t="shared" si="1942"/>
        <v>0</v>
      </c>
      <c r="Y976" s="1383">
        <f t="shared" si="1568"/>
        <v>0</v>
      </c>
      <c r="Z976" s="1383">
        <f t="shared" si="1569"/>
        <v>0</v>
      </c>
      <c r="AA976" s="1383">
        <f t="shared" si="1570"/>
        <v>0</v>
      </c>
      <c r="AB976" s="1383">
        <f t="shared" si="1571"/>
        <v>0</v>
      </c>
      <c r="AC976" s="5">
        <f t="shared" si="1572"/>
        <v>218</v>
      </c>
      <c r="AD976" s="1383">
        <f t="shared" si="1573"/>
        <v>0</v>
      </c>
      <c r="AE976" s="1383">
        <f t="shared" si="1574"/>
        <v>0</v>
      </c>
      <c r="AF976" s="1305" t="e">
        <f t="shared" si="1575"/>
        <v>#DIV/0!</v>
      </c>
      <c r="AG976" s="1305" t="e">
        <f t="shared" si="1576"/>
        <v>#DIV/0!</v>
      </c>
      <c r="AH976" s="5"/>
      <c r="AI976" s="5"/>
      <c r="AJ976" s="5"/>
      <c r="AK976" s="5"/>
      <c r="AL976" s="5"/>
      <c r="AM976" s="5"/>
      <c r="AN976" s="5"/>
      <c r="AO976" s="5"/>
      <c r="AP976" s="5"/>
      <c r="AQ976" s="5"/>
      <c r="AR976" s="5"/>
      <c r="AS976" s="5"/>
      <c r="AT976" s="5"/>
      <c r="AU976" s="5"/>
      <c r="AV976" s="5"/>
      <c r="AW976" s="5"/>
      <c r="AX976" s="5"/>
      <c r="AY976" s="5"/>
      <c r="AZ976" s="5"/>
      <c r="BA976" s="5"/>
      <c r="BB976" s="5"/>
      <c r="BC976" s="5"/>
      <c r="BD976" s="5"/>
      <c r="BE976" s="5"/>
    </row>
    <row r="977" spans="1:57" ht="14.25" customHeight="1">
      <c r="A977" s="1376">
        <v>44780</v>
      </c>
      <c r="B977" s="1301"/>
      <c r="C977" s="1302"/>
      <c r="D977" s="1376">
        <v>44415</v>
      </c>
      <c r="E977" s="1357"/>
      <c r="F977" s="5"/>
      <c r="G977" s="5"/>
      <c r="H977" s="1302"/>
      <c r="I977" s="1303"/>
      <c r="J977" s="1301"/>
      <c r="K977" s="1376"/>
      <c r="L977" s="1302"/>
      <c r="M977" s="1382">
        <f t="shared" si="1565"/>
        <v>44781</v>
      </c>
      <c r="N977" s="1354">
        <f t="shared" si="1562"/>
        <v>0</v>
      </c>
      <c r="O977" s="1383">
        <f t="shared" ref="O977:S977" si="1943">$AD977*O$27</f>
        <v>0</v>
      </c>
      <c r="P977" s="1383">
        <f t="shared" si="1943"/>
        <v>0</v>
      </c>
      <c r="Q977" s="1383">
        <f t="shared" si="1943"/>
        <v>0</v>
      </c>
      <c r="R977" s="1383">
        <f t="shared" si="1943"/>
        <v>0</v>
      </c>
      <c r="S977" s="1383">
        <f t="shared" si="1943"/>
        <v>0</v>
      </c>
      <c r="T977" s="1383">
        <f t="shared" ref="T977:X977" si="1944">$AE977*T$27</f>
        <v>0</v>
      </c>
      <c r="U977" s="1383">
        <f t="shared" si="1944"/>
        <v>0</v>
      </c>
      <c r="V977" s="1383">
        <f t="shared" si="1944"/>
        <v>0</v>
      </c>
      <c r="W977" s="1383">
        <f t="shared" si="1944"/>
        <v>0</v>
      </c>
      <c r="X977" s="1383">
        <f t="shared" si="1944"/>
        <v>0</v>
      </c>
      <c r="Y977" s="1383">
        <f t="shared" si="1568"/>
        <v>0</v>
      </c>
      <c r="Z977" s="1383">
        <f t="shared" si="1569"/>
        <v>0</v>
      </c>
      <c r="AA977" s="1383">
        <f t="shared" si="1570"/>
        <v>0</v>
      </c>
      <c r="AB977" s="1383">
        <f t="shared" si="1571"/>
        <v>0</v>
      </c>
      <c r="AC977" s="5">
        <f t="shared" si="1572"/>
        <v>219</v>
      </c>
      <c r="AD977" s="1383">
        <f t="shared" si="1573"/>
        <v>0</v>
      </c>
      <c r="AE977" s="1383">
        <f t="shared" si="1574"/>
        <v>0</v>
      </c>
      <c r="AF977" s="1305" t="e">
        <f t="shared" si="1575"/>
        <v>#DIV/0!</v>
      </c>
      <c r="AG977" s="1305" t="e">
        <f t="shared" si="1576"/>
        <v>#DIV/0!</v>
      </c>
      <c r="AH977" s="5"/>
      <c r="AI977" s="5"/>
      <c r="AJ977" s="5"/>
      <c r="AK977" s="5"/>
      <c r="AL977" s="5"/>
      <c r="AM977" s="5"/>
      <c r="AN977" s="5"/>
      <c r="AO977" s="5"/>
      <c r="AP977" s="5"/>
      <c r="AQ977" s="5"/>
      <c r="AR977" s="5"/>
      <c r="AS977" s="5"/>
      <c r="AT977" s="5"/>
      <c r="AU977" s="5"/>
      <c r="AV977" s="5"/>
      <c r="AW977" s="5"/>
      <c r="AX977" s="5"/>
      <c r="AY977" s="5"/>
      <c r="AZ977" s="5"/>
      <c r="BA977" s="5"/>
      <c r="BB977" s="5"/>
      <c r="BC977" s="5"/>
      <c r="BD977" s="5"/>
      <c r="BE977" s="5"/>
    </row>
    <row r="978" spans="1:57" ht="14.25" customHeight="1">
      <c r="A978" s="1376">
        <v>44781</v>
      </c>
      <c r="B978" s="1301"/>
      <c r="C978" s="1302"/>
      <c r="D978" s="1376">
        <v>44416</v>
      </c>
      <c r="E978" s="1357"/>
      <c r="F978" s="5"/>
      <c r="G978" s="5"/>
      <c r="H978" s="1302"/>
      <c r="I978" s="1303"/>
      <c r="J978" s="1301"/>
      <c r="K978" s="1376"/>
      <c r="L978" s="1302"/>
      <c r="M978" s="1382">
        <f t="shared" si="1565"/>
        <v>44782</v>
      </c>
      <c r="N978" s="1354">
        <f t="shared" si="1562"/>
        <v>0</v>
      </c>
      <c r="O978" s="1383">
        <f t="shared" ref="O978:S978" si="1945">$AD978*O$27</f>
        <v>0</v>
      </c>
      <c r="P978" s="1383">
        <f t="shared" si="1945"/>
        <v>0</v>
      </c>
      <c r="Q978" s="1383">
        <f t="shared" si="1945"/>
        <v>0</v>
      </c>
      <c r="R978" s="1383">
        <f t="shared" si="1945"/>
        <v>0</v>
      </c>
      <c r="S978" s="1383">
        <f t="shared" si="1945"/>
        <v>0</v>
      </c>
      <c r="T978" s="1383">
        <f t="shared" ref="T978:X978" si="1946">$AE978*T$27</f>
        <v>0</v>
      </c>
      <c r="U978" s="1383">
        <f t="shared" si="1946"/>
        <v>0</v>
      </c>
      <c r="V978" s="1383">
        <f t="shared" si="1946"/>
        <v>0</v>
      </c>
      <c r="W978" s="1383">
        <f t="shared" si="1946"/>
        <v>0</v>
      </c>
      <c r="X978" s="1383">
        <f t="shared" si="1946"/>
        <v>0</v>
      </c>
      <c r="Y978" s="1383">
        <f t="shared" si="1568"/>
        <v>0</v>
      </c>
      <c r="Z978" s="1383">
        <f t="shared" si="1569"/>
        <v>0</v>
      </c>
      <c r="AA978" s="1383">
        <f t="shared" si="1570"/>
        <v>0</v>
      </c>
      <c r="AB978" s="1383">
        <f t="shared" si="1571"/>
        <v>0</v>
      </c>
      <c r="AC978" s="5">
        <f t="shared" si="1572"/>
        <v>220</v>
      </c>
      <c r="AD978" s="1383">
        <f t="shared" si="1573"/>
        <v>0</v>
      </c>
      <c r="AE978" s="1383">
        <f t="shared" si="1574"/>
        <v>0</v>
      </c>
      <c r="AF978" s="1305" t="e">
        <f t="shared" si="1575"/>
        <v>#DIV/0!</v>
      </c>
      <c r="AG978" s="1305" t="e">
        <f t="shared" si="1576"/>
        <v>#DIV/0!</v>
      </c>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row>
    <row r="979" spans="1:57" ht="14.25" customHeight="1">
      <c r="A979" s="1376">
        <v>44782</v>
      </c>
      <c r="B979" s="1301"/>
      <c r="C979" s="1302"/>
      <c r="D979" s="1376">
        <v>44417</v>
      </c>
      <c r="E979" s="1357"/>
      <c r="F979" s="5"/>
      <c r="G979" s="5"/>
      <c r="H979" s="1302"/>
      <c r="I979" s="1303"/>
      <c r="J979" s="1301"/>
      <c r="K979" s="1376"/>
      <c r="L979" s="1302"/>
      <c r="M979" s="1382">
        <f t="shared" si="1565"/>
        <v>44783</v>
      </c>
      <c r="N979" s="1354">
        <f t="shared" si="1562"/>
        <v>0</v>
      </c>
      <c r="O979" s="1383">
        <f t="shared" ref="O979:S979" si="1947">$AD979*O$27</f>
        <v>0</v>
      </c>
      <c r="P979" s="1383">
        <f t="shared" si="1947"/>
        <v>0</v>
      </c>
      <c r="Q979" s="1383">
        <f t="shared" si="1947"/>
        <v>0</v>
      </c>
      <c r="R979" s="1383">
        <f t="shared" si="1947"/>
        <v>0</v>
      </c>
      <c r="S979" s="1383">
        <f t="shared" si="1947"/>
        <v>0</v>
      </c>
      <c r="T979" s="1383">
        <f t="shared" ref="T979:X979" si="1948">$AE979*T$27</f>
        <v>0</v>
      </c>
      <c r="U979" s="1383">
        <f t="shared" si="1948"/>
        <v>0</v>
      </c>
      <c r="V979" s="1383">
        <f t="shared" si="1948"/>
        <v>0</v>
      </c>
      <c r="W979" s="1383">
        <f t="shared" si="1948"/>
        <v>0</v>
      </c>
      <c r="X979" s="1383">
        <f t="shared" si="1948"/>
        <v>0</v>
      </c>
      <c r="Y979" s="1383">
        <f t="shared" si="1568"/>
        <v>0</v>
      </c>
      <c r="Z979" s="1383">
        <f t="shared" si="1569"/>
        <v>0</v>
      </c>
      <c r="AA979" s="1383">
        <f t="shared" si="1570"/>
        <v>0</v>
      </c>
      <c r="AB979" s="1383">
        <f t="shared" si="1571"/>
        <v>0</v>
      </c>
      <c r="AC979" s="5">
        <f t="shared" si="1572"/>
        <v>221</v>
      </c>
      <c r="AD979" s="1383">
        <f t="shared" si="1573"/>
        <v>0</v>
      </c>
      <c r="AE979" s="1383">
        <f t="shared" si="1574"/>
        <v>0</v>
      </c>
      <c r="AF979" s="1305" t="e">
        <f t="shared" si="1575"/>
        <v>#DIV/0!</v>
      </c>
      <c r="AG979" s="1305" t="e">
        <f t="shared" si="1576"/>
        <v>#DIV/0!</v>
      </c>
      <c r="AH979" s="5"/>
      <c r="AI979" s="5"/>
      <c r="AJ979" s="5"/>
      <c r="AK979" s="5"/>
      <c r="AL979" s="5"/>
      <c r="AM979" s="5"/>
      <c r="AN979" s="5"/>
      <c r="AO979" s="5"/>
      <c r="AP979" s="5"/>
      <c r="AQ979" s="5"/>
      <c r="AR979" s="5"/>
      <c r="AS979" s="5"/>
      <c r="AT979" s="5"/>
      <c r="AU979" s="5"/>
      <c r="AV979" s="5"/>
      <c r="AW979" s="5"/>
      <c r="AX979" s="5"/>
      <c r="AY979" s="5"/>
      <c r="AZ979" s="5"/>
      <c r="BA979" s="5"/>
      <c r="BB979" s="5"/>
      <c r="BC979" s="5"/>
      <c r="BD979" s="5"/>
      <c r="BE979" s="5"/>
    </row>
    <row r="980" spans="1:57" ht="14.25" customHeight="1">
      <c r="A980" s="1376">
        <v>44783</v>
      </c>
      <c r="B980" s="1301"/>
      <c r="C980" s="1302"/>
      <c r="D980" s="1376">
        <v>44418</v>
      </c>
      <c r="E980" s="1357"/>
      <c r="F980" s="5"/>
      <c r="G980" s="5"/>
      <c r="H980" s="1302"/>
      <c r="I980" s="1303"/>
      <c r="J980" s="1301"/>
      <c r="K980" s="1376"/>
      <c r="L980" s="1302"/>
      <c r="M980" s="1382">
        <f t="shared" si="1565"/>
        <v>44784</v>
      </c>
      <c r="N980" s="1354">
        <f t="shared" si="1562"/>
        <v>0</v>
      </c>
      <c r="O980" s="1383">
        <f t="shared" ref="O980:S980" si="1949">$AD980*O$27</f>
        <v>0</v>
      </c>
      <c r="P980" s="1383">
        <f t="shared" si="1949"/>
        <v>0</v>
      </c>
      <c r="Q980" s="1383">
        <f t="shared" si="1949"/>
        <v>0</v>
      </c>
      <c r="R980" s="1383">
        <f t="shared" si="1949"/>
        <v>0</v>
      </c>
      <c r="S980" s="1383">
        <f t="shared" si="1949"/>
        <v>0</v>
      </c>
      <c r="T980" s="1383">
        <f t="shared" ref="T980:X980" si="1950">$AE980*T$27</f>
        <v>0</v>
      </c>
      <c r="U980" s="1383">
        <f t="shared" si="1950"/>
        <v>0</v>
      </c>
      <c r="V980" s="1383">
        <f t="shared" si="1950"/>
        <v>0</v>
      </c>
      <c r="W980" s="1383">
        <f t="shared" si="1950"/>
        <v>0</v>
      </c>
      <c r="X980" s="1383">
        <f t="shared" si="1950"/>
        <v>0</v>
      </c>
      <c r="Y980" s="1383">
        <f t="shared" si="1568"/>
        <v>0</v>
      </c>
      <c r="Z980" s="1383">
        <f t="shared" si="1569"/>
        <v>0</v>
      </c>
      <c r="AA980" s="1383">
        <f t="shared" si="1570"/>
        <v>0</v>
      </c>
      <c r="AB980" s="1383">
        <f t="shared" si="1571"/>
        <v>0</v>
      </c>
      <c r="AC980" s="5">
        <f t="shared" si="1572"/>
        <v>222</v>
      </c>
      <c r="AD980" s="1383">
        <f t="shared" si="1573"/>
        <v>0</v>
      </c>
      <c r="AE980" s="1383">
        <f t="shared" si="1574"/>
        <v>0</v>
      </c>
      <c r="AF980" s="1305" t="e">
        <f t="shared" si="1575"/>
        <v>#DIV/0!</v>
      </c>
      <c r="AG980" s="1305" t="e">
        <f t="shared" si="1576"/>
        <v>#DIV/0!</v>
      </c>
      <c r="AH980" s="5"/>
      <c r="AI980" s="5"/>
      <c r="AJ980" s="5"/>
      <c r="AK980" s="5"/>
      <c r="AL980" s="5"/>
      <c r="AM980" s="5"/>
      <c r="AN980" s="5"/>
      <c r="AO980" s="5"/>
      <c r="AP980" s="5"/>
      <c r="AQ980" s="5"/>
      <c r="AR980" s="5"/>
      <c r="AS980" s="5"/>
      <c r="AT980" s="5"/>
      <c r="AU980" s="5"/>
      <c r="AV980" s="5"/>
      <c r="AW980" s="5"/>
      <c r="AX980" s="5"/>
      <c r="AY980" s="5"/>
      <c r="AZ980" s="5"/>
      <c r="BA980" s="5"/>
      <c r="BB980" s="5"/>
      <c r="BC980" s="5"/>
      <c r="BD980" s="5"/>
      <c r="BE980" s="5"/>
    </row>
    <row r="981" spans="1:57" ht="14.25" customHeight="1">
      <c r="A981" s="1376">
        <v>44784</v>
      </c>
      <c r="B981" s="1301"/>
      <c r="C981" s="1302"/>
      <c r="D981" s="1376">
        <v>44419</v>
      </c>
      <c r="E981" s="1357"/>
      <c r="F981" s="5"/>
      <c r="G981" s="5"/>
      <c r="H981" s="1302"/>
      <c r="I981" s="1303"/>
      <c r="J981" s="1301"/>
      <c r="K981" s="1376"/>
      <c r="L981" s="1302"/>
      <c r="M981" s="1382">
        <f t="shared" si="1565"/>
        <v>44785</v>
      </c>
      <c r="N981" s="1354">
        <f t="shared" si="1562"/>
        <v>0</v>
      </c>
      <c r="O981" s="1383">
        <f t="shared" ref="O981:S981" si="1951">$AD981*O$27</f>
        <v>0</v>
      </c>
      <c r="P981" s="1383">
        <f t="shared" si="1951"/>
        <v>0</v>
      </c>
      <c r="Q981" s="1383">
        <f t="shared" si="1951"/>
        <v>0</v>
      </c>
      <c r="R981" s="1383">
        <f t="shared" si="1951"/>
        <v>0</v>
      </c>
      <c r="S981" s="1383">
        <f t="shared" si="1951"/>
        <v>0</v>
      </c>
      <c r="T981" s="1383">
        <f t="shared" ref="T981:X981" si="1952">$AE981*T$27</f>
        <v>0</v>
      </c>
      <c r="U981" s="1383">
        <f t="shared" si="1952"/>
        <v>0</v>
      </c>
      <c r="V981" s="1383">
        <f t="shared" si="1952"/>
        <v>0</v>
      </c>
      <c r="W981" s="1383">
        <f t="shared" si="1952"/>
        <v>0</v>
      </c>
      <c r="X981" s="1383">
        <f t="shared" si="1952"/>
        <v>0</v>
      </c>
      <c r="Y981" s="1383">
        <f t="shared" si="1568"/>
        <v>0</v>
      </c>
      <c r="Z981" s="1383">
        <f t="shared" si="1569"/>
        <v>0</v>
      </c>
      <c r="AA981" s="1383">
        <f t="shared" si="1570"/>
        <v>0</v>
      </c>
      <c r="AB981" s="1383">
        <f t="shared" si="1571"/>
        <v>0</v>
      </c>
      <c r="AC981" s="5">
        <f t="shared" si="1572"/>
        <v>223</v>
      </c>
      <c r="AD981" s="1383">
        <f t="shared" si="1573"/>
        <v>0</v>
      </c>
      <c r="AE981" s="1383">
        <f t="shared" si="1574"/>
        <v>0</v>
      </c>
      <c r="AF981" s="1305" t="e">
        <f t="shared" si="1575"/>
        <v>#DIV/0!</v>
      </c>
      <c r="AG981" s="1305" t="e">
        <f t="shared" si="1576"/>
        <v>#DIV/0!</v>
      </c>
      <c r="AH981" s="5"/>
      <c r="AI981" s="5"/>
      <c r="AJ981" s="5"/>
      <c r="AK981" s="5"/>
      <c r="AL981" s="5"/>
      <c r="AM981" s="5"/>
      <c r="AN981" s="5"/>
      <c r="AO981" s="5"/>
      <c r="AP981" s="5"/>
      <c r="AQ981" s="5"/>
      <c r="AR981" s="5"/>
      <c r="AS981" s="5"/>
      <c r="AT981" s="5"/>
      <c r="AU981" s="5"/>
      <c r="AV981" s="5"/>
      <c r="AW981" s="5"/>
      <c r="AX981" s="5"/>
      <c r="AY981" s="5"/>
      <c r="AZ981" s="5"/>
      <c r="BA981" s="5"/>
      <c r="BB981" s="5"/>
      <c r="BC981" s="5"/>
      <c r="BD981" s="5"/>
      <c r="BE981" s="5"/>
    </row>
    <row r="982" spans="1:57" ht="14.25" customHeight="1">
      <c r="A982" s="1376">
        <v>44785</v>
      </c>
      <c r="B982" s="1301"/>
      <c r="C982" s="1302"/>
      <c r="D982" s="1376">
        <v>44420</v>
      </c>
      <c r="E982" s="1357"/>
      <c r="F982" s="5"/>
      <c r="G982" s="5"/>
      <c r="H982" s="1302"/>
      <c r="I982" s="1303"/>
      <c r="J982" s="1301"/>
      <c r="K982" s="1376"/>
      <c r="L982" s="1302"/>
      <c r="M982" s="1382">
        <f t="shared" si="1565"/>
        <v>44786</v>
      </c>
      <c r="N982" s="1354">
        <f t="shared" si="1562"/>
        <v>0</v>
      </c>
      <c r="O982" s="1383">
        <f t="shared" ref="O982:S982" si="1953">$AD982*O$27</f>
        <v>0</v>
      </c>
      <c r="P982" s="1383">
        <f t="shared" si="1953"/>
        <v>0</v>
      </c>
      <c r="Q982" s="1383">
        <f t="shared" si="1953"/>
        <v>0</v>
      </c>
      <c r="R982" s="1383">
        <f t="shared" si="1953"/>
        <v>0</v>
      </c>
      <c r="S982" s="1383">
        <f t="shared" si="1953"/>
        <v>0</v>
      </c>
      <c r="T982" s="1383">
        <f t="shared" ref="T982:X982" si="1954">$AE982*T$27</f>
        <v>0</v>
      </c>
      <c r="U982" s="1383">
        <f t="shared" si="1954"/>
        <v>0</v>
      </c>
      <c r="V982" s="1383">
        <f t="shared" si="1954"/>
        <v>0</v>
      </c>
      <c r="W982" s="1383">
        <f t="shared" si="1954"/>
        <v>0</v>
      </c>
      <c r="X982" s="1383">
        <f t="shared" si="1954"/>
        <v>0</v>
      </c>
      <c r="Y982" s="1383">
        <f t="shared" si="1568"/>
        <v>0</v>
      </c>
      <c r="Z982" s="1383">
        <f t="shared" si="1569"/>
        <v>0</v>
      </c>
      <c r="AA982" s="1383">
        <f t="shared" si="1570"/>
        <v>0</v>
      </c>
      <c r="AB982" s="1383">
        <f t="shared" si="1571"/>
        <v>0</v>
      </c>
      <c r="AC982" s="5">
        <f t="shared" si="1572"/>
        <v>224</v>
      </c>
      <c r="AD982" s="1383">
        <f t="shared" si="1573"/>
        <v>0</v>
      </c>
      <c r="AE982" s="1383">
        <f t="shared" si="1574"/>
        <v>0</v>
      </c>
      <c r="AF982" s="1305" t="e">
        <f t="shared" si="1575"/>
        <v>#DIV/0!</v>
      </c>
      <c r="AG982" s="1305" t="e">
        <f t="shared" si="1576"/>
        <v>#DIV/0!</v>
      </c>
      <c r="AH982" s="5"/>
      <c r="AI982" s="5"/>
      <c r="AJ982" s="5"/>
      <c r="AK982" s="5"/>
      <c r="AL982" s="5"/>
      <c r="AM982" s="5"/>
      <c r="AN982" s="5"/>
      <c r="AO982" s="5"/>
      <c r="AP982" s="5"/>
      <c r="AQ982" s="5"/>
      <c r="AR982" s="5"/>
      <c r="AS982" s="5"/>
      <c r="AT982" s="5"/>
      <c r="AU982" s="5"/>
      <c r="AV982" s="5"/>
      <c r="AW982" s="5"/>
      <c r="AX982" s="5"/>
      <c r="AY982" s="5"/>
      <c r="AZ982" s="5"/>
      <c r="BA982" s="5"/>
      <c r="BB982" s="5"/>
      <c r="BC982" s="5"/>
      <c r="BD982" s="5"/>
      <c r="BE982" s="5"/>
    </row>
    <row r="983" spans="1:57" ht="14.25" customHeight="1">
      <c r="A983" s="1376">
        <v>44786</v>
      </c>
      <c r="B983" s="1301"/>
      <c r="C983" s="1302"/>
      <c r="D983" s="1376">
        <v>44421</v>
      </c>
      <c r="E983" s="1357"/>
      <c r="F983" s="5"/>
      <c r="G983" s="5"/>
      <c r="H983" s="1302"/>
      <c r="I983" s="1303"/>
      <c r="J983" s="1301"/>
      <c r="K983" s="1376"/>
      <c r="L983" s="1302"/>
      <c r="M983" s="1382">
        <f t="shared" si="1565"/>
        <v>44787</v>
      </c>
      <c r="N983" s="1354">
        <f t="shared" si="1562"/>
        <v>0</v>
      </c>
      <c r="O983" s="1383">
        <f t="shared" ref="O983:S983" si="1955">$AD983*O$27</f>
        <v>0</v>
      </c>
      <c r="P983" s="1383">
        <f t="shared" si="1955"/>
        <v>0</v>
      </c>
      <c r="Q983" s="1383">
        <f t="shared" si="1955"/>
        <v>0</v>
      </c>
      <c r="R983" s="1383">
        <f t="shared" si="1955"/>
        <v>0</v>
      </c>
      <c r="S983" s="1383">
        <f t="shared" si="1955"/>
        <v>0</v>
      </c>
      <c r="T983" s="1383">
        <f t="shared" ref="T983:X983" si="1956">$AE983*T$27</f>
        <v>0</v>
      </c>
      <c r="U983" s="1383">
        <f t="shared" si="1956"/>
        <v>0</v>
      </c>
      <c r="V983" s="1383">
        <f t="shared" si="1956"/>
        <v>0</v>
      </c>
      <c r="W983" s="1383">
        <f t="shared" si="1956"/>
        <v>0</v>
      </c>
      <c r="X983" s="1383">
        <f t="shared" si="1956"/>
        <v>0</v>
      </c>
      <c r="Y983" s="1383">
        <f t="shared" si="1568"/>
        <v>0</v>
      </c>
      <c r="Z983" s="1383">
        <f t="shared" si="1569"/>
        <v>0</v>
      </c>
      <c r="AA983" s="1383">
        <f t="shared" si="1570"/>
        <v>0</v>
      </c>
      <c r="AB983" s="1383">
        <f t="shared" si="1571"/>
        <v>0</v>
      </c>
      <c r="AC983" s="5">
        <f t="shared" si="1572"/>
        <v>225</v>
      </c>
      <c r="AD983" s="1383">
        <f t="shared" si="1573"/>
        <v>0</v>
      </c>
      <c r="AE983" s="1383">
        <f t="shared" si="1574"/>
        <v>0</v>
      </c>
      <c r="AF983" s="1305" t="e">
        <f t="shared" si="1575"/>
        <v>#DIV/0!</v>
      </c>
      <c r="AG983" s="1305" t="e">
        <f t="shared" si="1576"/>
        <v>#DIV/0!</v>
      </c>
      <c r="AH983" s="5"/>
      <c r="AI983" s="5"/>
      <c r="AJ983" s="5"/>
      <c r="AK983" s="5"/>
      <c r="AL983" s="5"/>
      <c r="AM983" s="5"/>
      <c r="AN983" s="5"/>
      <c r="AO983" s="5"/>
      <c r="AP983" s="5"/>
      <c r="AQ983" s="5"/>
      <c r="AR983" s="5"/>
      <c r="AS983" s="5"/>
      <c r="AT983" s="5"/>
      <c r="AU983" s="5"/>
      <c r="AV983" s="5"/>
      <c r="AW983" s="5"/>
      <c r="AX983" s="5"/>
      <c r="AY983" s="5"/>
      <c r="AZ983" s="5"/>
      <c r="BA983" s="5"/>
      <c r="BB983" s="5"/>
      <c r="BC983" s="5"/>
      <c r="BD983" s="5"/>
      <c r="BE983" s="5"/>
    </row>
    <row r="984" spans="1:57" ht="14.25" customHeight="1">
      <c r="A984" s="1376">
        <v>44787</v>
      </c>
      <c r="B984" s="1301"/>
      <c r="C984" s="1302"/>
      <c r="D984" s="1376">
        <v>44422</v>
      </c>
      <c r="E984" s="1357"/>
      <c r="F984" s="5"/>
      <c r="G984" s="5"/>
      <c r="H984" s="1302"/>
      <c r="I984" s="1303"/>
      <c r="J984" s="1301"/>
      <c r="K984" s="1376"/>
      <c r="L984" s="1302"/>
      <c r="M984" s="1382">
        <f t="shared" si="1565"/>
        <v>44788</v>
      </c>
      <c r="N984" s="1354">
        <f t="shared" si="1562"/>
        <v>0</v>
      </c>
      <c r="O984" s="1383">
        <f t="shared" ref="O984:S984" si="1957">$AD984*O$27</f>
        <v>0</v>
      </c>
      <c r="P984" s="1383">
        <f t="shared" si="1957"/>
        <v>0</v>
      </c>
      <c r="Q984" s="1383">
        <f t="shared" si="1957"/>
        <v>0</v>
      </c>
      <c r="R984" s="1383">
        <f t="shared" si="1957"/>
        <v>0</v>
      </c>
      <c r="S984" s="1383">
        <f t="shared" si="1957"/>
        <v>0</v>
      </c>
      <c r="T984" s="1383">
        <f t="shared" ref="T984:X984" si="1958">$AE984*T$27</f>
        <v>0</v>
      </c>
      <c r="U984" s="1383">
        <f t="shared" si="1958"/>
        <v>0</v>
      </c>
      <c r="V984" s="1383">
        <f t="shared" si="1958"/>
        <v>0</v>
      </c>
      <c r="W984" s="1383">
        <f t="shared" si="1958"/>
        <v>0</v>
      </c>
      <c r="X984" s="1383">
        <f t="shared" si="1958"/>
        <v>0</v>
      </c>
      <c r="Y984" s="1383">
        <f t="shared" si="1568"/>
        <v>0</v>
      </c>
      <c r="Z984" s="1383">
        <f t="shared" si="1569"/>
        <v>0</v>
      </c>
      <c r="AA984" s="1383">
        <f t="shared" si="1570"/>
        <v>0</v>
      </c>
      <c r="AB984" s="1383">
        <f t="shared" si="1571"/>
        <v>0</v>
      </c>
      <c r="AC984" s="5">
        <f t="shared" si="1572"/>
        <v>226</v>
      </c>
      <c r="AD984" s="1383">
        <f t="shared" si="1573"/>
        <v>0</v>
      </c>
      <c r="AE984" s="1383">
        <f t="shared" si="1574"/>
        <v>0</v>
      </c>
      <c r="AF984" s="1305" t="e">
        <f t="shared" si="1575"/>
        <v>#DIV/0!</v>
      </c>
      <c r="AG984" s="1305" t="e">
        <f t="shared" si="1576"/>
        <v>#DIV/0!</v>
      </c>
      <c r="AH984" s="5"/>
      <c r="AI984" s="5"/>
      <c r="AJ984" s="5"/>
      <c r="AK984" s="5"/>
      <c r="AL984" s="5"/>
      <c r="AM984" s="5"/>
      <c r="AN984" s="5"/>
      <c r="AO984" s="5"/>
      <c r="AP984" s="5"/>
      <c r="AQ984" s="5"/>
      <c r="AR984" s="5"/>
      <c r="AS984" s="5"/>
      <c r="AT984" s="5"/>
      <c r="AU984" s="5"/>
      <c r="AV984" s="5"/>
      <c r="AW984" s="5"/>
      <c r="AX984" s="5"/>
      <c r="AY984" s="5"/>
      <c r="AZ984" s="5"/>
      <c r="BA984" s="5"/>
      <c r="BB984" s="5"/>
      <c r="BC984" s="5"/>
      <c r="BD984" s="5"/>
      <c r="BE984" s="5"/>
    </row>
    <row r="985" spans="1:57" ht="14.25" customHeight="1">
      <c r="A985" s="1376">
        <v>44788</v>
      </c>
      <c r="B985" s="1301"/>
      <c r="C985" s="1302"/>
      <c r="D985" s="1376">
        <v>44423</v>
      </c>
      <c r="E985" s="1357"/>
      <c r="F985" s="5"/>
      <c r="G985" s="5"/>
      <c r="H985" s="1302"/>
      <c r="I985" s="1303"/>
      <c r="J985" s="1301"/>
      <c r="K985" s="1376"/>
      <c r="L985" s="1302"/>
      <c r="M985" s="1382">
        <f t="shared" si="1565"/>
        <v>44789</v>
      </c>
      <c r="N985" s="1354">
        <f t="shared" si="1562"/>
        <v>0</v>
      </c>
      <c r="O985" s="1383">
        <f t="shared" ref="O985:S985" si="1959">$AD985*O$27</f>
        <v>0</v>
      </c>
      <c r="P985" s="1383">
        <f t="shared" si="1959"/>
        <v>0</v>
      </c>
      <c r="Q985" s="1383">
        <f t="shared" si="1959"/>
        <v>0</v>
      </c>
      <c r="R985" s="1383">
        <f t="shared" si="1959"/>
        <v>0</v>
      </c>
      <c r="S985" s="1383">
        <f t="shared" si="1959"/>
        <v>0</v>
      </c>
      <c r="T985" s="1383">
        <f t="shared" ref="T985:X985" si="1960">$AE985*T$27</f>
        <v>0</v>
      </c>
      <c r="U985" s="1383">
        <f t="shared" si="1960"/>
        <v>0</v>
      </c>
      <c r="V985" s="1383">
        <f t="shared" si="1960"/>
        <v>0</v>
      </c>
      <c r="W985" s="1383">
        <f t="shared" si="1960"/>
        <v>0</v>
      </c>
      <c r="X985" s="1383">
        <f t="shared" si="1960"/>
        <v>0</v>
      </c>
      <c r="Y985" s="1383">
        <f t="shared" si="1568"/>
        <v>0</v>
      </c>
      <c r="Z985" s="1383">
        <f t="shared" si="1569"/>
        <v>0</v>
      </c>
      <c r="AA985" s="1383">
        <f t="shared" si="1570"/>
        <v>0</v>
      </c>
      <c r="AB985" s="1383">
        <f t="shared" si="1571"/>
        <v>0</v>
      </c>
      <c r="AC985" s="5">
        <f t="shared" si="1572"/>
        <v>227</v>
      </c>
      <c r="AD985" s="1383">
        <f t="shared" si="1573"/>
        <v>0</v>
      </c>
      <c r="AE985" s="1383">
        <f t="shared" si="1574"/>
        <v>0</v>
      </c>
      <c r="AF985" s="1305" t="e">
        <f t="shared" si="1575"/>
        <v>#DIV/0!</v>
      </c>
      <c r="AG985" s="1305" t="e">
        <f t="shared" si="1576"/>
        <v>#DIV/0!</v>
      </c>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row>
    <row r="986" spans="1:57" ht="14.25" customHeight="1">
      <c r="A986" s="1376">
        <v>44789</v>
      </c>
      <c r="B986" s="1301"/>
      <c r="C986" s="1302"/>
      <c r="D986" s="1376">
        <v>44424</v>
      </c>
      <c r="E986" s="1357"/>
      <c r="F986" s="5"/>
      <c r="G986" s="5"/>
      <c r="H986" s="1302"/>
      <c r="I986" s="1303"/>
      <c r="J986" s="1301"/>
      <c r="K986" s="1376"/>
      <c r="L986" s="1302"/>
      <c r="M986" s="1382">
        <f t="shared" si="1565"/>
        <v>44790</v>
      </c>
      <c r="N986" s="1354">
        <f t="shared" si="1562"/>
        <v>0</v>
      </c>
      <c r="O986" s="1383">
        <f t="shared" ref="O986:S986" si="1961">$AD986*O$27</f>
        <v>0</v>
      </c>
      <c r="P986" s="1383">
        <f t="shared" si="1961"/>
        <v>0</v>
      </c>
      <c r="Q986" s="1383">
        <f t="shared" si="1961"/>
        <v>0</v>
      </c>
      <c r="R986" s="1383">
        <f t="shared" si="1961"/>
        <v>0</v>
      </c>
      <c r="S986" s="1383">
        <f t="shared" si="1961"/>
        <v>0</v>
      </c>
      <c r="T986" s="1383">
        <f t="shared" ref="T986:X986" si="1962">$AE986*T$27</f>
        <v>0</v>
      </c>
      <c r="U986" s="1383">
        <f t="shared" si="1962"/>
        <v>0</v>
      </c>
      <c r="V986" s="1383">
        <f t="shared" si="1962"/>
        <v>0</v>
      </c>
      <c r="W986" s="1383">
        <f t="shared" si="1962"/>
        <v>0</v>
      </c>
      <c r="X986" s="1383">
        <f t="shared" si="1962"/>
        <v>0</v>
      </c>
      <c r="Y986" s="1383">
        <f t="shared" si="1568"/>
        <v>0</v>
      </c>
      <c r="Z986" s="1383">
        <f t="shared" si="1569"/>
        <v>0</v>
      </c>
      <c r="AA986" s="1383">
        <f t="shared" si="1570"/>
        <v>0</v>
      </c>
      <c r="AB986" s="1383">
        <f t="shared" si="1571"/>
        <v>0</v>
      </c>
      <c r="AC986" s="5">
        <f t="shared" si="1572"/>
        <v>228</v>
      </c>
      <c r="AD986" s="1383">
        <f t="shared" si="1573"/>
        <v>0</v>
      </c>
      <c r="AE986" s="1383">
        <f t="shared" si="1574"/>
        <v>0</v>
      </c>
      <c r="AF986" s="1305" t="e">
        <f t="shared" si="1575"/>
        <v>#DIV/0!</v>
      </c>
      <c r="AG986" s="1305" t="e">
        <f t="shared" si="1576"/>
        <v>#DIV/0!</v>
      </c>
      <c r="AH986" s="5"/>
      <c r="AI986" s="5"/>
      <c r="AJ986" s="5"/>
      <c r="AK986" s="5"/>
      <c r="AL986" s="5"/>
      <c r="AM986" s="5"/>
      <c r="AN986" s="5"/>
      <c r="AO986" s="5"/>
      <c r="AP986" s="5"/>
      <c r="AQ986" s="5"/>
      <c r="AR986" s="5"/>
      <c r="AS986" s="5"/>
      <c r="AT986" s="5"/>
      <c r="AU986" s="5"/>
      <c r="AV986" s="5"/>
      <c r="AW986" s="5"/>
      <c r="AX986" s="5"/>
      <c r="AY986" s="5"/>
      <c r="AZ986" s="5"/>
      <c r="BA986" s="5"/>
      <c r="BB986" s="5"/>
      <c r="BC986" s="5"/>
      <c r="BD986" s="5"/>
      <c r="BE986" s="5"/>
    </row>
    <row r="987" spans="1:57" ht="14.25" customHeight="1">
      <c r="A987" s="1376">
        <v>44790</v>
      </c>
      <c r="B987" s="1301"/>
      <c r="C987" s="1302"/>
      <c r="D987" s="1376">
        <v>44425</v>
      </c>
      <c r="E987" s="1357"/>
      <c r="F987" s="5"/>
      <c r="G987" s="5"/>
      <c r="H987" s="1302"/>
      <c r="I987" s="1303"/>
      <c r="J987" s="1301"/>
      <c r="K987" s="1376"/>
      <c r="L987" s="1302"/>
      <c r="M987" s="1382">
        <f t="shared" si="1565"/>
        <v>44791</v>
      </c>
      <c r="N987" s="1354">
        <f t="shared" si="1562"/>
        <v>0</v>
      </c>
      <c r="O987" s="1383">
        <f t="shared" ref="O987:S987" si="1963">$AD987*O$27</f>
        <v>0</v>
      </c>
      <c r="P987" s="1383">
        <f t="shared" si="1963"/>
        <v>0</v>
      </c>
      <c r="Q987" s="1383">
        <f t="shared" si="1963"/>
        <v>0</v>
      </c>
      <c r="R987" s="1383">
        <f t="shared" si="1963"/>
        <v>0</v>
      </c>
      <c r="S987" s="1383">
        <f t="shared" si="1963"/>
        <v>0</v>
      </c>
      <c r="T987" s="1383">
        <f t="shared" ref="T987:X987" si="1964">$AE987*T$27</f>
        <v>0</v>
      </c>
      <c r="U987" s="1383">
        <f t="shared" si="1964"/>
        <v>0</v>
      </c>
      <c r="V987" s="1383">
        <f t="shared" si="1964"/>
        <v>0</v>
      </c>
      <c r="W987" s="1383">
        <f t="shared" si="1964"/>
        <v>0</v>
      </c>
      <c r="X987" s="1383">
        <f t="shared" si="1964"/>
        <v>0</v>
      </c>
      <c r="Y987" s="1383">
        <f t="shared" si="1568"/>
        <v>0</v>
      </c>
      <c r="Z987" s="1383">
        <f t="shared" si="1569"/>
        <v>0</v>
      </c>
      <c r="AA987" s="1383">
        <f t="shared" si="1570"/>
        <v>0</v>
      </c>
      <c r="AB987" s="1383">
        <f t="shared" si="1571"/>
        <v>0</v>
      </c>
      <c r="AC987" s="5">
        <f t="shared" si="1572"/>
        <v>229</v>
      </c>
      <c r="AD987" s="1383">
        <f t="shared" si="1573"/>
        <v>0</v>
      </c>
      <c r="AE987" s="1383">
        <f t="shared" si="1574"/>
        <v>0</v>
      </c>
      <c r="AF987" s="1305" t="e">
        <f t="shared" si="1575"/>
        <v>#DIV/0!</v>
      </c>
      <c r="AG987" s="1305" t="e">
        <f t="shared" si="1576"/>
        <v>#DIV/0!</v>
      </c>
      <c r="AH987" s="5"/>
      <c r="AI987" s="5"/>
      <c r="AJ987" s="5"/>
      <c r="AK987" s="5"/>
      <c r="AL987" s="5"/>
      <c r="AM987" s="5"/>
      <c r="AN987" s="5"/>
      <c r="AO987" s="5"/>
      <c r="AP987" s="5"/>
      <c r="AQ987" s="5"/>
      <c r="AR987" s="5"/>
      <c r="AS987" s="5"/>
      <c r="AT987" s="5"/>
      <c r="AU987" s="5"/>
      <c r="AV987" s="5"/>
      <c r="AW987" s="5"/>
      <c r="AX987" s="5"/>
      <c r="AY987" s="5"/>
      <c r="AZ987" s="5"/>
      <c r="BA987" s="5"/>
      <c r="BB987" s="5"/>
      <c r="BC987" s="5"/>
      <c r="BD987" s="5"/>
      <c r="BE987" s="5"/>
    </row>
    <row r="988" spans="1:57" ht="14.25" customHeight="1">
      <c r="A988" s="1376">
        <v>44791</v>
      </c>
      <c r="B988" s="1301"/>
      <c r="C988" s="1302"/>
      <c r="D988" s="1376">
        <v>44426</v>
      </c>
      <c r="E988" s="1357"/>
      <c r="F988" s="5"/>
      <c r="G988" s="5"/>
      <c r="H988" s="1302"/>
      <c r="I988" s="1303"/>
      <c r="J988" s="1301"/>
      <c r="K988" s="1376"/>
      <c r="L988" s="1302"/>
      <c r="M988" s="1382">
        <f t="shared" si="1565"/>
        <v>44792</v>
      </c>
      <c r="N988" s="1354">
        <f t="shared" si="1562"/>
        <v>0</v>
      </c>
      <c r="O988" s="1383">
        <f t="shared" ref="O988:S988" si="1965">$AD988*O$27</f>
        <v>0</v>
      </c>
      <c r="P988" s="1383">
        <f t="shared" si="1965"/>
        <v>0</v>
      </c>
      <c r="Q988" s="1383">
        <f t="shared" si="1965"/>
        <v>0</v>
      </c>
      <c r="R988" s="1383">
        <f t="shared" si="1965"/>
        <v>0</v>
      </c>
      <c r="S988" s="1383">
        <f t="shared" si="1965"/>
        <v>0</v>
      </c>
      <c r="T988" s="1383">
        <f t="shared" ref="T988:X988" si="1966">$AE988*T$27</f>
        <v>0</v>
      </c>
      <c r="U988" s="1383">
        <f t="shared" si="1966"/>
        <v>0</v>
      </c>
      <c r="V988" s="1383">
        <f t="shared" si="1966"/>
        <v>0</v>
      </c>
      <c r="W988" s="1383">
        <f t="shared" si="1966"/>
        <v>0</v>
      </c>
      <c r="X988" s="1383">
        <f t="shared" si="1966"/>
        <v>0</v>
      </c>
      <c r="Y988" s="1383">
        <f t="shared" si="1568"/>
        <v>0</v>
      </c>
      <c r="Z988" s="1383">
        <f t="shared" si="1569"/>
        <v>0</v>
      </c>
      <c r="AA988" s="1383">
        <f t="shared" si="1570"/>
        <v>0</v>
      </c>
      <c r="AB988" s="1383">
        <f t="shared" si="1571"/>
        <v>0</v>
      </c>
      <c r="AC988" s="5">
        <f t="shared" si="1572"/>
        <v>230</v>
      </c>
      <c r="AD988" s="1383">
        <f t="shared" si="1573"/>
        <v>0</v>
      </c>
      <c r="AE988" s="1383">
        <f t="shared" si="1574"/>
        <v>0</v>
      </c>
      <c r="AF988" s="1305" t="e">
        <f t="shared" si="1575"/>
        <v>#DIV/0!</v>
      </c>
      <c r="AG988" s="1305" t="e">
        <f t="shared" si="1576"/>
        <v>#DIV/0!</v>
      </c>
      <c r="AH988" s="5"/>
      <c r="AI988" s="5"/>
      <c r="AJ988" s="5"/>
      <c r="AK988" s="5"/>
      <c r="AL988" s="5"/>
      <c r="AM988" s="5"/>
      <c r="AN988" s="5"/>
      <c r="AO988" s="5"/>
      <c r="AP988" s="5"/>
      <c r="AQ988" s="5"/>
      <c r="AR988" s="5"/>
      <c r="AS988" s="5"/>
      <c r="AT988" s="5"/>
      <c r="AU988" s="5"/>
      <c r="AV988" s="5"/>
      <c r="AW988" s="5"/>
      <c r="AX988" s="5"/>
      <c r="AY988" s="5"/>
      <c r="AZ988" s="5"/>
      <c r="BA988" s="5"/>
      <c r="BB988" s="5"/>
      <c r="BC988" s="5"/>
      <c r="BD988" s="5"/>
      <c r="BE988" s="5"/>
    </row>
    <row r="989" spans="1:57" ht="14.25" customHeight="1">
      <c r="A989" s="1376">
        <v>44792</v>
      </c>
      <c r="B989" s="1301"/>
      <c r="C989" s="1302"/>
      <c r="D989" s="1376">
        <v>44427</v>
      </c>
      <c r="E989" s="1357"/>
      <c r="F989" s="5"/>
      <c r="G989" s="5"/>
      <c r="H989" s="1302"/>
      <c r="I989" s="1303"/>
      <c r="J989" s="1301"/>
      <c r="K989" s="1376"/>
      <c r="L989" s="1302"/>
      <c r="M989" s="1382">
        <f t="shared" si="1565"/>
        <v>44793</v>
      </c>
      <c r="N989" s="1354">
        <f t="shared" si="1562"/>
        <v>0</v>
      </c>
      <c r="O989" s="1383">
        <f t="shared" ref="O989:S989" si="1967">$AD989*O$27</f>
        <v>0</v>
      </c>
      <c r="P989" s="1383">
        <f t="shared" si="1967"/>
        <v>0</v>
      </c>
      <c r="Q989" s="1383">
        <f t="shared" si="1967"/>
        <v>0</v>
      </c>
      <c r="R989" s="1383">
        <f t="shared" si="1967"/>
        <v>0</v>
      </c>
      <c r="S989" s="1383">
        <f t="shared" si="1967"/>
        <v>0</v>
      </c>
      <c r="T989" s="1383">
        <f t="shared" ref="T989:X989" si="1968">$AE989*T$27</f>
        <v>0</v>
      </c>
      <c r="U989" s="1383">
        <f t="shared" si="1968"/>
        <v>0</v>
      </c>
      <c r="V989" s="1383">
        <f t="shared" si="1968"/>
        <v>0</v>
      </c>
      <c r="W989" s="1383">
        <f t="shared" si="1968"/>
        <v>0</v>
      </c>
      <c r="X989" s="1383">
        <f t="shared" si="1968"/>
        <v>0</v>
      </c>
      <c r="Y989" s="1383">
        <f t="shared" si="1568"/>
        <v>0</v>
      </c>
      <c r="Z989" s="1383">
        <f t="shared" si="1569"/>
        <v>0</v>
      </c>
      <c r="AA989" s="1383">
        <f t="shared" si="1570"/>
        <v>0</v>
      </c>
      <c r="AB989" s="1383">
        <f t="shared" si="1571"/>
        <v>0</v>
      </c>
      <c r="AC989" s="5">
        <f t="shared" si="1572"/>
        <v>231</v>
      </c>
      <c r="AD989" s="1383">
        <f t="shared" si="1573"/>
        <v>0</v>
      </c>
      <c r="AE989" s="1383">
        <f t="shared" si="1574"/>
        <v>0</v>
      </c>
      <c r="AF989" s="1305" t="e">
        <f t="shared" si="1575"/>
        <v>#DIV/0!</v>
      </c>
      <c r="AG989" s="1305" t="e">
        <f t="shared" si="1576"/>
        <v>#DIV/0!</v>
      </c>
      <c r="AH989" s="5"/>
      <c r="AI989" s="5"/>
      <c r="AJ989" s="5"/>
      <c r="AK989" s="5"/>
      <c r="AL989" s="5"/>
      <c r="AM989" s="5"/>
      <c r="AN989" s="5"/>
      <c r="AO989" s="5"/>
      <c r="AP989" s="5"/>
      <c r="AQ989" s="5"/>
      <c r="AR989" s="5"/>
      <c r="AS989" s="5"/>
      <c r="AT989" s="5"/>
      <c r="AU989" s="5"/>
      <c r="AV989" s="5"/>
      <c r="AW989" s="5"/>
      <c r="AX989" s="5"/>
      <c r="AY989" s="5"/>
      <c r="AZ989" s="5"/>
      <c r="BA989" s="5"/>
      <c r="BB989" s="5"/>
      <c r="BC989" s="5"/>
      <c r="BD989" s="5"/>
      <c r="BE989" s="5"/>
    </row>
    <row r="990" spans="1:57" ht="14.25" customHeight="1">
      <c r="A990" s="1376">
        <v>44793</v>
      </c>
      <c r="B990" s="1301"/>
      <c r="C990" s="1302"/>
      <c r="D990" s="1376">
        <v>44428</v>
      </c>
      <c r="E990" s="1357"/>
      <c r="F990" s="5"/>
      <c r="G990" s="5"/>
      <c r="H990" s="1302"/>
      <c r="I990" s="1303"/>
      <c r="J990" s="1301"/>
      <c r="K990" s="1376"/>
      <c r="L990" s="1302"/>
      <c r="M990" s="1382">
        <f t="shared" si="1565"/>
        <v>44794</v>
      </c>
      <c r="N990" s="1354">
        <f t="shared" si="1562"/>
        <v>0</v>
      </c>
      <c r="O990" s="1383">
        <f t="shared" ref="O990:S990" si="1969">$AD990*O$27</f>
        <v>0</v>
      </c>
      <c r="P990" s="1383">
        <f t="shared" si="1969"/>
        <v>0</v>
      </c>
      <c r="Q990" s="1383">
        <f t="shared" si="1969"/>
        <v>0</v>
      </c>
      <c r="R990" s="1383">
        <f t="shared" si="1969"/>
        <v>0</v>
      </c>
      <c r="S990" s="1383">
        <f t="shared" si="1969"/>
        <v>0</v>
      </c>
      <c r="T990" s="1383">
        <f t="shared" ref="T990:X990" si="1970">$AE990*T$27</f>
        <v>0</v>
      </c>
      <c r="U990" s="1383">
        <f t="shared" si="1970"/>
        <v>0</v>
      </c>
      <c r="V990" s="1383">
        <f t="shared" si="1970"/>
        <v>0</v>
      </c>
      <c r="W990" s="1383">
        <f t="shared" si="1970"/>
        <v>0</v>
      </c>
      <c r="X990" s="1383">
        <f t="shared" si="1970"/>
        <v>0</v>
      </c>
      <c r="Y990" s="1383">
        <f t="shared" si="1568"/>
        <v>0</v>
      </c>
      <c r="Z990" s="1383">
        <f t="shared" si="1569"/>
        <v>0</v>
      </c>
      <c r="AA990" s="1383">
        <f t="shared" si="1570"/>
        <v>0</v>
      </c>
      <c r="AB990" s="1383">
        <f t="shared" si="1571"/>
        <v>0</v>
      </c>
      <c r="AC990" s="5">
        <f t="shared" si="1572"/>
        <v>232</v>
      </c>
      <c r="AD990" s="1383">
        <f t="shared" si="1573"/>
        <v>0</v>
      </c>
      <c r="AE990" s="1383">
        <f t="shared" si="1574"/>
        <v>0</v>
      </c>
      <c r="AF990" s="1305" t="e">
        <f t="shared" si="1575"/>
        <v>#DIV/0!</v>
      </c>
      <c r="AG990" s="1305" t="e">
        <f t="shared" si="1576"/>
        <v>#DIV/0!</v>
      </c>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row>
    <row r="991" spans="1:57" ht="14.25" customHeight="1">
      <c r="A991" s="1376">
        <v>44794</v>
      </c>
      <c r="B991" s="1301"/>
      <c r="C991" s="1302"/>
      <c r="D991" s="1376">
        <v>44429</v>
      </c>
      <c r="E991" s="1357"/>
      <c r="F991" s="5"/>
      <c r="G991" s="5"/>
      <c r="H991" s="1302"/>
      <c r="I991" s="1303"/>
      <c r="J991" s="1301"/>
      <c r="K991" s="1376"/>
      <c r="L991" s="1302"/>
      <c r="M991" s="1382">
        <f t="shared" si="1565"/>
        <v>44795</v>
      </c>
      <c r="N991" s="1354">
        <f t="shared" si="1562"/>
        <v>0</v>
      </c>
      <c r="O991" s="1383">
        <f t="shared" ref="O991:S991" si="1971">$AD991*O$27</f>
        <v>0</v>
      </c>
      <c r="P991" s="1383">
        <f t="shared" si="1971"/>
        <v>0</v>
      </c>
      <c r="Q991" s="1383">
        <f t="shared" si="1971"/>
        <v>0</v>
      </c>
      <c r="R991" s="1383">
        <f t="shared" si="1971"/>
        <v>0</v>
      </c>
      <c r="S991" s="1383">
        <f t="shared" si="1971"/>
        <v>0</v>
      </c>
      <c r="T991" s="1383">
        <f t="shared" ref="T991:X991" si="1972">$AE991*T$27</f>
        <v>0</v>
      </c>
      <c r="U991" s="1383">
        <f t="shared" si="1972"/>
        <v>0</v>
      </c>
      <c r="V991" s="1383">
        <f t="shared" si="1972"/>
        <v>0</v>
      </c>
      <c r="W991" s="1383">
        <f t="shared" si="1972"/>
        <v>0</v>
      </c>
      <c r="X991" s="1383">
        <f t="shared" si="1972"/>
        <v>0</v>
      </c>
      <c r="Y991" s="1383">
        <f t="shared" si="1568"/>
        <v>0</v>
      </c>
      <c r="Z991" s="1383">
        <f t="shared" si="1569"/>
        <v>0</v>
      </c>
      <c r="AA991" s="1383">
        <f t="shared" si="1570"/>
        <v>0</v>
      </c>
      <c r="AB991" s="1383">
        <f t="shared" si="1571"/>
        <v>0</v>
      </c>
      <c r="AC991" s="5">
        <f t="shared" si="1572"/>
        <v>233</v>
      </c>
      <c r="AD991" s="1383">
        <f t="shared" si="1573"/>
        <v>0</v>
      </c>
      <c r="AE991" s="1383">
        <f t="shared" si="1574"/>
        <v>0</v>
      </c>
      <c r="AF991" s="1305" t="e">
        <f t="shared" si="1575"/>
        <v>#DIV/0!</v>
      </c>
      <c r="AG991" s="1305" t="e">
        <f t="shared" si="1576"/>
        <v>#DIV/0!</v>
      </c>
      <c r="AH991" s="5"/>
      <c r="AI991" s="5"/>
      <c r="AJ991" s="5"/>
      <c r="AK991" s="5"/>
      <c r="AL991" s="5"/>
      <c r="AM991" s="5"/>
      <c r="AN991" s="5"/>
      <c r="AO991" s="5"/>
      <c r="AP991" s="5"/>
      <c r="AQ991" s="5"/>
      <c r="AR991" s="5"/>
      <c r="AS991" s="5"/>
      <c r="AT991" s="5"/>
      <c r="AU991" s="5"/>
      <c r="AV991" s="5"/>
      <c r="AW991" s="5"/>
      <c r="AX991" s="5"/>
      <c r="AY991" s="5"/>
      <c r="AZ991" s="5"/>
      <c r="BA991" s="5"/>
      <c r="BB991" s="5"/>
      <c r="BC991" s="5"/>
      <c r="BD991" s="5"/>
      <c r="BE991" s="5"/>
    </row>
    <row r="992" spans="1:57" ht="14.25" customHeight="1">
      <c r="A992" s="1376">
        <v>44795</v>
      </c>
      <c r="B992" s="1301"/>
      <c r="C992" s="1302"/>
      <c r="D992" s="1376">
        <v>44430</v>
      </c>
      <c r="E992" s="1357"/>
      <c r="F992" s="5"/>
      <c r="G992" s="5"/>
      <c r="H992" s="1302"/>
      <c r="I992" s="1303"/>
      <c r="J992" s="1301"/>
      <c r="K992" s="1376"/>
      <c r="L992" s="1302"/>
      <c r="M992" s="1382">
        <f t="shared" si="1565"/>
        <v>44796</v>
      </c>
      <c r="N992" s="1354">
        <f t="shared" si="1562"/>
        <v>0</v>
      </c>
      <c r="O992" s="1383">
        <f t="shared" ref="O992:S992" si="1973">$AD992*O$27</f>
        <v>0</v>
      </c>
      <c r="P992" s="1383">
        <f t="shared" si="1973"/>
        <v>0</v>
      </c>
      <c r="Q992" s="1383">
        <f t="shared" si="1973"/>
        <v>0</v>
      </c>
      <c r="R992" s="1383">
        <f t="shared" si="1973"/>
        <v>0</v>
      </c>
      <c r="S992" s="1383">
        <f t="shared" si="1973"/>
        <v>0</v>
      </c>
      <c r="T992" s="1383">
        <f t="shared" ref="T992:X992" si="1974">$AE992*T$27</f>
        <v>0</v>
      </c>
      <c r="U992" s="1383">
        <f t="shared" si="1974"/>
        <v>0</v>
      </c>
      <c r="V992" s="1383">
        <f t="shared" si="1974"/>
        <v>0</v>
      </c>
      <c r="W992" s="1383">
        <f t="shared" si="1974"/>
        <v>0</v>
      </c>
      <c r="X992" s="1383">
        <f t="shared" si="1974"/>
        <v>0</v>
      </c>
      <c r="Y992" s="1383">
        <f t="shared" si="1568"/>
        <v>0</v>
      </c>
      <c r="Z992" s="1383">
        <f t="shared" si="1569"/>
        <v>0</v>
      </c>
      <c r="AA992" s="1383">
        <f t="shared" si="1570"/>
        <v>0</v>
      </c>
      <c r="AB992" s="1383">
        <f t="shared" si="1571"/>
        <v>0</v>
      </c>
      <c r="AC992" s="5">
        <f t="shared" si="1572"/>
        <v>234</v>
      </c>
      <c r="AD992" s="1383">
        <f t="shared" si="1573"/>
        <v>0</v>
      </c>
      <c r="AE992" s="1383">
        <f t="shared" si="1574"/>
        <v>0</v>
      </c>
      <c r="AF992" s="1305" t="e">
        <f t="shared" si="1575"/>
        <v>#DIV/0!</v>
      </c>
      <c r="AG992" s="1305" t="e">
        <f t="shared" si="1576"/>
        <v>#DIV/0!</v>
      </c>
      <c r="AH992" s="5"/>
      <c r="AI992" s="5"/>
      <c r="AJ992" s="5"/>
      <c r="AK992" s="5"/>
      <c r="AL992" s="5"/>
      <c r="AM992" s="5"/>
      <c r="AN992" s="5"/>
      <c r="AO992" s="5"/>
      <c r="AP992" s="5"/>
      <c r="AQ992" s="5"/>
      <c r="AR992" s="5"/>
      <c r="AS992" s="5"/>
      <c r="AT992" s="5"/>
      <c r="AU992" s="5"/>
      <c r="AV992" s="5"/>
      <c r="AW992" s="5"/>
      <c r="AX992" s="5"/>
      <c r="AY992" s="5"/>
      <c r="AZ992" s="5"/>
      <c r="BA992" s="5"/>
      <c r="BB992" s="5"/>
      <c r="BC992" s="5"/>
      <c r="BD992" s="5"/>
      <c r="BE992" s="5"/>
    </row>
    <row r="993" spans="1:57" ht="14.25" customHeight="1">
      <c r="A993" s="1376">
        <v>44796</v>
      </c>
      <c r="B993" s="1301"/>
      <c r="C993" s="1302"/>
      <c r="D993" s="1376">
        <v>44431</v>
      </c>
      <c r="E993" s="1357"/>
      <c r="F993" s="5"/>
      <c r="G993" s="5"/>
      <c r="H993" s="1302"/>
      <c r="I993" s="1303"/>
      <c r="J993" s="1301"/>
      <c r="K993" s="1376"/>
      <c r="L993" s="1302"/>
      <c r="M993" s="1382">
        <f t="shared" si="1565"/>
        <v>44797</v>
      </c>
      <c r="N993" s="1354">
        <f t="shared" si="1562"/>
        <v>0</v>
      </c>
      <c r="O993" s="1383">
        <f t="shared" ref="O993:S993" si="1975">$AD993*O$27</f>
        <v>0</v>
      </c>
      <c r="P993" s="1383">
        <f t="shared" si="1975"/>
        <v>0</v>
      </c>
      <c r="Q993" s="1383">
        <f t="shared" si="1975"/>
        <v>0</v>
      </c>
      <c r="R993" s="1383">
        <f t="shared" si="1975"/>
        <v>0</v>
      </c>
      <c r="S993" s="1383">
        <f t="shared" si="1975"/>
        <v>0</v>
      </c>
      <c r="T993" s="1383">
        <f t="shared" ref="T993:X993" si="1976">$AE993*T$27</f>
        <v>0</v>
      </c>
      <c r="U993" s="1383">
        <f t="shared" si="1976"/>
        <v>0</v>
      </c>
      <c r="V993" s="1383">
        <f t="shared" si="1976"/>
        <v>0</v>
      </c>
      <c r="W993" s="1383">
        <f t="shared" si="1976"/>
        <v>0</v>
      </c>
      <c r="X993" s="1383">
        <f t="shared" si="1976"/>
        <v>0</v>
      </c>
      <c r="Y993" s="1383">
        <f t="shared" si="1568"/>
        <v>0</v>
      </c>
      <c r="Z993" s="1383">
        <f t="shared" si="1569"/>
        <v>0</v>
      </c>
      <c r="AA993" s="1383">
        <f t="shared" si="1570"/>
        <v>0</v>
      </c>
      <c r="AB993" s="1383">
        <f t="shared" si="1571"/>
        <v>0</v>
      </c>
      <c r="AC993" s="5">
        <f t="shared" si="1572"/>
        <v>235</v>
      </c>
      <c r="AD993" s="1383">
        <f t="shared" si="1573"/>
        <v>0</v>
      </c>
      <c r="AE993" s="1383">
        <f t="shared" si="1574"/>
        <v>0</v>
      </c>
      <c r="AF993" s="1305" t="e">
        <f t="shared" si="1575"/>
        <v>#DIV/0!</v>
      </c>
      <c r="AG993" s="1305" t="e">
        <f t="shared" si="1576"/>
        <v>#DIV/0!</v>
      </c>
      <c r="AH993" s="5"/>
      <c r="AI993" s="5"/>
      <c r="AJ993" s="5"/>
      <c r="AK993" s="5"/>
      <c r="AL993" s="5"/>
      <c r="AM993" s="5"/>
      <c r="AN993" s="5"/>
      <c r="AO993" s="5"/>
      <c r="AP993" s="5"/>
      <c r="AQ993" s="5"/>
      <c r="AR993" s="5"/>
      <c r="AS993" s="5"/>
      <c r="AT993" s="5"/>
      <c r="AU993" s="5"/>
      <c r="AV993" s="5"/>
      <c r="AW993" s="5"/>
      <c r="AX993" s="5"/>
      <c r="AY993" s="5"/>
      <c r="AZ993" s="5"/>
      <c r="BA993" s="5"/>
      <c r="BB993" s="5"/>
      <c r="BC993" s="5"/>
      <c r="BD993" s="5"/>
      <c r="BE993" s="5"/>
    </row>
    <row r="994" spans="1:57" ht="14.25" customHeight="1">
      <c r="A994" s="1376">
        <v>44797</v>
      </c>
      <c r="B994" s="1301"/>
      <c r="C994" s="1302"/>
      <c r="D994" s="1376">
        <v>44432</v>
      </c>
      <c r="E994" s="1357"/>
      <c r="F994" s="5"/>
      <c r="G994" s="5"/>
      <c r="H994" s="1302"/>
      <c r="I994" s="1303"/>
      <c r="J994" s="1301"/>
      <c r="K994" s="1376"/>
      <c r="L994" s="1302"/>
      <c r="M994" s="1382">
        <f t="shared" si="1565"/>
        <v>44798</v>
      </c>
      <c r="N994" s="1354">
        <f t="shared" si="1562"/>
        <v>0</v>
      </c>
      <c r="O994" s="1383">
        <f t="shared" ref="O994:S994" si="1977">$AD994*O$27</f>
        <v>0</v>
      </c>
      <c r="P994" s="1383">
        <f t="shared" si="1977"/>
        <v>0</v>
      </c>
      <c r="Q994" s="1383">
        <f t="shared" si="1977"/>
        <v>0</v>
      </c>
      <c r="R994" s="1383">
        <f t="shared" si="1977"/>
        <v>0</v>
      </c>
      <c r="S994" s="1383">
        <f t="shared" si="1977"/>
        <v>0</v>
      </c>
      <c r="T994" s="1383">
        <f t="shared" ref="T994:X994" si="1978">$AE994*T$27</f>
        <v>0</v>
      </c>
      <c r="U994" s="1383">
        <f t="shared" si="1978"/>
        <v>0</v>
      </c>
      <c r="V994" s="1383">
        <f t="shared" si="1978"/>
        <v>0</v>
      </c>
      <c r="W994" s="1383">
        <f t="shared" si="1978"/>
        <v>0</v>
      </c>
      <c r="X994" s="1383">
        <f t="shared" si="1978"/>
        <v>0</v>
      </c>
      <c r="Y994" s="1383">
        <f t="shared" si="1568"/>
        <v>0</v>
      </c>
      <c r="Z994" s="1383">
        <f t="shared" si="1569"/>
        <v>0</v>
      </c>
      <c r="AA994" s="1383">
        <f t="shared" si="1570"/>
        <v>0</v>
      </c>
      <c r="AB994" s="1383">
        <f t="shared" si="1571"/>
        <v>0</v>
      </c>
      <c r="AC994" s="5">
        <f t="shared" si="1572"/>
        <v>236</v>
      </c>
      <c r="AD994" s="1383">
        <f t="shared" si="1573"/>
        <v>0</v>
      </c>
      <c r="AE994" s="1383">
        <f t="shared" si="1574"/>
        <v>0</v>
      </c>
      <c r="AF994" s="1305" t="e">
        <f t="shared" si="1575"/>
        <v>#DIV/0!</v>
      </c>
      <c r="AG994" s="1305" t="e">
        <f t="shared" si="1576"/>
        <v>#DIV/0!</v>
      </c>
      <c r="AH994" s="5"/>
      <c r="AI994" s="5"/>
      <c r="AJ994" s="5"/>
      <c r="AK994" s="5"/>
      <c r="AL994" s="5"/>
      <c r="AM994" s="5"/>
      <c r="AN994" s="5"/>
      <c r="AO994" s="5"/>
      <c r="AP994" s="5"/>
      <c r="AQ994" s="5"/>
      <c r="AR994" s="5"/>
      <c r="AS994" s="5"/>
      <c r="AT994" s="5"/>
      <c r="AU994" s="5"/>
      <c r="AV994" s="5"/>
      <c r="AW994" s="5"/>
      <c r="AX994" s="5"/>
      <c r="AY994" s="5"/>
      <c r="AZ994" s="5"/>
      <c r="BA994" s="5"/>
      <c r="BB994" s="5"/>
      <c r="BC994" s="5"/>
      <c r="BD994" s="5"/>
      <c r="BE994" s="5"/>
    </row>
    <row r="995" spans="1:57" ht="14.25" customHeight="1">
      <c r="A995" s="1376">
        <v>44798</v>
      </c>
      <c r="B995" s="1301"/>
      <c r="C995" s="1302"/>
      <c r="D995" s="1376">
        <v>44433</v>
      </c>
      <c r="E995" s="1357"/>
      <c r="F995" s="5"/>
      <c r="G995" s="5"/>
      <c r="H995" s="1302"/>
      <c r="I995" s="1303"/>
      <c r="J995" s="1301"/>
      <c r="K995" s="1376"/>
      <c r="L995" s="1302"/>
      <c r="M995" s="1382">
        <f t="shared" si="1565"/>
        <v>44799</v>
      </c>
      <c r="N995" s="1354">
        <f t="shared" si="1562"/>
        <v>0</v>
      </c>
      <c r="O995" s="1383">
        <f t="shared" ref="O995:S995" si="1979">$AD995*O$27</f>
        <v>0</v>
      </c>
      <c r="P995" s="1383">
        <f t="shared" si="1979"/>
        <v>0</v>
      </c>
      <c r="Q995" s="1383">
        <f t="shared" si="1979"/>
        <v>0</v>
      </c>
      <c r="R995" s="1383">
        <f t="shared" si="1979"/>
        <v>0</v>
      </c>
      <c r="S995" s="1383">
        <f t="shared" si="1979"/>
        <v>0</v>
      </c>
      <c r="T995" s="1383">
        <f t="shared" ref="T995:X995" si="1980">$AE995*T$27</f>
        <v>0</v>
      </c>
      <c r="U995" s="1383">
        <f t="shared" si="1980"/>
        <v>0</v>
      </c>
      <c r="V995" s="1383">
        <f t="shared" si="1980"/>
        <v>0</v>
      </c>
      <c r="W995" s="1383">
        <f t="shared" si="1980"/>
        <v>0</v>
      </c>
      <c r="X995" s="1383">
        <f t="shared" si="1980"/>
        <v>0</v>
      </c>
      <c r="Y995" s="1383">
        <f t="shared" si="1568"/>
        <v>0</v>
      </c>
      <c r="Z995" s="1383">
        <f t="shared" si="1569"/>
        <v>0</v>
      </c>
      <c r="AA995" s="1383">
        <f t="shared" si="1570"/>
        <v>0</v>
      </c>
      <c r="AB995" s="1383">
        <f t="shared" si="1571"/>
        <v>0</v>
      </c>
      <c r="AC995" s="5">
        <f t="shared" si="1572"/>
        <v>237</v>
      </c>
      <c r="AD995" s="1383">
        <f t="shared" si="1573"/>
        <v>0</v>
      </c>
      <c r="AE995" s="1383">
        <f t="shared" si="1574"/>
        <v>0</v>
      </c>
      <c r="AF995" s="1305" t="e">
        <f t="shared" si="1575"/>
        <v>#DIV/0!</v>
      </c>
      <c r="AG995" s="1305" t="e">
        <f t="shared" si="1576"/>
        <v>#DIV/0!</v>
      </c>
      <c r="AH995" s="5"/>
      <c r="AI995" s="5"/>
      <c r="AJ995" s="5"/>
      <c r="AK995" s="5"/>
      <c r="AL995" s="5"/>
      <c r="AM995" s="5"/>
      <c r="AN995" s="5"/>
      <c r="AO995" s="5"/>
      <c r="AP995" s="5"/>
      <c r="AQ995" s="5"/>
      <c r="AR995" s="5"/>
      <c r="AS995" s="5"/>
      <c r="AT995" s="5"/>
      <c r="AU995" s="5"/>
      <c r="AV995" s="5"/>
      <c r="AW995" s="5"/>
      <c r="AX995" s="5"/>
      <c r="AY995" s="5"/>
      <c r="AZ995" s="5"/>
      <c r="BA995" s="5"/>
      <c r="BB995" s="5"/>
      <c r="BC995" s="5"/>
      <c r="BD995" s="5"/>
      <c r="BE995" s="5"/>
    </row>
    <row r="996" spans="1:57" ht="14.25" customHeight="1">
      <c r="A996" s="1376">
        <v>44799</v>
      </c>
      <c r="B996" s="1301"/>
      <c r="C996" s="1302"/>
      <c r="D996" s="1376">
        <v>44434</v>
      </c>
      <c r="E996" s="1357"/>
      <c r="F996" s="5"/>
      <c r="G996" s="5"/>
      <c r="H996" s="1302"/>
      <c r="I996" s="1303"/>
      <c r="J996" s="1301"/>
      <c r="K996" s="1376"/>
      <c r="L996" s="1302"/>
      <c r="M996" s="1382">
        <f t="shared" si="1565"/>
        <v>44800</v>
      </c>
      <c r="N996" s="1354">
        <f t="shared" si="1562"/>
        <v>0</v>
      </c>
      <c r="O996" s="1383">
        <f t="shared" ref="O996:S996" si="1981">$AD996*O$27</f>
        <v>0</v>
      </c>
      <c r="P996" s="1383">
        <f t="shared" si="1981"/>
        <v>0</v>
      </c>
      <c r="Q996" s="1383">
        <f t="shared" si="1981"/>
        <v>0</v>
      </c>
      <c r="R996" s="1383">
        <f t="shared" si="1981"/>
        <v>0</v>
      </c>
      <c r="S996" s="1383">
        <f t="shared" si="1981"/>
        <v>0</v>
      </c>
      <c r="T996" s="1383">
        <f t="shared" ref="T996:X996" si="1982">$AE996*T$27</f>
        <v>0</v>
      </c>
      <c r="U996" s="1383">
        <f t="shared" si="1982"/>
        <v>0</v>
      </c>
      <c r="V996" s="1383">
        <f t="shared" si="1982"/>
        <v>0</v>
      </c>
      <c r="W996" s="1383">
        <f t="shared" si="1982"/>
        <v>0</v>
      </c>
      <c r="X996" s="1383">
        <f t="shared" si="1982"/>
        <v>0</v>
      </c>
      <c r="Y996" s="1383">
        <f t="shared" si="1568"/>
        <v>0</v>
      </c>
      <c r="Z996" s="1383">
        <f t="shared" si="1569"/>
        <v>0</v>
      </c>
      <c r="AA996" s="1383">
        <f t="shared" si="1570"/>
        <v>0</v>
      </c>
      <c r="AB996" s="1383">
        <f t="shared" si="1571"/>
        <v>0</v>
      </c>
      <c r="AC996" s="5">
        <f t="shared" si="1572"/>
        <v>238</v>
      </c>
      <c r="AD996" s="1383">
        <f t="shared" si="1573"/>
        <v>0</v>
      </c>
      <c r="AE996" s="1383">
        <f t="shared" si="1574"/>
        <v>0</v>
      </c>
      <c r="AF996" s="1305" t="e">
        <f t="shared" si="1575"/>
        <v>#DIV/0!</v>
      </c>
      <c r="AG996" s="1305" t="e">
        <f t="shared" si="1576"/>
        <v>#DIV/0!</v>
      </c>
      <c r="AH996" s="5"/>
      <c r="AI996" s="5"/>
      <c r="AJ996" s="5"/>
      <c r="AK996" s="5"/>
      <c r="AL996" s="5"/>
      <c r="AM996" s="5"/>
      <c r="AN996" s="5"/>
      <c r="AO996" s="5"/>
      <c r="AP996" s="5"/>
      <c r="AQ996" s="5"/>
      <c r="AR996" s="5"/>
      <c r="AS996" s="5"/>
      <c r="AT996" s="5"/>
      <c r="AU996" s="5"/>
      <c r="AV996" s="5"/>
      <c r="AW996" s="5"/>
      <c r="AX996" s="5"/>
      <c r="AY996" s="5"/>
      <c r="AZ996" s="5"/>
      <c r="BA996" s="5"/>
      <c r="BB996" s="5"/>
      <c r="BC996" s="5"/>
      <c r="BD996" s="5"/>
      <c r="BE996" s="5"/>
    </row>
    <row r="997" spans="1:57" ht="14.25" customHeight="1">
      <c r="A997" s="1376">
        <v>44800</v>
      </c>
      <c r="B997" s="1301"/>
      <c r="C997" s="1302"/>
      <c r="D997" s="1376">
        <v>44435</v>
      </c>
      <c r="E997" s="1357"/>
      <c r="F997" s="5"/>
      <c r="G997" s="5"/>
      <c r="H997" s="1302"/>
      <c r="I997" s="1303"/>
      <c r="J997" s="1301"/>
      <c r="K997" s="1376"/>
      <c r="L997" s="1302"/>
      <c r="M997" s="1382">
        <f t="shared" si="1565"/>
        <v>44801</v>
      </c>
      <c r="N997" s="1354">
        <f t="shared" si="1562"/>
        <v>0</v>
      </c>
      <c r="O997" s="1383">
        <f t="shared" ref="O997:S997" si="1983">$AD997*O$27</f>
        <v>0</v>
      </c>
      <c r="P997" s="1383">
        <f t="shared" si="1983"/>
        <v>0</v>
      </c>
      <c r="Q997" s="1383">
        <f t="shared" si="1983"/>
        <v>0</v>
      </c>
      <c r="R997" s="1383">
        <f t="shared" si="1983"/>
        <v>0</v>
      </c>
      <c r="S997" s="1383">
        <f t="shared" si="1983"/>
        <v>0</v>
      </c>
      <c r="T997" s="1383">
        <f t="shared" ref="T997:X997" si="1984">$AE997*T$27</f>
        <v>0</v>
      </c>
      <c r="U997" s="1383">
        <f t="shared" si="1984"/>
        <v>0</v>
      </c>
      <c r="V997" s="1383">
        <f t="shared" si="1984"/>
        <v>0</v>
      </c>
      <c r="W997" s="1383">
        <f t="shared" si="1984"/>
        <v>0</v>
      </c>
      <c r="X997" s="1383">
        <f t="shared" si="1984"/>
        <v>0</v>
      </c>
      <c r="Y997" s="1383">
        <f t="shared" si="1568"/>
        <v>0</v>
      </c>
      <c r="Z997" s="1383">
        <f t="shared" si="1569"/>
        <v>0</v>
      </c>
      <c r="AA997" s="1383">
        <f t="shared" si="1570"/>
        <v>0</v>
      </c>
      <c r="AB997" s="1383">
        <f t="shared" si="1571"/>
        <v>0</v>
      </c>
      <c r="AC997" s="5">
        <f t="shared" si="1572"/>
        <v>239</v>
      </c>
      <c r="AD997" s="1383">
        <f t="shared" si="1573"/>
        <v>0</v>
      </c>
      <c r="AE997" s="1383">
        <f t="shared" si="1574"/>
        <v>0</v>
      </c>
      <c r="AF997" s="1305" t="e">
        <f t="shared" si="1575"/>
        <v>#DIV/0!</v>
      </c>
      <c r="AG997" s="1305" t="e">
        <f t="shared" si="1576"/>
        <v>#DIV/0!</v>
      </c>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row>
    <row r="998" spans="1:57" ht="14.25" customHeight="1">
      <c r="A998" s="1376">
        <v>44801</v>
      </c>
      <c r="B998" s="1301"/>
      <c r="C998" s="1302"/>
      <c r="D998" s="1376">
        <v>44436</v>
      </c>
      <c r="E998" s="1357"/>
      <c r="F998" s="5"/>
      <c r="G998" s="5"/>
      <c r="H998" s="1302"/>
      <c r="I998" s="1303"/>
      <c r="J998" s="1301"/>
      <c r="K998" s="1376"/>
      <c r="L998" s="1302"/>
      <c r="M998" s="1382">
        <f t="shared" si="1565"/>
        <v>44802</v>
      </c>
      <c r="N998" s="1354">
        <f t="shared" si="1562"/>
        <v>0</v>
      </c>
      <c r="O998" s="1383">
        <f t="shared" ref="O998:S998" si="1985">$AD998*O$27</f>
        <v>0</v>
      </c>
      <c r="P998" s="1383">
        <f t="shared" si="1985"/>
        <v>0</v>
      </c>
      <c r="Q998" s="1383">
        <f t="shared" si="1985"/>
        <v>0</v>
      </c>
      <c r="R998" s="1383">
        <f t="shared" si="1985"/>
        <v>0</v>
      </c>
      <c r="S998" s="1383">
        <f t="shared" si="1985"/>
        <v>0</v>
      </c>
      <c r="T998" s="1383">
        <f t="shared" ref="T998:X998" si="1986">$AE998*T$27</f>
        <v>0</v>
      </c>
      <c r="U998" s="1383">
        <f t="shared" si="1986"/>
        <v>0</v>
      </c>
      <c r="V998" s="1383">
        <f t="shared" si="1986"/>
        <v>0</v>
      </c>
      <c r="W998" s="1383">
        <f t="shared" si="1986"/>
        <v>0</v>
      </c>
      <c r="X998" s="1383">
        <f t="shared" si="1986"/>
        <v>0</v>
      </c>
      <c r="Y998" s="1383">
        <f t="shared" si="1568"/>
        <v>0</v>
      </c>
      <c r="Z998" s="1383">
        <f t="shared" si="1569"/>
        <v>0</v>
      </c>
      <c r="AA998" s="1383">
        <f t="shared" si="1570"/>
        <v>0</v>
      </c>
      <c r="AB998" s="1383">
        <f t="shared" si="1571"/>
        <v>0</v>
      </c>
      <c r="AC998" s="5">
        <f t="shared" si="1572"/>
        <v>240</v>
      </c>
      <c r="AD998" s="1383">
        <f t="shared" si="1573"/>
        <v>0</v>
      </c>
      <c r="AE998" s="1383">
        <f t="shared" si="1574"/>
        <v>0</v>
      </c>
      <c r="AF998" s="1305" t="e">
        <f t="shared" si="1575"/>
        <v>#DIV/0!</v>
      </c>
      <c r="AG998" s="1305" t="e">
        <f t="shared" si="1576"/>
        <v>#DIV/0!</v>
      </c>
      <c r="AH998" s="5"/>
      <c r="AI998" s="5"/>
      <c r="AJ998" s="5"/>
      <c r="AK998" s="5"/>
      <c r="AL998" s="5"/>
      <c r="AM998" s="5"/>
      <c r="AN998" s="5"/>
      <c r="AO998" s="5"/>
      <c r="AP998" s="5"/>
      <c r="AQ998" s="5"/>
      <c r="AR998" s="5"/>
      <c r="AS998" s="5"/>
      <c r="AT998" s="5"/>
      <c r="AU998" s="5"/>
      <c r="AV998" s="5"/>
      <c r="AW998" s="5"/>
      <c r="AX998" s="5"/>
      <c r="AY998" s="5"/>
      <c r="AZ998" s="5"/>
      <c r="BA998" s="5"/>
      <c r="BB998" s="5"/>
      <c r="BC998" s="5"/>
      <c r="BD998" s="5"/>
      <c r="BE998" s="5"/>
    </row>
    <row r="999" spans="1:57" ht="14.25" customHeight="1">
      <c r="A999" s="1376">
        <v>44802</v>
      </c>
      <c r="B999" s="1301"/>
      <c r="C999" s="1302"/>
      <c r="D999" s="1376">
        <v>44437</v>
      </c>
      <c r="E999" s="1357"/>
      <c r="F999" s="5"/>
      <c r="G999" s="5"/>
      <c r="H999" s="1302"/>
      <c r="I999" s="1303"/>
      <c r="J999" s="1301"/>
      <c r="K999" s="1376"/>
      <c r="L999" s="1302"/>
      <c r="M999" s="1382">
        <f t="shared" si="1565"/>
        <v>44803</v>
      </c>
      <c r="N999" s="1354">
        <f t="shared" si="1562"/>
        <v>0</v>
      </c>
      <c r="O999" s="1383">
        <f t="shared" ref="O999:S999" si="1987">$AD999*O$27</f>
        <v>0</v>
      </c>
      <c r="P999" s="1383">
        <f t="shared" si="1987"/>
        <v>0</v>
      </c>
      <c r="Q999" s="1383">
        <f t="shared" si="1987"/>
        <v>0</v>
      </c>
      <c r="R999" s="1383">
        <f t="shared" si="1987"/>
        <v>0</v>
      </c>
      <c r="S999" s="1383">
        <f t="shared" si="1987"/>
        <v>0</v>
      </c>
      <c r="T999" s="1383">
        <f t="shared" ref="T999:X999" si="1988">$AE999*T$27</f>
        <v>0</v>
      </c>
      <c r="U999" s="1383">
        <f t="shared" si="1988"/>
        <v>0</v>
      </c>
      <c r="V999" s="1383">
        <f t="shared" si="1988"/>
        <v>0</v>
      </c>
      <c r="W999" s="1383">
        <f t="shared" si="1988"/>
        <v>0</v>
      </c>
      <c r="X999" s="1383">
        <f t="shared" si="1988"/>
        <v>0</v>
      </c>
      <c r="Y999" s="1383">
        <f t="shared" si="1568"/>
        <v>0</v>
      </c>
      <c r="Z999" s="1383">
        <f t="shared" si="1569"/>
        <v>0</v>
      </c>
      <c r="AA999" s="1383">
        <f t="shared" si="1570"/>
        <v>0</v>
      </c>
      <c r="AB999" s="1383">
        <f t="shared" si="1571"/>
        <v>0</v>
      </c>
      <c r="AC999" s="5">
        <f t="shared" si="1572"/>
        <v>241</v>
      </c>
      <c r="AD999" s="1383">
        <f t="shared" si="1573"/>
        <v>0</v>
      </c>
      <c r="AE999" s="1383">
        <f t="shared" si="1574"/>
        <v>0</v>
      </c>
      <c r="AF999" s="1305" t="e">
        <f t="shared" si="1575"/>
        <v>#DIV/0!</v>
      </c>
      <c r="AG999" s="1305" t="e">
        <f t="shared" si="1576"/>
        <v>#DIV/0!</v>
      </c>
      <c r="AH999" s="5"/>
      <c r="AI999" s="5"/>
      <c r="AJ999" s="5"/>
      <c r="AK999" s="5"/>
      <c r="AL999" s="5"/>
      <c r="AM999" s="5"/>
      <c r="AN999" s="5"/>
      <c r="AO999" s="5"/>
      <c r="AP999" s="5"/>
      <c r="AQ999" s="5"/>
      <c r="AR999" s="5"/>
      <c r="AS999" s="5"/>
      <c r="AT999" s="5"/>
      <c r="AU999" s="5"/>
      <c r="AV999" s="5"/>
      <c r="AW999" s="5"/>
      <c r="AX999" s="5"/>
      <c r="AY999" s="5"/>
      <c r="AZ999" s="5"/>
      <c r="BA999" s="5"/>
      <c r="BB999" s="5"/>
      <c r="BC999" s="5"/>
      <c r="BD999" s="5"/>
      <c r="BE999" s="5"/>
    </row>
    <row r="1000" spans="1:57" ht="14.25" customHeight="1">
      <c r="A1000" s="1376">
        <v>44803</v>
      </c>
      <c r="B1000" s="1301"/>
      <c r="C1000" s="1302"/>
      <c r="D1000" s="1376">
        <v>44438</v>
      </c>
      <c r="E1000" s="1357"/>
      <c r="F1000" s="5"/>
      <c r="G1000" s="5"/>
      <c r="H1000" s="1302"/>
      <c r="I1000" s="1303"/>
      <c r="J1000" s="1301"/>
      <c r="K1000" s="1376"/>
      <c r="L1000" s="1302"/>
      <c r="M1000" s="1382">
        <f t="shared" si="1565"/>
        <v>44804</v>
      </c>
      <c r="N1000" s="1354">
        <f t="shared" si="1562"/>
        <v>0</v>
      </c>
      <c r="O1000" s="1383">
        <f t="shared" ref="O1000:S1000" si="1989">$AD1000*O$27</f>
        <v>0</v>
      </c>
      <c r="P1000" s="1383">
        <f t="shared" si="1989"/>
        <v>0</v>
      </c>
      <c r="Q1000" s="1383">
        <f t="shared" si="1989"/>
        <v>0</v>
      </c>
      <c r="R1000" s="1383">
        <f t="shared" si="1989"/>
        <v>0</v>
      </c>
      <c r="S1000" s="1383">
        <f t="shared" si="1989"/>
        <v>0</v>
      </c>
      <c r="T1000" s="1383">
        <f t="shared" ref="T1000:X1000" si="1990">$AE1000*T$27</f>
        <v>0</v>
      </c>
      <c r="U1000" s="1383">
        <f t="shared" si="1990"/>
        <v>0</v>
      </c>
      <c r="V1000" s="1383">
        <f t="shared" si="1990"/>
        <v>0</v>
      </c>
      <c r="W1000" s="1383">
        <f t="shared" si="1990"/>
        <v>0</v>
      </c>
      <c r="X1000" s="1383">
        <f t="shared" si="1990"/>
        <v>0</v>
      </c>
      <c r="Y1000" s="1383">
        <f t="shared" si="1568"/>
        <v>0</v>
      </c>
      <c r="Z1000" s="1383">
        <f t="shared" si="1569"/>
        <v>0</v>
      </c>
      <c r="AA1000" s="1383">
        <f t="shared" si="1570"/>
        <v>0</v>
      </c>
      <c r="AB1000" s="1383">
        <f t="shared" si="1571"/>
        <v>0</v>
      </c>
      <c r="AC1000" s="5">
        <f t="shared" si="1572"/>
        <v>242</v>
      </c>
      <c r="AD1000" s="1383">
        <f t="shared" si="1573"/>
        <v>0</v>
      </c>
      <c r="AE1000" s="1383">
        <f t="shared" si="1574"/>
        <v>0</v>
      </c>
      <c r="AF1000" s="1305" t="e">
        <f t="shared" si="1575"/>
        <v>#DIV/0!</v>
      </c>
      <c r="AG1000" s="1305" t="e">
        <f t="shared" si="1576"/>
        <v>#DIV/0!</v>
      </c>
      <c r="AH1000" s="5"/>
      <c r="AI1000" s="5"/>
      <c r="AJ1000" s="5"/>
      <c r="AK1000" s="5"/>
      <c r="AL1000" s="5"/>
      <c r="AM1000" s="5"/>
      <c r="AN1000" s="5"/>
      <c r="AO1000" s="5"/>
      <c r="AP1000" s="5"/>
      <c r="AQ1000" s="5"/>
      <c r="AR1000" s="5"/>
      <c r="AS1000" s="5"/>
      <c r="AT1000" s="5"/>
      <c r="AU1000" s="5"/>
      <c r="AV1000" s="5"/>
      <c r="AW1000" s="5"/>
      <c r="AX1000" s="5"/>
      <c r="AY1000" s="5"/>
      <c r="AZ1000" s="5"/>
      <c r="BA1000" s="5"/>
      <c r="BB1000" s="5"/>
      <c r="BC1000" s="5"/>
      <c r="BD1000" s="5"/>
      <c r="BE1000" s="5"/>
    </row>
    <row r="1001" spans="1:57" ht="14.25" customHeight="1">
      <c r="A1001" s="1376">
        <v>44804</v>
      </c>
      <c r="B1001" s="1301"/>
      <c r="C1001" s="1302"/>
      <c r="D1001" s="1376">
        <v>44439</v>
      </c>
      <c r="E1001" s="1357"/>
      <c r="F1001" s="5"/>
      <c r="G1001" s="5"/>
      <c r="H1001" s="1302"/>
      <c r="I1001" s="1303"/>
      <c r="J1001" s="1301"/>
      <c r="K1001" s="1376"/>
      <c r="L1001" s="1302"/>
      <c r="M1001" s="1382">
        <f t="shared" si="1565"/>
        <v>44805</v>
      </c>
      <c r="N1001" s="1354">
        <f t="shared" si="1562"/>
        <v>0</v>
      </c>
      <c r="O1001" s="1383">
        <f t="shared" ref="O1001:S1001" si="1991">$AD1001*O$27</f>
        <v>0</v>
      </c>
      <c r="P1001" s="1383">
        <f t="shared" si="1991"/>
        <v>0</v>
      </c>
      <c r="Q1001" s="1383">
        <f t="shared" si="1991"/>
        <v>0</v>
      </c>
      <c r="R1001" s="1383">
        <f t="shared" si="1991"/>
        <v>0</v>
      </c>
      <c r="S1001" s="1383">
        <f t="shared" si="1991"/>
        <v>0</v>
      </c>
      <c r="T1001" s="1383">
        <f t="shared" ref="T1001:X1001" si="1992">$AE1001*T$27</f>
        <v>0</v>
      </c>
      <c r="U1001" s="1383">
        <f t="shared" si="1992"/>
        <v>0</v>
      </c>
      <c r="V1001" s="1383">
        <f t="shared" si="1992"/>
        <v>0</v>
      </c>
      <c r="W1001" s="1383">
        <f t="shared" si="1992"/>
        <v>0</v>
      </c>
      <c r="X1001" s="1383">
        <f t="shared" si="1992"/>
        <v>0</v>
      </c>
      <c r="Y1001" s="1383">
        <f t="shared" si="1568"/>
        <v>0</v>
      </c>
      <c r="Z1001" s="1383">
        <f t="shared" si="1569"/>
        <v>0</v>
      </c>
      <c r="AA1001" s="1383">
        <f t="shared" si="1570"/>
        <v>0</v>
      </c>
      <c r="AB1001" s="1383">
        <f t="shared" si="1571"/>
        <v>0</v>
      </c>
      <c r="AC1001" s="5">
        <f t="shared" si="1572"/>
        <v>243</v>
      </c>
      <c r="AD1001" s="1383">
        <f t="shared" si="1573"/>
        <v>0</v>
      </c>
      <c r="AE1001" s="1383">
        <f t="shared" si="1574"/>
        <v>0</v>
      </c>
      <c r="AF1001" s="1305" t="e">
        <f t="shared" si="1575"/>
        <v>#DIV/0!</v>
      </c>
      <c r="AG1001" s="1305" t="e">
        <f t="shared" si="1576"/>
        <v>#DIV/0!</v>
      </c>
      <c r="AH1001" s="5"/>
      <c r="AI1001" s="5"/>
      <c r="AJ1001" s="5"/>
      <c r="AK1001" s="5"/>
      <c r="AL1001" s="5"/>
      <c r="AM1001" s="5"/>
      <c r="AN1001" s="5"/>
      <c r="AO1001" s="5"/>
      <c r="AP1001" s="5"/>
      <c r="AQ1001" s="5"/>
      <c r="AR1001" s="5"/>
      <c r="AS1001" s="5"/>
      <c r="AT1001" s="5"/>
      <c r="AU1001" s="5"/>
      <c r="AV1001" s="5"/>
      <c r="AW1001" s="5"/>
      <c r="AX1001" s="5"/>
      <c r="AY1001" s="5"/>
      <c r="AZ1001" s="5"/>
      <c r="BA1001" s="5"/>
      <c r="BB1001" s="5"/>
      <c r="BC1001" s="5"/>
      <c r="BD1001" s="5"/>
      <c r="BE1001" s="5"/>
    </row>
    <row r="1002" spans="1:57" ht="14.25" customHeight="1">
      <c r="A1002" s="1376">
        <v>44805</v>
      </c>
      <c r="B1002" s="1301"/>
      <c r="C1002" s="1302"/>
      <c r="D1002" s="1376">
        <v>44440</v>
      </c>
      <c r="E1002" s="1357"/>
      <c r="F1002" s="5"/>
      <c r="G1002" s="5"/>
      <c r="H1002" s="1302"/>
      <c r="I1002" s="1303"/>
      <c r="J1002" s="1301"/>
      <c r="K1002" s="1376"/>
      <c r="L1002" s="1302"/>
      <c r="M1002" s="1382">
        <f t="shared" si="1565"/>
        <v>44806</v>
      </c>
      <c r="N1002" s="1354">
        <f t="shared" si="1562"/>
        <v>0</v>
      </c>
      <c r="O1002" s="1383">
        <f t="shared" ref="O1002:S1002" si="1993">$AD1002*O$27</f>
        <v>0</v>
      </c>
      <c r="P1002" s="1383">
        <f t="shared" si="1993"/>
        <v>0</v>
      </c>
      <c r="Q1002" s="1383">
        <f t="shared" si="1993"/>
        <v>0</v>
      </c>
      <c r="R1002" s="1383">
        <f t="shared" si="1993"/>
        <v>0</v>
      </c>
      <c r="S1002" s="1383">
        <f t="shared" si="1993"/>
        <v>0</v>
      </c>
      <c r="T1002" s="1383">
        <f t="shared" ref="T1002:X1002" si="1994">$AE1002*T$27</f>
        <v>0</v>
      </c>
      <c r="U1002" s="1383">
        <f t="shared" si="1994"/>
        <v>0</v>
      </c>
      <c r="V1002" s="1383">
        <f t="shared" si="1994"/>
        <v>0</v>
      </c>
      <c r="W1002" s="1383">
        <f t="shared" si="1994"/>
        <v>0</v>
      </c>
      <c r="X1002" s="1383">
        <f t="shared" si="1994"/>
        <v>0</v>
      </c>
      <c r="Y1002" s="1383">
        <f t="shared" si="1568"/>
        <v>0</v>
      </c>
      <c r="Z1002" s="1383">
        <f t="shared" si="1569"/>
        <v>0</v>
      </c>
      <c r="AA1002" s="1383">
        <f t="shared" si="1570"/>
        <v>0</v>
      </c>
      <c r="AB1002" s="1383">
        <f t="shared" si="1571"/>
        <v>0</v>
      </c>
      <c r="AC1002" s="5">
        <f t="shared" si="1572"/>
        <v>244</v>
      </c>
      <c r="AD1002" s="1383">
        <f t="shared" si="1573"/>
        <v>0</v>
      </c>
      <c r="AE1002" s="1383">
        <f t="shared" si="1574"/>
        <v>0</v>
      </c>
      <c r="AF1002" s="1305" t="e">
        <f t="shared" si="1575"/>
        <v>#DIV/0!</v>
      </c>
      <c r="AG1002" s="1305" t="e">
        <f t="shared" si="1576"/>
        <v>#DIV/0!</v>
      </c>
      <c r="AH1002" s="5"/>
      <c r="AI1002" s="5"/>
      <c r="AJ1002" s="5"/>
      <c r="AK1002" s="5"/>
      <c r="AL1002" s="5"/>
      <c r="AM1002" s="5"/>
      <c r="AN1002" s="5"/>
      <c r="AO1002" s="5"/>
      <c r="AP1002" s="5"/>
      <c r="AQ1002" s="5"/>
      <c r="AR1002" s="5"/>
      <c r="AS1002" s="5"/>
      <c r="AT1002" s="5"/>
      <c r="AU1002" s="5"/>
      <c r="AV1002" s="5"/>
      <c r="AW1002" s="5"/>
      <c r="AX1002" s="5"/>
      <c r="AY1002" s="5"/>
      <c r="AZ1002" s="5"/>
      <c r="BA1002" s="5"/>
      <c r="BB1002" s="5"/>
      <c r="BC1002" s="5"/>
      <c r="BD1002" s="5"/>
      <c r="BE1002" s="5"/>
    </row>
    <row r="1003" spans="1:57" ht="14.25" customHeight="1">
      <c r="A1003" s="1376">
        <v>44806</v>
      </c>
      <c r="B1003" s="1301"/>
      <c r="C1003" s="1302"/>
      <c r="D1003" s="1376">
        <v>44441</v>
      </c>
      <c r="E1003" s="1357"/>
      <c r="F1003" s="5"/>
      <c r="G1003" s="5"/>
      <c r="H1003" s="1302"/>
      <c r="I1003" s="1303"/>
      <c r="J1003" s="1301"/>
      <c r="K1003" s="1376"/>
      <c r="L1003" s="1302"/>
      <c r="M1003" s="1382">
        <f t="shared" si="1565"/>
        <v>44807</v>
      </c>
      <c r="N1003" s="1354">
        <f t="shared" si="1562"/>
        <v>0</v>
      </c>
      <c r="O1003" s="1383">
        <f t="shared" ref="O1003:S1003" si="1995">$AD1003*O$27</f>
        <v>0</v>
      </c>
      <c r="P1003" s="1383">
        <f t="shared" si="1995"/>
        <v>0</v>
      </c>
      <c r="Q1003" s="1383">
        <f t="shared" si="1995"/>
        <v>0</v>
      </c>
      <c r="R1003" s="1383">
        <f t="shared" si="1995"/>
        <v>0</v>
      </c>
      <c r="S1003" s="1383">
        <f t="shared" si="1995"/>
        <v>0</v>
      </c>
      <c r="T1003" s="1383">
        <f t="shared" ref="T1003:X1003" si="1996">$AE1003*T$27</f>
        <v>0</v>
      </c>
      <c r="U1003" s="1383">
        <f t="shared" si="1996"/>
        <v>0</v>
      </c>
      <c r="V1003" s="1383">
        <f t="shared" si="1996"/>
        <v>0</v>
      </c>
      <c r="W1003" s="1383">
        <f t="shared" si="1996"/>
        <v>0</v>
      </c>
      <c r="X1003" s="1383">
        <f t="shared" si="1996"/>
        <v>0</v>
      </c>
      <c r="Y1003" s="1383">
        <f t="shared" si="1568"/>
        <v>0</v>
      </c>
      <c r="Z1003" s="1383">
        <f t="shared" si="1569"/>
        <v>0</v>
      </c>
      <c r="AA1003" s="1383">
        <f t="shared" si="1570"/>
        <v>0</v>
      </c>
      <c r="AB1003" s="1383">
        <f t="shared" si="1571"/>
        <v>0</v>
      </c>
      <c r="AC1003" s="5">
        <f t="shared" si="1572"/>
        <v>245</v>
      </c>
      <c r="AD1003" s="1383">
        <f t="shared" si="1573"/>
        <v>0</v>
      </c>
      <c r="AE1003" s="1383">
        <f t="shared" si="1574"/>
        <v>0</v>
      </c>
      <c r="AF1003" s="1305" t="e">
        <f t="shared" si="1575"/>
        <v>#DIV/0!</v>
      </c>
      <c r="AG1003" s="1305" t="e">
        <f t="shared" si="1576"/>
        <v>#DIV/0!</v>
      </c>
      <c r="AH1003" s="5"/>
      <c r="AI1003" s="5"/>
      <c r="AJ1003" s="5"/>
      <c r="AK1003" s="5"/>
      <c r="AL1003" s="5"/>
      <c r="AM1003" s="5"/>
      <c r="AN1003" s="5"/>
      <c r="AO1003" s="5"/>
      <c r="AP1003" s="5"/>
      <c r="AQ1003" s="5"/>
      <c r="AR1003" s="5"/>
      <c r="AS1003" s="5"/>
      <c r="AT1003" s="5"/>
      <c r="AU1003" s="5"/>
      <c r="AV1003" s="5"/>
      <c r="AW1003" s="5"/>
      <c r="AX1003" s="5"/>
      <c r="AY1003" s="5"/>
      <c r="AZ1003" s="5"/>
      <c r="BA1003" s="5"/>
      <c r="BB1003" s="5"/>
      <c r="BC1003" s="5"/>
      <c r="BD1003" s="5"/>
      <c r="BE1003" s="5"/>
    </row>
    <row r="1004" spans="1:57" ht="14.25" customHeight="1">
      <c r="A1004" s="1376">
        <v>44807</v>
      </c>
      <c r="B1004" s="1301"/>
      <c r="C1004" s="1302"/>
      <c r="D1004" s="1376">
        <v>44442</v>
      </c>
      <c r="E1004" s="1357"/>
      <c r="F1004" s="5"/>
      <c r="G1004" s="5"/>
      <c r="H1004" s="1302"/>
      <c r="I1004" s="1303"/>
      <c r="J1004" s="1301"/>
      <c r="K1004" s="1376"/>
      <c r="L1004" s="1302"/>
      <c r="M1004" s="1382">
        <f t="shared" si="1565"/>
        <v>44808</v>
      </c>
      <c r="N1004" s="1354">
        <f t="shared" si="1562"/>
        <v>0</v>
      </c>
      <c r="O1004" s="1383">
        <f t="shared" ref="O1004:S1004" si="1997">$AD1004*O$27</f>
        <v>0</v>
      </c>
      <c r="P1004" s="1383">
        <f t="shared" si="1997"/>
        <v>0</v>
      </c>
      <c r="Q1004" s="1383">
        <f t="shared" si="1997"/>
        <v>0</v>
      </c>
      <c r="R1004" s="1383">
        <f t="shared" si="1997"/>
        <v>0</v>
      </c>
      <c r="S1004" s="1383">
        <f t="shared" si="1997"/>
        <v>0</v>
      </c>
      <c r="T1004" s="1383">
        <f t="shared" ref="T1004:X1004" si="1998">$AE1004*T$27</f>
        <v>0</v>
      </c>
      <c r="U1004" s="1383">
        <f t="shared" si="1998"/>
        <v>0</v>
      </c>
      <c r="V1004" s="1383">
        <f t="shared" si="1998"/>
        <v>0</v>
      </c>
      <c r="W1004" s="1383">
        <f t="shared" si="1998"/>
        <v>0</v>
      </c>
      <c r="X1004" s="1383">
        <f t="shared" si="1998"/>
        <v>0</v>
      </c>
      <c r="Y1004" s="1383">
        <f t="shared" si="1568"/>
        <v>0</v>
      </c>
      <c r="Z1004" s="1383">
        <f t="shared" si="1569"/>
        <v>0</v>
      </c>
      <c r="AA1004" s="1383">
        <f t="shared" si="1570"/>
        <v>0</v>
      </c>
      <c r="AB1004" s="1383">
        <f t="shared" si="1571"/>
        <v>0</v>
      </c>
      <c r="AC1004" s="5">
        <f t="shared" si="1572"/>
        <v>246</v>
      </c>
      <c r="AD1004" s="1383">
        <f t="shared" si="1573"/>
        <v>0</v>
      </c>
      <c r="AE1004" s="1383">
        <f t="shared" si="1574"/>
        <v>0</v>
      </c>
      <c r="AF1004" s="1305" t="e">
        <f t="shared" si="1575"/>
        <v>#DIV/0!</v>
      </c>
      <c r="AG1004" s="1305" t="e">
        <f t="shared" si="1576"/>
        <v>#DIV/0!</v>
      </c>
      <c r="AH1004" s="5"/>
      <c r="AI1004" s="5"/>
      <c r="AJ1004" s="5"/>
      <c r="AK1004" s="5"/>
      <c r="AL1004" s="5"/>
      <c r="AM1004" s="5"/>
      <c r="AN1004" s="5"/>
      <c r="AO1004" s="5"/>
      <c r="AP1004" s="5"/>
      <c r="AQ1004" s="5"/>
      <c r="AR1004" s="5"/>
      <c r="AS1004" s="5"/>
      <c r="AT1004" s="5"/>
      <c r="AU1004" s="5"/>
      <c r="AV1004" s="5"/>
      <c r="AW1004" s="5"/>
      <c r="AX1004" s="5"/>
      <c r="AY1004" s="5"/>
      <c r="AZ1004" s="5"/>
      <c r="BA1004" s="5"/>
      <c r="BB1004" s="5"/>
      <c r="BC1004" s="5"/>
      <c r="BD1004" s="5"/>
      <c r="BE1004" s="5"/>
    </row>
    <row r="1005" spans="1:57" ht="14.25" customHeight="1">
      <c r="A1005" s="1376">
        <v>44808</v>
      </c>
      <c r="B1005" s="1301"/>
      <c r="C1005" s="1302"/>
      <c r="D1005" s="1376">
        <v>44443</v>
      </c>
      <c r="E1005" s="1357"/>
      <c r="F1005" s="5"/>
      <c r="G1005" s="5"/>
      <c r="H1005" s="1302"/>
      <c r="I1005" s="1303"/>
      <c r="J1005" s="1301"/>
      <c r="K1005" s="1376"/>
      <c r="L1005" s="1302"/>
      <c r="M1005" s="1382">
        <f t="shared" si="1565"/>
        <v>44809</v>
      </c>
      <c r="N1005" s="1354">
        <f t="shared" si="1562"/>
        <v>0</v>
      </c>
      <c r="O1005" s="1383">
        <f t="shared" ref="O1005:S1005" si="1999">$AD1005*O$27</f>
        <v>0</v>
      </c>
      <c r="P1005" s="1383">
        <f t="shared" si="1999"/>
        <v>0</v>
      </c>
      <c r="Q1005" s="1383">
        <f t="shared" si="1999"/>
        <v>0</v>
      </c>
      <c r="R1005" s="1383">
        <f t="shared" si="1999"/>
        <v>0</v>
      </c>
      <c r="S1005" s="1383">
        <f t="shared" si="1999"/>
        <v>0</v>
      </c>
      <c r="T1005" s="1383">
        <f t="shared" ref="T1005:X1005" si="2000">$AE1005*T$27</f>
        <v>0</v>
      </c>
      <c r="U1005" s="1383">
        <f t="shared" si="2000"/>
        <v>0</v>
      </c>
      <c r="V1005" s="1383">
        <f t="shared" si="2000"/>
        <v>0</v>
      </c>
      <c r="W1005" s="1383">
        <f t="shared" si="2000"/>
        <v>0</v>
      </c>
      <c r="X1005" s="1383">
        <f t="shared" si="2000"/>
        <v>0</v>
      </c>
      <c r="Y1005" s="1383">
        <f t="shared" si="1568"/>
        <v>0</v>
      </c>
      <c r="Z1005" s="1383">
        <f t="shared" si="1569"/>
        <v>0</v>
      </c>
      <c r="AA1005" s="1383">
        <f t="shared" si="1570"/>
        <v>0</v>
      </c>
      <c r="AB1005" s="1383">
        <f t="shared" si="1571"/>
        <v>0</v>
      </c>
      <c r="AC1005" s="5">
        <f t="shared" si="1572"/>
        <v>247</v>
      </c>
      <c r="AD1005" s="1383">
        <f t="shared" si="1573"/>
        <v>0</v>
      </c>
      <c r="AE1005" s="1383">
        <f t="shared" si="1574"/>
        <v>0</v>
      </c>
      <c r="AF1005" s="1305" t="e">
        <f t="shared" si="1575"/>
        <v>#DIV/0!</v>
      </c>
      <c r="AG1005" s="1305" t="e">
        <f t="shared" si="1576"/>
        <v>#DIV/0!</v>
      </c>
      <c r="AH1005" s="5"/>
      <c r="AI1005" s="5"/>
      <c r="AJ1005" s="5"/>
      <c r="AK1005" s="5"/>
      <c r="AL1005" s="5"/>
      <c r="AM1005" s="5"/>
      <c r="AN1005" s="5"/>
      <c r="AO1005" s="5"/>
      <c r="AP1005" s="5"/>
      <c r="AQ1005" s="5"/>
      <c r="AR1005" s="5"/>
      <c r="AS1005" s="5"/>
      <c r="AT1005" s="5"/>
      <c r="AU1005" s="5"/>
      <c r="AV1005" s="5"/>
      <c r="AW1005" s="5"/>
      <c r="AX1005" s="5"/>
      <c r="AY1005" s="5"/>
      <c r="AZ1005" s="5"/>
      <c r="BA1005" s="5"/>
      <c r="BB1005" s="5"/>
      <c r="BC1005" s="5"/>
      <c r="BD1005" s="5"/>
      <c r="BE1005" s="5"/>
    </row>
    <row r="1006" spans="1:57" ht="14.25" customHeight="1">
      <c r="A1006" s="1376">
        <v>44809</v>
      </c>
      <c r="B1006" s="1301"/>
      <c r="C1006" s="1302"/>
      <c r="D1006" s="1376">
        <v>44444</v>
      </c>
      <c r="E1006" s="1357"/>
      <c r="F1006" s="5"/>
      <c r="G1006" s="5"/>
      <c r="H1006" s="1302"/>
      <c r="I1006" s="1303"/>
      <c r="J1006" s="1301"/>
      <c r="K1006" s="1376"/>
      <c r="L1006" s="1302"/>
      <c r="M1006" s="1382">
        <f t="shared" si="1565"/>
        <v>44810</v>
      </c>
      <c r="N1006" s="1354">
        <f t="shared" si="1562"/>
        <v>0</v>
      </c>
      <c r="O1006" s="1383">
        <f t="shared" ref="O1006:S1006" si="2001">$AD1006*O$27</f>
        <v>0</v>
      </c>
      <c r="P1006" s="1383">
        <f t="shared" si="2001"/>
        <v>0</v>
      </c>
      <c r="Q1006" s="1383">
        <f t="shared" si="2001"/>
        <v>0</v>
      </c>
      <c r="R1006" s="1383">
        <f t="shared" si="2001"/>
        <v>0</v>
      </c>
      <c r="S1006" s="1383">
        <f t="shared" si="2001"/>
        <v>0</v>
      </c>
      <c r="T1006" s="1383">
        <f t="shared" ref="T1006:X1006" si="2002">$AE1006*T$27</f>
        <v>0</v>
      </c>
      <c r="U1006" s="1383">
        <f t="shared" si="2002"/>
        <v>0</v>
      </c>
      <c r="V1006" s="1383">
        <f t="shared" si="2002"/>
        <v>0</v>
      </c>
      <c r="W1006" s="1383">
        <f t="shared" si="2002"/>
        <v>0</v>
      </c>
      <c r="X1006" s="1383">
        <f t="shared" si="2002"/>
        <v>0</v>
      </c>
      <c r="Y1006" s="1383">
        <f t="shared" si="1568"/>
        <v>0</v>
      </c>
      <c r="Z1006" s="1383">
        <f t="shared" si="1569"/>
        <v>0</v>
      </c>
      <c r="AA1006" s="1383">
        <f t="shared" si="1570"/>
        <v>0</v>
      </c>
      <c r="AB1006" s="1383">
        <f t="shared" si="1571"/>
        <v>0</v>
      </c>
      <c r="AC1006" s="5">
        <f t="shared" si="1572"/>
        <v>248</v>
      </c>
      <c r="AD1006" s="1383">
        <f t="shared" si="1573"/>
        <v>0</v>
      </c>
      <c r="AE1006" s="1383">
        <f t="shared" si="1574"/>
        <v>0</v>
      </c>
      <c r="AF1006" s="1305" t="e">
        <f t="shared" si="1575"/>
        <v>#DIV/0!</v>
      </c>
      <c r="AG1006" s="1305" t="e">
        <f t="shared" si="1576"/>
        <v>#DIV/0!</v>
      </c>
      <c r="AH1006" s="5"/>
      <c r="AI1006" s="5"/>
      <c r="AJ1006" s="5"/>
      <c r="AK1006" s="5"/>
      <c r="AL1006" s="5"/>
      <c r="AM1006" s="5"/>
      <c r="AN1006" s="5"/>
      <c r="AO1006" s="5"/>
      <c r="AP1006" s="5"/>
      <c r="AQ1006" s="5"/>
      <c r="AR1006" s="5"/>
      <c r="AS1006" s="5"/>
      <c r="AT1006" s="5"/>
      <c r="AU1006" s="5"/>
      <c r="AV1006" s="5"/>
      <c r="AW1006" s="5"/>
      <c r="AX1006" s="5"/>
      <c r="AY1006" s="5"/>
      <c r="AZ1006" s="5"/>
      <c r="BA1006" s="5"/>
      <c r="BB1006" s="5"/>
      <c r="BC1006" s="5"/>
      <c r="BD1006" s="5"/>
      <c r="BE1006" s="5"/>
    </row>
    <row r="1007" spans="1:57" ht="14.25" customHeight="1">
      <c r="A1007" s="1376">
        <v>44810</v>
      </c>
      <c r="B1007" s="1301"/>
      <c r="C1007" s="1302"/>
      <c r="D1007" s="1376">
        <v>44445</v>
      </c>
      <c r="E1007" s="1357"/>
      <c r="F1007" s="5"/>
      <c r="G1007" s="5"/>
      <c r="H1007" s="1302"/>
      <c r="I1007" s="1303"/>
      <c r="J1007" s="1301"/>
      <c r="K1007" s="1376"/>
      <c r="L1007" s="1302"/>
      <c r="M1007" s="1382">
        <f t="shared" si="1565"/>
        <v>44811</v>
      </c>
      <c r="N1007" s="1354">
        <f t="shared" si="1562"/>
        <v>0</v>
      </c>
      <c r="O1007" s="1383">
        <f t="shared" ref="O1007:S1007" si="2003">$AD1007*O$27</f>
        <v>0</v>
      </c>
      <c r="P1007" s="1383">
        <f t="shared" si="2003"/>
        <v>0</v>
      </c>
      <c r="Q1007" s="1383">
        <f t="shared" si="2003"/>
        <v>0</v>
      </c>
      <c r="R1007" s="1383">
        <f t="shared" si="2003"/>
        <v>0</v>
      </c>
      <c r="S1007" s="1383">
        <f t="shared" si="2003"/>
        <v>0</v>
      </c>
      <c r="T1007" s="1383">
        <f t="shared" ref="T1007:X1007" si="2004">$AE1007*T$27</f>
        <v>0</v>
      </c>
      <c r="U1007" s="1383">
        <f t="shared" si="2004"/>
        <v>0</v>
      </c>
      <c r="V1007" s="1383">
        <f t="shared" si="2004"/>
        <v>0</v>
      </c>
      <c r="W1007" s="1383">
        <f t="shared" si="2004"/>
        <v>0</v>
      </c>
      <c r="X1007" s="1383">
        <f t="shared" si="2004"/>
        <v>0</v>
      </c>
      <c r="Y1007" s="1383">
        <f t="shared" si="1568"/>
        <v>0</v>
      </c>
      <c r="Z1007" s="1383">
        <f t="shared" si="1569"/>
        <v>0</v>
      </c>
      <c r="AA1007" s="1383">
        <f t="shared" si="1570"/>
        <v>0</v>
      </c>
      <c r="AB1007" s="1383">
        <f t="shared" si="1571"/>
        <v>0</v>
      </c>
      <c r="AC1007" s="5">
        <f t="shared" si="1572"/>
        <v>249</v>
      </c>
      <c r="AD1007" s="1383">
        <f t="shared" si="1573"/>
        <v>0</v>
      </c>
      <c r="AE1007" s="1383">
        <f t="shared" si="1574"/>
        <v>0</v>
      </c>
      <c r="AF1007" s="1305" t="e">
        <f t="shared" si="1575"/>
        <v>#DIV/0!</v>
      </c>
      <c r="AG1007" s="1305" t="e">
        <f t="shared" si="1576"/>
        <v>#DIV/0!</v>
      </c>
      <c r="AH1007" s="5"/>
      <c r="AI1007" s="5"/>
      <c r="AJ1007" s="5"/>
      <c r="AK1007" s="5"/>
      <c r="AL1007" s="5"/>
      <c r="AM1007" s="5"/>
      <c r="AN1007" s="5"/>
      <c r="AO1007" s="5"/>
      <c r="AP1007" s="5"/>
      <c r="AQ1007" s="5"/>
      <c r="AR1007" s="5"/>
      <c r="AS1007" s="5"/>
      <c r="AT1007" s="5"/>
      <c r="AU1007" s="5"/>
      <c r="AV1007" s="5"/>
      <c r="AW1007" s="5"/>
      <c r="AX1007" s="5"/>
      <c r="AY1007" s="5"/>
      <c r="AZ1007" s="5"/>
      <c r="BA1007" s="5"/>
      <c r="BB1007" s="5"/>
      <c r="BC1007" s="5"/>
      <c r="BD1007" s="5"/>
      <c r="BE1007" s="5"/>
    </row>
    <row r="1008" spans="1:57" ht="14.25" customHeight="1">
      <c r="A1008" s="1376">
        <v>44811</v>
      </c>
      <c r="B1008" s="1301"/>
      <c r="C1008" s="1302"/>
      <c r="D1008" s="1376">
        <v>44446</v>
      </c>
      <c r="E1008" s="1357"/>
      <c r="F1008" s="5"/>
      <c r="G1008" s="5"/>
      <c r="H1008" s="1302"/>
      <c r="I1008" s="1303"/>
      <c r="J1008" s="1301"/>
      <c r="K1008" s="1376"/>
      <c r="L1008" s="1302"/>
      <c r="M1008" s="1382">
        <f t="shared" si="1565"/>
        <v>44812</v>
      </c>
      <c r="N1008" s="1354">
        <f t="shared" si="1562"/>
        <v>0</v>
      </c>
      <c r="O1008" s="1383">
        <f t="shared" ref="O1008:S1008" si="2005">$AD1008*O$27</f>
        <v>0</v>
      </c>
      <c r="P1008" s="1383">
        <f t="shared" si="2005"/>
        <v>0</v>
      </c>
      <c r="Q1008" s="1383">
        <f t="shared" si="2005"/>
        <v>0</v>
      </c>
      <c r="R1008" s="1383">
        <f t="shared" si="2005"/>
        <v>0</v>
      </c>
      <c r="S1008" s="1383">
        <f t="shared" si="2005"/>
        <v>0</v>
      </c>
      <c r="T1008" s="1383">
        <f t="shared" ref="T1008:X1008" si="2006">$AE1008*T$27</f>
        <v>0</v>
      </c>
      <c r="U1008" s="1383">
        <f t="shared" si="2006"/>
        <v>0</v>
      </c>
      <c r="V1008" s="1383">
        <f t="shared" si="2006"/>
        <v>0</v>
      </c>
      <c r="W1008" s="1383">
        <f t="shared" si="2006"/>
        <v>0</v>
      </c>
      <c r="X1008" s="1383">
        <f t="shared" si="2006"/>
        <v>0</v>
      </c>
      <c r="Y1008" s="1383">
        <f t="shared" si="1568"/>
        <v>0</v>
      </c>
      <c r="Z1008" s="1383">
        <f t="shared" si="1569"/>
        <v>0</v>
      </c>
      <c r="AA1008" s="1383">
        <f t="shared" si="1570"/>
        <v>0</v>
      </c>
      <c r="AB1008" s="1383">
        <f t="shared" si="1571"/>
        <v>0</v>
      </c>
      <c r="AC1008" s="5">
        <f t="shared" si="1572"/>
        <v>250</v>
      </c>
      <c r="AD1008" s="1383">
        <f t="shared" si="1573"/>
        <v>0</v>
      </c>
      <c r="AE1008" s="1383">
        <f t="shared" si="1574"/>
        <v>0</v>
      </c>
      <c r="AF1008" s="1305" t="e">
        <f t="shared" si="1575"/>
        <v>#DIV/0!</v>
      </c>
      <c r="AG1008" s="1305" t="e">
        <f t="shared" si="1576"/>
        <v>#DIV/0!</v>
      </c>
      <c r="AH1008" s="5"/>
      <c r="AI1008" s="5"/>
      <c r="AJ1008" s="5"/>
      <c r="AK1008" s="5"/>
      <c r="AL1008" s="5"/>
      <c r="AM1008" s="5"/>
      <c r="AN1008" s="5"/>
      <c r="AO1008" s="5"/>
      <c r="AP1008" s="5"/>
      <c r="AQ1008" s="5"/>
      <c r="AR1008" s="5"/>
      <c r="AS1008" s="5"/>
      <c r="AT1008" s="5"/>
      <c r="AU1008" s="5"/>
      <c r="AV1008" s="5"/>
      <c r="AW1008" s="5"/>
      <c r="AX1008" s="5"/>
      <c r="AY1008" s="5"/>
      <c r="AZ1008" s="5"/>
      <c r="BA1008" s="5"/>
      <c r="BB1008" s="5"/>
      <c r="BC1008" s="5"/>
      <c r="BD1008" s="5"/>
      <c r="BE1008" s="5"/>
    </row>
    <row r="1009" spans="1:57" ht="14.25" customHeight="1">
      <c r="A1009" s="1376">
        <v>44812</v>
      </c>
      <c r="B1009" s="1301"/>
      <c r="C1009" s="1302"/>
      <c r="D1009" s="1376">
        <v>44447</v>
      </c>
      <c r="E1009" s="1357"/>
      <c r="F1009" s="5"/>
      <c r="G1009" s="5"/>
      <c r="H1009" s="1302"/>
      <c r="I1009" s="1303"/>
      <c r="J1009" s="1301"/>
      <c r="K1009" s="1376"/>
      <c r="L1009" s="1302"/>
      <c r="M1009" s="1382">
        <f t="shared" si="1565"/>
        <v>44813</v>
      </c>
      <c r="N1009" s="1354">
        <f t="shared" si="1562"/>
        <v>0</v>
      </c>
      <c r="O1009" s="1383">
        <f t="shared" ref="O1009:S1009" si="2007">$AD1009*O$27</f>
        <v>0</v>
      </c>
      <c r="P1009" s="1383">
        <f t="shared" si="2007"/>
        <v>0</v>
      </c>
      <c r="Q1009" s="1383">
        <f t="shared" si="2007"/>
        <v>0</v>
      </c>
      <c r="R1009" s="1383">
        <f t="shared" si="2007"/>
        <v>0</v>
      </c>
      <c r="S1009" s="1383">
        <f t="shared" si="2007"/>
        <v>0</v>
      </c>
      <c r="T1009" s="1383">
        <f t="shared" ref="T1009:X1009" si="2008">$AE1009*T$27</f>
        <v>0</v>
      </c>
      <c r="U1009" s="1383">
        <f t="shared" si="2008"/>
        <v>0</v>
      </c>
      <c r="V1009" s="1383">
        <f t="shared" si="2008"/>
        <v>0</v>
      </c>
      <c r="W1009" s="1383">
        <f t="shared" si="2008"/>
        <v>0</v>
      </c>
      <c r="X1009" s="1383">
        <f t="shared" si="2008"/>
        <v>0</v>
      </c>
      <c r="Y1009" s="1383">
        <f t="shared" si="1568"/>
        <v>0</v>
      </c>
      <c r="Z1009" s="1383">
        <f t="shared" si="1569"/>
        <v>0</v>
      </c>
      <c r="AA1009" s="1383">
        <f t="shared" si="1570"/>
        <v>0</v>
      </c>
      <c r="AB1009" s="1383">
        <f t="shared" si="1571"/>
        <v>0</v>
      </c>
      <c r="AC1009" s="5">
        <f t="shared" si="1572"/>
        <v>251</v>
      </c>
      <c r="AD1009" s="1383">
        <f t="shared" si="1573"/>
        <v>0</v>
      </c>
      <c r="AE1009" s="1383">
        <f t="shared" si="1574"/>
        <v>0</v>
      </c>
      <c r="AF1009" s="1305" t="e">
        <f t="shared" si="1575"/>
        <v>#DIV/0!</v>
      </c>
      <c r="AG1009" s="1305" t="e">
        <f t="shared" si="1576"/>
        <v>#DIV/0!</v>
      </c>
      <c r="AH1009" s="5"/>
      <c r="AI1009" s="5"/>
      <c r="AJ1009" s="5"/>
      <c r="AK1009" s="5"/>
      <c r="AL1009" s="5"/>
      <c r="AM1009" s="5"/>
      <c r="AN1009" s="5"/>
      <c r="AO1009" s="5"/>
      <c r="AP1009" s="5"/>
      <c r="AQ1009" s="5"/>
      <c r="AR1009" s="5"/>
      <c r="AS1009" s="5"/>
      <c r="AT1009" s="5"/>
      <c r="AU1009" s="5"/>
      <c r="AV1009" s="5"/>
      <c r="AW1009" s="5"/>
      <c r="AX1009" s="5"/>
      <c r="AY1009" s="5"/>
      <c r="AZ1009" s="5"/>
      <c r="BA1009" s="5"/>
      <c r="BB1009" s="5"/>
      <c r="BC1009" s="5"/>
      <c r="BD1009" s="5"/>
      <c r="BE1009" s="5"/>
    </row>
    <row r="1010" spans="1:57" ht="14.25" customHeight="1">
      <c r="A1010" s="1376">
        <v>44813</v>
      </c>
      <c r="B1010" s="1301"/>
      <c r="C1010" s="1302"/>
      <c r="D1010" s="1376">
        <v>44448</v>
      </c>
      <c r="E1010" s="1357"/>
      <c r="F1010" s="5"/>
      <c r="G1010" s="5"/>
      <c r="H1010" s="1302"/>
      <c r="I1010" s="1303"/>
      <c r="J1010" s="1301"/>
      <c r="K1010" s="1376"/>
      <c r="L1010" s="1302"/>
      <c r="M1010" s="1382">
        <f t="shared" si="1565"/>
        <v>44814</v>
      </c>
      <c r="N1010" s="1354">
        <f t="shared" si="1562"/>
        <v>0</v>
      </c>
      <c r="O1010" s="1383">
        <f t="shared" ref="O1010:S1010" si="2009">$AD1010*O$27</f>
        <v>0</v>
      </c>
      <c r="P1010" s="1383">
        <f t="shared" si="2009"/>
        <v>0</v>
      </c>
      <c r="Q1010" s="1383">
        <f t="shared" si="2009"/>
        <v>0</v>
      </c>
      <c r="R1010" s="1383">
        <f t="shared" si="2009"/>
        <v>0</v>
      </c>
      <c r="S1010" s="1383">
        <f t="shared" si="2009"/>
        <v>0</v>
      </c>
      <c r="T1010" s="1383">
        <f t="shared" ref="T1010:X1010" si="2010">$AE1010*T$27</f>
        <v>0</v>
      </c>
      <c r="U1010" s="1383">
        <f t="shared" si="2010"/>
        <v>0</v>
      </c>
      <c r="V1010" s="1383">
        <f t="shared" si="2010"/>
        <v>0</v>
      </c>
      <c r="W1010" s="1383">
        <f t="shared" si="2010"/>
        <v>0</v>
      </c>
      <c r="X1010" s="1383">
        <f t="shared" si="2010"/>
        <v>0</v>
      </c>
      <c r="Y1010" s="1383">
        <f t="shared" si="1568"/>
        <v>0</v>
      </c>
      <c r="Z1010" s="1383">
        <f t="shared" si="1569"/>
        <v>0</v>
      </c>
      <c r="AA1010" s="1383">
        <f t="shared" si="1570"/>
        <v>0</v>
      </c>
      <c r="AB1010" s="1383">
        <f t="shared" si="1571"/>
        <v>0</v>
      </c>
      <c r="AC1010" s="5">
        <f t="shared" si="1572"/>
        <v>252</v>
      </c>
      <c r="AD1010" s="1383">
        <f t="shared" si="1573"/>
        <v>0</v>
      </c>
      <c r="AE1010" s="1383">
        <f t="shared" si="1574"/>
        <v>0</v>
      </c>
      <c r="AF1010" s="1305" t="e">
        <f t="shared" si="1575"/>
        <v>#DIV/0!</v>
      </c>
      <c r="AG1010" s="1305" t="e">
        <f t="shared" si="1576"/>
        <v>#DIV/0!</v>
      </c>
      <c r="AH1010" s="5"/>
      <c r="AI1010" s="5"/>
      <c r="AJ1010" s="5"/>
      <c r="AK1010" s="5"/>
      <c r="AL1010" s="5"/>
      <c r="AM1010" s="5"/>
      <c r="AN1010" s="5"/>
      <c r="AO1010" s="5"/>
      <c r="AP1010" s="5"/>
      <c r="AQ1010" s="5"/>
      <c r="AR1010" s="5"/>
      <c r="AS1010" s="5"/>
      <c r="AT1010" s="5"/>
      <c r="AU1010" s="5"/>
      <c r="AV1010" s="5"/>
      <c r="AW1010" s="5"/>
      <c r="AX1010" s="5"/>
      <c r="AY1010" s="5"/>
      <c r="AZ1010" s="5"/>
      <c r="BA1010" s="5"/>
      <c r="BB1010" s="5"/>
      <c r="BC1010" s="5"/>
      <c r="BD1010" s="5"/>
      <c r="BE1010" s="5"/>
    </row>
    <row r="1011" spans="1:57" ht="14.25" customHeight="1">
      <c r="A1011" s="1376">
        <v>44814</v>
      </c>
      <c r="B1011" s="1301"/>
      <c r="C1011" s="1302"/>
      <c r="D1011" s="1376">
        <v>44449</v>
      </c>
      <c r="E1011" s="1357"/>
      <c r="F1011" s="5"/>
      <c r="G1011" s="5"/>
      <c r="H1011" s="1302"/>
      <c r="I1011" s="1303"/>
      <c r="J1011" s="1301"/>
      <c r="K1011" s="1376"/>
      <c r="L1011" s="1302"/>
      <c r="M1011" s="1382">
        <f t="shared" si="1565"/>
        <v>44815</v>
      </c>
      <c r="N1011" s="1354">
        <f t="shared" si="1562"/>
        <v>0</v>
      </c>
      <c r="O1011" s="1383">
        <f t="shared" ref="O1011:S1011" si="2011">$AD1011*O$27</f>
        <v>0</v>
      </c>
      <c r="P1011" s="1383">
        <f t="shared" si="2011"/>
        <v>0</v>
      </c>
      <c r="Q1011" s="1383">
        <f t="shared" si="2011"/>
        <v>0</v>
      </c>
      <c r="R1011" s="1383">
        <f t="shared" si="2011"/>
        <v>0</v>
      </c>
      <c r="S1011" s="1383">
        <f t="shared" si="2011"/>
        <v>0</v>
      </c>
      <c r="T1011" s="1383">
        <f t="shared" ref="T1011:X1011" si="2012">$AE1011*T$27</f>
        <v>0</v>
      </c>
      <c r="U1011" s="1383">
        <f t="shared" si="2012"/>
        <v>0</v>
      </c>
      <c r="V1011" s="1383">
        <f t="shared" si="2012"/>
        <v>0</v>
      </c>
      <c r="W1011" s="1383">
        <f t="shared" si="2012"/>
        <v>0</v>
      </c>
      <c r="X1011" s="1383">
        <f t="shared" si="2012"/>
        <v>0</v>
      </c>
      <c r="Y1011" s="1383">
        <f t="shared" si="1568"/>
        <v>0</v>
      </c>
      <c r="Z1011" s="1383">
        <f t="shared" si="1569"/>
        <v>0</v>
      </c>
      <c r="AA1011" s="1383">
        <f t="shared" si="1570"/>
        <v>0</v>
      </c>
      <c r="AB1011" s="1383">
        <f t="shared" si="1571"/>
        <v>0</v>
      </c>
      <c r="AC1011" s="5">
        <f t="shared" si="1572"/>
        <v>253</v>
      </c>
      <c r="AD1011" s="1383">
        <f t="shared" si="1573"/>
        <v>0</v>
      </c>
      <c r="AE1011" s="1383">
        <f t="shared" si="1574"/>
        <v>0</v>
      </c>
      <c r="AF1011" s="1305" t="e">
        <f t="shared" si="1575"/>
        <v>#DIV/0!</v>
      </c>
      <c r="AG1011" s="1305" t="e">
        <f t="shared" si="1576"/>
        <v>#DIV/0!</v>
      </c>
      <c r="AH1011" s="5"/>
      <c r="AI1011" s="5"/>
      <c r="AJ1011" s="5"/>
      <c r="AK1011" s="5"/>
      <c r="AL1011" s="5"/>
      <c r="AM1011" s="5"/>
      <c r="AN1011" s="5"/>
      <c r="AO1011" s="5"/>
      <c r="AP1011" s="5"/>
      <c r="AQ1011" s="5"/>
      <c r="AR1011" s="5"/>
      <c r="AS1011" s="5"/>
      <c r="AT1011" s="5"/>
      <c r="AU1011" s="5"/>
      <c r="AV1011" s="5"/>
      <c r="AW1011" s="5"/>
      <c r="AX1011" s="5"/>
      <c r="AY1011" s="5"/>
      <c r="AZ1011" s="5"/>
      <c r="BA1011" s="5"/>
      <c r="BB1011" s="5"/>
      <c r="BC1011" s="5"/>
      <c r="BD1011" s="5"/>
      <c r="BE1011" s="5"/>
    </row>
    <row r="1012" spans="1:57" ht="14.25" customHeight="1">
      <c r="A1012" s="1376">
        <v>44815</v>
      </c>
      <c r="B1012" s="1301"/>
      <c r="C1012" s="1302"/>
      <c r="D1012" s="1376">
        <v>44450</v>
      </c>
      <c r="E1012" s="1357"/>
      <c r="F1012" s="5"/>
      <c r="G1012" s="5"/>
      <c r="H1012" s="1302"/>
      <c r="I1012" s="1303"/>
      <c r="J1012" s="1301"/>
      <c r="K1012" s="1376"/>
      <c r="L1012" s="1302"/>
      <c r="M1012" s="1382">
        <f t="shared" si="1565"/>
        <v>44816</v>
      </c>
      <c r="N1012" s="1354">
        <f t="shared" si="1562"/>
        <v>0</v>
      </c>
      <c r="O1012" s="1383">
        <f t="shared" ref="O1012:S1012" si="2013">$AD1012*O$27</f>
        <v>0</v>
      </c>
      <c r="P1012" s="1383">
        <f t="shared" si="2013"/>
        <v>0</v>
      </c>
      <c r="Q1012" s="1383">
        <f t="shared" si="2013"/>
        <v>0</v>
      </c>
      <c r="R1012" s="1383">
        <f t="shared" si="2013"/>
        <v>0</v>
      </c>
      <c r="S1012" s="1383">
        <f t="shared" si="2013"/>
        <v>0</v>
      </c>
      <c r="T1012" s="1383">
        <f t="shared" ref="T1012:X1012" si="2014">$AE1012*T$27</f>
        <v>0</v>
      </c>
      <c r="U1012" s="1383">
        <f t="shared" si="2014"/>
        <v>0</v>
      </c>
      <c r="V1012" s="1383">
        <f t="shared" si="2014"/>
        <v>0</v>
      </c>
      <c r="W1012" s="1383">
        <f t="shared" si="2014"/>
        <v>0</v>
      </c>
      <c r="X1012" s="1383">
        <f t="shared" si="2014"/>
        <v>0</v>
      </c>
      <c r="Y1012" s="1383">
        <f t="shared" si="1568"/>
        <v>0</v>
      </c>
      <c r="Z1012" s="1383">
        <f t="shared" si="1569"/>
        <v>0</v>
      </c>
      <c r="AA1012" s="1383">
        <f t="shared" si="1570"/>
        <v>0</v>
      </c>
      <c r="AB1012" s="1383">
        <f t="shared" si="1571"/>
        <v>0</v>
      </c>
      <c r="AC1012" s="5">
        <f t="shared" si="1572"/>
        <v>254</v>
      </c>
      <c r="AD1012" s="1383">
        <f t="shared" si="1573"/>
        <v>0</v>
      </c>
      <c r="AE1012" s="1383">
        <f t="shared" si="1574"/>
        <v>0</v>
      </c>
      <c r="AF1012" s="1305" t="e">
        <f t="shared" si="1575"/>
        <v>#DIV/0!</v>
      </c>
      <c r="AG1012" s="1305" t="e">
        <f t="shared" si="1576"/>
        <v>#DIV/0!</v>
      </c>
      <c r="AH1012" s="5"/>
      <c r="AI1012" s="5"/>
      <c r="AJ1012" s="5"/>
      <c r="AK1012" s="5"/>
      <c r="AL1012" s="5"/>
      <c r="AM1012" s="5"/>
      <c r="AN1012" s="5"/>
      <c r="AO1012" s="5"/>
      <c r="AP1012" s="5"/>
      <c r="AQ1012" s="5"/>
      <c r="AR1012" s="5"/>
      <c r="AS1012" s="5"/>
      <c r="AT1012" s="5"/>
      <c r="AU1012" s="5"/>
      <c r="AV1012" s="5"/>
      <c r="AW1012" s="5"/>
      <c r="AX1012" s="5"/>
      <c r="AY1012" s="5"/>
      <c r="AZ1012" s="5"/>
      <c r="BA1012" s="5"/>
      <c r="BB1012" s="5"/>
      <c r="BC1012" s="5"/>
      <c r="BD1012" s="5"/>
      <c r="BE1012" s="5"/>
    </row>
    <row r="1013" spans="1:57" ht="14.25" customHeight="1">
      <c r="A1013" s="1376">
        <v>44816</v>
      </c>
      <c r="B1013" s="1301"/>
      <c r="C1013" s="1302"/>
      <c r="D1013" s="1376">
        <v>44451</v>
      </c>
      <c r="E1013" s="1357"/>
      <c r="F1013" s="5"/>
      <c r="G1013" s="5"/>
      <c r="H1013" s="1302"/>
      <c r="I1013" s="1303"/>
      <c r="J1013" s="1301"/>
      <c r="K1013" s="1376"/>
      <c r="L1013" s="1302"/>
      <c r="M1013" s="1382">
        <f t="shared" si="1565"/>
        <v>44817</v>
      </c>
      <c r="N1013" s="1354">
        <f t="shared" si="1562"/>
        <v>0</v>
      </c>
      <c r="O1013" s="1383">
        <f t="shared" ref="O1013:S1013" si="2015">$AD1013*O$27</f>
        <v>0</v>
      </c>
      <c r="P1013" s="1383">
        <f t="shared" si="2015"/>
        <v>0</v>
      </c>
      <c r="Q1013" s="1383">
        <f t="shared" si="2015"/>
        <v>0</v>
      </c>
      <c r="R1013" s="1383">
        <f t="shared" si="2015"/>
        <v>0</v>
      </c>
      <c r="S1013" s="1383">
        <f t="shared" si="2015"/>
        <v>0</v>
      </c>
      <c r="T1013" s="1383">
        <f t="shared" ref="T1013:X1013" si="2016">$AE1013*T$27</f>
        <v>0</v>
      </c>
      <c r="U1013" s="1383">
        <f t="shared" si="2016"/>
        <v>0</v>
      </c>
      <c r="V1013" s="1383">
        <f t="shared" si="2016"/>
        <v>0</v>
      </c>
      <c r="W1013" s="1383">
        <f t="shared" si="2016"/>
        <v>0</v>
      </c>
      <c r="X1013" s="1383">
        <f t="shared" si="2016"/>
        <v>0</v>
      </c>
      <c r="Y1013" s="1383">
        <f t="shared" si="1568"/>
        <v>0</v>
      </c>
      <c r="Z1013" s="1383">
        <f t="shared" si="1569"/>
        <v>0</v>
      </c>
      <c r="AA1013" s="1383">
        <f t="shared" si="1570"/>
        <v>0</v>
      </c>
      <c r="AB1013" s="1383">
        <f t="shared" si="1571"/>
        <v>0</v>
      </c>
      <c r="AC1013" s="5">
        <f t="shared" si="1572"/>
        <v>255</v>
      </c>
      <c r="AD1013" s="1383">
        <f t="shared" si="1573"/>
        <v>0</v>
      </c>
      <c r="AE1013" s="1383">
        <f t="shared" si="1574"/>
        <v>0</v>
      </c>
      <c r="AF1013" s="1305" t="e">
        <f t="shared" si="1575"/>
        <v>#DIV/0!</v>
      </c>
      <c r="AG1013" s="1305" t="e">
        <f t="shared" si="1576"/>
        <v>#DIV/0!</v>
      </c>
      <c r="AH1013" s="5"/>
      <c r="AI1013" s="5"/>
      <c r="AJ1013" s="5"/>
      <c r="AK1013" s="5"/>
      <c r="AL1013" s="5"/>
      <c r="AM1013" s="5"/>
      <c r="AN1013" s="5"/>
      <c r="AO1013" s="5"/>
      <c r="AP1013" s="5"/>
      <c r="AQ1013" s="5"/>
      <c r="AR1013" s="5"/>
      <c r="AS1013" s="5"/>
      <c r="AT1013" s="5"/>
      <c r="AU1013" s="5"/>
      <c r="AV1013" s="5"/>
      <c r="AW1013" s="5"/>
      <c r="AX1013" s="5"/>
      <c r="AY1013" s="5"/>
      <c r="AZ1013" s="5"/>
      <c r="BA1013" s="5"/>
      <c r="BB1013" s="5"/>
      <c r="BC1013" s="5"/>
      <c r="BD1013" s="5"/>
      <c r="BE1013" s="5"/>
    </row>
    <row r="1014" spans="1:57" ht="14.25" customHeight="1">
      <c r="A1014" s="1376">
        <v>44817</v>
      </c>
      <c r="B1014" s="1301"/>
      <c r="C1014" s="1302"/>
      <c r="D1014" s="1376">
        <v>44452</v>
      </c>
      <c r="E1014" s="1357"/>
      <c r="F1014" s="5"/>
      <c r="G1014" s="5"/>
      <c r="H1014" s="1302"/>
      <c r="I1014" s="1303"/>
      <c r="J1014" s="1301"/>
      <c r="K1014" s="1376"/>
      <c r="L1014" s="1302"/>
      <c r="M1014" s="1382">
        <f t="shared" si="1565"/>
        <v>44818</v>
      </c>
      <c r="N1014" s="1354">
        <f t="shared" si="1562"/>
        <v>0</v>
      </c>
      <c r="O1014" s="1383">
        <f t="shared" ref="O1014:S1014" si="2017">$AD1014*O$27</f>
        <v>0</v>
      </c>
      <c r="P1014" s="1383">
        <f t="shared" si="2017"/>
        <v>0</v>
      </c>
      <c r="Q1014" s="1383">
        <f t="shared" si="2017"/>
        <v>0</v>
      </c>
      <c r="R1014" s="1383">
        <f t="shared" si="2017"/>
        <v>0</v>
      </c>
      <c r="S1014" s="1383">
        <f t="shared" si="2017"/>
        <v>0</v>
      </c>
      <c r="T1014" s="1383">
        <f t="shared" ref="T1014:X1014" si="2018">$AE1014*T$27</f>
        <v>0</v>
      </c>
      <c r="U1014" s="1383">
        <f t="shared" si="2018"/>
        <v>0</v>
      </c>
      <c r="V1014" s="1383">
        <f t="shared" si="2018"/>
        <v>0</v>
      </c>
      <c r="W1014" s="1383">
        <f t="shared" si="2018"/>
        <v>0</v>
      </c>
      <c r="X1014" s="1383">
        <f t="shared" si="2018"/>
        <v>0</v>
      </c>
      <c r="Y1014" s="1383">
        <f t="shared" si="1568"/>
        <v>0</v>
      </c>
      <c r="Z1014" s="1383">
        <f t="shared" si="1569"/>
        <v>0</v>
      </c>
      <c r="AA1014" s="1383">
        <f t="shared" si="1570"/>
        <v>0</v>
      </c>
      <c r="AB1014" s="1383">
        <f t="shared" si="1571"/>
        <v>0</v>
      </c>
      <c r="AC1014" s="5">
        <f t="shared" si="1572"/>
        <v>256</v>
      </c>
      <c r="AD1014" s="1383">
        <f t="shared" si="1573"/>
        <v>0</v>
      </c>
      <c r="AE1014" s="1383">
        <f t="shared" si="1574"/>
        <v>0</v>
      </c>
      <c r="AF1014" s="1305" t="e">
        <f t="shared" si="1575"/>
        <v>#DIV/0!</v>
      </c>
      <c r="AG1014" s="1305" t="e">
        <f t="shared" si="1576"/>
        <v>#DIV/0!</v>
      </c>
      <c r="AH1014" s="5"/>
      <c r="AI1014" s="5"/>
      <c r="AJ1014" s="5"/>
      <c r="AK1014" s="5"/>
      <c r="AL1014" s="5"/>
      <c r="AM1014" s="5"/>
      <c r="AN1014" s="5"/>
      <c r="AO1014" s="5"/>
      <c r="AP1014" s="5"/>
      <c r="AQ1014" s="5"/>
      <c r="AR1014" s="5"/>
      <c r="AS1014" s="5"/>
      <c r="AT1014" s="5"/>
      <c r="AU1014" s="5"/>
      <c r="AV1014" s="5"/>
      <c r="AW1014" s="5"/>
      <c r="AX1014" s="5"/>
      <c r="AY1014" s="5"/>
      <c r="AZ1014" s="5"/>
      <c r="BA1014" s="5"/>
      <c r="BB1014" s="5"/>
      <c r="BC1014" s="5"/>
      <c r="BD1014" s="5"/>
      <c r="BE1014" s="5"/>
    </row>
    <row r="1015" spans="1:57" ht="14.25" customHeight="1">
      <c r="A1015" s="1376">
        <v>44818</v>
      </c>
      <c r="B1015" s="1301"/>
      <c r="C1015" s="1302"/>
      <c r="D1015" s="1376">
        <v>44453</v>
      </c>
      <c r="E1015" s="1357"/>
      <c r="F1015" s="5"/>
      <c r="G1015" s="5"/>
      <c r="H1015" s="1302"/>
      <c r="I1015" s="1303"/>
      <c r="J1015" s="1301"/>
      <c r="K1015" s="1376"/>
      <c r="L1015" s="1302"/>
      <c r="M1015" s="1382">
        <f t="shared" si="1565"/>
        <v>44819</v>
      </c>
      <c r="N1015" s="1354">
        <f t="shared" si="1562"/>
        <v>0</v>
      </c>
      <c r="O1015" s="1383">
        <f t="shared" ref="O1015:S1015" si="2019">$AD1015*O$27</f>
        <v>0</v>
      </c>
      <c r="P1015" s="1383">
        <f t="shared" si="2019"/>
        <v>0</v>
      </c>
      <c r="Q1015" s="1383">
        <f t="shared" si="2019"/>
        <v>0</v>
      </c>
      <c r="R1015" s="1383">
        <f t="shared" si="2019"/>
        <v>0</v>
      </c>
      <c r="S1015" s="1383">
        <f t="shared" si="2019"/>
        <v>0</v>
      </c>
      <c r="T1015" s="1383">
        <f t="shared" ref="T1015:X1015" si="2020">$AE1015*T$27</f>
        <v>0</v>
      </c>
      <c r="U1015" s="1383">
        <f t="shared" si="2020"/>
        <v>0</v>
      </c>
      <c r="V1015" s="1383">
        <f t="shared" si="2020"/>
        <v>0</v>
      </c>
      <c r="W1015" s="1383">
        <f t="shared" si="2020"/>
        <v>0</v>
      </c>
      <c r="X1015" s="1383">
        <f t="shared" si="2020"/>
        <v>0</v>
      </c>
      <c r="Y1015" s="1383">
        <f t="shared" si="1568"/>
        <v>0</v>
      </c>
      <c r="Z1015" s="1383">
        <f t="shared" si="1569"/>
        <v>0</v>
      </c>
      <c r="AA1015" s="1383">
        <f t="shared" si="1570"/>
        <v>0</v>
      </c>
      <c r="AB1015" s="1383">
        <f t="shared" si="1571"/>
        <v>0</v>
      </c>
      <c r="AC1015" s="5">
        <f t="shared" si="1572"/>
        <v>257</v>
      </c>
      <c r="AD1015" s="1383">
        <f t="shared" si="1573"/>
        <v>0</v>
      </c>
      <c r="AE1015" s="1383">
        <f t="shared" si="1574"/>
        <v>0</v>
      </c>
      <c r="AF1015" s="1305" t="e">
        <f t="shared" si="1575"/>
        <v>#DIV/0!</v>
      </c>
      <c r="AG1015" s="1305" t="e">
        <f t="shared" si="1576"/>
        <v>#DIV/0!</v>
      </c>
      <c r="AH1015" s="5"/>
      <c r="AI1015" s="5"/>
      <c r="AJ1015" s="5"/>
      <c r="AK1015" s="5"/>
      <c r="AL1015" s="5"/>
      <c r="AM1015" s="5"/>
      <c r="AN1015" s="5"/>
      <c r="AO1015" s="5"/>
      <c r="AP1015" s="5"/>
      <c r="AQ1015" s="5"/>
      <c r="AR1015" s="5"/>
      <c r="AS1015" s="5"/>
      <c r="AT1015" s="5"/>
      <c r="AU1015" s="5"/>
      <c r="AV1015" s="5"/>
      <c r="AW1015" s="5"/>
      <c r="AX1015" s="5"/>
      <c r="AY1015" s="5"/>
      <c r="AZ1015" s="5"/>
      <c r="BA1015" s="5"/>
      <c r="BB1015" s="5"/>
      <c r="BC1015" s="5"/>
      <c r="BD1015" s="5"/>
      <c r="BE1015" s="5"/>
    </row>
    <row r="1016" spans="1:57" ht="14.25" customHeight="1">
      <c r="A1016" s="1376">
        <v>44819</v>
      </c>
      <c r="B1016" s="1301"/>
      <c r="C1016" s="1302"/>
      <c r="D1016" s="1376">
        <v>44454</v>
      </c>
      <c r="E1016" s="1357"/>
      <c r="F1016" s="5"/>
      <c r="G1016" s="5"/>
      <c r="H1016" s="1302"/>
      <c r="I1016" s="1303"/>
      <c r="J1016" s="1301"/>
      <c r="K1016" s="1376"/>
      <c r="L1016" s="1302"/>
      <c r="M1016" s="1382">
        <f t="shared" si="1565"/>
        <v>44820</v>
      </c>
      <c r="N1016" s="1354">
        <f t="shared" si="1562"/>
        <v>0</v>
      </c>
      <c r="O1016" s="1383">
        <f t="shared" ref="O1016:S1016" si="2021">$AD1016*O$27</f>
        <v>0</v>
      </c>
      <c r="P1016" s="1383">
        <f t="shared" si="2021"/>
        <v>0</v>
      </c>
      <c r="Q1016" s="1383">
        <f t="shared" si="2021"/>
        <v>0</v>
      </c>
      <c r="R1016" s="1383">
        <f t="shared" si="2021"/>
        <v>0</v>
      </c>
      <c r="S1016" s="1383">
        <f t="shared" si="2021"/>
        <v>0</v>
      </c>
      <c r="T1016" s="1383">
        <f t="shared" ref="T1016:X1016" si="2022">$AE1016*T$27</f>
        <v>0</v>
      </c>
      <c r="U1016" s="1383">
        <f t="shared" si="2022"/>
        <v>0</v>
      </c>
      <c r="V1016" s="1383">
        <f t="shared" si="2022"/>
        <v>0</v>
      </c>
      <c r="W1016" s="1383">
        <f t="shared" si="2022"/>
        <v>0</v>
      </c>
      <c r="X1016" s="1383">
        <f t="shared" si="2022"/>
        <v>0</v>
      </c>
      <c r="Y1016" s="1383">
        <f t="shared" si="1568"/>
        <v>0</v>
      </c>
      <c r="Z1016" s="1383">
        <f t="shared" si="1569"/>
        <v>0</v>
      </c>
      <c r="AA1016" s="1383">
        <f t="shared" si="1570"/>
        <v>0</v>
      </c>
      <c r="AB1016" s="1383">
        <f t="shared" si="1571"/>
        <v>0</v>
      </c>
      <c r="AC1016" s="5">
        <f t="shared" si="1572"/>
        <v>258</v>
      </c>
      <c r="AD1016" s="1383">
        <f t="shared" si="1573"/>
        <v>0</v>
      </c>
      <c r="AE1016" s="1383">
        <f t="shared" si="1574"/>
        <v>0</v>
      </c>
      <c r="AF1016" s="1305" t="e">
        <f t="shared" si="1575"/>
        <v>#DIV/0!</v>
      </c>
      <c r="AG1016" s="1305" t="e">
        <f t="shared" si="1576"/>
        <v>#DIV/0!</v>
      </c>
      <c r="AH1016" s="5"/>
      <c r="AI1016" s="5"/>
      <c r="AJ1016" s="5"/>
      <c r="AK1016" s="5"/>
      <c r="AL1016" s="5"/>
      <c r="AM1016" s="5"/>
      <c r="AN1016" s="5"/>
      <c r="AO1016" s="5"/>
      <c r="AP1016" s="5"/>
      <c r="AQ1016" s="5"/>
      <c r="AR1016" s="5"/>
      <c r="AS1016" s="5"/>
      <c r="AT1016" s="5"/>
      <c r="AU1016" s="5"/>
      <c r="AV1016" s="5"/>
      <c r="AW1016" s="5"/>
      <c r="AX1016" s="5"/>
      <c r="AY1016" s="5"/>
      <c r="AZ1016" s="5"/>
      <c r="BA1016" s="5"/>
      <c r="BB1016" s="5"/>
      <c r="BC1016" s="5"/>
      <c r="BD1016" s="5"/>
      <c r="BE1016" s="5"/>
    </row>
    <row r="1017" spans="1:57" ht="14.25" customHeight="1">
      <c r="A1017" s="1376">
        <v>44820</v>
      </c>
      <c r="B1017" s="1301"/>
      <c r="C1017" s="1302"/>
      <c r="D1017" s="1376">
        <v>44455</v>
      </c>
      <c r="E1017" s="1357"/>
      <c r="F1017" s="5"/>
      <c r="G1017" s="5"/>
      <c r="H1017" s="1302"/>
      <c r="I1017" s="1303"/>
      <c r="J1017" s="1301"/>
      <c r="K1017" s="1376"/>
      <c r="L1017" s="1302"/>
      <c r="M1017" s="1382">
        <f t="shared" si="1565"/>
        <v>44821</v>
      </c>
      <c r="N1017" s="1354">
        <f t="shared" si="1562"/>
        <v>0</v>
      </c>
      <c r="O1017" s="1383">
        <f t="shared" ref="O1017:S1017" si="2023">$AD1017*O$27</f>
        <v>0</v>
      </c>
      <c r="P1017" s="1383">
        <f t="shared" si="2023"/>
        <v>0</v>
      </c>
      <c r="Q1017" s="1383">
        <f t="shared" si="2023"/>
        <v>0</v>
      </c>
      <c r="R1017" s="1383">
        <f t="shared" si="2023"/>
        <v>0</v>
      </c>
      <c r="S1017" s="1383">
        <f t="shared" si="2023"/>
        <v>0</v>
      </c>
      <c r="T1017" s="1383">
        <f t="shared" ref="T1017:X1017" si="2024">$AE1017*T$27</f>
        <v>0</v>
      </c>
      <c r="U1017" s="1383">
        <f t="shared" si="2024"/>
        <v>0</v>
      </c>
      <c r="V1017" s="1383">
        <f t="shared" si="2024"/>
        <v>0</v>
      </c>
      <c r="W1017" s="1383">
        <f t="shared" si="2024"/>
        <v>0</v>
      </c>
      <c r="X1017" s="1383">
        <f t="shared" si="2024"/>
        <v>0</v>
      </c>
      <c r="Y1017" s="1383">
        <f t="shared" si="1568"/>
        <v>0</v>
      </c>
      <c r="Z1017" s="1383">
        <f t="shared" si="1569"/>
        <v>0</v>
      </c>
      <c r="AA1017" s="1383">
        <f t="shared" si="1570"/>
        <v>0</v>
      </c>
      <c r="AB1017" s="1383">
        <f t="shared" si="1571"/>
        <v>0</v>
      </c>
      <c r="AC1017" s="5">
        <f t="shared" si="1572"/>
        <v>259</v>
      </c>
      <c r="AD1017" s="1383">
        <f t="shared" si="1573"/>
        <v>0</v>
      </c>
      <c r="AE1017" s="1383">
        <f t="shared" si="1574"/>
        <v>0</v>
      </c>
      <c r="AF1017" s="1305" t="e">
        <f t="shared" si="1575"/>
        <v>#DIV/0!</v>
      </c>
      <c r="AG1017" s="1305" t="e">
        <f t="shared" si="1576"/>
        <v>#DIV/0!</v>
      </c>
      <c r="AH1017" s="5"/>
      <c r="AI1017" s="5"/>
      <c r="AJ1017" s="5"/>
      <c r="AK1017" s="5"/>
      <c r="AL1017" s="5"/>
      <c r="AM1017" s="5"/>
      <c r="AN1017" s="5"/>
      <c r="AO1017" s="5"/>
      <c r="AP1017" s="5"/>
      <c r="AQ1017" s="5"/>
      <c r="AR1017" s="5"/>
      <c r="AS1017" s="5"/>
      <c r="AT1017" s="5"/>
      <c r="AU1017" s="5"/>
      <c r="AV1017" s="5"/>
      <c r="AW1017" s="5"/>
      <c r="AX1017" s="5"/>
      <c r="AY1017" s="5"/>
      <c r="AZ1017" s="5"/>
      <c r="BA1017" s="5"/>
      <c r="BB1017" s="5"/>
      <c r="BC1017" s="5"/>
      <c r="BD1017" s="5"/>
      <c r="BE1017" s="5"/>
    </row>
    <row r="1018" spans="1:57" ht="14.25" customHeight="1">
      <c r="A1018" s="1376">
        <v>44821</v>
      </c>
      <c r="B1018" s="1301"/>
      <c r="C1018" s="1302"/>
      <c r="D1018" s="1376">
        <v>44456</v>
      </c>
      <c r="E1018" s="1357"/>
      <c r="F1018" s="5"/>
      <c r="G1018" s="5"/>
      <c r="H1018" s="1302"/>
      <c r="I1018" s="1303"/>
      <c r="J1018" s="1301"/>
      <c r="K1018" s="1376"/>
      <c r="L1018" s="1302"/>
      <c r="M1018" s="1382">
        <f t="shared" si="1565"/>
        <v>44822</v>
      </c>
      <c r="N1018" s="1354">
        <f t="shared" si="1562"/>
        <v>0</v>
      </c>
      <c r="O1018" s="1383">
        <f t="shared" ref="O1018:S1018" si="2025">$AD1018*O$27</f>
        <v>0</v>
      </c>
      <c r="P1018" s="1383">
        <f t="shared" si="2025"/>
        <v>0</v>
      </c>
      <c r="Q1018" s="1383">
        <f t="shared" si="2025"/>
        <v>0</v>
      </c>
      <c r="R1018" s="1383">
        <f t="shared" si="2025"/>
        <v>0</v>
      </c>
      <c r="S1018" s="1383">
        <f t="shared" si="2025"/>
        <v>0</v>
      </c>
      <c r="T1018" s="1383">
        <f t="shared" ref="T1018:X1018" si="2026">$AE1018*T$27</f>
        <v>0</v>
      </c>
      <c r="U1018" s="1383">
        <f t="shared" si="2026"/>
        <v>0</v>
      </c>
      <c r="V1018" s="1383">
        <f t="shared" si="2026"/>
        <v>0</v>
      </c>
      <c r="W1018" s="1383">
        <f t="shared" si="2026"/>
        <v>0</v>
      </c>
      <c r="X1018" s="1383">
        <f t="shared" si="2026"/>
        <v>0</v>
      </c>
      <c r="Y1018" s="1383">
        <f t="shared" si="1568"/>
        <v>0</v>
      </c>
      <c r="Z1018" s="1383">
        <f t="shared" si="1569"/>
        <v>0</v>
      </c>
      <c r="AA1018" s="1383">
        <f t="shared" si="1570"/>
        <v>0</v>
      </c>
      <c r="AB1018" s="1383">
        <f t="shared" si="1571"/>
        <v>0</v>
      </c>
      <c r="AC1018" s="5">
        <f t="shared" si="1572"/>
        <v>260</v>
      </c>
      <c r="AD1018" s="1383">
        <f t="shared" si="1573"/>
        <v>0</v>
      </c>
      <c r="AE1018" s="1383">
        <f t="shared" si="1574"/>
        <v>0</v>
      </c>
      <c r="AF1018" s="1305" t="e">
        <f t="shared" si="1575"/>
        <v>#DIV/0!</v>
      </c>
      <c r="AG1018" s="1305" t="e">
        <f t="shared" si="1576"/>
        <v>#DIV/0!</v>
      </c>
      <c r="AH1018" s="5"/>
      <c r="AI1018" s="5"/>
      <c r="AJ1018" s="5"/>
      <c r="AK1018" s="5"/>
      <c r="AL1018" s="5"/>
      <c r="AM1018" s="5"/>
      <c r="AN1018" s="5"/>
      <c r="AO1018" s="5"/>
      <c r="AP1018" s="5"/>
      <c r="AQ1018" s="5"/>
      <c r="AR1018" s="5"/>
      <c r="AS1018" s="5"/>
      <c r="AT1018" s="5"/>
      <c r="AU1018" s="5"/>
      <c r="AV1018" s="5"/>
      <c r="AW1018" s="5"/>
      <c r="AX1018" s="5"/>
      <c r="AY1018" s="5"/>
      <c r="AZ1018" s="5"/>
      <c r="BA1018" s="5"/>
      <c r="BB1018" s="5"/>
      <c r="BC1018" s="5"/>
      <c r="BD1018" s="5"/>
      <c r="BE1018" s="5"/>
    </row>
    <row r="1019" spans="1:57" ht="14.25" customHeight="1">
      <c r="A1019" s="1376">
        <v>44822</v>
      </c>
      <c r="B1019" s="1301"/>
      <c r="C1019" s="1302"/>
      <c r="D1019" s="1376">
        <v>44457</v>
      </c>
      <c r="E1019" s="1357"/>
      <c r="F1019" s="5"/>
      <c r="G1019" s="5"/>
      <c r="H1019" s="1302"/>
      <c r="I1019" s="1303"/>
      <c r="J1019" s="1301"/>
      <c r="K1019" s="1376"/>
      <c r="L1019" s="1302"/>
      <c r="M1019" s="1382">
        <f t="shared" si="1565"/>
        <v>44823</v>
      </c>
      <c r="N1019" s="1354">
        <f t="shared" si="1562"/>
        <v>0</v>
      </c>
      <c r="O1019" s="1383">
        <f t="shared" ref="O1019:S1019" si="2027">$AD1019*O$27</f>
        <v>0</v>
      </c>
      <c r="P1019" s="1383">
        <f t="shared" si="2027"/>
        <v>0</v>
      </c>
      <c r="Q1019" s="1383">
        <f t="shared" si="2027"/>
        <v>0</v>
      </c>
      <c r="R1019" s="1383">
        <f t="shared" si="2027"/>
        <v>0</v>
      </c>
      <c r="S1019" s="1383">
        <f t="shared" si="2027"/>
        <v>0</v>
      </c>
      <c r="T1019" s="1383">
        <f t="shared" ref="T1019:X1019" si="2028">$AE1019*T$27</f>
        <v>0</v>
      </c>
      <c r="U1019" s="1383">
        <f t="shared" si="2028"/>
        <v>0</v>
      </c>
      <c r="V1019" s="1383">
        <f t="shared" si="2028"/>
        <v>0</v>
      </c>
      <c r="W1019" s="1383">
        <f t="shared" si="2028"/>
        <v>0</v>
      </c>
      <c r="X1019" s="1383">
        <f t="shared" si="2028"/>
        <v>0</v>
      </c>
      <c r="Y1019" s="1383">
        <f t="shared" si="1568"/>
        <v>0</v>
      </c>
      <c r="Z1019" s="1383">
        <f t="shared" si="1569"/>
        <v>0</v>
      </c>
      <c r="AA1019" s="1383">
        <f t="shared" si="1570"/>
        <v>0</v>
      </c>
      <c r="AB1019" s="1383">
        <f t="shared" si="1571"/>
        <v>0</v>
      </c>
      <c r="AC1019" s="5">
        <f t="shared" si="1572"/>
        <v>261</v>
      </c>
      <c r="AD1019" s="1383">
        <f t="shared" si="1573"/>
        <v>0</v>
      </c>
      <c r="AE1019" s="1383">
        <f t="shared" si="1574"/>
        <v>0</v>
      </c>
      <c r="AF1019" s="1305" t="e">
        <f t="shared" si="1575"/>
        <v>#DIV/0!</v>
      </c>
      <c r="AG1019" s="1305" t="e">
        <f t="shared" si="1576"/>
        <v>#DIV/0!</v>
      </c>
      <c r="AH1019" s="5"/>
      <c r="AI1019" s="5"/>
      <c r="AJ1019" s="5"/>
      <c r="AK1019" s="5"/>
      <c r="AL1019" s="5"/>
      <c r="AM1019" s="5"/>
      <c r="AN1019" s="5"/>
      <c r="AO1019" s="5"/>
      <c r="AP1019" s="5"/>
      <c r="AQ1019" s="5"/>
      <c r="AR1019" s="5"/>
      <c r="AS1019" s="5"/>
      <c r="AT1019" s="5"/>
      <c r="AU1019" s="5"/>
      <c r="AV1019" s="5"/>
      <c r="AW1019" s="5"/>
      <c r="AX1019" s="5"/>
      <c r="AY1019" s="5"/>
      <c r="AZ1019" s="5"/>
      <c r="BA1019" s="5"/>
      <c r="BB1019" s="5"/>
      <c r="BC1019" s="5"/>
      <c r="BD1019" s="5"/>
      <c r="BE1019" s="5"/>
    </row>
    <row r="1020" spans="1:57" ht="14.25" customHeight="1">
      <c r="A1020" s="1376">
        <v>44823</v>
      </c>
      <c r="B1020" s="1301"/>
      <c r="C1020" s="1302"/>
      <c r="D1020" s="1376">
        <v>44458</v>
      </c>
      <c r="E1020" s="1357"/>
      <c r="F1020" s="5"/>
      <c r="G1020" s="5"/>
      <c r="H1020" s="1302"/>
      <c r="I1020" s="1303"/>
      <c r="J1020" s="1301"/>
      <c r="K1020" s="1376"/>
      <c r="L1020" s="1302"/>
      <c r="M1020" s="1382">
        <f t="shared" si="1565"/>
        <v>44824</v>
      </c>
      <c r="N1020" s="1354">
        <f t="shared" si="1562"/>
        <v>0</v>
      </c>
      <c r="O1020" s="1383">
        <f t="shared" ref="O1020:S1020" si="2029">$AD1020*O$27</f>
        <v>0</v>
      </c>
      <c r="P1020" s="1383">
        <f t="shared" si="2029"/>
        <v>0</v>
      </c>
      <c r="Q1020" s="1383">
        <f t="shared" si="2029"/>
        <v>0</v>
      </c>
      <c r="R1020" s="1383">
        <f t="shared" si="2029"/>
        <v>0</v>
      </c>
      <c r="S1020" s="1383">
        <f t="shared" si="2029"/>
        <v>0</v>
      </c>
      <c r="T1020" s="1383">
        <f t="shared" ref="T1020:X1020" si="2030">$AE1020*T$27</f>
        <v>0</v>
      </c>
      <c r="U1020" s="1383">
        <f t="shared" si="2030"/>
        <v>0</v>
      </c>
      <c r="V1020" s="1383">
        <f t="shared" si="2030"/>
        <v>0</v>
      </c>
      <c r="W1020" s="1383">
        <f t="shared" si="2030"/>
        <v>0</v>
      </c>
      <c r="X1020" s="1383">
        <f t="shared" si="2030"/>
        <v>0</v>
      </c>
      <c r="Y1020" s="1383">
        <f t="shared" si="1568"/>
        <v>0</v>
      </c>
      <c r="Z1020" s="1383">
        <f t="shared" si="1569"/>
        <v>0</v>
      </c>
      <c r="AA1020" s="1383">
        <f t="shared" si="1570"/>
        <v>0</v>
      </c>
      <c r="AB1020" s="1383">
        <f t="shared" si="1571"/>
        <v>0</v>
      </c>
      <c r="AC1020" s="5">
        <f t="shared" si="1572"/>
        <v>262</v>
      </c>
      <c r="AD1020" s="1383">
        <f t="shared" si="1573"/>
        <v>0</v>
      </c>
      <c r="AE1020" s="1383">
        <f t="shared" si="1574"/>
        <v>0</v>
      </c>
      <c r="AF1020" s="1305" t="e">
        <f t="shared" si="1575"/>
        <v>#DIV/0!</v>
      </c>
      <c r="AG1020" s="1305" t="e">
        <f t="shared" si="1576"/>
        <v>#DIV/0!</v>
      </c>
      <c r="AH1020" s="5"/>
      <c r="AI1020" s="5"/>
      <c r="AJ1020" s="5"/>
      <c r="AK1020" s="5"/>
      <c r="AL1020" s="5"/>
      <c r="AM1020" s="5"/>
      <c r="AN1020" s="5"/>
      <c r="AO1020" s="5"/>
      <c r="AP1020" s="5"/>
      <c r="AQ1020" s="5"/>
      <c r="AR1020" s="5"/>
      <c r="AS1020" s="5"/>
      <c r="AT1020" s="5"/>
      <c r="AU1020" s="5"/>
      <c r="AV1020" s="5"/>
      <c r="AW1020" s="5"/>
      <c r="AX1020" s="5"/>
      <c r="AY1020" s="5"/>
      <c r="AZ1020" s="5"/>
      <c r="BA1020" s="5"/>
      <c r="BB1020" s="5"/>
      <c r="BC1020" s="5"/>
      <c r="BD1020" s="5"/>
      <c r="BE1020" s="5"/>
    </row>
    <row r="1021" spans="1:57" ht="14.25" customHeight="1">
      <c r="A1021" s="1376">
        <v>44824</v>
      </c>
      <c r="B1021" s="1301"/>
      <c r="C1021" s="1302"/>
      <c r="D1021" s="1376">
        <v>44459</v>
      </c>
      <c r="E1021" s="1357"/>
      <c r="F1021" s="5"/>
      <c r="G1021" s="5"/>
      <c r="H1021" s="1302"/>
      <c r="I1021" s="1303"/>
      <c r="J1021" s="1301"/>
      <c r="K1021" s="1376"/>
      <c r="L1021" s="1302"/>
      <c r="M1021" s="1382">
        <f t="shared" si="1565"/>
        <v>44825</v>
      </c>
      <c r="N1021" s="1354">
        <f t="shared" si="1562"/>
        <v>0</v>
      </c>
      <c r="O1021" s="1383">
        <f t="shared" ref="O1021:S1021" si="2031">$AD1021*O$27</f>
        <v>0</v>
      </c>
      <c r="P1021" s="1383">
        <f t="shared" si="2031"/>
        <v>0</v>
      </c>
      <c r="Q1021" s="1383">
        <f t="shared" si="2031"/>
        <v>0</v>
      </c>
      <c r="R1021" s="1383">
        <f t="shared" si="2031"/>
        <v>0</v>
      </c>
      <c r="S1021" s="1383">
        <f t="shared" si="2031"/>
        <v>0</v>
      </c>
      <c r="T1021" s="1383">
        <f t="shared" ref="T1021:X1021" si="2032">$AE1021*T$27</f>
        <v>0</v>
      </c>
      <c r="U1021" s="1383">
        <f t="shared" si="2032"/>
        <v>0</v>
      </c>
      <c r="V1021" s="1383">
        <f t="shared" si="2032"/>
        <v>0</v>
      </c>
      <c r="W1021" s="1383">
        <f t="shared" si="2032"/>
        <v>0</v>
      </c>
      <c r="X1021" s="1383">
        <f t="shared" si="2032"/>
        <v>0</v>
      </c>
      <c r="Y1021" s="1383">
        <f t="shared" si="1568"/>
        <v>0</v>
      </c>
      <c r="Z1021" s="1383">
        <f t="shared" si="1569"/>
        <v>0</v>
      </c>
      <c r="AA1021" s="1383">
        <f t="shared" si="1570"/>
        <v>0</v>
      </c>
      <c r="AB1021" s="1383">
        <f t="shared" si="1571"/>
        <v>0</v>
      </c>
      <c r="AC1021" s="5">
        <f t="shared" si="1572"/>
        <v>263</v>
      </c>
      <c r="AD1021" s="1383">
        <f t="shared" si="1573"/>
        <v>0</v>
      </c>
      <c r="AE1021" s="1383">
        <f t="shared" si="1574"/>
        <v>0</v>
      </c>
      <c r="AF1021" s="1305" t="e">
        <f t="shared" si="1575"/>
        <v>#DIV/0!</v>
      </c>
      <c r="AG1021" s="1305" t="e">
        <f t="shared" si="1576"/>
        <v>#DIV/0!</v>
      </c>
      <c r="AH1021" s="5"/>
      <c r="AI1021" s="5"/>
      <c r="AJ1021" s="5"/>
      <c r="AK1021" s="5"/>
      <c r="AL1021" s="5"/>
      <c r="AM1021" s="5"/>
      <c r="AN1021" s="5"/>
      <c r="AO1021" s="5"/>
      <c r="AP1021" s="5"/>
      <c r="AQ1021" s="5"/>
      <c r="AR1021" s="5"/>
      <c r="AS1021" s="5"/>
      <c r="AT1021" s="5"/>
      <c r="AU1021" s="5"/>
      <c r="AV1021" s="5"/>
      <c r="AW1021" s="5"/>
      <c r="AX1021" s="5"/>
      <c r="AY1021" s="5"/>
      <c r="AZ1021" s="5"/>
      <c r="BA1021" s="5"/>
      <c r="BB1021" s="5"/>
      <c r="BC1021" s="5"/>
      <c r="BD1021" s="5"/>
      <c r="BE1021" s="5"/>
    </row>
    <row r="1022" spans="1:57" ht="14.25" customHeight="1">
      <c r="A1022" s="1376">
        <v>44825</v>
      </c>
      <c r="B1022" s="1301"/>
      <c r="C1022" s="1302"/>
      <c r="D1022" s="1376">
        <v>44460</v>
      </c>
      <c r="E1022" s="1357"/>
      <c r="F1022" s="5"/>
      <c r="G1022" s="5"/>
      <c r="H1022" s="1302"/>
      <c r="I1022" s="1303"/>
      <c r="J1022" s="1301"/>
      <c r="K1022" s="1376"/>
      <c r="L1022" s="1302"/>
      <c r="M1022" s="1382">
        <f t="shared" si="1565"/>
        <v>44826</v>
      </c>
      <c r="N1022" s="1354">
        <f t="shared" si="1562"/>
        <v>0</v>
      </c>
      <c r="O1022" s="1383">
        <f t="shared" ref="O1022:S1022" si="2033">$AD1022*O$27</f>
        <v>0</v>
      </c>
      <c r="P1022" s="1383">
        <f t="shared" si="2033"/>
        <v>0</v>
      </c>
      <c r="Q1022" s="1383">
        <f t="shared" si="2033"/>
        <v>0</v>
      </c>
      <c r="R1022" s="1383">
        <f t="shared" si="2033"/>
        <v>0</v>
      </c>
      <c r="S1022" s="1383">
        <f t="shared" si="2033"/>
        <v>0</v>
      </c>
      <c r="T1022" s="1383">
        <f t="shared" ref="T1022:X1022" si="2034">$AE1022*T$27</f>
        <v>0</v>
      </c>
      <c r="U1022" s="1383">
        <f t="shared" si="2034"/>
        <v>0</v>
      </c>
      <c r="V1022" s="1383">
        <f t="shared" si="2034"/>
        <v>0</v>
      </c>
      <c r="W1022" s="1383">
        <f t="shared" si="2034"/>
        <v>0</v>
      </c>
      <c r="X1022" s="1383">
        <f t="shared" si="2034"/>
        <v>0</v>
      </c>
      <c r="Y1022" s="1383">
        <f t="shared" si="1568"/>
        <v>0</v>
      </c>
      <c r="Z1022" s="1383">
        <f t="shared" si="1569"/>
        <v>0</v>
      </c>
      <c r="AA1022" s="1383">
        <f t="shared" si="1570"/>
        <v>0</v>
      </c>
      <c r="AB1022" s="1383">
        <f t="shared" si="1571"/>
        <v>0</v>
      </c>
      <c r="AC1022" s="5">
        <f t="shared" si="1572"/>
        <v>264</v>
      </c>
      <c r="AD1022" s="1383">
        <f t="shared" si="1573"/>
        <v>0</v>
      </c>
      <c r="AE1022" s="1383">
        <f t="shared" si="1574"/>
        <v>0</v>
      </c>
      <c r="AF1022" s="1305" t="e">
        <f t="shared" si="1575"/>
        <v>#DIV/0!</v>
      </c>
      <c r="AG1022" s="1305" t="e">
        <f t="shared" si="1576"/>
        <v>#DIV/0!</v>
      </c>
      <c r="AH1022" s="5"/>
      <c r="AI1022" s="5"/>
      <c r="AJ1022" s="5"/>
      <c r="AK1022" s="5"/>
      <c r="AL1022" s="5"/>
      <c r="AM1022" s="5"/>
      <c r="AN1022" s="5"/>
      <c r="AO1022" s="5"/>
      <c r="AP1022" s="5"/>
      <c r="AQ1022" s="5"/>
      <c r="AR1022" s="5"/>
      <c r="AS1022" s="5"/>
      <c r="AT1022" s="5"/>
      <c r="AU1022" s="5"/>
      <c r="AV1022" s="5"/>
      <c r="AW1022" s="5"/>
      <c r="AX1022" s="5"/>
      <c r="AY1022" s="5"/>
      <c r="AZ1022" s="5"/>
      <c r="BA1022" s="5"/>
      <c r="BB1022" s="5"/>
      <c r="BC1022" s="5"/>
      <c r="BD1022" s="5"/>
      <c r="BE1022" s="5"/>
    </row>
    <row r="1023" spans="1:57" ht="14.25" customHeight="1">
      <c r="A1023" s="1376">
        <v>44826</v>
      </c>
      <c r="B1023" s="1301"/>
      <c r="C1023" s="1302"/>
      <c r="D1023" s="1376">
        <v>44461</v>
      </c>
      <c r="E1023" s="1357"/>
      <c r="F1023" s="5"/>
      <c r="G1023" s="5"/>
      <c r="H1023" s="1302"/>
      <c r="I1023" s="1303"/>
      <c r="J1023" s="1301"/>
      <c r="K1023" s="1376"/>
      <c r="L1023" s="1302"/>
      <c r="M1023" s="1382">
        <f t="shared" si="1565"/>
        <v>44827</v>
      </c>
      <c r="N1023" s="1354">
        <f t="shared" si="1562"/>
        <v>0</v>
      </c>
      <c r="O1023" s="1383">
        <f t="shared" ref="O1023:S1023" si="2035">$AD1023*O$27</f>
        <v>0</v>
      </c>
      <c r="P1023" s="1383">
        <f t="shared" si="2035"/>
        <v>0</v>
      </c>
      <c r="Q1023" s="1383">
        <f t="shared" si="2035"/>
        <v>0</v>
      </c>
      <c r="R1023" s="1383">
        <f t="shared" si="2035"/>
        <v>0</v>
      </c>
      <c r="S1023" s="1383">
        <f t="shared" si="2035"/>
        <v>0</v>
      </c>
      <c r="T1023" s="1383">
        <f t="shared" ref="T1023:X1023" si="2036">$AE1023*T$27</f>
        <v>0</v>
      </c>
      <c r="U1023" s="1383">
        <f t="shared" si="2036"/>
        <v>0</v>
      </c>
      <c r="V1023" s="1383">
        <f t="shared" si="2036"/>
        <v>0</v>
      </c>
      <c r="W1023" s="1383">
        <f t="shared" si="2036"/>
        <v>0</v>
      </c>
      <c r="X1023" s="1383">
        <f t="shared" si="2036"/>
        <v>0</v>
      </c>
      <c r="Y1023" s="1383">
        <f t="shared" si="1568"/>
        <v>0</v>
      </c>
      <c r="Z1023" s="1383">
        <f t="shared" si="1569"/>
        <v>0</v>
      </c>
      <c r="AA1023" s="1383">
        <f t="shared" si="1570"/>
        <v>0</v>
      </c>
      <c r="AB1023" s="1383">
        <f t="shared" si="1571"/>
        <v>0</v>
      </c>
      <c r="AC1023" s="5">
        <f t="shared" si="1572"/>
        <v>265</v>
      </c>
      <c r="AD1023" s="1383">
        <f t="shared" si="1573"/>
        <v>0</v>
      </c>
      <c r="AE1023" s="1383">
        <f t="shared" si="1574"/>
        <v>0</v>
      </c>
      <c r="AF1023" s="1305" t="e">
        <f t="shared" si="1575"/>
        <v>#DIV/0!</v>
      </c>
      <c r="AG1023" s="1305" t="e">
        <f t="shared" si="1576"/>
        <v>#DIV/0!</v>
      </c>
      <c r="AH1023" s="5"/>
      <c r="AI1023" s="5"/>
      <c r="AJ1023" s="5"/>
      <c r="AK1023" s="5"/>
      <c r="AL1023" s="5"/>
      <c r="AM1023" s="5"/>
      <c r="AN1023" s="5"/>
      <c r="AO1023" s="5"/>
      <c r="AP1023" s="5"/>
      <c r="AQ1023" s="5"/>
      <c r="AR1023" s="5"/>
      <c r="AS1023" s="5"/>
      <c r="AT1023" s="5"/>
      <c r="AU1023" s="5"/>
      <c r="AV1023" s="5"/>
      <c r="AW1023" s="5"/>
      <c r="AX1023" s="5"/>
      <c r="AY1023" s="5"/>
      <c r="AZ1023" s="5"/>
      <c r="BA1023" s="5"/>
      <c r="BB1023" s="5"/>
      <c r="BC1023" s="5"/>
      <c r="BD1023" s="5"/>
      <c r="BE1023" s="5"/>
    </row>
    <row r="1024" spans="1:57" ht="14.25" customHeight="1">
      <c r="A1024" s="1376">
        <v>44827</v>
      </c>
      <c r="B1024" s="1301"/>
      <c r="C1024" s="1302"/>
      <c r="D1024" s="1376">
        <v>44462</v>
      </c>
      <c r="E1024" s="1357"/>
      <c r="F1024" s="5"/>
      <c r="G1024" s="5"/>
      <c r="H1024" s="1302"/>
      <c r="I1024" s="1303"/>
      <c r="J1024" s="1301"/>
      <c r="K1024" s="1376"/>
      <c r="L1024" s="1302"/>
      <c r="M1024" s="1382">
        <f t="shared" si="1565"/>
        <v>44828</v>
      </c>
      <c r="N1024" s="1354">
        <f t="shared" si="1562"/>
        <v>0</v>
      </c>
      <c r="O1024" s="1383">
        <f t="shared" ref="O1024:S1024" si="2037">$AD1024*O$27</f>
        <v>0</v>
      </c>
      <c r="P1024" s="1383">
        <f t="shared" si="2037"/>
        <v>0</v>
      </c>
      <c r="Q1024" s="1383">
        <f t="shared" si="2037"/>
        <v>0</v>
      </c>
      <c r="R1024" s="1383">
        <f t="shared" si="2037"/>
        <v>0</v>
      </c>
      <c r="S1024" s="1383">
        <f t="shared" si="2037"/>
        <v>0</v>
      </c>
      <c r="T1024" s="1383">
        <f t="shared" ref="T1024:X1024" si="2038">$AE1024*T$27</f>
        <v>0</v>
      </c>
      <c r="U1024" s="1383">
        <f t="shared" si="2038"/>
        <v>0</v>
      </c>
      <c r="V1024" s="1383">
        <f t="shared" si="2038"/>
        <v>0</v>
      </c>
      <c r="W1024" s="1383">
        <f t="shared" si="2038"/>
        <v>0</v>
      </c>
      <c r="X1024" s="1383">
        <f t="shared" si="2038"/>
        <v>0</v>
      </c>
      <c r="Y1024" s="1383">
        <f t="shared" si="1568"/>
        <v>0</v>
      </c>
      <c r="Z1024" s="1383">
        <f t="shared" si="1569"/>
        <v>0</v>
      </c>
      <c r="AA1024" s="1383">
        <f t="shared" si="1570"/>
        <v>0</v>
      </c>
      <c r="AB1024" s="1383">
        <f t="shared" si="1571"/>
        <v>0</v>
      </c>
      <c r="AC1024" s="5">
        <f t="shared" si="1572"/>
        <v>266</v>
      </c>
      <c r="AD1024" s="1383">
        <f t="shared" si="1573"/>
        <v>0</v>
      </c>
      <c r="AE1024" s="1383">
        <f t="shared" si="1574"/>
        <v>0</v>
      </c>
      <c r="AF1024" s="1305" t="e">
        <f t="shared" si="1575"/>
        <v>#DIV/0!</v>
      </c>
      <c r="AG1024" s="1305" t="e">
        <f t="shared" si="1576"/>
        <v>#DIV/0!</v>
      </c>
      <c r="AH1024" s="5"/>
      <c r="AI1024" s="5"/>
      <c r="AJ1024" s="5"/>
      <c r="AK1024" s="5"/>
      <c r="AL1024" s="5"/>
      <c r="AM1024" s="5"/>
      <c r="AN1024" s="5"/>
      <c r="AO1024" s="5"/>
      <c r="AP1024" s="5"/>
      <c r="AQ1024" s="5"/>
      <c r="AR1024" s="5"/>
      <c r="AS1024" s="5"/>
      <c r="AT1024" s="5"/>
      <c r="AU1024" s="5"/>
      <c r="AV1024" s="5"/>
      <c r="AW1024" s="5"/>
      <c r="AX1024" s="5"/>
      <c r="AY1024" s="5"/>
      <c r="AZ1024" s="5"/>
      <c r="BA1024" s="5"/>
      <c r="BB1024" s="5"/>
      <c r="BC1024" s="5"/>
      <c r="BD1024" s="5"/>
      <c r="BE1024" s="5"/>
    </row>
    <row r="1025" spans="1:57" ht="14.25" customHeight="1">
      <c r="A1025" s="1376">
        <v>44828</v>
      </c>
      <c r="B1025" s="1301"/>
      <c r="C1025" s="1302"/>
      <c r="D1025" s="1376">
        <v>44463</v>
      </c>
      <c r="E1025" s="1357"/>
      <c r="F1025" s="5"/>
      <c r="G1025" s="5"/>
      <c r="H1025" s="1302"/>
      <c r="I1025" s="1303"/>
      <c r="J1025" s="1301"/>
      <c r="K1025" s="1376"/>
      <c r="L1025" s="1302"/>
      <c r="M1025" s="1382">
        <f t="shared" si="1565"/>
        <v>44829</v>
      </c>
      <c r="N1025" s="1354">
        <f t="shared" si="1562"/>
        <v>0</v>
      </c>
      <c r="O1025" s="1383">
        <f t="shared" ref="O1025:S1025" si="2039">$AD1025*O$27</f>
        <v>0</v>
      </c>
      <c r="P1025" s="1383">
        <f t="shared" si="2039"/>
        <v>0</v>
      </c>
      <c r="Q1025" s="1383">
        <f t="shared" si="2039"/>
        <v>0</v>
      </c>
      <c r="R1025" s="1383">
        <f t="shared" si="2039"/>
        <v>0</v>
      </c>
      <c r="S1025" s="1383">
        <f t="shared" si="2039"/>
        <v>0</v>
      </c>
      <c r="T1025" s="1383">
        <f t="shared" ref="T1025:X1025" si="2040">$AE1025*T$27</f>
        <v>0</v>
      </c>
      <c r="U1025" s="1383">
        <f t="shared" si="2040"/>
        <v>0</v>
      </c>
      <c r="V1025" s="1383">
        <f t="shared" si="2040"/>
        <v>0</v>
      </c>
      <c r="W1025" s="1383">
        <f t="shared" si="2040"/>
        <v>0</v>
      </c>
      <c r="X1025" s="1383">
        <f t="shared" si="2040"/>
        <v>0</v>
      </c>
      <c r="Y1025" s="1383">
        <f t="shared" si="1568"/>
        <v>0</v>
      </c>
      <c r="Z1025" s="1383">
        <f t="shared" si="1569"/>
        <v>0</v>
      </c>
      <c r="AA1025" s="1383">
        <f t="shared" si="1570"/>
        <v>0</v>
      </c>
      <c r="AB1025" s="1383">
        <f t="shared" si="1571"/>
        <v>0</v>
      </c>
      <c r="AC1025" s="5">
        <f t="shared" si="1572"/>
        <v>267</v>
      </c>
      <c r="AD1025" s="1383">
        <f t="shared" si="1573"/>
        <v>0</v>
      </c>
      <c r="AE1025" s="1383">
        <f t="shared" si="1574"/>
        <v>0</v>
      </c>
      <c r="AF1025" s="1305" t="e">
        <f t="shared" si="1575"/>
        <v>#DIV/0!</v>
      </c>
      <c r="AG1025" s="1305" t="e">
        <f t="shared" si="1576"/>
        <v>#DIV/0!</v>
      </c>
      <c r="AH1025" s="5"/>
      <c r="AI1025" s="5"/>
      <c r="AJ1025" s="5"/>
      <c r="AK1025" s="5"/>
      <c r="AL1025" s="5"/>
      <c r="AM1025" s="5"/>
      <c r="AN1025" s="5"/>
      <c r="AO1025" s="5"/>
      <c r="AP1025" s="5"/>
      <c r="AQ1025" s="5"/>
      <c r="AR1025" s="5"/>
      <c r="AS1025" s="5"/>
      <c r="AT1025" s="5"/>
      <c r="AU1025" s="5"/>
      <c r="AV1025" s="5"/>
      <c r="AW1025" s="5"/>
      <c r="AX1025" s="5"/>
      <c r="AY1025" s="5"/>
      <c r="AZ1025" s="5"/>
      <c r="BA1025" s="5"/>
      <c r="BB1025" s="5"/>
      <c r="BC1025" s="5"/>
      <c r="BD1025" s="5"/>
      <c r="BE1025" s="5"/>
    </row>
    <row r="1026" spans="1:57" ht="14.25" customHeight="1">
      <c r="A1026" s="1376">
        <v>44829</v>
      </c>
      <c r="B1026" s="1301"/>
      <c r="C1026" s="1302"/>
      <c r="D1026" s="1376">
        <v>44464</v>
      </c>
      <c r="E1026" s="1357"/>
      <c r="F1026" s="5"/>
      <c r="G1026" s="5"/>
      <c r="H1026" s="1302"/>
      <c r="I1026" s="1303"/>
      <c r="J1026" s="1301"/>
      <c r="K1026" s="1376"/>
      <c r="L1026" s="1302"/>
      <c r="M1026" s="1382">
        <f t="shared" si="1565"/>
        <v>44830</v>
      </c>
      <c r="N1026" s="1354">
        <f t="shared" si="1562"/>
        <v>0</v>
      </c>
      <c r="O1026" s="1383">
        <f t="shared" ref="O1026:S1026" si="2041">$AD1026*O$27</f>
        <v>0</v>
      </c>
      <c r="P1026" s="1383">
        <f t="shared" si="2041"/>
        <v>0</v>
      </c>
      <c r="Q1026" s="1383">
        <f t="shared" si="2041"/>
        <v>0</v>
      </c>
      <c r="R1026" s="1383">
        <f t="shared" si="2041"/>
        <v>0</v>
      </c>
      <c r="S1026" s="1383">
        <f t="shared" si="2041"/>
        <v>0</v>
      </c>
      <c r="T1026" s="1383">
        <f t="shared" ref="T1026:X1026" si="2042">$AE1026*T$27</f>
        <v>0</v>
      </c>
      <c r="U1026" s="1383">
        <f t="shared" si="2042"/>
        <v>0</v>
      </c>
      <c r="V1026" s="1383">
        <f t="shared" si="2042"/>
        <v>0</v>
      </c>
      <c r="W1026" s="1383">
        <f t="shared" si="2042"/>
        <v>0</v>
      </c>
      <c r="X1026" s="1383">
        <f t="shared" si="2042"/>
        <v>0</v>
      </c>
      <c r="Y1026" s="1383">
        <f t="shared" si="1568"/>
        <v>0</v>
      </c>
      <c r="Z1026" s="1383">
        <f t="shared" si="1569"/>
        <v>0</v>
      </c>
      <c r="AA1026" s="1383">
        <f t="shared" si="1570"/>
        <v>0</v>
      </c>
      <c r="AB1026" s="1383">
        <f t="shared" si="1571"/>
        <v>0</v>
      </c>
      <c r="AC1026" s="5">
        <f t="shared" si="1572"/>
        <v>268</v>
      </c>
      <c r="AD1026" s="1383">
        <f t="shared" si="1573"/>
        <v>0</v>
      </c>
      <c r="AE1026" s="1383">
        <f t="shared" si="1574"/>
        <v>0</v>
      </c>
      <c r="AF1026" s="1305" t="e">
        <f t="shared" si="1575"/>
        <v>#DIV/0!</v>
      </c>
      <c r="AG1026" s="1305" t="e">
        <f t="shared" si="1576"/>
        <v>#DIV/0!</v>
      </c>
      <c r="AH1026" s="5"/>
      <c r="AI1026" s="5"/>
      <c r="AJ1026" s="5"/>
      <c r="AK1026" s="5"/>
      <c r="AL1026" s="5"/>
      <c r="AM1026" s="5"/>
      <c r="AN1026" s="5"/>
      <c r="AO1026" s="5"/>
      <c r="AP1026" s="5"/>
      <c r="AQ1026" s="5"/>
      <c r="AR1026" s="5"/>
      <c r="AS1026" s="5"/>
      <c r="AT1026" s="5"/>
      <c r="AU1026" s="5"/>
      <c r="AV1026" s="5"/>
      <c r="AW1026" s="5"/>
      <c r="AX1026" s="5"/>
      <c r="AY1026" s="5"/>
      <c r="AZ1026" s="5"/>
      <c r="BA1026" s="5"/>
      <c r="BB1026" s="5"/>
      <c r="BC1026" s="5"/>
      <c r="BD1026" s="5"/>
      <c r="BE1026" s="5"/>
    </row>
    <row r="1027" spans="1:57" ht="14.25" customHeight="1">
      <c r="A1027" s="1376">
        <v>44830</v>
      </c>
      <c r="B1027" s="1301"/>
      <c r="C1027" s="1302"/>
      <c r="D1027" s="1376">
        <v>44465</v>
      </c>
      <c r="E1027" s="1357"/>
      <c r="F1027" s="5"/>
      <c r="G1027" s="5"/>
      <c r="H1027" s="1302"/>
      <c r="I1027" s="1303"/>
      <c r="J1027" s="1301"/>
      <c r="K1027" s="1376"/>
      <c r="L1027" s="1302"/>
      <c r="M1027" s="1382">
        <f t="shared" si="1565"/>
        <v>44831</v>
      </c>
      <c r="N1027" s="1354">
        <f t="shared" si="1562"/>
        <v>0</v>
      </c>
      <c r="O1027" s="1383">
        <f t="shared" ref="O1027:S1027" si="2043">$AD1027*O$27</f>
        <v>0</v>
      </c>
      <c r="P1027" s="1383">
        <f t="shared" si="2043"/>
        <v>0</v>
      </c>
      <c r="Q1027" s="1383">
        <f t="shared" si="2043"/>
        <v>0</v>
      </c>
      <c r="R1027" s="1383">
        <f t="shared" si="2043"/>
        <v>0</v>
      </c>
      <c r="S1027" s="1383">
        <f t="shared" si="2043"/>
        <v>0</v>
      </c>
      <c r="T1027" s="1383">
        <f t="shared" ref="T1027:X1027" si="2044">$AE1027*T$27</f>
        <v>0</v>
      </c>
      <c r="U1027" s="1383">
        <f t="shared" si="2044"/>
        <v>0</v>
      </c>
      <c r="V1027" s="1383">
        <f t="shared" si="2044"/>
        <v>0</v>
      </c>
      <c r="W1027" s="1383">
        <f t="shared" si="2044"/>
        <v>0</v>
      </c>
      <c r="X1027" s="1383">
        <f t="shared" si="2044"/>
        <v>0</v>
      </c>
      <c r="Y1027" s="1383">
        <f t="shared" si="1568"/>
        <v>0</v>
      </c>
      <c r="Z1027" s="1383">
        <f t="shared" si="1569"/>
        <v>0</v>
      </c>
      <c r="AA1027" s="1383">
        <f t="shared" si="1570"/>
        <v>0</v>
      </c>
      <c r="AB1027" s="1383">
        <f t="shared" si="1571"/>
        <v>0</v>
      </c>
      <c r="AC1027" s="5">
        <f t="shared" si="1572"/>
        <v>269</v>
      </c>
      <c r="AD1027" s="1383">
        <f t="shared" si="1573"/>
        <v>0</v>
      </c>
      <c r="AE1027" s="1383">
        <f t="shared" si="1574"/>
        <v>0</v>
      </c>
      <c r="AF1027" s="1305" t="e">
        <f t="shared" si="1575"/>
        <v>#DIV/0!</v>
      </c>
      <c r="AG1027" s="1305" t="e">
        <f t="shared" si="1576"/>
        <v>#DIV/0!</v>
      </c>
      <c r="AH1027" s="5"/>
      <c r="AI1027" s="5"/>
      <c r="AJ1027" s="5"/>
      <c r="AK1027" s="5"/>
      <c r="AL1027" s="5"/>
      <c r="AM1027" s="5"/>
      <c r="AN1027" s="5"/>
      <c r="AO1027" s="5"/>
      <c r="AP1027" s="5"/>
      <c r="AQ1027" s="5"/>
      <c r="AR1027" s="5"/>
      <c r="AS1027" s="5"/>
      <c r="AT1027" s="5"/>
      <c r="AU1027" s="5"/>
      <c r="AV1027" s="5"/>
      <c r="AW1027" s="5"/>
      <c r="AX1027" s="5"/>
      <c r="AY1027" s="5"/>
      <c r="AZ1027" s="5"/>
      <c r="BA1027" s="5"/>
      <c r="BB1027" s="5"/>
      <c r="BC1027" s="5"/>
      <c r="BD1027" s="5"/>
      <c r="BE1027" s="5"/>
    </row>
    <row r="1028" spans="1:57" ht="14.25" customHeight="1">
      <c r="A1028" s="1376">
        <v>44831</v>
      </c>
      <c r="B1028" s="1301"/>
      <c r="C1028" s="1302"/>
      <c r="D1028" s="1376">
        <v>44466</v>
      </c>
      <c r="E1028" s="1357"/>
      <c r="F1028" s="5"/>
      <c r="G1028" s="5"/>
      <c r="H1028" s="1302"/>
      <c r="I1028" s="1303"/>
      <c r="J1028" s="1301"/>
      <c r="K1028" s="1376"/>
      <c r="L1028" s="1302"/>
      <c r="M1028" s="1382">
        <f t="shared" si="1565"/>
        <v>44832</v>
      </c>
      <c r="N1028" s="1354">
        <f t="shared" si="1562"/>
        <v>0</v>
      </c>
      <c r="O1028" s="1383">
        <f t="shared" ref="O1028:S1028" si="2045">$AD1028*O$27</f>
        <v>0</v>
      </c>
      <c r="P1028" s="1383">
        <f t="shared" si="2045"/>
        <v>0</v>
      </c>
      <c r="Q1028" s="1383">
        <f t="shared" si="2045"/>
        <v>0</v>
      </c>
      <c r="R1028" s="1383">
        <f t="shared" si="2045"/>
        <v>0</v>
      </c>
      <c r="S1028" s="1383">
        <f t="shared" si="2045"/>
        <v>0</v>
      </c>
      <c r="T1028" s="1383">
        <f t="shared" ref="T1028:X1028" si="2046">$AE1028*T$27</f>
        <v>0</v>
      </c>
      <c r="U1028" s="1383">
        <f t="shared" si="2046"/>
        <v>0</v>
      </c>
      <c r="V1028" s="1383">
        <f t="shared" si="2046"/>
        <v>0</v>
      </c>
      <c r="W1028" s="1383">
        <f t="shared" si="2046"/>
        <v>0</v>
      </c>
      <c r="X1028" s="1383">
        <f t="shared" si="2046"/>
        <v>0</v>
      </c>
      <c r="Y1028" s="1383">
        <f t="shared" si="1568"/>
        <v>0</v>
      </c>
      <c r="Z1028" s="1383">
        <f t="shared" si="1569"/>
        <v>0</v>
      </c>
      <c r="AA1028" s="1383">
        <f t="shared" si="1570"/>
        <v>0</v>
      </c>
      <c r="AB1028" s="1383">
        <f t="shared" si="1571"/>
        <v>0</v>
      </c>
      <c r="AC1028" s="5">
        <f t="shared" si="1572"/>
        <v>270</v>
      </c>
      <c r="AD1028" s="1383">
        <f t="shared" si="1573"/>
        <v>0</v>
      </c>
      <c r="AE1028" s="1383">
        <f t="shared" si="1574"/>
        <v>0</v>
      </c>
      <c r="AF1028" s="1305" t="e">
        <f t="shared" si="1575"/>
        <v>#DIV/0!</v>
      </c>
      <c r="AG1028" s="1305" t="e">
        <f t="shared" si="1576"/>
        <v>#DIV/0!</v>
      </c>
      <c r="AH1028" s="5"/>
      <c r="AI1028" s="5"/>
      <c r="AJ1028" s="5"/>
      <c r="AK1028" s="5"/>
      <c r="AL1028" s="5"/>
      <c r="AM1028" s="5"/>
      <c r="AN1028" s="5"/>
      <c r="AO1028" s="5"/>
      <c r="AP1028" s="5"/>
      <c r="AQ1028" s="5"/>
      <c r="AR1028" s="5"/>
      <c r="AS1028" s="5"/>
      <c r="AT1028" s="5"/>
      <c r="AU1028" s="5"/>
      <c r="AV1028" s="5"/>
      <c r="AW1028" s="5"/>
      <c r="AX1028" s="5"/>
      <c r="AY1028" s="5"/>
      <c r="AZ1028" s="5"/>
      <c r="BA1028" s="5"/>
      <c r="BB1028" s="5"/>
      <c r="BC1028" s="5"/>
      <c r="BD1028" s="5"/>
      <c r="BE1028" s="5"/>
    </row>
    <row r="1029" spans="1:57" ht="14.25" customHeight="1">
      <c r="A1029" s="1376">
        <v>44832</v>
      </c>
      <c r="B1029" s="1301"/>
      <c r="C1029" s="1302"/>
      <c r="D1029" s="1376">
        <v>44467</v>
      </c>
      <c r="E1029" s="1357"/>
      <c r="F1029" s="5"/>
      <c r="G1029" s="5"/>
      <c r="H1029" s="1302"/>
      <c r="I1029" s="1303"/>
      <c r="J1029" s="1301"/>
      <c r="K1029" s="1376"/>
      <c r="L1029" s="1302"/>
      <c r="M1029" s="1382">
        <f t="shared" si="1565"/>
        <v>44833</v>
      </c>
      <c r="N1029" s="1354">
        <f t="shared" si="1562"/>
        <v>0</v>
      </c>
      <c r="O1029" s="1383">
        <f t="shared" ref="O1029:S1029" si="2047">$AD1029*O$27</f>
        <v>0</v>
      </c>
      <c r="P1029" s="1383">
        <f t="shared" si="2047"/>
        <v>0</v>
      </c>
      <c r="Q1029" s="1383">
        <f t="shared" si="2047"/>
        <v>0</v>
      </c>
      <c r="R1029" s="1383">
        <f t="shared" si="2047"/>
        <v>0</v>
      </c>
      <c r="S1029" s="1383">
        <f t="shared" si="2047"/>
        <v>0</v>
      </c>
      <c r="T1029" s="1383">
        <f t="shared" ref="T1029:X1029" si="2048">$AE1029*T$27</f>
        <v>0</v>
      </c>
      <c r="U1029" s="1383">
        <f t="shared" si="2048"/>
        <v>0</v>
      </c>
      <c r="V1029" s="1383">
        <f t="shared" si="2048"/>
        <v>0</v>
      </c>
      <c r="W1029" s="1383">
        <f t="shared" si="2048"/>
        <v>0</v>
      </c>
      <c r="X1029" s="1383">
        <f t="shared" si="2048"/>
        <v>0</v>
      </c>
      <c r="Y1029" s="1383">
        <f t="shared" si="1568"/>
        <v>0</v>
      </c>
      <c r="Z1029" s="1383">
        <f t="shared" si="1569"/>
        <v>0</v>
      </c>
      <c r="AA1029" s="1383">
        <f t="shared" si="1570"/>
        <v>0</v>
      </c>
      <c r="AB1029" s="1383">
        <f t="shared" si="1571"/>
        <v>0</v>
      </c>
      <c r="AC1029" s="5">
        <f t="shared" si="1572"/>
        <v>271</v>
      </c>
      <c r="AD1029" s="1383">
        <f t="shared" si="1573"/>
        <v>0</v>
      </c>
      <c r="AE1029" s="1383">
        <f t="shared" si="1574"/>
        <v>0</v>
      </c>
      <c r="AF1029" s="1305" t="e">
        <f t="shared" si="1575"/>
        <v>#DIV/0!</v>
      </c>
      <c r="AG1029" s="1305" t="e">
        <f t="shared" si="1576"/>
        <v>#DIV/0!</v>
      </c>
      <c r="AH1029" s="5"/>
      <c r="AI1029" s="5"/>
      <c r="AJ1029" s="5"/>
      <c r="AK1029" s="5"/>
      <c r="AL1029" s="5"/>
      <c r="AM1029" s="5"/>
      <c r="AN1029" s="5"/>
      <c r="AO1029" s="5"/>
      <c r="AP1029" s="5"/>
      <c r="AQ1029" s="5"/>
      <c r="AR1029" s="5"/>
      <c r="AS1029" s="5"/>
      <c r="AT1029" s="5"/>
      <c r="AU1029" s="5"/>
      <c r="AV1029" s="5"/>
      <c r="AW1029" s="5"/>
      <c r="AX1029" s="5"/>
      <c r="AY1029" s="5"/>
      <c r="AZ1029" s="5"/>
      <c r="BA1029" s="5"/>
      <c r="BB1029" s="5"/>
      <c r="BC1029" s="5"/>
      <c r="BD1029" s="5"/>
      <c r="BE1029" s="5"/>
    </row>
    <row r="1030" spans="1:57" ht="14.25" customHeight="1">
      <c r="A1030" s="1376">
        <v>44833</v>
      </c>
      <c r="B1030" s="1301"/>
      <c r="C1030" s="1302"/>
      <c r="D1030" s="1376">
        <v>44468</v>
      </c>
      <c r="E1030" s="1357"/>
      <c r="F1030" s="5"/>
      <c r="G1030" s="5"/>
      <c r="H1030" s="1302"/>
      <c r="I1030" s="1303"/>
      <c r="J1030" s="1301"/>
      <c r="K1030" s="1376"/>
      <c r="L1030" s="1302"/>
      <c r="M1030" s="1382">
        <f t="shared" si="1565"/>
        <v>44834</v>
      </c>
      <c r="N1030" s="1354">
        <f t="shared" si="1562"/>
        <v>0</v>
      </c>
      <c r="O1030" s="1383">
        <f t="shared" ref="O1030:S1030" si="2049">$AD1030*O$27</f>
        <v>0</v>
      </c>
      <c r="P1030" s="1383">
        <f t="shared" si="2049"/>
        <v>0</v>
      </c>
      <c r="Q1030" s="1383">
        <f t="shared" si="2049"/>
        <v>0</v>
      </c>
      <c r="R1030" s="1383">
        <f t="shared" si="2049"/>
        <v>0</v>
      </c>
      <c r="S1030" s="1383">
        <f t="shared" si="2049"/>
        <v>0</v>
      </c>
      <c r="T1030" s="1383">
        <f t="shared" ref="T1030:X1030" si="2050">$AE1030*T$27</f>
        <v>0</v>
      </c>
      <c r="U1030" s="1383">
        <f t="shared" si="2050"/>
        <v>0</v>
      </c>
      <c r="V1030" s="1383">
        <f t="shared" si="2050"/>
        <v>0</v>
      </c>
      <c r="W1030" s="1383">
        <f t="shared" si="2050"/>
        <v>0</v>
      </c>
      <c r="X1030" s="1383">
        <f t="shared" si="2050"/>
        <v>0</v>
      </c>
      <c r="Y1030" s="1383">
        <f t="shared" si="1568"/>
        <v>0</v>
      </c>
      <c r="Z1030" s="1383">
        <f t="shared" si="1569"/>
        <v>0</v>
      </c>
      <c r="AA1030" s="1383">
        <f t="shared" si="1570"/>
        <v>0</v>
      </c>
      <c r="AB1030" s="1383">
        <f t="shared" si="1571"/>
        <v>0</v>
      </c>
      <c r="AC1030" s="5">
        <f t="shared" si="1572"/>
        <v>272</v>
      </c>
      <c r="AD1030" s="1383">
        <f t="shared" si="1573"/>
        <v>0</v>
      </c>
      <c r="AE1030" s="1383">
        <f t="shared" si="1574"/>
        <v>0</v>
      </c>
      <c r="AF1030" s="1305" t="e">
        <f t="shared" si="1575"/>
        <v>#DIV/0!</v>
      </c>
      <c r="AG1030" s="1305" t="e">
        <f t="shared" si="1576"/>
        <v>#DIV/0!</v>
      </c>
      <c r="AH1030" s="5"/>
      <c r="AI1030" s="5"/>
      <c r="AJ1030" s="5"/>
      <c r="AK1030" s="5"/>
      <c r="AL1030" s="5"/>
      <c r="AM1030" s="5"/>
      <c r="AN1030" s="5"/>
      <c r="AO1030" s="5"/>
      <c r="AP1030" s="5"/>
      <c r="AQ1030" s="5"/>
      <c r="AR1030" s="5"/>
      <c r="AS1030" s="5"/>
      <c r="AT1030" s="5"/>
      <c r="AU1030" s="5"/>
      <c r="AV1030" s="5"/>
      <c r="AW1030" s="5"/>
      <c r="AX1030" s="5"/>
      <c r="AY1030" s="5"/>
      <c r="AZ1030" s="5"/>
      <c r="BA1030" s="5"/>
      <c r="BB1030" s="5"/>
      <c r="BC1030" s="5"/>
      <c r="BD1030" s="5"/>
      <c r="BE1030" s="5"/>
    </row>
    <row r="1031" spans="1:57" ht="14.25" customHeight="1">
      <c r="A1031" s="1376">
        <v>44834</v>
      </c>
      <c r="B1031" s="1301"/>
      <c r="C1031" s="1302"/>
      <c r="D1031" s="1376">
        <v>44469</v>
      </c>
      <c r="E1031" s="1357"/>
      <c r="F1031" s="5"/>
      <c r="G1031" s="5"/>
      <c r="H1031" s="1302"/>
      <c r="I1031" s="1303"/>
      <c r="J1031" s="1301"/>
      <c r="K1031" s="1376"/>
      <c r="L1031" s="1302"/>
      <c r="M1031" s="1382">
        <f t="shared" si="1565"/>
        <v>44835</v>
      </c>
      <c r="N1031" s="1354">
        <f t="shared" si="1562"/>
        <v>0</v>
      </c>
      <c r="O1031" s="1383">
        <f t="shared" ref="O1031:S1031" si="2051">$AD1031*O$27</f>
        <v>0</v>
      </c>
      <c r="P1031" s="1383">
        <f t="shared" si="2051"/>
        <v>0</v>
      </c>
      <c r="Q1031" s="1383">
        <f t="shared" si="2051"/>
        <v>0</v>
      </c>
      <c r="R1031" s="1383">
        <f t="shared" si="2051"/>
        <v>0</v>
      </c>
      <c r="S1031" s="1383">
        <f t="shared" si="2051"/>
        <v>0</v>
      </c>
      <c r="T1031" s="1383">
        <f t="shared" ref="T1031:X1031" si="2052">$AE1031*T$27</f>
        <v>0</v>
      </c>
      <c r="U1031" s="1383">
        <f t="shared" si="2052"/>
        <v>0</v>
      </c>
      <c r="V1031" s="1383">
        <f t="shared" si="2052"/>
        <v>0</v>
      </c>
      <c r="W1031" s="1383">
        <f t="shared" si="2052"/>
        <v>0</v>
      </c>
      <c r="X1031" s="1383">
        <f t="shared" si="2052"/>
        <v>0</v>
      </c>
      <c r="Y1031" s="1383">
        <f t="shared" si="1568"/>
        <v>0</v>
      </c>
      <c r="Z1031" s="1383">
        <f t="shared" si="1569"/>
        <v>0</v>
      </c>
      <c r="AA1031" s="1383">
        <f t="shared" si="1570"/>
        <v>0</v>
      </c>
      <c r="AB1031" s="1383">
        <f t="shared" si="1571"/>
        <v>0</v>
      </c>
      <c r="AC1031" s="5">
        <f t="shared" si="1572"/>
        <v>273</v>
      </c>
      <c r="AD1031" s="1383">
        <f t="shared" si="1573"/>
        <v>0</v>
      </c>
      <c r="AE1031" s="1383">
        <f t="shared" si="1574"/>
        <v>0</v>
      </c>
      <c r="AF1031" s="1305" t="e">
        <f t="shared" si="1575"/>
        <v>#DIV/0!</v>
      </c>
      <c r="AG1031" s="1305" t="e">
        <f t="shared" si="1576"/>
        <v>#DIV/0!</v>
      </c>
      <c r="AH1031" s="5"/>
      <c r="AI1031" s="5"/>
      <c r="AJ1031" s="5"/>
      <c r="AK1031" s="5"/>
      <c r="AL1031" s="5"/>
      <c r="AM1031" s="5"/>
      <c r="AN1031" s="5"/>
      <c r="AO1031" s="5"/>
      <c r="AP1031" s="5"/>
      <c r="AQ1031" s="5"/>
      <c r="AR1031" s="5"/>
      <c r="AS1031" s="5"/>
      <c r="AT1031" s="5"/>
      <c r="AU1031" s="5"/>
      <c r="AV1031" s="5"/>
      <c r="AW1031" s="5"/>
      <c r="AX1031" s="5"/>
      <c r="AY1031" s="5"/>
      <c r="AZ1031" s="5"/>
      <c r="BA1031" s="5"/>
      <c r="BB1031" s="5"/>
      <c r="BC1031" s="5"/>
      <c r="BD1031" s="5"/>
      <c r="BE1031" s="5"/>
    </row>
    <row r="1032" spans="1:57" ht="14.25" customHeight="1">
      <c r="A1032" s="1376">
        <v>44835</v>
      </c>
      <c r="B1032" s="1301"/>
      <c r="C1032" s="1302"/>
      <c r="D1032" s="1376">
        <v>44470</v>
      </c>
      <c r="E1032" s="1357"/>
      <c r="F1032" s="5"/>
      <c r="G1032" s="5"/>
      <c r="H1032" s="1302"/>
      <c r="I1032" s="1303"/>
      <c r="J1032" s="1301"/>
      <c r="K1032" s="1376"/>
      <c r="L1032" s="1302"/>
      <c r="M1032" s="1382">
        <f t="shared" si="1565"/>
        <v>44836</v>
      </c>
      <c r="N1032" s="1354">
        <f t="shared" si="1562"/>
        <v>0</v>
      </c>
      <c r="O1032" s="1383">
        <f t="shared" ref="O1032:S1032" si="2053">$AD1032*O$27</f>
        <v>0</v>
      </c>
      <c r="P1032" s="1383">
        <f t="shared" si="2053"/>
        <v>0</v>
      </c>
      <c r="Q1032" s="1383">
        <f t="shared" si="2053"/>
        <v>0</v>
      </c>
      <c r="R1032" s="1383">
        <f t="shared" si="2053"/>
        <v>0</v>
      </c>
      <c r="S1032" s="1383">
        <f t="shared" si="2053"/>
        <v>0</v>
      </c>
      <c r="T1032" s="1383">
        <f t="shared" ref="T1032:X1032" si="2054">$AE1032*T$27</f>
        <v>0</v>
      </c>
      <c r="U1032" s="1383">
        <f t="shared" si="2054"/>
        <v>0</v>
      </c>
      <c r="V1032" s="1383">
        <f t="shared" si="2054"/>
        <v>0</v>
      </c>
      <c r="W1032" s="1383">
        <f t="shared" si="2054"/>
        <v>0</v>
      </c>
      <c r="X1032" s="1383">
        <f t="shared" si="2054"/>
        <v>0</v>
      </c>
      <c r="Y1032" s="1383">
        <f t="shared" si="1568"/>
        <v>0</v>
      </c>
      <c r="Z1032" s="1383">
        <f t="shared" si="1569"/>
        <v>0</v>
      </c>
      <c r="AA1032" s="1383">
        <f t="shared" si="1570"/>
        <v>0</v>
      </c>
      <c r="AB1032" s="1383">
        <f t="shared" si="1571"/>
        <v>0</v>
      </c>
      <c r="AC1032" s="5">
        <f t="shared" si="1572"/>
        <v>274</v>
      </c>
      <c r="AD1032" s="1383">
        <f t="shared" si="1573"/>
        <v>0</v>
      </c>
      <c r="AE1032" s="1383">
        <f t="shared" si="1574"/>
        <v>0</v>
      </c>
      <c r="AF1032" s="1305" t="e">
        <f t="shared" si="1575"/>
        <v>#DIV/0!</v>
      </c>
      <c r="AG1032" s="1305" t="e">
        <f t="shared" si="1576"/>
        <v>#DIV/0!</v>
      </c>
      <c r="AH1032" s="5"/>
      <c r="AI1032" s="5"/>
      <c r="AJ1032" s="5"/>
      <c r="AK1032" s="5"/>
      <c r="AL1032" s="5"/>
      <c r="AM1032" s="5"/>
      <c r="AN1032" s="5"/>
      <c r="AO1032" s="5"/>
      <c r="AP1032" s="5"/>
      <c r="AQ1032" s="5"/>
      <c r="AR1032" s="5"/>
      <c r="AS1032" s="5"/>
      <c r="AT1032" s="5"/>
      <c r="AU1032" s="5"/>
      <c r="AV1032" s="5"/>
      <c r="AW1032" s="5"/>
      <c r="AX1032" s="5"/>
      <c r="AY1032" s="5"/>
      <c r="AZ1032" s="5"/>
      <c r="BA1032" s="5"/>
      <c r="BB1032" s="5"/>
      <c r="BC1032" s="5"/>
      <c r="BD1032" s="5"/>
      <c r="BE1032" s="5"/>
    </row>
    <row r="1033" spans="1:57" ht="14.25" customHeight="1">
      <c r="A1033" s="1376">
        <v>44836</v>
      </c>
      <c r="B1033" s="1301"/>
      <c r="C1033" s="1302"/>
      <c r="D1033" s="1376">
        <v>44471</v>
      </c>
      <c r="E1033" s="1357"/>
      <c r="F1033" s="5"/>
      <c r="G1033" s="5"/>
      <c r="H1033" s="1302"/>
      <c r="I1033" s="1303"/>
      <c r="J1033" s="1301"/>
      <c r="K1033" s="1376"/>
      <c r="L1033" s="1302"/>
      <c r="M1033" s="1382">
        <f t="shared" si="1565"/>
        <v>44837</v>
      </c>
      <c r="N1033" s="1354">
        <f t="shared" si="1562"/>
        <v>0</v>
      </c>
      <c r="O1033" s="1383">
        <f t="shared" ref="O1033:S1033" si="2055">$AD1033*O$27</f>
        <v>0</v>
      </c>
      <c r="P1033" s="1383">
        <f t="shared" si="2055"/>
        <v>0</v>
      </c>
      <c r="Q1033" s="1383">
        <f t="shared" si="2055"/>
        <v>0</v>
      </c>
      <c r="R1033" s="1383">
        <f t="shared" si="2055"/>
        <v>0</v>
      </c>
      <c r="S1033" s="1383">
        <f t="shared" si="2055"/>
        <v>0</v>
      </c>
      <c r="T1033" s="1383">
        <f t="shared" ref="T1033:X1033" si="2056">$AE1033*T$27</f>
        <v>0</v>
      </c>
      <c r="U1033" s="1383">
        <f t="shared" si="2056"/>
        <v>0</v>
      </c>
      <c r="V1033" s="1383">
        <f t="shared" si="2056"/>
        <v>0</v>
      </c>
      <c r="W1033" s="1383">
        <f t="shared" si="2056"/>
        <v>0</v>
      </c>
      <c r="X1033" s="1383">
        <f t="shared" si="2056"/>
        <v>0</v>
      </c>
      <c r="Y1033" s="1383">
        <f t="shared" si="1568"/>
        <v>0</v>
      </c>
      <c r="Z1033" s="1383">
        <f t="shared" si="1569"/>
        <v>0</v>
      </c>
      <c r="AA1033" s="1383">
        <f t="shared" si="1570"/>
        <v>0</v>
      </c>
      <c r="AB1033" s="1383">
        <f t="shared" si="1571"/>
        <v>0</v>
      </c>
      <c r="AC1033" s="5">
        <f t="shared" si="1572"/>
        <v>275</v>
      </c>
      <c r="AD1033" s="1383">
        <f t="shared" si="1573"/>
        <v>0</v>
      </c>
      <c r="AE1033" s="1383">
        <f t="shared" si="1574"/>
        <v>0</v>
      </c>
      <c r="AF1033" s="1305" t="e">
        <f t="shared" si="1575"/>
        <v>#DIV/0!</v>
      </c>
      <c r="AG1033" s="1305" t="e">
        <f t="shared" si="1576"/>
        <v>#DIV/0!</v>
      </c>
      <c r="AH1033" s="5"/>
      <c r="AI1033" s="5"/>
      <c r="AJ1033" s="5"/>
      <c r="AK1033" s="5"/>
      <c r="AL1033" s="5"/>
      <c r="AM1033" s="5"/>
      <c r="AN1033" s="5"/>
      <c r="AO1033" s="5"/>
      <c r="AP1033" s="5"/>
      <c r="AQ1033" s="5"/>
      <c r="AR1033" s="5"/>
      <c r="AS1033" s="5"/>
      <c r="AT1033" s="5"/>
      <c r="AU1033" s="5"/>
      <c r="AV1033" s="5"/>
      <c r="AW1033" s="5"/>
      <c r="AX1033" s="5"/>
      <c r="AY1033" s="5"/>
      <c r="AZ1033" s="5"/>
      <c r="BA1033" s="5"/>
      <c r="BB1033" s="5"/>
      <c r="BC1033" s="5"/>
      <c r="BD1033" s="5"/>
      <c r="BE1033" s="5"/>
    </row>
    <row r="1034" spans="1:57" ht="14.25" customHeight="1">
      <c r="A1034" s="1376">
        <v>44837</v>
      </c>
      <c r="B1034" s="1301"/>
      <c r="C1034" s="1302"/>
      <c r="D1034" s="1376">
        <v>44472</v>
      </c>
      <c r="E1034" s="1357"/>
      <c r="F1034" s="5"/>
      <c r="G1034" s="5"/>
      <c r="H1034" s="1302"/>
      <c r="I1034" s="1303"/>
      <c r="J1034" s="1301"/>
      <c r="K1034" s="1376"/>
      <c r="L1034" s="1302"/>
      <c r="M1034" s="1382">
        <f t="shared" si="1565"/>
        <v>44838</v>
      </c>
      <c r="N1034" s="1354">
        <f t="shared" si="1562"/>
        <v>0</v>
      </c>
      <c r="O1034" s="1383">
        <f t="shared" ref="O1034:S1034" si="2057">$AD1034*O$27</f>
        <v>0</v>
      </c>
      <c r="P1034" s="1383">
        <f t="shared" si="2057"/>
        <v>0</v>
      </c>
      <c r="Q1034" s="1383">
        <f t="shared" si="2057"/>
        <v>0</v>
      </c>
      <c r="R1034" s="1383">
        <f t="shared" si="2057"/>
        <v>0</v>
      </c>
      <c r="S1034" s="1383">
        <f t="shared" si="2057"/>
        <v>0</v>
      </c>
      <c r="T1034" s="1383">
        <f t="shared" ref="T1034:X1034" si="2058">$AE1034*T$27</f>
        <v>0</v>
      </c>
      <c r="U1034" s="1383">
        <f t="shared" si="2058"/>
        <v>0</v>
      </c>
      <c r="V1034" s="1383">
        <f t="shared" si="2058"/>
        <v>0</v>
      </c>
      <c r="W1034" s="1383">
        <f t="shared" si="2058"/>
        <v>0</v>
      </c>
      <c r="X1034" s="1383">
        <f t="shared" si="2058"/>
        <v>0</v>
      </c>
      <c r="Y1034" s="1383">
        <f t="shared" si="1568"/>
        <v>0</v>
      </c>
      <c r="Z1034" s="1383">
        <f t="shared" si="1569"/>
        <v>0</v>
      </c>
      <c r="AA1034" s="1383">
        <f t="shared" si="1570"/>
        <v>0</v>
      </c>
      <c r="AB1034" s="1383">
        <f t="shared" si="1571"/>
        <v>0</v>
      </c>
      <c r="AC1034" s="5">
        <f t="shared" si="1572"/>
        <v>276</v>
      </c>
      <c r="AD1034" s="1383">
        <f t="shared" si="1573"/>
        <v>0</v>
      </c>
      <c r="AE1034" s="1383">
        <f t="shared" si="1574"/>
        <v>0</v>
      </c>
      <c r="AF1034" s="1305" t="e">
        <f t="shared" si="1575"/>
        <v>#DIV/0!</v>
      </c>
      <c r="AG1034" s="1305" t="e">
        <f t="shared" si="1576"/>
        <v>#DIV/0!</v>
      </c>
      <c r="AH1034" s="5"/>
      <c r="AI1034" s="5"/>
      <c r="AJ1034" s="5"/>
      <c r="AK1034" s="5"/>
      <c r="AL1034" s="5"/>
      <c r="AM1034" s="5"/>
      <c r="AN1034" s="5"/>
      <c r="AO1034" s="5"/>
      <c r="AP1034" s="5"/>
      <c r="AQ1034" s="5"/>
      <c r="AR1034" s="5"/>
      <c r="AS1034" s="5"/>
      <c r="AT1034" s="5"/>
      <c r="AU1034" s="5"/>
      <c r="AV1034" s="5"/>
      <c r="AW1034" s="5"/>
      <c r="AX1034" s="5"/>
      <c r="AY1034" s="5"/>
      <c r="AZ1034" s="5"/>
      <c r="BA1034" s="5"/>
      <c r="BB1034" s="5"/>
      <c r="BC1034" s="5"/>
      <c r="BD1034" s="5"/>
      <c r="BE1034" s="5"/>
    </row>
    <row r="1035" spans="1:57" ht="14.25" customHeight="1">
      <c r="A1035" s="1376">
        <v>44838</v>
      </c>
      <c r="B1035" s="1301"/>
      <c r="C1035" s="1302"/>
      <c r="D1035" s="1376">
        <v>44473</v>
      </c>
      <c r="E1035" s="1357"/>
      <c r="F1035" s="5"/>
      <c r="G1035" s="5"/>
      <c r="H1035" s="1302"/>
      <c r="I1035" s="1303"/>
      <c r="J1035" s="1301"/>
      <c r="K1035" s="1376"/>
      <c r="L1035" s="1302"/>
      <c r="M1035" s="1382">
        <f t="shared" si="1565"/>
        <v>44839</v>
      </c>
      <c r="N1035" s="1354">
        <f t="shared" si="1562"/>
        <v>0</v>
      </c>
      <c r="O1035" s="1383">
        <f t="shared" ref="O1035:S1035" si="2059">$AD1035*O$27</f>
        <v>0</v>
      </c>
      <c r="P1035" s="1383">
        <f t="shared" si="2059"/>
        <v>0</v>
      </c>
      <c r="Q1035" s="1383">
        <f t="shared" si="2059"/>
        <v>0</v>
      </c>
      <c r="R1035" s="1383">
        <f t="shared" si="2059"/>
        <v>0</v>
      </c>
      <c r="S1035" s="1383">
        <f t="shared" si="2059"/>
        <v>0</v>
      </c>
      <c r="T1035" s="1383">
        <f t="shared" ref="T1035:X1035" si="2060">$AE1035*T$27</f>
        <v>0</v>
      </c>
      <c r="U1035" s="1383">
        <f t="shared" si="2060"/>
        <v>0</v>
      </c>
      <c r="V1035" s="1383">
        <f t="shared" si="2060"/>
        <v>0</v>
      </c>
      <c r="W1035" s="1383">
        <f t="shared" si="2060"/>
        <v>0</v>
      </c>
      <c r="X1035" s="1383">
        <f t="shared" si="2060"/>
        <v>0</v>
      </c>
      <c r="Y1035" s="1383">
        <f t="shared" si="1568"/>
        <v>0</v>
      </c>
      <c r="Z1035" s="1383">
        <f t="shared" si="1569"/>
        <v>0</v>
      </c>
      <c r="AA1035" s="1383">
        <f t="shared" si="1570"/>
        <v>0</v>
      </c>
      <c r="AB1035" s="1383">
        <f t="shared" si="1571"/>
        <v>0</v>
      </c>
      <c r="AC1035" s="5">
        <f t="shared" si="1572"/>
        <v>277</v>
      </c>
      <c r="AD1035" s="1383">
        <f t="shared" si="1573"/>
        <v>0</v>
      </c>
      <c r="AE1035" s="1383">
        <f t="shared" si="1574"/>
        <v>0</v>
      </c>
      <c r="AF1035" s="1305" t="e">
        <f t="shared" si="1575"/>
        <v>#DIV/0!</v>
      </c>
      <c r="AG1035" s="1305" t="e">
        <f t="shared" si="1576"/>
        <v>#DIV/0!</v>
      </c>
      <c r="AH1035" s="5"/>
      <c r="AI1035" s="5"/>
      <c r="AJ1035" s="5"/>
      <c r="AK1035" s="5"/>
      <c r="AL1035" s="5"/>
      <c r="AM1035" s="5"/>
      <c r="AN1035" s="5"/>
      <c r="AO1035" s="5"/>
      <c r="AP1035" s="5"/>
      <c r="AQ1035" s="5"/>
      <c r="AR1035" s="5"/>
      <c r="AS1035" s="5"/>
      <c r="AT1035" s="5"/>
      <c r="AU1035" s="5"/>
      <c r="AV1035" s="5"/>
      <c r="AW1035" s="5"/>
      <c r="AX1035" s="5"/>
      <c r="AY1035" s="5"/>
      <c r="AZ1035" s="5"/>
      <c r="BA1035" s="5"/>
      <c r="BB1035" s="5"/>
      <c r="BC1035" s="5"/>
      <c r="BD1035" s="5"/>
      <c r="BE1035" s="5"/>
    </row>
    <row r="1036" spans="1:57" ht="14.25" customHeight="1">
      <c r="A1036" s="1376">
        <v>44839</v>
      </c>
      <c r="B1036" s="1301"/>
      <c r="C1036" s="1302"/>
      <c r="D1036" s="1376">
        <v>44474</v>
      </c>
      <c r="E1036" s="1357"/>
      <c r="F1036" s="5"/>
      <c r="G1036" s="5"/>
      <c r="H1036" s="1302"/>
      <c r="I1036" s="1303"/>
      <c r="J1036" s="1301"/>
      <c r="K1036" s="1376"/>
      <c r="L1036" s="1302"/>
      <c r="M1036" s="1382">
        <f t="shared" si="1565"/>
        <v>44840</v>
      </c>
      <c r="N1036" s="1354">
        <f t="shared" si="1562"/>
        <v>0</v>
      </c>
      <c r="O1036" s="1383">
        <f t="shared" ref="O1036:S1036" si="2061">$AD1036*O$27</f>
        <v>0</v>
      </c>
      <c r="P1036" s="1383">
        <f t="shared" si="2061"/>
        <v>0</v>
      </c>
      <c r="Q1036" s="1383">
        <f t="shared" si="2061"/>
        <v>0</v>
      </c>
      <c r="R1036" s="1383">
        <f t="shared" si="2061"/>
        <v>0</v>
      </c>
      <c r="S1036" s="1383">
        <f t="shared" si="2061"/>
        <v>0</v>
      </c>
      <c r="T1036" s="1383">
        <f t="shared" ref="T1036:X1036" si="2062">$AE1036*T$27</f>
        <v>0</v>
      </c>
      <c r="U1036" s="1383">
        <f t="shared" si="2062"/>
        <v>0</v>
      </c>
      <c r="V1036" s="1383">
        <f t="shared" si="2062"/>
        <v>0</v>
      </c>
      <c r="W1036" s="1383">
        <f t="shared" si="2062"/>
        <v>0</v>
      </c>
      <c r="X1036" s="1383">
        <f t="shared" si="2062"/>
        <v>0</v>
      </c>
      <c r="Y1036" s="1383">
        <f t="shared" si="1568"/>
        <v>0</v>
      </c>
      <c r="Z1036" s="1383">
        <f t="shared" si="1569"/>
        <v>0</v>
      </c>
      <c r="AA1036" s="1383">
        <f t="shared" si="1570"/>
        <v>0</v>
      </c>
      <c r="AB1036" s="1383">
        <f t="shared" si="1571"/>
        <v>0</v>
      </c>
      <c r="AC1036" s="5">
        <f t="shared" si="1572"/>
        <v>278</v>
      </c>
      <c r="AD1036" s="1383">
        <f t="shared" si="1573"/>
        <v>0</v>
      </c>
      <c r="AE1036" s="1383">
        <f t="shared" si="1574"/>
        <v>0</v>
      </c>
      <c r="AF1036" s="1305" t="e">
        <f t="shared" si="1575"/>
        <v>#DIV/0!</v>
      </c>
      <c r="AG1036" s="1305" t="e">
        <f t="shared" si="1576"/>
        <v>#DIV/0!</v>
      </c>
      <c r="AH1036" s="5"/>
      <c r="AI1036" s="5"/>
      <c r="AJ1036" s="5"/>
      <c r="AK1036" s="5"/>
      <c r="AL1036" s="5"/>
      <c r="AM1036" s="5"/>
      <c r="AN1036" s="5"/>
      <c r="AO1036" s="5"/>
      <c r="AP1036" s="5"/>
      <c r="AQ1036" s="5"/>
      <c r="AR1036" s="5"/>
      <c r="AS1036" s="5"/>
      <c r="AT1036" s="5"/>
      <c r="AU1036" s="5"/>
      <c r="AV1036" s="5"/>
      <c r="AW1036" s="5"/>
      <c r="AX1036" s="5"/>
      <c r="AY1036" s="5"/>
      <c r="AZ1036" s="5"/>
      <c r="BA1036" s="5"/>
      <c r="BB1036" s="5"/>
      <c r="BC1036" s="5"/>
      <c r="BD1036" s="5"/>
      <c r="BE1036" s="5"/>
    </row>
    <row r="1037" spans="1:57" ht="14.25" customHeight="1">
      <c r="A1037" s="1376">
        <v>44840</v>
      </c>
      <c r="B1037" s="1301"/>
      <c r="C1037" s="1302"/>
      <c r="D1037" s="1376">
        <v>44475</v>
      </c>
      <c r="E1037" s="1357"/>
      <c r="F1037" s="5"/>
      <c r="G1037" s="5"/>
      <c r="H1037" s="1302"/>
      <c r="I1037" s="1303"/>
      <c r="J1037" s="1301"/>
      <c r="K1037" s="1376"/>
      <c r="L1037" s="1302"/>
      <c r="M1037" s="1382">
        <f t="shared" si="1565"/>
        <v>44841</v>
      </c>
      <c r="N1037" s="1354">
        <f t="shared" si="1562"/>
        <v>0</v>
      </c>
      <c r="O1037" s="1383">
        <f t="shared" ref="O1037:S1037" si="2063">$AD1037*O$27</f>
        <v>0</v>
      </c>
      <c r="P1037" s="1383">
        <f t="shared" si="2063"/>
        <v>0</v>
      </c>
      <c r="Q1037" s="1383">
        <f t="shared" si="2063"/>
        <v>0</v>
      </c>
      <c r="R1037" s="1383">
        <f t="shared" si="2063"/>
        <v>0</v>
      </c>
      <c r="S1037" s="1383">
        <f t="shared" si="2063"/>
        <v>0</v>
      </c>
      <c r="T1037" s="1383">
        <f t="shared" ref="T1037:X1037" si="2064">$AE1037*T$27</f>
        <v>0</v>
      </c>
      <c r="U1037" s="1383">
        <f t="shared" si="2064"/>
        <v>0</v>
      </c>
      <c r="V1037" s="1383">
        <f t="shared" si="2064"/>
        <v>0</v>
      </c>
      <c r="W1037" s="1383">
        <f t="shared" si="2064"/>
        <v>0</v>
      </c>
      <c r="X1037" s="1383">
        <f t="shared" si="2064"/>
        <v>0</v>
      </c>
      <c r="Y1037" s="1383">
        <f t="shared" si="1568"/>
        <v>0</v>
      </c>
      <c r="Z1037" s="1383">
        <f t="shared" si="1569"/>
        <v>0</v>
      </c>
      <c r="AA1037" s="1383">
        <f t="shared" si="1570"/>
        <v>0</v>
      </c>
      <c r="AB1037" s="1383">
        <f t="shared" si="1571"/>
        <v>0</v>
      </c>
      <c r="AC1037" s="5">
        <f t="shared" si="1572"/>
        <v>279</v>
      </c>
      <c r="AD1037" s="1383">
        <f t="shared" si="1573"/>
        <v>0</v>
      </c>
      <c r="AE1037" s="1383">
        <f t="shared" si="1574"/>
        <v>0</v>
      </c>
      <c r="AF1037" s="1305" t="e">
        <f t="shared" si="1575"/>
        <v>#DIV/0!</v>
      </c>
      <c r="AG1037" s="1305" t="e">
        <f t="shared" si="1576"/>
        <v>#DIV/0!</v>
      </c>
      <c r="AH1037" s="5"/>
      <c r="AI1037" s="5"/>
      <c r="AJ1037" s="5"/>
      <c r="AK1037" s="5"/>
      <c r="AL1037" s="5"/>
      <c r="AM1037" s="5"/>
      <c r="AN1037" s="5"/>
      <c r="AO1037" s="5"/>
      <c r="AP1037" s="5"/>
      <c r="AQ1037" s="5"/>
      <c r="AR1037" s="5"/>
      <c r="AS1037" s="5"/>
      <c r="AT1037" s="5"/>
      <c r="AU1037" s="5"/>
      <c r="AV1037" s="5"/>
      <c r="AW1037" s="5"/>
      <c r="AX1037" s="5"/>
      <c r="AY1037" s="5"/>
      <c r="AZ1037" s="5"/>
      <c r="BA1037" s="5"/>
      <c r="BB1037" s="5"/>
      <c r="BC1037" s="5"/>
      <c r="BD1037" s="5"/>
      <c r="BE1037" s="5"/>
    </row>
    <row r="1038" spans="1:57" ht="14.25" customHeight="1">
      <c r="A1038" s="1376">
        <v>44841</v>
      </c>
      <c r="B1038" s="1301"/>
      <c r="C1038" s="1302"/>
      <c r="D1038" s="1376">
        <v>44476</v>
      </c>
      <c r="E1038" s="1357"/>
      <c r="F1038" s="5"/>
      <c r="G1038" s="5"/>
      <c r="H1038" s="1302"/>
      <c r="I1038" s="1303"/>
      <c r="J1038" s="1301"/>
      <c r="K1038" s="1376"/>
      <c r="L1038" s="1302"/>
      <c r="M1038" s="1382">
        <f t="shared" si="1565"/>
        <v>44842</v>
      </c>
      <c r="N1038" s="1354">
        <f t="shared" si="1562"/>
        <v>0</v>
      </c>
      <c r="O1038" s="1383">
        <f t="shared" ref="O1038:S1038" si="2065">$AD1038*O$27</f>
        <v>0</v>
      </c>
      <c r="P1038" s="1383">
        <f t="shared" si="2065"/>
        <v>0</v>
      </c>
      <c r="Q1038" s="1383">
        <f t="shared" si="2065"/>
        <v>0</v>
      </c>
      <c r="R1038" s="1383">
        <f t="shared" si="2065"/>
        <v>0</v>
      </c>
      <c r="S1038" s="1383">
        <f t="shared" si="2065"/>
        <v>0</v>
      </c>
      <c r="T1038" s="1383">
        <f t="shared" ref="T1038:X1038" si="2066">$AE1038*T$27</f>
        <v>0</v>
      </c>
      <c r="U1038" s="1383">
        <f t="shared" si="2066"/>
        <v>0</v>
      </c>
      <c r="V1038" s="1383">
        <f t="shared" si="2066"/>
        <v>0</v>
      </c>
      <c r="W1038" s="1383">
        <f t="shared" si="2066"/>
        <v>0</v>
      </c>
      <c r="X1038" s="1383">
        <f t="shared" si="2066"/>
        <v>0</v>
      </c>
      <c r="Y1038" s="1383">
        <f t="shared" si="1568"/>
        <v>0</v>
      </c>
      <c r="Z1038" s="1383">
        <f t="shared" si="1569"/>
        <v>0</v>
      </c>
      <c r="AA1038" s="1383">
        <f t="shared" si="1570"/>
        <v>0</v>
      </c>
      <c r="AB1038" s="1383">
        <f t="shared" si="1571"/>
        <v>0</v>
      </c>
      <c r="AC1038" s="5">
        <f t="shared" si="1572"/>
        <v>280</v>
      </c>
      <c r="AD1038" s="1383">
        <f t="shared" si="1573"/>
        <v>0</v>
      </c>
      <c r="AE1038" s="1383">
        <f t="shared" si="1574"/>
        <v>0</v>
      </c>
      <c r="AF1038" s="1305" t="e">
        <f t="shared" si="1575"/>
        <v>#DIV/0!</v>
      </c>
      <c r="AG1038" s="1305" t="e">
        <f t="shared" si="1576"/>
        <v>#DIV/0!</v>
      </c>
      <c r="AH1038" s="5"/>
      <c r="AI1038" s="5"/>
      <c r="AJ1038" s="5"/>
      <c r="AK1038" s="5"/>
      <c r="AL1038" s="5"/>
      <c r="AM1038" s="5"/>
      <c r="AN1038" s="5"/>
      <c r="AO1038" s="5"/>
      <c r="AP1038" s="5"/>
      <c r="AQ1038" s="5"/>
      <c r="AR1038" s="5"/>
      <c r="AS1038" s="5"/>
      <c r="AT1038" s="5"/>
      <c r="AU1038" s="5"/>
      <c r="AV1038" s="5"/>
      <c r="AW1038" s="5"/>
      <c r="AX1038" s="5"/>
      <c r="AY1038" s="5"/>
      <c r="AZ1038" s="5"/>
      <c r="BA1038" s="5"/>
      <c r="BB1038" s="5"/>
      <c r="BC1038" s="5"/>
      <c r="BD1038" s="5"/>
      <c r="BE1038" s="5"/>
    </row>
    <row r="1039" spans="1:57" ht="14.25" customHeight="1">
      <c r="A1039" s="1376">
        <v>44842</v>
      </c>
      <c r="B1039" s="1301"/>
      <c r="C1039" s="1302"/>
      <c r="D1039" s="1376">
        <v>44477</v>
      </c>
      <c r="E1039" s="1357"/>
      <c r="F1039" s="5"/>
      <c r="G1039" s="5"/>
      <c r="H1039" s="1302"/>
      <c r="I1039" s="1303"/>
      <c r="J1039" s="1301"/>
      <c r="K1039" s="1376"/>
      <c r="L1039" s="1302"/>
      <c r="M1039" s="1382">
        <f t="shared" si="1565"/>
        <v>44843</v>
      </c>
      <c r="N1039" s="1354">
        <f t="shared" si="1562"/>
        <v>0</v>
      </c>
      <c r="O1039" s="1383">
        <f t="shared" ref="O1039:S1039" si="2067">$AD1039*O$27</f>
        <v>0</v>
      </c>
      <c r="P1039" s="1383">
        <f t="shared" si="2067"/>
        <v>0</v>
      </c>
      <c r="Q1039" s="1383">
        <f t="shared" si="2067"/>
        <v>0</v>
      </c>
      <c r="R1039" s="1383">
        <f t="shared" si="2067"/>
        <v>0</v>
      </c>
      <c r="S1039" s="1383">
        <f t="shared" si="2067"/>
        <v>0</v>
      </c>
      <c r="T1039" s="1383">
        <f t="shared" ref="T1039:X1039" si="2068">$AE1039*T$27</f>
        <v>0</v>
      </c>
      <c r="U1039" s="1383">
        <f t="shared" si="2068"/>
        <v>0</v>
      </c>
      <c r="V1039" s="1383">
        <f t="shared" si="2068"/>
        <v>0</v>
      </c>
      <c r="W1039" s="1383">
        <f t="shared" si="2068"/>
        <v>0</v>
      </c>
      <c r="X1039" s="1383">
        <f t="shared" si="2068"/>
        <v>0</v>
      </c>
      <c r="Y1039" s="1383">
        <f t="shared" si="1568"/>
        <v>0</v>
      </c>
      <c r="Z1039" s="1383">
        <f t="shared" si="1569"/>
        <v>0</v>
      </c>
      <c r="AA1039" s="1383">
        <f t="shared" si="1570"/>
        <v>0</v>
      </c>
      <c r="AB1039" s="1383">
        <f t="shared" si="1571"/>
        <v>0</v>
      </c>
      <c r="AC1039" s="5">
        <f t="shared" si="1572"/>
        <v>281</v>
      </c>
      <c r="AD1039" s="1383">
        <f t="shared" si="1573"/>
        <v>0</v>
      </c>
      <c r="AE1039" s="1383">
        <f t="shared" si="1574"/>
        <v>0</v>
      </c>
      <c r="AF1039" s="1305" t="e">
        <f t="shared" si="1575"/>
        <v>#DIV/0!</v>
      </c>
      <c r="AG1039" s="1305" t="e">
        <f t="shared" si="1576"/>
        <v>#DIV/0!</v>
      </c>
      <c r="AH1039" s="5"/>
      <c r="AI1039" s="5"/>
      <c r="AJ1039" s="5"/>
      <c r="AK1039" s="5"/>
      <c r="AL1039" s="5"/>
      <c r="AM1039" s="5"/>
      <c r="AN1039" s="5"/>
      <c r="AO1039" s="5"/>
      <c r="AP1039" s="5"/>
      <c r="AQ1039" s="5"/>
      <c r="AR1039" s="5"/>
      <c r="AS1039" s="5"/>
      <c r="AT1039" s="5"/>
      <c r="AU1039" s="5"/>
      <c r="AV1039" s="5"/>
      <c r="AW1039" s="5"/>
      <c r="AX1039" s="5"/>
      <c r="AY1039" s="5"/>
      <c r="AZ1039" s="5"/>
      <c r="BA1039" s="5"/>
      <c r="BB1039" s="5"/>
      <c r="BC1039" s="5"/>
      <c r="BD1039" s="5"/>
      <c r="BE1039" s="5"/>
    </row>
    <row r="1040" spans="1:57" ht="14.25" customHeight="1">
      <c r="A1040" s="1376">
        <v>44843</v>
      </c>
      <c r="B1040" s="1301"/>
      <c r="C1040" s="1302"/>
      <c r="D1040" s="1376">
        <v>44478</v>
      </c>
      <c r="E1040" s="1357"/>
      <c r="F1040" s="5"/>
      <c r="G1040" s="5"/>
      <c r="H1040" s="1302"/>
      <c r="I1040" s="1303"/>
      <c r="J1040" s="1301"/>
      <c r="K1040" s="1376"/>
      <c r="L1040" s="1302"/>
      <c r="M1040" s="1382">
        <f t="shared" si="1565"/>
        <v>44844</v>
      </c>
      <c r="N1040" s="1354">
        <f t="shared" si="1562"/>
        <v>0</v>
      </c>
      <c r="O1040" s="1383">
        <f t="shared" ref="O1040:S1040" si="2069">$AD1040*O$27</f>
        <v>0</v>
      </c>
      <c r="P1040" s="1383">
        <f t="shared" si="2069"/>
        <v>0</v>
      </c>
      <c r="Q1040" s="1383">
        <f t="shared" si="2069"/>
        <v>0</v>
      </c>
      <c r="R1040" s="1383">
        <f t="shared" si="2069"/>
        <v>0</v>
      </c>
      <c r="S1040" s="1383">
        <f t="shared" si="2069"/>
        <v>0</v>
      </c>
      <c r="T1040" s="1383">
        <f t="shared" ref="T1040:X1040" si="2070">$AE1040*T$27</f>
        <v>0</v>
      </c>
      <c r="U1040" s="1383">
        <f t="shared" si="2070"/>
        <v>0</v>
      </c>
      <c r="V1040" s="1383">
        <f t="shared" si="2070"/>
        <v>0</v>
      </c>
      <c r="W1040" s="1383">
        <f t="shared" si="2070"/>
        <v>0</v>
      </c>
      <c r="X1040" s="1383">
        <f t="shared" si="2070"/>
        <v>0</v>
      </c>
      <c r="Y1040" s="1383">
        <f t="shared" si="1568"/>
        <v>0</v>
      </c>
      <c r="Z1040" s="1383">
        <f t="shared" si="1569"/>
        <v>0</v>
      </c>
      <c r="AA1040" s="1383">
        <f t="shared" si="1570"/>
        <v>0</v>
      </c>
      <c r="AB1040" s="1383">
        <f t="shared" si="1571"/>
        <v>0</v>
      </c>
      <c r="AC1040" s="5">
        <f t="shared" si="1572"/>
        <v>282</v>
      </c>
      <c r="AD1040" s="1383">
        <f t="shared" si="1573"/>
        <v>0</v>
      </c>
      <c r="AE1040" s="1383">
        <f t="shared" si="1574"/>
        <v>0</v>
      </c>
      <c r="AF1040" s="1305" t="e">
        <f t="shared" si="1575"/>
        <v>#DIV/0!</v>
      </c>
      <c r="AG1040" s="1305" t="e">
        <f t="shared" si="1576"/>
        <v>#DIV/0!</v>
      </c>
      <c r="AH1040" s="5"/>
      <c r="AI1040" s="5"/>
      <c r="AJ1040" s="5"/>
      <c r="AK1040" s="5"/>
      <c r="AL1040" s="5"/>
      <c r="AM1040" s="5"/>
      <c r="AN1040" s="5"/>
      <c r="AO1040" s="5"/>
      <c r="AP1040" s="5"/>
      <c r="AQ1040" s="5"/>
      <c r="AR1040" s="5"/>
      <c r="AS1040" s="5"/>
      <c r="AT1040" s="5"/>
      <c r="AU1040" s="5"/>
      <c r="AV1040" s="5"/>
      <c r="AW1040" s="5"/>
      <c r="AX1040" s="5"/>
      <c r="AY1040" s="5"/>
      <c r="AZ1040" s="5"/>
      <c r="BA1040" s="5"/>
      <c r="BB1040" s="5"/>
      <c r="BC1040" s="5"/>
      <c r="BD1040" s="5"/>
      <c r="BE1040" s="5"/>
    </row>
    <row r="1041" spans="1:57" ht="14.25" customHeight="1">
      <c r="A1041" s="1376">
        <v>44844</v>
      </c>
      <c r="B1041" s="1301"/>
      <c r="C1041" s="1302"/>
      <c r="D1041" s="1376">
        <v>44479</v>
      </c>
      <c r="E1041" s="1357"/>
      <c r="F1041" s="5"/>
      <c r="G1041" s="5"/>
      <c r="H1041" s="1302"/>
      <c r="I1041" s="1303"/>
      <c r="J1041" s="1301"/>
      <c r="K1041" s="1376"/>
      <c r="L1041" s="1302"/>
      <c r="M1041" s="1382">
        <f t="shared" si="1565"/>
        <v>44845</v>
      </c>
      <c r="N1041" s="1354">
        <f t="shared" si="1562"/>
        <v>0</v>
      </c>
      <c r="O1041" s="1383">
        <f t="shared" ref="O1041:S1041" si="2071">$AD1041*O$27</f>
        <v>0</v>
      </c>
      <c r="P1041" s="1383">
        <f t="shared" si="2071"/>
        <v>0</v>
      </c>
      <c r="Q1041" s="1383">
        <f t="shared" si="2071"/>
        <v>0</v>
      </c>
      <c r="R1041" s="1383">
        <f t="shared" si="2071"/>
        <v>0</v>
      </c>
      <c r="S1041" s="1383">
        <f t="shared" si="2071"/>
        <v>0</v>
      </c>
      <c r="T1041" s="1383">
        <f t="shared" ref="T1041:X1041" si="2072">$AE1041*T$27</f>
        <v>0</v>
      </c>
      <c r="U1041" s="1383">
        <f t="shared" si="2072"/>
        <v>0</v>
      </c>
      <c r="V1041" s="1383">
        <f t="shared" si="2072"/>
        <v>0</v>
      </c>
      <c r="W1041" s="1383">
        <f t="shared" si="2072"/>
        <v>0</v>
      </c>
      <c r="X1041" s="1383">
        <f t="shared" si="2072"/>
        <v>0</v>
      </c>
      <c r="Y1041" s="1383">
        <f t="shared" si="1568"/>
        <v>0</v>
      </c>
      <c r="Z1041" s="1383">
        <f t="shared" si="1569"/>
        <v>0</v>
      </c>
      <c r="AA1041" s="1383">
        <f t="shared" si="1570"/>
        <v>0</v>
      </c>
      <c r="AB1041" s="1383">
        <f t="shared" si="1571"/>
        <v>0</v>
      </c>
      <c r="AC1041" s="5">
        <f t="shared" si="1572"/>
        <v>283</v>
      </c>
      <c r="AD1041" s="1383">
        <f t="shared" si="1573"/>
        <v>0</v>
      </c>
      <c r="AE1041" s="1383">
        <f t="shared" si="1574"/>
        <v>0</v>
      </c>
      <c r="AF1041" s="1305" t="e">
        <f t="shared" si="1575"/>
        <v>#DIV/0!</v>
      </c>
      <c r="AG1041" s="1305" t="e">
        <f t="shared" si="1576"/>
        <v>#DIV/0!</v>
      </c>
      <c r="AH1041" s="5"/>
      <c r="AI1041" s="5"/>
      <c r="AJ1041" s="5"/>
      <c r="AK1041" s="5"/>
      <c r="AL1041" s="5"/>
      <c r="AM1041" s="5"/>
      <c r="AN1041" s="5"/>
      <c r="AO1041" s="5"/>
      <c r="AP1041" s="5"/>
      <c r="AQ1041" s="5"/>
      <c r="AR1041" s="5"/>
      <c r="AS1041" s="5"/>
      <c r="AT1041" s="5"/>
      <c r="AU1041" s="5"/>
      <c r="AV1041" s="5"/>
      <c r="AW1041" s="5"/>
      <c r="AX1041" s="5"/>
      <c r="AY1041" s="5"/>
      <c r="AZ1041" s="5"/>
      <c r="BA1041" s="5"/>
      <c r="BB1041" s="5"/>
      <c r="BC1041" s="5"/>
      <c r="BD1041" s="5"/>
      <c r="BE1041" s="5"/>
    </row>
    <row r="1042" spans="1:57" ht="14.25" customHeight="1">
      <c r="A1042" s="1376">
        <v>44845</v>
      </c>
      <c r="B1042" s="1301"/>
      <c r="C1042" s="1302"/>
      <c r="D1042" s="1376">
        <v>44480</v>
      </c>
      <c r="E1042" s="1357"/>
      <c r="F1042" s="5"/>
      <c r="G1042" s="5"/>
      <c r="H1042" s="1302"/>
      <c r="I1042" s="1303"/>
      <c r="J1042" s="1301"/>
      <c r="K1042" s="1376"/>
      <c r="L1042" s="1302"/>
      <c r="M1042" s="1382">
        <f t="shared" si="1565"/>
        <v>44846</v>
      </c>
      <c r="N1042" s="1354">
        <f t="shared" si="1562"/>
        <v>0</v>
      </c>
      <c r="O1042" s="1383">
        <f t="shared" ref="O1042:S1042" si="2073">$AD1042*O$27</f>
        <v>0</v>
      </c>
      <c r="P1042" s="1383">
        <f t="shared" si="2073"/>
        <v>0</v>
      </c>
      <c r="Q1042" s="1383">
        <f t="shared" si="2073"/>
        <v>0</v>
      </c>
      <c r="R1042" s="1383">
        <f t="shared" si="2073"/>
        <v>0</v>
      </c>
      <c r="S1042" s="1383">
        <f t="shared" si="2073"/>
        <v>0</v>
      </c>
      <c r="T1042" s="1383">
        <f t="shared" ref="T1042:X1042" si="2074">$AE1042*T$27</f>
        <v>0</v>
      </c>
      <c r="U1042" s="1383">
        <f t="shared" si="2074"/>
        <v>0</v>
      </c>
      <c r="V1042" s="1383">
        <f t="shared" si="2074"/>
        <v>0</v>
      </c>
      <c r="W1042" s="1383">
        <f t="shared" si="2074"/>
        <v>0</v>
      </c>
      <c r="X1042" s="1383">
        <f t="shared" si="2074"/>
        <v>0</v>
      </c>
      <c r="Y1042" s="1383">
        <f t="shared" si="1568"/>
        <v>0</v>
      </c>
      <c r="Z1042" s="1383">
        <f t="shared" si="1569"/>
        <v>0</v>
      </c>
      <c r="AA1042" s="1383">
        <f t="shared" si="1570"/>
        <v>0</v>
      </c>
      <c r="AB1042" s="1383">
        <f t="shared" si="1571"/>
        <v>0</v>
      </c>
      <c r="AC1042" s="5">
        <f t="shared" si="1572"/>
        <v>284</v>
      </c>
      <c r="AD1042" s="1383">
        <f t="shared" si="1573"/>
        <v>0</v>
      </c>
      <c r="AE1042" s="1383">
        <f t="shared" si="1574"/>
        <v>0</v>
      </c>
      <c r="AF1042" s="1305" t="e">
        <f t="shared" si="1575"/>
        <v>#DIV/0!</v>
      </c>
      <c r="AG1042" s="1305" t="e">
        <f t="shared" si="1576"/>
        <v>#DIV/0!</v>
      </c>
      <c r="AH1042" s="5"/>
      <c r="AI1042" s="5"/>
      <c r="AJ1042" s="5"/>
      <c r="AK1042" s="5"/>
      <c r="AL1042" s="5"/>
      <c r="AM1042" s="5"/>
      <c r="AN1042" s="5"/>
      <c r="AO1042" s="5"/>
      <c r="AP1042" s="5"/>
      <c r="AQ1042" s="5"/>
      <c r="AR1042" s="5"/>
      <c r="AS1042" s="5"/>
      <c r="AT1042" s="5"/>
      <c r="AU1042" s="5"/>
      <c r="AV1042" s="5"/>
      <c r="AW1042" s="5"/>
      <c r="AX1042" s="5"/>
      <c r="AY1042" s="5"/>
      <c r="AZ1042" s="5"/>
      <c r="BA1042" s="5"/>
      <c r="BB1042" s="5"/>
      <c r="BC1042" s="5"/>
      <c r="BD1042" s="5"/>
      <c r="BE1042" s="5"/>
    </row>
    <row r="1043" spans="1:57" ht="14.25" customHeight="1">
      <c r="A1043" s="1376">
        <v>44846</v>
      </c>
      <c r="B1043" s="1301"/>
      <c r="C1043" s="1302"/>
      <c r="D1043" s="1376">
        <v>44481</v>
      </c>
      <c r="E1043" s="1357"/>
      <c r="F1043" s="5"/>
      <c r="G1043" s="5"/>
      <c r="H1043" s="1302"/>
      <c r="I1043" s="1303"/>
      <c r="J1043" s="1301"/>
      <c r="K1043" s="1376"/>
      <c r="L1043" s="1302"/>
      <c r="M1043" s="1382">
        <f t="shared" si="1565"/>
        <v>44847</v>
      </c>
      <c r="N1043" s="1354">
        <f t="shared" si="1562"/>
        <v>0</v>
      </c>
      <c r="O1043" s="1383">
        <f t="shared" ref="O1043:S1043" si="2075">$AD1043*O$27</f>
        <v>0</v>
      </c>
      <c r="P1043" s="1383">
        <f t="shared" si="2075"/>
        <v>0</v>
      </c>
      <c r="Q1043" s="1383">
        <f t="shared" si="2075"/>
        <v>0</v>
      </c>
      <c r="R1043" s="1383">
        <f t="shared" si="2075"/>
        <v>0</v>
      </c>
      <c r="S1043" s="1383">
        <f t="shared" si="2075"/>
        <v>0</v>
      </c>
      <c r="T1043" s="1383">
        <f t="shared" ref="T1043:X1043" si="2076">$AE1043*T$27</f>
        <v>0</v>
      </c>
      <c r="U1043" s="1383">
        <f t="shared" si="2076"/>
        <v>0</v>
      </c>
      <c r="V1043" s="1383">
        <f t="shared" si="2076"/>
        <v>0</v>
      </c>
      <c r="W1043" s="1383">
        <f t="shared" si="2076"/>
        <v>0</v>
      </c>
      <c r="X1043" s="1383">
        <f t="shared" si="2076"/>
        <v>0</v>
      </c>
      <c r="Y1043" s="1383">
        <f t="shared" si="1568"/>
        <v>0</v>
      </c>
      <c r="Z1043" s="1383">
        <f t="shared" si="1569"/>
        <v>0</v>
      </c>
      <c r="AA1043" s="1383">
        <f t="shared" si="1570"/>
        <v>0</v>
      </c>
      <c r="AB1043" s="1383">
        <f t="shared" si="1571"/>
        <v>0</v>
      </c>
      <c r="AC1043" s="5">
        <f t="shared" si="1572"/>
        <v>285</v>
      </c>
      <c r="AD1043" s="1383">
        <f t="shared" si="1573"/>
        <v>0</v>
      </c>
      <c r="AE1043" s="1383">
        <f t="shared" si="1574"/>
        <v>0</v>
      </c>
      <c r="AF1043" s="1305" t="e">
        <f t="shared" si="1575"/>
        <v>#DIV/0!</v>
      </c>
      <c r="AG1043" s="1305" t="e">
        <f t="shared" si="1576"/>
        <v>#DIV/0!</v>
      </c>
      <c r="AH1043" s="5"/>
      <c r="AI1043" s="5"/>
      <c r="AJ1043" s="5"/>
      <c r="AK1043" s="5"/>
      <c r="AL1043" s="5"/>
      <c r="AM1043" s="5"/>
      <c r="AN1043" s="5"/>
      <c r="AO1043" s="5"/>
      <c r="AP1043" s="5"/>
      <c r="AQ1043" s="5"/>
      <c r="AR1043" s="5"/>
      <c r="AS1043" s="5"/>
      <c r="AT1043" s="5"/>
      <c r="AU1043" s="5"/>
      <c r="AV1043" s="5"/>
      <c r="AW1043" s="5"/>
      <c r="AX1043" s="5"/>
      <c r="AY1043" s="5"/>
      <c r="AZ1043" s="5"/>
      <c r="BA1043" s="5"/>
      <c r="BB1043" s="5"/>
      <c r="BC1043" s="5"/>
      <c r="BD1043" s="5"/>
      <c r="BE1043" s="5"/>
    </row>
    <row r="1044" spans="1:57" ht="14.25" customHeight="1">
      <c r="A1044" s="1376">
        <v>44847</v>
      </c>
      <c r="B1044" s="1301"/>
      <c r="C1044" s="1302"/>
      <c r="D1044" s="1376">
        <v>44482</v>
      </c>
      <c r="E1044" s="1357"/>
      <c r="F1044" s="5"/>
      <c r="G1044" s="5"/>
      <c r="H1044" s="1302"/>
      <c r="I1044" s="1303"/>
      <c r="J1044" s="1301"/>
      <c r="K1044" s="1376"/>
      <c r="L1044" s="1302"/>
      <c r="M1044" s="1382">
        <f t="shared" si="1565"/>
        <v>44848</v>
      </c>
      <c r="N1044" s="1354">
        <f t="shared" si="1562"/>
        <v>0</v>
      </c>
      <c r="O1044" s="1383">
        <f t="shared" ref="O1044:S1044" si="2077">$AD1044*O$27</f>
        <v>0</v>
      </c>
      <c r="P1044" s="1383">
        <f t="shared" si="2077"/>
        <v>0</v>
      </c>
      <c r="Q1044" s="1383">
        <f t="shared" si="2077"/>
        <v>0</v>
      </c>
      <c r="R1044" s="1383">
        <f t="shared" si="2077"/>
        <v>0</v>
      </c>
      <c r="S1044" s="1383">
        <f t="shared" si="2077"/>
        <v>0</v>
      </c>
      <c r="T1044" s="1383">
        <f t="shared" ref="T1044:X1044" si="2078">$AE1044*T$27</f>
        <v>0</v>
      </c>
      <c r="U1044" s="1383">
        <f t="shared" si="2078"/>
        <v>0</v>
      </c>
      <c r="V1044" s="1383">
        <f t="shared" si="2078"/>
        <v>0</v>
      </c>
      <c r="W1044" s="1383">
        <f t="shared" si="2078"/>
        <v>0</v>
      </c>
      <c r="X1044" s="1383">
        <f t="shared" si="2078"/>
        <v>0</v>
      </c>
      <c r="Y1044" s="1383">
        <f t="shared" si="1568"/>
        <v>0</v>
      </c>
      <c r="Z1044" s="1383">
        <f t="shared" si="1569"/>
        <v>0</v>
      </c>
      <c r="AA1044" s="1383">
        <f t="shared" si="1570"/>
        <v>0</v>
      </c>
      <c r="AB1044" s="1383">
        <f t="shared" si="1571"/>
        <v>0</v>
      </c>
      <c r="AC1044" s="5">
        <f t="shared" si="1572"/>
        <v>286</v>
      </c>
      <c r="AD1044" s="1383">
        <f t="shared" si="1573"/>
        <v>0</v>
      </c>
      <c r="AE1044" s="1383">
        <f t="shared" si="1574"/>
        <v>0</v>
      </c>
      <c r="AF1044" s="1305" t="e">
        <f t="shared" si="1575"/>
        <v>#DIV/0!</v>
      </c>
      <c r="AG1044" s="1305" t="e">
        <f t="shared" si="1576"/>
        <v>#DIV/0!</v>
      </c>
      <c r="AH1044" s="5"/>
      <c r="AI1044" s="5"/>
      <c r="AJ1044" s="5"/>
      <c r="AK1044" s="5"/>
      <c r="AL1044" s="5"/>
      <c r="AM1044" s="5"/>
      <c r="AN1044" s="5"/>
      <c r="AO1044" s="5"/>
      <c r="AP1044" s="5"/>
      <c r="AQ1044" s="5"/>
      <c r="AR1044" s="5"/>
      <c r="AS1044" s="5"/>
      <c r="AT1044" s="5"/>
      <c r="AU1044" s="5"/>
      <c r="AV1044" s="5"/>
      <c r="AW1044" s="5"/>
      <c r="AX1044" s="5"/>
      <c r="AY1044" s="5"/>
      <c r="AZ1044" s="5"/>
      <c r="BA1044" s="5"/>
      <c r="BB1044" s="5"/>
      <c r="BC1044" s="5"/>
      <c r="BD1044" s="5"/>
      <c r="BE1044" s="5"/>
    </row>
    <row r="1045" spans="1:57" ht="14.25" customHeight="1">
      <c r="A1045" s="1376">
        <v>44848</v>
      </c>
      <c r="B1045" s="1301"/>
      <c r="C1045" s="1302"/>
      <c r="D1045" s="1376">
        <v>44483</v>
      </c>
      <c r="E1045" s="1357"/>
      <c r="F1045" s="5"/>
      <c r="G1045" s="5"/>
      <c r="H1045" s="1302"/>
      <c r="I1045" s="1303"/>
      <c r="J1045" s="1301"/>
      <c r="K1045" s="1376"/>
      <c r="L1045" s="1302"/>
      <c r="M1045" s="1382">
        <f t="shared" si="1565"/>
        <v>44849</v>
      </c>
      <c r="N1045" s="1354">
        <f t="shared" si="1562"/>
        <v>0</v>
      </c>
      <c r="O1045" s="1383">
        <f t="shared" ref="O1045:S1045" si="2079">$AD1045*O$27</f>
        <v>0</v>
      </c>
      <c r="P1045" s="1383">
        <f t="shared" si="2079"/>
        <v>0</v>
      </c>
      <c r="Q1045" s="1383">
        <f t="shared" si="2079"/>
        <v>0</v>
      </c>
      <c r="R1045" s="1383">
        <f t="shared" si="2079"/>
        <v>0</v>
      </c>
      <c r="S1045" s="1383">
        <f t="shared" si="2079"/>
        <v>0</v>
      </c>
      <c r="T1045" s="1383">
        <f t="shared" ref="T1045:X1045" si="2080">$AE1045*T$27</f>
        <v>0</v>
      </c>
      <c r="U1045" s="1383">
        <f t="shared" si="2080"/>
        <v>0</v>
      </c>
      <c r="V1045" s="1383">
        <f t="shared" si="2080"/>
        <v>0</v>
      </c>
      <c r="W1045" s="1383">
        <f t="shared" si="2080"/>
        <v>0</v>
      </c>
      <c r="X1045" s="1383">
        <f t="shared" si="2080"/>
        <v>0</v>
      </c>
      <c r="Y1045" s="1383">
        <f t="shared" si="1568"/>
        <v>0</v>
      </c>
      <c r="Z1045" s="1383">
        <f t="shared" si="1569"/>
        <v>0</v>
      </c>
      <c r="AA1045" s="1383">
        <f t="shared" si="1570"/>
        <v>0</v>
      </c>
      <c r="AB1045" s="1383">
        <f t="shared" si="1571"/>
        <v>0</v>
      </c>
      <c r="AC1045" s="5">
        <f t="shared" si="1572"/>
        <v>287</v>
      </c>
      <c r="AD1045" s="1383">
        <f t="shared" si="1573"/>
        <v>0</v>
      </c>
      <c r="AE1045" s="1383">
        <f t="shared" si="1574"/>
        <v>0</v>
      </c>
      <c r="AF1045" s="1305" t="e">
        <f t="shared" si="1575"/>
        <v>#DIV/0!</v>
      </c>
      <c r="AG1045" s="1305" t="e">
        <f t="shared" si="1576"/>
        <v>#DIV/0!</v>
      </c>
      <c r="AH1045" s="5"/>
      <c r="AI1045" s="5"/>
      <c r="AJ1045" s="5"/>
      <c r="AK1045" s="5"/>
      <c r="AL1045" s="5"/>
      <c r="AM1045" s="5"/>
      <c r="AN1045" s="5"/>
      <c r="AO1045" s="5"/>
      <c r="AP1045" s="5"/>
      <c r="AQ1045" s="5"/>
      <c r="AR1045" s="5"/>
      <c r="AS1045" s="5"/>
      <c r="AT1045" s="5"/>
      <c r="AU1045" s="5"/>
      <c r="AV1045" s="5"/>
      <c r="AW1045" s="5"/>
      <c r="AX1045" s="5"/>
      <c r="AY1045" s="5"/>
      <c r="AZ1045" s="5"/>
      <c r="BA1045" s="5"/>
      <c r="BB1045" s="5"/>
      <c r="BC1045" s="5"/>
      <c r="BD1045" s="5"/>
      <c r="BE1045" s="5"/>
    </row>
    <row r="1046" spans="1:57" ht="14.25" customHeight="1">
      <c r="A1046" s="1376">
        <v>44849</v>
      </c>
      <c r="B1046" s="1301"/>
      <c r="C1046" s="1302"/>
      <c r="D1046" s="1376">
        <v>44484</v>
      </c>
      <c r="E1046" s="1357"/>
      <c r="F1046" s="5"/>
      <c r="G1046" s="5"/>
      <c r="H1046" s="1302"/>
      <c r="I1046" s="1303"/>
      <c r="J1046" s="1301"/>
      <c r="K1046" s="1376"/>
      <c r="L1046" s="1302"/>
      <c r="M1046" s="1382">
        <f t="shared" si="1565"/>
        <v>44850</v>
      </c>
      <c r="N1046" s="1354">
        <f t="shared" si="1562"/>
        <v>0</v>
      </c>
      <c r="O1046" s="1383">
        <f t="shared" ref="O1046:S1046" si="2081">$AD1046*O$27</f>
        <v>0</v>
      </c>
      <c r="P1046" s="1383">
        <f t="shared" si="2081"/>
        <v>0</v>
      </c>
      <c r="Q1046" s="1383">
        <f t="shared" si="2081"/>
        <v>0</v>
      </c>
      <c r="R1046" s="1383">
        <f t="shared" si="2081"/>
        <v>0</v>
      </c>
      <c r="S1046" s="1383">
        <f t="shared" si="2081"/>
        <v>0</v>
      </c>
      <c r="T1046" s="1383">
        <f t="shared" ref="T1046:X1046" si="2082">$AE1046*T$27</f>
        <v>0</v>
      </c>
      <c r="U1046" s="1383">
        <f t="shared" si="2082"/>
        <v>0</v>
      </c>
      <c r="V1046" s="1383">
        <f t="shared" si="2082"/>
        <v>0</v>
      </c>
      <c r="W1046" s="1383">
        <f t="shared" si="2082"/>
        <v>0</v>
      </c>
      <c r="X1046" s="1383">
        <f t="shared" si="2082"/>
        <v>0</v>
      </c>
      <c r="Y1046" s="1383">
        <f t="shared" si="1568"/>
        <v>0</v>
      </c>
      <c r="Z1046" s="1383">
        <f t="shared" si="1569"/>
        <v>0</v>
      </c>
      <c r="AA1046" s="1383">
        <f t="shared" si="1570"/>
        <v>0</v>
      </c>
      <c r="AB1046" s="1383">
        <f t="shared" si="1571"/>
        <v>0</v>
      </c>
      <c r="AC1046" s="5">
        <f t="shared" si="1572"/>
        <v>288</v>
      </c>
      <c r="AD1046" s="1383">
        <f t="shared" si="1573"/>
        <v>0</v>
      </c>
      <c r="AE1046" s="1383">
        <f t="shared" si="1574"/>
        <v>0</v>
      </c>
      <c r="AF1046" s="1305" t="e">
        <f t="shared" si="1575"/>
        <v>#DIV/0!</v>
      </c>
      <c r="AG1046" s="1305" t="e">
        <f t="shared" si="1576"/>
        <v>#DIV/0!</v>
      </c>
      <c r="AH1046" s="5"/>
      <c r="AI1046" s="5"/>
      <c r="AJ1046" s="5"/>
      <c r="AK1046" s="5"/>
      <c r="AL1046" s="5"/>
      <c r="AM1046" s="5"/>
      <c r="AN1046" s="5"/>
      <c r="AO1046" s="5"/>
      <c r="AP1046" s="5"/>
      <c r="AQ1046" s="5"/>
      <c r="AR1046" s="5"/>
      <c r="AS1046" s="5"/>
      <c r="AT1046" s="5"/>
      <c r="AU1046" s="5"/>
      <c r="AV1046" s="5"/>
      <c r="AW1046" s="5"/>
      <c r="AX1046" s="5"/>
      <c r="AY1046" s="5"/>
      <c r="AZ1046" s="5"/>
      <c r="BA1046" s="5"/>
      <c r="BB1046" s="5"/>
      <c r="BC1046" s="5"/>
      <c r="BD1046" s="5"/>
      <c r="BE1046" s="5"/>
    </row>
    <row r="1047" spans="1:57" ht="14.25" customHeight="1">
      <c r="A1047" s="1376">
        <v>44850</v>
      </c>
      <c r="B1047" s="1301"/>
      <c r="C1047" s="1302"/>
      <c r="D1047" s="1376">
        <v>44485</v>
      </c>
      <c r="E1047" s="1357"/>
      <c r="F1047" s="5"/>
      <c r="G1047" s="5"/>
      <c r="H1047" s="1302"/>
      <c r="I1047" s="1303"/>
      <c r="J1047" s="1301"/>
      <c r="K1047" s="1376"/>
      <c r="L1047" s="1302"/>
      <c r="M1047" s="1382">
        <f t="shared" si="1565"/>
        <v>44851</v>
      </c>
      <c r="N1047" s="1354">
        <f t="shared" ref="N1047:N1301" si="2083">VLOOKUP($M1047,$A$27:$B$24073,2,TRUE)</f>
        <v>0</v>
      </c>
      <c r="O1047" s="1383">
        <f t="shared" ref="O1047:S1047" si="2084">$AD1047*O$27</f>
        <v>0</v>
      </c>
      <c r="P1047" s="1383">
        <f t="shared" si="2084"/>
        <v>0</v>
      </c>
      <c r="Q1047" s="1383">
        <f t="shared" si="2084"/>
        <v>0</v>
      </c>
      <c r="R1047" s="1383">
        <f t="shared" si="2084"/>
        <v>0</v>
      </c>
      <c r="S1047" s="1383">
        <f t="shared" si="2084"/>
        <v>0</v>
      </c>
      <c r="T1047" s="1383">
        <f t="shared" ref="T1047:X1047" si="2085">$AE1047*T$27</f>
        <v>0</v>
      </c>
      <c r="U1047" s="1383">
        <f t="shared" si="2085"/>
        <v>0</v>
      </c>
      <c r="V1047" s="1383">
        <f t="shared" si="2085"/>
        <v>0</v>
      </c>
      <c r="W1047" s="1383">
        <f t="shared" si="2085"/>
        <v>0</v>
      </c>
      <c r="X1047" s="1383">
        <f t="shared" si="2085"/>
        <v>0</v>
      </c>
      <c r="Y1047" s="1383">
        <f t="shared" si="1568"/>
        <v>0</v>
      </c>
      <c r="Z1047" s="1383">
        <f t="shared" si="1569"/>
        <v>0</v>
      </c>
      <c r="AA1047" s="1383">
        <f t="shared" si="1570"/>
        <v>0</v>
      </c>
      <c r="AB1047" s="1383">
        <f t="shared" si="1571"/>
        <v>0</v>
      </c>
      <c r="AC1047" s="5">
        <f t="shared" si="1572"/>
        <v>289</v>
      </c>
      <c r="AD1047" s="1383">
        <f t="shared" si="1573"/>
        <v>0</v>
      </c>
      <c r="AE1047" s="1383">
        <f t="shared" si="1574"/>
        <v>0</v>
      </c>
      <c r="AF1047" s="1305" t="e">
        <f t="shared" si="1575"/>
        <v>#DIV/0!</v>
      </c>
      <c r="AG1047" s="1305" t="e">
        <f t="shared" si="1576"/>
        <v>#DIV/0!</v>
      </c>
      <c r="AH1047" s="5"/>
      <c r="AI1047" s="5"/>
      <c r="AJ1047" s="5"/>
      <c r="AK1047" s="5"/>
      <c r="AL1047" s="5"/>
      <c r="AM1047" s="5"/>
      <c r="AN1047" s="5"/>
      <c r="AO1047" s="5"/>
      <c r="AP1047" s="5"/>
      <c r="AQ1047" s="5"/>
      <c r="AR1047" s="5"/>
      <c r="AS1047" s="5"/>
      <c r="AT1047" s="5"/>
      <c r="AU1047" s="5"/>
      <c r="AV1047" s="5"/>
      <c r="AW1047" s="5"/>
      <c r="AX1047" s="5"/>
      <c r="AY1047" s="5"/>
      <c r="AZ1047" s="5"/>
      <c r="BA1047" s="5"/>
      <c r="BB1047" s="5"/>
      <c r="BC1047" s="5"/>
      <c r="BD1047" s="5"/>
      <c r="BE1047" s="5"/>
    </row>
    <row r="1048" spans="1:57" ht="14.25" customHeight="1">
      <c r="A1048" s="1376">
        <v>44851</v>
      </c>
      <c r="B1048" s="1301"/>
      <c r="C1048" s="1302"/>
      <c r="D1048" s="1376">
        <v>44486</v>
      </c>
      <c r="E1048" s="1357"/>
      <c r="F1048" s="5"/>
      <c r="G1048" s="5"/>
      <c r="H1048" s="1302"/>
      <c r="I1048" s="1303"/>
      <c r="J1048" s="1301"/>
      <c r="K1048" s="1376"/>
      <c r="L1048" s="1302"/>
      <c r="M1048" s="1382">
        <f t="shared" ref="M1048:M1302" si="2086">M1047+1</f>
        <v>44852</v>
      </c>
      <c r="N1048" s="1354">
        <f t="shared" si="2083"/>
        <v>0</v>
      </c>
      <c r="O1048" s="1383">
        <f t="shared" ref="O1048:S1048" si="2087">$AD1048*O$27</f>
        <v>0</v>
      </c>
      <c r="P1048" s="1383">
        <f t="shared" si="2087"/>
        <v>0</v>
      </c>
      <c r="Q1048" s="1383">
        <f t="shared" si="2087"/>
        <v>0</v>
      </c>
      <c r="R1048" s="1383">
        <f t="shared" si="2087"/>
        <v>0</v>
      </c>
      <c r="S1048" s="1383">
        <f t="shared" si="2087"/>
        <v>0</v>
      </c>
      <c r="T1048" s="1383">
        <f t="shared" ref="T1048:X1048" si="2088">$AE1048*T$27</f>
        <v>0</v>
      </c>
      <c r="U1048" s="1383">
        <f t="shared" si="2088"/>
        <v>0</v>
      </c>
      <c r="V1048" s="1383">
        <f t="shared" si="2088"/>
        <v>0</v>
      </c>
      <c r="W1048" s="1383">
        <f t="shared" si="2088"/>
        <v>0</v>
      </c>
      <c r="X1048" s="1383">
        <f t="shared" si="2088"/>
        <v>0</v>
      </c>
      <c r="Y1048" s="1383">
        <f t="shared" ref="Y1048:Y1302" si="2089">VLOOKUP($M1048,$I$3:$K$231,2)</f>
        <v>0</v>
      </c>
      <c r="Z1048" s="1383">
        <f t="shared" ref="Z1048:Z1302" si="2090">VLOOKUP($M1048+365,$I$3:$K$231,2)</f>
        <v>0</v>
      </c>
      <c r="AA1048" s="1383">
        <f t="shared" ref="AA1048:AA1302" si="2091">VLOOKUP($M1048,$I$3:$K$231,3)</f>
        <v>0</v>
      </c>
      <c r="AB1048" s="1383">
        <f t="shared" ref="AB1048:AB1302" si="2092">VLOOKUP($M1048+365,$I$3:$K$231,3)</f>
        <v>0</v>
      </c>
      <c r="AC1048" s="5">
        <f t="shared" ref="AC1048:AC1302" si="2093">M1048-DATE(YEAR(M1048),1,1)</f>
        <v>290</v>
      </c>
      <c r="AD1048" s="1383">
        <f t="shared" ref="AD1048:AD1302" si="2094">(Y1048*(365-AC1048)+Z1048*AC1048)/365</f>
        <v>0</v>
      </c>
      <c r="AE1048" s="1383">
        <f t="shared" ref="AE1048:AE1302" si="2095">(AA1048*(365-AC1048)+AB1048*AC1048)/365</f>
        <v>0</v>
      </c>
      <c r="AF1048" s="1305" t="e">
        <f t="shared" ref="AF1048:AF1302" si="2096">N1048/AD1048</f>
        <v>#DIV/0!</v>
      </c>
      <c r="AG1048" s="1305" t="e">
        <f t="shared" ref="AG1048:AG1302" si="2097">N1048/AE1048</f>
        <v>#DIV/0!</v>
      </c>
      <c r="AH1048" s="5"/>
      <c r="AI1048" s="5"/>
      <c r="AJ1048" s="5"/>
      <c r="AK1048" s="5"/>
      <c r="AL1048" s="5"/>
      <c r="AM1048" s="5"/>
      <c r="AN1048" s="5"/>
      <c r="AO1048" s="5"/>
      <c r="AP1048" s="5"/>
      <c r="AQ1048" s="5"/>
      <c r="AR1048" s="5"/>
      <c r="AS1048" s="5"/>
      <c r="AT1048" s="5"/>
      <c r="AU1048" s="5"/>
      <c r="AV1048" s="5"/>
      <c r="AW1048" s="5"/>
      <c r="AX1048" s="5"/>
      <c r="AY1048" s="5"/>
      <c r="AZ1048" s="5"/>
      <c r="BA1048" s="5"/>
      <c r="BB1048" s="5"/>
      <c r="BC1048" s="5"/>
      <c r="BD1048" s="5"/>
      <c r="BE1048" s="5"/>
    </row>
    <row r="1049" spans="1:57" ht="14.25" customHeight="1">
      <c r="A1049" s="1376">
        <v>44852</v>
      </c>
      <c r="B1049" s="1301"/>
      <c r="C1049" s="1302"/>
      <c r="D1049" s="1376">
        <v>44487</v>
      </c>
      <c r="E1049" s="1357"/>
      <c r="F1049" s="5"/>
      <c r="G1049" s="5"/>
      <c r="H1049" s="1302"/>
      <c r="I1049" s="1303"/>
      <c r="J1049" s="1301"/>
      <c r="K1049" s="1376"/>
      <c r="L1049" s="1302"/>
      <c r="M1049" s="1382">
        <f t="shared" si="2086"/>
        <v>44853</v>
      </c>
      <c r="N1049" s="1354">
        <f t="shared" si="2083"/>
        <v>0</v>
      </c>
      <c r="O1049" s="1383">
        <f t="shared" ref="O1049:S1049" si="2098">$AD1049*O$27</f>
        <v>0</v>
      </c>
      <c r="P1049" s="1383">
        <f t="shared" si="2098"/>
        <v>0</v>
      </c>
      <c r="Q1049" s="1383">
        <f t="shared" si="2098"/>
        <v>0</v>
      </c>
      <c r="R1049" s="1383">
        <f t="shared" si="2098"/>
        <v>0</v>
      </c>
      <c r="S1049" s="1383">
        <f t="shared" si="2098"/>
        <v>0</v>
      </c>
      <c r="T1049" s="1383">
        <f t="shared" ref="T1049:X1049" si="2099">$AE1049*T$27</f>
        <v>0</v>
      </c>
      <c r="U1049" s="1383">
        <f t="shared" si="2099"/>
        <v>0</v>
      </c>
      <c r="V1049" s="1383">
        <f t="shared" si="2099"/>
        <v>0</v>
      </c>
      <c r="W1049" s="1383">
        <f t="shared" si="2099"/>
        <v>0</v>
      </c>
      <c r="X1049" s="1383">
        <f t="shared" si="2099"/>
        <v>0</v>
      </c>
      <c r="Y1049" s="1383">
        <f t="shared" si="2089"/>
        <v>0</v>
      </c>
      <c r="Z1049" s="1383">
        <f t="shared" si="2090"/>
        <v>0</v>
      </c>
      <c r="AA1049" s="1383">
        <f t="shared" si="2091"/>
        <v>0</v>
      </c>
      <c r="AB1049" s="1383">
        <f t="shared" si="2092"/>
        <v>0</v>
      </c>
      <c r="AC1049" s="5">
        <f t="shared" si="2093"/>
        <v>291</v>
      </c>
      <c r="AD1049" s="1383">
        <f t="shared" si="2094"/>
        <v>0</v>
      </c>
      <c r="AE1049" s="1383">
        <f t="shared" si="2095"/>
        <v>0</v>
      </c>
      <c r="AF1049" s="1305" t="e">
        <f t="shared" si="2096"/>
        <v>#DIV/0!</v>
      </c>
      <c r="AG1049" s="1305" t="e">
        <f t="shared" si="2097"/>
        <v>#DIV/0!</v>
      </c>
      <c r="AH1049" s="5"/>
      <c r="AI1049" s="5"/>
      <c r="AJ1049" s="5"/>
      <c r="AK1049" s="5"/>
      <c r="AL1049" s="5"/>
      <c r="AM1049" s="5"/>
      <c r="AN1049" s="5"/>
      <c r="AO1049" s="5"/>
      <c r="AP1049" s="5"/>
      <c r="AQ1049" s="5"/>
      <c r="AR1049" s="5"/>
      <c r="AS1049" s="5"/>
      <c r="AT1049" s="5"/>
      <c r="AU1049" s="5"/>
      <c r="AV1049" s="5"/>
      <c r="AW1049" s="5"/>
      <c r="AX1049" s="5"/>
      <c r="AY1049" s="5"/>
      <c r="AZ1049" s="5"/>
      <c r="BA1049" s="5"/>
      <c r="BB1049" s="5"/>
      <c r="BC1049" s="5"/>
      <c r="BD1049" s="5"/>
      <c r="BE1049" s="5"/>
    </row>
    <row r="1050" spans="1:57" ht="14.25" customHeight="1">
      <c r="A1050" s="1376">
        <v>44853</v>
      </c>
      <c r="B1050" s="1301"/>
      <c r="C1050" s="1302"/>
      <c r="D1050" s="1376">
        <v>44488</v>
      </c>
      <c r="E1050" s="1357"/>
      <c r="F1050" s="5"/>
      <c r="G1050" s="5"/>
      <c r="H1050" s="1302"/>
      <c r="I1050" s="1303"/>
      <c r="J1050" s="1301"/>
      <c r="K1050" s="1376"/>
      <c r="L1050" s="1302"/>
      <c r="M1050" s="1382">
        <f t="shared" si="2086"/>
        <v>44854</v>
      </c>
      <c r="N1050" s="1354">
        <f t="shared" si="2083"/>
        <v>0</v>
      </c>
      <c r="O1050" s="1383">
        <f t="shared" ref="O1050:S1050" si="2100">$AD1050*O$27</f>
        <v>0</v>
      </c>
      <c r="P1050" s="1383">
        <f t="shared" si="2100"/>
        <v>0</v>
      </c>
      <c r="Q1050" s="1383">
        <f t="shared" si="2100"/>
        <v>0</v>
      </c>
      <c r="R1050" s="1383">
        <f t="shared" si="2100"/>
        <v>0</v>
      </c>
      <c r="S1050" s="1383">
        <f t="shared" si="2100"/>
        <v>0</v>
      </c>
      <c r="T1050" s="1383">
        <f t="shared" ref="T1050:X1050" si="2101">$AE1050*T$27</f>
        <v>0</v>
      </c>
      <c r="U1050" s="1383">
        <f t="shared" si="2101"/>
        <v>0</v>
      </c>
      <c r="V1050" s="1383">
        <f t="shared" si="2101"/>
        <v>0</v>
      </c>
      <c r="W1050" s="1383">
        <f t="shared" si="2101"/>
        <v>0</v>
      </c>
      <c r="X1050" s="1383">
        <f t="shared" si="2101"/>
        <v>0</v>
      </c>
      <c r="Y1050" s="1383">
        <f t="shared" si="2089"/>
        <v>0</v>
      </c>
      <c r="Z1050" s="1383">
        <f t="shared" si="2090"/>
        <v>0</v>
      </c>
      <c r="AA1050" s="1383">
        <f t="shared" si="2091"/>
        <v>0</v>
      </c>
      <c r="AB1050" s="1383">
        <f t="shared" si="2092"/>
        <v>0</v>
      </c>
      <c r="AC1050" s="5">
        <f t="shared" si="2093"/>
        <v>292</v>
      </c>
      <c r="AD1050" s="1383">
        <f t="shared" si="2094"/>
        <v>0</v>
      </c>
      <c r="AE1050" s="1383">
        <f t="shared" si="2095"/>
        <v>0</v>
      </c>
      <c r="AF1050" s="1305" t="e">
        <f t="shared" si="2096"/>
        <v>#DIV/0!</v>
      </c>
      <c r="AG1050" s="1305" t="e">
        <f t="shared" si="2097"/>
        <v>#DIV/0!</v>
      </c>
      <c r="AH1050" s="5"/>
      <c r="AI1050" s="5"/>
      <c r="AJ1050" s="5"/>
      <c r="AK1050" s="5"/>
      <c r="AL1050" s="5"/>
      <c r="AM1050" s="5"/>
      <c r="AN1050" s="5"/>
      <c r="AO1050" s="5"/>
      <c r="AP1050" s="5"/>
      <c r="AQ1050" s="5"/>
      <c r="AR1050" s="5"/>
      <c r="AS1050" s="5"/>
      <c r="AT1050" s="5"/>
      <c r="AU1050" s="5"/>
      <c r="AV1050" s="5"/>
      <c r="AW1050" s="5"/>
      <c r="AX1050" s="5"/>
      <c r="AY1050" s="5"/>
      <c r="AZ1050" s="5"/>
      <c r="BA1050" s="5"/>
      <c r="BB1050" s="5"/>
      <c r="BC1050" s="5"/>
      <c r="BD1050" s="5"/>
      <c r="BE1050" s="5"/>
    </row>
    <row r="1051" spans="1:57" ht="14.25" customHeight="1">
      <c r="A1051" s="1376">
        <v>44854</v>
      </c>
      <c r="B1051" s="1301"/>
      <c r="C1051" s="1302"/>
      <c r="D1051" s="1376">
        <v>44489</v>
      </c>
      <c r="E1051" s="1357"/>
      <c r="F1051" s="5"/>
      <c r="G1051" s="5"/>
      <c r="H1051" s="1302"/>
      <c r="I1051" s="1303"/>
      <c r="J1051" s="1301"/>
      <c r="K1051" s="1376"/>
      <c r="L1051" s="1302"/>
      <c r="M1051" s="1382">
        <f t="shared" si="2086"/>
        <v>44855</v>
      </c>
      <c r="N1051" s="1354">
        <f t="shared" si="2083"/>
        <v>0</v>
      </c>
      <c r="O1051" s="1383">
        <f t="shared" ref="O1051:S1051" si="2102">$AD1051*O$27</f>
        <v>0</v>
      </c>
      <c r="P1051" s="1383">
        <f t="shared" si="2102"/>
        <v>0</v>
      </c>
      <c r="Q1051" s="1383">
        <f t="shared" si="2102"/>
        <v>0</v>
      </c>
      <c r="R1051" s="1383">
        <f t="shared" si="2102"/>
        <v>0</v>
      </c>
      <c r="S1051" s="1383">
        <f t="shared" si="2102"/>
        <v>0</v>
      </c>
      <c r="T1051" s="1383">
        <f t="shared" ref="T1051:X1051" si="2103">$AE1051*T$27</f>
        <v>0</v>
      </c>
      <c r="U1051" s="1383">
        <f t="shared" si="2103"/>
        <v>0</v>
      </c>
      <c r="V1051" s="1383">
        <f t="shared" si="2103"/>
        <v>0</v>
      </c>
      <c r="W1051" s="1383">
        <f t="shared" si="2103"/>
        <v>0</v>
      </c>
      <c r="X1051" s="1383">
        <f t="shared" si="2103"/>
        <v>0</v>
      </c>
      <c r="Y1051" s="1383">
        <f t="shared" si="2089"/>
        <v>0</v>
      </c>
      <c r="Z1051" s="1383">
        <f t="shared" si="2090"/>
        <v>0</v>
      </c>
      <c r="AA1051" s="1383">
        <f t="shared" si="2091"/>
        <v>0</v>
      </c>
      <c r="AB1051" s="1383">
        <f t="shared" si="2092"/>
        <v>0</v>
      </c>
      <c r="AC1051" s="5">
        <f t="shared" si="2093"/>
        <v>293</v>
      </c>
      <c r="AD1051" s="1383">
        <f t="shared" si="2094"/>
        <v>0</v>
      </c>
      <c r="AE1051" s="1383">
        <f t="shared" si="2095"/>
        <v>0</v>
      </c>
      <c r="AF1051" s="1305" t="e">
        <f t="shared" si="2096"/>
        <v>#DIV/0!</v>
      </c>
      <c r="AG1051" s="1305" t="e">
        <f t="shared" si="2097"/>
        <v>#DIV/0!</v>
      </c>
      <c r="AH1051" s="5"/>
      <c r="AI1051" s="5"/>
      <c r="AJ1051" s="5"/>
      <c r="AK1051" s="5"/>
      <c r="AL1051" s="5"/>
      <c r="AM1051" s="5"/>
      <c r="AN1051" s="5"/>
      <c r="AO1051" s="5"/>
      <c r="AP1051" s="5"/>
      <c r="AQ1051" s="5"/>
      <c r="AR1051" s="5"/>
      <c r="AS1051" s="5"/>
      <c r="AT1051" s="5"/>
      <c r="AU1051" s="5"/>
      <c r="AV1051" s="5"/>
      <c r="AW1051" s="5"/>
      <c r="AX1051" s="5"/>
      <c r="AY1051" s="5"/>
      <c r="AZ1051" s="5"/>
      <c r="BA1051" s="5"/>
      <c r="BB1051" s="5"/>
      <c r="BC1051" s="5"/>
      <c r="BD1051" s="5"/>
      <c r="BE1051" s="5"/>
    </row>
    <row r="1052" spans="1:57" ht="14.25" customHeight="1">
      <c r="A1052" s="1376">
        <v>44855</v>
      </c>
      <c r="B1052" s="1301"/>
      <c r="C1052" s="1302"/>
      <c r="D1052" s="1376">
        <v>44490</v>
      </c>
      <c r="E1052" s="1357"/>
      <c r="F1052" s="5"/>
      <c r="G1052" s="5"/>
      <c r="H1052" s="1302"/>
      <c r="I1052" s="1303"/>
      <c r="J1052" s="1301"/>
      <c r="K1052" s="1376"/>
      <c r="L1052" s="1302"/>
      <c r="M1052" s="1382">
        <f t="shared" si="2086"/>
        <v>44856</v>
      </c>
      <c r="N1052" s="1354">
        <f t="shared" si="2083"/>
        <v>0</v>
      </c>
      <c r="O1052" s="1383">
        <f t="shared" ref="O1052:S1052" si="2104">$AD1052*O$27</f>
        <v>0</v>
      </c>
      <c r="P1052" s="1383">
        <f t="shared" si="2104"/>
        <v>0</v>
      </c>
      <c r="Q1052" s="1383">
        <f t="shared" si="2104"/>
        <v>0</v>
      </c>
      <c r="R1052" s="1383">
        <f t="shared" si="2104"/>
        <v>0</v>
      </c>
      <c r="S1052" s="1383">
        <f t="shared" si="2104"/>
        <v>0</v>
      </c>
      <c r="T1052" s="1383">
        <f t="shared" ref="T1052:X1052" si="2105">$AE1052*T$27</f>
        <v>0</v>
      </c>
      <c r="U1052" s="1383">
        <f t="shared" si="2105"/>
        <v>0</v>
      </c>
      <c r="V1052" s="1383">
        <f t="shared" si="2105"/>
        <v>0</v>
      </c>
      <c r="W1052" s="1383">
        <f t="shared" si="2105"/>
        <v>0</v>
      </c>
      <c r="X1052" s="1383">
        <f t="shared" si="2105"/>
        <v>0</v>
      </c>
      <c r="Y1052" s="1383">
        <f t="shared" si="2089"/>
        <v>0</v>
      </c>
      <c r="Z1052" s="1383">
        <f t="shared" si="2090"/>
        <v>0</v>
      </c>
      <c r="AA1052" s="1383">
        <f t="shared" si="2091"/>
        <v>0</v>
      </c>
      <c r="AB1052" s="1383">
        <f t="shared" si="2092"/>
        <v>0</v>
      </c>
      <c r="AC1052" s="5">
        <f t="shared" si="2093"/>
        <v>294</v>
      </c>
      <c r="AD1052" s="1383">
        <f t="shared" si="2094"/>
        <v>0</v>
      </c>
      <c r="AE1052" s="1383">
        <f t="shared" si="2095"/>
        <v>0</v>
      </c>
      <c r="AF1052" s="1305" t="e">
        <f t="shared" si="2096"/>
        <v>#DIV/0!</v>
      </c>
      <c r="AG1052" s="1305" t="e">
        <f t="shared" si="2097"/>
        <v>#DIV/0!</v>
      </c>
      <c r="AH1052" s="5"/>
      <c r="AI1052" s="5"/>
      <c r="AJ1052" s="5"/>
      <c r="AK1052" s="5"/>
      <c r="AL1052" s="5"/>
      <c r="AM1052" s="5"/>
      <c r="AN1052" s="5"/>
      <c r="AO1052" s="5"/>
      <c r="AP1052" s="5"/>
      <c r="AQ1052" s="5"/>
      <c r="AR1052" s="5"/>
      <c r="AS1052" s="5"/>
      <c r="AT1052" s="5"/>
      <c r="AU1052" s="5"/>
      <c r="AV1052" s="5"/>
      <c r="AW1052" s="5"/>
      <c r="AX1052" s="5"/>
      <c r="AY1052" s="5"/>
      <c r="AZ1052" s="5"/>
      <c r="BA1052" s="5"/>
      <c r="BB1052" s="5"/>
      <c r="BC1052" s="5"/>
      <c r="BD1052" s="5"/>
      <c r="BE1052" s="5"/>
    </row>
    <row r="1053" spans="1:57" ht="14.25" customHeight="1">
      <c r="A1053" s="1376">
        <v>44856</v>
      </c>
      <c r="B1053" s="1301"/>
      <c r="C1053" s="1302"/>
      <c r="D1053" s="1376">
        <v>44491</v>
      </c>
      <c r="E1053" s="1357"/>
      <c r="F1053" s="5"/>
      <c r="G1053" s="5"/>
      <c r="H1053" s="1302"/>
      <c r="I1053" s="1303"/>
      <c r="J1053" s="1301"/>
      <c r="K1053" s="1376"/>
      <c r="L1053" s="1302"/>
      <c r="M1053" s="1382">
        <f t="shared" si="2086"/>
        <v>44857</v>
      </c>
      <c r="N1053" s="1354">
        <f t="shared" si="2083"/>
        <v>0</v>
      </c>
      <c r="O1053" s="1383">
        <f t="shared" ref="O1053:S1053" si="2106">$AD1053*O$27</f>
        <v>0</v>
      </c>
      <c r="P1053" s="1383">
        <f t="shared" si="2106"/>
        <v>0</v>
      </c>
      <c r="Q1053" s="1383">
        <f t="shared" si="2106"/>
        <v>0</v>
      </c>
      <c r="R1053" s="1383">
        <f t="shared" si="2106"/>
        <v>0</v>
      </c>
      <c r="S1053" s="1383">
        <f t="shared" si="2106"/>
        <v>0</v>
      </c>
      <c r="T1053" s="1383">
        <f t="shared" ref="T1053:X1053" si="2107">$AE1053*T$27</f>
        <v>0</v>
      </c>
      <c r="U1053" s="1383">
        <f t="shared" si="2107"/>
        <v>0</v>
      </c>
      <c r="V1053" s="1383">
        <f t="shared" si="2107"/>
        <v>0</v>
      </c>
      <c r="W1053" s="1383">
        <f t="shared" si="2107"/>
        <v>0</v>
      </c>
      <c r="X1053" s="1383">
        <f t="shared" si="2107"/>
        <v>0</v>
      </c>
      <c r="Y1053" s="1383">
        <f t="shared" si="2089"/>
        <v>0</v>
      </c>
      <c r="Z1053" s="1383">
        <f t="shared" si="2090"/>
        <v>0</v>
      </c>
      <c r="AA1053" s="1383">
        <f t="shared" si="2091"/>
        <v>0</v>
      </c>
      <c r="AB1053" s="1383">
        <f t="shared" si="2092"/>
        <v>0</v>
      </c>
      <c r="AC1053" s="5">
        <f t="shared" si="2093"/>
        <v>295</v>
      </c>
      <c r="AD1053" s="1383">
        <f t="shared" si="2094"/>
        <v>0</v>
      </c>
      <c r="AE1053" s="1383">
        <f t="shared" si="2095"/>
        <v>0</v>
      </c>
      <c r="AF1053" s="1305" t="e">
        <f t="shared" si="2096"/>
        <v>#DIV/0!</v>
      </c>
      <c r="AG1053" s="1305" t="e">
        <f t="shared" si="2097"/>
        <v>#DIV/0!</v>
      </c>
      <c r="AH1053" s="5"/>
      <c r="AI1053" s="5"/>
      <c r="AJ1053" s="5"/>
      <c r="AK1053" s="5"/>
      <c r="AL1053" s="5"/>
      <c r="AM1053" s="5"/>
      <c r="AN1053" s="5"/>
      <c r="AO1053" s="5"/>
      <c r="AP1053" s="5"/>
      <c r="AQ1053" s="5"/>
      <c r="AR1053" s="5"/>
      <c r="AS1053" s="5"/>
      <c r="AT1053" s="5"/>
      <c r="AU1053" s="5"/>
      <c r="AV1053" s="5"/>
      <c r="AW1053" s="5"/>
      <c r="AX1053" s="5"/>
      <c r="AY1053" s="5"/>
      <c r="AZ1053" s="5"/>
      <c r="BA1053" s="5"/>
      <c r="BB1053" s="5"/>
      <c r="BC1053" s="5"/>
      <c r="BD1053" s="5"/>
      <c r="BE1053" s="5"/>
    </row>
    <row r="1054" spans="1:57" ht="14.25" customHeight="1">
      <c r="A1054" s="1376">
        <v>44857</v>
      </c>
      <c r="B1054" s="1301"/>
      <c r="C1054" s="1302"/>
      <c r="D1054" s="1376">
        <v>44492</v>
      </c>
      <c r="E1054" s="1357"/>
      <c r="F1054" s="5"/>
      <c r="G1054" s="5"/>
      <c r="H1054" s="1302"/>
      <c r="I1054" s="1303"/>
      <c r="J1054" s="1301"/>
      <c r="K1054" s="1376"/>
      <c r="L1054" s="1302"/>
      <c r="M1054" s="1382">
        <f t="shared" si="2086"/>
        <v>44858</v>
      </c>
      <c r="N1054" s="1354">
        <f t="shared" si="2083"/>
        <v>0</v>
      </c>
      <c r="O1054" s="1383">
        <f t="shared" ref="O1054:S1054" si="2108">$AD1054*O$27</f>
        <v>0</v>
      </c>
      <c r="P1054" s="1383">
        <f t="shared" si="2108"/>
        <v>0</v>
      </c>
      <c r="Q1054" s="1383">
        <f t="shared" si="2108"/>
        <v>0</v>
      </c>
      <c r="R1054" s="1383">
        <f t="shared" si="2108"/>
        <v>0</v>
      </c>
      <c r="S1054" s="1383">
        <f t="shared" si="2108"/>
        <v>0</v>
      </c>
      <c r="T1054" s="1383">
        <f t="shared" ref="T1054:X1054" si="2109">$AE1054*T$27</f>
        <v>0</v>
      </c>
      <c r="U1054" s="1383">
        <f t="shared" si="2109"/>
        <v>0</v>
      </c>
      <c r="V1054" s="1383">
        <f t="shared" si="2109"/>
        <v>0</v>
      </c>
      <c r="W1054" s="1383">
        <f t="shared" si="2109"/>
        <v>0</v>
      </c>
      <c r="X1054" s="1383">
        <f t="shared" si="2109"/>
        <v>0</v>
      </c>
      <c r="Y1054" s="1383">
        <f t="shared" si="2089"/>
        <v>0</v>
      </c>
      <c r="Z1054" s="1383">
        <f t="shared" si="2090"/>
        <v>0</v>
      </c>
      <c r="AA1054" s="1383">
        <f t="shared" si="2091"/>
        <v>0</v>
      </c>
      <c r="AB1054" s="1383">
        <f t="shared" si="2092"/>
        <v>0</v>
      </c>
      <c r="AC1054" s="5">
        <f t="shared" si="2093"/>
        <v>296</v>
      </c>
      <c r="AD1054" s="1383">
        <f t="shared" si="2094"/>
        <v>0</v>
      </c>
      <c r="AE1054" s="1383">
        <f t="shared" si="2095"/>
        <v>0</v>
      </c>
      <c r="AF1054" s="1305" t="e">
        <f t="shared" si="2096"/>
        <v>#DIV/0!</v>
      </c>
      <c r="AG1054" s="1305" t="e">
        <f t="shared" si="2097"/>
        <v>#DIV/0!</v>
      </c>
      <c r="AH1054" s="5"/>
      <c r="AI1054" s="5"/>
      <c r="AJ1054" s="5"/>
      <c r="AK1054" s="5"/>
      <c r="AL1054" s="5"/>
      <c r="AM1054" s="5"/>
      <c r="AN1054" s="5"/>
      <c r="AO1054" s="5"/>
      <c r="AP1054" s="5"/>
      <c r="AQ1054" s="5"/>
      <c r="AR1054" s="5"/>
      <c r="AS1054" s="5"/>
      <c r="AT1054" s="5"/>
      <c r="AU1054" s="5"/>
      <c r="AV1054" s="5"/>
      <c r="AW1054" s="5"/>
      <c r="AX1054" s="5"/>
      <c r="AY1054" s="5"/>
      <c r="AZ1054" s="5"/>
      <c r="BA1054" s="5"/>
      <c r="BB1054" s="5"/>
      <c r="BC1054" s="5"/>
      <c r="BD1054" s="5"/>
      <c r="BE1054" s="5"/>
    </row>
    <row r="1055" spans="1:57" ht="14.25" customHeight="1">
      <c r="A1055" s="1376">
        <v>44858</v>
      </c>
      <c r="B1055" s="1301"/>
      <c r="C1055" s="1302"/>
      <c r="D1055" s="1376">
        <v>44493</v>
      </c>
      <c r="E1055" s="1357"/>
      <c r="F1055" s="5"/>
      <c r="G1055" s="5"/>
      <c r="H1055" s="1302"/>
      <c r="I1055" s="1303"/>
      <c r="J1055" s="1301"/>
      <c r="K1055" s="1376"/>
      <c r="L1055" s="1302"/>
      <c r="M1055" s="1382">
        <f t="shared" si="2086"/>
        <v>44859</v>
      </c>
      <c r="N1055" s="1354">
        <f t="shared" si="2083"/>
        <v>0</v>
      </c>
      <c r="O1055" s="1383">
        <f t="shared" ref="O1055:S1055" si="2110">$AD1055*O$27</f>
        <v>0</v>
      </c>
      <c r="P1055" s="1383">
        <f t="shared" si="2110"/>
        <v>0</v>
      </c>
      <c r="Q1055" s="1383">
        <f t="shared" si="2110"/>
        <v>0</v>
      </c>
      <c r="R1055" s="1383">
        <f t="shared" si="2110"/>
        <v>0</v>
      </c>
      <c r="S1055" s="1383">
        <f t="shared" si="2110"/>
        <v>0</v>
      </c>
      <c r="T1055" s="1383">
        <f t="shared" ref="T1055:X1055" si="2111">$AE1055*T$27</f>
        <v>0</v>
      </c>
      <c r="U1055" s="1383">
        <f t="shared" si="2111"/>
        <v>0</v>
      </c>
      <c r="V1055" s="1383">
        <f t="shared" si="2111"/>
        <v>0</v>
      </c>
      <c r="W1055" s="1383">
        <f t="shared" si="2111"/>
        <v>0</v>
      </c>
      <c r="X1055" s="1383">
        <f t="shared" si="2111"/>
        <v>0</v>
      </c>
      <c r="Y1055" s="1383">
        <f t="shared" si="2089"/>
        <v>0</v>
      </c>
      <c r="Z1055" s="1383">
        <f t="shared" si="2090"/>
        <v>0</v>
      </c>
      <c r="AA1055" s="1383">
        <f t="shared" si="2091"/>
        <v>0</v>
      </c>
      <c r="AB1055" s="1383">
        <f t="shared" si="2092"/>
        <v>0</v>
      </c>
      <c r="AC1055" s="5">
        <f t="shared" si="2093"/>
        <v>297</v>
      </c>
      <c r="AD1055" s="1383">
        <f t="shared" si="2094"/>
        <v>0</v>
      </c>
      <c r="AE1055" s="1383">
        <f t="shared" si="2095"/>
        <v>0</v>
      </c>
      <c r="AF1055" s="1305" t="e">
        <f t="shared" si="2096"/>
        <v>#DIV/0!</v>
      </c>
      <c r="AG1055" s="1305" t="e">
        <f t="shared" si="2097"/>
        <v>#DIV/0!</v>
      </c>
      <c r="AH1055" s="5"/>
      <c r="AI1055" s="5"/>
      <c r="AJ1055" s="5"/>
      <c r="AK1055" s="5"/>
      <c r="AL1055" s="5"/>
      <c r="AM1055" s="5"/>
      <c r="AN1055" s="5"/>
      <c r="AO1055" s="5"/>
      <c r="AP1055" s="5"/>
      <c r="AQ1055" s="5"/>
      <c r="AR1055" s="5"/>
      <c r="AS1055" s="5"/>
      <c r="AT1055" s="5"/>
      <c r="AU1055" s="5"/>
      <c r="AV1055" s="5"/>
      <c r="AW1055" s="5"/>
      <c r="AX1055" s="5"/>
      <c r="AY1055" s="5"/>
      <c r="AZ1055" s="5"/>
      <c r="BA1055" s="5"/>
      <c r="BB1055" s="5"/>
      <c r="BC1055" s="5"/>
      <c r="BD1055" s="5"/>
      <c r="BE1055" s="5"/>
    </row>
    <row r="1056" spans="1:57" ht="14.25" customHeight="1">
      <c r="A1056" s="1376">
        <v>44859</v>
      </c>
      <c r="B1056" s="1301"/>
      <c r="C1056" s="1302"/>
      <c r="D1056" s="1376">
        <v>44494</v>
      </c>
      <c r="E1056" s="1357"/>
      <c r="F1056" s="5"/>
      <c r="G1056" s="5"/>
      <c r="H1056" s="1302"/>
      <c r="I1056" s="1303"/>
      <c r="J1056" s="1301"/>
      <c r="K1056" s="1376"/>
      <c r="L1056" s="1302"/>
      <c r="M1056" s="1382">
        <f t="shared" si="2086"/>
        <v>44860</v>
      </c>
      <c r="N1056" s="1354">
        <f t="shared" si="2083"/>
        <v>0</v>
      </c>
      <c r="O1056" s="1383">
        <f t="shared" ref="O1056:S1056" si="2112">$AD1056*O$27</f>
        <v>0</v>
      </c>
      <c r="P1056" s="1383">
        <f t="shared" si="2112"/>
        <v>0</v>
      </c>
      <c r="Q1056" s="1383">
        <f t="shared" si="2112"/>
        <v>0</v>
      </c>
      <c r="R1056" s="1383">
        <f t="shared" si="2112"/>
        <v>0</v>
      </c>
      <c r="S1056" s="1383">
        <f t="shared" si="2112"/>
        <v>0</v>
      </c>
      <c r="T1056" s="1383">
        <f t="shared" ref="T1056:X1056" si="2113">$AE1056*T$27</f>
        <v>0</v>
      </c>
      <c r="U1056" s="1383">
        <f t="shared" si="2113"/>
        <v>0</v>
      </c>
      <c r="V1056" s="1383">
        <f t="shared" si="2113"/>
        <v>0</v>
      </c>
      <c r="W1056" s="1383">
        <f t="shared" si="2113"/>
        <v>0</v>
      </c>
      <c r="X1056" s="1383">
        <f t="shared" si="2113"/>
        <v>0</v>
      </c>
      <c r="Y1056" s="1383">
        <f t="shared" si="2089"/>
        <v>0</v>
      </c>
      <c r="Z1056" s="1383">
        <f t="shared" si="2090"/>
        <v>0</v>
      </c>
      <c r="AA1056" s="1383">
        <f t="shared" si="2091"/>
        <v>0</v>
      </c>
      <c r="AB1056" s="1383">
        <f t="shared" si="2092"/>
        <v>0</v>
      </c>
      <c r="AC1056" s="5">
        <f t="shared" si="2093"/>
        <v>298</v>
      </c>
      <c r="AD1056" s="1383">
        <f t="shared" si="2094"/>
        <v>0</v>
      </c>
      <c r="AE1056" s="1383">
        <f t="shared" si="2095"/>
        <v>0</v>
      </c>
      <c r="AF1056" s="1305" t="e">
        <f t="shared" si="2096"/>
        <v>#DIV/0!</v>
      </c>
      <c r="AG1056" s="1305" t="e">
        <f t="shared" si="2097"/>
        <v>#DIV/0!</v>
      </c>
      <c r="AH1056" s="5"/>
      <c r="AI1056" s="5"/>
      <c r="AJ1056" s="5"/>
      <c r="AK1056" s="5"/>
      <c r="AL1056" s="5"/>
      <c r="AM1056" s="5"/>
      <c r="AN1056" s="5"/>
      <c r="AO1056" s="5"/>
      <c r="AP1056" s="5"/>
      <c r="AQ1056" s="5"/>
      <c r="AR1056" s="5"/>
      <c r="AS1056" s="5"/>
      <c r="AT1056" s="5"/>
      <c r="AU1056" s="5"/>
      <c r="AV1056" s="5"/>
      <c r="AW1056" s="5"/>
      <c r="AX1056" s="5"/>
      <c r="AY1056" s="5"/>
      <c r="AZ1056" s="5"/>
      <c r="BA1056" s="5"/>
      <c r="BB1056" s="5"/>
      <c r="BC1056" s="5"/>
      <c r="BD1056" s="5"/>
      <c r="BE1056" s="5"/>
    </row>
    <row r="1057" spans="1:57" ht="14.25" customHeight="1">
      <c r="A1057" s="1376">
        <v>44860</v>
      </c>
      <c r="B1057" s="1301"/>
      <c r="C1057" s="1302"/>
      <c r="D1057" s="1376">
        <v>44495</v>
      </c>
      <c r="E1057" s="1357"/>
      <c r="F1057" s="5"/>
      <c r="G1057" s="5"/>
      <c r="H1057" s="1302"/>
      <c r="I1057" s="1303"/>
      <c r="J1057" s="1301"/>
      <c r="K1057" s="1376"/>
      <c r="L1057" s="1302"/>
      <c r="M1057" s="1382">
        <f t="shared" si="2086"/>
        <v>44861</v>
      </c>
      <c r="N1057" s="1354">
        <f t="shared" si="2083"/>
        <v>0</v>
      </c>
      <c r="O1057" s="1383">
        <f t="shared" ref="O1057:S1057" si="2114">$AD1057*O$27</f>
        <v>0</v>
      </c>
      <c r="P1057" s="1383">
        <f t="shared" si="2114"/>
        <v>0</v>
      </c>
      <c r="Q1057" s="1383">
        <f t="shared" si="2114"/>
        <v>0</v>
      </c>
      <c r="R1057" s="1383">
        <f t="shared" si="2114"/>
        <v>0</v>
      </c>
      <c r="S1057" s="1383">
        <f t="shared" si="2114"/>
        <v>0</v>
      </c>
      <c r="T1057" s="1383">
        <f t="shared" ref="T1057:X1057" si="2115">$AE1057*T$27</f>
        <v>0</v>
      </c>
      <c r="U1057" s="1383">
        <f t="shared" si="2115"/>
        <v>0</v>
      </c>
      <c r="V1057" s="1383">
        <f t="shared" si="2115"/>
        <v>0</v>
      </c>
      <c r="W1057" s="1383">
        <f t="shared" si="2115"/>
        <v>0</v>
      </c>
      <c r="X1057" s="1383">
        <f t="shared" si="2115"/>
        <v>0</v>
      </c>
      <c r="Y1057" s="1383">
        <f t="shared" si="2089"/>
        <v>0</v>
      </c>
      <c r="Z1057" s="1383">
        <f t="shared" si="2090"/>
        <v>0</v>
      </c>
      <c r="AA1057" s="1383">
        <f t="shared" si="2091"/>
        <v>0</v>
      </c>
      <c r="AB1057" s="1383">
        <f t="shared" si="2092"/>
        <v>0</v>
      </c>
      <c r="AC1057" s="5">
        <f t="shared" si="2093"/>
        <v>299</v>
      </c>
      <c r="AD1057" s="1383">
        <f t="shared" si="2094"/>
        <v>0</v>
      </c>
      <c r="AE1057" s="1383">
        <f t="shared" si="2095"/>
        <v>0</v>
      </c>
      <c r="AF1057" s="1305" t="e">
        <f t="shared" si="2096"/>
        <v>#DIV/0!</v>
      </c>
      <c r="AG1057" s="1305" t="e">
        <f t="shared" si="2097"/>
        <v>#DIV/0!</v>
      </c>
      <c r="AH1057" s="5"/>
      <c r="AI1057" s="5"/>
      <c r="AJ1057" s="5"/>
      <c r="AK1057" s="5"/>
      <c r="AL1057" s="5"/>
      <c r="AM1057" s="5"/>
      <c r="AN1057" s="5"/>
      <c r="AO1057" s="5"/>
      <c r="AP1057" s="5"/>
      <c r="AQ1057" s="5"/>
      <c r="AR1057" s="5"/>
      <c r="AS1057" s="5"/>
      <c r="AT1057" s="5"/>
      <c r="AU1057" s="5"/>
      <c r="AV1057" s="5"/>
      <c r="AW1057" s="5"/>
      <c r="AX1057" s="5"/>
      <c r="AY1057" s="5"/>
      <c r="AZ1057" s="5"/>
      <c r="BA1057" s="5"/>
      <c r="BB1057" s="5"/>
      <c r="BC1057" s="5"/>
      <c r="BD1057" s="5"/>
      <c r="BE1057" s="5"/>
    </row>
    <row r="1058" spans="1:57" ht="14.25" customHeight="1">
      <c r="A1058" s="1376">
        <v>44861</v>
      </c>
      <c r="B1058" s="1301"/>
      <c r="C1058" s="1302"/>
      <c r="D1058" s="1376">
        <v>44496</v>
      </c>
      <c r="E1058" s="1357"/>
      <c r="F1058" s="5"/>
      <c r="G1058" s="5"/>
      <c r="H1058" s="1302"/>
      <c r="I1058" s="1303"/>
      <c r="J1058" s="1301"/>
      <c r="K1058" s="1376"/>
      <c r="L1058" s="1302"/>
      <c r="M1058" s="1382">
        <f t="shared" si="2086"/>
        <v>44862</v>
      </c>
      <c r="N1058" s="1354">
        <f t="shared" si="2083"/>
        <v>0</v>
      </c>
      <c r="O1058" s="1383">
        <f t="shared" ref="O1058:S1058" si="2116">$AD1058*O$27</f>
        <v>0</v>
      </c>
      <c r="P1058" s="1383">
        <f t="shared" si="2116"/>
        <v>0</v>
      </c>
      <c r="Q1058" s="1383">
        <f t="shared" si="2116"/>
        <v>0</v>
      </c>
      <c r="R1058" s="1383">
        <f t="shared" si="2116"/>
        <v>0</v>
      </c>
      <c r="S1058" s="1383">
        <f t="shared" si="2116"/>
        <v>0</v>
      </c>
      <c r="T1058" s="1383">
        <f t="shared" ref="T1058:X1058" si="2117">$AE1058*T$27</f>
        <v>0</v>
      </c>
      <c r="U1058" s="1383">
        <f t="shared" si="2117"/>
        <v>0</v>
      </c>
      <c r="V1058" s="1383">
        <f t="shared" si="2117"/>
        <v>0</v>
      </c>
      <c r="W1058" s="1383">
        <f t="shared" si="2117"/>
        <v>0</v>
      </c>
      <c r="X1058" s="1383">
        <f t="shared" si="2117"/>
        <v>0</v>
      </c>
      <c r="Y1058" s="1383">
        <f t="shared" si="2089"/>
        <v>0</v>
      </c>
      <c r="Z1058" s="1383">
        <f t="shared" si="2090"/>
        <v>0</v>
      </c>
      <c r="AA1058" s="1383">
        <f t="shared" si="2091"/>
        <v>0</v>
      </c>
      <c r="AB1058" s="1383">
        <f t="shared" si="2092"/>
        <v>0</v>
      </c>
      <c r="AC1058" s="5">
        <f t="shared" si="2093"/>
        <v>300</v>
      </c>
      <c r="AD1058" s="1383">
        <f t="shared" si="2094"/>
        <v>0</v>
      </c>
      <c r="AE1058" s="1383">
        <f t="shared" si="2095"/>
        <v>0</v>
      </c>
      <c r="AF1058" s="1305" t="e">
        <f t="shared" si="2096"/>
        <v>#DIV/0!</v>
      </c>
      <c r="AG1058" s="1305" t="e">
        <f t="shared" si="2097"/>
        <v>#DIV/0!</v>
      </c>
      <c r="AH1058" s="5"/>
      <c r="AI1058" s="5"/>
      <c r="AJ1058" s="5"/>
      <c r="AK1058" s="5"/>
      <c r="AL1058" s="5"/>
      <c r="AM1058" s="5"/>
      <c r="AN1058" s="5"/>
      <c r="AO1058" s="5"/>
      <c r="AP1058" s="5"/>
      <c r="AQ1058" s="5"/>
      <c r="AR1058" s="5"/>
      <c r="AS1058" s="5"/>
      <c r="AT1058" s="5"/>
      <c r="AU1058" s="5"/>
      <c r="AV1058" s="5"/>
      <c r="AW1058" s="5"/>
      <c r="AX1058" s="5"/>
      <c r="AY1058" s="5"/>
      <c r="AZ1058" s="5"/>
      <c r="BA1058" s="5"/>
      <c r="BB1058" s="5"/>
      <c r="BC1058" s="5"/>
      <c r="BD1058" s="5"/>
      <c r="BE1058" s="5"/>
    </row>
    <row r="1059" spans="1:57" ht="14.25" customHeight="1">
      <c r="A1059" s="1376">
        <v>44862</v>
      </c>
      <c r="B1059" s="1301"/>
      <c r="C1059" s="1302"/>
      <c r="D1059" s="1376">
        <v>44497</v>
      </c>
      <c r="E1059" s="1357"/>
      <c r="F1059" s="5"/>
      <c r="G1059" s="5"/>
      <c r="H1059" s="1302"/>
      <c r="I1059" s="1303"/>
      <c r="J1059" s="1301"/>
      <c r="K1059" s="1376"/>
      <c r="L1059" s="1302"/>
      <c r="M1059" s="1382">
        <f t="shared" si="2086"/>
        <v>44863</v>
      </c>
      <c r="N1059" s="1354">
        <f t="shared" si="2083"/>
        <v>0</v>
      </c>
      <c r="O1059" s="1383">
        <f t="shared" ref="O1059:S1059" si="2118">$AD1059*O$27</f>
        <v>0</v>
      </c>
      <c r="P1059" s="1383">
        <f t="shared" si="2118"/>
        <v>0</v>
      </c>
      <c r="Q1059" s="1383">
        <f t="shared" si="2118"/>
        <v>0</v>
      </c>
      <c r="R1059" s="1383">
        <f t="shared" si="2118"/>
        <v>0</v>
      </c>
      <c r="S1059" s="1383">
        <f t="shared" si="2118"/>
        <v>0</v>
      </c>
      <c r="T1059" s="1383">
        <f t="shared" ref="T1059:X1059" si="2119">$AE1059*T$27</f>
        <v>0</v>
      </c>
      <c r="U1059" s="1383">
        <f t="shared" si="2119"/>
        <v>0</v>
      </c>
      <c r="V1059" s="1383">
        <f t="shared" si="2119"/>
        <v>0</v>
      </c>
      <c r="W1059" s="1383">
        <f t="shared" si="2119"/>
        <v>0</v>
      </c>
      <c r="X1059" s="1383">
        <f t="shared" si="2119"/>
        <v>0</v>
      </c>
      <c r="Y1059" s="1383">
        <f t="shared" si="2089"/>
        <v>0</v>
      </c>
      <c r="Z1059" s="1383">
        <f t="shared" si="2090"/>
        <v>0</v>
      </c>
      <c r="AA1059" s="1383">
        <f t="shared" si="2091"/>
        <v>0</v>
      </c>
      <c r="AB1059" s="1383">
        <f t="shared" si="2092"/>
        <v>0</v>
      </c>
      <c r="AC1059" s="5">
        <f t="shared" si="2093"/>
        <v>301</v>
      </c>
      <c r="AD1059" s="1383">
        <f t="shared" si="2094"/>
        <v>0</v>
      </c>
      <c r="AE1059" s="1383">
        <f t="shared" si="2095"/>
        <v>0</v>
      </c>
      <c r="AF1059" s="1305" t="e">
        <f t="shared" si="2096"/>
        <v>#DIV/0!</v>
      </c>
      <c r="AG1059" s="1305" t="e">
        <f t="shared" si="2097"/>
        <v>#DIV/0!</v>
      </c>
      <c r="AH1059" s="5"/>
      <c r="AI1059" s="5"/>
      <c r="AJ1059" s="5"/>
      <c r="AK1059" s="5"/>
      <c r="AL1059" s="5"/>
      <c r="AM1059" s="5"/>
      <c r="AN1059" s="5"/>
      <c r="AO1059" s="5"/>
      <c r="AP1059" s="5"/>
      <c r="AQ1059" s="5"/>
      <c r="AR1059" s="5"/>
      <c r="AS1059" s="5"/>
      <c r="AT1059" s="5"/>
      <c r="AU1059" s="5"/>
      <c r="AV1059" s="5"/>
      <c r="AW1059" s="5"/>
      <c r="AX1059" s="5"/>
      <c r="AY1059" s="5"/>
      <c r="AZ1059" s="5"/>
      <c r="BA1059" s="5"/>
      <c r="BB1059" s="5"/>
      <c r="BC1059" s="5"/>
      <c r="BD1059" s="5"/>
      <c r="BE1059" s="5"/>
    </row>
    <row r="1060" spans="1:57" ht="14.25" customHeight="1">
      <c r="A1060" s="1376">
        <v>44863</v>
      </c>
      <c r="B1060" s="1301"/>
      <c r="C1060" s="1302"/>
      <c r="D1060" s="1376">
        <v>44498</v>
      </c>
      <c r="E1060" s="1357"/>
      <c r="F1060" s="5"/>
      <c r="G1060" s="5"/>
      <c r="H1060" s="1302"/>
      <c r="I1060" s="1303"/>
      <c r="J1060" s="1301"/>
      <c r="K1060" s="1376"/>
      <c r="L1060" s="1302"/>
      <c r="M1060" s="1382">
        <f t="shared" si="2086"/>
        <v>44864</v>
      </c>
      <c r="N1060" s="1354">
        <f t="shared" si="2083"/>
        <v>0</v>
      </c>
      <c r="O1060" s="1383">
        <f t="shared" ref="O1060:S1060" si="2120">$AD1060*O$27</f>
        <v>0</v>
      </c>
      <c r="P1060" s="1383">
        <f t="shared" si="2120"/>
        <v>0</v>
      </c>
      <c r="Q1060" s="1383">
        <f t="shared" si="2120"/>
        <v>0</v>
      </c>
      <c r="R1060" s="1383">
        <f t="shared" si="2120"/>
        <v>0</v>
      </c>
      <c r="S1060" s="1383">
        <f t="shared" si="2120"/>
        <v>0</v>
      </c>
      <c r="T1060" s="1383">
        <f t="shared" ref="T1060:X1060" si="2121">$AE1060*T$27</f>
        <v>0</v>
      </c>
      <c r="U1060" s="1383">
        <f t="shared" si="2121"/>
        <v>0</v>
      </c>
      <c r="V1060" s="1383">
        <f t="shared" si="2121"/>
        <v>0</v>
      </c>
      <c r="W1060" s="1383">
        <f t="shared" si="2121"/>
        <v>0</v>
      </c>
      <c r="X1060" s="1383">
        <f t="shared" si="2121"/>
        <v>0</v>
      </c>
      <c r="Y1060" s="1383">
        <f t="shared" si="2089"/>
        <v>0</v>
      </c>
      <c r="Z1060" s="1383">
        <f t="shared" si="2090"/>
        <v>0</v>
      </c>
      <c r="AA1060" s="1383">
        <f t="shared" si="2091"/>
        <v>0</v>
      </c>
      <c r="AB1060" s="1383">
        <f t="shared" si="2092"/>
        <v>0</v>
      </c>
      <c r="AC1060" s="5">
        <f t="shared" si="2093"/>
        <v>302</v>
      </c>
      <c r="AD1060" s="1383">
        <f t="shared" si="2094"/>
        <v>0</v>
      </c>
      <c r="AE1060" s="1383">
        <f t="shared" si="2095"/>
        <v>0</v>
      </c>
      <c r="AF1060" s="1305" t="e">
        <f t="shared" si="2096"/>
        <v>#DIV/0!</v>
      </c>
      <c r="AG1060" s="1305" t="e">
        <f t="shared" si="2097"/>
        <v>#DIV/0!</v>
      </c>
      <c r="AH1060" s="5"/>
      <c r="AI1060" s="5"/>
      <c r="AJ1060" s="5"/>
      <c r="AK1060" s="5"/>
      <c r="AL1060" s="5"/>
      <c r="AM1060" s="5"/>
      <c r="AN1060" s="5"/>
      <c r="AO1060" s="5"/>
      <c r="AP1060" s="5"/>
      <c r="AQ1060" s="5"/>
      <c r="AR1060" s="5"/>
      <c r="AS1060" s="5"/>
      <c r="AT1060" s="5"/>
      <c r="AU1060" s="5"/>
      <c r="AV1060" s="5"/>
      <c r="AW1060" s="5"/>
      <c r="AX1060" s="5"/>
      <c r="AY1060" s="5"/>
      <c r="AZ1060" s="5"/>
      <c r="BA1060" s="5"/>
      <c r="BB1060" s="5"/>
      <c r="BC1060" s="5"/>
      <c r="BD1060" s="5"/>
      <c r="BE1060" s="5"/>
    </row>
    <row r="1061" spans="1:57" ht="14.25" customHeight="1">
      <c r="A1061" s="1376">
        <v>44864</v>
      </c>
      <c r="B1061" s="1301"/>
      <c r="C1061" s="1302"/>
      <c r="D1061" s="1376">
        <v>44499</v>
      </c>
      <c r="E1061" s="1357"/>
      <c r="F1061" s="5"/>
      <c r="G1061" s="5"/>
      <c r="H1061" s="1302"/>
      <c r="I1061" s="1303"/>
      <c r="J1061" s="1301"/>
      <c r="K1061" s="1376"/>
      <c r="L1061" s="1302"/>
      <c r="M1061" s="1382">
        <f t="shared" si="2086"/>
        <v>44865</v>
      </c>
      <c r="N1061" s="1354">
        <f t="shared" si="2083"/>
        <v>0</v>
      </c>
      <c r="O1061" s="1383">
        <f t="shared" ref="O1061:S1061" si="2122">$AD1061*O$27</f>
        <v>0</v>
      </c>
      <c r="P1061" s="1383">
        <f t="shared" si="2122"/>
        <v>0</v>
      </c>
      <c r="Q1061" s="1383">
        <f t="shared" si="2122"/>
        <v>0</v>
      </c>
      <c r="R1061" s="1383">
        <f t="shared" si="2122"/>
        <v>0</v>
      </c>
      <c r="S1061" s="1383">
        <f t="shared" si="2122"/>
        <v>0</v>
      </c>
      <c r="T1061" s="1383">
        <f t="shared" ref="T1061:X1061" si="2123">$AE1061*T$27</f>
        <v>0</v>
      </c>
      <c r="U1061" s="1383">
        <f t="shared" si="2123"/>
        <v>0</v>
      </c>
      <c r="V1061" s="1383">
        <f t="shared" si="2123"/>
        <v>0</v>
      </c>
      <c r="W1061" s="1383">
        <f t="shared" si="2123"/>
        <v>0</v>
      </c>
      <c r="X1061" s="1383">
        <f t="shared" si="2123"/>
        <v>0</v>
      </c>
      <c r="Y1061" s="1383">
        <f t="shared" si="2089"/>
        <v>0</v>
      </c>
      <c r="Z1061" s="1383">
        <f t="shared" si="2090"/>
        <v>0</v>
      </c>
      <c r="AA1061" s="1383">
        <f t="shared" si="2091"/>
        <v>0</v>
      </c>
      <c r="AB1061" s="1383">
        <f t="shared" si="2092"/>
        <v>0</v>
      </c>
      <c r="AC1061" s="5">
        <f t="shared" si="2093"/>
        <v>303</v>
      </c>
      <c r="AD1061" s="1383">
        <f t="shared" si="2094"/>
        <v>0</v>
      </c>
      <c r="AE1061" s="1383">
        <f t="shared" si="2095"/>
        <v>0</v>
      </c>
      <c r="AF1061" s="1305" t="e">
        <f t="shared" si="2096"/>
        <v>#DIV/0!</v>
      </c>
      <c r="AG1061" s="1305" t="e">
        <f t="shared" si="2097"/>
        <v>#DIV/0!</v>
      </c>
      <c r="AH1061" s="5"/>
      <c r="AI1061" s="5"/>
      <c r="AJ1061" s="5"/>
      <c r="AK1061" s="5"/>
      <c r="AL1061" s="5"/>
      <c r="AM1061" s="5"/>
      <c r="AN1061" s="5"/>
      <c r="AO1061" s="5"/>
      <c r="AP1061" s="5"/>
      <c r="AQ1061" s="5"/>
      <c r="AR1061" s="5"/>
      <c r="AS1061" s="5"/>
      <c r="AT1061" s="5"/>
      <c r="AU1061" s="5"/>
      <c r="AV1061" s="5"/>
      <c r="AW1061" s="5"/>
      <c r="AX1061" s="5"/>
      <c r="AY1061" s="5"/>
      <c r="AZ1061" s="5"/>
      <c r="BA1061" s="5"/>
      <c r="BB1061" s="5"/>
      <c r="BC1061" s="5"/>
      <c r="BD1061" s="5"/>
      <c r="BE1061" s="5"/>
    </row>
    <row r="1062" spans="1:57" ht="14.25" customHeight="1">
      <c r="A1062" s="1376">
        <v>44865</v>
      </c>
      <c r="B1062" s="1301"/>
      <c r="C1062" s="1302"/>
      <c r="D1062" s="1376">
        <v>44500</v>
      </c>
      <c r="E1062" s="1357"/>
      <c r="F1062" s="5"/>
      <c r="G1062" s="5"/>
      <c r="H1062" s="1302"/>
      <c r="I1062" s="1303"/>
      <c r="J1062" s="1301"/>
      <c r="K1062" s="1376"/>
      <c r="L1062" s="1302"/>
      <c r="M1062" s="1382">
        <f t="shared" si="2086"/>
        <v>44866</v>
      </c>
      <c r="N1062" s="1354">
        <f t="shared" si="2083"/>
        <v>0</v>
      </c>
      <c r="O1062" s="1383">
        <f t="shared" ref="O1062:S1062" si="2124">$AD1062*O$27</f>
        <v>0</v>
      </c>
      <c r="P1062" s="1383">
        <f t="shared" si="2124"/>
        <v>0</v>
      </c>
      <c r="Q1062" s="1383">
        <f t="shared" si="2124"/>
        <v>0</v>
      </c>
      <c r="R1062" s="1383">
        <f t="shared" si="2124"/>
        <v>0</v>
      </c>
      <c r="S1062" s="1383">
        <f t="shared" si="2124"/>
        <v>0</v>
      </c>
      <c r="T1062" s="1383">
        <f t="shared" ref="T1062:X1062" si="2125">$AE1062*T$27</f>
        <v>0</v>
      </c>
      <c r="U1062" s="1383">
        <f t="shared" si="2125"/>
        <v>0</v>
      </c>
      <c r="V1062" s="1383">
        <f t="shared" si="2125"/>
        <v>0</v>
      </c>
      <c r="W1062" s="1383">
        <f t="shared" si="2125"/>
        <v>0</v>
      </c>
      <c r="X1062" s="1383">
        <f t="shared" si="2125"/>
        <v>0</v>
      </c>
      <c r="Y1062" s="1383">
        <f t="shared" si="2089"/>
        <v>0</v>
      </c>
      <c r="Z1062" s="1383">
        <f t="shared" si="2090"/>
        <v>0</v>
      </c>
      <c r="AA1062" s="1383">
        <f t="shared" si="2091"/>
        <v>0</v>
      </c>
      <c r="AB1062" s="1383">
        <f t="shared" si="2092"/>
        <v>0</v>
      </c>
      <c r="AC1062" s="5">
        <f t="shared" si="2093"/>
        <v>304</v>
      </c>
      <c r="AD1062" s="1383">
        <f t="shared" si="2094"/>
        <v>0</v>
      </c>
      <c r="AE1062" s="1383">
        <f t="shared" si="2095"/>
        <v>0</v>
      </c>
      <c r="AF1062" s="1305" t="e">
        <f t="shared" si="2096"/>
        <v>#DIV/0!</v>
      </c>
      <c r="AG1062" s="1305" t="e">
        <f t="shared" si="2097"/>
        <v>#DIV/0!</v>
      </c>
      <c r="AH1062" s="5"/>
      <c r="AI1062" s="5"/>
      <c r="AJ1062" s="5"/>
      <c r="AK1062" s="5"/>
      <c r="AL1062" s="5"/>
      <c r="AM1062" s="5"/>
      <c r="AN1062" s="5"/>
      <c r="AO1062" s="5"/>
      <c r="AP1062" s="5"/>
      <c r="AQ1062" s="5"/>
      <c r="AR1062" s="5"/>
      <c r="AS1062" s="5"/>
      <c r="AT1062" s="5"/>
      <c r="AU1062" s="5"/>
      <c r="AV1062" s="5"/>
      <c r="AW1062" s="5"/>
      <c r="AX1062" s="5"/>
      <c r="AY1062" s="5"/>
      <c r="AZ1062" s="5"/>
      <c r="BA1062" s="5"/>
      <c r="BB1062" s="5"/>
      <c r="BC1062" s="5"/>
      <c r="BD1062" s="5"/>
      <c r="BE1062" s="5"/>
    </row>
    <row r="1063" spans="1:57" ht="14.25" customHeight="1">
      <c r="A1063" s="1376">
        <v>44866</v>
      </c>
      <c r="B1063" s="1301"/>
      <c r="C1063" s="1302"/>
      <c r="D1063" s="1376">
        <v>44501</v>
      </c>
      <c r="E1063" s="1357"/>
      <c r="F1063" s="5"/>
      <c r="G1063" s="5"/>
      <c r="H1063" s="1302"/>
      <c r="I1063" s="1303"/>
      <c r="J1063" s="1301"/>
      <c r="K1063" s="1376"/>
      <c r="L1063" s="1302"/>
      <c r="M1063" s="1382">
        <f t="shared" si="2086"/>
        <v>44867</v>
      </c>
      <c r="N1063" s="1354">
        <f t="shared" si="2083"/>
        <v>0</v>
      </c>
      <c r="O1063" s="1383">
        <f t="shared" ref="O1063:S1063" si="2126">$AD1063*O$27</f>
        <v>0</v>
      </c>
      <c r="P1063" s="1383">
        <f t="shared" si="2126"/>
        <v>0</v>
      </c>
      <c r="Q1063" s="1383">
        <f t="shared" si="2126"/>
        <v>0</v>
      </c>
      <c r="R1063" s="1383">
        <f t="shared" si="2126"/>
        <v>0</v>
      </c>
      <c r="S1063" s="1383">
        <f t="shared" si="2126"/>
        <v>0</v>
      </c>
      <c r="T1063" s="1383">
        <f t="shared" ref="T1063:X1063" si="2127">$AE1063*T$27</f>
        <v>0</v>
      </c>
      <c r="U1063" s="1383">
        <f t="shared" si="2127"/>
        <v>0</v>
      </c>
      <c r="V1063" s="1383">
        <f t="shared" si="2127"/>
        <v>0</v>
      </c>
      <c r="W1063" s="1383">
        <f t="shared" si="2127"/>
        <v>0</v>
      </c>
      <c r="X1063" s="1383">
        <f t="shared" si="2127"/>
        <v>0</v>
      </c>
      <c r="Y1063" s="1383">
        <f t="shared" si="2089"/>
        <v>0</v>
      </c>
      <c r="Z1063" s="1383">
        <f t="shared" si="2090"/>
        <v>0</v>
      </c>
      <c r="AA1063" s="1383">
        <f t="shared" si="2091"/>
        <v>0</v>
      </c>
      <c r="AB1063" s="1383">
        <f t="shared" si="2092"/>
        <v>0</v>
      </c>
      <c r="AC1063" s="5">
        <f t="shared" si="2093"/>
        <v>305</v>
      </c>
      <c r="AD1063" s="1383">
        <f t="shared" si="2094"/>
        <v>0</v>
      </c>
      <c r="AE1063" s="1383">
        <f t="shared" si="2095"/>
        <v>0</v>
      </c>
      <c r="AF1063" s="1305" t="e">
        <f t="shared" si="2096"/>
        <v>#DIV/0!</v>
      </c>
      <c r="AG1063" s="1305" t="e">
        <f t="shared" si="2097"/>
        <v>#DIV/0!</v>
      </c>
      <c r="AH1063" s="5"/>
      <c r="AI1063" s="5"/>
      <c r="AJ1063" s="5"/>
      <c r="AK1063" s="5"/>
      <c r="AL1063" s="5"/>
      <c r="AM1063" s="5"/>
      <c r="AN1063" s="5"/>
      <c r="AO1063" s="5"/>
      <c r="AP1063" s="5"/>
      <c r="AQ1063" s="5"/>
      <c r="AR1063" s="5"/>
      <c r="AS1063" s="5"/>
      <c r="AT1063" s="5"/>
      <c r="AU1063" s="5"/>
      <c r="AV1063" s="5"/>
      <c r="AW1063" s="5"/>
      <c r="AX1063" s="5"/>
      <c r="AY1063" s="5"/>
      <c r="AZ1063" s="5"/>
      <c r="BA1063" s="5"/>
      <c r="BB1063" s="5"/>
      <c r="BC1063" s="5"/>
      <c r="BD1063" s="5"/>
      <c r="BE1063" s="5"/>
    </row>
    <row r="1064" spans="1:57" ht="14.25" customHeight="1">
      <c r="A1064" s="1376">
        <v>44867</v>
      </c>
      <c r="B1064" s="1301"/>
      <c r="C1064" s="1302"/>
      <c r="D1064" s="1376">
        <v>44502</v>
      </c>
      <c r="E1064" s="1357"/>
      <c r="F1064" s="5"/>
      <c r="G1064" s="5"/>
      <c r="H1064" s="1302"/>
      <c r="I1064" s="1303"/>
      <c r="J1064" s="1301"/>
      <c r="K1064" s="1376"/>
      <c r="L1064" s="1302"/>
      <c r="M1064" s="1382">
        <f t="shared" si="2086"/>
        <v>44868</v>
      </c>
      <c r="N1064" s="1354">
        <f t="shared" si="2083"/>
        <v>0</v>
      </c>
      <c r="O1064" s="1383">
        <f t="shared" ref="O1064:S1064" si="2128">$AD1064*O$27</f>
        <v>0</v>
      </c>
      <c r="P1064" s="1383">
        <f t="shared" si="2128"/>
        <v>0</v>
      </c>
      <c r="Q1064" s="1383">
        <f t="shared" si="2128"/>
        <v>0</v>
      </c>
      <c r="R1064" s="1383">
        <f t="shared" si="2128"/>
        <v>0</v>
      </c>
      <c r="S1064" s="1383">
        <f t="shared" si="2128"/>
        <v>0</v>
      </c>
      <c r="T1064" s="1383">
        <f t="shared" ref="T1064:X1064" si="2129">$AE1064*T$27</f>
        <v>0</v>
      </c>
      <c r="U1064" s="1383">
        <f t="shared" si="2129"/>
        <v>0</v>
      </c>
      <c r="V1064" s="1383">
        <f t="shared" si="2129"/>
        <v>0</v>
      </c>
      <c r="W1064" s="1383">
        <f t="shared" si="2129"/>
        <v>0</v>
      </c>
      <c r="X1064" s="1383">
        <f t="shared" si="2129"/>
        <v>0</v>
      </c>
      <c r="Y1064" s="1383">
        <f t="shared" si="2089"/>
        <v>0</v>
      </c>
      <c r="Z1064" s="1383">
        <f t="shared" si="2090"/>
        <v>0</v>
      </c>
      <c r="AA1064" s="1383">
        <f t="shared" si="2091"/>
        <v>0</v>
      </c>
      <c r="AB1064" s="1383">
        <f t="shared" si="2092"/>
        <v>0</v>
      </c>
      <c r="AC1064" s="5">
        <f t="shared" si="2093"/>
        <v>306</v>
      </c>
      <c r="AD1064" s="1383">
        <f t="shared" si="2094"/>
        <v>0</v>
      </c>
      <c r="AE1064" s="1383">
        <f t="shared" si="2095"/>
        <v>0</v>
      </c>
      <c r="AF1064" s="1305" t="e">
        <f t="shared" si="2096"/>
        <v>#DIV/0!</v>
      </c>
      <c r="AG1064" s="1305" t="e">
        <f t="shared" si="2097"/>
        <v>#DIV/0!</v>
      </c>
      <c r="AH1064" s="5"/>
      <c r="AI1064" s="5"/>
      <c r="AJ1064" s="5"/>
      <c r="AK1064" s="5"/>
      <c r="AL1064" s="5"/>
      <c r="AM1064" s="5"/>
      <c r="AN1064" s="5"/>
      <c r="AO1064" s="5"/>
      <c r="AP1064" s="5"/>
      <c r="AQ1064" s="5"/>
      <c r="AR1064" s="5"/>
      <c r="AS1064" s="5"/>
      <c r="AT1064" s="5"/>
      <c r="AU1064" s="5"/>
      <c r="AV1064" s="5"/>
      <c r="AW1064" s="5"/>
      <c r="AX1064" s="5"/>
      <c r="AY1064" s="5"/>
      <c r="AZ1064" s="5"/>
      <c r="BA1064" s="5"/>
      <c r="BB1064" s="5"/>
      <c r="BC1064" s="5"/>
      <c r="BD1064" s="5"/>
      <c r="BE1064" s="5"/>
    </row>
    <row r="1065" spans="1:57" ht="14.25" customHeight="1">
      <c r="A1065" s="1376">
        <v>44868</v>
      </c>
      <c r="B1065" s="1301"/>
      <c r="C1065" s="1302"/>
      <c r="D1065" s="1376">
        <v>44503</v>
      </c>
      <c r="E1065" s="1357"/>
      <c r="F1065" s="5"/>
      <c r="G1065" s="5"/>
      <c r="H1065" s="1302"/>
      <c r="I1065" s="1303"/>
      <c r="J1065" s="1301"/>
      <c r="K1065" s="1376"/>
      <c r="L1065" s="1302"/>
      <c r="M1065" s="1382">
        <f t="shared" si="2086"/>
        <v>44869</v>
      </c>
      <c r="N1065" s="1354">
        <f t="shared" si="2083"/>
        <v>0</v>
      </c>
      <c r="O1065" s="1383">
        <f t="shared" ref="O1065:S1065" si="2130">$AD1065*O$27</f>
        <v>0</v>
      </c>
      <c r="P1065" s="1383">
        <f t="shared" si="2130"/>
        <v>0</v>
      </c>
      <c r="Q1065" s="1383">
        <f t="shared" si="2130"/>
        <v>0</v>
      </c>
      <c r="R1065" s="1383">
        <f t="shared" si="2130"/>
        <v>0</v>
      </c>
      <c r="S1065" s="1383">
        <f t="shared" si="2130"/>
        <v>0</v>
      </c>
      <c r="T1065" s="1383">
        <f t="shared" ref="T1065:X1065" si="2131">$AE1065*T$27</f>
        <v>0</v>
      </c>
      <c r="U1065" s="1383">
        <f t="shared" si="2131"/>
        <v>0</v>
      </c>
      <c r="V1065" s="1383">
        <f t="shared" si="2131"/>
        <v>0</v>
      </c>
      <c r="W1065" s="1383">
        <f t="shared" si="2131"/>
        <v>0</v>
      </c>
      <c r="X1065" s="1383">
        <f t="shared" si="2131"/>
        <v>0</v>
      </c>
      <c r="Y1065" s="1383">
        <f t="shared" si="2089"/>
        <v>0</v>
      </c>
      <c r="Z1065" s="1383">
        <f t="shared" si="2090"/>
        <v>0</v>
      </c>
      <c r="AA1065" s="1383">
        <f t="shared" si="2091"/>
        <v>0</v>
      </c>
      <c r="AB1065" s="1383">
        <f t="shared" si="2092"/>
        <v>0</v>
      </c>
      <c r="AC1065" s="5">
        <f t="shared" si="2093"/>
        <v>307</v>
      </c>
      <c r="AD1065" s="1383">
        <f t="shared" si="2094"/>
        <v>0</v>
      </c>
      <c r="AE1065" s="1383">
        <f t="shared" si="2095"/>
        <v>0</v>
      </c>
      <c r="AF1065" s="1305" t="e">
        <f t="shared" si="2096"/>
        <v>#DIV/0!</v>
      </c>
      <c r="AG1065" s="1305" t="e">
        <f t="shared" si="2097"/>
        <v>#DIV/0!</v>
      </c>
      <c r="AH1065" s="5"/>
      <c r="AI1065" s="5"/>
      <c r="AJ1065" s="5"/>
      <c r="AK1065" s="5"/>
      <c r="AL1065" s="5"/>
      <c r="AM1065" s="5"/>
      <c r="AN1065" s="5"/>
      <c r="AO1065" s="5"/>
      <c r="AP1065" s="5"/>
      <c r="AQ1065" s="5"/>
      <c r="AR1065" s="5"/>
      <c r="AS1065" s="5"/>
      <c r="AT1065" s="5"/>
      <c r="AU1065" s="5"/>
      <c r="AV1065" s="5"/>
      <c r="AW1065" s="5"/>
      <c r="AX1065" s="5"/>
      <c r="AY1065" s="5"/>
      <c r="AZ1065" s="5"/>
      <c r="BA1065" s="5"/>
      <c r="BB1065" s="5"/>
      <c r="BC1065" s="5"/>
      <c r="BD1065" s="5"/>
      <c r="BE1065" s="5"/>
    </row>
    <row r="1066" spans="1:57" ht="14.25" customHeight="1">
      <c r="A1066" s="1376">
        <v>44869</v>
      </c>
      <c r="B1066" s="1301"/>
      <c r="C1066" s="1302"/>
      <c r="D1066" s="1376">
        <v>44504</v>
      </c>
      <c r="E1066" s="1357"/>
      <c r="F1066" s="5"/>
      <c r="G1066" s="5"/>
      <c r="H1066" s="1302"/>
      <c r="I1066" s="1303"/>
      <c r="J1066" s="1301"/>
      <c r="K1066" s="1376"/>
      <c r="L1066" s="1302"/>
      <c r="M1066" s="1382">
        <f t="shared" si="2086"/>
        <v>44870</v>
      </c>
      <c r="N1066" s="1354">
        <f t="shared" si="2083"/>
        <v>0</v>
      </c>
      <c r="O1066" s="1383">
        <f t="shared" ref="O1066:S1066" si="2132">$AD1066*O$27</f>
        <v>0</v>
      </c>
      <c r="P1066" s="1383">
        <f t="shared" si="2132"/>
        <v>0</v>
      </c>
      <c r="Q1066" s="1383">
        <f t="shared" si="2132"/>
        <v>0</v>
      </c>
      <c r="R1066" s="1383">
        <f t="shared" si="2132"/>
        <v>0</v>
      </c>
      <c r="S1066" s="1383">
        <f t="shared" si="2132"/>
        <v>0</v>
      </c>
      <c r="T1066" s="1383">
        <f t="shared" ref="T1066:X1066" si="2133">$AE1066*T$27</f>
        <v>0</v>
      </c>
      <c r="U1066" s="1383">
        <f t="shared" si="2133"/>
        <v>0</v>
      </c>
      <c r="V1066" s="1383">
        <f t="shared" si="2133"/>
        <v>0</v>
      </c>
      <c r="W1066" s="1383">
        <f t="shared" si="2133"/>
        <v>0</v>
      </c>
      <c r="X1066" s="1383">
        <f t="shared" si="2133"/>
        <v>0</v>
      </c>
      <c r="Y1066" s="1383">
        <f t="shared" si="2089"/>
        <v>0</v>
      </c>
      <c r="Z1066" s="1383">
        <f t="shared" si="2090"/>
        <v>0</v>
      </c>
      <c r="AA1066" s="1383">
        <f t="shared" si="2091"/>
        <v>0</v>
      </c>
      <c r="AB1066" s="1383">
        <f t="shared" si="2092"/>
        <v>0</v>
      </c>
      <c r="AC1066" s="5">
        <f t="shared" si="2093"/>
        <v>308</v>
      </c>
      <c r="AD1066" s="1383">
        <f t="shared" si="2094"/>
        <v>0</v>
      </c>
      <c r="AE1066" s="1383">
        <f t="shared" si="2095"/>
        <v>0</v>
      </c>
      <c r="AF1066" s="1305" t="e">
        <f t="shared" si="2096"/>
        <v>#DIV/0!</v>
      </c>
      <c r="AG1066" s="1305" t="e">
        <f t="shared" si="2097"/>
        <v>#DIV/0!</v>
      </c>
      <c r="AH1066" s="5"/>
      <c r="AI1066" s="5"/>
      <c r="AJ1066" s="5"/>
      <c r="AK1066" s="5"/>
      <c r="AL1066" s="5"/>
      <c r="AM1066" s="5"/>
      <c r="AN1066" s="5"/>
      <c r="AO1066" s="5"/>
      <c r="AP1066" s="5"/>
      <c r="AQ1066" s="5"/>
      <c r="AR1066" s="5"/>
      <c r="AS1066" s="5"/>
      <c r="AT1066" s="5"/>
      <c r="AU1066" s="5"/>
      <c r="AV1066" s="5"/>
      <c r="AW1066" s="5"/>
      <c r="AX1066" s="5"/>
      <c r="AY1066" s="5"/>
      <c r="AZ1066" s="5"/>
      <c r="BA1066" s="5"/>
      <c r="BB1066" s="5"/>
      <c r="BC1066" s="5"/>
      <c r="BD1066" s="5"/>
      <c r="BE1066" s="5"/>
    </row>
    <row r="1067" spans="1:57" ht="14.25" customHeight="1">
      <c r="A1067" s="1376">
        <v>44870</v>
      </c>
      <c r="B1067" s="1301"/>
      <c r="C1067" s="1302"/>
      <c r="D1067" s="1376">
        <v>44505</v>
      </c>
      <c r="E1067" s="1357"/>
      <c r="F1067" s="5"/>
      <c r="G1067" s="5"/>
      <c r="H1067" s="1302"/>
      <c r="I1067" s="1303"/>
      <c r="J1067" s="1301"/>
      <c r="K1067" s="1376"/>
      <c r="L1067" s="1302"/>
      <c r="M1067" s="1382">
        <f t="shared" si="2086"/>
        <v>44871</v>
      </c>
      <c r="N1067" s="1354">
        <f t="shared" si="2083"/>
        <v>0</v>
      </c>
      <c r="O1067" s="1383">
        <f t="shared" ref="O1067:S1067" si="2134">$AD1067*O$27</f>
        <v>0</v>
      </c>
      <c r="P1067" s="1383">
        <f t="shared" si="2134"/>
        <v>0</v>
      </c>
      <c r="Q1067" s="1383">
        <f t="shared" si="2134"/>
        <v>0</v>
      </c>
      <c r="R1067" s="1383">
        <f t="shared" si="2134"/>
        <v>0</v>
      </c>
      <c r="S1067" s="1383">
        <f t="shared" si="2134"/>
        <v>0</v>
      </c>
      <c r="T1067" s="1383">
        <f t="shared" ref="T1067:X1067" si="2135">$AE1067*T$27</f>
        <v>0</v>
      </c>
      <c r="U1067" s="1383">
        <f t="shared" si="2135"/>
        <v>0</v>
      </c>
      <c r="V1067" s="1383">
        <f t="shared" si="2135"/>
        <v>0</v>
      </c>
      <c r="W1067" s="1383">
        <f t="shared" si="2135"/>
        <v>0</v>
      </c>
      <c r="X1067" s="1383">
        <f t="shared" si="2135"/>
        <v>0</v>
      </c>
      <c r="Y1067" s="1383">
        <f t="shared" si="2089"/>
        <v>0</v>
      </c>
      <c r="Z1067" s="1383">
        <f t="shared" si="2090"/>
        <v>0</v>
      </c>
      <c r="AA1067" s="1383">
        <f t="shared" si="2091"/>
        <v>0</v>
      </c>
      <c r="AB1067" s="1383">
        <f t="shared" si="2092"/>
        <v>0</v>
      </c>
      <c r="AC1067" s="5">
        <f t="shared" si="2093"/>
        <v>309</v>
      </c>
      <c r="AD1067" s="1383">
        <f t="shared" si="2094"/>
        <v>0</v>
      </c>
      <c r="AE1067" s="1383">
        <f t="shared" si="2095"/>
        <v>0</v>
      </c>
      <c r="AF1067" s="1305" t="e">
        <f t="shared" si="2096"/>
        <v>#DIV/0!</v>
      </c>
      <c r="AG1067" s="1305" t="e">
        <f t="shared" si="2097"/>
        <v>#DIV/0!</v>
      </c>
      <c r="AH1067" s="5"/>
      <c r="AI1067" s="5"/>
      <c r="AJ1067" s="5"/>
      <c r="AK1067" s="5"/>
      <c r="AL1067" s="5"/>
      <c r="AM1067" s="5"/>
      <c r="AN1067" s="5"/>
      <c r="AO1067" s="5"/>
      <c r="AP1067" s="5"/>
      <c r="AQ1067" s="5"/>
      <c r="AR1067" s="5"/>
      <c r="AS1067" s="5"/>
      <c r="AT1067" s="5"/>
      <c r="AU1067" s="5"/>
      <c r="AV1067" s="5"/>
      <c r="AW1067" s="5"/>
      <c r="AX1067" s="5"/>
      <c r="AY1067" s="5"/>
      <c r="AZ1067" s="5"/>
      <c r="BA1067" s="5"/>
      <c r="BB1067" s="5"/>
      <c r="BC1067" s="5"/>
      <c r="BD1067" s="5"/>
      <c r="BE1067" s="5"/>
    </row>
    <row r="1068" spans="1:57" ht="14.25" customHeight="1">
      <c r="A1068" s="1376">
        <v>44871</v>
      </c>
      <c r="B1068" s="1301"/>
      <c r="C1068" s="1302"/>
      <c r="D1068" s="1376">
        <v>44506</v>
      </c>
      <c r="E1068" s="1357"/>
      <c r="F1068" s="5"/>
      <c r="G1068" s="5"/>
      <c r="H1068" s="1302"/>
      <c r="I1068" s="1303"/>
      <c r="J1068" s="1301"/>
      <c r="K1068" s="1376"/>
      <c r="L1068" s="1302"/>
      <c r="M1068" s="1382">
        <f t="shared" si="2086"/>
        <v>44872</v>
      </c>
      <c r="N1068" s="1354">
        <f t="shared" si="2083"/>
        <v>0</v>
      </c>
      <c r="O1068" s="1383">
        <f t="shared" ref="O1068:S1068" si="2136">$AD1068*O$27</f>
        <v>0</v>
      </c>
      <c r="P1068" s="1383">
        <f t="shared" si="2136"/>
        <v>0</v>
      </c>
      <c r="Q1068" s="1383">
        <f t="shared" si="2136"/>
        <v>0</v>
      </c>
      <c r="R1068" s="1383">
        <f t="shared" si="2136"/>
        <v>0</v>
      </c>
      <c r="S1068" s="1383">
        <f t="shared" si="2136"/>
        <v>0</v>
      </c>
      <c r="T1068" s="1383">
        <f t="shared" ref="T1068:X1068" si="2137">$AE1068*T$27</f>
        <v>0</v>
      </c>
      <c r="U1068" s="1383">
        <f t="shared" si="2137"/>
        <v>0</v>
      </c>
      <c r="V1068" s="1383">
        <f t="shared" si="2137"/>
        <v>0</v>
      </c>
      <c r="W1068" s="1383">
        <f t="shared" si="2137"/>
        <v>0</v>
      </c>
      <c r="X1068" s="1383">
        <f t="shared" si="2137"/>
        <v>0</v>
      </c>
      <c r="Y1068" s="1383">
        <f t="shared" si="2089"/>
        <v>0</v>
      </c>
      <c r="Z1068" s="1383">
        <f t="shared" si="2090"/>
        <v>0</v>
      </c>
      <c r="AA1068" s="1383">
        <f t="shared" si="2091"/>
        <v>0</v>
      </c>
      <c r="AB1068" s="1383">
        <f t="shared" si="2092"/>
        <v>0</v>
      </c>
      <c r="AC1068" s="5">
        <f t="shared" si="2093"/>
        <v>310</v>
      </c>
      <c r="AD1068" s="1383">
        <f t="shared" si="2094"/>
        <v>0</v>
      </c>
      <c r="AE1068" s="1383">
        <f t="shared" si="2095"/>
        <v>0</v>
      </c>
      <c r="AF1068" s="1305" t="e">
        <f t="shared" si="2096"/>
        <v>#DIV/0!</v>
      </c>
      <c r="AG1068" s="1305" t="e">
        <f t="shared" si="2097"/>
        <v>#DIV/0!</v>
      </c>
      <c r="AH1068" s="5"/>
      <c r="AI1068" s="5"/>
      <c r="AJ1068" s="5"/>
      <c r="AK1068" s="5"/>
      <c r="AL1068" s="5"/>
      <c r="AM1068" s="5"/>
      <c r="AN1068" s="5"/>
      <c r="AO1068" s="5"/>
      <c r="AP1068" s="5"/>
      <c r="AQ1068" s="5"/>
      <c r="AR1068" s="5"/>
      <c r="AS1068" s="5"/>
      <c r="AT1068" s="5"/>
      <c r="AU1068" s="5"/>
      <c r="AV1068" s="5"/>
      <c r="AW1068" s="5"/>
      <c r="AX1068" s="5"/>
      <c r="AY1068" s="5"/>
      <c r="AZ1068" s="5"/>
      <c r="BA1068" s="5"/>
      <c r="BB1068" s="5"/>
      <c r="BC1068" s="5"/>
      <c r="BD1068" s="5"/>
      <c r="BE1068" s="5"/>
    </row>
    <row r="1069" spans="1:57" ht="14.25" customHeight="1">
      <c r="A1069" s="1376">
        <v>44872</v>
      </c>
      <c r="B1069" s="1301"/>
      <c r="C1069" s="1302"/>
      <c r="D1069" s="1376">
        <v>44507</v>
      </c>
      <c r="E1069" s="1357"/>
      <c r="F1069" s="5"/>
      <c r="G1069" s="5"/>
      <c r="H1069" s="1302"/>
      <c r="I1069" s="1303"/>
      <c r="J1069" s="1301"/>
      <c r="K1069" s="1376"/>
      <c r="L1069" s="1302"/>
      <c r="M1069" s="1382">
        <f t="shared" si="2086"/>
        <v>44873</v>
      </c>
      <c r="N1069" s="1354">
        <f t="shared" si="2083"/>
        <v>0</v>
      </c>
      <c r="O1069" s="1383">
        <f t="shared" ref="O1069:S1069" si="2138">$AD1069*O$27</f>
        <v>0</v>
      </c>
      <c r="P1069" s="1383">
        <f t="shared" si="2138"/>
        <v>0</v>
      </c>
      <c r="Q1069" s="1383">
        <f t="shared" si="2138"/>
        <v>0</v>
      </c>
      <c r="R1069" s="1383">
        <f t="shared" si="2138"/>
        <v>0</v>
      </c>
      <c r="S1069" s="1383">
        <f t="shared" si="2138"/>
        <v>0</v>
      </c>
      <c r="T1069" s="1383">
        <f t="shared" ref="T1069:X1069" si="2139">$AE1069*T$27</f>
        <v>0</v>
      </c>
      <c r="U1069" s="1383">
        <f t="shared" si="2139"/>
        <v>0</v>
      </c>
      <c r="V1069" s="1383">
        <f t="shared" si="2139"/>
        <v>0</v>
      </c>
      <c r="W1069" s="1383">
        <f t="shared" si="2139"/>
        <v>0</v>
      </c>
      <c r="X1069" s="1383">
        <f t="shared" si="2139"/>
        <v>0</v>
      </c>
      <c r="Y1069" s="1383">
        <f t="shared" si="2089"/>
        <v>0</v>
      </c>
      <c r="Z1069" s="1383">
        <f t="shared" si="2090"/>
        <v>0</v>
      </c>
      <c r="AA1069" s="1383">
        <f t="shared" si="2091"/>
        <v>0</v>
      </c>
      <c r="AB1069" s="1383">
        <f t="shared" si="2092"/>
        <v>0</v>
      </c>
      <c r="AC1069" s="5">
        <f t="shared" si="2093"/>
        <v>311</v>
      </c>
      <c r="AD1069" s="1383">
        <f t="shared" si="2094"/>
        <v>0</v>
      </c>
      <c r="AE1069" s="1383">
        <f t="shared" si="2095"/>
        <v>0</v>
      </c>
      <c r="AF1069" s="1305" t="e">
        <f t="shared" si="2096"/>
        <v>#DIV/0!</v>
      </c>
      <c r="AG1069" s="1305" t="e">
        <f t="shared" si="2097"/>
        <v>#DIV/0!</v>
      </c>
      <c r="AH1069" s="5"/>
      <c r="AI1069" s="5"/>
      <c r="AJ1069" s="5"/>
      <c r="AK1069" s="5"/>
      <c r="AL1069" s="5"/>
      <c r="AM1069" s="5"/>
      <c r="AN1069" s="5"/>
      <c r="AO1069" s="5"/>
      <c r="AP1069" s="5"/>
      <c r="AQ1069" s="5"/>
      <c r="AR1069" s="5"/>
      <c r="AS1069" s="5"/>
      <c r="AT1069" s="5"/>
      <c r="AU1069" s="5"/>
      <c r="AV1069" s="5"/>
      <c r="AW1069" s="5"/>
      <c r="AX1069" s="5"/>
      <c r="AY1069" s="5"/>
      <c r="AZ1069" s="5"/>
      <c r="BA1069" s="5"/>
      <c r="BB1069" s="5"/>
      <c r="BC1069" s="5"/>
      <c r="BD1069" s="5"/>
      <c r="BE1069" s="5"/>
    </row>
    <row r="1070" spans="1:57" ht="14.25" customHeight="1">
      <c r="A1070" s="1376">
        <v>44873</v>
      </c>
      <c r="B1070" s="1301"/>
      <c r="C1070" s="1302"/>
      <c r="D1070" s="1376">
        <v>44508</v>
      </c>
      <c r="E1070" s="1357"/>
      <c r="F1070" s="5"/>
      <c r="G1070" s="5"/>
      <c r="H1070" s="1302"/>
      <c r="I1070" s="1303"/>
      <c r="J1070" s="1301"/>
      <c r="K1070" s="1376"/>
      <c r="L1070" s="1302"/>
      <c r="M1070" s="1382">
        <f t="shared" si="2086"/>
        <v>44874</v>
      </c>
      <c r="N1070" s="1354">
        <f t="shared" si="2083"/>
        <v>0</v>
      </c>
      <c r="O1070" s="1383">
        <f t="shared" ref="O1070:S1070" si="2140">$AD1070*O$27</f>
        <v>0</v>
      </c>
      <c r="P1070" s="1383">
        <f t="shared" si="2140"/>
        <v>0</v>
      </c>
      <c r="Q1070" s="1383">
        <f t="shared" si="2140"/>
        <v>0</v>
      </c>
      <c r="R1070" s="1383">
        <f t="shared" si="2140"/>
        <v>0</v>
      </c>
      <c r="S1070" s="1383">
        <f t="shared" si="2140"/>
        <v>0</v>
      </c>
      <c r="T1070" s="1383">
        <f t="shared" ref="T1070:X1070" si="2141">$AE1070*T$27</f>
        <v>0</v>
      </c>
      <c r="U1070" s="1383">
        <f t="shared" si="2141"/>
        <v>0</v>
      </c>
      <c r="V1070" s="1383">
        <f t="shared" si="2141"/>
        <v>0</v>
      </c>
      <c r="W1070" s="1383">
        <f t="shared" si="2141"/>
        <v>0</v>
      </c>
      <c r="X1070" s="1383">
        <f t="shared" si="2141"/>
        <v>0</v>
      </c>
      <c r="Y1070" s="1383">
        <f t="shared" si="2089"/>
        <v>0</v>
      </c>
      <c r="Z1070" s="1383">
        <f t="shared" si="2090"/>
        <v>0</v>
      </c>
      <c r="AA1070" s="1383">
        <f t="shared" si="2091"/>
        <v>0</v>
      </c>
      <c r="AB1070" s="1383">
        <f t="shared" si="2092"/>
        <v>0</v>
      </c>
      <c r="AC1070" s="5">
        <f t="shared" si="2093"/>
        <v>312</v>
      </c>
      <c r="AD1070" s="1383">
        <f t="shared" si="2094"/>
        <v>0</v>
      </c>
      <c r="AE1070" s="1383">
        <f t="shared" si="2095"/>
        <v>0</v>
      </c>
      <c r="AF1070" s="1305" t="e">
        <f t="shared" si="2096"/>
        <v>#DIV/0!</v>
      </c>
      <c r="AG1070" s="1305" t="e">
        <f t="shared" si="2097"/>
        <v>#DIV/0!</v>
      </c>
      <c r="AH1070" s="5"/>
      <c r="AI1070" s="5"/>
      <c r="AJ1070" s="5"/>
      <c r="AK1070" s="5"/>
      <c r="AL1070" s="5"/>
      <c r="AM1070" s="5"/>
      <c r="AN1070" s="5"/>
      <c r="AO1070" s="5"/>
      <c r="AP1070" s="5"/>
      <c r="AQ1070" s="5"/>
      <c r="AR1070" s="5"/>
      <c r="AS1070" s="5"/>
      <c r="AT1070" s="5"/>
      <c r="AU1070" s="5"/>
      <c r="AV1070" s="5"/>
      <c r="AW1070" s="5"/>
      <c r="AX1070" s="5"/>
      <c r="AY1070" s="5"/>
      <c r="AZ1070" s="5"/>
      <c r="BA1070" s="5"/>
      <c r="BB1070" s="5"/>
      <c r="BC1070" s="5"/>
      <c r="BD1070" s="5"/>
      <c r="BE1070" s="5"/>
    </row>
    <row r="1071" spans="1:57" ht="14.25" customHeight="1">
      <c r="A1071" s="1376">
        <v>44874</v>
      </c>
      <c r="B1071" s="1301"/>
      <c r="C1071" s="1302"/>
      <c r="D1071" s="1376">
        <v>44509</v>
      </c>
      <c r="E1071" s="1357"/>
      <c r="F1071" s="5"/>
      <c r="G1071" s="5"/>
      <c r="H1071" s="1302"/>
      <c r="I1071" s="1303"/>
      <c r="J1071" s="1301"/>
      <c r="K1071" s="1376"/>
      <c r="L1071" s="1302"/>
      <c r="M1071" s="1382">
        <f t="shared" si="2086"/>
        <v>44875</v>
      </c>
      <c r="N1071" s="1354">
        <f t="shared" si="2083"/>
        <v>0</v>
      </c>
      <c r="O1071" s="1383">
        <f t="shared" ref="O1071:S1071" si="2142">$AD1071*O$27</f>
        <v>0</v>
      </c>
      <c r="P1071" s="1383">
        <f t="shared" si="2142"/>
        <v>0</v>
      </c>
      <c r="Q1071" s="1383">
        <f t="shared" si="2142"/>
        <v>0</v>
      </c>
      <c r="R1071" s="1383">
        <f t="shared" si="2142"/>
        <v>0</v>
      </c>
      <c r="S1071" s="1383">
        <f t="shared" si="2142"/>
        <v>0</v>
      </c>
      <c r="T1071" s="1383">
        <f t="shared" ref="T1071:X1071" si="2143">$AE1071*T$27</f>
        <v>0</v>
      </c>
      <c r="U1071" s="1383">
        <f t="shared" si="2143"/>
        <v>0</v>
      </c>
      <c r="V1071" s="1383">
        <f t="shared" si="2143"/>
        <v>0</v>
      </c>
      <c r="W1071" s="1383">
        <f t="shared" si="2143"/>
        <v>0</v>
      </c>
      <c r="X1071" s="1383">
        <f t="shared" si="2143"/>
        <v>0</v>
      </c>
      <c r="Y1071" s="1383">
        <f t="shared" si="2089"/>
        <v>0</v>
      </c>
      <c r="Z1071" s="1383">
        <f t="shared" si="2090"/>
        <v>0</v>
      </c>
      <c r="AA1071" s="1383">
        <f t="shared" si="2091"/>
        <v>0</v>
      </c>
      <c r="AB1071" s="1383">
        <f t="shared" si="2092"/>
        <v>0</v>
      </c>
      <c r="AC1071" s="5">
        <f t="shared" si="2093"/>
        <v>313</v>
      </c>
      <c r="AD1071" s="1383">
        <f t="shared" si="2094"/>
        <v>0</v>
      </c>
      <c r="AE1071" s="1383">
        <f t="shared" si="2095"/>
        <v>0</v>
      </c>
      <c r="AF1071" s="1305" t="e">
        <f t="shared" si="2096"/>
        <v>#DIV/0!</v>
      </c>
      <c r="AG1071" s="1305" t="e">
        <f t="shared" si="2097"/>
        <v>#DIV/0!</v>
      </c>
      <c r="AH1071" s="5"/>
      <c r="AI1071" s="5"/>
      <c r="AJ1071" s="5"/>
      <c r="AK1071" s="5"/>
      <c r="AL1071" s="5"/>
      <c r="AM1071" s="5"/>
      <c r="AN1071" s="5"/>
      <c r="AO1071" s="5"/>
      <c r="AP1071" s="5"/>
      <c r="AQ1071" s="5"/>
      <c r="AR1071" s="5"/>
      <c r="AS1071" s="5"/>
      <c r="AT1071" s="5"/>
      <c r="AU1071" s="5"/>
      <c r="AV1071" s="5"/>
      <c r="AW1071" s="5"/>
      <c r="AX1071" s="5"/>
      <c r="AY1071" s="5"/>
      <c r="AZ1071" s="5"/>
      <c r="BA1071" s="5"/>
      <c r="BB1071" s="5"/>
      <c r="BC1071" s="5"/>
      <c r="BD1071" s="5"/>
      <c r="BE1071" s="5"/>
    </row>
    <row r="1072" spans="1:57" ht="14.25" customHeight="1">
      <c r="A1072" s="1376">
        <v>44875</v>
      </c>
      <c r="B1072" s="1301"/>
      <c r="C1072" s="1302"/>
      <c r="D1072" s="1376">
        <v>44510</v>
      </c>
      <c r="E1072" s="1357"/>
      <c r="F1072" s="5"/>
      <c r="G1072" s="5"/>
      <c r="H1072" s="1302"/>
      <c r="I1072" s="1303"/>
      <c r="J1072" s="1301"/>
      <c r="K1072" s="1376"/>
      <c r="L1072" s="1302"/>
      <c r="M1072" s="1382">
        <f t="shared" si="2086"/>
        <v>44876</v>
      </c>
      <c r="N1072" s="1354">
        <f t="shared" si="2083"/>
        <v>0</v>
      </c>
      <c r="O1072" s="1383">
        <f t="shared" ref="O1072:S1072" si="2144">$AD1072*O$27</f>
        <v>0</v>
      </c>
      <c r="P1072" s="1383">
        <f t="shared" si="2144"/>
        <v>0</v>
      </c>
      <c r="Q1072" s="1383">
        <f t="shared" si="2144"/>
        <v>0</v>
      </c>
      <c r="R1072" s="1383">
        <f t="shared" si="2144"/>
        <v>0</v>
      </c>
      <c r="S1072" s="1383">
        <f t="shared" si="2144"/>
        <v>0</v>
      </c>
      <c r="T1072" s="1383">
        <f t="shared" ref="T1072:X1072" si="2145">$AE1072*T$27</f>
        <v>0</v>
      </c>
      <c r="U1072" s="1383">
        <f t="shared" si="2145"/>
        <v>0</v>
      </c>
      <c r="V1072" s="1383">
        <f t="shared" si="2145"/>
        <v>0</v>
      </c>
      <c r="W1072" s="1383">
        <f t="shared" si="2145"/>
        <v>0</v>
      </c>
      <c r="X1072" s="1383">
        <f t="shared" si="2145"/>
        <v>0</v>
      </c>
      <c r="Y1072" s="1383">
        <f t="shared" si="2089"/>
        <v>0</v>
      </c>
      <c r="Z1072" s="1383">
        <f t="shared" si="2090"/>
        <v>0</v>
      </c>
      <c r="AA1072" s="1383">
        <f t="shared" si="2091"/>
        <v>0</v>
      </c>
      <c r="AB1072" s="1383">
        <f t="shared" si="2092"/>
        <v>0</v>
      </c>
      <c r="AC1072" s="5">
        <f t="shared" si="2093"/>
        <v>314</v>
      </c>
      <c r="AD1072" s="1383">
        <f t="shared" si="2094"/>
        <v>0</v>
      </c>
      <c r="AE1072" s="1383">
        <f t="shared" si="2095"/>
        <v>0</v>
      </c>
      <c r="AF1072" s="1305" t="e">
        <f t="shared" si="2096"/>
        <v>#DIV/0!</v>
      </c>
      <c r="AG1072" s="1305" t="e">
        <f t="shared" si="2097"/>
        <v>#DIV/0!</v>
      </c>
      <c r="AH1072" s="5"/>
      <c r="AI1072" s="5"/>
      <c r="AJ1072" s="5"/>
      <c r="AK1072" s="5"/>
      <c r="AL1072" s="5"/>
      <c r="AM1072" s="5"/>
      <c r="AN1072" s="5"/>
      <c r="AO1072" s="5"/>
      <c r="AP1072" s="5"/>
      <c r="AQ1072" s="5"/>
      <c r="AR1072" s="5"/>
      <c r="AS1072" s="5"/>
      <c r="AT1072" s="5"/>
      <c r="AU1072" s="5"/>
      <c r="AV1072" s="5"/>
      <c r="AW1072" s="5"/>
      <c r="AX1072" s="5"/>
      <c r="AY1072" s="5"/>
      <c r="AZ1072" s="5"/>
      <c r="BA1072" s="5"/>
      <c r="BB1072" s="5"/>
      <c r="BC1072" s="5"/>
      <c r="BD1072" s="5"/>
      <c r="BE1072" s="5"/>
    </row>
    <row r="1073" spans="1:57" ht="14.25" customHeight="1">
      <c r="A1073" s="1376">
        <v>44876</v>
      </c>
      <c r="B1073" s="1301"/>
      <c r="C1073" s="1302"/>
      <c r="D1073" s="1376">
        <v>44511</v>
      </c>
      <c r="E1073" s="1357"/>
      <c r="F1073" s="5"/>
      <c r="G1073" s="5"/>
      <c r="H1073" s="1302"/>
      <c r="I1073" s="1303"/>
      <c r="J1073" s="1301"/>
      <c r="K1073" s="1376"/>
      <c r="L1073" s="1302"/>
      <c r="M1073" s="1382">
        <f t="shared" si="2086"/>
        <v>44877</v>
      </c>
      <c r="N1073" s="1354">
        <f t="shared" si="2083"/>
        <v>0</v>
      </c>
      <c r="O1073" s="1383">
        <f t="shared" ref="O1073:S1073" si="2146">$AD1073*O$27</f>
        <v>0</v>
      </c>
      <c r="P1073" s="1383">
        <f t="shared" si="2146"/>
        <v>0</v>
      </c>
      <c r="Q1073" s="1383">
        <f t="shared" si="2146"/>
        <v>0</v>
      </c>
      <c r="R1073" s="1383">
        <f t="shared" si="2146"/>
        <v>0</v>
      </c>
      <c r="S1073" s="1383">
        <f t="shared" si="2146"/>
        <v>0</v>
      </c>
      <c r="T1073" s="1383">
        <f t="shared" ref="T1073:X1073" si="2147">$AE1073*T$27</f>
        <v>0</v>
      </c>
      <c r="U1073" s="1383">
        <f t="shared" si="2147"/>
        <v>0</v>
      </c>
      <c r="V1073" s="1383">
        <f t="shared" si="2147"/>
        <v>0</v>
      </c>
      <c r="W1073" s="1383">
        <f t="shared" si="2147"/>
        <v>0</v>
      </c>
      <c r="X1073" s="1383">
        <f t="shared" si="2147"/>
        <v>0</v>
      </c>
      <c r="Y1073" s="1383">
        <f t="shared" si="2089"/>
        <v>0</v>
      </c>
      <c r="Z1073" s="1383">
        <f t="shared" si="2090"/>
        <v>0</v>
      </c>
      <c r="AA1073" s="1383">
        <f t="shared" si="2091"/>
        <v>0</v>
      </c>
      <c r="AB1073" s="1383">
        <f t="shared" si="2092"/>
        <v>0</v>
      </c>
      <c r="AC1073" s="5">
        <f t="shared" si="2093"/>
        <v>315</v>
      </c>
      <c r="AD1073" s="1383">
        <f t="shared" si="2094"/>
        <v>0</v>
      </c>
      <c r="AE1073" s="1383">
        <f t="shared" si="2095"/>
        <v>0</v>
      </c>
      <c r="AF1073" s="1305" t="e">
        <f t="shared" si="2096"/>
        <v>#DIV/0!</v>
      </c>
      <c r="AG1073" s="1305" t="e">
        <f t="shared" si="2097"/>
        <v>#DIV/0!</v>
      </c>
      <c r="AH1073" s="5"/>
      <c r="AI1073" s="5"/>
      <c r="AJ1073" s="5"/>
      <c r="AK1073" s="5"/>
      <c r="AL1073" s="5"/>
      <c r="AM1073" s="5"/>
      <c r="AN1073" s="5"/>
      <c r="AO1073" s="5"/>
      <c r="AP1073" s="5"/>
      <c r="AQ1073" s="5"/>
      <c r="AR1073" s="5"/>
      <c r="AS1073" s="5"/>
      <c r="AT1073" s="5"/>
      <c r="AU1073" s="5"/>
      <c r="AV1073" s="5"/>
      <c r="AW1073" s="5"/>
      <c r="AX1073" s="5"/>
      <c r="AY1073" s="5"/>
      <c r="AZ1073" s="5"/>
      <c r="BA1073" s="5"/>
      <c r="BB1073" s="5"/>
      <c r="BC1073" s="5"/>
      <c r="BD1073" s="5"/>
      <c r="BE1073" s="5"/>
    </row>
    <row r="1074" spans="1:57" ht="14.25" customHeight="1">
      <c r="A1074" s="1376">
        <v>44877</v>
      </c>
      <c r="B1074" s="1301"/>
      <c r="C1074" s="1302"/>
      <c r="D1074" s="1376">
        <v>44512</v>
      </c>
      <c r="E1074" s="1357"/>
      <c r="F1074" s="5"/>
      <c r="G1074" s="5"/>
      <c r="H1074" s="1302"/>
      <c r="I1074" s="1303"/>
      <c r="J1074" s="1301"/>
      <c r="K1074" s="1376"/>
      <c r="L1074" s="1302"/>
      <c r="M1074" s="1382">
        <f t="shared" si="2086"/>
        <v>44878</v>
      </c>
      <c r="N1074" s="1354">
        <f t="shared" si="2083"/>
        <v>0</v>
      </c>
      <c r="O1074" s="1383">
        <f t="shared" ref="O1074:S1074" si="2148">$AD1074*O$27</f>
        <v>0</v>
      </c>
      <c r="P1074" s="1383">
        <f t="shared" si="2148"/>
        <v>0</v>
      </c>
      <c r="Q1074" s="1383">
        <f t="shared" si="2148"/>
        <v>0</v>
      </c>
      <c r="R1074" s="1383">
        <f t="shared" si="2148"/>
        <v>0</v>
      </c>
      <c r="S1074" s="1383">
        <f t="shared" si="2148"/>
        <v>0</v>
      </c>
      <c r="T1074" s="1383">
        <f t="shared" ref="T1074:X1074" si="2149">$AE1074*T$27</f>
        <v>0</v>
      </c>
      <c r="U1074" s="1383">
        <f t="shared" si="2149"/>
        <v>0</v>
      </c>
      <c r="V1074" s="1383">
        <f t="shared" si="2149"/>
        <v>0</v>
      </c>
      <c r="W1074" s="1383">
        <f t="shared" si="2149"/>
        <v>0</v>
      </c>
      <c r="X1074" s="1383">
        <f t="shared" si="2149"/>
        <v>0</v>
      </c>
      <c r="Y1074" s="1383">
        <f t="shared" si="2089"/>
        <v>0</v>
      </c>
      <c r="Z1074" s="1383">
        <f t="shared" si="2090"/>
        <v>0</v>
      </c>
      <c r="AA1074" s="1383">
        <f t="shared" si="2091"/>
        <v>0</v>
      </c>
      <c r="AB1074" s="1383">
        <f t="shared" si="2092"/>
        <v>0</v>
      </c>
      <c r="AC1074" s="5">
        <f t="shared" si="2093"/>
        <v>316</v>
      </c>
      <c r="AD1074" s="1383">
        <f t="shared" si="2094"/>
        <v>0</v>
      </c>
      <c r="AE1074" s="1383">
        <f t="shared" si="2095"/>
        <v>0</v>
      </c>
      <c r="AF1074" s="1305" t="e">
        <f t="shared" si="2096"/>
        <v>#DIV/0!</v>
      </c>
      <c r="AG1074" s="1305" t="e">
        <f t="shared" si="2097"/>
        <v>#DIV/0!</v>
      </c>
      <c r="AH1074" s="5"/>
      <c r="AI1074" s="5"/>
      <c r="AJ1074" s="5"/>
      <c r="AK1074" s="5"/>
      <c r="AL1074" s="5"/>
      <c r="AM1074" s="5"/>
      <c r="AN1074" s="5"/>
      <c r="AO1074" s="5"/>
      <c r="AP1074" s="5"/>
      <c r="AQ1074" s="5"/>
      <c r="AR1074" s="5"/>
      <c r="AS1074" s="5"/>
      <c r="AT1074" s="5"/>
      <c r="AU1074" s="5"/>
      <c r="AV1074" s="5"/>
      <c r="AW1074" s="5"/>
      <c r="AX1074" s="5"/>
      <c r="AY1074" s="5"/>
      <c r="AZ1074" s="5"/>
      <c r="BA1074" s="5"/>
      <c r="BB1074" s="5"/>
      <c r="BC1074" s="5"/>
      <c r="BD1074" s="5"/>
      <c r="BE1074" s="5"/>
    </row>
    <row r="1075" spans="1:57" ht="14.25" customHeight="1">
      <c r="A1075" s="1376">
        <v>44878</v>
      </c>
      <c r="B1075" s="1301"/>
      <c r="C1075" s="1302"/>
      <c r="D1075" s="1376">
        <v>44513</v>
      </c>
      <c r="E1075" s="1357"/>
      <c r="F1075" s="5"/>
      <c r="G1075" s="5"/>
      <c r="H1075" s="1302"/>
      <c r="I1075" s="1303"/>
      <c r="J1075" s="1301"/>
      <c r="K1075" s="1376"/>
      <c r="L1075" s="1302"/>
      <c r="M1075" s="1382">
        <f t="shared" si="2086"/>
        <v>44879</v>
      </c>
      <c r="N1075" s="1354">
        <f t="shared" si="2083"/>
        <v>0</v>
      </c>
      <c r="O1075" s="1383">
        <f t="shared" ref="O1075:S1075" si="2150">$AD1075*O$27</f>
        <v>0</v>
      </c>
      <c r="P1075" s="1383">
        <f t="shared" si="2150"/>
        <v>0</v>
      </c>
      <c r="Q1075" s="1383">
        <f t="shared" si="2150"/>
        <v>0</v>
      </c>
      <c r="R1075" s="1383">
        <f t="shared" si="2150"/>
        <v>0</v>
      </c>
      <c r="S1075" s="1383">
        <f t="shared" si="2150"/>
        <v>0</v>
      </c>
      <c r="T1075" s="1383">
        <f t="shared" ref="T1075:X1075" si="2151">$AE1075*T$27</f>
        <v>0</v>
      </c>
      <c r="U1075" s="1383">
        <f t="shared" si="2151"/>
        <v>0</v>
      </c>
      <c r="V1075" s="1383">
        <f t="shared" si="2151"/>
        <v>0</v>
      </c>
      <c r="W1075" s="1383">
        <f t="shared" si="2151"/>
        <v>0</v>
      </c>
      <c r="X1075" s="1383">
        <f t="shared" si="2151"/>
        <v>0</v>
      </c>
      <c r="Y1075" s="1383">
        <f t="shared" si="2089"/>
        <v>0</v>
      </c>
      <c r="Z1075" s="1383">
        <f t="shared" si="2090"/>
        <v>0</v>
      </c>
      <c r="AA1075" s="1383">
        <f t="shared" si="2091"/>
        <v>0</v>
      </c>
      <c r="AB1075" s="1383">
        <f t="shared" si="2092"/>
        <v>0</v>
      </c>
      <c r="AC1075" s="5">
        <f t="shared" si="2093"/>
        <v>317</v>
      </c>
      <c r="AD1075" s="1383">
        <f t="shared" si="2094"/>
        <v>0</v>
      </c>
      <c r="AE1075" s="1383">
        <f t="shared" si="2095"/>
        <v>0</v>
      </c>
      <c r="AF1075" s="1305" t="e">
        <f t="shared" si="2096"/>
        <v>#DIV/0!</v>
      </c>
      <c r="AG1075" s="1305" t="e">
        <f t="shared" si="2097"/>
        <v>#DIV/0!</v>
      </c>
      <c r="AH1075" s="5"/>
      <c r="AI1075" s="5"/>
      <c r="AJ1075" s="5"/>
      <c r="AK1075" s="5"/>
      <c r="AL1075" s="5"/>
      <c r="AM1075" s="5"/>
      <c r="AN1075" s="5"/>
      <c r="AO1075" s="5"/>
      <c r="AP1075" s="5"/>
      <c r="AQ1075" s="5"/>
      <c r="AR1075" s="5"/>
      <c r="AS1075" s="5"/>
      <c r="AT1075" s="5"/>
      <c r="AU1075" s="5"/>
      <c r="AV1075" s="5"/>
      <c r="AW1075" s="5"/>
      <c r="AX1075" s="5"/>
      <c r="AY1075" s="5"/>
      <c r="AZ1075" s="5"/>
      <c r="BA1075" s="5"/>
      <c r="BB1075" s="5"/>
      <c r="BC1075" s="5"/>
      <c r="BD1075" s="5"/>
      <c r="BE1075" s="5"/>
    </row>
    <row r="1076" spans="1:57" ht="14.25" customHeight="1">
      <c r="A1076" s="1376">
        <v>44879</v>
      </c>
      <c r="B1076" s="1301"/>
      <c r="C1076" s="1302"/>
      <c r="D1076" s="1376">
        <v>44514</v>
      </c>
      <c r="E1076" s="1357"/>
      <c r="F1076" s="5"/>
      <c r="G1076" s="5"/>
      <c r="H1076" s="1302"/>
      <c r="I1076" s="1303"/>
      <c r="J1076" s="1301"/>
      <c r="K1076" s="1376"/>
      <c r="L1076" s="1302"/>
      <c r="M1076" s="1382">
        <f t="shared" si="2086"/>
        <v>44880</v>
      </c>
      <c r="N1076" s="1354">
        <f t="shared" si="2083"/>
        <v>0</v>
      </c>
      <c r="O1076" s="1383">
        <f t="shared" ref="O1076:S1076" si="2152">$AD1076*O$27</f>
        <v>0</v>
      </c>
      <c r="P1076" s="1383">
        <f t="shared" si="2152"/>
        <v>0</v>
      </c>
      <c r="Q1076" s="1383">
        <f t="shared" si="2152"/>
        <v>0</v>
      </c>
      <c r="R1076" s="1383">
        <f t="shared" si="2152"/>
        <v>0</v>
      </c>
      <c r="S1076" s="1383">
        <f t="shared" si="2152"/>
        <v>0</v>
      </c>
      <c r="T1076" s="1383">
        <f t="shared" ref="T1076:X1076" si="2153">$AE1076*T$27</f>
        <v>0</v>
      </c>
      <c r="U1076" s="1383">
        <f t="shared" si="2153"/>
        <v>0</v>
      </c>
      <c r="V1076" s="1383">
        <f t="shared" si="2153"/>
        <v>0</v>
      </c>
      <c r="W1076" s="1383">
        <f t="shared" si="2153"/>
        <v>0</v>
      </c>
      <c r="X1076" s="1383">
        <f t="shared" si="2153"/>
        <v>0</v>
      </c>
      <c r="Y1076" s="1383">
        <f t="shared" si="2089"/>
        <v>0</v>
      </c>
      <c r="Z1076" s="1383">
        <f t="shared" si="2090"/>
        <v>0</v>
      </c>
      <c r="AA1076" s="1383">
        <f t="shared" si="2091"/>
        <v>0</v>
      </c>
      <c r="AB1076" s="1383">
        <f t="shared" si="2092"/>
        <v>0</v>
      </c>
      <c r="AC1076" s="5">
        <f t="shared" si="2093"/>
        <v>318</v>
      </c>
      <c r="AD1076" s="1383">
        <f t="shared" si="2094"/>
        <v>0</v>
      </c>
      <c r="AE1076" s="1383">
        <f t="shared" si="2095"/>
        <v>0</v>
      </c>
      <c r="AF1076" s="1305" t="e">
        <f t="shared" si="2096"/>
        <v>#DIV/0!</v>
      </c>
      <c r="AG1076" s="1305" t="e">
        <f t="shared" si="2097"/>
        <v>#DIV/0!</v>
      </c>
      <c r="AH1076" s="5"/>
      <c r="AI1076" s="5"/>
      <c r="AJ1076" s="5"/>
      <c r="AK1076" s="5"/>
      <c r="AL1076" s="5"/>
      <c r="AM1076" s="5"/>
      <c r="AN1076" s="5"/>
      <c r="AO1076" s="5"/>
      <c r="AP1076" s="5"/>
      <c r="AQ1076" s="5"/>
      <c r="AR1076" s="5"/>
      <c r="AS1076" s="5"/>
      <c r="AT1076" s="5"/>
      <c r="AU1076" s="5"/>
      <c r="AV1076" s="5"/>
      <c r="AW1076" s="5"/>
      <c r="AX1076" s="5"/>
      <c r="AY1076" s="5"/>
      <c r="AZ1076" s="5"/>
      <c r="BA1076" s="5"/>
      <c r="BB1076" s="5"/>
      <c r="BC1076" s="5"/>
      <c r="BD1076" s="5"/>
      <c r="BE1076" s="5"/>
    </row>
    <row r="1077" spans="1:57" ht="14.25" customHeight="1">
      <c r="A1077" s="1376">
        <v>44880</v>
      </c>
      <c r="B1077" s="1301"/>
      <c r="C1077" s="1302"/>
      <c r="D1077" s="1376">
        <v>44515</v>
      </c>
      <c r="E1077" s="1357"/>
      <c r="F1077" s="5"/>
      <c r="G1077" s="5"/>
      <c r="H1077" s="1302"/>
      <c r="I1077" s="1303"/>
      <c r="J1077" s="1301"/>
      <c r="K1077" s="1376"/>
      <c r="L1077" s="1302"/>
      <c r="M1077" s="1382">
        <f t="shared" si="2086"/>
        <v>44881</v>
      </c>
      <c r="N1077" s="1354">
        <f t="shared" si="2083"/>
        <v>0</v>
      </c>
      <c r="O1077" s="1383">
        <f t="shared" ref="O1077:S1077" si="2154">$AD1077*O$27</f>
        <v>0</v>
      </c>
      <c r="P1077" s="1383">
        <f t="shared" si="2154"/>
        <v>0</v>
      </c>
      <c r="Q1077" s="1383">
        <f t="shared" si="2154"/>
        <v>0</v>
      </c>
      <c r="R1077" s="1383">
        <f t="shared" si="2154"/>
        <v>0</v>
      </c>
      <c r="S1077" s="1383">
        <f t="shared" si="2154"/>
        <v>0</v>
      </c>
      <c r="T1077" s="1383">
        <f t="shared" ref="T1077:X1077" si="2155">$AE1077*T$27</f>
        <v>0</v>
      </c>
      <c r="U1077" s="1383">
        <f t="shared" si="2155"/>
        <v>0</v>
      </c>
      <c r="V1077" s="1383">
        <f t="shared" si="2155"/>
        <v>0</v>
      </c>
      <c r="W1077" s="1383">
        <f t="shared" si="2155"/>
        <v>0</v>
      </c>
      <c r="X1077" s="1383">
        <f t="shared" si="2155"/>
        <v>0</v>
      </c>
      <c r="Y1077" s="1383">
        <f t="shared" si="2089"/>
        <v>0</v>
      </c>
      <c r="Z1077" s="1383">
        <f t="shared" si="2090"/>
        <v>0</v>
      </c>
      <c r="AA1077" s="1383">
        <f t="shared" si="2091"/>
        <v>0</v>
      </c>
      <c r="AB1077" s="1383">
        <f t="shared" si="2092"/>
        <v>0</v>
      </c>
      <c r="AC1077" s="5">
        <f t="shared" si="2093"/>
        <v>319</v>
      </c>
      <c r="AD1077" s="1383">
        <f t="shared" si="2094"/>
        <v>0</v>
      </c>
      <c r="AE1077" s="1383">
        <f t="shared" si="2095"/>
        <v>0</v>
      </c>
      <c r="AF1077" s="1305" t="e">
        <f t="shared" si="2096"/>
        <v>#DIV/0!</v>
      </c>
      <c r="AG1077" s="1305" t="e">
        <f t="shared" si="2097"/>
        <v>#DIV/0!</v>
      </c>
      <c r="AH1077" s="5"/>
      <c r="AI1077" s="5"/>
      <c r="AJ1077" s="5"/>
      <c r="AK1077" s="5"/>
      <c r="AL1077" s="5"/>
      <c r="AM1077" s="5"/>
      <c r="AN1077" s="5"/>
      <c r="AO1077" s="5"/>
      <c r="AP1077" s="5"/>
      <c r="AQ1077" s="5"/>
      <c r="AR1077" s="5"/>
      <c r="AS1077" s="5"/>
      <c r="AT1077" s="5"/>
      <c r="AU1077" s="5"/>
      <c r="AV1077" s="5"/>
      <c r="AW1077" s="5"/>
      <c r="AX1077" s="5"/>
      <c r="AY1077" s="5"/>
      <c r="AZ1077" s="5"/>
      <c r="BA1077" s="5"/>
      <c r="BB1077" s="5"/>
      <c r="BC1077" s="5"/>
      <c r="BD1077" s="5"/>
      <c r="BE1077" s="5"/>
    </row>
    <row r="1078" spans="1:57" ht="14.25" customHeight="1">
      <c r="A1078" s="1376">
        <v>44881</v>
      </c>
      <c r="B1078" s="1301"/>
      <c r="C1078" s="1302"/>
      <c r="D1078" s="1376">
        <v>44516</v>
      </c>
      <c r="E1078" s="1357"/>
      <c r="F1078" s="5"/>
      <c r="G1078" s="5"/>
      <c r="H1078" s="1302"/>
      <c r="I1078" s="1303"/>
      <c r="J1078" s="1301"/>
      <c r="K1078" s="1376"/>
      <c r="L1078" s="1302"/>
      <c r="M1078" s="1382">
        <f t="shared" si="2086"/>
        <v>44882</v>
      </c>
      <c r="N1078" s="1354">
        <f t="shared" si="2083"/>
        <v>0</v>
      </c>
      <c r="O1078" s="1383">
        <f t="shared" ref="O1078:S1078" si="2156">$AD1078*O$27</f>
        <v>0</v>
      </c>
      <c r="P1078" s="1383">
        <f t="shared" si="2156"/>
        <v>0</v>
      </c>
      <c r="Q1078" s="1383">
        <f t="shared" si="2156"/>
        <v>0</v>
      </c>
      <c r="R1078" s="1383">
        <f t="shared" si="2156"/>
        <v>0</v>
      </c>
      <c r="S1078" s="1383">
        <f t="shared" si="2156"/>
        <v>0</v>
      </c>
      <c r="T1078" s="1383">
        <f t="shared" ref="T1078:X1078" si="2157">$AE1078*T$27</f>
        <v>0</v>
      </c>
      <c r="U1078" s="1383">
        <f t="shared" si="2157"/>
        <v>0</v>
      </c>
      <c r="V1078" s="1383">
        <f t="shared" si="2157"/>
        <v>0</v>
      </c>
      <c r="W1078" s="1383">
        <f t="shared" si="2157"/>
        <v>0</v>
      </c>
      <c r="X1078" s="1383">
        <f t="shared" si="2157"/>
        <v>0</v>
      </c>
      <c r="Y1078" s="1383">
        <f t="shared" si="2089"/>
        <v>0</v>
      </c>
      <c r="Z1078" s="1383">
        <f t="shared" si="2090"/>
        <v>0</v>
      </c>
      <c r="AA1078" s="1383">
        <f t="shared" si="2091"/>
        <v>0</v>
      </c>
      <c r="AB1078" s="1383">
        <f t="shared" si="2092"/>
        <v>0</v>
      </c>
      <c r="AC1078" s="5">
        <f t="shared" si="2093"/>
        <v>320</v>
      </c>
      <c r="AD1078" s="1383">
        <f t="shared" si="2094"/>
        <v>0</v>
      </c>
      <c r="AE1078" s="1383">
        <f t="shared" si="2095"/>
        <v>0</v>
      </c>
      <c r="AF1078" s="1305" t="e">
        <f t="shared" si="2096"/>
        <v>#DIV/0!</v>
      </c>
      <c r="AG1078" s="1305" t="e">
        <f t="shared" si="2097"/>
        <v>#DIV/0!</v>
      </c>
      <c r="AH1078" s="5"/>
      <c r="AI1078" s="5"/>
      <c r="AJ1078" s="5"/>
      <c r="AK1078" s="5"/>
      <c r="AL1078" s="5"/>
      <c r="AM1078" s="5"/>
      <c r="AN1078" s="5"/>
      <c r="AO1078" s="5"/>
      <c r="AP1078" s="5"/>
      <c r="AQ1078" s="5"/>
      <c r="AR1078" s="5"/>
      <c r="AS1078" s="5"/>
      <c r="AT1078" s="5"/>
      <c r="AU1078" s="5"/>
      <c r="AV1078" s="5"/>
      <c r="AW1078" s="5"/>
      <c r="AX1078" s="5"/>
      <c r="AY1078" s="5"/>
      <c r="AZ1078" s="5"/>
      <c r="BA1078" s="5"/>
      <c r="BB1078" s="5"/>
      <c r="BC1078" s="5"/>
      <c r="BD1078" s="5"/>
      <c r="BE1078" s="5"/>
    </row>
    <row r="1079" spans="1:57" ht="14.25" customHeight="1">
      <c r="A1079" s="1376">
        <v>44882</v>
      </c>
      <c r="B1079" s="1301"/>
      <c r="C1079" s="1302"/>
      <c r="D1079" s="1376">
        <v>44517</v>
      </c>
      <c r="E1079" s="1357"/>
      <c r="F1079" s="5"/>
      <c r="G1079" s="5"/>
      <c r="H1079" s="1302"/>
      <c r="I1079" s="1303"/>
      <c r="J1079" s="1301"/>
      <c r="K1079" s="1376"/>
      <c r="L1079" s="1302"/>
      <c r="M1079" s="1382">
        <f t="shared" si="2086"/>
        <v>44883</v>
      </c>
      <c r="N1079" s="1354">
        <f t="shared" si="2083"/>
        <v>0</v>
      </c>
      <c r="O1079" s="1383">
        <f t="shared" ref="O1079:S1079" si="2158">$AD1079*O$27</f>
        <v>0</v>
      </c>
      <c r="P1079" s="1383">
        <f t="shared" si="2158"/>
        <v>0</v>
      </c>
      <c r="Q1079" s="1383">
        <f t="shared" si="2158"/>
        <v>0</v>
      </c>
      <c r="R1079" s="1383">
        <f t="shared" si="2158"/>
        <v>0</v>
      </c>
      <c r="S1079" s="1383">
        <f t="shared" si="2158"/>
        <v>0</v>
      </c>
      <c r="T1079" s="1383">
        <f t="shared" ref="T1079:X1079" si="2159">$AE1079*T$27</f>
        <v>0</v>
      </c>
      <c r="U1079" s="1383">
        <f t="shared" si="2159"/>
        <v>0</v>
      </c>
      <c r="V1079" s="1383">
        <f t="shared" si="2159"/>
        <v>0</v>
      </c>
      <c r="W1079" s="1383">
        <f t="shared" si="2159"/>
        <v>0</v>
      </c>
      <c r="X1079" s="1383">
        <f t="shared" si="2159"/>
        <v>0</v>
      </c>
      <c r="Y1079" s="1383">
        <f t="shared" si="2089"/>
        <v>0</v>
      </c>
      <c r="Z1079" s="1383">
        <f t="shared" si="2090"/>
        <v>0</v>
      </c>
      <c r="AA1079" s="1383">
        <f t="shared" si="2091"/>
        <v>0</v>
      </c>
      <c r="AB1079" s="1383">
        <f t="shared" si="2092"/>
        <v>0</v>
      </c>
      <c r="AC1079" s="5">
        <f t="shared" si="2093"/>
        <v>321</v>
      </c>
      <c r="AD1079" s="1383">
        <f t="shared" si="2094"/>
        <v>0</v>
      </c>
      <c r="AE1079" s="1383">
        <f t="shared" si="2095"/>
        <v>0</v>
      </c>
      <c r="AF1079" s="1305" t="e">
        <f t="shared" si="2096"/>
        <v>#DIV/0!</v>
      </c>
      <c r="AG1079" s="1305" t="e">
        <f t="shared" si="2097"/>
        <v>#DIV/0!</v>
      </c>
      <c r="AH1079" s="5"/>
      <c r="AI1079" s="5"/>
      <c r="AJ1079" s="5"/>
      <c r="AK1079" s="5"/>
      <c r="AL1079" s="5"/>
      <c r="AM1079" s="5"/>
      <c r="AN1079" s="5"/>
      <c r="AO1079" s="5"/>
      <c r="AP1079" s="5"/>
      <c r="AQ1079" s="5"/>
      <c r="AR1079" s="5"/>
      <c r="AS1079" s="5"/>
      <c r="AT1079" s="5"/>
      <c r="AU1079" s="5"/>
      <c r="AV1079" s="5"/>
      <c r="AW1079" s="5"/>
      <c r="AX1079" s="5"/>
      <c r="AY1079" s="5"/>
      <c r="AZ1079" s="5"/>
      <c r="BA1079" s="5"/>
      <c r="BB1079" s="5"/>
      <c r="BC1079" s="5"/>
      <c r="BD1079" s="5"/>
      <c r="BE1079" s="5"/>
    </row>
    <row r="1080" spans="1:57" ht="14.25" customHeight="1">
      <c r="A1080" s="1376">
        <v>44883</v>
      </c>
      <c r="B1080" s="1301"/>
      <c r="C1080" s="1302"/>
      <c r="D1080" s="1376">
        <v>44518</v>
      </c>
      <c r="E1080" s="1357"/>
      <c r="F1080" s="5"/>
      <c r="G1080" s="5"/>
      <c r="H1080" s="1302"/>
      <c r="I1080" s="1303"/>
      <c r="J1080" s="1301"/>
      <c r="K1080" s="1376"/>
      <c r="L1080" s="1302"/>
      <c r="M1080" s="1382">
        <f t="shared" si="2086"/>
        <v>44884</v>
      </c>
      <c r="N1080" s="1354">
        <f t="shared" si="2083"/>
        <v>0</v>
      </c>
      <c r="O1080" s="1383">
        <f t="shared" ref="O1080:S1080" si="2160">$AD1080*O$27</f>
        <v>0</v>
      </c>
      <c r="P1080" s="1383">
        <f t="shared" si="2160"/>
        <v>0</v>
      </c>
      <c r="Q1080" s="1383">
        <f t="shared" si="2160"/>
        <v>0</v>
      </c>
      <c r="R1080" s="1383">
        <f t="shared" si="2160"/>
        <v>0</v>
      </c>
      <c r="S1080" s="1383">
        <f t="shared" si="2160"/>
        <v>0</v>
      </c>
      <c r="T1080" s="1383">
        <f t="shared" ref="T1080:X1080" si="2161">$AE1080*T$27</f>
        <v>0</v>
      </c>
      <c r="U1080" s="1383">
        <f t="shared" si="2161"/>
        <v>0</v>
      </c>
      <c r="V1080" s="1383">
        <f t="shared" si="2161"/>
        <v>0</v>
      </c>
      <c r="W1080" s="1383">
        <f t="shared" si="2161"/>
        <v>0</v>
      </c>
      <c r="X1080" s="1383">
        <f t="shared" si="2161"/>
        <v>0</v>
      </c>
      <c r="Y1080" s="1383">
        <f t="shared" si="2089"/>
        <v>0</v>
      </c>
      <c r="Z1080" s="1383">
        <f t="shared" si="2090"/>
        <v>0</v>
      </c>
      <c r="AA1080" s="1383">
        <f t="shared" si="2091"/>
        <v>0</v>
      </c>
      <c r="AB1080" s="1383">
        <f t="shared" si="2092"/>
        <v>0</v>
      </c>
      <c r="AC1080" s="5">
        <f t="shared" si="2093"/>
        <v>322</v>
      </c>
      <c r="AD1080" s="1383">
        <f t="shared" si="2094"/>
        <v>0</v>
      </c>
      <c r="AE1080" s="1383">
        <f t="shared" si="2095"/>
        <v>0</v>
      </c>
      <c r="AF1080" s="1305" t="e">
        <f t="shared" si="2096"/>
        <v>#DIV/0!</v>
      </c>
      <c r="AG1080" s="1305" t="e">
        <f t="shared" si="2097"/>
        <v>#DIV/0!</v>
      </c>
      <c r="AH1080" s="5"/>
      <c r="AI1080" s="5"/>
      <c r="AJ1080" s="5"/>
      <c r="AK1080" s="5"/>
      <c r="AL1080" s="5"/>
      <c r="AM1080" s="5"/>
      <c r="AN1080" s="5"/>
      <c r="AO1080" s="5"/>
      <c r="AP1080" s="5"/>
      <c r="AQ1080" s="5"/>
      <c r="AR1080" s="5"/>
      <c r="AS1080" s="5"/>
      <c r="AT1080" s="5"/>
      <c r="AU1080" s="5"/>
      <c r="AV1080" s="5"/>
      <c r="AW1080" s="5"/>
      <c r="AX1080" s="5"/>
      <c r="AY1080" s="5"/>
      <c r="AZ1080" s="5"/>
      <c r="BA1080" s="5"/>
      <c r="BB1080" s="5"/>
      <c r="BC1080" s="5"/>
      <c r="BD1080" s="5"/>
      <c r="BE1080" s="5"/>
    </row>
    <row r="1081" spans="1:57" ht="14.25" customHeight="1">
      <c r="A1081" s="1376">
        <v>44884</v>
      </c>
      <c r="B1081" s="1301"/>
      <c r="C1081" s="1302"/>
      <c r="D1081" s="1376">
        <v>44519</v>
      </c>
      <c r="E1081" s="1357"/>
      <c r="F1081" s="5"/>
      <c r="G1081" s="5"/>
      <c r="H1081" s="1302"/>
      <c r="I1081" s="1303"/>
      <c r="J1081" s="1301"/>
      <c r="K1081" s="1376"/>
      <c r="L1081" s="1302"/>
      <c r="M1081" s="1382">
        <f t="shared" si="2086"/>
        <v>44885</v>
      </c>
      <c r="N1081" s="1354">
        <f t="shared" si="2083"/>
        <v>0</v>
      </c>
      <c r="O1081" s="1383">
        <f t="shared" ref="O1081:S1081" si="2162">$AD1081*O$27</f>
        <v>0</v>
      </c>
      <c r="P1081" s="1383">
        <f t="shared" si="2162"/>
        <v>0</v>
      </c>
      <c r="Q1081" s="1383">
        <f t="shared" si="2162"/>
        <v>0</v>
      </c>
      <c r="R1081" s="1383">
        <f t="shared" si="2162"/>
        <v>0</v>
      </c>
      <c r="S1081" s="1383">
        <f t="shared" si="2162"/>
        <v>0</v>
      </c>
      <c r="T1081" s="1383">
        <f t="shared" ref="T1081:X1081" si="2163">$AE1081*T$27</f>
        <v>0</v>
      </c>
      <c r="U1081" s="1383">
        <f t="shared" si="2163"/>
        <v>0</v>
      </c>
      <c r="V1081" s="1383">
        <f t="shared" si="2163"/>
        <v>0</v>
      </c>
      <c r="W1081" s="1383">
        <f t="shared" si="2163"/>
        <v>0</v>
      </c>
      <c r="X1081" s="1383">
        <f t="shared" si="2163"/>
        <v>0</v>
      </c>
      <c r="Y1081" s="1383">
        <f t="shared" si="2089"/>
        <v>0</v>
      </c>
      <c r="Z1081" s="1383">
        <f t="shared" si="2090"/>
        <v>0</v>
      </c>
      <c r="AA1081" s="1383">
        <f t="shared" si="2091"/>
        <v>0</v>
      </c>
      <c r="AB1081" s="1383">
        <f t="shared" si="2092"/>
        <v>0</v>
      </c>
      <c r="AC1081" s="5">
        <f t="shared" si="2093"/>
        <v>323</v>
      </c>
      <c r="AD1081" s="1383">
        <f t="shared" si="2094"/>
        <v>0</v>
      </c>
      <c r="AE1081" s="1383">
        <f t="shared" si="2095"/>
        <v>0</v>
      </c>
      <c r="AF1081" s="1305" t="e">
        <f t="shared" si="2096"/>
        <v>#DIV/0!</v>
      </c>
      <c r="AG1081" s="1305" t="e">
        <f t="shared" si="2097"/>
        <v>#DIV/0!</v>
      </c>
      <c r="AH1081" s="5"/>
      <c r="AI1081" s="5"/>
      <c r="AJ1081" s="5"/>
      <c r="AK1081" s="5"/>
      <c r="AL1081" s="5"/>
      <c r="AM1081" s="5"/>
      <c r="AN1081" s="5"/>
      <c r="AO1081" s="5"/>
      <c r="AP1081" s="5"/>
      <c r="AQ1081" s="5"/>
      <c r="AR1081" s="5"/>
      <c r="AS1081" s="5"/>
      <c r="AT1081" s="5"/>
      <c r="AU1081" s="5"/>
      <c r="AV1081" s="5"/>
      <c r="AW1081" s="5"/>
      <c r="AX1081" s="5"/>
      <c r="AY1081" s="5"/>
      <c r="AZ1081" s="5"/>
      <c r="BA1081" s="5"/>
      <c r="BB1081" s="5"/>
      <c r="BC1081" s="5"/>
      <c r="BD1081" s="5"/>
      <c r="BE1081" s="5"/>
    </row>
    <row r="1082" spans="1:57" ht="14.25" customHeight="1">
      <c r="A1082" s="1376">
        <v>44885</v>
      </c>
      <c r="B1082" s="1301"/>
      <c r="C1082" s="1302"/>
      <c r="D1082" s="1376">
        <v>44520</v>
      </c>
      <c r="E1082" s="1357"/>
      <c r="F1082" s="5"/>
      <c r="G1082" s="5"/>
      <c r="H1082" s="1302"/>
      <c r="I1082" s="1303"/>
      <c r="J1082" s="1301"/>
      <c r="K1082" s="1376"/>
      <c r="L1082" s="1302"/>
      <c r="M1082" s="1382">
        <f t="shared" si="2086"/>
        <v>44886</v>
      </c>
      <c r="N1082" s="1354">
        <f t="shared" si="2083"/>
        <v>0</v>
      </c>
      <c r="O1082" s="1383">
        <f t="shared" ref="O1082:S1082" si="2164">$AD1082*O$27</f>
        <v>0</v>
      </c>
      <c r="P1082" s="1383">
        <f t="shared" si="2164"/>
        <v>0</v>
      </c>
      <c r="Q1082" s="1383">
        <f t="shared" si="2164"/>
        <v>0</v>
      </c>
      <c r="R1082" s="1383">
        <f t="shared" si="2164"/>
        <v>0</v>
      </c>
      <c r="S1082" s="1383">
        <f t="shared" si="2164"/>
        <v>0</v>
      </c>
      <c r="T1082" s="1383">
        <f t="shared" ref="T1082:X1082" si="2165">$AE1082*T$27</f>
        <v>0</v>
      </c>
      <c r="U1082" s="1383">
        <f t="shared" si="2165"/>
        <v>0</v>
      </c>
      <c r="V1082" s="1383">
        <f t="shared" si="2165"/>
        <v>0</v>
      </c>
      <c r="W1082" s="1383">
        <f t="shared" si="2165"/>
        <v>0</v>
      </c>
      <c r="X1082" s="1383">
        <f t="shared" si="2165"/>
        <v>0</v>
      </c>
      <c r="Y1082" s="1383">
        <f t="shared" si="2089"/>
        <v>0</v>
      </c>
      <c r="Z1082" s="1383">
        <f t="shared" si="2090"/>
        <v>0</v>
      </c>
      <c r="AA1082" s="1383">
        <f t="shared" si="2091"/>
        <v>0</v>
      </c>
      <c r="AB1082" s="1383">
        <f t="shared" si="2092"/>
        <v>0</v>
      </c>
      <c r="AC1082" s="5">
        <f t="shared" si="2093"/>
        <v>324</v>
      </c>
      <c r="AD1082" s="1383">
        <f t="shared" si="2094"/>
        <v>0</v>
      </c>
      <c r="AE1082" s="1383">
        <f t="shared" si="2095"/>
        <v>0</v>
      </c>
      <c r="AF1082" s="1305" t="e">
        <f t="shared" si="2096"/>
        <v>#DIV/0!</v>
      </c>
      <c r="AG1082" s="1305" t="e">
        <f t="shared" si="2097"/>
        <v>#DIV/0!</v>
      </c>
      <c r="AH1082" s="5"/>
      <c r="AI1082" s="5"/>
      <c r="AJ1082" s="5"/>
      <c r="AK1082" s="5"/>
      <c r="AL1082" s="5"/>
      <c r="AM1082" s="5"/>
      <c r="AN1082" s="5"/>
      <c r="AO1082" s="5"/>
      <c r="AP1082" s="5"/>
      <c r="AQ1082" s="5"/>
      <c r="AR1082" s="5"/>
      <c r="AS1082" s="5"/>
      <c r="AT1082" s="5"/>
      <c r="AU1082" s="5"/>
      <c r="AV1082" s="5"/>
      <c r="AW1082" s="5"/>
      <c r="AX1082" s="5"/>
      <c r="AY1082" s="5"/>
      <c r="AZ1082" s="5"/>
      <c r="BA1082" s="5"/>
      <c r="BB1082" s="5"/>
      <c r="BC1082" s="5"/>
      <c r="BD1082" s="5"/>
      <c r="BE1082" s="5"/>
    </row>
    <row r="1083" spans="1:57" ht="14.25" customHeight="1">
      <c r="A1083" s="1376">
        <v>44886</v>
      </c>
      <c r="B1083" s="1301"/>
      <c r="C1083" s="1302"/>
      <c r="D1083" s="1376">
        <v>44521</v>
      </c>
      <c r="E1083" s="1357"/>
      <c r="F1083" s="5"/>
      <c r="G1083" s="5"/>
      <c r="H1083" s="1302"/>
      <c r="I1083" s="1303"/>
      <c r="J1083" s="1301"/>
      <c r="K1083" s="1376"/>
      <c r="L1083" s="1302"/>
      <c r="M1083" s="1382">
        <f t="shared" si="2086"/>
        <v>44887</v>
      </c>
      <c r="N1083" s="1354">
        <f t="shared" si="2083"/>
        <v>0</v>
      </c>
      <c r="O1083" s="1383">
        <f t="shared" ref="O1083:S1083" si="2166">$AD1083*O$27</f>
        <v>0</v>
      </c>
      <c r="P1083" s="1383">
        <f t="shared" si="2166"/>
        <v>0</v>
      </c>
      <c r="Q1083" s="1383">
        <f t="shared" si="2166"/>
        <v>0</v>
      </c>
      <c r="R1083" s="1383">
        <f t="shared" si="2166"/>
        <v>0</v>
      </c>
      <c r="S1083" s="1383">
        <f t="shared" si="2166"/>
        <v>0</v>
      </c>
      <c r="T1083" s="1383">
        <f t="shared" ref="T1083:X1083" si="2167">$AE1083*T$27</f>
        <v>0</v>
      </c>
      <c r="U1083" s="1383">
        <f t="shared" si="2167"/>
        <v>0</v>
      </c>
      <c r="V1083" s="1383">
        <f t="shared" si="2167"/>
        <v>0</v>
      </c>
      <c r="W1083" s="1383">
        <f t="shared" si="2167"/>
        <v>0</v>
      </c>
      <c r="X1083" s="1383">
        <f t="shared" si="2167"/>
        <v>0</v>
      </c>
      <c r="Y1083" s="1383">
        <f t="shared" si="2089"/>
        <v>0</v>
      </c>
      <c r="Z1083" s="1383">
        <f t="shared" si="2090"/>
        <v>0</v>
      </c>
      <c r="AA1083" s="1383">
        <f t="shared" si="2091"/>
        <v>0</v>
      </c>
      <c r="AB1083" s="1383">
        <f t="shared" si="2092"/>
        <v>0</v>
      </c>
      <c r="AC1083" s="5">
        <f t="shared" si="2093"/>
        <v>325</v>
      </c>
      <c r="AD1083" s="1383">
        <f t="shared" si="2094"/>
        <v>0</v>
      </c>
      <c r="AE1083" s="1383">
        <f t="shared" si="2095"/>
        <v>0</v>
      </c>
      <c r="AF1083" s="1305" t="e">
        <f t="shared" si="2096"/>
        <v>#DIV/0!</v>
      </c>
      <c r="AG1083" s="1305" t="e">
        <f t="shared" si="2097"/>
        <v>#DIV/0!</v>
      </c>
      <c r="AH1083" s="5"/>
      <c r="AI1083" s="5"/>
      <c r="AJ1083" s="5"/>
      <c r="AK1083" s="5"/>
      <c r="AL1083" s="5"/>
      <c r="AM1083" s="5"/>
      <c r="AN1083" s="5"/>
      <c r="AO1083" s="5"/>
      <c r="AP1083" s="5"/>
      <c r="AQ1083" s="5"/>
      <c r="AR1083" s="5"/>
      <c r="AS1083" s="5"/>
      <c r="AT1083" s="5"/>
      <c r="AU1083" s="5"/>
      <c r="AV1083" s="5"/>
      <c r="AW1083" s="5"/>
      <c r="AX1083" s="5"/>
      <c r="AY1083" s="5"/>
      <c r="AZ1083" s="5"/>
      <c r="BA1083" s="5"/>
      <c r="BB1083" s="5"/>
      <c r="BC1083" s="5"/>
      <c r="BD1083" s="5"/>
      <c r="BE1083" s="5"/>
    </row>
    <row r="1084" spans="1:57" ht="14.25" customHeight="1">
      <c r="A1084" s="1376">
        <v>44887</v>
      </c>
      <c r="B1084" s="1301"/>
      <c r="C1084" s="1302"/>
      <c r="D1084" s="1376">
        <v>44522</v>
      </c>
      <c r="E1084" s="1357"/>
      <c r="F1084" s="5"/>
      <c r="G1084" s="5"/>
      <c r="H1084" s="1302"/>
      <c r="I1084" s="1303"/>
      <c r="J1084" s="1301"/>
      <c r="K1084" s="1376"/>
      <c r="L1084" s="1302"/>
      <c r="M1084" s="1382">
        <f t="shared" si="2086"/>
        <v>44888</v>
      </c>
      <c r="N1084" s="1354">
        <f t="shared" si="2083"/>
        <v>0</v>
      </c>
      <c r="O1084" s="1383">
        <f t="shared" ref="O1084:S1084" si="2168">$AD1084*O$27</f>
        <v>0</v>
      </c>
      <c r="P1084" s="1383">
        <f t="shared" si="2168"/>
        <v>0</v>
      </c>
      <c r="Q1084" s="1383">
        <f t="shared" si="2168"/>
        <v>0</v>
      </c>
      <c r="R1084" s="1383">
        <f t="shared" si="2168"/>
        <v>0</v>
      </c>
      <c r="S1084" s="1383">
        <f t="shared" si="2168"/>
        <v>0</v>
      </c>
      <c r="T1084" s="1383">
        <f t="shared" ref="T1084:X1084" si="2169">$AE1084*T$27</f>
        <v>0</v>
      </c>
      <c r="U1084" s="1383">
        <f t="shared" si="2169"/>
        <v>0</v>
      </c>
      <c r="V1084" s="1383">
        <f t="shared" si="2169"/>
        <v>0</v>
      </c>
      <c r="W1084" s="1383">
        <f t="shared" si="2169"/>
        <v>0</v>
      </c>
      <c r="X1084" s="1383">
        <f t="shared" si="2169"/>
        <v>0</v>
      </c>
      <c r="Y1084" s="1383">
        <f t="shared" si="2089"/>
        <v>0</v>
      </c>
      <c r="Z1084" s="1383">
        <f t="shared" si="2090"/>
        <v>0</v>
      </c>
      <c r="AA1084" s="1383">
        <f t="shared" si="2091"/>
        <v>0</v>
      </c>
      <c r="AB1084" s="1383">
        <f t="shared" si="2092"/>
        <v>0</v>
      </c>
      <c r="AC1084" s="5">
        <f t="shared" si="2093"/>
        <v>326</v>
      </c>
      <c r="AD1084" s="1383">
        <f t="shared" si="2094"/>
        <v>0</v>
      </c>
      <c r="AE1084" s="1383">
        <f t="shared" si="2095"/>
        <v>0</v>
      </c>
      <c r="AF1084" s="1305" t="e">
        <f t="shared" si="2096"/>
        <v>#DIV/0!</v>
      </c>
      <c r="AG1084" s="1305" t="e">
        <f t="shared" si="2097"/>
        <v>#DIV/0!</v>
      </c>
      <c r="AH1084" s="5"/>
      <c r="AI1084" s="5"/>
      <c r="AJ1084" s="5"/>
      <c r="AK1084" s="5"/>
      <c r="AL1084" s="5"/>
      <c r="AM1084" s="5"/>
      <c r="AN1084" s="5"/>
      <c r="AO1084" s="5"/>
      <c r="AP1084" s="5"/>
      <c r="AQ1084" s="5"/>
      <c r="AR1084" s="5"/>
      <c r="AS1084" s="5"/>
      <c r="AT1084" s="5"/>
      <c r="AU1084" s="5"/>
      <c r="AV1084" s="5"/>
      <c r="AW1084" s="5"/>
      <c r="AX1084" s="5"/>
      <c r="AY1084" s="5"/>
      <c r="AZ1084" s="5"/>
      <c r="BA1084" s="5"/>
      <c r="BB1084" s="5"/>
      <c r="BC1084" s="5"/>
      <c r="BD1084" s="5"/>
      <c r="BE1084" s="5"/>
    </row>
    <row r="1085" spans="1:57" ht="14.25" customHeight="1">
      <c r="A1085" s="1376">
        <v>44888</v>
      </c>
      <c r="B1085" s="1301"/>
      <c r="C1085" s="1302"/>
      <c r="D1085" s="1376">
        <v>44523</v>
      </c>
      <c r="E1085" s="1357"/>
      <c r="F1085" s="5"/>
      <c r="G1085" s="5"/>
      <c r="H1085" s="1302"/>
      <c r="I1085" s="1303"/>
      <c r="J1085" s="1301"/>
      <c r="K1085" s="1376"/>
      <c r="L1085" s="1302"/>
      <c r="M1085" s="1382">
        <f t="shared" si="2086"/>
        <v>44889</v>
      </c>
      <c r="N1085" s="1354">
        <f t="shared" si="2083"/>
        <v>0</v>
      </c>
      <c r="O1085" s="1383">
        <f t="shared" ref="O1085:S1085" si="2170">$AD1085*O$27</f>
        <v>0</v>
      </c>
      <c r="P1085" s="1383">
        <f t="shared" si="2170"/>
        <v>0</v>
      </c>
      <c r="Q1085" s="1383">
        <f t="shared" si="2170"/>
        <v>0</v>
      </c>
      <c r="R1085" s="1383">
        <f t="shared" si="2170"/>
        <v>0</v>
      </c>
      <c r="S1085" s="1383">
        <f t="shared" si="2170"/>
        <v>0</v>
      </c>
      <c r="T1085" s="1383">
        <f t="shared" ref="T1085:X1085" si="2171">$AE1085*T$27</f>
        <v>0</v>
      </c>
      <c r="U1085" s="1383">
        <f t="shared" si="2171"/>
        <v>0</v>
      </c>
      <c r="V1085" s="1383">
        <f t="shared" si="2171"/>
        <v>0</v>
      </c>
      <c r="W1085" s="1383">
        <f t="shared" si="2171"/>
        <v>0</v>
      </c>
      <c r="X1085" s="1383">
        <f t="shared" si="2171"/>
        <v>0</v>
      </c>
      <c r="Y1085" s="1383">
        <f t="shared" si="2089"/>
        <v>0</v>
      </c>
      <c r="Z1085" s="1383">
        <f t="shared" si="2090"/>
        <v>0</v>
      </c>
      <c r="AA1085" s="1383">
        <f t="shared" si="2091"/>
        <v>0</v>
      </c>
      <c r="AB1085" s="1383">
        <f t="shared" si="2092"/>
        <v>0</v>
      </c>
      <c r="AC1085" s="5">
        <f t="shared" si="2093"/>
        <v>327</v>
      </c>
      <c r="AD1085" s="1383">
        <f t="shared" si="2094"/>
        <v>0</v>
      </c>
      <c r="AE1085" s="1383">
        <f t="shared" si="2095"/>
        <v>0</v>
      </c>
      <c r="AF1085" s="1305" t="e">
        <f t="shared" si="2096"/>
        <v>#DIV/0!</v>
      </c>
      <c r="AG1085" s="1305" t="e">
        <f t="shared" si="2097"/>
        <v>#DIV/0!</v>
      </c>
      <c r="AH1085" s="5"/>
      <c r="AI1085" s="5"/>
      <c r="AJ1085" s="5"/>
      <c r="AK1085" s="5"/>
      <c r="AL1085" s="5"/>
      <c r="AM1085" s="5"/>
      <c r="AN1085" s="5"/>
      <c r="AO1085" s="5"/>
      <c r="AP1085" s="5"/>
      <c r="AQ1085" s="5"/>
      <c r="AR1085" s="5"/>
      <c r="AS1085" s="5"/>
      <c r="AT1085" s="5"/>
      <c r="AU1085" s="5"/>
      <c r="AV1085" s="5"/>
      <c r="AW1085" s="5"/>
      <c r="AX1085" s="5"/>
      <c r="AY1085" s="5"/>
      <c r="AZ1085" s="5"/>
      <c r="BA1085" s="5"/>
      <c r="BB1085" s="5"/>
      <c r="BC1085" s="5"/>
      <c r="BD1085" s="5"/>
      <c r="BE1085" s="5"/>
    </row>
    <row r="1086" spans="1:57" ht="14.25" customHeight="1">
      <c r="A1086" s="1376">
        <v>44889</v>
      </c>
      <c r="B1086" s="1301"/>
      <c r="C1086" s="1302"/>
      <c r="D1086" s="1376">
        <v>44524</v>
      </c>
      <c r="E1086" s="1357"/>
      <c r="F1086" s="5"/>
      <c r="G1086" s="5"/>
      <c r="H1086" s="1302"/>
      <c r="I1086" s="1303"/>
      <c r="J1086" s="1301"/>
      <c r="K1086" s="1376"/>
      <c r="L1086" s="1302"/>
      <c r="M1086" s="1382">
        <f t="shared" si="2086"/>
        <v>44890</v>
      </c>
      <c r="N1086" s="1354">
        <f t="shared" si="2083"/>
        <v>0</v>
      </c>
      <c r="O1086" s="1383">
        <f t="shared" ref="O1086:S1086" si="2172">$AD1086*O$27</f>
        <v>0</v>
      </c>
      <c r="P1086" s="1383">
        <f t="shared" si="2172"/>
        <v>0</v>
      </c>
      <c r="Q1086" s="1383">
        <f t="shared" si="2172"/>
        <v>0</v>
      </c>
      <c r="R1086" s="1383">
        <f t="shared" si="2172"/>
        <v>0</v>
      </c>
      <c r="S1086" s="1383">
        <f t="shared" si="2172"/>
        <v>0</v>
      </c>
      <c r="T1086" s="1383">
        <f t="shared" ref="T1086:X1086" si="2173">$AE1086*T$27</f>
        <v>0</v>
      </c>
      <c r="U1086" s="1383">
        <f t="shared" si="2173"/>
        <v>0</v>
      </c>
      <c r="V1086" s="1383">
        <f t="shared" si="2173"/>
        <v>0</v>
      </c>
      <c r="W1086" s="1383">
        <f t="shared" si="2173"/>
        <v>0</v>
      </c>
      <c r="X1086" s="1383">
        <f t="shared" si="2173"/>
        <v>0</v>
      </c>
      <c r="Y1086" s="1383">
        <f t="shared" si="2089"/>
        <v>0</v>
      </c>
      <c r="Z1086" s="1383">
        <f t="shared" si="2090"/>
        <v>0</v>
      </c>
      <c r="AA1086" s="1383">
        <f t="shared" si="2091"/>
        <v>0</v>
      </c>
      <c r="AB1086" s="1383">
        <f t="shared" si="2092"/>
        <v>0</v>
      </c>
      <c r="AC1086" s="5">
        <f t="shared" si="2093"/>
        <v>328</v>
      </c>
      <c r="AD1086" s="1383">
        <f t="shared" si="2094"/>
        <v>0</v>
      </c>
      <c r="AE1086" s="1383">
        <f t="shared" si="2095"/>
        <v>0</v>
      </c>
      <c r="AF1086" s="1305" t="e">
        <f t="shared" si="2096"/>
        <v>#DIV/0!</v>
      </c>
      <c r="AG1086" s="1305" t="e">
        <f t="shared" si="2097"/>
        <v>#DIV/0!</v>
      </c>
      <c r="AH1086" s="5"/>
      <c r="AI1086" s="5"/>
      <c r="AJ1086" s="5"/>
      <c r="AK1086" s="5"/>
      <c r="AL1086" s="5"/>
      <c r="AM1086" s="5"/>
      <c r="AN1086" s="5"/>
      <c r="AO1086" s="5"/>
      <c r="AP1086" s="5"/>
      <c r="AQ1086" s="5"/>
      <c r="AR1086" s="5"/>
      <c r="AS1086" s="5"/>
      <c r="AT1086" s="5"/>
      <c r="AU1086" s="5"/>
      <c r="AV1086" s="5"/>
      <c r="AW1086" s="5"/>
      <c r="AX1086" s="5"/>
      <c r="AY1086" s="5"/>
      <c r="AZ1086" s="5"/>
      <c r="BA1086" s="5"/>
      <c r="BB1086" s="5"/>
      <c r="BC1086" s="5"/>
      <c r="BD1086" s="5"/>
      <c r="BE1086" s="5"/>
    </row>
    <row r="1087" spans="1:57" ht="14.25" customHeight="1">
      <c r="A1087" s="1376">
        <v>44890</v>
      </c>
      <c r="B1087" s="1301"/>
      <c r="C1087" s="1302"/>
      <c r="D1087" s="1376">
        <v>44525</v>
      </c>
      <c r="E1087" s="1357"/>
      <c r="F1087" s="5"/>
      <c r="G1087" s="5"/>
      <c r="H1087" s="1302"/>
      <c r="I1087" s="1303"/>
      <c r="J1087" s="1301"/>
      <c r="K1087" s="1376"/>
      <c r="L1087" s="1302"/>
      <c r="M1087" s="1382">
        <f t="shared" si="2086"/>
        <v>44891</v>
      </c>
      <c r="N1087" s="1354">
        <f t="shared" si="2083"/>
        <v>0</v>
      </c>
      <c r="O1087" s="1383">
        <f t="shared" ref="O1087:S1087" si="2174">$AD1087*O$27</f>
        <v>0</v>
      </c>
      <c r="P1087" s="1383">
        <f t="shared" si="2174"/>
        <v>0</v>
      </c>
      <c r="Q1087" s="1383">
        <f t="shared" si="2174"/>
        <v>0</v>
      </c>
      <c r="R1087" s="1383">
        <f t="shared" si="2174"/>
        <v>0</v>
      </c>
      <c r="S1087" s="1383">
        <f t="shared" si="2174"/>
        <v>0</v>
      </c>
      <c r="T1087" s="1383">
        <f t="shared" ref="T1087:X1087" si="2175">$AE1087*T$27</f>
        <v>0</v>
      </c>
      <c r="U1087" s="1383">
        <f t="shared" si="2175"/>
        <v>0</v>
      </c>
      <c r="V1087" s="1383">
        <f t="shared" si="2175"/>
        <v>0</v>
      </c>
      <c r="W1087" s="1383">
        <f t="shared" si="2175"/>
        <v>0</v>
      </c>
      <c r="X1087" s="1383">
        <f t="shared" si="2175"/>
        <v>0</v>
      </c>
      <c r="Y1087" s="1383">
        <f t="shared" si="2089"/>
        <v>0</v>
      </c>
      <c r="Z1087" s="1383">
        <f t="shared" si="2090"/>
        <v>0</v>
      </c>
      <c r="AA1087" s="1383">
        <f t="shared" si="2091"/>
        <v>0</v>
      </c>
      <c r="AB1087" s="1383">
        <f t="shared" si="2092"/>
        <v>0</v>
      </c>
      <c r="AC1087" s="5">
        <f t="shared" si="2093"/>
        <v>329</v>
      </c>
      <c r="AD1087" s="1383">
        <f t="shared" si="2094"/>
        <v>0</v>
      </c>
      <c r="AE1087" s="1383">
        <f t="shared" si="2095"/>
        <v>0</v>
      </c>
      <c r="AF1087" s="1305" t="e">
        <f t="shared" si="2096"/>
        <v>#DIV/0!</v>
      </c>
      <c r="AG1087" s="1305" t="e">
        <f t="shared" si="2097"/>
        <v>#DIV/0!</v>
      </c>
      <c r="AH1087" s="5"/>
      <c r="AI1087" s="5"/>
      <c r="AJ1087" s="5"/>
      <c r="AK1087" s="5"/>
      <c r="AL1087" s="5"/>
      <c r="AM1087" s="5"/>
      <c r="AN1087" s="5"/>
      <c r="AO1087" s="5"/>
      <c r="AP1087" s="5"/>
      <c r="AQ1087" s="5"/>
      <c r="AR1087" s="5"/>
      <c r="AS1087" s="5"/>
      <c r="AT1087" s="5"/>
      <c r="AU1087" s="5"/>
      <c r="AV1087" s="5"/>
      <c r="AW1087" s="5"/>
      <c r="AX1087" s="5"/>
      <c r="AY1087" s="5"/>
      <c r="AZ1087" s="5"/>
      <c r="BA1087" s="5"/>
      <c r="BB1087" s="5"/>
      <c r="BC1087" s="5"/>
      <c r="BD1087" s="5"/>
      <c r="BE1087" s="5"/>
    </row>
    <row r="1088" spans="1:57" ht="14.25" customHeight="1">
      <c r="A1088" s="1376">
        <v>44891</v>
      </c>
      <c r="B1088" s="1301"/>
      <c r="C1088" s="1302"/>
      <c r="D1088" s="1376">
        <v>44526</v>
      </c>
      <c r="E1088" s="1357"/>
      <c r="F1088" s="5"/>
      <c r="G1088" s="5"/>
      <c r="H1088" s="1302"/>
      <c r="I1088" s="1303"/>
      <c r="J1088" s="1301"/>
      <c r="K1088" s="1376"/>
      <c r="L1088" s="1302"/>
      <c r="M1088" s="1382">
        <f t="shared" si="2086"/>
        <v>44892</v>
      </c>
      <c r="N1088" s="1354">
        <f t="shared" si="2083"/>
        <v>0</v>
      </c>
      <c r="O1088" s="1383">
        <f t="shared" ref="O1088:S1088" si="2176">$AD1088*O$27</f>
        <v>0</v>
      </c>
      <c r="P1088" s="1383">
        <f t="shared" si="2176"/>
        <v>0</v>
      </c>
      <c r="Q1088" s="1383">
        <f t="shared" si="2176"/>
        <v>0</v>
      </c>
      <c r="R1088" s="1383">
        <f t="shared" si="2176"/>
        <v>0</v>
      </c>
      <c r="S1088" s="1383">
        <f t="shared" si="2176"/>
        <v>0</v>
      </c>
      <c r="T1088" s="1383">
        <f t="shared" ref="T1088:X1088" si="2177">$AE1088*T$27</f>
        <v>0</v>
      </c>
      <c r="U1088" s="1383">
        <f t="shared" si="2177"/>
        <v>0</v>
      </c>
      <c r="V1088" s="1383">
        <f t="shared" si="2177"/>
        <v>0</v>
      </c>
      <c r="W1088" s="1383">
        <f t="shared" si="2177"/>
        <v>0</v>
      </c>
      <c r="X1088" s="1383">
        <f t="shared" si="2177"/>
        <v>0</v>
      </c>
      <c r="Y1088" s="1383">
        <f t="shared" si="2089"/>
        <v>0</v>
      </c>
      <c r="Z1088" s="1383">
        <f t="shared" si="2090"/>
        <v>0</v>
      </c>
      <c r="AA1088" s="1383">
        <f t="shared" si="2091"/>
        <v>0</v>
      </c>
      <c r="AB1088" s="1383">
        <f t="shared" si="2092"/>
        <v>0</v>
      </c>
      <c r="AC1088" s="5">
        <f t="shared" si="2093"/>
        <v>330</v>
      </c>
      <c r="AD1088" s="1383">
        <f t="shared" si="2094"/>
        <v>0</v>
      </c>
      <c r="AE1088" s="1383">
        <f t="shared" si="2095"/>
        <v>0</v>
      </c>
      <c r="AF1088" s="1305" t="e">
        <f t="shared" si="2096"/>
        <v>#DIV/0!</v>
      </c>
      <c r="AG1088" s="1305" t="e">
        <f t="shared" si="2097"/>
        <v>#DIV/0!</v>
      </c>
      <c r="AH1088" s="5"/>
      <c r="AI1088" s="5"/>
      <c r="AJ1088" s="5"/>
      <c r="AK1088" s="5"/>
      <c r="AL1088" s="5"/>
      <c r="AM1088" s="5"/>
      <c r="AN1088" s="5"/>
      <c r="AO1088" s="5"/>
      <c r="AP1088" s="5"/>
      <c r="AQ1088" s="5"/>
      <c r="AR1088" s="5"/>
      <c r="AS1088" s="5"/>
      <c r="AT1088" s="5"/>
      <c r="AU1088" s="5"/>
      <c r="AV1088" s="5"/>
      <c r="AW1088" s="5"/>
      <c r="AX1088" s="5"/>
      <c r="AY1088" s="5"/>
      <c r="AZ1088" s="5"/>
      <c r="BA1088" s="5"/>
      <c r="BB1088" s="5"/>
      <c r="BC1088" s="5"/>
      <c r="BD1088" s="5"/>
      <c r="BE1088" s="5"/>
    </row>
    <row r="1089" spans="1:57" ht="14.25" customHeight="1">
      <c r="A1089" s="1376">
        <v>44892</v>
      </c>
      <c r="B1089" s="1301"/>
      <c r="C1089" s="1302"/>
      <c r="D1089" s="1376">
        <v>44527</v>
      </c>
      <c r="E1089" s="1357"/>
      <c r="F1089" s="5"/>
      <c r="G1089" s="5"/>
      <c r="H1089" s="1302"/>
      <c r="I1089" s="1303"/>
      <c r="J1089" s="1301"/>
      <c r="K1089" s="1376"/>
      <c r="L1089" s="1302"/>
      <c r="M1089" s="1382">
        <f t="shared" si="2086"/>
        <v>44893</v>
      </c>
      <c r="N1089" s="1354">
        <f t="shared" si="2083"/>
        <v>0</v>
      </c>
      <c r="O1089" s="1383">
        <f t="shared" ref="O1089:S1089" si="2178">$AD1089*O$27</f>
        <v>0</v>
      </c>
      <c r="P1089" s="1383">
        <f t="shared" si="2178"/>
        <v>0</v>
      </c>
      <c r="Q1089" s="1383">
        <f t="shared" si="2178"/>
        <v>0</v>
      </c>
      <c r="R1089" s="1383">
        <f t="shared" si="2178"/>
        <v>0</v>
      </c>
      <c r="S1089" s="1383">
        <f t="shared" si="2178"/>
        <v>0</v>
      </c>
      <c r="T1089" s="1383">
        <f t="shared" ref="T1089:X1089" si="2179">$AE1089*T$27</f>
        <v>0</v>
      </c>
      <c r="U1089" s="1383">
        <f t="shared" si="2179"/>
        <v>0</v>
      </c>
      <c r="V1089" s="1383">
        <f t="shared" si="2179"/>
        <v>0</v>
      </c>
      <c r="W1089" s="1383">
        <f t="shared" si="2179"/>
        <v>0</v>
      </c>
      <c r="X1089" s="1383">
        <f t="shared" si="2179"/>
        <v>0</v>
      </c>
      <c r="Y1089" s="1383">
        <f t="shared" si="2089"/>
        <v>0</v>
      </c>
      <c r="Z1089" s="1383">
        <f t="shared" si="2090"/>
        <v>0</v>
      </c>
      <c r="AA1089" s="1383">
        <f t="shared" si="2091"/>
        <v>0</v>
      </c>
      <c r="AB1089" s="1383">
        <f t="shared" si="2092"/>
        <v>0</v>
      </c>
      <c r="AC1089" s="5">
        <f t="shared" si="2093"/>
        <v>331</v>
      </c>
      <c r="AD1089" s="1383">
        <f t="shared" si="2094"/>
        <v>0</v>
      </c>
      <c r="AE1089" s="1383">
        <f t="shared" si="2095"/>
        <v>0</v>
      </c>
      <c r="AF1089" s="1305" t="e">
        <f t="shared" si="2096"/>
        <v>#DIV/0!</v>
      </c>
      <c r="AG1089" s="1305" t="e">
        <f t="shared" si="2097"/>
        <v>#DIV/0!</v>
      </c>
      <c r="AH1089" s="5"/>
      <c r="AI1089" s="5"/>
      <c r="AJ1089" s="5"/>
      <c r="AK1089" s="5"/>
      <c r="AL1089" s="5"/>
      <c r="AM1089" s="5"/>
      <c r="AN1089" s="5"/>
      <c r="AO1089" s="5"/>
      <c r="AP1089" s="5"/>
      <c r="AQ1089" s="5"/>
      <c r="AR1089" s="5"/>
      <c r="AS1089" s="5"/>
      <c r="AT1089" s="5"/>
      <c r="AU1089" s="5"/>
      <c r="AV1089" s="5"/>
      <c r="AW1089" s="5"/>
      <c r="AX1089" s="5"/>
      <c r="AY1089" s="5"/>
      <c r="AZ1089" s="5"/>
      <c r="BA1089" s="5"/>
      <c r="BB1089" s="5"/>
      <c r="BC1089" s="5"/>
      <c r="BD1089" s="5"/>
      <c r="BE1089" s="5"/>
    </row>
    <row r="1090" spans="1:57" ht="14.25" customHeight="1">
      <c r="A1090" s="1376">
        <v>44893</v>
      </c>
      <c r="B1090" s="1301"/>
      <c r="C1090" s="1302"/>
      <c r="D1090" s="1376">
        <v>44528</v>
      </c>
      <c r="E1090" s="1357"/>
      <c r="F1090" s="5"/>
      <c r="G1090" s="5"/>
      <c r="H1090" s="1302"/>
      <c r="I1090" s="1303"/>
      <c r="J1090" s="1301"/>
      <c r="K1090" s="1376"/>
      <c r="L1090" s="1302"/>
      <c r="M1090" s="1382">
        <f t="shared" si="2086"/>
        <v>44894</v>
      </c>
      <c r="N1090" s="1354">
        <f t="shared" si="2083"/>
        <v>0</v>
      </c>
      <c r="O1090" s="1383">
        <f t="shared" ref="O1090:S1090" si="2180">$AD1090*O$27</f>
        <v>0</v>
      </c>
      <c r="P1090" s="1383">
        <f t="shared" si="2180"/>
        <v>0</v>
      </c>
      <c r="Q1090" s="1383">
        <f t="shared" si="2180"/>
        <v>0</v>
      </c>
      <c r="R1090" s="1383">
        <f t="shared" si="2180"/>
        <v>0</v>
      </c>
      <c r="S1090" s="1383">
        <f t="shared" si="2180"/>
        <v>0</v>
      </c>
      <c r="T1090" s="1383">
        <f t="shared" ref="T1090:X1090" si="2181">$AE1090*T$27</f>
        <v>0</v>
      </c>
      <c r="U1090" s="1383">
        <f t="shared" si="2181"/>
        <v>0</v>
      </c>
      <c r="V1090" s="1383">
        <f t="shared" si="2181"/>
        <v>0</v>
      </c>
      <c r="W1090" s="1383">
        <f t="shared" si="2181"/>
        <v>0</v>
      </c>
      <c r="X1090" s="1383">
        <f t="shared" si="2181"/>
        <v>0</v>
      </c>
      <c r="Y1090" s="1383">
        <f t="shared" si="2089"/>
        <v>0</v>
      </c>
      <c r="Z1090" s="1383">
        <f t="shared" si="2090"/>
        <v>0</v>
      </c>
      <c r="AA1090" s="1383">
        <f t="shared" si="2091"/>
        <v>0</v>
      </c>
      <c r="AB1090" s="1383">
        <f t="shared" si="2092"/>
        <v>0</v>
      </c>
      <c r="AC1090" s="5">
        <f t="shared" si="2093"/>
        <v>332</v>
      </c>
      <c r="AD1090" s="1383">
        <f t="shared" si="2094"/>
        <v>0</v>
      </c>
      <c r="AE1090" s="1383">
        <f t="shared" si="2095"/>
        <v>0</v>
      </c>
      <c r="AF1090" s="1305" t="e">
        <f t="shared" si="2096"/>
        <v>#DIV/0!</v>
      </c>
      <c r="AG1090" s="1305" t="e">
        <f t="shared" si="2097"/>
        <v>#DIV/0!</v>
      </c>
      <c r="AH1090" s="5"/>
      <c r="AI1090" s="5"/>
      <c r="AJ1090" s="5"/>
      <c r="AK1090" s="5"/>
      <c r="AL1090" s="5"/>
      <c r="AM1090" s="5"/>
      <c r="AN1090" s="5"/>
      <c r="AO1090" s="5"/>
      <c r="AP1090" s="5"/>
      <c r="AQ1090" s="5"/>
      <c r="AR1090" s="5"/>
      <c r="AS1090" s="5"/>
      <c r="AT1090" s="5"/>
      <c r="AU1090" s="5"/>
      <c r="AV1090" s="5"/>
      <c r="AW1090" s="5"/>
      <c r="AX1090" s="5"/>
      <c r="AY1090" s="5"/>
      <c r="AZ1090" s="5"/>
      <c r="BA1090" s="5"/>
      <c r="BB1090" s="5"/>
      <c r="BC1090" s="5"/>
      <c r="BD1090" s="5"/>
      <c r="BE1090" s="5"/>
    </row>
    <row r="1091" spans="1:57" ht="14.25" customHeight="1">
      <c r="A1091" s="1376">
        <v>44894</v>
      </c>
      <c r="B1091" s="1301"/>
      <c r="C1091" s="1302"/>
      <c r="D1091" s="1376">
        <v>44529</v>
      </c>
      <c r="E1091" s="1357"/>
      <c r="F1091" s="5"/>
      <c r="G1091" s="5"/>
      <c r="H1091" s="1302"/>
      <c r="I1091" s="1303"/>
      <c r="J1091" s="1301"/>
      <c r="K1091" s="1376"/>
      <c r="L1091" s="1302"/>
      <c r="M1091" s="1382">
        <f t="shared" si="2086"/>
        <v>44895</v>
      </c>
      <c r="N1091" s="1354">
        <f t="shared" si="2083"/>
        <v>0</v>
      </c>
      <c r="O1091" s="1383">
        <f t="shared" ref="O1091:S1091" si="2182">$AD1091*O$27</f>
        <v>0</v>
      </c>
      <c r="P1091" s="1383">
        <f t="shared" si="2182"/>
        <v>0</v>
      </c>
      <c r="Q1091" s="1383">
        <f t="shared" si="2182"/>
        <v>0</v>
      </c>
      <c r="R1091" s="1383">
        <f t="shared" si="2182"/>
        <v>0</v>
      </c>
      <c r="S1091" s="1383">
        <f t="shared" si="2182"/>
        <v>0</v>
      </c>
      <c r="T1091" s="1383">
        <f t="shared" ref="T1091:X1091" si="2183">$AE1091*T$27</f>
        <v>0</v>
      </c>
      <c r="U1091" s="1383">
        <f t="shared" si="2183"/>
        <v>0</v>
      </c>
      <c r="V1091" s="1383">
        <f t="shared" si="2183"/>
        <v>0</v>
      </c>
      <c r="W1091" s="1383">
        <f t="shared" si="2183"/>
        <v>0</v>
      </c>
      <c r="X1091" s="1383">
        <f t="shared" si="2183"/>
        <v>0</v>
      </c>
      <c r="Y1091" s="1383">
        <f t="shared" si="2089"/>
        <v>0</v>
      </c>
      <c r="Z1091" s="1383">
        <f t="shared" si="2090"/>
        <v>0</v>
      </c>
      <c r="AA1091" s="1383">
        <f t="shared" si="2091"/>
        <v>0</v>
      </c>
      <c r="AB1091" s="1383">
        <f t="shared" si="2092"/>
        <v>0</v>
      </c>
      <c r="AC1091" s="5">
        <f t="shared" si="2093"/>
        <v>333</v>
      </c>
      <c r="AD1091" s="1383">
        <f t="shared" si="2094"/>
        <v>0</v>
      </c>
      <c r="AE1091" s="1383">
        <f t="shared" si="2095"/>
        <v>0</v>
      </c>
      <c r="AF1091" s="1305" t="e">
        <f t="shared" si="2096"/>
        <v>#DIV/0!</v>
      </c>
      <c r="AG1091" s="1305" t="e">
        <f t="shared" si="2097"/>
        <v>#DIV/0!</v>
      </c>
      <c r="AH1091" s="5"/>
      <c r="AI1091" s="5"/>
      <c r="AJ1091" s="5"/>
      <c r="AK1091" s="5"/>
      <c r="AL1091" s="5"/>
      <c r="AM1091" s="5"/>
      <c r="AN1091" s="5"/>
      <c r="AO1091" s="5"/>
      <c r="AP1091" s="5"/>
      <c r="AQ1091" s="5"/>
      <c r="AR1091" s="5"/>
      <c r="AS1091" s="5"/>
      <c r="AT1091" s="5"/>
      <c r="AU1091" s="5"/>
      <c r="AV1091" s="5"/>
      <c r="AW1091" s="5"/>
      <c r="AX1091" s="5"/>
      <c r="AY1091" s="5"/>
      <c r="AZ1091" s="5"/>
      <c r="BA1091" s="5"/>
      <c r="BB1091" s="5"/>
      <c r="BC1091" s="5"/>
      <c r="BD1091" s="5"/>
      <c r="BE1091" s="5"/>
    </row>
    <row r="1092" spans="1:57" ht="14.25" customHeight="1">
      <c r="A1092" s="1376">
        <v>44895</v>
      </c>
      <c r="B1092" s="1301"/>
      <c r="C1092" s="1302"/>
      <c r="D1092" s="1376">
        <v>44530</v>
      </c>
      <c r="E1092" s="1357"/>
      <c r="F1092" s="5"/>
      <c r="G1092" s="5"/>
      <c r="H1092" s="1302"/>
      <c r="I1092" s="1303"/>
      <c r="J1092" s="1301"/>
      <c r="K1092" s="1376"/>
      <c r="L1092" s="1302"/>
      <c r="M1092" s="1382">
        <f t="shared" si="2086"/>
        <v>44896</v>
      </c>
      <c r="N1092" s="1354">
        <f t="shared" si="2083"/>
        <v>0</v>
      </c>
      <c r="O1092" s="1383">
        <f t="shared" ref="O1092:S1092" si="2184">$AD1092*O$27</f>
        <v>0</v>
      </c>
      <c r="P1092" s="1383">
        <f t="shared" si="2184"/>
        <v>0</v>
      </c>
      <c r="Q1092" s="1383">
        <f t="shared" si="2184"/>
        <v>0</v>
      </c>
      <c r="R1092" s="1383">
        <f t="shared" si="2184"/>
        <v>0</v>
      </c>
      <c r="S1092" s="1383">
        <f t="shared" si="2184"/>
        <v>0</v>
      </c>
      <c r="T1092" s="1383">
        <f t="shared" ref="T1092:X1092" si="2185">$AE1092*T$27</f>
        <v>0</v>
      </c>
      <c r="U1092" s="1383">
        <f t="shared" si="2185"/>
        <v>0</v>
      </c>
      <c r="V1092" s="1383">
        <f t="shared" si="2185"/>
        <v>0</v>
      </c>
      <c r="W1092" s="1383">
        <f t="shared" si="2185"/>
        <v>0</v>
      </c>
      <c r="X1092" s="1383">
        <f t="shared" si="2185"/>
        <v>0</v>
      </c>
      <c r="Y1092" s="1383">
        <f t="shared" si="2089"/>
        <v>0</v>
      </c>
      <c r="Z1092" s="1383">
        <f t="shared" si="2090"/>
        <v>0</v>
      </c>
      <c r="AA1092" s="1383">
        <f t="shared" si="2091"/>
        <v>0</v>
      </c>
      <c r="AB1092" s="1383">
        <f t="shared" si="2092"/>
        <v>0</v>
      </c>
      <c r="AC1092" s="5">
        <f t="shared" si="2093"/>
        <v>334</v>
      </c>
      <c r="AD1092" s="1383">
        <f t="shared" si="2094"/>
        <v>0</v>
      </c>
      <c r="AE1092" s="1383">
        <f t="shared" si="2095"/>
        <v>0</v>
      </c>
      <c r="AF1092" s="1305" t="e">
        <f t="shared" si="2096"/>
        <v>#DIV/0!</v>
      </c>
      <c r="AG1092" s="1305" t="e">
        <f t="shared" si="2097"/>
        <v>#DIV/0!</v>
      </c>
      <c r="AH1092" s="5"/>
      <c r="AI1092" s="5"/>
      <c r="AJ1092" s="5"/>
      <c r="AK1092" s="5"/>
      <c r="AL1092" s="5"/>
      <c r="AM1092" s="5"/>
      <c r="AN1092" s="5"/>
      <c r="AO1092" s="5"/>
      <c r="AP1092" s="5"/>
      <c r="AQ1092" s="5"/>
      <c r="AR1092" s="5"/>
      <c r="AS1092" s="5"/>
      <c r="AT1092" s="5"/>
      <c r="AU1092" s="5"/>
      <c r="AV1092" s="5"/>
      <c r="AW1092" s="5"/>
      <c r="AX1092" s="5"/>
      <c r="AY1092" s="5"/>
      <c r="AZ1092" s="5"/>
      <c r="BA1092" s="5"/>
      <c r="BB1092" s="5"/>
      <c r="BC1092" s="5"/>
      <c r="BD1092" s="5"/>
      <c r="BE1092" s="5"/>
    </row>
    <row r="1093" spans="1:57" ht="14.25" customHeight="1">
      <c r="A1093" s="1376">
        <v>44896</v>
      </c>
      <c r="B1093" s="1301"/>
      <c r="C1093" s="1302"/>
      <c r="D1093" s="1376">
        <v>44531</v>
      </c>
      <c r="E1093" s="1357"/>
      <c r="F1093" s="5"/>
      <c r="G1093" s="5"/>
      <c r="H1093" s="1302"/>
      <c r="I1093" s="1303"/>
      <c r="J1093" s="1301"/>
      <c r="K1093" s="1376"/>
      <c r="L1093" s="1302"/>
      <c r="M1093" s="1382">
        <f t="shared" si="2086"/>
        <v>44897</v>
      </c>
      <c r="N1093" s="1354">
        <f t="shared" si="2083"/>
        <v>0</v>
      </c>
      <c r="O1093" s="1383">
        <f t="shared" ref="O1093:S1093" si="2186">$AD1093*O$27</f>
        <v>0</v>
      </c>
      <c r="P1093" s="1383">
        <f t="shared" si="2186"/>
        <v>0</v>
      </c>
      <c r="Q1093" s="1383">
        <f t="shared" si="2186"/>
        <v>0</v>
      </c>
      <c r="R1093" s="1383">
        <f t="shared" si="2186"/>
        <v>0</v>
      </c>
      <c r="S1093" s="1383">
        <f t="shared" si="2186"/>
        <v>0</v>
      </c>
      <c r="T1093" s="1383">
        <f t="shared" ref="T1093:X1093" si="2187">$AE1093*T$27</f>
        <v>0</v>
      </c>
      <c r="U1093" s="1383">
        <f t="shared" si="2187"/>
        <v>0</v>
      </c>
      <c r="V1093" s="1383">
        <f t="shared" si="2187"/>
        <v>0</v>
      </c>
      <c r="W1093" s="1383">
        <f t="shared" si="2187"/>
        <v>0</v>
      </c>
      <c r="X1093" s="1383">
        <f t="shared" si="2187"/>
        <v>0</v>
      </c>
      <c r="Y1093" s="1383">
        <f t="shared" si="2089"/>
        <v>0</v>
      </c>
      <c r="Z1093" s="1383">
        <f t="shared" si="2090"/>
        <v>0</v>
      </c>
      <c r="AA1093" s="1383">
        <f t="shared" si="2091"/>
        <v>0</v>
      </c>
      <c r="AB1093" s="1383">
        <f t="shared" si="2092"/>
        <v>0</v>
      </c>
      <c r="AC1093" s="5">
        <f t="shared" si="2093"/>
        <v>335</v>
      </c>
      <c r="AD1093" s="1383">
        <f t="shared" si="2094"/>
        <v>0</v>
      </c>
      <c r="AE1093" s="1383">
        <f t="shared" si="2095"/>
        <v>0</v>
      </c>
      <c r="AF1093" s="1305" t="e">
        <f t="shared" si="2096"/>
        <v>#DIV/0!</v>
      </c>
      <c r="AG1093" s="1305" t="e">
        <f t="shared" si="2097"/>
        <v>#DIV/0!</v>
      </c>
      <c r="AH1093" s="5"/>
      <c r="AI1093" s="5"/>
      <c r="AJ1093" s="5"/>
      <c r="AK1093" s="5"/>
      <c r="AL1093" s="5"/>
      <c r="AM1093" s="5"/>
      <c r="AN1093" s="5"/>
      <c r="AO1093" s="5"/>
      <c r="AP1093" s="5"/>
      <c r="AQ1093" s="5"/>
      <c r="AR1093" s="5"/>
      <c r="AS1093" s="5"/>
      <c r="AT1093" s="5"/>
      <c r="AU1093" s="5"/>
      <c r="AV1093" s="5"/>
      <c r="AW1093" s="5"/>
      <c r="AX1093" s="5"/>
      <c r="AY1093" s="5"/>
      <c r="AZ1093" s="5"/>
      <c r="BA1093" s="5"/>
      <c r="BB1093" s="5"/>
      <c r="BC1093" s="5"/>
      <c r="BD1093" s="5"/>
      <c r="BE1093" s="5"/>
    </row>
    <row r="1094" spans="1:57" ht="14.25" customHeight="1">
      <c r="A1094" s="1376">
        <v>44897</v>
      </c>
      <c r="B1094" s="1301"/>
      <c r="C1094" s="1302"/>
      <c r="D1094" s="1376">
        <v>44532</v>
      </c>
      <c r="E1094" s="1357"/>
      <c r="F1094" s="5"/>
      <c r="G1094" s="5"/>
      <c r="H1094" s="1302"/>
      <c r="I1094" s="1303"/>
      <c r="J1094" s="1301"/>
      <c r="K1094" s="1376"/>
      <c r="L1094" s="1302"/>
      <c r="M1094" s="1382">
        <f t="shared" si="2086"/>
        <v>44898</v>
      </c>
      <c r="N1094" s="1354">
        <f t="shared" si="2083"/>
        <v>0</v>
      </c>
      <c r="O1094" s="1383">
        <f t="shared" ref="O1094:S1094" si="2188">$AD1094*O$27</f>
        <v>0</v>
      </c>
      <c r="P1094" s="1383">
        <f t="shared" si="2188"/>
        <v>0</v>
      </c>
      <c r="Q1094" s="1383">
        <f t="shared" si="2188"/>
        <v>0</v>
      </c>
      <c r="R1094" s="1383">
        <f t="shared" si="2188"/>
        <v>0</v>
      </c>
      <c r="S1094" s="1383">
        <f t="shared" si="2188"/>
        <v>0</v>
      </c>
      <c r="T1094" s="1383">
        <f t="shared" ref="T1094:X1094" si="2189">$AE1094*T$27</f>
        <v>0</v>
      </c>
      <c r="U1094" s="1383">
        <f t="shared" si="2189"/>
        <v>0</v>
      </c>
      <c r="V1094" s="1383">
        <f t="shared" si="2189"/>
        <v>0</v>
      </c>
      <c r="W1094" s="1383">
        <f t="shared" si="2189"/>
        <v>0</v>
      </c>
      <c r="X1094" s="1383">
        <f t="shared" si="2189"/>
        <v>0</v>
      </c>
      <c r="Y1094" s="1383">
        <f t="shared" si="2089"/>
        <v>0</v>
      </c>
      <c r="Z1094" s="1383">
        <f t="shared" si="2090"/>
        <v>0</v>
      </c>
      <c r="AA1094" s="1383">
        <f t="shared" si="2091"/>
        <v>0</v>
      </c>
      <c r="AB1094" s="1383">
        <f t="shared" si="2092"/>
        <v>0</v>
      </c>
      <c r="AC1094" s="5">
        <f t="shared" si="2093"/>
        <v>336</v>
      </c>
      <c r="AD1094" s="1383">
        <f t="shared" si="2094"/>
        <v>0</v>
      </c>
      <c r="AE1094" s="1383">
        <f t="shared" si="2095"/>
        <v>0</v>
      </c>
      <c r="AF1094" s="1305" t="e">
        <f t="shared" si="2096"/>
        <v>#DIV/0!</v>
      </c>
      <c r="AG1094" s="1305" t="e">
        <f t="shared" si="2097"/>
        <v>#DIV/0!</v>
      </c>
      <c r="AH1094" s="5"/>
      <c r="AI1094" s="5"/>
      <c r="AJ1094" s="5"/>
      <c r="AK1094" s="5"/>
      <c r="AL1094" s="5"/>
      <c r="AM1094" s="5"/>
      <c r="AN1094" s="5"/>
      <c r="AO1094" s="5"/>
      <c r="AP1094" s="5"/>
      <c r="AQ1094" s="5"/>
      <c r="AR1094" s="5"/>
      <c r="AS1094" s="5"/>
      <c r="AT1094" s="5"/>
      <c r="AU1094" s="5"/>
      <c r="AV1094" s="5"/>
      <c r="AW1094" s="5"/>
      <c r="AX1094" s="5"/>
      <c r="AY1094" s="5"/>
      <c r="AZ1094" s="5"/>
      <c r="BA1094" s="5"/>
      <c r="BB1094" s="5"/>
      <c r="BC1094" s="5"/>
      <c r="BD1094" s="5"/>
      <c r="BE1094" s="5"/>
    </row>
    <row r="1095" spans="1:57" ht="14.25" customHeight="1">
      <c r="A1095" s="1376">
        <v>44898</v>
      </c>
      <c r="B1095" s="1301"/>
      <c r="C1095" s="1302"/>
      <c r="D1095" s="1376">
        <v>44533</v>
      </c>
      <c r="E1095" s="1357"/>
      <c r="F1095" s="5"/>
      <c r="G1095" s="5"/>
      <c r="H1095" s="1302"/>
      <c r="I1095" s="1303"/>
      <c r="J1095" s="1301"/>
      <c r="K1095" s="1376"/>
      <c r="L1095" s="1302"/>
      <c r="M1095" s="1382">
        <f t="shared" si="2086"/>
        <v>44899</v>
      </c>
      <c r="N1095" s="1354">
        <f t="shared" si="2083"/>
        <v>0</v>
      </c>
      <c r="O1095" s="1383">
        <f t="shared" ref="O1095:S1095" si="2190">$AD1095*O$27</f>
        <v>0</v>
      </c>
      <c r="P1095" s="1383">
        <f t="shared" si="2190"/>
        <v>0</v>
      </c>
      <c r="Q1095" s="1383">
        <f t="shared" si="2190"/>
        <v>0</v>
      </c>
      <c r="R1095" s="1383">
        <f t="shared" si="2190"/>
        <v>0</v>
      </c>
      <c r="S1095" s="1383">
        <f t="shared" si="2190"/>
        <v>0</v>
      </c>
      <c r="T1095" s="1383">
        <f t="shared" ref="T1095:X1095" si="2191">$AE1095*T$27</f>
        <v>0</v>
      </c>
      <c r="U1095" s="1383">
        <f t="shared" si="2191"/>
        <v>0</v>
      </c>
      <c r="V1095" s="1383">
        <f t="shared" si="2191"/>
        <v>0</v>
      </c>
      <c r="W1095" s="1383">
        <f t="shared" si="2191"/>
        <v>0</v>
      </c>
      <c r="X1095" s="1383">
        <f t="shared" si="2191"/>
        <v>0</v>
      </c>
      <c r="Y1095" s="1383">
        <f t="shared" si="2089"/>
        <v>0</v>
      </c>
      <c r="Z1095" s="1383">
        <f t="shared" si="2090"/>
        <v>0</v>
      </c>
      <c r="AA1095" s="1383">
        <f t="shared" si="2091"/>
        <v>0</v>
      </c>
      <c r="AB1095" s="1383">
        <f t="shared" si="2092"/>
        <v>0</v>
      </c>
      <c r="AC1095" s="5">
        <f t="shared" si="2093"/>
        <v>337</v>
      </c>
      <c r="AD1095" s="1383">
        <f t="shared" si="2094"/>
        <v>0</v>
      </c>
      <c r="AE1095" s="1383">
        <f t="shared" si="2095"/>
        <v>0</v>
      </c>
      <c r="AF1095" s="1305" t="e">
        <f t="shared" si="2096"/>
        <v>#DIV/0!</v>
      </c>
      <c r="AG1095" s="1305" t="e">
        <f t="shared" si="2097"/>
        <v>#DIV/0!</v>
      </c>
      <c r="AH1095" s="5"/>
      <c r="AI1095" s="5"/>
      <c r="AJ1095" s="5"/>
      <c r="AK1095" s="5"/>
      <c r="AL1095" s="5"/>
      <c r="AM1095" s="5"/>
      <c r="AN1095" s="5"/>
      <c r="AO1095" s="5"/>
      <c r="AP1095" s="5"/>
      <c r="AQ1095" s="5"/>
      <c r="AR1095" s="5"/>
      <c r="AS1095" s="5"/>
      <c r="AT1095" s="5"/>
      <c r="AU1095" s="5"/>
      <c r="AV1095" s="5"/>
      <c r="AW1095" s="5"/>
      <c r="AX1095" s="5"/>
      <c r="AY1095" s="5"/>
      <c r="AZ1095" s="5"/>
      <c r="BA1095" s="5"/>
      <c r="BB1095" s="5"/>
      <c r="BC1095" s="5"/>
      <c r="BD1095" s="5"/>
      <c r="BE1095" s="5"/>
    </row>
    <row r="1096" spans="1:57" ht="14.25" customHeight="1">
      <c r="A1096" s="1376">
        <v>44899</v>
      </c>
      <c r="B1096" s="1301"/>
      <c r="C1096" s="1302"/>
      <c r="D1096" s="1376">
        <v>44534</v>
      </c>
      <c r="E1096" s="1357"/>
      <c r="F1096" s="5"/>
      <c r="G1096" s="5"/>
      <c r="H1096" s="1302"/>
      <c r="I1096" s="1303"/>
      <c r="J1096" s="1301"/>
      <c r="K1096" s="1376"/>
      <c r="L1096" s="1302"/>
      <c r="M1096" s="1382">
        <f t="shared" si="2086"/>
        <v>44900</v>
      </c>
      <c r="N1096" s="1354">
        <f t="shared" si="2083"/>
        <v>0</v>
      </c>
      <c r="O1096" s="1383">
        <f t="shared" ref="O1096:S1096" si="2192">$AD1096*O$27</f>
        <v>0</v>
      </c>
      <c r="P1096" s="1383">
        <f t="shared" si="2192"/>
        <v>0</v>
      </c>
      <c r="Q1096" s="1383">
        <f t="shared" si="2192"/>
        <v>0</v>
      </c>
      <c r="R1096" s="1383">
        <f t="shared" si="2192"/>
        <v>0</v>
      </c>
      <c r="S1096" s="1383">
        <f t="shared" si="2192"/>
        <v>0</v>
      </c>
      <c r="T1096" s="1383">
        <f t="shared" ref="T1096:X1096" si="2193">$AE1096*T$27</f>
        <v>0</v>
      </c>
      <c r="U1096" s="1383">
        <f t="shared" si="2193"/>
        <v>0</v>
      </c>
      <c r="V1096" s="1383">
        <f t="shared" si="2193"/>
        <v>0</v>
      </c>
      <c r="W1096" s="1383">
        <f t="shared" si="2193"/>
        <v>0</v>
      </c>
      <c r="X1096" s="1383">
        <f t="shared" si="2193"/>
        <v>0</v>
      </c>
      <c r="Y1096" s="1383">
        <f t="shared" si="2089"/>
        <v>0</v>
      </c>
      <c r="Z1096" s="1383">
        <f t="shared" si="2090"/>
        <v>0</v>
      </c>
      <c r="AA1096" s="1383">
        <f t="shared" si="2091"/>
        <v>0</v>
      </c>
      <c r="AB1096" s="1383">
        <f t="shared" si="2092"/>
        <v>0</v>
      </c>
      <c r="AC1096" s="5">
        <f t="shared" si="2093"/>
        <v>338</v>
      </c>
      <c r="AD1096" s="1383">
        <f t="shared" si="2094"/>
        <v>0</v>
      </c>
      <c r="AE1096" s="1383">
        <f t="shared" si="2095"/>
        <v>0</v>
      </c>
      <c r="AF1096" s="1305" t="e">
        <f t="shared" si="2096"/>
        <v>#DIV/0!</v>
      </c>
      <c r="AG1096" s="1305" t="e">
        <f t="shared" si="2097"/>
        <v>#DIV/0!</v>
      </c>
      <c r="AH1096" s="5"/>
      <c r="AI1096" s="5"/>
      <c r="AJ1096" s="5"/>
      <c r="AK1096" s="5"/>
      <c r="AL1096" s="5"/>
      <c r="AM1096" s="5"/>
      <c r="AN1096" s="5"/>
      <c r="AO1096" s="5"/>
      <c r="AP1096" s="5"/>
      <c r="AQ1096" s="5"/>
      <c r="AR1096" s="5"/>
      <c r="AS1096" s="5"/>
      <c r="AT1096" s="5"/>
      <c r="AU1096" s="5"/>
      <c r="AV1096" s="5"/>
      <c r="AW1096" s="5"/>
      <c r="AX1096" s="5"/>
      <c r="AY1096" s="5"/>
      <c r="AZ1096" s="5"/>
      <c r="BA1096" s="5"/>
      <c r="BB1096" s="5"/>
      <c r="BC1096" s="5"/>
      <c r="BD1096" s="5"/>
      <c r="BE1096" s="5"/>
    </row>
    <row r="1097" spans="1:57" ht="14.25" customHeight="1">
      <c r="A1097" s="1376">
        <v>44900</v>
      </c>
      <c r="B1097" s="1301"/>
      <c r="C1097" s="1302"/>
      <c r="D1097" s="1376">
        <v>44535</v>
      </c>
      <c r="E1097" s="1357"/>
      <c r="F1097" s="5"/>
      <c r="G1097" s="5"/>
      <c r="H1097" s="1302"/>
      <c r="I1097" s="1303"/>
      <c r="J1097" s="1301"/>
      <c r="K1097" s="1376"/>
      <c r="L1097" s="1302"/>
      <c r="M1097" s="1382">
        <f t="shared" si="2086"/>
        <v>44901</v>
      </c>
      <c r="N1097" s="1354">
        <f t="shared" si="2083"/>
        <v>0</v>
      </c>
      <c r="O1097" s="1383">
        <f t="shared" ref="O1097:S1097" si="2194">$AD1097*O$27</f>
        <v>0</v>
      </c>
      <c r="P1097" s="1383">
        <f t="shared" si="2194"/>
        <v>0</v>
      </c>
      <c r="Q1097" s="1383">
        <f t="shared" si="2194"/>
        <v>0</v>
      </c>
      <c r="R1097" s="1383">
        <f t="shared" si="2194"/>
        <v>0</v>
      </c>
      <c r="S1097" s="1383">
        <f t="shared" si="2194"/>
        <v>0</v>
      </c>
      <c r="T1097" s="1383">
        <f t="shared" ref="T1097:X1097" si="2195">$AE1097*T$27</f>
        <v>0</v>
      </c>
      <c r="U1097" s="1383">
        <f t="shared" si="2195"/>
        <v>0</v>
      </c>
      <c r="V1097" s="1383">
        <f t="shared" si="2195"/>
        <v>0</v>
      </c>
      <c r="W1097" s="1383">
        <f t="shared" si="2195"/>
        <v>0</v>
      </c>
      <c r="X1097" s="1383">
        <f t="shared" si="2195"/>
        <v>0</v>
      </c>
      <c r="Y1097" s="1383">
        <f t="shared" si="2089"/>
        <v>0</v>
      </c>
      <c r="Z1097" s="1383">
        <f t="shared" si="2090"/>
        <v>0</v>
      </c>
      <c r="AA1097" s="1383">
        <f t="shared" si="2091"/>
        <v>0</v>
      </c>
      <c r="AB1097" s="1383">
        <f t="shared" si="2092"/>
        <v>0</v>
      </c>
      <c r="AC1097" s="5">
        <f t="shared" si="2093"/>
        <v>339</v>
      </c>
      <c r="AD1097" s="1383">
        <f t="shared" si="2094"/>
        <v>0</v>
      </c>
      <c r="AE1097" s="1383">
        <f t="shared" si="2095"/>
        <v>0</v>
      </c>
      <c r="AF1097" s="1305" t="e">
        <f t="shared" si="2096"/>
        <v>#DIV/0!</v>
      </c>
      <c r="AG1097" s="1305" t="e">
        <f t="shared" si="2097"/>
        <v>#DIV/0!</v>
      </c>
      <c r="AH1097" s="5"/>
      <c r="AI1097" s="5"/>
      <c r="AJ1097" s="5"/>
      <c r="AK1097" s="5"/>
      <c r="AL1097" s="5"/>
      <c r="AM1097" s="5"/>
      <c r="AN1097" s="5"/>
      <c r="AO1097" s="5"/>
      <c r="AP1097" s="5"/>
      <c r="AQ1097" s="5"/>
      <c r="AR1097" s="5"/>
      <c r="AS1097" s="5"/>
      <c r="AT1097" s="5"/>
      <c r="AU1097" s="5"/>
      <c r="AV1097" s="5"/>
      <c r="AW1097" s="5"/>
      <c r="AX1097" s="5"/>
      <c r="AY1097" s="5"/>
      <c r="AZ1097" s="5"/>
      <c r="BA1097" s="5"/>
      <c r="BB1097" s="5"/>
      <c r="BC1097" s="5"/>
      <c r="BD1097" s="5"/>
      <c r="BE1097" s="5"/>
    </row>
    <row r="1098" spans="1:57" ht="14.25" customHeight="1">
      <c r="A1098" s="1376">
        <v>44901</v>
      </c>
      <c r="B1098" s="1301"/>
      <c r="C1098" s="1302"/>
      <c r="D1098" s="1376">
        <v>44536</v>
      </c>
      <c r="E1098" s="1357"/>
      <c r="F1098" s="5"/>
      <c r="G1098" s="5"/>
      <c r="H1098" s="1302"/>
      <c r="I1098" s="1303"/>
      <c r="J1098" s="1301"/>
      <c r="K1098" s="1376"/>
      <c r="L1098" s="1302"/>
      <c r="M1098" s="1382">
        <f t="shared" si="2086"/>
        <v>44902</v>
      </c>
      <c r="N1098" s="1354">
        <f t="shared" si="2083"/>
        <v>0</v>
      </c>
      <c r="O1098" s="1383">
        <f t="shared" ref="O1098:S1098" si="2196">$AD1098*O$27</f>
        <v>0</v>
      </c>
      <c r="P1098" s="1383">
        <f t="shared" si="2196"/>
        <v>0</v>
      </c>
      <c r="Q1098" s="1383">
        <f t="shared" si="2196"/>
        <v>0</v>
      </c>
      <c r="R1098" s="1383">
        <f t="shared" si="2196"/>
        <v>0</v>
      </c>
      <c r="S1098" s="1383">
        <f t="shared" si="2196"/>
        <v>0</v>
      </c>
      <c r="T1098" s="1383">
        <f t="shared" ref="T1098:X1098" si="2197">$AE1098*T$27</f>
        <v>0</v>
      </c>
      <c r="U1098" s="1383">
        <f t="shared" si="2197"/>
        <v>0</v>
      </c>
      <c r="V1098" s="1383">
        <f t="shared" si="2197"/>
        <v>0</v>
      </c>
      <c r="W1098" s="1383">
        <f t="shared" si="2197"/>
        <v>0</v>
      </c>
      <c r="X1098" s="1383">
        <f t="shared" si="2197"/>
        <v>0</v>
      </c>
      <c r="Y1098" s="1383">
        <f t="shared" si="2089"/>
        <v>0</v>
      </c>
      <c r="Z1098" s="1383">
        <f t="shared" si="2090"/>
        <v>0</v>
      </c>
      <c r="AA1098" s="1383">
        <f t="shared" si="2091"/>
        <v>0</v>
      </c>
      <c r="AB1098" s="1383">
        <f t="shared" si="2092"/>
        <v>0</v>
      </c>
      <c r="AC1098" s="5">
        <f t="shared" si="2093"/>
        <v>340</v>
      </c>
      <c r="AD1098" s="1383">
        <f t="shared" si="2094"/>
        <v>0</v>
      </c>
      <c r="AE1098" s="1383">
        <f t="shared" si="2095"/>
        <v>0</v>
      </c>
      <c r="AF1098" s="1305" t="e">
        <f t="shared" si="2096"/>
        <v>#DIV/0!</v>
      </c>
      <c r="AG1098" s="1305" t="e">
        <f t="shared" si="2097"/>
        <v>#DIV/0!</v>
      </c>
      <c r="AH1098" s="5"/>
      <c r="AI1098" s="5"/>
      <c r="AJ1098" s="5"/>
      <c r="AK1098" s="5"/>
      <c r="AL1098" s="5"/>
      <c r="AM1098" s="5"/>
      <c r="AN1098" s="5"/>
      <c r="AO1098" s="5"/>
      <c r="AP1098" s="5"/>
      <c r="AQ1098" s="5"/>
      <c r="AR1098" s="5"/>
      <c r="AS1098" s="5"/>
      <c r="AT1098" s="5"/>
      <c r="AU1098" s="5"/>
      <c r="AV1098" s="5"/>
      <c r="AW1098" s="5"/>
      <c r="AX1098" s="5"/>
      <c r="AY1098" s="5"/>
      <c r="AZ1098" s="5"/>
      <c r="BA1098" s="5"/>
      <c r="BB1098" s="5"/>
      <c r="BC1098" s="5"/>
      <c r="BD1098" s="5"/>
      <c r="BE1098" s="5"/>
    </row>
    <row r="1099" spans="1:57" ht="14.25" customHeight="1">
      <c r="A1099" s="1376">
        <v>44902</v>
      </c>
      <c r="B1099" s="1301"/>
      <c r="C1099" s="1302"/>
      <c r="D1099" s="1376">
        <v>44537</v>
      </c>
      <c r="E1099" s="1357"/>
      <c r="F1099" s="5"/>
      <c r="G1099" s="5"/>
      <c r="H1099" s="1302"/>
      <c r="I1099" s="1303"/>
      <c r="J1099" s="1301"/>
      <c r="K1099" s="1376"/>
      <c r="L1099" s="1302"/>
      <c r="M1099" s="1382">
        <f t="shared" si="2086"/>
        <v>44903</v>
      </c>
      <c r="N1099" s="1354">
        <f t="shared" si="2083"/>
        <v>0</v>
      </c>
      <c r="O1099" s="1383">
        <f t="shared" ref="O1099:S1099" si="2198">$AD1099*O$27</f>
        <v>0</v>
      </c>
      <c r="P1099" s="1383">
        <f t="shared" si="2198"/>
        <v>0</v>
      </c>
      <c r="Q1099" s="1383">
        <f t="shared" si="2198"/>
        <v>0</v>
      </c>
      <c r="R1099" s="1383">
        <f t="shared" si="2198"/>
        <v>0</v>
      </c>
      <c r="S1099" s="1383">
        <f t="shared" si="2198"/>
        <v>0</v>
      </c>
      <c r="T1099" s="1383">
        <f t="shared" ref="T1099:X1099" si="2199">$AE1099*T$27</f>
        <v>0</v>
      </c>
      <c r="U1099" s="1383">
        <f t="shared" si="2199"/>
        <v>0</v>
      </c>
      <c r="V1099" s="1383">
        <f t="shared" si="2199"/>
        <v>0</v>
      </c>
      <c r="W1099" s="1383">
        <f t="shared" si="2199"/>
        <v>0</v>
      </c>
      <c r="X1099" s="1383">
        <f t="shared" si="2199"/>
        <v>0</v>
      </c>
      <c r="Y1099" s="1383">
        <f t="shared" si="2089"/>
        <v>0</v>
      </c>
      <c r="Z1099" s="1383">
        <f t="shared" si="2090"/>
        <v>0</v>
      </c>
      <c r="AA1099" s="1383">
        <f t="shared" si="2091"/>
        <v>0</v>
      </c>
      <c r="AB1099" s="1383">
        <f t="shared" si="2092"/>
        <v>0</v>
      </c>
      <c r="AC1099" s="5">
        <f t="shared" si="2093"/>
        <v>341</v>
      </c>
      <c r="AD1099" s="1383">
        <f t="shared" si="2094"/>
        <v>0</v>
      </c>
      <c r="AE1099" s="1383">
        <f t="shared" si="2095"/>
        <v>0</v>
      </c>
      <c r="AF1099" s="1305" t="e">
        <f t="shared" si="2096"/>
        <v>#DIV/0!</v>
      </c>
      <c r="AG1099" s="1305" t="e">
        <f t="shared" si="2097"/>
        <v>#DIV/0!</v>
      </c>
      <c r="AH1099" s="5"/>
      <c r="AI1099" s="5"/>
      <c r="AJ1099" s="5"/>
      <c r="AK1099" s="5"/>
      <c r="AL1099" s="5"/>
      <c r="AM1099" s="5"/>
      <c r="AN1099" s="5"/>
      <c r="AO1099" s="5"/>
      <c r="AP1099" s="5"/>
      <c r="AQ1099" s="5"/>
      <c r="AR1099" s="5"/>
      <c r="AS1099" s="5"/>
      <c r="AT1099" s="5"/>
      <c r="AU1099" s="5"/>
      <c r="AV1099" s="5"/>
      <c r="AW1099" s="5"/>
      <c r="AX1099" s="5"/>
      <c r="AY1099" s="5"/>
      <c r="AZ1099" s="5"/>
      <c r="BA1099" s="5"/>
      <c r="BB1099" s="5"/>
      <c r="BC1099" s="5"/>
      <c r="BD1099" s="5"/>
      <c r="BE1099" s="5"/>
    </row>
    <row r="1100" spans="1:57" ht="14.25" customHeight="1">
      <c r="A1100" s="1376">
        <v>44903</v>
      </c>
      <c r="B1100" s="1301"/>
      <c r="C1100" s="1302"/>
      <c r="D1100" s="1376">
        <v>44538</v>
      </c>
      <c r="E1100" s="1357"/>
      <c r="F1100" s="5"/>
      <c r="G1100" s="5"/>
      <c r="H1100" s="1302"/>
      <c r="I1100" s="1303"/>
      <c r="J1100" s="1301"/>
      <c r="K1100" s="1376"/>
      <c r="L1100" s="1302"/>
      <c r="M1100" s="1382">
        <f t="shared" si="2086"/>
        <v>44904</v>
      </c>
      <c r="N1100" s="1354">
        <f t="shared" si="2083"/>
        <v>0</v>
      </c>
      <c r="O1100" s="1383">
        <f t="shared" ref="O1100:S1100" si="2200">$AD1100*O$27</f>
        <v>0</v>
      </c>
      <c r="P1100" s="1383">
        <f t="shared" si="2200"/>
        <v>0</v>
      </c>
      <c r="Q1100" s="1383">
        <f t="shared" si="2200"/>
        <v>0</v>
      </c>
      <c r="R1100" s="1383">
        <f t="shared" si="2200"/>
        <v>0</v>
      </c>
      <c r="S1100" s="1383">
        <f t="shared" si="2200"/>
        <v>0</v>
      </c>
      <c r="T1100" s="1383">
        <f t="shared" ref="T1100:X1100" si="2201">$AE1100*T$27</f>
        <v>0</v>
      </c>
      <c r="U1100" s="1383">
        <f t="shared" si="2201"/>
        <v>0</v>
      </c>
      <c r="V1100" s="1383">
        <f t="shared" si="2201"/>
        <v>0</v>
      </c>
      <c r="W1100" s="1383">
        <f t="shared" si="2201"/>
        <v>0</v>
      </c>
      <c r="X1100" s="1383">
        <f t="shared" si="2201"/>
        <v>0</v>
      </c>
      <c r="Y1100" s="1383">
        <f t="shared" si="2089"/>
        <v>0</v>
      </c>
      <c r="Z1100" s="1383">
        <f t="shared" si="2090"/>
        <v>0</v>
      </c>
      <c r="AA1100" s="1383">
        <f t="shared" si="2091"/>
        <v>0</v>
      </c>
      <c r="AB1100" s="1383">
        <f t="shared" si="2092"/>
        <v>0</v>
      </c>
      <c r="AC1100" s="5">
        <f t="shared" si="2093"/>
        <v>342</v>
      </c>
      <c r="AD1100" s="1383">
        <f t="shared" si="2094"/>
        <v>0</v>
      </c>
      <c r="AE1100" s="1383">
        <f t="shared" si="2095"/>
        <v>0</v>
      </c>
      <c r="AF1100" s="1305" t="e">
        <f t="shared" si="2096"/>
        <v>#DIV/0!</v>
      </c>
      <c r="AG1100" s="1305" t="e">
        <f t="shared" si="2097"/>
        <v>#DIV/0!</v>
      </c>
      <c r="AH1100" s="5"/>
      <c r="AI1100" s="5"/>
      <c r="AJ1100" s="5"/>
      <c r="AK1100" s="5"/>
      <c r="AL1100" s="5"/>
      <c r="AM1100" s="5"/>
      <c r="AN1100" s="5"/>
      <c r="AO1100" s="5"/>
      <c r="AP1100" s="5"/>
      <c r="AQ1100" s="5"/>
      <c r="AR1100" s="5"/>
      <c r="AS1100" s="5"/>
      <c r="AT1100" s="5"/>
      <c r="AU1100" s="5"/>
      <c r="AV1100" s="5"/>
      <c r="AW1100" s="5"/>
      <c r="AX1100" s="5"/>
      <c r="AY1100" s="5"/>
      <c r="AZ1100" s="5"/>
      <c r="BA1100" s="5"/>
      <c r="BB1100" s="5"/>
      <c r="BC1100" s="5"/>
      <c r="BD1100" s="5"/>
      <c r="BE1100" s="5"/>
    </row>
    <row r="1101" spans="1:57" ht="14.25" customHeight="1">
      <c r="A1101" s="1376">
        <v>44904</v>
      </c>
      <c r="B1101" s="1301"/>
      <c r="C1101" s="1302"/>
      <c r="D1101" s="1376">
        <v>44539</v>
      </c>
      <c r="E1101" s="1357"/>
      <c r="F1101" s="5"/>
      <c r="G1101" s="5"/>
      <c r="H1101" s="1302"/>
      <c r="I1101" s="1303"/>
      <c r="J1101" s="1301"/>
      <c r="K1101" s="1376"/>
      <c r="L1101" s="1302"/>
      <c r="M1101" s="1382">
        <f t="shared" si="2086"/>
        <v>44905</v>
      </c>
      <c r="N1101" s="1354">
        <f t="shared" si="2083"/>
        <v>0</v>
      </c>
      <c r="O1101" s="1383">
        <f t="shared" ref="O1101:S1101" si="2202">$AD1101*O$27</f>
        <v>0</v>
      </c>
      <c r="P1101" s="1383">
        <f t="shared" si="2202"/>
        <v>0</v>
      </c>
      <c r="Q1101" s="1383">
        <f t="shared" si="2202"/>
        <v>0</v>
      </c>
      <c r="R1101" s="1383">
        <f t="shared" si="2202"/>
        <v>0</v>
      </c>
      <c r="S1101" s="1383">
        <f t="shared" si="2202"/>
        <v>0</v>
      </c>
      <c r="T1101" s="1383">
        <f t="shared" ref="T1101:X1101" si="2203">$AE1101*T$27</f>
        <v>0</v>
      </c>
      <c r="U1101" s="1383">
        <f t="shared" si="2203"/>
        <v>0</v>
      </c>
      <c r="V1101" s="1383">
        <f t="shared" si="2203"/>
        <v>0</v>
      </c>
      <c r="W1101" s="1383">
        <f t="shared" si="2203"/>
        <v>0</v>
      </c>
      <c r="X1101" s="1383">
        <f t="shared" si="2203"/>
        <v>0</v>
      </c>
      <c r="Y1101" s="1383">
        <f t="shared" si="2089"/>
        <v>0</v>
      </c>
      <c r="Z1101" s="1383">
        <f t="shared" si="2090"/>
        <v>0</v>
      </c>
      <c r="AA1101" s="1383">
        <f t="shared" si="2091"/>
        <v>0</v>
      </c>
      <c r="AB1101" s="1383">
        <f t="shared" si="2092"/>
        <v>0</v>
      </c>
      <c r="AC1101" s="5">
        <f t="shared" si="2093"/>
        <v>343</v>
      </c>
      <c r="AD1101" s="1383">
        <f t="shared" si="2094"/>
        <v>0</v>
      </c>
      <c r="AE1101" s="1383">
        <f t="shared" si="2095"/>
        <v>0</v>
      </c>
      <c r="AF1101" s="1305" t="e">
        <f t="shared" si="2096"/>
        <v>#DIV/0!</v>
      </c>
      <c r="AG1101" s="1305" t="e">
        <f t="shared" si="2097"/>
        <v>#DIV/0!</v>
      </c>
      <c r="AH1101" s="5"/>
      <c r="AI1101" s="5"/>
      <c r="AJ1101" s="5"/>
      <c r="AK1101" s="5"/>
      <c r="AL1101" s="5"/>
      <c r="AM1101" s="5"/>
      <c r="AN1101" s="5"/>
      <c r="AO1101" s="5"/>
      <c r="AP1101" s="5"/>
      <c r="AQ1101" s="5"/>
      <c r="AR1101" s="5"/>
      <c r="AS1101" s="5"/>
      <c r="AT1101" s="5"/>
      <c r="AU1101" s="5"/>
      <c r="AV1101" s="5"/>
      <c r="AW1101" s="5"/>
      <c r="AX1101" s="5"/>
      <c r="AY1101" s="5"/>
      <c r="AZ1101" s="5"/>
      <c r="BA1101" s="5"/>
      <c r="BB1101" s="5"/>
      <c r="BC1101" s="5"/>
      <c r="BD1101" s="5"/>
      <c r="BE1101" s="5"/>
    </row>
    <row r="1102" spans="1:57" ht="14.25" customHeight="1">
      <c r="A1102" s="1376">
        <v>44905</v>
      </c>
      <c r="B1102" s="1301"/>
      <c r="C1102" s="1302"/>
      <c r="D1102" s="1376">
        <v>44540</v>
      </c>
      <c r="E1102" s="1357"/>
      <c r="F1102" s="5"/>
      <c r="G1102" s="5"/>
      <c r="H1102" s="1302"/>
      <c r="I1102" s="1303"/>
      <c r="J1102" s="1301"/>
      <c r="K1102" s="1376"/>
      <c r="L1102" s="1302"/>
      <c r="M1102" s="1382">
        <f t="shared" si="2086"/>
        <v>44906</v>
      </c>
      <c r="N1102" s="1354">
        <f t="shared" si="2083"/>
        <v>0</v>
      </c>
      <c r="O1102" s="1383">
        <f t="shared" ref="O1102:S1102" si="2204">$AD1102*O$27</f>
        <v>0</v>
      </c>
      <c r="P1102" s="1383">
        <f t="shared" si="2204"/>
        <v>0</v>
      </c>
      <c r="Q1102" s="1383">
        <f t="shared" si="2204"/>
        <v>0</v>
      </c>
      <c r="R1102" s="1383">
        <f t="shared" si="2204"/>
        <v>0</v>
      </c>
      <c r="S1102" s="1383">
        <f t="shared" si="2204"/>
        <v>0</v>
      </c>
      <c r="T1102" s="1383">
        <f t="shared" ref="T1102:X1102" si="2205">$AE1102*T$27</f>
        <v>0</v>
      </c>
      <c r="U1102" s="1383">
        <f t="shared" si="2205"/>
        <v>0</v>
      </c>
      <c r="V1102" s="1383">
        <f t="shared" si="2205"/>
        <v>0</v>
      </c>
      <c r="W1102" s="1383">
        <f t="shared" si="2205"/>
        <v>0</v>
      </c>
      <c r="X1102" s="1383">
        <f t="shared" si="2205"/>
        <v>0</v>
      </c>
      <c r="Y1102" s="1383">
        <f t="shared" si="2089"/>
        <v>0</v>
      </c>
      <c r="Z1102" s="1383">
        <f t="shared" si="2090"/>
        <v>0</v>
      </c>
      <c r="AA1102" s="1383">
        <f t="shared" si="2091"/>
        <v>0</v>
      </c>
      <c r="AB1102" s="1383">
        <f t="shared" si="2092"/>
        <v>0</v>
      </c>
      <c r="AC1102" s="5">
        <f t="shared" si="2093"/>
        <v>344</v>
      </c>
      <c r="AD1102" s="1383">
        <f t="shared" si="2094"/>
        <v>0</v>
      </c>
      <c r="AE1102" s="1383">
        <f t="shared" si="2095"/>
        <v>0</v>
      </c>
      <c r="AF1102" s="1305" t="e">
        <f t="shared" si="2096"/>
        <v>#DIV/0!</v>
      </c>
      <c r="AG1102" s="1305" t="e">
        <f t="shared" si="2097"/>
        <v>#DIV/0!</v>
      </c>
      <c r="AH1102" s="5"/>
      <c r="AI1102" s="5"/>
      <c r="AJ1102" s="5"/>
      <c r="AK1102" s="5"/>
      <c r="AL1102" s="5"/>
      <c r="AM1102" s="5"/>
      <c r="AN1102" s="5"/>
      <c r="AO1102" s="5"/>
      <c r="AP1102" s="5"/>
      <c r="AQ1102" s="5"/>
      <c r="AR1102" s="5"/>
      <c r="AS1102" s="5"/>
      <c r="AT1102" s="5"/>
      <c r="AU1102" s="5"/>
      <c r="AV1102" s="5"/>
      <c r="AW1102" s="5"/>
      <c r="AX1102" s="5"/>
      <c r="AY1102" s="5"/>
      <c r="AZ1102" s="5"/>
      <c r="BA1102" s="5"/>
      <c r="BB1102" s="5"/>
      <c r="BC1102" s="5"/>
      <c r="BD1102" s="5"/>
      <c r="BE1102" s="5"/>
    </row>
    <row r="1103" spans="1:57" ht="14.25" customHeight="1">
      <c r="A1103" s="1376">
        <v>44906</v>
      </c>
      <c r="B1103" s="1301"/>
      <c r="C1103" s="1302"/>
      <c r="D1103" s="1376">
        <v>44541</v>
      </c>
      <c r="E1103" s="1357"/>
      <c r="F1103" s="5"/>
      <c r="G1103" s="5"/>
      <c r="H1103" s="1302"/>
      <c r="I1103" s="1303"/>
      <c r="J1103" s="1301"/>
      <c r="K1103" s="1376"/>
      <c r="L1103" s="1302"/>
      <c r="M1103" s="1382">
        <f t="shared" si="2086"/>
        <v>44907</v>
      </c>
      <c r="N1103" s="1354">
        <f t="shared" si="2083"/>
        <v>0</v>
      </c>
      <c r="O1103" s="1383">
        <f t="shared" ref="O1103:S1103" si="2206">$AD1103*O$27</f>
        <v>0</v>
      </c>
      <c r="P1103" s="1383">
        <f t="shared" si="2206"/>
        <v>0</v>
      </c>
      <c r="Q1103" s="1383">
        <f t="shared" si="2206"/>
        <v>0</v>
      </c>
      <c r="R1103" s="1383">
        <f t="shared" si="2206"/>
        <v>0</v>
      </c>
      <c r="S1103" s="1383">
        <f t="shared" si="2206"/>
        <v>0</v>
      </c>
      <c r="T1103" s="1383">
        <f t="shared" ref="T1103:X1103" si="2207">$AE1103*T$27</f>
        <v>0</v>
      </c>
      <c r="U1103" s="1383">
        <f t="shared" si="2207"/>
        <v>0</v>
      </c>
      <c r="V1103" s="1383">
        <f t="shared" si="2207"/>
        <v>0</v>
      </c>
      <c r="W1103" s="1383">
        <f t="shared" si="2207"/>
        <v>0</v>
      </c>
      <c r="X1103" s="1383">
        <f t="shared" si="2207"/>
        <v>0</v>
      </c>
      <c r="Y1103" s="1383">
        <f t="shared" si="2089"/>
        <v>0</v>
      </c>
      <c r="Z1103" s="1383">
        <f t="shared" si="2090"/>
        <v>0</v>
      </c>
      <c r="AA1103" s="1383">
        <f t="shared" si="2091"/>
        <v>0</v>
      </c>
      <c r="AB1103" s="1383">
        <f t="shared" si="2092"/>
        <v>0</v>
      </c>
      <c r="AC1103" s="5">
        <f t="shared" si="2093"/>
        <v>345</v>
      </c>
      <c r="AD1103" s="1383">
        <f t="shared" si="2094"/>
        <v>0</v>
      </c>
      <c r="AE1103" s="1383">
        <f t="shared" si="2095"/>
        <v>0</v>
      </c>
      <c r="AF1103" s="1305" t="e">
        <f t="shared" si="2096"/>
        <v>#DIV/0!</v>
      </c>
      <c r="AG1103" s="1305" t="e">
        <f t="shared" si="2097"/>
        <v>#DIV/0!</v>
      </c>
      <c r="AH1103" s="5"/>
      <c r="AI1103" s="5"/>
      <c r="AJ1103" s="5"/>
      <c r="AK1103" s="5"/>
      <c r="AL1103" s="5"/>
      <c r="AM1103" s="5"/>
      <c r="AN1103" s="5"/>
      <c r="AO1103" s="5"/>
      <c r="AP1103" s="5"/>
      <c r="AQ1103" s="5"/>
      <c r="AR1103" s="5"/>
      <c r="AS1103" s="5"/>
      <c r="AT1103" s="5"/>
      <c r="AU1103" s="5"/>
      <c r="AV1103" s="5"/>
      <c r="AW1103" s="5"/>
      <c r="AX1103" s="5"/>
      <c r="AY1103" s="5"/>
      <c r="AZ1103" s="5"/>
      <c r="BA1103" s="5"/>
      <c r="BB1103" s="5"/>
      <c r="BC1103" s="5"/>
      <c r="BD1103" s="5"/>
      <c r="BE1103" s="5"/>
    </row>
    <row r="1104" spans="1:57" ht="14.25" customHeight="1">
      <c r="A1104" s="1376">
        <v>44907</v>
      </c>
      <c r="B1104" s="1301"/>
      <c r="C1104" s="1302"/>
      <c r="D1104" s="1376">
        <v>44542</v>
      </c>
      <c r="E1104" s="1357"/>
      <c r="F1104" s="5"/>
      <c r="G1104" s="5"/>
      <c r="H1104" s="1302"/>
      <c r="I1104" s="1303"/>
      <c r="J1104" s="1301"/>
      <c r="K1104" s="1376"/>
      <c r="L1104" s="1302"/>
      <c r="M1104" s="1382">
        <f t="shared" si="2086"/>
        <v>44908</v>
      </c>
      <c r="N1104" s="1354">
        <f t="shared" si="2083"/>
        <v>0</v>
      </c>
      <c r="O1104" s="1383">
        <f t="shared" ref="O1104:S1104" si="2208">$AD1104*O$27</f>
        <v>0</v>
      </c>
      <c r="P1104" s="1383">
        <f t="shared" si="2208"/>
        <v>0</v>
      </c>
      <c r="Q1104" s="1383">
        <f t="shared" si="2208"/>
        <v>0</v>
      </c>
      <c r="R1104" s="1383">
        <f t="shared" si="2208"/>
        <v>0</v>
      </c>
      <c r="S1104" s="1383">
        <f t="shared" si="2208"/>
        <v>0</v>
      </c>
      <c r="T1104" s="1383">
        <f t="shared" ref="T1104:X1104" si="2209">$AE1104*T$27</f>
        <v>0</v>
      </c>
      <c r="U1104" s="1383">
        <f t="shared" si="2209"/>
        <v>0</v>
      </c>
      <c r="V1104" s="1383">
        <f t="shared" si="2209"/>
        <v>0</v>
      </c>
      <c r="W1104" s="1383">
        <f t="shared" si="2209"/>
        <v>0</v>
      </c>
      <c r="X1104" s="1383">
        <f t="shared" si="2209"/>
        <v>0</v>
      </c>
      <c r="Y1104" s="1383">
        <f t="shared" si="2089"/>
        <v>0</v>
      </c>
      <c r="Z1104" s="1383">
        <f t="shared" si="2090"/>
        <v>0</v>
      </c>
      <c r="AA1104" s="1383">
        <f t="shared" si="2091"/>
        <v>0</v>
      </c>
      <c r="AB1104" s="1383">
        <f t="shared" si="2092"/>
        <v>0</v>
      </c>
      <c r="AC1104" s="5">
        <f t="shared" si="2093"/>
        <v>346</v>
      </c>
      <c r="AD1104" s="1383">
        <f t="shared" si="2094"/>
        <v>0</v>
      </c>
      <c r="AE1104" s="1383">
        <f t="shared" si="2095"/>
        <v>0</v>
      </c>
      <c r="AF1104" s="1305" t="e">
        <f t="shared" si="2096"/>
        <v>#DIV/0!</v>
      </c>
      <c r="AG1104" s="1305" t="e">
        <f t="shared" si="2097"/>
        <v>#DIV/0!</v>
      </c>
      <c r="AH1104" s="5"/>
      <c r="AI1104" s="5"/>
      <c r="AJ1104" s="5"/>
      <c r="AK1104" s="5"/>
      <c r="AL1104" s="5"/>
      <c r="AM1104" s="5"/>
      <c r="AN1104" s="5"/>
      <c r="AO1104" s="5"/>
      <c r="AP1104" s="5"/>
      <c r="AQ1104" s="5"/>
      <c r="AR1104" s="5"/>
      <c r="AS1104" s="5"/>
      <c r="AT1104" s="5"/>
      <c r="AU1104" s="5"/>
      <c r="AV1104" s="5"/>
      <c r="AW1104" s="5"/>
      <c r="AX1104" s="5"/>
      <c r="AY1104" s="5"/>
      <c r="AZ1104" s="5"/>
      <c r="BA1104" s="5"/>
      <c r="BB1104" s="5"/>
      <c r="BC1104" s="5"/>
      <c r="BD1104" s="5"/>
      <c r="BE1104" s="5"/>
    </row>
    <row r="1105" spans="1:57" ht="14.25" customHeight="1">
      <c r="A1105" s="1376">
        <v>44908</v>
      </c>
      <c r="B1105" s="1301"/>
      <c r="C1105" s="1302"/>
      <c r="D1105" s="1376">
        <v>44543</v>
      </c>
      <c r="E1105" s="1357"/>
      <c r="F1105" s="5"/>
      <c r="G1105" s="5"/>
      <c r="H1105" s="1302"/>
      <c r="I1105" s="1303"/>
      <c r="J1105" s="1301"/>
      <c r="K1105" s="1376"/>
      <c r="L1105" s="1302"/>
      <c r="M1105" s="1382">
        <f t="shared" si="2086"/>
        <v>44909</v>
      </c>
      <c r="N1105" s="1354">
        <f t="shared" si="2083"/>
        <v>0</v>
      </c>
      <c r="O1105" s="1383">
        <f t="shared" ref="O1105:S1105" si="2210">$AD1105*O$27</f>
        <v>0</v>
      </c>
      <c r="P1105" s="1383">
        <f t="shared" si="2210"/>
        <v>0</v>
      </c>
      <c r="Q1105" s="1383">
        <f t="shared" si="2210"/>
        <v>0</v>
      </c>
      <c r="R1105" s="1383">
        <f t="shared" si="2210"/>
        <v>0</v>
      </c>
      <c r="S1105" s="1383">
        <f t="shared" si="2210"/>
        <v>0</v>
      </c>
      <c r="T1105" s="1383">
        <f t="shared" ref="T1105:X1105" si="2211">$AE1105*T$27</f>
        <v>0</v>
      </c>
      <c r="U1105" s="1383">
        <f t="shared" si="2211"/>
        <v>0</v>
      </c>
      <c r="V1105" s="1383">
        <f t="shared" si="2211"/>
        <v>0</v>
      </c>
      <c r="W1105" s="1383">
        <f t="shared" si="2211"/>
        <v>0</v>
      </c>
      <c r="X1105" s="1383">
        <f t="shared" si="2211"/>
        <v>0</v>
      </c>
      <c r="Y1105" s="1383">
        <f t="shared" si="2089"/>
        <v>0</v>
      </c>
      <c r="Z1105" s="1383">
        <f t="shared" si="2090"/>
        <v>0</v>
      </c>
      <c r="AA1105" s="1383">
        <f t="shared" si="2091"/>
        <v>0</v>
      </c>
      <c r="AB1105" s="1383">
        <f t="shared" si="2092"/>
        <v>0</v>
      </c>
      <c r="AC1105" s="5">
        <f t="shared" si="2093"/>
        <v>347</v>
      </c>
      <c r="AD1105" s="1383">
        <f t="shared" si="2094"/>
        <v>0</v>
      </c>
      <c r="AE1105" s="1383">
        <f t="shared" si="2095"/>
        <v>0</v>
      </c>
      <c r="AF1105" s="1305" t="e">
        <f t="shared" si="2096"/>
        <v>#DIV/0!</v>
      </c>
      <c r="AG1105" s="1305" t="e">
        <f t="shared" si="2097"/>
        <v>#DIV/0!</v>
      </c>
      <c r="AH1105" s="5"/>
      <c r="AI1105" s="5"/>
      <c r="AJ1105" s="5"/>
      <c r="AK1105" s="5"/>
      <c r="AL1105" s="5"/>
      <c r="AM1105" s="5"/>
      <c r="AN1105" s="5"/>
      <c r="AO1105" s="5"/>
      <c r="AP1105" s="5"/>
      <c r="AQ1105" s="5"/>
      <c r="AR1105" s="5"/>
      <c r="AS1105" s="5"/>
      <c r="AT1105" s="5"/>
      <c r="AU1105" s="5"/>
      <c r="AV1105" s="5"/>
      <c r="AW1105" s="5"/>
      <c r="AX1105" s="5"/>
      <c r="AY1105" s="5"/>
      <c r="AZ1105" s="5"/>
      <c r="BA1105" s="5"/>
      <c r="BB1105" s="5"/>
      <c r="BC1105" s="5"/>
      <c r="BD1105" s="5"/>
      <c r="BE1105" s="5"/>
    </row>
    <row r="1106" spans="1:57" ht="14.25" customHeight="1">
      <c r="A1106" s="1376">
        <v>44909</v>
      </c>
      <c r="B1106" s="1301"/>
      <c r="C1106" s="1302"/>
      <c r="D1106" s="1376">
        <v>44544</v>
      </c>
      <c r="E1106" s="1357"/>
      <c r="F1106" s="5"/>
      <c r="G1106" s="5"/>
      <c r="H1106" s="1302"/>
      <c r="I1106" s="1303"/>
      <c r="J1106" s="1301"/>
      <c r="K1106" s="1376"/>
      <c r="L1106" s="1302"/>
      <c r="M1106" s="1382">
        <f t="shared" si="2086"/>
        <v>44910</v>
      </c>
      <c r="N1106" s="1354">
        <f t="shared" si="2083"/>
        <v>0</v>
      </c>
      <c r="O1106" s="1383">
        <f t="shared" ref="O1106:S1106" si="2212">$AD1106*O$27</f>
        <v>0</v>
      </c>
      <c r="P1106" s="1383">
        <f t="shared" si="2212"/>
        <v>0</v>
      </c>
      <c r="Q1106" s="1383">
        <f t="shared" si="2212"/>
        <v>0</v>
      </c>
      <c r="R1106" s="1383">
        <f t="shared" si="2212"/>
        <v>0</v>
      </c>
      <c r="S1106" s="1383">
        <f t="shared" si="2212"/>
        <v>0</v>
      </c>
      <c r="T1106" s="1383">
        <f t="shared" ref="T1106:X1106" si="2213">$AE1106*T$27</f>
        <v>0</v>
      </c>
      <c r="U1106" s="1383">
        <f t="shared" si="2213"/>
        <v>0</v>
      </c>
      <c r="V1106" s="1383">
        <f t="shared" si="2213"/>
        <v>0</v>
      </c>
      <c r="W1106" s="1383">
        <f t="shared" si="2213"/>
        <v>0</v>
      </c>
      <c r="X1106" s="1383">
        <f t="shared" si="2213"/>
        <v>0</v>
      </c>
      <c r="Y1106" s="1383">
        <f t="shared" si="2089"/>
        <v>0</v>
      </c>
      <c r="Z1106" s="1383">
        <f t="shared" si="2090"/>
        <v>0</v>
      </c>
      <c r="AA1106" s="1383">
        <f t="shared" si="2091"/>
        <v>0</v>
      </c>
      <c r="AB1106" s="1383">
        <f t="shared" si="2092"/>
        <v>0</v>
      </c>
      <c r="AC1106" s="5">
        <f t="shared" si="2093"/>
        <v>348</v>
      </c>
      <c r="AD1106" s="1383">
        <f t="shared" si="2094"/>
        <v>0</v>
      </c>
      <c r="AE1106" s="1383">
        <f t="shared" si="2095"/>
        <v>0</v>
      </c>
      <c r="AF1106" s="1305" t="e">
        <f t="shared" si="2096"/>
        <v>#DIV/0!</v>
      </c>
      <c r="AG1106" s="1305" t="e">
        <f t="shared" si="2097"/>
        <v>#DIV/0!</v>
      </c>
      <c r="AH1106" s="5"/>
      <c r="AI1106" s="5"/>
      <c r="AJ1106" s="5"/>
      <c r="AK1106" s="5"/>
      <c r="AL1106" s="5"/>
      <c r="AM1106" s="5"/>
      <c r="AN1106" s="5"/>
      <c r="AO1106" s="5"/>
      <c r="AP1106" s="5"/>
      <c r="AQ1106" s="5"/>
      <c r="AR1106" s="5"/>
      <c r="AS1106" s="5"/>
      <c r="AT1106" s="5"/>
      <c r="AU1106" s="5"/>
      <c r="AV1106" s="5"/>
      <c r="AW1106" s="5"/>
      <c r="AX1106" s="5"/>
      <c r="AY1106" s="5"/>
      <c r="AZ1106" s="5"/>
      <c r="BA1106" s="5"/>
      <c r="BB1106" s="5"/>
      <c r="BC1106" s="5"/>
      <c r="BD1106" s="5"/>
      <c r="BE1106" s="5"/>
    </row>
    <row r="1107" spans="1:57" ht="14.25" customHeight="1">
      <c r="A1107" s="1376">
        <v>44910</v>
      </c>
      <c r="B1107" s="1301"/>
      <c r="C1107" s="1302"/>
      <c r="D1107" s="1376">
        <v>44545</v>
      </c>
      <c r="E1107" s="1357"/>
      <c r="F1107" s="5"/>
      <c r="G1107" s="5"/>
      <c r="H1107" s="1302"/>
      <c r="I1107" s="1303"/>
      <c r="J1107" s="1301"/>
      <c r="K1107" s="1376"/>
      <c r="L1107" s="1302"/>
      <c r="M1107" s="1382">
        <f t="shared" si="2086"/>
        <v>44911</v>
      </c>
      <c r="N1107" s="1354">
        <f t="shared" si="2083"/>
        <v>0</v>
      </c>
      <c r="O1107" s="1383">
        <f t="shared" ref="O1107:S1107" si="2214">$AD1107*O$27</f>
        <v>0</v>
      </c>
      <c r="P1107" s="1383">
        <f t="shared" si="2214"/>
        <v>0</v>
      </c>
      <c r="Q1107" s="1383">
        <f t="shared" si="2214"/>
        <v>0</v>
      </c>
      <c r="R1107" s="1383">
        <f t="shared" si="2214"/>
        <v>0</v>
      </c>
      <c r="S1107" s="1383">
        <f t="shared" si="2214"/>
        <v>0</v>
      </c>
      <c r="T1107" s="1383">
        <f t="shared" ref="T1107:X1107" si="2215">$AE1107*T$27</f>
        <v>0</v>
      </c>
      <c r="U1107" s="1383">
        <f t="shared" si="2215"/>
        <v>0</v>
      </c>
      <c r="V1107" s="1383">
        <f t="shared" si="2215"/>
        <v>0</v>
      </c>
      <c r="W1107" s="1383">
        <f t="shared" si="2215"/>
        <v>0</v>
      </c>
      <c r="X1107" s="1383">
        <f t="shared" si="2215"/>
        <v>0</v>
      </c>
      <c r="Y1107" s="1383">
        <f t="shared" si="2089"/>
        <v>0</v>
      </c>
      <c r="Z1107" s="1383">
        <f t="shared" si="2090"/>
        <v>0</v>
      </c>
      <c r="AA1107" s="1383">
        <f t="shared" si="2091"/>
        <v>0</v>
      </c>
      <c r="AB1107" s="1383">
        <f t="shared" si="2092"/>
        <v>0</v>
      </c>
      <c r="AC1107" s="5">
        <f t="shared" si="2093"/>
        <v>349</v>
      </c>
      <c r="AD1107" s="1383">
        <f t="shared" si="2094"/>
        <v>0</v>
      </c>
      <c r="AE1107" s="1383">
        <f t="shared" si="2095"/>
        <v>0</v>
      </c>
      <c r="AF1107" s="1305" t="e">
        <f t="shared" si="2096"/>
        <v>#DIV/0!</v>
      </c>
      <c r="AG1107" s="1305" t="e">
        <f t="shared" si="2097"/>
        <v>#DIV/0!</v>
      </c>
      <c r="AH1107" s="5"/>
      <c r="AI1107" s="5"/>
      <c r="AJ1107" s="5"/>
      <c r="AK1107" s="5"/>
      <c r="AL1107" s="5"/>
      <c r="AM1107" s="5"/>
      <c r="AN1107" s="5"/>
      <c r="AO1107" s="5"/>
      <c r="AP1107" s="5"/>
      <c r="AQ1107" s="5"/>
      <c r="AR1107" s="5"/>
      <c r="AS1107" s="5"/>
      <c r="AT1107" s="5"/>
      <c r="AU1107" s="5"/>
      <c r="AV1107" s="5"/>
      <c r="AW1107" s="5"/>
      <c r="AX1107" s="5"/>
      <c r="AY1107" s="5"/>
      <c r="AZ1107" s="5"/>
      <c r="BA1107" s="5"/>
      <c r="BB1107" s="5"/>
      <c r="BC1107" s="5"/>
      <c r="BD1107" s="5"/>
      <c r="BE1107" s="5"/>
    </row>
    <row r="1108" spans="1:57" ht="14.25" customHeight="1">
      <c r="A1108" s="1376">
        <v>44911</v>
      </c>
      <c r="B1108" s="1301"/>
      <c r="C1108" s="1302"/>
      <c r="D1108" s="1376">
        <v>44546</v>
      </c>
      <c r="E1108" s="1357"/>
      <c r="F1108" s="5"/>
      <c r="G1108" s="5"/>
      <c r="H1108" s="1302"/>
      <c r="I1108" s="1303"/>
      <c r="J1108" s="1301"/>
      <c r="K1108" s="1376"/>
      <c r="L1108" s="1302"/>
      <c r="M1108" s="1382">
        <f t="shared" si="2086"/>
        <v>44912</v>
      </c>
      <c r="N1108" s="1354">
        <f t="shared" si="2083"/>
        <v>0</v>
      </c>
      <c r="O1108" s="1383">
        <f t="shared" ref="O1108:S1108" si="2216">$AD1108*O$27</f>
        <v>0</v>
      </c>
      <c r="P1108" s="1383">
        <f t="shared" si="2216"/>
        <v>0</v>
      </c>
      <c r="Q1108" s="1383">
        <f t="shared" si="2216"/>
        <v>0</v>
      </c>
      <c r="R1108" s="1383">
        <f t="shared" si="2216"/>
        <v>0</v>
      </c>
      <c r="S1108" s="1383">
        <f t="shared" si="2216"/>
        <v>0</v>
      </c>
      <c r="T1108" s="1383">
        <f t="shared" ref="T1108:X1108" si="2217">$AE1108*T$27</f>
        <v>0</v>
      </c>
      <c r="U1108" s="1383">
        <f t="shared" si="2217"/>
        <v>0</v>
      </c>
      <c r="V1108" s="1383">
        <f t="shared" si="2217"/>
        <v>0</v>
      </c>
      <c r="W1108" s="1383">
        <f t="shared" si="2217"/>
        <v>0</v>
      </c>
      <c r="X1108" s="1383">
        <f t="shared" si="2217"/>
        <v>0</v>
      </c>
      <c r="Y1108" s="1383">
        <f t="shared" si="2089"/>
        <v>0</v>
      </c>
      <c r="Z1108" s="1383">
        <f t="shared" si="2090"/>
        <v>0</v>
      </c>
      <c r="AA1108" s="1383">
        <f t="shared" si="2091"/>
        <v>0</v>
      </c>
      <c r="AB1108" s="1383">
        <f t="shared" si="2092"/>
        <v>0</v>
      </c>
      <c r="AC1108" s="5">
        <f t="shared" si="2093"/>
        <v>350</v>
      </c>
      <c r="AD1108" s="1383">
        <f t="shared" si="2094"/>
        <v>0</v>
      </c>
      <c r="AE1108" s="1383">
        <f t="shared" si="2095"/>
        <v>0</v>
      </c>
      <c r="AF1108" s="1305" t="e">
        <f t="shared" si="2096"/>
        <v>#DIV/0!</v>
      </c>
      <c r="AG1108" s="1305" t="e">
        <f t="shared" si="2097"/>
        <v>#DIV/0!</v>
      </c>
      <c r="AH1108" s="5"/>
      <c r="AI1108" s="5"/>
      <c r="AJ1108" s="5"/>
      <c r="AK1108" s="5"/>
      <c r="AL1108" s="5"/>
      <c r="AM1108" s="5"/>
      <c r="AN1108" s="5"/>
      <c r="AO1108" s="5"/>
      <c r="AP1108" s="5"/>
      <c r="AQ1108" s="5"/>
      <c r="AR1108" s="5"/>
      <c r="AS1108" s="5"/>
      <c r="AT1108" s="5"/>
      <c r="AU1108" s="5"/>
      <c r="AV1108" s="5"/>
      <c r="AW1108" s="5"/>
      <c r="AX1108" s="5"/>
      <c r="AY1108" s="5"/>
      <c r="AZ1108" s="5"/>
      <c r="BA1108" s="5"/>
      <c r="BB1108" s="5"/>
      <c r="BC1108" s="5"/>
      <c r="BD1108" s="5"/>
      <c r="BE1108" s="5"/>
    </row>
    <row r="1109" spans="1:57" ht="14.25" customHeight="1">
      <c r="A1109" s="1376">
        <v>44912</v>
      </c>
      <c r="B1109" s="1301"/>
      <c r="C1109" s="1302"/>
      <c r="D1109" s="1376">
        <v>44547</v>
      </c>
      <c r="E1109" s="1357"/>
      <c r="F1109" s="5"/>
      <c r="G1109" s="5"/>
      <c r="H1109" s="1302"/>
      <c r="I1109" s="1303"/>
      <c r="J1109" s="1301"/>
      <c r="K1109" s="1376"/>
      <c r="L1109" s="1302"/>
      <c r="M1109" s="1382">
        <f t="shared" si="2086"/>
        <v>44913</v>
      </c>
      <c r="N1109" s="1354">
        <f t="shared" si="2083"/>
        <v>0</v>
      </c>
      <c r="O1109" s="1383">
        <f t="shared" ref="O1109:S1109" si="2218">$AD1109*O$27</f>
        <v>0</v>
      </c>
      <c r="P1109" s="1383">
        <f t="shared" si="2218"/>
        <v>0</v>
      </c>
      <c r="Q1109" s="1383">
        <f t="shared" si="2218"/>
        <v>0</v>
      </c>
      <c r="R1109" s="1383">
        <f t="shared" si="2218"/>
        <v>0</v>
      </c>
      <c r="S1109" s="1383">
        <f t="shared" si="2218"/>
        <v>0</v>
      </c>
      <c r="T1109" s="1383">
        <f t="shared" ref="T1109:X1109" si="2219">$AE1109*T$27</f>
        <v>0</v>
      </c>
      <c r="U1109" s="1383">
        <f t="shared" si="2219"/>
        <v>0</v>
      </c>
      <c r="V1109" s="1383">
        <f t="shared" si="2219"/>
        <v>0</v>
      </c>
      <c r="W1109" s="1383">
        <f t="shared" si="2219"/>
        <v>0</v>
      </c>
      <c r="X1109" s="1383">
        <f t="shared" si="2219"/>
        <v>0</v>
      </c>
      <c r="Y1109" s="1383">
        <f t="shared" si="2089"/>
        <v>0</v>
      </c>
      <c r="Z1109" s="1383">
        <f t="shared" si="2090"/>
        <v>0</v>
      </c>
      <c r="AA1109" s="1383">
        <f t="shared" si="2091"/>
        <v>0</v>
      </c>
      <c r="AB1109" s="1383">
        <f t="shared" si="2092"/>
        <v>0</v>
      </c>
      <c r="AC1109" s="5">
        <f t="shared" si="2093"/>
        <v>351</v>
      </c>
      <c r="AD1109" s="1383">
        <f t="shared" si="2094"/>
        <v>0</v>
      </c>
      <c r="AE1109" s="1383">
        <f t="shared" si="2095"/>
        <v>0</v>
      </c>
      <c r="AF1109" s="1305" t="e">
        <f t="shared" si="2096"/>
        <v>#DIV/0!</v>
      </c>
      <c r="AG1109" s="1305" t="e">
        <f t="shared" si="2097"/>
        <v>#DIV/0!</v>
      </c>
      <c r="AH1109" s="5"/>
      <c r="AI1109" s="5"/>
      <c r="AJ1109" s="5"/>
      <c r="AK1109" s="5"/>
      <c r="AL1109" s="5"/>
      <c r="AM1109" s="5"/>
      <c r="AN1109" s="5"/>
      <c r="AO1109" s="5"/>
      <c r="AP1109" s="5"/>
      <c r="AQ1109" s="5"/>
      <c r="AR1109" s="5"/>
      <c r="AS1109" s="5"/>
      <c r="AT1109" s="5"/>
      <c r="AU1109" s="5"/>
      <c r="AV1109" s="5"/>
      <c r="AW1109" s="5"/>
      <c r="AX1109" s="5"/>
      <c r="AY1109" s="5"/>
      <c r="AZ1109" s="5"/>
      <c r="BA1109" s="5"/>
      <c r="BB1109" s="5"/>
      <c r="BC1109" s="5"/>
      <c r="BD1109" s="5"/>
      <c r="BE1109" s="5"/>
    </row>
    <row r="1110" spans="1:57" ht="14.25" customHeight="1">
      <c r="A1110" s="1376">
        <v>44913</v>
      </c>
      <c r="B1110" s="1301"/>
      <c r="C1110" s="1302"/>
      <c r="D1110" s="1376">
        <v>44548</v>
      </c>
      <c r="E1110" s="1357"/>
      <c r="F1110" s="5"/>
      <c r="G1110" s="5"/>
      <c r="H1110" s="1302"/>
      <c r="I1110" s="1303"/>
      <c r="J1110" s="1301"/>
      <c r="K1110" s="1376"/>
      <c r="L1110" s="1302"/>
      <c r="M1110" s="1382">
        <f t="shared" si="2086"/>
        <v>44914</v>
      </c>
      <c r="N1110" s="1354">
        <f t="shared" si="2083"/>
        <v>0</v>
      </c>
      <c r="O1110" s="1383">
        <f t="shared" ref="O1110:S1110" si="2220">$AD1110*O$27</f>
        <v>0</v>
      </c>
      <c r="P1110" s="1383">
        <f t="shared" si="2220"/>
        <v>0</v>
      </c>
      <c r="Q1110" s="1383">
        <f t="shared" si="2220"/>
        <v>0</v>
      </c>
      <c r="R1110" s="1383">
        <f t="shared" si="2220"/>
        <v>0</v>
      </c>
      <c r="S1110" s="1383">
        <f t="shared" si="2220"/>
        <v>0</v>
      </c>
      <c r="T1110" s="1383">
        <f t="shared" ref="T1110:X1110" si="2221">$AE1110*T$27</f>
        <v>0</v>
      </c>
      <c r="U1110" s="1383">
        <f t="shared" si="2221"/>
        <v>0</v>
      </c>
      <c r="V1110" s="1383">
        <f t="shared" si="2221"/>
        <v>0</v>
      </c>
      <c r="W1110" s="1383">
        <f t="shared" si="2221"/>
        <v>0</v>
      </c>
      <c r="X1110" s="1383">
        <f t="shared" si="2221"/>
        <v>0</v>
      </c>
      <c r="Y1110" s="1383">
        <f t="shared" si="2089"/>
        <v>0</v>
      </c>
      <c r="Z1110" s="1383">
        <f t="shared" si="2090"/>
        <v>0</v>
      </c>
      <c r="AA1110" s="1383">
        <f t="shared" si="2091"/>
        <v>0</v>
      </c>
      <c r="AB1110" s="1383">
        <f t="shared" si="2092"/>
        <v>0</v>
      </c>
      <c r="AC1110" s="5">
        <f t="shared" si="2093"/>
        <v>352</v>
      </c>
      <c r="AD1110" s="1383">
        <f t="shared" si="2094"/>
        <v>0</v>
      </c>
      <c r="AE1110" s="1383">
        <f t="shared" si="2095"/>
        <v>0</v>
      </c>
      <c r="AF1110" s="1305" t="e">
        <f t="shared" si="2096"/>
        <v>#DIV/0!</v>
      </c>
      <c r="AG1110" s="1305" t="e">
        <f t="shared" si="2097"/>
        <v>#DIV/0!</v>
      </c>
      <c r="AH1110" s="5"/>
      <c r="AI1110" s="5"/>
      <c r="AJ1110" s="5"/>
      <c r="AK1110" s="5"/>
      <c r="AL1110" s="5"/>
      <c r="AM1110" s="5"/>
      <c r="AN1110" s="5"/>
      <c r="AO1110" s="5"/>
      <c r="AP1110" s="5"/>
      <c r="AQ1110" s="5"/>
      <c r="AR1110" s="5"/>
      <c r="AS1110" s="5"/>
      <c r="AT1110" s="5"/>
      <c r="AU1110" s="5"/>
      <c r="AV1110" s="5"/>
      <c r="AW1110" s="5"/>
      <c r="AX1110" s="5"/>
      <c r="AY1110" s="5"/>
      <c r="AZ1110" s="5"/>
      <c r="BA1110" s="5"/>
      <c r="BB1110" s="5"/>
      <c r="BC1110" s="5"/>
      <c r="BD1110" s="5"/>
      <c r="BE1110" s="5"/>
    </row>
    <row r="1111" spans="1:57" ht="14.25" customHeight="1">
      <c r="A1111" s="1376">
        <v>44914</v>
      </c>
      <c r="B1111" s="1301"/>
      <c r="C1111" s="1302"/>
      <c r="D1111" s="1376">
        <v>44549</v>
      </c>
      <c r="E1111" s="1357"/>
      <c r="F1111" s="5"/>
      <c r="G1111" s="5"/>
      <c r="H1111" s="1302"/>
      <c r="I1111" s="1303"/>
      <c r="J1111" s="1301"/>
      <c r="K1111" s="1376"/>
      <c r="L1111" s="1302"/>
      <c r="M1111" s="1382">
        <f t="shared" si="2086"/>
        <v>44915</v>
      </c>
      <c r="N1111" s="1354">
        <f t="shared" si="2083"/>
        <v>0</v>
      </c>
      <c r="O1111" s="1383">
        <f t="shared" ref="O1111:S1111" si="2222">$AD1111*O$27</f>
        <v>0</v>
      </c>
      <c r="P1111" s="1383">
        <f t="shared" si="2222"/>
        <v>0</v>
      </c>
      <c r="Q1111" s="1383">
        <f t="shared" si="2222"/>
        <v>0</v>
      </c>
      <c r="R1111" s="1383">
        <f t="shared" si="2222"/>
        <v>0</v>
      </c>
      <c r="S1111" s="1383">
        <f t="shared" si="2222"/>
        <v>0</v>
      </c>
      <c r="T1111" s="1383">
        <f t="shared" ref="T1111:X1111" si="2223">$AE1111*T$27</f>
        <v>0</v>
      </c>
      <c r="U1111" s="1383">
        <f t="shared" si="2223"/>
        <v>0</v>
      </c>
      <c r="V1111" s="1383">
        <f t="shared" si="2223"/>
        <v>0</v>
      </c>
      <c r="W1111" s="1383">
        <f t="shared" si="2223"/>
        <v>0</v>
      </c>
      <c r="X1111" s="1383">
        <f t="shared" si="2223"/>
        <v>0</v>
      </c>
      <c r="Y1111" s="1383">
        <f t="shared" si="2089"/>
        <v>0</v>
      </c>
      <c r="Z1111" s="1383">
        <f t="shared" si="2090"/>
        <v>0</v>
      </c>
      <c r="AA1111" s="1383">
        <f t="shared" si="2091"/>
        <v>0</v>
      </c>
      <c r="AB1111" s="1383">
        <f t="shared" si="2092"/>
        <v>0</v>
      </c>
      <c r="AC1111" s="5">
        <f t="shared" si="2093"/>
        <v>353</v>
      </c>
      <c r="AD1111" s="1383">
        <f t="shared" si="2094"/>
        <v>0</v>
      </c>
      <c r="AE1111" s="1383">
        <f t="shared" si="2095"/>
        <v>0</v>
      </c>
      <c r="AF1111" s="1305" t="e">
        <f t="shared" si="2096"/>
        <v>#DIV/0!</v>
      </c>
      <c r="AG1111" s="1305" t="e">
        <f t="shared" si="2097"/>
        <v>#DIV/0!</v>
      </c>
      <c r="AH1111" s="5"/>
      <c r="AI1111" s="5"/>
      <c r="AJ1111" s="5"/>
      <c r="AK1111" s="5"/>
      <c r="AL1111" s="5"/>
      <c r="AM1111" s="5"/>
      <c r="AN1111" s="5"/>
      <c r="AO1111" s="5"/>
      <c r="AP1111" s="5"/>
      <c r="AQ1111" s="5"/>
      <c r="AR1111" s="5"/>
      <c r="AS1111" s="5"/>
      <c r="AT1111" s="5"/>
      <c r="AU1111" s="5"/>
      <c r="AV1111" s="5"/>
      <c r="AW1111" s="5"/>
      <c r="AX1111" s="5"/>
      <c r="AY1111" s="5"/>
      <c r="AZ1111" s="5"/>
      <c r="BA1111" s="5"/>
      <c r="BB1111" s="5"/>
      <c r="BC1111" s="5"/>
      <c r="BD1111" s="5"/>
      <c r="BE1111" s="5"/>
    </row>
    <row r="1112" spans="1:57" ht="14.25" customHeight="1">
      <c r="A1112" s="1376">
        <v>44915</v>
      </c>
      <c r="B1112" s="1301"/>
      <c r="C1112" s="1302"/>
      <c r="D1112" s="1376">
        <v>44550</v>
      </c>
      <c r="E1112" s="1357"/>
      <c r="F1112" s="5"/>
      <c r="G1112" s="5"/>
      <c r="H1112" s="1302"/>
      <c r="I1112" s="1303"/>
      <c r="J1112" s="1301"/>
      <c r="K1112" s="1376"/>
      <c r="L1112" s="1302"/>
      <c r="M1112" s="1382">
        <f t="shared" si="2086"/>
        <v>44916</v>
      </c>
      <c r="N1112" s="1354">
        <f t="shared" si="2083"/>
        <v>0</v>
      </c>
      <c r="O1112" s="1383">
        <f t="shared" ref="O1112:S1112" si="2224">$AD1112*O$27</f>
        <v>0</v>
      </c>
      <c r="P1112" s="1383">
        <f t="shared" si="2224"/>
        <v>0</v>
      </c>
      <c r="Q1112" s="1383">
        <f t="shared" si="2224"/>
        <v>0</v>
      </c>
      <c r="R1112" s="1383">
        <f t="shared" si="2224"/>
        <v>0</v>
      </c>
      <c r="S1112" s="1383">
        <f t="shared" si="2224"/>
        <v>0</v>
      </c>
      <c r="T1112" s="1383">
        <f t="shared" ref="T1112:X1112" si="2225">$AE1112*T$27</f>
        <v>0</v>
      </c>
      <c r="U1112" s="1383">
        <f t="shared" si="2225"/>
        <v>0</v>
      </c>
      <c r="V1112" s="1383">
        <f t="shared" si="2225"/>
        <v>0</v>
      </c>
      <c r="W1112" s="1383">
        <f t="shared" si="2225"/>
        <v>0</v>
      </c>
      <c r="X1112" s="1383">
        <f t="shared" si="2225"/>
        <v>0</v>
      </c>
      <c r="Y1112" s="1383">
        <f t="shared" si="2089"/>
        <v>0</v>
      </c>
      <c r="Z1112" s="1383">
        <f t="shared" si="2090"/>
        <v>0</v>
      </c>
      <c r="AA1112" s="1383">
        <f t="shared" si="2091"/>
        <v>0</v>
      </c>
      <c r="AB1112" s="1383">
        <f t="shared" si="2092"/>
        <v>0</v>
      </c>
      <c r="AC1112" s="5">
        <f t="shared" si="2093"/>
        <v>354</v>
      </c>
      <c r="AD1112" s="1383">
        <f t="shared" si="2094"/>
        <v>0</v>
      </c>
      <c r="AE1112" s="1383">
        <f t="shared" si="2095"/>
        <v>0</v>
      </c>
      <c r="AF1112" s="1305" t="e">
        <f t="shared" si="2096"/>
        <v>#DIV/0!</v>
      </c>
      <c r="AG1112" s="1305" t="e">
        <f t="shared" si="2097"/>
        <v>#DIV/0!</v>
      </c>
      <c r="AH1112" s="5"/>
      <c r="AI1112" s="5"/>
      <c r="AJ1112" s="5"/>
      <c r="AK1112" s="5"/>
      <c r="AL1112" s="5"/>
      <c r="AM1112" s="5"/>
      <c r="AN1112" s="5"/>
      <c r="AO1112" s="5"/>
      <c r="AP1112" s="5"/>
      <c r="AQ1112" s="5"/>
      <c r="AR1112" s="5"/>
      <c r="AS1112" s="5"/>
      <c r="AT1112" s="5"/>
      <c r="AU1112" s="5"/>
      <c r="AV1112" s="5"/>
      <c r="AW1112" s="5"/>
      <c r="AX1112" s="5"/>
      <c r="AY1112" s="5"/>
      <c r="AZ1112" s="5"/>
      <c r="BA1112" s="5"/>
      <c r="BB1112" s="5"/>
      <c r="BC1112" s="5"/>
      <c r="BD1112" s="5"/>
      <c r="BE1112" s="5"/>
    </row>
    <row r="1113" spans="1:57" ht="14.25" customHeight="1">
      <c r="A1113" s="1376">
        <v>44916</v>
      </c>
      <c r="B1113" s="1301"/>
      <c r="C1113" s="1302"/>
      <c r="D1113" s="1376">
        <v>44551</v>
      </c>
      <c r="E1113" s="1357"/>
      <c r="F1113" s="5"/>
      <c r="G1113" s="5"/>
      <c r="H1113" s="1302"/>
      <c r="I1113" s="1303"/>
      <c r="J1113" s="1301"/>
      <c r="K1113" s="1376"/>
      <c r="L1113" s="1302"/>
      <c r="M1113" s="1382">
        <f t="shared" si="2086"/>
        <v>44917</v>
      </c>
      <c r="N1113" s="1354">
        <f t="shared" si="2083"/>
        <v>0</v>
      </c>
      <c r="O1113" s="1383">
        <f t="shared" ref="O1113:S1113" si="2226">$AD1113*O$27</f>
        <v>0</v>
      </c>
      <c r="P1113" s="1383">
        <f t="shared" si="2226"/>
        <v>0</v>
      </c>
      <c r="Q1113" s="1383">
        <f t="shared" si="2226"/>
        <v>0</v>
      </c>
      <c r="R1113" s="1383">
        <f t="shared" si="2226"/>
        <v>0</v>
      </c>
      <c r="S1113" s="1383">
        <f t="shared" si="2226"/>
        <v>0</v>
      </c>
      <c r="T1113" s="1383">
        <f t="shared" ref="T1113:X1113" si="2227">$AE1113*T$27</f>
        <v>0</v>
      </c>
      <c r="U1113" s="1383">
        <f t="shared" si="2227"/>
        <v>0</v>
      </c>
      <c r="V1113" s="1383">
        <f t="shared" si="2227"/>
        <v>0</v>
      </c>
      <c r="W1113" s="1383">
        <f t="shared" si="2227"/>
        <v>0</v>
      </c>
      <c r="X1113" s="1383">
        <f t="shared" si="2227"/>
        <v>0</v>
      </c>
      <c r="Y1113" s="1383">
        <f t="shared" si="2089"/>
        <v>0</v>
      </c>
      <c r="Z1113" s="1383">
        <f t="shared" si="2090"/>
        <v>0</v>
      </c>
      <c r="AA1113" s="1383">
        <f t="shared" si="2091"/>
        <v>0</v>
      </c>
      <c r="AB1113" s="1383">
        <f t="shared" si="2092"/>
        <v>0</v>
      </c>
      <c r="AC1113" s="5">
        <f t="shared" si="2093"/>
        <v>355</v>
      </c>
      <c r="AD1113" s="1383">
        <f t="shared" si="2094"/>
        <v>0</v>
      </c>
      <c r="AE1113" s="1383">
        <f t="shared" si="2095"/>
        <v>0</v>
      </c>
      <c r="AF1113" s="1305" t="e">
        <f t="shared" si="2096"/>
        <v>#DIV/0!</v>
      </c>
      <c r="AG1113" s="1305" t="e">
        <f t="shared" si="2097"/>
        <v>#DIV/0!</v>
      </c>
      <c r="AH1113" s="5"/>
      <c r="AI1113" s="5"/>
      <c r="AJ1113" s="5"/>
      <c r="AK1113" s="5"/>
      <c r="AL1113" s="5"/>
      <c r="AM1113" s="5"/>
      <c r="AN1113" s="5"/>
      <c r="AO1113" s="5"/>
      <c r="AP1113" s="5"/>
      <c r="AQ1113" s="5"/>
      <c r="AR1113" s="5"/>
      <c r="AS1113" s="5"/>
      <c r="AT1113" s="5"/>
      <c r="AU1113" s="5"/>
      <c r="AV1113" s="5"/>
      <c r="AW1113" s="5"/>
      <c r="AX1113" s="5"/>
      <c r="AY1113" s="5"/>
      <c r="AZ1113" s="5"/>
      <c r="BA1113" s="5"/>
      <c r="BB1113" s="5"/>
      <c r="BC1113" s="5"/>
      <c r="BD1113" s="5"/>
      <c r="BE1113" s="5"/>
    </row>
    <row r="1114" spans="1:57" ht="14.25" customHeight="1">
      <c r="A1114" s="1376">
        <v>44917</v>
      </c>
      <c r="B1114" s="1301"/>
      <c r="C1114" s="1302"/>
      <c r="D1114" s="1376">
        <v>44552</v>
      </c>
      <c r="E1114" s="1357"/>
      <c r="F1114" s="5"/>
      <c r="G1114" s="5"/>
      <c r="H1114" s="1302"/>
      <c r="I1114" s="1303"/>
      <c r="J1114" s="1301"/>
      <c r="K1114" s="1376"/>
      <c r="L1114" s="1302"/>
      <c r="M1114" s="1382">
        <f t="shared" si="2086"/>
        <v>44918</v>
      </c>
      <c r="N1114" s="1354">
        <f t="shared" si="2083"/>
        <v>0</v>
      </c>
      <c r="O1114" s="1383">
        <f t="shared" ref="O1114:S1114" si="2228">$AD1114*O$27</f>
        <v>0</v>
      </c>
      <c r="P1114" s="1383">
        <f t="shared" si="2228"/>
        <v>0</v>
      </c>
      <c r="Q1114" s="1383">
        <f t="shared" si="2228"/>
        <v>0</v>
      </c>
      <c r="R1114" s="1383">
        <f t="shared" si="2228"/>
        <v>0</v>
      </c>
      <c r="S1114" s="1383">
        <f t="shared" si="2228"/>
        <v>0</v>
      </c>
      <c r="T1114" s="1383">
        <f t="shared" ref="T1114:X1114" si="2229">$AE1114*T$27</f>
        <v>0</v>
      </c>
      <c r="U1114" s="1383">
        <f t="shared" si="2229"/>
        <v>0</v>
      </c>
      <c r="V1114" s="1383">
        <f t="shared" si="2229"/>
        <v>0</v>
      </c>
      <c r="W1114" s="1383">
        <f t="shared" si="2229"/>
        <v>0</v>
      </c>
      <c r="X1114" s="1383">
        <f t="shared" si="2229"/>
        <v>0</v>
      </c>
      <c r="Y1114" s="1383">
        <f t="shared" si="2089"/>
        <v>0</v>
      </c>
      <c r="Z1114" s="1383">
        <f t="shared" si="2090"/>
        <v>0</v>
      </c>
      <c r="AA1114" s="1383">
        <f t="shared" si="2091"/>
        <v>0</v>
      </c>
      <c r="AB1114" s="1383">
        <f t="shared" si="2092"/>
        <v>0</v>
      </c>
      <c r="AC1114" s="5">
        <f t="shared" si="2093"/>
        <v>356</v>
      </c>
      <c r="AD1114" s="1383">
        <f t="shared" si="2094"/>
        <v>0</v>
      </c>
      <c r="AE1114" s="1383">
        <f t="shared" si="2095"/>
        <v>0</v>
      </c>
      <c r="AF1114" s="1305" t="e">
        <f t="shared" si="2096"/>
        <v>#DIV/0!</v>
      </c>
      <c r="AG1114" s="1305" t="e">
        <f t="shared" si="2097"/>
        <v>#DIV/0!</v>
      </c>
      <c r="AH1114" s="5"/>
      <c r="AI1114" s="5"/>
      <c r="AJ1114" s="5"/>
      <c r="AK1114" s="5"/>
      <c r="AL1114" s="5"/>
      <c r="AM1114" s="5"/>
      <c r="AN1114" s="5"/>
      <c r="AO1114" s="5"/>
      <c r="AP1114" s="5"/>
      <c r="AQ1114" s="5"/>
      <c r="AR1114" s="5"/>
      <c r="AS1114" s="5"/>
      <c r="AT1114" s="5"/>
      <c r="AU1114" s="5"/>
      <c r="AV1114" s="5"/>
      <c r="AW1114" s="5"/>
      <c r="AX1114" s="5"/>
      <c r="AY1114" s="5"/>
      <c r="AZ1114" s="5"/>
      <c r="BA1114" s="5"/>
      <c r="BB1114" s="5"/>
      <c r="BC1114" s="5"/>
      <c r="BD1114" s="5"/>
      <c r="BE1114" s="5"/>
    </row>
    <row r="1115" spans="1:57" ht="14.25" customHeight="1">
      <c r="A1115" s="1376">
        <v>44918</v>
      </c>
      <c r="B1115" s="1301"/>
      <c r="C1115" s="1302"/>
      <c r="D1115" s="1376">
        <v>44553</v>
      </c>
      <c r="E1115" s="1357"/>
      <c r="F1115" s="5"/>
      <c r="G1115" s="5"/>
      <c r="H1115" s="1302"/>
      <c r="I1115" s="1303"/>
      <c r="J1115" s="1301"/>
      <c r="K1115" s="1376"/>
      <c r="L1115" s="1302"/>
      <c r="M1115" s="1382">
        <f t="shared" si="2086"/>
        <v>44919</v>
      </c>
      <c r="N1115" s="1354">
        <f t="shared" si="2083"/>
        <v>0</v>
      </c>
      <c r="O1115" s="1383">
        <f t="shared" ref="O1115:S1115" si="2230">$AD1115*O$27</f>
        <v>0</v>
      </c>
      <c r="P1115" s="1383">
        <f t="shared" si="2230"/>
        <v>0</v>
      </c>
      <c r="Q1115" s="1383">
        <f t="shared" si="2230"/>
        <v>0</v>
      </c>
      <c r="R1115" s="1383">
        <f t="shared" si="2230"/>
        <v>0</v>
      </c>
      <c r="S1115" s="1383">
        <f t="shared" si="2230"/>
        <v>0</v>
      </c>
      <c r="T1115" s="1383">
        <f t="shared" ref="T1115:X1115" si="2231">$AE1115*T$27</f>
        <v>0</v>
      </c>
      <c r="U1115" s="1383">
        <f t="shared" si="2231"/>
        <v>0</v>
      </c>
      <c r="V1115" s="1383">
        <f t="shared" si="2231"/>
        <v>0</v>
      </c>
      <c r="W1115" s="1383">
        <f t="shared" si="2231"/>
        <v>0</v>
      </c>
      <c r="X1115" s="1383">
        <f t="shared" si="2231"/>
        <v>0</v>
      </c>
      <c r="Y1115" s="1383">
        <f t="shared" si="2089"/>
        <v>0</v>
      </c>
      <c r="Z1115" s="1383">
        <f t="shared" si="2090"/>
        <v>0</v>
      </c>
      <c r="AA1115" s="1383">
        <f t="shared" si="2091"/>
        <v>0</v>
      </c>
      <c r="AB1115" s="1383">
        <f t="shared" si="2092"/>
        <v>0</v>
      </c>
      <c r="AC1115" s="5">
        <f t="shared" si="2093"/>
        <v>357</v>
      </c>
      <c r="AD1115" s="1383">
        <f t="shared" si="2094"/>
        <v>0</v>
      </c>
      <c r="AE1115" s="1383">
        <f t="shared" si="2095"/>
        <v>0</v>
      </c>
      <c r="AF1115" s="1305" t="e">
        <f t="shared" si="2096"/>
        <v>#DIV/0!</v>
      </c>
      <c r="AG1115" s="1305" t="e">
        <f t="shared" si="2097"/>
        <v>#DIV/0!</v>
      </c>
      <c r="AH1115" s="5"/>
      <c r="AI1115" s="5"/>
      <c r="AJ1115" s="5"/>
      <c r="AK1115" s="5"/>
      <c r="AL1115" s="5"/>
      <c r="AM1115" s="5"/>
      <c r="AN1115" s="5"/>
      <c r="AO1115" s="5"/>
      <c r="AP1115" s="5"/>
      <c r="AQ1115" s="5"/>
      <c r="AR1115" s="5"/>
      <c r="AS1115" s="5"/>
      <c r="AT1115" s="5"/>
      <c r="AU1115" s="5"/>
      <c r="AV1115" s="5"/>
      <c r="AW1115" s="5"/>
      <c r="AX1115" s="5"/>
      <c r="AY1115" s="5"/>
      <c r="AZ1115" s="5"/>
      <c r="BA1115" s="5"/>
      <c r="BB1115" s="5"/>
      <c r="BC1115" s="5"/>
      <c r="BD1115" s="5"/>
      <c r="BE1115" s="5"/>
    </row>
    <row r="1116" spans="1:57" ht="14.25" customHeight="1">
      <c r="A1116" s="1376">
        <v>44919</v>
      </c>
      <c r="B1116" s="1301"/>
      <c r="C1116" s="1302"/>
      <c r="D1116" s="1376">
        <v>44554</v>
      </c>
      <c r="E1116" s="1357"/>
      <c r="F1116" s="5"/>
      <c r="G1116" s="5"/>
      <c r="H1116" s="1302"/>
      <c r="I1116" s="1303"/>
      <c r="J1116" s="1301"/>
      <c r="K1116" s="1376"/>
      <c r="L1116" s="1302"/>
      <c r="M1116" s="1382">
        <f t="shared" si="2086"/>
        <v>44920</v>
      </c>
      <c r="N1116" s="1354">
        <f t="shared" si="2083"/>
        <v>0</v>
      </c>
      <c r="O1116" s="1383">
        <f t="shared" ref="O1116:S1116" si="2232">$AD1116*O$27</f>
        <v>0</v>
      </c>
      <c r="P1116" s="1383">
        <f t="shared" si="2232"/>
        <v>0</v>
      </c>
      <c r="Q1116" s="1383">
        <f t="shared" si="2232"/>
        <v>0</v>
      </c>
      <c r="R1116" s="1383">
        <f t="shared" si="2232"/>
        <v>0</v>
      </c>
      <c r="S1116" s="1383">
        <f t="shared" si="2232"/>
        <v>0</v>
      </c>
      <c r="T1116" s="1383">
        <f t="shared" ref="T1116:X1116" si="2233">$AE1116*T$27</f>
        <v>0</v>
      </c>
      <c r="U1116" s="1383">
        <f t="shared" si="2233"/>
        <v>0</v>
      </c>
      <c r="V1116" s="1383">
        <f t="shared" si="2233"/>
        <v>0</v>
      </c>
      <c r="W1116" s="1383">
        <f t="shared" si="2233"/>
        <v>0</v>
      </c>
      <c r="X1116" s="1383">
        <f t="shared" si="2233"/>
        <v>0</v>
      </c>
      <c r="Y1116" s="1383">
        <f t="shared" si="2089"/>
        <v>0</v>
      </c>
      <c r="Z1116" s="1383">
        <f t="shared" si="2090"/>
        <v>0</v>
      </c>
      <c r="AA1116" s="1383">
        <f t="shared" si="2091"/>
        <v>0</v>
      </c>
      <c r="AB1116" s="1383">
        <f t="shared" si="2092"/>
        <v>0</v>
      </c>
      <c r="AC1116" s="5">
        <f t="shared" si="2093"/>
        <v>358</v>
      </c>
      <c r="AD1116" s="1383">
        <f t="shared" si="2094"/>
        <v>0</v>
      </c>
      <c r="AE1116" s="1383">
        <f t="shared" si="2095"/>
        <v>0</v>
      </c>
      <c r="AF1116" s="1305" t="e">
        <f t="shared" si="2096"/>
        <v>#DIV/0!</v>
      </c>
      <c r="AG1116" s="1305" t="e">
        <f t="shared" si="2097"/>
        <v>#DIV/0!</v>
      </c>
      <c r="AH1116" s="5"/>
      <c r="AI1116" s="5"/>
      <c r="AJ1116" s="5"/>
      <c r="AK1116" s="5"/>
      <c r="AL1116" s="5"/>
      <c r="AM1116" s="5"/>
      <c r="AN1116" s="5"/>
      <c r="AO1116" s="5"/>
      <c r="AP1116" s="5"/>
      <c r="AQ1116" s="5"/>
      <c r="AR1116" s="5"/>
      <c r="AS1116" s="5"/>
      <c r="AT1116" s="5"/>
      <c r="AU1116" s="5"/>
      <c r="AV1116" s="5"/>
      <c r="AW1116" s="5"/>
      <c r="AX1116" s="5"/>
      <c r="AY1116" s="5"/>
      <c r="AZ1116" s="5"/>
      <c r="BA1116" s="5"/>
      <c r="BB1116" s="5"/>
      <c r="BC1116" s="5"/>
      <c r="BD1116" s="5"/>
      <c r="BE1116" s="5"/>
    </row>
    <row r="1117" spans="1:57" ht="14.25" customHeight="1">
      <c r="A1117" s="1376">
        <v>44920</v>
      </c>
      <c r="B1117" s="1301"/>
      <c r="C1117" s="1302"/>
      <c r="D1117" s="1376">
        <v>44555</v>
      </c>
      <c r="E1117" s="1357"/>
      <c r="F1117" s="5"/>
      <c r="G1117" s="5"/>
      <c r="H1117" s="1302"/>
      <c r="I1117" s="1303"/>
      <c r="J1117" s="1301"/>
      <c r="K1117" s="1376"/>
      <c r="L1117" s="1302"/>
      <c r="M1117" s="1382">
        <f t="shared" si="2086"/>
        <v>44921</v>
      </c>
      <c r="N1117" s="1354">
        <f t="shared" si="2083"/>
        <v>0</v>
      </c>
      <c r="O1117" s="1383">
        <f t="shared" ref="O1117:S1117" si="2234">$AD1117*O$27</f>
        <v>0</v>
      </c>
      <c r="P1117" s="1383">
        <f t="shared" si="2234"/>
        <v>0</v>
      </c>
      <c r="Q1117" s="1383">
        <f t="shared" si="2234"/>
        <v>0</v>
      </c>
      <c r="R1117" s="1383">
        <f t="shared" si="2234"/>
        <v>0</v>
      </c>
      <c r="S1117" s="1383">
        <f t="shared" si="2234"/>
        <v>0</v>
      </c>
      <c r="T1117" s="1383">
        <f t="shared" ref="T1117:X1117" si="2235">$AE1117*T$27</f>
        <v>0</v>
      </c>
      <c r="U1117" s="1383">
        <f t="shared" si="2235"/>
        <v>0</v>
      </c>
      <c r="V1117" s="1383">
        <f t="shared" si="2235"/>
        <v>0</v>
      </c>
      <c r="W1117" s="1383">
        <f t="shared" si="2235"/>
        <v>0</v>
      </c>
      <c r="X1117" s="1383">
        <f t="shared" si="2235"/>
        <v>0</v>
      </c>
      <c r="Y1117" s="1383">
        <f t="shared" si="2089"/>
        <v>0</v>
      </c>
      <c r="Z1117" s="1383">
        <f t="shared" si="2090"/>
        <v>0</v>
      </c>
      <c r="AA1117" s="1383">
        <f t="shared" si="2091"/>
        <v>0</v>
      </c>
      <c r="AB1117" s="1383">
        <f t="shared" si="2092"/>
        <v>0</v>
      </c>
      <c r="AC1117" s="5">
        <f t="shared" si="2093"/>
        <v>359</v>
      </c>
      <c r="AD1117" s="1383">
        <f t="shared" si="2094"/>
        <v>0</v>
      </c>
      <c r="AE1117" s="1383">
        <f t="shared" si="2095"/>
        <v>0</v>
      </c>
      <c r="AF1117" s="1305" t="e">
        <f t="shared" si="2096"/>
        <v>#DIV/0!</v>
      </c>
      <c r="AG1117" s="1305" t="e">
        <f t="shared" si="2097"/>
        <v>#DIV/0!</v>
      </c>
      <c r="AH1117" s="5"/>
      <c r="AI1117" s="5"/>
      <c r="AJ1117" s="5"/>
      <c r="AK1117" s="5"/>
      <c r="AL1117" s="5"/>
      <c r="AM1117" s="5"/>
      <c r="AN1117" s="5"/>
      <c r="AO1117" s="5"/>
      <c r="AP1117" s="5"/>
      <c r="AQ1117" s="5"/>
      <c r="AR1117" s="5"/>
      <c r="AS1117" s="5"/>
      <c r="AT1117" s="5"/>
      <c r="AU1117" s="5"/>
      <c r="AV1117" s="5"/>
      <c r="AW1117" s="5"/>
      <c r="AX1117" s="5"/>
      <c r="AY1117" s="5"/>
      <c r="AZ1117" s="5"/>
      <c r="BA1117" s="5"/>
      <c r="BB1117" s="5"/>
      <c r="BC1117" s="5"/>
      <c r="BD1117" s="5"/>
      <c r="BE1117" s="5"/>
    </row>
    <row r="1118" spans="1:57" ht="14.25" customHeight="1">
      <c r="A1118" s="1376">
        <v>44921</v>
      </c>
      <c r="B1118" s="1301"/>
      <c r="C1118" s="1302"/>
      <c r="D1118" s="1376">
        <v>44556</v>
      </c>
      <c r="E1118" s="1357"/>
      <c r="F1118" s="5"/>
      <c r="G1118" s="5"/>
      <c r="H1118" s="1302"/>
      <c r="I1118" s="1303"/>
      <c r="J1118" s="1301"/>
      <c r="K1118" s="1376"/>
      <c r="L1118" s="1302"/>
      <c r="M1118" s="1382">
        <f t="shared" si="2086"/>
        <v>44922</v>
      </c>
      <c r="N1118" s="1354">
        <f t="shared" si="2083"/>
        <v>0</v>
      </c>
      <c r="O1118" s="1383">
        <f t="shared" ref="O1118:S1118" si="2236">$AD1118*O$27</f>
        <v>0</v>
      </c>
      <c r="P1118" s="1383">
        <f t="shared" si="2236"/>
        <v>0</v>
      </c>
      <c r="Q1118" s="1383">
        <f t="shared" si="2236"/>
        <v>0</v>
      </c>
      <c r="R1118" s="1383">
        <f t="shared" si="2236"/>
        <v>0</v>
      </c>
      <c r="S1118" s="1383">
        <f t="shared" si="2236"/>
        <v>0</v>
      </c>
      <c r="T1118" s="1383">
        <f t="shared" ref="T1118:X1118" si="2237">$AE1118*T$27</f>
        <v>0</v>
      </c>
      <c r="U1118" s="1383">
        <f t="shared" si="2237"/>
        <v>0</v>
      </c>
      <c r="V1118" s="1383">
        <f t="shared" si="2237"/>
        <v>0</v>
      </c>
      <c r="W1118" s="1383">
        <f t="shared" si="2237"/>
        <v>0</v>
      </c>
      <c r="X1118" s="1383">
        <f t="shared" si="2237"/>
        <v>0</v>
      </c>
      <c r="Y1118" s="1383">
        <f t="shared" si="2089"/>
        <v>0</v>
      </c>
      <c r="Z1118" s="1383">
        <f t="shared" si="2090"/>
        <v>0</v>
      </c>
      <c r="AA1118" s="1383">
        <f t="shared" si="2091"/>
        <v>0</v>
      </c>
      <c r="AB1118" s="1383">
        <f t="shared" si="2092"/>
        <v>0</v>
      </c>
      <c r="AC1118" s="5">
        <f t="shared" si="2093"/>
        <v>360</v>
      </c>
      <c r="AD1118" s="1383">
        <f t="shared" si="2094"/>
        <v>0</v>
      </c>
      <c r="AE1118" s="1383">
        <f t="shared" si="2095"/>
        <v>0</v>
      </c>
      <c r="AF1118" s="1305" t="e">
        <f t="shared" si="2096"/>
        <v>#DIV/0!</v>
      </c>
      <c r="AG1118" s="1305" t="e">
        <f t="shared" si="2097"/>
        <v>#DIV/0!</v>
      </c>
      <c r="AH1118" s="5"/>
      <c r="AI1118" s="5"/>
      <c r="AJ1118" s="5"/>
      <c r="AK1118" s="5"/>
      <c r="AL1118" s="5"/>
      <c r="AM1118" s="5"/>
      <c r="AN1118" s="5"/>
      <c r="AO1118" s="5"/>
      <c r="AP1118" s="5"/>
      <c r="AQ1118" s="5"/>
      <c r="AR1118" s="5"/>
      <c r="AS1118" s="5"/>
      <c r="AT1118" s="5"/>
      <c r="AU1118" s="5"/>
      <c r="AV1118" s="5"/>
      <c r="AW1118" s="5"/>
      <c r="AX1118" s="5"/>
      <c r="AY1118" s="5"/>
      <c r="AZ1118" s="5"/>
      <c r="BA1118" s="5"/>
      <c r="BB1118" s="5"/>
      <c r="BC1118" s="5"/>
      <c r="BD1118" s="5"/>
      <c r="BE1118" s="5"/>
    </row>
    <row r="1119" spans="1:57" ht="14.25" customHeight="1">
      <c r="A1119" s="1376">
        <v>44922</v>
      </c>
      <c r="B1119" s="1301"/>
      <c r="C1119" s="1302"/>
      <c r="D1119" s="1376">
        <v>44557</v>
      </c>
      <c r="E1119" s="1357"/>
      <c r="F1119" s="5"/>
      <c r="G1119" s="5"/>
      <c r="H1119" s="1302"/>
      <c r="I1119" s="1303"/>
      <c r="J1119" s="1301"/>
      <c r="K1119" s="1376"/>
      <c r="L1119" s="1302"/>
      <c r="M1119" s="1382">
        <f t="shared" si="2086"/>
        <v>44923</v>
      </c>
      <c r="N1119" s="1354">
        <f t="shared" si="2083"/>
        <v>0</v>
      </c>
      <c r="O1119" s="1383">
        <f t="shared" ref="O1119:S1119" si="2238">$AD1119*O$27</f>
        <v>0</v>
      </c>
      <c r="P1119" s="1383">
        <f t="shared" si="2238"/>
        <v>0</v>
      </c>
      <c r="Q1119" s="1383">
        <f t="shared" si="2238"/>
        <v>0</v>
      </c>
      <c r="R1119" s="1383">
        <f t="shared" si="2238"/>
        <v>0</v>
      </c>
      <c r="S1119" s="1383">
        <f t="shared" si="2238"/>
        <v>0</v>
      </c>
      <c r="T1119" s="1383">
        <f t="shared" ref="T1119:X1119" si="2239">$AE1119*T$27</f>
        <v>0</v>
      </c>
      <c r="U1119" s="1383">
        <f t="shared" si="2239"/>
        <v>0</v>
      </c>
      <c r="V1119" s="1383">
        <f t="shared" si="2239"/>
        <v>0</v>
      </c>
      <c r="W1119" s="1383">
        <f t="shared" si="2239"/>
        <v>0</v>
      </c>
      <c r="X1119" s="1383">
        <f t="shared" si="2239"/>
        <v>0</v>
      </c>
      <c r="Y1119" s="1383">
        <f t="shared" si="2089"/>
        <v>0</v>
      </c>
      <c r="Z1119" s="1383">
        <f t="shared" si="2090"/>
        <v>0</v>
      </c>
      <c r="AA1119" s="1383">
        <f t="shared" si="2091"/>
        <v>0</v>
      </c>
      <c r="AB1119" s="1383">
        <f t="shared" si="2092"/>
        <v>0</v>
      </c>
      <c r="AC1119" s="5">
        <f t="shared" si="2093"/>
        <v>361</v>
      </c>
      <c r="AD1119" s="1383">
        <f t="shared" si="2094"/>
        <v>0</v>
      </c>
      <c r="AE1119" s="1383">
        <f t="shared" si="2095"/>
        <v>0</v>
      </c>
      <c r="AF1119" s="1305" t="e">
        <f t="shared" si="2096"/>
        <v>#DIV/0!</v>
      </c>
      <c r="AG1119" s="1305" t="e">
        <f t="shared" si="2097"/>
        <v>#DIV/0!</v>
      </c>
      <c r="AH1119" s="5"/>
      <c r="AI1119" s="5"/>
      <c r="AJ1119" s="5"/>
      <c r="AK1119" s="5"/>
      <c r="AL1119" s="5"/>
      <c r="AM1119" s="5"/>
      <c r="AN1119" s="5"/>
      <c r="AO1119" s="5"/>
      <c r="AP1119" s="5"/>
      <c r="AQ1119" s="5"/>
      <c r="AR1119" s="5"/>
      <c r="AS1119" s="5"/>
      <c r="AT1119" s="5"/>
      <c r="AU1119" s="5"/>
      <c r="AV1119" s="5"/>
      <c r="AW1119" s="5"/>
      <c r="AX1119" s="5"/>
      <c r="AY1119" s="5"/>
      <c r="AZ1119" s="5"/>
      <c r="BA1119" s="5"/>
      <c r="BB1119" s="5"/>
      <c r="BC1119" s="5"/>
      <c r="BD1119" s="5"/>
      <c r="BE1119" s="5"/>
    </row>
    <row r="1120" spans="1:57" ht="14.25" customHeight="1">
      <c r="A1120" s="1376">
        <v>44923</v>
      </c>
      <c r="B1120" s="1301"/>
      <c r="C1120" s="1302"/>
      <c r="D1120" s="1376">
        <v>44558</v>
      </c>
      <c r="E1120" s="1357"/>
      <c r="F1120" s="5"/>
      <c r="G1120" s="5"/>
      <c r="H1120" s="1302"/>
      <c r="I1120" s="1303"/>
      <c r="J1120" s="1301"/>
      <c r="K1120" s="1376"/>
      <c r="L1120" s="1302"/>
      <c r="M1120" s="1382">
        <f t="shared" si="2086"/>
        <v>44924</v>
      </c>
      <c r="N1120" s="1354">
        <f t="shared" si="2083"/>
        <v>0</v>
      </c>
      <c r="O1120" s="1383">
        <f t="shared" ref="O1120:S1120" si="2240">$AD1120*O$27</f>
        <v>0</v>
      </c>
      <c r="P1120" s="1383">
        <f t="shared" si="2240"/>
        <v>0</v>
      </c>
      <c r="Q1120" s="1383">
        <f t="shared" si="2240"/>
        <v>0</v>
      </c>
      <c r="R1120" s="1383">
        <f t="shared" si="2240"/>
        <v>0</v>
      </c>
      <c r="S1120" s="1383">
        <f t="shared" si="2240"/>
        <v>0</v>
      </c>
      <c r="T1120" s="1383">
        <f t="shared" ref="T1120:X1120" si="2241">$AE1120*T$27</f>
        <v>0</v>
      </c>
      <c r="U1120" s="1383">
        <f t="shared" si="2241"/>
        <v>0</v>
      </c>
      <c r="V1120" s="1383">
        <f t="shared" si="2241"/>
        <v>0</v>
      </c>
      <c r="W1120" s="1383">
        <f t="shared" si="2241"/>
        <v>0</v>
      </c>
      <c r="X1120" s="1383">
        <f t="shared" si="2241"/>
        <v>0</v>
      </c>
      <c r="Y1120" s="1383">
        <f t="shared" si="2089"/>
        <v>0</v>
      </c>
      <c r="Z1120" s="1383">
        <f t="shared" si="2090"/>
        <v>0</v>
      </c>
      <c r="AA1120" s="1383">
        <f t="shared" si="2091"/>
        <v>0</v>
      </c>
      <c r="AB1120" s="1383">
        <f t="shared" si="2092"/>
        <v>0</v>
      </c>
      <c r="AC1120" s="5">
        <f t="shared" si="2093"/>
        <v>362</v>
      </c>
      <c r="AD1120" s="1383">
        <f t="shared" si="2094"/>
        <v>0</v>
      </c>
      <c r="AE1120" s="1383">
        <f t="shared" si="2095"/>
        <v>0</v>
      </c>
      <c r="AF1120" s="1305" t="e">
        <f t="shared" si="2096"/>
        <v>#DIV/0!</v>
      </c>
      <c r="AG1120" s="1305" t="e">
        <f t="shared" si="2097"/>
        <v>#DIV/0!</v>
      </c>
      <c r="AH1120" s="5"/>
      <c r="AI1120" s="5"/>
      <c r="AJ1120" s="5"/>
      <c r="AK1120" s="5"/>
      <c r="AL1120" s="5"/>
      <c r="AM1120" s="5"/>
      <c r="AN1120" s="5"/>
      <c r="AO1120" s="5"/>
      <c r="AP1120" s="5"/>
      <c r="AQ1120" s="5"/>
      <c r="AR1120" s="5"/>
      <c r="AS1120" s="5"/>
      <c r="AT1120" s="5"/>
      <c r="AU1120" s="5"/>
      <c r="AV1120" s="5"/>
      <c r="AW1120" s="5"/>
      <c r="AX1120" s="5"/>
      <c r="AY1120" s="5"/>
      <c r="AZ1120" s="5"/>
      <c r="BA1120" s="5"/>
      <c r="BB1120" s="5"/>
      <c r="BC1120" s="5"/>
      <c r="BD1120" s="5"/>
      <c r="BE1120" s="5"/>
    </row>
    <row r="1121" spans="1:57" ht="14.25" customHeight="1">
      <c r="A1121" s="1376">
        <v>44924</v>
      </c>
      <c r="B1121" s="1301"/>
      <c r="C1121" s="1302"/>
      <c r="D1121" s="1376">
        <v>44559</v>
      </c>
      <c r="E1121" s="1357"/>
      <c r="F1121" s="5"/>
      <c r="G1121" s="5"/>
      <c r="H1121" s="1302"/>
      <c r="I1121" s="1303"/>
      <c r="J1121" s="1301"/>
      <c r="K1121" s="1376"/>
      <c r="L1121" s="1302"/>
      <c r="M1121" s="1382">
        <f t="shared" si="2086"/>
        <v>44925</v>
      </c>
      <c r="N1121" s="1354">
        <f t="shared" si="2083"/>
        <v>0</v>
      </c>
      <c r="O1121" s="1383">
        <f t="shared" ref="O1121:S1121" si="2242">$AD1121*O$27</f>
        <v>0</v>
      </c>
      <c r="P1121" s="1383">
        <f t="shared" si="2242"/>
        <v>0</v>
      </c>
      <c r="Q1121" s="1383">
        <f t="shared" si="2242"/>
        <v>0</v>
      </c>
      <c r="R1121" s="1383">
        <f t="shared" si="2242"/>
        <v>0</v>
      </c>
      <c r="S1121" s="1383">
        <f t="shared" si="2242"/>
        <v>0</v>
      </c>
      <c r="T1121" s="1383">
        <f t="shared" ref="T1121:X1121" si="2243">$AE1121*T$27</f>
        <v>0</v>
      </c>
      <c r="U1121" s="1383">
        <f t="shared" si="2243"/>
        <v>0</v>
      </c>
      <c r="V1121" s="1383">
        <f t="shared" si="2243"/>
        <v>0</v>
      </c>
      <c r="W1121" s="1383">
        <f t="shared" si="2243"/>
        <v>0</v>
      </c>
      <c r="X1121" s="1383">
        <f t="shared" si="2243"/>
        <v>0</v>
      </c>
      <c r="Y1121" s="1383">
        <f t="shared" si="2089"/>
        <v>0</v>
      </c>
      <c r="Z1121" s="1383">
        <f t="shared" si="2090"/>
        <v>0</v>
      </c>
      <c r="AA1121" s="1383">
        <f t="shared" si="2091"/>
        <v>0</v>
      </c>
      <c r="AB1121" s="1383">
        <f t="shared" si="2092"/>
        <v>0</v>
      </c>
      <c r="AC1121" s="5">
        <f t="shared" si="2093"/>
        <v>363</v>
      </c>
      <c r="AD1121" s="1383">
        <f t="shared" si="2094"/>
        <v>0</v>
      </c>
      <c r="AE1121" s="1383">
        <f t="shared" si="2095"/>
        <v>0</v>
      </c>
      <c r="AF1121" s="1305" t="e">
        <f t="shared" si="2096"/>
        <v>#DIV/0!</v>
      </c>
      <c r="AG1121" s="1305" t="e">
        <f t="shared" si="2097"/>
        <v>#DIV/0!</v>
      </c>
      <c r="AH1121" s="5"/>
      <c r="AI1121" s="5"/>
      <c r="AJ1121" s="5"/>
      <c r="AK1121" s="5"/>
      <c r="AL1121" s="5"/>
      <c r="AM1121" s="5"/>
      <c r="AN1121" s="5"/>
      <c r="AO1121" s="5"/>
      <c r="AP1121" s="5"/>
      <c r="AQ1121" s="5"/>
      <c r="AR1121" s="5"/>
      <c r="AS1121" s="5"/>
      <c r="AT1121" s="5"/>
      <c r="AU1121" s="5"/>
      <c r="AV1121" s="5"/>
      <c r="AW1121" s="5"/>
      <c r="AX1121" s="5"/>
      <c r="AY1121" s="5"/>
      <c r="AZ1121" s="5"/>
      <c r="BA1121" s="5"/>
      <c r="BB1121" s="5"/>
      <c r="BC1121" s="5"/>
      <c r="BD1121" s="5"/>
      <c r="BE1121" s="5"/>
    </row>
    <row r="1122" spans="1:57" ht="14.25" customHeight="1">
      <c r="A1122" s="1376">
        <v>44925</v>
      </c>
      <c r="B1122" s="1301"/>
      <c r="C1122" s="1302"/>
      <c r="D1122" s="1376">
        <v>44560</v>
      </c>
      <c r="E1122" s="1357"/>
      <c r="F1122" s="5"/>
      <c r="G1122" s="5"/>
      <c r="H1122" s="1302"/>
      <c r="I1122" s="1303"/>
      <c r="J1122" s="1301"/>
      <c r="K1122" s="1376"/>
      <c r="L1122" s="1302"/>
      <c r="M1122" s="1382">
        <f t="shared" si="2086"/>
        <v>44926</v>
      </c>
      <c r="N1122" s="1354">
        <f t="shared" si="2083"/>
        <v>0</v>
      </c>
      <c r="O1122" s="1383">
        <f t="shared" ref="O1122:S1122" si="2244">$AD1122*O$27</f>
        <v>0</v>
      </c>
      <c r="P1122" s="1383">
        <f t="shared" si="2244"/>
        <v>0</v>
      </c>
      <c r="Q1122" s="1383">
        <f t="shared" si="2244"/>
        <v>0</v>
      </c>
      <c r="R1122" s="1383">
        <f t="shared" si="2244"/>
        <v>0</v>
      </c>
      <c r="S1122" s="1383">
        <f t="shared" si="2244"/>
        <v>0</v>
      </c>
      <c r="T1122" s="1383">
        <f t="shared" ref="T1122:X1122" si="2245">$AE1122*T$27</f>
        <v>0</v>
      </c>
      <c r="U1122" s="1383">
        <f t="shared" si="2245"/>
        <v>0</v>
      </c>
      <c r="V1122" s="1383">
        <f t="shared" si="2245"/>
        <v>0</v>
      </c>
      <c r="W1122" s="1383">
        <f t="shared" si="2245"/>
        <v>0</v>
      </c>
      <c r="X1122" s="1383">
        <f t="shared" si="2245"/>
        <v>0</v>
      </c>
      <c r="Y1122" s="1383">
        <f t="shared" si="2089"/>
        <v>0</v>
      </c>
      <c r="Z1122" s="1383">
        <f t="shared" si="2090"/>
        <v>0</v>
      </c>
      <c r="AA1122" s="1383">
        <f t="shared" si="2091"/>
        <v>0</v>
      </c>
      <c r="AB1122" s="1383">
        <f t="shared" si="2092"/>
        <v>0</v>
      </c>
      <c r="AC1122" s="5">
        <f t="shared" si="2093"/>
        <v>364</v>
      </c>
      <c r="AD1122" s="1383">
        <f t="shared" si="2094"/>
        <v>0</v>
      </c>
      <c r="AE1122" s="1383">
        <f t="shared" si="2095"/>
        <v>0</v>
      </c>
      <c r="AF1122" s="1305" t="e">
        <f t="shared" si="2096"/>
        <v>#DIV/0!</v>
      </c>
      <c r="AG1122" s="1305" t="e">
        <f t="shared" si="2097"/>
        <v>#DIV/0!</v>
      </c>
      <c r="AH1122" s="5"/>
      <c r="AI1122" s="5"/>
      <c r="AJ1122" s="5"/>
      <c r="AK1122" s="5"/>
      <c r="AL1122" s="5"/>
      <c r="AM1122" s="5"/>
      <c r="AN1122" s="5"/>
      <c r="AO1122" s="5"/>
      <c r="AP1122" s="5"/>
      <c r="AQ1122" s="5"/>
      <c r="AR1122" s="5"/>
      <c r="AS1122" s="5"/>
      <c r="AT1122" s="5"/>
      <c r="AU1122" s="5"/>
      <c r="AV1122" s="5"/>
      <c r="AW1122" s="5"/>
      <c r="AX1122" s="5"/>
      <c r="AY1122" s="5"/>
      <c r="AZ1122" s="5"/>
      <c r="BA1122" s="5"/>
      <c r="BB1122" s="5"/>
      <c r="BC1122" s="5"/>
      <c r="BD1122" s="5"/>
      <c r="BE1122" s="5"/>
    </row>
    <row r="1123" spans="1:57" ht="14.25" customHeight="1">
      <c r="A1123" s="1376">
        <v>44926</v>
      </c>
      <c r="B1123" s="1301"/>
      <c r="C1123" s="1302"/>
      <c r="D1123" s="1376">
        <v>44561</v>
      </c>
      <c r="E1123" s="1357"/>
      <c r="F1123" s="5"/>
      <c r="G1123" s="5"/>
      <c r="H1123" s="1302"/>
      <c r="I1123" s="1303"/>
      <c r="J1123" s="1301"/>
      <c r="K1123" s="1376"/>
      <c r="L1123" s="1302"/>
      <c r="M1123" s="1382">
        <f t="shared" si="2086"/>
        <v>44927</v>
      </c>
      <c r="N1123" s="1354">
        <f t="shared" si="2083"/>
        <v>0</v>
      </c>
      <c r="O1123" s="1383">
        <f t="shared" ref="O1123:S1123" si="2246">$AD1123*O$27</f>
        <v>0</v>
      </c>
      <c r="P1123" s="1383">
        <f t="shared" si="2246"/>
        <v>0</v>
      </c>
      <c r="Q1123" s="1383">
        <f t="shared" si="2246"/>
        <v>0</v>
      </c>
      <c r="R1123" s="1383">
        <f t="shared" si="2246"/>
        <v>0</v>
      </c>
      <c r="S1123" s="1383">
        <f t="shared" si="2246"/>
        <v>0</v>
      </c>
      <c r="T1123" s="1383">
        <f t="shared" ref="T1123:X1123" si="2247">$AE1123*T$27</f>
        <v>0</v>
      </c>
      <c r="U1123" s="1383">
        <f t="shared" si="2247"/>
        <v>0</v>
      </c>
      <c r="V1123" s="1383">
        <f t="shared" si="2247"/>
        <v>0</v>
      </c>
      <c r="W1123" s="1383">
        <f t="shared" si="2247"/>
        <v>0</v>
      </c>
      <c r="X1123" s="1383">
        <f t="shared" si="2247"/>
        <v>0</v>
      </c>
      <c r="Y1123" s="1383">
        <f t="shared" si="2089"/>
        <v>0</v>
      </c>
      <c r="Z1123" s="1383">
        <f t="shared" si="2090"/>
        <v>0</v>
      </c>
      <c r="AA1123" s="1383">
        <f t="shared" si="2091"/>
        <v>0</v>
      </c>
      <c r="AB1123" s="1383">
        <f t="shared" si="2092"/>
        <v>0</v>
      </c>
      <c r="AC1123" s="5">
        <f t="shared" si="2093"/>
        <v>0</v>
      </c>
      <c r="AD1123" s="1383">
        <f t="shared" si="2094"/>
        <v>0</v>
      </c>
      <c r="AE1123" s="1383">
        <f t="shared" si="2095"/>
        <v>0</v>
      </c>
      <c r="AF1123" s="1305" t="e">
        <f t="shared" si="2096"/>
        <v>#DIV/0!</v>
      </c>
      <c r="AG1123" s="1305" t="e">
        <f t="shared" si="2097"/>
        <v>#DIV/0!</v>
      </c>
      <c r="AH1123" s="5"/>
      <c r="AI1123" s="5"/>
      <c r="AJ1123" s="5"/>
      <c r="AK1123" s="5"/>
      <c r="AL1123" s="5"/>
      <c r="AM1123" s="5"/>
      <c r="AN1123" s="5"/>
      <c r="AO1123" s="5"/>
      <c r="AP1123" s="5"/>
      <c r="AQ1123" s="5"/>
      <c r="AR1123" s="5"/>
      <c r="AS1123" s="5"/>
      <c r="AT1123" s="5"/>
      <c r="AU1123" s="5"/>
      <c r="AV1123" s="5"/>
      <c r="AW1123" s="5"/>
      <c r="AX1123" s="5"/>
      <c r="AY1123" s="5"/>
      <c r="AZ1123" s="5"/>
      <c r="BA1123" s="5"/>
      <c r="BB1123" s="5"/>
      <c r="BC1123" s="5"/>
      <c r="BD1123" s="5"/>
      <c r="BE1123" s="5"/>
    </row>
    <row r="1124" spans="1:57" ht="14.25" customHeight="1">
      <c r="A1124" s="1376">
        <v>44927</v>
      </c>
      <c r="B1124" s="1301"/>
      <c r="C1124" s="1302"/>
      <c r="D1124" s="1376">
        <v>44562</v>
      </c>
      <c r="E1124" s="1357"/>
      <c r="F1124" s="5"/>
      <c r="G1124" s="5"/>
      <c r="H1124" s="1302"/>
      <c r="I1124" s="1303"/>
      <c r="J1124" s="1301"/>
      <c r="K1124" s="1376"/>
      <c r="L1124" s="1302"/>
      <c r="M1124" s="1382">
        <f t="shared" si="2086"/>
        <v>44928</v>
      </c>
      <c r="N1124" s="1354">
        <f t="shared" si="2083"/>
        <v>0</v>
      </c>
      <c r="O1124" s="1383">
        <f t="shared" ref="O1124:S1124" si="2248">$AD1124*O$27</f>
        <v>0</v>
      </c>
      <c r="P1124" s="1383">
        <f t="shared" si="2248"/>
        <v>0</v>
      </c>
      <c r="Q1124" s="1383">
        <f t="shared" si="2248"/>
        <v>0</v>
      </c>
      <c r="R1124" s="1383">
        <f t="shared" si="2248"/>
        <v>0</v>
      </c>
      <c r="S1124" s="1383">
        <f t="shared" si="2248"/>
        <v>0</v>
      </c>
      <c r="T1124" s="1383">
        <f t="shared" ref="T1124:X1124" si="2249">$AE1124*T$27</f>
        <v>0</v>
      </c>
      <c r="U1124" s="1383">
        <f t="shared" si="2249"/>
        <v>0</v>
      </c>
      <c r="V1124" s="1383">
        <f t="shared" si="2249"/>
        <v>0</v>
      </c>
      <c r="W1124" s="1383">
        <f t="shared" si="2249"/>
        <v>0</v>
      </c>
      <c r="X1124" s="1383">
        <f t="shared" si="2249"/>
        <v>0</v>
      </c>
      <c r="Y1124" s="1383">
        <f t="shared" si="2089"/>
        <v>0</v>
      </c>
      <c r="Z1124" s="1383">
        <f t="shared" si="2090"/>
        <v>0</v>
      </c>
      <c r="AA1124" s="1383">
        <f t="shared" si="2091"/>
        <v>0</v>
      </c>
      <c r="AB1124" s="1383">
        <f t="shared" si="2092"/>
        <v>0</v>
      </c>
      <c r="AC1124" s="5">
        <f t="shared" si="2093"/>
        <v>1</v>
      </c>
      <c r="AD1124" s="1383">
        <f t="shared" si="2094"/>
        <v>0</v>
      </c>
      <c r="AE1124" s="1383">
        <f t="shared" si="2095"/>
        <v>0</v>
      </c>
      <c r="AF1124" s="1305" t="e">
        <f t="shared" si="2096"/>
        <v>#DIV/0!</v>
      </c>
      <c r="AG1124" s="1305" t="e">
        <f t="shared" si="2097"/>
        <v>#DIV/0!</v>
      </c>
      <c r="AH1124" s="5"/>
      <c r="AI1124" s="5"/>
      <c r="AJ1124" s="5"/>
      <c r="AK1124" s="5"/>
      <c r="AL1124" s="5"/>
      <c r="AM1124" s="5"/>
      <c r="AN1124" s="5"/>
      <c r="AO1124" s="5"/>
      <c r="AP1124" s="5"/>
      <c r="AQ1124" s="5"/>
      <c r="AR1124" s="5"/>
      <c r="AS1124" s="5"/>
      <c r="AT1124" s="5"/>
      <c r="AU1124" s="5"/>
      <c r="AV1124" s="5"/>
      <c r="AW1124" s="5"/>
      <c r="AX1124" s="5"/>
      <c r="AY1124" s="5"/>
      <c r="AZ1124" s="5"/>
      <c r="BA1124" s="5"/>
      <c r="BB1124" s="5"/>
      <c r="BC1124" s="5"/>
      <c r="BD1124" s="5"/>
      <c r="BE1124" s="5"/>
    </row>
    <row r="1125" spans="1:57" ht="14.25" customHeight="1">
      <c r="A1125" s="1376">
        <v>44928</v>
      </c>
      <c r="B1125" s="1301"/>
      <c r="C1125" s="1302"/>
      <c r="D1125" s="1376">
        <v>44563</v>
      </c>
      <c r="E1125" s="1357"/>
      <c r="F1125" s="5"/>
      <c r="G1125" s="5"/>
      <c r="H1125" s="1302"/>
      <c r="I1125" s="1303"/>
      <c r="J1125" s="1301"/>
      <c r="K1125" s="1376"/>
      <c r="L1125" s="1302"/>
      <c r="M1125" s="1382">
        <f t="shared" si="2086"/>
        <v>44929</v>
      </c>
      <c r="N1125" s="1354">
        <f t="shared" si="2083"/>
        <v>0</v>
      </c>
      <c r="O1125" s="1383">
        <f t="shared" ref="O1125:S1125" si="2250">$AD1125*O$27</f>
        <v>0</v>
      </c>
      <c r="P1125" s="1383">
        <f t="shared" si="2250"/>
        <v>0</v>
      </c>
      <c r="Q1125" s="1383">
        <f t="shared" si="2250"/>
        <v>0</v>
      </c>
      <c r="R1125" s="1383">
        <f t="shared" si="2250"/>
        <v>0</v>
      </c>
      <c r="S1125" s="1383">
        <f t="shared" si="2250"/>
        <v>0</v>
      </c>
      <c r="T1125" s="1383">
        <f t="shared" ref="T1125:X1125" si="2251">$AE1125*T$27</f>
        <v>0</v>
      </c>
      <c r="U1125" s="1383">
        <f t="shared" si="2251"/>
        <v>0</v>
      </c>
      <c r="V1125" s="1383">
        <f t="shared" si="2251"/>
        <v>0</v>
      </c>
      <c r="W1125" s="1383">
        <f t="shared" si="2251"/>
        <v>0</v>
      </c>
      <c r="X1125" s="1383">
        <f t="shared" si="2251"/>
        <v>0</v>
      </c>
      <c r="Y1125" s="1383">
        <f t="shared" si="2089"/>
        <v>0</v>
      </c>
      <c r="Z1125" s="1383">
        <f t="shared" si="2090"/>
        <v>0</v>
      </c>
      <c r="AA1125" s="1383">
        <f t="shared" si="2091"/>
        <v>0</v>
      </c>
      <c r="AB1125" s="1383">
        <f t="shared" si="2092"/>
        <v>0</v>
      </c>
      <c r="AC1125" s="5">
        <f t="shared" si="2093"/>
        <v>2</v>
      </c>
      <c r="AD1125" s="1383">
        <f t="shared" si="2094"/>
        <v>0</v>
      </c>
      <c r="AE1125" s="1383">
        <f t="shared" si="2095"/>
        <v>0</v>
      </c>
      <c r="AF1125" s="1305" t="e">
        <f t="shared" si="2096"/>
        <v>#DIV/0!</v>
      </c>
      <c r="AG1125" s="1305" t="e">
        <f t="shared" si="2097"/>
        <v>#DIV/0!</v>
      </c>
      <c r="AH1125" s="5"/>
      <c r="AI1125" s="5"/>
      <c r="AJ1125" s="5"/>
      <c r="AK1125" s="5"/>
      <c r="AL1125" s="5"/>
      <c r="AM1125" s="5"/>
      <c r="AN1125" s="5"/>
      <c r="AO1125" s="5"/>
      <c r="AP1125" s="5"/>
      <c r="AQ1125" s="5"/>
      <c r="AR1125" s="5"/>
      <c r="AS1125" s="5"/>
      <c r="AT1125" s="5"/>
      <c r="AU1125" s="5"/>
      <c r="AV1125" s="5"/>
      <c r="AW1125" s="5"/>
      <c r="AX1125" s="5"/>
      <c r="AY1125" s="5"/>
      <c r="AZ1125" s="5"/>
      <c r="BA1125" s="5"/>
      <c r="BB1125" s="5"/>
      <c r="BC1125" s="5"/>
      <c r="BD1125" s="5"/>
      <c r="BE1125" s="5"/>
    </row>
    <row r="1126" spans="1:57" ht="14.25" customHeight="1">
      <c r="A1126" s="1376">
        <v>44929</v>
      </c>
      <c r="B1126" s="1301"/>
      <c r="C1126" s="1302"/>
      <c r="D1126" s="1376">
        <v>44564</v>
      </c>
      <c r="E1126" s="1357"/>
      <c r="F1126" s="5"/>
      <c r="G1126" s="5"/>
      <c r="H1126" s="1302"/>
      <c r="I1126" s="1303"/>
      <c r="J1126" s="1301"/>
      <c r="K1126" s="1376"/>
      <c r="L1126" s="1302"/>
      <c r="M1126" s="1382">
        <f t="shared" si="2086"/>
        <v>44930</v>
      </c>
      <c r="N1126" s="1354">
        <f t="shared" si="2083"/>
        <v>0</v>
      </c>
      <c r="O1126" s="1383">
        <f t="shared" ref="O1126:S1126" si="2252">$AD1126*O$27</f>
        <v>0</v>
      </c>
      <c r="P1126" s="1383">
        <f t="shared" si="2252"/>
        <v>0</v>
      </c>
      <c r="Q1126" s="1383">
        <f t="shared" si="2252"/>
        <v>0</v>
      </c>
      <c r="R1126" s="1383">
        <f t="shared" si="2252"/>
        <v>0</v>
      </c>
      <c r="S1126" s="1383">
        <f t="shared" si="2252"/>
        <v>0</v>
      </c>
      <c r="T1126" s="1383">
        <f t="shared" ref="T1126:X1126" si="2253">$AE1126*T$27</f>
        <v>0</v>
      </c>
      <c r="U1126" s="1383">
        <f t="shared" si="2253"/>
        <v>0</v>
      </c>
      <c r="V1126" s="1383">
        <f t="shared" si="2253"/>
        <v>0</v>
      </c>
      <c r="W1126" s="1383">
        <f t="shared" si="2253"/>
        <v>0</v>
      </c>
      <c r="X1126" s="1383">
        <f t="shared" si="2253"/>
        <v>0</v>
      </c>
      <c r="Y1126" s="1383">
        <f t="shared" si="2089"/>
        <v>0</v>
      </c>
      <c r="Z1126" s="1383">
        <f t="shared" si="2090"/>
        <v>0</v>
      </c>
      <c r="AA1126" s="1383">
        <f t="shared" si="2091"/>
        <v>0</v>
      </c>
      <c r="AB1126" s="1383">
        <f t="shared" si="2092"/>
        <v>0</v>
      </c>
      <c r="AC1126" s="5">
        <f t="shared" si="2093"/>
        <v>3</v>
      </c>
      <c r="AD1126" s="1383">
        <f t="shared" si="2094"/>
        <v>0</v>
      </c>
      <c r="AE1126" s="1383">
        <f t="shared" si="2095"/>
        <v>0</v>
      </c>
      <c r="AF1126" s="1305" t="e">
        <f t="shared" si="2096"/>
        <v>#DIV/0!</v>
      </c>
      <c r="AG1126" s="1305" t="e">
        <f t="shared" si="2097"/>
        <v>#DIV/0!</v>
      </c>
      <c r="AH1126" s="5"/>
      <c r="AI1126" s="5"/>
      <c r="AJ1126" s="5"/>
      <c r="AK1126" s="5"/>
      <c r="AL1126" s="5"/>
      <c r="AM1126" s="5"/>
      <c r="AN1126" s="5"/>
      <c r="AO1126" s="5"/>
      <c r="AP1126" s="5"/>
      <c r="AQ1126" s="5"/>
      <c r="AR1126" s="5"/>
      <c r="AS1126" s="5"/>
      <c r="AT1126" s="5"/>
      <c r="AU1126" s="5"/>
      <c r="AV1126" s="5"/>
      <c r="AW1126" s="5"/>
      <c r="AX1126" s="5"/>
      <c r="AY1126" s="5"/>
      <c r="AZ1126" s="5"/>
      <c r="BA1126" s="5"/>
      <c r="BB1126" s="5"/>
      <c r="BC1126" s="5"/>
      <c r="BD1126" s="5"/>
      <c r="BE1126" s="5"/>
    </row>
    <row r="1127" spans="1:57" ht="14.25" customHeight="1">
      <c r="A1127" s="1376">
        <v>44930</v>
      </c>
      <c r="B1127" s="1301"/>
      <c r="C1127" s="1302"/>
      <c r="D1127" s="1376">
        <v>44565</v>
      </c>
      <c r="E1127" s="1357"/>
      <c r="F1127" s="5"/>
      <c r="G1127" s="5"/>
      <c r="H1127" s="1302"/>
      <c r="I1127" s="1303"/>
      <c r="J1127" s="1301"/>
      <c r="K1127" s="1376"/>
      <c r="L1127" s="1302"/>
      <c r="M1127" s="1382">
        <f t="shared" si="2086"/>
        <v>44931</v>
      </c>
      <c r="N1127" s="1354">
        <f t="shared" si="2083"/>
        <v>0</v>
      </c>
      <c r="O1127" s="1383">
        <f t="shared" ref="O1127:S1127" si="2254">$AD1127*O$27</f>
        <v>0</v>
      </c>
      <c r="P1127" s="1383">
        <f t="shared" si="2254"/>
        <v>0</v>
      </c>
      <c r="Q1127" s="1383">
        <f t="shared" si="2254"/>
        <v>0</v>
      </c>
      <c r="R1127" s="1383">
        <f t="shared" si="2254"/>
        <v>0</v>
      </c>
      <c r="S1127" s="1383">
        <f t="shared" si="2254"/>
        <v>0</v>
      </c>
      <c r="T1127" s="1383">
        <f t="shared" ref="T1127:X1127" si="2255">$AE1127*T$27</f>
        <v>0</v>
      </c>
      <c r="U1127" s="1383">
        <f t="shared" si="2255"/>
        <v>0</v>
      </c>
      <c r="V1127" s="1383">
        <f t="shared" si="2255"/>
        <v>0</v>
      </c>
      <c r="W1127" s="1383">
        <f t="shared" si="2255"/>
        <v>0</v>
      </c>
      <c r="X1127" s="1383">
        <f t="shared" si="2255"/>
        <v>0</v>
      </c>
      <c r="Y1127" s="1383">
        <f t="shared" si="2089"/>
        <v>0</v>
      </c>
      <c r="Z1127" s="1383">
        <f t="shared" si="2090"/>
        <v>0</v>
      </c>
      <c r="AA1127" s="1383">
        <f t="shared" si="2091"/>
        <v>0</v>
      </c>
      <c r="AB1127" s="1383">
        <f t="shared" si="2092"/>
        <v>0</v>
      </c>
      <c r="AC1127" s="5">
        <f t="shared" si="2093"/>
        <v>4</v>
      </c>
      <c r="AD1127" s="1383">
        <f t="shared" si="2094"/>
        <v>0</v>
      </c>
      <c r="AE1127" s="1383">
        <f t="shared" si="2095"/>
        <v>0</v>
      </c>
      <c r="AF1127" s="1305" t="e">
        <f t="shared" si="2096"/>
        <v>#DIV/0!</v>
      </c>
      <c r="AG1127" s="1305" t="e">
        <f t="shared" si="2097"/>
        <v>#DIV/0!</v>
      </c>
      <c r="AH1127" s="5"/>
      <c r="AI1127" s="5"/>
      <c r="AJ1127" s="5"/>
      <c r="AK1127" s="5"/>
      <c r="AL1127" s="5"/>
      <c r="AM1127" s="5"/>
      <c r="AN1127" s="5"/>
      <c r="AO1127" s="5"/>
      <c r="AP1127" s="5"/>
      <c r="AQ1127" s="5"/>
      <c r="AR1127" s="5"/>
      <c r="AS1127" s="5"/>
      <c r="AT1127" s="5"/>
      <c r="AU1127" s="5"/>
      <c r="AV1127" s="5"/>
      <c r="AW1127" s="5"/>
      <c r="AX1127" s="5"/>
      <c r="AY1127" s="5"/>
      <c r="AZ1127" s="5"/>
      <c r="BA1127" s="5"/>
      <c r="BB1127" s="5"/>
      <c r="BC1127" s="5"/>
      <c r="BD1127" s="5"/>
      <c r="BE1127" s="5"/>
    </row>
    <row r="1128" spans="1:57" ht="14.25" customHeight="1">
      <c r="A1128" s="1376">
        <v>44931</v>
      </c>
      <c r="B1128" s="1301"/>
      <c r="C1128" s="1302"/>
      <c r="D1128" s="1376">
        <v>44566</v>
      </c>
      <c r="E1128" s="1357"/>
      <c r="F1128" s="5"/>
      <c r="G1128" s="5"/>
      <c r="H1128" s="1302"/>
      <c r="I1128" s="1303"/>
      <c r="J1128" s="1301"/>
      <c r="K1128" s="1376"/>
      <c r="L1128" s="1302"/>
      <c r="M1128" s="1382">
        <f t="shared" si="2086"/>
        <v>44932</v>
      </c>
      <c r="N1128" s="1354">
        <f t="shared" si="2083"/>
        <v>0</v>
      </c>
      <c r="O1128" s="1383">
        <f t="shared" ref="O1128:S1128" si="2256">$AD1128*O$27</f>
        <v>0</v>
      </c>
      <c r="P1128" s="1383">
        <f t="shared" si="2256"/>
        <v>0</v>
      </c>
      <c r="Q1128" s="1383">
        <f t="shared" si="2256"/>
        <v>0</v>
      </c>
      <c r="R1128" s="1383">
        <f t="shared" si="2256"/>
        <v>0</v>
      </c>
      <c r="S1128" s="1383">
        <f t="shared" si="2256"/>
        <v>0</v>
      </c>
      <c r="T1128" s="1383">
        <f t="shared" ref="T1128:X1128" si="2257">$AE1128*T$27</f>
        <v>0</v>
      </c>
      <c r="U1128" s="1383">
        <f t="shared" si="2257"/>
        <v>0</v>
      </c>
      <c r="V1128" s="1383">
        <f t="shared" si="2257"/>
        <v>0</v>
      </c>
      <c r="W1128" s="1383">
        <f t="shared" si="2257"/>
        <v>0</v>
      </c>
      <c r="X1128" s="1383">
        <f t="shared" si="2257"/>
        <v>0</v>
      </c>
      <c r="Y1128" s="1383">
        <f t="shared" si="2089"/>
        <v>0</v>
      </c>
      <c r="Z1128" s="1383">
        <f t="shared" si="2090"/>
        <v>0</v>
      </c>
      <c r="AA1128" s="1383">
        <f t="shared" si="2091"/>
        <v>0</v>
      </c>
      <c r="AB1128" s="1383">
        <f t="shared" si="2092"/>
        <v>0</v>
      </c>
      <c r="AC1128" s="5">
        <f t="shared" si="2093"/>
        <v>5</v>
      </c>
      <c r="AD1128" s="1383">
        <f t="shared" si="2094"/>
        <v>0</v>
      </c>
      <c r="AE1128" s="1383">
        <f t="shared" si="2095"/>
        <v>0</v>
      </c>
      <c r="AF1128" s="1305" t="e">
        <f t="shared" si="2096"/>
        <v>#DIV/0!</v>
      </c>
      <c r="AG1128" s="1305" t="e">
        <f t="shared" si="2097"/>
        <v>#DIV/0!</v>
      </c>
      <c r="AH1128" s="5"/>
      <c r="AI1128" s="5"/>
      <c r="AJ1128" s="5"/>
      <c r="AK1128" s="5"/>
      <c r="AL1128" s="5"/>
      <c r="AM1128" s="5"/>
      <c r="AN1128" s="5"/>
      <c r="AO1128" s="5"/>
      <c r="AP1128" s="5"/>
      <c r="AQ1128" s="5"/>
      <c r="AR1128" s="5"/>
      <c r="AS1128" s="5"/>
      <c r="AT1128" s="5"/>
      <c r="AU1128" s="5"/>
      <c r="AV1128" s="5"/>
      <c r="AW1128" s="5"/>
      <c r="AX1128" s="5"/>
      <c r="AY1128" s="5"/>
      <c r="AZ1128" s="5"/>
      <c r="BA1128" s="5"/>
      <c r="BB1128" s="5"/>
      <c r="BC1128" s="5"/>
      <c r="BD1128" s="5"/>
      <c r="BE1128" s="5"/>
    </row>
    <row r="1129" spans="1:57" ht="14.25" customHeight="1">
      <c r="A1129" s="1376">
        <v>44932</v>
      </c>
      <c r="B1129" s="1301"/>
      <c r="C1129" s="1302"/>
      <c r="D1129" s="1376">
        <v>44567</v>
      </c>
      <c r="E1129" s="1357"/>
      <c r="F1129" s="5"/>
      <c r="G1129" s="5"/>
      <c r="H1129" s="1302"/>
      <c r="I1129" s="1303"/>
      <c r="J1129" s="1301"/>
      <c r="K1129" s="1376"/>
      <c r="L1129" s="1302"/>
      <c r="M1129" s="1382">
        <f t="shared" si="2086"/>
        <v>44933</v>
      </c>
      <c r="N1129" s="1354">
        <f t="shared" si="2083"/>
        <v>0</v>
      </c>
      <c r="O1129" s="1383">
        <f t="shared" ref="O1129:S1129" si="2258">$AD1129*O$27</f>
        <v>0</v>
      </c>
      <c r="P1129" s="1383">
        <f t="shared" si="2258"/>
        <v>0</v>
      </c>
      <c r="Q1129" s="1383">
        <f t="shared" si="2258"/>
        <v>0</v>
      </c>
      <c r="R1129" s="1383">
        <f t="shared" si="2258"/>
        <v>0</v>
      </c>
      <c r="S1129" s="1383">
        <f t="shared" si="2258"/>
        <v>0</v>
      </c>
      <c r="T1129" s="1383">
        <f t="shared" ref="T1129:X1129" si="2259">$AE1129*T$27</f>
        <v>0</v>
      </c>
      <c r="U1129" s="1383">
        <f t="shared" si="2259"/>
        <v>0</v>
      </c>
      <c r="V1129" s="1383">
        <f t="shared" si="2259"/>
        <v>0</v>
      </c>
      <c r="W1129" s="1383">
        <f t="shared" si="2259"/>
        <v>0</v>
      </c>
      <c r="X1129" s="1383">
        <f t="shared" si="2259"/>
        <v>0</v>
      </c>
      <c r="Y1129" s="1383">
        <f t="shared" si="2089"/>
        <v>0</v>
      </c>
      <c r="Z1129" s="1383">
        <f t="shared" si="2090"/>
        <v>0</v>
      </c>
      <c r="AA1129" s="1383">
        <f t="shared" si="2091"/>
        <v>0</v>
      </c>
      <c r="AB1129" s="1383">
        <f t="shared" si="2092"/>
        <v>0</v>
      </c>
      <c r="AC1129" s="5">
        <f t="shared" si="2093"/>
        <v>6</v>
      </c>
      <c r="AD1129" s="1383">
        <f t="shared" si="2094"/>
        <v>0</v>
      </c>
      <c r="AE1129" s="1383">
        <f t="shared" si="2095"/>
        <v>0</v>
      </c>
      <c r="AF1129" s="1305" t="e">
        <f t="shared" si="2096"/>
        <v>#DIV/0!</v>
      </c>
      <c r="AG1129" s="1305" t="e">
        <f t="shared" si="2097"/>
        <v>#DIV/0!</v>
      </c>
      <c r="AH1129" s="5"/>
      <c r="AI1129" s="5"/>
      <c r="AJ1129" s="5"/>
      <c r="AK1129" s="5"/>
      <c r="AL1129" s="5"/>
      <c r="AM1129" s="5"/>
      <c r="AN1129" s="5"/>
      <c r="AO1129" s="5"/>
      <c r="AP1129" s="5"/>
      <c r="AQ1129" s="5"/>
      <c r="AR1129" s="5"/>
      <c r="AS1129" s="5"/>
      <c r="AT1129" s="5"/>
      <c r="AU1129" s="5"/>
      <c r="AV1129" s="5"/>
      <c r="AW1129" s="5"/>
      <c r="AX1129" s="5"/>
      <c r="AY1129" s="5"/>
      <c r="AZ1129" s="5"/>
      <c r="BA1129" s="5"/>
      <c r="BB1129" s="5"/>
      <c r="BC1129" s="5"/>
      <c r="BD1129" s="5"/>
      <c r="BE1129" s="5"/>
    </row>
    <row r="1130" spans="1:57" ht="14.25" customHeight="1">
      <c r="A1130" s="1376">
        <v>44933</v>
      </c>
      <c r="B1130" s="1301"/>
      <c r="C1130" s="1302"/>
      <c r="D1130" s="1376">
        <v>44568</v>
      </c>
      <c r="E1130" s="1357"/>
      <c r="F1130" s="5"/>
      <c r="G1130" s="5"/>
      <c r="H1130" s="1302"/>
      <c r="I1130" s="1303"/>
      <c r="J1130" s="1301"/>
      <c r="K1130" s="1376"/>
      <c r="L1130" s="1302"/>
      <c r="M1130" s="1382">
        <f t="shared" si="2086"/>
        <v>44934</v>
      </c>
      <c r="N1130" s="1354">
        <f t="shared" si="2083"/>
        <v>0</v>
      </c>
      <c r="O1130" s="1383">
        <f t="shared" ref="O1130:S1130" si="2260">$AD1130*O$27</f>
        <v>0</v>
      </c>
      <c r="P1130" s="1383">
        <f t="shared" si="2260"/>
        <v>0</v>
      </c>
      <c r="Q1130" s="1383">
        <f t="shared" si="2260"/>
        <v>0</v>
      </c>
      <c r="R1130" s="1383">
        <f t="shared" si="2260"/>
        <v>0</v>
      </c>
      <c r="S1130" s="1383">
        <f t="shared" si="2260"/>
        <v>0</v>
      </c>
      <c r="T1130" s="1383">
        <f t="shared" ref="T1130:X1130" si="2261">$AE1130*T$27</f>
        <v>0</v>
      </c>
      <c r="U1130" s="1383">
        <f t="shared" si="2261"/>
        <v>0</v>
      </c>
      <c r="V1130" s="1383">
        <f t="shared" si="2261"/>
        <v>0</v>
      </c>
      <c r="W1130" s="1383">
        <f t="shared" si="2261"/>
        <v>0</v>
      </c>
      <c r="X1130" s="1383">
        <f t="shared" si="2261"/>
        <v>0</v>
      </c>
      <c r="Y1130" s="1383">
        <f t="shared" si="2089"/>
        <v>0</v>
      </c>
      <c r="Z1130" s="1383">
        <f t="shared" si="2090"/>
        <v>0</v>
      </c>
      <c r="AA1130" s="1383">
        <f t="shared" si="2091"/>
        <v>0</v>
      </c>
      <c r="AB1130" s="1383">
        <f t="shared" si="2092"/>
        <v>0</v>
      </c>
      <c r="AC1130" s="5">
        <f t="shared" si="2093"/>
        <v>7</v>
      </c>
      <c r="AD1130" s="1383">
        <f t="shared" si="2094"/>
        <v>0</v>
      </c>
      <c r="AE1130" s="1383">
        <f t="shared" si="2095"/>
        <v>0</v>
      </c>
      <c r="AF1130" s="1305" t="e">
        <f t="shared" si="2096"/>
        <v>#DIV/0!</v>
      </c>
      <c r="AG1130" s="1305" t="e">
        <f t="shared" si="2097"/>
        <v>#DIV/0!</v>
      </c>
      <c r="AH1130" s="5"/>
      <c r="AI1130" s="5"/>
      <c r="AJ1130" s="5"/>
      <c r="AK1130" s="5"/>
      <c r="AL1130" s="5"/>
      <c r="AM1130" s="5"/>
      <c r="AN1130" s="5"/>
      <c r="AO1130" s="5"/>
      <c r="AP1130" s="5"/>
      <c r="AQ1130" s="5"/>
      <c r="AR1130" s="5"/>
      <c r="AS1130" s="5"/>
      <c r="AT1130" s="5"/>
      <c r="AU1130" s="5"/>
      <c r="AV1130" s="5"/>
      <c r="AW1130" s="5"/>
      <c r="AX1130" s="5"/>
      <c r="AY1130" s="5"/>
      <c r="AZ1130" s="5"/>
      <c r="BA1130" s="5"/>
      <c r="BB1130" s="5"/>
      <c r="BC1130" s="5"/>
      <c r="BD1130" s="5"/>
      <c r="BE1130" s="5"/>
    </row>
    <row r="1131" spans="1:57" ht="14.25" customHeight="1">
      <c r="A1131" s="1376">
        <v>44934</v>
      </c>
      <c r="B1131" s="1301"/>
      <c r="C1131" s="1302"/>
      <c r="D1131" s="1376">
        <v>44569</v>
      </c>
      <c r="E1131" s="1357"/>
      <c r="F1131" s="5"/>
      <c r="G1131" s="5"/>
      <c r="H1131" s="1302"/>
      <c r="I1131" s="1303"/>
      <c r="J1131" s="1301"/>
      <c r="K1131" s="1376"/>
      <c r="L1131" s="1302"/>
      <c r="M1131" s="1382">
        <f t="shared" si="2086"/>
        <v>44935</v>
      </c>
      <c r="N1131" s="1354">
        <f t="shared" si="2083"/>
        <v>0</v>
      </c>
      <c r="O1131" s="1383">
        <f t="shared" ref="O1131:S1131" si="2262">$AD1131*O$27</f>
        <v>0</v>
      </c>
      <c r="P1131" s="1383">
        <f t="shared" si="2262"/>
        <v>0</v>
      </c>
      <c r="Q1131" s="1383">
        <f t="shared" si="2262"/>
        <v>0</v>
      </c>
      <c r="R1131" s="1383">
        <f t="shared" si="2262"/>
        <v>0</v>
      </c>
      <c r="S1131" s="1383">
        <f t="shared" si="2262"/>
        <v>0</v>
      </c>
      <c r="T1131" s="1383">
        <f t="shared" ref="T1131:X1131" si="2263">$AE1131*T$27</f>
        <v>0</v>
      </c>
      <c r="U1131" s="1383">
        <f t="shared" si="2263"/>
        <v>0</v>
      </c>
      <c r="V1131" s="1383">
        <f t="shared" si="2263"/>
        <v>0</v>
      </c>
      <c r="W1131" s="1383">
        <f t="shared" si="2263"/>
        <v>0</v>
      </c>
      <c r="X1131" s="1383">
        <f t="shared" si="2263"/>
        <v>0</v>
      </c>
      <c r="Y1131" s="1383">
        <f t="shared" si="2089"/>
        <v>0</v>
      </c>
      <c r="Z1131" s="1383">
        <f t="shared" si="2090"/>
        <v>0</v>
      </c>
      <c r="AA1131" s="1383">
        <f t="shared" si="2091"/>
        <v>0</v>
      </c>
      <c r="AB1131" s="1383">
        <f t="shared" si="2092"/>
        <v>0</v>
      </c>
      <c r="AC1131" s="5">
        <f t="shared" si="2093"/>
        <v>8</v>
      </c>
      <c r="AD1131" s="1383">
        <f t="shared" si="2094"/>
        <v>0</v>
      </c>
      <c r="AE1131" s="1383">
        <f t="shared" si="2095"/>
        <v>0</v>
      </c>
      <c r="AF1131" s="1305" t="e">
        <f t="shared" si="2096"/>
        <v>#DIV/0!</v>
      </c>
      <c r="AG1131" s="1305" t="e">
        <f t="shared" si="2097"/>
        <v>#DIV/0!</v>
      </c>
      <c r="AH1131" s="5"/>
      <c r="AI1131" s="5"/>
      <c r="AJ1131" s="5"/>
      <c r="AK1131" s="5"/>
      <c r="AL1131" s="5"/>
      <c r="AM1131" s="5"/>
      <c r="AN1131" s="5"/>
      <c r="AO1131" s="5"/>
      <c r="AP1131" s="5"/>
      <c r="AQ1131" s="5"/>
      <c r="AR1131" s="5"/>
      <c r="AS1131" s="5"/>
      <c r="AT1131" s="5"/>
      <c r="AU1131" s="5"/>
      <c r="AV1131" s="5"/>
      <c r="AW1131" s="5"/>
      <c r="AX1131" s="5"/>
      <c r="AY1131" s="5"/>
      <c r="AZ1131" s="5"/>
      <c r="BA1131" s="5"/>
      <c r="BB1131" s="5"/>
      <c r="BC1131" s="5"/>
      <c r="BD1131" s="5"/>
      <c r="BE1131" s="5"/>
    </row>
    <row r="1132" spans="1:57" ht="14.25" customHeight="1">
      <c r="A1132" s="1376">
        <v>44935</v>
      </c>
      <c r="B1132" s="1301"/>
      <c r="C1132" s="1302"/>
      <c r="D1132" s="1376">
        <v>44570</v>
      </c>
      <c r="E1132" s="1357"/>
      <c r="F1132" s="5"/>
      <c r="G1132" s="5"/>
      <c r="H1132" s="1302"/>
      <c r="I1132" s="1303"/>
      <c r="J1132" s="1301"/>
      <c r="K1132" s="1376"/>
      <c r="L1132" s="1302"/>
      <c r="M1132" s="1382">
        <f t="shared" si="2086"/>
        <v>44936</v>
      </c>
      <c r="N1132" s="1354">
        <f t="shared" si="2083"/>
        <v>0</v>
      </c>
      <c r="O1132" s="1383">
        <f t="shared" ref="O1132:S1132" si="2264">$AD1132*O$27</f>
        <v>0</v>
      </c>
      <c r="P1132" s="1383">
        <f t="shared" si="2264"/>
        <v>0</v>
      </c>
      <c r="Q1132" s="1383">
        <f t="shared" si="2264"/>
        <v>0</v>
      </c>
      <c r="R1132" s="1383">
        <f t="shared" si="2264"/>
        <v>0</v>
      </c>
      <c r="S1132" s="1383">
        <f t="shared" si="2264"/>
        <v>0</v>
      </c>
      <c r="T1132" s="1383">
        <f t="shared" ref="T1132:X1132" si="2265">$AE1132*T$27</f>
        <v>0</v>
      </c>
      <c r="U1132" s="1383">
        <f t="shared" si="2265"/>
        <v>0</v>
      </c>
      <c r="V1132" s="1383">
        <f t="shared" si="2265"/>
        <v>0</v>
      </c>
      <c r="W1132" s="1383">
        <f t="shared" si="2265"/>
        <v>0</v>
      </c>
      <c r="X1132" s="1383">
        <f t="shared" si="2265"/>
        <v>0</v>
      </c>
      <c r="Y1132" s="1383">
        <f t="shared" si="2089"/>
        <v>0</v>
      </c>
      <c r="Z1132" s="1383">
        <f t="shared" si="2090"/>
        <v>0</v>
      </c>
      <c r="AA1132" s="1383">
        <f t="shared" si="2091"/>
        <v>0</v>
      </c>
      <c r="AB1132" s="1383">
        <f t="shared" si="2092"/>
        <v>0</v>
      </c>
      <c r="AC1132" s="5">
        <f t="shared" si="2093"/>
        <v>9</v>
      </c>
      <c r="AD1132" s="1383">
        <f t="shared" si="2094"/>
        <v>0</v>
      </c>
      <c r="AE1132" s="1383">
        <f t="shared" si="2095"/>
        <v>0</v>
      </c>
      <c r="AF1132" s="1305" t="e">
        <f t="shared" si="2096"/>
        <v>#DIV/0!</v>
      </c>
      <c r="AG1132" s="1305" t="e">
        <f t="shared" si="2097"/>
        <v>#DIV/0!</v>
      </c>
      <c r="AH1132" s="5"/>
      <c r="AI1132" s="5"/>
      <c r="AJ1132" s="5"/>
      <c r="AK1132" s="5"/>
      <c r="AL1132" s="5"/>
      <c r="AM1132" s="5"/>
      <c r="AN1132" s="5"/>
      <c r="AO1132" s="5"/>
      <c r="AP1132" s="5"/>
      <c r="AQ1132" s="5"/>
      <c r="AR1132" s="5"/>
      <c r="AS1132" s="5"/>
      <c r="AT1132" s="5"/>
      <c r="AU1132" s="5"/>
      <c r="AV1132" s="5"/>
      <c r="AW1132" s="5"/>
      <c r="AX1132" s="5"/>
      <c r="AY1132" s="5"/>
      <c r="AZ1132" s="5"/>
      <c r="BA1132" s="5"/>
      <c r="BB1132" s="5"/>
      <c r="BC1132" s="5"/>
      <c r="BD1132" s="5"/>
      <c r="BE1132" s="5"/>
    </row>
    <row r="1133" spans="1:57" ht="14.25" customHeight="1">
      <c r="A1133" s="1376">
        <v>44936</v>
      </c>
      <c r="B1133" s="1301"/>
      <c r="C1133" s="1302"/>
      <c r="D1133" s="1376">
        <v>44571</v>
      </c>
      <c r="E1133" s="1357"/>
      <c r="F1133" s="5"/>
      <c r="G1133" s="5"/>
      <c r="H1133" s="1302"/>
      <c r="I1133" s="1303"/>
      <c r="J1133" s="1301"/>
      <c r="K1133" s="1376"/>
      <c r="L1133" s="1302"/>
      <c r="M1133" s="1382">
        <f t="shared" si="2086"/>
        <v>44937</v>
      </c>
      <c r="N1133" s="1354">
        <f t="shared" si="2083"/>
        <v>0</v>
      </c>
      <c r="O1133" s="1383">
        <f t="shared" ref="O1133:S1133" si="2266">$AD1133*O$27</f>
        <v>0</v>
      </c>
      <c r="P1133" s="1383">
        <f t="shared" si="2266"/>
        <v>0</v>
      </c>
      <c r="Q1133" s="1383">
        <f t="shared" si="2266"/>
        <v>0</v>
      </c>
      <c r="R1133" s="1383">
        <f t="shared" si="2266"/>
        <v>0</v>
      </c>
      <c r="S1133" s="1383">
        <f t="shared" si="2266"/>
        <v>0</v>
      </c>
      <c r="T1133" s="1383">
        <f t="shared" ref="T1133:X1133" si="2267">$AE1133*T$27</f>
        <v>0</v>
      </c>
      <c r="U1133" s="1383">
        <f t="shared" si="2267"/>
        <v>0</v>
      </c>
      <c r="V1133" s="1383">
        <f t="shared" si="2267"/>
        <v>0</v>
      </c>
      <c r="W1133" s="1383">
        <f t="shared" si="2267"/>
        <v>0</v>
      </c>
      <c r="X1133" s="1383">
        <f t="shared" si="2267"/>
        <v>0</v>
      </c>
      <c r="Y1133" s="1383">
        <f t="shared" si="2089"/>
        <v>0</v>
      </c>
      <c r="Z1133" s="1383">
        <f t="shared" si="2090"/>
        <v>0</v>
      </c>
      <c r="AA1133" s="1383">
        <f t="shared" si="2091"/>
        <v>0</v>
      </c>
      <c r="AB1133" s="1383">
        <f t="shared" si="2092"/>
        <v>0</v>
      </c>
      <c r="AC1133" s="5">
        <f t="shared" si="2093"/>
        <v>10</v>
      </c>
      <c r="AD1133" s="1383">
        <f t="shared" si="2094"/>
        <v>0</v>
      </c>
      <c r="AE1133" s="1383">
        <f t="shared" si="2095"/>
        <v>0</v>
      </c>
      <c r="AF1133" s="1305" t="e">
        <f t="shared" si="2096"/>
        <v>#DIV/0!</v>
      </c>
      <c r="AG1133" s="1305" t="e">
        <f t="shared" si="2097"/>
        <v>#DIV/0!</v>
      </c>
      <c r="AH1133" s="5"/>
      <c r="AI1133" s="5"/>
      <c r="AJ1133" s="5"/>
      <c r="AK1133" s="5"/>
      <c r="AL1133" s="5"/>
      <c r="AM1133" s="5"/>
      <c r="AN1133" s="5"/>
      <c r="AO1133" s="5"/>
      <c r="AP1133" s="5"/>
      <c r="AQ1133" s="5"/>
      <c r="AR1133" s="5"/>
      <c r="AS1133" s="5"/>
      <c r="AT1133" s="5"/>
      <c r="AU1133" s="5"/>
      <c r="AV1133" s="5"/>
      <c r="AW1133" s="5"/>
      <c r="AX1133" s="5"/>
      <c r="AY1133" s="5"/>
      <c r="AZ1133" s="5"/>
      <c r="BA1133" s="5"/>
      <c r="BB1133" s="5"/>
      <c r="BC1133" s="5"/>
      <c r="BD1133" s="5"/>
      <c r="BE1133" s="5"/>
    </row>
    <row r="1134" spans="1:57" ht="14.25" customHeight="1">
      <c r="A1134" s="1376">
        <v>44937</v>
      </c>
      <c r="B1134" s="1301"/>
      <c r="C1134" s="1302"/>
      <c r="D1134" s="1376">
        <v>44572</v>
      </c>
      <c r="E1134" s="1357"/>
      <c r="F1134" s="5"/>
      <c r="G1134" s="5"/>
      <c r="H1134" s="1302"/>
      <c r="I1134" s="1303"/>
      <c r="J1134" s="1301"/>
      <c r="K1134" s="1376"/>
      <c r="L1134" s="1302"/>
      <c r="M1134" s="1382">
        <f t="shared" si="2086"/>
        <v>44938</v>
      </c>
      <c r="N1134" s="1354">
        <f t="shared" si="2083"/>
        <v>0</v>
      </c>
      <c r="O1134" s="1383">
        <f t="shared" ref="O1134:S1134" si="2268">$AD1134*O$27</f>
        <v>0</v>
      </c>
      <c r="P1134" s="1383">
        <f t="shared" si="2268"/>
        <v>0</v>
      </c>
      <c r="Q1134" s="1383">
        <f t="shared" si="2268"/>
        <v>0</v>
      </c>
      <c r="R1134" s="1383">
        <f t="shared" si="2268"/>
        <v>0</v>
      </c>
      <c r="S1134" s="1383">
        <f t="shared" si="2268"/>
        <v>0</v>
      </c>
      <c r="T1134" s="1383">
        <f t="shared" ref="T1134:X1134" si="2269">$AE1134*T$27</f>
        <v>0</v>
      </c>
      <c r="U1134" s="1383">
        <f t="shared" si="2269"/>
        <v>0</v>
      </c>
      <c r="V1134" s="1383">
        <f t="shared" si="2269"/>
        <v>0</v>
      </c>
      <c r="W1134" s="1383">
        <f t="shared" si="2269"/>
        <v>0</v>
      </c>
      <c r="X1134" s="1383">
        <f t="shared" si="2269"/>
        <v>0</v>
      </c>
      <c r="Y1134" s="1383">
        <f t="shared" si="2089"/>
        <v>0</v>
      </c>
      <c r="Z1134" s="1383">
        <f t="shared" si="2090"/>
        <v>0</v>
      </c>
      <c r="AA1134" s="1383">
        <f t="shared" si="2091"/>
        <v>0</v>
      </c>
      <c r="AB1134" s="1383">
        <f t="shared" si="2092"/>
        <v>0</v>
      </c>
      <c r="AC1134" s="5">
        <f t="shared" si="2093"/>
        <v>11</v>
      </c>
      <c r="AD1134" s="1383">
        <f t="shared" si="2094"/>
        <v>0</v>
      </c>
      <c r="AE1134" s="1383">
        <f t="shared" si="2095"/>
        <v>0</v>
      </c>
      <c r="AF1134" s="1305" t="e">
        <f t="shared" si="2096"/>
        <v>#DIV/0!</v>
      </c>
      <c r="AG1134" s="1305" t="e">
        <f t="shared" si="2097"/>
        <v>#DIV/0!</v>
      </c>
      <c r="AH1134" s="5"/>
      <c r="AI1134" s="5"/>
      <c r="AJ1134" s="5"/>
      <c r="AK1134" s="5"/>
      <c r="AL1134" s="5"/>
      <c r="AM1134" s="5"/>
      <c r="AN1134" s="5"/>
      <c r="AO1134" s="5"/>
      <c r="AP1134" s="5"/>
      <c r="AQ1134" s="5"/>
      <c r="AR1134" s="5"/>
      <c r="AS1134" s="5"/>
      <c r="AT1134" s="5"/>
      <c r="AU1134" s="5"/>
      <c r="AV1134" s="5"/>
      <c r="AW1134" s="5"/>
      <c r="AX1134" s="5"/>
      <c r="AY1134" s="5"/>
      <c r="AZ1134" s="5"/>
      <c r="BA1134" s="5"/>
      <c r="BB1134" s="5"/>
      <c r="BC1134" s="5"/>
      <c r="BD1134" s="5"/>
      <c r="BE1134" s="5"/>
    </row>
    <row r="1135" spans="1:57" ht="14.25" customHeight="1">
      <c r="A1135" s="1376">
        <v>44938</v>
      </c>
      <c r="B1135" s="1301"/>
      <c r="C1135" s="1302"/>
      <c r="D1135" s="1376">
        <v>44573</v>
      </c>
      <c r="E1135" s="1357"/>
      <c r="F1135" s="5"/>
      <c r="G1135" s="5"/>
      <c r="H1135" s="1302"/>
      <c r="I1135" s="1303"/>
      <c r="J1135" s="1301"/>
      <c r="K1135" s="1376"/>
      <c r="L1135" s="1302"/>
      <c r="M1135" s="1382">
        <f t="shared" si="2086"/>
        <v>44939</v>
      </c>
      <c r="N1135" s="1354">
        <f t="shared" si="2083"/>
        <v>0</v>
      </c>
      <c r="O1135" s="1383">
        <f t="shared" ref="O1135:S1135" si="2270">$AD1135*O$27</f>
        <v>0</v>
      </c>
      <c r="P1135" s="1383">
        <f t="shared" si="2270"/>
        <v>0</v>
      </c>
      <c r="Q1135" s="1383">
        <f t="shared" si="2270"/>
        <v>0</v>
      </c>
      <c r="R1135" s="1383">
        <f t="shared" si="2270"/>
        <v>0</v>
      </c>
      <c r="S1135" s="1383">
        <f t="shared" si="2270"/>
        <v>0</v>
      </c>
      <c r="T1135" s="1383">
        <f t="shared" ref="T1135:X1135" si="2271">$AE1135*T$27</f>
        <v>0</v>
      </c>
      <c r="U1135" s="1383">
        <f t="shared" si="2271"/>
        <v>0</v>
      </c>
      <c r="V1135" s="1383">
        <f t="shared" si="2271"/>
        <v>0</v>
      </c>
      <c r="W1135" s="1383">
        <f t="shared" si="2271"/>
        <v>0</v>
      </c>
      <c r="X1135" s="1383">
        <f t="shared" si="2271"/>
        <v>0</v>
      </c>
      <c r="Y1135" s="1383">
        <f t="shared" si="2089"/>
        <v>0</v>
      </c>
      <c r="Z1135" s="1383">
        <f t="shared" si="2090"/>
        <v>0</v>
      </c>
      <c r="AA1135" s="1383">
        <f t="shared" si="2091"/>
        <v>0</v>
      </c>
      <c r="AB1135" s="1383">
        <f t="shared" si="2092"/>
        <v>0</v>
      </c>
      <c r="AC1135" s="5">
        <f t="shared" si="2093"/>
        <v>12</v>
      </c>
      <c r="AD1135" s="1383">
        <f t="shared" si="2094"/>
        <v>0</v>
      </c>
      <c r="AE1135" s="1383">
        <f t="shared" si="2095"/>
        <v>0</v>
      </c>
      <c r="AF1135" s="1305" t="e">
        <f t="shared" si="2096"/>
        <v>#DIV/0!</v>
      </c>
      <c r="AG1135" s="1305" t="e">
        <f t="shared" si="2097"/>
        <v>#DIV/0!</v>
      </c>
      <c r="AH1135" s="5"/>
      <c r="AI1135" s="5"/>
      <c r="AJ1135" s="5"/>
      <c r="AK1135" s="5"/>
      <c r="AL1135" s="5"/>
      <c r="AM1135" s="5"/>
      <c r="AN1135" s="5"/>
      <c r="AO1135" s="5"/>
      <c r="AP1135" s="5"/>
      <c r="AQ1135" s="5"/>
      <c r="AR1135" s="5"/>
      <c r="AS1135" s="5"/>
      <c r="AT1135" s="5"/>
      <c r="AU1135" s="5"/>
      <c r="AV1135" s="5"/>
      <c r="AW1135" s="5"/>
      <c r="AX1135" s="5"/>
      <c r="AY1135" s="5"/>
      <c r="AZ1135" s="5"/>
      <c r="BA1135" s="5"/>
      <c r="BB1135" s="5"/>
      <c r="BC1135" s="5"/>
      <c r="BD1135" s="5"/>
      <c r="BE1135" s="5"/>
    </row>
    <row r="1136" spans="1:57" ht="14.25" customHeight="1">
      <c r="A1136" s="1376">
        <v>44939</v>
      </c>
      <c r="B1136" s="1301"/>
      <c r="C1136" s="1302"/>
      <c r="D1136" s="1376">
        <v>44574</v>
      </c>
      <c r="E1136" s="1357"/>
      <c r="F1136" s="5"/>
      <c r="G1136" s="5"/>
      <c r="H1136" s="1302"/>
      <c r="I1136" s="1303"/>
      <c r="J1136" s="1301"/>
      <c r="K1136" s="1376"/>
      <c r="L1136" s="1302"/>
      <c r="M1136" s="1382">
        <f t="shared" si="2086"/>
        <v>44940</v>
      </c>
      <c r="N1136" s="1354">
        <f t="shared" si="2083"/>
        <v>0</v>
      </c>
      <c r="O1136" s="1383">
        <f t="shared" ref="O1136:S1136" si="2272">$AD1136*O$27</f>
        <v>0</v>
      </c>
      <c r="P1136" s="1383">
        <f t="shared" si="2272"/>
        <v>0</v>
      </c>
      <c r="Q1136" s="1383">
        <f t="shared" si="2272"/>
        <v>0</v>
      </c>
      <c r="R1136" s="1383">
        <f t="shared" si="2272"/>
        <v>0</v>
      </c>
      <c r="S1136" s="1383">
        <f t="shared" si="2272"/>
        <v>0</v>
      </c>
      <c r="T1136" s="1383">
        <f t="shared" ref="T1136:X1136" si="2273">$AE1136*T$27</f>
        <v>0</v>
      </c>
      <c r="U1136" s="1383">
        <f t="shared" si="2273"/>
        <v>0</v>
      </c>
      <c r="V1136" s="1383">
        <f t="shared" si="2273"/>
        <v>0</v>
      </c>
      <c r="W1136" s="1383">
        <f t="shared" si="2273"/>
        <v>0</v>
      </c>
      <c r="X1136" s="1383">
        <f t="shared" si="2273"/>
        <v>0</v>
      </c>
      <c r="Y1136" s="1383">
        <f t="shared" si="2089"/>
        <v>0</v>
      </c>
      <c r="Z1136" s="1383">
        <f t="shared" si="2090"/>
        <v>0</v>
      </c>
      <c r="AA1136" s="1383">
        <f t="shared" si="2091"/>
        <v>0</v>
      </c>
      <c r="AB1136" s="1383">
        <f t="shared" si="2092"/>
        <v>0</v>
      </c>
      <c r="AC1136" s="5">
        <f t="shared" si="2093"/>
        <v>13</v>
      </c>
      <c r="AD1136" s="1383">
        <f t="shared" si="2094"/>
        <v>0</v>
      </c>
      <c r="AE1136" s="1383">
        <f t="shared" si="2095"/>
        <v>0</v>
      </c>
      <c r="AF1136" s="1305" t="e">
        <f t="shared" si="2096"/>
        <v>#DIV/0!</v>
      </c>
      <c r="AG1136" s="1305" t="e">
        <f t="shared" si="2097"/>
        <v>#DIV/0!</v>
      </c>
      <c r="AH1136" s="5"/>
      <c r="AI1136" s="5"/>
      <c r="AJ1136" s="5"/>
      <c r="AK1136" s="5"/>
      <c r="AL1136" s="5"/>
      <c r="AM1136" s="5"/>
      <c r="AN1136" s="5"/>
      <c r="AO1136" s="5"/>
      <c r="AP1136" s="5"/>
      <c r="AQ1136" s="5"/>
      <c r="AR1136" s="5"/>
      <c r="AS1136" s="5"/>
      <c r="AT1136" s="5"/>
      <c r="AU1136" s="5"/>
      <c r="AV1136" s="5"/>
      <c r="AW1136" s="5"/>
      <c r="AX1136" s="5"/>
      <c r="AY1136" s="5"/>
      <c r="AZ1136" s="5"/>
      <c r="BA1136" s="5"/>
      <c r="BB1136" s="5"/>
      <c r="BC1136" s="5"/>
      <c r="BD1136" s="5"/>
      <c r="BE1136" s="5"/>
    </row>
    <row r="1137" spans="1:57" ht="14.25" customHeight="1">
      <c r="A1137" s="1376">
        <v>44940</v>
      </c>
      <c r="B1137" s="1301"/>
      <c r="C1137" s="1302"/>
      <c r="D1137" s="1376">
        <v>44575</v>
      </c>
      <c r="E1137" s="1357"/>
      <c r="F1137" s="5"/>
      <c r="G1137" s="5"/>
      <c r="H1137" s="1302"/>
      <c r="I1137" s="1303"/>
      <c r="J1137" s="1301"/>
      <c r="K1137" s="1376"/>
      <c r="L1137" s="1302"/>
      <c r="M1137" s="1382">
        <f t="shared" si="2086"/>
        <v>44941</v>
      </c>
      <c r="N1137" s="1354">
        <f t="shared" si="2083"/>
        <v>0</v>
      </c>
      <c r="O1137" s="1383">
        <f t="shared" ref="O1137:S1137" si="2274">$AD1137*O$27</f>
        <v>0</v>
      </c>
      <c r="P1137" s="1383">
        <f t="shared" si="2274"/>
        <v>0</v>
      </c>
      <c r="Q1137" s="1383">
        <f t="shared" si="2274"/>
        <v>0</v>
      </c>
      <c r="R1137" s="1383">
        <f t="shared" si="2274"/>
        <v>0</v>
      </c>
      <c r="S1137" s="1383">
        <f t="shared" si="2274"/>
        <v>0</v>
      </c>
      <c r="T1137" s="1383">
        <f t="shared" ref="T1137:X1137" si="2275">$AE1137*T$27</f>
        <v>0</v>
      </c>
      <c r="U1137" s="1383">
        <f t="shared" si="2275"/>
        <v>0</v>
      </c>
      <c r="V1137" s="1383">
        <f t="shared" si="2275"/>
        <v>0</v>
      </c>
      <c r="W1137" s="1383">
        <f t="shared" si="2275"/>
        <v>0</v>
      </c>
      <c r="X1137" s="1383">
        <f t="shared" si="2275"/>
        <v>0</v>
      </c>
      <c r="Y1137" s="1383">
        <f t="shared" si="2089"/>
        <v>0</v>
      </c>
      <c r="Z1137" s="1383">
        <f t="shared" si="2090"/>
        <v>0</v>
      </c>
      <c r="AA1137" s="1383">
        <f t="shared" si="2091"/>
        <v>0</v>
      </c>
      <c r="AB1137" s="1383">
        <f t="shared" si="2092"/>
        <v>0</v>
      </c>
      <c r="AC1137" s="5">
        <f t="shared" si="2093"/>
        <v>14</v>
      </c>
      <c r="AD1137" s="1383">
        <f t="shared" si="2094"/>
        <v>0</v>
      </c>
      <c r="AE1137" s="1383">
        <f t="shared" si="2095"/>
        <v>0</v>
      </c>
      <c r="AF1137" s="1305" t="e">
        <f t="shared" si="2096"/>
        <v>#DIV/0!</v>
      </c>
      <c r="AG1137" s="1305" t="e">
        <f t="shared" si="2097"/>
        <v>#DIV/0!</v>
      </c>
      <c r="AH1137" s="5"/>
      <c r="AI1137" s="5"/>
      <c r="AJ1137" s="5"/>
      <c r="AK1137" s="5"/>
      <c r="AL1137" s="5"/>
      <c r="AM1137" s="5"/>
      <c r="AN1137" s="5"/>
      <c r="AO1137" s="5"/>
      <c r="AP1137" s="5"/>
      <c r="AQ1137" s="5"/>
      <c r="AR1137" s="5"/>
      <c r="AS1137" s="5"/>
      <c r="AT1137" s="5"/>
      <c r="AU1137" s="5"/>
      <c r="AV1137" s="5"/>
      <c r="AW1137" s="5"/>
      <c r="AX1137" s="5"/>
      <c r="AY1137" s="5"/>
      <c r="AZ1137" s="5"/>
      <c r="BA1137" s="5"/>
      <c r="BB1137" s="5"/>
      <c r="BC1137" s="5"/>
      <c r="BD1137" s="5"/>
      <c r="BE1137" s="5"/>
    </row>
    <row r="1138" spans="1:57" ht="14.25" customHeight="1">
      <c r="A1138" s="1376">
        <v>44941</v>
      </c>
      <c r="B1138" s="1301"/>
      <c r="C1138" s="1302"/>
      <c r="D1138" s="1376">
        <v>44576</v>
      </c>
      <c r="E1138" s="1357"/>
      <c r="F1138" s="5"/>
      <c r="G1138" s="5"/>
      <c r="H1138" s="1302"/>
      <c r="I1138" s="1303"/>
      <c r="J1138" s="1301"/>
      <c r="K1138" s="1376"/>
      <c r="L1138" s="1302"/>
      <c r="M1138" s="1382">
        <f t="shared" si="2086"/>
        <v>44942</v>
      </c>
      <c r="N1138" s="1354">
        <f t="shared" si="2083"/>
        <v>0</v>
      </c>
      <c r="O1138" s="1383">
        <f t="shared" ref="O1138:S1138" si="2276">$AD1138*O$27</f>
        <v>0</v>
      </c>
      <c r="P1138" s="1383">
        <f t="shared" si="2276"/>
        <v>0</v>
      </c>
      <c r="Q1138" s="1383">
        <f t="shared" si="2276"/>
        <v>0</v>
      </c>
      <c r="R1138" s="1383">
        <f t="shared" si="2276"/>
        <v>0</v>
      </c>
      <c r="S1138" s="1383">
        <f t="shared" si="2276"/>
        <v>0</v>
      </c>
      <c r="T1138" s="1383">
        <f t="shared" ref="T1138:X1138" si="2277">$AE1138*T$27</f>
        <v>0</v>
      </c>
      <c r="U1138" s="1383">
        <f t="shared" si="2277"/>
        <v>0</v>
      </c>
      <c r="V1138" s="1383">
        <f t="shared" si="2277"/>
        <v>0</v>
      </c>
      <c r="W1138" s="1383">
        <f t="shared" si="2277"/>
        <v>0</v>
      </c>
      <c r="X1138" s="1383">
        <f t="shared" si="2277"/>
        <v>0</v>
      </c>
      <c r="Y1138" s="1383">
        <f t="shared" si="2089"/>
        <v>0</v>
      </c>
      <c r="Z1138" s="1383">
        <f t="shared" si="2090"/>
        <v>0</v>
      </c>
      <c r="AA1138" s="1383">
        <f t="shared" si="2091"/>
        <v>0</v>
      </c>
      <c r="AB1138" s="1383">
        <f t="shared" si="2092"/>
        <v>0</v>
      </c>
      <c r="AC1138" s="5">
        <f t="shared" si="2093"/>
        <v>15</v>
      </c>
      <c r="AD1138" s="1383">
        <f t="shared" si="2094"/>
        <v>0</v>
      </c>
      <c r="AE1138" s="1383">
        <f t="shared" si="2095"/>
        <v>0</v>
      </c>
      <c r="AF1138" s="1305" t="e">
        <f t="shared" si="2096"/>
        <v>#DIV/0!</v>
      </c>
      <c r="AG1138" s="1305" t="e">
        <f t="shared" si="2097"/>
        <v>#DIV/0!</v>
      </c>
      <c r="AH1138" s="5"/>
      <c r="AI1138" s="5"/>
      <c r="AJ1138" s="5"/>
      <c r="AK1138" s="5"/>
      <c r="AL1138" s="5"/>
      <c r="AM1138" s="5"/>
      <c r="AN1138" s="5"/>
      <c r="AO1138" s="5"/>
      <c r="AP1138" s="5"/>
      <c r="AQ1138" s="5"/>
      <c r="AR1138" s="5"/>
      <c r="AS1138" s="5"/>
      <c r="AT1138" s="5"/>
      <c r="AU1138" s="5"/>
      <c r="AV1138" s="5"/>
      <c r="AW1138" s="5"/>
      <c r="AX1138" s="5"/>
      <c r="AY1138" s="5"/>
      <c r="AZ1138" s="5"/>
      <c r="BA1138" s="5"/>
      <c r="BB1138" s="5"/>
      <c r="BC1138" s="5"/>
      <c r="BD1138" s="5"/>
      <c r="BE1138" s="5"/>
    </row>
    <row r="1139" spans="1:57" ht="14.25" customHeight="1">
      <c r="A1139" s="1376">
        <v>44942</v>
      </c>
      <c r="B1139" s="1301"/>
      <c r="C1139" s="1302"/>
      <c r="D1139" s="1376">
        <v>44577</v>
      </c>
      <c r="E1139" s="1357"/>
      <c r="F1139" s="5"/>
      <c r="G1139" s="5"/>
      <c r="H1139" s="1302"/>
      <c r="I1139" s="1303"/>
      <c r="J1139" s="1301"/>
      <c r="K1139" s="1376"/>
      <c r="L1139" s="1302"/>
      <c r="M1139" s="1382">
        <f t="shared" si="2086"/>
        <v>44943</v>
      </c>
      <c r="N1139" s="1354">
        <f t="shared" si="2083"/>
        <v>0</v>
      </c>
      <c r="O1139" s="1383">
        <f t="shared" ref="O1139:S1139" si="2278">$AD1139*O$27</f>
        <v>0</v>
      </c>
      <c r="P1139" s="1383">
        <f t="shared" si="2278"/>
        <v>0</v>
      </c>
      <c r="Q1139" s="1383">
        <f t="shared" si="2278"/>
        <v>0</v>
      </c>
      <c r="R1139" s="1383">
        <f t="shared" si="2278"/>
        <v>0</v>
      </c>
      <c r="S1139" s="1383">
        <f t="shared" si="2278"/>
        <v>0</v>
      </c>
      <c r="T1139" s="1383">
        <f t="shared" ref="T1139:X1139" si="2279">$AE1139*T$27</f>
        <v>0</v>
      </c>
      <c r="U1139" s="1383">
        <f t="shared" si="2279"/>
        <v>0</v>
      </c>
      <c r="V1139" s="1383">
        <f t="shared" si="2279"/>
        <v>0</v>
      </c>
      <c r="W1139" s="1383">
        <f t="shared" si="2279"/>
        <v>0</v>
      </c>
      <c r="X1139" s="1383">
        <f t="shared" si="2279"/>
        <v>0</v>
      </c>
      <c r="Y1139" s="1383">
        <f t="shared" si="2089"/>
        <v>0</v>
      </c>
      <c r="Z1139" s="1383">
        <f t="shared" si="2090"/>
        <v>0</v>
      </c>
      <c r="AA1139" s="1383">
        <f t="shared" si="2091"/>
        <v>0</v>
      </c>
      <c r="AB1139" s="1383">
        <f t="shared" si="2092"/>
        <v>0</v>
      </c>
      <c r="AC1139" s="5">
        <f t="shared" si="2093"/>
        <v>16</v>
      </c>
      <c r="AD1139" s="1383">
        <f t="shared" si="2094"/>
        <v>0</v>
      </c>
      <c r="AE1139" s="1383">
        <f t="shared" si="2095"/>
        <v>0</v>
      </c>
      <c r="AF1139" s="1305" t="e">
        <f t="shared" si="2096"/>
        <v>#DIV/0!</v>
      </c>
      <c r="AG1139" s="1305" t="e">
        <f t="shared" si="2097"/>
        <v>#DIV/0!</v>
      </c>
      <c r="AH1139" s="5"/>
      <c r="AI1139" s="5"/>
      <c r="AJ1139" s="5"/>
      <c r="AK1139" s="5"/>
      <c r="AL1139" s="5"/>
      <c r="AM1139" s="5"/>
      <c r="AN1139" s="5"/>
      <c r="AO1139" s="5"/>
      <c r="AP1139" s="5"/>
      <c r="AQ1139" s="5"/>
      <c r="AR1139" s="5"/>
      <c r="AS1139" s="5"/>
      <c r="AT1139" s="5"/>
      <c r="AU1139" s="5"/>
      <c r="AV1139" s="5"/>
      <c r="AW1139" s="5"/>
      <c r="AX1139" s="5"/>
      <c r="AY1139" s="5"/>
      <c r="AZ1139" s="5"/>
      <c r="BA1139" s="5"/>
      <c r="BB1139" s="5"/>
      <c r="BC1139" s="5"/>
      <c r="BD1139" s="5"/>
      <c r="BE1139" s="5"/>
    </row>
    <row r="1140" spans="1:57" ht="14.25" customHeight="1">
      <c r="A1140" s="1376">
        <v>44943</v>
      </c>
      <c r="B1140" s="1301"/>
      <c r="C1140" s="1302"/>
      <c r="D1140" s="1376">
        <v>44578</v>
      </c>
      <c r="E1140" s="1357"/>
      <c r="F1140" s="5"/>
      <c r="G1140" s="5"/>
      <c r="H1140" s="1302"/>
      <c r="I1140" s="1303"/>
      <c r="J1140" s="1301"/>
      <c r="K1140" s="1376"/>
      <c r="L1140" s="1302"/>
      <c r="M1140" s="1382">
        <f t="shared" si="2086"/>
        <v>44944</v>
      </c>
      <c r="N1140" s="1354">
        <f t="shared" si="2083"/>
        <v>0</v>
      </c>
      <c r="O1140" s="1383">
        <f t="shared" ref="O1140:S1140" si="2280">$AD1140*O$27</f>
        <v>0</v>
      </c>
      <c r="P1140" s="1383">
        <f t="shared" si="2280"/>
        <v>0</v>
      </c>
      <c r="Q1140" s="1383">
        <f t="shared" si="2280"/>
        <v>0</v>
      </c>
      <c r="R1140" s="1383">
        <f t="shared" si="2280"/>
        <v>0</v>
      </c>
      <c r="S1140" s="1383">
        <f t="shared" si="2280"/>
        <v>0</v>
      </c>
      <c r="T1140" s="1383">
        <f t="shared" ref="T1140:X1140" si="2281">$AE1140*T$27</f>
        <v>0</v>
      </c>
      <c r="U1140" s="1383">
        <f t="shared" si="2281"/>
        <v>0</v>
      </c>
      <c r="V1140" s="1383">
        <f t="shared" si="2281"/>
        <v>0</v>
      </c>
      <c r="W1140" s="1383">
        <f t="shared" si="2281"/>
        <v>0</v>
      </c>
      <c r="X1140" s="1383">
        <f t="shared" si="2281"/>
        <v>0</v>
      </c>
      <c r="Y1140" s="1383">
        <f t="shared" si="2089"/>
        <v>0</v>
      </c>
      <c r="Z1140" s="1383">
        <f t="shared" si="2090"/>
        <v>0</v>
      </c>
      <c r="AA1140" s="1383">
        <f t="shared" si="2091"/>
        <v>0</v>
      </c>
      <c r="AB1140" s="1383">
        <f t="shared" si="2092"/>
        <v>0</v>
      </c>
      <c r="AC1140" s="5">
        <f t="shared" si="2093"/>
        <v>17</v>
      </c>
      <c r="AD1140" s="1383">
        <f t="shared" si="2094"/>
        <v>0</v>
      </c>
      <c r="AE1140" s="1383">
        <f t="shared" si="2095"/>
        <v>0</v>
      </c>
      <c r="AF1140" s="1305" t="e">
        <f t="shared" si="2096"/>
        <v>#DIV/0!</v>
      </c>
      <c r="AG1140" s="1305" t="e">
        <f t="shared" si="2097"/>
        <v>#DIV/0!</v>
      </c>
      <c r="AH1140" s="5"/>
      <c r="AI1140" s="5"/>
      <c r="AJ1140" s="5"/>
      <c r="AK1140" s="5"/>
      <c r="AL1140" s="5"/>
      <c r="AM1140" s="5"/>
      <c r="AN1140" s="5"/>
      <c r="AO1140" s="5"/>
      <c r="AP1140" s="5"/>
      <c r="AQ1140" s="5"/>
      <c r="AR1140" s="5"/>
      <c r="AS1140" s="5"/>
      <c r="AT1140" s="5"/>
      <c r="AU1140" s="5"/>
      <c r="AV1140" s="5"/>
      <c r="AW1140" s="5"/>
      <c r="AX1140" s="5"/>
      <c r="AY1140" s="5"/>
      <c r="AZ1140" s="5"/>
      <c r="BA1140" s="5"/>
      <c r="BB1140" s="5"/>
      <c r="BC1140" s="5"/>
      <c r="BD1140" s="5"/>
      <c r="BE1140" s="5"/>
    </row>
    <row r="1141" spans="1:57" ht="14.25" customHeight="1">
      <c r="A1141" s="1376">
        <v>44944</v>
      </c>
      <c r="B1141" s="1301"/>
      <c r="C1141" s="1302"/>
      <c r="D1141" s="1376">
        <v>44579</v>
      </c>
      <c r="E1141" s="1357"/>
      <c r="F1141" s="5"/>
      <c r="G1141" s="5"/>
      <c r="H1141" s="1302"/>
      <c r="I1141" s="1303"/>
      <c r="J1141" s="1301"/>
      <c r="K1141" s="1376"/>
      <c r="L1141" s="1302"/>
      <c r="M1141" s="1382">
        <f t="shared" si="2086"/>
        <v>44945</v>
      </c>
      <c r="N1141" s="1354">
        <f t="shared" si="2083"/>
        <v>0</v>
      </c>
      <c r="O1141" s="1383">
        <f t="shared" ref="O1141:S1141" si="2282">$AD1141*O$27</f>
        <v>0</v>
      </c>
      <c r="P1141" s="1383">
        <f t="shared" si="2282"/>
        <v>0</v>
      </c>
      <c r="Q1141" s="1383">
        <f t="shared" si="2282"/>
        <v>0</v>
      </c>
      <c r="R1141" s="1383">
        <f t="shared" si="2282"/>
        <v>0</v>
      </c>
      <c r="S1141" s="1383">
        <f t="shared" si="2282"/>
        <v>0</v>
      </c>
      <c r="T1141" s="1383">
        <f t="shared" ref="T1141:X1141" si="2283">$AE1141*T$27</f>
        <v>0</v>
      </c>
      <c r="U1141" s="1383">
        <f t="shared" si="2283"/>
        <v>0</v>
      </c>
      <c r="V1141" s="1383">
        <f t="shared" si="2283"/>
        <v>0</v>
      </c>
      <c r="W1141" s="1383">
        <f t="shared" si="2283"/>
        <v>0</v>
      </c>
      <c r="X1141" s="1383">
        <f t="shared" si="2283"/>
        <v>0</v>
      </c>
      <c r="Y1141" s="1383">
        <f t="shared" si="2089"/>
        <v>0</v>
      </c>
      <c r="Z1141" s="1383">
        <f t="shared" si="2090"/>
        <v>0</v>
      </c>
      <c r="AA1141" s="1383">
        <f t="shared" si="2091"/>
        <v>0</v>
      </c>
      <c r="AB1141" s="1383">
        <f t="shared" si="2092"/>
        <v>0</v>
      </c>
      <c r="AC1141" s="5">
        <f t="shared" si="2093"/>
        <v>18</v>
      </c>
      <c r="AD1141" s="1383">
        <f t="shared" si="2094"/>
        <v>0</v>
      </c>
      <c r="AE1141" s="1383">
        <f t="shared" si="2095"/>
        <v>0</v>
      </c>
      <c r="AF1141" s="1305" t="e">
        <f t="shared" si="2096"/>
        <v>#DIV/0!</v>
      </c>
      <c r="AG1141" s="1305" t="e">
        <f t="shared" si="2097"/>
        <v>#DIV/0!</v>
      </c>
      <c r="AH1141" s="5"/>
      <c r="AI1141" s="5"/>
      <c r="AJ1141" s="5"/>
      <c r="AK1141" s="5"/>
      <c r="AL1141" s="5"/>
      <c r="AM1141" s="5"/>
      <c r="AN1141" s="5"/>
      <c r="AO1141" s="5"/>
      <c r="AP1141" s="5"/>
      <c r="AQ1141" s="5"/>
      <c r="AR1141" s="5"/>
      <c r="AS1141" s="5"/>
      <c r="AT1141" s="5"/>
      <c r="AU1141" s="5"/>
      <c r="AV1141" s="5"/>
      <c r="AW1141" s="5"/>
      <c r="AX1141" s="5"/>
      <c r="AY1141" s="5"/>
      <c r="AZ1141" s="5"/>
      <c r="BA1141" s="5"/>
      <c r="BB1141" s="5"/>
      <c r="BC1141" s="5"/>
      <c r="BD1141" s="5"/>
      <c r="BE1141" s="5"/>
    </row>
    <row r="1142" spans="1:57" ht="14.25" customHeight="1">
      <c r="A1142" s="1376">
        <v>44945</v>
      </c>
      <c r="B1142" s="1301"/>
      <c r="C1142" s="1302"/>
      <c r="D1142" s="1376">
        <v>44580</v>
      </c>
      <c r="E1142" s="1357"/>
      <c r="F1142" s="5"/>
      <c r="G1142" s="5"/>
      <c r="H1142" s="1302"/>
      <c r="I1142" s="1303"/>
      <c r="J1142" s="1301"/>
      <c r="K1142" s="1376"/>
      <c r="L1142" s="1302"/>
      <c r="M1142" s="1382">
        <f t="shared" si="2086"/>
        <v>44946</v>
      </c>
      <c r="N1142" s="1354">
        <f t="shared" si="2083"/>
        <v>0</v>
      </c>
      <c r="O1142" s="1383">
        <f t="shared" ref="O1142:S1142" si="2284">$AD1142*O$27</f>
        <v>0</v>
      </c>
      <c r="P1142" s="1383">
        <f t="shared" si="2284"/>
        <v>0</v>
      </c>
      <c r="Q1142" s="1383">
        <f t="shared" si="2284"/>
        <v>0</v>
      </c>
      <c r="R1142" s="1383">
        <f t="shared" si="2284"/>
        <v>0</v>
      </c>
      <c r="S1142" s="1383">
        <f t="shared" si="2284"/>
        <v>0</v>
      </c>
      <c r="T1142" s="1383">
        <f t="shared" ref="T1142:X1142" si="2285">$AE1142*T$27</f>
        <v>0</v>
      </c>
      <c r="U1142" s="1383">
        <f t="shared" si="2285"/>
        <v>0</v>
      </c>
      <c r="V1142" s="1383">
        <f t="shared" si="2285"/>
        <v>0</v>
      </c>
      <c r="W1142" s="1383">
        <f t="shared" si="2285"/>
        <v>0</v>
      </c>
      <c r="X1142" s="1383">
        <f t="shared" si="2285"/>
        <v>0</v>
      </c>
      <c r="Y1142" s="1383">
        <f t="shared" si="2089"/>
        <v>0</v>
      </c>
      <c r="Z1142" s="1383">
        <f t="shared" si="2090"/>
        <v>0</v>
      </c>
      <c r="AA1142" s="1383">
        <f t="shared" si="2091"/>
        <v>0</v>
      </c>
      <c r="AB1142" s="1383">
        <f t="shared" si="2092"/>
        <v>0</v>
      </c>
      <c r="AC1142" s="5">
        <f t="shared" si="2093"/>
        <v>19</v>
      </c>
      <c r="AD1142" s="1383">
        <f t="shared" si="2094"/>
        <v>0</v>
      </c>
      <c r="AE1142" s="1383">
        <f t="shared" si="2095"/>
        <v>0</v>
      </c>
      <c r="AF1142" s="1305" t="e">
        <f t="shared" si="2096"/>
        <v>#DIV/0!</v>
      </c>
      <c r="AG1142" s="1305" t="e">
        <f t="shared" si="2097"/>
        <v>#DIV/0!</v>
      </c>
      <c r="AH1142" s="5"/>
      <c r="AI1142" s="5"/>
      <c r="AJ1142" s="5"/>
      <c r="AK1142" s="5"/>
      <c r="AL1142" s="5"/>
      <c r="AM1142" s="5"/>
      <c r="AN1142" s="5"/>
      <c r="AO1142" s="5"/>
      <c r="AP1142" s="5"/>
      <c r="AQ1142" s="5"/>
      <c r="AR1142" s="5"/>
      <c r="AS1142" s="5"/>
      <c r="AT1142" s="5"/>
      <c r="AU1142" s="5"/>
      <c r="AV1142" s="5"/>
      <c r="AW1142" s="5"/>
      <c r="AX1142" s="5"/>
      <c r="AY1142" s="5"/>
      <c r="AZ1142" s="5"/>
      <c r="BA1142" s="5"/>
      <c r="BB1142" s="5"/>
      <c r="BC1142" s="5"/>
      <c r="BD1142" s="5"/>
      <c r="BE1142" s="5"/>
    </row>
    <row r="1143" spans="1:57" ht="14.25" customHeight="1">
      <c r="A1143" s="1376">
        <v>44946</v>
      </c>
      <c r="B1143" s="1301"/>
      <c r="C1143" s="1302"/>
      <c r="D1143" s="1376">
        <v>44581</v>
      </c>
      <c r="E1143" s="1357"/>
      <c r="F1143" s="5"/>
      <c r="G1143" s="5"/>
      <c r="H1143" s="1302"/>
      <c r="I1143" s="1303"/>
      <c r="J1143" s="1301"/>
      <c r="K1143" s="1376"/>
      <c r="L1143" s="1302"/>
      <c r="M1143" s="1382">
        <f t="shared" si="2086"/>
        <v>44947</v>
      </c>
      <c r="N1143" s="1354">
        <f t="shared" si="2083"/>
        <v>0</v>
      </c>
      <c r="O1143" s="1383">
        <f t="shared" ref="O1143:S1143" si="2286">$AD1143*O$27</f>
        <v>0</v>
      </c>
      <c r="P1143" s="1383">
        <f t="shared" si="2286"/>
        <v>0</v>
      </c>
      <c r="Q1143" s="1383">
        <f t="shared" si="2286"/>
        <v>0</v>
      </c>
      <c r="R1143" s="1383">
        <f t="shared" si="2286"/>
        <v>0</v>
      </c>
      <c r="S1143" s="1383">
        <f t="shared" si="2286"/>
        <v>0</v>
      </c>
      <c r="T1143" s="1383">
        <f t="shared" ref="T1143:X1143" si="2287">$AE1143*T$27</f>
        <v>0</v>
      </c>
      <c r="U1143" s="1383">
        <f t="shared" si="2287"/>
        <v>0</v>
      </c>
      <c r="V1143" s="1383">
        <f t="shared" si="2287"/>
        <v>0</v>
      </c>
      <c r="W1143" s="1383">
        <f t="shared" si="2287"/>
        <v>0</v>
      </c>
      <c r="X1143" s="1383">
        <f t="shared" si="2287"/>
        <v>0</v>
      </c>
      <c r="Y1143" s="1383">
        <f t="shared" si="2089"/>
        <v>0</v>
      </c>
      <c r="Z1143" s="1383">
        <f t="shared" si="2090"/>
        <v>0</v>
      </c>
      <c r="AA1143" s="1383">
        <f t="shared" si="2091"/>
        <v>0</v>
      </c>
      <c r="AB1143" s="1383">
        <f t="shared" si="2092"/>
        <v>0</v>
      </c>
      <c r="AC1143" s="5">
        <f t="shared" si="2093"/>
        <v>20</v>
      </c>
      <c r="AD1143" s="1383">
        <f t="shared" si="2094"/>
        <v>0</v>
      </c>
      <c r="AE1143" s="1383">
        <f t="shared" si="2095"/>
        <v>0</v>
      </c>
      <c r="AF1143" s="1305" t="e">
        <f t="shared" si="2096"/>
        <v>#DIV/0!</v>
      </c>
      <c r="AG1143" s="1305" t="e">
        <f t="shared" si="2097"/>
        <v>#DIV/0!</v>
      </c>
      <c r="AH1143" s="5"/>
      <c r="AI1143" s="5"/>
      <c r="AJ1143" s="5"/>
      <c r="AK1143" s="5"/>
      <c r="AL1143" s="5"/>
      <c r="AM1143" s="5"/>
      <c r="AN1143" s="5"/>
      <c r="AO1143" s="5"/>
      <c r="AP1143" s="5"/>
      <c r="AQ1143" s="5"/>
      <c r="AR1143" s="5"/>
      <c r="AS1143" s="5"/>
      <c r="AT1143" s="5"/>
      <c r="AU1143" s="5"/>
      <c r="AV1143" s="5"/>
      <c r="AW1143" s="5"/>
      <c r="AX1143" s="5"/>
      <c r="AY1143" s="5"/>
      <c r="AZ1143" s="5"/>
      <c r="BA1143" s="5"/>
      <c r="BB1143" s="5"/>
      <c r="BC1143" s="5"/>
      <c r="BD1143" s="5"/>
      <c r="BE1143" s="5"/>
    </row>
    <row r="1144" spans="1:57" ht="14.25" customHeight="1">
      <c r="A1144" s="1376">
        <v>44947</v>
      </c>
      <c r="B1144" s="1301"/>
      <c r="C1144" s="1302"/>
      <c r="D1144" s="1376">
        <v>44582</v>
      </c>
      <c r="E1144" s="1357"/>
      <c r="F1144" s="5"/>
      <c r="G1144" s="5"/>
      <c r="H1144" s="1302"/>
      <c r="I1144" s="1303"/>
      <c r="J1144" s="1301"/>
      <c r="K1144" s="1376"/>
      <c r="L1144" s="1302"/>
      <c r="M1144" s="1382">
        <f t="shared" si="2086"/>
        <v>44948</v>
      </c>
      <c r="N1144" s="1354">
        <f t="shared" si="2083"/>
        <v>0</v>
      </c>
      <c r="O1144" s="1383">
        <f t="shared" ref="O1144:S1144" si="2288">$AD1144*O$27</f>
        <v>0</v>
      </c>
      <c r="P1144" s="1383">
        <f t="shared" si="2288"/>
        <v>0</v>
      </c>
      <c r="Q1144" s="1383">
        <f t="shared" si="2288"/>
        <v>0</v>
      </c>
      <c r="R1144" s="1383">
        <f t="shared" si="2288"/>
        <v>0</v>
      </c>
      <c r="S1144" s="1383">
        <f t="shared" si="2288"/>
        <v>0</v>
      </c>
      <c r="T1144" s="1383">
        <f t="shared" ref="T1144:X1144" si="2289">$AE1144*T$27</f>
        <v>0</v>
      </c>
      <c r="U1144" s="1383">
        <f t="shared" si="2289"/>
        <v>0</v>
      </c>
      <c r="V1144" s="1383">
        <f t="shared" si="2289"/>
        <v>0</v>
      </c>
      <c r="W1144" s="1383">
        <f t="shared" si="2289"/>
        <v>0</v>
      </c>
      <c r="X1144" s="1383">
        <f t="shared" si="2289"/>
        <v>0</v>
      </c>
      <c r="Y1144" s="1383">
        <f t="shared" si="2089"/>
        <v>0</v>
      </c>
      <c r="Z1144" s="1383">
        <f t="shared" si="2090"/>
        <v>0</v>
      </c>
      <c r="AA1144" s="1383">
        <f t="shared" si="2091"/>
        <v>0</v>
      </c>
      <c r="AB1144" s="1383">
        <f t="shared" si="2092"/>
        <v>0</v>
      </c>
      <c r="AC1144" s="5">
        <f t="shared" si="2093"/>
        <v>21</v>
      </c>
      <c r="AD1144" s="1383">
        <f t="shared" si="2094"/>
        <v>0</v>
      </c>
      <c r="AE1144" s="1383">
        <f t="shared" si="2095"/>
        <v>0</v>
      </c>
      <c r="AF1144" s="1305" t="e">
        <f t="shared" si="2096"/>
        <v>#DIV/0!</v>
      </c>
      <c r="AG1144" s="1305" t="e">
        <f t="shared" si="2097"/>
        <v>#DIV/0!</v>
      </c>
      <c r="AH1144" s="5"/>
      <c r="AI1144" s="5"/>
      <c r="AJ1144" s="5"/>
      <c r="AK1144" s="5"/>
      <c r="AL1144" s="5"/>
      <c r="AM1144" s="5"/>
      <c r="AN1144" s="5"/>
      <c r="AO1144" s="5"/>
      <c r="AP1144" s="5"/>
      <c r="AQ1144" s="5"/>
      <c r="AR1144" s="5"/>
      <c r="AS1144" s="5"/>
      <c r="AT1144" s="5"/>
      <c r="AU1144" s="5"/>
      <c r="AV1144" s="5"/>
      <c r="AW1144" s="5"/>
      <c r="AX1144" s="5"/>
      <c r="AY1144" s="5"/>
      <c r="AZ1144" s="5"/>
      <c r="BA1144" s="5"/>
      <c r="BB1144" s="5"/>
      <c r="BC1144" s="5"/>
      <c r="BD1144" s="5"/>
      <c r="BE1144" s="5"/>
    </row>
    <row r="1145" spans="1:57" ht="14.25" customHeight="1">
      <c r="A1145" s="1376">
        <v>44948</v>
      </c>
      <c r="B1145" s="1301"/>
      <c r="C1145" s="1302"/>
      <c r="D1145" s="1376">
        <v>44583</v>
      </c>
      <c r="E1145" s="1357"/>
      <c r="F1145" s="5"/>
      <c r="G1145" s="5"/>
      <c r="H1145" s="1302"/>
      <c r="I1145" s="1303"/>
      <c r="J1145" s="1301"/>
      <c r="K1145" s="1376"/>
      <c r="L1145" s="1302"/>
      <c r="M1145" s="1382">
        <f t="shared" si="2086"/>
        <v>44949</v>
      </c>
      <c r="N1145" s="1354">
        <f t="shared" si="2083"/>
        <v>0</v>
      </c>
      <c r="O1145" s="1383">
        <f t="shared" ref="O1145:S1145" si="2290">$AD1145*O$27</f>
        <v>0</v>
      </c>
      <c r="P1145" s="1383">
        <f t="shared" si="2290"/>
        <v>0</v>
      </c>
      <c r="Q1145" s="1383">
        <f t="shared" si="2290"/>
        <v>0</v>
      </c>
      <c r="R1145" s="1383">
        <f t="shared" si="2290"/>
        <v>0</v>
      </c>
      <c r="S1145" s="1383">
        <f t="shared" si="2290"/>
        <v>0</v>
      </c>
      <c r="T1145" s="1383">
        <f t="shared" ref="T1145:X1145" si="2291">$AE1145*T$27</f>
        <v>0</v>
      </c>
      <c r="U1145" s="1383">
        <f t="shared" si="2291"/>
        <v>0</v>
      </c>
      <c r="V1145" s="1383">
        <f t="shared" si="2291"/>
        <v>0</v>
      </c>
      <c r="W1145" s="1383">
        <f t="shared" si="2291"/>
        <v>0</v>
      </c>
      <c r="X1145" s="1383">
        <f t="shared" si="2291"/>
        <v>0</v>
      </c>
      <c r="Y1145" s="1383">
        <f t="shared" si="2089"/>
        <v>0</v>
      </c>
      <c r="Z1145" s="1383">
        <f t="shared" si="2090"/>
        <v>0</v>
      </c>
      <c r="AA1145" s="1383">
        <f t="shared" si="2091"/>
        <v>0</v>
      </c>
      <c r="AB1145" s="1383">
        <f t="shared" si="2092"/>
        <v>0</v>
      </c>
      <c r="AC1145" s="5">
        <f t="shared" si="2093"/>
        <v>22</v>
      </c>
      <c r="AD1145" s="1383">
        <f t="shared" si="2094"/>
        <v>0</v>
      </c>
      <c r="AE1145" s="1383">
        <f t="shared" si="2095"/>
        <v>0</v>
      </c>
      <c r="AF1145" s="1305" t="e">
        <f t="shared" si="2096"/>
        <v>#DIV/0!</v>
      </c>
      <c r="AG1145" s="1305" t="e">
        <f t="shared" si="2097"/>
        <v>#DIV/0!</v>
      </c>
      <c r="AH1145" s="5"/>
      <c r="AI1145" s="5"/>
      <c r="AJ1145" s="5"/>
      <c r="AK1145" s="5"/>
      <c r="AL1145" s="5"/>
      <c r="AM1145" s="5"/>
      <c r="AN1145" s="5"/>
      <c r="AO1145" s="5"/>
      <c r="AP1145" s="5"/>
      <c r="AQ1145" s="5"/>
      <c r="AR1145" s="5"/>
      <c r="AS1145" s="5"/>
      <c r="AT1145" s="5"/>
      <c r="AU1145" s="5"/>
      <c r="AV1145" s="5"/>
      <c r="AW1145" s="5"/>
      <c r="AX1145" s="5"/>
      <c r="AY1145" s="5"/>
      <c r="AZ1145" s="5"/>
      <c r="BA1145" s="5"/>
      <c r="BB1145" s="5"/>
      <c r="BC1145" s="5"/>
      <c r="BD1145" s="5"/>
      <c r="BE1145" s="5"/>
    </row>
    <row r="1146" spans="1:57" ht="14.25" customHeight="1">
      <c r="A1146" s="1376">
        <v>44949</v>
      </c>
      <c r="B1146" s="1301"/>
      <c r="C1146" s="1302"/>
      <c r="D1146" s="1376">
        <v>44584</v>
      </c>
      <c r="E1146" s="1357"/>
      <c r="F1146" s="5"/>
      <c r="G1146" s="5"/>
      <c r="H1146" s="1302"/>
      <c r="I1146" s="1303"/>
      <c r="J1146" s="1301"/>
      <c r="K1146" s="1376"/>
      <c r="L1146" s="1302"/>
      <c r="M1146" s="1382">
        <f t="shared" si="2086"/>
        <v>44950</v>
      </c>
      <c r="N1146" s="1354">
        <f t="shared" si="2083"/>
        <v>0</v>
      </c>
      <c r="O1146" s="1383">
        <f t="shared" ref="O1146:S1146" si="2292">$AD1146*O$27</f>
        <v>0</v>
      </c>
      <c r="P1146" s="1383">
        <f t="shared" si="2292"/>
        <v>0</v>
      </c>
      <c r="Q1146" s="1383">
        <f t="shared" si="2292"/>
        <v>0</v>
      </c>
      <c r="R1146" s="1383">
        <f t="shared" si="2292"/>
        <v>0</v>
      </c>
      <c r="S1146" s="1383">
        <f t="shared" si="2292"/>
        <v>0</v>
      </c>
      <c r="T1146" s="1383">
        <f t="shared" ref="T1146:X1146" si="2293">$AE1146*T$27</f>
        <v>0</v>
      </c>
      <c r="U1146" s="1383">
        <f t="shared" si="2293"/>
        <v>0</v>
      </c>
      <c r="V1146" s="1383">
        <f t="shared" si="2293"/>
        <v>0</v>
      </c>
      <c r="W1146" s="1383">
        <f t="shared" si="2293"/>
        <v>0</v>
      </c>
      <c r="X1146" s="1383">
        <f t="shared" si="2293"/>
        <v>0</v>
      </c>
      <c r="Y1146" s="1383">
        <f t="shared" si="2089"/>
        <v>0</v>
      </c>
      <c r="Z1146" s="1383">
        <f t="shared" si="2090"/>
        <v>0</v>
      </c>
      <c r="AA1146" s="1383">
        <f t="shared" si="2091"/>
        <v>0</v>
      </c>
      <c r="AB1146" s="1383">
        <f t="shared" si="2092"/>
        <v>0</v>
      </c>
      <c r="AC1146" s="5">
        <f t="shared" si="2093"/>
        <v>23</v>
      </c>
      <c r="AD1146" s="1383">
        <f t="shared" si="2094"/>
        <v>0</v>
      </c>
      <c r="AE1146" s="1383">
        <f t="shared" si="2095"/>
        <v>0</v>
      </c>
      <c r="AF1146" s="1305" t="e">
        <f t="shared" si="2096"/>
        <v>#DIV/0!</v>
      </c>
      <c r="AG1146" s="1305" t="e">
        <f t="shared" si="2097"/>
        <v>#DIV/0!</v>
      </c>
      <c r="AH1146" s="5"/>
      <c r="AI1146" s="5"/>
      <c r="AJ1146" s="5"/>
      <c r="AK1146" s="5"/>
      <c r="AL1146" s="5"/>
      <c r="AM1146" s="5"/>
      <c r="AN1146" s="5"/>
      <c r="AO1146" s="5"/>
      <c r="AP1146" s="5"/>
      <c r="AQ1146" s="5"/>
      <c r="AR1146" s="5"/>
      <c r="AS1146" s="5"/>
      <c r="AT1146" s="5"/>
      <c r="AU1146" s="5"/>
      <c r="AV1146" s="5"/>
      <c r="AW1146" s="5"/>
      <c r="AX1146" s="5"/>
      <c r="AY1146" s="5"/>
      <c r="AZ1146" s="5"/>
      <c r="BA1146" s="5"/>
      <c r="BB1146" s="5"/>
      <c r="BC1146" s="5"/>
      <c r="BD1146" s="5"/>
      <c r="BE1146" s="5"/>
    </row>
    <row r="1147" spans="1:57" ht="14.25" customHeight="1">
      <c r="A1147" s="1376">
        <v>44950</v>
      </c>
      <c r="B1147" s="1301"/>
      <c r="C1147" s="1302"/>
      <c r="D1147" s="1376">
        <v>44585</v>
      </c>
      <c r="E1147" s="1357"/>
      <c r="F1147" s="5"/>
      <c r="G1147" s="5"/>
      <c r="H1147" s="1302"/>
      <c r="I1147" s="1303"/>
      <c r="J1147" s="1301"/>
      <c r="K1147" s="1376"/>
      <c r="L1147" s="1302"/>
      <c r="M1147" s="1382">
        <f t="shared" si="2086"/>
        <v>44951</v>
      </c>
      <c r="N1147" s="1354">
        <f t="shared" si="2083"/>
        <v>0</v>
      </c>
      <c r="O1147" s="1383">
        <f t="shared" ref="O1147:S1147" si="2294">$AD1147*O$27</f>
        <v>0</v>
      </c>
      <c r="P1147" s="1383">
        <f t="shared" si="2294"/>
        <v>0</v>
      </c>
      <c r="Q1147" s="1383">
        <f t="shared" si="2294"/>
        <v>0</v>
      </c>
      <c r="R1147" s="1383">
        <f t="shared" si="2294"/>
        <v>0</v>
      </c>
      <c r="S1147" s="1383">
        <f t="shared" si="2294"/>
        <v>0</v>
      </c>
      <c r="T1147" s="1383">
        <f t="shared" ref="T1147:X1147" si="2295">$AE1147*T$27</f>
        <v>0</v>
      </c>
      <c r="U1147" s="1383">
        <f t="shared" si="2295"/>
        <v>0</v>
      </c>
      <c r="V1147" s="1383">
        <f t="shared" si="2295"/>
        <v>0</v>
      </c>
      <c r="W1147" s="1383">
        <f t="shared" si="2295"/>
        <v>0</v>
      </c>
      <c r="X1147" s="1383">
        <f t="shared" si="2295"/>
        <v>0</v>
      </c>
      <c r="Y1147" s="1383">
        <f t="shared" si="2089"/>
        <v>0</v>
      </c>
      <c r="Z1147" s="1383">
        <f t="shared" si="2090"/>
        <v>0</v>
      </c>
      <c r="AA1147" s="1383">
        <f t="shared" si="2091"/>
        <v>0</v>
      </c>
      <c r="AB1147" s="1383">
        <f t="shared" si="2092"/>
        <v>0</v>
      </c>
      <c r="AC1147" s="5">
        <f t="shared" si="2093"/>
        <v>24</v>
      </c>
      <c r="AD1147" s="1383">
        <f t="shared" si="2094"/>
        <v>0</v>
      </c>
      <c r="AE1147" s="1383">
        <f t="shared" si="2095"/>
        <v>0</v>
      </c>
      <c r="AF1147" s="1305" t="e">
        <f t="shared" si="2096"/>
        <v>#DIV/0!</v>
      </c>
      <c r="AG1147" s="1305" t="e">
        <f t="shared" si="2097"/>
        <v>#DIV/0!</v>
      </c>
      <c r="AH1147" s="5"/>
      <c r="AI1147" s="5"/>
      <c r="AJ1147" s="5"/>
      <c r="AK1147" s="5"/>
      <c r="AL1147" s="5"/>
      <c r="AM1147" s="5"/>
      <c r="AN1147" s="5"/>
      <c r="AO1147" s="5"/>
      <c r="AP1147" s="5"/>
      <c r="AQ1147" s="5"/>
      <c r="AR1147" s="5"/>
      <c r="AS1147" s="5"/>
      <c r="AT1147" s="5"/>
      <c r="AU1147" s="5"/>
      <c r="AV1147" s="5"/>
      <c r="AW1147" s="5"/>
      <c r="AX1147" s="5"/>
      <c r="AY1147" s="5"/>
      <c r="AZ1147" s="5"/>
      <c r="BA1147" s="5"/>
      <c r="BB1147" s="5"/>
      <c r="BC1147" s="5"/>
      <c r="BD1147" s="5"/>
      <c r="BE1147" s="5"/>
    </row>
    <row r="1148" spans="1:57" ht="14.25" customHeight="1">
      <c r="A1148" s="1376">
        <v>44951</v>
      </c>
      <c r="B1148" s="1301"/>
      <c r="C1148" s="1302"/>
      <c r="D1148" s="1376">
        <v>44586</v>
      </c>
      <c r="E1148" s="1357"/>
      <c r="F1148" s="5"/>
      <c r="G1148" s="5"/>
      <c r="H1148" s="1302"/>
      <c r="I1148" s="1303"/>
      <c r="J1148" s="1301"/>
      <c r="K1148" s="1376"/>
      <c r="L1148" s="1302"/>
      <c r="M1148" s="1382">
        <f t="shared" si="2086"/>
        <v>44952</v>
      </c>
      <c r="N1148" s="1354">
        <f t="shared" si="2083"/>
        <v>0</v>
      </c>
      <c r="O1148" s="1383">
        <f t="shared" ref="O1148:S1148" si="2296">$AD1148*O$27</f>
        <v>0</v>
      </c>
      <c r="P1148" s="1383">
        <f t="shared" si="2296"/>
        <v>0</v>
      </c>
      <c r="Q1148" s="1383">
        <f t="shared" si="2296"/>
        <v>0</v>
      </c>
      <c r="R1148" s="1383">
        <f t="shared" si="2296"/>
        <v>0</v>
      </c>
      <c r="S1148" s="1383">
        <f t="shared" si="2296"/>
        <v>0</v>
      </c>
      <c r="T1148" s="1383">
        <f t="shared" ref="T1148:X1148" si="2297">$AE1148*T$27</f>
        <v>0</v>
      </c>
      <c r="U1148" s="1383">
        <f t="shared" si="2297"/>
        <v>0</v>
      </c>
      <c r="V1148" s="1383">
        <f t="shared" si="2297"/>
        <v>0</v>
      </c>
      <c r="W1148" s="1383">
        <f t="shared" si="2297"/>
        <v>0</v>
      </c>
      <c r="X1148" s="1383">
        <f t="shared" si="2297"/>
        <v>0</v>
      </c>
      <c r="Y1148" s="1383">
        <f t="shared" si="2089"/>
        <v>0</v>
      </c>
      <c r="Z1148" s="1383">
        <f t="shared" si="2090"/>
        <v>0</v>
      </c>
      <c r="AA1148" s="1383">
        <f t="shared" si="2091"/>
        <v>0</v>
      </c>
      <c r="AB1148" s="1383">
        <f t="shared" si="2092"/>
        <v>0</v>
      </c>
      <c r="AC1148" s="5">
        <f t="shared" si="2093"/>
        <v>25</v>
      </c>
      <c r="AD1148" s="1383">
        <f t="shared" si="2094"/>
        <v>0</v>
      </c>
      <c r="AE1148" s="1383">
        <f t="shared" si="2095"/>
        <v>0</v>
      </c>
      <c r="AF1148" s="1305" t="e">
        <f t="shared" si="2096"/>
        <v>#DIV/0!</v>
      </c>
      <c r="AG1148" s="1305" t="e">
        <f t="shared" si="2097"/>
        <v>#DIV/0!</v>
      </c>
      <c r="AH1148" s="5"/>
      <c r="AI1148" s="5"/>
      <c r="AJ1148" s="5"/>
      <c r="AK1148" s="5"/>
      <c r="AL1148" s="5"/>
      <c r="AM1148" s="5"/>
      <c r="AN1148" s="5"/>
      <c r="AO1148" s="5"/>
      <c r="AP1148" s="5"/>
      <c r="AQ1148" s="5"/>
      <c r="AR1148" s="5"/>
      <c r="AS1148" s="5"/>
      <c r="AT1148" s="5"/>
      <c r="AU1148" s="5"/>
      <c r="AV1148" s="5"/>
      <c r="AW1148" s="5"/>
      <c r="AX1148" s="5"/>
      <c r="AY1148" s="5"/>
      <c r="AZ1148" s="5"/>
      <c r="BA1148" s="5"/>
      <c r="BB1148" s="5"/>
      <c r="BC1148" s="5"/>
      <c r="BD1148" s="5"/>
      <c r="BE1148" s="5"/>
    </row>
    <row r="1149" spans="1:57" ht="14.25" customHeight="1">
      <c r="A1149" s="1376">
        <v>44952</v>
      </c>
      <c r="B1149" s="1301"/>
      <c r="C1149" s="1302"/>
      <c r="D1149" s="1376">
        <v>44587</v>
      </c>
      <c r="E1149" s="1357"/>
      <c r="F1149" s="5"/>
      <c r="G1149" s="5"/>
      <c r="H1149" s="1302"/>
      <c r="I1149" s="1303"/>
      <c r="J1149" s="1301"/>
      <c r="K1149" s="1376"/>
      <c r="L1149" s="1302"/>
      <c r="M1149" s="1382">
        <f t="shared" si="2086"/>
        <v>44953</v>
      </c>
      <c r="N1149" s="1354">
        <f t="shared" si="2083"/>
        <v>0</v>
      </c>
      <c r="O1149" s="1383">
        <f t="shared" ref="O1149:S1149" si="2298">$AD1149*O$27</f>
        <v>0</v>
      </c>
      <c r="P1149" s="1383">
        <f t="shared" si="2298"/>
        <v>0</v>
      </c>
      <c r="Q1149" s="1383">
        <f t="shared" si="2298"/>
        <v>0</v>
      </c>
      <c r="R1149" s="1383">
        <f t="shared" si="2298"/>
        <v>0</v>
      </c>
      <c r="S1149" s="1383">
        <f t="shared" si="2298"/>
        <v>0</v>
      </c>
      <c r="T1149" s="1383">
        <f t="shared" ref="T1149:X1149" si="2299">$AE1149*T$27</f>
        <v>0</v>
      </c>
      <c r="U1149" s="1383">
        <f t="shared" si="2299"/>
        <v>0</v>
      </c>
      <c r="V1149" s="1383">
        <f t="shared" si="2299"/>
        <v>0</v>
      </c>
      <c r="W1149" s="1383">
        <f t="shared" si="2299"/>
        <v>0</v>
      </c>
      <c r="X1149" s="1383">
        <f t="shared" si="2299"/>
        <v>0</v>
      </c>
      <c r="Y1149" s="1383">
        <f t="shared" si="2089"/>
        <v>0</v>
      </c>
      <c r="Z1149" s="1383">
        <f t="shared" si="2090"/>
        <v>0</v>
      </c>
      <c r="AA1149" s="1383">
        <f t="shared" si="2091"/>
        <v>0</v>
      </c>
      <c r="AB1149" s="1383">
        <f t="shared" si="2092"/>
        <v>0</v>
      </c>
      <c r="AC1149" s="5">
        <f t="shared" si="2093"/>
        <v>26</v>
      </c>
      <c r="AD1149" s="1383">
        <f t="shared" si="2094"/>
        <v>0</v>
      </c>
      <c r="AE1149" s="1383">
        <f t="shared" si="2095"/>
        <v>0</v>
      </c>
      <c r="AF1149" s="1305" t="e">
        <f t="shared" si="2096"/>
        <v>#DIV/0!</v>
      </c>
      <c r="AG1149" s="1305" t="e">
        <f t="shared" si="2097"/>
        <v>#DIV/0!</v>
      </c>
      <c r="AH1149" s="5"/>
      <c r="AI1149" s="5"/>
      <c r="AJ1149" s="5"/>
      <c r="AK1149" s="5"/>
      <c r="AL1149" s="5"/>
      <c r="AM1149" s="5"/>
      <c r="AN1149" s="5"/>
      <c r="AO1149" s="5"/>
      <c r="AP1149" s="5"/>
      <c r="AQ1149" s="5"/>
      <c r="AR1149" s="5"/>
      <c r="AS1149" s="5"/>
      <c r="AT1149" s="5"/>
      <c r="AU1149" s="5"/>
      <c r="AV1149" s="5"/>
      <c r="AW1149" s="5"/>
      <c r="AX1149" s="5"/>
      <c r="AY1149" s="5"/>
      <c r="AZ1149" s="5"/>
      <c r="BA1149" s="5"/>
      <c r="BB1149" s="5"/>
      <c r="BC1149" s="5"/>
      <c r="BD1149" s="5"/>
      <c r="BE1149" s="5"/>
    </row>
    <row r="1150" spans="1:57" ht="14.25" customHeight="1">
      <c r="A1150" s="1376">
        <v>44953</v>
      </c>
      <c r="B1150" s="1301"/>
      <c r="C1150" s="1302"/>
      <c r="D1150" s="1376">
        <v>44588</v>
      </c>
      <c r="E1150" s="1357"/>
      <c r="F1150" s="5"/>
      <c r="G1150" s="5"/>
      <c r="H1150" s="1302"/>
      <c r="I1150" s="1303"/>
      <c r="J1150" s="1301"/>
      <c r="K1150" s="1376"/>
      <c r="L1150" s="1302"/>
      <c r="M1150" s="1382">
        <f t="shared" si="2086"/>
        <v>44954</v>
      </c>
      <c r="N1150" s="1354">
        <f t="shared" si="2083"/>
        <v>0</v>
      </c>
      <c r="O1150" s="1383">
        <f t="shared" ref="O1150:S1150" si="2300">$AD1150*O$27</f>
        <v>0</v>
      </c>
      <c r="P1150" s="1383">
        <f t="shared" si="2300"/>
        <v>0</v>
      </c>
      <c r="Q1150" s="1383">
        <f t="shared" si="2300"/>
        <v>0</v>
      </c>
      <c r="R1150" s="1383">
        <f t="shared" si="2300"/>
        <v>0</v>
      </c>
      <c r="S1150" s="1383">
        <f t="shared" si="2300"/>
        <v>0</v>
      </c>
      <c r="T1150" s="1383">
        <f t="shared" ref="T1150:X1150" si="2301">$AE1150*T$27</f>
        <v>0</v>
      </c>
      <c r="U1150" s="1383">
        <f t="shared" si="2301"/>
        <v>0</v>
      </c>
      <c r="V1150" s="1383">
        <f t="shared" si="2301"/>
        <v>0</v>
      </c>
      <c r="W1150" s="1383">
        <f t="shared" si="2301"/>
        <v>0</v>
      </c>
      <c r="X1150" s="1383">
        <f t="shared" si="2301"/>
        <v>0</v>
      </c>
      <c r="Y1150" s="1383">
        <f t="shared" si="2089"/>
        <v>0</v>
      </c>
      <c r="Z1150" s="1383">
        <f t="shared" si="2090"/>
        <v>0</v>
      </c>
      <c r="AA1150" s="1383">
        <f t="shared" si="2091"/>
        <v>0</v>
      </c>
      <c r="AB1150" s="1383">
        <f t="shared" si="2092"/>
        <v>0</v>
      </c>
      <c r="AC1150" s="5">
        <f t="shared" si="2093"/>
        <v>27</v>
      </c>
      <c r="AD1150" s="1383">
        <f t="shared" si="2094"/>
        <v>0</v>
      </c>
      <c r="AE1150" s="1383">
        <f t="shared" si="2095"/>
        <v>0</v>
      </c>
      <c r="AF1150" s="1305" t="e">
        <f t="shared" si="2096"/>
        <v>#DIV/0!</v>
      </c>
      <c r="AG1150" s="1305" t="e">
        <f t="shared" si="2097"/>
        <v>#DIV/0!</v>
      </c>
      <c r="AH1150" s="5"/>
      <c r="AI1150" s="5"/>
      <c r="AJ1150" s="5"/>
      <c r="AK1150" s="5"/>
      <c r="AL1150" s="5"/>
      <c r="AM1150" s="5"/>
      <c r="AN1150" s="5"/>
      <c r="AO1150" s="5"/>
      <c r="AP1150" s="5"/>
      <c r="AQ1150" s="5"/>
      <c r="AR1150" s="5"/>
      <c r="AS1150" s="5"/>
      <c r="AT1150" s="5"/>
      <c r="AU1150" s="5"/>
      <c r="AV1150" s="5"/>
      <c r="AW1150" s="5"/>
      <c r="AX1150" s="5"/>
      <c r="AY1150" s="5"/>
      <c r="AZ1150" s="5"/>
      <c r="BA1150" s="5"/>
      <c r="BB1150" s="5"/>
      <c r="BC1150" s="5"/>
      <c r="BD1150" s="5"/>
      <c r="BE1150" s="5"/>
    </row>
    <row r="1151" spans="1:57" ht="14.25" customHeight="1">
      <c r="A1151" s="1376">
        <v>44954</v>
      </c>
      <c r="B1151" s="1301"/>
      <c r="C1151" s="1302"/>
      <c r="D1151" s="1376">
        <v>44589</v>
      </c>
      <c r="E1151" s="1357"/>
      <c r="F1151" s="5"/>
      <c r="G1151" s="5"/>
      <c r="H1151" s="1302"/>
      <c r="I1151" s="1303"/>
      <c r="J1151" s="1301"/>
      <c r="K1151" s="1376"/>
      <c r="L1151" s="1302"/>
      <c r="M1151" s="1382">
        <f t="shared" si="2086"/>
        <v>44955</v>
      </c>
      <c r="N1151" s="1354">
        <f t="shared" si="2083"/>
        <v>0</v>
      </c>
      <c r="O1151" s="1383">
        <f t="shared" ref="O1151:S1151" si="2302">$AD1151*O$27</f>
        <v>0</v>
      </c>
      <c r="P1151" s="1383">
        <f t="shared" si="2302"/>
        <v>0</v>
      </c>
      <c r="Q1151" s="1383">
        <f t="shared" si="2302"/>
        <v>0</v>
      </c>
      <c r="R1151" s="1383">
        <f t="shared" si="2302"/>
        <v>0</v>
      </c>
      <c r="S1151" s="1383">
        <f t="shared" si="2302"/>
        <v>0</v>
      </c>
      <c r="T1151" s="1383">
        <f t="shared" ref="T1151:X1151" si="2303">$AE1151*T$27</f>
        <v>0</v>
      </c>
      <c r="U1151" s="1383">
        <f t="shared" si="2303"/>
        <v>0</v>
      </c>
      <c r="V1151" s="1383">
        <f t="shared" si="2303"/>
        <v>0</v>
      </c>
      <c r="W1151" s="1383">
        <f t="shared" si="2303"/>
        <v>0</v>
      </c>
      <c r="X1151" s="1383">
        <f t="shared" si="2303"/>
        <v>0</v>
      </c>
      <c r="Y1151" s="1383">
        <f t="shared" si="2089"/>
        <v>0</v>
      </c>
      <c r="Z1151" s="1383">
        <f t="shared" si="2090"/>
        <v>0</v>
      </c>
      <c r="AA1151" s="1383">
        <f t="shared" si="2091"/>
        <v>0</v>
      </c>
      <c r="AB1151" s="1383">
        <f t="shared" si="2092"/>
        <v>0</v>
      </c>
      <c r="AC1151" s="5">
        <f t="shared" si="2093"/>
        <v>28</v>
      </c>
      <c r="AD1151" s="1383">
        <f t="shared" si="2094"/>
        <v>0</v>
      </c>
      <c r="AE1151" s="1383">
        <f t="shared" si="2095"/>
        <v>0</v>
      </c>
      <c r="AF1151" s="1305" t="e">
        <f t="shared" si="2096"/>
        <v>#DIV/0!</v>
      </c>
      <c r="AG1151" s="1305" t="e">
        <f t="shared" si="2097"/>
        <v>#DIV/0!</v>
      </c>
      <c r="AH1151" s="5"/>
      <c r="AI1151" s="5"/>
      <c r="AJ1151" s="5"/>
      <c r="AK1151" s="5"/>
      <c r="AL1151" s="5"/>
      <c r="AM1151" s="5"/>
      <c r="AN1151" s="5"/>
      <c r="AO1151" s="5"/>
      <c r="AP1151" s="5"/>
      <c r="AQ1151" s="5"/>
      <c r="AR1151" s="5"/>
      <c r="AS1151" s="5"/>
      <c r="AT1151" s="5"/>
      <c r="AU1151" s="5"/>
      <c r="AV1151" s="5"/>
      <c r="AW1151" s="5"/>
      <c r="AX1151" s="5"/>
      <c r="AY1151" s="5"/>
      <c r="AZ1151" s="5"/>
      <c r="BA1151" s="5"/>
      <c r="BB1151" s="5"/>
      <c r="BC1151" s="5"/>
      <c r="BD1151" s="5"/>
      <c r="BE1151" s="5"/>
    </row>
    <row r="1152" spans="1:57" ht="14.25" customHeight="1">
      <c r="A1152" s="1376">
        <v>44955</v>
      </c>
      <c r="B1152" s="1301"/>
      <c r="C1152" s="1302"/>
      <c r="D1152" s="1376">
        <v>44590</v>
      </c>
      <c r="E1152" s="1357"/>
      <c r="F1152" s="5"/>
      <c r="G1152" s="5"/>
      <c r="H1152" s="1302"/>
      <c r="I1152" s="1303"/>
      <c r="J1152" s="1301"/>
      <c r="K1152" s="1376"/>
      <c r="L1152" s="1302"/>
      <c r="M1152" s="1382">
        <f t="shared" si="2086"/>
        <v>44956</v>
      </c>
      <c r="N1152" s="1354">
        <f t="shared" si="2083"/>
        <v>0</v>
      </c>
      <c r="O1152" s="1383">
        <f t="shared" ref="O1152:S1152" si="2304">$AD1152*O$27</f>
        <v>0</v>
      </c>
      <c r="P1152" s="1383">
        <f t="shared" si="2304"/>
        <v>0</v>
      </c>
      <c r="Q1152" s="1383">
        <f t="shared" si="2304"/>
        <v>0</v>
      </c>
      <c r="R1152" s="1383">
        <f t="shared" si="2304"/>
        <v>0</v>
      </c>
      <c r="S1152" s="1383">
        <f t="shared" si="2304"/>
        <v>0</v>
      </c>
      <c r="T1152" s="1383">
        <f t="shared" ref="T1152:X1152" si="2305">$AE1152*T$27</f>
        <v>0</v>
      </c>
      <c r="U1152" s="1383">
        <f t="shared" si="2305"/>
        <v>0</v>
      </c>
      <c r="V1152" s="1383">
        <f t="shared" si="2305"/>
        <v>0</v>
      </c>
      <c r="W1152" s="1383">
        <f t="shared" si="2305"/>
        <v>0</v>
      </c>
      <c r="X1152" s="1383">
        <f t="shared" si="2305"/>
        <v>0</v>
      </c>
      <c r="Y1152" s="1383">
        <f t="shared" si="2089"/>
        <v>0</v>
      </c>
      <c r="Z1152" s="1383">
        <f t="shared" si="2090"/>
        <v>0</v>
      </c>
      <c r="AA1152" s="1383">
        <f t="shared" si="2091"/>
        <v>0</v>
      </c>
      <c r="AB1152" s="1383">
        <f t="shared" si="2092"/>
        <v>0</v>
      </c>
      <c r="AC1152" s="5">
        <f t="shared" si="2093"/>
        <v>29</v>
      </c>
      <c r="AD1152" s="1383">
        <f t="shared" si="2094"/>
        <v>0</v>
      </c>
      <c r="AE1152" s="1383">
        <f t="shared" si="2095"/>
        <v>0</v>
      </c>
      <c r="AF1152" s="1305" t="e">
        <f t="shared" si="2096"/>
        <v>#DIV/0!</v>
      </c>
      <c r="AG1152" s="1305" t="e">
        <f t="shared" si="2097"/>
        <v>#DIV/0!</v>
      </c>
      <c r="AH1152" s="5"/>
      <c r="AI1152" s="5"/>
      <c r="AJ1152" s="5"/>
      <c r="AK1152" s="5"/>
      <c r="AL1152" s="5"/>
      <c r="AM1152" s="5"/>
      <c r="AN1152" s="5"/>
      <c r="AO1152" s="5"/>
      <c r="AP1152" s="5"/>
      <c r="AQ1152" s="5"/>
      <c r="AR1152" s="5"/>
      <c r="AS1152" s="5"/>
      <c r="AT1152" s="5"/>
      <c r="AU1152" s="5"/>
      <c r="AV1152" s="5"/>
      <c r="AW1152" s="5"/>
      <c r="AX1152" s="5"/>
      <c r="AY1152" s="5"/>
      <c r="AZ1152" s="5"/>
      <c r="BA1152" s="5"/>
      <c r="BB1152" s="5"/>
      <c r="BC1152" s="5"/>
      <c r="BD1152" s="5"/>
      <c r="BE1152" s="5"/>
    </row>
    <row r="1153" spans="1:57" ht="14.25" customHeight="1">
      <c r="A1153" s="1376">
        <v>44956</v>
      </c>
      <c r="B1153" s="1301"/>
      <c r="C1153" s="1302"/>
      <c r="D1153" s="1376">
        <v>44591</v>
      </c>
      <c r="E1153" s="1357"/>
      <c r="F1153" s="5"/>
      <c r="G1153" s="5"/>
      <c r="H1153" s="1302"/>
      <c r="I1153" s="1303"/>
      <c r="J1153" s="1301"/>
      <c r="K1153" s="1376"/>
      <c r="L1153" s="1302"/>
      <c r="M1153" s="1382">
        <f t="shared" si="2086"/>
        <v>44957</v>
      </c>
      <c r="N1153" s="1354">
        <f t="shared" si="2083"/>
        <v>0</v>
      </c>
      <c r="O1153" s="1383">
        <f t="shared" ref="O1153:S1153" si="2306">$AD1153*O$27</f>
        <v>0</v>
      </c>
      <c r="P1153" s="1383">
        <f t="shared" si="2306"/>
        <v>0</v>
      </c>
      <c r="Q1153" s="1383">
        <f t="shared" si="2306"/>
        <v>0</v>
      </c>
      <c r="R1153" s="1383">
        <f t="shared" si="2306"/>
        <v>0</v>
      </c>
      <c r="S1153" s="1383">
        <f t="shared" si="2306"/>
        <v>0</v>
      </c>
      <c r="T1153" s="1383">
        <f t="shared" ref="T1153:X1153" si="2307">$AE1153*T$27</f>
        <v>0</v>
      </c>
      <c r="U1153" s="1383">
        <f t="shared" si="2307"/>
        <v>0</v>
      </c>
      <c r="V1153" s="1383">
        <f t="shared" si="2307"/>
        <v>0</v>
      </c>
      <c r="W1153" s="1383">
        <f t="shared" si="2307"/>
        <v>0</v>
      </c>
      <c r="X1153" s="1383">
        <f t="shared" si="2307"/>
        <v>0</v>
      </c>
      <c r="Y1153" s="1383">
        <f t="shared" si="2089"/>
        <v>0</v>
      </c>
      <c r="Z1153" s="1383">
        <f t="shared" si="2090"/>
        <v>0</v>
      </c>
      <c r="AA1153" s="1383">
        <f t="shared" si="2091"/>
        <v>0</v>
      </c>
      <c r="AB1153" s="1383">
        <f t="shared" si="2092"/>
        <v>0</v>
      </c>
      <c r="AC1153" s="5">
        <f t="shared" si="2093"/>
        <v>30</v>
      </c>
      <c r="AD1153" s="1383">
        <f t="shared" si="2094"/>
        <v>0</v>
      </c>
      <c r="AE1153" s="1383">
        <f t="shared" si="2095"/>
        <v>0</v>
      </c>
      <c r="AF1153" s="1305" t="e">
        <f t="shared" si="2096"/>
        <v>#DIV/0!</v>
      </c>
      <c r="AG1153" s="1305" t="e">
        <f t="shared" si="2097"/>
        <v>#DIV/0!</v>
      </c>
      <c r="AH1153" s="5"/>
      <c r="AI1153" s="5"/>
      <c r="AJ1153" s="5"/>
      <c r="AK1153" s="5"/>
      <c r="AL1153" s="5"/>
      <c r="AM1153" s="5"/>
      <c r="AN1153" s="5"/>
      <c r="AO1153" s="5"/>
      <c r="AP1153" s="5"/>
      <c r="AQ1153" s="5"/>
      <c r="AR1153" s="5"/>
      <c r="AS1153" s="5"/>
      <c r="AT1153" s="5"/>
      <c r="AU1153" s="5"/>
      <c r="AV1153" s="5"/>
      <c r="AW1153" s="5"/>
      <c r="AX1153" s="5"/>
      <c r="AY1153" s="5"/>
      <c r="AZ1153" s="5"/>
      <c r="BA1153" s="5"/>
      <c r="BB1153" s="5"/>
      <c r="BC1153" s="5"/>
      <c r="BD1153" s="5"/>
      <c r="BE1153" s="5"/>
    </row>
    <row r="1154" spans="1:57" ht="14.25" customHeight="1">
      <c r="A1154" s="1376">
        <v>44957</v>
      </c>
      <c r="B1154" s="1301"/>
      <c r="C1154" s="1302"/>
      <c r="D1154" s="1376">
        <v>44592</v>
      </c>
      <c r="E1154" s="1357"/>
      <c r="F1154" s="5"/>
      <c r="G1154" s="5"/>
      <c r="H1154" s="1302"/>
      <c r="I1154" s="1303"/>
      <c r="J1154" s="1301"/>
      <c r="K1154" s="1376"/>
      <c r="L1154" s="1302"/>
      <c r="M1154" s="1382">
        <f t="shared" si="2086"/>
        <v>44958</v>
      </c>
      <c r="N1154" s="1354">
        <f t="shared" si="2083"/>
        <v>0</v>
      </c>
      <c r="O1154" s="1383">
        <f t="shared" ref="O1154:S1154" si="2308">$AD1154*O$27</f>
        <v>0</v>
      </c>
      <c r="P1154" s="1383">
        <f t="shared" si="2308"/>
        <v>0</v>
      </c>
      <c r="Q1154" s="1383">
        <f t="shared" si="2308"/>
        <v>0</v>
      </c>
      <c r="R1154" s="1383">
        <f t="shared" si="2308"/>
        <v>0</v>
      </c>
      <c r="S1154" s="1383">
        <f t="shared" si="2308"/>
        <v>0</v>
      </c>
      <c r="T1154" s="1383">
        <f t="shared" ref="T1154:X1154" si="2309">$AE1154*T$27</f>
        <v>0</v>
      </c>
      <c r="U1154" s="1383">
        <f t="shared" si="2309"/>
        <v>0</v>
      </c>
      <c r="V1154" s="1383">
        <f t="shared" si="2309"/>
        <v>0</v>
      </c>
      <c r="W1154" s="1383">
        <f t="shared" si="2309"/>
        <v>0</v>
      </c>
      <c r="X1154" s="1383">
        <f t="shared" si="2309"/>
        <v>0</v>
      </c>
      <c r="Y1154" s="1383">
        <f t="shared" si="2089"/>
        <v>0</v>
      </c>
      <c r="Z1154" s="1383">
        <f t="shared" si="2090"/>
        <v>0</v>
      </c>
      <c r="AA1154" s="1383">
        <f t="shared" si="2091"/>
        <v>0</v>
      </c>
      <c r="AB1154" s="1383">
        <f t="shared" si="2092"/>
        <v>0</v>
      </c>
      <c r="AC1154" s="5">
        <f t="shared" si="2093"/>
        <v>31</v>
      </c>
      <c r="AD1154" s="1383">
        <f t="shared" si="2094"/>
        <v>0</v>
      </c>
      <c r="AE1154" s="1383">
        <f t="shared" si="2095"/>
        <v>0</v>
      </c>
      <c r="AF1154" s="1305" t="e">
        <f t="shared" si="2096"/>
        <v>#DIV/0!</v>
      </c>
      <c r="AG1154" s="1305" t="e">
        <f t="shared" si="2097"/>
        <v>#DIV/0!</v>
      </c>
      <c r="AH1154" s="5"/>
      <c r="AI1154" s="5"/>
      <c r="AJ1154" s="5"/>
      <c r="AK1154" s="5"/>
      <c r="AL1154" s="5"/>
      <c r="AM1154" s="5"/>
      <c r="AN1154" s="5"/>
      <c r="AO1154" s="5"/>
      <c r="AP1154" s="5"/>
      <c r="AQ1154" s="5"/>
      <c r="AR1154" s="5"/>
      <c r="AS1154" s="5"/>
      <c r="AT1154" s="5"/>
      <c r="AU1154" s="5"/>
      <c r="AV1154" s="5"/>
      <c r="AW1154" s="5"/>
      <c r="AX1154" s="5"/>
      <c r="AY1154" s="5"/>
      <c r="AZ1154" s="5"/>
      <c r="BA1154" s="5"/>
      <c r="BB1154" s="5"/>
      <c r="BC1154" s="5"/>
      <c r="BD1154" s="5"/>
      <c r="BE1154" s="5"/>
    </row>
    <row r="1155" spans="1:57" ht="14.25" customHeight="1">
      <c r="A1155" s="1376">
        <v>44958</v>
      </c>
      <c r="B1155" s="1301"/>
      <c r="C1155" s="1302"/>
      <c r="D1155" s="1376">
        <v>44593</v>
      </c>
      <c r="E1155" s="1357"/>
      <c r="F1155" s="5"/>
      <c r="G1155" s="5"/>
      <c r="H1155" s="1302"/>
      <c r="I1155" s="1303"/>
      <c r="J1155" s="1301"/>
      <c r="K1155" s="1376"/>
      <c r="L1155" s="1302"/>
      <c r="M1155" s="1382">
        <f t="shared" si="2086"/>
        <v>44959</v>
      </c>
      <c r="N1155" s="1354">
        <f t="shared" si="2083"/>
        <v>0</v>
      </c>
      <c r="O1155" s="1383">
        <f t="shared" ref="O1155:S1155" si="2310">$AD1155*O$27</f>
        <v>0</v>
      </c>
      <c r="P1155" s="1383">
        <f t="shared" si="2310"/>
        <v>0</v>
      </c>
      <c r="Q1155" s="1383">
        <f t="shared" si="2310"/>
        <v>0</v>
      </c>
      <c r="R1155" s="1383">
        <f t="shared" si="2310"/>
        <v>0</v>
      </c>
      <c r="S1155" s="1383">
        <f t="shared" si="2310"/>
        <v>0</v>
      </c>
      <c r="T1155" s="1383">
        <f t="shared" ref="T1155:X1155" si="2311">$AE1155*T$27</f>
        <v>0</v>
      </c>
      <c r="U1155" s="1383">
        <f t="shared" si="2311"/>
        <v>0</v>
      </c>
      <c r="V1155" s="1383">
        <f t="shared" si="2311"/>
        <v>0</v>
      </c>
      <c r="W1155" s="1383">
        <f t="shared" si="2311"/>
        <v>0</v>
      </c>
      <c r="X1155" s="1383">
        <f t="shared" si="2311"/>
        <v>0</v>
      </c>
      <c r="Y1155" s="1383">
        <f t="shared" si="2089"/>
        <v>0</v>
      </c>
      <c r="Z1155" s="1383">
        <f t="shared" si="2090"/>
        <v>0</v>
      </c>
      <c r="AA1155" s="1383">
        <f t="shared" si="2091"/>
        <v>0</v>
      </c>
      <c r="AB1155" s="1383">
        <f t="shared" si="2092"/>
        <v>0</v>
      </c>
      <c r="AC1155" s="5">
        <f t="shared" si="2093"/>
        <v>32</v>
      </c>
      <c r="AD1155" s="1383">
        <f t="shared" si="2094"/>
        <v>0</v>
      </c>
      <c r="AE1155" s="1383">
        <f t="shared" si="2095"/>
        <v>0</v>
      </c>
      <c r="AF1155" s="1305" t="e">
        <f t="shared" si="2096"/>
        <v>#DIV/0!</v>
      </c>
      <c r="AG1155" s="1305" t="e">
        <f t="shared" si="2097"/>
        <v>#DIV/0!</v>
      </c>
      <c r="AH1155" s="5"/>
      <c r="AI1155" s="5"/>
      <c r="AJ1155" s="5"/>
      <c r="AK1155" s="5"/>
      <c r="AL1155" s="5"/>
      <c r="AM1155" s="5"/>
      <c r="AN1155" s="5"/>
      <c r="AO1155" s="5"/>
      <c r="AP1155" s="5"/>
      <c r="AQ1155" s="5"/>
      <c r="AR1155" s="5"/>
      <c r="AS1155" s="5"/>
      <c r="AT1155" s="5"/>
      <c r="AU1155" s="5"/>
      <c r="AV1155" s="5"/>
      <c r="AW1155" s="5"/>
      <c r="AX1155" s="5"/>
      <c r="AY1155" s="5"/>
      <c r="AZ1155" s="5"/>
      <c r="BA1155" s="5"/>
      <c r="BB1155" s="5"/>
      <c r="BC1155" s="5"/>
      <c r="BD1155" s="5"/>
      <c r="BE1155" s="5"/>
    </row>
    <row r="1156" spans="1:57" ht="14.25" customHeight="1">
      <c r="A1156" s="1376">
        <v>44959</v>
      </c>
      <c r="B1156" s="1301"/>
      <c r="C1156" s="1302"/>
      <c r="D1156" s="1376">
        <v>44594</v>
      </c>
      <c r="E1156" s="1357"/>
      <c r="F1156" s="5"/>
      <c r="G1156" s="5"/>
      <c r="H1156" s="1302"/>
      <c r="I1156" s="1303"/>
      <c r="J1156" s="1301"/>
      <c r="K1156" s="1376"/>
      <c r="L1156" s="1302"/>
      <c r="M1156" s="1382">
        <f t="shared" si="2086"/>
        <v>44960</v>
      </c>
      <c r="N1156" s="1354">
        <f t="shared" si="2083"/>
        <v>0</v>
      </c>
      <c r="O1156" s="1383">
        <f t="shared" ref="O1156:S1156" si="2312">$AD1156*O$27</f>
        <v>0</v>
      </c>
      <c r="P1156" s="1383">
        <f t="shared" si="2312"/>
        <v>0</v>
      </c>
      <c r="Q1156" s="1383">
        <f t="shared" si="2312"/>
        <v>0</v>
      </c>
      <c r="R1156" s="1383">
        <f t="shared" si="2312"/>
        <v>0</v>
      </c>
      <c r="S1156" s="1383">
        <f t="shared" si="2312"/>
        <v>0</v>
      </c>
      <c r="T1156" s="1383">
        <f t="shared" ref="T1156:X1156" si="2313">$AE1156*T$27</f>
        <v>0</v>
      </c>
      <c r="U1156" s="1383">
        <f t="shared" si="2313"/>
        <v>0</v>
      </c>
      <c r="V1156" s="1383">
        <f t="shared" si="2313"/>
        <v>0</v>
      </c>
      <c r="W1156" s="1383">
        <f t="shared" si="2313"/>
        <v>0</v>
      </c>
      <c r="X1156" s="1383">
        <f t="shared" si="2313"/>
        <v>0</v>
      </c>
      <c r="Y1156" s="1383">
        <f t="shared" si="2089"/>
        <v>0</v>
      </c>
      <c r="Z1156" s="1383">
        <f t="shared" si="2090"/>
        <v>0</v>
      </c>
      <c r="AA1156" s="1383">
        <f t="shared" si="2091"/>
        <v>0</v>
      </c>
      <c r="AB1156" s="1383">
        <f t="shared" si="2092"/>
        <v>0</v>
      </c>
      <c r="AC1156" s="5">
        <f t="shared" si="2093"/>
        <v>33</v>
      </c>
      <c r="AD1156" s="1383">
        <f t="shared" si="2094"/>
        <v>0</v>
      </c>
      <c r="AE1156" s="1383">
        <f t="shared" si="2095"/>
        <v>0</v>
      </c>
      <c r="AF1156" s="1305" t="e">
        <f t="shared" si="2096"/>
        <v>#DIV/0!</v>
      </c>
      <c r="AG1156" s="1305" t="e">
        <f t="shared" si="2097"/>
        <v>#DIV/0!</v>
      </c>
      <c r="AH1156" s="5"/>
      <c r="AI1156" s="5"/>
      <c r="AJ1156" s="5"/>
      <c r="AK1156" s="5"/>
      <c r="AL1156" s="5"/>
      <c r="AM1156" s="5"/>
      <c r="AN1156" s="5"/>
      <c r="AO1156" s="5"/>
      <c r="AP1156" s="5"/>
      <c r="AQ1156" s="5"/>
      <c r="AR1156" s="5"/>
      <c r="AS1156" s="5"/>
      <c r="AT1156" s="5"/>
      <c r="AU1156" s="5"/>
      <c r="AV1156" s="5"/>
      <c r="AW1156" s="5"/>
      <c r="AX1156" s="5"/>
      <c r="AY1156" s="5"/>
      <c r="AZ1156" s="5"/>
      <c r="BA1156" s="5"/>
      <c r="BB1156" s="5"/>
      <c r="BC1156" s="5"/>
      <c r="BD1156" s="5"/>
      <c r="BE1156" s="5"/>
    </row>
    <row r="1157" spans="1:57" ht="14.25" customHeight="1">
      <c r="A1157" s="1376">
        <v>44960</v>
      </c>
      <c r="B1157" s="1301"/>
      <c r="C1157" s="1302"/>
      <c r="D1157" s="1376">
        <v>44595</v>
      </c>
      <c r="E1157" s="1357"/>
      <c r="F1157" s="5"/>
      <c r="G1157" s="5"/>
      <c r="H1157" s="1302"/>
      <c r="I1157" s="1303"/>
      <c r="J1157" s="1301"/>
      <c r="K1157" s="1376"/>
      <c r="L1157" s="1302"/>
      <c r="M1157" s="1382">
        <f t="shared" si="2086"/>
        <v>44961</v>
      </c>
      <c r="N1157" s="1354">
        <f t="shared" si="2083"/>
        <v>0</v>
      </c>
      <c r="O1157" s="1383">
        <f t="shared" ref="O1157:S1157" si="2314">$AD1157*O$27</f>
        <v>0</v>
      </c>
      <c r="P1157" s="1383">
        <f t="shared" si="2314"/>
        <v>0</v>
      </c>
      <c r="Q1157" s="1383">
        <f t="shared" si="2314"/>
        <v>0</v>
      </c>
      <c r="R1157" s="1383">
        <f t="shared" si="2314"/>
        <v>0</v>
      </c>
      <c r="S1157" s="1383">
        <f t="shared" si="2314"/>
        <v>0</v>
      </c>
      <c r="T1157" s="1383">
        <f t="shared" ref="T1157:X1157" si="2315">$AE1157*T$27</f>
        <v>0</v>
      </c>
      <c r="U1157" s="1383">
        <f t="shared" si="2315"/>
        <v>0</v>
      </c>
      <c r="V1157" s="1383">
        <f t="shared" si="2315"/>
        <v>0</v>
      </c>
      <c r="W1157" s="1383">
        <f t="shared" si="2315"/>
        <v>0</v>
      </c>
      <c r="X1157" s="1383">
        <f t="shared" si="2315"/>
        <v>0</v>
      </c>
      <c r="Y1157" s="1383">
        <f t="shared" si="2089"/>
        <v>0</v>
      </c>
      <c r="Z1157" s="1383">
        <f t="shared" si="2090"/>
        <v>0</v>
      </c>
      <c r="AA1157" s="1383">
        <f t="shared" si="2091"/>
        <v>0</v>
      </c>
      <c r="AB1157" s="1383">
        <f t="shared" si="2092"/>
        <v>0</v>
      </c>
      <c r="AC1157" s="5">
        <f t="shared" si="2093"/>
        <v>34</v>
      </c>
      <c r="AD1157" s="1383">
        <f t="shared" si="2094"/>
        <v>0</v>
      </c>
      <c r="AE1157" s="1383">
        <f t="shared" si="2095"/>
        <v>0</v>
      </c>
      <c r="AF1157" s="1305" t="e">
        <f t="shared" si="2096"/>
        <v>#DIV/0!</v>
      </c>
      <c r="AG1157" s="1305" t="e">
        <f t="shared" si="2097"/>
        <v>#DIV/0!</v>
      </c>
      <c r="AH1157" s="5"/>
      <c r="AI1157" s="5"/>
      <c r="AJ1157" s="5"/>
      <c r="AK1157" s="5"/>
      <c r="AL1157" s="5"/>
      <c r="AM1157" s="5"/>
      <c r="AN1157" s="5"/>
      <c r="AO1157" s="5"/>
      <c r="AP1157" s="5"/>
      <c r="AQ1157" s="5"/>
      <c r="AR1157" s="5"/>
      <c r="AS1157" s="5"/>
      <c r="AT1157" s="5"/>
      <c r="AU1157" s="5"/>
      <c r="AV1157" s="5"/>
      <c r="AW1157" s="5"/>
      <c r="AX1157" s="5"/>
      <c r="AY1157" s="5"/>
      <c r="AZ1157" s="5"/>
      <c r="BA1157" s="5"/>
      <c r="BB1157" s="5"/>
      <c r="BC1157" s="5"/>
      <c r="BD1157" s="5"/>
      <c r="BE1157" s="5"/>
    </row>
    <row r="1158" spans="1:57" ht="14.25" customHeight="1">
      <c r="A1158" s="1376">
        <v>44961</v>
      </c>
      <c r="B1158" s="1301"/>
      <c r="C1158" s="1302"/>
      <c r="D1158" s="1376">
        <v>44596</v>
      </c>
      <c r="E1158" s="1357"/>
      <c r="F1158" s="5"/>
      <c r="G1158" s="5"/>
      <c r="H1158" s="1302"/>
      <c r="I1158" s="1303"/>
      <c r="J1158" s="1301"/>
      <c r="K1158" s="1376"/>
      <c r="L1158" s="1302"/>
      <c r="M1158" s="1382">
        <f t="shared" si="2086"/>
        <v>44962</v>
      </c>
      <c r="N1158" s="1354">
        <f t="shared" si="2083"/>
        <v>0</v>
      </c>
      <c r="O1158" s="1383">
        <f t="shared" ref="O1158:S1158" si="2316">$AD1158*O$27</f>
        <v>0</v>
      </c>
      <c r="P1158" s="1383">
        <f t="shared" si="2316"/>
        <v>0</v>
      </c>
      <c r="Q1158" s="1383">
        <f t="shared" si="2316"/>
        <v>0</v>
      </c>
      <c r="R1158" s="1383">
        <f t="shared" si="2316"/>
        <v>0</v>
      </c>
      <c r="S1158" s="1383">
        <f t="shared" si="2316"/>
        <v>0</v>
      </c>
      <c r="T1158" s="1383">
        <f t="shared" ref="T1158:X1158" si="2317">$AE1158*T$27</f>
        <v>0</v>
      </c>
      <c r="U1158" s="1383">
        <f t="shared" si="2317"/>
        <v>0</v>
      </c>
      <c r="V1158" s="1383">
        <f t="shared" si="2317"/>
        <v>0</v>
      </c>
      <c r="W1158" s="1383">
        <f t="shared" si="2317"/>
        <v>0</v>
      </c>
      <c r="X1158" s="1383">
        <f t="shared" si="2317"/>
        <v>0</v>
      </c>
      <c r="Y1158" s="1383">
        <f t="shared" si="2089"/>
        <v>0</v>
      </c>
      <c r="Z1158" s="1383">
        <f t="shared" si="2090"/>
        <v>0</v>
      </c>
      <c r="AA1158" s="1383">
        <f t="shared" si="2091"/>
        <v>0</v>
      </c>
      <c r="AB1158" s="1383">
        <f t="shared" si="2092"/>
        <v>0</v>
      </c>
      <c r="AC1158" s="5">
        <f t="shared" si="2093"/>
        <v>35</v>
      </c>
      <c r="AD1158" s="1383">
        <f t="shared" si="2094"/>
        <v>0</v>
      </c>
      <c r="AE1158" s="1383">
        <f t="shared" si="2095"/>
        <v>0</v>
      </c>
      <c r="AF1158" s="1305" t="e">
        <f t="shared" si="2096"/>
        <v>#DIV/0!</v>
      </c>
      <c r="AG1158" s="1305" t="e">
        <f t="shared" si="2097"/>
        <v>#DIV/0!</v>
      </c>
      <c r="AH1158" s="5"/>
      <c r="AI1158" s="5"/>
      <c r="AJ1158" s="5"/>
      <c r="AK1158" s="5"/>
      <c r="AL1158" s="5"/>
      <c r="AM1158" s="5"/>
      <c r="AN1158" s="5"/>
      <c r="AO1158" s="5"/>
      <c r="AP1158" s="5"/>
      <c r="AQ1158" s="5"/>
      <c r="AR1158" s="5"/>
      <c r="AS1158" s="5"/>
      <c r="AT1158" s="5"/>
      <c r="AU1158" s="5"/>
      <c r="AV1158" s="5"/>
      <c r="AW1158" s="5"/>
      <c r="AX1158" s="5"/>
      <c r="AY1158" s="5"/>
      <c r="AZ1158" s="5"/>
      <c r="BA1158" s="5"/>
      <c r="BB1158" s="5"/>
      <c r="BC1158" s="5"/>
      <c r="BD1158" s="5"/>
      <c r="BE1158" s="5"/>
    </row>
    <row r="1159" spans="1:57" ht="14.25" customHeight="1">
      <c r="A1159" s="1376">
        <v>44962</v>
      </c>
      <c r="B1159" s="1301"/>
      <c r="C1159" s="1302"/>
      <c r="D1159" s="1376">
        <v>44597</v>
      </c>
      <c r="E1159" s="1357"/>
      <c r="F1159" s="5"/>
      <c r="G1159" s="5"/>
      <c r="H1159" s="1302"/>
      <c r="I1159" s="1303"/>
      <c r="J1159" s="1301"/>
      <c r="K1159" s="1376"/>
      <c r="L1159" s="1302"/>
      <c r="M1159" s="1382">
        <f t="shared" si="2086"/>
        <v>44963</v>
      </c>
      <c r="N1159" s="1354">
        <f t="shared" si="2083"/>
        <v>0</v>
      </c>
      <c r="O1159" s="1383">
        <f t="shared" ref="O1159:S1159" si="2318">$AD1159*O$27</f>
        <v>0</v>
      </c>
      <c r="P1159" s="1383">
        <f t="shared" si="2318"/>
        <v>0</v>
      </c>
      <c r="Q1159" s="1383">
        <f t="shared" si="2318"/>
        <v>0</v>
      </c>
      <c r="R1159" s="1383">
        <f t="shared" si="2318"/>
        <v>0</v>
      </c>
      <c r="S1159" s="1383">
        <f t="shared" si="2318"/>
        <v>0</v>
      </c>
      <c r="T1159" s="1383">
        <f t="shared" ref="T1159:X1159" si="2319">$AE1159*T$27</f>
        <v>0</v>
      </c>
      <c r="U1159" s="1383">
        <f t="shared" si="2319"/>
        <v>0</v>
      </c>
      <c r="V1159" s="1383">
        <f t="shared" si="2319"/>
        <v>0</v>
      </c>
      <c r="W1159" s="1383">
        <f t="shared" si="2319"/>
        <v>0</v>
      </c>
      <c r="X1159" s="1383">
        <f t="shared" si="2319"/>
        <v>0</v>
      </c>
      <c r="Y1159" s="1383">
        <f t="shared" si="2089"/>
        <v>0</v>
      </c>
      <c r="Z1159" s="1383">
        <f t="shared" si="2090"/>
        <v>0</v>
      </c>
      <c r="AA1159" s="1383">
        <f t="shared" si="2091"/>
        <v>0</v>
      </c>
      <c r="AB1159" s="1383">
        <f t="shared" si="2092"/>
        <v>0</v>
      </c>
      <c r="AC1159" s="5">
        <f t="shared" si="2093"/>
        <v>36</v>
      </c>
      <c r="AD1159" s="1383">
        <f t="shared" si="2094"/>
        <v>0</v>
      </c>
      <c r="AE1159" s="1383">
        <f t="shared" si="2095"/>
        <v>0</v>
      </c>
      <c r="AF1159" s="1305" t="e">
        <f t="shared" si="2096"/>
        <v>#DIV/0!</v>
      </c>
      <c r="AG1159" s="1305" t="e">
        <f t="shared" si="2097"/>
        <v>#DIV/0!</v>
      </c>
      <c r="AH1159" s="5"/>
      <c r="AI1159" s="5"/>
      <c r="AJ1159" s="5"/>
      <c r="AK1159" s="5"/>
      <c r="AL1159" s="5"/>
      <c r="AM1159" s="5"/>
      <c r="AN1159" s="5"/>
      <c r="AO1159" s="5"/>
      <c r="AP1159" s="5"/>
      <c r="AQ1159" s="5"/>
      <c r="AR1159" s="5"/>
      <c r="AS1159" s="5"/>
      <c r="AT1159" s="5"/>
      <c r="AU1159" s="5"/>
      <c r="AV1159" s="5"/>
      <c r="AW1159" s="5"/>
      <c r="AX1159" s="5"/>
      <c r="AY1159" s="5"/>
      <c r="AZ1159" s="5"/>
      <c r="BA1159" s="5"/>
      <c r="BB1159" s="5"/>
      <c r="BC1159" s="5"/>
      <c r="BD1159" s="5"/>
      <c r="BE1159" s="5"/>
    </row>
    <row r="1160" spans="1:57" ht="14.25" customHeight="1">
      <c r="A1160" s="1376">
        <v>44963</v>
      </c>
      <c r="B1160" s="1301"/>
      <c r="C1160" s="1302"/>
      <c r="D1160" s="1376">
        <v>44598</v>
      </c>
      <c r="E1160" s="1357"/>
      <c r="F1160" s="5"/>
      <c r="G1160" s="5"/>
      <c r="H1160" s="1302"/>
      <c r="I1160" s="1303"/>
      <c r="J1160" s="1301"/>
      <c r="K1160" s="1376"/>
      <c r="L1160" s="1302"/>
      <c r="M1160" s="1382">
        <f t="shared" si="2086"/>
        <v>44964</v>
      </c>
      <c r="N1160" s="1354">
        <f t="shared" si="2083"/>
        <v>0</v>
      </c>
      <c r="O1160" s="1383">
        <f t="shared" ref="O1160:S1160" si="2320">$AD1160*O$27</f>
        <v>0</v>
      </c>
      <c r="P1160" s="1383">
        <f t="shared" si="2320"/>
        <v>0</v>
      </c>
      <c r="Q1160" s="1383">
        <f t="shared" si="2320"/>
        <v>0</v>
      </c>
      <c r="R1160" s="1383">
        <f t="shared" si="2320"/>
        <v>0</v>
      </c>
      <c r="S1160" s="1383">
        <f t="shared" si="2320"/>
        <v>0</v>
      </c>
      <c r="T1160" s="1383">
        <f t="shared" ref="T1160:X1160" si="2321">$AE1160*T$27</f>
        <v>0</v>
      </c>
      <c r="U1160" s="1383">
        <f t="shared" si="2321"/>
        <v>0</v>
      </c>
      <c r="V1160" s="1383">
        <f t="shared" si="2321"/>
        <v>0</v>
      </c>
      <c r="W1160" s="1383">
        <f t="shared" si="2321"/>
        <v>0</v>
      </c>
      <c r="X1160" s="1383">
        <f t="shared" si="2321"/>
        <v>0</v>
      </c>
      <c r="Y1160" s="1383">
        <f t="shared" si="2089"/>
        <v>0</v>
      </c>
      <c r="Z1160" s="1383">
        <f t="shared" si="2090"/>
        <v>0</v>
      </c>
      <c r="AA1160" s="1383">
        <f t="shared" si="2091"/>
        <v>0</v>
      </c>
      <c r="AB1160" s="1383">
        <f t="shared" si="2092"/>
        <v>0</v>
      </c>
      <c r="AC1160" s="5">
        <f t="shared" si="2093"/>
        <v>37</v>
      </c>
      <c r="AD1160" s="1383">
        <f t="shared" si="2094"/>
        <v>0</v>
      </c>
      <c r="AE1160" s="1383">
        <f t="shared" si="2095"/>
        <v>0</v>
      </c>
      <c r="AF1160" s="1305" t="e">
        <f t="shared" si="2096"/>
        <v>#DIV/0!</v>
      </c>
      <c r="AG1160" s="1305" t="e">
        <f t="shared" si="2097"/>
        <v>#DIV/0!</v>
      </c>
      <c r="AH1160" s="5"/>
      <c r="AI1160" s="5"/>
      <c r="AJ1160" s="5"/>
      <c r="AK1160" s="5"/>
      <c r="AL1160" s="5"/>
      <c r="AM1160" s="5"/>
      <c r="AN1160" s="5"/>
      <c r="AO1160" s="5"/>
      <c r="AP1160" s="5"/>
      <c r="AQ1160" s="5"/>
      <c r="AR1160" s="5"/>
      <c r="AS1160" s="5"/>
      <c r="AT1160" s="5"/>
      <c r="AU1160" s="5"/>
      <c r="AV1160" s="5"/>
      <c r="AW1160" s="5"/>
      <c r="AX1160" s="5"/>
      <c r="AY1160" s="5"/>
      <c r="AZ1160" s="5"/>
      <c r="BA1160" s="5"/>
      <c r="BB1160" s="5"/>
      <c r="BC1160" s="5"/>
      <c r="BD1160" s="5"/>
      <c r="BE1160" s="5"/>
    </row>
    <row r="1161" spans="1:57" ht="14.25" customHeight="1">
      <c r="A1161" s="1376">
        <v>44964</v>
      </c>
      <c r="B1161" s="1301"/>
      <c r="C1161" s="1302"/>
      <c r="D1161" s="1376">
        <v>44599</v>
      </c>
      <c r="E1161" s="1357"/>
      <c r="F1161" s="5"/>
      <c r="G1161" s="5"/>
      <c r="H1161" s="1302"/>
      <c r="I1161" s="1303"/>
      <c r="J1161" s="1301"/>
      <c r="K1161" s="1376"/>
      <c r="L1161" s="1302"/>
      <c r="M1161" s="1382">
        <f t="shared" si="2086"/>
        <v>44965</v>
      </c>
      <c r="N1161" s="1354">
        <f t="shared" si="2083"/>
        <v>0</v>
      </c>
      <c r="O1161" s="1383">
        <f t="shared" ref="O1161:S1161" si="2322">$AD1161*O$27</f>
        <v>0</v>
      </c>
      <c r="P1161" s="1383">
        <f t="shared" si="2322"/>
        <v>0</v>
      </c>
      <c r="Q1161" s="1383">
        <f t="shared" si="2322"/>
        <v>0</v>
      </c>
      <c r="R1161" s="1383">
        <f t="shared" si="2322"/>
        <v>0</v>
      </c>
      <c r="S1161" s="1383">
        <f t="shared" si="2322"/>
        <v>0</v>
      </c>
      <c r="T1161" s="1383">
        <f t="shared" ref="T1161:X1161" si="2323">$AE1161*T$27</f>
        <v>0</v>
      </c>
      <c r="U1161" s="1383">
        <f t="shared" si="2323"/>
        <v>0</v>
      </c>
      <c r="V1161" s="1383">
        <f t="shared" si="2323"/>
        <v>0</v>
      </c>
      <c r="W1161" s="1383">
        <f t="shared" si="2323"/>
        <v>0</v>
      </c>
      <c r="X1161" s="1383">
        <f t="shared" si="2323"/>
        <v>0</v>
      </c>
      <c r="Y1161" s="1383">
        <f t="shared" si="2089"/>
        <v>0</v>
      </c>
      <c r="Z1161" s="1383">
        <f t="shared" si="2090"/>
        <v>0</v>
      </c>
      <c r="AA1161" s="1383">
        <f t="shared" si="2091"/>
        <v>0</v>
      </c>
      <c r="AB1161" s="1383">
        <f t="shared" si="2092"/>
        <v>0</v>
      </c>
      <c r="AC1161" s="5">
        <f t="shared" si="2093"/>
        <v>38</v>
      </c>
      <c r="AD1161" s="1383">
        <f t="shared" si="2094"/>
        <v>0</v>
      </c>
      <c r="AE1161" s="1383">
        <f t="shared" si="2095"/>
        <v>0</v>
      </c>
      <c r="AF1161" s="1305" t="e">
        <f t="shared" si="2096"/>
        <v>#DIV/0!</v>
      </c>
      <c r="AG1161" s="1305" t="e">
        <f t="shared" si="2097"/>
        <v>#DIV/0!</v>
      </c>
      <c r="AH1161" s="5"/>
      <c r="AI1161" s="5"/>
      <c r="AJ1161" s="5"/>
      <c r="AK1161" s="5"/>
      <c r="AL1161" s="5"/>
      <c r="AM1161" s="5"/>
      <c r="AN1161" s="5"/>
      <c r="AO1161" s="5"/>
      <c r="AP1161" s="5"/>
      <c r="AQ1161" s="5"/>
      <c r="AR1161" s="5"/>
      <c r="AS1161" s="5"/>
      <c r="AT1161" s="5"/>
      <c r="AU1161" s="5"/>
      <c r="AV1161" s="5"/>
      <c r="AW1161" s="5"/>
      <c r="AX1161" s="5"/>
      <c r="AY1161" s="5"/>
      <c r="AZ1161" s="5"/>
      <c r="BA1161" s="5"/>
      <c r="BB1161" s="5"/>
      <c r="BC1161" s="5"/>
      <c r="BD1161" s="5"/>
      <c r="BE1161" s="5"/>
    </row>
    <row r="1162" spans="1:57" ht="14.25" customHeight="1">
      <c r="A1162" s="1376">
        <v>44965</v>
      </c>
      <c r="B1162" s="1301"/>
      <c r="C1162" s="1302"/>
      <c r="D1162" s="1376">
        <v>44600</v>
      </c>
      <c r="E1162" s="1357"/>
      <c r="F1162" s="5"/>
      <c r="G1162" s="5"/>
      <c r="H1162" s="1302"/>
      <c r="I1162" s="1303"/>
      <c r="J1162" s="1301"/>
      <c r="K1162" s="1376"/>
      <c r="L1162" s="1302"/>
      <c r="M1162" s="1382">
        <f t="shared" si="2086"/>
        <v>44966</v>
      </c>
      <c r="N1162" s="1354">
        <f t="shared" si="2083"/>
        <v>0</v>
      </c>
      <c r="O1162" s="1383">
        <f t="shared" ref="O1162:S1162" si="2324">$AD1162*O$27</f>
        <v>0</v>
      </c>
      <c r="P1162" s="1383">
        <f t="shared" si="2324"/>
        <v>0</v>
      </c>
      <c r="Q1162" s="1383">
        <f t="shared" si="2324"/>
        <v>0</v>
      </c>
      <c r="R1162" s="1383">
        <f t="shared" si="2324"/>
        <v>0</v>
      </c>
      <c r="S1162" s="1383">
        <f t="shared" si="2324"/>
        <v>0</v>
      </c>
      <c r="T1162" s="1383">
        <f t="shared" ref="T1162:X1162" si="2325">$AE1162*T$27</f>
        <v>0</v>
      </c>
      <c r="U1162" s="1383">
        <f t="shared" si="2325"/>
        <v>0</v>
      </c>
      <c r="V1162" s="1383">
        <f t="shared" si="2325"/>
        <v>0</v>
      </c>
      <c r="W1162" s="1383">
        <f t="shared" si="2325"/>
        <v>0</v>
      </c>
      <c r="X1162" s="1383">
        <f t="shared" si="2325"/>
        <v>0</v>
      </c>
      <c r="Y1162" s="1383">
        <f t="shared" si="2089"/>
        <v>0</v>
      </c>
      <c r="Z1162" s="1383">
        <f t="shared" si="2090"/>
        <v>0</v>
      </c>
      <c r="AA1162" s="1383">
        <f t="shared" si="2091"/>
        <v>0</v>
      </c>
      <c r="AB1162" s="1383">
        <f t="shared" si="2092"/>
        <v>0</v>
      </c>
      <c r="AC1162" s="5">
        <f t="shared" si="2093"/>
        <v>39</v>
      </c>
      <c r="AD1162" s="1383">
        <f t="shared" si="2094"/>
        <v>0</v>
      </c>
      <c r="AE1162" s="1383">
        <f t="shared" si="2095"/>
        <v>0</v>
      </c>
      <c r="AF1162" s="1305" t="e">
        <f t="shared" si="2096"/>
        <v>#DIV/0!</v>
      </c>
      <c r="AG1162" s="1305" t="e">
        <f t="shared" si="2097"/>
        <v>#DIV/0!</v>
      </c>
      <c r="AH1162" s="5"/>
      <c r="AI1162" s="5"/>
      <c r="AJ1162" s="5"/>
      <c r="AK1162" s="5"/>
      <c r="AL1162" s="5"/>
      <c r="AM1162" s="5"/>
      <c r="AN1162" s="5"/>
      <c r="AO1162" s="5"/>
      <c r="AP1162" s="5"/>
      <c r="AQ1162" s="5"/>
      <c r="AR1162" s="5"/>
      <c r="AS1162" s="5"/>
      <c r="AT1162" s="5"/>
      <c r="AU1162" s="5"/>
      <c r="AV1162" s="5"/>
      <c r="AW1162" s="5"/>
      <c r="AX1162" s="5"/>
      <c r="AY1162" s="5"/>
      <c r="AZ1162" s="5"/>
      <c r="BA1162" s="5"/>
      <c r="BB1162" s="5"/>
      <c r="BC1162" s="5"/>
      <c r="BD1162" s="5"/>
      <c r="BE1162" s="5"/>
    </row>
    <row r="1163" spans="1:57" ht="14.25" customHeight="1">
      <c r="A1163" s="1376">
        <v>44966</v>
      </c>
      <c r="B1163" s="1301"/>
      <c r="C1163" s="1302"/>
      <c r="D1163" s="1376">
        <v>44601</v>
      </c>
      <c r="E1163" s="1357"/>
      <c r="F1163" s="5"/>
      <c r="G1163" s="5"/>
      <c r="H1163" s="1302"/>
      <c r="I1163" s="1303"/>
      <c r="J1163" s="1301"/>
      <c r="K1163" s="1376"/>
      <c r="L1163" s="1302"/>
      <c r="M1163" s="1382">
        <f t="shared" si="2086"/>
        <v>44967</v>
      </c>
      <c r="N1163" s="1354">
        <f t="shared" si="2083"/>
        <v>0</v>
      </c>
      <c r="O1163" s="1383">
        <f t="shared" ref="O1163:S1163" si="2326">$AD1163*O$27</f>
        <v>0</v>
      </c>
      <c r="P1163" s="1383">
        <f t="shared" si="2326"/>
        <v>0</v>
      </c>
      <c r="Q1163" s="1383">
        <f t="shared" si="2326"/>
        <v>0</v>
      </c>
      <c r="R1163" s="1383">
        <f t="shared" si="2326"/>
        <v>0</v>
      </c>
      <c r="S1163" s="1383">
        <f t="shared" si="2326"/>
        <v>0</v>
      </c>
      <c r="T1163" s="1383">
        <f t="shared" ref="T1163:X1163" si="2327">$AE1163*T$27</f>
        <v>0</v>
      </c>
      <c r="U1163" s="1383">
        <f t="shared" si="2327"/>
        <v>0</v>
      </c>
      <c r="V1163" s="1383">
        <f t="shared" si="2327"/>
        <v>0</v>
      </c>
      <c r="W1163" s="1383">
        <f t="shared" si="2327"/>
        <v>0</v>
      </c>
      <c r="X1163" s="1383">
        <f t="shared" si="2327"/>
        <v>0</v>
      </c>
      <c r="Y1163" s="1383">
        <f t="shared" si="2089"/>
        <v>0</v>
      </c>
      <c r="Z1163" s="1383">
        <f t="shared" si="2090"/>
        <v>0</v>
      </c>
      <c r="AA1163" s="1383">
        <f t="shared" si="2091"/>
        <v>0</v>
      </c>
      <c r="AB1163" s="1383">
        <f t="shared" si="2092"/>
        <v>0</v>
      </c>
      <c r="AC1163" s="5">
        <f t="shared" si="2093"/>
        <v>40</v>
      </c>
      <c r="AD1163" s="1383">
        <f t="shared" si="2094"/>
        <v>0</v>
      </c>
      <c r="AE1163" s="1383">
        <f t="shared" si="2095"/>
        <v>0</v>
      </c>
      <c r="AF1163" s="1305" t="e">
        <f t="shared" si="2096"/>
        <v>#DIV/0!</v>
      </c>
      <c r="AG1163" s="1305" t="e">
        <f t="shared" si="2097"/>
        <v>#DIV/0!</v>
      </c>
      <c r="AH1163" s="5"/>
      <c r="AI1163" s="5"/>
      <c r="AJ1163" s="5"/>
      <c r="AK1163" s="5"/>
      <c r="AL1163" s="5"/>
      <c r="AM1163" s="5"/>
      <c r="AN1163" s="5"/>
      <c r="AO1163" s="5"/>
      <c r="AP1163" s="5"/>
      <c r="AQ1163" s="5"/>
      <c r="AR1163" s="5"/>
      <c r="AS1163" s="5"/>
      <c r="AT1163" s="5"/>
      <c r="AU1163" s="5"/>
      <c r="AV1163" s="5"/>
      <c r="AW1163" s="5"/>
      <c r="AX1163" s="5"/>
      <c r="AY1163" s="5"/>
      <c r="AZ1163" s="5"/>
      <c r="BA1163" s="5"/>
      <c r="BB1163" s="5"/>
      <c r="BC1163" s="5"/>
      <c r="BD1163" s="5"/>
      <c r="BE1163" s="5"/>
    </row>
    <row r="1164" spans="1:57" ht="14.25" customHeight="1">
      <c r="A1164" s="1376">
        <v>44967</v>
      </c>
      <c r="B1164" s="1301"/>
      <c r="C1164" s="1302"/>
      <c r="D1164" s="1376">
        <v>44602</v>
      </c>
      <c r="E1164" s="1357"/>
      <c r="F1164" s="5"/>
      <c r="G1164" s="5"/>
      <c r="H1164" s="1302"/>
      <c r="I1164" s="1303"/>
      <c r="J1164" s="1301"/>
      <c r="K1164" s="1376"/>
      <c r="L1164" s="1302"/>
      <c r="M1164" s="1382">
        <f t="shared" si="2086"/>
        <v>44968</v>
      </c>
      <c r="N1164" s="1354">
        <f t="shared" si="2083"/>
        <v>0</v>
      </c>
      <c r="O1164" s="1383">
        <f t="shared" ref="O1164:S1164" si="2328">$AD1164*O$27</f>
        <v>0</v>
      </c>
      <c r="P1164" s="1383">
        <f t="shared" si="2328"/>
        <v>0</v>
      </c>
      <c r="Q1164" s="1383">
        <f t="shared" si="2328"/>
        <v>0</v>
      </c>
      <c r="R1164" s="1383">
        <f t="shared" si="2328"/>
        <v>0</v>
      </c>
      <c r="S1164" s="1383">
        <f t="shared" si="2328"/>
        <v>0</v>
      </c>
      <c r="T1164" s="1383">
        <f t="shared" ref="T1164:X1164" si="2329">$AE1164*T$27</f>
        <v>0</v>
      </c>
      <c r="U1164" s="1383">
        <f t="shared" si="2329"/>
        <v>0</v>
      </c>
      <c r="V1164" s="1383">
        <f t="shared" si="2329"/>
        <v>0</v>
      </c>
      <c r="W1164" s="1383">
        <f t="shared" si="2329"/>
        <v>0</v>
      </c>
      <c r="X1164" s="1383">
        <f t="shared" si="2329"/>
        <v>0</v>
      </c>
      <c r="Y1164" s="1383">
        <f t="shared" si="2089"/>
        <v>0</v>
      </c>
      <c r="Z1164" s="1383">
        <f t="shared" si="2090"/>
        <v>0</v>
      </c>
      <c r="AA1164" s="1383">
        <f t="shared" si="2091"/>
        <v>0</v>
      </c>
      <c r="AB1164" s="1383">
        <f t="shared" si="2092"/>
        <v>0</v>
      </c>
      <c r="AC1164" s="5">
        <f t="shared" si="2093"/>
        <v>41</v>
      </c>
      <c r="AD1164" s="1383">
        <f t="shared" si="2094"/>
        <v>0</v>
      </c>
      <c r="AE1164" s="1383">
        <f t="shared" si="2095"/>
        <v>0</v>
      </c>
      <c r="AF1164" s="1305" t="e">
        <f t="shared" si="2096"/>
        <v>#DIV/0!</v>
      </c>
      <c r="AG1164" s="1305" t="e">
        <f t="shared" si="2097"/>
        <v>#DIV/0!</v>
      </c>
      <c r="AH1164" s="5"/>
      <c r="AI1164" s="5"/>
      <c r="AJ1164" s="5"/>
      <c r="AK1164" s="5"/>
      <c r="AL1164" s="5"/>
      <c r="AM1164" s="5"/>
      <c r="AN1164" s="5"/>
      <c r="AO1164" s="5"/>
      <c r="AP1164" s="5"/>
      <c r="AQ1164" s="5"/>
      <c r="AR1164" s="5"/>
      <c r="AS1164" s="5"/>
      <c r="AT1164" s="5"/>
      <c r="AU1164" s="5"/>
      <c r="AV1164" s="5"/>
      <c r="AW1164" s="5"/>
      <c r="AX1164" s="5"/>
      <c r="AY1164" s="5"/>
      <c r="AZ1164" s="5"/>
      <c r="BA1164" s="5"/>
      <c r="BB1164" s="5"/>
      <c r="BC1164" s="5"/>
      <c r="BD1164" s="5"/>
      <c r="BE1164" s="5"/>
    </row>
    <row r="1165" spans="1:57" ht="14.25" customHeight="1">
      <c r="A1165" s="1376">
        <v>44968</v>
      </c>
      <c r="B1165" s="1301"/>
      <c r="C1165" s="1302"/>
      <c r="D1165" s="1376">
        <v>44603</v>
      </c>
      <c r="E1165" s="1357"/>
      <c r="F1165" s="5"/>
      <c r="G1165" s="5"/>
      <c r="H1165" s="1302"/>
      <c r="I1165" s="1303"/>
      <c r="J1165" s="1301"/>
      <c r="K1165" s="1376"/>
      <c r="L1165" s="1302"/>
      <c r="M1165" s="1382">
        <f t="shared" si="2086"/>
        <v>44969</v>
      </c>
      <c r="N1165" s="1354">
        <f t="shared" si="2083"/>
        <v>0</v>
      </c>
      <c r="O1165" s="1383">
        <f t="shared" ref="O1165:S1165" si="2330">$AD1165*O$27</f>
        <v>0</v>
      </c>
      <c r="P1165" s="1383">
        <f t="shared" si="2330"/>
        <v>0</v>
      </c>
      <c r="Q1165" s="1383">
        <f t="shared" si="2330"/>
        <v>0</v>
      </c>
      <c r="R1165" s="1383">
        <f t="shared" si="2330"/>
        <v>0</v>
      </c>
      <c r="S1165" s="1383">
        <f t="shared" si="2330"/>
        <v>0</v>
      </c>
      <c r="T1165" s="1383">
        <f t="shared" ref="T1165:X1165" si="2331">$AE1165*T$27</f>
        <v>0</v>
      </c>
      <c r="U1165" s="1383">
        <f t="shared" si="2331"/>
        <v>0</v>
      </c>
      <c r="V1165" s="1383">
        <f t="shared" si="2331"/>
        <v>0</v>
      </c>
      <c r="W1165" s="1383">
        <f t="shared" si="2331"/>
        <v>0</v>
      </c>
      <c r="X1165" s="1383">
        <f t="shared" si="2331"/>
        <v>0</v>
      </c>
      <c r="Y1165" s="1383">
        <f t="shared" si="2089"/>
        <v>0</v>
      </c>
      <c r="Z1165" s="1383">
        <f t="shared" si="2090"/>
        <v>0</v>
      </c>
      <c r="AA1165" s="1383">
        <f t="shared" si="2091"/>
        <v>0</v>
      </c>
      <c r="AB1165" s="1383">
        <f t="shared" si="2092"/>
        <v>0</v>
      </c>
      <c r="AC1165" s="5">
        <f t="shared" si="2093"/>
        <v>42</v>
      </c>
      <c r="AD1165" s="1383">
        <f t="shared" si="2094"/>
        <v>0</v>
      </c>
      <c r="AE1165" s="1383">
        <f t="shared" si="2095"/>
        <v>0</v>
      </c>
      <c r="AF1165" s="1305" t="e">
        <f t="shared" si="2096"/>
        <v>#DIV/0!</v>
      </c>
      <c r="AG1165" s="1305" t="e">
        <f t="shared" si="2097"/>
        <v>#DIV/0!</v>
      </c>
      <c r="AH1165" s="5"/>
      <c r="AI1165" s="5"/>
      <c r="AJ1165" s="5"/>
      <c r="AK1165" s="5"/>
      <c r="AL1165" s="5"/>
      <c r="AM1165" s="5"/>
      <c r="AN1165" s="5"/>
      <c r="AO1165" s="5"/>
      <c r="AP1165" s="5"/>
      <c r="AQ1165" s="5"/>
      <c r="AR1165" s="5"/>
      <c r="AS1165" s="5"/>
      <c r="AT1165" s="5"/>
      <c r="AU1165" s="5"/>
      <c r="AV1165" s="5"/>
      <c r="AW1165" s="5"/>
      <c r="AX1165" s="5"/>
      <c r="AY1165" s="5"/>
      <c r="AZ1165" s="5"/>
      <c r="BA1165" s="5"/>
      <c r="BB1165" s="5"/>
      <c r="BC1165" s="5"/>
      <c r="BD1165" s="5"/>
      <c r="BE1165" s="5"/>
    </row>
    <row r="1166" spans="1:57" ht="14.25" customHeight="1">
      <c r="A1166" s="1376">
        <v>44969</v>
      </c>
      <c r="B1166" s="1301"/>
      <c r="C1166" s="1302"/>
      <c r="D1166" s="1376">
        <v>44604</v>
      </c>
      <c r="E1166" s="1357"/>
      <c r="F1166" s="5"/>
      <c r="G1166" s="5"/>
      <c r="H1166" s="1302"/>
      <c r="I1166" s="1303"/>
      <c r="J1166" s="1301"/>
      <c r="K1166" s="1376"/>
      <c r="L1166" s="1302"/>
      <c r="M1166" s="1382">
        <f t="shared" si="2086"/>
        <v>44970</v>
      </c>
      <c r="N1166" s="1354">
        <f t="shared" si="2083"/>
        <v>0</v>
      </c>
      <c r="O1166" s="1383">
        <f t="shared" ref="O1166:S1166" si="2332">$AD1166*O$27</f>
        <v>0</v>
      </c>
      <c r="P1166" s="1383">
        <f t="shared" si="2332"/>
        <v>0</v>
      </c>
      <c r="Q1166" s="1383">
        <f t="shared" si="2332"/>
        <v>0</v>
      </c>
      <c r="R1166" s="1383">
        <f t="shared" si="2332"/>
        <v>0</v>
      </c>
      <c r="S1166" s="1383">
        <f t="shared" si="2332"/>
        <v>0</v>
      </c>
      <c r="T1166" s="1383">
        <f t="shared" ref="T1166:X1166" si="2333">$AE1166*T$27</f>
        <v>0</v>
      </c>
      <c r="U1166" s="1383">
        <f t="shared" si="2333"/>
        <v>0</v>
      </c>
      <c r="V1166" s="1383">
        <f t="shared" si="2333"/>
        <v>0</v>
      </c>
      <c r="W1166" s="1383">
        <f t="shared" si="2333"/>
        <v>0</v>
      </c>
      <c r="X1166" s="1383">
        <f t="shared" si="2333"/>
        <v>0</v>
      </c>
      <c r="Y1166" s="1383">
        <f t="shared" si="2089"/>
        <v>0</v>
      </c>
      <c r="Z1166" s="1383">
        <f t="shared" si="2090"/>
        <v>0</v>
      </c>
      <c r="AA1166" s="1383">
        <f t="shared" si="2091"/>
        <v>0</v>
      </c>
      <c r="AB1166" s="1383">
        <f t="shared" si="2092"/>
        <v>0</v>
      </c>
      <c r="AC1166" s="5">
        <f t="shared" si="2093"/>
        <v>43</v>
      </c>
      <c r="AD1166" s="1383">
        <f t="shared" si="2094"/>
        <v>0</v>
      </c>
      <c r="AE1166" s="1383">
        <f t="shared" si="2095"/>
        <v>0</v>
      </c>
      <c r="AF1166" s="1305" t="e">
        <f t="shared" si="2096"/>
        <v>#DIV/0!</v>
      </c>
      <c r="AG1166" s="1305" t="e">
        <f t="shared" si="2097"/>
        <v>#DIV/0!</v>
      </c>
      <c r="AH1166" s="5"/>
      <c r="AI1166" s="5"/>
      <c r="AJ1166" s="5"/>
      <c r="AK1166" s="5"/>
      <c r="AL1166" s="5"/>
      <c r="AM1166" s="5"/>
      <c r="AN1166" s="5"/>
      <c r="AO1166" s="5"/>
      <c r="AP1166" s="5"/>
      <c r="AQ1166" s="5"/>
      <c r="AR1166" s="5"/>
      <c r="AS1166" s="5"/>
      <c r="AT1166" s="5"/>
      <c r="AU1166" s="5"/>
      <c r="AV1166" s="5"/>
      <c r="AW1166" s="5"/>
      <c r="AX1166" s="5"/>
      <c r="AY1166" s="5"/>
      <c r="AZ1166" s="5"/>
      <c r="BA1166" s="5"/>
      <c r="BB1166" s="5"/>
      <c r="BC1166" s="5"/>
      <c r="BD1166" s="5"/>
      <c r="BE1166" s="5"/>
    </row>
    <row r="1167" spans="1:57" ht="14.25" customHeight="1">
      <c r="A1167" s="1376">
        <v>44970</v>
      </c>
      <c r="B1167" s="1301"/>
      <c r="C1167" s="1302"/>
      <c r="D1167" s="1376">
        <v>44605</v>
      </c>
      <c r="E1167" s="1357"/>
      <c r="F1167" s="5"/>
      <c r="G1167" s="5"/>
      <c r="H1167" s="1302"/>
      <c r="I1167" s="1303"/>
      <c r="J1167" s="1301"/>
      <c r="K1167" s="1376"/>
      <c r="L1167" s="1302"/>
      <c r="M1167" s="1382">
        <f t="shared" si="2086"/>
        <v>44971</v>
      </c>
      <c r="N1167" s="1354">
        <f t="shared" si="2083"/>
        <v>0</v>
      </c>
      <c r="O1167" s="1383">
        <f t="shared" ref="O1167:S1167" si="2334">$AD1167*O$27</f>
        <v>0</v>
      </c>
      <c r="P1167" s="1383">
        <f t="shared" si="2334"/>
        <v>0</v>
      </c>
      <c r="Q1167" s="1383">
        <f t="shared" si="2334"/>
        <v>0</v>
      </c>
      <c r="R1167" s="1383">
        <f t="shared" si="2334"/>
        <v>0</v>
      </c>
      <c r="S1167" s="1383">
        <f t="shared" si="2334"/>
        <v>0</v>
      </c>
      <c r="T1167" s="1383">
        <f t="shared" ref="T1167:X1167" si="2335">$AE1167*T$27</f>
        <v>0</v>
      </c>
      <c r="U1167" s="1383">
        <f t="shared" si="2335"/>
        <v>0</v>
      </c>
      <c r="V1167" s="1383">
        <f t="shared" si="2335"/>
        <v>0</v>
      </c>
      <c r="W1167" s="1383">
        <f t="shared" si="2335"/>
        <v>0</v>
      </c>
      <c r="X1167" s="1383">
        <f t="shared" si="2335"/>
        <v>0</v>
      </c>
      <c r="Y1167" s="1383">
        <f t="shared" si="2089"/>
        <v>0</v>
      </c>
      <c r="Z1167" s="1383">
        <f t="shared" si="2090"/>
        <v>0</v>
      </c>
      <c r="AA1167" s="1383">
        <f t="shared" si="2091"/>
        <v>0</v>
      </c>
      <c r="AB1167" s="1383">
        <f t="shared" si="2092"/>
        <v>0</v>
      </c>
      <c r="AC1167" s="5">
        <f t="shared" si="2093"/>
        <v>44</v>
      </c>
      <c r="AD1167" s="1383">
        <f t="shared" si="2094"/>
        <v>0</v>
      </c>
      <c r="AE1167" s="1383">
        <f t="shared" si="2095"/>
        <v>0</v>
      </c>
      <c r="AF1167" s="1305" t="e">
        <f t="shared" si="2096"/>
        <v>#DIV/0!</v>
      </c>
      <c r="AG1167" s="1305" t="e">
        <f t="shared" si="2097"/>
        <v>#DIV/0!</v>
      </c>
      <c r="AH1167" s="5"/>
      <c r="AI1167" s="5"/>
      <c r="AJ1167" s="5"/>
      <c r="AK1167" s="5"/>
      <c r="AL1167" s="5"/>
      <c r="AM1167" s="5"/>
      <c r="AN1167" s="5"/>
      <c r="AO1167" s="5"/>
      <c r="AP1167" s="5"/>
      <c r="AQ1167" s="5"/>
      <c r="AR1167" s="5"/>
      <c r="AS1167" s="5"/>
      <c r="AT1167" s="5"/>
      <c r="AU1167" s="5"/>
      <c r="AV1167" s="5"/>
      <c r="AW1167" s="5"/>
      <c r="AX1167" s="5"/>
      <c r="AY1167" s="5"/>
      <c r="AZ1167" s="5"/>
      <c r="BA1167" s="5"/>
      <c r="BB1167" s="5"/>
      <c r="BC1167" s="5"/>
      <c r="BD1167" s="5"/>
      <c r="BE1167" s="5"/>
    </row>
    <row r="1168" spans="1:57" ht="14.25" customHeight="1">
      <c r="A1168" s="1376">
        <v>44971</v>
      </c>
      <c r="B1168" s="1301"/>
      <c r="C1168" s="1302"/>
      <c r="D1168" s="1376">
        <v>44606</v>
      </c>
      <c r="E1168" s="1357"/>
      <c r="F1168" s="5"/>
      <c r="G1168" s="5"/>
      <c r="H1168" s="1302"/>
      <c r="I1168" s="1303"/>
      <c r="J1168" s="1301"/>
      <c r="K1168" s="1376"/>
      <c r="L1168" s="1302"/>
      <c r="M1168" s="1382">
        <f t="shared" si="2086"/>
        <v>44972</v>
      </c>
      <c r="N1168" s="1354">
        <f t="shared" si="2083"/>
        <v>0</v>
      </c>
      <c r="O1168" s="1383">
        <f t="shared" ref="O1168:S1168" si="2336">$AD1168*O$27</f>
        <v>0</v>
      </c>
      <c r="P1168" s="1383">
        <f t="shared" si="2336"/>
        <v>0</v>
      </c>
      <c r="Q1168" s="1383">
        <f t="shared" si="2336"/>
        <v>0</v>
      </c>
      <c r="R1168" s="1383">
        <f t="shared" si="2336"/>
        <v>0</v>
      </c>
      <c r="S1168" s="1383">
        <f t="shared" si="2336"/>
        <v>0</v>
      </c>
      <c r="T1168" s="1383">
        <f t="shared" ref="T1168:X1168" si="2337">$AE1168*T$27</f>
        <v>0</v>
      </c>
      <c r="U1168" s="1383">
        <f t="shared" si="2337"/>
        <v>0</v>
      </c>
      <c r="V1168" s="1383">
        <f t="shared" si="2337"/>
        <v>0</v>
      </c>
      <c r="W1168" s="1383">
        <f t="shared" si="2337"/>
        <v>0</v>
      </c>
      <c r="X1168" s="1383">
        <f t="shared" si="2337"/>
        <v>0</v>
      </c>
      <c r="Y1168" s="1383">
        <f t="shared" si="2089"/>
        <v>0</v>
      </c>
      <c r="Z1168" s="1383">
        <f t="shared" si="2090"/>
        <v>0</v>
      </c>
      <c r="AA1168" s="1383">
        <f t="shared" si="2091"/>
        <v>0</v>
      </c>
      <c r="AB1168" s="1383">
        <f t="shared" si="2092"/>
        <v>0</v>
      </c>
      <c r="AC1168" s="5">
        <f t="shared" si="2093"/>
        <v>45</v>
      </c>
      <c r="AD1168" s="1383">
        <f t="shared" si="2094"/>
        <v>0</v>
      </c>
      <c r="AE1168" s="1383">
        <f t="shared" si="2095"/>
        <v>0</v>
      </c>
      <c r="AF1168" s="1305" t="e">
        <f t="shared" si="2096"/>
        <v>#DIV/0!</v>
      </c>
      <c r="AG1168" s="1305" t="e">
        <f t="shared" si="2097"/>
        <v>#DIV/0!</v>
      </c>
      <c r="AH1168" s="5"/>
      <c r="AI1168" s="5"/>
      <c r="AJ1168" s="5"/>
      <c r="AK1168" s="5"/>
      <c r="AL1168" s="5"/>
      <c r="AM1168" s="5"/>
      <c r="AN1168" s="5"/>
      <c r="AO1168" s="5"/>
      <c r="AP1168" s="5"/>
      <c r="AQ1168" s="5"/>
      <c r="AR1168" s="5"/>
      <c r="AS1168" s="5"/>
      <c r="AT1168" s="5"/>
      <c r="AU1168" s="5"/>
      <c r="AV1168" s="5"/>
      <c r="AW1168" s="5"/>
      <c r="AX1168" s="5"/>
      <c r="AY1168" s="5"/>
      <c r="AZ1168" s="5"/>
      <c r="BA1168" s="5"/>
      <c r="BB1168" s="5"/>
      <c r="BC1168" s="5"/>
      <c r="BD1168" s="5"/>
      <c r="BE1168" s="5"/>
    </row>
    <row r="1169" spans="1:57" ht="14.25" customHeight="1">
      <c r="A1169" s="1376">
        <v>44972</v>
      </c>
      <c r="B1169" s="1301"/>
      <c r="C1169" s="1302"/>
      <c r="D1169" s="1376">
        <v>44607</v>
      </c>
      <c r="E1169" s="1357"/>
      <c r="F1169" s="5"/>
      <c r="G1169" s="5"/>
      <c r="H1169" s="1302"/>
      <c r="I1169" s="1303"/>
      <c r="J1169" s="1301"/>
      <c r="K1169" s="1376"/>
      <c r="L1169" s="1302"/>
      <c r="M1169" s="1382">
        <f t="shared" si="2086"/>
        <v>44973</v>
      </c>
      <c r="N1169" s="1354">
        <f t="shared" si="2083"/>
        <v>0</v>
      </c>
      <c r="O1169" s="1383">
        <f t="shared" ref="O1169:S1169" si="2338">$AD1169*O$27</f>
        <v>0</v>
      </c>
      <c r="P1169" s="1383">
        <f t="shared" si="2338"/>
        <v>0</v>
      </c>
      <c r="Q1169" s="1383">
        <f t="shared" si="2338"/>
        <v>0</v>
      </c>
      <c r="R1169" s="1383">
        <f t="shared" si="2338"/>
        <v>0</v>
      </c>
      <c r="S1169" s="1383">
        <f t="shared" si="2338"/>
        <v>0</v>
      </c>
      <c r="T1169" s="1383">
        <f t="shared" ref="T1169:X1169" si="2339">$AE1169*T$27</f>
        <v>0</v>
      </c>
      <c r="U1169" s="1383">
        <f t="shared" si="2339"/>
        <v>0</v>
      </c>
      <c r="V1169" s="1383">
        <f t="shared" si="2339"/>
        <v>0</v>
      </c>
      <c r="W1169" s="1383">
        <f t="shared" si="2339"/>
        <v>0</v>
      </c>
      <c r="X1169" s="1383">
        <f t="shared" si="2339"/>
        <v>0</v>
      </c>
      <c r="Y1169" s="1383">
        <f t="shared" si="2089"/>
        <v>0</v>
      </c>
      <c r="Z1169" s="1383">
        <f t="shared" si="2090"/>
        <v>0</v>
      </c>
      <c r="AA1169" s="1383">
        <f t="shared" si="2091"/>
        <v>0</v>
      </c>
      <c r="AB1169" s="1383">
        <f t="shared" si="2092"/>
        <v>0</v>
      </c>
      <c r="AC1169" s="5">
        <f t="shared" si="2093"/>
        <v>46</v>
      </c>
      <c r="AD1169" s="1383">
        <f t="shared" si="2094"/>
        <v>0</v>
      </c>
      <c r="AE1169" s="1383">
        <f t="shared" si="2095"/>
        <v>0</v>
      </c>
      <c r="AF1169" s="1305" t="e">
        <f t="shared" si="2096"/>
        <v>#DIV/0!</v>
      </c>
      <c r="AG1169" s="1305" t="e">
        <f t="shared" si="2097"/>
        <v>#DIV/0!</v>
      </c>
      <c r="AH1169" s="5"/>
      <c r="AI1169" s="5"/>
      <c r="AJ1169" s="5"/>
      <c r="AK1169" s="5"/>
      <c r="AL1169" s="5"/>
      <c r="AM1169" s="5"/>
      <c r="AN1169" s="5"/>
      <c r="AO1169" s="5"/>
      <c r="AP1169" s="5"/>
      <c r="AQ1169" s="5"/>
      <c r="AR1169" s="5"/>
      <c r="AS1169" s="5"/>
      <c r="AT1169" s="5"/>
      <c r="AU1169" s="5"/>
      <c r="AV1169" s="5"/>
      <c r="AW1169" s="5"/>
      <c r="AX1169" s="5"/>
      <c r="AY1169" s="5"/>
      <c r="AZ1169" s="5"/>
      <c r="BA1169" s="5"/>
      <c r="BB1169" s="5"/>
      <c r="BC1169" s="5"/>
      <c r="BD1169" s="5"/>
      <c r="BE1169" s="5"/>
    </row>
    <row r="1170" spans="1:57" ht="14.25" customHeight="1">
      <c r="A1170" s="1376">
        <v>44973</v>
      </c>
      <c r="B1170" s="1301"/>
      <c r="C1170" s="1302"/>
      <c r="D1170" s="1376">
        <v>44608</v>
      </c>
      <c r="E1170" s="1357"/>
      <c r="F1170" s="5"/>
      <c r="G1170" s="5"/>
      <c r="H1170" s="1302"/>
      <c r="I1170" s="1303"/>
      <c r="J1170" s="1301"/>
      <c r="K1170" s="1376"/>
      <c r="L1170" s="1302"/>
      <c r="M1170" s="1382">
        <f t="shared" si="2086"/>
        <v>44974</v>
      </c>
      <c r="N1170" s="1354">
        <f t="shared" si="2083"/>
        <v>0</v>
      </c>
      <c r="O1170" s="1383">
        <f t="shared" ref="O1170:S1170" si="2340">$AD1170*O$27</f>
        <v>0</v>
      </c>
      <c r="P1170" s="1383">
        <f t="shared" si="2340"/>
        <v>0</v>
      </c>
      <c r="Q1170" s="1383">
        <f t="shared" si="2340"/>
        <v>0</v>
      </c>
      <c r="R1170" s="1383">
        <f t="shared" si="2340"/>
        <v>0</v>
      </c>
      <c r="S1170" s="1383">
        <f t="shared" si="2340"/>
        <v>0</v>
      </c>
      <c r="T1170" s="1383">
        <f t="shared" ref="T1170:X1170" si="2341">$AE1170*T$27</f>
        <v>0</v>
      </c>
      <c r="U1170" s="1383">
        <f t="shared" si="2341"/>
        <v>0</v>
      </c>
      <c r="V1170" s="1383">
        <f t="shared" si="2341"/>
        <v>0</v>
      </c>
      <c r="W1170" s="1383">
        <f t="shared" si="2341"/>
        <v>0</v>
      </c>
      <c r="X1170" s="1383">
        <f t="shared" si="2341"/>
        <v>0</v>
      </c>
      <c r="Y1170" s="1383">
        <f t="shared" si="2089"/>
        <v>0</v>
      </c>
      <c r="Z1170" s="1383">
        <f t="shared" si="2090"/>
        <v>0</v>
      </c>
      <c r="AA1170" s="1383">
        <f t="shared" si="2091"/>
        <v>0</v>
      </c>
      <c r="AB1170" s="1383">
        <f t="shared" si="2092"/>
        <v>0</v>
      </c>
      <c r="AC1170" s="5">
        <f t="shared" si="2093"/>
        <v>47</v>
      </c>
      <c r="AD1170" s="1383">
        <f t="shared" si="2094"/>
        <v>0</v>
      </c>
      <c r="AE1170" s="1383">
        <f t="shared" si="2095"/>
        <v>0</v>
      </c>
      <c r="AF1170" s="1305" t="e">
        <f t="shared" si="2096"/>
        <v>#DIV/0!</v>
      </c>
      <c r="AG1170" s="1305" t="e">
        <f t="shared" si="2097"/>
        <v>#DIV/0!</v>
      </c>
      <c r="AH1170" s="5"/>
      <c r="AI1170" s="5"/>
      <c r="AJ1170" s="5"/>
      <c r="AK1170" s="5"/>
      <c r="AL1170" s="5"/>
      <c r="AM1170" s="5"/>
      <c r="AN1170" s="5"/>
      <c r="AO1170" s="5"/>
      <c r="AP1170" s="5"/>
      <c r="AQ1170" s="5"/>
      <c r="AR1170" s="5"/>
      <c r="AS1170" s="5"/>
      <c r="AT1170" s="5"/>
      <c r="AU1170" s="5"/>
      <c r="AV1170" s="5"/>
      <c r="AW1170" s="5"/>
      <c r="AX1170" s="5"/>
      <c r="AY1170" s="5"/>
      <c r="AZ1170" s="5"/>
      <c r="BA1170" s="5"/>
      <c r="BB1170" s="5"/>
      <c r="BC1170" s="5"/>
      <c r="BD1170" s="5"/>
      <c r="BE1170" s="5"/>
    </row>
    <row r="1171" spans="1:57" ht="14.25" customHeight="1">
      <c r="A1171" s="1376">
        <v>44974</v>
      </c>
      <c r="B1171" s="1301"/>
      <c r="C1171" s="1302"/>
      <c r="D1171" s="1376">
        <v>44609</v>
      </c>
      <c r="E1171" s="1357"/>
      <c r="F1171" s="5"/>
      <c r="G1171" s="5"/>
      <c r="H1171" s="1302"/>
      <c r="I1171" s="1303"/>
      <c r="J1171" s="1301"/>
      <c r="K1171" s="1376"/>
      <c r="L1171" s="1302"/>
      <c r="M1171" s="1382">
        <f t="shared" si="2086"/>
        <v>44975</v>
      </c>
      <c r="N1171" s="1354">
        <f t="shared" si="2083"/>
        <v>0</v>
      </c>
      <c r="O1171" s="1383">
        <f t="shared" ref="O1171:S1171" si="2342">$AD1171*O$27</f>
        <v>0</v>
      </c>
      <c r="P1171" s="1383">
        <f t="shared" si="2342"/>
        <v>0</v>
      </c>
      <c r="Q1171" s="1383">
        <f t="shared" si="2342"/>
        <v>0</v>
      </c>
      <c r="R1171" s="1383">
        <f t="shared" si="2342"/>
        <v>0</v>
      </c>
      <c r="S1171" s="1383">
        <f t="shared" si="2342"/>
        <v>0</v>
      </c>
      <c r="T1171" s="1383">
        <f t="shared" ref="T1171:X1171" si="2343">$AE1171*T$27</f>
        <v>0</v>
      </c>
      <c r="U1171" s="1383">
        <f t="shared" si="2343"/>
        <v>0</v>
      </c>
      <c r="V1171" s="1383">
        <f t="shared" si="2343"/>
        <v>0</v>
      </c>
      <c r="W1171" s="1383">
        <f t="shared" si="2343"/>
        <v>0</v>
      </c>
      <c r="X1171" s="1383">
        <f t="shared" si="2343"/>
        <v>0</v>
      </c>
      <c r="Y1171" s="1383">
        <f t="shared" si="2089"/>
        <v>0</v>
      </c>
      <c r="Z1171" s="1383">
        <f t="shared" si="2090"/>
        <v>0</v>
      </c>
      <c r="AA1171" s="1383">
        <f t="shared" si="2091"/>
        <v>0</v>
      </c>
      <c r="AB1171" s="1383">
        <f t="shared" si="2092"/>
        <v>0</v>
      </c>
      <c r="AC1171" s="5">
        <f t="shared" si="2093"/>
        <v>48</v>
      </c>
      <c r="AD1171" s="1383">
        <f t="shared" si="2094"/>
        <v>0</v>
      </c>
      <c r="AE1171" s="1383">
        <f t="shared" si="2095"/>
        <v>0</v>
      </c>
      <c r="AF1171" s="1305" t="e">
        <f t="shared" si="2096"/>
        <v>#DIV/0!</v>
      </c>
      <c r="AG1171" s="1305" t="e">
        <f t="shared" si="2097"/>
        <v>#DIV/0!</v>
      </c>
      <c r="AH1171" s="5"/>
      <c r="AI1171" s="5"/>
      <c r="AJ1171" s="5"/>
      <c r="AK1171" s="5"/>
      <c r="AL1171" s="5"/>
      <c r="AM1171" s="5"/>
      <c r="AN1171" s="5"/>
      <c r="AO1171" s="5"/>
      <c r="AP1171" s="5"/>
      <c r="AQ1171" s="5"/>
      <c r="AR1171" s="5"/>
      <c r="AS1171" s="5"/>
      <c r="AT1171" s="5"/>
      <c r="AU1171" s="5"/>
      <c r="AV1171" s="5"/>
      <c r="AW1171" s="5"/>
      <c r="AX1171" s="5"/>
      <c r="AY1171" s="5"/>
      <c r="AZ1171" s="5"/>
      <c r="BA1171" s="5"/>
      <c r="BB1171" s="5"/>
      <c r="BC1171" s="5"/>
      <c r="BD1171" s="5"/>
      <c r="BE1171" s="5"/>
    </row>
    <row r="1172" spans="1:57" ht="14.25" customHeight="1">
      <c r="A1172" s="1376">
        <v>44975</v>
      </c>
      <c r="B1172" s="1301"/>
      <c r="C1172" s="1302"/>
      <c r="D1172" s="1376">
        <v>44610</v>
      </c>
      <c r="E1172" s="1357"/>
      <c r="F1172" s="5"/>
      <c r="G1172" s="5"/>
      <c r="H1172" s="1302"/>
      <c r="I1172" s="1303"/>
      <c r="J1172" s="1301"/>
      <c r="K1172" s="1376"/>
      <c r="L1172" s="1302"/>
      <c r="M1172" s="1382">
        <f t="shared" si="2086"/>
        <v>44976</v>
      </c>
      <c r="N1172" s="1354">
        <f t="shared" si="2083"/>
        <v>0</v>
      </c>
      <c r="O1172" s="1383">
        <f t="shared" ref="O1172:S1172" si="2344">$AD1172*O$27</f>
        <v>0</v>
      </c>
      <c r="P1172" s="1383">
        <f t="shared" si="2344"/>
        <v>0</v>
      </c>
      <c r="Q1172" s="1383">
        <f t="shared" si="2344"/>
        <v>0</v>
      </c>
      <c r="R1172" s="1383">
        <f t="shared" si="2344"/>
        <v>0</v>
      </c>
      <c r="S1172" s="1383">
        <f t="shared" si="2344"/>
        <v>0</v>
      </c>
      <c r="T1172" s="1383">
        <f t="shared" ref="T1172:X1172" si="2345">$AE1172*T$27</f>
        <v>0</v>
      </c>
      <c r="U1172" s="1383">
        <f t="shared" si="2345"/>
        <v>0</v>
      </c>
      <c r="V1172" s="1383">
        <f t="shared" si="2345"/>
        <v>0</v>
      </c>
      <c r="W1172" s="1383">
        <f t="shared" si="2345"/>
        <v>0</v>
      </c>
      <c r="X1172" s="1383">
        <f t="shared" si="2345"/>
        <v>0</v>
      </c>
      <c r="Y1172" s="1383">
        <f t="shared" si="2089"/>
        <v>0</v>
      </c>
      <c r="Z1172" s="1383">
        <f t="shared" si="2090"/>
        <v>0</v>
      </c>
      <c r="AA1172" s="1383">
        <f t="shared" si="2091"/>
        <v>0</v>
      </c>
      <c r="AB1172" s="1383">
        <f t="shared" si="2092"/>
        <v>0</v>
      </c>
      <c r="AC1172" s="5">
        <f t="shared" si="2093"/>
        <v>49</v>
      </c>
      <c r="AD1172" s="1383">
        <f t="shared" si="2094"/>
        <v>0</v>
      </c>
      <c r="AE1172" s="1383">
        <f t="shared" si="2095"/>
        <v>0</v>
      </c>
      <c r="AF1172" s="1305" t="e">
        <f t="shared" si="2096"/>
        <v>#DIV/0!</v>
      </c>
      <c r="AG1172" s="1305" t="e">
        <f t="shared" si="2097"/>
        <v>#DIV/0!</v>
      </c>
      <c r="AH1172" s="5"/>
      <c r="AI1172" s="5"/>
      <c r="AJ1172" s="5"/>
      <c r="AK1172" s="5"/>
      <c r="AL1172" s="5"/>
      <c r="AM1172" s="5"/>
      <c r="AN1172" s="5"/>
      <c r="AO1172" s="5"/>
      <c r="AP1172" s="5"/>
      <c r="AQ1172" s="5"/>
      <c r="AR1172" s="5"/>
      <c r="AS1172" s="5"/>
      <c r="AT1172" s="5"/>
      <c r="AU1172" s="5"/>
      <c r="AV1172" s="5"/>
      <c r="AW1172" s="5"/>
      <c r="AX1172" s="5"/>
      <c r="AY1172" s="5"/>
      <c r="AZ1172" s="5"/>
      <c r="BA1172" s="5"/>
      <c r="BB1172" s="5"/>
      <c r="BC1172" s="5"/>
      <c r="BD1172" s="5"/>
      <c r="BE1172" s="5"/>
    </row>
    <row r="1173" spans="1:57" ht="14.25" customHeight="1">
      <c r="A1173" s="1376">
        <v>44976</v>
      </c>
      <c r="B1173" s="1301"/>
      <c r="C1173" s="1302"/>
      <c r="D1173" s="1376">
        <v>44611</v>
      </c>
      <c r="E1173" s="1357"/>
      <c r="F1173" s="5"/>
      <c r="G1173" s="5"/>
      <c r="H1173" s="1302"/>
      <c r="I1173" s="1303"/>
      <c r="J1173" s="1301"/>
      <c r="K1173" s="1376"/>
      <c r="L1173" s="1302"/>
      <c r="M1173" s="1382">
        <f t="shared" si="2086"/>
        <v>44977</v>
      </c>
      <c r="N1173" s="1354">
        <f t="shared" si="2083"/>
        <v>0</v>
      </c>
      <c r="O1173" s="1383">
        <f t="shared" ref="O1173:S1173" si="2346">$AD1173*O$27</f>
        <v>0</v>
      </c>
      <c r="P1173" s="1383">
        <f t="shared" si="2346"/>
        <v>0</v>
      </c>
      <c r="Q1173" s="1383">
        <f t="shared" si="2346"/>
        <v>0</v>
      </c>
      <c r="R1173" s="1383">
        <f t="shared" si="2346"/>
        <v>0</v>
      </c>
      <c r="S1173" s="1383">
        <f t="shared" si="2346"/>
        <v>0</v>
      </c>
      <c r="T1173" s="1383">
        <f t="shared" ref="T1173:X1173" si="2347">$AE1173*T$27</f>
        <v>0</v>
      </c>
      <c r="U1173" s="1383">
        <f t="shared" si="2347"/>
        <v>0</v>
      </c>
      <c r="V1173" s="1383">
        <f t="shared" si="2347"/>
        <v>0</v>
      </c>
      <c r="W1173" s="1383">
        <f t="shared" si="2347"/>
        <v>0</v>
      </c>
      <c r="X1173" s="1383">
        <f t="shared" si="2347"/>
        <v>0</v>
      </c>
      <c r="Y1173" s="1383">
        <f t="shared" si="2089"/>
        <v>0</v>
      </c>
      <c r="Z1173" s="1383">
        <f t="shared" si="2090"/>
        <v>0</v>
      </c>
      <c r="AA1173" s="1383">
        <f t="shared" si="2091"/>
        <v>0</v>
      </c>
      <c r="AB1173" s="1383">
        <f t="shared" si="2092"/>
        <v>0</v>
      </c>
      <c r="AC1173" s="5">
        <f t="shared" si="2093"/>
        <v>50</v>
      </c>
      <c r="AD1173" s="1383">
        <f t="shared" si="2094"/>
        <v>0</v>
      </c>
      <c r="AE1173" s="1383">
        <f t="shared" si="2095"/>
        <v>0</v>
      </c>
      <c r="AF1173" s="1305" t="e">
        <f t="shared" si="2096"/>
        <v>#DIV/0!</v>
      </c>
      <c r="AG1173" s="1305" t="e">
        <f t="shared" si="2097"/>
        <v>#DIV/0!</v>
      </c>
      <c r="AH1173" s="5"/>
      <c r="AI1173" s="5"/>
      <c r="AJ1173" s="5"/>
      <c r="AK1173" s="5"/>
      <c r="AL1173" s="5"/>
      <c r="AM1173" s="5"/>
      <c r="AN1173" s="5"/>
      <c r="AO1173" s="5"/>
      <c r="AP1173" s="5"/>
      <c r="AQ1173" s="5"/>
      <c r="AR1173" s="5"/>
      <c r="AS1173" s="5"/>
      <c r="AT1173" s="5"/>
      <c r="AU1173" s="5"/>
      <c r="AV1173" s="5"/>
      <c r="AW1173" s="5"/>
      <c r="AX1173" s="5"/>
      <c r="AY1173" s="5"/>
      <c r="AZ1173" s="5"/>
      <c r="BA1173" s="5"/>
      <c r="BB1173" s="5"/>
      <c r="BC1173" s="5"/>
      <c r="BD1173" s="5"/>
      <c r="BE1173" s="5"/>
    </row>
    <row r="1174" spans="1:57" ht="14.25" customHeight="1">
      <c r="A1174" s="1376">
        <v>44977</v>
      </c>
      <c r="B1174" s="1301"/>
      <c r="C1174" s="1302"/>
      <c r="D1174" s="1376">
        <v>44612</v>
      </c>
      <c r="E1174" s="1357"/>
      <c r="F1174" s="5"/>
      <c r="G1174" s="5"/>
      <c r="H1174" s="1302"/>
      <c r="I1174" s="1303"/>
      <c r="J1174" s="1301"/>
      <c r="K1174" s="1376"/>
      <c r="L1174" s="1302"/>
      <c r="M1174" s="1382">
        <f t="shared" si="2086"/>
        <v>44978</v>
      </c>
      <c r="N1174" s="1354">
        <f t="shared" si="2083"/>
        <v>0</v>
      </c>
      <c r="O1174" s="1383">
        <f t="shared" ref="O1174:S1174" si="2348">$AD1174*O$27</f>
        <v>0</v>
      </c>
      <c r="P1174" s="1383">
        <f t="shared" si="2348"/>
        <v>0</v>
      </c>
      <c r="Q1174" s="1383">
        <f t="shared" si="2348"/>
        <v>0</v>
      </c>
      <c r="R1174" s="1383">
        <f t="shared" si="2348"/>
        <v>0</v>
      </c>
      <c r="S1174" s="1383">
        <f t="shared" si="2348"/>
        <v>0</v>
      </c>
      <c r="T1174" s="1383">
        <f t="shared" ref="T1174:X1174" si="2349">$AE1174*T$27</f>
        <v>0</v>
      </c>
      <c r="U1174" s="1383">
        <f t="shared" si="2349"/>
        <v>0</v>
      </c>
      <c r="V1174" s="1383">
        <f t="shared" si="2349"/>
        <v>0</v>
      </c>
      <c r="W1174" s="1383">
        <f t="shared" si="2349"/>
        <v>0</v>
      </c>
      <c r="X1174" s="1383">
        <f t="shared" si="2349"/>
        <v>0</v>
      </c>
      <c r="Y1174" s="1383">
        <f t="shared" si="2089"/>
        <v>0</v>
      </c>
      <c r="Z1174" s="1383">
        <f t="shared" si="2090"/>
        <v>0</v>
      </c>
      <c r="AA1174" s="1383">
        <f t="shared" si="2091"/>
        <v>0</v>
      </c>
      <c r="AB1174" s="1383">
        <f t="shared" si="2092"/>
        <v>0</v>
      </c>
      <c r="AC1174" s="5">
        <f t="shared" si="2093"/>
        <v>51</v>
      </c>
      <c r="AD1174" s="1383">
        <f t="shared" si="2094"/>
        <v>0</v>
      </c>
      <c r="AE1174" s="1383">
        <f t="shared" si="2095"/>
        <v>0</v>
      </c>
      <c r="AF1174" s="1305" t="e">
        <f t="shared" si="2096"/>
        <v>#DIV/0!</v>
      </c>
      <c r="AG1174" s="1305" t="e">
        <f t="shared" si="2097"/>
        <v>#DIV/0!</v>
      </c>
      <c r="AH1174" s="5"/>
      <c r="AI1174" s="5"/>
      <c r="AJ1174" s="5"/>
      <c r="AK1174" s="5"/>
      <c r="AL1174" s="5"/>
      <c r="AM1174" s="5"/>
      <c r="AN1174" s="5"/>
      <c r="AO1174" s="5"/>
      <c r="AP1174" s="5"/>
      <c r="AQ1174" s="5"/>
      <c r="AR1174" s="5"/>
      <c r="AS1174" s="5"/>
      <c r="AT1174" s="5"/>
      <c r="AU1174" s="5"/>
      <c r="AV1174" s="5"/>
      <c r="AW1174" s="5"/>
      <c r="AX1174" s="5"/>
      <c r="AY1174" s="5"/>
      <c r="AZ1174" s="5"/>
      <c r="BA1174" s="5"/>
      <c r="BB1174" s="5"/>
      <c r="BC1174" s="5"/>
      <c r="BD1174" s="5"/>
      <c r="BE1174" s="5"/>
    </row>
    <row r="1175" spans="1:57" ht="14.25" customHeight="1">
      <c r="A1175" s="1376">
        <v>44978</v>
      </c>
      <c r="B1175" s="1301"/>
      <c r="C1175" s="1302"/>
      <c r="D1175" s="1376">
        <v>44613</v>
      </c>
      <c r="E1175" s="1357"/>
      <c r="F1175" s="5"/>
      <c r="G1175" s="5"/>
      <c r="H1175" s="1302"/>
      <c r="I1175" s="1303"/>
      <c r="J1175" s="1301"/>
      <c r="K1175" s="1376"/>
      <c r="L1175" s="1302"/>
      <c r="M1175" s="1382">
        <f t="shared" si="2086"/>
        <v>44979</v>
      </c>
      <c r="N1175" s="1354">
        <f t="shared" si="2083"/>
        <v>0</v>
      </c>
      <c r="O1175" s="1383">
        <f t="shared" ref="O1175:S1175" si="2350">$AD1175*O$27</f>
        <v>0</v>
      </c>
      <c r="P1175" s="1383">
        <f t="shared" si="2350"/>
        <v>0</v>
      </c>
      <c r="Q1175" s="1383">
        <f t="shared" si="2350"/>
        <v>0</v>
      </c>
      <c r="R1175" s="1383">
        <f t="shared" si="2350"/>
        <v>0</v>
      </c>
      <c r="S1175" s="1383">
        <f t="shared" si="2350"/>
        <v>0</v>
      </c>
      <c r="T1175" s="1383">
        <f t="shared" ref="T1175:X1175" si="2351">$AE1175*T$27</f>
        <v>0</v>
      </c>
      <c r="U1175" s="1383">
        <f t="shared" si="2351"/>
        <v>0</v>
      </c>
      <c r="V1175" s="1383">
        <f t="shared" si="2351"/>
        <v>0</v>
      </c>
      <c r="W1175" s="1383">
        <f t="shared" si="2351"/>
        <v>0</v>
      </c>
      <c r="X1175" s="1383">
        <f t="shared" si="2351"/>
        <v>0</v>
      </c>
      <c r="Y1175" s="1383">
        <f t="shared" si="2089"/>
        <v>0</v>
      </c>
      <c r="Z1175" s="1383">
        <f t="shared" si="2090"/>
        <v>0</v>
      </c>
      <c r="AA1175" s="1383">
        <f t="shared" si="2091"/>
        <v>0</v>
      </c>
      <c r="AB1175" s="1383">
        <f t="shared" si="2092"/>
        <v>0</v>
      </c>
      <c r="AC1175" s="5">
        <f t="shared" si="2093"/>
        <v>52</v>
      </c>
      <c r="AD1175" s="1383">
        <f t="shared" si="2094"/>
        <v>0</v>
      </c>
      <c r="AE1175" s="1383">
        <f t="shared" si="2095"/>
        <v>0</v>
      </c>
      <c r="AF1175" s="1305" t="e">
        <f t="shared" si="2096"/>
        <v>#DIV/0!</v>
      </c>
      <c r="AG1175" s="1305" t="e">
        <f t="shared" si="2097"/>
        <v>#DIV/0!</v>
      </c>
      <c r="AH1175" s="5"/>
      <c r="AI1175" s="5"/>
      <c r="AJ1175" s="5"/>
      <c r="AK1175" s="5"/>
      <c r="AL1175" s="5"/>
      <c r="AM1175" s="5"/>
      <c r="AN1175" s="5"/>
      <c r="AO1175" s="5"/>
      <c r="AP1175" s="5"/>
      <c r="AQ1175" s="5"/>
      <c r="AR1175" s="5"/>
      <c r="AS1175" s="5"/>
      <c r="AT1175" s="5"/>
      <c r="AU1175" s="5"/>
      <c r="AV1175" s="5"/>
      <c r="AW1175" s="5"/>
      <c r="AX1175" s="5"/>
      <c r="AY1175" s="5"/>
      <c r="AZ1175" s="5"/>
      <c r="BA1175" s="5"/>
      <c r="BB1175" s="5"/>
      <c r="BC1175" s="5"/>
      <c r="BD1175" s="5"/>
      <c r="BE1175" s="5"/>
    </row>
    <row r="1176" spans="1:57" ht="14.25" customHeight="1">
      <c r="A1176" s="1376">
        <v>44979</v>
      </c>
      <c r="B1176" s="1301"/>
      <c r="C1176" s="1302"/>
      <c r="D1176" s="1376">
        <v>44614</v>
      </c>
      <c r="E1176" s="1357"/>
      <c r="F1176" s="5"/>
      <c r="G1176" s="5"/>
      <c r="H1176" s="1302"/>
      <c r="I1176" s="1303"/>
      <c r="J1176" s="1301"/>
      <c r="K1176" s="1376"/>
      <c r="L1176" s="1302"/>
      <c r="M1176" s="1382">
        <f t="shared" si="2086"/>
        <v>44980</v>
      </c>
      <c r="N1176" s="1354">
        <f t="shared" si="2083"/>
        <v>0</v>
      </c>
      <c r="O1176" s="1383">
        <f t="shared" ref="O1176:S1176" si="2352">$AD1176*O$27</f>
        <v>0</v>
      </c>
      <c r="P1176" s="1383">
        <f t="shared" si="2352"/>
        <v>0</v>
      </c>
      <c r="Q1176" s="1383">
        <f t="shared" si="2352"/>
        <v>0</v>
      </c>
      <c r="R1176" s="1383">
        <f t="shared" si="2352"/>
        <v>0</v>
      </c>
      <c r="S1176" s="1383">
        <f t="shared" si="2352"/>
        <v>0</v>
      </c>
      <c r="T1176" s="1383">
        <f t="shared" ref="T1176:X1176" si="2353">$AE1176*T$27</f>
        <v>0</v>
      </c>
      <c r="U1176" s="1383">
        <f t="shared" si="2353"/>
        <v>0</v>
      </c>
      <c r="V1176" s="1383">
        <f t="shared" si="2353"/>
        <v>0</v>
      </c>
      <c r="W1176" s="1383">
        <f t="shared" si="2353"/>
        <v>0</v>
      </c>
      <c r="X1176" s="1383">
        <f t="shared" si="2353"/>
        <v>0</v>
      </c>
      <c r="Y1176" s="1383">
        <f t="shared" si="2089"/>
        <v>0</v>
      </c>
      <c r="Z1176" s="1383">
        <f t="shared" si="2090"/>
        <v>0</v>
      </c>
      <c r="AA1176" s="1383">
        <f t="shared" si="2091"/>
        <v>0</v>
      </c>
      <c r="AB1176" s="1383">
        <f t="shared" si="2092"/>
        <v>0</v>
      </c>
      <c r="AC1176" s="5">
        <f t="shared" si="2093"/>
        <v>53</v>
      </c>
      <c r="AD1176" s="1383">
        <f t="shared" si="2094"/>
        <v>0</v>
      </c>
      <c r="AE1176" s="1383">
        <f t="shared" si="2095"/>
        <v>0</v>
      </c>
      <c r="AF1176" s="1305" t="e">
        <f t="shared" si="2096"/>
        <v>#DIV/0!</v>
      </c>
      <c r="AG1176" s="1305" t="e">
        <f t="shared" si="2097"/>
        <v>#DIV/0!</v>
      </c>
      <c r="AH1176" s="5"/>
      <c r="AI1176" s="5"/>
      <c r="AJ1176" s="5"/>
      <c r="AK1176" s="5"/>
      <c r="AL1176" s="5"/>
      <c r="AM1176" s="5"/>
      <c r="AN1176" s="5"/>
      <c r="AO1176" s="5"/>
      <c r="AP1176" s="5"/>
      <c r="AQ1176" s="5"/>
      <c r="AR1176" s="5"/>
      <c r="AS1176" s="5"/>
      <c r="AT1176" s="5"/>
      <c r="AU1176" s="5"/>
      <c r="AV1176" s="5"/>
      <c r="AW1176" s="5"/>
      <c r="AX1176" s="5"/>
      <c r="AY1176" s="5"/>
      <c r="AZ1176" s="5"/>
      <c r="BA1176" s="5"/>
      <c r="BB1176" s="5"/>
      <c r="BC1176" s="5"/>
      <c r="BD1176" s="5"/>
      <c r="BE1176" s="5"/>
    </row>
    <row r="1177" spans="1:57" ht="14.25" customHeight="1">
      <c r="A1177" s="1376">
        <v>44980</v>
      </c>
      <c r="B1177" s="1301"/>
      <c r="C1177" s="1302"/>
      <c r="D1177" s="1376">
        <v>44615</v>
      </c>
      <c r="E1177" s="1357"/>
      <c r="F1177" s="5"/>
      <c r="G1177" s="5"/>
      <c r="H1177" s="1302"/>
      <c r="I1177" s="1303"/>
      <c r="J1177" s="1301"/>
      <c r="K1177" s="1376"/>
      <c r="L1177" s="1302"/>
      <c r="M1177" s="1382">
        <f t="shared" si="2086"/>
        <v>44981</v>
      </c>
      <c r="N1177" s="1354">
        <f t="shared" si="2083"/>
        <v>0</v>
      </c>
      <c r="O1177" s="1383">
        <f t="shared" ref="O1177:S1177" si="2354">$AD1177*O$27</f>
        <v>0</v>
      </c>
      <c r="P1177" s="1383">
        <f t="shared" si="2354"/>
        <v>0</v>
      </c>
      <c r="Q1177" s="1383">
        <f t="shared" si="2354"/>
        <v>0</v>
      </c>
      <c r="R1177" s="1383">
        <f t="shared" si="2354"/>
        <v>0</v>
      </c>
      <c r="S1177" s="1383">
        <f t="shared" si="2354"/>
        <v>0</v>
      </c>
      <c r="T1177" s="1383">
        <f t="shared" ref="T1177:X1177" si="2355">$AE1177*T$27</f>
        <v>0</v>
      </c>
      <c r="U1177" s="1383">
        <f t="shared" si="2355"/>
        <v>0</v>
      </c>
      <c r="V1177" s="1383">
        <f t="shared" si="2355"/>
        <v>0</v>
      </c>
      <c r="W1177" s="1383">
        <f t="shared" si="2355"/>
        <v>0</v>
      </c>
      <c r="X1177" s="1383">
        <f t="shared" si="2355"/>
        <v>0</v>
      </c>
      <c r="Y1177" s="1383">
        <f t="shared" si="2089"/>
        <v>0</v>
      </c>
      <c r="Z1177" s="1383">
        <f t="shared" si="2090"/>
        <v>0</v>
      </c>
      <c r="AA1177" s="1383">
        <f t="shared" si="2091"/>
        <v>0</v>
      </c>
      <c r="AB1177" s="1383">
        <f t="shared" si="2092"/>
        <v>0</v>
      </c>
      <c r="AC1177" s="5">
        <f t="shared" si="2093"/>
        <v>54</v>
      </c>
      <c r="AD1177" s="1383">
        <f t="shared" si="2094"/>
        <v>0</v>
      </c>
      <c r="AE1177" s="1383">
        <f t="shared" si="2095"/>
        <v>0</v>
      </c>
      <c r="AF1177" s="1305" t="e">
        <f t="shared" si="2096"/>
        <v>#DIV/0!</v>
      </c>
      <c r="AG1177" s="1305" t="e">
        <f t="shared" si="2097"/>
        <v>#DIV/0!</v>
      </c>
      <c r="AH1177" s="5"/>
      <c r="AI1177" s="5"/>
      <c r="AJ1177" s="5"/>
      <c r="AK1177" s="5"/>
      <c r="AL1177" s="5"/>
      <c r="AM1177" s="5"/>
      <c r="AN1177" s="5"/>
      <c r="AO1177" s="5"/>
      <c r="AP1177" s="5"/>
      <c r="AQ1177" s="5"/>
      <c r="AR1177" s="5"/>
      <c r="AS1177" s="5"/>
      <c r="AT1177" s="5"/>
      <c r="AU1177" s="5"/>
      <c r="AV1177" s="5"/>
      <c r="AW1177" s="5"/>
      <c r="AX1177" s="5"/>
      <c r="AY1177" s="5"/>
      <c r="AZ1177" s="5"/>
      <c r="BA1177" s="5"/>
      <c r="BB1177" s="5"/>
      <c r="BC1177" s="5"/>
      <c r="BD1177" s="5"/>
      <c r="BE1177" s="5"/>
    </row>
    <row r="1178" spans="1:57" ht="14.25" customHeight="1">
      <c r="A1178" s="1376">
        <v>44981</v>
      </c>
      <c r="B1178" s="1301"/>
      <c r="C1178" s="1302"/>
      <c r="D1178" s="1376">
        <v>44616</v>
      </c>
      <c r="E1178" s="1357"/>
      <c r="F1178" s="5"/>
      <c r="G1178" s="5"/>
      <c r="H1178" s="1302"/>
      <c r="I1178" s="1303"/>
      <c r="J1178" s="1301"/>
      <c r="K1178" s="1376"/>
      <c r="L1178" s="1302"/>
      <c r="M1178" s="1382">
        <f t="shared" si="2086"/>
        <v>44982</v>
      </c>
      <c r="N1178" s="1354">
        <f t="shared" si="2083"/>
        <v>0</v>
      </c>
      <c r="O1178" s="1383">
        <f t="shared" ref="O1178:S1178" si="2356">$AD1178*O$27</f>
        <v>0</v>
      </c>
      <c r="P1178" s="1383">
        <f t="shared" si="2356"/>
        <v>0</v>
      </c>
      <c r="Q1178" s="1383">
        <f t="shared" si="2356"/>
        <v>0</v>
      </c>
      <c r="R1178" s="1383">
        <f t="shared" si="2356"/>
        <v>0</v>
      </c>
      <c r="S1178" s="1383">
        <f t="shared" si="2356"/>
        <v>0</v>
      </c>
      <c r="T1178" s="1383">
        <f t="shared" ref="T1178:X1178" si="2357">$AE1178*T$27</f>
        <v>0</v>
      </c>
      <c r="U1178" s="1383">
        <f t="shared" si="2357"/>
        <v>0</v>
      </c>
      <c r="V1178" s="1383">
        <f t="shared" si="2357"/>
        <v>0</v>
      </c>
      <c r="W1178" s="1383">
        <f t="shared" si="2357"/>
        <v>0</v>
      </c>
      <c r="X1178" s="1383">
        <f t="shared" si="2357"/>
        <v>0</v>
      </c>
      <c r="Y1178" s="1383">
        <f t="shared" si="2089"/>
        <v>0</v>
      </c>
      <c r="Z1178" s="1383">
        <f t="shared" si="2090"/>
        <v>0</v>
      </c>
      <c r="AA1178" s="1383">
        <f t="shared" si="2091"/>
        <v>0</v>
      </c>
      <c r="AB1178" s="1383">
        <f t="shared" si="2092"/>
        <v>0</v>
      </c>
      <c r="AC1178" s="5">
        <f t="shared" si="2093"/>
        <v>55</v>
      </c>
      <c r="AD1178" s="1383">
        <f t="shared" si="2094"/>
        <v>0</v>
      </c>
      <c r="AE1178" s="1383">
        <f t="shared" si="2095"/>
        <v>0</v>
      </c>
      <c r="AF1178" s="1305" t="e">
        <f t="shared" si="2096"/>
        <v>#DIV/0!</v>
      </c>
      <c r="AG1178" s="1305" t="e">
        <f t="shared" si="2097"/>
        <v>#DIV/0!</v>
      </c>
      <c r="AH1178" s="5"/>
      <c r="AI1178" s="5"/>
      <c r="AJ1178" s="5"/>
      <c r="AK1178" s="5"/>
      <c r="AL1178" s="5"/>
      <c r="AM1178" s="5"/>
      <c r="AN1178" s="5"/>
      <c r="AO1178" s="5"/>
      <c r="AP1178" s="5"/>
      <c r="AQ1178" s="5"/>
      <c r="AR1178" s="5"/>
      <c r="AS1178" s="5"/>
      <c r="AT1178" s="5"/>
      <c r="AU1178" s="5"/>
      <c r="AV1178" s="5"/>
      <c r="AW1178" s="5"/>
      <c r="AX1178" s="5"/>
      <c r="AY1178" s="5"/>
      <c r="AZ1178" s="5"/>
      <c r="BA1178" s="5"/>
      <c r="BB1178" s="5"/>
      <c r="BC1178" s="5"/>
      <c r="BD1178" s="5"/>
      <c r="BE1178" s="5"/>
    </row>
    <row r="1179" spans="1:57" ht="14.25" customHeight="1">
      <c r="A1179" s="1376">
        <v>44982</v>
      </c>
      <c r="B1179" s="1301"/>
      <c r="C1179" s="1302"/>
      <c r="D1179" s="1376">
        <v>44617</v>
      </c>
      <c r="E1179" s="1357"/>
      <c r="F1179" s="5"/>
      <c r="G1179" s="5"/>
      <c r="H1179" s="1302"/>
      <c r="I1179" s="1303"/>
      <c r="J1179" s="1301"/>
      <c r="K1179" s="1376"/>
      <c r="L1179" s="1302"/>
      <c r="M1179" s="1382">
        <f t="shared" si="2086"/>
        <v>44983</v>
      </c>
      <c r="N1179" s="1354">
        <f t="shared" si="2083"/>
        <v>0</v>
      </c>
      <c r="O1179" s="1383">
        <f t="shared" ref="O1179:S1179" si="2358">$AD1179*O$27</f>
        <v>0</v>
      </c>
      <c r="P1179" s="1383">
        <f t="shared" si="2358"/>
        <v>0</v>
      </c>
      <c r="Q1179" s="1383">
        <f t="shared" si="2358"/>
        <v>0</v>
      </c>
      <c r="R1179" s="1383">
        <f t="shared" si="2358"/>
        <v>0</v>
      </c>
      <c r="S1179" s="1383">
        <f t="shared" si="2358"/>
        <v>0</v>
      </c>
      <c r="T1179" s="1383">
        <f t="shared" ref="T1179:X1179" si="2359">$AE1179*T$27</f>
        <v>0</v>
      </c>
      <c r="U1179" s="1383">
        <f t="shared" si="2359"/>
        <v>0</v>
      </c>
      <c r="V1179" s="1383">
        <f t="shared" si="2359"/>
        <v>0</v>
      </c>
      <c r="W1179" s="1383">
        <f t="shared" si="2359"/>
        <v>0</v>
      </c>
      <c r="X1179" s="1383">
        <f t="shared" si="2359"/>
        <v>0</v>
      </c>
      <c r="Y1179" s="1383">
        <f t="shared" si="2089"/>
        <v>0</v>
      </c>
      <c r="Z1179" s="1383">
        <f t="shared" si="2090"/>
        <v>0</v>
      </c>
      <c r="AA1179" s="1383">
        <f t="shared" si="2091"/>
        <v>0</v>
      </c>
      <c r="AB1179" s="1383">
        <f t="shared" si="2092"/>
        <v>0</v>
      </c>
      <c r="AC1179" s="5">
        <f t="shared" si="2093"/>
        <v>56</v>
      </c>
      <c r="AD1179" s="1383">
        <f t="shared" si="2094"/>
        <v>0</v>
      </c>
      <c r="AE1179" s="1383">
        <f t="shared" si="2095"/>
        <v>0</v>
      </c>
      <c r="AF1179" s="1305" t="e">
        <f t="shared" si="2096"/>
        <v>#DIV/0!</v>
      </c>
      <c r="AG1179" s="1305" t="e">
        <f t="shared" si="2097"/>
        <v>#DIV/0!</v>
      </c>
      <c r="AH1179" s="5"/>
      <c r="AI1179" s="5"/>
      <c r="AJ1179" s="5"/>
      <c r="AK1179" s="5"/>
      <c r="AL1179" s="5"/>
      <c r="AM1179" s="5"/>
      <c r="AN1179" s="5"/>
      <c r="AO1179" s="5"/>
      <c r="AP1179" s="5"/>
      <c r="AQ1179" s="5"/>
      <c r="AR1179" s="5"/>
      <c r="AS1179" s="5"/>
      <c r="AT1179" s="5"/>
      <c r="AU1179" s="5"/>
      <c r="AV1179" s="5"/>
      <c r="AW1179" s="5"/>
      <c r="AX1179" s="5"/>
      <c r="AY1179" s="5"/>
      <c r="AZ1179" s="5"/>
      <c r="BA1179" s="5"/>
      <c r="BB1179" s="5"/>
      <c r="BC1179" s="5"/>
      <c r="BD1179" s="5"/>
      <c r="BE1179" s="5"/>
    </row>
    <row r="1180" spans="1:57" ht="14.25" customHeight="1">
      <c r="A1180" s="1376">
        <v>44983</v>
      </c>
      <c r="B1180" s="1301"/>
      <c r="C1180" s="1302"/>
      <c r="D1180" s="1376">
        <v>44618</v>
      </c>
      <c r="E1180" s="1357"/>
      <c r="F1180" s="5"/>
      <c r="G1180" s="5"/>
      <c r="H1180" s="1302"/>
      <c r="I1180" s="1303"/>
      <c r="J1180" s="1301"/>
      <c r="K1180" s="1376"/>
      <c r="L1180" s="1302"/>
      <c r="M1180" s="1382">
        <f t="shared" si="2086"/>
        <v>44984</v>
      </c>
      <c r="N1180" s="1354">
        <f t="shared" si="2083"/>
        <v>0</v>
      </c>
      <c r="O1180" s="1383">
        <f t="shared" ref="O1180:S1180" si="2360">$AD1180*O$27</f>
        <v>0</v>
      </c>
      <c r="P1180" s="1383">
        <f t="shared" si="2360"/>
        <v>0</v>
      </c>
      <c r="Q1180" s="1383">
        <f t="shared" si="2360"/>
        <v>0</v>
      </c>
      <c r="R1180" s="1383">
        <f t="shared" si="2360"/>
        <v>0</v>
      </c>
      <c r="S1180" s="1383">
        <f t="shared" si="2360"/>
        <v>0</v>
      </c>
      <c r="T1180" s="1383">
        <f t="shared" ref="T1180:X1180" si="2361">$AE1180*T$27</f>
        <v>0</v>
      </c>
      <c r="U1180" s="1383">
        <f t="shared" si="2361"/>
        <v>0</v>
      </c>
      <c r="V1180" s="1383">
        <f t="shared" si="2361"/>
        <v>0</v>
      </c>
      <c r="W1180" s="1383">
        <f t="shared" si="2361"/>
        <v>0</v>
      </c>
      <c r="X1180" s="1383">
        <f t="shared" si="2361"/>
        <v>0</v>
      </c>
      <c r="Y1180" s="1383">
        <f t="shared" si="2089"/>
        <v>0</v>
      </c>
      <c r="Z1180" s="1383">
        <f t="shared" si="2090"/>
        <v>0</v>
      </c>
      <c r="AA1180" s="1383">
        <f t="shared" si="2091"/>
        <v>0</v>
      </c>
      <c r="AB1180" s="1383">
        <f t="shared" si="2092"/>
        <v>0</v>
      </c>
      <c r="AC1180" s="5">
        <f t="shared" si="2093"/>
        <v>57</v>
      </c>
      <c r="AD1180" s="1383">
        <f t="shared" si="2094"/>
        <v>0</v>
      </c>
      <c r="AE1180" s="1383">
        <f t="shared" si="2095"/>
        <v>0</v>
      </c>
      <c r="AF1180" s="1305" t="e">
        <f t="shared" si="2096"/>
        <v>#DIV/0!</v>
      </c>
      <c r="AG1180" s="1305" t="e">
        <f t="shared" si="2097"/>
        <v>#DIV/0!</v>
      </c>
      <c r="AH1180" s="5"/>
      <c r="AI1180" s="5"/>
      <c r="AJ1180" s="5"/>
      <c r="AK1180" s="5"/>
      <c r="AL1180" s="5"/>
      <c r="AM1180" s="5"/>
      <c r="AN1180" s="5"/>
      <c r="AO1180" s="5"/>
      <c r="AP1180" s="5"/>
      <c r="AQ1180" s="5"/>
      <c r="AR1180" s="5"/>
      <c r="AS1180" s="5"/>
      <c r="AT1180" s="5"/>
      <c r="AU1180" s="5"/>
      <c r="AV1180" s="5"/>
      <c r="AW1180" s="5"/>
      <c r="AX1180" s="5"/>
      <c r="AY1180" s="5"/>
      <c r="AZ1180" s="5"/>
      <c r="BA1180" s="5"/>
      <c r="BB1180" s="5"/>
      <c r="BC1180" s="5"/>
      <c r="BD1180" s="5"/>
      <c r="BE1180" s="5"/>
    </row>
    <row r="1181" spans="1:57" ht="14.25" customHeight="1">
      <c r="A1181" s="1376">
        <v>44984</v>
      </c>
      <c r="B1181" s="1301"/>
      <c r="C1181" s="1302"/>
      <c r="D1181" s="1376">
        <v>44619</v>
      </c>
      <c r="E1181" s="1357"/>
      <c r="F1181" s="5"/>
      <c r="G1181" s="5"/>
      <c r="H1181" s="1302"/>
      <c r="I1181" s="1303"/>
      <c r="J1181" s="1301"/>
      <c r="K1181" s="1376"/>
      <c r="L1181" s="1302"/>
      <c r="M1181" s="1382">
        <f t="shared" si="2086"/>
        <v>44985</v>
      </c>
      <c r="N1181" s="1354">
        <f t="shared" si="2083"/>
        <v>0</v>
      </c>
      <c r="O1181" s="1383">
        <f t="shared" ref="O1181:S1181" si="2362">$AD1181*O$27</f>
        <v>0</v>
      </c>
      <c r="P1181" s="1383">
        <f t="shared" si="2362"/>
        <v>0</v>
      </c>
      <c r="Q1181" s="1383">
        <f t="shared" si="2362"/>
        <v>0</v>
      </c>
      <c r="R1181" s="1383">
        <f t="shared" si="2362"/>
        <v>0</v>
      </c>
      <c r="S1181" s="1383">
        <f t="shared" si="2362"/>
        <v>0</v>
      </c>
      <c r="T1181" s="1383">
        <f t="shared" ref="T1181:X1181" si="2363">$AE1181*T$27</f>
        <v>0</v>
      </c>
      <c r="U1181" s="1383">
        <f t="shared" si="2363"/>
        <v>0</v>
      </c>
      <c r="V1181" s="1383">
        <f t="shared" si="2363"/>
        <v>0</v>
      </c>
      <c r="W1181" s="1383">
        <f t="shared" si="2363"/>
        <v>0</v>
      </c>
      <c r="X1181" s="1383">
        <f t="shared" si="2363"/>
        <v>0</v>
      </c>
      <c r="Y1181" s="1383">
        <f t="shared" si="2089"/>
        <v>0</v>
      </c>
      <c r="Z1181" s="1383">
        <f t="shared" si="2090"/>
        <v>0</v>
      </c>
      <c r="AA1181" s="1383">
        <f t="shared" si="2091"/>
        <v>0</v>
      </c>
      <c r="AB1181" s="1383">
        <f t="shared" si="2092"/>
        <v>0</v>
      </c>
      <c r="AC1181" s="5">
        <f t="shared" si="2093"/>
        <v>58</v>
      </c>
      <c r="AD1181" s="1383">
        <f t="shared" si="2094"/>
        <v>0</v>
      </c>
      <c r="AE1181" s="1383">
        <f t="shared" si="2095"/>
        <v>0</v>
      </c>
      <c r="AF1181" s="1305" t="e">
        <f t="shared" si="2096"/>
        <v>#DIV/0!</v>
      </c>
      <c r="AG1181" s="1305" t="e">
        <f t="shared" si="2097"/>
        <v>#DIV/0!</v>
      </c>
      <c r="AH1181" s="5"/>
      <c r="AI1181" s="5"/>
      <c r="AJ1181" s="5"/>
      <c r="AK1181" s="5"/>
      <c r="AL1181" s="5"/>
      <c r="AM1181" s="5"/>
      <c r="AN1181" s="5"/>
      <c r="AO1181" s="5"/>
      <c r="AP1181" s="5"/>
      <c r="AQ1181" s="5"/>
      <c r="AR1181" s="5"/>
      <c r="AS1181" s="5"/>
      <c r="AT1181" s="5"/>
      <c r="AU1181" s="5"/>
      <c r="AV1181" s="5"/>
      <c r="AW1181" s="5"/>
      <c r="AX1181" s="5"/>
      <c r="AY1181" s="5"/>
      <c r="AZ1181" s="5"/>
      <c r="BA1181" s="5"/>
      <c r="BB1181" s="5"/>
      <c r="BC1181" s="5"/>
      <c r="BD1181" s="5"/>
      <c r="BE1181" s="5"/>
    </row>
    <row r="1182" spans="1:57" ht="14.25" customHeight="1">
      <c r="A1182" s="1376">
        <v>44985</v>
      </c>
      <c r="B1182" s="1301"/>
      <c r="C1182" s="1302"/>
      <c r="D1182" s="1376">
        <v>44620</v>
      </c>
      <c r="E1182" s="1357"/>
      <c r="F1182" s="5"/>
      <c r="G1182" s="5"/>
      <c r="H1182" s="1302"/>
      <c r="I1182" s="1303"/>
      <c r="J1182" s="1301"/>
      <c r="K1182" s="1376"/>
      <c r="L1182" s="1302"/>
      <c r="M1182" s="1382">
        <f t="shared" si="2086"/>
        <v>44986</v>
      </c>
      <c r="N1182" s="1354">
        <f t="shared" si="2083"/>
        <v>0</v>
      </c>
      <c r="O1182" s="1383">
        <f t="shared" ref="O1182:S1182" si="2364">$AD1182*O$27</f>
        <v>0</v>
      </c>
      <c r="P1182" s="1383">
        <f t="shared" si="2364"/>
        <v>0</v>
      </c>
      <c r="Q1182" s="1383">
        <f t="shared" si="2364"/>
        <v>0</v>
      </c>
      <c r="R1182" s="1383">
        <f t="shared" si="2364"/>
        <v>0</v>
      </c>
      <c r="S1182" s="1383">
        <f t="shared" si="2364"/>
        <v>0</v>
      </c>
      <c r="T1182" s="1383">
        <f t="shared" ref="T1182:X1182" si="2365">$AE1182*T$27</f>
        <v>0</v>
      </c>
      <c r="U1182" s="1383">
        <f t="shared" si="2365"/>
        <v>0</v>
      </c>
      <c r="V1182" s="1383">
        <f t="shared" si="2365"/>
        <v>0</v>
      </c>
      <c r="W1182" s="1383">
        <f t="shared" si="2365"/>
        <v>0</v>
      </c>
      <c r="X1182" s="1383">
        <f t="shared" si="2365"/>
        <v>0</v>
      </c>
      <c r="Y1182" s="1383">
        <f t="shared" si="2089"/>
        <v>0</v>
      </c>
      <c r="Z1182" s="1383">
        <f t="shared" si="2090"/>
        <v>0</v>
      </c>
      <c r="AA1182" s="1383">
        <f t="shared" si="2091"/>
        <v>0</v>
      </c>
      <c r="AB1182" s="1383">
        <f t="shared" si="2092"/>
        <v>0</v>
      </c>
      <c r="AC1182" s="5">
        <f t="shared" si="2093"/>
        <v>59</v>
      </c>
      <c r="AD1182" s="1383">
        <f t="shared" si="2094"/>
        <v>0</v>
      </c>
      <c r="AE1182" s="1383">
        <f t="shared" si="2095"/>
        <v>0</v>
      </c>
      <c r="AF1182" s="1305" t="e">
        <f t="shared" si="2096"/>
        <v>#DIV/0!</v>
      </c>
      <c r="AG1182" s="1305" t="e">
        <f t="shared" si="2097"/>
        <v>#DIV/0!</v>
      </c>
      <c r="AH1182" s="5"/>
      <c r="AI1182" s="5"/>
      <c r="AJ1182" s="5"/>
      <c r="AK1182" s="5"/>
      <c r="AL1182" s="5"/>
      <c r="AM1182" s="5"/>
      <c r="AN1182" s="5"/>
      <c r="AO1182" s="5"/>
      <c r="AP1182" s="5"/>
      <c r="AQ1182" s="5"/>
      <c r="AR1182" s="5"/>
      <c r="AS1182" s="5"/>
      <c r="AT1182" s="5"/>
      <c r="AU1182" s="5"/>
      <c r="AV1182" s="5"/>
      <c r="AW1182" s="5"/>
      <c r="AX1182" s="5"/>
      <c r="AY1182" s="5"/>
      <c r="AZ1182" s="5"/>
      <c r="BA1182" s="5"/>
      <c r="BB1182" s="5"/>
      <c r="BC1182" s="5"/>
      <c r="BD1182" s="5"/>
      <c r="BE1182" s="5"/>
    </row>
    <row r="1183" spans="1:57" ht="14.25" customHeight="1">
      <c r="A1183" s="1376">
        <v>44986</v>
      </c>
      <c r="B1183" s="1301"/>
      <c r="C1183" s="1302"/>
      <c r="D1183" s="1376">
        <v>44621</v>
      </c>
      <c r="E1183" s="1357"/>
      <c r="F1183" s="5"/>
      <c r="G1183" s="5"/>
      <c r="H1183" s="1302"/>
      <c r="I1183" s="1303"/>
      <c r="J1183" s="1301"/>
      <c r="K1183" s="1376"/>
      <c r="L1183" s="1302"/>
      <c r="M1183" s="1382">
        <f t="shared" si="2086"/>
        <v>44987</v>
      </c>
      <c r="N1183" s="1354">
        <f t="shared" si="2083"/>
        <v>0</v>
      </c>
      <c r="O1183" s="1383">
        <f t="shared" ref="O1183:S1183" si="2366">$AD1183*O$27</f>
        <v>0</v>
      </c>
      <c r="P1183" s="1383">
        <f t="shared" si="2366"/>
        <v>0</v>
      </c>
      <c r="Q1183" s="1383">
        <f t="shared" si="2366"/>
        <v>0</v>
      </c>
      <c r="R1183" s="1383">
        <f t="shared" si="2366"/>
        <v>0</v>
      </c>
      <c r="S1183" s="1383">
        <f t="shared" si="2366"/>
        <v>0</v>
      </c>
      <c r="T1183" s="1383">
        <f t="shared" ref="T1183:X1183" si="2367">$AE1183*T$27</f>
        <v>0</v>
      </c>
      <c r="U1183" s="1383">
        <f t="shared" si="2367"/>
        <v>0</v>
      </c>
      <c r="V1183" s="1383">
        <f t="shared" si="2367"/>
        <v>0</v>
      </c>
      <c r="W1183" s="1383">
        <f t="shared" si="2367"/>
        <v>0</v>
      </c>
      <c r="X1183" s="1383">
        <f t="shared" si="2367"/>
        <v>0</v>
      </c>
      <c r="Y1183" s="1383">
        <f t="shared" si="2089"/>
        <v>0</v>
      </c>
      <c r="Z1183" s="1383">
        <f t="shared" si="2090"/>
        <v>0</v>
      </c>
      <c r="AA1183" s="1383">
        <f t="shared" si="2091"/>
        <v>0</v>
      </c>
      <c r="AB1183" s="1383">
        <f t="shared" si="2092"/>
        <v>0</v>
      </c>
      <c r="AC1183" s="5">
        <f t="shared" si="2093"/>
        <v>60</v>
      </c>
      <c r="AD1183" s="1383">
        <f t="shared" si="2094"/>
        <v>0</v>
      </c>
      <c r="AE1183" s="1383">
        <f t="shared" si="2095"/>
        <v>0</v>
      </c>
      <c r="AF1183" s="1305" t="e">
        <f t="shared" si="2096"/>
        <v>#DIV/0!</v>
      </c>
      <c r="AG1183" s="1305" t="e">
        <f t="shared" si="2097"/>
        <v>#DIV/0!</v>
      </c>
      <c r="AH1183" s="5"/>
      <c r="AI1183" s="5"/>
      <c r="AJ1183" s="5"/>
      <c r="AK1183" s="5"/>
      <c r="AL1183" s="5"/>
      <c r="AM1183" s="5"/>
      <c r="AN1183" s="5"/>
      <c r="AO1183" s="5"/>
      <c r="AP1183" s="5"/>
      <c r="AQ1183" s="5"/>
      <c r="AR1183" s="5"/>
      <c r="AS1183" s="5"/>
      <c r="AT1183" s="5"/>
      <c r="AU1183" s="5"/>
      <c r="AV1183" s="5"/>
      <c r="AW1183" s="5"/>
      <c r="AX1183" s="5"/>
      <c r="AY1183" s="5"/>
      <c r="AZ1183" s="5"/>
      <c r="BA1183" s="5"/>
      <c r="BB1183" s="5"/>
      <c r="BC1183" s="5"/>
      <c r="BD1183" s="5"/>
      <c r="BE1183" s="5"/>
    </row>
    <row r="1184" spans="1:57" ht="14.25" customHeight="1">
      <c r="A1184" s="1376">
        <v>44987</v>
      </c>
      <c r="B1184" s="1301"/>
      <c r="C1184" s="1302"/>
      <c r="D1184" s="1376">
        <v>44622</v>
      </c>
      <c r="E1184" s="1357"/>
      <c r="F1184" s="5"/>
      <c r="G1184" s="5"/>
      <c r="H1184" s="1302"/>
      <c r="I1184" s="1303"/>
      <c r="J1184" s="1301"/>
      <c r="K1184" s="1376"/>
      <c r="L1184" s="1302"/>
      <c r="M1184" s="1382">
        <f t="shared" si="2086"/>
        <v>44988</v>
      </c>
      <c r="N1184" s="1354">
        <f t="shared" si="2083"/>
        <v>0</v>
      </c>
      <c r="O1184" s="1383">
        <f t="shared" ref="O1184:S1184" si="2368">$AD1184*O$27</f>
        <v>0</v>
      </c>
      <c r="P1184" s="1383">
        <f t="shared" si="2368"/>
        <v>0</v>
      </c>
      <c r="Q1184" s="1383">
        <f t="shared" si="2368"/>
        <v>0</v>
      </c>
      <c r="R1184" s="1383">
        <f t="shared" si="2368"/>
        <v>0</v>
      </c>
      <c r="S1184" s="1383">
        <f t="shared" si="2368"/>
        <v>0</v>
      </c>
      <c r="T1184" s="1383">
        <f t="shared" ref="T1184:X1184" si="2369">$AE1184*T$27</f>
        <v>0</v>
      </c>
      <c r="U1184" s="1383">
        <f t="shared" si="2369"/>
        <v>0</v>
      </c>
      <c r="V1184" s="1383">
        <f t="shared" si="2369"/>
        <v>0</v>
      </c>
      <c r="W1184" s="1383">
        <f t="shared" si="2369"/>
        <v>0</v>
      </c>
      <c r="X1184" s="1383">
        <f t="shared" si="2369"/>
        <v>0</v>
      </c>
      <c r="Y1184" s="1383">
        <f t="shared" si="2089"/>
        <v>0</v>
      </c>
      <c r="Z1184" s="1383">
        <f t="shared" si="2090"/>
        <v>0</v>
      </c>
      <c r="AA1184" s="1383">
        <f t="shared" si="2091"/>
        <v>0</v>
      </c>
      <c r="AB1184" s="1383">
        <f t="shared" si="2092"/>
        <v>0</v>
      </c>
      <c r="AC1184" s="5">
        <f t="shared" si="2093"/>
        <v>61</v>
      </c>
      <c r="AD1184" s="1383">
        <f t="shared" si="2094"/>
        <v>0</v>
      </c>
      <c r="AE1184" s="1383">
        <f t="shared" si="2095"/>
        <v>0</v>
      </c>
      <c r="AF1184" s="1305" t="e">
        <f t="shared" si="2096"/>
        <v>#DIV/0!</v>
      </c>
      <c r="AG1184" s="1305" t="e">
        <f t="shared" si="2097"/>
        <v>#DIV/0!</v>
      </c>
      <c r="AH1184" s="5"/>
      <c r="AI1184" s="5"/>
      <c r="AJ1184" s="5"/>
      <c r="AK1184" s="5"/>
      <c r="AL1184" s="5"/>
      <c r="AM1184" s="5"/>
      <c r="AN1184" s="5"/>
      <c r="AO1184" s="5"/>
      <c r="AP1184" s="5"/>
      <c r="AQ1184" s="5"/>
      <c r="AR1184" s="5"/>
      <c r="AS1184" s="5"/>
      <c r="AT1184" s="5"/>
      <c r="AU1184" s="5"/>
      <c r="AV1184" s="5"/>
      <c r="AW1184" s="5"/>
      <c r="AX1184" s="5"/>
      <c r="AY1184" s="5"/>
      <c r="AZ1184" s="5"/>
      <c r="BA1184" s="5"/>
      <c r="BB1184" s="5"/>
      <c r="BC1184" s="5"/>
      <c r="BD1184" s="5"/>
      <c r="BE1184" s="5"/>
    </row>
    <row r="1185" spans="1:57" ht="14.25" customHeight="1">
      <c r="A1185" s="1376">
        <v>44988</v>
      </c>
      <c r="B1185" s="1301"/>
      <c r="C1185" s="1302"/>
      <c r="D1185" s="1376">
        <v>44623</v>
      </c>
      <c r="E1185" s="1357"/>
      <c r="F1185" s="5"/>
      <c r="G1185" s="5"/>
      <c r="H1185" s="1302"/>
      <c r="I1185" s="1303"/>
      <c r="J1185" s="1301"/>
      <c r="K1185" s="1376"/>
      <c r="L1185" s="1302"/>
      <c r="M1185" s="1382">
        <f t="shared" si="2086"/>
        <v>44989</v>
      </c>
      <c r="N1185" s="1354">
        <f t="shared" si="2083"/>
        <v>0</v>
      </c>
      <c r="O1185" s="1383">
        <f t="shared" ref="O1185:S1185" si="2370">$AD1185*O$27</f>
        <v>0</v>
      </c>
      <c r="P1185" s="1383">
        <f t="shared" si="2370"/>
        <v>0</v>
      </c>
      <c r="Q1185" s="1383">
        <f t="shared" si="2370"/>
        <v>0</v>
      </c>
      <c r="R1185" s="1383">
        <f t="shared" si="2370"/>
        <v>0</v>
      </c>
      <c r="S1185" s="1383">
        <f t="shared" si="2370"/>
        <v>0</v>
      </c>
      <c r="T1185" s="1383">
        <f t="shared" ref="T1185:X1185" si="2371">$AE1185*T$27</f>
        <v>0</v>
      </c>
      <c r="U1185" s="1383">
        <f t="shared" si="2371"/>
        <v>0</v>
      </c>
      <c r="V1185" s="1383">
        <f t="shared" si="2371"/>
        <v>0</v>
      </c>
      <c r="W1185" s="1383">
        <f t="shared" si="2371"/>
        <v>0</v>
      </c>
      <c r="X1185" s="1383">
        <f t="shared" si="2371"/>
        <v>0</v>
      </c>
      <c r="Y1185" s="1383">
        <f t="shared" si="2089"/>
        <v>0</v>
      </c>
      <c r="Z1185" s="1383">
        <f t="shared" si="2090"/>
        <v>0</v>
      </c>
      <c r="AA1185" s="1383">
        <f t="shared" si="2091"/>
        <v>0</v>
      </c>
      <c r="AB1185" s="1383">
        <f t="shared" si="2092"/>
        <v>0</v>
      </c>
      <c r="AC1185" s="5">
        <f t="shared" si="2093"/>
        <v>62</v>
      </c>
      <c r="AD1185" s="1383">
        <f t="shared" si="2094"/>
        <v>0</v>
      </c>
      <c r="AE1185" s="1383">
        <f t="shared" si="2095"/>
        <v>0</v>
      </c>
      <c r="AF1185" s="1305" t="e">
        <f t="shared" si="2096"/>
        <v>#DIV/0!</v>
      </c>
      <c r="AG1185" s="1305" t="e">
        <f t="shared" si="2097"/>
        <v>#DIV/0!</v>
      </c>
      <c r="AH1185" s="5"/>
      <c r="AI1185" s="5"/>
      <c r="AJ1185" s="5"/>
      <c r="AK1185" s="5"/>
      <c r="AL1185" s="5"/>
      <c r="AM1185" s="5"/>
      <c r="AN1185" s="5"/>
      <c r="AO1185" s="5"/>
      <c r="AP1185" s="5"/>
      <c r="AQ1185" s="5"/>
      <c r="AR1185" s="5"/>
      <c r="AS1185" s="5"/>
      <c r="AT1185" s="5"/>
      <c r="AU1185" s="5"/>
      <c r="AV1185" s="5"/>
      <c r="AW1185" s="5"/>
      <c r="AX1185" s="5"/>
      <c r="AY1185" s="5"/>
      <c r="AZ1185" s="5"/>
      <c r="BA1185" s="5"/>
      <c r="BB1185" s="5"/>
      <c r="BC1185" s="5"/>
      <c r="BD1185" s="5"/>
      <c r="BE1185" s="5"/>
    </row>
    <row r="1186" spans="1:57" ht="14.25" customHeight="1">
      <c r="A1186" s="1376">
        <v>44989</v>
      </c>
      <c r="B1186" s="1301"/>
      <c r="C1186" s="1302"/>
      <c r="D1186" s="1376">
        <v>44624</v>
      </c>
      <c r="E1186" s="1357"/>
      <c r="F1186" s="5"/>
      <c r="G1186" s="5"/>
      <c r="H1186" s="1302"/>
      <c r="I1186" s="1303"/>
      <c r="J1186" s="1301"/>
      <c r="K1186" s="1376"/>
      <c r="L1186" s="1302"/>
      <c r="M1186" s="1382">
        <f t="shared" si="2086"/>
        <v>44990</v>
      </c>
      <c r="N1186" s="1354">
        <f t="shared" si="2083"/>
        <v>0</v>
      </c>
      <c r="O1186" s="1383">
        <f t="shared" ref="O1186:S1186" si="2372">$AD1186*O$27</f>
        <v>0</v>
      </c>
      <c r="P1186" s="1383">
        <f t="shared" si="2372"/>
        <v>0</v>
      </c>
      <c r="Q1186" s="1383">
        <f t="shared" si="2372"/>
        <v>0</v>
      </c>
      <c r="R1186" s="1383">
        <f t="shared" si="2372"/>
        <v>0</v>
      </c>
      <c r="S1186" s="1383">
        <f t="shared" si="2372"/>
        <v>0</v>
      </c>
      <c r="T1186" s="1383">
        <f t="shared" ref="T1186:X1186" si="2373">$AE1186*T$27</f>
        <v>0</v>
      </c>
      <c r="U1186" s="1383">
        <f t="shared" si="2373"/>
        <v>0</v>
      </c>
      <c r="V1186" s="1383">
        <f t="shared" si="2373"/>
        <v>0</v>
      </c>
      <c r="W1186" s="1383">
        <f t="shared" si="2373"/>
        <v>0</v>
      </c>
      <c r="X1186" s="1383">
        <f t="shared" si="2373"/>
        <v>0</v>
      </c>
      <c r="Y1186" s="1383">
        <f t="shared" si="2089"/>
        <v>0</v>
      </c>
      <c r="Z1186" s="1383">
        <f t="shared" si="2090"/>
        <v>0</v>
      </c>
      <c r="AA1186" s="1383">
        <f t="shared" si="2091"/>
        <v>0</v>
      </c>
      <c r="AB1186" s="1383">
        <f t="shared" si="2092"/>
        <v>0</v>
      </c>
      <c r="AC1186" s="5">
        <f t="shared" si="2093"/>
        <v>63</v>
      </c>
      <c r="AD1186" s="1383">
        <f t="shared" si="2094"/>
        <v>0</v>
      </c>
      <c r="AE1186" s="1383">
        <f t="shared" si="2095"/>
        <v>0</v>
      </c>
      <c r="AF1186" s="1305" t="e">
        <f t="shared" si="2096"/>
        <v>#DIV/0!</v>
      </c>
      <c r="AG1186" s="1305" t="e">
        <f t="shared" si="2097"/>
        <v>#DIV/0!</v>
      </c>
      <c r="AH1186" s="5"/>
      <c r="AI1186" s="5"/>
      <c r="AJ1186" s="5"/>
      <c r="AK1186" s="5"/>
      <c r="AL1186" s="5"/>
      <c r="AM1186" s="5"/>
      <c r="AN1186" s="5"/>
      <c r="AO1186" s="5"/>
      <c r="AP1186" s="5"/>
      <c r="AQ1186" s="5"/>
      <c r="AR1186" s="5"/>
      <c r="AS1186" s="5"/>
      <c r="AT1186" s="5"/>
      <c r="AU1186" s="5"/>
      <c r="AV1186" s="5"/>
      <c r="AW1186" s="5"/>
      <c r="AX1186" s="5"/>
      <c r="AY1186" s="5"/>
      <c r="AZ1186" s="5"/>
      <c r="BA1186" s="5"/>
      <c r="BB1186" s="5"/>
      <c r="BC1186" s="5"/>
      <c r="BD1186" s="5"/>
      <c r="BE1186" s="5"/>
    </row>
    <row r="1187" spans="1:57" ht="14.25" customHeight="1">
      <c r="A1187" s="1376">
        <v>44990</v>
      </c>
      <c r="B1187" s="1301"/>
      <c r="C1187" s="1302"/>
      <c r="D1187" s="1376">
        <v>44625</v>
      </c>
      <c r="E1187" s="1357"/>
      <c r="F1187" s="5"/>
      <c r="G1187" s="5"/>
      <c r="H1187" s="1302"/>
      <c r="I1187" s="1303"/>
      <c r="J1187" s="1301"/>
      <c r="K1187" s="1376"/>
      <c r="L1187" s="1302"/>
      <c r="M1187" s="1382">
        <f t="shared" si="2086"/>
        <v>44991</v>
      </c>
      <c r="N1187" s="1354">
        <f t="shared" si="2083"/>
        <v>0</v>
      </c>
      <c r="O1187" s="1383">
        <f t="shared" ref="O1187:S1187" si="2374">$AD1187*O$27</f>
        <v>0</v>
      </c>
      <c r="P1187" s="1383">
        <f t="shared" si="2374"/>
        <v>0</v>
      </c>
      <c r="Q1187" s="1383">
        <f t="shared" si="2374"/>
        <v>0</v>
      </c>
      <c r="R1187" s="1383">
        <f t="shared" si="2374"/>
        <v>0</v>
      </c>
      <c r="S1187" s="1383">
        <f t="shared" si="2374"/>
        <v>0</v>
      </c>
      <c r="T1187" s="1383">
        <f t="shared" ref="T1187:X1187" si="2375">$AE1187*T$27</f>
        <v>0</v>
      </c>
      <c r="U1187" s="1383">
        <f t="shared" si="2375"/>
        <v>0</v>
      </c>
      <c r="V1187" s="1383">
        <f t="shared" si="2375"/>
        <v>0</v>
      </c>
      <c r="W1187" s="1383">
        <f t="shared" si="2375"/>
        <v>0</v>
      </c>
      <c r="X1187" s="1383">
        <f t="shared" si="2375"/>
        <v>0</v>
      </c>
      <c r="Y1187" s="1383">
        <f t="shared" si="2089"/>
        <v>0</v>
      </c>
      <c r="Z1187" s="1383">
        <f t="shared" si="2090"/>
        <v>0</v>
      </c>
      <c r="AA1187" s="1383">
        <f t="shared" si="2091"/>
        <v>0</v>
      </c>
      <c r="AB1187" s="1383">
        <f t="shared" si="2092"/>
        <v>0</v>
      </c>
      <c r="AC1187" s="5">
        <f t="shared" si="2093"/>
        <v>64</v>
      </c>
      <c r="AD1187" s="1383">
        <f t="shared" si="2094"/>
        <v>0</v>
      </c>
      <c r="AE1187" s="1383">
        <f t="shared" si="2095"/>
        <v>0</v>
      </c>
      <c r="AF1187" s="1305" t="e">
        <f t="shared" si="2096"/>
        <v>#DIV/0!</v>
      </c>
      <c r="AG1187" s="1305" t="e">
        <f t="shared" si="2097"/>
        <v>#DIV/0!</v>
      </c>
      <c r="AH1187" s="5"/>
      <c r="AI1187" s="5"/>
      <c r="AJ1187" s="5"/>
      <c r="AK1187" s="5"/>
      <c r="AL1187" s="5"/>
      <c r="AM1187" s="5"/>
      <c r="AN1187" s="5"/>
      <c r="AO1187" s="5"/>
      <c r="AP1187" s="5"/>
      <c r="AQ1187" s="5"/>
      <c r="AR1187" s="5"/>
      <c r="AS1187" s="5"/>
      <c r="AT1187" s="5"/>
      <c r="AU1187" s="5"/>
      <c r="AV1187" s="5"/>
      <c r="AW1187" s="5"/>
      <c r="AX1187" s="5"/>
      <c r="AY1187" s="5"/>
      <c r="AZ1187" s="5"/>
      <c r="BA1187" s="5"/>
      <c r="BB1187" s="5"/>
      <c r="BC1187" s="5"/>
      <c r="BD1187" s="5"/>
      <c r="BE1187" s="5"/>
    </row>
    <row r="1188" spans="1:57" ht="14.25" customHeight="1">
      <c r="A1188" s="1376">
        <v>44991</v>
      </c>
      <c r="B1188" s="1301"/>
      <c r="C1188" s="1302"/>
      <c r="D1188" s="1376">
        <v>44626</v>
      </c>
      <c r="E1188" s="1357"/>
      <c r="F1188" s="5"/>
      <c r="G1188" s="5"/>
      <c r="H1188" s="1302"/>
      <c r="I1188" s="1303"/>
      <c r="J1188" s="1301"/>
      <c r="K1188" s="1376"/>
      <c r="L1188" s="1302"/>
      <c r="M1188" s="1382">
        <f t="shared" si="2086"/>
        <v>44992</v>
      </c>
      <c r="N1188" s="1354">
        <f t="shared" si="2083"/>
        <v>0</v>
      </c>
      <c r="O1188" s="1383">
        <f t="shared" ref="O1188:S1188" si="2376">$AD1188*O$27</f>
        <v>0</v>
      </c>
      <c r="P1188" s="1383">
        <f t="shared" si="2376"/>
        <v>0</v>
      </c>
      <c r="Q1188" s="1383">
        <f t="shared" si="2376"/>
        <v>0</v>
      </c>
      <c r="R1188" s="1383">
        <f t="shared" si="2376"/>
        <v>0</v>
      </c>
      <c r="S1188" s="1383">
        <f t="shared" si="2376"/>
        <v>0</v>
      </c>
      <c r="T1188" s="1383">
        <f t="shared" ref="T1188:X1188" si="2377">$AE1188*T$27</f>
        <v>0</v>
      </c>
      <c r="U1188" s="1383">
        <f t="shared" si="2377"/>
        <v>0</v>
      </c>
      <c r="V1188" s="1383">
        <f t="shared" si="2377"/>
        <v>0</v>
      </c>
      <c r="W1188" s="1383">
        <f t="shared" si="2377"/>
        <v>0</v>
      </c>
      <c r="X1188" s="1383">
        <f t="shared" si="2377"/>
        <v>0</v>
      </c>
      <c r="Y1188" s="1383">
        <f t="shared" si="2089"/>
        <v>0</v>
      </c>
      <c r="Z1188" s="1383">
        <f t="shared" si="2090"/>
        <v>0</v>
      </c>
      <c r="AA1188" s="1383">
        <f t="shared" si="2091"/>
        <v>0</v>
      </c>
      <c r="AB1188" s="1383">
        <f t="shared" si="2092"/>
        <v>0</v>
      </c>
      <c r="AC1188" s="5">
        <f t="shared" si="2093"/>
        <v>65</v>
      </c>
      <c r="AD1188" s="1383">
        <f t="shared" si="2094"/>
        <v>0</v>
      </c>
      <c r="AE1188" s="1383">
        <f t="shared" si="2095"/>
        <v>0</v>
      </c>
      <c r="AF1188" s="1305" t="e">
        <f t="shared" si="2096"/>
        <v>#DIV/0!</v>
      </c>
      <c r="AG1188" s="1305" t="e">
        <f t="shared" si="2097"/>
        <v>#DIV/0!</v>
      </c>
      <c r="AH1188" s="5"/>
      <c r="AI1188" s="5"/>
      <c r="AJ1188" s="5"/>
      <c r="AK1188" s="5"/>
      <c r="AL1188" s="5"/>
      <c r="AM1188" s="5"/>
      <c r="AN1188" s="5"/>
      <c r="AO1188" s="5"/>
      <c r="AP1188" s="5"/>
      <c r="AQ1188" s="5"/>
      <c r="AR1188" s="5"/>
      <c r="AS1188" s="5"/>
      <c r="AT1188" s="5"/>
      <c r="AU1188" s="5"/>
      <c r="AV1188" s="5"/>
      <c r="AW1188" s="5"/>
      <c r="AX1188" s="5"/>
      <c r="AY1188" s="5"/>
      <c r="AZ1188" s="5"/>
      <c r="BA1188" s="5"/>
      <c r="BB1188" s="5"/>
      <c r="BC1188" s="5"/>
      <c r="BD1188" s="5"/>
      <c r="BE1188" s="5"/>
    </row>
    <row r="1189" spans="1:57" ht="14.25" customHeight="1">
      <c r="A1189" s="1376">
        <v>44992</v>
      </c>
      <c r="B1189" s="1301"/>
      <c r="C1189" s="1302"/>
      <c r="D1189" s="1376">
        <v>44627</v>
      </c>
      <c r="E1189" s="1357"/>
      <c r="F1189" s="5"/>
      <c r="G1189" s="5"/>
      <c r="H1189" s="1302"/>
      <c r="I1189" s="1303"/>
      <c r="J1189" s="1301"/>
      <c r="K1189" s="1376"/>
      <c r="L1189" s="1302"/>
      <c r="M1189" s="1382">
        <f t="shared" si="2086"/>
        <v>44993</v>
      </c>
      <c r="N1189" s="1354">
        <f t="shared" si="2083"/>
        <v>0</v>
      </c>
      <c r="O1189" s="1383">
        <f t="shared" ref="O1189:S1189" si="2378">$AD1189*O$27</f>
        <v>0</v>
      </c>
      <c r="P1189" s="1383">
        <f t="shared" si="2378"/>
        <v>0</v>
      </c>
      <c r="Q1189" s="1383">
        <f t="shared" si="2378"/>
        <v>0</v>
      </c>
      <c r="R1189" s="1383">
        <f t="shared" si="2378"/>
        <v>0</v>
      </c>
      <c r="S1189" s="1383">
        <f t="shared" si="2378"/>
        <v>0</v>
      </c>
      <c r="T1189" s="1383">
        <f t="shared" ref="T1189:X1189" si="2379">$AE1189*T$27</f>
        <v>0</v>
      </c>
      <c r="U1189" s="1383">
        <f t="shared" si="2379"/>
        <v>0</v>
      </c>
      <c r="V1189" s="1383">
        <f t="shared" si="2379"/>
        <v>0</v>
      </c>
      <c r="W1189" s="1383">
        <f t="shared" si="2379"/>
        <v>0</v>
      </c>
      <c r="X1189" s="1383">
        <f t="shared" si="2379"/>
        <v>0</v>
      </c>
      <c r="Y1189" s="1383">
        <f t="shared" si="2089"/>
        <v>0</v>
      </c>
      <c r="Z1189" s="1383">
        <f t="shared" si="2090"/>
        <v>0</v>
      </c>
      <c r="AA1189" s="1383">
        <f t="shared" si="2091"/>
        <v>0</v>
      </c>
      <c r="AB1189" s="1383">
        <f t="shared" si="2092"/>
        <v>0</v>
      </c>
      <c r="AC1189" s="5">
        <f t="shared" si="2093"/>
        <v>66</v>
      </c>
      <c r="AD1189" s="1383">
        <f t="shared" si="2094"/>
        <v>0</v>
      </c>
      <c r="AE1189" s="1383">
        <f t="shared" si="2095"/>
        <v>0</v>
      </c>
      <c r="AF1189" s="1305" t="e">
        <f t="shared" si="2096"/>
        <v>#DIV/0!</v>
      </c>
      <c r="AG1189" s="1305" t="e">
        <f t="shared" si="2097"/>
        <v>#DIV/0!</v>
      </c>
      <c r="AH1189" s="5"/>
      <c r="AI1189" s="5"/>
      <c r="AJ1189" s="5"/>
      <c r="AK1189" s="5"/>
      <c r="AL1189" s="5"/>
      <c r="AM1189" s="5"/>
      <c r="AN1189" s="5"/>
      <c r="AO1189" s="5"/>
      <c r="AP1189" s="5"/>
      <c r="AQ1189" s="5"/>
      <c r="AR1189" s="5"/>
      <c r="AS1189" s="5"/>
      <c r="AT1189" s="5"/>
      <c r="AU1189" s="5"/>
      <c r="AV1189" s="5"/>
      <c r="AW1189" s="5"/>
      <c r="AX1189" s="5"/>
      <c r="AY1189" s="5"/>
      <c r="AZ1189" s="5"/>
      <c r="BA1189" s="5"/>
      <c r="BB1189" s="5"/>
      <c r="BC1189" s="5"/>
      <c r="BD1189" s="5"/>
      <c r="BE1189" s="5"/>
    </row>
    <row r="1190" spans="1:57" ht="14.25" customHeight="1">
      <c r="A1190" s="1376">
        <v>44993</v>
      </c>
      <c r="B1190" s="1301"/>
      <c r="C1190" s="1302"/>
      <c r="D1190" s="1376">
        <v>44628</v>
      </c>
      <c r="E1190" s="1357"/>
      <c r="F1190" s="5"/>
      <c r="G1190" s="5"/>
      <c r="H1190" s="1302"/>
      <c r="I1190" s="1303"/>
      <c r="J1190" s="1301"/>
      <c r="K1190" s="1376"/>
      <c r="L1190" s="1302"/>
      <c r="M1190" s="1382">
        <f t="shared" si="2086"/>
        <v>44994</v>
      </c>
      <c r="N1190" s="1354">
        <f t="shared" si="2083"/>
        <v>0</v>
      </c>
      <c r="O1190" s="1383">
        <f t="shared" ref="O1190:S1190" si="2380">$AD1190*O$27</f>
        <v>0</v>
      </c>
      <c r="P1190" s="1383">
        <f t="shared" si="2380"/>
        <v>0</v>
      </c>
      <c r="Q1190" s="1383">
        <f t="shared" si="2380"/>
        <v>0</v>
      </c>
      <c r="R1190" s="1383">
        <f t="shared" si="2380"/>
        <v>0</v>
      </c>
      <c r="S1190" s="1383">
        <f t="shared" si="2380"/>
        <v>0</v>
      </c>
      <c r="T1190" s="1383">
        <f t="shared" ref="T1190:X1190" si="2381">$AE1190*T$27</f>
        <v>0</v>
      </c>
      <c r="U1190" s="1383">
        <f t="shared" si="2381"/>
        <v>0</v>
      </c>
      <c r="V1190" s="1383">
        <f t="shared" si="2381"/>
        <v>0</v>
      </c>
      <c r="W1190" s="1383">
        <f t="shared" si="2381"/>
        <v>0</v>
      </c>
      <c r="X1190" s="1383">
        <f t="shared" si="2381"/>
        <v>0</v>
      </c>
      <c r="Y1190" s="1383">
        <f t="shared" si="2089"/>
        <v>0</v>
      </c>
      <c r="Z1190" s="1383">
        <f t="shared" si="2090"/>
        <v>0</v>
      </c>
      <c r="AA1190" s="1383">
        <f t="shared" si="2091"/>
        <v>0</v>
      </c>
      <c r="AB1190" s="1383">
        <f t="shared" si="2092"/>
        <v>0</v>
      </c>
      <c r="AC1190" s="5">
        <f t="shared" si="2093"/>
        <v>67</v>
      </c>
      <c r="AD1190" s="1383">
        <f t="shared" si="2094"/>
        <v>0</v>
      </c>
      <c r="AE1190" s="1383">
        <f t="shared" si="2095"/>
        <v>0</v>
      </c>
      <c r="AF1190" s="1305" t="e">
        <f t="shared" si="2096"/>
        <v>#DIV/0!</v>
      </c>
      <c r="AG1190" s="1305" t="e">
        <f t="shared" si="2097"/>
        <v>#DIV/0!</v>
      </c>
      <c r="AH1190" s="5"/>
      <c r="AI1190" s="5"/>
      <c r="AJ1190" s="5"/>
      <c r="AK1190" s="5"/>
      <c r="AL1190" s="5"/>
      <c r="AM1190" s="5"/>
      <c r="AN1190" s="5"/>
      <c r="AO1190" s="5"/>
      <c r="AP1190" s="5"/>
      <c r="AQ1190" s="5"/>
      <c r="AR1190" s="5"/>
      <c r="AS1190" s="5"/>
      <c r="AT1190" s="5"/>
      <c r="AU1190" s="5"/>
      <c r="AV1190" s="5"/>
      <c r="AW1190" s="5"/>
      <c r="AX1190" s="5"/>
      <c r="AY1190" s="5"/>
      <c r="AZ1190" s="5"/>
      <c r="BA1190" s="5"/>
      <c r="BB1190" s="5"/>
      <c r="BC1190" s="5"/>
      <c r="BD1190" s="5"/>
      <c r="BE1190" s="5"/>
    </row>
    <row r="1191" spans="1:57" ht="14.25" customHeight="1">
      <c r="A1191" s="1376">
        <v>44994</v>
      </c>
      <c r="B1191" s="1301"/>
      <c r="C1191" s="1302"/>
      <c r="D1191" s="1376">
        <v>44629</v>
      </c>
      <c r="E1191" s="1357"/>
      <c r="F1191" s="5"/>
      <c r="G1191" s="5"/>
      <c r="H1191" s="1302"/>
      <c r="I1191" s="1303"/>
      <c r="J1191" s="1301"/>
      <c r="K1191" s="1376"/>
      <c r="L1191" s="1302"/>
      <c r="M1191" s="1382">
        <f t="shared" si="2086"/>
        <v>44995</v>
      </c>
      <c r="N1191" s="1354">
        <f t="shared" si="2083"/>
        <v>0</v>
      </c>
      <c r="O1191" s="1383">
        <f t="shared" ref="O1191:S1191" si="2382">$AD1191*O$27</f>
        <v>0</v>
      </c>
      <c r="P1191" s="1383">
        <f t="shared" si="2382"/>
        <v>0</v>
      </c>
      <c r="Q1191" s="1383">
        <f t="shared" si="2382"/>
        <v>0</v>
      </c>
      <c r="R1191" s="1383">
        <f t="shared" si="2382"/>
        <v>0</v>
      </c>
      <c r="S1191" s="1383">
        <f t="shared" si="2382"/>
        <v>0</v>
      </c>
      <c r="T1191" s="1383">
        <f t="shared" ref="T1191:X1191" si="2383">$AE1191*T$27</f>
        <v>0</v>
      </c>
      <c r="U1191" s="1383">
        <f t="shared" si="2383"/>
        <v>0</v>
      </c>
      <c r="V1191" s="1383">
        <f t="shared" si="2383"/>
        <v>0</v>
      </c>
      <c r="W1191" s="1383">
        <f t="shared" si="2383"/>
        <v>0</v>
      </c>
      <c r="X1191" s="1383">
        <f t="shared" si="2383"/>
        <v>0</v>
      </c>
      <c r="Y1191" s="1383">
        <f t="shared" si="2089"/>
        <v>0</v>
      </c>
      <c r="Z1191" s="1383">
        <f t="shared" si="2090"/>
        <v>0</v>
      </c>
      <c r="AA1191" s="1383">
        <f t="shared" si="2091"/>
        <v>0</v>
      </c>
      <c r="AB1191" s="1383">
        <f t="shared" si="2092"/>
        <v>0</v>
      </c>
      <c r="AC1191" s="5">
        <f t="shared" si="2093"/>
        <v>68</v>
      </c>
      <c r="AD1191" s="1383">
        <f t="shared" si="2094"/>
        <v>0</v>
      </c>
      <c r="AE1191" s="1383">
        <f t="shared" si="2095"/>
        <v>0</v>
      </c>
      <c r="AF1191" s="1305" t="e">
        <f t="shared" si="2096"/>
        <v>#DIV/0!</v>
      </c>
      <c r="AG1191" s="1305" t="e">
        <f t="shared" si="2097"/>
        <v>#DIV/0!</v>
      </c>
      <c r="AH1191" s="5"/>
      <c r="AI1191" s="5"/>
      <c r="AJ1191" s="5"/>
      <c r="AK1191" s="5"/>
      <c r="AL1191" s="5"/>
      <c r="AM1191" s="5"/>
      <c r="AN1191" s="5"/>
      <c r="AO1191" s="5"/>
      <c r="AP1191" s="5"/>
      <c r="AQ1191" s="5"/>
      <c r="AR1191" s="5"/>
      <c r="AS1191" s="5"/>
      <c r="AT1191" s="5"/>
      <c r="AU1191" s="5"/>
      <c r="AV1191" s="5"/>
      <c r="AW1191" s="5"/>
      <c r="AX1191" s="5"/>
      <c r="AY1191" s="5"/>
      <c r="AZ1191" s="5"/>
      <c r="BA1191" s="5"/>
      <c r="BB1191" s="5"/>
      <c r="BC1191" s="5"/>
      <c r="BD1191" s="5"/>
      <c r="BE1191" s="5"/>
    </row>
    <row r="1192" spans="1:57" ht="14.25" customHeight="1">
      <c r="A1192" s="1376">
        <v>44995</v>
      </c>
      <c r="B1192" s="1301"/>
      <c r="C1192" s="1302"/>
      <c r="D1192" s="1376">
        <v>44630</v>
      </c>
      <c r="E1192" s="1357"/>
      <c r="F1192" s="5"/>
      <c r="G1192" s="5"/>
      <c r="H1192" s="1302"/>
      <c r="I1192" s="1303"/>
      <c r="J1192" s="1301"/>
      <c r="K1192" s="1376"/>
      <c r="L1192" s="1302"/>
      <c r="M1192" s="1382">
        <f t="shared" si="2086"/>
        <v>44996</v>
      </c>
      <c r="N1192" s="1354">
        <f t="shared" si="2083"/>
        <v>0</v>
      </c>
      <c r="O1192" s="1383">
        <f t="shared" ref="O1192:S1192" si="2384">$AD1192*O$27</f>
        <v>0</v>
      </c>
      <c r="P1192" s="1383">
        <f t="shared" si="2384"/>
        <v>0</v>
      </c>
      <c r="Q1192" s="1383">
        <f t="shared" si="2384"/>
        <v>0</v>
      </c>
      <c r="R1192" s="1383">
        <f t="shared" si="2384"/>
        <v>0</v>
      </c>
      <c r="S1192" s="1383">
        <f t="shared" si="2384"/>
        <v>0</v>
      </c>
      <c r="T1192" s="1383">
        <f t="shared" ref="T1192:X1192" si="2385">$AE1192*T$27</f>
        <v>0</v>
      </c>
      <c r="U1192" s="1383">
        <f t="shared" si="2385"/>
        <v>0</v>
      </c>
      <c r="V1192" s="1383">
        <f t="shared" si="2385"/>
        <v>0</v>
      </c>
      <c r="W1192" s="1383">
        <f t="shared" si="2385"/>
        <v>0</v>
      </c>
      <c r="X1192" s="1383">
        <f t="shared" si="2385"/>
        <v>0</v>
      </c>
      <c r="Y1192" s="1383">
        <f t="shared" si="2089"/>
        <v>0</v>
      </c>
      <c r="Z1192" s="1383">
        <f t="shared" si="2090"/>
        <v>0</v>
      </c>
      <c r="AA1192" s="1383">
        <f t="shared" si="2091"/>
        <v>0</v>
      </c>
      <c r="AB1192" s="1383">
        <f t="shared" si="2092"/>
        <v>0</v>
      </c>
      <c r="AC1192" s="5">
        <f t="shared" si="2093"/>
        <v>69</v>
      </c>
      <c r="AD1192" s="1383">
        <f t="shared" si="2094"/>
        <v>0</v>
      </c>
      <c r="AE1192" s="1383">
        <f t="shared" si="2095"/>
        <v>0</v>
      </c>
      <c r="AF1192" s="1305" t="e">
        <f t="shared" si="2096"/>
        <v>#DIV/0!</v>
      </c>
      <c r="AG1192" s="1305" t="e">
        <f t="shared" si="2097"/>
        <v>#DIV/0!</v>
      </c>
      <c r="AH1192" s="5"/>
      <c r="AI1192" s="5"/>
      <c r="AJ1192" s="5"/>
      <c r="AK1192" s="5"/>
      <c r="AL1192" s="5"/>
      <c r="AM1192" s="5"/>
      <c r="AN1192" s="5"/>
      <c r="AO1192" s="5"/>
      <c r="AP1192" s="5"/>
      <c r="AQ1192" s="5"/>
      <c r="AR1192" s="5"/>
      <c r="AS1192" s="5"/>
      <c r="AT1192" s="5"/>
      <c r="AU1192" s="5"/>
      <c r="AV1192" s="5"/>
      <c r="AW1192" s="5"/>
      <c r="AX1192" s="5"/>
      <c r="AY1192" s="5"/>
      <c r="AZ1192" s="5"/>
      <c r="BA1192" s="5"/>
      <c r="BB1192" s="5"/>
      <c r="BC1192" s="5"/>
      <c r="BD1192" s="5"/>
      <c r="BE1192" s="5"/>
    </row>
    <row r="1193" spans="1:57" ht="14.25" customHeight="1">
      <c r="A1193" s="1376">
        <v>44996</v>
      </c>
      <c r="B1193" s="1301"/>
      <c r="C1193" s="1302"/>
      <c r="D1193" s="1376">
        <v>44631</v>
      </c>
      <c r="E1193" s="1357"/>
      <c r="F1193" s="5"/>
      <c r="G1193" s="5"/>
      <c r="H1193" s="1302"/>
      <c r="I1193" s="1303"/>
      <c r="J1193" s="1301"/>
      <c r="K1193" s="1376"/>
      <c r="L1193" s="1302"/>
      <c r="M1193" s="1382">
        <f t="shared" si="2086"/>
        <v>44997</v>
      </c>
      <c r="N1193" s="1354">
        <f t="shared" si="2083"/>
        <v>0</v>
      </c>
      <c r="O1193" s="1383">
        <f t="shared" ref="O1193:S1193" si="2386">$AD1193*O$27</f>
        <v>0</v>
      </c>
      <c r="P1193" s="1383">
        <f t="shared" si="2386"/>
        <v>0</v>
      </c>
      <c r="Q1193" s="1383">
        <f t="shared" si="2386"/>
        <v>0</v>
      </c>
      <c r="R1193" s="1383">
        <f t="shared" si="2386"/>
        <v>0</v>
      </c>
      <c r="S1193" s="1383">
        <f t="shared" si="2386"/>
        <v>0</v>
      </c>
      <c r="T1193" s="1383">
        <f t="shared" ref="T1193:X1193" si="2387">$AE1193*T$27</f>
        <v>0</v>
      </c>
      <c r="U1193" s="1383">
        <f t="shared" si="2387"/>
        <v>0</v>
      </c>
      <c r="V1193" s="1383">
        <f t="shared" si="2387"/>
        <v>0</v>
      </c>
      <c r="W1193" s="1383">
        <f t="shared" si="2387"/>
        <v>0</v>
      </c>
      <c r="X1193" s="1383">
        <f t="shared" si="2387"/>
        <v>0</v>
      </c>
      <c r="Y1193" s="1383">
        <f t="shared" si="2089"/>
        <v>0</v>
      </c>
      <c r="Z1193" s="1383">
        <f t="shared" si="2090"/>
        <v>0</v>
      </c>
      <c r="AA1193" s="1383">
        <f t="shared" si="2091"/>
        <v>0</v>
      </c>
      <c r="AB1193" s="1383">
        <f t="shared" si="2092"/>
        <v>0</v>
      </c>
      <c r="AC1193" s="5">
        <f t="shared" si="2093"/>
        <v>70</v>
      </c>
      <c r="AD1193" s="1383">
        <f t="shared" si="2094"/>
        <v>0</v>
      </c>
      <c r="AE1193" s="1383">
        <f t="shared" si="2095"/>
        <v>0</v>
      </c>
      <c r="AF1193" s="1305" t="e">
        <f t="shared" si="2096"/>
        <v>#DIV/0!</v>
      </c>
      <c r="AG1193" s="1305" t="e">
        <f t="shared" si="2097"/>
        <v>#DIV/0!</v>
      </c>
      <c r="AH1193" s="5"/>
      <c r="AI1193" s="5"/>
      <c r="AJ1193" s="5"/>
      <c r="AK1193" s="5"/>
      <c r="AL1193" s="5"/>
      <c r="AM1193" s="5"/>
      <c r="AN1193" s="5"/>
      <c r="AO1193" s="5"/>
      <c r="AP1193" s="5"/>
      <c r="AQ1193" s="5"/>
      <c r="AR1193" s="5"/>
      <c r="AS1193" s="5"/>
      <c r="AT1193" s="5"/>
      <c r="AU1193" s="5"/>
      <c r="AV1193" s="5"/>
      <c r="AW1193" s="5"/>
      <c r="AX1193" s="5"/>
      <c r="AY1193" s="5"/>
      <c r="AZ1193" s="5"/>
      <c r="BA1193" s="5"/>
      <c r="BB1193" s="5"/>
      <c r="BC1193" s="5"/>
      <c r="BD1193" s="5"/>
      <c r="BE1193" s="5"/>
    </row>
    <row r="1194" spans="1:57" ht="14.25" customHeight="1">
      <c r="A1194" s="1376">
        <v>44997</v>
      </c>
      <c r="B1194" s="1301"/>
      <c r="C1194" s="1302"/>
      <c r="D1194" s="1376">
        <v>44632</v>
      </c>
      <c r="E1194" s="1357"/>
      <c r="F1194" s="5"/>
      <c r="G1194" s="5"/>
      <c r="H1194" s="1302"/>
      <c r="I1194" s="1303"/>
      <c r="J1194" s="1301"/>
      <c r="K1194" s="1376"/>
      <c r="L1194" s="1302"/>
      <c r="M1194" s="1382">
        <f t="shared" si="2086"/>
        <v>44998</v>
      </c>
      <c r="N1194" s="1354">
        <f t="shared" si="2083"/>
        <v>0</v>
      </c>
      <c r="O1194" s="1383">
        <f t="shared" ref="O1194:S1194" si="2388">$AD1194*O$27</f>
        <v>0</v>
      </c>
      <c r="P1194" s="1383">
        <f t="shared" si="2388"/>
        <v>0</v>
      </c>
      <c r="Q1194" s="1383">
        <f t="shared" si="2388"/>
        <v>0</v>
      </c>
      <c r="R1194" s="1383">
        <f t="shared" si="2388"/>
        <v>0</v>
      </c>
      <c r="S1194" s="1383">
        <f t="shared" si="2388"/>
        <v>0</v>
      </c>
      <c r="T1194" s="1383">
        <f t="shared" ref="T1194:X1194" si="2389">$AE1194*T$27</f>
        <v>0</v>
      </c>
      <c r="U1194" s="1383">
        <f t="shared" si="2389"/>
        <v>0</v>
      </c>
      <c r="V1194" s="1383">
        <f t="shared" si="2389"/>
        <v>0</v>
      </c>
      <c r="W1194" s="1383">
        <f t="shared" si="2389"/>
        <v>0</v>
      </c>
      <c r="X1194" s="1383">
        <f t="shared" si="2389"/>
        <v>0</v>
      </c>
      <c r="Y1194" s="1383">
        <f t="shared" si="2089"/>
        <v>0</v>
      </c>
      <c r="Z1194" s="1383">
        <f t="shared" si="2090"/>
        <v>0</v>
      </c>
      <c r="AA1194" s="1383">
        <f t="shared" si="2091"/>
        <v>0</v>
      </c>
      <c r="AB1194" s="1383">
        <f t="shared" si="2092"/>
        <v>0</v>
      </c>
      <c r="AC1194" s="5">
        <f t="shared" si="2093"/>
        <v>71</v>
      </c>
      <c r="AD1194" s="1383">
        <f t="shared" si="2094"/>
        <v>0</v>
      </c>
      <c r="AE1194" s="1383">
        <f t="shared" si="2095"/>
        <v>0</v>
      </c>
      <c r="AF1194" s="1305" t="e">
        <f t="shared" si="2096"/>
        <v>#DIV/0!</v>
      </c>
      <c r="AG1194" s="1305" t="e">
        <f t="shared" si="2097"/>
        <v>#DIV/0!</v>
      </c>
      <c r="AH1194" s="5"/>
      <c r="AI1194" s="5"/>
      <c r="AJ1194" s="5"/>
      <c r="AK1194" s="5"/>
      <c r="AL1194" s="5"/>
      <c r="AM1194" s="5"/>
      <c r="AN1194" s="5"/>
      <c r="AO1194" s="5"/>
      <c r="AP1194" s="5"/>
      <c r="AQ1194" s="5"/>
      <c r="AR1194" s="5"/>
      <c r="AS1194" s="5"/>
      <c r="AT1194" s="5"/>
      <c r="AU1194" s="5"/>
      <c r="AV1194" s="5"/>
      <c r="AW1194" s="5"/>
      <c r="AX1194" s="5"/>
      <c r="AY1194" s="5"/>
      <c r="AZ1194" s="5"/>
      <c r="BA1194" s="5"/>
      <c r="BB1194" s="5"/>
      <c r="BC1194" s="5"/>
      <c r="BD1194" s="5"/>
      <c r="BE1194" s="5"/>
    </row>
    <row r="1195" spans="1:57" ht="14.25" customHeight="1">
      <c r="A1195" s="1376">
        <v>44998</v>
      </c>
      <c r="B1195" s="1301"/>
      <c r="C1195" s="1302"/>
      <c r="D1195" s="1376">
        <v>44633</v>
      </c>
      <c r="E1195" s="1357"/>
      <c r="F1195" s="5"/>
      <c r="G1195" s="5"/>
      <c r="H1195" s="1302"/>
      <c r="I1195" s="1303"/>
      <c r="J1195" s="1301"/>
      <c r="K1195" s="1376"/>
      <c r="L1195" s="1302"/>
      <c r="M1195" s="1382">
        <f t="shared" si="2086"/>
        <v>44999</v>
      </c>
      <c r="N1195" s="1354">
        <f t="shared" si="2083"/>
        <v>0</v>
      </c>
      <c r="O1195" s="1383">
        <f t="shared" ref="O1195:S1195" si="2390">$AD1195*O$27</f>
        <v>0</v>
      </c>
      <c r="P1195" s="1383">
        <f t="shared" si="2390"/>
        <v>0</v>
      </c>
      <c r="Q1195" s="1383">
        <f t="shared" si="2390"/>
        <v>0</v>
      </c>
      <c r="R1195" s="1383">
        <f t="shared" si="2390"/>
        <v>0</v>
      </c>
      <c r="S1195" s="1383">
        <f t="shared" si="2390"/>
        <v>0</v>
      </c>
      <c r="T1195" s="1383">
        <f t="shared" ref="T1195:X1195" si="2391">$AE1195*T$27</f>
        <v>0</v>
      </c>
      <c r="U1195" s="1383">
        <f t="shared" si="2391"/>
        <v>0</v>
      </c>
      <c r="V1195" s="1383">
        <f t="shared" si="2391"/>
        <v>0</v>
      </c>
      <c r="W1195" s="1383">
        <f t="shared" si="2391"/>
        <v>0</v>
      </c>
      <c r="X1195" s="1383">
        <f t="shared" si="2391"/>
        <v>0</v>
      </c>
      <c r="Y1195" s="1383">
        <f t="shared" si="2089"/>
        <v>0</v>
      </c>
      <c r="Z1195" s="1383">
        <f t="shared" si="2090"/>
        <v>0</v>
      </c>
      <c r="AA1195" s="1383">
        <f t="shared" si="2091"/>
        <v>0</v>
      </c>
      <c r="AB1195" s="1383">
        <f t="shared" si="2092"/>
        <v>0</v>
      </c>
      <c r="AC1195" s="5">
        <f t="shared" si="2093"/>
        <v>72</v>
      </c>
      <c r="AD1195" s="1383">
        <f t="shared" si="2094"/>
        <v>0</v>
      </c>
      <c r="AE1195" s="1383">
        <f t="shared" si="2095"/>
        <v>0</v>
      </c>
      <c r="AF1195" s="1305" t="e">
        <f t="shared" si="2096"/>
        <v>#DIV/0!</v>
      </c>
      <c r="AG1195" s="1305" t="e">
        <f t="shared" si="2097"/>
        <v>#DIV/0!</v>
      </c>
      <c r="AH1195" s="5"/>
      <c r="AI1195" s="5"/>
      <c r="AJ1195" s="5"/>
      <c r="AK1195" s="5"/>
      <c r="AL1195" s="5"/>
      <c r="AM1195" s="5"/>
      <c r="AN1195" s="5"/>
      <c r="AO1195" s="5"/>
      <c r="AP1195" s="5"/>
      <c r="AQ1195" s="5"/>
      <c r="AR1195" s="5"/>
      <c r="AS1195" s="5"/>
      <c r="AT1195" s="5"/>
      <c r="AU1195" s="5"/>
      <c r="AV1195" s="5"/>
      <c r="AW1195" s="5"/>
      <c r="AX1195" s="5"/>
      <c r="AY1195" s="5"/>
      <c r="AZ1195" s="5"/>
      <c r="BA1195" s="5"/>
      <c r="BB1195" s="5"/>
      <c r="BC1195" s="5"/>
      <c r="BD1195" s="5"/>
      <c r="BE1195" s="5"/>
    </row>
    <row r="1196" spans="1:57" ht="14.25" customHeight="1">
      <c r="A1196" s="1376">
        <v>44999</v>
      </c>
      <c r="B1196" s="1301"/>
      <c r="C1196" s="1302"/>
      <c r="D1196" s="1376">
        <v>44634</v>
      </c>
      <c r="E1196" s="1357"/>
      <c r="F1196" s="5"/>
      <c r="G1196" s="5"/>
      <c r="H1196" s="1302"/>
      <c r="I1196" s="1303"/>
      <c r="J1196" s="1301"/>
      <c r="K1196" s="1376"/>
      <c r="L1196" s="1302"/>
      <c r="M1196" s="1382">
        <f t="shared" si="2086"/>
        <v>45000</v>
      </c>
      <c r="N1196" s="1354">
        <f t="shared" si="2083"/>
        <v>0</v>
      </c>
      <c r="O1196" s="1383">
        <f t="shared" ref="O1196:S1196" si="2392">$AD1196*O$27</f>
        <v>0</v>
      </c>
      <c r="P1196" s="1383">
        <f t="shared" si="2392"/>
        <v>0</v>
      </c>
      <c r="Q1196" s="1383">
        <f t="shared" si="2392"/>
        <v>0</v>
      </c>
      <c r="R1196" s="1383">
        <f t="shared" si="2392"/>
        <v>0</v>
      </c>
      <c r="S1196" s="1383">
        <f t="shared" si="2392"/>
        <v>0</v>
      </c>
      <c r="T1196" s="1383">
        <f t="shared" ref="T1196:X1196" si="2393">$AE1196*T$27</f>
        <v>0</v>
      </c>
      <c r="U1196" s="1383">
        <f t="shared" si="2393"/>
        <v>0</v>
      </c>
      <c r="V1196" s="1383">
        <f t="shared" si="2393"/>
        <v>0</v>
      </c>
      <c r="W1196" s="1383">
        <f t="shared" si="2393"/>
        <v>0</v>
      </c>
      <c r="X1196" s="1383">
        <f t="shared" si="2393"/>
        <v>0</v>
      </c>
      <c r="Y1196" s="1383">
        <f t="shared" si="2089"/>
        <v>0</v>
      </c>
      <c r="Z1196" s="1383">
        <f t="shared" si="2090"/>
        <v>0</v>
      </c>
      <c r="AA1196" s="1383">
        <f t="shared" si="2091"/>
        <v>0</v>
      </c>
      <c r="AB1196" s="1383">
        <f t="shared" si="2092"/>
        <v>0</v>
      </c>
      <c r="AC1196" s="5">
        <f t="shared" si="2093"/>
        <v>73</v>
      </c>
      <c r="AD1196" s="1383">
        <f t="shared" si="2094"/>
        <v>0</v>
      </c>
      <c r="AE1196" s="1383">
        <f t="shared" si="2095"/>
        <v>0</v>
      </c>
      <c r="AF1196" s="1305" t="e">
        <f t="shared" si="2096"/>
        <v>#DIV/0!</v>
      </c>
      <c r="AG1196" s="1305" t="e">
        <f t="shared" si="2097"/>
        <v>#DIV/0!</v>
      </c>
      <c r="AH1196" s="5"/>
      <c r="AI1196" s="5"/>
      <c r="AJ1196" s="5"/>
      <c r="AK1196" s="5"/>
      <c r="AL1196" s="5"/>
      <c r="AM1196" s="5"/>
      <c r="AN1196" s="5"/>
      <c r="AO1196" s="5"/>
      <c r="AP1196" s="5"/>
      <c r="AQ1196" s="5"/>
      <c r="AR1196" s="5"/>
      <c r="AS1196" s="5"/>
      <c r="AT1196" s="5"/>
      <c r="AU1196" s="5"/>
      <c r="AV1196" s="5"/>
      <c r="AW1196" s="5"/>
      <c r="AX1196" s="5"/>
      <c r="AY1196" s="5"/>
      <c r="AZ1196" s="5"/>
      <c r="BA1196" s="5"/>
      <c r="BB1196" s="5"/>
      <c r="BC1196" s="5"/>
      <c r="BD1196" s="5"/>
      <c r="BE1196" s="5"/>
    </row>
    <row r="1197" spans="1:57" ht="14.25" customHeight="1">
      <c r="A1197" s="1376">
        <v>45000</v>
      </c>
      <c r="B1197" s="1301"/>
      <c r="C1197" s="1302"/>
      <c r="D1197" s="1376">
        <v>44635</v>
      </c>
      <c r="E1197" s="1357"/>
      <c r="F1197" s="5"/>
      <c r="G1197" s="5"/>
      <c r="H1197" s="1302"/>
      <c r="I1197" s="1303"/>
      <c r="J1197" s="1301"/>
      <c r="K1197" s="1376"/>
      <c r="L1197" s="1302"/>
      <c r="M1197" s="1382">
        <f t="shared" si="2086"/>
        <v>45001</v>
      </c>
      <c r="N1197" s="1354">
        <f t="shared" si="2083"/>
        <v>0</v>
      </c>
      <c r="O1197" s="1383">
        <f t="shared" ref="O1197:S1197" si="2394">$AD1197*O$27</f>
        <v>0</v>
      </c>
      <c r="P1197" s="1383">
        <f t="shared" si="2394"/>
        <v>0</v>
      </c>
      <c r="Q1197" s="1383">
        <f t="shared" si="2394"/>
        <v>0</v>
      </c>
      <c r="R1197" s="1383">
        <f t="shared" si="2394"/>
        <v>0</v>
      </c>
      <c r="S1197" s="1383">
        <f t="shared" si="2394"/>
        <v>0</v>
      </c>
      <c r="T1197" s="1383">
        <f t="shared" ref="T1197:X1197" si="2395">$AE1197*T$27</f>
        <v>0</v>
      </c>
      <c r="U1197" s="1383">
        <f t="shared" si="2395"/>
        <v>0</v>
      </c>
      <c r="V1197" s="1383">
        <f t="shared" si="2395"/>
        <v>0</v>
      </c>
      <c r="W1197" s="1383">
        <f t="shared" si="2395"/>
        <v>0</v>
      </c>
      <c r="X1197" s="1383">
        <f t="shared" si="2395"/>
        <v>0</v>
      </c>
      <c r="Y1197" s="1383">
        <f t="shared" si="2089"/>
        <v>0</v>
      </c>
      <c r="Z1197" s="1383">
        <f t="shared" si="2090"/>
        <v>0</v>
      </c>
      <c r="AA1197" s="1383">
        <f t="shared" si="2091"/>
        <v>0</v>
      </c>
      <c r="AB1197" s="1383">
        <f t="shared" si="2092"/>
        <v>0</v>
      </c>
      <c r="AC1197" s="5">
        <f t="shared" si="2093"/>
        <v>74</v>
      </c>
      <c r="AD1197" s="1383">
        <f t="shared" si="2094"/>
        <v>0</v>
      </c>
      <c r="AE1197" s="1383">
        <f t="shared" si="2095"/>
        <v>0</v>
      </c>
      <c r="AF1197" s="1305" t="e">
        <f t="shared" si="2096"/>
        <v>#DIV/0!</v>
      </c>
      <c r="AG1197" s="1305" t="e">
        <f t="shared" si="2097"/>
        <v>#DIV/0!</v>
      </c>
      <c r="AH1197" s="5"/>
      <c r="AI1197" s="5"/>
      <c r="AJ1197" s="5"/>
      <c r="AK1197" s="5"/>
      <c r="AL1197" s="5"/>
      <c r="AM1197" s="5"/>
      <c r="AN1197" s="5"/>
      <c r="AO1197" s="5"/>
      <c r="AP1197" s="5"/>
      <c r="AQ1197" s="5"/>
      <c r="AR1197" s="5"/>
      <c r="AS1197" s="5"/>
      <c r="AT1197" s="5"/>
      <c r="AU1197" s="5"/>
      <c r="AV1197" s="5"/>
      <c r="AW1197" s="5"/>
      <c r="AX1197" s="5"/>
      <c r="AY1197" s="5"/>
      <c r="AZ1197" s="5"/>
      <c r="BA1197" s="5"/>
      <c r="BB1197" s="5"/>
      <c r="BC1197" s="5"/>
      <c r="BD1197" s="5"/>
      <c r="BE1197" s="5"/>
    </row>
    <row r="1198" spans="1:57" ht="14.25" customHeight="1">
      <c r="A1198" s="1376">
        <v>45001</v>
      </c>
      <c r="B1198" s="1301"/>
      <c r="C1198" s="1302"/>
      <c r="D1198" s="1376">
        <v>44636</v>
      </c>
      <c r="E1198" s="1357"/>
      <c r="F1198" s="5"/>
      <c r="G1198" s="5"/>
      <c r="H1198" s="1302"/>
      <c r="I1198" s="1303"/>
      <c r="J1198" s="1301"/>
      <c r="K1198" s="1376"/>
      <c r="L1198" s="1302"/>
      <c r="M1198" s="1382">
        <f t="shared" si="2086"/>
        <v>45002</v>
      </c>
      <c r="N1198" s="1354">
        <f t="shared" si="2083"/>
        <v>0</v>
      </c>
      <c r="O1198" s="1383">
        <f t="shared" ref="O1198:S1198" si="2396">$AD1198*O$27</f>
        <v>0</v>
      </c>
      <c r="P1198" s="1383">
        <f t="shared" si="2396"/>
        <v>0</v>
      </c>
      <c r="Q1198" s="1383">
        <f t="shared" si="2396"/>
        <v>0</v>
      </c>
      <c r="R1198" s="1383">
        <f t="shared" si="2396"/>
        <v>0</v>
      </c>
      <c r="S1198" s="1383">
        <f t="shared" si="2396"/>
        <v>0</v>
      </c>
      <c r="T1198" s="1383">
        <f t="shared" ref="T1198:X1198" si="2397">$AE1198*T$27</f>
        <v>0</v>
      </c>
      <c r="U1198" s="1383">
        <f t="shared" si="2397"/>
        <v>0</v>
      </c>
      <c r="V1198" s="1383">
        <f t="shared" si="2397"/>
        <v>0</v>
      </c>
      <c r="W1198" s="1383">
        <f t="shared" si="2397"/>
        <v>0</v>
      </c>
      <c r="X1198" s="1383">
        <f t="shared" si="2397"/>
        <v>0</v>
      </c>
      <c r="Y1198" s="1383">
        <f t="shared" si="2089"/>
        <v>0</v>
      </c>
      <c r="Z1198" s="1383">
        <f t="shared" si="2090"/>
        <v>0</v>
      </c>
      <c r="AA1198" s="1383">
        <f t="shared" si="2091"/>
        <v>0</v>
      </c>
      <c r="AB1198" s="1383">
        <f t="shared" si="2092"/>
        <v>0</v>
      </c>
      <c r="AC1198" s="5">
        <f t="shared" si="2093"/>
        <v>75</v>
      </c>
      <c r="AD1198" s="1383">
        <f t="shared" si="2094"/>
        <v>0</v>
      </c>
      <c r="AE1198" s="1383">
        <f t="shared" si="2095"/>
        <v>0</v>
      </c>
      <c r="AF1198" s="1305" t="e">
        <f t="shared" si="2096"/>
        <v>#DIV/0!</v>
      </c>
      <c r="AG1198" s="1305" t="e">
        <f t="shared" si="2097"/>
        <v>#DIV/0!</v>
      </c>
      <c r="AH1198" s="5"/>
      <c r="AI1198" s="5"/>
      <c r="AJ1198" s="5"/>
      <c r="AK1198" s="5"/>
      <c r="AL1198" s="5"/>
      <c r="AM1198" s="5"/>
      <c r="AN1198" s="5"/>
      <c r="AO1198" s="5"/>
      <c r="AP1198" s="5"/>
      <c r="AQ1198" s="5"/>
      <c r="AR1198" s="5"/>
      <c r="AS1198" s="5"/>
      <c r="AT1198" s="5"/>
      <c r="AU1198" s="5"/>
      <c r="AV1198" s="5"/>
      <c r="AW1198" s="5"/>
      <c r="AX1198" s="5"/>
      <c r="AY1198" s="5"/>
      <c r="AZ1198" s="5"/>
      <c r="BA1198" s="5"/>
      <c r="BB1198" s="5"/>
      <c r="BC1198" s="5"/>
      <c r="BD1198" s="5"/>
      <c r="BE1198" s="5"/>
    </row>
    <row r="1199" spans="1:57" ht="14.25" customHeight="1">
      <c r="A1199" s="1376">
        <v>45002</v>
      </c>
      <c r="B1199" s="1301"/>
      <c r="C1199" s="1302"/>
      <c r="D1199" s="1376">
        <v>44637</v>
      </c>
      <c r="E1199" s="1357"/>
      <c r="F1199" s="5"/>
      <c r="G1199" s="5"/>
      <c r="H1199" s="1302"/>
      <c r="I1199" s="1303"/>
      <c r="J1199" s="1301"/>
      <c r="K1199" s="1376"/>
      <c r="L1199" s="1302"/>
      <c r="M1199" s="1382">
        <f t="shared" si="2086"/>
        <v>45003</v>
      </c>
      <c r="N1199" s="1354">
        <f t="shared" si="2083"/>
        <v>0</v>
      </c>
      <c r="O1199" s="1383">
        <f t="shared" ref="O1199:S1199" si="2398">$AD1199*O$27</f>
        <v>0</v>
      </c>
      <c r="P1199" s="1383">
        <f t="shared" si="2398"/>
        <v>0</v>
      </c>
      <c r="Q1199" s="1383">
        <f t="shared" si="2398"/>
        <v>0</v>
      </c>
      <c r="R1199" s="1383">
        <f t="shared" si="2398"/>
        <v>0</v>
      </c>
      <c r="S1199" s="1383">
        <f t="shared" si="2398"/>
        <v>0</v>
      </c>
      <c r="T1199" s="1383">
        <f t="shared" ref="T1199:X1199" si="2399">$AE1199*T$27</f>
        <v>0</v>
      </c>
      <c r="U1199" s="1383">
        <f t="shared" si="2399"/>
        <v>0</v>
      </c>
      <c r="V1199" s="1383">
        <f t="shared" si="2399"/>
        <v>0</v>
      </c>
      <c r="W1199" s="1383">
        <f t="shared" si="2399"/>
        <v>0</v>
      </c>
      <c r="X1199" s="1383">
        <f t="shared" si="2399"/>
        <v>0</v>
      </c>
      <c r="Y1199" s="1383">
        <f t="shared" si="2089"/>
        <v>0</v>
      </c>
      <c r="Z1199" s="1383">
        <f t="shared" si="2090"/>
        <v>0</v>
      </c>
      <c r="AA1199" s="1383">
        <f t="shared" si="2091"/>
        <v>0</v>
      </c>
      <c r="AB1199" s="1383">
        <f t="shared" si="2092"/>
        <v>0</v>
      </c>
      <c r="AC1199" s="5">
        <f t="shared" si="2093"/>
        <v>76</v>
      </c>
      <c r="AD1199" s="1383">
        <f t="shared" si="2094"/>
        <v>0</v>
      </c>
      <c r="AE1199" s="1383">
        <f t="shared" si="2095"/>
        <v>0</v>
      </c>
      <c r="AF1199" s="1305" t="e">
        <f t="shared" si="2096"/>
        <v>#DIV/0!</v>
      </c>
      <c r="AG1199" s="1305" t="e">
        <f t="shared" si="2097"/>
        <v>#DIV/0!</v>
      </c>
      <c r="AH1199" s="5"/>
      <c r="AI1199" s="5"/>
      <c r="AJ1199" s="5"/>
      <c r="AK1199" s="5"/>
      <c r="AL1199" s="5"/>
      <c r="AM1199" s="5"/>
      <c r="AN1199" s="5"/>
      <c r="AO1199" s="5"/>
      <c r="AP1199" s="5"/>
      <c r="AQ1199" s="5"/>
      <c r="AR1199" s="5"/>
      <c r="AS1199" s="5"/>
      <c r="AT1199" s="5"/>
      <c r="AU1199" s="5"/>
      <c r="AV1199" s="5"/>
      <c r="AW1199" s="5"/>
      <c r="AX1199" s="5"/>
      <c r="AY1199" s="5"/>
      <c r="AZ1199" s="5"/>
      <c r="BA1199" s="5"/>
      <c r="BB1199" s="5"/>
      <c r="BC1199" s="5"/>
      <c r="BD1199" s="5"/>
      <c r="BE1199" s="5"/>
    </row>
    <row r="1200" spans="1:57" ht="14.25" customHeight="1">
      <c r="A1200" s="1376">
        <v>45003</v>
      </c>
      <c r="B1200" s="1301"/>
      <c r="C1200" s="1302"/>
      <c r="D1200" s="1376">
        <v>44638</v>
      </c>
      <c r="E1200" s="1357"/>
      <c r="F1200" s="5"/>
      <c r="G1200" s="5"/>
      <c r="H1200" s="1302"/>
      <c r="I1200" s="1303"/>
      <c r="J1200" s="1301"/>
      <c r="K1200" s="1376"/>
      <c r="L1200" s="1302"/>
      <c r="M1200" s="1382">
        <f t="shared" si="2086"/>
        <v>45004</v>
      </c>
      <c r="N1200" s="1354">
        <f t="shared" si="2083"/>
        <v>0</v>
      </c>
      <c r="O1200" s="1383">
        <f t="shared" ref="O1200:S1200" si="2400">$AD1200*O$27</f>
        <v>0</v>
      </c>
      <c r="P1200" s="1383">
        <f t="shared" si="2400"/>
        <v>0</v>
      </c>
      <c r="Q1200" s="1383">
        <f t="shared" si="2400"/>
        <v>0</v>
      </c>
      <c r="R1200" s="1383">
        <f t="shared" si="2400"/>
        <v>0</v>
      </c>
      <c r="S1200" s="1383">
        <f t="shared" si="2400"/>
        <v>0</v>
      </c>
      <c r="T1200" s="1383">
        <f t="shared" ref="T1200:X1200" si="2401">$AE1200*T$27</f>
        <v>0</v>
      </c>
      <c r="U1200" s="1383">
        <f t="shared" si="2401"/>
        <v>0</v>
      </c>
      <c r="V1200" s="1383">
        <f t="shared" si="2401"/>
        <v>0</v>
      </c>
      <c r="W1200" s="1383">
        <f t="shared" si="2401"/>
        <v>0</v>
      </c>
      <c r="X1200" s="1383">
        <f t="shared" si="2401"/>
        <v>0</v>
      </c>
      <c r="Y1200" s="1383">
        <f t="shared" si="2089"/>
        <v>0</v>
      </c>
      <c r="Z1200" s="1383">
        <f t="shared" si="2090"/>
        <v>0</v>
      </c>
      <c r="AA1200" s="1383">
        <f t="shared" si="2091"/>
        <v>0</v>
      </c>
      <c r="AB1200" s="1383">
        <f t="shared" si="2092"/>
        <v>0</v>
      </c>
      <c r="AC1200" s="5">
        <f t="shared" si="2093"/>
        <v>77</v>
      </c>
      <c r="AD1200" s="1383">
        <f t="shared" si="2094"/>
        <v>0</v>
      </c>
      <c r="AE1200" s="1383">
        <f t="shared" si="2095"/>
        <v>0</v>
      </c>
      <c r="AF1200" s="1305" t="e">
        <f t="shared" si="2096"/>
        <v>#DIV/0!</v>
      </c>
      <c r="AG1200" s="1305" t="e">
        <f t="shared" si="2097"/>
        <v>#DIV/0!</v>
      </c>
      <c r="AH1200" s="5"/>
      <c r="AI1200" s="5"/>
      <c r="AJ1200" s="5"/>
      <c r="AK1200" s="5"/>
      <c r="AL1200" s="5"/>
      <c r="AM1200" s="5"/>
      <c r="AN1200" s="5"/>
      <c r="AO1200" s="5"/>
      <c r="AP1200" s="5"/>
      <c r="AQ1200" s="5"/>
      <c r="AR1200" s="5"/>
      <c r="AS1200" s="5"/>
      <c r="AT1200" s="5"/>
      <c r="AU1200" s="5"/>
      <c r="AV1200" s="5"/>
      <c r="AW1200" s="5"/>
      <c r="AX1200" s="5"/>
      <c r="AY1200" s="5"/>
      <c r="AZ1200" s="5"/>
      <c r="BA1200" s="5"/>
      <c r="BB1200" s="5"/>
      <c r="BC1200" s="5"/>
      <c r="BD1200" s="5"/>
      <c r="BE1200" s="5"/>
    </row>
    <row r="1201" spans="1:57" ht="14.25" customHeight="1">
      <c r="A1201" s="1376">
        <v>45004</v>
      </c>
      <c r="B1201" s="1301"/>
      <c r="C1201" s="1302"/>
      <c r="D1201" s="1376">
        <v>44639</v>
      </c>
      <c r="E1201" s="1357"/>
      <c r="F1201" s="5"/>
      <c r="G1201" s="5"/>
      <c r="H1201" s="1302"/>
      <c r="I1201" s="1303"/>
      <c r="J1201" s="1301"/>
      <c r="K1201" s="1376"/>
      <c r="L1201" s="1302"/>
      <c r="M1201" s="1382">
        <f t="shared" si="2086"/>
        <v>45005</v>
      </c>
      <c r="N1201" s="1354">
        <f t="shared" si="2083"/>
        <v>0</v>
      </c>
      <c r="O1201" s="1383">
        <f t="shared" ref="O1201:S1201" si="2402">$AD1201*O$27</f>
        <v>0</v>
      </c>
      <c r="P1201" s="1383">
        <f t="shared" si="2402"/>
        <v>0</v>
      </c>
      <c r="Q1201" s="1383">
        <f t="shared" si="2402"/>
        <v>0</v>
      </c>
      <c r="R1201" s="1383">
        <f t="shared" si="2402"/>
        <v>0</v>
      </c>
      <c r="S1201" s="1383">
        <f t="shared" si="2402"/>
        <v>0</v>
      </c>
      <c r="T1201" s="1383">
        <f t="shared" ref="T1201:X1201" si="2403">$AE1201*T$27</f>
        <v>0</v>
      </c>
      <c r="U1201" s="1383">
        <f t="shared" si="2403"/>
        <v>0</v>
      </c>
      <c r="V1201" s="1383">
        <f t="shared" si="2403"/>
        <v>0</v>
      </c>
      <c r="W1201" s="1383">
        <f t="shared" si="2403"/>
        <v>0</v>
      </c>
      <c r="X1201" s="1383">
        <f t="shared" si="2403"/>
        <v>0</v>
      </c>
      <c r="Y1201" s="1383">
        <f t="shared" si="2089"/>
        <v>0</v>
      </c>
      <c r="Z1201" s="1383">
        <f t="shared" si="2090"/>
        <v>0</v>
      </c>
      <c r="AA1201" s="1383">
        <f t="shared" si="2091"/>
        <v>0</v>
      </c>
      <c r="AB1201" s="1383">
        <f t="shared" si="2092"/>
        <v>0</v>
      </c>
      <c r="AC1201" s="5">
        <f t="shared" si="2093"/>
        <v>78</v>
      </c>
      <c r="AD1201" s="1383">
        <f t="shared" si="2094"/>
        <v>0</v>
      </c>
      <c r="AE1201" s="1383">
        <f t="shared" si="2095"/>
        <v>0</v>
      </c>
      <c r="AF1201" s="1305" t="e">
        <f t="shared" si="2096"/>
        <v>#DIV/0!</v>
      </c>
      <c r="AG1201" s="1305" t="e">
        <f t="shared" si="2097"/>
        <v>#DIV/0!</v>
      </c>
      <c r="AH1201" s="5"/>
      <c r="AI1201" s="5"/>
      <c r="AJ1201" s="5"/>
      <c r="AK1201" s="5"/>
      <c r="AL1201" s="5"/>
      <c r="AM1201" s="5"/>
      <c r="AN1201" s="5"/>
      <c r="AO1201" s="5"/>
      <c r="AP1201" s="5"/>
      <c r="AQ1201" s="5"/>
      <c r="AR1201" s="5"/>
      <c r="AS1201" s="5"/>
      <c r="AT1201" s="5"/>
      <c r="AU1201" s="5"/>
      <c r="AV1201" s="5"/>
      <c r="AW1201" s="5"/>
      <c r="AX1201" s="5"/>
      <c r="AY1201" s="5"/>
      <c r="AZ1201" s="5"/>
      <c r="BA1201" s="5"/>
      <c r="BB1201" s="5"/>
      <c r="BC1201" s="5"/>
      <c r="BD1201" s="5"/>
      <c r="BE1201" s="5"/>
    </row>
    <row r="1202" spans="1:57" ht="14.25" customHeight="1">
      <c r="A1202" s="1376">
        <v>45005</v>
      </c>
      <c r="B1202" s="1301"/>
      <c r="C1202" s="1302"/>
      <c r="D1202" s="1376">
        <v>44640</v>
      </c>
      <c r="E1202" s="1357"/>
      <c r="F1202" s="5"/>
      <c r="G1202" s="5"/>
      <c r="H1202" s="1302"/>
      <c r="I1202" s="1303"/>
      <c r="J1202" s="1301"/>
      <c r="K1202" s="1376"/>
      <c r="L1202" s="1302"/>
      <c r="M1202" s="1382">
        <f t="shared" si="2086"/>
        <v>45006</v>
      </c>
      <c r="N1202" s="1354">
        <f t="shared" si="2083"/>
        <v>0</v>
      </c>
      <c r="O1202" s="1383">
        <f t="shared" ref="O1202:S1202" si="2404">$AD1202*O$27</f>
        <v>0</v>
      </c>
      <c r="P1202" s="1383">
        <f t="shared" si="2404"/>
        <v>0</v>
      </c>
      <c r="Q1202" s="1383">
        <f t="shared" si="2404"/>
        <v>0</v>
      </c>
      <c r="R1202" s="1383">
        <f t="shared" si="2404"/>
        <v>0</v>
      </c>
      <c r="S1202" s="1383">
        <f t="shared" si="2404"/>
        <v>0</v>
      </c>
      <c r="T1202" s="1383">
        <f t="shared" ref="T1202:X1202" si="2405">$AE1202*T$27</f>
        <v>0</v>
      </c>
      <c r="U1202" s="1383">
        <f t="shared" si="2405"/>
        <v>0</v>
      </c>
      <c r="V1202" s="1383">
        <f t="shared" si="2405"/>
        <v>0</v>
      </c>
      <c r="W1202" s="1383">
        <f t="shared" si="2405"/>
        <v>0</v>
      </c>
      <c r="X1202" s="1383">
        <f t="shared" si="2405"/>
        <v>0</v>
      </c>
      <c r="Y1202" s="1383">
        <f t="shared" si="2089"/>
        <v>0</v>
      </c>
      <c r="Z1202" s="1383">
        <f t="shared" si="2090"/>
        <v>0</v>
      </c>
      <c r="AA1202" s="1383">
        <f t="shared" si="2091"/>
        <v>0</v>
      </c>
      <c r="AB1202" s="1383">
        <f t="shared" si="2092"/>
        <v>0</v>
      </c>
      <c r="AC1202" s="5">
        <f t="shared" si="2093"/>
        <v>79</v>
      </c>
      <c r="AD1202" s="1383">
        <f t="shared" si="2094"/>
        <v>0</v>
      </c>
      <c r="AE1202" s="1383">
        <f t="shared" si="2095"/>
        <v>0</v>
      </c>
      <c r="AF1202" s="1305" t="e">
        <f t="shared" si="2096"/>
        <v>#DIV/0!</v>
      </c>
      <c r="AG1202" s="1305" t="e">
        <f t="shared" si="2097"/>
        <v>#DIV/0!</v>
      </c>
      <c r="AH1202" s="5"/>
      <c r="AI1202" s="5"/>
      <c r="AJ1202" s="5"/>
      <c r="AK1202" s="5"/>
      <c r="AL1202" s="5"/>
      <c r="AM1202" s="5"/>
      <c r="AN1202" s="5"/>
      <c r="AO1202" s="5"/>
      <c r="AP1202" s="5"/>
      <c r="AQ1202" s="5"/>
      <c r="AR1202" s="5"/>
      <c r="AS1202" s="5"/>
      <c r="AT1202" s="5"/>
      <c r="AU1202" s="5"/>
      <c r="AV1202" s="5"/>
      <c r="AW1202" s="5"/>
      <c r="AX1202" s="5"/>
      <c r="AY1202" s="5"/>
      <c r="AZ1202" s="5"/>
      <c r="BA1202" s="5"/>
      <c r="BB1202" s="5"/>
      <c r="BC1202" s="5"/>
      <c r="BD1202" s="5"/>
      <c r="BE1202" s="5"/>
    </row>
    <row r="1203" spans="1:57" ht="14.25" customHeight="1">
      <c r="A1203" s="1376">
        <v>45006</v>
      </c>
      <c r="B1203" s="1301"/>
      <c r="C1203" s="1302"/>
      <c r="D1203" s="1376">
        <v>44641</v>
      </c>
      <c r="E1203" s="1357"/>
      <c r="F1203" s="5"/>
      <c r="G1203" s="5"/>
      <c r="H1203" s="1302"/>
      <c r="I1203" s="1303"/>
      <c r="J1203" s="1301"/>
      <c r="K1203" s="1376"/>
      <c r="L1203" s="1302"/>
      <c r="M1203" s="1382">
        <f t="shared" si="2086"/>
        <v>45007</v>
      </c>
      <c r="N1203" s="1354">
        <f t="shared" si="2083"/>
        <v>0</v>
      </c>
      <c r="O1203" s="1383">
        <f t="shared" ref="O1203:S1203" si="2406">$AD1203*O$27</f>
        <v>0</v>
      </c>
      <c r="P1203" s="1383">
        <f t="shared" si="2406"/>
        <v>0</v>
      </c>
      <c r="Q1203" s="1383">
        <f t="shared" si="2406"/>
        <v>0</v>
      </c>
      <c r="R1203" s="1383">
        <f t="shared" si="2406"/>
        <v>0</v>
      </c>
      <c r="S1203" s="1383">
        <f t="shared" si="2406"/>
        <v>0</v>
      </c>
      <c r="T1203" s="1383">
        <f t="shared" ref="T1203:X1203" si="2407">$AE1203*T$27</f>
        <v>0</v>
      </c>
      <c r="U1203" s="1383">
        <f t="shared" si="2407"/>
        <v>0</v>
      </c>
      <c r="V1203" s="1383">
        <f t="shared" si="2407"/>
        <v>0</v>
      </c>
      <c r="W1203" s="1383">
        <f t="shared" si="2407"/>
        <v>0</v>
      </c>
      <c r="X1203" s="1383">
        <f t="shared" si="2407"/>
        <v>0</v>
      </c>
      <c r="Y1203" s="1383">
        <f t="shared" si="2089"/>
        <v>0</v>
      </c>
      <c r="Z1203" s="1383">
        <f t="shared" si="2090"/>
        <v>0</v>
      </c>
      <c r="AA1203" s="1383">
        <f t="shared" si="2091"/>
        <v>0</v>
      </c>
      <c r="AB1203" s="1383">
        <f t="shared" si="2092"/>
        <v>0</v>
      </c>
      <c r="AC1203" s="5">
        <f t="shared" si="2093"/>
        <v>80</v>
      </c>
      <c r="AD1203" s="1383">
        <f t="shared" si="2094"/>
        <v>0</v>
      </c>
      <c r="AE1203" s="1383">
        <f t="shared" si="2095"/>
        <v>0</v>
      </c>
      <c r="AF1203" s="1305" t="e">
        <f t="shared" si="2096"/>
        <v>#DIV/0!</v>
      </c>
      <c r="AG1203" s="1305" t="e">
        <f t="shared" si="2097"/>
        <v>#DIV/0!</v>
      </c>
      <c r="AH1203" s="5"/>
      <c r="AI1203" s="5"/>
      <c r="AJ1203" s="5"/>
      <c r="AK1203" s="5"/>
      <c r="AL1203" s="5"/>
      <c r="AM1203" s="5"/>
      <c r="AN1203" s="5"/>
      <c r="AO1203" s="5"/>
      <c r="AP1203" s="5"/>
      <c r="AQ1203" s="5"/>
      <c r="AR1203" s="5"/>
      <c r="AS1203" s="5"/>
      <c r="AT1203" s="5"/>
      <c r="AU1203" s="5"/>
      <c r="AV1203" s="5"/>
      <c r="AW1203" s="5"/>
      <c r="AX1203" s="5"/>
      <c r="AY1203" s="5"/>
      <c r="AZ1203" s="5"/>
      <c r="BA1203" s="5"/>
      <c r="BB1203" s="5"/>
      <c r="BC1203" s="5"/>
      <c r="BD1203" s="5"/>
      <c r="BE1203" s="5"/>
    </row>
    <row r="1204" spans="1:57" ht="14.25" customHeight="1">
      <c r="A1204" s="1376">
        <v>45007</v>
      </c>
      <c r="B1204" s="1301"/>
      <c r="C1204" s="1302"/>
      <c r="D1204" s="1376">
        <v>44642</v>
      </c>
      <c r="E1204" s="1357"/>
      <c r="F1204" s="5"/>
      <c r="G1204" s="5"/>
      <c r="H1204" s="1302"/>
      <c r="I1204" s="1303"/>
      <c r="J1204" s="1301"/>
      <c r="K1204" s="1376"/>
      <c r="L1204" s="1302"/>
      <c r="M1204" s="1382">
        <f t="shared" si="2086"/>
        <v>45008</v>
      </c>
      <c r="N1204" s="1354">
        <f t="shared" si="2083"/>
        <v>0</v>
      </c>
      <c r="O1204" s="1383">
        <f t="shared" ref="O1204:S1204" si="2408">$AD1204*O$27</f>
        <v>0</v>
      </c>
      <c r="P1204" s="1383">
        <f t="shared" si="2408"/>
        <v>0</v>
      </c>
      <c r="Q1204" s="1383">
        <f t="shared" si="2408"/>
        <v>0</v>
      </c>
      <c r="R1204" s="1383">
        <f t="shared" si="2408"/>
        <v>0</v>
      </c>
      <c r="S1204" s="1383">
        <f t="shared" si="2408"/>
        <v>0</v>
      </c>
      <c r="T1204" s="1383">
        <f t="shared" ref="T1204:X1204" si="2409">$AE1204*T$27</f>
        <v>0</v>
      </c>
      <c r="U1204" s="1383">
        <f t="shared" si="2409"/>
        <v>0</v>
      </c>
      <c r="V1204" s="1383">
        <f t="shared" si="2409"/>
        <v>0</v>
      </c>
      <c r="W1204" s="1383">
        <f t="shared" si="2409"/>
        <v>0</v>
      </c>
      <c r="X1204" s="1383">
        <f t="shared" si="2409"/>
        <v>0</v>
      </c>
      <c r="Y1204" s="1383">
        <f t="shared" si="2089"/>
        <v>0</v>
      </c>
      <c r="Z1204" s="1383">
        <f t="shared" si="2090"/>
        <v>0</v>
      </c>
      <c r="AA1204" s="1383">
        <f t="shared" si="2091"/>
        <v>0</v>
      </c>
      <c r="AB1204" s="1383">
        <f t="shared" si="2092"/>
        <v>0</v>
      </c>
      <c r="AC1204" s="5">
        <f t="shared" si="2093"/>
        <v>81</v>
      </c>
      <c r="AD1204" s="1383">
        <f t="shared" si="2094"/>
        <v>0</v>
      </c>
      <c r="AE1204" s="1383">
        <f t="shared" si="2095"/>
        <v>0</v>
      </c>
      <c r="AF1204" s="1305" t="e">
        <f t="shared" si="2096"/>
        <v>#DIV/0!</v>
      </c>
      <c r="AG1204" s="1305" t="e">
        <f t="shared" si="2097"/>
        <v>#DIV/0!</v>
      </c>
      <c r="AH1204" s="5"/>
      <c r="AI1204" s="5"/>
      <c r="AJ1204" s="5"/>
      <c r="AK1204" s="5"/>
      <c r="AL1204" s="5"/>
      <c r="AM1204" s="5"/>
      <c r="AN1204" s="5"/>
      <c r="AO1204" s="5"/>
      <c r="AP1204" s="5"/>
      <c r="AQ1204" s="5"/>
      <c r="AR1204" s="5"/>
      <c r="AS1204" s="5"/>
      <c r="AT1204" s="5"/>
      <c r="AU1204" s="5"/>
      <c r="AV1204" s="5"/>
      <c r="AW1204" s="5"/>
      <c r="AX1204" s="5"/>
      <c r="AY1204" s="5"/>
      <c r="AZ1204" s="5"/>
      <c r="BA1204" s="5"/>
      <c r="BB1204" s="5"/>
      <c r="BC1204" s="5"/>
      <c r="BD1204" s="5"/>
      <c r="BE1204" s="5"/>
    </row>
    <row r="1205" spans="1:57" ht="14.25" customHeight="1">
      <c r="A1205" s="1376">
        <v>45008</v>
      </c>
      <c r="B1205" s="1301"/>
      <c r="C1205" s="1302"/>
      <c r="D1205" s="1376">
        <v>44643</v>
      </c>
      <c r="E1205" s="1357"/>
      <c r="F1205" s="5"/>
      <c r="G1205" s="5"/>
      <c r="H1205" s="1302"/>
      <c r="I1205" s="1303"/>
      <c r="J1205" s="1301"/>
      <c r="K1205" s="1376"/>
      <c r="L1205" s="1302"/>
      <c r="M1205" s="1382">
        <f t="shared" si="2086"/>
        <v>45009</v>
      </c>
      <c r="N1205" s="1354">
        <f t="shared" si="2083"/>
        <v>0</v>
      </c>
      <c r="O1205" s="1383">
        <f t="shared" ref="O1205:S1205" si="2410">$AD1205*O$27</f>
        <v>0</v>
      </c>
      <c r="P1205" s="1383">
        <f t="shared" si="2410"/>
        <v>0</v>
      </c>
      <c r="Q1205" s="1383">
        <f t="shared" si="2410"/>
        <v>0</v>
      </c>
      <c r="R1205" s="1383">
        <f t="shared" si="2410"/>
        <v>0</v>
      </c>
      <c r="S1205" s="1383">
        <f t="shared" si="2410"/>
        <v>0</v>
      </c>
      <c r="T1205" s="1383">
        <f t="shared" ref="T1205:X1205" si="2411">$AE1205*T$27</f>
        <v>0</v>
      </c>
      <c r="U1205" s="1383">
        <f t="shared" si="2411"/>
        <v>0</v>
      </c>
      <c r="V1205" s="1383">
        <f t="shared" si="2411"/>
        <v>0</v>
      </c>
      <c r="W1205" s="1383">
        <f t="shared" si="2411"/>
        <v>0</v>
      </c>
      <c r="X1205" s="1383">
        <f t="shared" si="2411"/>
        <v>0</v>
      </c>
      <c r="Y1205" s="1383">
        <f t="shared" si="2089"/>
        <v>0</v>
      </c>
      <c r="Z1205" s="1383">
        <f t="shared" si="2090"/>
        <v>0</v>
      </c>
      <c r="AA1205" s="1383">
        <f t="shared" si="2091"/>
        <v>0</v>
      </c>
      <c r="AB1205" s="1383">
        <f t="shared" si="2092"/>
        <v>0</v>
      </c>
      <c r="AC1205" s="5">
        <f t="shared" si="2093"/>
        <v>82</v>
      </c>
      <c r="AD1205" s="1383">
        <f t="shared" si="2094"/>
        <v>0</v>
      </c>
      <c r="AE1205" s="1383">
        <f t="shared" si="2095"/>
        <v>0</v>
      </c>
      <c r="AF1205" s="1305" t="e">
        <f t="shared" si="2096"/>
        <v>#DIV/0!</v>
      </c>
      <c r="AG1205" s="1305" t="e">
        <f t="shared" si="2097"/>
        <v>#DIV/0!</v>
      </c>
      <c r="AH1205" s="5"/>
      <c r="AI1205" s="5"/>
      <c r="AJ1205" s="5"/>
      <c r="AK1205" s="5"/>
      <c r="AL1205" s="5"/>
      <c r="AM1205" s="5"/>
      <c r="AN1205" s="5"/>
      <c r="AO1205" s="5"/>
      <c r="AP1205" s="5"/>
      <c r="AQ1205" s="5"/>
      <c r="AR1205" s="5"/>
      <c r="AS1205" s="5"/>
      <c r="AT1205" s="5"/>
      <c r="AU1205" s="5"/>
      <c r="AV1205" s="5"/>
      <c r="AW1205" s="5"/>
      <c r="AX1205" s="5"/>
      <c r="AY1205" s="5"/>
      <c r="AZ1205" s="5"/>
      <c r="BA1205" s="5"/>
      <c r="BB1205" s="5"/>
      <c r="BC1205" s="5"/>
      <c r="BD1205" s="5"/>
      <c r="BE1205" s="5"/>
    </row>
    <row r="1206" spans="1:57" ht="14.25" customHeight="1">
      <c r="A1206" s="1376">
        <v>45009</v>
      </c>
      <c r="B1206" s="1301"/>
      <c r="C1206" s="1302"/>
      <c r="D1206" s="1376">
        <v>44644</v>
      </c>
      <c r="E1206" s="1357"/>
      <c r="F1206" s="5"/>
      <c r="G1206" s="5"/>
      <c r="H1206" s="1302"/>
      <c r="I1206" s="1303"/>
      <c r="J1206" s="1301"/>
      <c r="K1206" s="1376"/>
      <c r="L1206" s="1302"/>
      <c r="M1206" s="1382">
        <f t="shared" si="2086"/>
        <v>45010</v>
      </c>
      <c r="N1206" s="1354">
        <f t="shared" si="2083"/>
        <v>0</v>
      </c>
      <c r="O1206" s="1383">
        <f t="shared" ref="O1206:S1206" si="2412">$AD1206*O$27</f>
        <v>0</v>
      </c>
      <c r="P1206" s="1383">
        <f t="shared" si="2412"/>
        <v>0</v>
      </c>
      <c r="Q1206" s="1383">
        <f t="shared" si="2412"/>
        <v>0</v>
      </c>
      <c r="R1206" s="1383">
        <f t="shared" si="2412"/>
        <v>0</v>
      </c>
      <c r="S1206" s="1383">
        <f t="shared" si="2412"/>
        <v>0</v>
      </c>
      <c r="T1206" s="1383">
        <f t="shared" ref="T1206:X1206" si="2413">$AE1206*T$27</f>
        <v>0</v>
      </c>
      <c r="U1206" s="1383">
        <f t="shared" si="2413"/>
        <v>0</v>
      </c>
      <c r="V1206" s="1383">
        <f t="shared" si="2413"/>
        <v>0</v>
      </c>
      <c r="W1206" s="1383">
        <f t="shared" si="2413"/>
        <v>0</v>
      </c>
      <c r="X1206" s="1383">
        <f t="shared" si="2413"/>
        <v>0</v>
      </c>
      <c r="Y1206" s="1383">
        <f t="shared" si="2089"/>
        <v>0</v>
      </c>
      <c r="Z1206" s="1383">
        <f t="shared" si="2090"/>
        <v>0</v>
      </c>
      <c r="AA1206" s="1383">
        <f t="shared" si="2091"/>
        <v>0</v>
      </c>
      <c r="AB1206" s="1383">
        <f t="shared" si="2092"/>
        <v>0</v>
      </c>
      <c r="AC1206" s="5">
        <f t="shared" si="2093"/>
        <v>83</v>
      </c>
      <c r="AD1206" s="1383">
        <f t="shared" si="2094"/>
        <v>0</v>
      </c>
      <c r="AE1206" s="1383">
        <f t="shared" si="2095"/>
        <v>0</v>
      </c>
      <c r="AF1206" s="1305" t="e">
        <f t="shared" si="2096"/>
        <v>#DIV/0!</v>
      </c>
      <c r="AG1206" s="1305" t="e">
        <f t="shared" si="2097"/>
        <v>#DIV/0!</v>
      </c>
      <c r="AH1206" s="5"/>
      <c r="AI1206" s="5"/>
      <c r="AJ1206" s="5"/>
      <c r="AK1206" s="5"/>
      <c r="AL1206" s="5"/>
      <c r="AM1206" s="5"/>
      <c r="AN1206" s="5"/>
      <c r="AO1206" s="5"/>
      <c r="AP1206" s="5"/>
      <c r="AQ1206" s="5"/>
      <c r="AR1206" s="5"/>
      <c r="AS1206" s="5"/>
      <c r="AT1206" s="5"/>
      <c r="AU1206" s="5"/>
      <c r="AV1206" s="5"/>
      <c r="AW1206" s="5"/>
      <c r="AX1206" s="5"/>
      <c r="AY1206" s="5"/>
      <c r="AZ1206" s="5"/>
      <c r="BA1206" s="5"/>
      <c r="BB1206" s="5"/>
      <c r="BC1206" s="5"/>
      <c r="BD1206" s="5"/>
      <c r="BE1206" s="5"/>
    </row>
    <row r="1207" spans="1:57" ht="14.25" customHeight="1">
      <c r="A1207" s="1376">
        <v>45010</v>
      </c>
      <c r="B1207" s="1301"/>
      <c r="C1207" s="1302"/>
      <c r="D1207" s="1376">
        <v>44645</v>
      </c>
      <c r="E1207" s="1357"/>
      <c r="F1207" s="5"/>
      <c r="G1207" s="5"/>
      <c r="H1207" s="1302"/>
      <c r="I1207" s="1303"/>
      <c r="J1207" s="1301"/>
      <c r="K1207" s="1376"/>
      <c r="L1207" s="1302"/>
      <c r="M1207" s="1382">
        <f t="shared" si="2086"/>
        <v>45011</v>
      </c>
      <c r="N1207" s="1354">
        <f t="shared" si="2083"/>
        <v>0</v>
      </c>
      <c r="O1207" s="1383">
        <f t="shared" ref="O1207:S1207" si="2414">$AD1207*O$27</f>
        <v>0</v>
      </c>
      <c r="P1207" s="1383">
        <f t="shared" si="2414"/>
        <v>0</v>
      </c>
      <c r="Q1207" s="1383">
        <f t="shared" si="2414"/>
        <v>0</v>
      </c>
      <c r="R1207" s="1383">
        <f t="shared" si="2414"/>
        <v>0</v>
      </c>
      <c r="S1207" s="1383">
        <f t="shared" si="2414"/>
        <v>0</v>
      </c>
      <c r="T1207" s="1383">
        <f t="shared" ref="T1207:X1207" si="2415">$AE1207*T$27</f>
        <v>0</v>
      </c>
      <c r="U1207" s="1383">
        <f t="shared" si="2415"/>
        <v>0</v>
      </c>
      <c r="V1207" s="1383">
        <f t="shared" si="2415"/>
        <v>0</v>
      </c>
      <c r="W1207" s="1383">
        <f t="shared" si="2415"/>
        <v>0</v>
      </c>
      <c r="X1207" s="1383">
        <f t="shared" si="2415"/>
        <v>0</v>
      </c>
      <c r="Y1207" s="1383">
        <f t="shared" si="2089"/>
        <v>0</v>
      </c>
      <c r="Z1207" s="1383">
        <f t="shared" si="2090"/>
        <v>0</v>
      </c>
      <c r="AA1207" s="1383">
        <f t="shared" si="2091"/>
        <v>0</v>
      </c>
      <c r="AB1207" s="1383">
        <f t="shared" si="2092"/>
        <v>0</v>
      </c>
      <c r="AC1207" s="5">
        <f t="shared" si="2093"/>
        <v>84</v>
      </c>
      <c r="AD1207" s="1383">
        <f t="shared" si="2094"/>
        <v>0</v>
      </c>
      <c r="AE1207" s="1383">
        <f t="shared" si="2095"/>
        <v>0</v>
      </c>
      <c r="AF1207" s="1305" t="e">
        <f t="shared" si="2096"/>
        <v>#DIV/0!</v>
      </c>
      <c r="AG1207" s="1305" t="e">
        <f t="shared" si="2097"/>
        <v>#DIV/0!</v>
      </c>
      <c r="AH1207" s="5"/>
      <c r="AI1207" s="5"/>
      <c r="AJ1207" s="5"/>
      <c r="AK1207" s="5"/>
      <c r="AL1207" s="5"/>
      <c r="AM1207" s="5"/>
      <c r="AN1207" s="5"/>
      <c r="AO1207" s="5"/>
      <c r="AP1207" s="5"/>
      <c r="AQ1207" s="5"/>
      <c r="AR1207" s="5"/>
      <c r="AS1207" s="5"/>
      <c r="AT1207" s="5"/>
      <c r="AU1207" s="5"/>
      <c r="AV1207" s="5"/>
      <c r="AW1207" s="5"/>
      <c r="AX1207" s="5"/>
      <c r="AY1207" s="5"/>
      <c r="AZ1207" s="5"/>
      <c r="BA1207" s="5"/>
      <c r="BB1207" s="5"/>
      <c r="BC1207" s="5"/>
      <c r="BD1207" s="5"/>
      <c r="BE1207" s="5"/>
    </row>
    <row r="1208" spans="1:57" ht="14.25" customHeight="1">
      <c r="A1208" s="1376">
        <v>45011</v>
      </c>
      <c r="B1208" s="1301"/>
      <c r="C1208" s="1302"/>
      <c r="D1208" s="1376">
        <v>44646</v>
      </c>
      <c r="E1208" s="1357"/>
      <c r="F1208" s="5"/>
      <c r="G1208" s="5"/>
      <c r="H1208" s="1302"/>
      <c r="I1208" s="1303"/>
      <c r="J1208" s="1301"/>
      <c r="K1208" s="1376"/>
      <c r="L1208" s="1302"/>
      <c r="M1208" s="1382">
        <f t="shared" si="2086"/>
        <v>45012</v>
      </c>
      <c r="N1208" s="1354">
        <f t="shared" si="2083"/>
        <v>0</v>
      </c>
      <c r="O1208" s="1383">
        <f t="shared" ref="O1208:S1208" si="2416">$AD1208*O$27</f>
        <v>0</v>
      </c>
      <c r="P1208" s="1383">
        <f t="shared" si="2416"/>
        <v>0</v>
      </c>
      <c r="Q1208" s="1383">
        <f t="shared" si="2416"/>
        <v>0</v>
      </c>
      <c r="R1208" s="1383">
        <f t="shared" si="2416"/>
        <v>0</v>
      </c>
      <c r="S1208" s="1383">
        <f t="shared" si="2416"/>
        <v>0</v>
      </c>
      <c r="T1208" s="1383">
        <f t="shared" ref="T1208:X1208" si="2417">$AE1208*T$27</f>
        <v>0</v>
      </c>
      <c r="U1208" s="1383">
        <f t="shared" si="2417"/>
        <v>0</v>
      </c>
      <c r="V1208" s="1383">
        <f t="shared" si="2417"/>
        <v>0</v>
      </c>
      <c r="W1208" s="1383">
        <f t="shared" si="2417"/>
        <v>0</v>
      </c>
      <c r="X1208" s="1383">
        <f t="shared" si="2417"/>
        <v>0</v>
      </c>
      <c r="Y1208" s="1383">
        <f t="shared" si="2089"/>
        <v>0</v>
      </c>
      <c r="Z1208" s="1383">
        <f t="shared" si="2090"/>
        <v>0</v>
      </c>
      <c r="AA1208" s="1383">
        <f t="shared" si="2091"/>
        <v>0</v>
      </c>
      <c r="AB1208" s="1383">
        <f t="shared" si="2092"/>
        <v>0</v>
      </c>
      <c r="AC1208" s="5">
        <f t="shared" si="2093"/>
        <v>85</v>
      </c>
      <c r="AD1208" s="1383">
        <f t="shared" si="2094"/>
        <v>0</v>
      </c>
      <c r="AE1208" s="1383">
        <f t="shared" si="2095"/>
        <v>0</v>
      </c>
      <c r="AF1208" s="1305" t="e">
        <f t="shared" si="2096"/>
        <v>#DIV/0!</v>
      </c>
      <c r="AG1208" s="1305" t="e">
        <f t="shared" si="2097"/>
        <v>#DIV/0!</v>
      </c>
      <c r="AH1208" s="5"/>
      <c r="AI1208" s="5"/>
      <c r="AJ1208" s="5"/>
      <c r="AK1208" s="5"/>
      <c r="AL1208" s="5"/>
      <c r="AM1208" s="5"/>
      <c r="AN1208" s="5"/>
      <c r="AO1208" s="5"/>
      <c r="AP1208" s="5"/>
      <c r="AQ1208" s="5"/>
      <c r="AR1208" s="5"/>
      <c r="AS1208" s="5"/>
      <c r="AT1208" s="5"/>
      <c r="AU1208" s="5"/>
      <c r="AV1208" s="5"/>
      <c r="AW1208" s="5"/>
      <c r="AX1208" s="5"/>
      <c r="AY1208" s="5"/>
      <c r="AZ1208" s="5"/>
      <c r="BA1208" s="5"/>
      <c r="BB1208" s="5"/>
      <c r="BC1208" s="5"/>
      <c r="BD1208" s="5"/>
      <c r="BE1208" s="5"/>
    </row>
    <row r="1209" spans="1:57" ht="14.25" customHeight="1">
      <c r="A1209" s="1376">
        <v>45012</v>
      </c>
      <c r="B1209" s="1301"/>
      <c r="C1209" s="1302"/>
      <c r="D1209" s="1376">
        <v>44647</v>
      </c>
      <c r="E1209" s="1357"/>
      <c r="F1209" s="5"/>
      <c r="G1209" s="5"/>
      <c r="H1209" s="1302"/>
      <c r="I1209" s="1303"/>
      <c r="J1209" s="1301"/>
      <c r="K1209" s="1376"/>
      <c r="L1209" s="1302"/>
      <c r="M1209" s="1382">
        <f t="shared" si="2086"/>
        <v>45013</v>
      </c>
      <c r="N1209" s="1354">
        <f t="shared" si="2083"/>
        <v>0</v>
      </c>
      <c r="O1209" s="1383">
        <f t="shared" ref="O1209:S1209" si="2418">$AD1209*O$27</f>
        <v>0</v>
      </c>
      <c r="P1209" s="1383">
        <f t="shared" si="2418"/>
        <v>0</v>
      </c>
      <c r="Q1209" s="1383">
        <f t="shared" si="2418"/>
        <v>0</v>
      </c>
      <c r="R1209" s="1383">
        <f t="shared" si="2418"/>
        <v>0</v>
      </c>
      <c r="S1209" s="1383">
        <f t="shared" si="2418"/>
        <v>0</v>
      </c>
      <c r="T1209" s="1383">
        <f t="shared" ref="T1209:X1209" si="2419">$AE1209*T$27</f>
        <v>0</v>
      </c>
      <c r="U1209" s="1383">
        <f t="shared" si="2419"/>
        <v>0</v>
      </c>
      <c r="V1209" s="1383">
        <f t="shared" si="2419"/>
        <v>0</v>
      </c>
      <c r="W1209" s="1383">
        <f t="shared" si="2419"/>
        <v>0</v>
      </c>
      <c r="X1209" s="1383">
        <f t="shared" si="2419"/>
        <v>0</v>
      </c>
      <c r="Y1209" s="1383">
        <f t="shared" si="2089"/>
        <v>0</v>
      </c>
      <c r="Z1209" s="1383">
        <f t="shared" si="2090"/>
        <v>0</v>
      </c>
      <c r="AA1209" s="1383">
        <f t="shared" si="2091"/>
        <v>0</v>
      </c>
      <c r="AB1209" s="1383">
        <f t="shared" si="2092"/>
        <v>0</v>
      </c>
      <c r="AC1209" s="5">
        <f t="shared" si="2093"/>
        <v>86</v>
      </c>
      <c r="AD1209" s="1383">
        <f t="shared" si="2094"/>
        <v>0</v>
      </c>
      <c r="AE1209" s="1383">
        <f t="shared" si="2095"/>
        <v>0</v>
      </c>
      <c r="AF1209" s="1305" t="e">
        <f t="shared" si="2096"/>
        <v>#DIV/0!</v>
      </c>
      <c r="AG1209" s="1305" t="e">
        <f t="shared" si="2097"/>
        <v>#DIV/0!</v>
      </c>
      <c r="AH1209" s="5"/>
      <c r="AI1209" s="5"/>
      <c r="AJ1209" s="5"/>
      <c r="AK1209" s="5"/>
      <c r="AL1209" s="5"/>
      <c r="AM1209" s="5"/>
      <c r="AN1209" s="5"/>
      <c r="AO1209" s="5"/>
      <c r="AP1209" s="5"/>
      <c r="AQ1209" s="5"/>
      <c r="AR1209" s="5"/>
      <c r="AS1209" s="5"/>
      <c r="AT1209" s="5"/>
      <c r="AU1209" s="5"/>
      <c r="AV1209" s="5"/>
      <c r="AW1209" s="5"/>
      <c r="AX1209" s="5"/>
      <c r="AY1209" s="5"/>
      <c r="AZ1209" s="5"/>
      <c r="BA1209" s="5"/>
      <c r="BB1209" s="5"/>
      <c r="BC1209" s="5"/>
      <c r="BD1209" s="5"/>
      <c r="BE1209" s="5"/>
    </row>
    <row r="1210" spans="1:57" ht="14.25" customHeight="1">
      <c r="A1210" s="1376">
        <v>45013</v>
      </c>
      <c r="B1210" s="1301"/>
      <c r="C1210" s="1302"/>
      <c r="D1210" s="1376">
        <v>44648</v>
      </c>
      <c r="E1210" s="1357"/>
      <c r="F1210" s="5"/>
      <c r="G1210" s="5"/>
      <c r="H1210" s="1302"/>
      <c r="I1210" s="1303"/>
      <c r="J1210" s="1301"/>
      <c r="K1210" s="1376"/>
      <c r="L1210" s="1302"/>
      <c r="M1210" s="1382">
        <f t="shared" si="2086"/>
        <v>45014</v>
      </c>
      <c r="N1210" s="1354">
        <f t="shared" si="2083"/>
        <v>0</v>
      </c>
      <c r="O1210" s="1383">
        <f t="shared" ref="O1210:S1210" si="2420">$AD1210*O$27</f>
        <v>0</v>
      </c>
      <c r="P1210" s="1383">
        <f t="shared" si="2420"/>
        <v>0</v>
      </c>
      <c r="Q1210" s="1383">
        <f t="shared" si="2420"/>
        <v>0</v>
      </c>
      <c r="R1210" s="1383">
        <f t="shared" si="2420"/>
        <v>0</v>
      </c>
      <c r="S1210" s="1383">
        <f t="shared" si="2420"/>
        <v>0</v>
      </c>
      <c r="T1210" s="1383">
        <f t="shared" ref="T1210:X1210" si="2421">$AE1210*T$27</f>
        <v>0</v>
      </c>
      <c r="U1210" s="1383">
        <f t="shared" si="2421"/>
        <v>0</v>
      </c>
      <c r="V1210" s="1383">
        <f t="shared" si="2421"/>
        <v>0</v>
      </c>
      <c r="W1210" s="1383">
        <f t="shared" si="2421"/>
        <v>0</v>
      </c>
      <c r="X1210" s="1383">
        <f t="shared" si="2421"/>
        <v>0</v>
      </c>
      <c r="Y1210" s="1383">
        <f t="shared" si="2089"/>
        <v>0</v>
      </c>
      <c r="Z1210" s="1383">
        <f t="shared" si="2090"/>
        <v>0</v>
      </c>
      <c r="AA1210" s="1383">
        <f t="shared" si="2091"/>
        <v>0</v>
      </c>
      <c r="AB1210" s="1383">
        <f t="shared" si="2092"/>
        <v>0</v>
      </c>
      <c r="AC1210" s="5">
        <f t="shared" si="2093"/>
        <v>87</v>
      </c>
      <c r="AD1210" s="1383">
        <f t="shared" si="2094"/>
        <v>0</v>
      </c>
      <c r="AE1210" s="1383">
        <f t="shared" si="2095"/>
        <v>0</v>
      </c>
      <c r="AF1210" s="1305" t="e">
        <f t="shared" si="2096"/>
        <v>#DIV/0!</v>
      </c>
      <c r="AG1210" s="1305" t="e">
        <f t="shared" si="2097"/>
        <v>#DIV/0!</v>
      </c>
      <c r="AH1210" s="5"/>
      <c r="AI1210" s="5"/>
      <c r="AJ1210" s="5"/>
      <c r="AK1210" s="5"/>
      <c r="AL1210" s="5"/>
      <c r="AM1210" s="5"/>
      <c r="AN1210" s="5"/>
      <c r="AO1210" s="5"/>
      <c r="AP1210" s="5"/>
      <c r="AQ1210" s="5"/>
      <c r="AR1210" s="5"/>
      <c r="AS1210" s="5"/>
      <c r="AT1210" s="5"/>
      <c r="AU1210" s="5"/>
      <c r="AV1210" s="5"/>
      <c r="AW1210" s="5"/>
      <c r="AX1210" s="5"/>
      <c r="AY1210" s="5"/>
      <c r="AZ1210" s="5"/>
      <c r="BA1210" s="5"/>
      <c r="BB1210" s="5"/>
      <c r="BC1210" s="5"/>
      <c r="BD1210" s="5"/>
      <c r="BE1210" s="5"/>
    </row>
    <row r="1211" spans="1:57" ht="14.25" customHeight="1">
      <c r="A1211" s="1376">
        <v>45014</v>
      </c>
      <c r="B1211" s="1301"/>
      <c r="C1211" s="1302"/>
      <c r="D1211" s="1376">
        <v>44649</v>
      </c>
      <c r="E1211" s="1357"/>
      <c r="F1211" s="5"/>
      <c r="G1211" s="5"/>
      <c r="H1211" s="1302"/>
      <c r="I1211" s="1303"/>
      <c r="J1211" s="1301"/>
      <c r="K1211" s="1376"/>
      <c r="L1211" s="1302"/>
      <c r="M1211" s="1382">
        <f t="shared" si="2086"/>
        <v>45015</v>
      </c>
      <c r="N1211" s="1354">
        <f t="shared" si="2083"/>
        <v>0</v>
      </c>
      <c r="O1211" s="1383">
        <f t="shared" ref="O1211:S1211" si="2422">$AD1211*O$27</f>
        <v>0</v>
      </c>
      <c r="P1211" s="1383">
        <f t="shared" si="2422"/>
        <v>0</v>
      </c>
      <c r="Q1211" s="1383">
        <f t="shared" si="2422"/>
        <v>0</v>
      </c>
      <c r="R1211" s="1383">
        <f t="shared" si="2422"/>
        <v>0</v>
      </c>
      <c r="S1211" s="1383">
        <f t="shared" si="2422"/>
        <v>0</v>
      </c>
      <c r="T1211" s="1383">
        <f t="shared" ref="T1211:X1211" si="2423">$AE1211*T$27</f>
        <v>0</v>
      </c>
      <c r="U1211" s="1383">
        <f t="shared" si="2423"/>
        <v>0</v>
      </c>
      <c r="V1211" s="1383">
        <f t="shared" si="2423"/>
        <v>0</v>
      </c>
      <c r="W1211" s="1383">
        <f t="shared" si="2423"/>
        <v>0</v>
      </c>
      <c r="X1211" s="1383">
        <f t="shared" si="2423"/>
        <v>0</v>
      </c>
      <c r="Y1211" s="1383">
        <f t="shared" si="2089"/>
        <v>0</v>
      </c>
      <c r="Z1211" s="1383">
        <f t="shared" si="2090"/>
        <v>0</v>
      </c>
      <c r="AA1211" s="1383">
        <f t="shared" si="2091"/>
        <v>0</v>
      </c>
      <c r="AB1211" s="1383">
        <f t="shared" si="2092"/>
        <v>0</v>
      </c>
      <c r="AC1211" s="5">
        <f t="shared" si="2093"/>
        <v>88</v>
      </c>
      <c r="AD1211" s="1383">
        <f t="shared" si="2094"/>
        <v>0</v>
      </c>
      <c r="AE1211" s="1383">
        <f t="shared" si="2095"/>
        <v>0</v>
      </c>
      <c r="AF1211" s="1305" t="e">
        <f t="shared" si="2096"/>
        <v>#DIV/0!</v>
      </c>
      <c r="AG1211" s="1305" t="e">
        <f t="shared" si="2097"/>
        <v>#DIV/0!</v>
      </c>
      <c r="AH1211" s="5"/>
      <c r="AI1211" s="5"/>
      <c r="AJ1211" s="5"/>
      <c r="AK1211" s="5"/>
      <c r="AL1211" s="5"/>
      <c r="AM1211" s="5"/>
      <c r="AN1211" s="5"/>
      <c r="AO1211" s="5"/>
      <c r="AP1211" s="5"/>
      <c r="AQ1211" s="5"/>
      <c r="AR1211" s="5"/>
      <c r="AS1211" s="5"/>
      <c r="AT1211" s="5"/>
      <c r="AU1211" s="5"/>
      <c r="AV1211" s="5"/>
      <c r="AW1211" s="5"/>
      <c r="AX1211" s="5"/>
      <c r="AY1211" s="5"/>
      <c r="AZ1211" s="5"/>
      <c r="BA1211" s="5"/>
      <c r="BB1211" s="5"/>
      <c r="BC1211" s="5"/>
      <c r="BD1211" s="5"/>
      <c r="BE1211" s="5"/>
    </row>
    <row r="1212" spans="1:57" ht="14.25" customHeight="1">
      <c r="A1212" s="1376">
        <v>45015</v>
      </c>
      <c r="B1212" s="1301"/>
      <c r="C1212" s="1302"/>
      <c r="D1212" s="1376">
        <v>44650</v>
      </c>
      <c r="E1212" s="1357"/>
      <c r="F1212" s="5"/>
      <c r="G1212" s="5"/>
      <c r="H1212" s="1302"/>
      <c r="I1212" s="1303"/>
      <c r="J1212" s="1301"/>
      <c r="K1212" s="1376"/>
      <c r="L1212" s="1302"/>
      <c r="M1212" s="1382">
        <f t="shared" si="2086"/>
        <v>45016</v>
      </c>
      <c r="N1212" s="1354">
        <f t="shared" si="2083"/>
        <v>0</v>
      </c>
      <c r="O1212" s="1383">
        <f t="shared" ref="O1212:S1212" si="2424">$AD1212*O$27</f>
        <v>0</v>
      </c>
      <c r="P1212" s="1383">
        <f t="shared" si="2424"/>
        <v>0</v>
      </c>
      <c r="Q1212" s="1383">
        <f t="shared" si="2424"/>
        <v>0</v>
      </c>
      <c r="R1212" s="1383">
        <f t="shared" si="2424"/>
        <v>0</v>
      </c>
      <c r="S1212" s="1383">
        <f t="shared" si="2424"/>
        <v>0</v>
      </c>
      <c r="T1212" s="1383">
        <f t="shared" ref="T1212:X1212" si="2425">$AE1212*T$27</f>
        <v>0</v>
      </c>
      <c r="U1212" s="1383">
        <f t="shared" si="2425"/>
        <v>0</v>
      </c>
      <c r="V1212" s="1383">
        <f t="shared" si="2425"/>
        <v>0</v>
      </c>
      <c r="W1212" s="1383">
        <f t="shared" si="2425"/>
        <v>0</v>
      </c>
      <c r="X1212" s="1383">
        <f t="shared" si="2425"/>
        <v>0</v>
      </c>
      <c r="Y1212" s="1383">
        <f t="shared" si="2089"/>
        <v>0</v>
      </c>
      <c r="Z1212" s="1383">
        <f t="shared" si="2090"/>
        <v>0</v>
      </c>
      <c r="AA1212" s="1383">
        <f t="shared" si="2091"/>
        <v>0</v>
      </c>
      <c r="AB1212" s="1383">
        <f t="shared" si="2092"/>
        <v>0</v>
      </c>
      <c r="AC1212" s="5">
        <f t="shared" si="2093"/>
        <v>89</v>
      </c>
      <c r="AD1212" s="1383">
        <f t="shared" si="2094"/>
        <v>0</v>
      </c>
      <c r="AE1212" s="1383">
        <f t="shared" si="2095"/>
        <v>0</v>
      </c>
      <c r="AF1212" s="1305" t="e">
        <f t="shared" si="2096"/>
        <v>#DIV/0!</v>
      </c>
      <c r="AG1212" s="1305" t="e">
        <f t="shared" si="2097"/>
        <v>#DIV/0!</v>
      </c>
      <c r="AH1212" s="5"/>
      <c r="AI1212" s="5"/>
      <c r="AJ1212" s="5"/>
      <c r="AK1212" s="5"/>
      <c r="AL1212" s="5"/>
      <c r="AM1212" s="5"/>
      <c r="AN1212" s="5"/>
      <c r="AO1212" s="5"/>
      <c r="AP1212" s="5"/>
      <c r="AQ1212" s="5"/>
      <c r="AR1212" s="5"/>
      <c r="AS1212" s="5"/>
      <c r="AT1212" s="5"/>
      <c r="AU1212" s="5"/>
      <c r="AV1212" s="5"/>
      <c r="AW1212" s="5"/>
      <c r="AX1212" s="5"/>
      <c r="AY1212" s="5"/>
      <c r="AZ1212" s="5"/>
      <c r="BA1212" s="5"/>
      <c r="BB1212" s="5"/>
      <c r="BC1212" s="5"/>
      <c r="BD1212" s="5"/>
      <c r="BE1212" s="5"/>
    </row>
    <row r="1213" spans="1:57" ht="14.25" customHeight="1">
      <c r="A1213" s="1376">
        <v>45016</v>
      </c>
      <c r="B1213" s="1301"/>
      <c r="C1213" s="1302"/>
      <c r="D1213" s="1376">
        <v>44651</v>
      </c>
      <c r="E1213" s="1357"/>
      <c r="F1213" s="5"/>
      <c r="G1213" s="5"/>
      <c r="H1213" s="1302"/>
      <c r="I1213" s="1303"/>
      <c r="J1213" s="1301"/>
      <c r="K1213" s="1376"/>
      <c r="L1213" s="1302"/>
      <c r="M1213" s="1382">
        <f t="shared" si="2086"/>
        <v>45017</v>
      </c>
      <c r="N1213" s="1354">
        <f t="shared" si="2083"/>
        <v>0</v>
      </c>
      <c r="O1213" s="1383">
        <f t="shared" ref="O1213:S1213" si="2426">$AD1213*O$27</f>
        <v>0</v>
      </c>
      <c r="P1213" s="1383">
        <f t="shared" si="2426"/>
        <v>0</v>
      </c>
      <c r="Q1213" s="1383">
        <f t="shared" si="2426"/>
        <v>0</v>
      </c>
      <c r="R1213" s="1383">
        <f t="shared" si="2426"/>
        <v>0</v>
      </c>
      <c r="S1213" s="1383">
        <f t="shared" si="2426"/>
        <v>0</v>
      </c>
      <c r="T1213" s="1383">
        <f t="shared" ref="T1213:X1213" si="2427">$AE1213*T$27</f>
        <v>0</v>
      </c>
      <c r="U1213" s="1383">
        <f t="shared" si="2427"/>
        <v>0</v>
      </c>
      <c r="V1213" s="1383">
        <f t="shared" si="2427"/>
        <v>0</v>
      </c>
      <c r="W1213" s="1383">
        <f t="shared" si="2427"/>
        <v>0</v>
      </c>
      <c r="X1213" s="1383">
        <f t="shared" si="2427"/>
        <v>0</v>
      </c>
      <c r="Y1213" s="1383">
        <f t="shared" si="2089"/>
        <v>0</v>
      </c>
      <c r="Z1213" s="1383">
        <f t="shared" si="2090"/>
        <v>0</v>
      </c>
      <c r="AA1213" s="1383">
        <f t="shared" si="2091"/>
        <v>0</v>
      </c>
      <c r="AB1213" s="1383">
        <f t="shared" si="2092"/>
        <v>0</v>
      </c>
      <c r="AC1213" s="5">
        <f t="shared" si="2093"/>
        <v>90</v>
      </c>
      <c r="AD1213" s="1383">
        <f t="shared" si="2094"/>
        <v>0</v>
      </c>
      <c r="AE1213" s="1383">
        <f t="shared" si="2095"/>
        <v>0</v>
      </c>
      <c r="AF1213" s="1305" t="e">
        <f t="shared" si="2096"/>
        <v>#DIV/0!</v>
      </c>
      <c r="AG1213" s="1305" t="e">
        <f t="shared" si="2097"/>
        <v>#DIV/0!</v>
      </c>
      <c r="AH1213" s="5"/>
      <c r="AI1213" s="5"/>
      <c r="AJ1213" s="5"/>
      <c r="AK1213" s="5"/>
      <c r="AL1213" s="5"/>
      <c r="AM1213" s="5"/>
      <c r="AN1213" s="5"/>
      <c r="AO1213" s="5"/>
      <c r="AP1213" s="5"/>
      <c r="AQ1213" s="5"/>
      <c r="AR1213" s="5"/>
      <c r="AS1213" s="5"/>
      <c r="AT1213" s="5"/>
      <c r="AU1213" s="5"/>
      <c r="AV1213" s="5"/>
      <c r="AW1213" s="5"/>
      <c r="AX1213" s="5"/>
      <c r="AY1213" s="5"/>
      <c r="AZ1213" s="5"/>
      <c r="BA1213" s="5"/>
      <c r="BB1213" s="5"/>
      <c r="BC1213" s="5"/>
      <c r="BD1213" s="5"/>
      <c r="BE1213" s="5"/>
    </row>
    <row r="1214" spans="1:57" ht="14.25" customHeight="1">
      <c r="A1214" s="1376">
        <v>45017</v>
      </c>
      <c r="B1214" s="1301"/>
      <c r="C1214" s="1302"/>
      <c r="D1214" s="1376">
        <v>44652</v>
      </c>
      <c r="E1214" s="1357"/>
      <c r="F1214" s="5"/>
      <c r="G1214" s="5"/>
      <c r="H1214" s="1302"/>
      <c r="I1214" s="1303"/>
      <c r="J1214" s="1301"/>
      <c r="K1214" s="1376"/>
      <c r="L1214" s="1302"/>
      <c r="M1214" s="1382">
        <f t="shared" si="2086"/>
        <v>45018</v>
      </c>
      <c r="N1214" s="1354">
        <f t="shared" si="2083"/>
        <v>0</v>
      </c>
      <c r="O1214" s="1383">
        <f t="shared" ref="O1214:S1214" si="2428">$AD1214*O$27</f>
        <v>0</v>
      </c>
      <c r="P1214" s="1383">
        <f t="shared" si="2428"/>
        <v>0</v>
      </c>
      <c r="Q1214" s="1383">
        <f t="shared" si="2428"/>
        <v>0</v>
      </c>
      <c r="R1214" s="1383">
        <f t="shared" si="2428"/>
        <v>0</v>
      </c>
      <c r="S1214" s="1383">
        <f t="shared" si="2428"/>
        <v>0</v>
      </c>
      <c r="T1214" s="1383">
        <f t="shared" ref="T1214:X1214" si="2429">$AE1214*T$27</f>
        <v>0</v>
      </c>
      <c r="U1214" s="1383">
        <f t="shared" si="2429"/>
        <v>0</v>
      </c>
      <c r="V1214" s="1383">
        <f t="shared" si="2429"/>
        <v>0</v>
      </c>
      <c r="W1214" s="1383">
        <f t="shared" si="2429"/>
        <v>0</v>
      </c>
      <c r="X1214" s="1383">
        <f t="shared" si="2429"/>
        <v>0</v>
      </c>
      <c r="Y1214" s="1383">
        <f t="shared" si="2089"/>
        <v>0</v>
      </c>
      <c r="Z1214" s="1383">
        <f t="shared" si="2090"/>
        <v>0</v>
      </c>
      <c r="AA1214" s="1383">
        <f t="shared" si="2091"/>
        <v>0</v>
      </c>
      <c r="AB1214" s="1383">
        <f t="shared" si="2092"/>
        <v>0</v>
      </c>
      <c r="AC1214" s="5">
        <f t="shared" si="2093"/>
        <v>91</v>
      </c>
      <c r="AD1214" s="1383">
        <f t="shared" si="2094"/>
        <v>0</v>
      </c>
      <c r="AE1214" s="1383">
        <f t="shared" si="2095"/>
        <v>0</v>
      </c>
      <c r="AF1214" s="1305" t="e">
        <f t="shared" si="2096"/>
        <v>#DIV/0!</v>
      </c>
      <c r="AG1214" s="1305" t="e">
        <f t="shared" si="2097"/>
        <v>#DIV/0!</v>
      </c>
      <c r="AH1214" s="5"/>
      <c r="AI1214" s="5"/>
      <c r="AJ1214" s="5"/>
      <c r="AK1214" s="5"/>
      <c r="AL1214" s="5"/>
      <c r="AM1214" s="5"/>
      <c r="AN1214" s="5"/>
      <c r="AO1214" s="5"/>
      <c r="AP1214" s="5"/>
      <c r="AQ1214" s="5"/>
      <c r="AR1214" s="5"/>
      <c r="AS1214" s="5"/>
      <c r="AT1214" s="5"/>
      <c r="AU1214" s="5"/>
      <c r="AV1214" s="5"/>
      <c r="AW1214" s="5"/>
      <c r="AX1214" s="5"/>
      <c r="AY1214" s="5"/>
      <c r="AZ1214" s="5"/>
      <c r="BA1214" s="5"/>
      <c r="BB1214" s="5"/>
      <c r="BC1214" s="5"/>
      <c r="BD1214" s="5"/>
      <c r="BE1214" s="5"/>
    </row>
    <row r="1215" spans="1:57" ht="14.25" customHeight="1">
      <c r="A1215" s="1376">
        <v>45018</v>
      </c>
      <c r="B1215" s="1301"/>
      <c r="C1215" s="1302"/>
      <c r="D1215" s="1376">
        <v>44653</v>
      </c>
      <c r="E1215" s="1357"/>
      <c r="F1215" s="5"/>
      <c r="G1215" s="5"/>
      <c r="H1215" s="1302"/>
      <c r="I1215" s="1303"/>
      <c r="J1215" s="1301"/>
      <c r="K1215" s="1376"/>
      <c r="L1215" s="1302"/>
      <c r="M1215" s="1382">
        <f t="shared" si="2086"/>
        <v>45019</v>
      </c>
      <c r="N1215" s="1354">
        <f t="shared" si="2083"/>
        <v>0</v>
      </c>
      <c r="O1215" s="1383">
        <f t="shared" ref="O1215:S1215" si="2430">$AD1215*O$27</f>
        <v>0</v>
      </c>
      <c r="P1215" s="1383">
        <f t="shared" si="2430"/>
        <v>0</v>
      </c>
      <c r="Q1215" s="1383">
        <f t="shared" si="2430"/>
        <v>0</v>
      </c>
      <c r="R1215" s="1383">
        <f t="shared" si="2430"/>
        <v>0</v>
      </c>
      <c r="S1215" s="1383">
        <f t="shared" si="2430"/>
        <v>0</v>
      </c>
      <c r="T1215" s="1383">
        <f t="shared" ref="T1215:X1215" si="2431">$AE1215*T$27</f>
        <v>0</v>
      </c>
      <c r="U1215" s="1383">
        <f t="shared" si="2431"/>
        <v>0</v>
      </c>
      <c r="V1215" s="1383">
        <f t="shared" si="2431"/>
        <v>0</v>
      </c>
      <c r="W1215" s="1383">
        <f t="shared" si="2431"/>
        <v>0</v>
      </c>
      <c r="X1215" s="1383">
        <f t="shared" si="2431"/>
        <v>0</v>
      </c>
      <c r="Y1215" s="1383">
        <f t="shared" si="2089"/>
        <v>0</v>
      </c>
      <c r="Z1215" s="1383">
        <f t="shared" si="2090"/>
        <v>0</v>
      </c>
      <c r="AA1215" s="1383">
        <f t="shared" si="2091"/>
        <v>0</v>
      </c>
      <c r="AB1215" s="1383">
        <f t="shared" si="2092"/>
        <v>0</v>
      </c>
      <c r="AC1215" s="5">
        <f t="shared" si="2093"/>
        <v>92</v>
      </c>
      <c r="AD1215" s="1383">
        <f t="shared" si="2094"/>
        <v>0</v>
      </c>
      <c r="AE1215" s="1383">
        <f t="shared" si="2095"/>
        <v>0</v>
      </c>
      <c r="AF1215" s="1305" t="e">
        <f t="shared" si="2096"/>
        <v>#DIV/0!</v>
      </c>
      <c r="AG1215" s="1305" t="e">
        <f t="shared" si="2097"/>
        <v>#DIV/0!</v>
      </c>
      <c r="AH1215" s="5"/>
      <c r="AI1215" s="5"/>
      <c r="AJ1215" s="5"/>
      <c r="AK1215" s="5"/>
      <c r="AL1215" s="5"/>
      <c r="AM1215" s="5"/>
      <c r="AN1215" s="5"/>
      <c r="AO1215" s="5"/>
      <c r="AP1215" s="5"/>
      <c r="AQ1215" s="5"/>
      <c r="AR1215" s="5"/>
      <c r="AS1215" s="5"/>
      <c r="AT1215" s="5"/>
      <c r="AU1215" s="5"/>
      <c r="AV1215" s="5"/>
      <c r="AW1215" s="5"/>
      <c r="AX1215" s="5"/>
      <c r="AY1215" s="5"/>
      <c r="AZ1215" s="5"/>
      <c r="BA1215" s="5"/>
      <c r="BB1215" s="5"/>
      <c r="BC1215" s="5"/>
      <c r="BD1215" s="5"/>
      <c r="BE1215" s="5"/>
    </row>
    <row r="1216" spans="1:57" ht="14.25" customHeight="1">
      <c r="A1216" s="1376">
        <v>45019</v>
      </c>
      <c r="B1216" s="1301"/>
      <c r="C1216" s="1302"/>
      <c r="D1216" s="1376">
        <v>44654</v>
      </c>
      <c r="E1216" s="1357"/>
      <c r="F1216" s="5"/>
      <c r="G1216" s="5"/>
      <c r="H1216" s="1302"/>
      <c r="I1216" s="1303"/>
      <c r="J1216" s="1301"/>
      <c r="K1216" s="1376"/>
      <c r="L1216" s="1302"/>
      <c r="M1216" s="1382">
        <f t="shared" si="2086"/>
        <v>45020</v>
      </c>
      <c r="N1216" s="1354">
        <f t="shared" si="2083"/>
        <v>0</v>
      </c>
      <c r="O1216" s="1383">
        <f t="shared" ref="O1216:S1216" si="2432">$AD1216*O$27</f>
        <v>0</v>
      </c>
      <c r="P1216" s="1383">
        <f t="shared" si="2432"/>
        <v>0</v>
      </c>
      <c r="Q1216" s="1383">
        <f t="shared" si="2432"/>
        <v>0</v>
      </c>
      <c r="R1216" s="1383">
        <f t="shared" si="2432"/>
        <v>0</v>
      </c>
      <c r="S1216" s="1383">
        <f t="shared" si="2432"/>
        <v>0</v>
      </c>
      <c r="T1216" s="1383">
        <f t="shared" ref="T1216:X1216" si="2433">$AE1216*T$27</f>
        <v>0</v>
      </c>
      <c r="U1216" s="1383">
        <f t="shared" si="2433"/>
        <v>0</v>
      </c>
      <c r="V1216" s="1383">
        <f t="shared" si="2433"/>
        <v>0</v>
      </c>
      <c r="W1216" s="1383">
        <f t="shared" si="2433"/>
        <v>0</v>
      </c>
      <c r="X1216" s="1383">
        <f t="shared" si="2433"/>
        <v>0</v>
      </c>
      <c r="Y1216" s="1383">
        <f t="shared" si="2089"/>
        <v>0</v>
      </c>
      <c r="Z1216" s="1383">
        <f t="shared" si="2090"/>
        <v>0</v>
      </c>
      <c r="AA1216" s="1383">
        <f t="shared" si="2091"/>
        <v>0</v>
      </c>
      <c r="AB1216" s="1383">
        <f t="shared" si="2092"/>
        <v>0</v>
      </c>
      <c r="AC1216" s="5">
        <f t="shared" si="2093"/>
        <v>93</v>
      </c>
      <c r="AD1216" s="1383">
        <f t="shared" si="2094"/>
        <v>0</v>
      </c>
      <c r="AE1216" s="1383">
        <f t="shared" si="2095"/>
        <v>0</v>
      </c>
      <c r="AF1216" s="1305" t="e">
        <f t="shared" si="2096"/>
        <v>#DIV/0!</v>
      </c>
      <c r="AG1216" s="1305" t="e">
        <f t="shared" si="2097"/>
        <v>#DIV/0!</v>
      </c>
      <c r="AH1216" s="5"/>
      <c r="AI1216" s="5"/>
      <c r="AJ1216" s="5"/>
      <c r="AK1216" s="5"/>
      <c r="AL1216" s="5"/>
      <c r="AM1216" s="5"/>
      <c r="AN1216" s="5"/>
      <c r="AO1216" s="5"/>
      <c r="AP1216" s="5"/>
      <c r="AQ1216" s="5"/>
      <c r="AR1216" s="5"/>
      <c r="AS1216" s="5"/>
      <c r="AT1216" s="5"/>
      <c r="AU1216" s="5"/>
      <c r="AV1216" s="5"/>
      <c r="AW1216" s="5"/>
      <c r="AX1216" s="5"/>
      <c r="AY1216" s="5"/>
      <c r="AZ1216" s="5"/>
      <c r="BA1216" s="5"/>
      <c r="BB1216" s="5"/>
      <c r="BC1216" s="5"/>
      <c r="BD1216" s="5"/>
      <c r="BE1216" s="5"/>
    </row>
    <row r="1217" spans="1:57" ht="14.25" customHeight="1">
      <c r="A1217" s="1376">
        <v>45020</v>
      </c>
      <c r="B1217" s="1301"/>
      <c r="C1217" s="1302"/>
      <c r="D1217" s="1376">
        <v>44655</v>
      </c>
      <c r="E1217" s="1357"/>
      <c r="F1217" s="5"/>
      <c r="G1217" s="5"/>
      <c r="H1217" s="1302"/>
      <c r="I1217" s="1303"/>
      <c r="J1217" s="1301"/>
      <c r="K1217" s="1376"/>
      <c r="L1217" s="1302"/>
      <c r="M1217" s="1382">
        <f t="shared" si="2086"/>
        <v>45021</v>
      </c>
      <c r="N1217" s="1354">
        <f t="shared" si="2083"/>
        <v>0</v>
      </c>
      <c r="O1217" s="1383">
        <f t="shared" ref="O1217:S1217" si="2434">$AD1217*O$27</f>
        <v>0</v>
      </c>
      <c r="P1217" s="1383">
        <f t="shared" si="2434"/>
        <v>0</v>
      </c>
      <c r="Q1217" s="1383">
        <f t="shared" si="2434"/>
        <v>0</v>
      </c>
      <c r="R1217" s="1383">
        <f t="shared" si="2434"/>
        <v>0</v>
      </c>
      <c r="S1217" s="1383">
        <f t="shared" si="2434"/>
        <v>0</v>
      </c>
      <c r="T1217" s="1383">
        <f t="shared" ref="T1217:X1217" si="2435">$AE1217*T$27</f>
        <v>0</v>
      </c>
      <c r="U1217" s="1383">
        <f t="shared" si="2435"/>
        <v>0</v>
      </c>
      <c r="V1217" s="1383">
        <f t="shared" si="2435"/>
        <v>0</v>
      </c>
      <c r="W1217" s="1383">
        <f t="shared" si="2435"/>
        <v>0</v>
      </c>
      <c r="X1217" s="1383">
        <f t="shared" si="2435"/>
        <v>0</v>
      </c>
      <c r="Y1217" s="1383">
        <f t="shared" si="2089"/>
        <v>0</v>
      </c>
      <c r="Z1217" s="1383">
        <f t="shared" si="2090"/>
        <v>0</v>
      </c>
      <c r="AA1217" s="1383">
        <f t="shared" si="2091"/>
        <v>0</v>
      </c>
      <c r="AB1217" s="1383">
        <f t="shared" si="2092"/>
        <v>0</v>
      </c>
      <c r="AC1217" s="5">
        <f t="shared" si="2093"/>
        <v>94</v>
      </c>
      <c r="AD1217" s="1383">
        <f t="shared" si="2094"/>
        <v>0</v>
      </c>
      <c r="AE1217" s="1383">
        <f t="shared" si="2095"/>
        <v>0</v>
      </c>
      <c r="AF1217" s="1305" t="e">
        <f t="shared" si="2096"/>
        <v>#DIV/0!</v>
      </c>
      <c r="AG1217" s="1305" t="e">
        <f t="shared" si="2097"/>
        <v>#DIV/0!</v>
      </c>
      <c r="AH1217" s="5"/>
      <c r="AI1217" s="5"/>
      <c r="AJ1217" s="5"/>
      <c r="AK1217" s="5"/>
      <c r="AL1217" s="5"/>
      <c r="AM1217" s="5"/>
      <c r="AN1217" s="5"/>
      <c r="AO1217" s="5"/>
      <c r="AP1217" s="5"/>
      <c r="AQ1217" s="5"/>
      <c r="AR1217" s="5"/>
      <c r="AS1217" s="5"/>
      <c r="AT1217" s="5"/>
      <c r="AU1217" s="5"/>
      <c r="AV1217" s="5"/>
      <c r="AW1217" s="5"/>
      <c r="AX1217" s="5"/>
      <c r="AY1217" s="5"/>
      <c r="AZ1217" s="5"/>
      <c r="BA1217" s="5"/>
      <c r="BB1217" s="5"/>
      <c r="BC1217" s="5"/>
      <c r="BD1217" s="5"/>
      <c r="BE1217" s="5"/>
    </row>
    <row r="1218" spans="1:57" ht="14.25" customHeight="1">
      <c r="A1218" s="1376">
        <v>45021</v>
      </c>
      <c r="B1218" s="1301"/>
      <c r="C1218" s="1302"/>
      <c r="D1218" s="1376">
        <v>44656</v>
      </c>
      <c r="E1218" s="1357"/>
      <c r="F1218" s="5"/>
      <c r="G1218" s="5"/>
      <c r="H1218" s="1302"/>
      <c r="I1218" s="1303"/>
      <c r="J1218" s="1301"/>
      <c r="K1218" s="1376"/>
      <c r="L1218" s="1302"/>
      <c r="M1218" s="1382">
        <f t="shared" si="2086"/>
        <v>45022</v>
      </c>
      <c r="N1218" s="1354">
        <f t="shared" si="2083"/>
        <v>0</v>
      </c>
      <c r="O1218" s="1383">
        <f t="shared" ref="O1218:S1218" si="2436">$AD1218*O$27</f>
        <v>0</v>
      </c>
      <c r="P1218" s="1383">
        <f t="shared" si="2436"/>
        <v>0</v>
      </c>
      <c r="Q1218" s="1383">
        <f t="shared" si="2436"/>
        <v>0</v>
      </c>
      <c r="R1218" s="1383">
        <f t="shared" si="2436"/>
        <v>0</v>
      </c>
      <c r="S1218" s="1383">
        <f t="shared" si="2436"/>
        <v>0</v>
      </c>
      <c r="T1218" s="1383">
        <f t="shared" ref="T1218:X1218" si="2437">$AE1218*T$27</f>
        <v>0</v>
      </c>
      <c r="U1218" s="1383">
        <f t="shared" si="2437"/>
        <v>0</v>
      </c>
      <c r="V1218" s="1383">
        <f t="shared" si="2437"/>
        <v>0</v>
      </c>
      <c r="W1218" s="1383">
        <f t="shared" si="2437"/>
        <v>0</v>
      </c>
      <c r="X1218" s="1383">
        <f t="shared" si="2437"/>
        <v>0</v>
      </c>
      <c r="Y1218" s="1383">
        <f t="shared" si="2089"/>
        <v>0</v>
      </c>
      <c r="Z1218" s="1383">
        <f t="shared" si="2090"/>
        <v>0</v>
      </c>
      <c r="AA1218" s="1383">
        <f t="shared" si="2091"/>
        <v>0</v>
      </c>
      <c r="AB1218" s="1383">
        <f t="shared" si="2092"/>
        <v>0</v>
      </c>
      <c r="AC1218" s="5">
        <f t="shared" si="2093"/>
        <v>95</v>
      </c>
      <c r="AD1218" s="1383">
        <f t="shared" si="2094"/>
        <v>0</v>
      </c>
      <c r="AE1218" s="1383">
        <f t="shared" si="2095"/>
        <v>0</v>
      </c>
      <c r="AF1218" s="1305" t="e">
        <f t="shared" si="2096"/>
        <v>#DIV/0!</v>
      </c>
      <c r="AG1218" s="1305" t="e">
        <f t="shared" si="2097"/>
        <v>#DIV/0!</v>
      </c>
      <c r="AH1218" s="5"/>
      <c r="AI1218" s="5"/>
      <c r="AJ1218" s="5"/>
      <c r="AK1218" s="5"/>
      <c r="AL1218" s="5"/>
      <c r="AM1218" s="5"/>
      <c r="AN1218" s="5"/>
      <c r="AO1218" s="5"/>
      <c r="AP1218" s="5"/>
      <c r="AQ1218" s="5"/>
      <c r="AR1218" s="5"/>
      <c r="AS1218" s="5"/>
      <c r="AT1218" s="5"/>
      <c r="AU1218" s="5"/>
      <c r="AV1218" s="5"/>
      <c r="AW1218" s="5"/>
      <c r="AX1218" s="5"/>
      <c r="AY1218" s="5"/>
      <c r="AZ1218" s="5"/>
      <c r="BA1218" s="5"/>
      <c r="BB1218" s="5"/>
      <c r="BC1218" s="5"/>
      <c r="BD1218" s="5"/>
      <c r="BE1218" s="5"/>
    </row>
    <row r="1219" spans="1:57" ht="14.25" customHeight="1">
      <c r="A1219" s="1376">
        <v>45022</v>
      </c>
      <c r="B1219" s="1301"/>
      <c r="C1219" s="1302"/>
      <c r="D1219" s="1376">
        <v>44657</v>
      </c>
      <c r="E1219" s="1357"/>
      <c r="F1219" s="5"/>
      <c r="G1219" s="5"/>
      <c r="H1219" s="1302"/>
      <c r="I1219" s="1303"/>
      <c r="J1219" s="1301"/>
      <c r="K1219" s="1376"/>
      <c r="L1219" s="1302"/>
      <c r="M1219" s="1382">
        <f t="shared" si="2086"/>
        <v>45023</v>
      </c>
      <c r="N1219" s="1354">
        <f t="shared" si="2083"/>
        <v>0</v>
      </c>
      <c r="O1219" s="1383">
        <f t="shared" ref="O1219:S1219" si="2438">$AD1219*O$27</f>
        <v>0</v>
      </c>
      <c r="P1219" s="1383">
        <f t="shared" si="2438"/>
        <v>0</v>
      </c>
      <c r="Q1219" s="1383">
        <f t="shared" si="2438"/>
        <v>0</v>
      </c>
      <c r="R1219" s="1383">
        <f t="shared" si="2438"/>
        <v>0</v>
      </c>
      <c r="S1219" s="1383">
        <f t="shared" si="2438"/>
        <v>0</v>
      </c>
      <c r="T1219" s="1383">
        <f t="shared" ref="T1219:X1219" si="2439">$AE1219*T$27</f>
        <v>0</v>
      </c>
      <c r="U1219" s="1383">
        <f t="shared" si="2439"/>
        <v>0</v>
      </c>
      <c r="V1219" s="1383">
        <f t="shared" si="2439"/>
        <v>0</v>
      </c>
      <c r="W1219" s="1383">
        <f t="shared" si="2439"/>
        <v>0</v>
      </c>
      <c r="X1219" s="1383">
        <f t="shared" si="2439"/>
        <v>0</v>
      </c>
      <c r="Y1219" s="1383">
        <f t="shared" si="2089"/>
        <v>0</v>
      </c>
      <c r="Z1219" s="1383">
        <f t="shared" si="2090"/>
        <v>0</v>
      </c>
      <c r="AA1219" s="1383">
        <f t="shared" si="2091"/>
        <v>0</v>
      </c>
      <c r="AB1219" s="1383">
        <f t="shared" si="2092"/>
        <v>0</v>
      </c>
      <c r="AC1219" s="5">
        <f t="shared" si="2093"/>
        <v>96</v>
      </c>
      <c r="AD1219" s="1383">
        <f t="shared" si="2094"/>
        <v>0</v>
      </c>
      <c r="AE1219" s="1383">
        <f t="shared" si="2095"/>
        <v>0</v>
      </c>
      <c r="AF1219" s="1305" t="e">
        <f t="shared" si="2096"/>
        <v>#DIV/0!</v>
      </c>
      <c r="AG1219" s="1305" t="e">
        <f t="shared" si="2097"/>
        <v>#DIV/0!</v>
      </c>
      <c r="AH1219" s="5"/>
      <c r="AI1219" s="5"/>
      <c r="AJ1219" s="5"/>
      <c r="AK1219" s="5"/>
      <c r="AL1219" s="5"/>
      <c r="AM1219" s="5"/>
      <c r="AN1219" s="5"/>
      <c r="AO1219" s="5"/>
      <c r="AP1219" s="5"/>
      <c r="AQ1219" s="5"/>
      <c r="AR1219" s="5"/>
      <c r="AS1219" s="5"/>
      <c r="AT1219" s="5"/>
      <c r="AU1219" s="5"/>
      <c r="AV1219" s="5"/>
      <c r="AW1219" s="5"/>
      <c r="AX1219" s="5"/>
      <c r="AY1219" s="5"/>
      <c r="AZ1219" s="5"/>
      <c r="BA1219" s="5"/>
      <c r="BB1219" s="5"/>
      <c r="BC1219" s="5"/>
      <c r="BD1219" s="5"/>
      <c r="BE1219" s="5"/>
    </row>
    <row r="1220" spans="1:57" ht="14.25" customHeight="1">
      <c r="A1220" s="1376">
        <v>45023</v>
      </c>
      <c r="B1220" s="1301"/>
      <c r="C1220" s="1302"/>
      <c r="D1220" s="1376">
        <v>44658</v>
      </c>
      <c r="E1220" s="1357"/>
      <c r="F1220" s="5"/>
      <c r="G1220" s="5"/>
      <c r="H1220" s="1302"/>
      <c r="I1220" s="1303"/>
      <c r="J1220" s="1301"/>
      <c r="K1220" s="1376"/>
      <c r="L1220" s="1302"/>
      <c r="M1220" s="1382">
        <f t="shared" si="2086"/>
        <v>45024</v>
      </c>
      <c r="N1220" s="1354">
        <f t="shared" si="2083"/>
        <v>0</v>
      </c>
      <c r="O1220" s="1383">
        <f t="shared" ref="O1220:S1220" si="2440">$AD1220*O$27</f>
        <v>0</v>
      </c>
      <c r="P1220" s="1383">
        <f t="shared" si="2440"/>
        <v>0</v>
      </c>
      <c r="Q1220" s="1383">
        <f t="shared" si="2440"/>
        <v>0</v>
      </c>
      <c r="R1220" s="1383">
        <f t="shared" si="2440"/>
        <v>0</v>
      </c>
      <c r="S1220" s="1383">
        <f t="shared" si="2440"/>
        <v>0</v>
      </c>
      <c r="T1220" s="1383">
        <f t="shared" ref="T1220:X1220" si="2441">$AE1220*T$27</f>
        <v>0</v>
      </c>
      <c r="U1220" s="1383">
        <f t="shared" si="2441"/>
        <v>0</v>
      </c>
      <c r="V1220" s="1383">
        <f t="shared" si="2441"/>
        <v>0</v>
      </c>
      <c r="W1220" s="1383">
        <f t="shared" si="2441"/>
        <v>0</v>
      </c>
      <c r="X1220" s="1383">
        <f t="shared" si="2441"/>
        <v>0</v>
      </c>
      <c r="Y1220" s="1383">
        <f t="shared" si="2089"/>
        <v>0</v>
      </c>
      <c r="Z1220" s="1383">
        <f t="shared" si="2090"/>
        <v>0</v>
      </c>
      <c r="AA1220" s="1383">
        <f t="shared" si="2091"/>
        <v>0</v>
      </c>
      <c r="AB1220" s="1383">
        <f t="shared" si="2092"/>
        <v>0</v>
      </c>
      <c r="AC1220" s="5">
        <f t="shared" si="2093"/>
        <v>97</v>
      </c>
      <c r="AD1220" s="1383">
        <f t="shared" si="2094"/>
        <v>0</v>
      </c>
      <c r="AE1220" s="1383">
        <f t="shared" si="2095"/>
        <v>0</v>
      </c>
      <c r="AF1220" s="1305" t="e">
        <f t="shared" si="2096"/>
        <v>#DIV/0!</v>
      </c>
      <c r="AG1220" s="1305" t="e">
        <f t="shared" si="2097"/>
        <v>#DIV/0!</v>
      </c>
      <c r="AH1220" s="5"/>
      <c r="AI1220" s="5"/>
      <c r="AJ1220" s="5"/>
      <c r="AK1220" s="5"/>
      <c r="AL1220" s="5"/>
      <c r="AM1220" s="5"/>
      <c r="AN1220" s="5"/>
      <c r="AO1220" s="5"/>
      <c r="AP1220" s="5"/>
      <c r="AQ1220" s="5"/>
      <c r="AR1220" s="5"/>
      <c r="AS1220" s="5"/>
      <c r="AT1220" s="5"/>
      <c r="AU1220" s="5"/>
      <c r="AV1220" s="5"/>
      <c r="AW1220" s="5"/>
      <c r="AX1220" s="5"/>
      <c r="AY1220" s="5"/>
      <c r="AZ1220" s="5"/>
      <c r="BA1220" s="5"/>
      <c r="BB1220" s="5"/>
      <c r="BC1220" s="5"/>
      <c r="BD1220" s="5"/>
      <c r="BE1220" s="5"/>
    </row>
    <row r="1221" spans="1:57" ht="14.25" customHeight="1">
      <c r="A1221" s="1376">
        <v>45024</v>
      </c>
      <c r="B1221" s="1301"/>
      <c r="C1221" s="1302"/>
      <c r="D1221" s="1376">
        <v>44659</v>
      </c>
      <c r="E1221" s="1357"/>
      <c r="F1221" s="5"/>
      <c r="G1221" s="5"/>
      <c r="H1221" s="1302"/>
      <c r="I1221" s="1303"/>
      <c r="J1221" s="1301"/>
      <c r="K1221" s="1376"/>
      <c r="L1221" s="1302"/>
      <c r="M1221" s="1382">
        <f t="shared" si="2086"/>
        <v>45025</v>
      </c>
      <c r="N1221" s="1354">
        <f t="shared" si="2083"/>
        <v>0</v>
      </c>
      <c r="O1221" s="1383">
        <f t="shared" ref="O1221:S1221" si="2442">$AD1221*O$27</f>
        <v>0</v>
      </c>
      <c r="P1221" s="1383">
        <f t="shared" si="2442"/>
        <v>0</v>
      </c>
      <c r="Q1221" s="1383">
        <f t="shared" si="2442"/>
        <v>0</v>
      </c>
      <c r="R1221" s="1383">
        <f t="shared" si="2442"/>
        <v>0</v>
      </c>
      <c r="S1221" s="1383">
        <f t="shared" si="2442"/>
        <v>0</v>
      </c>
      <c r="T1221" s="1383">
        <f t="shared" ref="T1221:X1221" si="2443">$AE1221*T$27</f>
        <v>0</v>
      </c>
      <c r="U1221" s="1383">
        <f t="shared" si="2443"/>
        <v>0</v>
      </c>
      <c r="V1221" s="1383">
        <f t="shared" si="2443"/>
        <v>0</v>
      </c>
      <c r="W1221" s="1383">
        <f t="shared" si="2443"/>
        <v>0</v>
      </c>
      <c r="X1221" s="1383">
        <f t="shared" si="2443"/>
        <v>0</v>
      </c>
      <c r="Y1221" s="1383">
        <f t="shared" si="2089"/>
        <v>0</v>
      </c>
      <c r="Z1221" s="1383">
        <f t="shared" si="2090"/>
        <v>0</v>
      </c>
      <c r="AA1221" s="1383">
        <f t="shared" si="2091"/>
        <v>0</v>
      </c>
      <c r="AB1221" s="1383">
        <f t="shared" si="2092"/>
        <v>0</v>
      </c>
      <c r="AC1221" s="5">
        <f t="shared" si="2093"/>
        <v>98</v>
      </c>
      <c r="AD1221" s="1383">
        <f t="shared" si="2094"/>
        <v>0</v>
      </c>
      <c r="AE1221" s="1383">
        <f t="shared" si="2095"/>
        <v>0</v>
      </c>
      <c r="AF1221" s="1305" t="e">
        <f t="shared" si="2096"/>
        <v>#DIV/0!</v>
      </c>
      <c r="AG1221" s="1305" t="e">
        <f t="shared" si="2097"/>
        <v>#DIV/0!</v>
      </c>
      <c r="AH1221" s="5"/>
      <c r="AI1221" s="5"/>
      <c r="AJ1221" s="5"/>
      <c r="AK1221" s="5"/>
      <c r="AL1221" s="5"/>
      <c r="AM1221" s="5"/>
      <c r="AN1221" s="5"/>
      <c r="AO1221" s="5"/>
      <c r="AP1221" s="5"/>
      <c r="AQ1221" s="5"/>
      <c r="AR1221" s="5"/>
      <c r="AS1221" s="5"/>
      <c r="AT1221" s="5"/>
      <c r="AU1221" s="5"/>
      <c r="AV1221" s="5"/>
      <c r="AW1221" s="5"/>
      <c r="AX1221" s="5"/>
      <c r="AY1221" s="5"/>
      <c r="AZ1221" s="5"/>
      <c r="BA1221" s="5"/>
      <c r="BB1221" s="5"/>
      <c r="BC1221" s="5"/>
      <c r="BD1221" s="5"/>
      <c r="BE1221" s="5"/>
    </row>
    <row r="1222" spans="1:57" ht="14.25" customHeight="1">
      <c r="A1222" s="1376">
        <v>45025</v>
      </c>
      <c r="B1222" s="1301"/>
      <c r="C1222" s="1302"/>
      <c r="D1222" s="1376">
        <v>44660</v>
      </c>
      <c r="E1222" s="1357"/>
      <c r="F1222" s="5"/>
      <c r="G1222" s="5"/>
      <c r="H1222" s="1302"/>
      <c r="I1222" s="1303"/>
      <c r="J1222" s="1301"/>
      <c r="K1222" s="1376"/>
      <c r="L1222" s="1302"/>
      <c r="M1222" s="1382">
        <f t="shared" si="2086"/>
        <v>45026</v>
      </c>
      <c r="N1222" s="1354">
        <f t="shared" si="2083"/>
        <v>0</v>
      </c>
      <c r="O1222" s="1383">
        <f t="shared" ref="O1222:S1222" si="2444">$AD1222*O$27</f>
        <v>0</v>
      </c>
      <c r="P1222" s="1383">
        <f t="shared" si="2444"/>
        <v>0</v>
      </c>
      <c r="Q1222" s="1383">
        <f t="shared" si="2444"/>
        <v>0</v>
      </c>
      <c r="R1222" s="1383">
        <f t="shared" si="2444"/>
        <v>0</v>
      </c>
      <c r="S1222" s="1383">
        <f t="shared" si="2444"/>
        <v>0</v>
      </c>
      <c r="T1222" s="1383">
        <f t="shared" ref="T1222:X1222" si="2445">$AE1222*T$27</f>
        <v>0</v>
      </c>
      <c r="U1222" s="1383">
        <f t="shared" si="2445"/>
        <v>0</v>
      </c>
      <c r="V1222" s="1383">
        <f t="shared" si="2445"/>
        <v>0</v>
      </c>
      <c r="W1222" s="1383">
        <f t="shared" si="2445"/>
        <v>0</v>
      </c>
      <c r="X1222" s="1383">
        <f t="shared" si="2445"/>
        <v>0</v>
      </c>
      <c r="Y1222" s="1383">
        <f t="shared" si="2089"/>
        <v>0</v>
      </c>
      <c r="Z1222" s="1383">
        <f t="shared" si="2090"/>
        <v>0</v>
      </c>
      <c r="AA1222" s="1383">
        <f t="shared" si="2091"/>
        <v>0</v>
      </c>
      <c r="AB1222" s="1383">
        <f t="shared" si="2092"/>
        <v>0</v>
      </c>
      <c r="AC1222" s="5">
        <f t="shared" si="2093"/>
        <v>99</v>
      </c>
      <c r="AD1222" s="1383">
        <f t="shared" si="2094"/>
        <v>0</v>
      </c>
      <c r="AE1222" s="1383">
        <f t="shared" si="2095"/>
        <v>0</v>
      </c>
      <c r="AF1222" s="1305" t="e">
        <f t="shared" si="2096"/>
        <v>#DIV/0!</v>
      </c>
      <c r="AG1222" s="1305" t="e">
        <f t="shared" si="2097"/>
        <v>#DIV/0!</v>
      </c>
      <c r="AH1222" s="5"/>
      <c r="AI1222" s="5"/>
      <c r="AJ1222" s="5"/>
      <c r="AK1222" s="5"/>
      <c r="AL1222" s="5"/>
      <c r="AM1222" s="5"/>
      <c r="AN1222" s="5"/>
      <c r="AO1222" s="5"/>
      <c r="AP1222" s="5"/>
      <c r="AQ1222" s="5"/>
      <c r="AR1222" s="5"/>
      <c r="AS1222" s="5"/>
      <c r="AT1222" s="5"/>
      <c r="AU1222" s="5"/>
      <c r="AV1222" s="5"/>
      <c r="AW1222" s="5"/>
      <c r="AX1222" s="5"/>
      <c r="AY1222" s="5"/>
      <c r="AZ1222" s="5"/>
      <c r="BA1222" s="5"/>
      <c r="BB1222" s="5"/>
      <c r="BC1222" s="5"/>
      <c r="BD1222" s="5"/>
      <c r="BE1222" s="5"/>
    </row>
    <row r="1223" spans="1:57" ht="14.25" customHeight="1">
      <c r="A1223" s="1376">
        <v>45026</v>
      </c>
      <c r="B1223" s="1301"/>
      <c r="C1223" s="1302"/>
      <c r="D1223" s="1376">
        <v>44661</v>
      </c>
      <c r="E1223" s="1357"/>
      <c r="F1223" s="5"/>
      <c r="G1223" s="5"/>
      <c r="H1223" s="1302"/>
      <c r="I1223" s="1303"/>
      <c r="J1223" s="1301"/>
      <c r="K1223" s="1376"/>
      <c r="L1223" s="1302"/>
      <c r="M1223" s="1382">
        <f t="shared" si="2086"/>
        <v>45027</v>
      </c>
      <c r="N1223" s="1354">
        <f t="shared" si="2083"/>
        <v>0</v>
      </c>
      <c r="O1223" s="1383">
        <f t="shared" ref="O1223:S1223" si="2446">$AD1223*O$27</f>
        <v>0</v>
      </c>
      <c r="P1223" s="1383">
        <f t="shared" si="2446"/>
        <v>0</v>
      </c>
      <c r="Q1223" s="1383">
        <f t="shared" si="2446"/>
        <v>0</v>
      </c>
      <c r="R1223" s="1383">
        <f t="shared" si="2446"/>
        <v>0</v>
      </c>
      <c r="S1223" s="1383">
        <f t="shared" si="2446"/>
        <v>0</v>
      </c>
      <c r="T1223" s="1383">
        <f t="shared" ref="T1223:X1223" si="2447">$AE1223*T$27</f>
        <v>0</v>
      </c>
      <c r="U1223" s="1383">
        <f t="shared" si="2447"/>
        <v>0</v>
      </c>
      <c r="V1223" s="1383">
        <f t="shared" si="2447"/>
        <v>0</v>
      </c>
      <c r="W1223" s="1383">
        <f t="shared" si="2447"/>
        <v>0</v>
      </c>
      <c r="X1223" s="1383">
        <f t="shared" si="2447"/>
        <v>0</v>
      </c>
      <c r="Y1223" s="1383">
        <f t="shared" si="2089"/>
        <v>0</v>
      </c>
      <c r="Z1223" s="1383">
        <f t="shared" si="2090"/>
        <v>0</v>
      </c>
      <c r="AA1223" s="1383">
        <f t="shared" si="2091"/>
        <v>0</v>
      </c>
      <c r="AB1223" s="1383">
        <f t="shared" si="2092"/>
        <v>0</v>
      </c>
      <c r="AC1223" s="5">
        <f t="shared" si="2093"/>
        <v>100</v>
      </c>
      <c r="AD1223" s="1383">
        <f t="shared" si="2094"/>
        <v>0</v>
      </c>
      <c r="AE1223" s="1383">
        <f t="shared" si="2095"/>
        <v>0</v>
      </c>
      <c r="AF1223" s="1305" t="e">
        <f t="shared" si="2096"/>
        <v>#DIV/0!</v>
      </c>
      <c r="AG1223" s="1305" t="e">
        <f t="shared" si="2097"/>
        <v>#DIV/0!</v>
      </c>
      <c r="AH1223" s="5"/>
      <c r="AI1223" s="5"/>
      <c r="AJ1223" s="5"/>
      <c r="AK1223" s="5"/>
      <c r="AL1223" s="5"/>
      <c r="AM1223" s="5"/>
      <c r="AN1223" s="5"/>
      <c r="AO1223" s="5"/>
      <c r="AP1223" s="5"/>
      <c r="AQ1223" s="5"/>
      <c r="AR1223" s="5"/>
      <c r="AS1223" s="5"/>
      <c r="AT1223" s="5"/>
      <c r="AU1223" s="5"/>
      <c r="AV1223" s="5"/>
      <c r="AW1223" s="5"/>
      <c r="AX1223" s="5"/>
      <c r="AY1223" s="5"/>
      <c r="AZ1223" s="5"/>
      <c r="BA1223" s="5"/>
      <c r="BB1223" s="5"/>
      <c r="BC1223" s="5"/>
      <c r="BD1223" s="5"/>
      <c r="BE1223" s="5"/>
    </row>
    <row r="1224" spans="1:57" ht="14.25" customHeight="1">
      <c r="A1224" s="1376">
        <v>45027</v>
      </c>
      <c r="B1224" s="1301"/>
      <c r="C1224" s="1302"/>
      <c r="D1224" s="1376">
        <v>44662</v>
      </c>
      <c r="E1224" s="1357"/>
      <c r="F1224" s="5"/>
      <c r="G1224" s="5"/>
      <c r="H1224" s="1302"/>
      <c r="I1224" s="1303"/>
      <c r="J1224" s="1301"/>
      <c r="K1224" s="1376"/>
      <c r="L1224" s="1302"/>
      <c r="M1224" s="1382">
        <f t="shared" si="2086"/>
        <v>45028</v>
      </c>
      <c r="N1224" s="1354">
        <f t="shared" si="2083"/>
        <v>0</v>
      </c>
      <c r="O1224" s="1383">
        <f t="shared" ref="O1224:S1224" si="2448">$AD1224*O$27</f>
        <v>0</v>
      </c>
      <c r="P1224" s="1383">
        <f t="shared" si="2448"/>
        <v>0</v>
      </c>
      <c r="Q1224" s="1383">
        <f t="shared" si="2448"/>
        <v>0</v>
      </c>
      <c r="R1224" s="1383">
        <f t="shared" si="2448"/>
        <v>0</v>
      </c>
      <c r="S1224" s="1383">
        <f t="shared" si="2448"/>
        <v>0</v>
      </c>
      <c r="T1224" s="1383">
        <f t="shared" ref="T1224:X1224" si="2449">$AE1224*T$27</f>
        <v>0</v>
      </c>
      <c r="U1224" s="1383">
        <f t="shared" si="2449"/>
        <v>0</v>
      </c>
      <c r="V1224" s="1383">
        <f t="shared" si="2449"/>
        <v>0</v>
      </c>
      <c r="W1224" s="1383">
        <f t="shared" si="2449"/>
        <v>0</v>
      </c>
      <c r="X1224" s="1383">
        <f t="shared" si="2449"/>
        <v>0</v>
      </c>
      <c r="Y1224" s="1383">
        <f t="shared" si="2089"/>
        <v>0</v>
      </c>
      <c r="Z1224" s="1383">
        <f t="shared" si="2090"/>
        <v>0</v>
      </c>
      <c r="AA1224" s="1383">
        <f t="shared" si="2091"/>
        <v>0</v>
      </c>
      <c r="AB1224" s="1383">
        <f t="shared" si="2092"/>
        <v>0</v>
      </c>
      <c r="AC1224" s="5">
        <f t="shared" si="2093"/>
        <v>101</v>
      </c>
      <c r="AD1224" s="1383">
        <f t="shared" si="2094"/>
        <v>0</v>
      </c>
      <c r="AE1224" s="1383">
        <f t="shared" si="2095"/>
        <v>0</v>
      </c>
      <c r="AF1224" s="1305" t="e">
        <f t="shared" si="2096"/>
        <v>#DIV/0!</v>
      </c>
      <c r="AG1224" s="1305" t="e">
        <f t="shared" si="2097"/>
        <v>#DIV/0!</v>
      </c>
      <c r="AH1224" s="5"/>
      <c r="AI1224" s="5"/>
      <c r="AJ1224" s="5"/>
      <c r="AK1224" s="5"/>
      <c r="AL1224" s="5"/>
      <c r="AM1224" s="5"/>
      <c r="AN1224" s="5"/>
      <c r="AO1224" s="5"/>
      <c r="AP1224" s="5"/>
      <c r="AQ1224" s="5"/>
      <c r="AR1224" s="5"/>
      <c r="AS1224" s="5"/>
      <c r="AT1224" s="5"/>
      <c r="AU1224" s="5"/>
      <c r="AV1224" s="5"/>
      <c r="AW1224" s="5"/>
      <c r="AX1224" s="5"/>
      <c r="AY1224" s="5"/>
      <c r="AZ1224" s="5"/>
      <c r="BA1224" s="5"/>
      <c r="BB1224" s="5"/>
      <c r="BC1224" s="5"/>
      <c r="BD1224" s="5"/>
      <c r="BE1224" s="5"/>
    </row>
    <row r="1225" spans="1:57" ht="14.25" customHeight="1">
      <c r="A1225" s="1376">
        <v>45028</v>
      </c>
      <c r="B1225" s="1301"/>
      <c r="C1225" s="1302"/>
      <c r="D1225" s="1376">
        <v>44663</v>
      </c>
      <c r="E1225" s="1357"/>
      <c r="F1225" s="5"/>
      <c r="G1225" s="5"/>
      <c r="H1225" s="1302"/>
      <c r="I1225" s="1303"/>
      <c r="J1225" s="1301"/>
      <c r="K1225" s="1376"/>
      <c r="L1225" s="1302"/>
      <c r="M1225" s="1382">
        <f t="shared" si="2086"/>
        <v>45029</v>
      </c>
      <c r="N1225" s="1354">
        <f t="shared" si="2083"/>
        <v>0</v>
      </c>
      <c r="O1225" s="1383">
        <f t="shared" ref="O1225:S1225" si="2450">$AD1225*O$27</f>
        <v>0</v>
      </c>
      <c r="P1225" s="1383">
        <f t="shared" si="2450"/>
        <v>0</v>
      </c>
      <c r="Q1225" s="1383">
        <f t="shared" si="2450"/>
        <v>0</v>
      </c>
      <c r="R1225" s="1383">
        <f t="shared" si="2450"/>
        <v>0</v>
      </c>
      <c r="S1225" s="1383">
        <f t="shared" si="2450"/>
        <v>0</v>
      </c>
      <c r="T1225" s="1383">
        <f t="shared" ref="T1225:X1225" si="2451">$AE1225*T$27</f>
        <v>0</v>
      </c>
      <c r="U1225" s="1383">
        <f t="shared" si="2451"/>
        <v>0</v>
      </c>
      <c r="V1225" s="1383">
        <f t="shared" si="2451"/>
        <v>0</v>
      </c>
      <c r="W1225" s="1383">
        <f t="shared" si="2451"/>
        <v>0</v>
      </c>
      <c r="X1225" s="1383">
        <f t="shared" si="2451"/>
        <v>0</v>
      </c>
      <c r="Y1225" s="1383">
        <f t="shared" si="2089"/>
        <v>0</v>
      </c>
      <c r="Z1225" s="1383">
        <f t="shared" si="2090"/>
        <v>0</v>
      </c>
      <c r="AA1225" s="1383">
        <f t="shared" si="2091"/>
        <v>0</v>
      </c>
      <c r="AB1225" s="1383">
        <f t="shared" si="2092"/>
        <v>0</v>
      </c>
      <c r="AC1225" s="5">
        <f t="shared" si="2093"/>
        <v>102</v>
      </c>
      <c r="AD1225" s="1383">
        <f t="shared" si="2094"/>
        <v>0</v>
      </c>
      <c r="AE1225" s="1383">
        <f t="shared" si="2095"/>
        <v>0</v>
      </c>
      <c r="AF1225" s="1305" t="e">
        <f t="shared" si="2096"/>
        <v>#DIV/0!</v>
      </c>
      <c r="AG1225" s="1305" t="e">
        <f t="shared" si="2097"/>
        <v>#DIV/0!</v>
      </c>
      <c r="AH1225" s="5"/>
      <c r="AI1225" s="5"/>
      <c r="AJ1225" s="5"/>
      <c r="AK1225" s="5"/>
      <c r="AL1225" s="5"/>
      <c r="AM1225" s="5"/>
      <c r="AN1225" s="5"/>
      <c r="AO1225" s="5"/>
      <c r="AP1225" s="5"/>
      <c r="AQ1225" s="5"/>
      <c r="AR1225" s="5"/>
      <c r="AS1225" s="5"/>
      <c r="AT1225" s="5"/>
      <c r="AU1225" s="5"/>
      <c r="AV1225" s="5"/>
      <c r="AW1225" s="5"/>
      <c r="AX1225" s="5"/>
      <c r="AY1225" s="5"/>
      <c r="AZ1225" s="5"/>
      <c r="BA1225" s="5"/>
      <c r="BB1225" s="5"/>
      <c r="BC1225" s="5"/>
      <c r="BD1225" s="5"/>
      <c r="BE1225" s="5"/>
    </row>
    <row r="1226" spans="1:57" ht="14.25" customHeight="1">
      <c r="A1226" s="1376">
        <v>45029</v>
      </c>
      <c r="B1226" s="1301"/>
      <c r="C1226" s="1302"/>
      <c r="D1226" s="1376">
        <v>44664</v>
      </c>
      <c r="E1226" s="1357"/>
      <c r="F1226" s="5"/>
      <c r="G1226" s="5"/>
      <c r="H1226" s="1302"/>
      <c r="I1226" s="1303"/>
      <c r="J1226" s="1301"/>
      <c r="K1226" s="1376"/>
      <c r="L1226" s="1302"/>
      <c r="M1226" s="1382">
        <f t="shared" si="2086"/>
        <v>45030</v>
      </c>
      <c r="N1226" s="1354">
        <f t="shared" si="2083"/>
        <v>0</v>
      </c>
      <c r="O1226" s="1383">
        <f t="shared" ref="O1226:S1226" si="2452">$AD1226*O$27</f>
        <v>0</v>
      </c>
      <c r="P1226" s="1383">
        <f t="shared" si="2452"/>
        <v>0</v>
      </c>
      <c r="Q1226" s="1383">
        <f t="shared" si="2452"/>
        <v>0</v>
      </c>
      <c r="R1226" s="1383">
        <f t="shared" si="2452"/>
        <v>0</v>
      </c>
      <c r="S1226" s="1383">
        <f t="shared" si="2452"/>
        <v>0</v>
      </c>
      <c r="T1226" s="1383">
        <f t="shared" ref="T1226:X1226" si="2453">$AE1226*T$27</f>
        <v>0</v>
      </c>
      <c r="U1226" s="1383">
        <f t="shared" si="2453"/>
        <v>0</v>
      </c>
      <c r="V1226" s="1383">
        <f t="shared" si="2453"/>
        <v>0</v>
      </c>
      <c r="W1226" s="1383">
        <f t="shared" si="2453"/>
        <v>0</v>
      </c>
      <c r="X1226" s="1383">
        <f t="shared" si="2453"/>
        <v>0</v>
      </c>
      <c r="Y1226" s="1383">
        <f t="shared" si="2089"/>
        <v>0</v>
      </c>
      <c r="Z1226" s="1383">
        <f t="shared" si="2090"/>
        <v>0</v>
      </c>
      <c r="AA1226" s="1383">
        <f t="shared" si="2091"/>
        <v>0</v>
      </c>
      <c r="AB1226" s="1383">
        <f t="shared" si="2092"/>
        <v>0</v>
      </c>
      <c r="AC1226" s="5">
        <f t="shared" si="2093"/>
        <v>103</v>
      </c>
      <c r="AD1226" s="1383">
        <f t="shared" si="2094"/>
        <v>0</v>
      </c>
      <c r="AE1226" s="1383">
        <f t="shared" si="2095"/>
        <v>0</v>
      </c>
      <c r="AF1226" s="1305" t="e">
        <f t="shared" si="2096"/>
        <v>#DIV/0!</v>
      </c>
      <c r="AG1226" s="1305" t="e">
        <f t="shared" si="2097"/>
        <v>#DIV/0!</v>
      </c>
      <c r="AH1226" s="5"/>
      <c r="AI1226" s="5"/>
      <c r="AJ1226" s="5"/>
      <c r="AK1226" s="5"/>
      <c r="AL1226" s="5"/>
      <c r="AM1226" s="5"/>
      <c r="AN1226" s="5"/>
      <c r="AO1226" s="5"/>
      <c r="AP1226" s="5"/>
      <c r="AQ1226" s="5"/>
      <c r="AR1226" s="5"/>
      <c r="AS1226" s="5"/>
      <c r="AT1226" s="5"/>
      <c r="AU1226" s="5"/>
      <c r="AV1226" s="5"/>
      <c r="AW1226" s="5"/>
      <c r="AX1226" s="5"/>
      <c r="AY1226" s="5"/>
      <c r="AZ1226" s="5"/>
      <c r="BA1226" s="5"/>
      <c r="BB1226" s="5"/>
      <c r="BC1226" s="5"/>
      <c r="BD1226" s="5"/>
      <c r="BE1226" s="5"/>
    </row>
    <row r="1227" spans="1:57" ht="14.25" customHeight="1">
      <c r="A1227" s="1376">
        <v>45030</v>
      </c>
      <c r="B1227" s="1301"/>
      <c r="C1227" s="1302"/>
      <c r="D1227" s="1376">
        <v>44665</v>
      </c>
      <c r="E1227" s="1357"/>
      <c r="F1227" s="5"/>
      <c r="G1227" s="5"/>
      <c r="H1227" s="1302"/>
      <c r="I1227" s="1303"/>
      <c r="J1227" s="1301"/>
      <c r="K1227" s="1376"/>
      <c r="L1227" s="1302"/>
      <c r="M1227" s="1382">
        <f t="shared" si="2086"/>
        <v>45031</v>
      </c>
      <c r="N1227" s="1354">
        <f t="shared" si="2083"/>
        <v>0</v>
      </c>
      <c r="O1227" s="1383">
        <f t="shared" ref="O1227:S1227" si="2454">$AD1227*O$27</f>
        <v>0</v>
      </c>
      <c r="P1227" s="1383">
        <f t="shared" si="2454"/>
        <v>0</v>
      </c>
      <c r="Q1227" s="1383">
        <f t="shared" si="2454"/>
        <v>0</v>
      </c>
      <c r="R1227" s="1383">
        <f t="shared" si="2454"/>
        <v>0</v>
      </c>
      <c r="S1227" s="1383">
        <f t="shared" si="2454"/>
        <v>0</v>
      </c>
      <c r="T1227" s="1383">
        <f t="shared" ref="T1227:X1227" si="2455">$AE1227*T$27</f>
        <v>0</v>
      </c>
      <c r="U1227" s="1383">
        <f t="shared" si="2455"/>
        <v>0</v>
      </c>
      <c r="V1227" s="1383">
        <f t="shared" si="2455"/>
        <v>0</v>
      </c>
      <c r="W1227" s="1383">
        <f t="shared" si="2455"/>
        <v>0</v>
      </c>
      <c r="X1227" s="1383">
        <f t="shared" si="2455"/>
        <v>0</v>
      </c>
      <c r="Y1227" s="1383">
        <f t="shared" si="2089"/>
        <v>0</v>
      </c>
      <c r="Z1227" s="1383">
        <f t="shared" si="2090"/>
        <v>0</v>
      </c>
      <c r="AA1227" s="1383">
        <f t="shared" si="2091"/>
        <v>0</v>
      </c>
      <c r="AB1227" s="1383">
        <f t="shared" si="2092"/>
        <v>0</v>
      </c>
      <c r="AC1227" s="5">
        <f t="shared" si="2093"/>
        <v>104</v>
      </c>
      <c r="AD1227" s="1383">
        <f t="shared" si="2094"/>
        <v>0</v>
      </c>
      <c r="AE1227" s="1383">
        <f t="shared" si="2095"/>
        <v>0</v>
      </c>
      <c r="AF1227" s="1305" t="e">
        <f t="shared" si="2096"/>
        <v>#DIV/0!</v>
      </c>
      <c r="AG1227" s="1305" t="e">
        <f t="shared" si="2097"/>
        <v>#DIV/0!</v>
      </c>
      <c r="AH1227" s="5"/>
      <c r="AI1227" s="5"/>
      <c r="AJ1227" s="5"/>
      <c r="AK1227" s="5"/>
      <c r="AL1227" s="5"/>
      <c r="AM1227" s="5"/>
      <c r="AN1227" s="5"/>
      <c r="AO1227" s="5"/>
      <c r="AP1227" s="5"/>
      <c r="AQ1227" s="5"/>
      <c r="AR1227" s="5"/>
      <c r="AS1227" s="5"/>
      <c r="AT1227" s="5"/>
      <c r="AU1227" s="5"/>
      <c r="AV1227" s="5"/>
      <c r="AW1227" s="5"/>
      <c r="AX1227" s="5"/>
      <c r="AY1227" s="5"/>
      <c r="AZ1227" s="5"/>
      <c r="BA1227" s="5"/>
      <c r="BB1227" s="5"/>
      <c r="BC1227" s="5"/>
      <c r="BD1227" s="5"/>
      <c r="BE1227" s="5"/>
    </row>
    <row r="1228" spans="1:57" ht="14.25" customHeight="1">
      <c r="A1228" s="1376">
        <v>45031</v>
      </c>
      <c r="B1228" s="1301"/>
      <c r="C1228" s="1302"/>
      <c r="D1228" s="1376">
        <v>44666</v>
      </c>
      <c r="E1228" s="1357"/>
      <c r="F1228" s="5"/>
      <c r="G1228" s="5"/>
      <c r="H1228" s="1302"/>
      <c r="I1228" s="1303"/>
      <c r="J1228" s="1301"/>
      <c r="K1228" s="1376"/>
      <c r="L1228" s="1302"/>
      <c r="M1228" s="1382">
        <f t="shared" si="2086"/>
        <v>45032</v>
      </c>
      <c r="N1228" s="1354">
        <f t="shared" si="2083"/>
        <v>0</v>
      </c>
      <c r="O1228" s="1383">
        <f t="shared" ref="O1228:S1228" si="2456">$AD1228*O$27</f>
        <v>0</v>
      </c>
      <c r="P1228" s="1383">
        <f t="shared" si="2456"/>
        <v>0</v>
      </c>
      <c r="Q1228" s="1383">
        <f t="shared" si="2456"/>
        <v>0</v>
      </c>
      <c r="R1228" s="1383">
        <f t="shared" si="2456"/>
        <v>0</v>
      </c>
      <c r="S1228" s="1383">
        <f t="shared" si="2456"/>
        <v>0</v>
      </c>
      <c r="T1228" s="1383">
        <f t="shared" ref="T1228:X1228" si="2457">$AE1228*T$27</f>
        <v>0</v>
      </c>
      <c r="U1228" s="1383">
        <f t="shared" si="2457"/>
        <v>0</v>
      </c>
      <c r="V1228" s="1383">
        <f t="shared" si="2457"/>
        <v>0</v>
      </c>
      <c r="W1228" s="1383">
        <f t="shared" si="2457"/>
        <v>0</v>
      </c>
      <c r="X1228" s="1383">
        <f t="shared" si="2457"/>
        <v>0</v>
      </c>
      <c r="Y1228" s="1383">
        <f t="shared" si="2089"/>
        <v>0</v>
      </c>
      <c r="Z1228" s="1383">
        <f t="shared" si="2090"/>
        <v>0</v>
      </c>
      <c r="AA1228" s="1383">
        <f t="shared" si="2091"/>
        <v>0</v>
      </c>
      <c r="AB1228" s="1383">
        <f t="shared" si="2092"/>
        <v>0</v>
      </c>
      <c r="AC1228" s="5">
        <f t="shared" si="2093"/>
        <v>105</v>
      </c>
      <c r="AD1228" s="1383">
        <f t="shared" si="2094"/>
        <v>0</v>
      </c>
      <c r="AE1228" s="1383">
        <f t="shared" si="2095"/>
        <v>0</v>
      </c>
      <c r="AF1228" s="1305" t="e">
        <f t="shared" si="2096"/>
        <v>#DIV/0!</v>
      </c>
      <c r="AG1228" s="1305" t="e">
        <f t="shared" si="2097"/>
        <v>#DIV/0!</v>
      </c>
      <c r="AH1228" s="5"/>
      <c r="AI1228" s="5"/>
      <c r="AJ1228" s="5"/>
      <c r="AK1228" s="5"/>
      <c r="AL1228" s="5"/>
      <c r="AM1228" s="5"/>
      <c r="AN1228" s="5"/>
      <c r="AO1228" s="5"/>
      <c r="AP1228" s="5"/>
      <c r="AQ1228" s="5"/>
      <c r="AR1228" s="5"/>
      <c r="AS1228" s="5"/>
      <c r="AT1228" s="5"/>
      <c r="AU1228" s="5"/>
      <c r="AV1228" s="5"/>
      <c r="AW1228" s="5"/>
      <c r="AX1228" s="5"/>
      <c r="AY1228" s="5"/>
      <c r="AZ1228" s="5"/>
      <c r="BA1228" s="5"/>
      <c r="BB1228" s="5"/>
      <c r="BC1228" s="5"/>
      <c r="BD1228" s="5"/>
      <c r="BE1228" s="5"/>
    </row>
    <row r="1229" spans="1:57" ht="14.25" customHeight="1">
      <c r="A1229" s="1376">
        <v>45032</v>
      </c>
      <c r="B1229" s="1301"/>
      <c r="C1229" s="1302"/>
      <c r="D1229" s="1376">
        <v>44667</v>
      </c>
      <c r="E1229" s="1357"/>
      <c r="F1229" s="5"/>
      <c r="G1229" s="5"/>
      <c r="H1229" s="1302"/>
      <c r="I1229" s="1303"/>
      <c r="J1229" s="1301"/>
      <c r="K1229" s="1376"/>
      <c r="L1229" s="1302"/>
      <c r="M1229" s="1382">
        <f t="shared" si="2086"/>
        <v>45033</v>
      </c>
      <c r="N1229" s="1354">
        <f t="shared" si="2083"/>
        <v>0</v>
      </c>
      <c r="O1229" s="1383">
        <f t="shared" ref="O1229:S1229" si="2458">$AD1229*O$27</f>
        <v>0</v>
      </c>
      <c r="P1229" s="1383">
        <f t="shared" si="2458"/>
        <v>0</v>
      </c>
      <c r="Q1229" s="1383">
        <f t="shared" si="2458"/>
        <v>0</v>
      </c>
      <c r="R1229" s="1383">
        <f t="shared" si="2458"/>
        <v>0</v>
      </c>
      <c r="S1229" s="1383">
        <f t="shared" si="2458"/>
        <v>0</v>
      </c>
      <c r="T1229" s="1383">
        <f t="shared" ref="T1229:X1229" si="2459">$AE1229*T$27</f>
        <v>0</v>
      </c>
      <c r="U1229" s="1383">
        <f t="shared" si="2459"/>
        <v>0</v>
      </c>
      <c r="V1229" s="1383">
        <f t="shared" si="2459"/>
        <v>0</v>
      </c>
      <c r="W1229" s="1383">
        <f t="shared" si="2459"/>
        <v>0</v>
      </c>
      <c r="X1229" s="1383">
        <f t="shared" si="2459"/>
        <v>0</v>
      </c>
      <c r="Y1229" s="1383">
        <f t="shared" si="2089"/>
        <v>0</v>
      </c>
      <c r="Z1229" s="1383">
        <f t="shared" si="2090"/>
        <v>0</v>
      </c>
      <c r="AA1229" s="1383">
        <f t="shared" si="2091"/>
        <v>0</v>
      </c>
      <c r="AB1229" s="1383">
        <f t="shared" si="2092"/>
        <v>0</v>
      </c>
      <c r="AC1229" s="5">
        <f t="shared" si="2093"/>
        <v>106</v>
      </c>
      <c r="AD1229" s="1383">
        <f t="shared" si="2094"/>
        <v>0</v>
      </c>
      <c r="AE1229" s="1383">
        <f t="shared" si="2095"/>
        <v>0</v>
      </c>
      <c r="AF1229" s="1305" t="e">
        <f t="shared" si="2096"/>
        <v>#DIV/0!</v>
      </c>
      <c r="AG1229" s="1305" t="e">
        <f t="shared" si="2097"/>
        <v>#DIV/0!</v>
      </c>
      <c r="AH1229" s="5"/>
      <c r="AI1229" s="5"/>
      <c r="AJ1229" s="5"/>
      <c r="AK1229" s="5"/>
      <c r="AL1229" s="5"/>
      <c r="AM1229" s="5"/>
      <c r="AN1229" s="5"/>
      <c r="AO1229" s="5"/>
      <c r="AP1229" s="5"/>
      <c r="AQ1229" s="5"/>
      <c r="AR1229" s="5"/>
      <c r="AS1229" s="5"/>
      <c r="AT1229" s="5"/>
      <c r="AU1229" s="5"/>
      <c r="AV1229" s="5"/>
      <c r="AW1229" s="5"/>
      <c r="AX1229" s="5"/>
      <c r="AY1229" s="5"/>
      <c r="AZ1229" s="5"/>
      <c r="BA1229" s="5"/>
      <c r="BB1229" s="5"/>
      <c r="BC1229" s="5"/>
      <c r="BD1229" s="5"/>
      <c r="BE1229" s="5"/>
    </row>
    <row r="1230" spans="1:57" ht="14.25" customHeight="1">
      <c r="A1230" s="1376">
        <v>45033</v>
      </c>
      <c r="B1230" s="1301"/>
      <c r="C1230" s="1302"/>
      <c r="D1230" s="1376">
        <v>44668</v>
      </c>
      <c r="E1230" s="1357"/>
      <c r="F1230" s="5"/>
      <c r="G1230" s="5"/>
      <c r="H1230" s="1302"/>
      <c r="I1230" s="1303"/>
      <c r="J1230" s="1301"/>
      <c r="K1230" s="1376"/>
      <c r="L1230" s="1302"/>
      <c r="M1230" s="1382">
        <f t="shared" si="2086"/>
        <v>45034</v>
      </c>
      <c r="N1230" s="1354">
        <f t="shared" si="2083"/>
        <v>0</v>
      </c>
      <c r="O1230" s="1383">
        <f t="shared" ref="O1230:S1230" si="2460">$AD1230*O$27</f>
        <v>0</v>
      </c>
      <c r="P1230" s="1383">
        <f t="shared" si="2460"/>
        <v>0</v>
      </c>
      <c r="Q1230" s="1383">
        <f t="shared" si="2460"/>
        <v>0</v>
      </c>
      <c r="R1230" s="1383">
        <f t="shared" si="2460"/>
        <v>0</v>
      </c>
      <c r="S1230" s="1383">
        <f t="shared" si="2460"/>
        <v>0</v>
      </c>
      <c r="T1230" s="1383">
        <f t="shared" ref="T1230:X1230" si="2461">$AE1230*T$27</f>
        <v>0</v>
      </c>
      <c r="U1230" s="1383">
        <f t="shared" si="2461"/>
        <v>0</v>
      </c>
      <c r="V1230" s="1383">
        <f t="shared" si="2461"/>
        <v>0</v>
      </c>
      <c r="W1230" s="1383">
        <f t="shared" si="2461"/>
        <v>0</v>
      </c>
      <c r="X1230" s="1383">
        <f t="shared" si="2461"/>
        <v>0</v>
      </c>
      <c r="Y1230" s="1383">
        <f t="shared" si="2089"/>
        <v>0</v>
      </c>
      <c r="Z1230" s="1383">
        <f t="shared" si="2090"/>
        <v>0</v>
      </c>
      <c r="AA1230" s="1383">
        <f t="shared" si="2091"/>
        <v>0</v>
      </c>
      <c r="AB1230" s="1383">
        <f t="shared" si="2092"/>
        <v>0</v>
      </c>
      <c r="AC1230" s="5">
        <f t="shared" si="2093"/>
        <v>107</v>
      </c>
      <c r="AD1230" s="1383">
        <f t="shared" si="2094"/>
        <v>0</v>
      </c>
      <c r="AE1230" s="1383">
        <f t="shared" si="2095"/>
        <v>0</v>
      </c>
      <c r="AF1230" s="1305" t="e">
        <f t="shared" si="2096"/>
        <v>#DIV/0!</v>
      </c>
      <c r="AG1230" s="1305" t="e">
        <f t="shared" si="2097"/>
        <v>#DIV/0!</v>
      </c>
      <c r="AH1230" s="5"/>
      <c r="AI1230" s="5"/>
      <c r="AJ1230" s="5"/>
      <c r="AK1230" s="5"/>
      <c r="AL1230" s="5"/>
      <c r="AM1230" s="5"/>
      <c r="AN1230" s="5"/>
      <c r="AO1230" s="5"/>
      <c r="AP1230" s="5"/>
      <c r="AQ1230" s="5"/>
      <c r="AR1230" s="5"/>
      <c r="AS1230" s="5"/>
      <c r="AT1230" s="5"/>
      <c r="AU1230" s="5"/>
      <c r="AV1230" s="5"/>
      <c r="AW1230" s="5"/>
      <c r="AX1230" s="5"/>
      <c r="AY1230" s="5"/>
      <c r="AZ1230" s="5"/>
      <c r="BA1230" s="5"/>
      <c r="BB1230" s="5"/>
      <c r="BC1230" s="5"/>
      <c r="BD1230" s="5"/>
      <c r="BE1230" s="5"/>
    </row>
    <row r="1231" spans="1:57" ht="14.25" customHeight="1">
      <c r="A1231" s="1376">
        <v>45034</v>
      </c>
      <c r="B1231" s="1301"/>
      <c r="C1231" s="1302"/>
      <c r="D1231" s="1376">
        <v>44669</v>
      </c>
      <c r="E1231" s="1357"/>
      <c r="F1231" s="5"/>
      <c r="G1231" s="5"/>
      <c r="H1231" s="1302"/>
      <c r="I1231" s="1303"/>
      <c r="J1231" s="1301"/>
      <c r="K1231" s="1376"/>
      <c r="L1231" s="1302"/>
      <c r="M1231" s="1382">
        <f t="shared" si="2086"/>
        <v>45035</v>
      </c>
      <c r="N1231" s="1354">
        <f t="shared" si="2083"/>
        <v>0</v>
      </c>
      <c r="O1231" s="1383">
        <f t="shared" ref="O1231:S1231" si="2462">$AD1231*O$27</f>
        <v>0</v>
      </c>
      <c r="P1231" s="1383">
        <f t="shared" si="2462"/>
        <v>0</v>
      </c>
      <c r="Q1231" s="1383">
        <f t="shared" si="2462"/>
        <v>0</v>
      </c>
      <c r="R1231" s="1383">
        <f t="shared" si="2462"/>
        <v>0</v>
      </c>
      <c r="S1231" s="1383">
        <f t="shared" si="2462"/>
        <v>0</v>
      </c>
      <c r="T1231" s="1383">
        <f t="shared" ref="T1231:X1231" si="2463">$AE1231*T$27</f>
        <v>0</v>
      </c>
      <c r="U1231" s="1383">
        <f t="shared" si="2463"/>
        <v>0</v>
      </c>
      <c r="V1231" s="1383">
        <f t="shared" si="2463"/>
        <v>0</v>
      </c>
      <c r="W1231" s="1383">
        <f t="shared" si="2463"/>
        <v>0</v>
      </c>
      <c r="X1231" s="1383">
        <f t="shared" si="2463"/>
        <v>0</v>
      </c>
      <c r="Y1231" s="1383">
        <f t="shared" si="2089"/>
        <v>0</v>
      </c>
      <c r="Z1231" s="1383">
        <f t="shared" si="2090"/>
        <v>0</v>
      </c>
      <c r="AA1231" s="1383">
        <f t="shared" si="2091"/>
        <v>0</v>
      </c>
      <c r="AB1231" s="1383">
        <f t="shared" si="2092"/>
        <v>0</v>
      </c>
      <c r="AC1231" s="5">
        <f t="shared" si="2093"/>
        <v>108</v>
      </c>
      <c r="AD1231" s="1383">
        <f t="shared" si="2094"/>
        <v>0</v>
      </c>
      <c r="AE1231" s="1383">
        <f t="shared" si="2095"/>
        <v>0</v>
      </c>
      <c r="AF1231" s="1305" t="e">
        <f t="shared" si="2096"/>
        <v>#DIV/0!</v>
      </c>
      <c r="AG1231" s="1305" t="e">
        <f t="shared" si="2097"/>
        <v>#DIV/0!</v>
      </c>
      <c r="AH1231" s="5"/>
      <c r="AI1231" s="5"/>
      <c r="AJ1231" s="5"/>
      <c r="AK1231" s="5"/>
      <c r="AL1231" s="5"/>
      <c r="AM1231" s="5"/>
      <c r="AN1231" s="5"/>
      <c r="AO1231" s="5"/>
      <c r="AP1231" s="5"/>
      <c r="AQ1231" s="5"/>
      <c r="AR1231" s="5"/>
      <c r="AS1231" s="5"/>
      <c r="AT1231" s="5"/>
      <c r="AU1231" s="5"/>
      <c r="AV1231" s="5"/>
      <c r="AW1231" s="5"/>
      <c r="AX1231" s="5"/>
      <c r="AY1231" s="5"/>
      <c r="AZ1231" s="5"/>
      <c r="BA1231" s="5"/>
      <c r="BB1231" s="5"/>
      <c r="BC1231" s="5"/>
      <c r="BD1231" s="5"/>
      <c r="BE1231" s="5"/>
    </row>
    <row r="1232" spans="1:57" ht="14.25" customHeight="1">
      <c r="A1232" s="1376">
        <v>45035</v>
      </c>
      <c r="B1232" s="1301"/>
      <c r="C1232" s="1302"/>
      <c r="D1232" s="1376">
        <v>44670</v>
      </c>
      <c r="E1232" s="1357"/>
      <c r="F1232" s="5"/>
      <c r="G1232" s="5"/>
      <c r="H1232" s="1302"/>
      <c r="I1232" s="1303"/>
      <c r="J1232" s="1301"/>
      <c r="K1232" s="1376"/>
      <c r="L1232" s="1302"/>
      <c r="M1232" s="1382">
        <f t="shared" si="2086"/>
        <v>45036</v>
      </c>
      <c r="N1232" s="1354">
        <f t="shared" si="2083"/>
        <v>0</v>
      </c>
      <c r="O1232" s="1383">
        <f t="shared" ref="O1232:S1232" si="2464">$AD1232*O$27</f>
        <v>0</v>
      </c>
      <c r="P1232" s="1383">
        <f t="shared" si="2464"/>
        <v>0</v>
      </c>
      <c r="Q1232" s="1383">
        <f t="shared" si="2464"/>
        <v>0</v>
      </c>
      <c r="R1232" s="1383">
        <f t="shared" si="2464"/>
        <v>0</v>
      </c>
      <c r="S1232" s="1383">
        <f t="shared" si="2464"/>
        <v>0</v>
      </c>
      <c r="T1232" s="1383">
        <f t="shared" ref="T1232:X1232" si="2465">$AE1232*T$27</f>
        <v>0</v>
      </c>
      <c r="U1232" s="1383">
        <f t="shared" si="2465"/>
        <v>0</v>
      </c>
      <c r="V1232" s="1383">
        <f t="shared" si="2465"/>
        <v>0</v>
      </c>
      <c r="W1232" s="1383">
        <f t="shared" si="2465"/>
        <v>0</v>
      </c>
      <c r="X1232" s="1383">
        <f t="shared" si="2465"/>
        <v>0</v>
      </c>
      <c r="Y1232" s="1383">
        <f t="shared" si="2089"/>
        <v>0</v>
      </c>
      <c r="Z1232" s="1383">
        <f t="shared" si="2090"/>
        <v>0</v>
      </c>
      <c r="AA1232" s="1383">
        <f t="shared" si="2091"/>
        <v>0</v>
      </c>
      <c r="AB1232" s="1383">
        <f t="shared" si="2092"/>
        <v>0</v>
      </c>
      <c r="AC1232" s="5">
        <f t="shared" si="2093"/>
        <v>109</v>
      </c>
      <c r="AD1232" s="1383">
        <f t="shared" si="2094"/>
        <v>0</v>
      </c>
      <c r="AE1232" s="1383">
        <f t="shared" si="2095"/>
        <v>0</v>
      </c>
      <c r="AF1232" s="1305" t="e">
        <f t="shared" si="2096"/>
        <v>#DIV/0!</v>
      </c>
      <c r="AG1232" s="1305" t="e">
        <f t="shared" si="2097"/>
        <v>#DIV/0!</v>
      </c>
      <c r="AH1232" s="5"/>
      <c r="AI1232" s="5"/>
      <c r="AJ1232" s="5"/>
      <c r="AK1232" s="5"/>
      <c r="AL1232" s="5"/>
      <c r="AM1232" s="5"/>
      <c r="AN1232" s="5"/>
      <c r="AO1232" s="5"/>
      <c r="AP1232" s="5"/>
      <c r="AQ1232" s="5"/>
      <c r="AR1232" s="5"/>
      <c r="AS1232" s="5"/>
      <c r="AT1232" s="5"/>
      <c r="AU1232" s="5"/>
      <c r="AV1232" s="5"/>
      <c r="AW1232" s="5"/>
      <c r="AX1232" s="5"/>
      <c r="AY1232" s="5"/>
      <c r="AZ1232" s="5"/>
      <c r="BA1232" s="5"/>
      <c r="BB1232" s="5"/>
      <c r="BC1232" s="5"/>
      <c r="BD1232" s="5"/>
      <c r="BE1232" s="5"/>
    </row>
    <row r="1233" spans="1:57" ht="14.25" customHeight="1">
      <c r="A1233" s="1376">
        <v>45036</v>
      </c>
      <c r="B1233" s="1301"/>
      <c r="C1233" s="1302"/>
      <c r="D1233" s="1376">
        <v>44671</v>
      </c>
      <c r="E1233" s="1357"/>
      <c r="F1233" s="5"/>
      <c r="G1233" s="5"/>
      <c r="H1233" s="1302"/>
      <c r="I1233" s="1303"/>
      <c r="J1233" s="1301"/>
      <c r="K1233" s="1376"/>
      <c r="L1233" s="1302"/>
      <c r="M1233" s="1382">
        <f t="shared" si="2086"/>
        <v>45037</v>
      </c>
      <c r="N1233" s="1354">
        <f t="shared" si="2083"/>
        <v>0</v>
      </c>
      <c r="O1233" s="1383">
        <f t="shared" ref="O1233:S1233" si="2466">$AD1233*O$27</f>
        <v>0</v>
      </c>
      <c r="P1233" s="1383">
        <f t="shared" si="2466"/>
        <v>0</v>
      </c>
      <c r="Q1233" s="1383">
        <f t="shared" si="2466"/>
        <v>0</v>
      </c>
      <c r="R1233" s="1383">
        <f t="shared" si="2466"/>
        <v>0</v>
      </c>
      <c r="S1233" s="1383">
        <f t="shared" si="2466"/>
        <v>0</v>
      </c>
      <c r="T1233" s="1383">
        <f t="shared" ref="T1233:X1233" si="2467">$AE1233*T$27</f>
        <v>0</v>
      </c>
      <c r="U1233" s="1383">
        <f t="shared" si="2467"/>
        <v>0</v>
      </c>
      <c r="V1233" s="1383">
        <f t="shared" si="2467"/>
        <v>0</v>
      </c>
      <c r="W1233" s="1383">
        <f t="shared" si="2467"/>
        <v>0</v>
      </c>
      <c r="X1233" s="1383">
        <f t="shared" si="2467"/>
        <v>0</v>
      </c>
      <c r="Y1233" s="1383">
        <f t="shared" si="2089"/>
        <v>0</v>
      </c>
      <c r="Z1233" s="1383">
        <f t="shared" si="2090"/>
        <v>0</v>
      </c>
      <c r="AA1233" s="1383">
        <f t="shared" si="2091"/>
        <v>0</v>
      </c>
      <c r="AB1233" s="1383">
        <f t="shared" si="2092"/>
        <v>0</v>
      </c>
      <c r="AC1233" s="5">
        <f t="shared" si="2093"/>
        <v>110</v>
      </c>
      <c r="AD1233" s="1383">
        <f t="shared" si="2094"/>
        <v>0</v>
      </c>
      <c r="AE1233" s="1383">
        <f t="shared" si="2095"/>
        <v>0</v>
      </c>
      <c r="AF1233" s="1305" t="e">
        <f t="shared" si="2096"/>
        <v>#DIV/0!</v>
      </c>
      <c r="AG1233" s="1305" t="e">
        <f t="shared" si="2097"/>
        <v>#DIV/0!</v>
      </c>
      <c r="AH1233" s="5"/>
      <c r="AI1233" s="5"/>
      <c r="AJ1233" s="5"/>
      <c r="AK1233" s="5"/>
      <c r="AL1233" s="5"/>
      <c r="AM1233" s="5"/>
      <c r="AN1233" s="5"/>
      <c r="AO1233" s="5"/>
      <c r="AP1233" s="5"/>
      <c r="AQ1233" s="5"/>
      <c r="AR1233" s="5"/>
      <c r="AS1233" s="5"/>
      <c r="AT1233" s="5"/>
      <c r="AU1233" s="5"/>
      <c r="AV1233" s="5"/>
      <c r="AW1233" s="5"/>
      <c r="AX1233" s="5"/>
      <c r="AY1233" s="5"/>
      <c r="AZ1233" s="5"/>
      <c r="BA1233" s="5"/>
      <c r="BB1233" s="5"/>
      <c r="BC1233" s="5"/>
      <c r="BD1233" s="5"/>
      <c r="BE1233" s="5"/>
    </row>
    <row r="1234" spans="1:57" ht="14.25" customHeight="1">
      <c r="A1234" s="1376">
        <v>45037</v>
      </c>
      <c r="B1234" s="1301"/>
      <c r="C1234" s="1302"/>
      <c r="D1234" s="1376">
        <v>44672</v>
      </c>
      <c r="E1234" s="1357"/>
      <c r="F1234" s="5"/>
      <c r="G1234" s="5"/>
      <c r="H1234" s="1302"/>
      <c r="I1234" s="1303"/>
      <c r="J1234" s="1301"/>
      <c r="K1234" s="1376"/>
      <c r="L1234" s="1302"/>
      <c r="M1234" s="1382">
        <f t="shared" si="2086"/>
        <v>45038</v>
      </c>
      <c r="N1234" s="1354">
        <f t="shared" si="2083"/>
        <v>0</v>
      </c>
      <c r="O1234" s="1383">
        <f t="shared" ref="O1234:S1234" si="2468">$AD1234*O$27</f>
        <v>0</v>
      </c>
      <c r="P1234" s="1383">
        <f t="shared" si="2468"/>
        <v>0</v>
      </c>
      <c r="Q1234" s="1383">
        <f t="shared" si="2468"/>
        <v>0</v>
      </c>
      <c r="R1234" s="1383">
        <f t="shared" si="2468"/>
        <v>0</v>
      </c>
      <c r="S1234" s="1383">
        <f t="shared" si="2468"/>
        <v>0</v>
      </c>
      <c r="T1234" s="1383">
        <f t="shared" ref="T1234:X1234" si="2469">$AE1234*T$27</f>
        <v>0</v>
      </c>
      <c r="U1234" s="1383">
        <f t="shared" si="2469"/>
        <v>0</v>
      </c>
      <c r="V1234" s="1383">
        <f t="shared" si="2469"/>
        <v>0</v>
      </c>
      <c r="W1234" s="1383">
        <f t="shared" si="2469"/>
        <v>0</v>
      </c>
      <c r="X1234" s="1383">
        <f t="shared" si="2469"/>
        <v>0</v>
      </c>
      <c r="Y1234" s="1383">
        <f t="shared" si="2089"/>
        <v>0</v>
      </c>
      <c r="Z1234" s="1383">
        <f t="shared" si="2090"/>
        <v>0</v>
      </c>
      <c r="AA1234" s="1383">
        <f t="shared" si="2091"/>
        <v>0</v>
      </c>
      <c r="AB1234" s="1383">
        <f t="shared" si="2092"/>
        <v>0</v>
      </c>
      <c r="AC1234" s="5">
        <f t="shared" si="2093"/>
        <v>111</v>
      </c>
      <c r="AD1234" s="1383">
        <f t="shared" si="2094"/>
        <v>0</v>
      </c>
      <c r="AE1234" s="1383">
        <f t="shared" si="2095"/>
        <v>0</v>
      </c>
      <c r="AF1234" s="1305" t="e">
        <f t="shared" si="2096"/>
        <v>#DIV/0!</v>
      </c>
      <c r="AG1234" s="1305" t="e">
        <f t="shared" si="2097"/>
        <v>#DIV/0!</v>
      </c>
      <c r="AH1234" s="5"/>
      <c r="AI1234" s="5"/>
      <c r="AJ1234" s="5"/>
      <c r="AK1234" s="5"/>
      <c r="AL1234" s="5"/>
      <c r="AM1234" s="5"/>
      <c r="AN1234" s="5"/>
      <c r="AO1234" s="5"/>
      <c r="AP1234" s="5"/>
      <c r="AQ1234" s="5"/>
      <c r="AR1234" s="5"/>
      <c r="AS1234" s="5"/>
      <c r="AT1234" s="5"/>
      <c r="AU1234" s="5"/>
      <c r="AV1234" s="5"/>
      <c r="AW1234" s="5"/>
      <c r="AX1234" s="5"/>
      <c r="AY1234" s="5"/>
      <c r="AZ1234" s="5"/>
      <c r="BA1234" s="5"/>
      <c r="BB1234" s="5"/>
      <c r="BC1234" s="5"/>
      <c r="BD1234" s="5"/>
      <c r="BE1234" s="5"/>
    </row>
    <row r="1235" spans="1:57" ht="14.25" customHeight="1">
      <c r="A1235" s="1376">
        <v>45038</v>
      </c>
      <c r="B1235" s="1301"/>
      <c r="C1235" s="1302"/>
      <c r="D1235" s="1376">
        <v>44673</v>
      </c>
      <c r="E1235" s="1357"/>
      <c r="F1235" s="5"/>
      <c r="G1235" s="5"/>
      <c r="H1235" s="1302"/>
      <c r="I1235" s="1303"/>
      <c r="J1235" s="1301"/>
      <c r="K1235" s="1376"/>
      <c r="L1235" s="1302"/>
      <c r="M1235" s="1382">
        <f t="shared" si="2086"/>
        <v>45039</v>
      </c>
      <c r="N1235" s="1354">
        <f t="shared" si="2083"/>
        <v>0</v>
      </c>
      <c r="O1235" s="1383">
        <f t="shared" ref="O1235:S1235" si="2470">$AD1235*O$27</f>
        <v>0</v>
      </c>
      <c r="P1235" s="1383">
        <f t="shared" si="2470"/>
        <v>0</v>
      </c>
      <c r="Q1235" s="1383">
        <f t="shared" si="2470"/>
        <v>0</v>
      </c>
      <c r="R1235" s="1383">
        <f t="shared" si="2470"/>
        <v>0</v>
      </c>
      <c r="S1235" s="1383">
        <f t="shared" si="2470"/>
        <v>0</v>
      </c>
      <c r="T1235" s="1383">
        <f t="shared" ref="T1235:X1235" si="2471">$AE1235*T$27</f>
        <v>0</v>
      </c>
      <c r="U1235" s="1383">
        <f t="shared" si="2471"/>
        <v>0</v>
      </c>
      <c r="V1235" s="1383">
        <f t="shared" si="2471"/>
        <v>0</v>
      </c>
      <c r="W1235" s="1383">
        <f t="shared" si="2471"/>
        <v>0</v>
      </c>
      <c r="X1235" s="1383">
        <f t="shared" si="2471"/>
        <v>0</v>
      </c>
      <c r="Y1235" s="1383">
        <f t="shared" si="2089"/>
        <v>0</v>
      </c>
      <c r="Z1235" s="1383">
        <f t="shared" si="2090"/>
        <v>0</v>
      </c>
      <c r="AA1235" s="1383">
        <f t="shared" si="2091"/>
        <v>0</v>
      </c>
      <c r="AB1235" s="1383">
        <f t="shared" si="2092"/>
        <v>0</v>
      </c>
      <c r="AC1235" s="5">
        <f t="shared" si="2093"/>
        <v>112</v>
      </c>
      <c r="AD1235" s="1383">
        <f t="shared" si="2094"/>
        <v>0</v>
      </c>
      <c r="AE1235" s="1383">
        <f t="shared" si="2095"/>
        <v>0</v>
      </c>
      <c r="AF1235" s="1305" t="e">
        <f t="shared" si="2096"/>
        <v>#DIV/0!</v>
      </c>
      <c r="AG1235" s="1305" t="e">
        <f t="shared" si="2097"/>
        <v>#DIV/0!</v>
      </c>
      <c r="AH1235" s="5"/>
      <c r="AI1235" s="5"/>
      <c r="AJ1235" s="5"/>
      <c r="AK1235" s="5"/>
      <c r="AL1235" s="5"/>
      <c r="AM1235" s="5"/>
      <c r="AN1235" s="5"/>
      <c r="AO1235" s="5"/>
      <c r="AP1235" s="5"/>
      <c r="AQ1235" s="5"/>
      <c r="AR1235" s="5"/>
      <c r="AS1235" s="5"/>
      <c r="AT1235" s="5"/>
      <c r="AU1235" s="5"/>
      <c r="AV1235" s="5"/>
      <c r="AW1235" s="5"/>
      <c r="AX1235" s="5"/>
      <c r="AY1235" s="5"/>
      <c r="AZ1235" s="5"/>
      <c r="BA1235" s="5"/>
      <c r="BB1235" s="5"/>
      <c r="BC1235" s="5"/>
      <c r="BD1235" s="5"/>
      <c r="BE1235" s="5"/>
    </row>
    <row r="1236" spans="1:57" ht="14.25" customHeight="1">
      <c r="A1236" s="1376">
        <v>45039</v>
      </c>
      <c r="B1236" s="1301"/>
      <c r="C1236" s="1302"/>
      <c r="D1236" s="1376">
        <v>44674</v>
      </c>
      <c r="E1236" s="1357"/>
      <c r="F1236" s="5"/>
      <c r="G1236" s="5"/>
      <c r="H1236" s="1302"/>
      <c r="I1236" s="1303"/>
      <c r="J1236" s="1301"/>
      <c r="K1236" s="1376"/>
      <c r="L1236" s="1302"/>
      <c r="M1236" s="1382">
        <f t="shared" si="2086"/>
        <v>45040</v>
      </c>
      <c r="N1236" s="1354">
        <f t="shared" si="2083"/>
        <v>0</v>
      </c>
      <c r="O1236" s="1383">
        <f t="shared" ref="O1236:S1236" si="2472">$AD1236*O$27</f>
        <v>0</v>
      </c>
      <c r="P1236" s="1383">
        <f t="shared" si="2472"/>
        <v>0</v>
      </c>
      <c r="Q1236" s="1383">
        <f t="shared" si="2472"/>
        <v>0</v>
      </c>
      <c r="R1236" s="1383">
        <f t="shared" si="2472"/>
        <v>0</v>
      </c>
      <c r="S1236" s="1383">
        <f t="shared" si="2472"/>
        <v>0</v>
      </c>
      <c r="T1236" s="1383">
        <f t="shared" ref="T1236:X1236" si="2473">$AE1236*T$27</f>
        <v>0</v>
      </c>
      <c r="U1236" s="1383">
        <f t="shared" si="2473"/>
        <v>0</v>
      </c>
      <c r="V1236" s="1383">
        <f t="shared" si="2473"/>
        <v>0</v>
      </c>
      <c r="W1236" s="1383">
        <f t="shared" si="2473"/>
        <v>0</v>
      </c>
      <c r="X1236" s="1383">
        <f t="shared" si="2473"/>
        <v>0</v>
      </c>
      <c r="Y1236" s="1383">
        <f t="shared" si="2089"/>
        <v>0</v>
      </c>
      <c r="Z1236" s="1383">
        <f t="shared" si="2090"/>
        <v>0</v>
      </c>
      <c r="AA1236" s="1383">
        <f t="shared" si="2091"/>
        <v>0</v>
      </c>
      <c r="AB1236" s="1383">
        <f t="shared" si="2092"/>
        <v>0</v>
      </c>
      <c r="AC1236" s="5">
        <f t="shared" si="2093"/>
        <v>113</v>
      </c>
      <c r="AD1236" s="1383">
        <f t="shared" si="2094"/>
        <v>0</v>
      </c>
      <c r="AE1236" s="1383">
        <f t="shared" si="2095"/>
        <v>0</v>
      </c>
      <c r="AF1236" s="1305" t="e">
        <f t="shared" si="2096"/>
        <v>#DIV/0!</v>
      </c>
      <c r="AG1236" s="1305" t="e">
        <f t="shared" si="2097"/>
        <v>#DIV/0!</v>
      </c>
      <c r="AH1236" s="5"/>
      <c r="AI1236" s="5"/>
      <c r="AJ1236" s="5"/>
      <c r="AK1236" s="5"/>
      <c r="AL1236" s="5"/>
      <c r="AM1236" s="5"/>
      <c r="AN1236" s="5"/>
      <c r="AO1236" s="5"/>
      <c r="AP1236" s="5"/>
      <c r="AQ1236" s="5"/>
      <c r="AR1236" s="5"/>
      <c r="AS1236" s="5"/>
      <c r="AT1236" s="5"/>
      <c r="AU1236" s="5"/>
      <c r="AV1236" s="5"/>
      <c r="AW1236" s="5"/>
      <c r="AX1236" s="5"/>
      <c r="AY1236" s="5"/>
      <c r="AZ1236" s="5"/>
      <c r="BA1236" s="5"/>
      <c r="BB1236" s="5"/>
      <c r="BC1236" s="5"/>
      <c r="BD1236" s="5"/>
      <c r="BE1236" s="5"/>
    </row>
    <row r="1237" spans="1:57" ht="14.25" customHeight="1">
      <c r="A1237" s="1376">
        <v>45040</v>
      </c>
      <c r="B1237" s="1301"/>
      <c r="C1237" s="1302"/>
      <c r="D1237" s="1376">
        <v>44675</v>
      </c>
      <c r="E1237" s="1357"/>
      <c r="F1237" s="5"/>
      <c r="G1237" s="5"/>
      <c r="H1237" s="1302"/>
      <c r="I1237" s="1303"/>
      <c r="J1237" s="1301"/>
      <c r="K1237" s="1376"/>
      <c r="L1237" s="1302"/>
      <c r="M1237" s="1382">
        <f t="shared" si="2086"/>
        <v>45041</v>
      </c>
      <c r="N1237" s="1354">
        <f t="shared" si="2083"/>
        <v>0</v>
      </c>
      <c r="O1237" s="1383">
        <f t="shared" ref="O1237:S1237" si="2474">$AD1237*O$27</f>
        <v>0</v>
      </c>
      <c r="P1237" s="1383">
        <f t="shared" si="2474"/>
        <v>0</v>
      </c>
      <c r="Q1237" s="1383">
        <f t="shared" si="2474"/>
        <v>0</v>
      </c>
      <c r="R1237" s="1383">
        <f t="shared" si="2474"/>
        <v>0</v>
      </c>
      <c r="S1237" s="1383">
        <f t="shared" si="2474"/>
        <v>0</v>
      </c>
      <c r="T1237" s="1383">
        <f t="shared" ref="T1237:X1237" si="2475">$AE1237*T$27</f>
        <v>0</v>
      </c>
      <c r="U1237" s="1383">
        <f t="shared" si="2475"/>
        <v>0</v>
      </c>
      <c r="V1237" s="1383">
        <f t="shared" si="2475"/>
        <v>0</v>
      </c>
      <c r="W1237" s="1383">
        <f t="shared" si="2475"/>
        <v>0</v>
      </c>
      <c r="X1237" s="1383">
        <f t="shared" si="2475"/>
        <v>0</v>
      </c>
      <c r="Y1237" s="1383">
        <f t="shared" si="2089"/>
        <v>0</v>
      </c>
      <c r="Z1237" s="1383">
        <f t="shared" si="2090"/>
        <v>0</v>
      </c>
      <c r="AA1237" s="1383">
        <f t="shared" si="2091"/>
        <v>0</v>
      </c>
      <c r="AB1237" s="1383">
        <f t="shared" si="2092"/>
        <v>0</v>
      </c>
      <c r="AC1237" s="5">
        <f t="shared" si="2093"/>
        <v>114</v>
      </c>
      <c r="AD1237" s="1383">
        <f t="shared" si="2094"/>
        <v>0</v>
      </c>
      <c r="AE1237" s="1383">
        <f t="shared" si="2095"/>
        <v>0</v>
      </c>
      <c r="AF1237" s="1305" t="e">
        <f t="shared" si="2096"/>
        <v>#DIV/0!</v>
      </c>
      <c r="AG1237" s="1305" t="e">
        <f t="shared" si="2097"/>
        <v>#DIV/0!</v>
      </c>
      <c r="AH1237" s="5"/>
      <c r="AI1237" s="5"/>
      <c r="AJ1237" s="5"/>
      <c r="AK1237" s="5"/>
      <c r="AL1237" s="5"/>
      <c r="AM1237" s="5"/>
      <c r="AN1237" s="5"/>
      <c r="AO1237" s="5"/>
      <c r="AP1237" s="5"/>
      <c r="AQ1237" s="5"/>
      <c r="AR1237" s="5"/>
      <c r="AS1237" s="5"/>
      <c r="AT1237" s="5"/>
      <c r="AU1237" s="5"/>
      <c r="AV1237" s="5"/>
      <c r="AW1237" s="5"/>
      <c r="AX1237" s="5"/>
      <c r="AY1237" s="5"/>
      <c r="AZ1237" s="5"/>
      <c r="BA1237" s="5"/>
      <c r="BB1237" s="5"/>
      <c r="BC1237" s="5"/>
      <c r="BD1237" s="5"/>
      <c r="BE1237" s="5"/>
    </row>
    <row r="1238" spans="1:57" ht="14.25" customHeight="1">
      <c r="A1238" s="1376">
        <v>45041</v>
      </c>
      <c r="B1238" s="1301"/>
      <c r="C1238" s="1302"/>
      <c r="D1238" s="1376">
        <v>44676</v>
      </c>
      <c r="E1238" s="1357"/>
      <c r="F1238" s="5"/>
      <c r="G1238" s="5"/>
      <c r="H1238" s="1302"/>
      <c r="I1238" s="1303"/>
      <c r="J1238" s="1301"/>
      <c r="K1238" s="1376"/>
      <c r="L1238" s="1302"/>
      <c r="M1238" s="1382">
        <f t="shared" si="2086"/>
        <v>45042</v>
      </c>
      <c r="N1238" s="1354">
        <f t="shared" si="2083"/>
        <v>0</v>
      </c>
      <c r="O1238" s="1383">
        <f t="shared" ref="O1238:S1238" si="2476">$AD1238*O$27</f>
        <v>0</v>
      </c>
      <c r="P1238" s="1383">
        <f t="shared" si="2476"/>
        <v>0</v>
      </c>
      <c r="Q1238" s="1383">
        <f t="shared" si="2476"/>
        <v>0</v>
      </c>
      <c r="R1238" s="1383">
        <f t="shared" si="2476"/>
        <v>0</v>
      </c>
      <c r="S1238" s="1383">
        <f t="shared" si="2476"/>
        <v>0</v>
      </c>
      <c r="T1238" s="1383">
        <f t="shared" ref="T1238:X1238" si="2477">$AE1238*T$27</f>
        <v>0</v>
      </c>
      <c r="U1238" s="1383">
        <f t="shared" si="2477"/>
        <v>0</v>
      </c>
      <c r="V1238" s="1383">
        <f t="shared" si="2477"/>
        <v>0</v>
      </c>
      <c r="W1238" s="1383">
        <f t="shared" si="2477"/>
        <v>0</v>
      </c>
      <c r="X1238" s="1383">
        <f t="shared" si="2477"/>
        <v>0</v>
      </c>
      <c r="Y1238" s="1383">
        <f t="shared" si="2089"/>
        <v>0</v>
      </c>
      <c r="Z1238" s="1383">
        <f t="shared" si="2090"/>
        <v>0</v>
      </c>
      <c r="AA1238" s="1383">
        <f t="shared" si="2091"/>
        <v>0</v>
      </c>
      <c r="AB1238" s="1383">
        <f t="shared" si="2092"/>
        <v>0</v>
      </c>
      <c r="AC1238" s="5">
        <f t="shared" si="2093"/>
        <v>115</v>
      </c>
      <c r="AD1238" s="1383">
        <f t="shared" si="2094"/>
        <v>0</v>
      </c>
      <c r="AE1238" s="1383">
        <f t="shared" si="2095"/>
        <v>0</v>
      </c>
      <c r="AF1238" s="1305" t="e">
        <f t="shared" si="2096"/>
        <v>#DIV/0!</v>
      </c>
      <c r="AG1238" s="1305" t="e">
        <f t="shared" si="2097"/>
        <v>#DIV/0!</v>
      </c>
      <c r="AH1238" s="5"/>
      <c r="AI1238" s="5"/>
      <c r="AJ1238" s="5"/>
      <c r="AK1238" s="5"/>
      <c r="AL1238" s="5"/>
      <c r="AM1238" s="5"/>
      <c r="AN1238" s="5"/>
      <c r="AO1238" s="5"/>
      <c r="AP1238" s="5"/>
      <c r="AQ1238" s="5"/>
      <c r="AR1238" s="5"/>
      <c r="AS1238" s="5"/>
      <c r="AT1238" s="5"/>
      <c r="AU1238" s="5"/>
      <c r="AV1238" s="5"/>
      <c r="AW1238" s="5"/>
      <c r="AX1238" s="5"/>
      <c r="AY1238" s="5"/>
      <c r="AZ1238" s="5"/>
      <c r="BA1238" s="5"/>
      <c r="BB1238" s="5"/>
      <c r="BC1238" s="5"/>
      <c r="BD1238" s="5"/>
      <c r="BE1238" s="5"/>
    </row>
    <row r="1239" spans="1:57" ht="14.25" customHeight="1">
      <c r="A1239" s="1376">
        <v>45042</v>
      </c>
      <c r="B1239" s="1301"/>
      <c r="C1239" s="1302"/>
      <c r="D1239" s="1376">
        <v>44677</v>
      </c>
      <c r="E1239" s="1357"/>
      <c r="F1239" s="5"/>
      <c r="G1239" s="5"/>
      <c r="H1239" s="1302"/>
      <c r="I1239" s="1303"/>
      <c r="J1239" s="1301"/>
      <c r="K1239" s="1376"/>
      <c r="L1239" s="1302"/>
      <c r="M1239" s="1382">
        <f t="shared" si="2086"/>
        <v>45043</v>
      </c>
      <c r="N1239" s="1354">
        <f t="shared" si="2083"/>
        <v>0</v>
      </c>
      <c r="O1239" s="1383">
        <f t="shared" ref="O1239:S1239" si="2478">$AD1239*O$27</f>
        <v>0</v>
      </c>
      <c r="P1239" s="1383">
        <f t="shared" si="2478"/>
        <v>0</v>
      </c>
      <c r="Q1239" s="1383">
        <f t="shared" si="2478"/>
        <v>0</v>
      </c>
      <c r="R1239" s="1383">
        <f t="shared" si="2478"/>
        <v>0</v>
      </c>
      <c r="S1239" s="1383">
        <f t="shared" si="2478"/>
        <v>0</v>
      </c>
      <c r="T1239" s="1383">
        <f t="shared" ref="T1239:X1239" si="2479">$AE1239*T$27</f>
        <v>0</v>
      </c>
      <c r="U1239" s="1383">
        <f t="shared" si="2479"/>
        <v>0</v>
      </c>
      <c r="V1239" s="1383">
        <f t="shared" si="2479"/>
        <v>0</v>
      </c>
      <c r="W1239" s="1383">
        <f t="shared" si="2479"/>
        <v>0</v>
      </c>
      <c r="X1239" s="1383">
        <f t="shared" si="2479"/>
        <v>0</v>
      </c>
      <c r="Y1239" s="1383">
        <f t="shared" si="2089"/>
        <v>0</v>
      </c>
      <c r="Z1239" s="1383">
        <f t="shared" si="2090"/>
        <v>0</v>
      </c>
      <c r="AA1239" s="1383">
        <f t="shared" si="2091"/>
        <v>0</v>
      </c>
      <c r="AB1239" s="1383">
        <f t="shared" si="2092"/>
        <v>0</v>
      </c>
      <c r="AC1239" s="5">
        <f t="shared" si="2093"/>
        <v>116</v>
      </c>
      <c r="AD1239" s="1383">
        <f t="shared" si="2094"/>
        <v>0</v>
      </c>
      <c r="AE1239" s="1383">
        <f t="shared" si="2095"/>
        <v>0</v>
      </c>
      <c r="AF1239" s="1305" t="e">
        <f t="shared" si="2096"/>
        <v>#DIV/0!</v>
      </c>
      <c r="AG1239" s="1305" t="e">
        <f t="shared" si="2097"/>
        <v>#DIV/0!</v>
      </c>
      <c r="AH1239" s="5"/>
      <c r="AI1239" s="5"/>
      <c r="AJ1239" s="5"/>
      <c r="AK1239" s="5"/>
      <c r="AL1239" s="5"/>
      <c r="AM1239" s="5"/>
      <c r="AN1239" s="5"/>
      <c r="AO1239" s="5"/>
      <c r="AP1239" s="5"/>
      <c r="AQ1239" s="5"/>
      <c r="AR1239" s="5"/>
      <c r="AS1239" s="5"/>
      <c r="AT1239" s="5"/>
      <c r="AU1239" s="5"/>
      <c r="AV1239" s="5"/>
      <c r="AW1239" s="5"/>
      <c r="AX1239" s="5"/>
      <c r="AY1239" s="5"/>
      <c r="AZ1239" s="5"/>
      <c r="BA1239" s="5"/>
      <c r="BB1239" s="5"/>
      <c r="BC1239" s="5"/>
      <c r="BD1239" s="5"/>
      <c r="BE1239" s="5"/>
    </row>
    <row r="1240" spans="1:57" ht="14.25" customHeight="1">
      <c r="A1240" s="1376">
        <v>45043</v>
      </c>
      <c r="B1240" s="1301"/>
      <c r="C1240" s="1302"/>
      <c r="D1240" s="1376">
        <v>44678</v>
      </c>
      <c r="E1240" s="1357"/>
      <c r="F1240" s="5"/>
      <c r="G1240" s="5"/>
      <c r="H1240" s="1302"/>
      <c r="I1240" s="1303"/>
      <c r="J1240" s="1301"/>
      <c r="K1240" s="1376"/>
      <c r="L1240" s="1302"/>
      <c r="M1240" s="1382">
        <f t="shared" si="2086"/>
        <v>45044</v>
      </c>
      <c r="N1240" s="1354">
        <f t="shared" si="2083"/>
        <v>0</v>
      </c>
      <c r="O1240" s="1383">
        <f t="shared" ref="O1240:S1240" si="2480">$AD1240*O$27</f>
        <v>0</v>
      </c>
      <c r="P1240" s="1383">
        <f t="shared" si="2480"/>
        <v>0</v>
      </c>
      <c r="Q1240" s="1383">
        <f t="shared" si="2480"/>
        <v>0</v>
      </c>
      <c r="R1240" s="1383">
        <f t="shared" si="2480"/>
        <v>0</v>
      </c>
      <c r="S1240" s="1383">
        <f t="shared" si="2480"/>
        <v>0</v>
      </c>
      <c r="T1240" s="1383">
        <f t="shared" ref="T1240:X1240" si="2481">$AE1240*T$27</f>
        <v>0</v>
      </c>
      <c r="U1240" s="1383">
        <f t="shared" si="2481"/>
        <v>0</v>
      </c>
      <c r="V1240" s="1383">
        <f t="shared" si="2481"/>
        <v>0</v>
      </c>
      <c r="W1240" s="1383">
        <f t="shared" si="2481"/>
        <v>0</v>
      </c>
      <c r="X1240" s="1383">
        <f t="shared" si="2481"/>
        <v>0</v>
      </c>
      <c r="Y1240" s="1383">
        <f t="shared" si="2089"/>
        <v>0</v>
      </c>
      <c r="Z1240" s="1383">
        <f t="shared" si="2090"/>
        <v>0</v>
      </c>
      <c r="AA1240" s="1383">
        <f t="shared" si="2091"/>
        <v>0</v>
      </c>
      <c r="AB1240" s="1383">
        <f t="shared" si="2092"/>
        <v>0</v>
      </c>
      <c r="AC1240" s="5">
        <f t="shared" si="2093"/>
        <v>117</v>
      </c>
      <c r="AD1240" s="1383">
        <f t="shared" si="2094"/>
        <v>0</v>
      </c>
      <c r="AE1240" s="1383">
        <f t="shared" si="2095"/>
        <v>0</v>
      </c>
      <c r="AF1240" s="1305" t="e">
        <f t="shared" si="2096"/>
        <v>#DIV/0!</v>
      </c>
      <c r="AG1240" s="1305" t="e">
        <f t="shared" si="2097"/>
        <v>#DIV/0!</v>
      </c>
      <c r="AH1240" s="5"/>
      <c r="AI1240" s="5"/>
      <c r="AJ1240" s="5"/>
      <c r="AK1240" s="5"/>
      <c r="AL1240" s="5"/>
      <c r="AM1240" s="5"/>
      <c r="AN1240" s="5"/>
      <c r="AO1240" s="5"/>
      <c r="AP1240" s="5"/>
      <c r="AQ1240" s="5"/>
      <c r="AR1240" s="5"/>
      <c r="AS1240" s="5"/>
      <c r="AT1240" s="5"/>
      <c r="AU1240" s="5"/>
      <c r="AV1240" s="5"/>
      <c r="AW1240" s="5"/>
      <c r="AX1240" s="5"/>
      <c r="AY1240" s="5"/>
      <c r="AZ1240" s="5"/>
      <c r="BA1240" s="5"/>
      <c r="BB1240" s="5"/>
      <c r="BC1240" s="5"/>
      <c r="BD1240" s="5"/>
      <c r="BE1240" s="5"/>
    </row>
    <row r="1241" spans="1:57" ht="14.25" customHeight="1">
      <c r="A1241" s="1376">
        <v>45044</v>
      </c>
      <c r="B1241" s="1301"/>
      <c r="C1241" s="1302"/>
      <c r="D1241" s="1376">
        <v>44679</v>
      </c>
      <c r="E1241" s="1357"/>
      <c r="F1241" s="5"/>
      <c r="G1241" s="5"/>
      <c r="H1241" s="1302"/>
      <c r="I1241" s="1303"/>
      <c r="J1241" s="1301"/>
      <c r="K1241" s="1376"/>
      <c r="L1241" s="1302"/>
      <c r="M1241" s="1382">
        <f t="shared" si="2086"/>
        <v>45045</v>
      </c>
      <c r="N1241" s="1354">
        <f t="shared" si="2083"/>
        <v>0</v>
      </c>
      <c r="O1241" s="1383">
        <f t="shared" ref="O1241:S1241" si="2482">$AD1241*O$27</f>
        <v>0</v>
      </c>
      <c r="P1241" s="1383">
        <f t="shared" si="2482"/>
        <v>0</v>
      </c>
      <c r="Q1241" s="1383">
        <f t="shared" si="2482"/>
        <v>0</v>
      </c>
      <c r="R1241" s="1383">
        <f t="shared" si="2482"/>
        <v>0</v>
      </c>
      <c r="S1241" s="1383">
        <f t="shared" si="2482"/>
        <v>0</v>
      </c>
      <c r="T1241" s="1383">
        <f t="shared" ref="T1241:X1241" si="2483">$AE1241*T$27</f>
        <v>0</v>
      </c>
      <c r="U1241" s="1383">
        <f t="shared" si="2483"/>
        <v>0</v>
      </c>
      <c r="V1241" s="1383">
        <f t="shared" si="2483"/>
        <v>0</v>
      </c>
      <c r="W1241" s="1383">
        <f t="shared" si="2483"/>
        <v>0</v>
      </c>
      <c r="X1241" s="1383">
        <f t="shared" si="2483"/>
        <v>0</v>
      </c>
      <c r="Y1241" s="1383">
        <f t="shared" si="2089"/>
        <v>0</v>
      </c>
      <c r="Z1241" s="1383">
        <f t="shared" si="2090"/>
        <v>0</v>
      </c>
      <c r="AA1241" s="1383">
        <f t="shared" si="2091"/>
        <v>0</v>
      </c>
      <c r="AB1241" s="1383">
        <f t="shared" si="2092"/>
        <v>0</v>
      </c>
      <c r="AC1241" s="5">
        <f t="shared" si="2093"/>
        <v>118</v>
      </c>
      <c r="AD1241" s="1383">
        <f t="shared" si="2094"/>
        <v>0</v>
      </c>
      <c r="AE1241" s="1383">
        <f t="shared" si="2095"/>
        <v>0</v>
      </c>
      <c r="AF1241" s="1305" t="e">
        <f t="shared" si="2096"/>
        <v>#DIV/0!</v>
      </c>
      <c r="AG1241" s="1305" t="e">
        <f t="shared" si="2097"/>
        <v>#DIV/0!</v>
      </c>
      <c r="AH1241" s="5"/>
      <c r="AI1241" s="5"/>
      <c r="AJ1241" s="5"/>
      <c r="AK1241" s="5"/>
      <c r="AL1241" s="5"/>
      <c r="AM1241" s="5"/>
      <c r="AN1241" s="5"/>
      <c r="AO1241" s="5"/>
      <c r="AP1241" s="5"/>
      <c r="AQ1241" s="5"/>
      <c r="AR1241" s="5"/>
      <c r="AS1241" s="5"/>
      <c r="AT1241" s="5"/>
      <c r="AU1241" s="5"/>
      <c r="AV1241" s="5"/>
      <c r="AW1241" s="5"/>
      <c r="AX1241" s="5"/>
      <c r="AY1241" s="5"/>
      <c r="AZ1241" s="5"/>
      <c r="BA1241" s="5"/>
      <c r="BB1241" s="5"/>
      <c r="BC1241" s="5"/>
      <c r="BD1241" s="5"/>
      <c r="BE1241" s="5"/>
    </row>
    <row r="1242" spans="1:57" ht="14.25" customHeight="1">
      <c r="A1242" s="1376">
        <v>45045</v>
      </c>
      <c r="B1242" s="1301"/>
      <c r="C1242" s="1302"/>
      <c r="D1242" s="1376">
        <v>44680</v>
      </c>
      <c r="E1242" s="1357"/>
      <c r="F1242" s="5"/>
      <c r="G1242" s="5"/>
      <c r="H1242" s="1302"/>
      <c r="I1242" s="1303"/>
      <c r="J1242" s="1301"/>
      <c r="K1242" s="1376"/>
      <c r="L1242" s="1302"/>
      <c r="M1242" s="1382">
        <f t="shared" si="2086"/>
        <v>45046</v>
      </c>
      <c r="N1242" s="1354">
        <f t="shared" si="2083"/>
        <v>0</v>
      </c>
      <c r="O1242" s="1383">
        <f t="shared" ref="O1242:S1242" si="2484">$AD1242*O$27</f>
        <v>0</v>
      </c>
      <c r="P1242" s="1383">
        <f t="shared" si="2484"/>
        <v>0</v>
      </c>
      <c r="Q1242" s="1383">
        <f t="shared" si="2484"/>
        <v>0</v>
      </c>
      <c r="R1242" s="1383">
        <f t="shared" si="2484"/>
        <v>0</v>
      </c>
      <c r="S1242" s="1383">
        <f t="shared" si="2484"/>
        <v>0</v>
      </c>
      <c r="T1242" s="1383">
        <f t="shared" ref="T1242:X1242" si="2485">$AE1242*T$27</f>
        <v>0</v>
      </c>
      <c r="U1242" s="1383">
        <f t="shared" si="2485"/>
        <v>0</v>
      </c>
      <c r="V1242" s="1383">
        <f t="shared" si="2485"/>
        <v>0</v>
      </c>
      <c r="W1242" s="1383">
        <f t="shared" si="2485"/>
        <v>0</v>
      </c>
      <c r="X1242" s="1383">
        <f t="shared" si="2485"/>
        <v>0</v>
      </c>
      <c r="Y1242" s="1383">
        <f t="shared" si="2089"/>
        <v>0</v>
      </c>
      <c r="Z1242" s="1383">
        <f t="shared" si="2090"/>
        <v>0</v>
      </c>
      <c r="AA1242" s="1383">
        <f t="shared" si="2091"/>
        <v>0</v>
      </c>
      <c r="AB1242" s="1383">
        <f t="shared" si="2092"/>
        <v>0</v>
      </c>
      <c r="AC1242" s="5">
        <f t="shared" si="2093"/>
        <v>119</v>
      </c>
      <c r="AD1242" s="1383">
        <f t="shared" si="2094"/>
        <v>0</v>
      </c>
      <c r="AE1242" s="1383">
        <f t="shared" si="2095"/>
        <v>0</v>
      </c>
      <c r="AF1242" s="1305" t="e">
        <f t="shared" si="2096"/>
        <v>#DIV/0!</v>
      </c>
      <c r="AG1242" s="1305" t="e">
        <f t="shared" si="2097"/>
        <v>#DIV/0!</v>
      </c>
      <c r="AH1242" s="5"/>
      <c r="AI1242" s="5"/>
      <c r="AJ1242" s="5"/>
      <c r="AK1242" s="5"/>
      <c r="AL1242" s="5"/>
      <c r="AM1242" s="5"/>
      <c r="AN1242" s="5"/>
      <c r="AO1242" s="5"/>
      <c r="AP1242" s="5"/>
      <c r="AQ1242" s="5"/>
      <c r="AR1242" s="5"/>
      <c r="AS1242" s="5"/>
      <c r="AT1242" s="5"/>
      <c r="AU1242" s="5"/>
      <c r="AV1242" s="5"/>
      <c r="AW1242" s="5"/>
      <c r="AX1242" s="5"/>
      <c r="AY1242" s="5"/>
      <c r="AZ1242" s="5"/>
      <c r="BA1242" s="5"/>
      <c r="BB1242" s="5"/>
      <c r="BC1242" s="5"/>
      <c r="BD1242" s="5"/>
      <c r="BE1242" s="5"/>
    </row>
    <row r="1243" spans="1:57" ht="14.25" customHeight="1">
      <c r="A1243" s="1376">
        <v>45046</v>
      </c>
      <c r="B1243" s="1301"/>
      <c r="C1243" s="1302"/>
      <c r="D1243" s="1376">
        <v>44681</v>
      </c>
      <c r="E1243" s="1357"/>
      <c r="F1243" s="5"/>
      <c r="G1243" s="5"/>
      <c r="H1243" s="1302"/>
      <c r="I1243" s="1303"/>
      <c r="J1243" s="1301"/>
      <c r="K1243" s="1376"/>
      <c r="L1243" s="1302"/>
      <c r="M1243" s="1382">
        <f t="shared" si="2086"/>
        <v>45047</v>
      </c>
      <c r="N1243" s="1354">
        <f t="shared" si="2083"/>
        <v>0</v>
      </c>
      <c r="O1243" s="1383">
        <f t="shared" ref="O1243:S1243" si="2486">$AD1243*O$27</f>
        <v>0</v>
      </c>
      <c r="P1243" s="1383">
        <f t="shared" si="2486"/>
        <v>0</v>
      </c>
      <c r="Q1243" s="1383">
        <f t="shared" si="2486"/>
        <v>0</v>
      </c>
      <c r="R1243" s="1383">
        <f t="shared" si="2486"/>
        <v>0</v>
      </c>
      <c r="S1243" s="1383">
        <f t="shared" si="2486"/>
        <v>0</v>
      </c>
      <c r="T1243" s="1383">
        <f t="shared" ref="T1243:X1243" si="2487">$AE1243*T$27</f>
        <v>0</v>
      </c>
      <c r="U1243" s="1383">
        <f t="shared" si="2487"/>
        <v>0</v>
      </c>
      <c r="V1243" s="1383">
        <f t="shared" si="2487"/>
        <v>0</v>
      </c>
      <c r="W1243" s="1383">
        <f t="shared" si="2487"/>
        <v>0</v>
      </c>
      <c r="X1243" s="1383">
        <f t="shared" si="2487"/>
        <v>0</v>
      </c>
      <c r="Y1243" s="1383">
        <f t="shared" si="2089"/>
        <v>0</v>
      </c>
      <c r="Z1243" s="1383">
        <f t="shared" si="2090"/>
        <v>0</v>
      </c>
      <c r="AA1243" s="1383">
        <f t="shared" si="2091"/>
        <v>0</v>
      </c>
      <c r="AB1243" s="1383">
        <f t="shared" si="2092"/>
        <v>0</v>
      </c>
      <c r="AC1243" s="5">
        <f t="shared" si="2093"/>
        <v>120</v>
      </c>
      <c r="AD1243" s="1383">
        <f t="shared" si="2094"/>
        <v>0</v>
      </c>
      <c r="AE1243" s="1383">
        <f t="shared" si="2095"/>
        <v>0</v>
      </c>
      <c r="AF1243" s="1305" t="e">
        <f t="shared" si="2096"/>
        <v>#DIV/0!</v>
      </c>
      <c r="AG1243" s="1305" t="e">
        <f t="shared" si="2097"/>
        <v>#DIV/0!</v>
      </c>
      <c r="AH1243" s="5"/>
      <c r="AI1243" s="5"/>
      <c r="AJ1243" s="5"/>
      <c r="AK1243" s="5"/>
      <c r="AL1243" s="5"/>
      <c r="AM1243" s="5"/>
      <c r="AN1243" s="5"/>
      <c r="AO1243" s="5"/>
      <c r="AP1243" s="5"/>
      <c r="AQ1243" s="5"/>
      <c r="AR1243" s="5"/>
      <c r="AS1243" s="5"/>
      <c r="AT1243" s="5"/>
      <c r="AU1243" s="5"/>
      <c r="AV1243" s="5"/>
      <c r="AW1243" s="5"/>
      <c r="AX1243" s="5"/>
      <c r="AY1243" s="5"/>
      <c r="AZ1243" s="5"/>
      <c r="BA1243" s="5"/>
      <c r="BB1243" s="5"/>
      <c r="BC1243" s="5"/>
      <c r="BD1243" s="5"/>
      <c r="BE1243" s="5"/>
    </row>
    <row r="1244" spans="1:57" ht="14.25" customHeight="1">
      <c r="A1244" s="1376">
        <v>45047</v>
      </c>
      <c r="B1244" s="1301"/>
      <c r="C1244" s="1302"/>
      <c r="D1244" s="1376">
        <v>44682</v>
      </c>
      <c r="E1244" s="1357"/>
      <c r="F1244" s="5"/>
      <c r="G1244" s="5"/>
      <c r="H1244" s="1302"/>
      <c r="I1244" s="1303"/>
      <c r="J1244" s="1301"/>
      <c r="K1244" s="1376"/>
      <c r="L1244" s="1302"/>
      <c r="M1244" s="1382">
        <f t="shared" si="2086"/>
        <v>45048</v>
      </c>
      <c r="N1244" s="1354">
        <f t="shared" si="2083"/>
        <v>0</v>
      </c>
      <c r="O1244" s="1383">
        <f t="shared" ref="O1244:S1244" si="2488">$AD1244*O$27</f>
        <v>0</v>
      </c>
      <c r="P1244" s="1383">
        <f t="shared" si="2488"/>
        <v>0</v>
      </c>
      <c r="Q1244" s="1383">
        <f t="shared" si="2488"/>
        <v>0</v>
      </c>
      <c r="R1244" s="1383">
        <f t="shared" si="2488"/>
        <v>0</v>
      </c>
      <c r="S1244" s="1383">
        <f t="shared" si="2488"/>
        <v>0</v>
      </c>
      <c r="T1244" s="1383">
        <f t="shared" ref="T1244:X1244" si="2489">$AE1244*T$27</f>
        <v>0</v>
      </c>
      <c r="U1244" s="1383">
        <f t="shared" si="2489"/>
        <v>0</v>
      </c>
      <c r="V1244" s="1383">
        <f t="shared" si="2489"/>
        <v>0</v>
      </c>
      <c r="W1244" s="1383">
        <f t="shared" si="2489"/>
        <v>0</v>
      </c>
      <c r="X1244" s="1383">
        <f t="shared" si="2489"/>
        <v>0</v>
      </c>
      <c r="Y1244" s="1383">
        <f t="shared" si="2089"/>
        <v>0</v>
      </c>
      <c r="Z1244" s="1383">
        <f t="shared" si="2090"/>
        <v>0</v>
      </c>
      <c r="AA1244" s="1383">
        <f t="shared" si="2091"/>
        <v>0</v>
      </c>
      <c r="AB1244" s="1383">
        <f t="shared" si="2092"/>
        <v>0</v>
      </c>
      <c r="AC1244" s="5">
        <f t="shared" si="2093"/>
        <v>121</v>
      </c>
      <c r="AD1244" s="1383">
        <f t="shared" si="2094"/>
        <v>0</v>
      </c>
      <c r="AE1244" s="1383">
        <f t="shared" si="2095"/>
        <v>0</v>
      </c>
      <c r="AF1244" s="1305" t="e">
        <f t="shared" si="2096"/>
        <v>#DIV/0!</v>
      </c>
      <c r="AG1244" s="1305" t="e">
        <f t="shared" si="2097"/>
        <v>#DIV/0!</v>
      </c>
      <c r="AH1244" s="5"/>
      <c r="AI1244" s="5"/>
      <c r="AJ1244" s="5"/>
      <c r="AK1244" s="5"/>
      <c r="AL1244" s="5"/>
      <c r="AM1244" s="5"/>
      <c r="AN1244" s="5"/>
      <c r="AO1244" s="5"/>
      <c r="AP1244" s="5"/>
      <c r="AQ1244" s="5"/>
      <c r="AR1244" s="5"/>
      <c r="AS1244" s="5"/>
      <c r="AT1244" s="5"/>
      <c r="AU1244" s="5"/>
      <c r="AV1244" s="5"/>
      <c r="AW1244" s="5"/>
      <c r="AX1244" s="5"/>
      <c r="AY1244" s="5"/>
      <c r="AZ1244" s="5"/>
      <c r="BA1244" s="5"/>
      <c r="BB1244" s="5"/>
      <c r="BC1244" s="5"/>
      <c r="BD1244" s="5"/>
      <c r="BE1244" s="5"/>
    </row>
    <row r="1245" spans="1:57" ht="14.25" customHeight="1">
      <c r="A1245" s="1376">
        <v>45048</v>
      </c>
      <c r="B1245" s="1301"/>
      <c r="C1245" s="1302"/>
      <c r="D1245" s="1376">
        <v>44683</v>
      </c>
      <c r="E1245" s="1357"/>
      <c r="F1245" s="5"/>
      <c r="G1245" s="5"/>
      <c r="H1245" s="1302"/>
      <c r="I1245" s="1303"/>
      <c r="J1245" s="1301"/>
      <c r="K1245" s="1376"/>
      <c r="L1245" s="1302"/>
      <c r="M1245" s="1382">
        <f t="shared" si="2086"/>
        <v>45049</v>
      </c>
      <c r="N1245" s="1354">
        <f t="shared" si="2083"/>
        <v>0</v>
      </c>
      <c r="O1245" s="1383">
        <f t="shared" ref="O1245:S1245" si="2490">$AD1245*O$27</f>
        <v>0</v>
      </c>
      <c r="P1245" s="1383">
        <f t="shared" si="2490"/>
        <v>0</v>
      </c>
      <c r="Q1245" s="1383">
        <f t="shared" si="2490"/>
        <v>0</v>
      </c>
      <c r="R1245" s="1383">
        <f t="shared" si="2490"/>
        <v>0</v>
      </c>
      <c r="S1245" s="1383">
        <f t="shared" si="2490"/>
        <v>0</v>
      </c>
      <c r="T1245" s="1383">
        <f t="shared" ref="T1245:X1245" si="2491">$AE1245*T$27</f>
        <v>0</v>
      </c>
      <c r="U1245" s="1383">
        <f t="shared" si="2491"/>
        <v>0</v>
      </c>
      <c r="V1245" s="1383">
        <f t="shared" si="2491"/>
        <v>0</v>
      </c>
      <c r="W1245" s="1383">
        <f t="shared" si="2491"/>
        <v>0</v>
      </c>
      <c r="X1245" s="1383">
        <f t="shared" si="2491"/>
        <v>0</v>
      </c>
      <c r="Y1245" s="1383">
        <f t="shared" si="2089"/>
        <v>0</v>
      </c>
      <c r="Z1245" s="1383">
        <f t="shared" si="2090"/>
        <v>0</v>
      </c>
      <c r="AA1245" s="1383">
        <f t="shared" si="2091"/>
        <v>0</v>
      </c>
      <c r="AB1245" s="1383">
        <f t="shared" si="2092"/>
        <v>0</v>
      </c>
      <c r="AC1245" s="5">
        <f t="shared" si="2093"/>
        <v>122</v>
      </c>
      <c r="AD1245" s="1383">
        <f t="shared" si="2094"/>
        <v>0</v>
      </c>
      <c r="AE1245" s="1383">
        <f t="shared" si="2095"/>
        <v>0</v>
      </c>
      <c r="AF1245" s="1305" t="e">
        <f t="shared" si="2096"/>
        <v>#DIV/0!</v>
      </c>
      <c r="AG1245" s="1305" t="e">
        <f t="shared" si="2097"/>
        <v>#DIV/0!</v>
      </c>
      <c r="AH1245" s="5"/>
      <c r="AI1245" s="5"/>
      <c r="AJ1245" s="5"/>
      <c r="AK1245" s="5"/>
      <c r="AL1245" s="5"/>
      <c r="AM1245" s="5"/>
      <c r="AN1245" s="5"/>
      <c r="AO1245" s="5"/>
      <c r="AP1245" s="5"/>
      <c r="AQ1245" s="5"/>
      <c r="AR1245" s="5"/>
      <c r="AS1245" s="5"/>
      <c r="AT1245" s="5"/>
      <c r="AU1245" s="5"/>
      <c r="AV1245" s="5"/>
      <c r="AW1245" s="5"/>
      <c r="AX1245" s="5"/>
      <c r="AY1245" s="5"/>
      <c r="AZ1245" s="5"/>
      <c r="BA1245" s="5"/>
      <c r="BB1245" s="5"/>
      <c r="BC1245" s="5"/>
      <c r="BD1245" s="5"/>
      <c r="BE1245" s="5"/>
    </row>
    <row r="1246" spans="1:57" ht="14.25" customHeight="1">
      <c r="A1246" s="1376">
        <v>45049</v>
      </c>
      <c r="B1246" s="1301"/>
      <c r="C1246" s="1302"/>
      <c r="D1246" s="1376">
        <v>44684</v>
      </c>
      <c r="E1246" s="1357"/>
      <c r="F1246" s="5"/>
      <c r="G1246" s="5"/>
      <c r="H1246" s="1302"/>
      <c r="I1246" s="1303"/>
      <c r="J1246" s="1301"/>
      <c r="K1246" s="1376"/>
      <c r="L1246" s="1302"/>
      <c r="M1246" s="1382">
        <f t="shared" si="2086"/>
        <v>45050</v>
      </c>
      <c r="N1246" s="1354">
        <f t="shared" si="2083"/>
        <v>0</v>
      </c>
      <c r="O1246" s="1383">
        <f t="shared" ref="O1246:S1246" si="2492">$AD1246*O$27</f>
        <v>0</v>
      </c>
      <c r="P1246" s="1383">
        <f t="shared" si="2492"/>
        <v>0</v>
      </c>
      <c r="Q1246" s="1383">
        <f t="shared" si="2492"/>
        <v>0</v>
      </c>
      <c r="R1246" s="1383">
        <f t="shared" si="2492"/>
        <v>0</v>
      </c>
      <c r="S1246" s="1383">
        <f t="shared" si="2492"/>
        <v>0</v>
      </c>
      <c r="T1246" s="1383">
        <f t="shared" ref="T1246:X1246" si="2493">$AE1246*T$27</f>
        <v>0</v>
      </c>
      <c r="U1246" s="1383">
        <f t="shared" si="2493"/>
        <v>0</v>
      </c>
      <c r="V1246" s="1383">
        <f t="shared" si="2493"/>
        <v>0</v>
      </c>
      <c r="W1246" s="1383">
        <f t="shared" si="2493"/>
        <v>0</v>
      </c>
      <c r="X1246" s="1383">
        <f t="shared" si="2493"/>
        <v>0</v>
      </c>
      <c r="Y1246" s="1383">
        <f t="shared" si="2089"/>
        <v>0</v>
      </c>
      <c r="Z1246" s="1383">
        <f t="shared" si="2090"/>
        <v>0</v>
      </c>
      <c r="AA1246" s="1383">
        <f t="shared" si="2091"/>
        <v>0</v>
      </c>
      <c r="AB1246" s="1383">
        <f t="shared" si="2092"/>
        <v>0</v>
      </c>
      <c r="AC1246" s="5">
        <f t="shared" si="2093"/>
        <v>123</v>
      </c>
      <c r="AD1246" s="1383">
        <f t="shared" si="2094"/>
        <v>0</v>
      </c>
      <c r="AE1246" s="1383">
        <f t="shared" si="2095"/>
        <v>0</v>
      </c>
      <c r="AF1246" s="1305" t="e">
        <f t="shared" si="2096"/>
        <v>#DIV/0!</v>
      </c>
      <c r="AG1246" s="1305" t="e">
        <f t="shared" si="2097"/>
        <v>#DIV/0!</v>
      </c>
      <c r="AH1246" s="5"/>
      <c r="AI1246" s="5"/>
      <c r="AJ1246" s="5"/>
      <c r="AK1246" s="5"/>
      <c r="AL1246" s="5"/>
      <c r="AM1246" s="5"/>
      <c r="AN1246" s="5"/>
      <c r="AO1246" s="5"/>
      <c r="AP1246" s="5"/>
      <c r="AQ1246" s="5"/>
      <c r="AR1246" s="5"/>
      <c r="AS1246" s="5"/>
      <c r="AT1246" s="5"/>
      <c r="AU1246" s="5"/>
      <c r="AV1246" s="5"/>
      <c r="AW1246" s="5"/>
      <c r="AX1246" s="5"/>
      <c r="AY1246" s="5"/>
      <c r="AZ1246" s="5"/>
      <c r="BA1246" s="5"/>
      <c r="BB1246" s="5"/>
      <c r="BC1246" s="5"/>
      <c r="BD1246" s="5"/>
      <c r="BE1246" s="5"/>
    </row>
    <row r="1247" spans="1:57" ht="14.25" customHeight="1">
      <c r="A1247" s="1376">
        <v>45050</v>
      </c>
      <c r="B1247" s="1301"/>
      <c r="C1247" s="1302"/>
      <c r="D1247" s="1376">
        <v>44685</v>
      </c>
      <c r="E1247" s="1357"/>
      <c r="F1247" s="5"/>
      <c r="G1247" s="5"/>
      <c r="H1247" s="1302"/>
      <c r="I1247" s="1303"/>
      <c r="J1247" s="1301"/>
      <c r="K1247" s="1376"/>
      <c r="L1247" s="1302"/>
      <c r="M1247" s="1382">
        <f t="shared" si="2086"/>
        <v>45051</v>
      </c>
      <c r="N1247" s="1354">
        <f t="shared" si="2083"/>
        <v>0</v>
      </c>
      <c r="O1247" s="1383">
        <f t="shared" ref="O1247:S1247" si="2494">$AD1247*O$27</f>
        <v>0</v>
      </c>
      <c r="P1247" s="1383">
        <f t="shared" si="2494"/>
        <v>0</v>
      </c>
      <c r="Q1247" s="1383">
        <f t="shared" si="2494"/>
        <v>0</v>
      </c>
      <c r="R1247" s="1383">
        <f t="shared" si="2494"/>
        <v>0</v>
      </c>
      <c r="S1247" s="1383">
        <f t="shared" si="2494"/>
        <v>0</v>
      </c>
      <c r="T1247" s="1383">
        <f t="shared" ref="T1247:X1247" si="2495">$AE1247*T$27</f>
        <v>0</v>
      </c>
      <c r="U1247" s="1383">
        <f t="shared" si="2495"/>
        <v>0</v>
      </c>
      <c r="V1247" s="1383">
        <f t="shared" si="2495"/>
        <v>0</v>
      </c>
      <c r="W1247" s="1383">
        <f t="shared" si="2495"/>
        <v>0</v>
      </c>
      <c r="X1247" s="1383">
        <f t="shared" si="2495"/>
        <v>0</v>
      </c>
      <c r="Y1247" s="1383">
        <f t="shared" si="2089"/>
        <v>0</v>
      </c>
      <c r="Z1247" s="1383">
        <f t="shared" si="2090"/>
        <v>0</v>
      </c>
      <c r="AA1247" s="1383">
        <f t="shared" si="2091"/>
        <v>0</v>
      </c>
      <c r="AB1247" s="1383">
        <f t="shared" si="2092"/>
        <v>0</v>
      </c>
      <c r="AC1247" s="5">
        <f t="shared" si="2093"/>
        <v>124</v>
      </c>
      <c r="AD1247" s="1383">
        <f t="shared" si="2094"/>
        <v>0</v>
      </c>
      <c r="AE1247" s="1383">
        <f t="shared" si="2095"/>
        <v>0</v>
      </c>
      <c r="AF1247" s="1305" t="e">
        <f t="shared" si="2096"/>
        <v>#DIV/0!</v>
      </c>
      <c r="AG1247" s="1305" t="e">
        <f t="shared" si="2097"/>
        <v>#DIV/0!</v>
      </c>
      <c r="AH1247" s="5"/>
      <c r="AI1247" s="5"/>
      <c r="AJ1247" s="5"/>
      <c r="AK1247" s="5"/>
      <c r="AL1247" s="5"/>
      <c r="AM1247" s="5"/>
      <c r="AN1247" s="5"/>
      <c r="AO1247" s="5"/>
      <c r="AP1247" s="5"/>
      <c r="AQ1247" s="5"/>
      <c r="AR1247" s="5"/>
      <c r="AS1247" s="5"/>
      <c r="AT1247" s="5"/>
      <c r="AU1247" s="5"/>
      <c r="AV1247" s="5"/>
      <c r="AW1247" s="5"/>
      <c r="AX1247" s="5"/>
      <c r="AY1247" s="5"/>
      <c r="AZ1247" s="5"/>
      <c r="BA1247" s="5"/>
      <c r="BB1247" s="5"/>
      <c r="BC1247" s="5"/>
      <c r="BD1247" s="5"/>
      <c r="BE1247" s="5"/>
    </row>
    <row r="1248" spans="1:57" ht="14.25" customHeight="1">
      <c r="A1248" s="1376">
        <v>45051</v>
      </c>
      <c r="B1248" s="1301"/>
      <c r="C1248" s="1302"/>
      <c r="D1248" s="1376">
        <v>44686</v>
      </c>
      <c r="E1248" s="1357"/>
      <c r="F1248" s="5"/>
      <c r="G1248" s="5"/>
      <c r="H1248" s="1302"/>
      <c r="I1248" s="1303"/>
      <c r="J1248" s="1301"/>
      <c r="K1248" s="1376"/>
      <c r="L1248" s="1302"/>
      <c r="M1248" s="1382">
        <f t="shared" si="2086"/>
        <v>45052</v>
      </c>
      <c r="N1248" s="1354">
        <f t="shared" si="2083"/>
        <v>0</v>
      </c>
      <c r="O1248" s="1383">
        <f t="shared" ref="O1248:S1248" si="2496">$AD1248*O$27</f>
        <v>0</v>
      </c>
      <c r="P1248" s="1383">
        <f t="shared" si="2496"/>
        <v>0</v>
      </c>
      <c r="Q1248" s="1383">
        <f t="shared" si="2496"/>
        <v>0</v>
      </c>
      <c r="R1248" s="1383">
        <f t="shared" si="2496"/>
        <v>0</v>
      </c>
      <c r="S1248" s="1383">
        <f t="shared" si="2496"/>
        <v>0</v>
      </c>
      <c r="T1248" s="1383">
        <f t="shared" ref="T1248:X1248" si="2497">$AE1248*T$27</f>
        <v>0</v>
      </c>
      <c r="U1248" s="1383">
        <f t="shared" si="2497"/>
        <v>0</v>
      </c>
      <c r="V1248" s="1383">
        <f t="shared" si="2497"/>
        <v>0</v>
      </c>
      <c r="W1248" s="1383">
        <f t="shared" si="2497"/>
        <v>0</v>
      </c>
      <c r="X1248" s="1383">
        <f t="shared" si="2497"/>
        <v>0</v>
      </c>
      <c r="Y1248" s="1383">
        <f t="shared" si="2089"/>
        <v>0</v>
      </c>
      <c r="Z1248" s="1383">
        <f t="shared" si="2090"/>
        <v>0</v>
      </c>
      <c r="AA1248" s="1383">
        <f t="shared" si="2091"/>
        <v>0</v>
      </c>
      <c r="AB1248" s="1383">
        <f t="shared" si="2092"/>
        <v>0</v>
      </c>
      <c r="AC1248" s="5">
        <f t="shared" si="2093"/>
        <v>125</v>
      </c>
      <c r="AD1248" s="1383">
        <f t="shared" si="2094"/>
        <v>0</v>
      </c>
      <c r="AE1248" s="1383">
        <f t="shared" si="2095"/>
        <v>0</v>
      </c>
      <c r="AF1248" s="1305" t="e">
        <f t="shared" si="2096"/>
        <v>#DIV/0!</v>
      </c>
      <c r="AG1248" s="1305" t="e">
        <f t="shared" si="2097"/>
        <v>#DIV/0!</v>
      </c>
      <c r="AH1248" s="5"/>
      <c r="AI1248" s="5"/>
      <c r="AJ1248" s="5"/>
      <c r="AK1248" s="5"/>
      <c r="AL1248" s="5"/>
      <c r="AM1248" s="5"/>
      <c r="AN1248" s="5"/>
      <c r="AO1248" s="5"/>
      <c r="AP1248" s="5"/>
      <c r="AQ1248" s="5"/>
      <c r="AR1248" s="5"/>
      <c r="AS1248" s="5"/>
      <c r="AT1248" s="5"/>
      <c r="AU1248" s="5"/>
      <c r="AV1248" s="5"/>
      <c r="AW1248" s="5"/>
      <c r="AX1248" s="5"/>
      <c r="AY1248" s="5"/>
      <c r="AZ1248" s="5"/>
      <c r="BA1248" s="5"/>
      <c r="BB1248" s="5"/>
      <c r="BC1248" s="5"/>
      <c r="BD1248" s="5"/>
      <c r="BE1248" s="5"/>
    </row>
    <row r="1249" spans="1:57" ht="14.25" customHeight="1">
      <c r="A1249" s="1376">
        <v>45052</v>
      </c>
      <c r="B1249" s="1301"/>
      <c r="C1249" s="1302"/>
      <c r="D1249" s="1376">
        <v>44687</v>
      </c>
      <c r="E1249" s="1357"/>
      <c r="F1249" s="5"/>
      <c r="G1249" s="5"/>
      <c r="H1249" s="1302"/>
      <c r="I1249" s="1303"/>
      <c r="J1249" s="1301"/>
      <c r="K1249" s="1376"/>
      <c r="L1249" s="1302"/>
      <c r="M1249" s="1382">
        <f t="shared" si="2086"/>
        <v>45053</v>
      </c>
      <c r="N1249" s="1354">
        <f t="shared" si="2083"/>
        <v>0</v>
      </c>
      <c r="O1249" s="1383">
        <f t="shared" ref="O1249:S1249" si="2498">$AD1249*O$27</f>
        <v>0</v>
      </c>
      <c r="P1249" s="1383">
        <f t="shared" si="2498"/>
        <v>0</v>
      </c>
      <c r="Q1249" s="1383">
        <f t="shared" si="2498"/>
        <v>0</v>
      </c>
      <c r="R1249" s="1383">
        <f t="shared" si="2498"/>
        <v>0</v>
      </c>
      <c r="S1249" s="1383">
        <f t="shared" si="2498"/>
        <v>0</v>
      </c>
      <c r="T1249" s="1383">
        <f t="shared" ref="T1249:X1249" si="2499">$AE1249*T$27</f>
        <v>0</v>
      </c>
      <c r="U1249" s="1383">
        <f t="shared" si="2499"/>
        <v>0</v>
      </c>
      <c r="V1249" s="1383">
        <f t="shared" si="2499"/>
        <v>0</v>
      </c>
      <c r="W1249" s="1383">
        <f t="shared" si="2499"/>
        <v>0</v>
      </c>
      <c r="X1249" s="1383">
        <f t="shared" si="2499"/>
        <v>0</v>
      </c>
      <c r="Y1249" s="1383">
        <f t="shared" si="2089"/>
        <v>0</v>
      </c>
      <c r="Z1249" s="1383">
        <f t="shared" si="2090"/>
        <v>0</v>
      </c>
      <c r="AA1249" s="1383">
        <f t="shared" si="2091"/>
        <v>0</v>
      </c>
      <c r="AB1249" s="1383">
        <f t="shared" si="2092"/>
        <v>0</v>
      </c>
      <c r="AC1249" s="5">
        <f t="shared" si="2093"/>
        <v>126</v>
      </c>
      <c r="AD1249" s="1383">
        <f t="shared" si="2094"/>
        <v>0</v>
      </c>
      <c r="AE1249" s="1383">
        <f t="shared" si="2095"/>
        <v>0</v>
      </c>
      <c r="AF1249" s="1305" t="e">
        <f t="shared" si="2096"/>
        <v>#DIV/0!</v>
      </c>
      <c r="AG1249" s="1305" t="e">
        <f t="shared" si="2097"/>
        <v>#DIV/0!</v>
      </c>
      <c r="AH1249" s="5"/>
      <c r="AI1249" s="5"/>
      <c r="AJ1249" s="5"/>
      <c r="AK1249" s="5"/>
      <c r="AL1249" s="5"/>
      <c r="AM1249" s="5"/>
      <c r="AN1249" s="5"/>
      <c r="AO1249" s="5"/>
      <c r="AP1249" s="5"/>
      <c r="AQ1249" s="5"/>
      <c r="AR1249" s="5"/>
      <c r="AS1249" s="5"/>
      <c r="AT1249" s="5"/>
      <c r="AU1249" s="5"/>
      <c r="AV1249" s="5"/>
      <c r="AW1249" s="5"/>
      <c r="AX1249" s="5"/>
      <c r="AY1249" s="5"/>
      <c r="AZ1249" s="5"/>
      <c r="BA1249" s="5"/>
      <c r="BB1249" s="5"/>
      <c r="BC1249" s="5"/>
      <c r="BD1249" s="5"/>
      <c r="BE1249" s="5"/>
    </row>
    <row r="1250" spans="1:57" ht="14.25" customHeight="1">
      <c r="A1250" s="1376">
        <v>45053</v>
      </c>
      <c r="B1250" s="1301"/>
      <c r="C1250" s="1302"/>
      <c r="D1250" s="1376">
        <v>44688</v>
      </c>
      <c r="E1250" s="1357"/>
      <c r="F1250" s="5"/>
      <c r="G1250" s="5"/>
      <c r="H1250" s="1302"/>
      <c r="I1250" s="1303"/>
      <c r="J1250" s="1301"/>
      <c r="K1250" s="1376"/>
      <c r="L1250" s="1302"/>
      <c r="M1250" s="1382">
        <f t="shared" si="2086"/>
        <v>45054</v>
      </c>
      <c r="N1250" s="1354">
        <f t="shared" si="2083"/>
        <v>0</v>
      </c>
      <c r="O1250" s="1383">
        <f t="shared" ref="O1250:S1250" si="2500">$AD1250*O$27</f>
        <v>0</v>
      </c>
      <c r="P1250" s="1383">
        <f t="shared" si="2500"/>
        <v>0</v>
      </c>
      <c r="Q1250" s="1383">
        <f t="shared" si="2500"/>
        <v>0</v>
      </c>
      <c r="R1250" s="1383">
        <f t="shared" si="2500"/>
        <v>0</v>
      </c>
      <c r="S1250" s="1383">
        <f t="shared" si="2500"/>
        <v>0</v>
      </c>
      <c r="T1250" s="1383">
        <f t="shared" ref="T1250:X1250" si="2501">$AE1250*T$27</f>
        <v>0</v>
      </c>
      <c r="U1250" s="1383">
        <f t="shared" si="2501"/>
        <v>0</v>
      </c>
      <c r="V1250" s="1383">
        <f t="shared" si="2501"/>
        <v>0</v>
      </c>
      <c r="W1250" s="1383">
        <f t="shared" si="2501"/>
        <v>0</v>
      </c>
      <c r="X1250" s="1383">
        <f t="shared" si="2501"/>
        <v>0</v>
      </c>
      <c r="Y1250" s="1383">
        <f t="shared" si="2089"/>
        <v>0</v>
      </c>
      <c r="Z1250" s="1383">
        <f t="shared" si="2090"/>
        <v>0</v>
      </c>
      <c r="AA1250" s="1383">
        <f t="shared" si="2091"/>
        <v>0</v>
      </c>
      <c r="AB1250" s="1383">
        <f t="shared" si="2092"/>
        <v>0</v>
      </c>
      <c r="AC1250" s="5">
        <f t="shared" si="2093"/>
        <v>127</v>
      </c>
      <c r="AD1250" s="1383">
        <f t="shared" si="2094"/>
        <v>0</v>
      </c>
      <c r="AE1250" s="1383">
        <f t="shared" si="2095"/>
        <v>0</v>
      </c>
      <c r="AF1250" s="1305" t="e">
        <f t="shared" si="2096"/>
        <v>#DIV/0!</v>
      </c>
      <c r="AG1250" s="1305" t="e">
        <f t="shared" si="2097"/>
        <v>#DIV/0!</v>
      </c>
      <c r="AH1250" s="5"/>
      <c r="AI1250" s="5"/>
      <c r="AJ1250" s="5"/>
      <c r="AK1250" s="5"/>
      <c r="AL1250" s="5"/>
      <c r="AM1250" s="5"/>
      <c r="AN1250" s="5"/>
      <c r="AO1250" s="5"/>
      <c r="AP1250" s="5"/>
      <c r="AQ1250" s="5"/>
      <c r="AR1250" s="5"/>
      <c r="AS1250" s="5"/>
      <c r="AT1250" s="5"/>
      <c r="AU1250" s="5"/>
      <c r="AV1250" s="5"/>
      <c r="AW1250" s="5"/>
      <c r="AX1250" s="5"/>
      <c r="AY1250" s="5"/>
      <c r="AZ1250" s="5"/>
      <c r="BA1250" s="5"/>
      <c r="BB1250" s="5"/>
      <c r="BC1250" s="5"/>
      <c r="BD1250" s="5"/>
      <c r="BE1250" s="5"/>
    </row>
    <row r="1251" spans="1:57" ht="14.25" customHeight="1">
      <c r="A1251" s="1376">
        <v>45054</v>
      </c>
      <c r="B1251" s="1301"/>
      <c r="C1251" s="1302"/>
      <c r="D1251" s="1376">
        <v>44689</v>
      </c>
      <c r="E1251" s="1357"/>
      <c r="F1251" s="5"/>
      <c r="G1251" s="5"/>
      <c r="H1251" s="1302"/>
      <c r="I1251" s="1303"/>
      <c r="J1251" s="1301"/>
      <c r="K1251" s="1376"/>
      <c r="L1251" s="1302"/>
      <c r="M1251" s="1382">
        <f t="shared" si="2086"/>
        <v>45055</v>
      </c>
      <c r="N1251" s="1354">
        <f t="shared" si="2083"/>
        <v>0</v>
      </c>
      <c r="O1251" s="1383">
        <f t="shared" ref="O1251:S1251" si="2502">$AD1251*O$27</f>
        <v>0</v>
      </c>
      <c r="P1251" s="1383">
        <f t="shared" si="2502"/>
        <v>0</v>
      </c>
      <c r="Q1251" s="1383">
        <f t="shared" si="2502"/>
        <v>0</v>
      </c>
      <c r="R1251" s="1383">
        <f t="shared" si="2502"/>
        <v>0</v>
      </c>
      <c r="S1251" s="1383">
        <f t="shared" si="2502"/>
        <v>0</v>
      </c>
      <c r="T1251" s="1383">
        <f t="shared" ref="T1251:X1251" si="2503">$AE1251*T$27</f>
        <v>0</v>
      </c>
      <c r="U1251" s="1383">
        <f t="shared" si="2503"/>
        <v>0</v>
      </c>
      <c r="V1251" s="1383">
        <f t="shared" si="2503"/>
        <v>0</v>
      </c>
      <c r="W1251" s="1383">
        <f t="shared" si="2503"/>
        <v>0</v>
      </c>
      <c r="X1251" s="1383">
        <f t="shared" si="2503"/>
        <v>0</v>
      </c>
      <c r="Y1251" s="1383">
        <f t="shared" si="2089"/>
        <v>0</v>
      </c>
      <c r="Z1251" s="1383">
        <f t="shared" si="2090"/>
        <v>0</v>
      </c>
      <c r="AA1251" s="1383">
        <f t="shared" si="2091"/>
        <v>0</v>
      </c>
      <c r="AB1251" s="1383">
        <f t="shared" si="2092"/>
        <v>0</v>
      </c>
      <c r="AC1251" s="5">
        <f t="shared" si="2093"/>
        <v>128</v>
      </c>
      <c r="AD1251" s="1383">
        <f t="shared" si="2094"/>
        <v>0</v>
      </c>
      <c r="AE1251" s="1383">
        <f t="shared" si="2095"/>
        <v>0</v>
      </c>
      <c r="AF1251" s="1305" t="e">
        <f t="shared" si="2096"/>
        <v>#DIV/0!</v>
      </c>
      <c r="AG1251" s="1305" t="e">
        <f t="shared" si="2097"/>
        <v>#DIV/0!</v>
      </c>
      <c r="AH1251" s="5"/>
      <c r="AI1251" s="5"/>
      <c r="AJ1251" s="5"/>
      <c r="AK1251" s="5"/>
      <c r="AL1251" s="5"/>
      <c r="AM1251" s="5"/>
      <c r="AN1251" s="5"/>
      <c r="AO1251" s="5"/>
      <c r="AP1251" s="5"/>
      <c r="AQ1251" s="5"/>
      <c r="AR1251" s="5"/>
      <c r="AS1251" s="5"/>
      <c r="AT1251" s="5"/>
      <c r="AU1251" s="5"/>
      <c r="AV1251" s="5"/>
      <c r="AW1251" s="5"/>
      <c r="AX1251" s="5"/>
      <c r="AY1251" s="5"/>
      <c r="AZ1251" s="5"/>
      <c r="BA1251" s="5"/>
      <c r="BB1251" s="5"/>
      <c r="BC1251" s="5"/>
      <c r="BD1251" s="5"/>
      <c r="BE1251" s="5"/>
    </row>
    <row r="1252" spans="1:57" ht="14.25" customHeight="1">
      <c r="A1252" s="1376">
        <v>45055</v>
      </c>
      <c r="B1252" s="1301"/>
      <c r="C1252" s="1302"/>
      <c r="D1252" s="1376">
        <v>44690</v>
      </c>
      <c r="E1252" s="1357"/>
      <c r="F1252" s="5"/>
      <c r="G1252" s="5"/>
      <c r="H1252" s="1302"/>
      <c r="I1252" s="1303"/>
      <c r="J1252" s="1301"/>
      <c r="K1252" s="1376"/>
      <c r="L1252" s="1302"/>
      <c r="M1252" s="1382">
        <f t="shared" si="2086"/>
        <v>45056</v>
      </c>
      <c r="N1252" s="1354">
        <f t="shared" si="2083"/>
        <v>0</v>
      </c>
      <c r="O1252" s="1383">
        <f t="shared" ref="O1252:S1252" si="2504">$AD1252*O$27</f>
        <v>0</v>
      </c>
      <c r="P1252" s="1383">
        <f t="shared" si="2504"/>
        <v>0</v>
      </c>
      <c r="Q1252" s="1383">
        <f t="shared" si="2504"/>
        <v>0</v>
      </c>
      <c r="R1252" s="1383">
        <f t="shared" si="2504"/>
        <v>0</v>
      </c>
      <c r="S1252" s="1383">
        <f t="shared" si="2504"/>
        <v>0</v>
      </c>
      <c r="T1252" s="1383">
        <f t="shared" ref="T1252:X1252" si="2505">$AE1252*T$27</f>
        <v>0</v>
      </c>
      <c r="U1252" s="1383">
        <f t="shared" si="2505"/>
        <v>0</v>
      </c>
      <c r="V1252" s="1383">
        <f t="shared" si="2505"/>
        <v>0</v>
      </c>
      <c r="W1252" s="1383">
        <f t="shared" si="2505"/>
        <v>0</v>
      </c>
      <c r="X1252" s="1383">
        <f t="shared" si="2505"/>
        <v>0</v>
      </c>
      <c r="Y1252" s="1383">
        <f t="shared" si="2089"/>
        <v>0</v>
      </c>
      <c r="Z1252" s="1383">
        <f t="shared" si="2090"/>
        <v>0</v>
      </c>
      <c r="AA1252" s="1383">
        <f t="shared" si="2091"/>
        <v>0</v>
      </c>
      <c r="AB1252" s="1383">
        <f t="shared" si="2092"/>
        <v>0</v>
      </c>
      <c r="AC1252" s="5">
        <f t="shared" si="2093"/>
        <v>129</v>
      </c>
      <c r="AD1252" s="1383">
        <f t="shared" si="2094"/>
        <v>0</v>
      </c>
      <c r="AE1252" s="1383">
        <f t="shared" si="2095"/>
        <v>0</v>
      </c>
      <c r="AF1252" s="1305" t="e">
        <f t="shared" si="2096"/>
        <v>#DIV/0!</v>
      </c>
      <c r="AG1252" s="1305" t="e">
        <f t="shared" si="2097"/>
        <v>#DIV/0!</v>
      </c>
      <c r="AH1252" s="5"/>
      <c r="AI1252" s="5"/>
      <c r="AJ1252" s="5"/>
      <c r="AK1252" s="5"/>
      <c r="AL1252" s="5"/>
      <c r="AM1252" s="5"/>
      <c r="AN1252" s="5"/>
      <c r="AO1252" s="5"/>
      <c r="AP1252" s="5"/>
      <c r="AQ1252" s="5"/>
      <c r="AR1252" s="5"/>
      <c r="AS1252" s="5"/>
      <c r="AT1252" s="5"/>
      <c r="AU1252" s="5"/>
      <c r="AV1252" s="5"/>
      <c r="AW1252" s="5"/>
      <c r="AX1252" s="5"/>
      <c r="AY1252" s="5"/>
      <c r="AZ1252" s="5"/>
      <c r="BA1252" s="5"/>
      <c r="BB1252" s="5"/>
      <c r="BC1252" s="5"/>
      <c r="BD1252" s="5"/>
      <c r="BE1252" s="5"/>
    </row>
    <row r="1253" spans="1:57" ht="14.25" customHeight="1">
      <c r="A1253" s="1376">
        <v>45056</v>
      </c>
      <c r="B1253" s="1301"/>
      <c r="C1253" s="1302"/>
      <c r="D1253" s="1376">
        <v>44691</v>
      </c>
      <c r="E1253" s="1357"/>
      <c r="F1253" s="5"/>
      <c r="G1253" s="5"/>
      <c r="H1253" s="1302"/>
      <c r="I1253" s="1303"/>
      <c r="J1253" s="1301"/>
      <c r="K1253" s="1376"/>
      <c r="L1253" s="1302"/>
      <c r="M1253" s="1382">
        <f t="shared" si="2086"/>
        <v>45057</v>
      </c>
      <c r="N1253" s="1354">
        <f t="shared" si="2083"/>
        <v>0</v>
      </c>
      <c r="O1253" s="1383">
        <f t="shared" ref="O1253:S1253" si="2506">$AD1253*O$27</f>
        <v>0</v>
      </c>
      <c r="P1253" s="1383">
        <f t="shared" si="2506"/>
        <v>0</v>
      </c>
      <c r="Q1253" s="1383">
        <f t="shared" si="2506"/>
        <v>0</v>
      </c>
      <c r="R1253" s="1383">
        <f t="shared" si="2506"/>
        <v>0</v>
      </c>
      <c r="S1253" s="1383">
        <f t="shared" si="2506"/>
        <v>0</v>
      </c>
      <c r="T1253" s="1383">
        <f t="shared" ref="T1253:X1253" si="2507">$AE1253*T$27</f>
        <v>0</v>
      </c>
      <c r="U1253" s="1383">
        <f t="shared" si="2507"/>
        <v>0</v>
      </c>
      <c r="V1253" s="1383">
        <f t="shared" si="2507"/>
        <v>0</v>
      </c>
      <c r="W1253" s="1383">
        <f t="shared" si="2507"/>
        <v>0</v>
      </c>
      <c r="X1253" s="1383">
        <f t="shared" si="2507"/>
        <v>0</v>
      </c>
      <c r="Y1253" s="1383">
        <f t="shared" si="2089"/>
        <v>0</v>
      </c>
      <c r="Z1253" s="1383">
        <f t="shared" si="2090"/>
        <v>0</v>
      </c>
      <c r="AA1253" s="1383">
        <f t="shared" si="2091"/>
        <v>0</v>
      </c>
      <c r="AB1253" s="1383">
        <f t="shared" si="2092"/>
        <v>0</v>
      </c>
      <c r="AC1253" s="5">
        <f t="shared" si="2093"/>
        <v>130</v>
      </c>
      <c r="AD1253" s="1383">
        <f t="shared" si="2094"/>
        <v>0</v>
      </c>
      <c r="AE1253" s="1383">
        <f t="shared" si="2095"/>
        <v>0</v>
      </c>
      <c r="AF1253" s="1305" t="e">
        <f t="shared" si="2096"/>
        <v>#DIV/0!</v>
      </c>
      <c r="AG1253" s="1305" t="e">
        <f t="shared" si="2097"/>
        <v>#DIV/0!</v>
      </c>
      <c r="AH1253" s="5"/>
      <c r="AI1253" s="5"/>
      <c r="AJ1253" s="5"/>
      <c r="AK1253" s="5"/>
      <c r="AL1253" s="5"/>
      <c r="AM1253" s="5"/>
      <c r="AN1253" s="5"/>
      <c r="AO1253" s="5"/>
      <c r="AP1253" s="5"/>
      <c r="AQ1253" s="5"/>
      <c r="AR1253" s="5"/>
      <c r="AS1253" s="5"/>
      <c r="AT1253" s="5"/>
      <c r="AU1253" s="5"/>
      <c r="AV1253" s="5"/>
      <c r="AW1253" s="5"/>
      <c r="AX1253" s="5"/>
      <c r="AY1253" s="5"/>
      <c r="AZ1253" s="5"/>
      <c r="BA1253" s="5"/>
      <c r="BB1253" s="5"/>
      <c r="BC1253" s="5"/>
      <c r="BD1253" s="5"/>
      <c r="BE1253" s="5"/>
    </row>
    <row r="1254" spans="1:57" ht="14.25" customHeight="1">
      <c r="A1254" s="1376">
        <v>45057</v>
      </c>
      <c r="B1254" s="1301"/>
      <c r="C1254" s="1302"/>
      <c r="D1254" s="1376">
        <v>44692</v>
      </c>
      <c r="E1254" s="1357"/>
      <c r="F1254" s="5"/>
      <c r="G1254" s="5"/>
      <c r="H1254" s="1302"/>
      <c r="I1254" s="1303"/>
      <c r="J1254" s="1301"/>
      <c r="K1254" s="1376"/>
      <c r="L1254" s="1302"/>
      <c r="M1254" s="1382">
        <f t="shared" si="2086"/>
        <v>45058</v>
      </c>
      <c r="N1254" s="1354">
        <f t="shared" si="2083"/>
        <v>0</v>
      </c>
      <c r="O1254" s="1383">
        <f t="shared" ref="O1254:S1254" si="2508">$AD1254*O$27</f>
        <v>0</v>
      </c>
      <c r="P1254" s="1383">
        <f t="shared" si="2508"/>
        <v>0</v>
      </c>
      <c r="Q1254" s="1383">
        <f t="shared" si="2508"/>
        <v>0</v>
      </c>
      <c r="R1254" s="1383">
        <f t="shared" si="2508"/>
        <v>0</v>
      </c>
      <c r="S1254" s="1383">
        <f t="shared" si="2508"/>
        <v>0</v>
      </c>
      <c r="T1254" s="1383">
        <f t="shared" ref="T1254:X1254" si="2509">$AE1254*T$27</f>
        <v>0</v>
      </c>
      <c r="U1254" s="1383">
        <f t="shared" si="2509"/>
        <v>0</v>
      </c>
      <c r="V1254" s="1383">
        <f t="shared" si="2509"/>
        <v>0</v>
      </c>
      <c r="W1254" s="1383">
        <f t="shared" si="2509"/>
        <v>0</v>
      </c>
      <c r="X1254" s="1383">
        <f t="shared" si="2509"/>
        <v>0</v>
      </c>
      <c r="Y1254" s="1383">
        <f t="shared" si="2089"/>
        <v>0</v>
      </c>
      <c r="Z1254" s="1383">
        <f t="shared" si="2090"/>
        <v>0</v>
      </c>
      <c r="AA1254" s="1383">
        <f t="shared" si="2091"/>
        <v>0</v>
      </c>
      <c r="AB1254" s="1383">
        <f t="shared" si="2092"/>
        <v>0</v>
      </c>
      <c r="AC1254" s="5">
        <f t="shared" si="2093"/>
        <v>131</v>
      </c>
      <c r="AD1254" s="1383">
        <f t="shared" si="2094"/>
        <v>0</v>
      </c>
      <c r="AE1254" s="1383">
        <f t="shared" si="2095"/>
        <v>0</v>
      </c>
      <c r="AF1254" s="1305" t="e">
        <f t="shared" si="2096"/>
        <v>#DIV/0!</v>
      </c>
      <c r="AG1254" s="1305" t="e">
        <f t="shared" si="2097"/>
        <v>#DIV/0!</v>
      </c>
      <c r="AH1254" s="5"/>
      <c r="AI1254" s="5"/>
      <c r="AJ1254" s="5"/>
      <c r="AK1254" s="5"/>
      <c r="AL1254" s="5"/>
      <c r="AM1254" s="5"/>
      <c r="AN1254" s="5"/>
      <c r="AO1254" s="5"/>
      <c r="AP1254" s="5"/>
      <c r="AQ1254" s="5"/>
      <c r="AR1254" s="5"/>
      <c r="AS1254" s="5"/>
      <c r="AT1254" s="5"/>
      <c r="AU1254" s="5"/>
      <c r="AV1254" s="5"/>
      <c r="AW1254" s="5"/>
      <c r="AX1254" s="5"/>
      <c r="AY1254" s="5"/>
      <c r="AZ1254" s="5"/>
      <c r="BA1254" s="5"/>
      <c r="BB1254" s="5"/>
      <c r="BC1254" s="5"/>
      <c r="BD1254" s="5"/>
      <c r="BE1254" s="5"/>
    </row>
    <row r="1255" spans="1:57" ht="14.25" customHeight="1">
      <c r="A1255" s="1376">
        <v>45058</v>
      </c>
      <c r="B1255" s="1301"/>
      <c r="C1255" s="1302"/>
      <c r="D1255" s="1376">
        <v>44693</v>
      </c>
      <c r="E1255" s="1357"/>
      <c r="F1255" s="5"/>
      <c r="G1255" s="5"/>
      <c r="H1255" s="1302"/>
      <c r="I1255" s="1303"/>
      <c r="J1255" s="1301"/>
      <c r="K1255" s="1376"/>
      <c r="L1255" s="1302"/>
      <c r="M1255" s="1382">
        <f t="shared" si="2086"/>
        <v>45059</v>
      </c>
      <c r="N1255" s="1354">
        <f t="shared" si="2083"/>
        <v>0</v>
      </c>
      <c r="O1255" s="1383">
        <f t="shared" ref="O1255:S1255" si="2510">$AD1255*O$27</f>
        <v>0</v>
      </c>
      <c r="P1255" s="1383">
        <f t="shared" si="2510"/>
        <v>0</v>
      </c>
      <c r="Q1255" s="1383">
        <f t="shared" si="2510"/>
        <v>0</v>
      </c>
      <c r="R1255" s="1383">
        <f t="shared" si="2510"/>
        <v>0</v>
      </c>
      <c r="S1255" s="1383">
        <f t="shared" si="2510"/>
        <v>0</v>
      </c>
      <c r="T1255" s="1383">
        <f t="shared" ref="T1255:X1255" si="2511">$AE1255*T$27</f>
        <v>0</v>
      </c>
      <c r="U1255" s="1383">
        <f t="shared" si="2511"/>
        <v>0</v>
      </c>
      <c r="V1255" s="1383">
        <f t="shared" si="2511"/>
        <v>0</v>
      </c>
      <c r="W1255" s="1383">
        <f t="shared" si="2511"/>
        <v>0</v>
      </c>
      <c r="X1255" s="1383">
        <f t="shared" si="2511"/>
        <v>0</v>
      </c>
      <c r="Y1255" s="1383">
        <f t="shared" si="2089"/>
        <v>0</v>
      </c>
      <c r="Z1255" s="1383">
        <f t="shared" si="2090"/>
        <v>0</v>
      </c>
      <c r="AA1255" s="1383">
        <f t="shared" si="2091"/>
        <v>0</v>
      </c>
      <c r="AB1255" s="1383">
        <f t="shared" si="2092"/>
        <v>0</v>
      </c>
      <c r="AC1255" s="5">
        <f t="shared" si="2093"/>
        <v>132</v>
      </c>
      <c r="AD1255" s="1383">
        <f t="shared" si="2094"/>
        <v>0</v>
      </c>
      <c r="AE1255" s="1383">
        <f t="shared" si="2095"/>
        <v>0</v>
      </c>
      <c r="AF1255" s="1305" t="e">
        <f t="shared" si="2096"/>
        <v>#DIV/0!</v>
      </c>
      <c r="AG1255" s="1305" t="e">
        <f t="shared" si="2097"/>
        <v>#DIV/0!</v>
      </c>
      <c r="AH1255" s="5"/>
      <c r="AI1255" s="5"/>
      <c r="AJ1255" s="5"/>
      <c r="AK1255" s="5"/>
      <c r="AL1255" s="5"/>
      <c r="AM1255" s="5"/>
      <c r="AN1255" s="5"/>
      <c r="AO1255" s="5"/>
      <c r="AP1255" s="5"/>
      <c r="AQ1255" s="5"/>
      <c r="AR1255" s="5"/>
      <c r="AS1255" s="5"/>
      <c r="AT1255" s="5"/>
      <c r="AU1255" s="5"/>
      <c r="AV1255" s="5"/>
      <c r="AW1255" s="5"/>
      <c r="AX1255" s="5"/>
      <c r="AY1255" s="5"/>
      <c r="AZ1255" s="5"/>
      <c r="BA1255" s="5"/>
      <c r="BB1255" s="5"/>
      <c r="BC1255" s="5"/>
      <c r="BD1255" s="5"/>
      <c r="BE1255" s="5"/>
    </row>
    <row r="1256" spans="1:57" ht="14.25" customHeight="1">
      <c r="A1256" s="1376">
        <v>45059</v>
      </c>
      <c r="B1256" s="1301"/>
      <c r="C1256" s="1302"/>
      <c r="D1256" s="1376">
        <v>44694</v>
      </c>
      <c r="E1256" s="1357"/>
      <c r="F1256" s="5"/>
      <c r="G1256" s="5"/>
      <c r="H1256" s="1302"/>
      <c r="I1256" s="1303"/>
      <c r="J1256" s="1301"/>
      <c r="K1256" s="1376"/>
      <c r="L1256" s="1302"/>
      <c r="M1256" s="1382">
        <f t="shared" si="2086"/>
        <v>45060</v>
      </c>
      <c r="N1256" s="1354">
        <f t="shared" si="2083"/>
        <v>0</v>
      </c>
      <c r="O1256" s="1383">
        <f t="shared" ref="O1256:S1256" si="2512">$AD1256*O$27</f>
        <v>0</v>
      </c>
      <c r="P1256" s="1383">
        <f t="shared" si="2512"/>
        <v>0</v>
      </c>
      <c r="Q1256" s="1383">
        <f t="shared" si="2512"/>
        <v>0</v>
      </c>
      <c r="R1256" s="1383">
        <f t="shared" si="2512"/>
        <v>0</v>
      </c>
      <c r="S1256" s="1383">
        <f t="shared" si="2512"/>
        <v>0</v>
      </c>
      <c r="T1256" s="1383">
        <f t="shared" ref="T1256:X1256" si="2513">$AE1256*T$27</f>
        <v>0</v>
      </c>
      <c r="U1256" s="1383">
        <f t="shared" si="2513"/>
        <v>0</v>
      </c>
      <c r="V1256" s="1383">
        <f t="shared" si="2513"/>
        <v>0</v>
      </c>
      <c r="W1256" s="1383">
        <f t="shared" si="2513"/>
        <v>0</v>
      </c>
      <c r="X1256" s="1383">
        <f t="shared" si="2513"/>
        <v>0</v>
      </c>
      <c r="Y1256" s="1383">
        <f t="shared" si="2089"/>
        <v>0</v>
      </c>
      <c r="Z1256" s="1383">
        <f t="shared" si="2090"/>
        <v>0</v>
      </c>
      <c r="AA1256" s="1383">
        <f t="shared" si="2091"/>
        <v>0</v>
      </c>
      <c r="AB1256" s="1383">
        <f t="shared" si="2092"/>
        <v>0</v>
      </c>
      <c r="AC1256" s="5">
        <f t="shared" si="2093"/>
        <v>133</v>
      </c>
      <c r="AD1256" s="1383">
        <f t="shared" si="2094"/>
        <v>0</v>
      </c>
      <c r="AE1256" s="1383">
        <f t="shared" si="2095"/>
        <v>0</v>
      </c>
      <c r="AF1256" s="1305" t="e">
        <f t="shared" si="2096"/>
        <v>#DIV/0!</v>
      </c>
      <c r="AG1256" s="1305" t="e">
        <f t="shared" si="2097"/>
        <v>#DIV/0!</v>
      </c>
      <c r="AH1256" s="5"/>
      <c r="AI1256" s="5"/>
      <c r="AJ1256" s="5"/>
      <c r="AK1256" s="5"/>
      <c r="AL1256" s="5"/>
      <c r="AM1256" s="5"/>
      <c r="AN1256" s="5"/>
      <c r="AO1256" s="5"/>
      <c r="AP1256" s="5"/>
      <c r="AQ1256" s="5"/>
      <c r="AR1256" s="5"/>
      <c r="AS1256" s="5"/>
      <c r="AT1256" s="5"/>
      <c r="AU1256" s="5"/>
      <c r="AV1256" s="5"/>
      <c r="AW1256" s="5"/>
      <c r="AX1256" s="5"/>
      <c r="AY1256" s="5"/>
      <c r="AZ1256" s="5"/>
      <c r="BA1256" s="5"/>
      <c r="BB1256" s="5"/>
      <c r="BC1256" s="5"/>
      <c r="BD1256" s="5"/>
      <c r="BE1256" s="5"/>
    </row>
    <row r="1257" spans="1:57" ht="14.25" customHeight="1">
      <c r="A1257" s="1376">
        <v>45060</v>
      </c>
      <c r="B1257" s="1301"/>
      <c r="C1257" s="1302"/>
      <c r="D1257" s="1376">
        <v>44695</v>
      </c>
      <c r="E1257" s="1357"/>
      <c r="F1257" s="5"/>
      <c r="G1257" s="5"/>
      <c r="H1257" s="1302"/>
      <c r="I1257" s="1303"/>
      <c r="J1257" s="1301"/>
      <c r="K1257" s="1376"/>
      <c r="L1257" s="1302"/>
      <c r="M1257" s="1382">
        <f t="shared" si="2086"/>
        <v>45061</v>
      </c>
      <c r="N1257" s="1354">
        <f t="shared" si="2083"/>
        <v>0</v>
      </c>
      <c r="O1257" s="1383">
        <f t="shared" ref="O1257:S1257" si="2514">$AD1257*O$27</f>
        <v>0</v>
      </c>
      <c r="P1257" s="1383">
        <f t="shared" si="2514"/>
        <v>0</v>
      </c>
      <c r="Q1257" s="1383">
        <f t="shared" si="2514"/>
        <v>0</v>
      </c>
      <c r="R1257" s="1383">
        <f t="shared" si="2514"/>
        <v>0</v>
      </c>
      <c r="S1257" s="1383">
        <f t="shared" si="2514"/>
        <v>0</v>
      </c>
      <c r="T1257" s="1383">
        <f t="shared" ref="T1257:X1257" si="2515">$AE1257*T$27</f>
        <v>0</v>
      </c>
      <c r="U1257" s="1383">
        <f t="shared" si="2515"/>
        <v>0</v>
      </c>
      <c r="V1257" s="1383">
        <f t="shared" si="2515"/>
        <v>0</v>
      </c>
      <c r="W1257" s="1383">
        <f t="shared" si="2515"/>
        <v>0</v>
      </c>
      <c r="X1257" s="1383">
        <f t="shared" si="2515"/>
        <v>0</v>
      </c>
      <c r="Y1257" s="1383">
        <f t="shared" si="2089"/>
        <v>0</v>
      </c>
      <c r="Z1257" s="1383">
        <f t="shared" si="2090"/>
        <v>0</v>
      </c>
      <c r="AA1257" s="1383">
        <f t="shared" si="2091"/>
        <v>0</v>
      </c>
      <c r="AB1257" s="1383">
        <f t="shared" si="2092"/>
        <v>0</v>
      </c>
      <c r="AC1257" s="5">
        <f t="shared" si="2093"/>
        <v>134</v>
      </c>
      <c r="AD1257" s="1383">
        <f t="shared" si="2094"/>
        <v>0</v>
      </c>
      <c r="AE1257" s="1383">
        <f t="shared" si="2095"/>
        <v>0</v>
      </c>
      <c r="AF1257" s="1305" t="e">
        <f t="shared" si="2096"/>
        <v>#DIV/0!</v>
      </c>
      <c r="AG1257" s="1305" t="e">
        <f t="shared" si="2097"/>
        <v>#DIV/0!</v>
      </c>
      <c r="AH1257" s="5"/>
      <c r="AI1257" s="5"/>
      <c r="AJ1257" s="5"/>
      <c r="AK1257" s="5"/>
      <c r="AL1257" s="5"/>
      <c r="AM1257" s="5"/>
      <c r="AN1257" s="5"/>
      <c r="AO1257" s="5"/>
      <c r="AP1257" s="5"/>
      <c r="AQ1257" s="5"/>
      <c r="AR1257" s="5"/>
      <c r="AS1257" s="5"/>
      <c r="AT1257" s="5"/>
      <c r="AU1257" s="5"/>
      <c r="AV1257" s="5"/>
      <c r="AW1257" s="5"/>
      <c r="AX1257" s="5"/>
      <c r="AY1257" s="5"/>
      <c r="AZ1257" s="5"/>
      <c r="BA1257" s="5"/>
      <c r="BB1257" s="5"/>
      <c r="BC1257" s="5"/>
      <c r="BD1257" s="5"/>
      <c r="BE1257" s="5"/>
    </row>
    <row r="1258" spans="1:57" ht="14.25" customHeight="1">
      <c r="A1258" s="1376">
        <v>45061</v>
      </c>
      <c r="B1258" s="1301"/>
      <c r="C1258" s="1302"/>
      <c r="D1258" s="1376">
        <v>44696</v>
      </c>
      <c r="E1258" s="1357"/>
      <c r="F1258" s="5"/>
      <c r="G1258" s="5"/>
      <c r="H1258" s="1302"/>
      <c r="I1258" s="1303"/>
      <c r="J1258" s="1301"/>
      <c r="K1258" s="1376"/>
      <c r="L1258" s="1302"/>
      <c r="M1258" s="1382">
        <f t="shared" si="2086"/>
        <v>45062</v>
      </c>
      <c r="N1258" s="1354">
        <f t="shared" si="2083"/>
        <v>0</v>
      </c>
      <c r="O1258" s="1383">
        <f t="shared" ref="O1258:S1258" si="2516">$AD1258*O$27</f>
        <v>0</v>
      </c>
      <c r="P1258" s="1383">
        <f t="shared" si="2516"/>
        <v>0</v>
      </c>
      <c r="Q1258" s="1383">
        <f t="shared" si="2516"/>
        <v>0</v>
      </c>
      <c r="R1258" s="1383">
        <f t="shared" si="2516"/>
        <v>0</v>
      </c>
      <c r="S1258" s="1383">
        <f t="shared" si="2516"/>
        <v>0</v>
      </c>
      <c r="T1258" s="1383">
        <f t="shared" ref="T1258:X1258" si="2517">$AE1258*T$27</f>
        <v>0</v>
      </c>
      <c r="U1258" s="1383">
        <f t="shared" si="2517"/>
        <v>0</v>
      </c>
      <c r="V1258" s="1383">
        <f t="shared" si="2517"/>
        <v>0</v>
      </c>
      <c r="W1258" s="1383">
        <f t="shared" si="2517"/>
        <v>0</v>
      </c>
      <c r="X1258" s="1383">
        <f t="shared" si="2517"/>
        <v>0</v>
      </c>
      <c r="Y1258" s="1383">
        <f t="shared" si="2089"/>
        <v>0</v>
      </c>
      <c r="Z1258" s="1383">
        <f t="shared" si="2090"/>
        <v>0</v>
      </c>
      <c r="AA1258" s="1383">
        <f t="shared" si="2091"/>
        <v>0</v>
      </c>
      <c r="AB1258" s="1383">
        <f t="shared" si="2092"/>
        <v>0</v>
      </c>
      <c r="AC1258" s="5">
        <f t="shared" si="2093"/>
        <v>135</v>
      </c>
      <c r="AD1258" s="1383">
        <f t="shared" si="2094"/>
        <v>0</v>
      </c>
      <c r="AE1258" s="1383">
        <f t="shared" si="2095"/>
        <v>0</v>
      </c>
      <c r="AF1258" s="1305" t="e">
        <f t="shared" si="2096"/>
        <v>#DIV/0!</v>
      </c>
      <c r="AG1258" s="1305" t="e">
        <f t="shared" si="2097"/>
        <v>#DIV/0!</v>
      </c>
      <c r="AH1258" s="5"/>
      <c r="AI1258" s="5"/>
      <c r="AJ1258" s="5"/>
      <c r="AK1258" s="5"/>
      <c r="AL1258" s="5"/>
      <c r="AM1258" s="5"/>
      <c r="AN1258" s="5"/>
      <c r="AO1258" s="5"/>
      <c r="AP1258" s="5"/>
      <c r="AQ1258" s="5"/>
      <c r="AR1258" s="5"/>
      <c r="AS1258" s="5"/>
      <c r="AT1258" s="5"/>
      <c r="AU1258" s="5"/>
      <c r="AV1258" s="5"/>
      <c r="AW1258" s="5"/>
      <c r="AX1258" s="5"/>
      <c r="AY1258" s="5"/>
      <c r="AZ1258" s="5"/>
      <c r="BA1258" s="5"/>
      <c r="BB1258" s="5"/>
      <c r="BC1258" s="5"/>
      <c r="BD1258" s="5"/>
      <c r="BE1258" s="5"/>
    </row>
    <row r="1259" spans="1:57" ht="14.25" customHeight="1">
      <c r="A1259" s="1376">
        <v>45062</v>
      </c>
      <c r="B1259" s="1301"/>
      <c r="C1259" s="1302"/>
      <c r="D1259" s="1376">
        <v>44697</v>
      </c>
      <c r="E1259" s="1357"/>
      <c r="F1259" s="5"/>
      <c r="G1259" s="5"/>
      <c r="H1259" s="1302"/>
      <c r="I1259" s="1303"/>
      <c r="J1259" s="1301"/>
      <c r="K1259" s="1376"/>
      <c r="L1259" s="1302"/>
      <c r="M1259" s="1382">
        <f t="shared" si="2086"/>
        <v>45063</v>
      </c>
      <c r="N1259" s="1354">
        <f t="shared" si="2083"/>
        <v>0</v>
      </c>
      <c r="O1259" s="1383">
        <f t="shared" ref="O1259:S1259" si="2518">$AD1259*O$27</f>
        <v>0</v>
      </c>
      <c r="P1259" s="1383">
        <f t="shared" si="2518"/>
        <v>0</v>
      </c>
      <c r="Q1259" s="1383">
        <f t="shared" si="2518"/>
        <v>0</v>
      </c>
      <c r="R1259" s="1383">
        <f t="shared" si="2518"/>
        <v>0</v>
      </c>
      <c r="S1259" s="1383">
        <f t="shared" si="2518"/>
        <v>0</v>
      </c>
      <c r="T1259" s="1383">
        <f t="shared" ref="T1259:X1259" si="2519">$AE1259*T$27</f>
        <v>0</v>
      </c>
      <c r="U1259" s="1383">
        <f t="shared" si="2519"/>
        <v>0</v>
      </c>
      <c r="V1259" s="1383">
        <f t="shared" si="2519"/>
        <v>0</v>
      </c>
      <c r="W1259" s="1383">
        <f t="shared" si="2519"/>
        <v>0</v>
      </c>
      <c r="X1259" s="1383">
        <f t="shared" si="2519"/>
        <v>0</v>
      </c>
      <c r="Y1259" s="1383">
        <f t="shared" si="2089"/>
        <v>0</v>
      </c>
      <c r="Z1259" s="1383">
        <f t="shared" si="2090"/>
        <v>0</v>
      </c>
      <c r="AA1259" s="1383">
        <f t="shared" si="2091"/>
        <v>0</v>
      </c>
      <c r="AB1259" s="1383">
        <f t="shared" si="2092"/>
        <v>0</v>
      </c>
      <c r="AC1259" s="5">
        <f t="shared" si="2093"/>
        <v>136</v>
      </c>
      <c r="AD1259" s="1383">
        <f t="shared" si="2094"/>
        <v>0</v>
      </c>
      <c r="AE1259" s="1383">
        <f t="shared" si="2095"/>
        <v>0</v>
      </c>
      <c r="AF1259" s="1305" t="e">
        <f t="shared" si="2096"/>
        <v>#DIV/0!</v>
      </c>
      <c r="AG1259" s="1305" t="e">
        <f t="shared" si="2097"/>
        <v>#DIV/0!</v>
      </c>
      <c r="AH1259" s="5"/>
      <c r="AI1259" s="5"/>
      <c r="AJ1259" s="5"/>
      <c r="AK1259" s="5"/>
      <c r="AL1259" s="5"/>
      <c r="AM1259" s="5"/>
      <c r="AN1259" s="5"/>
      <c r="AO1259" s="5"/>
      <c r="AP1259" s="5"/>
      <c r="AQ1259" s="5"/>
      <c r="AR1259" s="5"/>
      <c r="AS1259" s="5"/>
      <c r="AT1259" s="5"/>
      <c r="AU1259" s="5"/>
      <c r="AV1259" s="5"/>
      <c r="AW1259" s="5"/>
      <c r="AX1259" s="5"/>
      <c r="AY1259" s="5"/>
      <c r="AZ1259" s="5"/>
      <c r="BA1259" s="5"/>
      <c r="BB1259" s="5"/>
      <c r="BC1259" s="5"/>
      <c r="BD1259" s="5"/>
      <c r="BE1259" s="5"/>
    </row>
    <row r="1260" spans="1:57" ht="14.25" customHeight="1">
      <c r="A1260" s="1376">
        <v>45063</v>
      </c>
      <c r="B1260" s="1301"/>
      <c r="C1260" s="1302"/>
      <c r="D1260" s="1376">
        <v>44698</v>
      </c>
      <c r="E1260" s="1357"/>
      <c r="F1260" s="5"/>
      <c r="G1260" s="5"/>
      <c r="H1260" s="1302"/>
      <c r="I1260" s="1303"/>
      <c r="J1260" s="1301"/>
      <c r="K1260" s="1376"/>
      <c r="L1260" s="1302"/>
      <c r="M1260" s="1382">
        <f t="shared" si="2086"/>
        <v>45064</v>
      </c>
      <c r="N1260" s="1354">
        <f t="shared" si="2083"/>
        <v>0</v>
      </c>
      <c r="O1260" s="1383">
        <f t="shared" ref="O1260:S1260" si="2520">$AD1260*O$27</f>
        <v>0</v>
      </c>
      <c r="P1260" s="1383">
        <f t="shared" si="2520"/>
        <v>0</v>
      </c>
      <c r="Q1260" s="1383">
        <f t="shared" si="2520"/>
        <v>0</v>
      </c>
      <c r="R1260" s="1383">
        <f t="shared" si="2520"/>
        <v>0</v>
      </c>
      <c r="S1260" s="1383">
        <f t="shared" si="2520"/>
        <v>0</v>
      </c>
      <c r="T1260" s="1383">
        <f t="shared" ref="T1260:X1260" si="2521">$AE1260*T$27</f>
        <v>0</v>
      </c>
      <c r="U1260" s="1383">
        <f t="shared" si="2521"/>
        <v>0</v>
      </c>
      <c r="V1260" s="1383">
        <f t="shared" si="2521"/>
        <v>0</v>
      </c>
      <c r="W1260" s="1383">
        <f t="shared" si="2521"/>
        <v>0</v>
      </c>
      <c r="X1260" s="1383">
        <f t="shared" si="2521"/>
        <v>0</v>
      </c>
      <c r="Y1260" s="1383">
        <f t="shared" si="2089"/>
        <v>0</v>
      </c>
      <c r="Z1260" s="1383">
        <f t="shared" si="2090"/>
        <v>0</v>
      </c>
      <c r="AA1260" s="1383">
        <f t="shared" si="2091"/>
        <v>0</v>
      </c>
      <c r="AB1260" s="1383">
        <f t="shared" si="2092"/>
        <v>0</v>
      </c>
      <c r="AC1260" s="5">
        <f t="shared" si="2093"/>
        <v>137</v>
      </c>
      <c r="AD1260" s="1383">
        <f t="shared" si="2094"/>
        <v>0</v>
      </c>
      <c r="AE1260" s="1383">
        <f t="shared" si="2095"/>
        <v>0</v>
      </c>
      <c r="AF1260" s="1305" t="e">
        <f t="shared" si="2096"/>
        <v>#DIV/0!</v>
      </c>
      <c r="AG1260" s="1305" t="e">
        <f t="shared" si="2097"/>
        <v>#DIV/0!</v>
      </c>
      <c r="AH1260" s="5"/>
      <c r="AI1260" s="5"/>
      <c r="AJ1260" s="5"/>
      <c r="AK1260" s="5"/>
      <c r="AL1260" s="5"/>
      <c r="AM1260" s="5"/>
      <c r="AN1260" s="5"/>
      <c r="AO1260" s="5"/>
      <c r="AP1260" s="5"/>
      <c r="AQ1260" s="5"/>
      <c r="AR1260" s="5"/>
      <c r="AS1260" s="5"/>
      <c r="AT1260" s="5"/>
      <c r="AU1260" s="5"/>
      <c r="AV1260" s="5"/>
      <c r="AW1260" s="5"/>
      <c r="AX1260" s="5"/>
      <c r="AY1260" s="5"/>
      <c r="AZ1260" s="5"/>
      <c r="BA1260" s="5"/>
      <c r="BB1260" s="5"/>
      <c r="BC1260" s="5"/>
      <c r="BD1260" s="5"/>
      <c r="BE1260" s="5"/>
    </row>
    <row r="1261" spans="1:57" ht="14.25" customHeight="1">
      <c r="A1261" s="1376">
        <v>45064</v>
      </c>
      <c r="B1261" s="1301"/>
      <c r="C1261" s="1302"/>
      <c r="D1261" s="1376">
        <v>44699</v>
      </c>
      <c r="E1261" s="1357"/>
      <c r="F1261" s="5"/>
      <c r="G1261" s="5"/>
      <c r="H1261" s="1302"/>
      <c r="I1261" s="1303"/>
      <c r="J1261" s="1301"/>
      <c r="K1261" s="1376"/>
      <c r="L1261" s="1302"/>
      <c r="M1261" s="1382">
        <f t="shared" si="2086"/>
        <v>45065</v>
      </c>
      <c r="N1261" s="1354">
        <f t="shared" si="2083"/>
        <v>0</v>
      </c>
      <c r="O1261" s="1383">
        <f t="shared" ref="O1261:S1261" si="2522">$AD1261*O$27</f>
        <v>0</v>
      </c>
      <c r="P1261" s="1383">
        <f t="shared" si="2522"/>
        <v>0</v>
      </c>
      <c r="Q1261" s="1383">
        <f t="shared" si="2522"/>
        <v>0</v>
      </c>
      <c r="R1261" s="1383">
        <f t="shared" si="2522"/>
        <v>0</v>
      </c>
      <c r="S1261" s="1383">
        <f t="shared" si="2522"/>
        <v>0</v>
      </c>
      <c r="T1261" s="1383">
        <f t="shared" ref="T1261:X1261" si="2523">$AE1261*T$27</f>
        <v>0</v>
      </c>
      <c r="U1261" s="1383">
        <f t="shared" si="2523"/>
        <v>0</v>
      </c>
      <c r="V1261" s="1383">
        <f t="shared" si="2523"/>
        <v>0</v>
      </c>
      <c r="W1261" s="1383">
        <f t="shared" si="2523"/>
        <v>0</v>
      </c>
      <c r="X1261" s="1383">
        <f t="shared" si="2523"/>
        <v>0</v>
      </c>
      <c r="Y1261" s="1383">
        <f t="shared" si="2089"/>
        <v>0</v>
      </c>
      <c r="Z1261" s="1383">
        <f t="shared" si="2090"/>
        <v>0</v>
      </c>
      <c r="AA1261" s="1383">
        <f t="shared" si="2091"/>
        <v>0</v>
      </c>
      <c r="AB1261" s="1383">
        <f t="shared" si="2092"/>
        <v>0</v>
      </c>
      <c r="AC1261" s="5">
        <f t="shared" si="2093"/>
        <v>138</v>
      </c>
      <c r="AD1261" s="1383">
        <f t="shared" si="2094"/>
        <v>0</v>
      </c>
      <c r="AE1261" s="1383">
        <f t="shared" si="2095"/>
        <v>0</v>
      </c>
      <c r="AF1261" s="1305" t="e">
        <f t="shared" si="2096"/>
        <v>#DIV/0!</v>
      </c>
      <c r="AG1261" s="1305" t="e">
        <f t="shared" si="2097"/>
        <v>#DIV/0!</v>
      </c>
      <c r="AH1261" s="5"/>
      <c r="AI1261" s="5"/>
      <c r="AJ1261" s="5"/>
      <c r="AK1261" s="5"/>
      <c r="AL1261" s="5"/>
      <c r="AM1261" s="5"/>
      <c r="AN1261" s="5"/>
      <c r="AO1261" s="5"/>
      <c r="AP1261" s="5"/>
      <c r="AQ1261" s="5"/>
      <c r="AR1261" s="5"/>
      <c r="AS1261" s="5"/>
      <c r="AT1261" s="5"/>
      <c r="AU1261" s="5"/>
      <c r="AV1261" s="5"/>
      <c r="AW1261" s="5"/>
      <c r="AX1261" s="5"/>
      <c r="AY1261" s="5"/>
      <c r="AZ1261" s="5"/>
      <c r="BA1261" s="5"/>
      <c r="BB1261" s="5"/>
      <c r="BC1261" s="5"/>
      <c r="BD1261" s="5"/>
      <c r="BE1261" s="5"/>
    </row>
    <row r="1262" spans="1:57" ht="14.25" customHeight="1">
      <c r="A1262" s="1376">
        <v>45065</v>
      </c>
      <c r="B1262" s="1301"/>
      <c r="C1262" s="1302"/>
      <c r="D1262" s="1376">
        <v>44700</v>
      </c>
      <c r="E1262" s="1357"/>
      <c r="F1262" s="5"/>
      <c r="G1262" s="5"/>
      <c r="H1262" s="1302"/>
      <c r="I1262" s="1303"/>
      <c r="J1262" s="1301"/>
      <c r="K1262" s="1376"/>
      <c r="L1262" s="1302"/>
      <c r="M1262" s="1382">
        <f t="shared" si="2086"/>
        <v>45066</v>
      </c>
      <c r="N1262" s="1354">
        <f t="shared" si="2083"/>
        <v>0</v>
      </c>
      <c r="O1262" s="1383">
        <f t="shared" ref="O1262:S1262" si="2524">$AD1262*O$27</f>
        <v>0</v>
      </c>
      <c r="P1262" s="1383">
        <f t="shared" si="2524"/>
        <v>0</v>
      </c>
      <c r="Q1262" s="1383">
        <f t="shared" si="2524"/>
        <v>0</v>
      </c>
      <c r="R1262" s="1383">
        <f t="shared" si="2524"/>
        <v>0</v>
      </c>
      <c r="S1262" s="1383">
        <f t="shared" si="2524"/>
        <v>0</v>
      </c>
      <c r="T1262" s="1383">
        <f t="shared" ref="T1262:X1262" si="2525">$AE1262*T$27</f>
        <v>0</v>
      </c>
      <c r="U1262" s="1383">
        <f t="shared" si="2525"/>
        <v>0</v>
      </c>
      <c r="V1262" s="1383">
        <f t="shared" si="2525"/>
        <v>0</v>
      </c>
      <c r="W1262" s="1383">
        <f t="shared" si="2525"/>
        <v>0</v>
      </c>
      <c r="X1262" s="1383">
        <f t="shared" si="2525"/>
        <v>0</v>
      </c>
      <c r="Y1262" s="1383">
        <f t="shared" si="2089"/>
        <v>0</v>
      </c>
      <c r="Z1262" s="1383">
        <f t="shared" si="2090"/>
        <v>0</v>
      </c>
      <c r="AA1262" s="1383">
        <f t="shared" si="2091"/>
        <v>0</v>
      </c>
      <c r="AB1262" s="1383">
        <f t="shared" si="2092"/>
        <v>0</v>
      </c>
      <c r="AC1262" s="5">
        <f t="shared" si="2093"/>
        <v>139</v>
      </c>
      <c r="AD1262" s="1383">
        <f t="shared" si="2094"/>
        <v>0</v>
      </c>
      <c r="AE1262" s="1383">
        <f t="shared" si="2095"/>
        <v>0</v>
      </c>
      <c r="AF1262" s="1305" t="e">
        <f t="shared" si="2096"/>
        <v>#DIV/0!</v>
      </c>
      <c r="AG1262" s="1305" t="e">
        <f t="shared" si="2097"/>
        <v>#DIV/0!</v>
      </c>
      <c r="AH1262" s="5"/>
      <c r="AI1262" s="5"/>
      <c r="AJ1262" s="5"/>
      <c r="AK1262" s="5"/>
      <c r="AL1262" s="5"/>
      <c r="AM1262" s="5"/>
      <c r="AN1262" s="5"/>
      <c r="AO1262" s="5"/>
      <c r="AP1262" s="5"/>
      <c r="AQ1262" s="5"/>
      <c r="AR1262" s="5"/>
      <c r="AS1262" s="5"/>
      <c r="AT1262" s="5"/>
      <c r="AU1262" s="5"/>
      <c r="AV1262" s="5"/>
      <c r="AW1262" s="5"/>
      <c r="AX1262" s="5"/>
      <c r="AY1262" s="5"/>
      <c r="AZ1262" s="5"/>
      <c r="BA1262" s="5"/>
      <c r="BB1262" s="5"/>
      <c r="BC1262" s="5"/>
      <c r="BD1262" s="5"/>
      <c r="BE1262" s="5"/>
    </row>
    <row r="1263" spans="1:57" ht="14.25" customHeight="1">
      <c r="A1263" s="1376">
        <v>45066</v>
      </c>
      <c r="B1263" s="1301"/>
      <c r="C1263" s="1302"/>
      <c r="D1263" s="1376">
        <v>44701</v>
      </c>
      <c r="E1263" s="1357"/>
      <c r="F1263" s="5"/>
      <c r="G1263" s="5"/>
      <c r="H1263" s="1302"/>
      <c r="I1263" s="1303"/>
      <c r="J1263" s="1301"/>
      <c r="K1263" s="1376"/>
      <c r="L1263" s="1302"/>
      <c r="M1263" s="1382">
        <f t="shared" si="2086"/>
        <v>45067</v>
      </c>
      <c r="N1263" s="1354">
        <f t="shared" si="2083"/>
        <v>0</v>
      </c>
      <c r="O1263" s="1383">
        <f t="shared" ref="O1263:S1263" si="2526">$AD1263*O$27</f>
        <v>0</v>
      </c>
      <c r="P1263" s="1383">
        <f t="shared" si="2526"/>
        <v>0</v>
      </c>
      <c r="Q1263" s="1383">
        <f t="shared" si="2526"/>
        <v>0</v>
      </c>
      <c r="R1263" s="1383">
        <f t="shared" si="2526"/>
        <v>0</v>
      </c>
      <c r="S1263" s="1383">
        <f t="shared" si="2526"/>
        <v>0</v>
      </c>
      <c r="T1263" s="1383">
        <f t="shared" ref="T1263:X1263" si="2527">$AE1263*T$27</f>
        <v>0</v>
      </c>
      <c r="U1263" s="1383">
        <f t="shared" si="2527"/>
        <v>0</v>
      </c>
      <c r="V1263" s="1383">
        <f t="shared" si="2527"/>
        <v>0</v>
      </c>
      <c r="W1263" s="1383">
        <f t="shared" si="2527"/>
        <v>0</v>
      </c>
      <c r="X1263" s="1383">
        <f t="shared" si="2527"/>
        <v>0</v>
      </c>
      <c r="Y1263" s="1383">
        <f t="shared" si="2089"/>
        <v>0</v>
      </c>
      <c r="Z1263" s="1383">
        <f t="shared" si="2090"/>
        <v>0</v>
      </c>
      <c r="AA1263" s="1383">
        <f t="shared" si="2091"/>
        <v>0</v>
      </c>
      <c r="AB1263" s="1383">
        <f t="shared" si="2092"/>
        <v>0</v>
      </c>
      <c r="AC1263" s="5">
        <f t="shared" si="2093"/>
        <v>140</v>
      </c>
      <c r="AD1263" s="1383">
        <f t="shared" si="2094"/>
        <v>0</v>
      </c>
      <c r="AE1263" s="1383">
        <f t="shared" si="2095"/>
        <v>0</v>
      </c>
      <c r="AF1263" s="1305" t="e">
        <f t="shared" si="2096"/>
        <v>#DIV/0!</v>
      </c>
      <c r="AG1263" s="1305" t="e">
        <f t="shared" si="2097"/>
        <v>#DIV/0!</v>
      </c>
      <c r="AH1263" s="5"/>
      <c r="AI1263" s="5"/>
      <c r="AJ1263" s="5"/>
      <c r="AK1263" s="5"/>
      <c r="AL1263" s="5"/>
      <c r="AM1263" s="5"/>
      <c r="AN1263" s="5"/>
      <c r="AO1263" s="5"/>
      <c r="AP1263" s="5"/>
      <c r="AQ1263" s="5"/>
      <c r="AR1263" s="5"/>
      <c r="AS1263" s="5"/>
      <c r="AT1263" s="5"/>
      <c r="AU1263" s="5"/>
      <c r="AV1263" s="5"/>
      <c r="AW1263" s="5"/>
      <c r="AX1263" s="5"/>
      <c r="AY1263" s="5"/>
      <c r="AZ1263" s="5"/>
      <c r="BA1263" s="5"/>
      <c r="BB1263" s="5"/>
      <c r="BC1263" s="5"/>
      <c r="BD1263" s="5"/>
      <c r="BE1263" s="5"/>
    </row>
    <row r="1264" spans="1:57" ht="14.25" customHeight="1">
      <c r="A1264" s="1376">
        <v>45067</v>
      </c>
      <c r="B1264" s="1301"/>
      <c r="C1264" s="1302"/>
      <c r="D1264" s="1376">
        <v>44702</v>
      </c>
      <c r="E1264" s="1357"/>
      <c r="F1264" s="5"/>
      <c r="G1264" s="5"/>
      <c r="H1264" s="1302"/>
      <c r="I1264" s="1303"/>
      <c r="J1264" s="1301"/>
      <c r="K1264" s="1376"/>
      <c r="L1264" s="1302"/>
      <c r="M1264" s="1382">
        <f t="shared" si="2086"/>
        <v>45068</v>
      </c>
      <c r="N1264" s="1354">
        <f t="shared" si="2083"/>
        <v>0</v>
      </c>
      <c r="O1264" s="1383">
        <f t="shared" ref="O1264:S1264" si="2528">$AD1264*O$27</f>
        <v>0</v>
      </c>
      <c r="P1264" s="1383">
        <f t="shared" si="2528"/>
        <v>0</v>
      </c>
      <c r="Q1264" s="1383">
        <f t="shared" si="2528"/>
        <v>0</v>
      </c>
      <c r="R1264" s="1383">
        <f t="shared" si="2528"/>
        <v>0</v>
      </c>
      <c r="S1264" s="1383">
        <f t="shared" si="2528"/>
        <v>0</v>
      </c>
      <c r="T1264" s="1383">
        <f t="shared" ref="T1264:X1264" si="2529">$AE1264*T$27</f>
        <v>0</v>
      </c>
      <c r="U1264" s="1383">
        <f t="shared" si="2529"/>
        <v>0</v>
      </c>
      <c r="V1264" s="1383">
        <f t="shared" si="2529"/>
        <v>0</v>
      </c>
      <c r="W1264" s="1383">
        <f t="shared" si="2529"/>
        <v>0</v>
      </c>
      <c r="X1264" s="1383">
        <f t="shared" si="2529"/>
        <v>0</v>
      </c>
      <c r="Y1264" s="1383">
        <f t="shared" si="2089"/>
        <v>0</v>
      </c>
      <c r="Z1264" s="1383">
        <f t="shared" si="2090"/>
        <v>0</v>
      </c>
      <c r="AA1264" s="1383">
        <f t="shared" si="2091"/>
        <v>0</v>
      </c>
      <c r="AB1264" s="1383">
        <f t="shared" si="2092"/>
        <v>0</v>
      </c>
      <c r="AC1264" s="5">
        <f t="shared" si="2093"/>
        <v>141</v>
      </c>
      <c r="AD1264" s="1383">
        <f t="shared" si="2094"/>
        <v>0</v>
      </c>
      <c r="AE1264" s="1383">
        <f t="shared" si="2095"/>
        <v>0</v>
      </c>
      <c r="AF1264" s="1305" t="e">
        <f t="shared" si="2096"/>
        <v>#DIV/0!</v>
      </c>
      <c r="AG1264" s="1305" t="e">
        <f t="shared" si="2097"/>
        <v>#DIV/0!</v>
      </c>
      <c r="AH1264" s="5"/>
      <c r="AI1264" s="5"/>
      <c r="AJ1264" s="5"/>
      <c r="AK1264" s="5"/>
      <c r="AL1264" s="5"/>
      <c r="AM1264" s="5"/>
      <c r="AN1264" s="5"/>
      <c r="AO1264" s="5"/>
      <c r="AP1264" s="5"/>
      <c r="AQ1264" s="5"/>
      <c r="AR1264" s="5"/>
      <c r="AS1264" s="5"/>
      <c r="AT1264" s="5"/>
      <c r="AU1264" s="5"/>
      <c r="AV1264" s="5"/>
      <c r="AW1264" s="5"/>
      <c r="AX1264" s="5"/>
      <c r="AY1264" s="5"/>
      <c r="AZ1264" s="5"/>
      <c r="BA1264" s="5"/>
      <c r="BB1264" s="5"/>
      <c r="BC1264" s="5"/>
      <c r="BD1264" s="5"/>
      <c r="BE1264" s="5"/>
    </row>
    <row r="1265" spans="1:57" ht="14.25" customHeight="1">
      <c r="A1265" s="1376">
        <v>45068</v>
      </c>
      <c r="B1265" s="1301"/>
      <c r="C1265" s="1302"/>
      <c r="D1265" s="1376">
        <v>44703</v>
      </c>
      <c r="E1265" s="1357"/>
      <c r="F1265" s="5"/>
      <c r="G1265" s="5"/>
      <c r="H1265" s="1302"/>
      <c r="I1265" s="1303"/>
      <c r="J1265" s="1301"/>
      <c r="K1265" s="1376"/>
      <c r="L1265" s="1302"/>
      <c r="M1265" s="1382">
        <f t="shared" si="2086"/>
        <v>45069</v>
      </c>
      <c r="N1265" s="1354">
        <f t="shared" si="2083"/>
        <v>0</v>
      </c>
      <c r="O1265" s="1383">
        <f t="shared" ref="O1265:S1265" si="2530">$AD1265*O$27</f>
        <v>0</v>
      </c>
      <c r="P1265" s="1383">
        <f t="shared" si="2530"/>
        <v>0</v>
      </c>
      <c r="Q1265" s="1383">
        <f t="shared" si="2530"/>
        <v>0</v>
      </c>
      <c r="R1265" s="1383">
        <f t="shared" si="2530"/>
        <v>0</v>
      </c>
      <c r="S1265" s="1383">
        <f t="shared" si="2530"/>
        <v>0</v>
      </c>
      <c r="T1265" s="1383">
        <f t="shared" ref="T1265:X1265" si="2531">$AE1265*T$27</f>
        <v>0</v>
      </c>
      <c r="U1265" s="1383">
        <f t="shared" si="2531"/>
        <v>0</v>
      </c>
      <c r="V1265" s="1383">
        <f t="shared" si="2531"/>
        <v>0</v>
      </c>
      <c r="W1265" s="1383">
        <f t="shared" si="2531"/>
        <v>0</v>
      </c>
      <c r="X1265" s="1383">
        <f t="shared" si="2531"/>
        <v>0</v>
      </c>
      <c r="Y1265" s="1383">
        <f t="shared" si="2089"/>
        <v>0</v>
      </c>
      <c r="Z1265" s="1383">
        <f t="shared" si="2090"/>
        <v>0</v>
      </c>
      <c r="AA1265" s="1383">
        <f t="shared" si="2091"/>
        <v>0</v>
      </c>
      <c r="AB1265" s="1383">
        <f t="shared" si="2092"/>
        <v>0</v>
      </c>
      <c r="AC1265" s="5">
        <f t="shared" si="2093"/>
        <v>142</v>
      </c>
      <c r="AD1265" s="1383">
        <f t="shared" si="2094"/>
        <v>0</v>
      </c>
      <c r="AE1265" s="1383">
        <f t="shared" si="2095"/>
        <v>0</v>
      </c>
      <c r="AF1265" s="1305" t="e">
        <f t="shared" si="2096"/>
        <v>#DIV/0!</v>
      </c>
      <c r="AG1265" s="1305" t="e">
        <f t="shared" si="2097"/>
        <v>#DIV/0!</v>
      </c>
      <c r="AH1265" s="5"/>
      <c r="AI1265" s="5"/>
      <c r="AJ1265" s="5"/>
      <c r="AK1265" s="5"/>
      <c r="AL1265" s="5"/>
      <c r="AM1265" s="5"/>
      <c r="AN1265" s="5"/>
      <c r="AO1265" s="5"/>
      <c r="AP1265" s="5"/>
      <c r="AQ1265" s="5"/>
      <c r="AR1265" s="5"/>
      <c r="AS1265" s="5"/>
      <c r="AT1265" s="5"/>
      <c r="AU1265" s="5"/>
      <c r="AV1265" s="5"/>
      <c r="AW1265" s="5"/>
      <c r="AX1265" s="5"/>
      <c r="AY1265" s="5"/>
      <c r="AZ1265" s="5"/>
      <c r="BA1265" s="5"/>
      <c r="BB1265" s="5"/>
      <c r="BC1265" s="5"/>
      <c r="BD1265" s="5"/>
      <c r="BE1265" s="5"/>
    </row>
    <row r="1266" spans="1:57" ht="14.25" customHeight="1">
      <c r="A1266" s="1376">
        <v>45069</v>
      </c>
      <c r="B1266" s="1301"/>
      <c r="C1266" s="1302"/>
      <c r="D1266" s="1376">
        <v>44704</v>
      </c>
      <c r="E1266" s="1357"/>
      <c r="F1266" s="5"/>
      <c r="G1266" s="5"/>
      <c r="H1266" s="1302"/>
      <c r="I1266" s="1303"/>
      <c r="J1266" s="1301"/>
      <c r="K1266" s="1376"/>
      <c r="L1266" s="1302"/>
      <c r="M1266" s="1382">
        <f t="shared" si="2086"/>
        <v>45070</v>
      </c>
      <c r="N1266" s="1354">
        <f t="shared" si="2083"/>
        <v>0</v>
      </c>
      <c r="O1266" s="1383">
        <f t="shared" ref="O1266:S1266" si="2532">$AD1266*O$27</f>
        <v>0</v>
      </c>
      <c r="P1266" s="1383">
        <f t="shared" si="2532"/>
        <v>0</v>
      </c>
      <c r="Q1266" s="1383">
        <f t="shared" si="2532"/>
        <v>0</v>
      </c>
      <c r="R1266" s="1383">
        <f t="shared" si="2532"/>
        <v>0</v>
      </c>
      <c r="S1266" s="1383">
        <f t="shared" si="2532"/>
        <v>0</v>
      </c>
      <c r="T1266" s="1383">
        <f t="shared" ref="T1266:X1266" si="2533">$AE1266*T$27</f>
        <v>0</v>
      </c>
      <c r="U1266" s="1383">
        <f t="shared" si="2533"/>
        <v>0</v>
      </c>
      <c r="V1266" s="1383">
        <f t="shared" si="2533"/>
        <v>0</v>
      </c>
      <c r="W1266" s="1383">
        <f t="shared" si="2533"/>
        <v>0</v>
      </c>
      <c r="X1266" s="1383">
        <f t="shared" si="2533"/>
        <v>0</v>
      </c>
      <c r="Y1266" s="1383">
        <f t="shared" si="2089"/>
        <v>0</v>
      </c>
      <c r="Z1266" s="1383">
        <f t="shared" si="2090"/>
        <v>0</v>
      </c>
      <c r="AA1266" s="1383">
        <f t="shared" si="2091"/>
        <v>0</v>
      </c>
      <c r="AB1266" s="1383">
        <f t="shared" si="2092"/>
        <v>0</v>
      </c>
      <c r="AC1266" s="5">
        <f t="shared" si="2093"/>
        <v>143</v>
      </c>
      <c r="AD1266" s="1383">
        <f t="shared" si="2094"/>
        <v>0</v>
      </c>
      <c r="AE1266" s="1383">
        <f t="shared" si="2095"/>
        <v>0</v>
      </c>
      <c r="AF1266" s="1305" t="e">
        <f t="shared" si="2096"/>
        <v>#DIV/0!</v>
      </c>
      <c r="AG1266" s="1305" t="e">
        <f t="shared" si="2097"/>
        <v>#DIV/0!</v>
      </c>
      <c r="AH1266" s="5"/>
      <c r="AI1266" s="5"/>
      <c r="AJ1266" s="5"/>
      <c r="AK1266" s="5"/>
      <c r="AL1266" s="5"/>
      <c r="AM1266" s="5"/>
      <c r="AN1266" s="5"/>
      <c r="AO1266" s="5"/>
      <c r="AP1266" s="5"/>
      <c r="AQ1266" s="5"/>
      <c r="AR1266" s="5"/>
      <c r="AS1266" s="5"/>
      <c r="AT1266" s="5"/>
      <c r="AU1266" s="5"/>
      <c r="AV1266" s="5"/>
      <c r="AW1266" s="5"/>
      <c r="AX1266" s="5"/>
      <c r="AY1266" s="5"/>
      <c r="AZ1266" s="5"/>
      <c r="BA1266" s="5"/>
      <c r="BB1266" s="5"/>
      <c r="BC1266" s="5"/>
      <c r="BD1266" s="5"/>
      <c r="BE1266" s="5"/>
    </row>
    <row r="1267" spans="1:57" ht="14.25" customHeight="1">
      <c r="A1267" s="1376">
        <v>45070</v>
      </c>
      <c r="B1267" s="1301"/>
      <c r="C1267" s="1302"/>
      <c r="D1267" s="1376">
        <v>44705</v>
      </c>
      <c r="E1267" s="1357"/>
      <c r="F1267" s="5"/>
      <c r="G1267" s="5"/>
      <c r="H1267" s="1302"/>
      <c r="I1267" s="1303"/>
      <c r="J1267" s="1301"/>
      <c r="K1267" s="1376"/>
      <c r="L1267" s="1302"/>
      <c r="M1267" s="1382">
        <f t="shared" si="2086"/>
        <v>45071</v>
      </c>
      <c r="N1267" s="1354">
        <f t="shared" si="2083"/>
        <v>0</v>
      </c>
      <c r="O1267" s="1383">
        <f t="shared" ref="O1267:S1267" si="2534">$AD1267*O$27</f>
        <v>0</v>
      </c>
      <c r="P1267" s="1383">
        <f t="shared" si="2534"/>
        <v>0</v>
      </c>
      <c r="Q1267" s="1383">
        <f t="shared" si="2534"/>
        <v>0</v>
      </c>
      <c r="R1267" s="1383">
        <f t="shared" si="2534"/>
        <v>0</v>
      </c>
      <c r="S1267" s="1383">
        <f t="shared" si="2534"/>
        <v>0</v>
      </c>
      <c r="T1267" s="1383">
        <f t="shared" ref="T1267:X1267" si="2535">$AE1267*T$27</f>
        <v>0</v>
      </c>
      <c r="U1267" s="1383">
        <f t="shared" si="2535"/>
        <v>0</v>
      </c>
      <c r="V1267" s="1383">
        <f t="shared" si="2535"/>
        <v>0</v>
      </c>
      <c r="W1267" s="1383">
        <f t="shared" si="2535"/>
        <v>0</v>
      </c>
      <c r="X1267" s="1383">
        <f t="shared" si="2535"/>
        <v>0</v>
      </c>
      <c r="Y1267" s="1383">
        <f t="shared" si="2089"/>
        <v>0</v>
      </c>
      <c r="Z1267" s="1383">
        <f t="shared" si="2090"/>
        <v>0</v>
      </c>
      <c r="AA1267" s="1383">
        <f t="shared" si="2091"/>
        <v>0</v>
      </c>
      <c r="AB1267" s="1383">
        <f t="shared" si="2092"/>
        <v>0</v>
      </c>
      <c r="AC1267" s="5">
        <f t="shared" si="2093"/>
        <v>144</v>
      </c>
      <c r="AD1267" s="1383">
        <f t="shared" si="2094"/>
        <v>0</v>
      </c>
      <c r="AE1267" s="1383">
        <f t="shared" si="2095"/>
        <v>0</v>
      </c>
      <c r="AF1267" s="1305" t="e">
        <f t="shared" si="2096"/>
        <v>#DIV/0!</v>
      </c>
      <c r="AG1267" s="1305" t="e">
        <f t="shared" si="2097"/>
        <v>#DIV/0!</v>
      </c>
      <c r="AH1267" s="5"/>
      <c r="AI1267" s="5"/>
      <c r="AJ1267" s="5"/>
      <c r="AK1267" s="5"/>
      <c r="AL1267" s="5"/>
      <c r="AM1267" s="5"/>
      <c r="AN1267" s="5"/>
      <c r="AO1267" s="5"/>
      <c r="AP1267" s="5"/>
      <c r="AQ1267" s="5"/>
      <c r="AR1267" s="5"/>
      <c r="AS1267" s="5"/>
      <c r="AT1267" s="5"/>
      <c r="AU1267" s="5"/>
      <c r="AV1267" s="5"/>
      <c r="AW1267" s="5"/>
      <c r="AX1267" s="5"/>
      <c r="AY1267" s="5"/>
      <c r="AZ1267" s="5"/>
      <c r="BA1267" s="5"/>
      <c r="BB1267" s="5"/>
      <c r="BC1267" s="5"/>
      <c r="BD1267" s="5"/>
      <c r="BE1267" s="5"/>
    </row>
    <row r="1268" spans="1:57" ht="14.25" customHeight="1">
      <c r="A1268" s="1376">
        <v>45071</v>
      </c>
      <c r="B1268" s="1301"/>
      <c r="C1268" s="1302"/>
      <c r="D1268" s="1376">
        <v>44706</v>
      </c>
      <c r="E1268" s="1357"/>
      <c r="F1268" s="5"/>
      <c r="G1268" s="5"/>
      <c r="H1268" s="1302"/>
      <c r="I1268" s="1303"/>
      <c r="J1268" s="1301"/>
      <c r="K1268" s="1376"/>
      <c r="L1268" s="1302"/>
      <c r="M1268" s="1382">
        <f t="shared" si="2086"/>
        <v>45072</v>
      </c>
      <c r="N1268" s="1354">
        <f t="shared" si="2083"/>
        <v>0</v>
      </c>
      <c r="O1268" s="1383">
        <f t="shared" ref="O1268:S1268" si="2536">$AD1268*O$27</f>
        <v>0</v>
      </c>
      <c r="P1268" s="1383">
        <f t="shared" si="2536"/>
        <v>0</v>
      </c>
      <c r="Q1268" s="1383">
        <f t="shared" si="2536"/>
        <v>0</v>
      </c>
      <c r="R1268" s="1383">
        <f t="shared" si="2536"/>
        <v>0</v>
      </c>
      <c r="S1268" s="1383">
        <f t="shared" si="2536"/>
        <v>0</v>
      </c>
      <c r="T1268" s="1383">
        <f t="shared" ref="T1268:X1268" si="2537">$AE1268*T$27</f>
        <v>0</v>
      </c>
      <c r="U1268" s="1383">
        <f t="shared" si="2537"/>
        <v>0</v>
      </c>
      <c r="V1268" s="1383">
        <f t="shared" si="2537"/>
        <v>0</v>
      </c>
      <c r="W1268" s="1383">
        <f t="shared" si="2537"/>
        <v>0</v>
      </c>
      <c r="X1268" s="1383">
        <f t="shared" si="2537"/>
        <v>0</v>
      </c>
      <c r="Y1268" s="1383">
        <f t="shared" si="2089"/>
        <v>0</v>
      </c>
      <c r="Z1268" s="1383">
        <f t="shared" si="2090"/>
        <v>0</v>
      </c>
      <c r="AA1268" s="1383">
        <f t="shared" si="2091"/>
        <v>0</v>
      </c>
      <c r="AB1268" s="1383">
        <f t="shared" si="2092"/>
        <v>0</v>
      </c>
      <c r="AC1268" s="5">
        <f t="shared" si="2093"/>
        <v>145</v>
      </c>
      <c r="AD1268" s="1383">
        <f t="shared" si="2094"/>
        <v>0</v>
      </c>
      <c r="AE1268" s="1383">
        <f t="shared" si="2095"/>
        <v>0</v>
      </c>
      <c r="AF1268" s="1305" t="e">
        <f t="shared" si="2096"/>
        <v>#DIV/0!</v>
      </c>
      <c r="AG1268" s="1305" t="e">
        <f t="shared" si="2097"/>
        <v>#DIV/0!</v>
      </c>
      <c r="AH1268" s="5"/>
      <c r="AI1268" s="5"/>
      <c r="AJ1268" s="5"/>
      <c r="AK1268" s="5"/>
      <c r="AL1268" s="5"/>
      <c r="AM1268" s="5"/>
      <c r="AN1268" s="5"/>
      <c r="AO1268" s="5"/>
      <c r="AP1268" s="5"/>
      <c r="AQ1268" s="5"/>
      <c r="AR1268" s="5"/>
      <c r="AS1268" s="5"/>
      <c r="AT1268" s="5"/>
      <c r="AU1268" s="5"/>
      <c r="AV1268" s="5"/>
      <c r="AW1268" s="5"/>
      <c r="AX1268" s="5"/>
      <c r="AY1268" s="5"/>
      <c r="AZ1268" s="5"/>
      <c r="BA1268" s="5"/>
      <c r="BB1268" s="5"/>
      <c r="BC1268" s="5"/>
      <c r="BD1268" s="5"/>
      <c r="BE1268" s="5"/>
    </row>
    <row r="1269" spans="1:57" ht="14.25" customHeight="1">
      <c r="A1269" s="1376">
        <v>45072</v>
      </c>
      <c r="B1269" s="1301"/>
      <c r="C1269" s="1302"/>
      <c r="D1269" s="1376">
        <v>44707</v>
      </c>
      <c r="E1269" s="1357"/>
      <c r="F1269" s="5"/>
      <c r="G1269" s="5"/>
      <c r="H1269" s="1302"/>
      <c r="I1269" s="1303"/>
      <c r="J1269" s="1301"/>
      <c r="K1269" s="1376"/>
      <c r="L1269" s="1302"/>
      <c r="M1269" s="1382">
        <f t="shared" si="2086"/>
        <v>45073</v>
      </c>
      <c r="N1269" s="1354">
        <f t="shared" si="2083"/>
        <v>0</v>
      </c>
      <c r="O1269" s="1383">
        <f t="shared" ref="O1269:S1269" si="2538">$AD1269*O$27</f>
        <v>0</v>
      </c>
      <c r="P1269" s="1383">
        <f t="shared" si="2538"/>
        <v>0</v>
      </c>
      <c r="Q1269" s="1383">
        <f t="shared" si="2538"/>
        <v>0</v>
      </c>
      <c r="R1269" s="1383">
        <f t="shared" si="2538"/>
        <v>0</v>
      </c>
      <c r="S1269" s="1383">
        <f t="shared" si="2538"/>
        <v>0</v>
      </c>
      <c r="T1269" s="1383">
        <f t="shared" ref="T1269:X1269" si="2539">$AE1269*T$27</f>
        <v>0</v>
      </c>
      <c r="U1269" s="1383">
        <f t="shared" si="2539"/>
        <v>0</v>
      </c>
      <c r="V1269" s="1383">
        <f t="shared" si="2539"/>
        <v>0</v>
      </c>
      <c r="W1269" s="1383">
        <f t="shared" si="2539"/>
        <v>0</v>
      </c>
      <c r="X1269" s="1383">
        <f t="shared" si="2539"/>
        <v>0</v>
      </c>
      <c r="Y1269" s="1383">
        <f t="shared" si="2089"/>
        <v>0</v>
      </c>
      <c r="Z1269" s="1383">
        <f t="shared" si="2090"/>
        <v>0</v>
      </c>
      <c r="AA1269" s="1383">
        <f t="shared" si="2091"/>
        <v>0</v>
      </c>
      <c r="AB1269" s="1383">
        <f t="shared" si="2092"/>
        <v>0</v>
      </c>
      <c r="AC1269" s="5">
        <f t="shared" si="2093"/>
        <v>146</v>
      </c>
      <c r="AD1269" s="1383">
        <f t="shared" si="2094"/>
        <v>0</v>
      </c>
      <c r="AE1269" s="1383">
        <f t="shared" si="2095"/>
        <v>0</v>
      </c>
      <c r="AF1269" s="1305" t="e">
        <f t="shared" si="2096"/>
        <v>#DIV/0!</v>
      </c>
      <c r="AG1269" s="1305" t="e">
        <f t="shared" si="2097"/>
        <v>#DIV/0!</v>
      </c>
      <c r="AH1269" s="5"/>
      <c r="AI1269" s="5"/>
      <c r="AJ1269" s="5"/>
      <c r="AK1269" s="5"/>
      <c r="AL1269" s="5"/>
      <c r="AM1269" s="5"/>
      <c r="AN1269" s="5"/>
      <c r="AO1269" s="5"/>
      <c r="AP1269" s="5"/>
      <c r="AQ1269" s="5"/>
      <c r="AR1269" s="5"/>
      <c r="AS1269" s="5"/>
      <c r="AT1269" s="5"/>
      <c r="AU1269" s="5"/>
      <c r="AV1269" s="5"/>
      <c r="AW1269" s="5"/>
      <c r="AX1269" s="5"/>
      <c r="AY1269" s="5"/>
      <c r="AZ1269" s="5"/>
      <c r="BA1269" s="5"/>
      <c r="BB1269" s="5"/>
      <c r="BC1269" s="5"/>
      <c r="BD1269" s="5"/>
      <c r="BE1269" s="5"/>
    </row>
    <row r="1270" spans="1:57" ht="14.25" customHeight="1">
      <c r="A1270" s="1376">
        <v>45073</v>
      </c>
      <c r="B1270" s="1301"/>
      <c r="C1270" s="1302"/>
      <c r="D1270" s="1376">
        <v>44708</v>
      </c>
      <c r="E1270" s="1357"/>
      <c r="F1270" s="5"/>
      <c r="G1270" s="5"/>
      <c r="H1270" s="1302"/>
      <c r="I1270" s="1303"/>
      <c r="J1270" s="1301"/>
      <c r="K1270" s="1376"/>
      <c r="L1270" s="1302"/>
      <c r="M1270" s="1382">
        <f t="shared" si="2086"/>
        <v>45074</v>
      </c>
      <c r="N1270" s="1354">
        <f t="shared" si="2083"/>
        <v>0</v>
      </c>
      <c r="O1270" s="1383">
        <f t="shared" ref="O1270:S1270" si="2540">$AD1270*O$27</f>
        <v>0</v>
      </c>
      <c r="P1270" s="1383">
        <f t="shared" si="2540"/>
        <v>0</v>
      </c>
      <c r="Q1270" s="1383">
        <f t="shared" si="2540"/>
        <v>0</v>
      </c>
      <c r="R1270" s="1383">
        <f t="shared" si="2540"/>
        <v>0</v>
      </c>
      <c r="S1270" s="1383">
        <f t="shared" si="2540"/>
        <v>0</v>
      </c>
      <c r="T1270" s="1383">
        <f t="shared" ref="T1270:X1270" si="2541">$AE1270*T$27</f>
        <v>0</v>
      </c>
      <c r="U1270" s="1383">
        <f t="shared" si="2541"/>
        <v>0</v>
      </c>
      <c r="V1270" s="1383">
        <f t="shared" si="2541"/>
        <v>0</v>
      </c>
      <c r="W1270" s="1383">
        <f t="shared" si="2541"/>
        <v>0</v>
      </c>
      <c r="X1270" s="1383">
        <f t="shared" si="2541"/>
        <v>0</v>
      </c>
      <c r="Y1270" s="1383">
        <f t="shared" si="2089"/>
        <v>0</v>
      </c>
      <c r="Z1270" s="1383">
        <f t="shared" si="2090"/>
        <v>0</v>
      </c>
      <c r="AA1270" s="1383">
        <f t="shared" si="2091"/>
        <v>0</v>
      </c>
      <c r="AB1270" s="1383">
        <f t="shared" si="2092"/>
        <v>0</v>
      </c>
      <c r="AC1270" s="5">
        <f t="shared" si="2093"/>
        <v>147</v>
      </c>
      <c r="AD1270" s="1383">
        <f t="shared" si="2094"/>
        <v>0</v>
      </c>
      <c r="AE1270" s="1383">
        <f t="shared" si="2095"/>
        <v>0</v>
      </c>
      <c r="AF1270" s="1305" t="e">
        <f t="shared" si="2096"/>
        <v>#DIV/0!</v>
      </c>
      <c r="AG1270" s="1305" t="e">
        <f t="shared" si="2097"/>
        <v>#DIV/0!</v>
      </c>
      <c r="AH1270" s="5"/>
      <c r="AI1270" s="5"/>
      <c r="AJ1270" s="5"/>
      <c r="AK1270" s="5"/>
      <c r="AL1270" s="5"/>
      <c r="AM1270" s="5"/>
      <c r="AN1270" s="5"/>
      <c r="AO1270" s="5"/>
      <c r="AP1270" s="5"/>
      <c r="AQ1270" s="5"/>
      <c r="AR1270" s="5"/>
      <c r="AS1270" s="5"/>
      <c r="AT1270" s="5"/>
      <c r="AU1270" s="5"/>
      <c r="AV1270" s="5"/>
      <c r="AW1270" s="5"/>
      <c r="AX1270" s="5"/>
      <c r="AY1270" s="5"/>
      <c r="AZ1270" s="5"/>
      <c r="BA1270" s="5"/>
      <c r="BB1270" s="5"/>
      <c r="BC1270" s="5"/>
      <c r="BD1270" s="5"/>
      <c r="BE1270" s="5"/>
    </row>
    <row r="1271" spans="1:57" ht="14.25" customHeight="1">
      <c r="A1271" s="1376">
        <v>45074</v>
      </c>
      <c r="B1271" s="1301"/>
      <c r="C1271" s="1302"/>
      <c r="D1271" s="1376">
        <v>44709</v>
      </c>
      <c r="E1271" s="1357"/>
      <c r="F1271" s="5"/>
      <c r="G1271" s="5"/>
      <c r="H1271" s="1302"/>
      <c r="I1271" s="1303"/>
      <c r="J1271" s="1301"/>
      <c r="K1271" s="1376"/>
      <c r="L1271" s="1302"/>
      <c r="M1271" s="1382">
        <f t="shared" si="2086"/>
        <v>45075</v>
      </c>
      <c r="N1271" s="1354">
        <f t="shared" si="2083"/>
        <v>0</v>
      </c>
      <c r="O1271" s="1383">
        <f t="shared" ref="O1271:S1271" si="2542">$AD1271*O$27</f>
        <v>0</v>
      </c>
      <c r="P1271" s="1383">
        <f t="shared" si="2542"/>
        <v>0</v>
      </c>
      <c r="Q1271" s="1383">
        <f t="shared" si="2542"/>
        <v>0</v>
      </c>
      <c r="R1271" s="1383">
        <f t="shared" si="2542"/>
        <v>0</v>
      </c>
      <c r="S1271" s="1383">
        <f t="shared" si="2542"/>
        <v>0</v>
      </c>
      <c r="T1271" s="1383">
        <f t="shared" ref="T1271:X1271" si="2543">$AE1271*T$27</f>
        <v>0</v>
      </c>
      <c r="U1271" s="1383">
        <f t="shared" si="2543"/>
        <v>0</v>
      </c>
      <c r="V1271" s="1383">
        <f t="shared" si="2543"/>
        <v>0</v>
      </c>
      <c r="W1271" s="1383">
        <f t="shared" si="2543"/>
        <v>0</v>
      </c>
      <c r="X1271" s="1383">
        <f t="shared" si="2543"/>
        <v>0</v>
      </c>
      <c r="Y1271" s="1383">
        <f t="shared" si="2089"/>
        <v>0</v>
      </c>
      <c r="Z1271" s="1383">
        <f t="shared" si="2090"/>
        <v>0</v>
      </c>
      <c r="AA1271" s="1383">
        <f t="shared" si="2091"/>
        <v>0</v>
      </c>
      <c r="AB1271" s="1383">
        <f t="shared" si="2092"/>
        <v>0</v>
      </c>
      <c r="AC1271" s="5">
        <f t="shared" si="2093"/>
        <v>148</v>
      </c>
      <c r="AD1271" s="1383">
        <f t="shared" si="2094"/>
        <v>0</v>
      </c>
      <c r="AE1271" s="1383">
        <f t="shared" si="2095"/>
        <v>0</v>
      </c>
      <c r="AF1271" s="1305" t="e">
        <f t="shared" si="2096"/>
        <v>#DIV/0!</v>
      </c>
      <c r="AG1271" s="1305" t="e">
        <f t="shared" si="2097"/>
        <v>#DIV/0!</v>
      </c>
      <c r="AH1271" s="5"/>
      <c r="AI1271" s="5"/>
      <c r="AJ1271" s="5"/>
      <c r="AK1271" s="5"/>
      <c r="AL1271" s="5"/>
      <c r="AM1271" s="5"/>
      <c r="AN1271" s="5"/>
      <c r="AO1271" s="5"/>
      <c r="AP1271" s="5"/>
      <c r="AQ1271" s="5"/>
      <c r="AR1271" s="5"/>
      <c r="AS1271" s="5"/>
      <c r="AT1271" s="5"/>
      <c r="AU1271" s="5"/>
      <c r="AV1271" s="5"/>
      <c r="AW1271" s="5"/>
      <c r="AX1271" s="5"/>
      <c r="AY1271" s="5"/>
      <c r="AZ1271" s="5"/>
      <c r="BA1271" s="5"/>
      <c r="BB1271" s="5"/>
      <c r="BC1271" s="5"/>
      <c r="BD1271" s="5"/>
      <c r="BE1271" s="5"/>
    </row>
    <row r="1272" spans="1:57" ht="14.25" customHeight="1">
      <c r="A1272" s="1376">
        <v>45075</v>
      </c>
      <c r="B1272" s="1301"/>
      <c r="C1272" s="1302"/>
      <c r="D1272" s="1376">
        <v>44710</v>
      </c>
      <c r="E1272" s="1357"/>
      <c r="F1272" s="5"/>
      <c r="G1272" s="5"/>
      <c r="H1272" s="1302"/>
      <c r="I1272" s="1303"/>
      <c r="J1272" s="1301"/>
      <c r="K1272" s="1376"/>
      <c r="L1272" s="1302"/>
      <c r="M1272" s="1382">
        <f t="shared" si="2086"/>
        <v>45076</v>
      </c>
      <c r="N1272" s="1354">
        <f t="shared" si="2083"/>
        <v>0</v>
      </c>
      <c r="O1272" s="1383">
        <f t="shared" ref="O1272:S1272" si="2544">$AD1272*O$27</f>
        <v>0</v>
      </c>
      <c r="P1272" s="1383">
        <f t="shared" si="2544"/>
        <v>0</v>
      </c>
      <c r="Q1272" s="1383">
        <f t="shared" si="2544"/>
        <v>0</v>
      </c>
      <c r="R1272" s="1383">
        <f t="shared" si="2544"/>
        <v>0</v>
      </c>
      <c r="S1272" s="1383">
        <f t="shared" si="2544"/>
        <v>0</v>
      </c>
      <c r="T1272" s="1383">
        <f t="shared" ref="T1272:X1272" si="2545">$AE1272*T$27</f>
        <v>0</v>
      </c>
      <c r="U1272" s="1383">
        <f t="shared" si="2545"/>
        <v>0</v>
      </c>
      <c r="V1272" s="1383">
        <f t="shared" si="2545"/>
        <v>0</v>
      </c>
      <c r="W1272" s="1383">
        <f t="shared" si="2545"/>
        <v>0</v>
      </c>
      <c r="X1272" s="1383">
        <f t="shared" si="2545"/>
        <v>0</v>
      </c>
      <c r="Y1272" s="1383">
        <f t="shared" si="2089"/>
        <v>0</v>
      </c>
      <c r="Z1272" s="1383">
        <f t="shared" si="2090"/>
        <v>0</v>
      </c>
      <c r="AA1272" s="1383">
        <f t="shared" si="2091"/>
        <v>0</v>
      </c>
      <c r="AB1272" s="1383">
        <f t="shared" si="2092"/>
        <v>0</v>
      </c>
      <c r="AC1272" s="5">
        <f t="shared" si="2093"/>
        <v>149</v>
      </c>
      <c r="AD1272" s="1383">
        <f t="shared" si="2094"/>
        <v>0</v>
      </c>
      <c r="AE1272" s="1383">
        <f t="shared" si="2095"/>
        <v>0</v>
      </c>
      <c r="AF1272" s="1305" t="e">
        <f t="shared" si="2096"/>
        <v>#DIV/0!</v>
      </c>
      <c r="AG1272" s="1305" t="e">
        <f t="shared" si="2097"/>
        <v>#DIV/0!</v>
      </c>
      <c r="AH1272" s="5"/>
      <c r="AI1272" s="5"/>
      <c r="AJ1272" s="5"/>
      <c r="AK1272" s="5"/>
      <c r="AL1272" s="5"/>
      <c r="AM1272" s="5"/>
      <c r="AN1272" s="5"/>
      <c r="AO1272" s="5"/>
      <c r="AP1272" s="5"/>
      <c r="AQ1272" s="5"/>
      <c r="AR1272" s="5"/>
      <c r="AS1272" s="5"/>
      <c r="AT1272" s="5"/>
      <c r="AU1272" s="5"/>
      <c r="AV1272" s="5"/>
      <c r="AW1272" s="5"/>
      <c r="AX1272" s="5"/>
      <c r="AY1272" s="5"/>
      <c r="AZ1272" s="5"/>
      <c r="BA1272" s="5"/>
      <c r="BB1272" s="5"/>
      <c r="BC1272" s="5"/>
      <c r="BD1272" s="5"/>
      <c r="BE1272" s="5"/>
    </row>
    <row r="1273" spans="1:57" ht="14.25" customHeight="1">
      <c r="A1273" s="1376">
        <v>45076</v>
      </c>
      <c r="B1273" s="1301"/>
      <c r="C1273" s="1302"/>
      <c r="D1273" s="1376">
        <v>44711</v>
      </c>
      <c r="E1273" s="1357"/>
      <c r="F1273" s="5"/>
      <c r="G1273" s="5"/>
      <c r="H1273" s="1302"/>
      <c r="I1273" s="1303"/>
      <c r="J1273" s="1301"/>
      <c r="K1273" s="1376"/>
      <c r="L1273" s="1302"/>
      <c r="M1273" s="1382">
        <f t="shared" si="2086"/>
        <v>45077</v>
      </c>
      <c r="N1273" s="1354">
        <f t="shared" si="2083"/>
        <v>0</v>
      </c>
      <c r="O1273" s="1383">
        <f t="shared" ref="O1273:S1273" si="2546">$AD1273*O$27</f>
        <v>0</v>
      </c>
      <c r="P1273" s="1383">
        <f t="shared" si="2546"/>
        <v>0</v>
      </c>
      <c r="Q1273" s="1383">
        <f t="shared" si="2546"/>
        <v>0</v>
      </c>
      <c r="R1273" s="1383">
        <f t="shared" si="2546"/>
        <v>0</v>
      </c>
      <c r="S1273" s="1383">
        <f t="shared" si="2546"/>
        <v>0</v>
      </c>
      <c r="T1273" s="1383">
        <f t="shared" ref="T1273:X1273" si="2547">$AE1273*T$27</f>
        <v>0</v>
      </c>
      <c r="U1273" s="1383">
        <f t="shared" si="2547"/>
        <v>0</v>
      </c>
      <c r="V1273" s="1383">
        <f t="shared" si="2547"/>
        <v>0</v>
      </c>
      <c r="W1273" s="1383">
        <f t="shared" si="2547"/>
        <v>0</v>
      </c>
      <c r="X1273" s="1383">
        <f t="shared" si="2547"/>
        <v>0</v>
      </c>
      <c r="Y1273" s="1383">
        <f t="shared" si="2089"/>
        <v>0</v>
      </c>
      <c r="Z1273" s="1383">
        <f t="shared" si="2090"/>
        <v>0</v>
      </c>
      <c r="AA1273" s="1383">
        <f t="shared" si="2091"/>
        <v>0</v>
      </c>
      <c r="AB1273" s="1383">
        <f t="shared" si="2092"/>
        <v>0</v>
      </c>
      <c r="AC1273" s="5">
        <f t="shared" si="2093"/>
        <v>150</v>
      </c>
      <c r="AD1273" s="1383">
        <f t="shared" si="2094"/>
        <v>0</v>
      </c>
      <c r="AE1273" s="1383">
        <f t="shared" si="2095"/>
        <v>0</v>
      </c>
      <c r="AF1273" s="1305" t="e">
        <f t="shared" si="2096"/>
        <v>#DIV/0!</v>
      </c>
      <c r="AG1273" s="1305" t="e">
        <f t="shared" si="2097"/>
        <v>#DIV/0!</v>
      </c>
      <c r="AH1273" s="5"/>
      <c r="AI1273" s="5"/>
      <c r="AJ1273" s="5"/>
      <c r="AK1273" s="5"/>
      <c r="AL1273" s="5"/>
      <c r="AM1273" s="5"/>
      <c r="AN1273" s="5"/>
      <c r="AO1273" s="5"/>
      <c r="AP1273" s="5"/>
      <c r="AQ1273" s="5"/>
      <c r="AR1273" s="5"/>
      <c r="AS1273" s="5"/>
      <c r="AT1273" s="5"/>
      <c r="AU1273" s="5"/>
      <c r="AV1273" s="5"/>
      <c r="AW1273" s="5"/>
      <c r="AX1273" s="5"/>
      <c r="AY1273" s="5"/>
      <c r="AZ1273" s="5"/>
      <c r="BA1273" s="5"/>
      <c r="BB1273" s="5"/>
      <c r="BC1273" s="5"/>
      <c r="BD1273" s="5"/>
      <c r="BE1273" s="5"/>
    </row>
    <row r="1274" spans="1:57" ht="14.25" customHeight="1">
      <c r="A1274" s="1376">
        <v>45077</v>
      </c>
      <c r="B1274" s="1301"/>
      <c r="C1274" s="1302"/>
      <c r="D1274" s="1376">
        <v>44712</v>
      </c>
      <c r="E1274" s="1357"/>
      <c r="F1274" s="5"/>
      <c r="G1274" s="5"/>
      <c r="H1274" s="1302"/>
      <c r="I1274" s="1303"/>
      <c r="J1274" s="1301"/>
      <c r="K1274" s="1376"/>
      <c r="L1274" s="1302"/>
      <c r="M1274" s="1382">
        <f t="shared" si="2086"/>
        <v>45078</v>
      </c>
      <c r="N1274" s="1354">
        <f t="shared" si="2083"/>
        <v>0</v>
      </c>
      <c r="O1274" s="1383">
        <f t="shared" ref="O1274:S1274" si="2548">$AD1274*O$27</f>
        <v>0</v>
      </c>
      <c r="P1274" s="1383">
        <f t="shared" si="2548"/>
        <v>0</v>
      </c>
      <c r="Q1274" s="1383">
        <f t="shared" si="2548"/>
        <v>0</v>
      </c>
      <c r="R1274" s="1383">
        <f t="shared" si="2548"/>
        <v>0</v>
      </c>
      <c r="S1274" s="1383">
        <f t="shared" si="2548"/>
        <v>0</v>
      </c>
      <c r="T1274" s="1383">
        <f t="shared" ref="T1274:X1274" si="2549">$AE1274*T$27</f>
        <v>0</v>
      </c>
      <c r="U1274" s="1383">
        <f t="shared" si="2549"/>
        <v>0</v>
      </c>
      <c r="V1274" s="1383">
        <f t="shared" si="2549"/>
        <v>0</v>
      </c>
      <c r="W1274" s="1383">
        <f t="shared" si="2549"/>
        <v>0</v>
      </c>
      <c r="X1274" s="1383">
        <f t="shared" si="2549"/>
        <v>0</v>
      </c>
      <c r="Y1274" s="1383">
        <f t="shared" si="2089"/>
        <v>0</v>
      </c>
      <c r="Z1274" s="1383">
        <f t="shared" si="2090"/>
        <v>0</v>
      </c>
      <c r="AA1274" s="1383">
        <f t="shared" si="2091"/>
        <v>0</v>
      </c>
      <c r="AB1274" s="1383">
        <f t="shared" si="2092"/>
        <v>0</v>
      </c>
      <c r="AC1274" s="5">
        <f t="shared" si="2093"/>
        <v>151</v>
      </c>
      <c r="AD1274" s="1383">
        <f t="shared" si="2094"/>
        <v>0</v>
      </c>
      <c r="AE1274" s="1383">
        <f t="shared" si="2095"/>
        <v>0</v>
      </c>
      <c r="AF1274" s="1305" t="e">
        <f t="shared" si="2096"/>
        <v>#DIV/0!</v>
      </c>
      <c r="AG1274" s="1305" t="e">
        <f t="shared" si="2097"/>
        <v>#DIV/0!</v>
      </c>
      <c r="AH1274" s="5"/>
      <c r="AI1274" s="5"/>
      <c r="AJ1274" s="5"/>
      <c r="AK1274" s="5"/>
      <c r="AL1274" s="5"/>
      <c r="AM1274" s="5"/>
      <c r="AN1274" s="5"/>
      <c r="AO1274" s="5"/>
      <c r="AP1274" s="5"/>
      <c r="AQ1274" s="5"/>
      <c r="AR1274" s="5"/>
      <c r="AS1274" s="5"/>
      <c r="AT1274" s="5"/>
      <c r="AU1274" s="5"/>
      <c r="AV1274" s="5"/>
      <c r="AW1274" s="5"/>
      <c r="AX1274" s="5"/>
      <c r="AY1274" s="5"/>
      <c r="AZ1274" s="5"/>
      <c r="BA1274" s="5"/>
      <c r="BB1274" s="5"/>
      <c r="BC1274" s="5"/>
      <c r="BD1274" s="5"/>
      <c r="BE1274" s="5"/>
    </row>
    <row r="1275" spans="1:57" ht="14.25" customHeight="1">
      <c r="A1275" s="1376">
        <v>45078</v>
      </c>
      <c r="B1275" s="1301"/>
      <c r="C1275" s="1302"/>
      <c r="D1275" s="1376">
        <v>44713</v>
      </c>
      <c r="E1275" s="1357"/>
      <c r="F1275" s="5"/>
      <c r="G1275" s="5"/>
      <c r="H1275" s="1302"/>
      <c r="I1275" s="1303"/>
      <c r="J1275" s="1301"/>
      <c r="K1275" s="1376"/>
      <c r="L1275" s="1302"/>
      <c r="M1275" s="1382">
        <f t="shared" si="2086"/>
        <v>45079</v>
      </c>
      <c r="N1275" s="1354">
        <f t="shared" si="2083"/>
        <v>0</v>
      </c>
      <c r="O1275" s="1383">
        <f t="shared" ref="O1275:S1275" si="2550">$AD1275*O$27</f>
        <v>0</v>
      </c>
      <c r="P1275" s="1383">
        <f t="shared" si="2550"/>
        <v>0</v>
      </c>
      <c r="Q1275" s="1383">
        <f t="shared" si="2550"/>
        <v>0</v>
      </c>
      <c r="R1275" s="1383">
        <f t="shared" si="2550"/>
        <v>0</v>
      </c>
      <c r="S1275" s="1383">
        <f t="shared" si="2550"/>
        <v>0</v>
      </c>
      <c r="T1275" s="1383">
        <f t="shared" ref="T1275:X1275" si="2551">$AE1275*T$27</f>
        <v>0</v>
      </c>
      <c r="U1275" s="1383">
        <f t="shared" si="2551"/>
        <v>0</v>
      </c>
      <c r="V1275" s="1383">
        <f t="shared" si="2551"/>
        <v>0</v>
      </c>
      <c r="W1275" s="1383">
        <f t="shared" si="2551"/>
        <v>0</v>
      </c>
      <c r="X1275" s="1383">
        <f t="shared" si="2551"/>
        <v>0</v>
      </c>
      <c r="Y1275" s="1383">
        <f t="shared" si="2089"/>
        <v>0</v>
      </c>
      <c r="Z1275" s="1383">
        <f t="shared" si="2090"/>
        <v>0</v>
      </c>
      <c r="AA1275" s="1383">
        <f t="shared" si="2091"/>
        <v>0</v>
      </c>
      <c r="AB1275" s="1383">
        <f t="shared" si="2092"/>
        <v>0</v>
      </c>
      <c r="AC1275" s="5">
        <f t="shared" si="2093"/>
        <v>152</v>
      </c>
      <c r="AD1275" s="1383">
        <f t="shared" si="2094"/>
        <v>0</v>
      </c>
      <c r="AE1275" s="1383">
        <f t="shared" si="2095"/>
        <v>0</v>
      </c>
      <c r="AF1275" s="1305" t="e">
        <f t="shared" si="2096"/>
        <v>#DIV/0!</v>
      </c>
      <c r="AG1275" s="1305" t="e">
        <f t="shared" si="2097"/>
        <v>#DIV/0!</v>
      </c>
      <c r="AH1275" s="5"/>
      <c r="AI1275" s="5"/>
      <c r="AJ1275" s="5"/>
      <c r="AK1275" s="5"/>
      <c r="AL1275" s="5"/>
      <c r="AM1275" s="5"/>
      <c r="AN1275" s="5"/>
      <c r="AO1275" s="5"/>
      <c r="AP1275" s="5"/>
      <c r="AQ1275" s="5"/>
      <c r="AR1275" s="5"/>
      <c r="AS1275" s="5"/>
      <c r="AT1275" s="5"/>
      <c r="AU1275" s="5"/>
      <c r="AV1275" s="5"/>
      <c r="AW1275" s="5"/>
      <c r="AX1275" s="5"/>
      <c r="AY1275" s="5"/>
      <c r="AZ1275" s="5"/>
      <c r="BA1275" s="5"/>
      <c r="BB1275" s="5"/>
      <c r="BC1275" s="5"/>
      <c r="BD1275" s="5"/>
      <c r="BE1275" s="5"/>
    </row>
    <row r="1276" spans="1:57" ht="14.25" customHeight="1">
      <c r="A1276" s="1376">
        <v>45079</v>
      </c>
      <c r="B1276" s="1301"/>
      <c r="C1276" s="1302"/>
      <c r="D1276" s="1376">
        <v>44714</v>
      </c>
      <c r="E1276" s="1357"/>
      <c r="F1276" s="5"/>
      <c r="G1276" s="5"/>
      <c r="H1276" s="1302"/>
      <c r="I1276" s="1303"/>
      <c r="J1276" s="1301"/>
      <c r="K1276" s="1376"/>
      <c r="L1276" s="1302"/>
      <c r="M1276" s="1382">
        <f t="shared" si="2086"/>
        <v>45080</v>
      </c>
      <c r="N1276" s="1354">
        <f t="shared" si="2083"/>
        <v>0</v>
      </c>
      <c r="O1276" s="1383">
        <f t="shared" ref="O1276:S1276" si="2552">$AD1276*O$27</f>
        <v>0</v>
      </c>
      <c r="P1276" s="1383">
        <f t="shared" si="2552"/>
        <v>0</v>
      </c>
      <c r="Q1276" s="1383">
        <f t="shared" si="2552"/>
        <v>0</v>
      </c>
      <c r="R1276" s="1383">
        <f t="shared" si="2552"/>
        <v>0</v>
      </c>
      <c r="S1276" s="1383">
        <f t="shared" si="2552"/>
        <v>0</v>
      </c>
      <c r="T1276" s="1383">
        <f t="shared" ref="T1276:X1276" si="2553">$AE1276*T$27</f>
        <v>0</v>
      </c>
      <c r="U1276" s="1383">
        <f t="shared" si="2553"/>
        <v>0</v>
      </c>
      <c r="V1276" s="1383">
        <f t="shared" si="2553"/>
        <v>0</v>
      </c>
      <c r="W1276" s="1383">
        <f t="shared" si="2553"/>
        <v>0</v>
      </c>
      <c r="X1276" s="1383">
        <f t="shared" si="2553"/>
        <v>0</v>
      </c>
      <c r="Y1276" s="1383">
        <f t="shared" si="2089"/>
        <v>0</v>
      </c>
      <c r="Z1276" s="1383">
        <f t="shared" si="2090"/>
        <v>0</v>
      </c>
      <c r="AA1276" s="1383">
        <f t="shared" si="2091"/>
        <v>0</v>
      </c>
      <c r="AB1276" s="1383">
        <f t="shared" si="2092"/>
        <v>0</v>
      </c>
      <c r="AC1276" s="5">
        <f t="shared" si="2093"/>
        <v>153</v>
      </c>
      <c r="AD1276" s="1383">
        <f t="shared" si="2094"/>
        <v>0</v>
      </c>
      <c r="AE1276" s="1383">
        <f t="shared" si="2095"/>
        <v>0</v>
      </c>
      <c r="AF1276" s="1305" t="e">
        <f t="shared" si="2096"/>
        <v>#DIV/0!</v>
      </c>
      <c r="AG1276" s="1305" t="e">
        <f t="shared" si="2097"/>
        <v>#DIV/0!</v>
      </c>
      <c r="AH1276" s="5"/>
      <c r="AI1276" s="5"/>
      <c r="AJ1276" s="5"/>
      <c r="AK1276" s="5"/>
      <c r="AL1276" s="5"/>
      <c r="AM1276" s="5"/>
      <c r="AN1276" s="5"/>
      <c r="AO1276" s="5"/>
      <c r="AP1276" s="5"/>
      <c r="AQ1276" s="5"/>
      <c r="AR1276" s="5"/>
      <c r="AS1276" s="5"/>
      <c r="AT1276" s="5"/>
      <c r="AU1276" s="5"/>
      <c r="AV1276" s="5"/>
      <c r="AW1276" s="5"/>
      <c r="AX1276" s="5"/>
      <c r="AY1276" s="5"/>
      <c r="AZ1276" s="5"/>
      <c r="BA1276" s="5"/>
      <c r="BB1276" s="5"/>
      <c r="BC1276" s="5"/>
      <c r="BD1276" s="5"/>
      <c r="BE1276" s="5"/>
    </row>
    <row r="1277" spans="1:57" ht="14.25" customHeight="1">
      <c r="A1277" s="1376">
        <v>45080</v>
      </c>
      <c r="B1277" s="1301"/>
      <c r="C1277" s="1302"/>
      <c r="D1277" s="1376">
        <v>44715</v>
      </c>
      <c r="E1277" s="1357"/>
      <c r="F1277" s="5"/>
      <c r="G1277" s="5"/>
      <c r="H1277" s="1302"/>
      <c r="I1277" s="1303"/>
      <c r="J1277" s="1301"/>
      <c r="K1277" s="1376"/>
      <c r="L1277" s="1302"/>
      <c r="M1277" s="1382">
        <f t="shared" si="2086"/>
        <v>45081</v>
      </c>
      <c r="N1277" s="1354">
        <f t="shared" si="2083"/>
        <v>0</v>
      </c>
      <c r="O1277" s="1383">
        <f t="shared" ref="O1277:S1277" si="2554">$AD1277*O$27</f>
        <v>0</v>
      </c>
      <c r="P1277" s="1383">
        <f t="shared" si="2554"/>
        <v>0</v>
      </c>
      <c r="Q1277" s="1383">
        <f t="shared" si="2554"/>
        <v>0</v>
      </c>
      <c r="R1277" s="1383">
        <f t="shared" si="2554"/>
        <v>0</v>
      </c>
      <c r="S1277" s="1383">
        <f t="shared" si="2554"/>
        <v>0</v>
      </c>
      <c r="T1277" s="1383">
        <f t="shared" ref="T1277:X1277" si="2555">$AE1277*T$27</f>
        <v>0</v>
      </c>
      <c r="U1277" s="1383">
        <f t="shared" si="2555"/>
        <v>0</v>
      </c>
      <c r="V1277" s="1383">
        <f t="shared" si="2555"/>
        <v>0</v>
      </c>
      <c r="W1277" s="1383">
        <f t="shared" si="2555"/>
        <v>0</v>
      </c>
      <c r="X1277" s="1383">
        <f t="shared" si="2555"/>
        <v>0</v>
      </c>
      <c r="Y1277" s="1383">
        <f t="shared" si="2089"/>
        <v>0</v>
      </c>
      <c r="Z1277" s="1383">
        <f t="shared" si="2090"/>
        <v>0</v>
      </c>
      <c r="AA1277" s="1383">
        <f t="shared" si="2091"/>
        <v>0</v>
      </c>
      <c r="AB1277" s="1383">
        <f t="shared" si="2092"/>
        <v>0</v>
      </c>
      <c r="AC1277" s="5">
        <f t="shared" si="2093"/>
        <v>154</v>
      </c>
      <c r="AD1277" s="1383">
        <f t="shared" si="2094"/>
        <v>0</v>
      </c>
      <c r="AE1277" s="1383">
        <f t="shared" si="2095"/>
        <v>0</v>
      </c>
      <c r="AF1277" s="1305" t="e">
        <f t="shared" si="2096"/>
        <v>#DIV/0!</v>
      </c>
      <c r="AG1277" s="1305" t="e">
        <f t="shared" si="2097"/>
        <v>#DIV/0!</v>
      </c>
      <c r="AH1277" s="5"/>
      <c r="AI1277" s="5"/>
      <c r="AJ1277" s="5"/>
      <c r="AK1277" s="5"/>
      <c r="AL1277" s="5"/>
      <c r="AM1277" s="5"/>
      <c r="AN1277" s="5"/>
      <c r="AO1277" s="5"/>
      <c r="AP1277" s="5"/>
      <c r="AQ1277" s="5"/>
      <c r="AR1277" s="5"/>
      <c r="AS1277" s="5"/>
      <c r="AT1277" s="5"/>
      <c r="AU1277" s="5"/>
      <c r="AV1277" s="5"/>
      <c r="AW1277" s="5"/>
      <c r="AX1277" s="5"/>
      <c r="AY1277" s="5"/>
      <c r="AZ1277" s="5"/>
      <c r="BA1277" s="5"/>
      <c r="BB1277" s="5"/>
      <c r="BC1277" s="5"/>
      <c r="BD1277" s="5"/>
      <c r="BE1277" s="5"/>
    </row>
    <row r="1278" spans="1:57" ht="14.25" customHeight="1">
      <c r="A1278" s="1376">
        <v>45081</v>
      </c>
      <c r="B1278" s="1301"/>
      <c r="C1278" s="1302"/>
      <c r="D1278" s="1376">
        <v>44716</v>
      </c>
      <c r="E1278" s="1357"/>
      <c r="F1278" s="5"/>
      <c r="G1278" s="5"/>
      <c r="H1278" s="1302"/>
      <c r="I1278" s="1303"/>
      <c r="J1278" s="1301"/>
      <c r="K1278" s="1376"/>
      <c r="L1278" s="1302"/>
      <c r="M1278" s="1382">
        <f t="shared" si="2086"/>
        <v>45082</v>
      </c>
      <c r="N1278" s="1354">
        <f t="shared" si="2083"/>
        <v>0</v>
      </c>
      <c r="O1278" s="1383">
        <f t="shared" ref="O1278:S1278" si="2556">$AD1278*O$27</f>
        <v>0</v>
      </c>
      <c r="P1278" s="1383">
        <f t="shared" si="2556"/>
        <v>0</v>
      </c>
      <c r="Q1278" s="1383">
        <f t="shared" si="2556"/>
        <v>0</v>
      </c>
      <c r="R1278" s="1383">
        <f t="shared" si="2556"/>
        <v>0</v>
      </c>
      <c r="S1278" s="1383">
        <f t="shared" si="2556"/>
        <v>0</v>
      </c>
      <c r="T1278" s="1383">
        <f t="shared" ref="T1278:X1278" si="2557">$AE1278*T$27</f>
        <v>0</v>
      </c>
      <c r="U1278" s="1383">
        <f t="shared" si="2557"/>
        <v>0</v>
      </c>
      <c r="V1278" s="1383">
        <f t="shared" si="2557"/>
        <v>0</v>
      </c>
      <c r="W1278" s="1383">
        <f t="shared" si="2557"/>
        <v>0</v>
      </c>
      <c r="X1278" s="1383">
        <f t="shared" si="2557"/>
        <v>0</v>
      </c>
      <c r="Y1278" s="1383">
        <f t="shared" si="2089"/>
        <v>0</v>
      </c>
      <c r="Z1278" s="1383">
        <f t="shared" si="2090"/>
        <v>0</v>
      </c>
      <c r="AA1278" s="1383">
        <f t="shared" si="2091"/>
        <v>0</v>
      </c>
      <c r="AB1278" s="1383">
        <f t="shared" si="2092"/>
        <v>0</v>
      </c>
      <c r="AC1278" s="5">
        <f t="shared" si="2093"/>
        <v>155</v>
      </c>
      <c r="AD1278" s="1383">
        <f t="shared" si="2094"/>
        <v>0</v>
      </c>
      <c r="AE1278" s="1383">
        <f t="shared" si="2095"/>
        <v>0</v>
      </c>
      <c r="AF1278" s="1305" t="e">
        <f t="shared" si="2096"/>
        <v>#DIV/0!</v>
      </c>
      <c r="AG1278" s="1305" t="e">
        <f t="shared" si="2097"/>
        <v>#DIV/0!</v>
      </c>
      <c r="AH1278" s="5"/>
      <c r="AI1278" s="5"/>
      <c r="AJ1278" s="5"/>
      <c r="AK1278" s="5"/>
      <c r="AL1278" s="5"/>
      <c r="AM1278" s="5"/>
      <c r="AN1278" s="5"/>
      <c r="AO1278" s="5"/>
      <c r="AP1278" s="5"/>
      <c r="AQ1278" s="5"/>
      <c r="AR1278" s="5"/>
      <c r="AS1278" s="5"/>
      <c r="AT1278" s="5"/>
      <c r="AU1278" s="5"/>
      <c r="AV1278" s="5"/>
      <c r="AW1278" s="5"/>
      <c r="AX1278" s="5"/>
      <c r="AY1278" s="5"/>
      <c r="AZ1278" s="5"/>
      <c r="BA1278" s="5"/>
      <c r="BB1278" s="5"/>
      <c r="BC1278" s="5"/>
      <c r="BD1278" s="5"/>
      <c r="BE1278" s="5"/>
    </row>
    <row r="1279" spans="1:57" ht="14.25" customHeight="1">
      <c r="A1279" s="1376">
        <v>45082</v>
      </c>
      <c r="B1279" s="1301"/>
      <c r="C1279" s="1302"/>
      <c r="D1279" s="1376">
        <v>44717</v>
      </c>
      <c r="E1279" s="1357"/>
      <c r="F1279" s="5"/>
      <c r="G1279" s="5"/>
      <c r="H1279" s="1302"/>
      <c r="I1279" s="1303"/>
      <c r="J1279" s="1301"/>
      <c r="K1279" s="1376"/>
      <c r="L1279" s="1302"/>
      <c r="M1279" s="1382">
        <f t="shared" si="2086"/>
        <v>45083</v>
      </c>
      <c r="N1279" s="1354">
        <f t="shared" si="2083"/>
        <v>0</v>
      </c>
      <c r="O1279" s="1383">
        <f t="shared" ref="O1279:S1279" si="2558">$AD1279*O$27</f>
        <v>0</v>
      </c>
      <c r="P1279" s="1383">
        <f t="shared" si="2558"/>
        <v>0</v>
      </c>
      <c r="Q1279" s="1383">
        <f t="shared" si="2558"/>
        <v>0</v>
      </c>
      <c r="R1279" s="1383">
        <f t="shared" si="2558"/>
        <v>0</v>
      </c>
      <c r="S1279" s="1383">
        <f t="shared" si="2558"/>
        <v>0</v>
      </c>
      <c r="T1279" s="1383">
        <f t="shared" ref="T1279:X1279" si="2559">$AE1279*T$27</f>
        <v>0</v>
      </c>
      <c r="U1279" s="1383">
        <f t="shared" si="2559"/>
        <v>0</v>
      </c>
      <c r="V1279" s="1383">
        <f t="shared" si="2559"/>
        <v>0</v>
      </c>
      <c r="W1279" s="1383">
        <f t="shared" si="2559"/>
        <v>0</v>
      </c>
      <c r="X1279" s="1383">
        <f t="shared" si="2559"/>
        <v>0</v>
      </c>
      <c r="Y1279" s="1383">
        <f t="shared" si="2089"/>
        <v>0</v>
      </c>
      <c r="Z1279" s="1383">
        <f t="shared" si="2090"/>
        <v>0</v>
      </c>
      <c r="AA1279" s="1383">
        <f t="shared" si="2091"/>
        <v>0</v>
      </c>
      <c r="AB1279" s="1383">
        <f t="shared" si="2092"/>
        <v>0</v>
      </c>
      <c r="AC1279" s="5">
        <f t="shared" si="2093"/>
        <v>156</v>
      </c>
      <c r="AD1279" s="1383">
        <f t="shared" si="2094"/>
        <v>0</v>
      </c>
      <c r="AE1279" s="1383">
        <f t="shared" si="2095"/>
        <v>0</v>
      </c>
      <c r="AF1279" s="1305" t="e">
        <f t="shared" si="2096"/>
        <v>#DIV/0!</v>
      </c>
      <c r="AG1279" s="1305" t="e">
        <f t="shared" si="2097"/>
        <v>#DIV/0!</v>
      </c>
      <c r="AH1279" s="5"/>
      <c r="AI1279" s="5"/>
      <c r="AJ1279" s="5"/>
      <c r="AK1279" s="5"/>
      <c r="AL1279" s="5"/>
      <c r="AM1279" s="5"/>
      <c r="AN1279" s="5"/>
      <c r="AO1279" s="5"/>
      <c r="AP1279" s="5"/>
      <c r="AQ1279" s="5"/>
      <c r="AR1279" s="5"/>
      <c r="AS1279" s="5"/>
      <c r="AT1279" s="5"/>
      <c r="AU1279" s="5"/>
      <c r="AV1279" s="5"/>
      <c r="AW1279" s="5"/>
      <c r="AX1279" s="5"/>
      <c r="AY1279" s="5"/>
      <c r="AZ1279" s="5"/>
      <c r="BA1279" s="5"/>
      <c r="BB1279" s="5"/>
      <c r="BC1279" s="5"/>
      <c r="BD1279" s="5"/>
      <c r="BE1279" s="5"/>
    </row>
    <row r="1280" spans="1:57" ht="14.25" customHeight="1">
      <c r="A1280" s="1376">
        <v>45083</v>
      </c>
      <c r="B1280" s="1301"/>
      <c r="C1280" s="1302"/>
      <c r="D1280" s="1376">
        <v>44718</v>
      </c>
      <c r="E1280" s="1357"/>
      <c r="F1280" s="5"/>
      <c r="G1280" s="5"/>
      <c r="H1280" s="1302"/>
      <c r="I1280" s="1303"/>
      <c r="J1280" s="1301"/>
      <c r="K1280" s="1376"/>
      <c r="L1280" s="1302"/>
      <c r="M1280" s="1382">
        <f t="shared" si="2086"/>
        <v>45084</v>
      </c>
      <c r="N1280" s="1354">
        <f t="shared" si="2083"/>
        <v>0</v>
      </c>
      <c r="O1280" s="1383">
        <f t="shared" ref="O1280:S1280" si="2560">$AD1280*O$27</f>
        <v>0</v>
      </c>
      <c r="P1280" s="1383">
        <f t="shared" si="2560"/>
        <v>0</v>
      </c>
      <c r="Q1280" s="1383">
        <f t="shared" si="2560"/>
        <v>0</v>
      </c>
      <c r="R1280" s="1383">
        <f t="shared" si="2560"/>
        <v>0</v>
      </c>
      <c r="S1280" s="1383">
        <f t="shared" si="2560"/>
        <v>0</v>
      </c>
      <c r="T1280" s="1383">
        <f t="shared" ref="T1280:X1280" si="2561">$AE1280*T$27</f>
        <v>0</v>
      </c>
      <c r="U1280" s="1383">
        <f t="shared" si="2561"/>
        <v>0</v>
      </c>
      <c r="V1280" s="1383">
        <f t="shared" si="2561"/>
        <v>0</v>
      </c>
      <c r="W1280" s="1383">
        <f t="shared" si="2561"/>
        <v>0</v>
      </c>
      <c r="X1280" s="1383">
        <f t="shared" si="2561"/>
        <v>0</v>
      </c>
      <c r="Y1280" s="1383">
        <f t="shared" si="2089"/>
        <v>0</v>
      </c>
      <c r="Z1280" s="1383">
        <f t="shared" si="2090"/>
        <v>0</v>
      </c>
      <c r="AA1280" s="1383">
        <f t="shared" si="2091"/>
        <v>0</v>
      </c>
      <c r="AB1280" s="1383">
        <f t="shared" si="2092"/>
        <v>0</v>
      </c>
      <c r="AC1280" s="5">
        <f t="shared" si="2093"/>
        <v>157</v>
      </c>
      <c r="AD1280" s="1383">
        <f t="shared" si="2094"/>
        <v>0</v>
      </c>
      <c r="AE1280" s="1383">
        <f t="shared" si="2095"/>
        <v>0</v>
      </c>
      <c r="AF1280" s="1305" t="e">
        <f t="shared" si="2096"/>
        <v>#DIV/0!</v>
      </c>
      <c r="AG1280" s="1305" t="e">
        <f t="shared" si="2097"/>
        <v>#DIV/0!</v>
      </c>
      <c r="AH1280" s="5"/>
      <c r="AI1280" s="5"/>
      <c r="AJ1280" s="5"/>
      <c r="AK1280" s="5"/>
      <c r="AL1280" s="5"/>
      <c r="AM1280" s="5"/>
      <c r="AN1280" s="5"/>
      <c r="AO1280" s="5"/>
      <c r="AP1280" s="5"/>
      <c r="AQ1280" s="5"/>
      <c r="AR1280" s="5"/>
      <c r="AS1280" s="5"/>
      <c r="AT1280" s="5"/>
      <c r="AU1280" s="5"/>
      <c r="AV1280" s="5"/>
      <c r="AW1280" s="5"/>
      <c r="AX1280" s="5"/>
      <c r="AY1280" s="5"/>
      <c r="AZ1280" s="5"/>
      <c r="BA1280" s="5"/>
      <c r="BB1280" s="5"/>
      <c r="BC1280" s="5"/>
      <c r="BD1280" s="5"/>
      <c r="BE1280" s="5"/>
    </row>
    <row r="1281" spans="1:57" ht="14.25" customHeight="1">
      <c r="A1281" s="1376">
        <v>45084</v>
      </c>
      <c r="B1281" s="1301"/>
      <c r="C1281" s="1302"/>
      <c r="D1281" s="1376">
        <v>44719</v>
      </c>
      <c r="E1281" s="1357"/>
      <c r="F1281" s="5"/>
      <c r="G1281" s="5"/>
      <c r="H1281" s="1302"/>
      <c r="I1281" s="1303"/>
      <c r="J1281" s="1301"/>
      <c r="K1281" s="1376"/>
      <c r="L1281" s="1302"/>
      <c r="M1281" s="1382">
        <f t="shared" si="2086"/>
        <v>45085</v>
      </c>
      <c r="N1281" s="1354">
        <f t="shared" si="2083"/>
        <v>0</v>
      </c>
      <c r="O1281" s="1383">
        <f t="shared" ref="O1281:S1281" si="2562">$AD1281*O$27</f>
        <v>0</v>
      </c>
      <c r="P1281" s="1383">
        <f t="shared" si="2562"/>
        <v>0</v>
      </c>
      <c r="Q1281" s="1383">
        <f t="shared" si="2562"/>
        <v>0</v>
      </c>
      <c r="R1281" s="1383">
        <f t="shared" si="2562"/>
        <v>0</v>
      </c>
      <c r="S1281" s="1383">
        <f t="shared" si="2562"/>
        <v>0</v>
      </c>
      <c r="T1281" s="1383">
        <f t="shared" ref="T1281:X1281" si="2563">$AE1281*T$27</f>
        <v>0</v>
      </c>
      <c r="U1281" s="1383">
        <f t="shared" si="2563"/>
        <v>0</v>
      </c>
      <c r="V1281" s="1383">
        <f t="shared" si="2563"/>
        <v>0</v>
      </c>
      <c r="W1281" s="1383">
        <f t="shared" si="2563"/>
        <v>0</v>
      </c>
      <c r="X1281" s="1383">
        <f t="shared" si="2563"/>
        <v>0</v>
      </c>
      <c r="Y1281" s="1383">
        <f t="shared" si="2089"/>
        <v>0</v>
      </c>
      <c r="Z1281" s="1383">
        <f t="shared" si="2090"/>
        <v>0</v>
      </c>
      <c r="AA1281" s="1383">
        <f t="shared" si="2091"/>
        <v>0</v>
      </c>
      <c r="AB1281" s="1383">
        <f t="shared" si="2092"/>
        <v>0</v>
      </c>
      <c r="AC1281" s="5">
        <f t="shared" si="2093"/>
        <v>158</v>
      </c>
      <c r="AD1281" s="1383">
        <f t="shared" si="2094"/>
        <v>0</v>
      </c>
      <c r="AE1281" s="1383">
        <f t="shared" si="2095"/>
        <v>0</v>
      </c>
      <c r="AF1281" s="1305" t="e">
        <f t="shared" si="2096"/>
        <v>#DIV/0!</v>
      </c>
      <c r="AG1281" s="1305" t="e">
        <f t="shared" si="2097"/>
        <v>#DIV/0!</v>
      </c>
      <c r="AH1281" s="5"/>
      <c r="AI1281" s="5"/>
      <c r="AJ1281" s="5"/>
      <c r="AK1281" s="5"/>
      <c r="AL1281" s="5"/>
      <c r="AM1281" s="5"/>
      <c r="AN1281" s="5"/>
      <c r="AO1281" s="5"/>
      <c r="AP1281" s="5"/>
      <c r="AQ1281" s="5"/>
      <c r="AR1281" s="5"/>
      <c r="AS1281" s="5"/>
      <c r="AT1281" s="5"/>
      <c r="AU1281" s="5"/>
      <c r="AV1281" s="5"/>
      <c r="AW1281" s="5"/>
      <c r="AX1281" s="5"/>
      <c r="AY1281" s="5"/>
      <c r="AZ1281" s="5"/>
      <c r="BA1281" s="5"/>
      <c r="BB1281" s="5"/>
      <c r="BC1281" s="5"/>
      <c r="BD1281" s="5"/>
      <c r="BE1281" s="5"/>
    </row>
    <row r="1282" spans="1:57" ht="14.25" customHeight="1">
      <c r="A1282" s="1376">
        <v>45085</v>
      </c>
      <c r="B1282" s="1301"/>
      <c r="C1282" s="1302"/>
      <c r="D1282" s="1376">
        <v>44720</v>
      </c>
      <c r="E1282" s="1357"/>
      <c r="F1282" s="5"/>
      <c r="G1282" s="5"/>
      <c r="H1282" s="1302"/>
      <c r="I1282" s="1303"/>
      <c r="J1282" s="1301"/>
      <c r="K1282" s="1376"/>
      <c r="L1282" s="1302"/>
      <c r="M1282" s="1382">
        <f t="shared" si="2086"/>
        <v>45086</v>
      </c>
      <c r="N1282" s="1354">
        <f t="shared" si="2083"/>
        <v>0</v>
      </c>
      <c r="O1282" s="1383">
        <f t="shared" ref="O1282:S1282" si="2564">$AD1282*O$27</f>
        <v>0</v>
      </c>
      <c r="P1282" s="1383">
        <f t="shared" si="2564"/>
        <v>0</v>
      </c>
      <c r="Q1282" s="1383">
        <f t="shared" si="2564"/>
        <v>0</v>
      </c>
      <c r="R1282" s="1383">
        <f t="shared" si="2564"/>
        <v>0</v>
      </c>
      <c r="S1282" s="1383">
        <f t="shared" si="2564"/>
        <v>0</v>
      </c>
      <c r="T1282" s="1383">
        <f t="shared" ref="T1282:X1282" si="2565">$AE1282*T$27</f>
        <v>0</v>
      </c>
      <c r="U1282" s="1383">
        <f t="shared" si="2565"/>
        <v>0</v>
      </c>
      <c r="V1282" s="1383">
        <f t="shared" si="2565"/>
        <v>0</v>
      </c>
      <c r="W1282" s="1383">
        <f t="shared" si="2565"/>
        <v>0</v>
      </c>
      <c r="X1282" s="1383">
        <f t="shared" si="2565"/>
        <v>0</v>
      </c>
      <c r="Y1282" s="1383">
        <f t="shared" si="2089"/>
        <v>0</v>
      </c>
      <c r="Z1282" s="1383">
        <f t="shared" si="2090"/>
        <v>0</v>
      </c>
      <c r="AA1282" s="1383">
        <f t="shared" si="2091"/>
        <v>0</v>
      </c>
      <c r="AB1282" s="1383">
        <f t="shared" si="2092"/>
        <v>0</v>
      </c>
      <c r="AC1282" s="5">
        <f t="shared" si="2093"/>
        <v>159</v>
      </c>
      <c r="AD1282" s="1383">
        <f t="shared" si="2094"/>
        <v>0</v>
      </c>
      <c r="AE1282" s="1383">
        <f t="shared" si="2095"/>
        <v>0</v>
      </c>
      <c r="AF1282" s="1305" t="e">
        <f t="shared" si="2096"/>
        <v>#DIV/0!</v>
      </c>
      <c r="AG1282" s="1305" t="e">
        <f t="shared" si="2097"/>
        <v>#DIV/0!</v>
      </c>
      <c r="AH1282" s="5"/>
      <c r="AI1282" s="5"/>
      <c r="AJ1282" s="5"/>
      <c r="AK1282" s="5"/>
      <c r="AL1282" s="5"/>
      <c r="AM1282" s="5"/>
      <c r="AN1282" s="5"/>
      <c r="AO1282" s="5"/>
      <c r="AP1282" s="5"/>
      <c r="AQ1282" s="5"/>
      <c r="AR1282" s="5"/>
      <c r="AS1282" s="5"/>
      <c r="AT1282" s="5"/>
      <c r="AU1282" s="5"/>
      <c r="AV1282" s="5"/>
      <c r="AW1282" s="5"/>
      <c r="AX1282" s="5"/>
      <c r="AY1282" s="5"/>
      <c r="AZ1282" s="5"/>
      <c r="BA1282" s="5"/>
      <c r="BB1282" s="5"/>
      <c r="BC1282" s="5"/>
      <c r="BD1282" s="5"/>
      <c r="BE1282" s="5"/>
    </row>
    <row r="1283" spans="1:57" ht="14.25" customHeight="1">
      <c r="A1283" s="1376">
        <v>45086</v>
      </c>
      <c r="B1283" s="1301"/>
      <c r="C1283" s="1302"/>
      <c r="D1283" s="1376">
        <v>44721</v>
      </c>
      <c r="E1283" s="1357"/>
      <c r="F1283" s="5"/>
      <c r="G1283" s="5"/>
      <c r="H1283" s="1302"/>
      <c r="I1283" s="1303"/>
      <c r="J1283" s="1301"/>
      <c r="K1283" s="1376"/>
      <c r="L1283" s="1302"/>
      <c r="M1283" s="1382">
        <f t="shared" si="2086"/>
        <v>45087</v>
      </c>
      <c r="N1283" s="1354">
        <f t="shared" si="2083"/>
        <v>0</v>
      </c>
      <c r="O1283" s="1383">
        <f t="shared" ref="O1283:S1283" si="2566">$AD1283*O$27</f>
        <v>0</v>
      </c>
      <c r="P1283" s="1383">
        <f t="shared" si="2566"/>
        <v>0</v>
      </c>
      <c r="Q1283" s="1383">
        <f t="shared" si="2566"/>
        <v>0</v>
      </c>
      <c r="R1283" s="1383">
        <f t="shared" si="2566"/>
        <v>0</v>
      </c>
      <c r="S1283" s="1383">
        <f t="shared" si="2566"/>
        <v>0</v>
      </c>
      <c r="T1283" s="1383">
        <f t="shared" ref="T1283:X1283" si="2567">$AE1283*T$27</f>
        <v>0</v>
      </c>
      <c r="U1283" s="1383">
        <f t="shared" si="2567"/>
        <v>0</v>
      </c>
      <c r="V1283" s="1383">
        <f t="shared" si="2567"/>
        <v>0</v>
      </c>
      <c r="W1283" s="1383">
        <f t="shared" si="2567"/>
        <v>0</v>
      </c>
      <c r="X1283" s="1383">
        <f t="shared" si="2567"/>
        <v>0</v>
      </c>
      <c r="Y1283" s="1383">
        <f t="shared" si="2089"/>
        <v>0</v>
      </c>
      <c r="Z1283" s="1383">
        <f t="shared" si="2090"/>
        <v>0</v>
      </c>
      <c r="AA1283" s="1383">
        <f t="shared" si="2091"/>
        <v>0</v>
      </c>
      <c r="AB1283" s="1383">
        <f t="shared" si="2092"/>
        <v>0</v>
      </c>
      <c r="AC1283" s="5">
        <f t="shared" si="2093"/>
        <v>160</v>
      </c>
      <c r="AD1283" s="1383">
        <f t="shared" si="2094"/>
        <v>0</v>
      </c>
      <c r="AE1283" s="1383">
        <f t="shared" si="2095"/>
        <v>0</v>
      </c>
      <c r="AF1283" s="1305" t="e">
        <f t="shared" si="2096"/>
        <v>#DIV/0!</v>
      </c>
      <c r="AG1283" s="1305" t="e">
        <f t="shared" si="2097"/>
        <v>#DIV/0!</v>
      </c>
      <c r="AH1283" s="5"/>
      <c r="AI1283" s="5"/>
      <c r="AJ1283" s="5"/>
      <c r="AK1283" s="5"/>
      <c r="AL1283" s="5"/>
      <c r="AM1283" s="5"/>
      <c r="AN1283" s="5"/>
      <c r="AO1283" s="5"/>
      <c r="AP1283" s="5"/>
      <c r="AQ1283" s="5"/>
      <c r="AR1283" s="5"/>
      <c r="AS1283" s="5"/>
      <c r="AT1283" s="5"/>
      <c r="AU1283" s="5"/>
      <c r="AV1283" s="5"/>
      <c r="AW1283" s="5"/>
      <c r="AX1283" s="5"/>
      <c r="AY1283" s="5"/>
      <c r="AZ1283" s="5"/>
      <c r="BA1283" s="5"/>
      <c r="BB1283" s="5"/>
      <c r="BC1283" s="5"/>
      <c r="BD1283" s="5"/>
      <c r="BE1283" s="5"/>
    </row>
    <row r="1284" spans="1:57" ht="14.25" customHeight="1">
      <c r="A1284" s="1376">
        <v>45087</v>
      </c>
      <c r="B1284" s="1301"/>
      <c r="C1284" s="1302"/>
      <c r="D1284" s="1376">
        <v>44722</v>
      </c>
      <c r="E1284" s="1357"/>
      <c r="F1284" s="5"/>
      <c r="G1284" s="5"/>
      <c r="H1284" s="1302"/>
      <c r="I1284" s="1303"/>
      <c r="J1284" s="1301"/>
      <c r="K1284" s="1376"/>
      <c r="L1284" s="1302"/>
      <c r="M1284" s="1382">
        <f t="shared" si="2086"/>
        <v>45088</v>
      </c>
      <c r="N1284" s="1354">
        <f t="shared" si="2083"/>
        <v>0</v>
      </c>
      <c r="O1284" s="1383">
        <f t="shared" ref="O1284:S1284" si="2568">$AD1284*O$27</f>
        <v>0</v>
      </c>
      <c r="P1284" s="1383">
        <f t="shared" si="2568"/>
        <v>0</v>
      </c>
      <c r="Q1284" s="1383">
        <f t="shared" si="2568"/>
        <v>0</v>
      </c>
      <c r="R1284" s="1383">
        <f t="shared" si="2568"/>
        <v>0</v>
      </c>
      <c r="S1284" s="1383">
        <f t="shared" si="2568"/>
        <v>0</v>
      </c>
      <c r="T1284" s="1383">
        <f t="shared" ref="T1284:X1284" si="2569">$AE1284*T$27</f>
        <v>0</v>
      </c>
      <c r="U1284" s="1383">
        <f t="shared" si="2569"/>
        <v>0</v>
      </c>
      <c r="V1284" s="1383">
        <f t="shared" si="2569"/>
        <v>0</v>
      </c>
      <c r="W1284" s="1383">
        <f t="shared" si="2569"/>
        <v>0</v>
      </c>
      <c r="X1284" s="1383">
        <f t="shared" si="2569"/>
        <v>0</v>
      </c>
      <c r="Y1284" s="1383">
        <f t="shared" si="2089"/>
        <v>0</v>
      </c>
      <c r="Z1284" s="1383">
        <f t="shared" si="2090"/>
        <v>0</v>
      </c>
      <c r="AA1284" s="1383">
        <f t="shared" si="2091"/>
        <v>0</v>
      </c>
      <c r="AB1284" s="1383">
        <f t="shared" si="2092"/>
        <v>0</v>
      </c>
      <c r="AC1284" s="5">
        <f t="shared" si="2093"/>
        <v>161</v>
      </c>
      <c r="AD1284" s="1383">
        <f t="shared" si="2094"/>
        <v>0</v>
      </c>
      <c r="AE1284" s="1383">
        <f t="shared" si="2095"/>
        <v>0</v>
      </c>
      <c r="AF1284" s="1305" t="e">
        <f t="shared" si="2096"/>
        <v>#DIV/0!</v>
      </c>
      <c r="AG1284" s="1305" t="e">
        <f t="shared" si="2097"/>
        <v>#DIV/0!</v>
      </c>
      <c r="AH1284" s="5"/>
      <c r="AI1284" s="5"/>
      <c r="AJ1284" s="5"/>
      <c r="AK1284" s="5"/>
      <c r="AL1284" s="5"/>
      <c r="AM1284" s="5"/>
      <c r="AN1284" s="5"/>
      <c r="AO1284" s="5"/>
      <c r="AP1284" s="5"/>
      <c r="AQ1284" s="5"/>
      <c r="AR1284" s="5"/>
      <c r="AS1284" s="5"/>
      <c r="AT1284" s="5"/>
      <c r="AU1284" s="5"/>
      <c r="AV1284" s="5"/>
      <c r="AW1284" s="5"/>
      <c r="AX1284" s="5"/>
      <c r="AY1284" s="5"/>
      <c r="AZ1284" s="5"/>
      <c r="BA1284" s="5"/>
      <c r="BB1284" s="5"/>
      <c r="BC1284" s="5"/>
      <c r="BD1284" s="5"/>
      <c r="BE1284" s="5"/>
    </row>
    <row r="1285" spans="1:57" ht="14.25" customHeight="1">
      <c r="A1285" s="1376">
        <v>45088</v>
      </c>
      <c r="B1285" s="1301"/>
      <c r="C1285" s="1302"/>
      <c r="D1285" s="1376">
        <v>44723</v>
      </c>
      <c r="E1285" s="1357"/>
      <c r="F1285" s="5"/>
      <c r="G1285" s="5"/>
      <c r="H1285" s="1302"/>
      <c r="I1285" s="1303"/>
      <c r="J1285" s="1301"/>
      <c r="K1285" s="1376"/>
      <c r="L1285" s="1302"/>
      <c r="M1285" s="1382">
        <f t="shared" si="2086"/>
        <v>45089</v>
      </c>
      <c r="N1285" s="1354">
        <f t="shared" si="2083"/>
        <v>0</v>
      </c>
      <c r="O1285" s="1383">
        <f t="shared" ref="O1285:S1285" si="2570">$AD1285*O$27</f>
        <v>0</v>
      </c>
      <c r="P1285" s="1383">
        <f t="shared" si="2570"/>
        <v>0</v>
      </c>
      <c r="Q1285" s="1383">
        <f t="shared" si="2570"/>
        <v>0</v>
      </c>
      <c r="R1285" s="1383">
        <f t="shared" si="2570"/>
        <v>0</v>
      </c>
      <c r="S1285" s="1383">
        <f t="shared" si="2570"/>
        <v>0</v>
      </c>
      <c r="T1285" s="1383">
        <f t="shared" ref="T1285:X1285" si="2571">$AE1285*T$27</f>
        <v>0</v>
      </c>
      <c r="U1285" s="1383">
        <f t="shared" si="2571"/>
        <v>0</v>
      </c>
      <c r="V1285" s="1383">
        <f t="shared" si="2571"/>
        <v>0</v>
      </c>
      <c r="W1285" s="1383">
        <f t="shared" si="2571"/>
        <v>0</v>
      </c>
      <c r="X1285" s="1383">
        <f t="shared" si="2571"/>
        <v>0</v>
      </c>
      <c r="Y1285" s="1383">
        <f t="shared" si="2089"/>
        <v>0</v>
      </c>
      <c r="Z1285" s="1383">
        <f t="shared" si="2090"/>
        <v>0</v>
      </c>
      <c r="AA1285" s="1383">
        <f t="shared" si="2091"/>
        <v>0</v>
      </c>
      <c r="AB1285" s="1383">
        <f t="shared" si="2092"/>
        <v>0</v>
      </c>
      <c r="AC1285" s="5">
        <f t="shared" si="2093"/>
        <v>162</v>
      </c>
      <c r="AD1285" s="1383">
        <f t="shared" si="2094"/>
        <v>0</v>
      </c>
      <c r="AE1285" s="1383">
        <f t="shared" si="2095"/>
        <v>0</v>
      </c>
      <c r="AF1285" s="1305" t="e">
        <f t="shared" si="2096"/>
        <v>#DIV/0!</v>
      </c>
      <c r="AG1285" s="1305" t="e">
        <f t="shared" si="2097"/>
        <v>#DIV/0!</v>
      </c>
      <c r="AH1285" s="5"/>
      <c r="AI1285" s="5"/>
      <c r="AJ1285" s="5"/>
      <c r="AK1285" s="5"/>
      <c r="AL1285" s="5"/>
      <c r="AM1285" s="5"/>
      <c r="AN1285" s="5"/>
      <c r="AO1285" s="5"/>
      <c r="AP1285" s="5"/>
      <c r="AQ1285" s="5"/>
      <c r="AR1285" s="5"/>
      <c r="AS1285" s="5"/>
      <c r="AT1285" s="5"/>
      <c r="AU1285" s="5"/>
      <c r="AV1285" s="5"/>
      <c r="AW1285" s="5"/>
      <c r="AX1285" s="5"/>
      <c r="AY1285" s="5"/>
      <c r="AZ1285" s="5"/>
      <c r="BA1285" s="5"/>
      <c r="BB1285" s="5"/>
      <c r="BC1285" s="5"/>
      <c r="BD1285" s="5"/>
      <c r="BE1285" s="5"/>
    </row>
    <row r="1286" spans="1:57" ht="14.25" customHeight="1">
      <c r="A1286" s="1376">
        <v>45089</v>
      </c>
      <c r="B1286" s="1301"/>
      <c r="C1286" s="1302"/>
      <c r="D1286" s="1376">
        <v>44724</v>
      </c>
      <c r="E1286" s="1357"/>
      <c r="F1286" s="5"/>
      <c r="G1286" s="5"/>
      <c r="H1286" s="1302"/>
      <c r="I1286" s="1303"/>
      <c r="J1286" s="1301"/>
      <c r="K1286" s="1376"/>
      <c r="L1286" s="1302"/>
      <c r="M1286" s="1382">
        <f t="shared" si="2086"/>
        <v>45090</v>
      </c>
      <c r="N1286" s="1354">
        <f t="shared" si="2083"/>
        <v>0</v>
      </c>
      <c r="O1286" s="1383">
        <f t="shared" ref="O1286:S1286" si="2572">$AD1286*O$27</f>
        <v>0</v>
      </c>
      <c r="P1286" s="1383">
        <f t="shared" si="2572"/>
        <v>0</v>
      </c>
      <c r="Q1286" s="1383">
        <f t="shared" si="2572"/>
        <v>0</v>
      </c>
      <c r="R1286" s="1383">
        <f t="shared" si="2572"/>
        <v>0</v>
      </c>
      <c r="S1286" s="1383">
        <f t="shared" si="2572"/>
        <v>0</v>
      </c>
      <c r="T1286" s="1383">
        <f t="shared" ref="T1286:X1286" si="2573">$AE1286*T$27</f>
        <v>0</v>
      </c>
      <c r="U1286" s="1383">
        <f t="shared" si="2573"/>
        <v>0</v>
      </c>
      <c r="V1286" s="1383">
        <f t="shared" si="2573"/>
        <v>0</v>
      </c>
      <c r="W1286" s="1383">
        <f t="shared" si="2573"/>
        <v>0</v>
      </c>
      <c r="X1286" s="1383">
        <f t="shared" si="2573"/>
        <v>0</v>
      </c>
      <c r="Y1286" s="1383">
        <f t="shared" si="2089"/>
        <v>0</v>
      </c>
      <c r="Z1286" s="1383">
        <f t="shared" si="2090"/>
        <v>0</v>
      </c>
      <c r="AA1286" s="1383">
        <f t="shared" si="2091"/>
        <v>0</v>
      </c>
      <c r="AB1286" s="1383">
        <f t="shared" si="2092"/>
        <v>0</v>
      </c>
      <c r="AC1286" s="5">
        <f t="shared" si="2093"/>
        <v>163</v>
      </c>
      <c r="AD1286" s="1383">
        <f t="shared" si="2094"/>
        <v>0</v>
      </c>
      <c r="AE1286" s="1383">
        <f t="shared" si="2095"/>
        <v>0</v>
      </c>
      <c r="AF1286" s="1305" t="e">
        <f t="shared" si="2096"/>
        <v>#DIV/0!</v>
      </c>
      <c r="AG1286" s="1305" t="e">
        <f t="shared" si="2097"/>
        <v>#DIV/0!</v>
      </c>
      <c r="AH1286" s="5"/>
      <c r="AI1286" s="5"/>
      <c r="AJ1286" s="5"/>
      <c r="AK1286" s="5"/>
      <c r="AL1286" s="5"/>
      <c r="AM1286" s="5"/>
      <c r="AN1286" s="5"/>
      <c r="AO1286" s="5"/>
      <c r="AP1286" s="5"/>
      <c r="AQ1286" s="5"/>
      <c r="AR1286" s="5"/>
      <c r="AS1286" s="5"/>
      <c r="AT1286" s="5"/>
      <c r="AU1286" s="5"/>
      <c r="AV1286" s="5"/>
      <c r="AW1286" s="5"/>
      <c r="AX1286" s="5"/>
      <c r="AY1286" s="5"/>
      <c r="AZ1286" s="5"/>
      <c r="BA1286" s="5"/>
      <c r="BB1286" s="5"/>
      <c r="BC1286" s="5"/>
      <c r="BD1286" s="5"/>
      <c r="BE1286" s="5"/>
    </row>
    <row r="1287" spans="1:57" ht="14.25" customHeight="1">
      <c r="A1287" s="1376">
        <v>45090</v>
      </c>
      <c r="B1287" s="1301"/>
      <c r="C1287" s="1302"/>
      <c r="D1287" s="1376">
        <v>44725</v>
      </c>
      <c r="E1287" s="1357"/>
      <c r="F1287" s="5"/>
      <c r="G1287" s="5"/>
      <c r="H1287" s="1302"/>
      <c r="I1287" s="1303"/>
      <c r="J1287" s="1301"/>
      <c r="K1287" s="1376"/>
      <c r="L1287" s="1302"/>
      <c r="M1287" s="1382">
        <f t="shared" si="2086"/>
        <v>45091</v>
      </c>
      <c r="N1287" s="1354">
        <f t="shared" si="2083"/>
        <v>0</v>
      </c>
      <c r="O1287" s="1383">
        <f t="shared" ref="O1287:S1287" si="2574">$AD1287*O$27</f>
        <v>0</v>
      </c>
      <c r="P1287" s="1383">
        <f t="shared" si="2574"/>
        <v>0</v>
      </c>
      <c r="Q1287" s="1383">
        <f t="shared" si="2574"/>
        <v>0</v>
      </c>
      <c r="R1287" s="1383">
        <f t="shared" si="2574"/>
        <v>0</v>
      </c>
      <c r="S1287" s="1383">
        <f t="shared" si="2574"/>
        <v>0</v>
      </c>
      <c r="T1287" s="1383">
        <f t="shared" ref="T1287:X1287" si="2575">$AE1287*T$27</f>
        <v>0</v>
      </c>
      <c r="U1287" s="1383">
        <f t="shared" si="2575"/>
        <v>0</v>
      </c>
      <c r="V1287" s="1383">
        <f t="shared" si="2575"/>
        <v>0</v>
      </c>
      <c r="W1287" s="1383">
        <f t="shared" si="2575"/>
        <v>0</v>
      </c>
      <c r="X1287" s="1383">
        <f t="shared" si="2575"/>
        <v>0</v>
      </c>
      <c r="Y1287" s="1383">
        <f t="shared" si="2089"/>
        <v>0</v>
      </c>
      <c r="Z1287" s="1383">
        <f t="shared" si="2090"/>
        <v>0</v>
      </c>
      <c r="AA1287" s="1383">
        <f t="shared" si="2091"/>
        <v>0</v>
      </c>
      <c r="AB1287" s="1383">
        <f t="shared" si="2092"/>
        <v>0</v>
      </c>
      <c r="AC1287" s="5">
        <f t="shared" si="2093"/>
        <v>164</v>
      </c>
      <c r="AD1287" s="1383">
        <f t="shared" si="2094"/>
        <v>0</v>
      </c>
      <c r="AE1287" s="1383">
        <f t="shared" si="2095"/>
        <v>0</v>
      </c>
      <c r="AF1287" s="1305" t="e">
        <f t="shared" si="2096"/>
        <v>#DIV/0!</v>
      </c>
      <c r="AG1287" s="1305" t="e">
        <f t="shared" si="2097"/>
        <v>#DIV/0!</v>
      </c>
      <c r="AH1287" s="5"/>
      <c r="AI1287" s="5"/>
      <c r="AJ1287" s="5"/>
      <c r="AK1287" s="5"/>
      <c r="AL1287" s="5"/>
      <c r="AM1287" s="5"/>
      <c r="AN1287" s="5"/>
      <c r="AO1287" s="5"/>
      <c r="AP1287" s="5"/>
      <c r="AQ1287" s="5"/>
      <c r="AR1287" s="5"/>
      <c r="AS1287" s="5"/>
      <c r="AT1287" s="5"/>
      <c r="AU1287" s="5"/>
      <c r="AV1287" s="5"/>
      <c r="AW1287" s="5"/>
      <c r="AX1287" s="5"/>
      <c r="AY1287" s="5"/>
      <c r="AZ1287" s="5"/>
      <c r="BA1287" s="5"/>
      <c r="BB1287" s="5"/>
      <c r="BC1287" s="5"/>
      <c r="BD1287" s="5"/>
      <c r="BE1287" s="5"/>
    </row>
    <row r="1288" spans="1:57" ht="14.25" customHeight="1">
      <c r="A1288" s="1376">
        <v>45091</v>
      </c>
      <c r="B1288" s="1301"/>
      <c r="C1288" s="1302"/>
      <c r="D1288" s="1376">
        <v>44726</v>
      </c>
      <c r="E1288" s="1357"/>
      <c r="F1288" s="5"/>
      <c r="G1288" s="5"/>
      <c r="H1288" s="1302"/>
      <c r="I1288" s="1303"/>
      <c r="J1288" s="1301"/>
      <c r="K1288" s="1376"/>
      <c r="L1288" s="1302"/>
      <c r="M1288" s="1382">
        <f t="shared" si="2086"/>
        <v>45092</v>
      </c>
      <c r="N1288" s="1354">
        <f t="shared" si="2083"/>
        <v>0</v>
      </c>
      <c r="O1288" s="1383">
        <f t="shared" ref="O1288:S1288" si="2576">$AD1288*O$27</f>
        <v>0</v>
      </c>
      <c r="P1288" s="1383">
        <f t="shared" si="2576"/>
        <v>0</v>
      </c>
      <c r="Q1288" s="1383">
        <f t="shared" si="2576"/>
        <v>0</v>
      </c>
      <c r="R1288" s="1383">
        <f t="shared" si="2576"/>
        <v>0</v>
      </c>
      <c r="S1288" s="1383">
        <f t="shared" si="2576"/>
        <v>0</v>
      </c>
      <c r="T1288" s="1383">
        <f t="shared" ref="T1288:X1288" si="2577">$AE1288*T$27</f>
        <v>0</v>
      </c>
      <c r="U1288" s="1383">
        <f t="shared" si="2577"/>
        <v>0</v>
      </c>
      <c r="V1288" s="1383">
        <f t="shared" si="2577"/>
        <v>0</v>
      </c>
      <c r="W1288" s="1383">
        <f t="shared" si="2577"/>
        <v>0</v>
      </c>
      <c r="X1288" s="1383">
        <f t="shared" si="2577"/>
        <v>0</v>
      </c>
      <c r="Y1288" s="1383">
        <f t="shared" si="2089"/>
        <v>0</v>
      </c>
      <c r="Z1288" s="1383">
        <f t="shared" si="2090"/>
        <v>0</v>
      </c>
      <c r="AA1288" s="1383">
        <f t="shared" si="2091"/>
        <v>0</v>
      </c>
      <c r="AB1288" s="1383">
        <f t="shared" si="2092"/>
        <v>0</v>
      </c>
      <c r="AC1288" s="5">
        <f t="shared" si="2093"/>
        <v>165</v>
      </c>
      <c r="AD1288" s="1383">
        <f t="shared" si="2094"/>
        <v>0</v>
      </c>
      <c r="AE1288" s="1383">
        <f t="shared" si="2095"/>
        <v>0</v>
      </c>
      <c r="AF1288" s="1305" t="e">
        <f t="shared" si="2096"/>
        <v>#DIV/0!</v>
      </c>
      <c r="AG1288" s="1305" t="e">
        <f t="shared" si="2097"/>
        <v>#DIV/0!</v>
      </c>
      <c r="AH1288" s="5"/>
      <c r="AI1288" s="5"/>
      <c r="AJ1288" s="5"/>
      <c r="AK1288" s="5"/>
      <c r="AL1288" s="5"/>
      <c r="AM1288" s="5"/>
      <c r="AN1288" s="5"/>
      <c r="AO1288" s="5"/>
      <c r="AP1288" s="5"/>
      <c r="AQ1288" s="5"/>
      <c r="AR1288" s="5"/>
      <c r="AS1288" s="5"/>
      <c r="AT1288" s="5"/>
      <c r="AU1288" s="5"/>
      <c r="AV1288" s="5"/>
      <c r="AW1288" s="5"/>
      <c r="AX1288" s="5"/>
      <c r="AY1288" s="5"/>
      <c r="AZ1288" s="5"/>
      <c r="BA1288" s="5"/>
      <c r="BB1288" s="5"/>
      <c r="BC1288" s="5"/>
      <c r="BD1288" s="5"/>
      <c r="BE1288" s="5"/>
    </row>
    <row r="1289" spans="1:57" ht="14.25" customHeight="1">
      <c r="A1289" s="1376">
        <v>45092</v>
      </c>
      <c r="B1289" s="1301"/>
      <c r="C1289" s="1302"/>
      <c r="D1289" s="1376">
        <v>44727</v>
      </c>
      <c r="E1289" s="1357"/>
      <c r="F1289" s="5"/>
      <c r="G1289" s="5"/>
      <c r="H1289" s="1302"/>
      <c r="I1289" s="1303"/>
      <c r="J1289" s="1301"/>
      <c r="K1289" s="1376"/>
      <c r="L1289" s="1302"/>
      <c r="M1289" s="1382">
        <f t="shared" si="2086"/>
        <v>45093</v>
      </c>
      <c r="N1289" s="1354">
        <f t="shared" si="2083"/>
        <v>0</v>
      </c>
      <c r="O1289" s="1383">
        <f t="shared" ref="O1289:S1289" si="2578">$AD1289*O$27</f>
        <v>0</v>
      </c>
      <c r="P1289" s="1383">
        <f t="shared" si="2578"/>
        <v>0</v>
      </c>
      <c r="Q1289" s="1383">
        <f t="shared" si="2578"/>
        <v>0</v>
      </c>
      <c r="R1289" s="1383">
        <f t="shared" si="2578"/>
        <v>0</v>
      </c>
      <c r="S1289" s="1383">
        <f t="shared" si="2578"/>
        <v>0</v>
      </c>
      <c r="T1289" s="1383">
        <f t="shared" ref="T1289:X1289" si="2579">$AE1289*T$27</f>
        <v>0</v>
      </c>
      <c r="U1289" s="1383">
        <f t="shared" si="2579"/>
        <v>0</v>
      </c>
      <c r="V1289" s="1383">
        <f t="shared" si="2579"/>
        <v>0</v>
      </c>
      <c r="W1289" s="1383">
        <f t="shared" si="2579"/>
        <v>0</v>
      </c>
      <c r="X1289" s="1383">
        <f t="shared" si="2579"/>
        <v>0</v>
      </c>
      <c r="Y1289" s="1383">
        <f t="shared" si="2089"/>
        <v>0</v>
      </c>
      <c r="Z1289" s="1383">
        <f t="shared" si="2090"/>
        <v>0</v>
      </c>
      <c r="AA1289" s="1383">
        <f t="shared" si="2091"/>
        <v>0</v>
      </c>
      <c r="AB1289" s="1383">
        <f t="shared" si="2092"/>
        <v>0</v>
      </c>
      <c r="AC1289" s="5">
        <f t="shared" si="2093"/>
        <v>166</v>
      </c>
      <c r="AD1289" s="1383">
        <f t="shared" si="2094"/>
        <v>0</v>
      </c>
      <c r="AE1289" s="1383">
        <f t="shared" si="2095"/>
        <v>0</v>
      </c>
      <c r="AF1289" s="1305" t="e">
        <f t="shared" si="2096"/>
        <v>#DIV/0!</v>
      </c>
      <c r="AG1289" s="1305" t="e">
        <f t="shared" si="2097"/>
        <v>#DIV/0!</v>
      </c>
      <c r="AH1289" s="5"/>
      <c r="AI1289" s="5"/>
      <c r="AJ1289" s="5"/>
      <c r="AK1289" s="5"/>
      <c r="AL1289" s="5"/>
      <c r="AM1289" s="5"/>
      <c r="AN1289" s="5"/>
      <c r="AO1289" s="5"/>
      <c r="AP1289" s="5"/>
      <c r="AQ1289" s="5"/>
      <c r="AR1289" s="5"/>
      <c r="AS1289" s="5"/>
      <c r="AT1289" s="5"/>
      <c r="AU1289" s="5"/>
      <c r="AV1289" s="5"/>
      <c r="AW1289" s="5"/>
      <c r="AX1289" s="5"/>
      <c r="AY1289" s="5"/>
      <c r="AZ1289" s="5"/>
      <c r="BA1289" s="5"/>
      <c r="BB1289" s="5"/>
      <c r="BC1289" s="5"/>
      <c r="BD1289" s="5"/>
      <c r="BE1289" s="5"/>
    </row>
    <row r="1290" spans="1:57" ht="14.25" customHeight="1">
      <c r="A1290" s="1376">
        <v>45093</v>
      </c>
      <c r="B1290" s="1301"/>
      <c r="C1290" s="1302"/>
      <c r="D1290" s="1376">
        <v>44728</v>
      </c>
      <c r="E1290" s="1357"/>
      <c r="F1290" s="5"/>
      <c r="G1290" s="5"/>
      <c r="H1290" s="1302"/>
      <c r="I1290" s="1303"/>
      <c r="J1290" s="1301"/>
      <c r="K1290" s="1376"/>
      <c r="L1290" s="1302"/>
      <c r="M1290" s="1382">
        <f t="shared" si="2086"/>
        <v>45094</v>
      </c>
      <c r="N1290" s="1354">
        <f t="shared" si="2083"/>
        <v>0</v>
      </c>
      <c r="O1290" s="1383">
        <f t="shared" ref="O1290:S1290" si="2580">$AD1290*O$27</f>
        <v>0</v>
      </c>
      <c r="P1290" s="1383">
        <f t="shared" si="2580"/>
        <v>0</v>
      </c>
      <c r="Q1290" s="1383">
        <f t="shared" si="2580"/>
        <v>0</v>
      </c>
      <c r="R1290" s="1383">
        <f t="shared" si="2580"/>
        <v>0</v>
      </c>
      <c r="S1290" s="1383">
        <f t="shared" si="2580"/>
        <v>0</v>
      </c>
      <c r="T1290" s="1383">
        <f t="shared" ref="T1290:X1290" si="2581">$AE1290*T$27</f>
        <v>0</v>
      </c>
      <c r="U1290" s="1383">
        <f t="shared" si="2581"/>
        <v>0</v>
      </c>
      <c r="V1290" s="1383">
        <f t="shared" si="2581"/>
        <v>0</v>
      </c>
      <c r="W1290" s="1383">
        <f t="shared" si="2581"/>
        <v>0</v>
      </c>
      <c r="X1290" s="1383">
        <f t="shared" si="2581"/>
        <v>0</v>
      </c>
      <c r="Y1290" s="1383">
        <f t="shared" si="2089"/>
        <v>0</v>
      </c>
      <c r="Z1290" s="1383">
        <f t="shared" si="2090"/>
        <v>0</v>
      </c>
      <c r="AA1290" s="1383">
        <f t="shared" si="2091"/>
        <v>0</v>
      </c>
      <c r="AB1290" s="1383">
        <f t="shared" si="2092"/>
        <v>0</v>
      </c>
      <c r="AC1290" s="5">
        <f t="shared" si="2093"/>
        <v>167</v>
      </c>
      <c r="AD1290" s="1383">
        <f t="shared" si="2094"/>
        <v>0</v>
      </c>
      <c r="AE1290" s="1383">
        <f t="shared" si="2095"/>
        <v>0</v>
      </c>
      <c r="AF1290" s="1305" t="e">
        <f t="shared" si="2096"/>
        <v>#DIV/0!</v>
      </c>
      <c r="AG1290" s="1305" t="e">
        <f t="shared" si="2097"/>
        <v>#DIV/0!</v>
      </c>
      <c r="AH1290" s="5"/>
      <c r="AI1290" s="5"/>
      <c r="AJ1290" s="5"/>
      <c r="AK1290" s="5"/>
      <c r="AL1290" s="5"/>
      <c r="AM1290" s="5"/>
      <c r="AN1290" s="5"/>
      <c r="AO1290" s="5"/>
      <c r="AP1290" s="5"/>
      <c r="AQ1290" s="5"/>
      <c r="AR1290" s="5"/>
      <c r="AS1290" s="5"/>
      <c r="AT1290" s="5"/>
      <c r="AU1290" s="5"/>
      <c r="AV1290" s="5"/>
      <c r="AW1290" s="5"/>
      <c r="AX1290" s="5"/>
      <c r="AY1290" s="5"/>
      <c r="AZ1290" s="5"/>
      <c r="BA1290" s="5"/>
      <c r="BB1290" s="5"/>
      <c r="BC1290" s="5"/>
      <c r="BD1290" s="5"/>
      <c r="BE1290" s="5"/>
    </row>
    <row r="1291" spans="1:57" ht="14.25" customHeight="1">
      <c r="A1291" s="1376">
        <v>45094</v>
      </c>
      <c r="B1291" s="1301"/>
      <c r="C1291" s="1302"/>
      <c r="D1291" s="1376">
        <v>44729</v>
      </c>
      <c r="E1291" s="1357"/>
      <c r="F1291" s="5"/>
      <c r="G1291" s="5"/>
      <c r="H1291" s="1302"/>
      <c r="I1291" s="1303"/>
      <c r="J1291" s="1301"/>
      <c r="K1291" s="1376"/>
      <c r="L1291" s="1302"/>
      <c r="M1291" s="1382">
        <f t="shared" si="2086"/>
        <v>45095</v>
      </c>
      <c r="N1291" s="1354">
        <f t="shared" si="2083"/>
        <v>0</v>
      </c>
      <c r="O1291" s="1383">
        <f t="shared" ref="O1291:S1291" si="2582">$AD1291*O$27</f>
        <v>0</v>
      </c>
      <c r="P1291" s="1383">
        <f t="shared" si="2582"/>
        <v>0</v>
      </c>
      <c r="Q1291" s="1383">
        <f t="shared" si="2582"/>
        <v>0</v>
      </c>
      <c r="R1291" s="1383">
        <f t="shared" si="2582"/>
        <v>0</v>
      </c>
      <c r="S1291" s="1383">
        <f t="shared" si="2582"/>
        <v>0</v>
      </c>
      <c r="T1291" s="1383">
        <f t="shared" ref="T1291:X1291" si="2583">$AE1291*T$27</f>
        <v>0</v>
      </c>
      <c r="U1291" s="1383">
        <f t="shared" si="2583"/>
        <v>0</v>
      </c>
      <c r="V1291" s="1383">
        <f t="shared" si="2583"/>
        <v>0</v>
      </c>
      <c r="W1291" s="1383">
        <f t="shared" si="2583"/>
        <v>0</v>
      </c>
      <c r="X1291" s="1383">
        <f t="shared" si="2583"/>
        <v>0</v>
      </c>
      <c r="Y1291" s="1383">
        <f t="shared" si="2089"/>
        <v>0</v>
      </c>
      <c r="Z1291" s="1383">
        <f t="shared" si="2090"/>
        <v>0</v>
      </c>
      <c r="AA1291" s="1383">
        <f t="shared" si="2091"/>
        <v>0</v>
      </c>
      <c r="AB1291" s="1383">
        <f t="shared" si="2092"/>
        <v>0</v>
      </c>
      <c r="AC1291" s="5">
        <f t="shared" si="2093"/>
        <v>168</v>
      </c>
      <c r="AD1291" s="1383">
        <f t="shared" si="2094"/>
        <v>0</v>
      </c>
      <c r="AE1291" s="1383">
        <f t="shared" si="2095"/>
        <v>0</v>
      </c>
      <c r="AF1291" s="1305" t="e">
        <f t="shared" si="2096"/>
        <v>#DIV/0!</v>
      </c>
      <c r="AG1291" s="1305" t="e">
        <f t="shared" si="2097"/>
        <v>#DIV/0!</v>
      </c>
      <c r="AH1291" s="5"/>
      <c r="AI1291" s="5"/>
      <c r="AJ1291" s="5"/>
      <c r="AK1291" s="5"/>
      <c r="AL1291" s="5"/>
      <c r="AM1291" s="5"/>
      <c r="AN1291" s="5"/>
      <c r="AO1291" s="5"/>
      <c r="AP1291" s="5"/>
      <c r="AQ1291" s="5"/>
      <c r="AR1291" s="5"/>
      <c r="AS1291" s="5"/>
      <c r="AT1291" s="5"/>
      <c r="AU1291" s="5"/>
      <c r="AV1291" s="5"/>
      <c r="AW1291" s="5"/>
      <c r="AX1291" s="5"/>
      <c r="AY1291" s="5"/>
      <c r="AZ1291" s="5"/>
      <c r="BA1291" s="5"/>
      <c r="BB1291" s="5"/>
      <c r="BC1291" s="5"/>
      <c r="BD1291" s="5"/>
      <c r="BE1291" s="5"/>
    </row>
    <row r="1292" spans="1:57" ht="14.25" customHeight="1">
      <c r="A1292" s="1376">
        <v>45095</v>
      </c>
      <c r="B1292" s="1301"/>
      <c r="C1292" s="1302"/>
      <c r="D1292" s="1376">
        <v>44730</v>
      </c>
      <c r="E1292" s="1357"/>
      <c r="F1292" s="5"/>
      <c r="G1292" s="5"/>
      <c r="H1292" s="1302"/>
      <c r="I1292" s="1303"/>
      <c r="J1292" s="1301"/>
      <c r="K1292" s="1376"/>
      <c r="L1292" s="1302"/>
      <c r="M1292" s="1382">
        <f t="shared" si="2086"/>
        <v>45096</v>
      </c>
      <c r="N1292" s="1354">
        <f t="shared" si="2083"/>
        <v>0</v>
      </c>
      <c r="O1292" s="1383">
        <f t="shared" ref="O1292:S1292" si="2584">$AD1292*O$27</f>
        <v>0</v>
      </c>
      <c r="P1292" s="1383">
        <f t="shared" si="2584"/>
        <v>0</v>
      </c>
      <c r="Q1292" s="1383">
        <f t="shared" si="2584"/>
        <v>0</v>
      </c>
      <c r="R1292" s="1383">
        <f t="shared" si="2584"/>
        <v>0</v>
      </c>
      <c r="S1292" s="1383">
        <f t="shared" si="2584"/>
        <v>0</v>
      </c>
      <c r="T1292" s="1383">
        <f t="shared" ref="T1292:X1292" si="2585">$AE1292*T$27</f>
        <v>0</v>
      </c>
      <c r="U1292" s="1383">
        <f t="shared" si="2585"/>
        <v>0</v>
      </c>
      <c r="V1292" s="1383">
        <f t="shared" si="2585"/>
        <v>0</v>
      </c>
      <c r="W1292" s="1383">
        <f t="shared" si="2585"/>
        <v>0</v>
      </c>
      <c r="X1292" s="1383">
        <f t="shared" si="2585"/>
        <v>0</v>
      </c>
      <c r="Y1292" s="1383">
        <f t="shared" si="2089"/>
        <v>0</v>
      </c>
      <c r="Z1292" s="1383">
        <f t="shared" si="2090"/>
        <v>0</v>
      </c>
      <c r="AA1292" s="1383">
        <f t="shared" si="2091"/>
        <v>0</v>
      </c>
      <c r="AB1292" s="1383">
        <f t="shared" si="2092"/>
        <v>0</v>
      </c>
      <c r="AC1292" s="5">
        <f t="shared" si="2093"/>
        <v>169</v>
      </c>
      <c r="AD1292" s="1383">
        <f t="shared" si="2094"/>
        <v>0</v>
      </c>
      <c r="AE1292" s="1383">
        <f t="shared" si="2095"/>
        <v>0</v>
      </c>
      <c r="AF1292" s="1305" t="e">
        <f t="shared" si="2096"/>
        <v>#DIV/0!</v>
      </c>
      <c r="AG1292" s="1305" t="e">
        <f t="shared" si="2097"/>
        <v>#DIV/0!</v>
      </c>
      <c r="AH1292" s="5"/>
      <c r="AI1292" s="5"/>
      <c r="AJ1292" s="5"/>
      <c r="AK1292" s="5"/>
      <c r="AL1292" s="5"/>
      <c r="AM1292" s="5"/>
      <c r="AN1292" s="5"/>
      <c r="AO1292" s="5"/>
      <c r="AP1292" s="5"/>
      <c r="AQ1292" s="5"/>
      <c r="AR1292" s="5"/>
      <c r="AS1292" s="5"/>
      <c r="AT1292" s="5"/>
      <c r="AU1292" s="5"/>
      <c r="AV1292" s="5"/>
      <c r="AW1292" s="5"/>
      <c r="AX1292" s="5"/>
      <c r="AY1292" s="5"/>
      <c r="AZ1292" s="5"/>
      <c r="BA1292" s="5"/>
      <c r="BB1292" s="5"/>
      <c r="BC1292" s="5"/>
      <c r="BD1292" s="5"/>
      <c r="BE1292" s="5"/>
    </row>
    <row r="1293" spans="1:57" ht="14.25" customHeight="1">
      <c r="A1293" s="1376">
        <v>45096</v>
      </c>
      <c r="B1293" s="1301"/>
      <c r="C1293" s="1302"/>
      <c r="D1293" s="1376">
        <v>44731</v>
      </c>
      <c r="E1293" s="1357"/>
      <c r="F1293" s="5"/>
      <c r="G1293" s="5"/>
      <c r="H1293" s="1302"/>
      <c r="I1293" s="1303"/>
      <c r="J1293" s="1301"/>
      <c r="K1293" s="1376"/>
      <c r="L1293" s="1302"/>
      <c r="M1293" s="1382">
        <f t="shared" si="2086"/>
        <v>45097</v>
      </c>
      <c r="N1293" s="1354">
        <f t="shared" si="2083"/>
        <v>0</v>
      </c>
      <c r="O1293" s="1383">
        <f t="shared" ref="O1293:S1293" si="2586">$AD1293*O$27</f>
        <v>0</v>
      </c>
      <c r="P1293" s="1383">
        <f t="shared" si="2586"/>
        <v>0</v>
      </c>
      <c r="Q1293" s="1383">
        <f t="shared" si="2586"/>
        <v>0</v>
      </c>
      <c r="R1293" s="1383">
        <f t="shared" si="2586"/>
        <v>0</v>
      </c>
      <c r="S1293" s="1383">
        <f t="shared" si="2586"/>
        <v>0</v>
      </c>
      <c r="T1293" s="1383">
        <f t="shared" ref="T1293:X1293" si="2587">$AE1293*T$27</f>
        <v>0</v>
      </c>
      <c r="U1293" s="1383">
        <f t="shared" si="2587"/>
        <v>0</v>
      </c>
      <c r="V1293" s="1383">
        <f t="shared" si="2587"/>
        <v>0</v>
      </c>
      <c r="W1293" s="1383">
        <f t="shared" si="2587"/>
        <v>0</v>
      </c>
      <c r="X1293" s="1383">
        <f t="shared" si="2587"/>
        <v>0</v>
      </c>
      <c r="Y1293" s="1383">
        <f t="shared" si="2089"/>
        <v>0</v>
      </c>
      <c r="Z1293" s="1383">
        <f t="shared" si="2090"/>
        <v>0</v>
      </c>
      <c r="AA1293" s="1383">
        <f t="shared" si="2091"/>
        <v>0</v>
      </c>
      <c r="AB1293" s="1383">
        <f t="shared" si="2092"/>
        <v>0</v>
      </c>
      <c r="AC1293" s="5">
        <f t="shared" si="2093"/>
        <v>170</v>
      </c>
      <c r="AD1293" s="1383">
        <f t="shared" si="2094"/>
        <v>0</v>
      </c>
      <c r="AE1293" s="1383">
        <f t="shared" si="2095"/>
        <v>0</v>
      </c>
      <c r="AF1293" s="1305" t="e">
        <f t="shared" si="2096"/>
        <v>#DIV/0!</v>
      </c>
      <c r="AG1293" s="1305" t="e">
        <f t="shared" si="2097"/>
        <v>#DIV/0!</v>
      </c>
      <c r="AH1293" s="5"/>
      <c r="AI1293" s="5"/>
      <c r="AJ1293" s="5"/>
      <c r="AK1293" s="5"/>
      <c r="AL1293" s="5"/>
      <c r="AM1293" s="5"/>
      <c r="AN1293" s="5"/>
      <c r="AO1293" s="5"/>
      <c r="AP1293" s="5"/>
      <c r="AQ1293" s="5"/>
      <c r="AR1293" s="5"/>
      <c r="AS1293" s="5"/>
      <c r="AT1293" s="5"/>
      <c r="AU1293" s="5"/>
      <c r="AV1293" s="5"/>
      <c r="AW1293" s="5"/>
      <c r="AX1293" s="5"/>
      <c r="AY1293" s="5"/>
      <c r="AZ1293" s="5"/>
      <c r="BA1293" s="5"/>
      <c r="BB1293" s="5"/>
      <c r="BC1293" s="5"/>
      <c r="BD1293" s="5"/>
      <c r="BE1293" s="5"/>
    </row>
    <row r="1294" spans="1:57" ht="14.25" customHeight="1">
      <c r="A1294" s="1376">
        <v>45097</v>
      </c>
      <c r="B1294" s="1301"/>
      <c r="C1294" s="1302"/>
      <c r="D1294" s="1376">
        <v>44732</v>
      </c>
      <c r="E1294" s="1357"/>
      <c r="F1294" s="5"/>
      <c r="G1294" s="5"/>
      <c r="H1294" s="1302"/>
      <c r="I1294" s="1303"/>
      <c r="J1294" s="1301"/>
      <c r="K1294" s="1376"/>
      <c r="L1294" s="1302"/>
      <c r="M1294" s="1382">
        <f t="shared" si="2086"/>
        <v>45098</v>
      </c>
      <c r="N1294" s="1354">
        <f t="shared" si="2083"/>
        <v>0</v>
      </c>
      <c r="O1294" s="1383">
        <f t="shared" ref="O1294:S1294" si="2588">$AD1294*O$27</f>
        <v>0</v>
      </c>
      <c r="P1294" s="1383">
        <f t="shared" si="2588"/>
        <v>0</v>
      </c>
      <c r="Q1294" s="1383">
        <f t="shared" si="2588"/>
        <v>0</v>
      </c>
      <c r="R1294" s="1383">
        <f t="shared" si="2588"/>
        <v>0</v>
      </c>
      <c r="S1294" s="1383">
        <f t="shared" si="2588"/>
        <v>0</v>
      </c>
      <c r="T1294" s="1383">
        <f t="shared" ref="T1294:X1294" si="2589">$AE1294*T$27</f>
        <v>0</v>
      </c>
      <c r="U1294" s="1383">
        <f t="shared" si="2589"/>
        <v>0</v>
      </c>
      <c r="V1294" s="1383">
        <f t="shared" si="2589"/>
        <v>0</v>
      </c>
      <c r="W1294" s="1383">
        <f t="shared" si="2589"/>
        <v>0</v>
      </c>
      <c r="X1294" s="1383">
        <f t="shared" si="2589"/>
        <v>0</v>
      </c>
      <c r="Y1294" s="1383">
        <f t="shared" si="2089"/>
        <v>0</v>
      </c>
      <c r="Z1294" s="1383">
        <f t="shared" si="2090"/>
        <v>0</v>
      </c>
      <c r="AA1294" s="1383">
        <f t="shared" si="2091"/>
        <v>0</v>
      </c>
      <c r="AB1294" s="1383">
        <f t="shared" si="2092"/>
        <v>0</v>
      </c>
      <c r="AC1294" s="5">
        <f t="shared" si="2093"/>
        <v>171</v>
      </c>
      <c r="AD1294" s="1383">
        <f t="shared" si="2094"/>
        <v>0</v>
      </c>
      <c r="AE1294" s="1383">
        <f t="shared" si="2095"/>
        <v>0</v>
      </c>
      <c r="AF1294" s="1305" t="e">
        <f t="shared" si="2096"/>
        <v>#DIV/0!</v>
      </c>
      <c r="AG1294" s="1305" t="e">
        <f t="shared" si="2097"/>
        <v>#DIV/0!</v>
      </c>
      <c r="AH1294" s="5"/>
      <c r="AI1294" s="5"/>
      <c r="AJ1294" s="5"/>
      <c r="AK1294" s="5"/>
      <c r="AL1294" s="5"/>
      <c r="AM1294" s="5"/>
      <c r="AN1294" s="5"/>
      <c r="AO1294" s="5"/>
      <c r="AP1294" s="5"/>
      <c r="AQ1294" s="5"/>
      <c r="AR1294" s="5"/>
      <c r="AS1294" s="5"/>
      <c r="AT1294" s="5"/>
      <c r="AU1294" s="5"/>
      <c r="AV1294" s="5"/>
      <c r="AW1294" s="5"/>
      <c r="AX1294" s="5"/>
      <c r="AY1294" s="5"/>
      <c r="AZ1294" s="5"/>
      <c r="BA1294" s="5"/>
      <c r="BB1294" s="5"/>
      <c r="BC1294" s="5"/>
      <c r="BD1294" s="5"/>
      <c r="BE1294" s="5"/>
    </row>
    <row r="1295" spans="1:57" ht="14.25" customHeight="1">
      <c r="A1295" s="1376">
        <v>45098</v>
      </c>
      <c r="B1295" s="1301"/>
      <c r="C1295" s="1302"/>
      <c r="D1295" s="1376">
        <v>44733</v>
      </c>
      <c r="E1295" s="1357"/>
      <c r="F1295" s="5"/>
      <c r="G1295" s="5"/>
      <c r="H1295" s="1302"/>
      <c r="I1295" s="1303"/>
      <c r="J1295" s="1301"/>
      <c r="K1295" s="1376"/>
      <c r="L1295" s="1302"/>
      <c r="M1295" s="1382">
        <f t="shared" si="2086"/>
        <v>45099</v>
      </c>
      <c r="N1295" s="1354">
        <f t="shared" si="2083"/>
        <v>0</v>
      </c>
      <c r="O1295" s="1383">
        <f t="shared" ref="O1295:S1295" si="2590">$AD1295*O$27</f>
        <v>0</v>
      </c>
      <c r="P1295" s="1383">
        <f t="shared" si="2590"/>
        <v>0</v>
      </c>
      <c r="Q1295" s="1383">
        <f t="shared" si="2590"/>
        <v>0</v>
      </c>
      <c r="R1295" s="1383">
        <f t="shared" si="2590"/>
        <v>0</v>
      </c>
      <c r="S1295" s="1383">
        <f t="shared" si="2590"/>
        <v>0</v>
      </c>
      <c r="T1295" s="1383">
        <f t="shared" ref="T1295:X1295" si="2591">$AE1295*T$27</f>
        <v>0</v>
      </c>
      <c r="U1295" s="1383">
        <f t="shared" si="2591"/>
        <v>0</v>
      </c>
      <c r="V1295" s="1383">
        <f t="shared" si="2591"/>
        <v>0</v>
      </c>
      <c r="W1295" s="1383">
        <f t="shared" si="2591"/>
        <v>0</v>
      </c>
      <c r="X1295" s="1383">
        <f t="shared" si="2591"/>
        <v>0</v>
      </c>
      <c r="Y1295" s="1383">
        <f t="shared" si="2089"/>
        <v>0</v>
      </c>
      <c r="Z1295" s="1383">
        <f t="shared" si="2090"/>
        <v>0</v>
      </c>
      <c r="AA1295" s="1383">
        <f t="shared" si="2091"/>
        <v>0</v>
      </c>
      <c r="AB1295" s="1383">
        <f t="shared" si="2092"/>
        <v>0</v>
      </c>
      <c r="AC1295" s="5">
        <f t="shared" si="2093"/>
        <v>172</v>
      </c>
      <c r="AD1295" s="1383">
        <f t="shared" si="2094"/>
        <v>0</v>
      </c>
      <c r="AE1295" s="1383">
        <f t="shared" si="2095"/>
        <v>0</v>
      </c>
      <c r="AF1295" s="1305" t="e">
        <f t="shared" si="2096"/>
        <v>#DIV/0!</v>
      </c>
      <c r="AG1295" s="1305" t="e">
        <f t="shared" si="2097"/>
        <v>#DIV/0!</v>
      </c>
      <c r="AH1295" s="5"/>
      <c r="AI1295" s="5"/>
      <c r="AJ1295" s="5"/>
      <c r="AK1295" s="5"/>
      <c r="AL1295" s="5"/>
      <c r="AM1295" s="5"/>
      <c r="AN1295" s="5"/>
      <c r="AO1295" s="5"/>
      <c r="AP1295" s="5"/>
      <c r="AQ1295" s="5"/>
      <c r="AR1295" s="5"/>
      <c r="AS1295" s="5"/>
      <c r="AT1295" s="5"/>
      <c r="AU1295" s="5"/>
      <c r="AV1295" s="5"/>
      <c r="AW1295" s="5"/>
      <c r="AX1295" s="5"/>
      <c r="AY1295" s="5"/>
      <c r="AZ1295" s="5"/>
      <c r="BA1295" s="5"/>
      <c r="BB1295" s="5"/>
      <c r="BC1295" s="5"/>
      <c r="BD1295" s="5"/>
      <c r="BE1295" s="5"/>
    </row>
    <row r="1296" spans="1:57" ht="14.25" customHeight="1">
      <c r="A1296" s="1376">
        <v>45099</v>
      </c>
      <c r="B1296" s="1301"/>
      <c r="C1296" s="1302"/>
      <c r="D1296" s="1376">
        <v>44734</v>
      </c>
      <c r="E1296" s="1357"/>
      <c r="F1296" s="5"/>
      <c r="G1296" s="5"/>
      <c r="H1296" s="1302"/>
      <c r="I1296" s="1303"/>
      <c r="J1296" s="1301"/>
      <c r="K1296" s="1376"/>
      <c r="L1296" s="1302"/>
      <c r="M1296" s="1382">
        <f t="shared" si="2086"/>
        <v>45100</v>
      </c>
      <c r="N1296" s="1354">
        <f t="shared" si="2083"/>
        <v>0</v>
      </c>
      <c r="O1296" s="1383">
        <f t="shared" ref="O1296:S1296" si="2592">$AD1296*O$27</f>
        <v>0</v>
      </c>
      <c r="P1296" s="1383">
        <f t="shared" si="2592"/>
        <v>0</v>
      </c>
      <c r="Q1296" s="1383">
        <f t="shared" si="2592"/>
        <v>0</v>
      </c>
      <c r="R1296" s="1383">
        <f t="shared" si="2592"/>
        <v>0</v>
      </c>
      <c r="S1296" s="1383">
        <f t="shared" si="2592"/>
        <v>0</v>
      </c>
      <c r="T1296" s="1383">
        <f t="shared" ref="T1296:X1296" si="2593">$AE1296*T$27</f>
        <v>0</v>
      </c>
      <c r="U1296" s="1383">
        <f t="shared" si="2593"/>
        <v>0</v>
      </c>
      <c r="V1296" s="1383">
        <f t="shared" si="2593"/>
        <v>0</v>
      </c>
      <c r="W1296" s="1383">
        <f t="shared" si="2593"/>
        <v>0</v>
      </c>
      <c r="X1296" s="1383">
        <f t="shared" si="2593"/>
        <v>0</v>
      </c>
      <c r="Y1296" s="1383">
        <f t="shared" si="2089"/>
        <v>0</v>
      </c>
      <c r="Z1296" s="1383">
        <f t="shared" si="2090"/>
        <v>0</v>
      </c>
      <c r="AA1296" s="1383">
        <f t="shared" si="2091"/>
        <v>0</v>
      </c>
      <c r="AB1296" s="1383">
        <f t="shared" si="2092"/>
        <v>0</v>
      </c>
      <c r="AC1296" s="5">
        <f t="shared" si="2093"/>
        <v>173</v>
      </c>
      <c r="AD1296" s="1383">
        <f t="shared" si="2094"/>
        <v>0</v>
      </c>
      <c r="AE1296" s="1383">
        <f t="shared" si="2095"/>
        <v>0</v>
      </c>
      <c r="AF1296" s="1305" t="e">
        <f t="shared" si="2096"/>
        <v>#DIV/0!</v>
      </c>
      <c r="AG1296" s="1305" t="e">
        <f t="shared" si="2097"/>
        <v>#DIV/0!</v>
      </c>
      <c r="AH1296" s="5"/>
      <c r="AI1296" s="5"/>
      <c r="AJ1296" s="5"/>
      <c r="AK1296" s="5"/>
      <c r="AL1296" s="5"/>
      <c r="AM1296" s="5"/>
      <c r="AN1296" s="5"/>
      <c r="AO1296" s="5"/>
      <c r="AP1296" s="5"/>
      <c r="AQ1296" s="5"/>
      <c r="AR1296" s="5"/>
      <c r="AS1296" s="5"/>
      <c r="AT1296" s="5"/>
      <c r="AU1296" s="5"/>
      <c r="AV1296" s="5"/>
      <c r="AW1296" s="5"/>
      <c r="AX1296" s="5"/>
      <c r="AY1296" s="5"/>
      <c r="AZ1296" s="5"/>
      <c r="BA1296" s="5"/>
      <c r="BB1296" s="5"/>
      <c r="BC1296" s="5"/>
      <c r="BD1296" s="5"/>
      <c r="BE1296" s="5"/>
    </row>
    <row r="1297" spans="1:57" ht="14.25" customHeight="1">
      <c r="A1297" s="1376">
        <v>45100</v>
      </c>
      <c r="B1297" s="1301"/>
      <c r="C1297" s="1302"/>
      <c r="D1297" s="1376">
        <v>44735</v>
      </c>
      <c r="E1297" s="1357"/>
      <c r="F1297" s="5"/>
      <c r="G1297" s="5"/>
      <c r="H1297" s="1302"/>
      <c r="I1297" s="1303"/>
      <c r="J1297" s="1301"/>
      <c r="K1297" s="1376"/>
      <c r="L1297" s="1302"/>
      <c r="M1297" s="1382">
        <f t="shared" si="2086"/>
        <v>45101</v>
      </c>
      <c r="N1297" s="1354">
        <f t="shared" si="2083"/>
        <v>0</v>
      </c>
      <c r="O1297" s="1383">
        <f t="shared" ref="O1297:S1297" si="2594">$AD1297*O$27</f>
        <v>0</v>
      </c>
      <c r="P1297" s="1383">
        <f t="shared" si="2594"/>
        <v>0</v>
      </c>
      <c r="Q1297" s="1383">
        <f t="shared" si="2594"/>
        <v>0</v>
      </c>
      <c r="R1297" s="1383">
        <f t="shared" si="2594"/>
        <v>0</v>
      </c>
      <c r="S1297" s="1383">
        <f t="shared" si="2594"/>
        <v>0</v>
      </c>
      <c r="T1297" s="1383">
        <f t="shared" ref="T1297:X1297" si="2595">$AE1297*T$27</f>
        <v>0</v>
      </c>
      <c r="U1297" s="1383">
        <f t="shared" si="2595"/>
        <v>0</v>
      </c>
      <c r="V1297" s="1383">
        <f t="shared" si="2595"/>
        <v>0</v>
      </c>
      <c r="W1297" s="1383">
        <f t="shared" si="2595"/>
        <v>0</v>
      </c>
      <c r="X1297" s="1383">
        <f t="shared" si="2595"/>
        <v>0</v>
      </c>
      <c r="Y1297" s="1383">
        <f t="shared" si="2089"/>
        <v>0</v>
      </c>
      <c r="Z1297" s="1383">
        <f t="shared" si="2090"/>
        <v>0</v>
      </c>
      <c r="AA1297" s="1383">
        <f t="shared" si="2091"/>
        <v>0</v>
      </c>
      <c r="AB1297" s="1383">
        <f t="shared" si="2092"/>
        <v>0</v>
      </c>
      <c r="AC1297" s="5">
        <f t="shared" si="2093"/>
        <v>174</v>
      </c>
      <c r="AD1297" s="1383">
        <f t="shared" si="2094"/>
        <v>0</v>
      </c>
      <c r="AE1297" s="1383">
        <f t="shared" si="2095"/>
        <v>0</v>
      </c>
      <c r="AF1297" s="1305" t="e">
        <f t="shared" si="2096"/>
        <v>#DIV/0!</v>
      </c>
      <c r="AG1297" s="1305" t="e">
        <f t="shared" si="2097"/>
        <v>#DIV/0!</v>
      </c>
      <c r="AH1297" s="5"/>
      <c r="AI1297" s="5"/>
      <c r="AJ1297" s="5"/>
      <c r="AK1297" s="5"/>
      <c r="AL1297" s="5"/>
      <c r="AM1297" s="5"/>
      <c r="AN1297" s="5"/>
      <c r="AO1297" s="5"/>
      <c r="AP1297" s="5"/>
      <c r="AQ1297" s="5"/>
      <c r="AR1297" s="5"/>
      <c r="AS1297" s="5"/>
      <c r="AT1297" s="5"/>
      <c r="AU1297" s="5"/>
      <c r="AV1297" s="5"/>
      <c r="AW1297" s="5"/>
      <c r="AX1297" s="5"/>
      <c r="AY1297" s="5"/>
      <c r="AZ1297" s="5"/>
      <c r="BA1297" s="5"/>
      <c r="BB1297" s="5"/>
      <c r="BC1297" s="5"/>
      <c r="BD1297" s="5"/>
      <c r="BE1297" s="5"/>
    </row>
    <row r="1298" spans="1:57" ht="14.25" customHeight="1">
      <c r="A1298" s="1376">
        <v>45101</v>
      </c>
      <c r="B1298" s="1301"/>
      <c r="C1298" s="1302"/>
      <c r="D1298" s="1376">
        <v>44736</v>
      </c>
      <c r="E1298" s="1357"/>
      <c r="F1298" s="5"/>
      <c r="G1298" s="5"/>
      <c r="H1298" s="1302"/>
      <c r="I1298" s="1303"/>
      <c r="J1298" s="1301"/>
      <c r="K1298" s="1376"/>
      <c r="L1298" s="1302"/>
      <c r="M1298" s="1382">
        <f t="shared" si="2086"/>
        <v>45102</v>
      </c>
      <c r="N1298" s="1354">
        <f t="shared" si="2083"/>
        <v>0</v>
      </c>
      <c r="O1298" s="1383">
        <f t="shared" ref="O1298:S1298" si="2596">$AD1298*O$27</f>
        <v>0</v>
      </c>
      <c r="P1298" s="1383">
        <f t="shared" si="2596"/>
        <v>0</v>
      </c>
      <c r="Q1298" s="1383">
        <f t="shared" si="2596"/>
        <v>0</v>
      </c>
      <c r="R1298" s="1383">
        <f t="shared" si="2596"/>
        <v>0</v>
      </c>
      <c r="S1298" s="1383">
        <f t="shared" si="2596"/>
        <v>0</v>
      </c>
      <c r="T1298" s="1383">
        <f t="shared" ref="T1298:X1298" si="2597">$AE1298*T$27</f>
        <v>0</v>
      </c>
      <c r="U1298" s="1383">
        <f t="shared" si="2597"/>
        <v>0</v>
      </c>
      <c r="V1298" s="1383">
        <f t="shared" si="2597"/>
        <v>0</v>
      </c>
      <c r="W1298" s="1383">
        <f t="shared" si="2597"/>
        <v>0</v>
      </c>
      <c r="X1298" s="1383">
        <f t="shared" si="2597"/>
        <v>0</v>
      </c>
      <c r="Y1298" s="1383">
        <f t="shared" si="2089"/>
        <v>0</v>
      </c>
      <c r="Z1298" s="1383">
        <f t="shared" si="2090"/>
        <v>0</v>
      </c>
      <c r="AA1298" s="1383">
        <f t="shared" si="2091"/>
        <v>0</v>
      </c>
      <c r="AB1298" s="1383">
        <f t="shared" si="2092"/>
        <v>0</v>
      </c>
      <c r="AC1298" s="5">
        <f t="shared" si="2093"/>
        <v>175</v>
      </c>
      <c r="AD1298" s="1383">
        <f t="shared" si="2094"/>
        <v>0</v>
      </c>
      <c r="AE1298" s="1383">
        <f t="shared" si="2095"/>
        <v>0</v>
      </c>
      <c r="AF1298" s="1305" t="e">
        <f t="shared" si="2096"/>
        <v>#DIV/0!</v>
      </c>
      <c r="AG1298" s="1305" t="e">
        <f t="shared" si="2097"/>
        <v>#DIV/0!</v>
      </c>
      <c r="AH1298" s="5"/>
      <c r="AI1298" s="5"/>
      <c r="AJ1298" s="5"/>
      <c r="AK1298" s="5"/>
      <c r="AL1298" s="5"/>
      <c r="AM1298" s="5"/>
      <c r="AN1298" s="5"/>
      <c r="AO1298" s="5"/>
      <c r="AP1298" s="5"/>
      <c r="AQ1298" s="5"/>
      <c r="AR1298" s="5"/>
      <c r="AS1298" s="5"/>
      <c r="AT1298" s="5"/>
      <c r="AU1298" s="5"/>
      <c r="AV1298" s="5"/>
      <c r="AW1298" s="5"/>
      <c r="AX1298" s="5"/>
      <c r="AY1298" s="5"/>
      <c r="AZ1298" s="5"/>
      <c r="BA1298" s="5"/>
      <c r="BB1298" s="5"/>
      <c r="BC1298" s="5"/>
      <c r="BD1298" s="5"/>
      <c r="BE1298" s="5"/>
    </row>
    <row r="1299" spans="1:57" ht="14.25" customHeight="1">
      <c r="A1299" s="1376">
        <v>45102</v>
      </c>
      <c r="B1299" s="1301"/>
      <c r="C1299" s="1302"/>
      <c r="D1299" s="1376">
        <v>44737</v>
      </c>
      <c r="E1299" s="1357"/>
      <c r="F1299" s="5"/>
      <c r="G1299" s="5"/>
      <c r="H1299" s="1302"/>
      <c r="I1299" s="1303"/>
      <c r="J1299" s="1301"/>
      <c r="K1299" s="1376"/>
      <c r="L1299" s="1302"/>
      <c r="M1299" s="1382">
        <f t="shared" si="2086"/>
        <v>45103</v>
      </c>
      <c r="N1299" s="1354">
        <f t="shared" si="2083"/>
        <v>0</v>
      </c>
      <c r="O1299" s="1383">
        <f t="shared" ref="O1299:S1299" si="2598">$AD1299*O$27</f>
        <v>0</v>
      </c>
      <c r="P1299" s="1383">
        <f t="shared" si="2598"/>
        <v>0</v>
      </c>
      <c r="Q1299" s="1383">
        <f t="shared" si="2598"/>
        <v>0</v>
      </c>
      <c r="R1299" s="1383">
        <f t="shared" si="2598"/>
        <v>0</v>
      </c>
      <c r="S1299" s="1383">
        <f t="shared" si="2598"/>
        <v>0</v>
      </c>
      <c r="T1299" s="1383">
        <f t="shared" ref="T1299:X1299" si="2599">$AE1299*T$27</f>
        <v>0</v>
      </c>
      <c r="U1299" s="1383">
        <f t="shared" si="2599"/>
        <v>0</v>
      </c>
      <c r="V1299" s="1383">
        <f t="shared" si="2599"/>
        <v>0</v>
      </c>
      <c r="W1299" s="1383">
        <f t="shared" si="2599"/>
        <v>0</v>
      </c>
      <c r="X1299" s="1383">
        <f t="shared" si="2599"/>
        <v>0</v>
      </c>
      <c r="Y1299" s="1383">
        <f t="shared" si="2089"/>
        <v>0</v>
      </c>
      <c r="Z1299" s="1383">
        <f t="shared" si="2090"/>
        <v>0</v>
      </c>
      <c r="AA1299" s="1383">
        <f t="shared" si="2091"/>
        <v>0</v>
      </c>
      <c r="AB1299" s="1383">
        <f t="shared" si="2092"/>
        <v>0</v>
      </c>
      <c r="AC1299" s="5">
        <f t="shared" si="2093"/>
        <v>176</v>
      </c>
      <c r="AD1299" s="1383">
        <f t="shared" si="2094"/>
        <v>0</v>
      </c>
      <c r="AE1299" s="1383">
        <f t="shared" si="2095"/>
        <v>0</v>
      </c>
      <c r="AF1299" s="1305" t="e">
        <f t="shared" si="2096"/>
        <v>#DIV/0!</v>
      </c>
      <c r="AG1299" s="1305" t="e">
        <f t="shared" si="2097"/>
        <v>#DIV/0!</v>
      </c>
      <c r="AH1299" s="5"/>
      <c r="AI1299" s="5"/>
      <c r="AJ1299" s="5"/>
      <c r="AK1299" s="5"/>
      <c r="AL1299" s="5"/>
      <c r="AM1299" s="5"/>
      <c r="AN1299" s="5"/>
      <c r="AO1299" s="5"/>
      <c r="AP1299" s="5"/>
      <c r="AQ1299" s="5"/>
      <c r="AR1299" s="5"/>
      <c r="AS1299" s="5"/>
      <c r="AT1299" s="5"/>
      <c r="AU1299" s="5"/>
      <c r="AV1299" s="5"/>
      <c r="AW1299" s="5"/>
      <c r="AX1299" s="5"/>
      <c r="AY1299" s="5"/>
      <c r="AZ1299" s="5"/>
      <c r="BA1299" s="5"/>
      <c r="BB1299" s="5"/>
      <c r="BC1299" s="5"/>
      <c r="BD1299" s="5"/>
      <c r="BE1299" s="5"/>
    </row>
    <row r="1300" spans="1:57" ht="14.25" customHeight="1">
      <c r="A1300" s="1376">
        <v>45103</v>
      </c>
      <c r="B1300" s="1301"/>
      <c r="C1300" s="1302"/>
      <c r="D1300" s="1376">
        <v>44738</v>
      </c>
      <c r="E1300" s="1357"/>
      <c r="F1300" s="5"/>
      <c r="G1300" s="5"/>
      <c r="H1300" s="1302"/>
      <c r="I1300" s="1303"/>
      <c r="J1300" s="1301"/>
      <c r="K1300" s="1376"/>
      <c r="L1300" s="1302"/>
      <c r="M1300" s="1382">
        <f t="shared" si="2086"/>
        <v>45104</v>
      </c>
      <c r="N1300" s="1354">
        <f t="shared" si="2083"/>
        <v>0</v>
      </c>
      <c r="O1300" s="1383">
        <f t="shared" ref="O1300:S1300" si="2600">$AD1300*O$27</f>
        <v>0</v>
      </c>
      <c r="P1300" s="1383">
        <f t="shared" si="2600"/>
        <v>0</v>
      </c>
      <c r="Q1300" s="1383">
        <f t="shared" si="2600"/>
        <v>0</v>
      </c>
      <c r="R1300" s="1383">
        <f t="shared" si="2600"/>
        <v>0</v>
      </c>
      <c r="S1300" s="1383">
        <f t="shared" si="2600"/>
        <v>0</v>
      </c>
      <c r="T1300" s="1383">
        <f t="shared" ref="T1300:X1300" si="2601">$AE1300*T$27</f>
        <v>0</v>
      </c>
      <c r="U1300" s="1383">
        <f t="shared" si="2601"/>
        <v>0</v>
      </c>
      <c r="V1300" s="1383">
        <f t="shared" si="2601"/>
        <v>0</v>
      </c>
      <c r="W1300" s="1383">
        <f t="shared" si="2601"/>
        <v>0</v>
      </c>
      <c r="X1300" s="1383">
        <f t="shared" si="2601"/>
        <v>0</v>
      </c>
      <c r="Y1300" s="1383">
        <f t="shared" si="2089"/>
        <v>0</v>
      </c>
      <c r="Z1300" s="1383">
        <f t="shared" si="2090"/>
        <v>0</v>
      </c>
      <c r="AA1300" s="1383">
        <f t="shared" si="2091"/>
        <v>0</v>
      </c>
      <c r="AB1300" s="1383">
        <f t="shared" si="2092"/>
        <v>0</v>
      </c>
      <c r="AC1300" s="5">
        <f t="shared" si="2093"/>
        <v>177</v>
      </c>
      <c r="AD1300" s="1383">
        <f t="shared" si="2094"/>
        <v>0</v>
      </c>
      <c r="AE1300" s="1383">
        <f t="shared" si="2095"/>
        <v>0</v>
      </c>
      <c r="AF1300" s="1305" t="e">
        <f t="shared" si="2096"/>
        <v>#DIV/0!</v>
      </c>
      <c r="AG1300" s="1305" t="e">
        <f t="shared" si="2097"/>
        <v>#DIV/0!</v>
      </c>
      <c r="AH1300" s="5"/>
      <c r="AI1300" s="5"/>
      <c r="AJ1300" s="5"/>
      <c r="AK1300" s="5"/>
      <c r="AL1300" s="5"/>
      <c r="AM1300" s="5"/>
      <c r="AN1300" s="5"/>
      <c r="AO1300" s="5"/>
      <c r="AP1300" s="5"/>
      <c r="AQ1300" s="5"/>
      <c r="AR1300" s="5"/>
      <c r="AS1300" s="5"/>
      <c r="AT1300" s="5"/>
      <c r="AU1300" s="5"/>
      <c r="AV1300" s="5"/>
      <c r="AW1300" s="5"/>
      <c r="AX1300" s="5"/>
      <c r="AY1300" s="5"/>
      <c r="AZ1300" s="5"/>
      <c r="BA1300" s="5"/>
      <c r="BB1300" s="5"/>
      <c r="BC1300" s="5"/>
      <c r="BD1300" s="5"/>
      <c r="BE1300" s="5"/>
    </row>
    <row r="1301" spans="1:57" ht="14.25" customHeight="1">
      <c r="A1301" s="1376">
        <v>45104</v>
      </c>
      <c r="B1301" s="1301"/>
      <c r="C1301" s="1302"/>
      <c r="D1301" s="1376">
        <v>44739</v>
      </c>
      <c r="E1301" s="1357"/>
      <c r="F1301" s="5"/>
      <c r="G1301" s="5"/>
      <c r="H1301" s="1302"/>
      <c r="I1301" s="1303"/>
      <c r="J1301" s="1301"/>
      <c r="K1301" s="1376"/>
      <c r="L1301" s="1302"/>
      <c r="M1301" s="1382">
        <f t="shared" si="2086"/>
        <v>45105</v>
      </c>
      <c r="N1301" s="1354">
        <f t="shared" si="2083"/>
        <v>0</v>
      </c>
      <c r="O1301" s="1383">
        <f t="shared" ref="O1301:S1301" si="2602">$AD1301*O$27</f>
        <v>0</v>
      </c>
      <c r="P1301" s="1383">
        <f t="shared" si="2602"/>
        <v>0</v>
      </c>
      <c r="Q1301" s="1383">
        <f t="shared" si="2602"/>
        <v>0</v>
      </c>
      <c r="R1301" s="1383">
        <f t="shared" si="2602"/>
        <v>0</v>
      </c>
      <c r="S1301" s="1383">
        <f t="shared" si="2602"/>
        <v>0</v>
      </c>
      <c r="T1301" s="1383">
        <f t="shared" ref="T1301:X1301" si="2603">$AE1301*T$27</f>
        <v>0</v>
      </c>
      <c r="U1301" s="1383">
        <f t="shared" si="2603"/>
        <v>0</v>
      </c>
      <c r="V1301" s="1383">
        <f t="shared" si="2603"/>
        <v>0</v>
      </c>
      <c r="W1301" s="1383">
        <f t="shared" si="2603"/>
        <v>0</v>
      </c>
      <c r="X1301" s="1383">
        <f t="shared" si="2603"/>
        <v>0</v>
      </c>
      <c r="Y1301" s="1383">
        <f t="shared" si="2089"/>
        <v>0</v>
      </c>
      <c r="Z1301" s="1383">
        <f t="shared" si="2090"/>
        <v>0</v>
      </c>
      <c r="AA1301" s="1383">
        <f t="shared" si="2091"/>
        <v>0</v>
      </c>
      <c r="AB1301" s="1383">
        <f t="shared" si="2092"/>
        <v>0</v>
      </c>
      <c r="AC1301" s="5">
        <f t="shared" si="2093"/>
        <v>178</v>
      </c>
      <c r="AD1301" s="1383">
        <f t="shared" si="2094"/>
        <v>0</v>
      </c>
      <c r="AE1301" s="1383">
        <f t="shared" si="2095"/>
        <v>0</v>
      </c>
      <c r="AF1301" s="1305" t="e">
        <f t="shared" si="2096"/>
        <v>#DIV/0!</v>
      </c>
      <c r="AG1301" s="1305" t="e">
        <f t="shared" si="2097"/>
        <v>#DIV/0!</v>
      </c>
      <c r="AH1301" s="5"/>
      <c r="AI1301" s="5"/>
      <c r="AJ1301" s="5"/>
      <c r="AK1301" s="5"/>
      <c r="AL1301" s="5"/>
      <c r="AM1301" s="5"/>
      <c r="AN1301" s="5"/>
      <c r="AO1301" s="5"/>
      <c r="AP1301" s="5"/>
      <c r="AQ1301" s="5"/>
      <c r="AR1301" s="5"/>
      <c r="AS1301" s="5"/>
      <c r="AT1301" s="5"/>
      <c r="AU1301" s="5"/>
      <c r="AV1301" s="5"/>
      <c r="AW1301" s="5"/>
      <c r="AX1301" s="5"/>
      <c r="AY1301" s="5"/>
      <c r="AZ1301" s="5"/>
      <c r="BA1301" s="5"/>
      <c r="BB1301" s="5"/>
      <c r="BC1301" s="5"/>
      <c r="BD1301" s="5"/>
      <c r="BE1301" s="5"/>
    </row>
    <row r="1302" spans="1:57" ht="14.25" customHeight="1">
      <c r="A1302" s="1376">
        <v>45105</v>
      </c>
      <c r="B1302" s="1301"/>
      <c r="C1302" s="1302"/>
      <c r="D1302" s="1376">
        <v>44740</v>
      </c>
      <c r="E1302" s="1357"/>
      <c r="F1302" s="5"/>
      <c r="G1302" s="5"/>
      <c r="H1302" s="1302"/>
      <c r="I1302" s="1303"/>
      <c r="J1302" s="1301"/>
      <c r="K1302" s="1376"/>
      <c r="L1302" s="1302"/>
      <c r="M1302" s="1382">
        <f t="shared" si="2086"/>
        <v>45106</v>
      </c>
      <c r="N1302" s="1354">
        <f t="shared" ref="N1302:N1556" si="2604">VLOOKUP($M1302,$A$27:$B$24073,2,TRUE)</f>
        <v>0</v>
      </c>
      <c r="O1302" s="1383">
        <f t="shared" ref="O1302:S1302" si="2605">$AD1302*O$27</f>
        <v>0</v>
      </c>
      <c r="P1302" s="1383">
        <f t="shared" si="2605"/>
        <v>0</v>
      </c>
      <c r="Q1302" s="1383">
        <f t="shared" si="2605"/>
        <v>0</v>
      </c>
      <c r="R1302" s="1383">
        <f t="shared" si="2605"/>
        <v>0</v>
      </c>
      <c r="S1302" s="1383">
        <f t="shared" si="2605"/>
        <v>0</v>
      </c>
      <c r="T1302" s="1383">
        <f t="shared" ref="T1302:X1302" si="2606">$AE1302*T$27</f>
        <v>0</v>
      </c>
      <c r="U1302" s="1383">
        <f t="shared" si="2606"/>
        <v>0</v>
      </c>
      <c r="V1302" s="1383">
        <f t="shared" si="2606"/>
        <v>0</v>
      </c>
      <c r="W1302" s="1383">
        <f t="shared" si="2606"/>
        <v>0</v>
      </c>
      <c r="X1302" s="1383">
        <f t="shared" si="2606"/>
        <v>0</v>
      </c>
      <c r="Y1302" s="1383">
        <f t="shared" si="2089"/>
        <v>0</v>
      </c>
      <c r="Z1302" s="1383">
        <f t="shared" si="2090"/>
        <v>0</v>
      </c>
      <c r="AA1302" s="1383">
        <f t="shared" si="2091"/>
        <v>0</v>
      </c>
      <c r="AB1302" s="1383">
        <f t="shared" si="2092"/>
        <v>0</v>
      </c>
      <c r="AC1302" s="5">
        <f t="shared" si="2093"/>
        <v>179</v>
      </c>
      <c r="AD1302" s="1383">
        <f t="shared" si="2094"/>
        <v>0</v>
      </c>
      <c r="AE1302" s="1383">
        <f t="shared" si="2095"/>
        <v>0</v>
      </c>
      <c r="AF1302" s="1305" t="e">
        <f t="shared" si="2096"/>
        <v>#DIV/0!</v>
      </c>
      <c r="AG1302" s="1305" t="e">
        <f t="shared" si="2097"/>
        <v>#DIV/0!</v>
      </c>
      <c r="AH1302" s="5"/>
      <c r="AI1302" s="5"/>
      <c r="AJ1302" s="5"/>
      <c r="AK1302" s="5"/>
      <c r="AL1302" s="5"/>
      <c r="AM1302" s="5"/>
      <c r="AN1302" s="5"/>
      <c r="AO1302" s="5"/>
      <c r="AP1302" s="5"/>
      <c r="AQ1302" s="5"/>
      <c r="AR1302" s="5"/>
      <c r="AS1302" s="5"/>
      <c r="AT1302" s="5"/>
      <c r="AU1302" s="5"/>
      <c r="AV1302" s="5"/>
      <c r="AW1302" s="5"/>
      <c r="AX1302" s="5"/>
      <c r="AY1302" s="5"/>
      <c r="AZ1302" s="5"/>
      <c r="BA1302" s="5"/>
      <c r="BB1302" s="5"/>
      <c r="BC1302" s="5"/>
      <c r="BD1302" s="5"/>
      <c r="BE1302" s="5"/>
    </row>
    <row r="1303" spans="1:57" ht="14.25" customHeight="1">
      <c r="A1303" s="1376">
        <v>45106</v>
      </c>
      <c r="B1303" s="1301"/>
      <c r="C1303" s="1302"/>
      <c r="D1303" s="1376">
        <v>44741</v>
      </c>
      <c r="E1303" s="1357"/>
      <c r="F1303" s="5"/>
      <c r="G1303" s="5"/>
      <c r="H1303" s="1302"/>
      <c r="I1303" s="1303"/>
      <c r="J1303" s="1301"/>
      <c r="K1303" s="1376"/>
      <c r="L1303" s="1302"/>
      <c r="M1303" s="1382">
        <f t="shared" ref="M1303:M1557" si="2607">M1302+1</f>
        <v>45107</v>
      </c>
      <c r="N1303" s="1354">
        <f t="shared" si="2604"/>
        <v>0</v>
      </c>
      <c r="O1303" s="1383">
        <f t="shared" ref="O1303:S1303" si="2608">$AD1303*O$27</f>
        <v>0</v>
      </c>
      <c r="P1303" s="1383">
        <f t="shared" si="2608"/>
        <v>0</v>
      </c>
      <c r="Q1303" s="1383">
        <f t="shared" si="2608"/>
        <v>0</v>
      </c>
      <c r="R1303" s="1383">
        <f t="shared" si="2608"/>
        <v>0</v>
      </c>
      <c r="S1303" s="1383">
        <f t="shared" si="2608"/>
        <v>0</v>
      </c>
      <c r="T1303" s="1383">
        <f t="shared" ref="T1303:X1303" si="2609">$AE1303*T$27</f>
        <v>0</v>
      </c>
      <c r="U1303" s="1383">
        <f t="shared" si="2609"/>
        <v>0</v>
      </c>
      <c r="V1303" s="1383">
        <f t="shared" si="2609"/>
        <v>0</v>
      </c>
      <c r="W1303" s="1383">
        <f t="shared" si="2609"/>
        <v>0</v>
      </c>
      <c r="X1303" s="1383">
        <f t="shared" si="2609"/>
        <v>0</v>
      </c>
      <c r="Y1303" s="1383">
        <f t="shared" ref="Y1303:Y1557" si="2610">VLOOKUP($M1303,$I$3:$K$231,2)</f>
        <v>0</v>
      </c>
      <c r="Z1303" s="1383">
        <f t="shared" ref="Z1303:Z1557" si="2611">VLOOKUP($M1303+365,$I$3:$K$231,2)</f>
        <v>0</v>
      </c>
      <c r="AA1303" s="1383">
        <f t="shared" ref="AA1303:AA1557" si="2612">VLOOKUP($M1303,$I$3:$K$231,3)</f>
        <v>0</v>
      </c>
      <c r="AB1303" s="1383">
        <f t="shared" ref="AB1303:AB1557" si="2613">VLOOKUP($M1303+365,$I$3:$K$231,3)</f>
        <v>0</v>
      </c>
      <c r="AC1303" s="5">
        <f t="shared" ref="AC1303:AC1557" si="2614">M1303-DATE(YEAR(M1303),1,1)</f>
        <v>180</v>
      </c>
      <c r="AD1303" s="1383">
        <f t="shared" ref="AD1303:AD1557" si="2615">(Y1303*(365-AC1303)+Z1303*AC1303)/365</f>
        <v>0</v>
      </c>
      <c r="AE1303" s="1383">
        <f t="shared" ref="AE1303:AE1557" si="2616">(AA1303*(365-AC1303)+AB1303*AC1303)/365</f>
        <v>0</v>
      </c>
      <c r="AF1303" s="1305" t="e">
        <f t="shared" ref="AF1303:AF1557" si="2617">N1303/AD1303</f>
        <v>#DIV/0!</v>
      </c>
      <c r="AG1303" s="1305" t="e">
        <f t="shared" ref="AG1303:AG1557" si="2618">N1303/AE1303</f>
        <v>#DIV/0!</v>
      </c>
      <c r="AH1303" s="5"/>
      <c r="AI1303" s="5"/>
      <c r="AJ1303" s="5"/>
      <c r="AK1303" s="5"/>
      <c r="AL1303" s="5"/>
      <c r="AM1303" s="5"/>
      <c r="AN1303" s="5"/>
      <c r="AO1303" s="5"/>
      <c r="AP1303" s="5"/>
      <c r="AQ1303" s="5"/>
      <c r="AR1303" s="5"/>
      <c r="AS1303" s="5"/>
      <c r="AT1303" s="5"/>
      <c r="AU1303" s="5"/>
      <c r="AV1303" s="5"/>
      <c r="AW1303" s="5"/>
      <c r="AX1303" s="5"/>
      <c r="AY1303" s="5"/>
      <c r="AZ1303" s="5"/>
      <c r="BA1303" s="5"/>
      <c r="BB1303" s="5"/>
      <c r="BC1303" s="5"/>
      <c r="BD1303" s="5"/>
      <c r="BE1303" s="5"/>
    </row>
    <row r="1304" spans="1:57" ht="14.25" customHeight="1">
      <c r="A1304" s="1376">
        <v>45107</v>
      </c>
      <c r="B1304" s="1301"/>
      <c r="C1304" s="1302"/>
      <c r="D1304" s="1376">
        <v>44742</v>
      </c>
      <c r="E1304" s="1357"/>
      <c r="F1304" s="5"/>
      <c r="G1304" s="5"/>
      <c r="H1304" s="1302"/>
      <c r="I1304" s="1303"/>
      <c r="J1304" s="1301"/>
      <c r="K1304" s="1376"/>
      <c r="L1304" s="1302"/>
      <c r="M1304" s="1382">
        <f t="shared" si="2607"/>
        <v>45108</v>
      </c>
      <c r="N1304" s="1354">
        <f t="shared" si="2604"/>
        <v>0</v>
      </c>
      <c r="O1304" s="1383">
        <f t="shared" ref="O1304:S1304" si="2619">$AD1304*O$27</f>
        <v>0</v>
      </c>
      <c r="P1304" s="1383">
        <f t="shared" si="2619"/>
        <v>0</v>
      </c>
      <c r="Q1304" s="1383">
        <f t="shared" si="2619"/>
        <v>0</v>
      </c>
      <c r="R1304" s="1383">
        <f t="shared" si="2619"/>
        <v>0</v>
      </c>
      <c r="S1304" s="1383">
        <f t="shared" si="2619"/>
        <v>0</v>
      </c>
      <c r="T1304" s="1383">
        <f t="shared" ref="T1304:X1304" si="2620">$AE1304*T$27</f>
        <v>0</v>
      </c>
      <c r="U1304" s="1383">
        <f t="shared" si="2620"/>
        <v>0</v>
      </c>
      <c r="V1304" s="1383">
        <f t="shared" si="2620"/>
        <v>0</v>
      </c>
      <c r="W1304" s="1383">
        <f t="shared" si="2620"/>
        <v>0</v>
      </c>
      <c r="X1304" s="1383">
        <f t="shared" si="2620"/>
        <v>0</v>
      </c>
      <c r="Y1304" s="1383">
        <f t="shared" si="2610"/>
        <v>0</v>
      </c>
      <c r="Z1304" s="1383">
        <f t="shared" si="2611"/>
        <v>0</v>
      </c>
      <c r="AA1304" s="1383">
        <f t="shared" si="2612"/>
        <v>0</v>
      </c>
      <c r="AB1304" s="1383">
        <f t="shared" si="2613"/>
        <v>0</v>
      </c>
      <c r="AC1304" s="5">
        <f t="shared" si="2614"/>
        <v>181</v>
      </c>
      <c r="AD1304" s="1383">
        <f t="shared" si="2615"/>
        <v>0</v>
      </c>
      <c r="AE1304" s="1383">
        <f t="shared" si="2616"/>
        <v>0</v>
      </c>
      <c r="AF1304" s="1305" t="e">
        <f t="shared" si="2617"/>
        <v>#DIV/0!</v>
      </c>
      <c r="AG1304" s="1305" t="e">
        <f t="shared" si="2618"/>
        <v>#DIV/0!</v>
      </c>
      <c r="AH1304" s="5"/>
      <c r="AI1304" s="5"/>
      <c r="AJ1304" s="5"/>
      <c r="AK1304" s="5"/>
      <c r="AL1304" s="5"/>
      <c r="AM1304" s="5"/>
      <c r="AN1304" s="5"/>
      <c r="AO1304" s="5"/>
      <c r="AP1304" s="5"/>
      <c r="AQ1304" s="5"/>
      <c r="AR1304" s="5"/>
      <c r="AS1304" s="5"/>
      <c r="AT1304" s="5"/>
      <c r="AU1304" s="5"/>
      <c r="AV1304" s="5"/>
      <c r="AW1304" s="5"/>
      <c r="AX1304" s="5"/>
      <c r="AY1304" s="5"/>
      <c r="AZ1304" s="5"/>
      <c r="BA1304" s="5"/>
      <c r="BB1304" s="5"/>
      <c r="BC1304" s="5"/>
      <c r="BD1304" s="5"/>
      <c r="BE1304" s="5"/>
    </row>
    <row r="1305" spans="1:57" ht="14.25" customHeight="1">
      <c r="A1305" s="1376">
        <v>45108</v>
      </c>
      <c r="B1305" s="1301"/>
      <c r="C1305" s="1302"/>
      <c r="D1305" s="1376">
        <v>44743</v>
      </c>
      <c r="E1305" s="1357"/>
      <c r="F1305" s="5"/>
      <c r="G1305" s="5"/>
      <c r="H1305" s="1302"/>
      <c r="I1305" s="1303"/>
      <c r="J1305" s="1301"/>
      <c r="K1305" s="1376"/>
      <c r="L1305" s="1302"/>
      <c r="M1305" s="1382">
        <f t="shared" si="2607"/>
        <v>45109</v>
      </c>
      <c r="N1305" s="1354">
        <f t="shared" si="2604"/>
        <v>0</v>
      </c>
      <c r="O1305" s="1383">
        <f t="shared" ref="O1305:S1305" si="2621">$AD1305*O$27</f>
        <v>0</v>
      </c>
      <c r="P1305" s="1383">
        <f t="shared" si="2621"/>
        <v>0</v>
      </c>
      <c r="Q1305" s="1383">
        <f t="shared" si="2621"/>
        <v>0</v>
      </c>
      <c r="R1305" s="1383">
        <f t="shared" si="2621"/>
        <v>0</v>
      </c>
      <c r="S1305" s="1383">
        <f t="shared" si="2621"/>
        <v>0</v>
      </c>
      <c r="T1305" s="1383">
        <f t="shared" ref="T1305:X1305" si="2622">$AE1305*T$27</f>
        <v>0</v>
      </c>
      <c r="U1305" s="1383">
        <f t="shared" si="2622"/>
        <v>0</v>
      </c>
      <c r="V1305" s="1383">
        <f t="shared" si="2622"/>
        <v>0</v>
      </c>
      <c r="W1305" s="1383">
        <f t="shared" si="2622"/>
        <v>0</v>
      </c>
      <c r="X1305" s="1383">
        <f t="shared" si="2622"/>
        <v>0</v>
      </c>
      <c r="Y1305" s="1383">
        <f t="shared" si="2610"/>
        <v>0</v>
      </c>
      <c r="Z1305" s="1383">
        <f t="shared" si="2611"/>
        <v>0</v>
      </c>
      <c r="AA1305" s="1383">
        <f t="shared" si="2612"/>
        <v>0</v>
      </c>
      <c r="AB1305" s="1383">
        <f t="shared" si="2613"/>
        <v>0</v>
      </c>
      <c r="AC1305" s="5">
        <f t="shared" si="2614"/>
        <v>182</v>
      </c>
      <c r="AD1305" s="1383">
        <f t="shared" si="2615"/>
        <v>0</v>
      </c>
      <c r="AE1305" s="1383">
        <f t="shared" si="2616"/>
        <v>0</v>
      </c>
      <c r="AF1305" s="1305" t="e">
        <f t="shared" si="2617"/>
        <v>#DIV/0!</v>
      </c>
      <c r="AG1305" s="1305" t="e">
        <f t="shared" si="2618"/>
        <v>#DIV/0!</v>
      </c>
      <c r="AH1305" s="5"/>
      <c r="AI1305" s="5"/>
      <c r="AJ1305" s="5"/>
      <c r="AK1305" s="5"/>
      <c r="AL1305" s="5"/>
      <c r="AM1305" s="5"/>
      <c r="AN1305" s="5"/>
      <c r="AO1305" s="5"/>
      <c r="AP1305" s="5"/>
      <c r="AQ1305" s="5"/>
      <c r="AR1305" s="5"/>
      <c r="AS1305" s="5"/>
      <c r="AT1305" s="5"/>
      <c r="AU1305" s="5"/>
      <c r="AV1305" s="5"/>
      <c r="AW1305" s="5"/>
      <c r="AX1305" s="5"/>
      <c r="AY1305" s="5"/>
      <c r="AZ1305" s="5"/>
      <c r="BA1305" s="5"/>
      <c r="BB1305" s="5"/>
      <c r="BC1305" s="5"/>
      <c r="BD1305" s="5"/>
      <c r="BE1305" s="5"/>
    </row>
    <row r="1306" spans="1:57" ht="14.25" customHeight="1">
      <c r="A1306" s="1376">
        <v>45109</v>
      </c>
      <c r="B1306" s="1301"/>
      <c r="C1306" s="1302"/>
      <c r="D1306" s="1376">
        <v>44744</v>
      </c>
      <c r="E1306" s="1357"/>
      <c r="F1306" s="5"/>
      <c r="G1306" s="5"/>
      <c r="H1306" s="1302"/>
      <c r="I1306" s="1303"/>
      <c r="J1306" s="1301"/>
      <c r="K1306" s="1376"/>
      <c r="L1306" s="1302"/>
      <c r="M1306" s="1382">
        <f t="shared" si="2607"/>
        <v>45110</v>
      </c>
      <c r="N1306" s="1354">
        <f t="shared" si="2604"/>
        <v>0</v>
      </c>
      <c r="O1306" s="1383">
        <f t="shared" ref="O1306:S1306" si="2623">$AD1306*O$27</f>
        <v>0</v>
      </c>
      <c r="P1306" s="1383">
        <f t="shared" si="2623"/>
        <v>0</v>
      </c>
      <c r="Q1306" s="1383">
        <f t="shared" si="2623"/>
        <v>0</v>
      </c>
      <c r="R1306" s="1383">
        <f t="shared" si="2623"/>
        <v>0</v>
      </c>
      <c r="S1306" s="1383">
        <f t="shared" si="2623"/>
        <v>0</v>
      </c>
      <c r="T1306" s="1383">
        <f t="shared" ref="T1306:X1306" si="2624">$AE1306*T$27</f>
        <v>0</v>
      </c>
      <c r="U1306" s="1383">
        <f t="shared" si="2624"/>
        <v>0</v>
      </c>
      <c r="V1306" s="1383">
        <f t="shared" si="2624"/>
        <v>0</v>
      </c>
      <c r="W1306" s="1383">
        <f t="shared" si="2624"/>
        <v>0</v>
      </c>
      <c r="X1306" s="1383">
        <f t="shared" si="2624"/>
        <v>0</v>
      </c>
      <c r="Y1306" s="1383">
        <f t="shared" si="2610"/>
        <v>0</v>
      </c>
      <c r="Z1306" s="1383">
        <f t="shared" si="2611"/>
        <v>0</v>
      </c>
      <c r="AA1306" s="1383">
        <f t="shared" si="2612"/>
        <v>0</v>
      </c>
      <c r="AB1306" s="1383">
        <f t="shared" si="2613"/>
        <v>0</v>
      </c>
      <c r="AC1306" s="5">
        <f t="shared" si="2614"/>
        <v>183</v>
      </c>
      <c r="AD1306" s="1383">
        <f t="shared" si="2615"/>
        <v>0</v>
      </c>
      <c r="AE1306" s="1383">
        <f t="shared" si="2616"/>
        <v>0</v>
      </c>
      <c r="AF1306" s="1305" t="e">
        <f t="shared" si="2617"/>
        <v>#DIV/0!</v>
      </c>
      <c r="AG1306" s="1305" t="e">
        <f t="shared" si="2618"/>
        <v>#DIV/0!</v>
      </c>
      <c r="AH1306" s="5"/>
      <c r="AI1306" s="5"/>
      <c r="AJ1306" s="5"/>
      <c r="AK1306" s="5"/>
      <c r="AL1306" s="5"/>
      <c r="AM1306" s="5"/>
      <c r="AN1306" s="5"/>
      <c r="AO1306" s="5"/>
      <c r="AP1306" s="5"/>
      <c r="AQ1306" s="5"/>
      <c r="AR1306" s="5"/>
      <c r="AS1306" s="5"/>
      <c r="AT1306" s="5"/>
      <c r="AU1306" s="5"/>
      <c r="AV1306" s="5"/>
      <c r="AW1306" s="5"/>
      <c r="AX1306" s="5"/>
      <c r="AY1306" s="5"/>
      <c r="AZ1306" s="5"/>
      <c r="BA1306" s="5"/>
      <c r="BB1306" s="5"/>
      <c r="BC1306" s="5"/>
      <c r="BD1306" s="5"/>
      <c r="BE1306" s="5"/>
    </row>
    <row r="1307" spans="1:57" ht="14.25" customHeight="1">
      <c r="A1307" s="1376">
        <v>45110</v>
      </c>
      <c r="B1307" s="1301"/>
      <c r="C1307" s="1302"/>
      <c r="D1307" s="1376">
        <v>44745</v>
      </c>
      <c r="E1307" s="1357"/>
      <c r="F1307" s="5"/>
      <c r="G1307" s="5"/>
      <c r="H1307" s="1302"/>
      <c r="I1307" s="1303"/>
      <c r="J1307" s="1301"/>
      <c r="K1307" s="1376"/>
      <c r="L1307" s="1302"/>
      <c r="M1307" s="1382">
        <f t="shared" si="2607"/>
        <v>45111</v>
      </c>
      <c r="N1307" s="1354">
        <f t="shared" si="2604"/>
        <v>0</v>
      </c>
      <c r="O1307" s="1383">
        <f t="shared" ref="O1307:S1307" si="2625">$AD1307*O$27</f>
        <v>0</v>
      </c>
      <c r="P1307" s="1383">
        <f t="shared" si="2625"/>
        <v>0</v>
      </c>
      <c r="Q1307" s="1383">
        <f t="shared" si="2625"/>
        <v>0</v>
      </c>
      <c r="R1307" s="1383">
        <f t="shared" si="2625"/>
        <v>0</v>
      </c>
      <c r="S1307" s="1383">
        <f t="shared" si="2625"/>
        <v>0</v>
      </c>
      <c r="T1307" s="1383">
        <f t="shared" ref="T1307:X1307" si="2626">$AE1307*T$27</f>
        <v>0</v>
      </c>
      <c r="U1307" s="1383">
        <f t="shared" si="2626"/>
        <v>0</v>
      </c>
      <c r="V1307" s="1383">
        <f t="shared" si="2626"/>
        <v>0</v>
      </c>
      <c r="W1307" s="1383">
        <f t="shared" si="2626"/>
        <v>0</v>
      </c>
      <c r="X1307" s="1383">
        <f t="shared" si="2626"/>
        <v>0</v>
      </c>
      <c r="Y1307" s="1383">
        <f t="shared" si="2610"/>
        <v>0</v>
      </c>
      <c r="Z1307" s="1383">
        <f t="shared" si="2611"/>
        <v>0</v>
      </c>
      <c r="AA1307" s="1383">
        <f t="shared" si="2612"/>
        <v>0</v>
      </c>
      <c r="AB1307" s="1383">
        <f t="shared" si="2613"/>
        <v>0</v>
      </c>
      <c r="AC1307" s="5">
        <f t="shared" si="2614"/>
        <v>184</v>
      </c>
      <c r="AD1307" s="1383">
        <f t="shared" si="2615"/>
        <v>0</v>
      </c>
      <c r="AE1307" s="1383">
        <f t="shared" si="2616"/>
        <v>0</v>
      </c>
      <c r="AF1307" s="1305" t="e">
        <f t="shared" si="2617"/>
        <v>#DIV/0!</v>
      </c>
      <c r="AG1307" s="1305" t="e">
        <f t="shared" si="2618"/>
        <v>#DIV/0!</v>
      </c>
      <c r="AH1307" s="5"/>
      <c r="AI1307" s="5"/>
      <c r="AJ1307" s="5"/>
      <c r="AK1307" s="5"/>
      <c r="AL1307" s="5"/>
      <c r="AM1307" s="5"/>
      <c r="AN1307" s="5"/>
      <c r="AO1307" s="5"/>
      <c r="AP1307" s="5"/>
      <c r="AQ1307" s="5"/>
      <c r="AR1307" s="5"/>
      <c r="AS1307" s="5"/>
      <c r="AT1307" s="5"/>
      <c r="AU1307" s="5"/>
      <c r="AV1307" s="5"/>
      <c r="AW1307" s="5"/>
      <c r="AX1307" s="5"/>
      <c r="AY1307" s="5"/>
      <c r="AZ1307" s="5"/>
      <c r="BA1307" s="5"/>
      <c r="BB1307" s="5"/>
      <c r="BC1307" s="5"/>
      <c r="BD1307" s="5"/>
      <c r="BE1307" s="5"/>
    </row>
    <row r="1308" spans="1:57" ht="14.25" customHeight="1">
      <c r="A1308" s="1376">
        <v>45111</v>
      </c>
      <c r="B1308" s="1301"/>
      <c r="C1308" s="1302"/>
      <c r="D1308" s="1376">
        <v>44746</v>
      </c>
      <c r="E1308" s="1357"/>
      <c r="F1308" s="5"/>
      <c r="G1308" s="5"/>
      <c r="H1308" s="1302"/>
      <c r="I1308" s="1303"/>
      <c r="J1308" s="1301"/>
      <c r="K1308" s="1376"/>
      <c r="L1308" s="1302"/>
      <c r="M1308" s="1382">
        <f t="shared" si="2607"/>
        <v>45112</v>
      </c>
      <c r="N1308" s="1354">
        <f t="shared" si="2604"/>
        <v>0</v>
      </c>
      <c r="O1308" s="1383">
        <f t="shared" ref="O1308:S1308" si="2627">$AD1308*O$27</f>
        <v>0</v>
      </c>
      <c r="P1308" s="1383">
        <f t="shared" si="2627"/>
        <v>0</v>
      </c>
      <c r="Q1308" s="1383">
        <f t="shared" si="2627"/>
        <v>0</v>
      </c>
      <c r="R1308" s="1383">
        <f t="shared" si="2627"/>
        <v>0</v>
      </c>
      <c r="S1308" s="1383">
        <f t="shared" si="2627"/>
        <v>0</v>
      </c>
      <c r="T1308" s="1383">
        <f t="shared" ref="T1308:X1308" si="2628">$AE1308*T$27</f>
        <v>0</v>
      </c>
      <c r="U1308" s="1383">
        <f t="shared" si="2628"/>
        <v>0</v>
      </c>
      <c r="V1308" s="1383">
        <f t="shared" si="2628"/>
        <v>0</v>
      </c>
      <c r="W1308" s="1383">
        <f t="shared" si="2628"/>
        <v>0</v>
      </c>
      <c r="X1308" s="1383">
        <f t="shared" si="2628"/>
        <v>0</v>
      </c>
      <c r="Y1308" s="1383">
        <f t="shared" si="2610"/>
        <v>0</v>
      </c>
      <c r="Z1308" s="1383">
        <f t="shared" si="2611"/>
        <v>0</v>
      </c>
      <c r="AA1308" s="1383">
        <f t="shared" si="2612"/>
        <v>0</v>
      </c>
      <c r="AB1308" s="1383">
        <f t="shared" si="2613"/>
        <v>0</v>
      </c>
      <c r="AC1308" s="5">
        <f t="shared" si="2614"/>
        <v>185</v>
      </c>
      <c r="AD1308" s="1383">
        <f t="shared" si="2615"/>
        <v>0</v>
      </c>
      <c r="AE1308" s="1383">
        <f t="shared" si="2616"/>
        <v>0</v>
      </c>
      <c r="AF1308" s="1305" t="e">
        <f t="shared" si="2617"/>
        <v>#DIV/0!</v>
      </c>
      <c r="AG1308" s="1305" t="e">
        <f t="shared" si="2618"/>
        <v>#DIV/0!</v>
      </c>
      <c r="AH1308" s="5"/>
      <c r="AI1308" s="5"/>
      <c r="AJ1308" s="5"/>
      <c r="AK1308" s="5"/>
      <c r="AL1308" s="5"/>
      <c r="AM1308" s="5"/>
      <c r="AN1308" s="5"/>
      <c r="AO1308" s="5"/>
      <c r="AP1308" s="5"/>
      <c r="AQ1308" s="5"/>
      <c r="AR1308" s="5"/>
      <c r="AS1308" s="5"/>
      <c r="AT1308" s="5"/>
      <c r="AU1308" s="5"/>
      <c r="AV1308" s="5"/>
      <c r="AW1308" s="5"/>
      <c r="AX1308" s="5"/>
      <c r="AY1308" s="5"/>
      <c r="AZ1308" s="5"/>
      <c r="BA1308" s="5"/>
      <c r="BB1308" s="5"/>
      <c r="BC1308" s="5"/>
      <c r="BD1308" s="5"/>
      <c r="BE1308" s="5"/>
    </row>
    <row r="1309" spans="1:57" ht="14.25" customHeight="1">
      <c r="A1309" s="1376">
        <v>45112</v>
      </c>
      <c r="B1309" s="1301"/>
      <c r="C1309" s="1302"/>
      <c r="D1309" s="1376">
        <v>44747</v>
      </c>
      <c r="E1309" s="1357"/>
      <c r="F1309" s="5"/>
      <c r="G1309" s="5"/>
      <c r="H1309" s="1302"/>
      <c r="I1309" s="1303"/>
      <c r="J1309" s="1301"/>
      <c r="K1309" s="1376"/>
      <c r="L1309" s="1302"/>
      <c r="M1309" s="1382">
        <f t="shared" si="2607"/>
        <v>45113</v>
      </c>
      <c r="N1309" s="1354">
        <f t="shared" si="2604"/>
        <v>0</v>
      </c>
      <c r="O1309" s="1383">
        <f t="shared" ref="O1309:S1309" si="2629">$AD1309*O$27</f>
        <v>0</v>
      </c>
      <c r="P1309" s="1383">
        <f t="shared" si="2629"/>
        <v>0</v>
      </c>
      <c r="Q1309" s="1383">
        <f t="shared" si="2629"/>
        <v>0</v>
      </c>
      <c r="R1309" s="1383">
        <f t="shared" si="2629"/>
        <v>0</v>
      </c>
      <c r="S1309" s="1383">
        <f t="shared" si="2629"/>
        <v>0</v>
      </c>
      <c r="T1309" s="1383">
        <f t="shared" ref="T1309:X1309" si="2630">$AE1309*T$27</f>
        <v>0</v>
      </c>
      <c r="U1309" s="1383">
        <f t="shared" si="2630"/>
        <v>0</v>
      </c>
      <c r="V1309" s="1383">
        <f t="shared" si="2630"/>
        <v>0</v>
      </c>
      <c r="W1309" s="1383">
        <f t="shared" si="2630"/>
        <v>0</v>
      </c>
      <c r="X1309" s="1383">
        <f t="shared" si="2630"/>
        <v>0</v>
      </c>
      <c r="Y1309" s="1383">
        <f t="shared" si="2610"/>
        <v>0</v>
      </c>
      <c r="Z1309" s="1383">
        <f t="shared" si="2611"/>
        <v>0</v>
      </c>
      <c r="AA1309" s="1383">
        <f t="shared" si="2612"/>
        <v>0</v>
      </c>
      <c r="AB1309" s="1383">
        <f t="shared" si="2613"/>
        <v>0</v>
      </c>
      <c r="AC1309" s="5">
        <f t="shared" si="2614"/>
        <v>186</v>
      </c>
      <c r="AD1309" s="1383">
        <f t="shared" si="2615"/>
        <v>0</v>
      </c>
      <c r="AE1309" s="1383">
        <f t="shared" si="2616"/>
        <v>0</v>
      </c>
      <c r="AF1309" s="1305" t="e">
        <f t="shared" si="2617"/>
        <v>#DIV/0!</v>
      </c>
      <c r="AG1309" s="1305" t="e">
        <f t="shared" si="2618"/>
        <v>#DIV/0!</v>
      </c>
      <c r="AH1309" s="5"/>
      <c r="AI1309" s="5"/>
      <c r="AJ1309" s="5"/>
      <c r="AK1309" s="5"/>
      <c r="AL1309" s="5"/>
      <c r="AM1309" s="5"/>
      <c r="AN1309" s="5"/>
      <c r="AO1309" s="5"/>
      <c r="AP1309" s="5"/>
      <c r="AQ1309" s="5"/>
      <c r="AR1309" s="5"/>
      <c r="AS1309" s="5"/>
      <c r="AT1309" s="5"/>
      <c r="AU1309" s="5"/>
      <c r="AV1309" s="5"/>
      <c r="AW1309" s="5"/>
      <c r="AX1309" s="5"/>
      <c r="AY1309" s="5"/>
      <c r="AZ1309" s="5"/>
      <c r="BA1309" s="5"/>
      <c r="BB1309" s="5"/>
      <c r="BC1309" s="5"/>
      <c r="BD1309" s="5"/>
      <c r="BE1309" s="5"/>
    </row>
    <row r="1310" spans="1:57" ht="14.25" customHeight="1">
      <c r="A1310" s="1376">
        <v>45113</v>
      </c>
      <c r="B1310" s="1301"/>
      <c r="C1310" s="1302"/>
      <c r="D1310" s="1376">
        <v>44748</v>
      </c>
      <c r="E1310" s="1357"/>
      <c r="F1310" s="5"/>
      <c r="G1310" s="5"/>
      <c r="H1310" s="1302"/>
      <c r="I1310" s="1303"/>
      <c r="J1310" s="1301"/>
      <c r="K1310" s="1376"/>
      <c r="L1310" s="1302"/>
      <c r="M1310" s="1382">
        <f t="shared" si="2607"/>
        <v>45114</v>
      </c>
      <c r="N1310" s="1354">
        <f t="shared" si="2604"/>
        <v>0</v>
      </c>
      <c r="O1310" s="1383">
        <f t="shared" ref="O1310:S1310" si="2631">$AD1310*O$27</f>
        <v>0</v>
      </c>
      <c r="P1310" s="1383">
        <f t="shared" si="2631"/>
        <v>0</v>
      </c>
      <c r="Q1310" s="1383">
        <f t="shared" si="2631"/>
        <v>0</v>
      </c>
      <c r="R1310" s="1383">
        <f t="shared" si="2631"/>
        <v>0</v>
      </c>
      <c r="S1310" s="1383">
        <f t="shared" si="2631"/>
        <v>0</v>
      </c>
      <c r="T1310" s="1383">
        <f t="shared" ref="T1310:X1310" si="2632">$AE1310*T$27</f>
        <v>0</v>
      </c>
      <c r="U1310" s="1383">
        <f t="shared" si="2632"/>
        <v>0</v>
      </c>
      <c r="V1310" s="1383">
        <f t="shared" si="2632"/>
        <v>0</v>
      </c>
      <c r="W1310" s="1383">
        <f t="shared" si="2632"/>
        <v>0</v>
      </c>
      <c r="X1310" s="1383">
        <f t="shared" si="2632"/>
        <v>0</v>
      </c>
      <c r="Y1310" s="1383">
        <f t="shared" si="2610"/>
        <v>0</v>
      </c>
      <c r="Z1310" s="1383">
        <f t="shared" si="2611"/>
        <v>0</v>
      </c>
      <c r="AA1310" s="1383">
        <f t="shared" si="2612"/>
        <v>0</v>
      </c>
      <c r="AB1310" s="1383">
        <f t="shared" si="2613"/>
        <v>0</v>
      </c>
      <c r="AC1310" s="5">
        <f t="shared" si="2614"/>
        <v>187</v>
      </c>
      <c r="AD1310" s="1383">
        <f t="shared" si="2615"/>
        <v>0</v>
      </c>
      <c r="AE1310" s="1383">
        <f t="shared" si="2616"/>
        <v>0</v>
      </c>
      <c r="AF1310" s="1305" t="e">
        <f t="shared" si="2617"/>
        <v>#DIV/0!</v>
      </c>
      <c r="AG1310" s="1305" t="e">
        <f t="shared" si="2618"/>
        <v>#DIV/0!</v>
      </c>
      <c r="AH1310" s="5"/>
      <c r="AI1310" s="5"/>
      <c r="AJ1310" s="5"/>
      <c r="AK1310" s="5"/>
      <c r="AL1310" s="5"/>
      <c r="AM1310" s="5"/>
      <c r="AN1310" s="5"/>
      <c r="AO1310" s="5"/>
      <c r="AP1310" s="5"/>
      <c r="AQ1310" s="5"/>
      <c r="AR1310" s="5"/>
      <c r="AS1310" s="5"/>
      <c r="AT1310" s="5"/>
      <c r="AU1310" s="5"/>
      <c r="AV1310" s="5"/>
      <c r="AW1310" s="5"/>
      <c r="AX1310" s="5"/>
      <c r="AY1310" s="5"/>
      <c r="AZ1310" s="5"/>
      <c r="BA1310" s="5"/>
      <c r="BB1310" s="5"/>
      <c r="BC1310" s="5"/>
      <c r="BD1310" s="5"/>
      <c r="BE1310" s="5"/>
    </row>
    <row r="1311" spans="1:57" ht="14.25" customHeight="1">
      <c r="A1311" s="1376">
        <v>45114</v>
      </c>
      <c r="B1311" s="1301"/>
      <c r="C1311" s="1302"/>
      <c r="D1311" s="1376">
        <v>44749</v>
      </c>
      <c r="E1311" s="1357"/>
      <c r="F1311" s="5"/>
      <c r="G1311" s="5"/>
      <c r="H1311" s="1302"/>
      <c r="I1311" s="1303"/>
      <c r="J1311" s="1301"/>
      <c r="K1311" s="1376"/>
      <c r="L1311" s="1302"/>
      <c r="M1311" s="1382">
        <f t="shared" si="2607"/>
        <v>45115</v>
      </c>
      <c r="N1311" s="1354">
        <f t="shared" si="2604"/>
        <v>0</v>
      </c>
      <c r="O1311" s="1383">
        <f t="shared" ref="O1311:S1311" si="2633">$AD1311*O$27</f>
        <v>0</v>
      </c>
      <c r="P1311" s="1383">
        <f t="shared" si="2633"/>
        <v>0</v>
      </c>
      <c r="Q1311" s="1383">
        <f t="shared" si="2633"/>
        <v>0</v>
      </c>
      <c r="R1311" s="1383">
        <f t="shared" si="2633"/>
        <v>0</v>
      </c>
      <c r="S1311" s="1383">
        <f t="shared" si="2633"/>
        <v>0</v>
      </c>
      <c r="T1311" s="1383">
        <f t="shared" ref="T1311:X1311" si="2634">$AE1311*T$27</f>
        <v>0</v>
      </c>
      <c r="U1311" s="1383">
        <f t="shared" si="2634"/>
        <v>0</v>
      </c>
      <c r="V1311" s="1383">
        <f t="shared" si="2634"/>
        <v>0</v>
      </c>
      <c r="W1311" s="1383">
        <f t="shared" si="2634"/>
        <v>0</v>
      </c>
      <c r="X1311" s="1383">
        <f t="shared" si="2634"/>
        <v>0</v>
      </c>
      <c r="Y1311" s="1383">
        <f t="shared" si="2610"/>
        <v>0</v>
      </c>
      <c r="Z1311" s="1383">
        <f t="shared" si="2611"/>
        <v>0</v>
      </c>
      <c r="AA1311" s="1383">
        <f t="shared" si="2612"/>
        <v>0</v>
      </c>
      <c r="AB1311" s="1383">
        <f t="shared" si="2613"/>
        <v>0</v>
      </c>
      <c r="AC1311" s="5">
        <f t="shared" si="2614"/>
        <v>188</v>
      </c>
      <c r="AD1311" s="1383">
        <f t="shared" si="2615"/>
        <v>0</v>
      </c>
      <c r="AE1311" s="1383">
        <f t="shared" si="2616"/>
        <v>0</v>
      </c>
      <c r="AF1311" s="1305" t="e">
        <f t="shared" si="2617"/>
        <v>#DIV/0!</v>
      </c>
      <c r="AG1311" s="1305" t="e">
        <f t="shared" si="2618"/>
        <v>#DIV/0!</v>
      </c>
      <c r="AH1311" s="5"/>
      <c r="AI1311" s="5"/>
      <c r="AJ1311" s="5"/>
      <c r="AK1311" s="5"/>
      <c r="AL1311" s="5"/>
      <c r="AM1311" s="5"/>
      <c r="AN1311" s="5"/>
      <c r="AO1311" s="5"/>
      <c r="AP1311" s="5"/>
      <c r="AQ1311" s="5"/>
      <c r="AR1311" s="5"/>
      <c r="AS1311" s="5"/>
      <c r="AT1311" s="5"/>
      <c r="AU1311" s="5"/>
      <c r="AV1311" s="5"/>
      <c r="AW1311" s="5"/>
      <c r="AX1311" s="5"/>
      <c r="AY1311" s="5"/>
      <c r="AZ1311" s="5"/>
      <c r="BA1311" s="5"/>
      <c r="BB1311" s="5"/>
      <c r="BC1311" s="5"/>
      <c r="BD1311" s="5"/>
      <c r="BE1311" s="5"/>
    </row>
    <row r="1312" spans="1:57" ht="14.25" customHeight="1">
      <c r="A1312" s="1376">
        <v>45115</v>
      </c>
      <c r="B1312" s="1301"/>
      <c r="C1312" s="1302"/>
      <c r="D1312" s="1376">
        <v>44750</v>
      </c>
      <c r="E1312" s="1357"/>
      <c r="F1312" s="5"/>
      <c r="G1312" s="5"/>
      <c r="H1312" s="1302"/>
      <c r="I1312" s="1303"/>
      <c r="J1312" s="1301"/>
      <c r="K1312" s="1376"/>
      <c r="L1312" s="1302"/>
      <c r="M1312" s="1382">
        <f t="shared" si="2607"/>
        <v>45116</v>
      </c>
      <c r="N1312" s="1354">
        <f t="shared" si="2604"/>
        <v>0</v>
      </c>
      <c r="O1312" s="1383">
        <f t="shared" ref="O1312:S1312" si="2635">$AD1312*O$27</f>
        <v>0</v>
      </c>
      <c r="P1312" s="1383">
        <f t="shared" si="2635"/>
        <v>0</v>
      </c>
      <c r="Q1312" s="1383">
        <f t="shared" si="2635"/>
        <v>0</v>
      </c>
      <c r="R1312" s="1383">
        <f t="shared" si="2635"/>
        <v>0</v>
      </c>
      <c r="S1312" s="1383">
        <f t="shared" si="2635"/>
        <v>0</v>
      </c>
      <c r="T1312" s="1383">
        <f t="shared" ref="T1312:X1312" si="2636">$AE1312*T$27</f>
        <v>0</v>
      </c>
      <c r="U1312" s="1383">
        <f t="shared" si="2636"/>
        <v>0</v>
      </c>
      <c r="V1312" s="1383">
        <f t="shared" si="2636"/>
        <v>0</v>
      </c>
      <c r="W1312" s="1383">
        <f t="shared" si="2636"/>
        <v>0</v>
      </c>
      <c r="X1312" s="1383">
        <f t="shared" si="2636"/>
        <v>0</v>
      </c>
      <c r="Y1312" s="1383">
        <f t="shared" si="2610"/>
        <v>0</v>
      </c>
      <c r="Z1312" s="1383">
        <f t="shared" si="2611"/>
        <v>0</v>
      </c>
      <c r="AA1312" s="1383">
        <f t="shared" si="2612"/>
        <v>0</v>
      </c>
      <c r="AB1312" s="1383">
        <f t="shared" si="2613"/>
        <v>0</v>
      </c>
      <c r="AC1312" s="5">
        <f t="shared" si="2614"/>
        <v>189</v>
      </c>
      <c r="AD1312" s="1383">
        <f t="shared" si="2615"/>
        <v>0</v>
      </c>
      <c r="AE1312" s="1383">
        <f t="shared" si="2616"/>
        <v>0</v>
      </c>
      <c r="AF1312" s="1305" t="e">
        <f t="shared" si="2617"/>
        <v>#DIV/0!</v>
      </c>
      <c r="AG1312" s="1305" t="e">
        <f t="shared" si="2618"/>
        <v>#DIV/0!</v>
      </c>
      <c r="AH1312" s="5"/>
      <c r="AI1312" s="5"/>
      <c r="AJ1312" s="5"/>
      <c r="AK1312" s="5"/>
      <c r="AL1312" s="5"/>
      <c r="AM1312" s="5"/>
      <c r="AN1312" s="5"/>
      <c r="AO1312" s="5"/>
      <c r="AP1312" s="5"/>
      <c r="AQ1312" s="5"/>
      <c r="AR1312" s="5"/>
      <c r="AS1312" s="5"/>
      <c r="AT1312" s="5"/>
      <c r="AU1312" s="5"/>
      <c r="AV1312" s="5"/>
      <c r="AW1312" s="5"/>
      <c r="AX1312" s="5"/>
      <c r="AY1312" s="5"/>
      <c r="AZ1312" s="5"/>
      <c r="BA1312" s="5"/>
      <c r="BB1312" s="5"/>
      <c r="BC1312" s="5"/>
      <c r="BD1312" s="5"/>
      <c r="BE1312" s="5"/>
    </row>
    <row r="1313" spans="1:57" ht="14.25" customHeight="1">
      <c r="A1313" s="1376">
        <v>45116</v>
      </c>
      <c r="B1313" s="1301"/>
      <c r="C1313" s="1302"/>
      <c r="D1313" s="1376">
        <v>44751</v>
      </c>
      <c r="E1313" s="1357"/>
      <c r="F1313" s="5"/>
      <c r="G1313" s="5"/>
      <c r="H1313" s="1302"/>
      <c r="I1313" s="1303"/>
      <c r="J1313" s="1301"/>
      <c r="K1313" s="1376"/>
      <c r="L1313" s="1302"/>
      <c r="M1313" s="1382">
        <f t="shared" si="2607"/>
        <v>45117</v>
      </c>
      <c r="N1313" s="1354">
        <f t="shared" si="2604"/>
        <v>0</v>
      </c>
      <c r="O1313" s="1383">
        <f t="shared" ref="O1313:S1313" si="2637">$AD1313*O$27</f>
        <v>0</v>
      </c>
      <c r="P1313" s="1383">
        <f t="shared" si="2637"/>
        <v>0</v>
      </c>
      <c r="Q1313" s="1383">
        <f t="shared" si="2637"/>
        <v>0</v>
      </c>
      <c r="R1313" s="1383">
        <f t="shared" si="2637"/>
        <v>0</v>
      </c>
      <c r="S1313" s="1383">
        <f t="shared" si="2637"/>
        <v>0</v>
      </c>
      <c r="T1313" s="1383">
        <f t="shared" ref="T1313:X1313" si="2638">$AE1313*T$27</f>
        <v>0</v>
      </c>
      <c r="U1313" s="1383">
        <f t="shared" si="2638"/>
        <v>0</v>
      </c>
      <c r="V1313" s="1383">
        <f t="shared" si="2638"/>
        <v>0</v>
      </c>
      <c r="W1313" s="1383">
        <f t="shared" si="2638"/>
        <v>0</v>
      </c>
      <c r="X1313" s="1383">
        <f t="shared" si="2638"/>
        <v>0</v>
      </c>
      <c r="Y1313" s="1383">
        <f t="shared" si="2610"/>
        <v>0</v>
      </c>
      <c r="Z1313" s="1383">
        <f t="shared" si="2611"/>
        <v>0</v>
      </c>
      <c r="AA1313" s="1383">
        <f t="shared" si="2612"/>
        <v>0</v>
      </c>
      <c r="AB1313" s="1383">
        <f t="shared" si="2613"/>
        <v>0</v>
      </c>
      <c r="AC1313" s="5">
        <f t="shared" si="2614"/>
        <v>190</v>
      </c>
      <c r="AD1313" s="1383">
        <f t="shared" si="2615"/>
        <v>0</v>
      </c>
      <c r="AE1313" s="1383">
        <f t="shared" si="2616"/>
        <v>0</v>
      </c>
      <c r="AF1313" s="1305" t="e">
        <f t="shared" si="2617"/>
        <v>#DIV/0!</v>
      </c>
      <c r="AG1313" s="1305" t="e">
        <f t="shared" si="2618"/>
        <v>#DIV/0!</v>
      </c>
      <c r="AH1313" s="5"/>
      <c r="AI1313" s="5"/>
      <c r="AJ1313" s="5"/>
      <c r="AK1313" s="5"/>
      <c r="AL1313" s="5"/>
      <c r="AM1313" s="5"/>
      <c r="AN1313" s="5"/>
      <c r="AO1313" s="5"/>
      <c r="AP1313" s="5"/>
      <c r="AQ1313" s="5"/>
      <c r="AR1313" s="5"/>
      <c r="AS1313" s="5"/>
      <c r="AT1313" s="5"/>
      <c r="AU1313" s="5"/>
      <c r="AV1313" s="5"/>
      <c r="AW1313" s="5"/>
      <c r="AX1313" s="5"/>
      <c r="AY1313" s="5"/>
      <c r="AZ1313" s="5"/>
      <c r="BA1313" s="5"/>
      <c r="BB1313" s="5"/>
      <c r="BC1313" s="5"/>
      <c r="BD1313" s="5"/>
      <c r="BE1313" s="5"/>
    </row>
    <row r="1314" spans="1:57" ht="14.25" customHeight="1">
      <c r="A1314" s="1376">
        <v>45117</v>
      </c>
      <c r="B1314" s="1301"/>
      <c r="C1314" s="1302"/>
      <c r="D1314" s="1376">
        <v>44752</v>
      </c>
      <c r="E1314" s="1357"/>
      <c r="F1314" s="5"/>
      <c r="G1314" s="5"/>
      <c r="H1314" s="1302"/>
      <c r="I1314" s="1303"/>
      <c r="J1314" s="1301"/>
      <c r="K1314" s="1376"/>
      <c r="L1314" s="1302"/>
      <c r="M1314" s="1382">
        <f t="shared" si="2607"/>
        <v>45118</v>
      </c>
      <c r="N1314" s="1354">
        <f t="shared" si="2604"/>
        <v>0</v>
      </c>
      <c r="O1314" s="1383">
        <f t="shared" ref="O1314:S1314" si="2639">$AD1314*O$27</f>
        <v>0</v>
      </c>
      <c r="P1314" s="1383">
        <f t="shared" si="2639"/>
        <v>0</v>
      </c>
      <c r="Q1314" s="1383">
        <f t="shared" si="2639"/>
        <v>0</v>
      </c>
      <c r="R1314" s="1383">
        <f t="shared" si="2639"/>
        <v>0</v>
      </c>
      <c r="S1314" s="1383">
        <f t="shared" si="2639"/>
        <v>0</v>
      </c>
      <c r="T1314" s="1383">
        <f t="shared" ref="T1314:X1314" si="2640">$AE1314*T$27</f>
        <v>0</v>
      </c>
      <c r="U1314" s="1383">
        <f t="shared" si="2640"/>
        <v>0</v>
      </c>
      <c r="V1314" s="1383">
        <f t="shared" si="2640"/>
        <v>0</v>
      </c>
      <c r="W1314" s="1383">
        <f t="shared" si="2640"/>
        <v>0</v>
      </c>
      <c r="X1314" s="1383">
        <f t="shared" si="2640"/>
        <v>0</v>
      </c>
      <c r="Y1314" s="1383">
        <f t="shared" si="2610"/>
        <v>0</v>
      </c>
      <c r="Z1314" s="1383">
        <f t="shared" si="2611"/>
        <v>0</v>
      </c>
      <c r="AA1314" s="1383">
        <f t="shared" si="2612"/>
        <v>0</v>
      </c>
      <c r="AB1314" s="1383">
        <f t="shared" si="2613"/>
        <v>0</v>
      </c>
      <c r="AC1314" s="5">
        <f t="shared" si="2614"/>
        <v>191</v>
      </c>
      <c r="AD1314" s="1383">
        <f t="shared" si="2615"/>
        <v>0</v>
      </c>
      <c r="AE1314" s="1383">
        <f t="shared" si="2616"/>
        <v>0</v>
      </c>
      <c r="AF1314" s="1305" t="e">
        <f t="shared" si="2617"/>
        <v>#DIV/0!</v>
      </c>
      <c r="AG1314" s="1305" t="e">
        <f t="shared" si="2618"/>
        <v>#DIV/0!</v>
      </c>
      <c r="AH1314" s="5"/>
      <c r="AI1314" s="5"/>
      <c r="AJ1314" s="5"/>
      <c r="AK1314" s="5"/>
      <c r="AL1314" s="5"/>
      <c r="AM1314" s="5"/>
      <c r="AN1314" s="5"/>
      <c r="AO1314" s="5"/>
      <c r="AP1314" s="5"/>
      <c r="AQ1314" s="5"/>
      <c r="AR1314" s="5"/>
      <c r="AS1314" s="5"/>
      <c r="AT1314" s="5"/>
      <c r="AU1314" s="5"/>
      <c r="AV1314" s="5"/>
      <c r="AW1314" s="5"/>
      <c r="AX1314" s="5"/>
      <c r="AY1314" s="5"/>
      <c r="AZ1314" s="5"/>
      <c r="BA1314" s="5"/>
      <c r="BB1314" s="5"/>
      <c r="BC1314" s="5"/>
      <c r="BD1314" s="5"/>
      <c r="BE1314" s="5"/>
    </row>
    <row r="1315" spans="1:57" ht="14.25" customHeight="1">
      <c r="A1315" s="1376">
        <v>45118</v>
      </c>
      <c r="B1315" s="1301"/>
      <c r="C1315" s="1302"/>
      <c r="D1315" s="1376">
        <v>44753</v>
      </c>
      <c r="E1315" s="1357"/>
      <c r="F1315" s="5"/>
      <c r="G1315" s="5"/>
      <c r="H1315" s="1302"/>
      <c r="I1315" s="1303"/>
      <c r="J1315" s="1301"/>
      <c r="K1315" s="1376"/>
      <c r="L1315" s="1302"/>
      <c r="M1315" s="1382">
        <f t="shared" si="2607"/>
        <v>45119</v>
      </c>
      <c r="N1315" s="1354">
        <f t="shared" si="2604"/>
        <v>0</v>
      </c>
      <c r="O1315" s="1383">
        <f t="shared" ref="O1315:S1315" si="2641">$AD1315*O$27</f>
        <v>0</v>
      </c>
      <c r="P1315" s="1383">
        <f t="shared" si="2641"/>
        <v>0</v>
      </c>
      <c r="Q1315" s="1383">
        <f t="shared" si="2641"/>
        <v>0</v>
      </c>
      <c r="R1315" s="1383">
        <f t="shared" si="2641"/>
        <v>0</v>
      </c>
      <c r="S1315" s="1383">
        <f t="shared" si="2641"/>
        <v>0</v>
      </c>
      <c r="T1315" s="1383">
        <f t="shared" ref="T1315:X1315" si="2642">$AE1315*T$27</f>
        <v>0</v>
      </c>
      <c r="U1315" s="1383">
        <f t="shared" si="2642"/>
        <v>0</v>
      </c>
      <c r="V1315" s="1383">
        <f t="shared" si="2642"/>
        <v>0</v>
      </c>
      <c r="W1315" s="1383">
        <f t="shared" si="2642"/>
        <v>0</v>
      </c>
      <c r="X1315" s="1383">
        <f t="shared" si="2642"/>
        <v>0</v>
      </c>
      <c r="Y1315" s="1383">
        <f t="shared" si="2610"/>
        <v>0</v>
      </c>
      <c r="Z1315" s="1383">
        <f t="shared" si="2611"/>
        <v>0</v>
      </c>
      <c r="AA1315" s="1383">
        <f t="shared" si="2612"/>
        <v>0</v>
      </c>
      <c r="AB1315" s="1383">
        <f t="shared" si="2613"/>
        <v>0</v>
      </c>
      <c r="AC1315" s="5">
        <f t="shared" si="2614"/>
        <v>192</v>
      </c>
      <c r="AD1315" s="1383">
        <f t="shared" si="2615"/>
        <v>0</v>
      </c>
      <c r="AE1315" s="1383">
        <f t="shared" si="2616"/>
        <v>0</v>
      </c>
      <c r="AF1315" s="1305" t="e">
        <f t="shared" si="2617"/>
        <v>#DIV/0!</v>
      </c>
      <c r="AG1315" s="1305" t="e">
        <f t="shared" si="2618"/>
        <v>#DIV/0!</v>
      </c>
      <c r="AH1315" s="5"/>
      <c r="AI1315" s="5"/>
      <c r="AJ1315" s="5"/>
      <c r="AK1315" s="5"/>
      <c r="AL1315" s="5"/>
      <c r="AM1315" s="5"/>
      <c r="AN1315" s="5"/>
      <c r="AO1315" s="5"/>
      <c r="AP1315" s="5"/>
      <c r="AQ1315" s="5"/>
      <c r="AR1315" s="5"/>
      <c r="AS1315" s="5"/>
      <c r="AT1315" s="5"/>
      <c r="AU1315" s="5"/>
      <c r="AV1315" s="5"/>
      <c r="AW1315" s="5"/>
      <c r="AX1315" s="5"/>
      <c r="AY1315" s="5"/>
      <c r="AZ1315" s="5"/>
      <c r="BA1315" s="5"/>
      <c r="BB1315" s="5"/>
      <c r="BC1315" s="5"/>
      <c r="BD1315" s="5"/>
      <c r="BE1315" s="5"/>
    </row>
    <row r="1316" spans="1:57" ht="14.25" customHeight="1">
      <c r="A1316" s="1376">
        <v>45119</v>
      </c>
      <c r="B1316" s="1301"/>
      <c r="C1316" s="1302"/>
      <c r="D1316" s="1376">
        <v>44754</v>
      </c>
      <c r="E1316" s="1357"/>
      <c r="F1316" s="5"/>
      <c r="G1316" s="5"/>
      <c r="H1316" s="1302"/>
      <c r="I1316" s="1303"/>
      <c r="J1316" s="1301"/>
      <c r="K1316" s="1376"/>
      <c r="L1316" s="1302"/>
      <c r="M1316" s="1382">
        <f t="shared" si="2607"/>
        <v>45120</v>
      </c>
      <c r="N1316" s="1354">
        <f t="shared" si="2604"/>
        <v>0</v>
      </c>
      <c r="O1316" s="1383">
        <f t="shared" ref="O1316:S1316" si="2643">$AD1316*O$27</f>
        <v>0</v>
      </c>
      <c r="P1316" s="1383">
        <f t="shared" si="2643"/>
        <v>0</v>
      </c>
      <c r="Q1316" s="1383">
        <f t="shared" si="2643"/>
        <v>0</v>
      </c>
      <c r="R1316" s="1383">
        <f t="shared" si="2643"/>
        <v>0</v>
      </c>
      <c r="S1316" s="1383">
        <f t="shared" si="2643"/>
        <v>0</v>
      </c>
      <c r="T1316" s="1383">
        <f t="shared" ref="T1316:X1316" si="2644">$AE1316*T$27</f>
        <v>0</v>
      </c>
      <c r="U1316" s="1383">
        <f t="shared" si="2644"/>
        <v>0</v>
      </c>
      <c r="V1316" s="1383">
        <f t="shared" si="2644"/>
        <v>0</v>
      </c>
      <c r="W1316" s="1383">
        <f t="shared" si="2644"/>
        <v>0</v>
      </c>
      <c r="X1316" s="1383">
        <f t="shared" si="2644"/>
        <v>0</v>
      </c>
      <c r="Y1316" s="1383">
        <f t="shared" si="2610"/>
        <v>0</v>
      </c>
      <c r="Z1316" s="1383">
        <f t="shared" si="2611"/>
        <v>0</v>
      </c>
      <c r="AA1316" s="1383">
        <f t="shared" si="2612"/>
        <v>0</v>
      </c>
      <c r="AB1316" s="1383">
        <f t="shared" si="2613"/>
        <v>0</v>
      </c>
      <c r="AC1316" s="5">
        <f t="shared" si="2614"/>
        <v>193</v>
      </c>
      <c r="AD1316" s="1383">
        <f t="shared" si="2615"/>
        <v>0</v>
      </c>
      <c r="AE1316" s="1383">
        <f t="shared" si="2616"/>
        <v>0</v>
      </c>
      <c r="AF1316" s="1305" t="e">
        <f t="shared" si="2617"/>
        <v>#DIV/0!</v>
      </c>
      <c r="AG1316" s="1305" t="e">
        <f t="shared" si="2618"/>
        <v>#DIV/0!</v>
      </c>
      <c r="AH1316" s="5"/>
      <c r="AI1316" s="5"/>
      <c r="AJ1316" s="5"/>
      <c r="AK1316" s="5"/>
      <c r="AL1316" s="5"/>
      <c r="AM1316" s="5"/>
      <c r="AN1316" s="5"/>
      <c r="AO1316" s="5"/>
      <c r="AP1316" s="5"/>
      <c r="AQ1316" s="5"/>
      <c r="AR1316" s="5"/>
      <c r="AS1316" s="5"/>
      <c r="AT1316" s="5"/>
      <c r="AU1316" s="5"/>
      <c r="AV1316" s="5"/>
      <c r="AW1316" s="5"/>
      <c r="AX1316" s="5"/>
      <c r="AY1316" s="5"/>
      <c r="AZ1316" s="5"/>
      <c r="BA1316" s="5"/>
      <c r="BB1316" s="5"/>
      <c r="BC1316" s="5"/>
      <c r="BD1316" s="5"/>
      <c r="BE1316" s="5"/>
    </row>
    <row r="1317" spans="1:57" ht="14.25" customHeight="1">
      <c r="A1317" s="1376">
        <v>45120</v>
      </c>
      <c r="B1317" s="1301"/>
      <c r="C1317" s="1302"/>
      <c r="D1317" s="1376">
        <v>44755</v>
      </c>
      <c r="E1317" s="1357"/>
      <c r="F1317" s="5"/>
      <c r="G1317" s="5"/>
      <c r="H1317" s="1302"/>
      <c r="I1317" s="1303"/>
      <c r="J1317" s="1301"/>
      <c r="K1317" s="1376"/>
      <c r="L1317" s="1302"/>
      <c r="M1317" s="1382">
        <f t="shared" si="2607"/>
        <v>45121</v>
      </c>
      <c r="N1317" s="1354">
        <f t="shared" si="2604"/>
        <v>0</v>
      </c>
      <c r="O1317" s="1383">
        <f t="shared" ref="O1317:S1317" si="2645">$AD1317*O$27</f>
        <v>0</v>
      </c>
      <c r="P1317" s="1383">
        <f t="shared" si="2645"/>
        <v>0</v>
      </c>
      <c r="Q1317" s="1383">
        <f t="shared" si="2645"/>
        <v>0</v>
      </c>
      <c r="R1317" s="1383">
        <f t="shared" si="2645"/>
        <v>0</v>
      </c>
      <c r="S1317" s="1383">
        <f t="shared" si="2645"/>
        <v>0</v>
      </c>
      <c r="T1317" s="1383">
        <f t="shared" ref="T1317:X1317" si="2646">$AE1317*T$27</f>
        <v>0</v>
      </c>
      <c r="U1317" s="1383">
        <f t="shared" si="2646"/>
        <v>0</v>
      </c>
      <c r="V1317" s="1383">
        <f t="shared" si="2646"/>
        <v>0</v>
      </c>
      <c r="W1317" s="1383">
        <f t="shared" si="2646"/>
        <v>0</v>
      </c>
      <c r="X1317" s="1383">
        <f t="shared" si="2646"/>
        <v>0</v>
      </c>
      <c r="Y1317" s="1383">
        <f t="shared" si="2610"/>
        <v>0</v>
      </c>
      <c r="Z1317" s="1383">
        <f t="shared" si="2611"/>
        <v>0</v>
      </c>
      <c r="AA1317" s="1383">
        <f t="shared" si="2612"/>
        <v>0</v>
      </c>
      <c r="AB1317" s="1383">
        <f t="shared" si="2613"/>
        <v>0</v>
      </c>
      <c r="AC1317" s="5">
        <f t="shared" si="2614"/>
        <v>194</v>
      </c>
      <c r="AD1317" s="1383">
        <f t="shared" si="2615"/>
        <v>0</v>
      </c>
      <c r="AE1317" s="1383">
        <f t="shared" si="2616"/>
        <v>0</v>
      </c>
      <c r="AF1317" s="1305" t="e">
        <f t="shared" si="2617"/>
        <v>#DIV/0!</v>
      </c>
      <c r="AG1317" s="1305" t="e">
        <f t="shared" si="2618"/>
        <v>#DIV/0!</v>
      </c>
      <c r="AH1317" s="5"/>
      <c r="AI1317" s="5"/>
      <c r="AJ1317" s="5"/>
      <c r="AK1317" s="5"/>
      <c r="AL1317" s="5"/>
      <c r="AM1317" s="5"/>
      <c r="AN1317" s="5"/>
      <c r="AO1317" s="5"/>
      <c r="AP1317" s="5"/>
      <c r="AQ1317" s="5"/>
      <c r="AR1317" s="5"/>
      <c r="AS1317" s="5"/>
      <c r="AT1317" s="5"/>
      <c r="AU1317" s="5"/>
      <c r="AV1317" s="5"/>
      <c r="AW1317" s="5"/>
      <c r="AX1317" s="5"/>
      <c r="AY1317" s="5"/>
      <c r="AZ1317" s="5"/>
      <c r="BA1317" s="5"/>
      <c r="BB1317" s="5"/>
      <c r="BC1317" s="5"/>
      <c r="BD1317" s="5"/>
      <c r="BE1317" s="5"/>
    </row>
    <row r="1318" spans="1:57" ht="14.25" customHeight="1">
      <c r="A1318" s="1376">
        <v>45121</v>
      </c>
      <c r="B1318" s="1301"/>
      <c r="C1318" s="1302"/>
      <c r="D1318" s="1376">
        <v>44756</v>
      </c>
      <c r="E1318" s="1357"/>
      <c r="F1318" s="5"/>
      <c r="G1318" s="5"/>
      <c r="H1318" s="1302"/>
      <c r="I1318" s="1303"/>
      <c r="J1318" s="1301"/>
      <c r="K1318" s="1376"/>
      <c r="L1318" s="1302"/>
      <c r="M1318" s="1382">
        <f t="shared" si="2607"/>
        <v>45122</v>
      </c>
      <c r="N1318" s="1354">
        <f t="shared" si="2604"/>
        <v>0</v>
      </c>
      <c r="O1318" s="1383">
        <f t="shared" ref="O1318:S1318" si="2647">$AD1318*O$27</f>
        <v>0</v>
      </c>
      <c r="P1318" s="1383">
        <f t="shared" si="2647"/>
        <v>0</v>
      </c>
      <c r="Q1318" s="1383">
        <f t="shared" si="2647"/>
        <v>0</v>
      </c>
      <c r="R1318" s="1383">
        <f t="shared" si="2647"/>
        <v>0</v>
      </c>
      <c r="S1318" s="1383">
        <f t="shared" si="2647"/>
        <v>0</v>
      </c>
      <c r="T1318" s="1383">
        <f t="shared" ref="T1318:X1318" si="2648">$AE1318*T$27</f>
        <v>0</v>
      </c>
      <c r="U1318" s="1383">
        <f t="shared" si="2648"/>
        <v>0</v>
      </c>
      <c r="V1318" s="1383">
        <f t="shared" si="2648"/>
        <v>0</v>
      </c>
      <c r="W1318" s="1383">
        <f t="shared" si="2648"/>
        <v>0</v>
      </c>
      <c r="X1318" s="1383">
        <f t="shared" si="2648"/>
        <v>0</v>
      </c>
      <c r="Y1318" s="1383">
        <f t="shared" si="2610"/>
        <v>0</v>
      </c>
      <c r="Z1318" s="1383">
        <f t="shared" si="2611"/>
        <v>0</v>
      </c>
      <c r="AA1318" s="1383">
        <f t="shared" si="2612"/>
        <v>0</v>
      </c>
      <c r="AB1318" s="1383">
        <f t="shared" si="2613"/>
        <v>0</v>
      </c>
      <c r="AC1318" s="5">
        <f t="shared" si="2614"/>
        <v>195</v>
      </c>
      <c r="AD1318" s="1383">
        <f t="shared" si="2615"/>
        <v>0</v>
      </c>
      <c r="AE1318" s="1383">
        <f t="shared" si="2616"/>
        <v>0</v>
      </c>
      <c r="AF1318" s="1305" t="e">
        <f t="shared" si="2617"/>
        <v>#DIV/0!</v>
      </c>
      <c r="AG1318" s="1305" t="e">
        <f t="shared" si="2618"/>
        <v>#DIV/0!</v>
      </c>
      <c r="AH1318" s="5"/>
      <c r="AI1318" s="5"/>
      <c r="AJ1318" s="5"/>
      <c r="AK1318" s="5"/>
      <c r="AL1318" s="5"/>
      <c r="AM1318" s="5"/>
      <c r="AN1318" s="5"/>
      <c r="AO1318" s="5"/>
      <c r="AP1318" s="5"/>
      <c r="AQ1318" s="5"/>
      <c r="AR1318" s="5"/>
      <c r="AS1318" s="5"/>
      <c r="AT1318" s="5"/>
      <c r="AU1318" s="5"/>
      <c r="AV1318" s="5"/>
      <c r="AW1318" s="5"/>
      <c r="AX1318" s="5"/>
      <c r="AY1318" s="5"/>
      <c r="AZ1318" s="5"/>
      <c r="BA1318" s="5"/>
      <c r="BB1318" s="5"/>
      <c r="BC1318" s="5"/>
      <c r="BD1318" s="5"/>
      <c r="BE1318" s="5"/>
    </row>
    <row r="1319" spans="1:57" ht="14.25" customHeight="1">
      <c r="A1319" s="1376">
        <v>45122</v>
      </c>
      <c r="B1319" s="1301"/>
      <c r="C1319" s="1302"/>
      <c r="D1319" s="1376">
        <v>44757</v>
      </c>
      <c r="E1319" s="1357"/>
      <c r="F1319" s="5"/>
      <c r="G1319" s="5"/>
      <c r="H1319" s="1302"/>
      <c r="I1319" s="1303"/>
      <c r="J1319" s="1301"/>
      <c r="K1319" s="1376"/>
      <c r="L1319" s="1302"/>
      <c r="M1319" s="1382">
        <f t="shared" si="2607"/>
        <v>45123</v>
      </c>
      <c r="N1319" s="1354">
        <f t="shared" si="2604"/>
        <v>0</v>
      </c>
      <c r="O1319" s="1383">
        <f t="shared" ref="O1319:S1319" si="2649">$AD1319*O$27</f>
        <v>0</v>
      </c>
      <c r="P1319" s="1383">
        <f t="shared" si="2649"/>
        <v>0</v>
      </c>
      <c r="Q1319" s="1383">
        <f t="shared" si="2649"/>
        <v>0</v>
      </c>
      <c r="R1319" s="1383">
        <f t="shared" si="2649"/>
        <v>0</v>
      </c>
      <c r="S1319" s="1383">
        <f t="shared" si="2649"/>
        <v>0</v>
      </c>
      <c r="T1319" s="1383">
        <f t="shared" ref="T1319:X1319" si="2650">$AE1319*T$27</f>
        <v>0</v>
      </c>
      <c r="U1319" s="1383">
        <f t="shared" si="2650"/>
        <v>0</v>
      </c>
      <c r="V1319" s="1383">
        <f t="shared" si="2650"/>
        <v>0</v>
      </c>
      <c r="W1319" s="1383">
        <f t="shared" si="2650"/>
        <v>0</v>
      </c>
      <c r="X1319" s="1383">
        <f t="shared" si="2650"/>
        <v>0</v>
      </c>
      <c r="Y1319" s="1383">
        <f t="shared" si="2610"/>
        <v>0</v>
      </c>
      <c r="Z1319" s="1383">
        <f t="shared" si="2611"/>
        <v>0</v>
      </c>
      <c r="AA1319" s="1383">
        <f t="shared" si="2612"/>
        <v>0</v>
      </c>
      <c r="AB1319" s="1383">
        <f t="shared" si="2613"/>
        <v>0</v>
      </c>
      <c r="AC1319" s="5">
        <f t="shared" si="2614"/>
        <v>196</v>
      </c>
      <c r="AD1319" s="1383">
        <f t="shared" si="2615"/>
        <v>0</v>
      </c>
      <c r="AE1319" s="1383">
        <f t="shared" si="2616"/>
        <v>0</v>
      </c>
      <c r="AF1319" s="1305" t="e">
        <f t="shared" si="2617"/>
        <v>#DIV/0!</v>
      </c>
      <c r="AG1319" s="1305" t="e">
        <f t="shared" si="2618"/>
        <v>#DIV/0!</v>
      </c>
      <c r="AH1319" s="5"/>
      <c r="AI1319" s="5"/>
      <c r="AJ1319" s="5"/>
      <c r="AK1319" s="5"/>
      <c r="AL1319" s="5"/>
      <c r="AM1319" s="5"/>
      <c r="AN1319" s="5"/>
      <c r="AO1319" s="5"/>
      <c r="AP1319" s="5"/>
      <c r="AQ1319" s="5"/>
      <c r="AR1319" s="5"/>
      <c r="AS1319" s="5"/>
      <c r="AT1319" s="5"/>
      <c r="AU1319" s="5"/>
      <c r="AV1319" s="5"/>
      <c r="AW1319" s="5"/>
      <c r="AX1319" s="5"/>
      <c r="AY1319" s="5"/>
      <c r="AZ1319" s="5"/>
      <c r="BA1319" s="5"/>
      <c r="BB1319" s="5"/>
      <c r="BC1319" s="5"/>
      <c r="BD1319" s="5"/>
      <c r="BE1319" s="5"/>
    </row>
    <row r="1320" spans="1:57" ht="14.25" customHeight="1">
      <c r="A1320" s="1376">
        <v>45123</v>
      </c>
      <c r="B1320" s="1301"/>
      <c r="C1320" s="1302"/>
      <c r="D1320" s="1376">
        <v>44758</v>
      </c>
      <c r="E1320" s="1357"/>
      <c r="F1320" s="5"/>
      <c r="G1320" s="5"/>
      <c r="H1320" s="1302"/>
      <c r="I1320" s="1303"/>
      <c r="J1320" s="1301"/>
      <c r="K1320" s="1376"/>
      <c r="L1320" s="1302"/>
      <c r="M1320" s="1382">
        <f t="shared" si="2607"/>
        <v>45124</v>
      </c>
      <c r="N1320" s="1354">
        <f t="shared" si="2604"/>
        <v>0</v>
      </c>
      <c r="O1320" s="1383">
        <f t="shared" ref="O1320:S1320" si="2651">$AD1320*O$27</f>
        <v>0</v>
      </c>
      <c r="P1320" s="1383">
        <f t="shared" si="2651"/>
        <v>0</v>
      </c>
      <c r="Q1320" s="1383">
        <f t="shared" si="2651"/>
        <v>0</v>
      </c>
      <c r="R1320" s="1383">
        <f t="shared" si="2651"/>
        <v>0</v>
      </c>
      <c r="S1320" s="1383">
        <f t="shared" si="2651"/>
        <v>0</v>
      </c>
      <c r="T1320" s="1383">
        <f t="shared" ref="T1320:X1320" si="2652">$AE1320*T$27</f>
        <v>0</v>
      </c>
      <c r="U1320" s="1383">
        <f t="shared" si="2652"/>
        <v>0</v>
      </c>
      <c r="V1320" s="1383">
        <f t="shared" si="2652"/>
        <v>0</v>
      </c>
      <c r="W1320" s="1383">
        <f t="shared" si="2652"/>
        <v>0</v>
      </c>
      <c r="X1320" s="1383">
        <f t="shared" si="2652"/>
        <v>0</v>
      </c>
      <c r="Y1320" s="1383">
        <f t="shared" si="2610"/>
        <v>0</v>
      </c>
      <c r="Z1320" s="1383">
        <f t="shared" si="2611"/>
        <v>0</v>
      </c>
      <c r="AA1320" s="1383">
        <f t="shared" si="2612"/>
        <v>0</v>
      </c>
      <c r="AB1320" s="1383">
        <f t="shared" si="2613"/>
        <v>0</v>
      </c>
      <c r="AC1320" s="5">
        <f t="shared" si="2614"/>
        <v>197</v>
      </c>
      <c r="AD1320" s="1383">
        <f t="shared" si="2615"/>
        <v>0</v>
      </c>
      <c r="AE1320" s="1383">
        <f t="shared" si="2616"/>
        <v>0</v>
      </c>
      <c r="AF1320" s="1305" t="e">
        <f t="shared" si="2617"/>
        <v>#DIV/0!</v>
      </c>
      <c r="AG1320" s="1305" t="e">
        <f t="shared" si="2618"/>
        <v>#DIV/0!</v>
      </c>
      <c r="AH1320" s="5"/>
      <c r="AI1320" s="5"/>
      <c r="AJ1320" s="5"/>
      <c r="AK1320" s="5"/>
      <c r="AL1320" s="5"/>
      <c r="AM1320" s="5"/>
      <c r="AN1320" s="5"/>
      <c r="AO1320" s="5"/>
      <c r="AP1320" s="5"/>
      <c r="AQ1320" s="5"/>
      <c r="AR1320" s="5"/>
      <c r="AS1320" s="5"/>
      <c r="AT1320" s="5"/>
      <c r="AU1320" s="5"/>
      <c r="AV1320" s="5"/>
      <c r="AW1320" s="5"/>
      <c r="AX1320" s="5"/>
      <c r="AY1320" s="5"/>
      <c r="AZ1320" s="5"/>
      <c r="BA1320" s="5"/>
      <c r="BB1320" s="5"/>
      <c r="BC1320" s="5"/>
      <c r="BD1320" s="5"/>
      <c r="BE1320" s="5"/>
    </row>
    <row r="1321" spans="1:57" ht="14.25" customHeight="1">
      <c r="A1321" s="1376">
        <v>45124</v>
      </c>
      <c r="B1321" s="1301"/>
      <c r="C1321" s="1302"/>
      <c r="D1321" s="1376">
        <v>44759</v>
      </c>
      <c r="E1321" s="1357"/>
      <c r="F1321" s="5"/>
      <c r="G1321" s="5"/>
      <c r="H1321" s="1302"/>
      <c r="I1321" s="1303"/>
      <c r="J1321" s="1301"/>
      <c r="K1321" s="1376"/>
      <c r="L1321" s="1302"/>
      <c r="M1321" s="1382">
        <f t="shared" si="2607"/>
        <v>45125</v>
      </c>
      <c r="N1321" s="1354">
        <f t="shared" si="2604"/>
        <v>0</v>
      </c>
      <c r="O1321" s="1383">
        <f t="shared" ref="O1321:S1321" si="2653">$AD1321*O$27</f>
        <v>0</v>
      </c>
      <c r="P1321" s="1383">
        <f t="shared" si="2653"/>
        <v>0</v>
      </c>
      <c r="Q1321" s="1383">
        <f t="shared" si="2653"/>
        <v>0</v>
      </c>
      <c r="R1321" s="1383">
        <f t="shared" si="2653"/>
        <v>0</v>
      </c>
      <c r="S1321" s="1383">
        <f t="shared" si="2653"/>
        <v>0</v>
      </c>
      <c r="T1321" s="1383">
        <f t="shared" ref="T1321:X1321" si="2654">$AE1321*T$27</f>
        <v>0</v>
      </c>
      <c r="U1321" s="1383">
        <f t="shared" si="2654"/>
        <v>0</v>
      </c>
      <c r="V1321" s="1383">
        <f t="shared" si="2654"/>
        <v>0</v>
      </c>
      <c r="W1321" s="1383">
        <f t="shared" si="2654"/>
        <v>0</v>
      </c>
      <c r="X1321" s="1383">
        <f t="shared" si="2654"/>
        <v>0</v>
      </c>
      <c r="Y1321" s="1383">
        <f t="shared" si="2610"/>
        <v>0</v>
      </c>
      <c r="Z1321" s="1383">
        <f t="shared" si="2611"/>
        <v>0</v>
      </c>
      <c r="AA1321" s="1383">
        <f t="shared" si="2612"/>
        <v>0</v>
      </c>
      <c r="AB1321" s="1383">
        <f t="shared" si="2613"/>
        <v>0</v>
      </c>
      <c r="AC1321" s="5">
        <f t="shared" si="2614"/>
        <v>198</v>
      </c>
      <c r="AD1321" s="1383">
        <f t="shared" si="2615"/>
        <v>0</v>
      </c>
      <c r="AE1321" s="1383">
        <f t="shared" si="2616"/>
        <v>0</v>
      </c>
      <c r="AF1321" s="1305" t="e">
        <f t="shared" si="2617"/>
        <v>#DIV/0!</v>
      </c>
      <c r="AG1321" s="1305" t="e">
        <f t="shared" si="2618"/>
        <v>#DIV/0!</v>
      </c>
      <c r="AH1321" s="5"/>
      <c r="AI1321" s="5"/>
      <c r="AJ1321" s="5"/>
      <c r="AK1321" s="5"/>
      <c r="AL1321" s="5"/>
      <c r="AM1321" s="5"/>
      <c r="AN1321" s="5"/>
      <c r="AO1321" s="5"/>
      <c r="AP1321" s="5"/>
      <c r="AQ1321" s="5"/>
      <c r="AR1321" s="5"/>
      <c r="AS1321" s="5"/>
      <c r="AT1321" s="5"/>
      <c r="AU1321" s="5"/>
      <c r="AV1321" s="5"/>
      <c r="AW1321" s="5"/>
      <c r="AX1321" s="5"/>
      <c r="AY1321" s="5"/>
      <c r="AZ1321" s="5"/>
      <c r="BA1321" s="5"/>
      <c r="BB1321" s="5"/>
      <c r="BC1321" s="5"/>
      <c r="BD1321" s="5"/>
      <c r="BE1321" s="5"/>
    </row>
    <row r="1322" spans="1:57" ht="14.25" customHeight="1">
      <c r="A1322" s="1376">
        <v>45125</v>
      </c>
      <c r="B1322" s="1301"/>
      <c r="C1322" s="1302"/>
      <c r="D1322" s="1376">
        <v>44760</v>
      </c>
      <c r="E1322" s="1357"/>
      <c r="F1322" s="5"/>
      <c r="G1322" s="5"/>
      <c r="H1322" s="1302"/>
      <c r="I1322" s="1303"/>
      <c r="J1322" s="1301"/>
      <c r="K1322" s="1376"/>
      <c r="L1322" s="1302"/>
      <c r="M1322" s="1382">
        <f t="shared" si="2607"/>
        <v>45126</v>
      </c>
      <c r="N1322" s="1354">
        <f t="shared" si="2604"/>
        <v>0</v>
      </c>
      <c r="O1322" s="1383">
        <f t="shared" ref="O1322:S1322" si="2655">$AD1322*O$27</f>
        <v>0</v>
      </c>
      <c r="P1322" s="1383">
        <f t="shared" si="2655"/>
        <v>0</v>
      </c>
      <c r="Q1322" s="1383">
        <f t="shared" si="2655"/>
        <v>0</v>
      </c>
      <c r="R1322" s="1383">
        <f t="shared" si="2655"/>
        <v>0</v>
      </c>
      <c r="S1322" s="1383">
        <f t="shared" si="2655"/>
        <v>0</v>
      </c>
      <c r="T1322" s="1383">
        <f t="shared" ref="T1322:X1322" si="2656">$AE1322*T$27</f>
        <v>0</v>
      </c>
      <c r="U1322" s="1383">
        <f t="shared" si="2656"/>
        <v>0</v>
      </c>
      <c r="V1322" s="1383">
        <f t="shared" si="2656"/>
        <v>0</v>
      </c>
      <c r="W1322" s="1383">
        <f t="shared" si="2656"/>
        <v>0</v>
      </c>
      <c r="X1322" s="1383">
        <f t="shared" si="2656"/>
        <v>0</v>
      </c>
      <c r="Y1322" s="1383">
        <f t="shared" si="2610"/>
        <v>0</v>
      </c>
      <c r="Z1322" s="1383">
        <f t="shared" si="2611"/>
        <v>0</v>
      </c>
      <c r="AA1322" s="1383">
        <f t="shared" si="2612"/>
        <v>0</v>
      </c>
      <c r="AB1322" s="1383">
        <f t="shared" si="2613"/>
        <v>0</v>
      </c>
      <c r="AC1322" s="5">
        <f t="shared" si="2614"/>
        <v>199</v>
      </c>
      <c r="AD1322" s="1383">
        <f t="shared" si="2615"/>
        <v>0</v>
      </c>
      <c r="AE1322" s="1383">
        <f t="shared" si="2616"/>
        <v>0</v>
      </c>
      <c r="AF1322" s="1305" t="e">
        <f t="shared" si="2617"/>
        <v>#DIV/0!</v>
      </c>
      <c r="AG1322" s="1305" t="e">
        <f t="shared" si="2618"/>
        <v>#DIV/0!</v>
      </c>
      <c r="AH1322" s="5"/>
      <c r="AI1322" s="5"/>
      <c r="AJ1322" s="5"/>
      <c r="AK1322" s="5"/>
      <c r="AL1322" s="5"/>
      <c r="AM1322" s="5"/>
      <c r="AN1322" s="5"/>
      <c r="AO1322" s="5"/>
      <c r="AP1322" s="5"/>
      <c r="AQ1322" s="5"/>
      <c r="AR1322" s="5"/>
      <c r="AS1322" s="5"/>
      <c r="AT1322" s="5"/>
      <c r="AU1322" s="5"/>
      <c r="AV1322" s="5"/>
      <c r="AW1322" s="5"/>
      <c r="AX1322" s="5"/>
      <c r="AY1322" s="5"/>
      <c r="AZ1322" s="5"/>
      <c r="BA1322" s="5"/>
      <c r="BB1322" s="5"/>
      <c r="BC1322" s="5"/>
      <c r="BD1322" s="5"/>
      <c r="BE1322" s="5"/>
    </row>
    <row r="1323" spans="1:57" ht="14.25" customHeight="1">
      <c r="A1323" s="1376">
        <v>45126</v>
      </c>
      <c r="B1323" s="1301"/>
      <c r="C1323" s="1302"/>
      <c r="D1323" s="1376">
        <v>44761</v>
      </c>
      <c r="E1323" s="1357"/>
      <c r="F1323" s="5"/>
      <c r="G1323" s="5"/>
      <c r="H1323" s="1302"/>
      <c r="I1323" s="1303"/>
      <c r="J1323" s="1301"/>
      <c r="K1323" s="1376"/>
      <c r="L1323" s="1302"/>
      <c r="M1323" s="1382">
        <f t="shared" si="2607"/>
        <v>45127</v>
      </c>
      <c r="N1323" s="1354">
        <f t="shared" si="2604"/>
        <v>0</v>
      </c>
      <c r="O1323" s="1383">
        <f t="shared" ref="O1323:S1323" si="2657">$AD1323*O$27</f>
        <v>0</v>
      </c>
      <c r="P1323" s="1383">
        <f t="shared" si="2657"/>
        <v>0</v>
      </c>
      <c r="Q1323" s="1383">
        <f t="shared" si="2657"/>
        <v>0</v>
      </c>
      <c r="R1323" s="1383">
        <f t="shared" si="2657"/>
        <v>0</v>
      </c>
      <c r="S1323" s="1383">
        <f t="shared" si="2657"/>
        <v>0</v>
      </c>
      <c r="T1323" s="1383">
        <f t="shared" ref="T1323:X1323" si="2658">$AE1323*T$27</f>
        <v>0</v>
      </c>
      <c r="U1323" s="1383">
        <f t="shared" si="2658"/>
        <v>0</v>
      </c>
      <c r="V1323" s="1383">
        <f t="shared" si="2658"/>
        <v>0</v>
      </c>
      <c r="W1323" s="1383">
        <f t="shared" si="2658"/>
        <v>0</v>
      </c>
      <c r="X1323" s="1383">
        <f t="shared" si="2658"/>
        <v>0</v>
      </c>
      <c r="Y1323" s="1383">
        <f t="shared" si="2610"/>
        <v>0</v>
      </c>
      <c r="Z1323" s="1383">
        <f t="shared" si="2611"/>
        <v>0</v>
      </c>
      <c r="AA1323" s="1383">
        <f t="shared" si="2612"/>
        <v>0</v>
      </c>
      <c r="AB1323" s="1383">
        <f t="shared" si="2613"/>
        <v>0</v>
      </c>
      <c r="AC1323" s="5">
        <f t="shared" si="2614"/>
        <v>200</v>
      </c>
      <c r="AD1323" s="1383">
        <f t="shared" si="2615"/>
        <v>0</v>
      </c>
      <c r="AE1323" s="1383">
        <f t="shared" si="2616"/>
        <v>0</v>
      </c>
      <c r="AF1323" s="1305" t="e">
        <f t="shared" si="2617"/>
        <v>#DIV/0!</v>
      </c>
      <c r="AG1323" s="1305" t="e">
        <f t="shared" si="2618"/>
        <v>#DIV/0!</v>
      </c>
      <c r="AH1323" s="5"/>
      <c r="AI1323" s="5"/>
      <c r="AJ1323" s="5"/>
      <c r="AK1323" s="5"/>
      <c r="AL1323" s="5"/>
      <c r="AM1323" s="5"/>
      <c r="AN1323" s="5"/>
      <c r="AO1323" s="5"/>
      <c r="AP1323" s="5"/>
      <c r="AQ1323" s="5"/>
      <c r="AR1323" s="5"/>
      <c r="AS1323" s="5"/>
      <c r="AT1323" s="5"/>
      <c r="AU1323" s="5"/>
      <c r="AV1323" s="5"/>
      <c r="AW1323" s="5"/>
      <c r="AX1323" s="5"/>
      <c r="AY1323" s="5"/>
      <c r="AZ1323" s="5"/>
      <c r="BA1323" s="5"/>
      <c r="BB1323" s="5"/>
      <c r="BC1323" s="5"/>
      <c r="BD1323" s="5"/>
      <c r="BE1323" s="5"/>
    </row>
    <row r="1324" spans="1:57" ht="14.25" customHeight="1">
      <c r="A1324" s="1376">
        <v>45127</v>
      </c>
      <c r="B1324" s="1301"/>
      <c r="C1324" s="1302"/>
      <c r="D1324" s="1376">
        <v>44762</v>
      </c>
      <c r="E1324" s="1357"/>
      <c r="F1324" s="5"/>
      <c r="G1324" s="5"/>
      <c r="H1324" s="1302"/>
      <c r="I1324" s="1303"/>
      <c r="J1324" s="1301"/>
      <c r="K1324" s="1376"/>
      <c r="L1324" s="1302"/>
      <c r="M1324" s="1382">
        <f t="shared" si="2607"/>
        <v>45128</v>
      </c>
      <c r="N1324" s="1354">
        <f t="shared" si="2604"/>
        <v>0</v>
      </c>
      <c r="O1324" s="1383">
        <f t="shared" ref="O1324:S1324" si="2659">$AD1324*O$27</f>
        <v>0</v>
      </c>
      <c r="P1324" s="1383">
        <f t="shared" si="2659"/>
        <v>0</v>
      </c>
      <c r="Q1324" s="1383">
        <f t="shared" si="2659"/>
        <v>0</v>
      </c>
      <c r="R1324" s="1383">
        <f t="shared" si="2659"/>
        <v>0</v>
      </c>
      <c r="S1324" s="1383">
        <f t="shared" si="2659"/>
        <v>0</v>
      </c>
      <c r="T1324" s="1383">
        <f t="shared" ref="T1324:X1324" si="2660">$AE1324*T$27</f>
        <v>0</v>
      </c>
      <c r="U1324" s="1383">
        <f t="shared" si="2660"/>
        <v>0</v>
      </c>
      <c r="V1324" s="1383">
        <f t="shared" si="2660"/>
        <v>0</v>
      </c>
      <c r="W1324" s="1383">
        <f t="shared" si="2660"/>
        <v>0</v>
      </c>
      <c r="X1324" s="1383">
        <f t="shared" si="2660"/>
        <v>0</v>
      </c>
      <c r="Y1324" s="1383">
        <f t="shared" si="2610"/>
        <v>0</v>
      </c>
      <c r="Z1324" s="1383">
        <f t="shared" si="2611"/>
        <v>0</v>
      </c>
      <c r="AA1324" s="1383">
        <f t="shared" si="2612"/>
        <v>0</v>
      </c>
      <c r="AB1324" s="1383">
        <f t="shared" si="2613"/>
        <v>0</v>
      </c>
      <c r="AC1324" s="5">
        <f t="shared" si="2614"/>
        <v>201</v>
      </c>
      <c r="AD1324" s="1383">
        <f t="shared" si="2615"/>
        <v>0</v>
      </c>
      <c r="AE1324" s="1383">
        <f t="shared" si="2616"/>
        <v>0</v>
      </c>
      <c r="AF1324" s="1305" t="e">
        <f t="shared" si="2617"/>
        <v>#DIV/0!</v>
      </c>
      <c r="AG1324" s="1305" t="e">
        <f t="shared" si="2618"/>
        <v>#DIV/0!</v>
      </c>
      <c r="AH1324" s="5"/>
      <c r="AI1324" s="5"/>
      <c r="AJ1324" s="5"/>
      <c r="AK1324" s="5"/>
      <c r="AL1324" s="5"/>
      <c r="AM1324" s="5"/>
      <c r="AN1324" s="5"/>
      <c r="AO1324" s="5"/>
      <c r="AP1324" s="5"/>
      <c r="AQ1324" s="5"/>
      <c r="AR1324" s="5"/>
      <c r="AS1324" s="5"/>
      <c r="AT1324" s="5"/>
      <c r="AU1324" s="5"/>
      <c r="AV1324" s="5"/>
      <c r="AW1324" s="5"/>
      <c r="AX1324" s="5"/>
      <c r="AY1324" s="5"/>
      <c r="AZ1324" s="5"/>
      <c r="BA1324" s="5"/>
      <c r="BB1324" s="5"/>
      <c r="BC1324" s="5"/>
      <c r="BD1324" s="5"/>
      <c r="BE1324" s="5"/>
    </row>
    <row r="1325" spans="1:57" ht="14.25" customHeight="1">
      <c r="A1325" s="1376">
        <v>45128</v>
      </c>
      <c r="B1325" s="1301"/>
      <c r="C1325" s="1302"/>
      <c r="D1325" s="1376">
        <v>44763</v>
      </c>
      <c r="E1325" s="1357"/>
      <c r="F1325" s="5"/>
      <c r="G1325" s="5"/>
      <c r="H1325" s="1302"/>
      <c r="I1325" s="1303"/>
      <c r="J1325" s="1301"/>
      <c r="K1325" s="1376"/>
      <c r="L1325" s="1302"/>
      <c r="M1325" s="1382">
        <f t="shared" si="2607"/>
        <v>45129</v>
      </c>
      <c r="N1325" s="1354">
        <f t="shared" si="2604"/>
        <v>0</v>
      </c>
      <c r="O1325" s="1383">
        <f t="shared" ref="O1325:S1325" si="2661">$AD1325*O$27</f>
        <v>0</v>
      </c>
      <c r="P1325" s="1383">
        <f t="shared" si="2661"/>
        <v>0</v>
      </c>
      <c r="Q1325" s="1383">
        <f t="shared" si="2661"/>
        <v>0</v>
      </c>
      <c r="R1325" s="1383">
        <f t="shared" si="2661"/>
        <v>0</v>
      </c>
      <c r="S1325" s="1383">
        <f t="shared" si="2661"/>
        <v>0</v>
      </c>
      <c r="T1325" s="1383">
        <f t="shared" ref="T1325:X1325" si="2662">$AE1325*T$27</f>
        <v>0</v>
      </c>
      <c r="U1325" s="1383">
        <f t="shared" si="2662"/>
        <v>0</v>
      </c>
      <c r="V1325" s="1383">
        <f t="shared" si="2662"/>
        <v>0</v>
      </c>
      <c r="W1325" s="1383">
        <f t="shared" si="2662"/>
        <v>0</v>
      </c>
      <c r="X1325" s="1383">
        <f t="shared" si="2662"/>
        <v>0</v>
      </c>
      <c r="Y1325" s="1383">
        <f t="shared" si="2610"/>
        <v>0</v>
      </c>
      <c r="Z1325" s="1383">
        <f t="shared" si="2611"/>
        <v>0</v>
      </c>
      <c r="AA1325" s="1383">
        <f t="shared" si="2612"/>
        <v>0</v>
      </c>
      <c r="AB1325" s="1383">
        <f t="shared" si="2613"/>
        <v>0</v>
      </c>
      <c r="AC1325" s="5">
        <f t="shared" si="2614"/>
        <v>202</v>
      </c>
      <c r="AD1325" s="1383">
        <f t="shared" si="2615"/>
        <v>0</v>
      </c>
      <c r="AE1325" s="1383">
        <f t="shared" si="2616"/>
        <v>0</v>
      </c>
      <c r="AF1325" s="1305" t="e">
        <f t="shared" si="2617"/>
        <v>#DIV/0!</v>
      </c>
      <c r="AG1325" s="1305" t="e">
        <f t="shared" si="2618"/>
        <v>#DIV/0!</v>
      </c>
      <c r="AH1325" s="5"/>
      <c r="AI1325" s="5"/>
      <c r="AJ1325" s="5"/>
      <c r="AK1325" s="5"/>
      <c r="AL1325" s="5"/>
      <c r="AM1325" s="5"/>
      <c r="AN1325" s="5"/>
      <c r="AO1325" s="5"/>
      <c r="AP1325" s="5"/>
      <c r="AQ1325" s="5"/>
      <c r="AR1325" s="5"/>
      <c r="AS1325" s="5"/>
      <c r="AT1325" s="5"/>
      <c r="AU1325" s="5"/>
      <c r="AV1325" s="5"/>
      <c r="AW1325" s="5"/>
      <c r="AX1325" s="5"/>
      <c r="AY1325" s="5"/>
      <c r="AZ1325" s="5"/>
      <c r="BA1325" s="5"/>
      <c r="BB1325" s="5"/>
      <c r="BC1325" s="5"/>
      <c r="BD1325" s="5"/>
      <c r="BE1325" s="5"/>
    </row>
    <row r="1326" spans="1:57" ht="14.25" customHeight="1">
      <c r="A1326" s="1376">
        <v>45129</v>
      </c>
      <c r="B1326" s="1301"/>
      <c r="C1326" s="1302"/>
      <c r="D1326" s="1376">
        <v>44764</v>
      </c>
      <c r="E1326" s="1357"/>
      <c r="F1326" s="5"/>
      <c r="G1326" s="5"/>
      <c r="H1326" s="1302"/>
      <c r="I1326" s="1303"/>
      <c r="J1326" s="1301"/>
      <c r="K1326" s="1376"/>
      <c r="L1326" s="1302"/>
      <c r="M1326" s="1382">
        <f t="shared" si="2607"/>
        <v>45130</v>
      </c>
      <c r="N1326" s="1354">
        <f t="shared" si="2604"/>
        <v>0</v>
      </c>
      <c r="O1326" s="1383">
        <f t="shared" ref="O1326:S1326" si="2663">$AD1326*O$27</f>
        <v>0</v>
      </c>
      <c r="P1326" s="1383">
        <f t="shared" si="2663"/>
        <v>0</v>
      </c>
      <c r="Q1326" s="1383">
        <f t="shared" si="2663"/>
        <v>0</v>
      </c>
      <c r="R1326" s="1383">
        <f t="shared" si="2663"/>
        <v>0</v>
      </c>
      <c r="S1326" s="1383">
        <f t="shared" si="2663"/>
        <v>0</v>
      </c>
      <c r="T1326" s="1383">
        <f t="shared" ref="T1326:X1326" si="2664">$AE1326*T$27</f>
        <v>0</v>
      </c>
      <c r="U1326" s="1383">
        <f t="shared" si="2664"/>
        <v>0</v>
      </c>
      <c r="V1326" s="1383">
        <f t="shared" si="2664"/>
        <v>0</v>
      </c>
      <c r="W1326" s="1383">
        <f t="shared" si="2664"/>
        <v>0</v>
      </c>
      <c r="X1326" s="1383">
        <f t="shared" si="2664"/>
        <v>0</v>
      </c>
      <c r="Y1326" s="1383">
        <f t="shared" si="2610"/>
        <v>0</v>
      </c>
      <c r="Z1326" s="1383">
        <f t="shared" si="2611"/>
        <v>0</v>
      </c>
      <c r="AA1326" s="1383">
        <f t="shared" si="2612"/>
        <v>0</v>
      </c>
      <c r="AB1326" s="1383">
        <f t="shared" si="2613"/>
        <v>0</v>
      </c>
      <c r="AC1326" s="5">
        <f t="shared" si="2614"/>
        <v>203</v>
      </c>
      <c r="AD1326" s="1383">
        <f t="shared" si="2615"/>
        <v>0</v>
      </c>
      <c r="AE1326" s="1383">
        <f t="shared" si="2616"/>
        <v>0</v>
      </c>
      <c r="AF1326" s="1305" t="e">
        <f t="shared" si="2617"/>
        <v>#DIV/0!</v>
      </c>
      <c r="AG1326" s="1305" t="e">
        <f t="shared" si="2618"/>
        <v>#DIV/0!</v>
      </c>
      <c r="AH1326" s="5"/>
      <c r="AI1326" s="5"/>
      <c r="AJ1326" s="5"/>
      <c r="AK1326" s="5"/>
      <c r="AL1326" s="5"/>
      <c r="AM1326" s="5"/>
      <c r="AN1326" s="5"/>
      <c r="AO1326" s="5"/>
      <c r="AP1326" s="5"/>
      <c r="AQ1326" s="5"/>
      <c r="AR1326" s="5"/>
      <c r="AS1326" s="5"/>
      <c r="AT1326" s="5"/>
      <c r="AU1326" s="5"/>
      <c r="AV1326" s="5"/>
      <c r="AW1326" s="5"/>
      <c r="AX1326" s="5"/>
      <c r="AY1326" s="5"/>
      <c r="AZ1326" s="5"/>
      <c r="BA1326" s="5"/>
      <c r="BB1326" s="5"/>
      <c r="BC1326" s="5"/>
      <c r="BD1326" s="5"/>
      <c r="BE1326" s="5"/>
    </row>
    <row r="1327" spans="1:57" ht="14.25" customHeight="1">
      <c r="A1327" s="1376">
        <v>45130</v>
      </c>
      <c r="B1327" s="1301"/>
      <c r="C1327" s="1302"/>
      <c r="D1327" s="1376">
        <v>44765</v>
      </c>
      <c r="E1327" s="1357"/>
      <c r="F1327" s="5"/>
      <c r="G1327" s="5"/>
      <c r="H1327" s="1302"/>
      <c r="I1327" s="1303"/>
      <c r="J1327" s="1301"/>
      <c r="K1327" s="1376"/>
      <c r="L1327" s="1302"/>
      <c r="M1327" s="1382">
        <f t="shared" si="2607"/>
        <v>45131</v>
      </c>
      <c r="N1327" s="1354">
        <f t="shared" si="2604"/>
        <v>0</v>
      </c>
      <c r="O1327" s="1383">
        <f t="shared" ref="O1327:S1327" si="2665">$AD1327*O$27</f>
        <v>0</v>
      </c>
      <c r="P1327" s="1383">
        <f t="shared" si="2665"/>
        <v>0</v>
      </c>
      <c r="Q1327" s="1383">
        <f t="shared" si="2665"/>
        <v>0</v>
      </c>
      <c r="R1327" s="1383">
        <f t="shared" si="2665"/>
        <v>0</v>
      </c>
      <c r="S1327" s="1383">
        <f t="shared" si="2665"/>
        <v>0</v>
      </c>
      <c r="T1327" s="1383">
        <f t="shared" ref="T1327:X1327" si="2666">$AE1327*T$27</f>
        <v>0</v>
      </c>
      <c r="U1327" s="1383">
        <f t="shared" si="2666"/>
        <v>0</v>
      </c>
      <c r="V1327" s="1383">
        <f t="shared" si="2666"/>
        <v>0</v>
      </c>
      <c r="W1327" s="1383">
        <f t="shared" si="2666"/>
        <v>0</v>
      </c>
      <c r="X1327" s="1383">
        <f t="shared" si="2666"/>
        <v>0</v>
      </c>
      <c r="Y1327" s="1383">
        <f t="shared" si="2610"/>
        <v>0</v>
      </c>
      <c r="Z1327" s="1383">
        <f t="shared" si="2611"/>
        <v>0</v>
      </c>
      <c r="AA1327" s="1383">
        <f t="shared" si="2612"/>
        <v>0</v>
      </c>
      <c r="AB1327" s="1383">
        <f t="shared" si="2613"/>
        <v>0</v>
      </c>
      <c r="AC1327" s="5">
        <f t="shared" si="2614"/>
        <v>204</v>
      </c>
      <c r="AD1327" s="1383">
        <f t="shared" si="2615"/>
        <v>0</v>
      </c>
      <c r="AE1327" s="1383">
        <f t="shared" si="2616"/>
        <v>0</v>
      </c>
      <c r="AF1327" s="1305" t="e">
        <f t="shared" si="2617"/>
        <v>#DIV/0!</v>
      </c>
      <c r="AG1327" s="1305" t="e">
        <f t="shared" si="2618"/>
        <v>#DIV/0!</v>
      </c>
      <c r="AH1327" s="5"/>
      <c r="AI1327" s="5"/>
      <c r="AJ1327" s="5"/>
      <c r="AK1327" s="5"/>
      <c r="AL1327" s="5"/>
      <c r="AM1327" s="5"/>
      <c r="AN1327" s="5"/>
      <c r="AO1327" s="5"/>
      <c r="AP1327" s="5"/>
      <c r="AQ1327" s="5"/>
      <c r="AR1327" s="5"/>
      <c r="AS1327" s="5"/>
      <c r="AT1327" s="5"/>
      <c r="AU1327" s="5"/>
      <c r="AV1327" s="5"/>
      <c r="AW1327" s="5"/>
      <c r="AX1327" s="5"/>
      <c r="AY1327" s="5"/>
      <c r="AZ1327" s="5"/>
      <c r="BA1327" s="5"/>
      <c r="BB1327" s="5"/>
      <c r="BC1327" s="5"/>
      <c r="BD1327" s="5"/>
      <c r="BE1327" s="5"/>
    </row>
    <row r="1328" spans="1:57" ht="14.25" customHeight="1">
      <c r="A1328" s="1376">
        <v>45131</v>
      </c>
      <c r="B1328" s="1301"/>
      <c r="C1328" s="1302"/>
      <c r="D1328" s="1376">
        <v>44766</v>
      </c>
      <c r="E1328" s="1357"/>
      <c r="F1328" s="5"/>
      <c r="G1328" s="5"/>
      <c r="H1328" s="1302"/>
      <c r="I1328" s="1303"/>
      <c r="J1328" s="1301"/>
      <c r="K1328" s="1376"/>
      <c r="L1328" s="1302"/>
      <c r="M1328" s="1382">
        <f t="shared" si="2607"/>
        <v>45132</v>
      </c>
      <c r="N1328" s="1354">
        <f t="shared" si="2604"/>
        <v>0</v>
      </c>
      <c r="O1328" s="1383">
        <f t="shared" ref="O1328:S1328" si="2667">$AD1328*O$27</f>
        <v>0</v>
      </c>
      <c r="P1328" s="1383">
        <f t="shared" si="2667"/>
        <v>0</v>
      </c>
      <c r="Q1328" s="1383">
        <f t="shared" si="2667"/>
        <v>0</v>
      </c>
      <c r="R1328" s="1383">
        <f t="shared" si="2667"/>
        <v>0</v>
      </c>
      <c r="S1328" s="1383">
        <f t="shared" si="2667"/>
        <v>0</v>
      </c>
      <c r="T1328" s="1383">
        <f t="shared" ref="T1328:X1328" si="2668">$AE1328*T$27</f>
        <v>0</v>
      </c>
      <c r="U1328" s="1383">
        <f t="shared" si="2668"/>
        <v>0</v>
      </c>
      <c r="V1328" s="1383">
        <f t="shared" si="2668"/>
        <v>0</v>
      </c>
      <c r="W1328" s="1383">
        <f t="shared" si="2668"/>
        <v>0</v>
      </c>
      <c r="X1328" s="1383">
        <f t="shared" si="2668"/>
        <v>0</v>
      </c>
      <c r="Y1328" s="1383">
        <f t="shared" si="2610"/>
        <v>0</v>
      </c>
      <c r="Z1328" s="1383">
        <f t="shared" si="2611"/>
        <v>0</v>
      </c>
      <c r="AA1328" s="1383">
        <f t="shared" si="2612"/>
        <v>0</v>
      </c>
      <c r="AB1328" s="1383">
        <f t="shared" si="2613"/>
        <v>0</v>
      </c>
      <c r="AC1328" s="5">
        <f t="shared" si="2614"/>
        <v>205</v>
      </c>
      <c r="AD1328" s="1383">
        <f t="shared" si="2615"/>
        <v>0</v>
      </c>
      <c r="AE1328" s="1383">
        <f t="shared" si="2616"/>
        <v>0</v>
      </c>
      <c r="AF1328" s="1305" t="e">
        <f t="shared" si="2617"/>
        <v>#DIV/0!</v>
      </c>
      <c r="AG1328" s="1305" t="e">
        <f t="shared" si="2618"/>
        <v>#DIV/0!</v>
      </c>
      <c r="AH1328" s="5"/>
      <c r="AI1328" s="5"/>
      <c r="AJ1328" s="5"/>
      <c r="AK1328" s="5"/>
      <c r="AL1328" s="5"/>
      <c r="AM1328" s="5"/>
      <c r="AN1328" s="5"/>
      <c r="AO1328" s="5"/>
      <c r="AP1328" s="5"/>
      <c r="AQ1328" s="5"/>
      <c r="AR1328" s="5"/>
      <c r="AS1328" s="5"/>
      <c r="AT1328" s="5"/>
      <c r="AU1328" s="5"/>
      <c r="AV1328" s="5"/>
      <c r="AW1328" s="5"/>
      <c r="AX1328" s="5"/>
      <c r="AY1328" s="5"/>
      <c r="AZ1328" s="5"/>
      <c r="BA1328" s="5"/>
      <c r="BB1328" s="5"/>
      <c r="BC1328" s="5"/>
      <c r="BD1328" s="5"/>
      <c r="BE1328" s="5"/>
    </row>
    <row r="1329" spans="1:57" ht="14.25" customHeight="1">
      <c r="A1329" s="1376">
        <v>45132</v>
      </c>
      <c r="B1329" s="1301"/>
      <c r="C1329" s="1302"/>
      <c r="D1329" s="1376">
        <v>44767</v>
      </c>
      <c r="E1329" s="1357"/>
      <c r="F1329" s="5"/>
      <c r="G1329" s="5"/>
      <c r="H1329" s="1302"/>
      <c r="I1329" s="1303"/>
      <c r="J1329" s="1301"/>
      <c r="K1329" s="1376"/>
      <c r="L1329" s="1302"/>
      <c r="M1329" s="1382">
        <f t="shared" si="2607"/>
        <v>45133</v>
      </c>
      <c r="N1329" s="1354">
        <f t="shared" si="2604"/>
        <v>0</v>
      </c>
      <c r="O1329" s="1383">
        <f t="shared" ref="O1329:S1329" si="2669">$AD1329*O$27</f>
        <v>0</v>
      </c>
      <c r="P1329" s="1383">
        <f t="shared" si="2669"/>
        <v>0</v>
      </c>
      <c r="Q1329" s="1383">
        <f t="shared" si="2669"/>
        <v>0</v>
      </c>
      <c r="R1329" s="1383">
        <f t="shared" si="2669"/>
        <v>0</v>
      </c>
      <c r="S1329" s="1383">
        <f t="shared" si="2669"/>
        <v>0</v>
      </c>
      <c r="T1329" s="1383">
        <f t="shared" ref="T1329:X1329" si="2670">$AE1329*T$27</f>
        <v>0</v>
      </c>
      <c r="U1329" s="1383">
        <f t="shared" si="2670"/>
        <v>0</v>
      </c>
      <c r="V1329" s="1383">
        <f t="shared" si="2670"/>
        <v>0</v>
      </c>
      <c r="W1329" s="1383">
        <f t="shared" si="2670"/>
        <v>0</v>
      </c>
      <c r="X1329" s="1383">
        <f t="shared" si="2670"/>
        <v>0</v>
      </c>
      <c r="Y1329" s="1383">
        <f t="shared" si="2610"/>
        <v>0</v>
      </c>
      <c r="Z1329" s="1383">
        <f t="shared" si="2611"/>
        <v>0</v>
      </c>
      <c r="AA1329" s="1383">
        <f t="shared" si="2612"/>
        <v>0</v>
      </c>
      <c r="AB1329" s="1383">
        <f t="shared" si="2613"/>
        <v>0</v>
      </c>
      <c r="AC1329" s="5">
        <f t="shared" si="2614"/>
        <v>206</v>
      </c>
      <c r="AD1329" s="1383">
        <f t="shared" si="2615"/>
        <v>0</v>
      </c>
      <c r="AE1329" s="1383">
        <f t="shared" si="2616"/>
        <v>0</v>
      </c>
      <c r="AF1329" s="1305" t="e">
        <f t="shared" si="2617"/>
        <v>#DIV/0!</v>
      </c>
      <c r="AG1329" s="1305" t="e">
        <f t="shared" si="2618"/>
        <v>#DIV/0!</v>
      </c>
      <c r="AH1329" s="5"/>
      <c r="AI1329" s="5"/>
      <c r="AJ1329" s="5"/>
      <c r="AK1329" s="5"/>
      <c r="AL1329" s="5"/>
      <c r="AM1329" s="5"/>
      <c r="AN1329" s="5"/>
      <c r="AO1329" s="5"/>
      <c r="AP1329" s="5"/>
      <c r="AQ1329" s="5"/>
      <c r="AR1329" s="5"/>
      <c r="AS1329" s="5"/>
      <c r="AT1329" s="5"/>
      <c r="AU1329" s="5"/>
      <c r="AV1329" s="5"/>
      <c r="AW1329" s="5"/>
      <c r="AX1329" s="5"/>
      <c r="AY1329" s="5"/>
      <c r="AZ1329" s="5"/>
      <c r="BA1329" s="5"/>
      <c r="BB1329" s="5"/>
      <c r="BC1329" s="5"/>
      <c r="BD1329" s="5"/>
      <c r="BE1329" s="5"/>
    </row>
    <row r="1330" spans="1:57" ht="14.25" customHeight="1">
      <c r="A1330" s="1376">
        <v>45133</v>
      </c>
      <c r="B1330" s="1301"/>
      <c r="C1330" s="1302"/>
      <c r="D1330" s="1376">
        <v>44768</v>
      </c>
      <c r="E1330" s="1357"/>
      <c r="F1330" s="5"/>
      <c r="G1330" s="5"/>
      <c r="H1330" s="1302"/>
      <c r="I1330" s="1303"/>
      <c r="J1330" s="1301"/>
      <c r="K1330" s="1376"/>
      <c r="L1330" s="1302"/>
      <c r="M1330" s="1382">
        <f t="shared" si="2607"/>
        <v>45134</v>
      </c>
      <c r="N1330" s="1354">
        <f t="shared" si="2604"/>
        <v>0</v>
      </c>
      <c r="O1330" s="1383">
        <f t="shared" ref="O1330:S1330" si="2671">$AD1330*O$27</f>
        <v>0</v>
      </c>
      <c r="P1330" s="1383">
        <f t="shared" si="2671"/>
        <v>0</v>
      </c>
      <c r="Q1330" s="1383">
        <f t="shared" si="2671"/>
        <v>0</v>
      </c>
      <c r="R1330" s="1383">
        <f t="shared" si="2671"/>
        <v>0</v>
      </c>
      <c r="S1330" s="1383">
        <f t="shared" si="2671"/>
        <v>0</v>
      </c>
      <c r="T1330" s="1383">
        <f t="shared" ref="T1330:X1330" si="2672">$AE1330*T$27</f>
        <v>0</v>
      </c>
      <c r="U1330" s="1383">
        <f t="shared" si="2672"/>
        <v>0</v>
      </c>
      <c r="V1330" s="1383">
        <f t="shared" si="2672"/>
        <v>0</v>
      </c>
      <c r="W1330" s="1383">
        <f t="shared" si="2672"/>
        <v>0</v>
      </c>
      <c r="X1330" s="1383">
        <f t="shared" si="2672"/>
        <v>0</v>
      </c>
      <c r="Y1330" s="1383">
        <f t="shared" si="2610"/>
        <v>0</v>
      </c>
      <c r="Z1330" s="1383">
        <f t="shared" si="2611"/>
        <v>0</v>
      </c>
      <c r="AA1330" s="1383">
        <f t="shared" si="2612"/>
        <v>0</v>
      </c>
      <c r="AB1330" s="1383">
        <f t="shared" si="2613"/>
        <v>0</v>
      </c>
      <c r="AC1330" s="5">
        <f t="shared" si="2614"/>
        <v>207</v>
      </c>
      <c r="AD1330" s="1383">
        <f t="shared" si="2615"/>
        <v>0</v>
      </c>
      <c r="AE1330" s="1383">
        <f t="shared" si="2616"/>
        <v>0</v>
      </c>
      <c r="AF1330" s="1305" t="e">
        <f t="shared" si="2617"/>
        <v>#DIV/0!</v>
      </c>
      <c r="AG1330" s="1305" t="e">
        <f t="shared" si="2618"/>
        <v>#DIV/0!</v>
      </c>
      <c r="AH1330" s="5"/>
      <c r="AI1330" s="5"/>
      <c r="AJ1330" s="5"/>
      <c r="AK1330" s="5"/>
      <c r="AL1330" s="5"/>
      <c r="AM1330" s="5"/>
      <c r="AN1330" s="5"/>
      <c r="AO1330" s="5"/>
      <c r="AP1330" s="5"/>
      <c r="AQ1330" s="5"/>
      <c r="AR1330" s="5"/>
      <c r="AS1330" s="5"/>
      <c r="AT1330" s="5"/>
      <c r="AU1330" s="5"/>
      <c r="AV1330" s="5"/>
      <c r="AW1330" s="5"/>
      <c r="AX1330" s="5"/>
      <c r="AY1330" s="5"/>
      <c r="AZ1330" s="5"/>
      <c r="BA1330" s="5"/>
      <c r="BB1330" s="5"/>
      <c r="BC1330" s="5"/>
      <c r="BD1330" s="5"/>
      <c r="BE1330" s="5"/>
    </row>
    <row r="1331" spans="1:57" ht="14.25" customHeight="1">
      <c r="A1331" s="1376">
        <v>45134</v>
      </c>
      <c r="B1331" s="1301"/>
      <c r="C1331" s="1302"/>
      <c r="D1331" s="1376">
        <v>44769</v>
      </c>
      <c r="E1331" s="1357"/>
      <c r="F1331" s="5"/>
      <c r="G1331" s="5"/>
      <c r="H1331" s="1302"/>
      <c r="I1331" s="1303"/>
      <c r="J1331" s="1301"/>
      <c r="K1331" s="1376"/>
      <c r="L1331" s="1302"/>
      <c r="M1331" s="1382">
        <f t="shared" si="2607"/>
        <v>45135</v>
      </c>
      <c r="N1331" s="1354">
        <f t="shared" si="2604"/>
        <v>0</v>
      </c>
      <c r="O1331" s="1383">
        <f t="shared" ref="O1331:S1331" si="2673">$AD1331*O$27</f>
        <v>0</v>
      </c>
      <c r="P1331" s="1383">
        <f t="shared" si="2673"/>
        <v>0</v>
      </c>
      <c r="Q1331" s="1383">
        <f t="shared" si="2673"/>
        <v>0</v>
      </c>
      <c r="R1331" s="1383">
        <f t="shared" si="2673"/>
        <v>0</v>
      </c>
      <c r="S1331" s="1383">
        <f t="shared" si="2673"/>
        <v>0</v>
      </c>
      <c r="T1331" s="1383">
        <f t="shared" ref="T1331:X1331" si="2674">$AE1331*T$27</f>
        <v>0</v>
      </c>
      <c r="U1331" s="1383">
        <f t="shared" si="2674"/>
        <v>0</v>
      </c>
      <c r="V1331" s="1383">
        <f t="shared" si="2674"/>
        <v>0</v>
      </c>
      <c r="W1331" s="1383">
        <f t="shared" si="2674"/>
        <v>0</v>
      </c>
      <c r="X1331" s="1383">
        <f t="shared" si="2674"/>
        <v>0</v>
      </c>
      <c r="Y1331" s="1383">
        <f t="shared" si="2610"/>
        <v>0</v>
      </c>
      <c r="Z1331" s="1383">
        <f t="shared" si="2611"/>
        <v>0</v>
      </c>
      <c r="AA1331" s="1383">
        <f t="shared" si="2612"/>
        <v>0</v>
      </c>
      <c r="AB1331" s="1383">
        <f t="shared" si="2613"/>
        <v>0</v>
      </c>
      <c r="AC1331" s="5">
        <f t="shared" si="2614"/>
        <v>208</v>
      </c>
      <c r="AD1331" s="1383">
        <f t="shared" si="2615"/>
        <v>0</v>
      </c>
      <c r="AE1331" s="1383">
        <f t="shared" si="2616"/>
        <v>0</v>
      </c>
      <c r="AF1331" s="1305" t="e">
        <f t="shared" si="2617"/>
        <v>#DIV/0!</v>
      </c>
      <c r="AG1331" s="1305" t="e">
        <f t="shared" si="2618"/>
        <v>#DIV/0!</v>
      </c>
      <c r="AH1331" s="5"/>
      <c r="AI1331" s="5"/>
      <c r="AJ1331" s="5"/>
      <c r="AK1331" s="5"/>
      <c r="AL1331" s="5"/>
      <c r="AM1331" s="5"/>
      <c r="AN1331" s="5"/>
      <c r="AO1331" s="5"/>
      <c r="AP1331" s="5"/>
      <c r="AQ1331" s="5"/>
      <c r="AR1331" s="5"/>
      <c r="AS1331" s="5"/>
      <c r="AT1331" s="5"/>
      <c r="AU1331" s="5"/>
      <c r="AV1331" s="5"/>
      <c r="AW1331" s="5"/>
      <c r="AX1331" s="5"/>
      <c r="AY1331" s="5"/>
      <c r="AZ1331" s="5"/>
      <c r="BA1331" s="5"/>
      <c r="BB1331" s="5"/>
      <c r="BC1331" s="5"/>
      <c r="BD1331" s="5"/>
      <c r="BE1331" s="5"/>
    </row>
    <row r="1332" spans="1:57" ht="14.25" customHeight="1">
      <c r="A1332" s="1376">
        <v>45135</v>
      </c>
      <c r="B1332" s="1301"/>
      <c r="C1332" s="1302"/>
      <c r="D1332" s="1376">
        <v>44770</v>
      </c>
      <c r="E1332" s="1357"/>
      <c r="F1332" s="5"/>
      <c r="G1332" s="5"/>
      <c r="H1332" s="1302"/>
      <c r="I1332" s="1303"/>
      <c r="J1332" s="1301"/>
      <c r="K1332" s="1376"/>
      <c r="L1332" s="1302"/>
      <c r="M1332" s="1382">
        <f t="shared" si="2607"/>
        <v>45136</v>
      </c>
      <c r="N1332" s="1354">
        <f t="shared" si="2604"/>
        <v>0</v>
      </c>
      <c r="O1332" s="1383">
        <f t="shared" ref="O1332:S1332" si="2675">$AD1332*O$27</f>
        <v>0</v>
      </c>
      <c r="P1332" s="1383">
        <f t="shared" si="2675"/>
        <v>0</v>
      </c>
      <c r="Q1332" s="1383">
        <f t="shared" si="2675"/>
        <v>0</v>
      </c>
      <c r="R1332" s="1383">
        <f t="shared" si="2675"/>
        <v>0</v>
      </c>
      <c r="S1332" s="1383">
        <f t="shared" si="2675"/>
        <v>0</v>
      </c>
      <c r="T1332" s="1383">
        <f t="shared" ref="T1332:X1332" si="2676">$AE1332*T$27</f>
        <v>0</v>
      </c>
      <c r="U1332" s="1383">
        <f t="shared" si="2676"/>
        <v>0</v>
      </c>
      <c r="V1332" s="1383">
        <f t="shared" si="2676"/>
        <v>0</v>
      </c>
      <c r="W1332" s="1383">
        <f t="shared" si="2676"/>
        <v>0</v>
      </c>
      <c r="X1332" s="1383">
        <f t="shared" si="2676"/>
        <v>0</v>
      </c>
      <c r="Y1332" s="1383">
        <f t="shared" si="2610"/>
        <v>0</v>
      </c>
      <c r="Z1332" s="1383">
        <f t="shared" si="2611"/>
        <v>0</v>
      </c>
      <c r="AA1332" s="1383">
        <f t="shared" si="2612"/>
        <v>0</v>
      </c>
      <c r="AB1332" s="1383">
        <f t="shared" si="2613"/>
        <v>0</v>
      </c>
      <c r="AC1332" s="5">
        <f t="shared" si="2614"/>
        <v>209</v>
      </c>
      <c r="AD1332" s="1383">
        <f t="shared" si="2615"/>
        <v>0</v>
      </c>
      <c r="AE1332" s="1383">
        <f t="shared" si="2616"/>
        <v>0</v>
      </c>
      <c r="AF1332" s="1305" t="e">
        <f t="shared" si="2617"/>
        <v>#DIV/0!</v>
      </c>
      <c r="AG1332" s="1305" t="e">
        <f t="shared" si="2618"/>
        <v>#DIV/0!</v>
      </c>
      <c r="AH1332" s="5"/>
      <c r="AI1332" s="5"/>
      <c r="AJ1332" s="5"/>
      <c r="AK1332" s="5"/>
      <c r="AL1332" s="5"/>
      <c r="AM1332" s="5"/>
      <c r="AN1332" s="5"/>
      <c r="AO1332" s="5"/>
      <c r="AP1332" s="5"/>
      <c r="AQ1332" s="5"/>
      <c r="AR1332" s="5"/>
      <c r="AS1332" s="5"/>
      <c r="AT1332" s="5"/>
      <c r="AU1332" s="5"/>
      <c r="AV1332" s="5"/>
      <c r="AW1332" s="5"/>
      <c r="AX1332" s="5"/>
      <c r="AY1332" s="5"/>
      <c r="AZ1332" s="5"/>
      <c r="BA1332" s="5"/>
      <c r="BB1332" s="5"/>
      <c r="BC1332" s="5"/>
      <c r="BD1332" s="5"/>
      <c r="BE1332" s="5"/>
    </row>
    <row r="1333" spans="1:57" ht="14.25" customHeight="1">
      <c r="A1333" s="1376">
        <v>45136</v>
      </c>
      <c r="B1333" s="1301"/>
      <c r="C1333" s="1302"/>
      <c r="D1333" s="1376">
        <v>44771</v>
      </c>
      <c r="E1333" s="1357"/>
      <c r="F1333" s="5"/>
      <c r="G1333" s="5"/>
      <c r="H1333" s="1302"/>
      <c r="I1333" s="1303"/>
      <c r="J1333" s="1301"/>
      <c r="K1333" s="1376"/>
      <c r="L1333" s="1302"/>
      <c r="M1333" s="1382">
        <f t="shared" si="2607"/>
        <v>45137</v>
      </c>
      <c r="N1333" s="1354">
        <f t="shared" si="2604"/>
        <v>0</v>
      </c>
      <c r="O1333" s="1383">
        <f t="shared" ref="O1333:S1333" si="2677">$AD1333*O$27</f>
        <v>0</v>
      </c>
      <c r="P1333" s="1383">
        <f t="shared" si="2677"/>
        <v>0</v>
      </c>
      <c r="Q1333" s="1383">
        <f t="shared" si="2677"/>
        <v>0</v>
      </c>
      <c r="R1333" s="1383">
        <f t="shared" si="2677"/>
        <v>0</v>
      </c>
      <c r="S1333" s="1383">
        <f t="shared" si="2677"/>
        <v>0</v>
      </c>
      <c r="T1333" s="1383">
        <f t="shared" ref="T1333:X1333" si="2678">$AE1333*T$27</f>
        <v>0</v>
      </c>
      <c r="U1333" s="1383">
        <f t="shared" si="2678"/>
        <v>0</v>
      </c>
      <c r="V1333" s="1383">
        <f t="shared" si="2678"/>
        <v>0</v>
      </c>
      <c r="W1333" s="1383">
        <f t="shared" si="2678"/>
        <v>0</v>
      </c>
      <c r="X1333" s="1383">
        <f t="shared" si="2678"/>
        <v>0</v>
      </c>
      <c r="Y1333" s="1383">
        <f t="shared" si="2610"/>
        <v>0</v>
      </c>
      <c r="Z1333" s="1383">
        <f t="shared" si="2611"/>
        <v>0</v>
      </c>
      <c r="AA1333" s="1383">
        <f t="shared" si="2612"/>
        <v>0</v>
      </c>
      <c r="AB1333" s="1383">
        <f t="shared" si="2613"/>
        <v>0</v>
      </c>
      <c r="AC1333" s="5">
        <f t="shared" si="2614"/>
        <v>210</v>
      </c>
      <c r="AD1333" s="1383">
        <f t="shared" si="2615"/>
        <v>0</v>
      </c>
      <c r="AE1333" s="1383">
        <f t="shared" si="2616"/>
        <v>0</v>
      </c>
      <c r="AF1333" s="1305" t="e">
        <f t="shared" si="2617"/>
        <v>#DIV/0!</v>
      </c>
      <c r="AG1333" s="1305" t="e">
        <f t="shared" si="2618"/>
        <v>#DIV/0!</v>
      </c>
      <c r="AH1333" s="5"/>
      <c r="AI1333" s="5"/>
      <c r="AJ1333" s="5"/>
      <c r="AK1333" s="5"/>
      <c r="AL1333" s="5"/>
      <c r="AM1333" s="5"/>
      <c r="AN1333" s="5"/>
      <c r="AO1333" s="5"/>
      <c r="AP1333" s="5"/>
      <c r="AQ1333" s="5"/>
      <c r="AR1333" s="5"/>
      <c r="AS1333" s="5"/>
      <c r="AT1333" s="5"/>
      <c r="AU1333" s="5"/>
      <c r="AV1333" s="5"/>
      <c r="AW1333" s="5"/>
      <c r="AX1333" s="5"/>
      <c r="AY1333" s="5"/>
      <c r="AZ1333" s="5"/>
      <c r="BA1333" s="5"/>
      <c r="BB1333" s="5"/>
      <c r="BC1333" s="5"/>
      <c r="BD1333" s="5"/>
      <c r="BE1333" s="5"/>
    </row>
    <row r="1334" spans="1:57" ht="14.25" customHeight="1">
      <c r="A1334" s="1376">
        <v>45137</v>
      </c>
      <c r="B1334" s="1301"/>
      <c r="C1334" s="1302"/>
      <c r="D1334" s="1376">
        <v>44772</v>
      </c>
      <c r="E1334" s="1357"/>
      <c r="F1334" s="5"/>
      <c r="G1334" s="5"/>
      <c r="H1334" s="1302"/>
      <c r="I1334" s="1303"/>
      <c r="J1334" s="1301"/>
      <c r="K1334" s="1376"/>
      <c r="L1334" s="1302"/>
      <c r="M1334" s="1382">
        <f t="shared" si="2607"/>
        <v>45138</v>
      </c>
      <c r="N1334" s="1354">
        <f t="shared" si="2604"/>
        <v>0</v>
      </c>
      <c r="O1334" s="1383">
        <f t="shared" ref="O1334:S1334" si="2679">$AD1334*O$27</f>
        <v>0</v>
      </c>
      <c r="P1334" s="1383">
        <f t="shared" si="2679"/>
        <v>0</v>
      </c>
      <c r="Q1334" s="1383">
        <f t="shared" si="2679"/>
        <v>0</v>
      </c>
      <c r="R1334" s="1383">
        <f t="shared" si="2679"/>
        <v>0</v>
      </c>
      <c r="S1334" s="1383">
        <f t="shared" si="2679"/>
        <v>0</v>
      </c>
      <c r="T1334" s="1383">
        <f t="shared" ref="T1334:X1334" si="2680">$AE1334*T$27</f>
        <v>0</v>
      </c>
      <c r="U1334" s="1383">
        <f t="shared" si="2680"/>
        <v>0</v>
      </c>
      <c r="V1334" s="1383">
        <f t="shared" si="2680"/>
        <v>0</v>
      </c>
      <c r="W1334" s="1383">
        <f t="shared" si="2680"/>
        <v>0</v>
      </c>
      <c r="X1334" s="1383">
        <f t="shared" si="2680"/>
        <v>0</v>
      </c>
      <c r="Y1334" s="1383">
        <f t="shared" si="2610"/>
        <v>0</v>
      </c>
      <c r="Z1334" s="1383">
        <f t="shared" si="2611"/>
        <v>0</v>
      </c>
      <c r="AA1334" s="1383">
        <f t="shared" si="2612"/>
        <v>0</v>
      </c>
      <c r="AB1334" s="1383">
        <f t="shared" si="2613"/>
        <v>0</v>
      </c>
      <c r="AC1334" s="5">
        <f t="shared" si="2614"/>
        <v>211</v>
      </c>
      <c r="AD1334" s="1383">
        <f t="shared" si="2615"/>
        <v>0</v>
      </c>
      <c r="AE1334" s="1383">
        <f t="shared" si="2616"/>
        <v>0</v>
      </c>
      <c r="AF1334" s="1305" t="e">
        <f t="shared" si="2617"/>
        <v>#DIV/0!</v>
      </c>
      <c r="AG1334" s="1305" t="e">
        <f t="shared" si="2618"/>
        <v>#DIV/0!</v>
      </c>
      <c r="AH1334" s="5"/>
      <c r="AI1334" s="5"/>
      <c r="AJ1334" s="5"/>
      <c r="AK1334" s="5"/>
      <c r="AL1334" s="5"/>
      <c r="AM1334" s="5"/>
      <c r="AN1334" s="5"/>
      <c r="AO1334" s="5"/>
      <c r="AP1334" s="5"/>
      <c r="AQ1334" s="5"/>
      <c r="AR1334" s="5"/>
      <c r="AS1334" s="5"/>
      <c r="AT1334" s="5"/>
      <c r="AU1334" s="5"/>
      <c r="AV1334" s="5"/>
      <c r="AW1334" s="5"/>
      <c r="AX1334" s="5"/>
      <c r="AY1334" s="5"/>
      <c r="AZ1334" s="5"/>
      <c r="BA1334" s="5"/>
      <c r="BB1334" s="5"/>
      <c r="BC1334" s="5"/>
      <c r="BD1334" s="5"/>
      <c r="BE1334" s="5"/>
    </row>
    <row r="1335" spans="1:57" ht="14.25" customHeight="1">
      <c r="A1335" s="1376">
        <v>45138</v>
      </c>
      <c r="B1335" s="1301"/>
      <c r="C1335" s="1302"/>
      <c r="D1335" s="1376">
        <v>44773</v>
      </c>
      <c r="E1335" s="1357"/>
      <c r="F1335" s="5"/>
      <c r="G1335" s="5"/>
      <c r="H1335" s="1302"/>
      <c r="I1335" s="1303"/>
      <c r="J1335" s="1301"/>
      <c r="K1335" s="1376"/>
      <c r="L1335" s="1302"/>
      <c r="M1335" s="1382">
        <f t="shared" si="2607"/>
        <v>45139</v>
      </c>
      <c r="N1335" s="1354">
        <f t="shared" si="2604"/>
        <v>0</v>
      </c>
      <c r="O1335" s="1383">
        <f t="shared" ref="O1335:S1335" si="2681">$AD1335*O$27</f>
        <v>0</v>
      </c>
      <c r="P1335" s="1383">
        <f t="shared" si="2681"/>
        <v>0</v>
      </c>
      <c r="Q1335" s="1383">
        <f t="shared" si="2681"/>
        <v>0</v>
      </c>
      <c r="R1335" s="1383">
        <f t="shared" si="2681"/>
        <v>0</v>
      </c>
      <c r="S1335" s="1383">
        <f t="shared" si="2681"/>
        <v>0</v>
      </c>
      <c r="T1335" s="1383">
        <f t="shared" ref="T1335:X1335" si="2682">$AE1335*T$27</f>
        <v>0</v>
      </c>
      <c r="U1335" s="1383">
        <f t="shared" si="2682"/>
        <v>0</v>
      </c>
      <c r="V1335" s="1383">
        <f t="shared" si="2682"/>
        <v>0</v>
      </c>
      <c r="W1335" s="1383">
        <f t="shared" si="2682"/>
        <v>0</v>
      </c>
      <c r="X1335" s="1383">
        <f t="shared" si="2682"/>
        <v>0</v>
      </c>
      <c r="Y1335" s="1383">
        <f t="shared" si="2610"/>
        <v>0</v>
      </c>
      <c r="Z1335" s="1383">
        <f t="shared" si="2611"/>
        <v>0</v>
      </c>
      <c r="AA1335" s="1383">
        <f t="shared" si="2612"/>
        <v>0</v>
      </c>
      <c r="AB1335" s="1383">
        <f t="shared" si="2613"/>
        <v>0</v>
      </c>
      <c r="AC1335" s="5">
        <f t="shared" si="2614"/>
        <v>212</v>
      </c>
      <c r="AD1335" s="1383">
        <f t="shared" si="2615"/>
        <v>0</v>
      </c>
      <c r="AE1335" s="1383">
        <f t="shared" si="2616"/>
        <v>0</v>
      </c>
      <c r="AF1335" s="1305" t="e">
        <f t="shared" si="2617"/>
        <v>#DIV/0!</v>
      </c>
      <c r="AG1335" s="1305" t="e">
        <f t="shared" si="2618"/>
        <v>#DIV/0!</v>
      </c>
      <c r="AH1335" s="5"/>
      <c r="AI1335" s="5"/>
      <c r="AJ1335" s="5"/>
      <c r="AK1335" s="5"/>
      <c r="AL1335" s="5"/>
      <c r="AM1335" s="5"/>
      <c r="AN1335" s="5"/>
      <c r="AO1335" s="5"/>
      <c r="AP1335" s="5"/>
      <c r="AQ1335" s="5"/>
      <c r="AR1335" s="5"/>
      <c r="AS1335" s="5"/>
      <c r="AT1335" s="5"/>
      <c r="AU1335" s="5"/>
      <c r="AV1335" s="5"/>
      <c r="AW1335" s="5"/>
      <c r="AX1335" s="5"/>
      <c r="AY1335" s="5"/>
      <c r="AZ1335" s="5"/>
      <c r="BA1335" s="5"/>
      <c r="BB1335" s="5"/>
      <c r="BC1335" s="5"/>
      <c r="BD1335" s="5"/>
      <c r="BE1335" s="5"/>
    </row>
    <row r="1336" spans="1:57" ht="14.25" customHeight="1">
      <c r="A1336" s="1376">
        <v>45139</v>
      </c>
      <c r="B1336" s="1301"/>
      <c r="C1336" s="1302"/>
      <c r="D1336" s="1376">
        <v>44774</v>
      </c>
      <c r="E1336" s="1357"/>
      <c r="F1336" s="5"/>
      <c r="G1336" s="5"/>
      <c r="H1336" s="1302"/>
      <c r="I1336" s="1303"/>
      <c r="J1336" s="1301"/>
      <c r="K1336" s="1376"/>
      <c r="L1336" s="1302"/>
      <c r="M1336" s="1382">
        <f t="shared" si="2607"/>
        <v>45140</v>
      </c>
      <c r="N1336" s="1354">
        <f t="shared" si="2604"/>
        <v>0</v>
      </c>
      <c r="O1336" s="1383">
        <f t="shared" ref="O1336:S1336" si="2683">$AD1336*O$27</f>
        <v>0</v>
      </c>
      <c r="P1336" s="1383">
        <f t="shared" si="2683"/>
        <v>0</v>
      </c>
      <c r="Q1336" s="1383">
        <f t="shared" si="2683"/>
        <v>0</v>
      </c>
      <c r="R1336" s="1383">
        <f t="shared" si="2683"/>
        <v>0</v>
      </c>
      <c r="S1336" s="1383">
        <f t="shared" si="2683"/>
        <v>0</v>
      </c>
      <c r="T1336" s="1383">
        <f t="shared" ref="T1336:X1336" si="2684">$AE1336*T$27</f>
        <v>0</v>
      </c>
      <c r="U1336" s="1383">
        <f t="shared" si="2684"/>
        <v>0</v>
      </c>
      <c r="V1336" s="1383">
        <f t="shared" si="2684"/>
        <v>0</v>
      </c>
      <c r="W1336" s="1383">
        <f t="shared" si="2684"/>
        <v>0</v>
      </c>
      <c r="X1336" s="1383">
        <f t="shared" si="2684"/>
        <v>0</v>
      </c>
      <c r="Y1336" s="1383">
        <f t="shared" si="2610"/>
        <v>0</v>
      </c>
      <c r="Z1336" s="1383">
        <f t="shared" si="2611"/>
        <v>0</v>
      </c>
      <c r="AA1336" s="1383">
        <f t="shared" si="2612"/>
        <v>0</v>
      </c>
      <c r="AB1336" s="1383">
        <f t="shared" si="2613"/>
        <v>0</v>
      </c>
      <c r="AC1336" s="5">
        <f t="shared" si="2614"/>
        <v>213</v>
      </c>
      <c r="AD1336" s="1383">
        <f t="shared" si="2615"/>
        <v>0</v>
      </c>
      <c r="AE1336" s="1383">
        <f t="shared" si="2616"/>
        <v>0</v>
      </c>
      <c r="AF1336" s="1305" t="e">
        <f t="shared" si="2617"/>
        <v>#DIV/0!</v>
      </c>
      <c r="AG1336" s="1305" t="e">
        <f t="shared" si="2618"/>
        <v>#DIV/0!</v>
      </c>
      <c r="AH1336" s="5"/>
      <c r="AI1336" s="5"/>
      <c r="AJ1336" s="5"/>
      <c r="AK1336" s="5"/>
      <c r="AL1336" s="5"/>
      <c r="AM1336" s="5"/>
      <c r="AN1336" s="5"/>
      <c r="AO1336" s="5"/>
      <c r="AP1336" s="5"/>
      <c r="AQ1336" s="5"/>
      <c r="AR1336" s="5"/>
      <c r="AS1336" s="5"/>
      <c r="AT1336" s="5"/>
      <c r="AU1336" s="5"/>
      <c r="AV1336" s="5"/>
      <c r="AW1336" s="5"/>
      <c r="AX1336" s="5"/>
      <c r="AY1336" s="5"/>
      <c r="AZ1336" s="5"/>
      <c r="BA1336" s="5"/>
      <c r="BB1336" s="5"/>
      <c r="BC1336" s="5"/>
      <c r="BD1336" s="5"/>
      <c r="BE1336" s="5"/>
    </row>
    <row r="1337" spans="1:57" ht="14.25" customHeight="1">
      <c r="A1337" s="1376">
        <v>45140</v>
      </c>
      <c r="B1337" s="1301"/>
      <c r="C1337" s="1302"/>
      <c r="D1337" s="1376">
        <v>44775</v>
      </c>
      <c r="E1337" s="1357"/>
      <c r="F1337" s="5"/>
      <c r="G1337" s="5"/>
      <c r="H1337" s="1302"/>
      <c r="I1337" s="1303"/>
      <c r="J1337" s="1301"/>
      <c r="K1337" s="1376"/>
      <c r="L1337" s="1302"/>
      <c r="M1337" s="1382">
        <f t="shared" si="2607"/>
        <v>45141</v>
      </c>
      <c r="N1337" s="1354">
        <f t="shared" si="2604"/>
        <v>0</v>
      </c>
      <c r="O1337" s="1383">
        <f t="shared" ref="O1337:S1337" si="2685">$AD1337*O$27</f>
        <v>0</v>
      </c>
      <c r="P1337" s="1383">
        <f t="shared" si="2685"/>
        <v>0</v>
      </c>
      <c r="Q1337" s="1383">
        <f t="shared" si="2685"/>
        <v>0</v>
      </c>
      <c r="R1337" s="1383">
        <f t="shared" si="2685"/>
        <v>0</v>
      </c>
      <c r="S1337" s="1383">
        <f t="shared" si="2685"/>
        <v>0</v>
      </c>
      <c r="T1337" s="1383">
        <f t="shared" ref="T1337:X1337" si="2686">$AE1337*T$27</f>
        <v>0</v>
      </c>
      <c r="U1337" s="1383">
        <f t="shared" si="2686"/>
        <v>0</v>
      </c>
      <c r="V1337" s="1383">
        <f t="shared" si="2686"/>
        <v>0</v>
      </c>
      <c r="W1337" s="1383">
        <f t="shared" si="2686"/>
        <v>0</v>
      </c>
      <c r="X1337" s="1383">
        <f t="shared" si="2686"/>
        <v>0</v>
      </c>
      <c r="Y1337" s="1383">
        <f t="shared" si="2610"/>
        <v>0</v>
      </c>
      <c r="Z1337" s="1383">
        <f t="shared" si="2611"/>
        <v>0</v>
      </c>
      <c r="AA1337" s="1383">
        <f t="shared" si="2612"/>
        <v>0</v>
      </c>
      <c r="AB1337" s="1383">
        <f t="shared" si="2613"/>
        <v>0</v>
      </c>
      <c r="AC1337" s="5">
        <f t="shared" si="2614"/>
        <v>214</v>
      </c>
      <c r="AD1337" s="1383">
        <f t="shared" si="2615"/>
        <v>0</v>
      </c>
      <c r="AE1337" s="1383">
        <f t="shared" si="2616"/>
        <v>0</v>
      </c>
      <c r="AF1337" s="1305" t="e">
        <f t="shared" si="2617"/>
        <v>#DIV/0!</v>
      </c>
      <c r="AG1337" s="1305" t="e">
        <f t="shared" si="2618"/>
        <v>#DIV/0!</v>
      </c>
      <c r="AH1337" s="5"/>
      <c r="AI1337" s="5"/>
      <c r="AJ1337" s="5"/>
      <c r="AK1337" s="5"/>
      <c r="AL1337" s="5"/>
      <c r="AM1337" s="5"/>
      <c r="AN1337" s="5"/>
      <c r="AO1337" s="5"/>
      <c r="AP1337" s="5"/>
      <c r="AQ1337" s="5"/>
      <c r="AR1337" s="5"/>
      <c r="AS1337" s="5"/>
      <c r="AT1337" s="5"/>
      <c r="AU1337" s="5"/>
      <c r="AV1337" s="5"/>
      <c r="AW1337" s="5"/>
      <c r="AX1337" s="5"/>
      <c r="AY1337" s="5"/>
      <c r="AZ1337" s="5"/>
      <c r="BA1337" s="5"/>
      <c r="BB1337" s="5"/>
      <c r="BC1337" s="5"/>
      <c r="BD1337" s="5"/>
      <c r="BE1337" s="5"/>
    </row>
    <row r="1338" spans="1:57" ht="14.25" customHeight="1">
      <c r="A1338" s="1376">
        <v>45141</v>
      </c>
      <c r="B1338" s="1301"/>
      <c r="C1338" s="1302"/>
      <c r="D1338" s="1376">
        <v>44776</v>
      </c>
      <c r="E1338" s="1357"/>
      <c r="F1338" s="5"/>
      <c r="G1338" s="5"/>
      <c r="H1338" s="1302"/>
      <c r="I1338" s="1303"/>
      <c r="J1338" s="1301"/>
      <c r="K1338" s="1376"/>
      <c r="L1338" s="1302"/>
      <c r="M1338" s="1382">
        <f t="shared" si="2607"/>
        <v>45142</v>
      </c>
      <c r="N1338" s="1354">
        <f t="shared" si="2604"/>
        <v>0</v>
      </c>
      <c r="O1338" s="1383">
        <f t="shared" ref="O1338:S1338" si="2687">$AD1338*O$27</f>
        <v>0</v>
      </c>
      <c r="P1338" s="1383">
        <f t="shared" si="2687"/>
        <v>0</v>
      </c>
      <c r="Q1338" s="1383">
        <f t="shared" si="2687"/>
        <v>0</v>
      </c>
      <c r="R1338" s="1383">
        <f t="shared" si="2687"/>
        <v>0</v>
      </c>
      <c r="S1338" s="1383">
        <f t="shared" si="2687"/>
        <v>0</v>
      </c>
      <c r="T1338" s="1383">
        <f t="shared" ref="T1338:X1338" si="2688">$AE1338*T$27</f>
        <v>0</v>
      </c>
      <c r="U1338" s="1383">
        <f t="shared" si="2688"/>
        <v>0</v>
      </c>
      <c r="V1338" s="1383">
        <f t="shared" si="2688"/>
        <v>0</v>
      </c>
      <c r="W1338" s="1383">
        <f t="shared" si="2688"/>
        <v>0</v>
      </c>
      <c r="X1338" s="1383">
        <f t="shared" si="2688"/>
        <v>0</v>
      </c>
      <c r="Y1338" s="1383">
        <f t="shared" si="2610"/>
        <v>0</v>
      </c>
      <c r="Z1338" s="1383">
        <f t="shared" si="2611"/>
        <v>0</v>
      </c>
      <c r="AA1338" s="1383">
        <f t="shared" si="2612"/>
        <v>0</v>
      </c>
      <c r="AB1338" s="1383">
        <f t="shared" si="2613"/>
        <v>0</v>
      </c>
      <c r="AC1338" s="5">
        <f t="shared" si="2614"/>
        <v>215</v>
      </c>
      <c r="AD1338" s="1383">
        <f t="shared" si="2615"/>
        <v>0</v>
      </c>
      <c r="AE1338" s="1383">
        <f t="shared" si="2616"/>
        <v>0</v>
      </c>
      <c r="AF1338" s="1305" t="e">
        <f t="shared" si="2617"/>
        <v>#DIV/0!</v>
      </c>
      <c r="AG1338" s="1305" t="e">
        <f t="shared" si="2618"/>
        <v>#DIV/0!</v>
      </c>
      <c r="AH1338" s="5"/>
      <c r="AI1338" s="5"/>
      <c r="AJ1338" s="5"/>
      <c r="AK1338" s="5"/>
      <c r="AL1338" s="5"/>
      <c r="AM1338" s="5"/>
      <c r="AN1338" s="5"/>
      <c r="AO1338" s="5"/>
      <c r="AP1338" s="5"/>
      <c r="AQ1338" s="5"/>
      <c r="AR1338" s="5"/>
      <c r="AS1338" s="5"/>
      <c r="AT1338" s="5"/>
      <c r="AU1338" s="5"/>
      <c r="AV1338" s="5"/>
      <c r="AW1338" s="5"/>
      <c r="AX1338" s="5"/>
      <c r="AY1338" s="5"/>
      <c r="AZ1338" s="5"/>
      <c r="BA1338" s="5"/>
      <c r="BB1338" s="5"/>
      <c r="BC1338" s="5"/>
      <c r="BD1338" s="5"/>
      <c r="BE1338" s="5"/>
    </row>
    <row r="1339" spans="1:57" ht="14.25" customHeight="1">
      <c r="A1339" s="1376">
        <v>45142</v>
      </c>
      <c r="B1339" s="1301"/>
      <c r="C1339" s="1302"/>
      <c r="D1339" s="1376">
        <v>44777</v>
      </c>
      <c r="E1339" s="1357"/>
      <c r="F1339" s="5"/>
      <c r="G1339" s="5"/>
      <c r="H1339" s="1302"/>
      <c r="I1339" s="1303"/>
      <c r="J1339" s="1301"/>
      <c r="K1339" s="1376"/>
      <c r="L1339" s="1302"/>
      <c r="M1339" s="1382">
        <f t="shared" si="2607"/>
        <v>45143</v>
      </c>
      <c r="N1339" s="1354">
        <f t="shared" si="2604"/>
        <v>0</v>
      </c>
      <c r="O1339" s="1383">
        <f t="shared" ref="O1339:S1339" si="2689">$AD1339*O$27</f>
        <v>0</v>
      </c>
      <c r="P1339" s="1383">
        <f t="shared" si="2689"/>
        <v>0</v>
      </c>
      <c r="Q1339" s="1383">
        <f t="shared" si="2689"/>
        <v>0</v>
      </c>
      <c r="R1339" s="1383">
        <f t="shared" si="2689"/>
        <v>0</v>
      </c>
      <c r="S1339" s="1383">
        <f t="shared" si="2689"/>
        <v>0</v>
      </c>
      <c r="T1339" s="1383">
        <f t="shared" ref="T1339:X1339" si="2690">$AE1339*T$27</f>
        <v>0</v>
      </c>
      <c r="U1339" s="1383">
        <f t="shared" si="2690"/>
        <v>0</v>
      </c>
      <c r="V1339" s="1383">
        <f t="shared" si="2690"/>
        <v>0</v>
      </c>
      <c r="W1339" s="1383">
        <f t="shared" si="2690"/>
        <v>0</v>
      </c>
      <c r="X1339" s="1383">
        <f t="shared" si="2690"/>
        <v>0</v>
      </c>
      <c r="Y1339" s="1383">
        <f t="shared" si="2610"/>
        <v>0</v>
      </c>
      <c r="Z1339" s="1383">
        <f t="shared" si="2611"/>
        <v>0</v>
      </c>
      <c r="AA1339" s="1383">
        <f t="shared" si="2612"/>
        <v>0</v>
      </c>
      <c r="AB1339" s="1383">
        <f t="shared" si="2613"/>
        <v>0</v>
      </c>
      <c r="AC1339" s="5">
        <f t="shared" si="2614"/>
        <v>216</v>
      </c>
      <c r="AD1339" s="1383">
        <f t="shared" si="2615"/>
        <v>0</v>
      </c>
      <c r="AE1339" s="1383">
        <f t="shared" si="2616"/>
        <v>0</v>
      </c>
      <c r="AF1339" s="1305" t="e">
        <f t="shared" si="2617"/>
        <v>#DIV/0!</v>
      </c>
      <c r="AG1339" s="1305" t="e">
        <f t="shared" si="2618"/>
        <v>#DIV/0!</v>
      </c>
      <c r="AH1339" s="5"/>
      <c r="AI1339" s="5"/>
      <c r="AJ1339" s="5"/>
      <c r="AK1339" s="5"/>
      <c r="AL1339" s="5"/>
      <c r="AM1339" s="5"/>
      <c r="AN1339" s="5"/>
      <c r="AO1339" s="5"/>
      <c r="AP1339" s="5"/>
      <c r="AQ1339" s="5"/>
      <c r="AR1339" s="5"/>
      <c r="AS1339" s="5"/>
      <c r="AT1339" s="5"/>
      <c r="AU1339" s="5"/>
      <c r="AV1339" s="5"/>
      <c r="AW1339" s="5"/>
      <c r="AX1339" s="5"/>
      <c r="AY1339" s="5"/>
      <c r="AZ1339" s="5"/>
      <c r="BA1339" s="5"/>
      <c r="BB1339" s="5"/>
      <c r="BC1339" s="5"/>
      <c r="BD1339" s="5"/>
      <c r="BE1339" s="5"/>
    </row>
    <row r="1340" spans="1:57" ht="14.25" customHeight="1">
      <c r="A1340" s="1376">
        <v>45143</v>
      </c>
      <c r="B1340" s="1301"/>
      <c r="C1340" s="1302"/>
      <c r="D1340" s="1376">
        <v>44778</v>
      </c>
      <c r="E1340" s="1357"/>
      <c r="F1340" s="5"/>
      <c r="G1340" s="5"/>
      <c r="H1340" s="1302"/>
      <c r="I1340" s="1303"/>
      <c r="J1340" s="1301"/>
      <c r="K1340" s="1376"/>
      <c r="L1340" s="1302"/>
      <c r="M1340" s="1382">
        <f t="shared" si="2607"/>
        <v>45144</v>
      </c>
      <c r="N1340" s="1354">
        <f t="shared" si="2604"/>
        <v>0</v>
      </c>
      <c r="O1340" s="1383">
        <f t="shared" ref="O1340:S1340" si="2691">$AD1340*O$27</f>
        <v>0</v>
      </c>
      <c r="P1340" s="1383">
        <f t="shared" si="2691"/>
        <v>0</v>
      </c>
      <c r="Q1340" s="1383">
        <f t="shared" si="2691"/>
        <v>0</v>
      </c>
      <c r="R1340" s="1383">
        <f t="shared" si="2691"/>
        <v>0</v>
      </c>
      <c r="S1340" s="1383">
        <f t="shared" si="2691"/>
        <v>0</v>
      </c>
      <c r="T1340" s="1383">
        <f t="shared" ref="T1340:X1340" si="2692">$AE1340*T$27</f>
        <v>0</v>
      </c>
      <c r="U1340" s="1383">
        <f t="shared" si="2692"/>
        <v>0</v>
      </c>
      <c r="V1340" s="1383">
        <f t="shared" si="2692"/>
        <v>0</v>
      </c>
      <c r="W1340" s="1383">
        <f t="shared" si="2692"/>
        <v>0</v>
      </c>
      <c r="X1340" s="1383">
        <f t="shared" si="2692"/>
        <v>0</v>
      </c>
      <c r="Y1340" s="1383">
        <f t="shared" si="2610"/>
        <v>0</v>
      </c>
      <c r="Z1340" s="1383">
        <f t="shared" si="2611"/>
        <v>0</v>
      </c>
      <c r="AA1340" s="1383">
        <f t="shared" si="2612"/>
        <v>0</v>
      </c>
      <c r="AB1340" s="1383">
        <f t="shared" si="2613"/>
        <v>0</v>
      </c>
      <c r="AC1340" s="5">
        <f t="shared" si="2614"/>
        <v>217</v>
      </c>
      <c r="AD1340" s="1383">
        <f t="shared" si="2615"/>
        <v>0</v>
      </c>
      <c r="AE1340" s="1383">
        <f t="shared" si="2616"/>
        <v>0</v>
      </c>
      <c r="AF1340" s="1305" t="e">
        <f t="shared" si="2617"/>
        <v>#DIV/0!</v>
      </c>
      <c r="AG1340" s="1305" t="e">
        <f t="shared" si="2618"/>
        <v>#DIV/0!</v>
      </c>
      <c r="AH1340" s="5"/>
      <c r="AI1340" s="5"/>
      <c r="AJ1340" s="5"/>
      <c r="AK1340" s="5"/>
      <c r="AL1340" s="5"/>
      <c r="AM1340" s="5"/>
      <c r="AN1340" s="5"/>
      <c r="AO1340" s="5"/>
      <c r="AP1340" s="5"/>
      <c r="AQ1340" s="5"/>
      <c r="AR1340" s="5"/>
      <c r="AS1340" s="5"/>
      <c r="AT1340" s="5"/>
      <c r="AU1340" s="5"/>
      <c r="AV1340" s="5"/>
      <c r="AW1340" s="5"/>
      <c r="AX1340" s="5"/>
      <c r="AY1340" s="5"/>
      <c r="AZ1340" s="5"/>
      <c r="BA1340" s="5"/>
      <c r="BB1340" s="5"/>
      <c r="BC1340" s="5"/>
      <c r="BD1340" s="5"/>
      <c r="BE1340" s="5"/>
    </row>
    <row r="1341" spans="1:57" ht="14.25" customHeight="1">
      <c r="A1341" s="1376">
        <v>45144</v>
      </c>
      <c r="B1341" s="1301"/>
      <c r="C1341" s="1302"/>
      <c r="D1341" s="1376">
        <v>44779</v>
      </c>
      <c r="E1341" s="1357"/>
      <c r="F1341" s="5"/>
      <c r="G1341" s="5"/>
      <c r="H1341" s="1302"/>
      <c r="I1341" s="1303"/>
      <c r="J1341" s="1301"/>
      <c r="K1341" s="1376"/>
      <c r="L1341" s="1302"/>
      <c r="M1341" s="1382">
        <f t="shared" si="2607"/>
        <v>45145</v>
      </c>
      <c r="N1341" s="1354">
        <f t="shared" si="2604"/>
        <v>0</v>
      </c>
      <c r="O1341" s="1383">
        <f t="shared" ref="O1341:S1341" si="2693">$AD1341*O$27</f>
        <v>0</v>
      </c>
      <c r="P1341" s="1383">
        <f t="shared" si="2693"/>
        <v>0</v>
      </c>
      <c r="Q1341" s="1383">
        <f t="shared" si="2693"/>
        <v>0</v>
      </c>
      <c r="R1341" s="1383">
        <f t="shared" si="2693"/>
        <v>0</v>
      </c>
      <c r="S1341" s="1383">
        <f t="shared" si="2693"/>
        <v>0</v>
      </c>
      <c r="T1341" s="1383">
        <f t="shared" ref="T1341:X1341" si="2694">$AE1341*T$27</f>
        <v>0</v>
      </c>
      <c r="U1341" s="1383">
        <f t="shared" si="2694"/>
        <v>0</v>
      </c>
      <c r="V1341" s="1383">
        <f t="shared" si="2694"/>
        <v>0</v>
      </c>
      <c r="W1341" s="1383">
        <f t="shared" si="2694"/>
        <v>0</v>
      </c>
      <c r="X1341" s="1383">
        <f t="shared" si="2694"/>
        <v>0</v>
      </c>
      <c r="Y1341" s="1383">
        <f t="shared" si="2610"/>
        <v>0</v>
      </c>
      <c r="Z1341" s="1383">
        <f t="shared" si="2611"/>
        <v>0</v>
      </c>
      <c r="AA1341" s="1383">
        <f t="shared" si="2612"/>
        <v>0</v>
      </c>
      <c r="AB1341" s="1383">
        <f t="shared" si="2613"/>
        <v>0</v>
      </c>
      <c r="AC1341" s="5">
        <f t="shared" si="2614"/>
        <v>218</v>
      </c>
      <c r="AD1341" s="1383">
        <f t="shared" si="2615"/>
        <v>0</v>
      </c>
      <c r="AE1341" s="1383">
        <f t="shared" si="2616"/>
        <v>0</v>
      </c>
      <c r="AF1341" s="1305" t="e">
        <f t="shared" si="2617"/>
        <v>#DIV/0!</v>
      </c>
      <c r="AG1341" s="1305" t="e">
        <f t="shared" si="2618"/>
        <v>#DIV/0!</v>
      </c>
      <c r="AH1341" s="5"/>
      <c r="AI1341" s="5"/>
      <c r="AJ1341" s="5"/>
      <c r="AK1341" s="5"/>
      <c r="AL1341" s="5"/>
      <c r="AM1341" s="5"/>
      <c r="AN1341" s="5"/>
      <c r="AO1341" s="5"/>
      <c r="AP1341" s="5"/>
      <c r="AQ1341" s="5"/>
      <c r="AR1341" s="5"/>
      <c r="AS1341" s="5"/>
      <c r="AT1341" s="5"/>
      <c r="AU1341" s="5"/>
      <c r="AV1341" s="5"/>
      <c r="AW1341" s="5"/>
      <c r="AX1341" s="5"/>
      <c r="AY1341" s="5"/>
      <c r="AZ1341" s="5"/>
      <c r="BA1341" s="5"/>
      <c r="BB1341" s="5"/>
      <c r="BC1341" s="5"/>
      <c r="BD1341" s="5"/>
      <c r="BE1341" s="5"/>
    </row>
    <row r="1342" spans="1:57" ht="14.25" customHeight="1">
      <c r="A1342" s="1376">
        <v>45145</v>
      </c>
      <c r="B1342" s="1301"/>
      <c r="C1342" s="1302"/>
      <c r="D1342" s="1376">
        <v>44780</v>
      </c>
      <c r="E1342" s="1357"/>
      <c r="F1342" s="5"/>
      <c r="G1342" s="5"/>
      <c r="H1342" s="1302"/>
      <c r="I1342" s="1303"/>
      <c r="J1342" s="1301"/>
      <c r="K1342" s="1376"/>
      <c r="L1342" s="1302"/>
      <c r="M1342" s="1382">
        <f t="shared" si="2607"/>
        <v>45146</v>
      </c>
      <c r="N1342" s="1354">
        <f t="shared" si="2604"/>
        <v>0</v>
      </c>
      <c r="O1342" s="1383">
        <f t="shared" ref="O1342:S1342" si="2695">$AD1342*O$27</f>
        <v>0</v>
      </c>
      <c r="P1342" s="1383">
        <f t="shared" si="2695"/>
        <v>0</v>
      </c>
      <c r="Q1342" s="1383">
        <f t="shared" si="2695"/>
        <v>0</v>
      </c>
      <c r="R1342" s="1383">
        <f t="shared" si="2695"/>
        <v>0</v>
      </c>
      <c r="S1342" s="1383">
        <f t="shared" si="2695"/>
        <v>0</v>
      </c>
      <c r="T1342" s="1383">
        <f t="shared" ref="T1342:X1342" si="2696">$AE1342*T$27</f>
        <v>0</v>
      </c>
      <c r="U1342" s="1383">
        <f t="shared" si="2696"/>
        <v>0</v>
      </c>
      <c r="V1342" s="1383">
        <f t="shared" si="2696"/>
        <v>0</v>
      </c>
      <c r="W1342" s="1383">
        <f t="shared" si="2696"/>
        <v>0</v>
      </c>
      <c r="X1342" s="1383">
        <f t="shared" si="2696"/>
        <v>0</v>
      </c>
      <c r="Y1342" s="1383">
        <f t="shared" si="2610"/>
        <v>0</v>
      </c>
      <c r="Z1342" s="1383">
        <f t="shared" si="2611"/>
        <v>0</v>
      </c>
      <c r="AA1342" s="1383">
        <f t="shared" si="2612"/>
        <v>0</v>
      </c>
      <c r="AB1342" s="1383">
        <f t="shared" si="2613"/>
        <v>0</v>
      </c>
      <c r="AC1342" s="5">
        <f t="shared" si="2614"/>
        <v>219</v>
      </c>
      <c r="AD1342" s="1383">
        <f t="shared" si="2615"/>
        <v>0</v>
      </c>
      <c r="AE1342" s="1383">
        <f t="shared" si="2616"/>
        <v>0</v>
      </c>
      <c r="AF1342" s="1305" t="e">
        <f t="shared" si="2617"/>
        <v>#DIV/0!</v>
      </c>
      <c r="AG1342" s="1305" t="e">
        <f t="shared" si="2618"/>
        <v>#DIV/0!</v>
      </c>
      <c r="AH1342" s="5"/>
      <c r="AI1342" s="5"/>
      <c r="AJ1342" s="5"/>
      <c r="AK1342" s="5"/>
      <c r="AL1342" s="5"/>
      <c r="AM1342" s="5"/>
      <c r="AN1342" s="5"/>
      <c r="AO1342" s="5"/>
      <c r="AP1342" s="5"/>
      <c r="AQ1342" s="5"/>
      <c r="AR1342" s="5"/>
      <c r="AS1342" s="5"/>
      <c r="AT1342" s="5"/>
      <c r="AU1342" s="5"/>
      <c r="AV1342" s="5"/>
      <c r="AW1342" s="5"/>
      <c r="AX1342" s="5"/>
      <c r="AY1342" s="5"/>
      <c r="AZ1342" s="5"/>
      <c r="BA1342" s="5"/>
      <c r="BB1342" s="5"/>
      <c r="BC1342" s="5"/>
      <c r="BD1342" s="5"/>
      <c r="BE1342" s="5"/>
    </row>
    <row r="1343" spans="1:57" ht="14.25" customHeight="1">
      <c r="A1343" s="1376">
        <v>45146</v>
      </c>
      <c r="B1343" s="1301"/>
      <c r="C1343" s="1302"/>
      <c r="D1343" s="1376">
        <v>44781</v>
      </c>
      <c r="E1343" s="1357"/>
      <c r="F1343" s="5"/>
      <c r="G1343" s="5"/>
      <c r="H1343" s="1302"/>
      <c r="I1343" s="1303"/>
      <c r="J1343" s="1301"/>
      <c r="K1343" s="1376"/>
      <c r="L1343" s="1302"/>
      <c r="M1343" s="1382">
        <f t="shared" si="2607"/>
        <v>45147</v>
      </c>
      <c r="N1343" s="1354">
        <f t="shared" si="2604"/>
        <v>0</v>
      </c>
      <c r="O1343" s="1383">
        <f t="shared" ref="O1343:S1343" si="2697">$AD1343*O$27</f>
        <v>0</v>
      </c>
      <c r="P1343" s="1383">
        <f t="shared" si="2697"/>
        <v>0</v>
      </c>
      <c r="Q1343" s="1383">
        <f t="shared" si="2697"/>
        <v>0</v>
      </c>
      <c r="R1343" s="1383">
        <f t="shared" si="2697"/>
        <v>0</v>
      </c>
      <c r="S1343" s="1383">
        <f t="shared" si="2697"/>
        <v>0</v>
      </c>
      <c r="T1343" s="1383">
        <f t="shared" ref="T1343:X1343" si="2698">$AE1343*T$27</f>
        <v>0</v>
      </c>
      <c r="U1343" s="1383">
        <f t="shared" si="2698"/>
        <v>0</v>
      </c>
      <c r="V1343" s="1383">
        <f t="shared" si="2698"/>
        <v>0</v>
      </c>
      <c r="W1343" s="1383">
        <f t="shared" si="2698"/>
        <v>0</v>
      </c>
      <c r="X1343" s="1383">
        <f t="shared" si="2698"/>
        <v>0</v>
      </c>
      <c r="Y1343" s="1383">
        <f t="shared" si="2610"/>
        <v>0</v>
      </c>
      <c r="Z1343" s="1383">
        <f t="shared" si="2611"/>
        <v>0</v>
      </c>
      <c r="AA1343" s="1383">
        <f t="shared" si="2612"/>
        <v>0</v>
      </c>
      <c r="AB1343" s="1383">
        <f t="shared" si="2613"/>
        <v>0</v>
      </c>
      <c r="AC1343" s="5">
        <f t="shared" si="2614"/>
        <v>220</v>
      </c>
      <c r="AD1343" s="1383">
        <f t="shared" si="2615"/>
        <v>0</v>
      </c>
      <c r="AE1343" s="1383">
        <f t="shared" si="2616"/>
        <v>0</v>
      </c>
      <c r="AF1343" s="1305" t="e">
        <f t="shared" si="2617"/>
        <v>#DIV/0!</v>
      </c>
      <c r="AG1343" s="1305" t="e">
        <f t="shared" si="2618"/>
        <v>#DIV/0!</v>
      </c>
      <c r="AH1343" s="5"/>
      <c r="AI1343" s="5"/>
      <c r="AJ1343" s="5"/>
      <c r="AK1343" s="5"/>
      <c r="AL1343" s="5"/>
      <c r="AM1343" s="5"/>
      <c r="AN1343" s="5"/>
      <c r="AO1343" s="5"/>
      <c r="AP1343" s="5"/>
      <c r="AQ1343" s="5"/>
      <c r="AR1343" s="5"/>
      <c r="AS1343" s="5"/>
      <c r="AT1343" s="5"/>
      <c r="AU1343" s="5"/>
      <c r="AV1343" s="5"/>
      <c r="AW1343" s="5"/>
      <c r="AX1343" s="5"/>
      <c r="AY1343" s="5"/>
      <c r="AZ1343" s="5"/>
      <c r="BA1343" s="5"/>
      <c r="BB1343" s="5"/>
      <c r="BC1343" s="5"/>
      <c r="BD1343" s="5"/>
      <c r="BE1343" s="5"/>
    </row>
    <row r="1344" spans="1:57" ht="14.25" customHeight="1">
      <c r="A1344" s="1376">
        <v>45147</v>
      </c>
      <c r="B1344" s="1301"/>
      <c r="C1344" s="1302"/>
      <c r="D1344" s="1376">
        <v>44782</v>
      </c>
      <c r="E1344" s="1357"/>
      <c r="F1344" s="5"/>
      <c r="G1344" s="5"/>
      <c r="H1344" s="1302"/>
      <c r="I1344" s="1303"/>
      <c r="J1344" s="1301"/>
      <c r="K1344" s="1376"/>
      <c r="L1344" s="1302"/>
      <c r="M1344" s="1382">
        <f t="shared" si="2607"/>
        <v>45148</v>
      </c>
      <c r="N1344" s="1354">
        <f t="shared" si="2604"/>
        <v>0</v>
      </c>
      <c r="O1344" s="1383">
        <f t="shared" ref="O1344:S1344" si="2699">$AD1344*O$27</f>
        <v>0</v>
      </c>
      <c r="P1344" s="1383">
        <f t="shared" si="2699"/>
        <v>0</v>
      </c>
      <c r="Q1344" s="1383">
        <f t="shared" si="2699"/>
        <v>0</v>
      </c>
      <c r="R1344" s="1383">
        <f t="shared" si="2699"/>
        <v>0</v>
      </c>
      <c r="S1344" s="1383">
        <f t="shared" si="2699"/>
        <v>0</v>
      </c>
      <c r="T1344" s="1383">
        <f t="shared" ref="T1344:X1344" si="2700">$AE1344*T$27</f>
        <v>0</v>
      </c>
      <c r="U1344" s="1383">
        <f t="shared" si="2700"/>
        <v>0</v>
      </c>
      <c r="V1344" s="1383">
        <f t="shared" si="2700"/>
        <v>0</v>
      </c>
      <c r="W1344" s="1383">
        <f t="shared" si="2700"/>
        <v>0</v>
      </c>
      <c r="X1344" s="1383">
        <f t="shared" si="2700"/>
        <v>0</v>
      </c>
      <c r="Y1344" s="1383">
        <f t="shared" si="2610"/>
        <v>0</v>
      </c>
      <c r="Z1344" s="1383">
        <f t="shared" si="2611"/>
        <v>0</v>
      </c>
      <c r="AA1344" s="1383">
        <f t="shared" si="2612"/>
        <v>0</v>
      </c>
      <c r="AB1344" s="1383">
        <f t="shared" si="2613"/>
        <v>0</v>
      </c>
      <c r="AC1344" s="5">
        <f t="shared" si="2614"/>
        <v>221</v>
      </c>
      <c r="AD1344" s="1383">
        <f t="shared" si="2615"/>
        <v>0</v>
      </c>
      <c r="AE1344" s="1383">
        <f t="shared" si="2616"/>
        <v>0</v>
      </c>
      <c r="AF1344" s="1305" t="e">
        <f t="shared" si="2617"/>
        <v>#DIV/0!</v>
      </c>
      <c r="AG1344" s="1305" t="e">
        <f t="shared" si="2618"/>
        <v>#DIV/0!</v>
      </c>
      <c r="AH1344" s="5"/>
      <c r="AI1344" s="5"/>
      <c r="AJ1344" s="5"/>
      <c r="AK1344" s="5"/>
      <c r="AL1344" s="5"/>
      <c r="AM1344" s="5"/>
      <c r="AN1344" s="5"/>
      <c r="AO1344" s="5"/>
      <c r="AP1344" s="5"/>
      <c r="AQ1344" s="5"/>
      <c r="AR1344" s="5"/>
      <c r="AS1344" s="5"/>
      <c r="AT1344" s="5"/>
      <c r="AU1344" s="5"/>
      <c r="AV1344" s="5"/>
      <c r="AW1344" s="5"/>
      <c r="AX1344" s="5"/>
      <c r="AY1344" s="5"/>
      <c r="AZ1344" s="5"/>
      <c r="BA1344" s="5"/>
      <c r="BB1344" s="5"/>
      <c r="BC1344" s="5"/>
      <c r="BD1344" s="5"/>
      <c r="BE1344" s="5"/>
    </row>
    <row r="1345" spans="1:57" ht="14.25" customHeight="1">
      <c r="A1345" s="1376">
        <v>45148</v>
      </c>
      <c r="B1345" s="1301"/>
      <c r="C1345" s="1302"/>
      <c r="D1345" s="1376">
        <v>44783</v>
      </c>
      <c r="E1345" s="1357"/>
      <c r="F1345" s="5"/>
      <c r="G1345" s="5"/>
      <c r="H1345" s="1302"/>
      <c r="I1345" s="1303"/>
      <c r="J1345" s="1301"/>
      <c r="K1345" s="1376"/>
      <c r="L1345" s="1302"/>
      <c r="M1345" s="1382">
        <f t="shared" si="2607"/>
        <v>45149</v>
      </c>
      <c r="N1345" s="1354">
        <f t="shared" si="2604"/>
        <v>0</v>
      </c>
      <c r="O1345" s="1383">
        <f t="shared" ref="O1345:S1345" si="2701">$AD1345*O$27</f>
        <v>0</v>
      </c>
      <c r="P1345" s="1383">
        <f t="shared" si="2701"/>
        <v>0</v>
      </c>
      <c r="Q1345" s="1383">
        <f t="shared" si="2701"/>
        <v>0</v>
      </c>
      <c r="R1345" s="1383">
        <f t="shared" si="2701"/>
        <v>0</v>
      </c>
      <c r="S1345" s="1383">
        <f t="shared" si="2701"/>
        <v>0</v>
      </c>
      <c r="T1345" s="1383">
        <f t="shared" ref="T1345:X1345" si="2702">$AE1345*T$27</f>
        <v>0</v>
      </c>
      <c r="U1345" s="1383">
        <f t="shared" si="2702"/>
        <v>0</v>
      </c>
      <c r="V1345" s="1383">
        <f t="shared" si="2702"/>
        <v>0</v>
      </c>
      <c r="W1345" s="1383">
        <f t="shared" si="2702"/>
        <v>0</v>
      </c>
      <c r="X1345" s="1383">
        <f t="shared" si="2702"/>
        <v>0</v>
      </c>
      <c r="Y1345" s="1383">
        <f t="shared" si="2610"/>
        <v>0</v>
      </c>
      <c r="Z1345" s="1383">
        <f t="shared" si="2611"/>
        <v>0</v>
      </c>
      <c r="AA1345" s="1383">
        <f t="shared" si="2612"/>
        <v>0</v>
      </c>
      <c r="AB1345" s="1383">
        <f t="shared" si="2613"/>
        <v>0</v>
      </c>
      <c r="AC1345" s="5">
        <f t="shared" si="2614"/>
        <v>222</v>
      </c>
      <c r="AD1345" s="1383">
        <f t="shared" si="2615"/>
        <v>0</v>
      </c>
      <c r="AE1345" s="1383">
        <f t="shared" si="2616"/>
        <v>0</v>
      </c>
      <c r="AF1345" s="1305" t="e">
        <f t="shared" si="2617"/>
        <v>#DIV/0!</v>
      </c>
      <c r="AG1345" s="1305" t="e">
        <f t="shared" si="2618"/>
        <v>#DIV/0!</v>
      </c>
      <c r="AH1345" s="5"/>
      <c r="AI1345" s="5"/>
      <c r="AJ1345" s="5"/>
      <c r="AK1345" s="5"/>
      <c r="AL1345" s="5"/>
      <c r="AM1345" s="5"/>
      <c r="AN1345" s="5"/>
      <c r="AO1345" s="5"/>
      <c r="AP1345" s="5"/>
      <c r="AQ1345" s="5"/>
      <c r="AR1345" s="5"/>
      <c r="AS1345" s="5"/>
      <c r="AT1345" s="5"/>
      <c r="AU1345" s="5"/>
      <c r="AV1345" s="5"/>
      <c r="AW1345" s="5"/>
      <c r="AX1345" s="5"/>
      <c r="AY1345" s="5"/>
      <c r="AZ1345" s="5"/>
      <c r="BA1345" s="5"/>
      <c r="BB1345" s="5"/>
      <c r="BC1345" s="5"/>
      <c r="BD1345" s="5"/>
      <c r="BE1345" s="5"/>
    </row>
    <row r="1346" spans="1:57" ht="14.25" customHeight="1">
      <c r="A1346" s="1376">
        <v>45149</v>
      </c>
      <c r="B1346" s="1301"/>
      <c r="C1346" s="1302"/>
      <c r="D1346" s="1376">
        <v>44784</v>
      </c>
      <c r="E1346" s="1357"/>
      <c r="F1346" s="5"/>
      <c r="G1346" s="5"/>
      <c r="H1346" s="1302"/>
      <c r="I1346" s="1303"/>
      <c r="J1346" s="1301"/>
      <c r="K1346" s="1376"/>
      <c r="L1346" s="1302"/>
      <c r="M1346" s="1382">
        <f t="shared" si="2607"/>
        <v>45150</v>
      </c>
      <c r="N1346" s="1354">
        <f t="shared" si="2604"/>
        <v>0</v>
      </c>
      <c r="O1346" s="1383">
        <f t="shared" ref="O1346:S1346" si="2703">$AD1346*O$27</f>
        <v>0</v>
      </c>
      <c r="P1346" s="1383">
        <f t="shared" si="2703"/>
        <v>0</v>
      </c>
      <c r="Q1346" s="1383">
        <f t="shared" si="2703"/>
        <v>0</v>
      </c>
      <c r="R1346" s="1383">
        <f t="shared" si="2703"/>
        <v>0</v>
      </c>
      <c r="S1346" s="1383">
        <f t="shared" si="2703"/>
        <v>0</v>
      </c>
      <c r="T1346" s="1383">
        <f t="shared" ref="T1346:X1346" si="2704">$AE1346*T$27</f>
        <v>0</v>
      </c>
      <c r="U1346" s="1383">
        <f t="shared" si="2704"/>
        <v>0</v>
      </c>
      <c r="V1346" s="1383">
        <f t="shared" si="2704"/>
        <v>0</v>
      </c>
      <c r="W1346" s="1383">
        <f t="shared" si="2704"/>
        <v>0</v>
      </c>
      <c r="X1346" s="1383">
        <f t="shared" si="2704"/>
        <v>0</v>
      </c>
      <c r="Y1346" s="1383">
        <f t="shared" si="2610"/>
        <v>0</v>
      </c>
      <c r="Z1346" s="1383">
        <f t="shared" si="2611"/>
        <v>0</v>
      </c>
      <c r="AA1346" s="1383">
        <f t="shared" si="2612"/>
        <v>0</v>
      </c>
      <c r="AB1346" s="1383">
        <f t="shared" si="2613"/>
        <v>0</v>
      </c>
      <c r="AC1346" s="5">
        <f t="shared" si="2614"/>
        <v>223</v>
      </c>
      <c r="AD1346" s="1383">
        <f t="shared" si="2615"/>
        <v>0</v>
      </c>
      <c r="AE1346" s="1383">
        <f t="shared" si="2616"/>
        <v>0</v>
      </c>
      <c r="AF1346" s="1305" t="e">
        <f t="shared" si="2617"/>
        <v>#DIV/0!</v>
      </c>
      <c r="AG1346" s="1305" t="e">
        <f t="shared" si="2618"/>
        <v>#DIV/0!</v>
      </c>
      <c r="AH1346" s="5"/>
      <c r="AI1346" s="5"/>
      <c r="AJ1346" s="5"/>
      <c r="AK1346" s="5"/>
      <c r="AL1346" s="5"/>
      <c r="AM1346" s="5"/>
      <c r="AN1346" s="5"/>
      <c r="AO1346" s="5"/>
      <c r="AP1346" s="5"/>
      <c r="AQ1346" s="5"/>
      <c r="AR1346" s="5"/>
      <c r="AS1346" s="5"/>
      <c r="AT1346" s="5"/>
      <c r="AU1346" s="5"/>
      <c r="AV1346" s="5"/>
      <c r="AW1346" s="5"/>
      <c r="AX1346" s="5"/>
      <c r="AY1346" s="5"/>
      <c r="AZ1346" s="5"/>
      <c r="BA1346" s="5"/>
      <c r="BB1346" s="5"/>
      <c r="BC1346" s="5"/>
      <c r="BD1346" s="5"/>
      <c r="BE1346" s="5"/>
    </row>
    <row r="1347" spans="1:57" ht="14.25" customHeight="1">
      <c r="A1347" s="1376">
        <v>45150</v>
      </c>
      <c r="B1347" s="1301"/>
      <c r="C1347" s="1302"/>
      <c r="D1347" s="1376">
        <v>44785</v>
      </c>
      <c r="E1347" s="1357"/>
      <c r="F1347" s="5"/>
      <c r="G1347" s="5"/>
      <c r="H1347" s="1302"/>
      <c r="I1347" s="1303"/>
      <c r="J1347" s="1301"/>
      <c r="K1347" s="1376"/>
      <c r="L1347" s="1302"/>
      <c r="M1347" s="1382">
        <f t="shared" si="2607"/>
        <v>45151</v>
      </c>
      <c r="N1347" s="1354">
        <f t="shared" si="2604"/>
        <v>0</v>
      </c>
      <c r="O1347" s="1383">
        <f t="shared" ref="O1347:S1347" si="2705">$AD1347*O$27</f>
        <v>0</v>
      </c>
      <c r="P1347" s="1383">
        <f t="shared" si="2705"/>
        <v>0</v>
      </c>
      <c r="Q1347" s="1383">
        <f t="shared" si="2705"/>
        <v>0</v>
      </c>
      <c r="R1347" s="1383">
        <f t="shared" si="2705"/>
        <v>0</v>
      </c>
      <c r="S1347" s="1383">
        <f t="shared" si="2705"/>
        <v>0</v>
      </c>
      <c r="T1347" s="1383">
        <f t="shared" ref="T1347:X1347" si="2706">$AE1347*T$27</f>
        <v>0</v>
      </c>
      <c r="U1347" s="1383">
        <f t="shared" si="2706"/>
        <v>0</v>
      </c>
      <c r="V1347" s="1383">
        <f t="shared" si="2706"/>
        <v>0</v>
      </c>
      <c r="W1347" s="1383">
        <f t="shared" si="2706"/>
        <v>0</v>
      </c>
      <c r="X1347" s="1383">
        <f t="shared" si="2706"/>
        <v>0</v>
      </c>
      <c r="Y1347" s="1383">
        <f t="shared" si="2610"/>
        <v>0</v>
      </c>
      <c r="Z1347" s="1383">
        <f t="shared" si="2611"/>
        <v>0</v>
      </c>
      <c r="AA1347" s="1383">
        <f t="shared" si="2612"/>
        <v>0</v>
      </c>
      <c r="AB1347" s="1383">
        <f t="shared" si="2613"/>
        <v>0</v>
      </c>
      <c r="AC1347" s="5">
        <f t="shared" si="2614"/>
        <v>224</v>
      </c>
      <c r="AD1347" s="1383">
        <f t="shared" si="2615"/>
        <v>0</v>
      </c>
      <c r="AE1347" s="1383">
        <f t="shared" si="2616"/>
        <v>0</v>
      </c>
      <c r="AF1347" s="1305" t="e">
        <f t="shared" si="2617"/>
        <v>#DIV/0!</v>
      </c>
      <c r="AG1347" s="1305" t="e">
        <f t="shared" si="2618"/>
        <v>#DIV/0!</v>
      </c>
      <c r="AH1347" s="5"/>
      <c r="AI1347" s="5"/>
      <c r="AJ1347" s="5"/>
      <c r="AK1347" s="5"/>
      <c r="AL1347" s="5"/>
      <c r="AM1347" s="5"/>
      <c r="AN1347" s="5"/>
      <c r="AO1347" s="5"/>
      <c r="AP1347" s="5"/>
      <c r="AQ1347" s="5"/>
      <c r="AR1347" s="5"/>
      <c r="AS1347" s="5"/>
      <c r="AT1347" s="5"/>
      <c r="AU1347" s="5"/>
      <c r="AV1347" s="5"/>
      <c r="AW1347" s="5"/>
      <c r="AX1347" s="5"/>
      <c r="AY1347" s="5"/>
      <c r="AZ1347" s="5"/>
      <c r="BA1347" s="5"/>
      <c r="BB1347" s="5"/>
      <c r="BC1347" s="5"/>
      <c r="BD1347" s="5"/>
      <c r="BE1347" s="5"/>
    </row>
    <row r="1348" spans="1:57" ht="14.25" customHeight="1">
      <c r="A1348" s="1376">
        <v>45151</v>
      </c>
      <c r="B1348" s="1301"/>
      <c r="C1348" s="1302"/>
      <c r="D1348" s="1376">
        <v>44786</v>
      </c>
      <c r="E1348" s="1357"/>
      <c r="F1348" s="5"/>
      <c r="G1348" s="5"/>
      <c r="H1348" s="1302"/>
      <c r="I1348" s="1303"/>
      <c r="J1348" s="1301"/>
      <c r="K1348" s="1376"/>
      <c r="L1348" s="1302"/>
      <c r="M1348" s="1382">
        <f t="shared" si="2607"/>
        <v>45152</v>
      </c>
      <c r="N1348" s="1354">
        <f t="shared" si="2604"/>
        <v>0</v>
      </c>
      <c r="O1348" s="1383">
        <f t="shared" ref="O1348:S1348" si="2707">$AD1348*O$27</f>
        <v>0</v>
      </c>
      <c r="P1348" s="1383">
        <f t="shared" si="2707"/>
        <v>0</v>
      </c>
      <c r="Q1348" s="1383">
        <f t="shared" si="2707"/>
        <v>0</v>
      </c>
      <c r="R1348" s="1383">
        <f t="shared" si="2707"/>
        <v>0</v>
      </c>
      <c r="S1348" s="1383">
        <f t="shared" si="2707"/>
        <v>0</v>
      </c>
      <c r="T1348" s="1383">
        <f t="shared" ref="T1348:X1348" si="2708">$AE1348*T$27</f>
        <v>0</v>
      </c>
      <c r="U1348" s="1383">
        <f t="shared" si="2708"/>
        <v>0</v>
      </c>
      <c r="V1348" s="1383">
        <f t="shared" si="2708"/>
        <v>0</v>
      </c>
      <c r="W1348" s="1383">
        <f t="shared" si="2708"/>
        <v>0</v>
      </c>
      <c r="X1348" s="1383">
        <f t="shared" si="2708"/>
        <v>0</v>
      </c>
      <c r="Y1348" s="1383">
        <f t="shared" si="2610"/>
        <v>0</v>
      </c>
      <c r="Z1348" s="1383">
        <f t="shared" si="2611"/>
        <v>0</v>
      </c>
      <c r="AA1348" s="1383">
        <f t="shared" si="2612"/>
        <v>0</v>
      </c>
      <c r="AB1348" s="1383">
        <f t="shared" si="2613"/>
        <v>0</v>
      </c>
      <c r="AC1348" s="5">
        <f t="shared" si="2614"/>
        <v>225</v>
      </c>
      <c r="AD1348" s="1383">
        <f t="shared" si="2615"/>
        <v>0</v>
      </c>
      <c r="AE1348" s="1383">
        <f t="shared" si="2616"/>
        <v>0</v>
      </c>
      <c r="AF1348" s="1305" t="e">
        <f t="shared" si="2617"/>
        <v>#DIV/0!</v>
      </c>
      <c r="AG1348" s="1305" t="e">
        <f t="shared" si="2618"/>
        <v>#DIV/0!</v>
      </c>
      <c r="AH1348" s="5"/>
      <c r="AI1348" s="5"/>
      <c r="AJ1348" s="5"/>
      <c r="AK1348" s="5"/>
      <c r="AL1348" s="5"/>
      <c r="AM1348" s="5"/>
      <c r="AN1348" s="5"/>
      <c r="AO1348" s="5"/>
      <c r="AP1348" s="5"/>
      <c r="AQ1348" s="5"/>
      <c r="AR1348" s="5"/>
      <c r="AS1348" s="5"/>
      <c r="AT1348" s="5"/>
      <c r="AU1348" s="5"/>
      <c r="AV1348" s="5"/>
      <c r="AW1348" s="5"/>
      <c r="AX1348" s="5"/>
      <c r="AY1348" s="5"/>
      <c r="AZ1348" s="5"/>
      <c r="BA1348" s="5"/>
      <c r="BB1348" s="5"/>
      <c r="BC1348" s="5"/>
      <c r="BD1348" s="5"/>
      <c r="BE1348" s="5"/>
    </row>
    <row r="1349" spans="1:57" ht="14.25" customHeight="1">
      <c r="A1349" s="1376">
        <v>45152</v>
      </c>
      <c r="B1349" s="1301"/>
      <c r="C1349" s="1302"/>
      <c r="D1349" s="1376">
        <v>44787</v>
      </c>
      <c r="E1349" s="1357"/>
      <c r="F1349" s="5"/>
      <c r="G1349" s="5"/>
      <c r="H1349" s="1302"/>
      <c r="I1349" s="1303"/>
      <c r="J1349" s="1301"/>
      <c r="K1349" s="1376"/>
      <c r="L1349" s="1302"/>
      <c r="M1349" s="1382">
        <f t="shared" si="2607"/>
        <v>45153</v>
      </c>
      <c r="N1349" s="1354">
        <f t="shared" si="2604"/>
        <v>0</v>
      </c>
      <c r="O1349" s="1383">
        <f t="shared" ref="O1349:S1349" si="2709">$AD1349*O$27</f>
        <v>0</v>
      </c>
      <c r="P1349" s="1383">
        <f t="shared" si="2709"/>
        <v>0</v>
      </c>
      <c r="Q1349" s="1383">
        <f t="shared" si="2709"/>
        <v>0</v>
      </c>
      <c r="R1349" s="1383">
        <f t="shared" si="2709"/>
        <v>0</v>
      </c>
      <c r="S1349" s="1383">
        <f t="shared" si="2709"/>
        <v>0</v>
      </c>
      <c r="T1349" s="1383">
        <f t="shared" ref="T1349:X1349" si="2710">$AE1349*T$27</f>
        <v>0</v>
      </c>
      <c r="U1349" s="1383">
        <f t="shared" si="2710"/>
        <v>0</v>
      </c>
      <c r="V1349" s="1383">
        <f t="shared" si="2710"/>
        <v>0</v>
      </c>
      <c r="W1349" s="1383">
        <f t="shared" si="2710"/>
        <v>0</v>
      </c>
      <c r="X1349" s="1383">
        <f t="shared" si="2710"/>
        <v>0</v>
      </c>
      <c r="Y1349" s="1383">
        <f t="shared" si="2610"/>
        <v>0</v>
      </c>
      <c r="Z1349" s="1383">
        <f t="shared" si="2611"/>
        <v>0</v>
      </c>
      <c r="AA1349" s="1383">
        <f t="shared" si="2612"/>
        <v>0</v>
      </c>
      <c r="AB1349" s="1383">
        <f t="shared" si="2613"/>
        <v>0</v>
      </c>
      <c r="AC1349" s="5">
        <f t="shared" si="2614"/>
        <v>226</v>
      </c>
      <c r="AD1349" s="1383">
        <f t="shared" si="2615"/>
        <v>0</v>
      </c>
      <c r="AE1349" s="1383">
        <f t="shared" si="2616"/>
        <v>0</v>
      </c>
      <c r="AF1349" s="1305" t="e">
        <f t="shared" si="2617"/>
        <v>#DIV/0!</v>
      </c>
      <c r="AG1349" s="1305" t="e">
        <f t="shared" si="2618"/>
        <v>#DIV/0!</v>
      </c>
      <c r="AH1349" s="5"/>
      <c r="AI1349" s="5"/>
      <c r="AJ1349" s="5"/>
      <c r="AK1349" s="5"/>
      <c r="AL1349" s="5"/>
      <c r="AM1349" s="5"/>
      <c r="AN1349" s="5"/>
      <c r="AO1349" s="5"/>
      <c r="AP1349" s="5"/>
      <c r="AQ1349" s="5"/>
      <c r="AR1349" s="5"/>
      <c r="AS1349" s="5"/>
      <c r="AT1349" s="5"/>
      <c r="AU1349" s="5"/>
      <c r="AV1349" s="5"/>
      <c r="AW1349" s="5"/>
      <c r="AX1349" s="5"/>
      <c r="AY1349" s="5"/>
      <c r="AZ1349" s="5"/>
      <c r="BA1349" s="5"/>
      <c r="BB1349" s="5"/>
      <c r="BC1349" s="5"/>
      <c r="BD1349" s="5"/>
      <c r="BE1349" s="5"/>
    </row>
    <row r="1350" spans="1:57" ht="14.25" customHeight="1">
      <c r="A1350" s="1376">
        <v>45153</v>
      </c>
      <c r="B1350" s="1301"/>
      <c r="C1350" s="1302"/>
      <c r="D1350" s="1376">
        <v>44788</v>
      </c>
      <c r="E1350" s="1357"/>
      <c r="F1350" s="5"/>
      <c r="G1350" s="5"/>
      <c r="H1350" s="1302"/>
      <c r="I1350" s="1303"/>
      <c r="J1350" s="1301"/>
      <c r="K1350" s="1376"/>
      <c r="L1350" s="1302"/>
      <c r="M1350" s="1382">
        <f t="shared" si="2607"/>
        <v>45154</v>
      </c>
      <c r="N1350" s="1354">
        <f t="shared" si="2604"/>
        <v>0</v>
      </c>
      <c r="O1350" s="1383">
        <f t="shared" ref="O1350:S1350" si="2711">$AD1350*O$27</f>
        <v>0</v>
      </c>
      <c r="P1350" s="1383">
        <f t="shared" si="2711"/>
        <v>0</v>
      </c>
      <c r="Q1350" s="1383">
        <f t="shared" si="2711"/>
        <v>0</v>
      </c>
      <c r="R1350" s="1383">
        <f t="shared" si="2711"/>
        <v>0</v>
      </c>
      <c r="S1350" s="1383">
        <f t="shared" si="2711"/>
        <v>0</v>
      </c>
      <c r="T1350" s="1383">
        <f t="shared" ref="T1350:X1350" si="2712">$AE1350*T$27</f>
        <v>0</v>
      </c>
      <c r="U1350" s="1383">
        <f t="shared" si="2712"/>
        <v>0</v>
      </c>
      <c r="V1350" s="1383">
        <f t="shared" si="2712"/>
        <v>0</v>
      </c>
      <c r="W1350" s="1383">
        <f t="shared" si="2712"/>
        <v>0</v>
      </c>
      <c r="X1350" s="1383">
        <f t="shared" si="2712"/>
        <v>0</v>
      </c>
      <c r="Y1350" s="1383">
        <f t="shared" si="2610"/>
        <v>0</v>
      </c>
      <c r="Z1350" s="1383">
        <f t="shared" si="2611"/>
        <v>0</v>
      </c>
      <c r="AA1350" s="1383">
        <f t="shared" si="2612"/>
        <v>0</v>
      </c>
      <c r="AB1350" s="1383">
        <f t="shared" si="2613"/>
        <v>0</v>
      </c>
      <c r="AC1350" s="5">
        <f t="shared" si="2614"/>
        <v>227</v>
      </c>
      <c r="AD1350" s="1383">
        <f t="shared" si="2615"/>
        <v>0</v>
      </c>
      <c r="AE1350" s="1383">
        <f t="shared" si="2616"/>
        <v>0</v>
      </c>
      <c r="AF1350" s="1305" t="e">
        <f t="shared" si="2617"/>
        <v>#DIV/0!</v>
      </c>
      <c r="AG1350" s="1305" t="e">
        <f t="shared" si="2618"/>
        <v>#DIV/0!</v>
      </c>
      <c r="AH1350" s="5"/>
      <c r="AI1350" s="5"/>
      <c r="AJ1350" s="5"/>
      <c r="AK1350" s="5"/>
      <c r="AL1350" s="5"/>
      <c r="AM1350" s="5"/>
      <c r="AN1350" s="5"/>
      <c r="AO1350" s="5"/>
      <c r="AP1350" s="5"/>
      <c r="AQ1350" s="5"/>
      <c r="AR1350" s="5"/>
      <c r="AS1350" s="5"/>
      <c r="AT1350" s="5"/>
      <c r="AU1350" s="5"/>
      <c r="AV1350" s="5"/>
      <c r="AW1350" s="5"/>
      <c r="AX1350" s="5"/>
      <c r="AY1350" s="5"/>
      <c r="AZ1350" s="5"/>
      <c r="BA1350" s="5"/>
      <c r="BB1350" s="5"/>
      <c r="BC1350" s="5"/>
      <c r="BD1350" s="5"/>
      <c r="BE1350" s="5"/>
    </row>
    <row r="1351" spans="1:57" ht="14.25" customHeight="1">
      <c r="A1351" s="1376">
        <v>45154</v>
      </c>
      <c r="B1351" s="1301"/>
      <c r="C1351" s="1302"/>
      <c r="D1351" s="1376">
        <v>44789</v>
      </c>
      <c r="E1351" s="1357"/>
      <c r="F1351" s="5"/>
      <c r="G1351" s="5"/>
      <c r="H1351" s="1302"/>
      <c r="I1351" s="1303"/>
      <c r="J1351" s="1301"/>
      <c r="K1351" s="1376"/>
      <c r="L1351" s="1302"/>
      <c r="M1351" s="1382">
        <f t="shared" si="2607"/>
        <v>45155</v>
      </c>
      <c r="N1351" s="1354">
        <f t="shared" si="2604"/>
        <v>0</v>
      </c>
      <c r="O1351" s="1383">
        <f t="shared" ref="O1351:S1351" si="2713">$AD1351*O$27</f>
        <v>0</v>
      </c>
      <c r="P1351" s="1383">
        <f t="shared" si="2713"/>
        <v>0</v>
      </c>
      <c r="Q1351" s="1383">
        <f t="shared" si="2713"/>
        <v>0</v>
      </c>
      <c r="R1351" s="1383">
        <f t="shared" si="2713"/>
        <v>0</v>
      </c>
      <c r="S1351" s="1383">
        <f t="shared" si="2713"/>
        <v>0</v>
      </c>
      <c r="T1351" s="1383">
        <f t="shared" ref="T1351:X1351" si="2714">$AE1351*T$27</f>
        <v>0</v>
      </c>
      <c r="U1351" s="1383">
        <f t="shared" si="2714"/>
        <v>0</v>
      </c>
      <c r="V1351" s="1383">
        <f t="shared" si="2714"/>
        <v>0</v>
      </c>
      <c r="W1351" s="1383">
        <f t="shared" si="2714"/>
        <v>0</v>
      </c>
      <c r="X1351" s="1383">
        <f t="shared" si="2714"/>
        <v>0</v>
      </c>
      <c r="Y1351" s="1383">
        <f t="shared" si="2610"/>
        <v>0</v>
      </c>
      <c r="Z1351" s="1383">
        <f t="shared" si="2611"/>
        <v>0</v>
      </c>
      <c r="AA1351" s="1383">
        <f t="shared" si="2612"/>
        <v>0</v>
      </c>
      <c r="AB1351" s="1383">
        <f t="shared" si="2613"/>
        <v>0</v>
      </c>
      <c r="AC1351" s="5">
        <f t="shared" si="2614"/>
        <v>228</v>
      </c>
      <c r="AD1351" s="1383">
        <f t="shared" si="2615"/>
        <v>0</v>
      </c>
      <c r="AE1351" s="1383">
        <f t="shared" si="2616"/>
        <v>0</v>
      </c>
      <c r="AF1351" s="1305" t="e">
        <f t="shared" si="2617"/>
        <v>#DIV/0!</v>
      </c>
      <c r="AG1351" s="1305" t="e">
        <f t="shared" si="2618"/>
        <v>#DIV/0!</v>
      </c>
      <c r="AH1351" s="5"/>
      <c r="AI1351" s="5"/>
      <c r="AJ1351" s="5"/>
      <c r="AK1351" s="5"/>
      <c r="AL1351" s="5"/>
      <c r="AM1351" s="5"/>
      <c r="AN1351" s="5"/>
      <c r="AO1351" s="5"/>
      <c r="AP1351" s="5"/>
      <c r="AQ1351" s="5"/>
      <c r="AR1351" s="5"/>
      <c r="AS1351" s="5"/>
      <c r="AT1351" s="5"/>
      <c r="AU1351" s="5"/>
      <c r="AV1351" s="5"/>
      <c r="AW1351" s="5"/>
      <c r="AX1351" s="5"/>
      <c r="AY1351" s="5"/>
      <c r="AZ1351" s="5"/>
      <c r="BA1351" s="5"/>
      <c r="BB1351" s="5"/>
      <c r="BC1351" s="5"/>
      <c r="BD1351" s="5"/>
      <c r="BE1351" s="5"/>
    </row>
    <row r="1352" spans="1:57" ht="14.25" customHeight="1">
      <c r="A1352" s="1376">
        <v>45155</v>
      </c>
      <c r="B1352" s="1301"/>
      <c r="C1352" s="1302"/>
      <c r="D1352" s="1376">
        <v>44790</v>
      </c>
      <c r="E1352" s="1357"/>
      <c r="F1352" s="5"/>
      <c r="G1352" s="5"/>
      <c r="H1352" s="1302"/>
      <c r="I1352" s="1303"/>
      <c r="J1352" s="1301"/>
      <c r="K1352" s="1376"/>
      <c r="L1352" s="1302"/>
      <c r="M1352" s="1382">
        <f t="shared" si="2607"/>
        <v>45156</v>
      </c>
      <c r="N1352" s="1354">
        <f t="shared" si="2604"/>
        <v>0</v>
      </c>
      <c r="O1352" s="1383">
        <f t="shared" ref="O1352:S1352" si="2715">$AD1352*O$27</f>
        <v>0</v>
      </c>
      <c r="P1352" s="1383">
        <f t="shared" si="2715"/>
        <v>0</v>
      </c>
      <c r="Q1352" s="1383">
        <f t="shared" si="2715"/>
        <v>0</v>
      </c>
      <c r="R1352" s="1383">
        <f t="shared" si="2715"/>
        <v>0</v>
      </c>
      <c r="S1352" s="1383">
        <f t="shared" si="2715"/>
        <v>0</v>
      </c>
      <c r="T1352" s="1383">
        <f t="shared" ref="T1352:X1352" si="2716">$AE1352*T$27</f>
        <v>0</v>
      </c>
      <c r="U1352" s="1383">
        <f t="shared" si="2716"/>
        <v>0</v>
      </c>
      <c r="V1352" s="1383">
        <f t="shared" si="2716"/>
        <v>0</v>
      </c>
      <c r="W1352" s="1383">
        <f t="shared" si="2716"/>
        <v>0</v>
      </c>
      <c r="X1352" s="1383">
        <f t="shared" si="2716"/>
        <v>0</v>
      </c>
      <c r="Y1352" s="1383">
        <f t="shared" si="2610"/>
        <v>0</v>
      </c>
      <c r="Z1352" s="1383">
        <f t="shared" si="2611"/>
        <v>0</v>
      </c>
      <c r="AA1352" s="1383">
        <f t="shared" si="2612"/>
        <v>0</v>
      </c>
      <c r="AB1352" s="1383">
        <f t="shared" si="2613"/>
        <v>0</v>
      </c>
      <c r="AC1352" s="5">
        <f t="shared" si="2614"/>
        <v>229</v>
      </c>
      <c r="AD1352" s="1383">
        <f t="shared" si="2615"/>
        <v>0</v>
      </c>
      <c r="AE1352" s="1383">
        <f t="shared" si="2616"/>
        <v>0</v>
      </c>
      <c r="AF1352" s="1305" t="e">
        <f t="shared" si="2617"/>
        <v>#DIV/0!</v>
      </c>
      <c r="AG1352" s="1305" t="e">
        <f t="shared" si="2618"/>
        <v>#DIV/0!</v>
      </c>
      <c r="AH1352" s="5"/>
      <c r="AI1352" s="5"/>
      <c r="AJ1352" s="5"/>
      <c r="AK1352" s="5"/>
      <c r="AL1352" s="5"/>
      <c r="AM1352" s="5"/>
      <c r="AN1352" s="5"/>
      <c r="AO1352" s="5"/>
      <c r="AP1352" s="5"/>
      <c r="AQ1352" s="5"/>
      <c r="AR1352" s="5"/>
      <c r="AS1352" s="5"/>
      <c r="AT1352" s="5"/>
      <c r="AU1352" s="5"/>
      <c r="AV1352" s="5"/>
      <c r="AW1352" s="5"/>
      <c r="AX1352" s="5"/>
      <c r="AY1352" s="5"/>
      <c r="AZ1352" s="5"/>
      <c r="BA1352" s="5"/>
      <c r="BB1352" s="5"/>
      <c r="BC1352" s="5"/>
      <c r="BD1352" s="5"/>
      <c r="BE1352" s="5"/>
    </row>
    <row r="1353" spans="1:57" ht="14.25" customHeight="1">
      <c r="A1353" s="1376">
        <v>45156</v>
      </c>
      <c r="B1353" s="1301"/>
      <c r="C1353" s="1302"/>
      <c r="D1353" s="1376">
        <v>44791</v>
      </c>
      <c r="E1353" s="1357"/>
      <c r="F1353" s="5"/>
      <c r="G1353" s="5"/>
      <c r="H1353" s="1302"/>
      <c r="I1353" s="1303"/>
      <c r="J1353" s="1301"/>
      <c r="K1353" s="1376"/>
      <c r="L1353" s="1302"/>
      <c r="M1353" s="1382">
        <f t="shared" si="2607"/>
        <v>45157</v>
      </c>
      <c r="N1353" s="1354">
        <f t="shared" si="2604"/>
        <v>0</v>
      </c>
      <c r="O1353" s="1383">
        <f t="shared" ref="O1353:S1353" si="2717">$AD1353*O$27</f>
        <v>0</v>
      </c>
      <c r="P1353" s="1383">
        <f t="shared" si="2717"/>
        <v>0</v>
      </c>
      <c r="Q1353" s="1383">
        <f t="shared" si="2717"/>
        <v>0</v>
      </c>
      <c r="R1353" s="1383">
        <f t="shared" si="2717"/>
        <v>0</v>
      </c>
      <c r="S1353" s="1383">
        <f t="shared" si="2717"/>
        <v>0</v>
      </c>
      <c r="T1353" s="1383">
        <f t="shared" ref="T1353:X1353" si="2718">$AE1353*T$27</f>
        <v>0</v>
      </c>
      <c r="U1353" s="1383">
        <f t="shared" si="2718"/>
        <v>0</v>
      </c>
      <c r="V1353" s="1383">
        <f t="shared" si="2718"/>
        <v>0</v>
      </c>
      <c r="W1353" s="1383">
        <f t="shared" si="2718"/>
        <v>0</v>
      </c>
      <c r="X1353" s="1383">
        <f t="shared" si="2718"/>
        <v>0</v>
      </c>
      <c r="Y1353" s="1383">
        <f t="shared" si="2610"/>
        <v>0</v>
      </c>
      <c r="Z1353" s="1383">
        <f t="shared" si="2611"/>
        <v>0</v>
      </c>
      <c r="AA1353" s="1383">
        <f t="shared" si="2612"/>
        <v>0</v>
      </c>
      <c r="AB1353" s="1383">
        <f t="shared" si="2613"/>
        <v>0</v>
      </c>
      <c r="AC1353" s="5">
        <f t="shared" si="2614"/>
        <v>230</v>
      </c>
      <c r="AD1353" s="1383">
        <f t="shared" si="2615"/>
        <v>0</v>
      </c>
      <c r="AE1353" s="1383">
        <f t="shared" si="2616"/>
        <v>0</v>
      </c>
      <c r="AF1353" s="1305" t="e">
        <f t="shared" si="2617"/>
        <v>#DIV/0!</v>
      </c>
      <c r="AG1353" s="1305" t="e">
        <f t="shared" si="2618"/>
        <v>#DIV/0!</v>
      </c>
      <c r="AH1353" s="5"/>
      <c r="AI1353" s="5"/>
      <c r="AJ1353" s="5"/>
      <c r="AK1353" s="5"/>
      <c r="AL1353" s="5"/>
      <c r="AM1353" s="5"/>
      <c r="AN1353" s="5"/>
      <c r="AO1353" s="5"/>
      <c r="AP1353" s="5"/>
      <c r="AQ1353" s="5"/>
      <c r="AR1353" s="5"/>
      <c r="AS1353" s="5"/>
      <c r="AT1353" s="5"/>
      <c r="AU1353" s="5"/>
      <c r="AV1353" s="5"/>
      <c r="AW1353" s="5"/>
      <c r="AX1353" s="5"/>
      <c r="AY1353" s="5"/>
      <c r="AZ1353" s="5"/>
      <c r="BA1353" s="5"/>
      <c r="BB1353" s="5"/>
      <c r="BC1353" s="5"/>
      <c r="BD1353" s="5"/>
      <c r="BE1353" s="5"/>
    </row>
    <row r="1354" spans="1:57" ht="14.25" customHeight="1">
      <c r="A1354" s="1376">
        <v>45157</v>
      </c>
      <c r="B1354" s="1301"/>
      <c r="C1354" s="1302"/>
      <c r="D1354" s="1376">
        <v>44792</v>
      </c>
      <c r="E1354" s="1357"/>
      <c r="F1354" s="5"/>
      <c r="G1354" s="5"/>
      <c r="H1354" s="1302"/>
      <c r="I1354" s="1303"/>
      <c r="J1354" s="1301"/>
      <c r="K1354" s="1376"/>
      <c r="L1354" s="1302"/>
      <c r="M1354" s="1382">
        <f t="shared" si="2607"/>
        <v>45158</v>
      </c>
      <c r="N1354" s="1354">
        <f t="shared" si="2604"/>
        <v>0</v>
      </c>
      <c r="O1354" s="1383">
        <f t="shared" ref="O1354:S1354" si="2719">$AD1354*O$27</f>
        <v>0</v>
      </c>
      <c r="P1354" s="1383">
        <f t="shared" si="2719"/>
        <v>0</v>
      </c>
      <c r="Q1354" s="1383">
        <f t="shared" si="2719"/>
        <v>0</v>
      </c>
      <c r="R1354" s="1383">
        <f t="shared" si="2719"/>
        <v>0</v>
      </c>
      <c r="S1354" s="1383">
        <f t="shared" si="2719"/>
        <v>0</v>
      </c>
      <c r="T1354" s="1383">
        <f t="shared" ref="T1354:X1354" si="2720">$AE1354*T$27</f>
        <v>0</v>
      </c>
      <c r="U1354" s="1383">
        <f t="shared" si="2720"/>
        <v>0</v>
      </c>
      <c r="V1354" s="1383">
        <f t="shared" si="2720"/>
        <v>0</v>
      </c>
      <c r="W1354" s="1383">
        <f t="shared" si="2720"/>
        <v>0</v>
      </c>
      <c r="X1354" s="1383">
        <f t="shared" si="2720"/>
        <v>0</v>
      </c>
      <c r="Y1354" s="1383">
        <f t="shared" si="2610"/>
        <v>0</v>
      </c>
      <c r="Z1354" s="1383">
        <f t="shared" si="2611"/>
        <v>0</v>
      </c>
      <c r="AA1354" s="1383">
        <f t="shared" si="2612"/>
        <v>0</v>
      </c>
      <c r="AB1354" s="1383">
        <f t="shared" si="2613"/>
        <v>0</v>
      </c>
      <c r="AC1354" s="5">
        <f t="shared" si="2614"/>
        <v>231</v>
      </c>
      <c r="AD1354" s="1383">
        <f t="shared" si="2615"/>
        <v>0</v>
      </c>
      <c r="AE1354" s="1383">
        <f t="shared" si="2616"/>
        <v>0</v>
      </c>
      <c r="AF1354" s="1305" t="e">
        <f t="shared" si="2617"/>
        <v>#DIV/0!</v>
      </c>
      <c r="AG1354" s="1305" t="e">
        <f t="shared" si="2618"/>
        <v>#DIV/0!</v>
      </c>
      <c r="AH1354" s="5"/>
      <c r="AI1354" s="5"/>
      <c r="AJ1354" s="5"/>
      <c r="AK1354" s="5"/>
      <c r="AL1354" s="5"/>
      <c r="AM1354" s="5"/>
      <c r="AN1354" s="5"/>
      <c r="AO1354" s="5"/>
      <c r="AP1354" s="5"/>
      <c r="AQ1354" s="5"/>
      <c r="AR1354" s="5"/>
      <c r="AS1354" s="5"/>
      <c r="AT1354" s="5"/>
      <c r="AU1354" s="5"/>
      <c r="AV1354" s="5"/>
      <c r="AW1354" s="5"/>
      <c r="AX1354" s="5"/>
      <c r="AY1354" s="5"/>
      <c r="AZ1354" s="5"/>
      <c r="BA1354" s="5"/>
      <c r="BB1354" s="5"/>
      <c r="BC1354" s="5"/>
      <c r="BD1354" s="5"/>
      <c r="BE1354" s="5"/>
    </row>
    <row r="1355" spans="1:57" ht="14.25" customHeight="1">
      <c r="A1355" s="1376">
        <v>45158</v>
      </c>
      <c r="B1355" s="1301"/>
      <c r="C1355" s="1302"/>
      <c r="D1355" s="1376">
        <v>44793</v>
      </c>
      <c r="E1355" s="1357"/>
      <c r="F1355" s="5"/>
      <c r="G1355" s="5"/>
      <c r="H1355" s="1302"/>
      <c r="I1355" s="1303"/>
      <c r="J1355" s="1301"/>
      <c r="K1355" s="1376"/>
      <c r="L1355" s="1302"/>
      <c r="M1355" s="1382">
        <f t="shared" si="2607"/>
        <v>45159</v>
      </c>
      <c r="N1355" s="1354">
        <f t="shared" si="2604"/>
        <v>0</v>
      </c>
      <c r="O1355" s="1383">
        <f t="shared" ref="O1355:S1355" si="2721">$AD1355*O$27</f>
        <v>0</v>
      </c>
      <c r="P1355" s="1383">
        <f t="shared" si="2721"/>
        <v>0</v>
      </c>
      <c r="Q1355" s="1383">
        <f t="shared" si="2721"/>
        <v>0</v>
      </c>
      <c r="R1355" s="1383">
        <f t="shared" si="2721"/>
        <v>0</v>
      </c>
      <c r="S1355" s="1383">
        <f t="shared" si="2721"/>
        <v>0</v>
      </c>
      <c r="T1355" s="1383">
        <f t="shared" ref="T1355:X1355" si="2722">$AE1355*T$27</f>
        <v>0</v>
      </c>
      <c r="U1355" s="1383">
        <f t="shared" si="2722"/>
        <v>0</v>
      </c>
      <c r="V1355" s="1383">
        <f t="shared" si="2722"/>
        <v>0</v>
      </c>
      <c r="W1355" s="1383">
        <f t="shared" si="2722"/>
        <v>0</v>
      </c>
      <c r="X1355" s="1383">
        <f t="shared" si="2722"/>
        <v>0</v>
      </c>
      <c r="Y1355" s="1383">
        <f t="shared" si="2610"/>
        <v>0</v>
      </c>
      <c r="Z1355" s="1383">
        <f t="shared" si="2611"/>
        <v>0</v>
      </c>
      <c r="AA1355" s="1383">
        <f t="shared" si="2612"/>
        <v>0</v>
      </c>
      <c r="AB1355" s="1383">
        <f t="shared" si="2613"/>
        <v>0</v>
      </c>
      <c r="AC1355" s="5">
        <f t="shared" si="2614"/>
        <v>232</v>
      </c>
      <c r="AD1355" s="1383">
        <f t="shared" si="2615"/>
        <v>0</v>
      </c>
      <c r="AE1355" s="1383">
        <f t="shared" si="2616"/>
        <v>0</v>
      </c>
      <c r="AF1355" s="1305" t="e">
        <f t="shared" si="2617"/>
        <v>#DIV/0!</v>
      </c>
      <c r="AG1355" s="1305" t="e">
        <f t="shared" si="2618"/>
        <v>#DIV/0!</v>
      </c>
      <c r="AH1355" s="5"/>
      <c r="AI1355" s="5"/>
      <c r="AJ1355" s="5"/>
      <c r="AK1355" s="5"/>
      <c r="AL1355" s="5"/>
      <c r="AM1355" s="5"/>
      <c r="AN1355" s="5"/>
      <c r="AO1355" s="5"/>
      <c r="AP1355" s="5"/>
      <c r="AQ1355" s="5"/>
      <c r="AR1355" s="5"/>
      <c r="AS1355" s="5"/>
      <c r="AT1355" s="5"/>
      <c r="AU1355" s="5"/>
      <c r="AV1355" s="5"/>
      <c r="AW1355" s="5"/>
      <c r="AX1355" s="5"/>
      <c r="AY1355" s="5"/>
      <c r="AZ1355" s="5"/>
      <c r="BA1355" s="5"/>
      <c r="BB1355" s="5"/>
      <c r="BC1355" s="5"/>
      <c r="BD1355" s="5"/>
      <c r="BE1355" s="5"/>
    </row>
    <row r="1356" spans="1:57" ht="14.25" customHeight="1">
      <c r="A1356" s="1376">
        <v>45159</v>
      </c>
      <c r="B1356" s="1301"/>
      <c r="C1356" s="1302"/>
      <c r="D1356" s="1376">
        <v>44794</v>
      </c>
      <c r="E1356" s="1357"/>
      <c r="F1356" s="5"/>
      <c r="G1356" s="5"/>
      <c r="H1356" s="1302"/>
      <c r="I1356" s="1303"/>
      <c r="J1356" s="1301"/>
      <c r="K1356" s="1376"/>
      <c r="L1356" s="1302"/>
      <c r="M1356" s="1382">
        <f t="shared" si="2607"/>
        <v>45160</v>
      </c>
      <c r="N1356" s="1354">
        <f t="shared" si="2604"/>
        <v>0</v>
      </c>
      <c r="O1356" s="1383">
        <f t="shared" ref="O1356:S1356" si="2723">$AD1356*O$27</f>
        <v>0</v>
      </c>
      <c r="P1356" s="1383">
        <f t="shared" si="2723"/>
        <v>0</v>
      </c>
      <c r="Q1356" s="1383">
        <f t="shared" si="2723"/>
        <v>0</v>
      </c>
      <c r="R1356" s="1383">
        <f t="shared" si="2723"/>
        <v>0</v>
      </c>
      <c r="S1356" s="1383">
        <f t="shared" si="2723"/>
        <v>0</v>
      </c>
      <c r="T1356" s="1383">
        <f t="shared" ref="T1356:X1356" si="2724">$AE1356*T$27</f>
        <v>0</v>
      </c>
      <c r="U1356" s="1383">
        <f t="shared" si="2724"/>
        <v>0</v>
      </c>
      <c r="V1356" s="1383">
        <f t="shared" si="2724"/>
        <v>0</v>
      </c>
      <c r="W1356" s="1383">
        <f t="shared" si="2724"/>
        <v>0</v>
      </c>
      <c r="X1356" s="1383">
        <f t="shared" si="2724"/>
        <v>0</v>
      </c>
      <c r="Y1356" s="1383">
        <f t="shared" si="2610"/>
        <v>0</v>
      </c>
      <c r="Z1356" s="1383">
        <f t="shared" si="2611"/>
        <v>0</v>
      </c>
      <c r="AA1356" s="1383">
        <f t="shared" si="2612"/>
        <v>0</v>
      </c>
      <c r="AB1356" s="1383">
        <f t="shared" si="2613"/>
        <v>0</v>
      </c>
      <c r="AC1356" s="5">
        <f t="shared" si="2614"/>
        <v>233</v>
      </c>
      <c r="AD1356" s="1383">
        <f t="shared" si="2615"/>
        <v>0</v>
      </c>
      <c r="AE1356" s="1383">
        <f t="shared" si="2616"/>
        <v>0</v>
      </c>
      <c r="AF1356" s="1305" t="e">
        <f t="shared" si="2617"/>
        <v>#DIV/0!</v>
      </c>
      <c r="AG1356" s="1305" t="e">
        <f t="shared" si="2618"/>
        <v>#DIV/0!</v>
      </c>
      <c r="AH1356" s="5"/>
      <c r="AI1356" s="5"/>
      <c r="AJ1356" s="5"/>
      <c r="AK1356" s="5"/>
      <c r="AL1356" s="5"/>
      <c r="AM1356" s="5"/>
      <c r="AN1356" s="5"/>
      <c r="AO1356" s="5"/>
      <c r="AP1356" s="5"/>
      <c r="AQ1356" s="5"/>
      <c r="AR1356" s="5"/>
      <c r="AS1356" s="5"/>
      <c r="AT1356" s="5"/>
      <c r="AU1356" s="5"/>
      <c r="AV1356" s="5"/>
      <c r="AW1356" s="5"/>
      <c r="AX1356" s="5"/>
      <c r="AY1356" s="5"/>
      <c r="AZ1356" s="5"/>
      <c r="BA1356" s="5"/>
      <c r="BB1356" s="5"/>
      <c r="BC1356" s="5"/>
      <c r="BD1356" s="5"/>
      <c r="BE1356" s="5"/>
    </row>
    <row r="1357" spans="1:57" ht="14.25" customHeight="1">
      <c r="A1357" s="1376">
        <v>45160</v>
      </c>
      <c r="B1357" s="1301"/>
      <c r="C1357" s="1302"/>
      <c r="D1357" s="1376">
        <v>44795</v>
      </c>
      <c r="E1357" s="1357"/>
      <c r="F1357" s="5"/>
      <c r="G1357" s="5"/>
      <c r="H1357" s="1302"/>
      <c r="I1357" s="1303"/>
      <c r="J1357" s="1301"/>
      <c r="K1357" s="1376"/>
      <c r="L1357" s="1302"/>
      <c r="M1357" s="1382">
        <f t="shared" si="2607"/>
        <v>45161</v>
      </c>
      <c r="N1357" s="1354">
        <f t="shared" si="2604"/>
        <v>0</v>
      </c>
      <c r="O1357" s="1383">
        <f t="shared" ref="O1357:S1357" si="2725">$AD1357*O$27</f>
        <v>0</v>
      </c>
      <c r="P1357" s="1383">
        <f t="shared" si="2725"/>
        <v>0</v>
      </c>
      <c r="Q1357" s="1383">
        <f t="shared" si="2725"/>
        <v>0</v>
      </c>
      <c r="R1357" s="1383">
        <f t="shared" si="2725"/>
        <v>0</v>
      </c>
      <c r="S1357" s="1383">
        <f t="shared" si="2725"/>
        <v>0</v>
      </c>
      <c r="T1357" s="1383">
        <f t="shared" ref="T1357:X1357" si="2726">$AE1357*T$27</f>
        <v>0</v>
      </c>
      <c r="U1357" s="1383">
        <f t="shared" si="2726"/>
        <v>0</v>
      </c>
      <c r="V1357" s="1383">
        <f t="shared" si="2726"/>
        <v>0</v>
      </c>
      <c r="W1357" s="1383">
        <f t="shared" si="2726"/>
        <v>0</v>
      </c>
      <c r="X1357" s="1383">
        <f t="shared" si="2726"/>
        <v>0</v>
      </c>
      <c r="Y1357" s="1383">
        <f t="shared" si="2610"/>
        <v>0</v>
      </c>
      <c r="Z1357" s="1383">
        <f t="shared" si="2611"/>
        <v>0</v>
      </c>
      <c r="AA1357" s="1383">
        <f t="shared" si="2612"/>
        <v>0</v>
      </c>
      <c r="AB1357" s="1383">
        <f t="shared" si="2613"/>
        <v>0</v>
      </c>
      <c r="AC1357" s="5">
        <f t="shared" si="2614"/>
        <v>234</v>
      </c>
      <c r="AD1357" s="1383">
        <f t="shared" si="2615"/>
        <v>0</v>
      </c>
      <c r="AE1357" s="1383">
        <f t="shared" si="2616"/>
        <v>0</v>
      </c>
      <c r="AF1357" s="1305" t="e">
        <f t="shared" si="2617"/>
        <v>#DIV/0!</v>
      </c>
      <c r="AG1357" s="1305" t="e">
        <f t="shared" si="2618"/>
        <v>#DIV/0!</v>
      </c>
      <c r="AH1357" s="5"/>
      <c r="AI1357" s="5"/>
      <c r="AJ1357" s="5"/>
      <c r="AK1357" s="5"/>
      <c r="AL1357" s="5"/>
      <c r="AM1357" s="5"/>
      <c r="AN1357" s="5"/>
      <c r="AO1357" s="5"/>
      <c r="AP1357" s="5"/>
      <c r="AQ1357" s="5"/>
      <c r="AR1357" s="5"/>
      <c r="AS1357" s="5"/>
      <c r="AT1357" s="5"/>
      <c r="AU1357" s="5"/>
      <c r="AV1357" s="5"/>
      <c r="AW1357" s="5"/>
      <c r="AX1357" s="5"/>
      <c r="AY1357" s="5"/>
      <c r="AZ1357" s="5"/>
      <c r="BA1357" s="5"/>
      <c r="BB1357" s="5"/>
      <c r="BC1357" s="5"/>
      <c r="BD1357" s="5"/>
      <c r="BE1357" s="5"/>
    </row>
    <row r="1358" spans="1:57" ht="14.25" customHeight="1">
      <c r="A1358" s="1376">
        <v>45161</v>
      </c>
      <c r="B1358" s="1301"/>
      <c r="C1358" s="1302"/>
      <c r="D1358" s="1376">
        <v>44796</v>
      </c>
      <c r="E1358" s="1357"/>
      <c r="F1358" s="5"/>
      <c r="G1358" s="5"/>
      <c r="H1358" s="1302"/>
      <c r="I1358" s="1303"/>
      <c r="J1358" s="1301"/>
      <c r="K1358" s="1376"/>
      <c r="L1358" s="1302"/>
      <c r="M1358" s="1382">
        <f t="shared" si="2607"/>
        <v>45162</v>
      </c>
      <c r="N1358" s="1354">
        <f t="shared" si="2604"/>
        <v>0</v>
      </c>
      <c r="O1358" s="1383">
        <f t="shared" ref="O1358:S1358" si="2727">$AD1358*O$27</f>
        <v>0</v>
      </c>
      <c r="P1358" s="1383">
        <f t="shared" si="2727"/>
        <v>0</v>
      </c>
      <c r="Q1358" s="1383">
        <f t="shared" si="2727"/>
        <v>0</v>
      </c>
      <c r="R1358" s="1383">
        <f t="shared" si="2727"/>
        <v>0</v>
      </c>
      <c r="S1358" s="1383">
        <f t="shared" si="2727"/>
        <v>0</v>
      </c>
      <c r="T1358" s="1383">
        <f t="shared" ref="T1358:X1358" si="2728">$AE1358*T$27</f>
        <v>0</v>
      </c>
      <c r="U1358" s="1383">
        <f t="shared" si="2728"/>
        <v>0</v>
      </c>
      <c r="V1358" s="1383">
        <f t="shared" si="2728"/>
        <v>0</v>
      </c>
      <c r="W1358" s="1383">
        <f t="shared" si="2728"/>
        <v>0</v>
      </c>
      <c r="X1358" s="1383">
        <f t="shared" si="2728"/>
        <v>0</v>
      </c>
      <c r="Y1358" s="1383">
        <f t="shared" si="2610"/>
        <v>0</v>
      </c>
      <c r="Z1358" s="1383">
        <f t="shared" si="2611"/>
        <v>0</v>
      </c>
      <c r="AA1358" s="1383">
        <f t="shared" si="2612"/>
        <v>0</v>
      </c>
      <c r="AB1358" s="1383">
        <f t="shared" si="2613"/>
        <v>0</v>
      </c>
      <c r="AC1358" s="5">
        <f t="shared" si="2614"/>
        <v>235</v>
      </c>
      <c r="AD1358" s="1383">
        <f t="shared" si="2615"/>
        <v>0</v>
      </c>
      <c r="AE1358" s="1383">
        <f t="shared" si="2616"/>
        <v>0</v>
      </c>
      <c r="AF1358" s="1305" t="e">
        <f t="shared" si="2617"/>
        <v>#DIV/0!</v>
      </c>
      <c r="AG1358" s="1305" t="e">
        <f t="shared" si="2618"/>
        <v>#DIV/0!</v>
      </c>
      <c r="AH1358" s="5"/>
      <c r="AI1358" s="5"/>
      <c r="AJ1358" s="5"/>
      <c r="AK1358" s="5"/>
      <c r="AL1358" s="5"/>
      <c r="AM1358" s="5"/>
      <c r="AN1358" s="5"/>
      <c r="AO1358" s="5"/>
      <c r="AP1358" s="5"/>
      <c r="AQ1358" s="5"/>
      <c r="AR1358" s="5"/>
      <c r="AS1358" s="5"/>
      <c r="AT1358" s="5"/>
      <c r="AU1358" s="5"/>
      <c r="AV1358" s="5"/>
      <c r="AW1358" s="5"/>
      <c r="AX1358" s="5"/>
      <c r="AY1358" s="5"/>
      <c r="AZ1358" s="5"/>
      <c r="BA1358" s="5"/>
      <c r="BB1358" s="5"/>
      <c r="BC1358" s="5"/>
      <c r="BD1358" s="5"/>
      <c r="BE1358" s="5"/>
    </row>
    <row r="1359" spans="1:57" ht="14.25" customHeight="1">
      <c r="A1359" s="1376">
        <v>45162</v>
      </c>
      <c r="B1359" s="1301"/>
      <c r="C1359" s="1302"/>
      <c r="D1359" s="1376">
        <v>44797</v>
      </c>
      <c r="E1359" s="1357"/>
      <c r="F1359" s="5"/>
      <c r="G1359" s="5"/>
      <c r="H1359" s="1302"/>
      <c r="I1359" s="1303"/>
      <c r="J1359" s="1301"/>
      <c r="K1359" s="1376"/>
      <c r="L1359" s="1302"/>
      <c r="M1359" s="1382">
        <f t="shared" si="2607"/>
        <v>45163</v>
      </c>
      <c r="N1359" s="1354">
        <f t="shared" si="2604"/>
        <v>0</v>
      </c>
      <c r="O1359" s="1383">
        <f t="shared" ref="O1359:S1359" si="2729">$AD1359*O$27</f>
        <v>0</v>
      </c>
      <c r="P1359" s="1383">
        <f t="shared" si="2729"/>
        <v>0</v>
      </c>
      <c r="Q1359" s="1383">
        <f t="shared" si="2729"/>
        <v>0</v>
      </c>
      <c r="R1359" s="1383">
        <f t="shared" si="2729"/>
        <v>0</v>
      </c>
      <c r="S1359" s="1383">
        <f t="shared" si="2729"/>
        <v>0</v>
      </c>
      <c r="T1359" s="1383">
        <f t="shared" ref="T1359:X1359" si="2730">$AE1359*T$27</f>
        <v>0</v>
      </c>
      <c r="U1359" s="1383">
        <f t="shared" si="2730"/>
        <v>0</v>
      </c>
      <c r="V1359" s="1383">
        <f t="shared" si="2730"/>
        <v>0</v>
      </c>
      <c r="W1359" s="1383">
        <f t="shared" si="2730"/>
        <v>0</v>
      </c>
      <c r="X1359" s="1383">
        <f t="shared" si="2730"/>
        <v>0</v>
      </c>
      <c r="Y1359" s="1383">
        <f t="shared" si="2610"/>
        <v>0</v>
      </c>
      <c r="Z1359" s="1383">
        <f t="shared" si="2611"/>
        <v>0</v>
      </c>
      <c r="AA1359" s="1383">
        <f t="shared" si="2612"/>
        <v>0</v>
      </c>
      <c r="AB1359" s="1383">
        <f t="shared" si="2613"/>
        <v>0</v>
      </c>
      <c r="AC1359" s="5">
        <f t="shared" si="2614"/>
        <v>236</v>
      </c>
      <c r="AD1359" s="1383">
        <f t="shared" si="2615"/>
        <v>0</v>
      </c>
      <c r="AE1359" s="1383">
        <f t="shared" si="2616"/>
        <v>0</v>
      </c>
      <c r="AF1359" s="1305" t="e">
        <f t="shared" si="2617"/>
        <v>#DIV/0!</v>
      </c>
      <c r="AG1359" s="1305" t="e">
        <f t="shared" si="2618"/>
        <v>#DIV/0!</v>
      </c>
      <c r="AH1359" s="5"/>
      <c r="AI1359" s="5"/>
      <c r="AJ1359" s="5"/>
      <c r="AK1359" s="5"/>
      <c r="AL1359" s="5"/>
      <c r="AM1359" s="5"/>
      <c r="AN1359" s="5"/>
      <c r="AO1359" s="5"/>
      <c r="AP1359" s="5"/>
      <c r="AQ1359" s="5"/>
      <c r="AR1359" s="5"/>
      <c r="AS1359" s="5"/>
      <c r="AT1359" s="5"/>
      <c r="AU1359" s="5"/>
      <c r="AV1359" s="5"/>
      <c r="AW1359" s="5"/>
      <c r="AX1359" s="5"/>
      <c r="AY1359" s="5"/>
      <c r="AZ1359" s="5"/>
      <c r="BA1359" s="5"/>
      <c r="BB1359" s="5"/>
      <c r="BC1359" s="5"/>
      <c r="BD1359" s="5"/>
      <c r="BE1359" s="5"/>
    </row>
    <row r="1360" spans="1:57" ht="14.25" customHeight="1">
      <c r="A1360" s="1376">
        <v>45163</v>
      </c>
      <c r="B1360" s="1301"/>
      <c r="C1360" s="1302"/>
      <c r="D1360" s="1376">
        <v>44798</v>
      </c>
      <c r="E1360" s="1357"/>
      <c r="F1360" s="5"/>
      <c r="G1360" s="5"/>
      <c r="H1360" s="1302"/>
      <c r="I1360" s="1303"/>
      <c r="J1360" s="1301"/>
      <c r="K1360" s="1376"/>
      <c r="L1360" s="1302"/>
      <c r="M1360" s="1382">
        <f t="shared" si="2607"/>
        <v>45164</v>
      </c>
      <c r="N1360" s="1354">
        <f t="shared" si="2604"/>
        <v>0</v>
      </c>
      <c r="O1360" s="1383">
        <f t="shared" ref="O1360:S1360" si="2731">$AD1360*O$27</f>
        <v>0</v>
      </c>
      <c r="P1360" s="1383">
        <f t="shared" si="2731"/>
        <v>0</v>
      </c>
      <c r="Q1360" s="1383">
        <f t="shared" si="2731"/>
        <v>0</v>
      </c>
      <c r="R1360" s="1383">
        <f t="shared" si="2731"/>
        <v>0</v>
      </c>
      <c r="S1360" s="1383">
        <f t="shared" si="2731"/>
        <v>0</v>
      </c>
      <c r="T1360" s="1383">
        <f t="shared" ref="T1360:X1360" si="2732">$AE1360*T$27</f>
        <v>0</v>
      </c>
      <c r="U1360" s="1383">
        <f t="shared" si="2732"/>
        <v>0</v>
      </c>
      <c r="V1360" s="1383">
        <f t="shared" si="2732"/>
        <v>0</v>
      </c>
      <c r="W1360" s="1383">
        <f t="shared" si="2732"/>
        <v>0</v>
      </c>
      <c r="X1360" s="1383">
        <f t="shared" si="2732"/>
        <v>0</v>
      </c>
      <c r="Y1360" s="1383">
        <f t="shared" si="2610"/>
        <v>0</v>
      </c>
      <c r="Z1360" s="1383">
        <f t="shared" si="2611"/>
        <v>0</v>
      </c>
      <c r="AA1360" s="1383">
        <f t="shared" si="2612"/>
        <v>0</v>
      </c>
      <c r="AB1360" s="1383">
        <f t="shared" si="2613"/>
        <v>0</v>
      </c>
      <c r="AC1360" s="5">
        <f t="shared" si="2614"/>
        <v>237</v>
      </c>
      <c r="AD1360" s="1383">
        <f t="shared" si="2615"/>
        <v>0</v>
      </c>
      <c r="AE1360" s="1383">
        <f t="shared" si="2616"/>
        <v>0</v>
      </c>
      <c r="AF1360" s="1305" t="e">
        <f t="shared" si="2617"/>
        <v>#DIV/0!</v>
      </c>
      <c r="AG1360" s="1305" t="e">
        <f t="shared" si="2618"/>
        <v>#DIV/0!</v>
      </c>
      <c r="AH1360" s="5"/>
      <c r="AI1360" s="5"/>
      <c r="AJ1360" s="5"/>
      <c r="AK1360" s="5"/>
      <c r="AL1360" s="5"/>
      <c r="AM1360" s="5"/>
      <c r="AN1360" s="5"/>
      <c r="AO1360" s="5"/>
      <c r="AP1360" s="5"/>
      <c r="AQ1360" s="5"/>
      <c r="AR1360" s="5"/>
      <c r="AS1360" s="5"/>
      <c r="AT1360" s="5"/>
      <c r="AU1360" s="5"/>
      <c r="AV1360" s="5"/>
      <c r="AW1360" s="5"/>
      <c r="AX1360" s="5"/>
      <c r="AY1360" s="5"/>
      <c r="AZ1360" s="5"/>
      <c r="BA1360" s="5"/>
      <c r="BB1360" s="5"/>
      <c r="BC1360" s="5"/>
      <c r="BD1360" s="5"/>
      <c r="BE1360" s="5"/>
    </row>
    <row r="1361" spans="1:57" ht="14.25" customHeight="1">
      <c r="A1361" s="1376">
        <v>45164</v>
      </c>
      <c r="B1361" s="1301"/>
      <c r="C1361" s="1302"/>
      <c r="D1361" s="1376">
        <v>44799</v>
      </c>
      <c r="E1361" s="1357"/>
      <c r="F1361" s="5"/>
      <c r="G1361" s="5"/>
      <c r="H1361" s="1302"/>
      <c r="I1361" s="1303"/>
      <c r="J1361" s="1301"/>
      <c r="K1361" s="1376"/>
      <c r="L1361" s="1302"/>
      <c r="M1361" s="1382">
        <f t="shared" si="2607"/>
        <v>45165</v>
      </c>
      <c r="N1361" s="1354">
        <f t="shared" si="2604"/>
        <v>0</v>
      </c>
      <c r="O1361" s="1383">
        <f t="shared" ref="O1361:S1361" si="2733">$AD1361*O$27</f>
        <v>0</v>
      </c>
      <c r="P1361" s="1383">
        <f t="shared" si="2733"/>
        <v>0</v>
      </c>
      <c r="Q1361" s="1383">
        <f t="shared" si="2733"/>
        <v>0</v>
      </c>
      <c r="R1361" s="1383">
        <f t="shared" si="2733"/>
        <v>0</v>
      </c>
      <c r="S1361" s="1383">
        <f t="shared" si="2733"/>
        <v>0</v>
      </c>
      <c r="T1361" s="1383">
        <f t="shared" ref="T1361:X1361" si="2734">$AE1361*T$27</f>
        <v>0</v>
      </c>
      <c r="U1361" s="1383">
        <f t="shared" si="2734"/>
        <v>0</v>
      </c>
      <c r="V1361" s="1383">
        <f t="shared" si="2734"/>
        <v>0</v>
      </c>
      <c r="W1361" s="1383">
        <f t="shared" si="2734"/>
        <v>0</v>
      </c>
      <c r="X1361" s="1383">
        <f t="shared" si="2734"/>
        <v>0</v>
      </c>
      <c r="Y1361" s="1383">
        <f t="shared" si="2610"/>
        <v>0</v>
      </c>
      <c r="Z1361" s="1383">
        <f t="shared" si="2611"/>
        <v>0</v>
      </c>
      <c r="AA1361" s="1383">
        <f t="shared" si="2612"/>
        <v>0</v>
      </c>
      <c r="AB1361" s="1383">
        <f t="shared" si="2613"/>
        <v>0</v>
      </c>
      <c r="AC1361" s="5">
        <f t="shared" si="2614"/>
        <v>238</v>
      </c>
      <c r="AD1361" s="1383">
        <f t="shared" si="2615"/>
        <v>0</v>
      </c>
      <c r="AE1361" s="1383">
        <f t="shared" si="2616"/>
        <v>0</v>
      </c>
      <c r="AF1361" s="1305" t="e">
        <f t="shared" si="2617"/>
        <v>#DIV/0!</v>
      </c>
      <c r="AG1361" s="1305" t="e">
        <f t="shared" si="2618"/>
        <v>#DIV/0!</v>
      </c>
      <c r="AH1361" s="5"/>
      <c r="AI1361" s="5"/>
      <c r="AJ1361" s="5"/>
      <c r="AK1361" s="5"/>
      <c r="AL1361" s="5"/>
      <c r="AM1361" s="5"/>
      <c r="AN1361" s="5"/>
      <c r="AO1361" s="5"/>
      <c r="AP1361" s="5"/>
      <c r="AQ1361" s="5"/>
      <c r="AR1361" s="5"/>
      <c r="AS1361" s="5"/>
      <c r="AT1361" s="5"/>
      <c r="AU1361" s="5"/>
      <c r="AV1361" s="5"/>
      <c r="AW1361" s="5"/>
      <c r="AX1361" s="5"/>
      <c r="AY1361" s="5"/>
      <c r="AZ1361" s="5"/>
      <c r="BA1361" s="5"/>
      <c r="BB1361" s="5"/>
      <c r="BC1361" s="5"/>
      <c r="BD1361" s="5"/>
      <c r="BE1361" s="5"/>
    </row>
    <row r="1362" spans="1:57" ht="14.25" customHeight="1">
      <c r="A1362" s="1376">
        <v>45165</v>
      </c>
      <c r="B1362" s="1301"/>
      <c r="C1362" s="1302"/>
      <c r="D1362" s="1376">
        <v>44800</v>
      </c>
      <c r="E1362" s="1357"/>
      <c r="F1362" s="5"/>
      <c r="G1362" s="5"/>
      <c r="H1362" s="1302"/>
      <c r="I1362" s="1303"/>
      <c r="J1362" s="1301"/>
      <c r="K1362" s="1376"/>
      <c r="L1362" s="1302"/>
      <c r="M1362" s="1382">
        <f t="shared" si="2607"/>
        <v>45166</v>
      </c>
      <c r="N1362" s="1354">
        <f t="shared" si="2604"/>
        <v>0</v>
      </c>
      <c r="O1362" s="1383">
        <f t="shared" ref="O1362:S1362" si="2735">$AD1362*O$27</f>
        <v>0</v>
      </c>
      <c r="P1362" s="1383">
        <f t="shared" si="2735"/>
        <v>0</v>
      </c>
      <c r="Q1362" s="1383">
        <f t="shared" si="2735"/>
        <v>0</v>
      </c>
      <c r="R1362" s="1383">
        <f t="shared" si="2735"/>
        <v>0</v>
      </c>
      <c r="S1362" s="1383">
        <f t="shared" si="2735"/>
        <v>0</v>
      </c>
      <c r="T1362" s="1383">
        <f t="shared" ref="T1362:X1362" si="2736">$AE1362*T$27</f>
        <v>0</v>
      </c>
      <c r="U1362" s="1383">
        <f t="shared" si="2736"/>
        <v>0</v>
      </c>
      <c r="V1362" s="1383">
        <f t="shared" si="2736"/>
        <v>0</v>
      </c>
      <c r="W1362" s="1383">
        <f t="shared" si="2736"/>
        <v>0</v>
      </c>
      <c r="X1362" s="1383">
        <f t="shared" si="2736"/>
        <v>0</v>
      </c>
      <c r="Y1362" s="1383">
        <f t="shared" si="2610"/>
        <v>0</v>
      </c>
      <c r="Z1362" s="1383">
        <f t="shared" si="2611"/>
        <v>0</v>
      </c>
      <c r="AA1362" s="1383">
        <f t="shared" si="2612"/>
        <v>0</v>
      </c>
      <c r="AB1362" s="1383">
        <f t="shared" si="2613"/>
        <v>0</v>
      </c>
      <c r="AC1362" s="5">
        <f t="shared" si="2614"/>
        <v>239</v>
      </c>
      <c r="AD1362" s="1383">
        <f t="shared" si="2615"/>
        <v>0</v>
      </c>
      <c r="AE1362" s="1383">
        <f t="shared" si="2616"/>
        <v>0</v>
      </c>
      <c r="AF1362" s="1305" t="e">
        <f t="shared" si="2617"/>
        <v>#DIV/0!</v>
      </c>
      <c r="AG1362" s="1305" t="e">
        <f t="shared" si="2618"/>
        <v>#DIV/0!</v>
      </c>
      <c r="AH1362" s="5"/>
      <c r="AI1362" s="5"/>
      <c r="AJ1362" s="5"/>
      <c r="AK1362" s="5"/>
      <c r="AL1362" s="5"/>
      <c r="AM1362" s="5"/>
      <c r="AN1362" s="5"/>
      <c r="AO1362" s="5"/>
      <c r="AP1362" s="5"/>
      <c r="AQ1362" s="5"/>
      <c r="AR1362" s="5"/>
      <c r="AS1362" s="5"/>
      <c r="AT1362" s="5"/>
      <c r="AU1362" s="5"/>
      <c r="AV1362" s="5"/>
      <c r="AW1362" s="5"/>
      <c r="AX1362" s="5"/>
      <c r="AY1362" s="5"/>
      <c r="AZ1362" s="5"/>
      <c r="BA1362" s="5"/>
      <c r="BB1362" s="5"/>
      <c r="BC1362" s="5"/>
      <c r="BD1362" s="5"/>
      <c r="BE1362" s="5"/>
    </row>
    <row r="1363" spans="1:57" ht="14.25" customHeight="1">
      <c r="A1363" s="1376">
        <v>45166</v>
      </c>
      <c r="B1363" s="1301"/>
      <c r="C1363" s="1302"/>
      <c r="D1363" s="1376">
        <v>44801</v>
      </c>
      <c r="E1363" s="1357"/>
      <c r="F1363" s="5"/>
      <c r="G1363" s="5"/>
      <c r="H1363" s="1302"/>
      <c r="I1363" s="1303"/>
      <c r="J1363" s="1301"/>
      <c r="K1363" s="1376"/>
      <c r="L1363" s="1302"/>
      <c r="M1363" s="1382">
        <f t="shared" si="2607"/>
        <v>45167</v>
      </c>
      <c r="N1363" s="1354">
        <f t="shared" si="2604"/>
        <v>0</v>
      </c>
      <c r="O1363" s="1383">
        <f t="shared" ref="O1363:S1363" si="2737">$AD1363*O$27</f>
        <v>0</v>
      </c>
      <c r="P1363" s="1383">
        <f t="shared" si="2737"/>
        <v>0</v>
      </c>
      <c r="Q1363" s="1383">
        <f t="shared" si="2737"/>
        <v>0</v>
      </c>
      <c r="R1363" s="1383">
        <f t="shared" si="2737"/>
        <v>0</v>
      </c>
      <c r="S1363" s="1383">
        <f t="shared" si="2737"/>
        <v>0</v>
      </c>
      <c r="T1363" s="1383">
        <f t="shared" ref="T1363:X1363" si="2738">$AE1363*T$27</f>
        <v>0</v>
      </c>
      <c r="U1363" s="1383">
        <f t="shared" si="2738"/>
        <v>0</v>
      </c>
      <c r="V1363" s="1383">
        <f t="shared" si="2738"/>
        <v>0</v>
      </c>
      <c r="W1363" s="1383">
        <f t="shared" si="2738"/>
        <v>0</v>
      </c>
      <c r="X1363" s="1383">
        <f t="shared" si="2738"/>
        <v>0</v>
      </c>
      <c r="Y1363" s="1383">
        <f t="shared" si="2610"/>
        <v>0</v>
      </c>
      <c r="Z1363" s="1383">
        <f t="shared" si="2611"/>
        <v>0</v>
      </c>
      <c r="AA1363" s="1383">
        <f t="shared" si="2612"/>
        <v>0</v>
      </c>
      <c r="AB1363" s="1383">
        <f t="shared" si="2613"/>
        <v>0</v>
      </c>
      <c r="AC1363" s="5">
        <f t="shared" si="2614"/>
        <v>240</v>
      </c>
      <c r="AD1363" s="1383">
        <f t="shared" si="2615"/>
        <v>0</v>
      </c>
      <c r="AE1363" s="1383">
        <f t="shared" si="2616"/>
        <v>0</v>
      </c>
      <c r="AF1363" s="1305" t="e">
        <f t="shared" si="2617"/>
        <v>#DIV/0!</v>
      </c>
      <c r="AG1363" s="1305" t="e">
        <f t="shared" si="2618"/>
        <v>#DIV/0!</v>
      </c>
      <c r="AH1363" s="5"/>
      <c r="AI1363" s="5"/>
      <c r="AJ1363" s="5"/>
      <c r="AK1363" s="5"/>
      <c r="AL1363" s="5"/>
      <c r="AM1363" s="5"/>
      <c r="AN1363" s="5"/>
      <c r="AO1363" s="5"/>
      <c r="AP1363" s="5"/>
      <c r="AQ1363" s="5"/>
      <c r="AR1363" s="5"/>
      <c r="AS1363" s="5"/>
      <c r="AT1363" s="5"/>
      <c r="AU1363" s="5"/>
      <c r="AV1363" s="5"/>
      <c r="AW1363" s="5"/>
      <c r="AX1363" s="5"/>
      <c r="AY1363" s="5"/>
      <c r="AZ1363" s="5"/>
      <c r="BA1363" s="5"/>
      <c r="BB1363" s="5"/>
      <c r="BC1363" s="5"/>
      <c r="BD1363" s="5"/>
      <c r="BE1363" s="5"/>
    </row>
    <row r="1364" spans="1:57" ht="14.25" customHeight="1">
      <c r="A1364" s="1376">
        <v>45167</v>
      </c>
      <c r="B1364" s="1301"/>
      <c r="C1364" s="1302"/>
      <c r="D1364" s="1376">
        <v>44802</v>
      </c>
      <c r="E1364" s="1357"/>
      <c r="F1364" s="5"/>
      <c r="G1364" s="5"/>
      <c r="H1364" s="1302"/>
      <c r="I1364" s="1303"/>
      <c r="J1364" s="1301"/>
      <c r="K1364" s="1376"/>
      <c r="L1364" s="1302"/>
      <c r="M1364" s="1382">
        <f t="shared" si="2607"/>
        <v>45168</v>
      </c>
      <c r="N1364" s="1354">
        <f t="shared" si="2604"/>
        <v>0</v>
      </c>
      <c r="O1364" s="1383">
        <f t="shared" ref="O1364:S1364" si="2739">$AD1364*O$27</f>
        <v>0</v>
      </c>
      <c r="P1364" s="1383">
        <f t="shared" si="2739"/>
        <v>0</v>
      </c>
      <c r="Q1364" s="1383">
        <f t="shared" si="2739"/>
        <v>0</v>
      </c>
      <c r="R1364" s="1383">
        <f t="shared" si="2739"/>
        <v>0</v>
      </c>
      <c r="S1364" s="1383">
        <f t="shared" si="2739"/>
        <v>0</v>
      </c>
      <c r="T1364" s="1383">
        <f t="shared" ref="T1364:X1364" si="2740">$AE1364*T$27</f>
        <v>0</v>
      </c>
      <c r="U1364" s="1383">
        <f t="shared" si="2740"/>
        <v>0</v>
      </c>
      <c r="V1364" s="1383">
        <f t="shared" si="2740"/>
        <v>0</v>
      </c>
      <c r="W1364" s="1383">
        <f t="shared" si="2740"/>
        <v>0</v>
      </c>
      <c r="X1364" s="1383">
        <f t="shared" si="2740"/>
        <v>0</v>
      </c>
      <c r="Y1364" s="1383">
        <f t="shared" si="2610"/>
        <v>0</v>
      </c>
      <c r="Z1364" s="1383">
        <f t="shared" si="2611"/>
        <v>0</v>
      </c>
      <c r="AA1364" s="1383">
        <f t="shared" si="2612"/>
        <v>0</v>
      </c>
      <c r="AB1364" s="1383">
        <f t="shared" si="2613"/>
        <v>0</v>
      </c>
      <c r="AC1364" s="5">
        <f t="shared" si="2614"/>
        <v>241</v>
      </c>
      <c r="AD1364" s="1383">
        <f t="shared" si="2615"/>
        <v>0</v>
      </c>
      <c r="AE1364" s="1383">
        <f t="shared" si="2616"/>
        <v>0</v>
      </c>
      <c r="AF1364" s="1305" t="e">
        <f t="shared" si="2617"/>
        <v>#DIV/0!</v>
      </c>
      <c r="AG1364" s="1305" t="e">
        <f t="shared" si="2618"/>
        <v>#DIV/0!</v>
      </c>
      <c r="AH1364" s="5"/>
      <c r="AI1364" s="5"/>
      <c r="AJ1364" s="5"/>
      <c r="AK1364" s="5"/>
      <c r="AL1364" s="5"/>
      <c r="AM1364" s="5"/>
      <c r="AN1364" s="5"/>
      <c r="AO1364" s="5"/>
      <c r="AP1364" s="5"/>
      <c r="AQ1364" s="5"/>
      <c r="AR1364" s="5"/>
      <c r="AS1364" s="5"/>
      <c r="AT1364" s="5"/>
      <c r="AU1364" s="5"/>
      <c r="AV1364" s="5"/>
      <c r="AW1364" s="5"/>
      <c r="AX1364" s="5"/>
      <c r="AY1364" s="5"/>
      <c r="AZ1364" s="5"/>
      <c r="BA1364" s="5"/>
      <c r="BB1364" s="5"/>
      <c r="BC1364" s="5"/>
      <c r="BD1364" s="5"/>
      <c r="BE1364" s="5"/>
    </row>
    <row r="1365" spans="1:57" ht="14.25" customHeight="1">
      <c r="A1365" s="1376">
        <v>45168</v>
      </c>
      <c r="B1365" s="1301"/>
      <c r="C1365" s="1302"/>
      <c r="D1365" s="1376">
        <v>44803</v>
      </c>
      <c r="E1365" s="1357"/>
      <c r="F1365" s="5"/>
      <c r="G1365" s="5"/>
      <c r="H1365" s="1302"/>
      <c r="I1365" s="1303"/>
      <c r="J1365" s="1301"/>
      <c r="K1365" s="1376"/>
      <c r="L1365" s="1302"/>
      <c r="M1365" s="1382">
        <f t="shared" si="2607"/>
        <v>45169</v>
      </c>
      <c r="N1365" s="1354">
        <f t="shared" si="2604"/>
        <v>0</v>
      </c>
      <c r="O1365" s="1383">
        <f t="shared" ref="O1365:S1365" si="2741">$AD1365*O$27</f>
        <v>0</v>
      </c>
      <c r="P1365" s="1383">
        <f t="shared" si="2741"/>
        <v>0</v>
      </c>
      <c r="Q1365" s="1383">
        <f t="shared" si="2741"/>
        <v>0</v>
      </c>
      <c r="R1365" s="1383">
        <f t="shared" si="2741"/>
        <v>0</v>
      </c>
      <c r="S1365" s="1383">
        <f t="shared" si="2741"/>
        <v>0</v>
      </c>
      <c r="T1365" s="1383">
        <f t="shared" ref="T1365:X1365" si="2742">$AE1365*T$27</f>
        <v>0</v>
      </c>
      <c r="U1365" s="1383">
        <f t="shared" si="2742"/>
        <v>0</v>
      </c>
      <c r="V1365" s="1383">
        <f t="shared" si="2742"/>
        <v>0</v>
      </c>
      <c r="W1365" s="1383">
        <f t="shared" si="2742"/>
        <v>0</v>
      </c>
      <c r="X1365" s="1383">
        <f t="shared" si="2742"/>
        <v>0</v>
      </c>
      <c r="Y1365" s="1383">
        <f t="shared" si="2610"/>
        <v>0</v>
      </c>
      <c r="Z1365" s="1383">
        <f t="shared" si="2611"/>
        <v>0</v>
      </c>
      <c r="AA1365" s="1383">
        <f t="shared" si="2612"/>
        <v>0</v>
      </c>
      <c r="AB1365" s="1383">
        <f t="shared" si="2613"/>
        <v>0</v>
      </c>
      <c r="AC1365" s="5">
        <f t="shared" si="2614"/>
        <v>242</v>
      </c>
      <c r="AD1365" s="1383">
        <f t="shared" si="2615"/>
        <v>0</v>
      </c>
      <c r="AE1365" s="1383">
        <f t="shared" si="2616"/>
        <v>0</v>
      </c>
      <c r="AF1365" s="1305" t="e">
        <f t="shared" si="2617"/>
        <v>#DIV/0!</v>
      </c>
      <c r="AG1365" s="1305" t="e">
        <f t="shared" si="2618"/>
        <v>#DIV/0!</v>
      </c>
      <c r="AH1365" s="5"/>
      <c r="AI1365" s="5"/>
      <c r="AJ1365" s="5"/>
      <c r="AK1365" s="5"/>
      <c r="AL1365" s="5"/>
      <c r="AM1365" s="5"/>
      <c r="AN1365" s="5"/>
      <c r="AO1365" s="5"/>
      <c r="AP1365" s="5"/>
      <c r="AQ1365" s="5"/>
      <c r="AR1365" s="5"/>
      <c r="AS1365" s="5"/>
      <c r="AT1365" s="5"/>
      <c r="AU1365" s="5"/>
      <c r="AV1365" s="5"/>
      <c r="AW1365" s="5"/>
      <c r="AX1365" s="5"/>
      <c r="AY1365" s="5"/>
      <c r="AZ1365" s="5"/>
      <c r="BA1365" s="5"/>
      <c r="BB1365" s="5"/>
      <c r="BC1365" s="5"/>
      <c r="BD1365" s="5"/>
      <c r="BE1365" s="5"/>
    </row>
    <row r="1366" spans="1:57" ht="14.25" customHeight="1">
      <c r="A1366" s="1376">
        <v>45169</v>
      </c>
      <c r="B1366" s="1301"/>
      <c r="C1366" s="1302"/>
      <c r="D1366" s="1376">
        <v>44804</v>
      </c>
      <c r="E1366" s="1357"/>
      <c r="F1366" s="5"/>
      <c r="G1366" s="5"/>
      <c r="H1366" s="1302"/>
      <c r="I1366" s="1303"/>
      <c r="J1366" s="1301"/>
      <c r="K1366" s="1376"/>
      <c r="L1366" s="1302"/>
      <c r="M1366" s="1382">
        <f t="shared" si="2607"/>
        <v>45170</v>
      </c>
      <c r="N1366" s="1354">
        <f t="shared" si="2604"/>
        <v>0</v>
      </c>
      <c r="O1366" s="1383">
        <f t="shared" ref="O1366:S1366" si="2743">$AD1366*O$27</f>
        <v>0</v>
      </c>
      <c r="P1366" s="1383">
        <f t="shared" si="2743"/>
        <v>0</v>
      </c>
      <c r="Q1366" s="1383">
        <f t="shared" si="2743"/>
        <v>0</v>
      </c>
      <c r="R1366" s="1383">
        <f t="shared" si="2743"/>
        <v>0</v>
      </c>
      <c r="S1366" s="1383">
        <f t="shared" si="2743"/>
        <v>0</v>
      </c>
      <c r="T1366" s="1383">
        <f t="shared" ref="T1366:X1366" si="2744">$AE1366*T$27</f>
        <v>0</v>
      </c>
      <c r="U1366" s="1383">
        <f t="shared" si="2744"/>
        <v>0</v>
      </c>
      <c r="V1366" s="1383">
        <f t="shared" si="2744"/>
        <v>0</v>
      </c>
      <c r="W1366" s="1383">
        <f t="shared" si="2744"/>
        <v>0</v>
      </c>
      <c r="X1366" s="1383">
        <f t="shared" si="2744"/>
        <v>0</v>
      </c>
      <c r="Y1366" s="1383">
        <f t="shared" si="2610"/>
        <v>0</v>
      </c>
      <c r="Z1366" s="1383">
        <f t="shared" si="2611"/>
        <v>0</v>
      </c>
      <c r="AA1366" s="1383">
        <f t="shared" si="2612"/>
        <v>0</v>
      </c>
      <c r="AB1366" s="1383">
        <f t="shared" si="2613"/>
        <v>0</v>
      </c>
      <c r="AC1366" s="5">
        <f t="shared" si="2614"/>
        <v>243</v>
      </c>
      <c r="AD1366" s="1383">
        <f t="shared" si="2615"/>
        <v>0</v>
      </c>
      <c r="AE1366" s="1383">
        <f t="shared" si="2616"/>
        <v>0</v>
      </c>
      <c r="AF1366" s="1305" t="e">
        <f t="shared" si="2617"/>
        <v>#DIV/0!</v>
      </c>
      <c r="AG1366" s="1305" t="e">
        <f t="shared" si="2618"/>
        <v>#DIV/0!</v>
      </c>
      <c r="AH1366" s="5"/>
      <c r="AI1366" s="5"/>
      <c r="AJ1366" s="5"/>
      <c r="AK1366" s="5"/>
      <c r="AL1366" s="5"/>
      <c r="AM1366" s="5"/>
      <c r="AN1366" s="5"/>
      <c r="AO1366" s="5"/>
      <c r="AP1366" s="5"/>
      <c r="AQ1366" s="5"/>
      <c r="AR1366" s="5"/>
      <c r="AS1366" s="5"/>
      <c r="AT1366" s="5"/>
      <c r="AU1366" s="5"/>
      <c r="AV1366" s="5"/>
      <c r="AW1366" s="5"/>
      <c r="AX1366" s="5"/>
      <c r="AY1366" s="5"/>
      <c r="AZ1366" s="5"/>
      <c r="BA1366" s="5"/>
      <c r="BB1366" s="5"/>
      <c r="BC1366" s="5"/>
      <c r="BD1366" s="5"/>
      <c r="BE1366" s="5"/>
    </row>
    <row r="1367" spans="1:57" ht="14.25" customHeight="1">
      <c r="A1367" s="1376">
        <v>45170</v>
      </c>
      <c r="B1367" s="1301"/>
      <c r="C1367" s="1302"/>
      <c r="D1367" s="1376">
        <v>44805</v>
      </c>
      <c r="E1367" s="1357"/>
      <c r="F1367" s="5"/>
      <c r="G1367" s="5"/>
      <c r="H1367" s="1302"/>
      <c r="I1367" s="1303"/>
      <c r="J1367" s="1301"/>
      <c r="K1367" s="1376"/>
      <c r="L1367" s="1302"/>
      <c r="M1367" s="1382">
        <f t="shared" si="2607"/>
        <v>45171</v>
      </c>
      <c r="N1367" s="1354">
        <f t="shared" si="2604"/>
        <v>0</v>
      </c>
      <c r="O1367" s="1383">
        <f t="shared" ref="O1367:S1367" si="2745">$AD1367*O$27</f>
        <v>0</v>
      </c>
      <c r="P1367" s="1383">
        <f t="shared" si="2745"/>
        <v>0</v>
      </c>
      <c r="Q1367" s="1383">
        <f t="shared" si="2745"/>
        <v>0</v>
      </c>
      <c r="R1367" s="1383">
        <f t="shared" si="2745"/>
        <v>0</v>
      </c>
      <c r="S1367" s="1383">
        <f t="shared" si="2745"/>
        <v>0</v>
      </c>
      <c r="T1367" s="1383">
        <f t="shared" ref="T1367:X1367" si="2746">$AE1367*T$27</f>
        <v>0</v>
      </c>
      <c r="U1367" s="1383">
        <f t="shared" si="2746"/>
        <v>0</v>
      </c>
      <c r="V1367" s="1383">
        <f t="shared" si="2746"/>
        <v>0</v>
      </c>
      <c r="W1367" s="1383">
        <f t="shared" si="2746"/>
        <v>0</v>
      </c>
      <c r="X1367" s="1383">
        <f t="shared" si="2746"/>
        <v>0</v>
      </c>
      <c r="Y1367" s="1383">
        <f t="shared" si="2610"/>
        <v>0</v>
      </c>
      <c r="Z1367" s="1383">
        <f t="shared" si="2611"/>
        <v>0</v>
      </c>
      <c r="AA1367" s="1383">
        <f t="shared" si="2612"/>
        <v>0</v>
      </c>
      <c r="AB1367" s="1383">
        <f t="shared" si="2613"/>
        <v>0</v>
      </c>
      <c r="AC1367" s="5">
        <f t="shared" si="2614"/>
        <v>244</v>
      </c>
      <c r="AD1367" s="1383">
        <f t="shared" si="2615"/>
        <v>0</v>
      </c>
      <c r="AE1367" s="1383">
        <f t="shared" si="2616"/>
        <v>0</v>
      </c>
      <c r="AF1367" s="1305" t="e">
        <f t="shared" si="2617"/>
        <v>#DIV/0!</v>
      </c>
      <c r="AG1367" s="1305" t="e">
        <f t="shared" si="2618"/>
        <v>#DIV/0!</v>
      </c>
      <c r="AH1367" s="5"/>
      <c r="AI1367" s="5"/>
      <c r="AJ1367" s="5"/>
      <c r="AK1367" s="5"/>
      <c r="AL1367" s="5"/>
      <c r="AM1367" s="5"/>
      <c r="AN1367" s="5"/>
      <c r="AO1367" s="5"/>
      <c r="AP1367" s="5"/>
      <c r="AQ1367" s="5"/>
      <c r="AR1367" s="5"/>
      <c r="AS1367" s="5"/>
      <c r="AT1367" s="5"/>
      <c r="AU1367" s="5"/>
      <c r="AV1367" s="5"/>
      <c r="AW1367" s="5"/>
      <c r="AX1367" s="5"/>
      <c r="AY1367" s="5"/>
      <c r="AZ1367" s="5"/>
      <c r="BA1367" s="5"/>
      <c r="BB1367" s="5"/>
      <c r="BC1367" s="5"/>
      <c r="BD1367" s="5"/>
      <c r="BE1367" s="5"/>
    </row>
    <row r="1368" spans="1:57" ht="14.25" customHeight="1">
      <c r="A1368" s="1376">
        <v>45171</v>
      </c>
      <c r="B1368" s="1301"/>
      <c r="C1368" s="1302"/>
      <c r="D1368" s="1376">
        <v>44806</v>
      </c>
      <c r="E1368" s="1357"/>
      <c r="F1368" s="5"/>
      <c r="G1368" s="5"/>
      <c r="H1368" s="1302"/>
      <c r="I1368" s="1303"/>
      <c r="J1368" s="1301"/>
      <c r="K1368" s="1376"/>
      <c r="L1368" s="1302"/>
      <c r="M1368" s="1382">
        <f t="shared" si="2607"/>
        <v>45172</v>
      </c>
      <c r="N1368" s="1354">
        <f t="shared" si="2604"/>
        <v>0</v>
      </c>
      <c r="O1368" s="1383">
        <f t="shared" ref="O1368:S1368" si="2747">$AD1368*O$27</f>
        <v>0</v>
      </c>
      <c r="P1368" s="1383">
        <f t="shared" si="2747"/>
        <v>0</v>
      </c>
      <c r="Q1368" s="1383">
        <f t="shared" si="2747"/>
        <v>0</v>
      </c>
      <c r="R1368" s="1383">
        <f t="shared" si="2747"/>
        <v>0</v>
      </c>
      <c r="S1368" s="1383">
        <f t="shared" si="2747"/>
        <v>0</v>
      </c>
      <c r="T1368" s="1383">
        <f t="shared" ref="T1368:X1368" si="2748">$AE1368*T$27</f>
        <v>0</v>
      </c>
      <c r="U1368" s="1383">
        <f t="shared" si="2748"/>
        <v>0</v>
      </c>
      <c r="V1368" s="1383">
        <f t="shared" si="2748"/>
        <v>0</v>
      </c>
      <c r="W1368" s="1383">
        <f t="shared" si="2748"/>
        <v>0</v>
      </c>
      <c r="X1368" s="1383">
        <f t="shared" si="2748"/>
        <v>0</v>
      </c>
      <c r="Y1368" s="1383">
        <f t="shared" si="2610"/>
        <v>0</v>
      </c>
      <c r="Z1368" s="1383">
        <f t="shared" si="2611"/>
        <v>0</v>
      </c>
      <c r="AA1368" s="1383">
        <f t="shared" si="2612"/>
        <v>0</v>
      </c>
      <c r="AB1368" s="1383">
        <f t="shared" si="2613"/>
        <v>0</v>
      </c>
      <c r="AC1368" s="5">
        <f t="shared" si="2614"/>
        <v>245</v>
      </c>
      <c r="AD1368" s="1383">
        <f t="shared" si="2615"/>
        <v>0</v>
      </c>
      <c r="AE1368" s="1383">
        <f t="shared" si="2616"/>
        <v>0</v>
      </c>
      <c r="AF1368" s="1305" t="e">
        <f t="shared" si="2617"/>
        <v>#DIV/0!</v>
      </c>
      <c r="AG1368" s="1305" t="e">
        <f t="shared" si="2618"/>
        <v>#DIV/0!</v>
      </c>
      <c r="AH1368" s="5"/>
      <c r="AI1368" s="5"/>
      <c r="AJ1368" s="5"/>
      <c r="AK1368" s="5"/>
      <c r="AL1368" s="5"/>
      <c r="AM1368" s="5"/>
      <c r="AN1368" s="5"/>
      <c r="AO1368" s="5"/>
      <c r="AP1368" s="5"/>
      <c r="AQ1368" s="5"/>
      <c r="AR1368" s="5"/>
      <c r="AS1368" s="5"/>
      <c r="AT1368" s="5"/>
      <c r="AU1368" s="5"/>
      <c r="AV1368" s="5"/>
      <c r="AW1368" s="5"/>
      <c r="AX1368" s="5"/>
      <c r="AY1368" s="5"/>
      <c r="AZ1368" s="5"/>
      <c r="BA1368" s="5"/>
      <c r="BB1368" s="5"/>
      <c r="BC1368" s="5"/>
      <c r="BD1368" s="5"/>
      <c r="BE1368" s="5"/>
    </row>
    <row r="1369" spans="1:57" ht="14.25" customHeight="1">
      <c r="A1369" s="1376">
        <v>45172</v>
      </c>
      <c r="B1369" s="1301"/>
      <c r="C1369" s="1302"/>
      <c r="D1369" s="1376">
        <v>44807</v>
      </c>
      <c r="E1369" s="1357"/>
      <c r="F1369" s="5"/>
      <c r="G1369" s="5"/>
      <c r="H1369" s="1302"/>
      <c r="I1369" s="1303"/>
      <c r="J1369" s="1301"/>
      <c r="K1369" s="1376"/>
      <c r="L1369" s="1302"/>
      <c r="M1369" s="1382">
        <f t="shared" si="2607"/>
        <v>45173</v>
      </c>
      <c r="N1369" s="1354">
        <f t="shared" si="2604"/>
        <v>0</v>
      </c>
      <c r="O1369" s="1383">
        <f t="shared" ref="O1369:S1369" si="2749">$AD1369*O$27</f>
        <v>0</v>
      </c>
      <c r="P1369" s="1383">
        <f t="shared" si="2749"/>
        <v>0</v>
      </c>
      <c r="Q1369" s="1383">
        <f t="shared" si="2749"/>
        <v>0</v>
      </c>
      <c r="R1369" s="1383">
        <f t="shared" si="2749"/>
        <v>0</v>
      </c>
      <c r="S1369" s="1383">
        <f t="shared" si="2749"/>
        <v>0</v>
      </c>
      <c r="T1369" s="1383">
        <f t="shared" ref="T1369:X1369" si="2750">$AE1369*T$27</f>
        <v>0</v>
      </c>
      <c r="U1369" s="1383">
        <f t="shared" si="2750"/>
        <v>0</v>
      </c>
      <c r="V1369" s="1383">
        <f t="shared" si="2750"/>
        <v>0</v>
      </c>
      <c r="W1369" s="1383">
        <f t="shared" si="2750"/>
        <v>0</v>
      </c>
      <c r="X1369" s="1383">
        <f t="shared" si="2750"/>
        <v>0</v>
      </c>
      <c r="Y1369" s="1383">
        <f t="shared" si="2610"/>
        <v>0</v>
      </c>
      <c r="Z1369" s="1383">
        <f t="shared" si="2611"/>
        <v>0</v>
      </c>
      <c r="AA1369" s="1383">
        <f t="shared" si="2612"/>
        <v>0</v>
      </c>
      <c r="AB1369" s="1383">
        <f t="shared" si="2613"/>
        <v>0</v>
      </c>
      <c r="AC1369" s="5">
        <f t="shared" si="2614"/>
        <v>246</v>
      </c>
      <c r="AD1369" s="1383">
        <f t="shared" si="2615"/>
        <v>0</v>
      </c>
      <c r="AE1369" s="1383">
        <f t="shared" si="2616"/>
        <v>0</v>
      </c>
      <c r="AF1369" s="1305" t="e">
        <f t="shared" si="2617"/>
        <v>#DIV/0!</v>
      </c>
      <c r="AG1369" s="1305" t="e">
        <f t="shared" si="2618"/>
        <v>#DIV/0!</v>
      </c>
      <c r="AH1369" s="5"/>
      <c r="AI1369" s="5"/>
      <c r="AJ1369" s="5"/>
      <c r="AK1369" s="5"/>
      <c r="AL1369" s="5"/>
      <c r="AM1369" s="5"/>
      <c r="AN1369" s="5"/>
      <c r="AO1369" s="5"/>
      <c r="AP1369" s="5"/>
      <c r="AQ1369" s="5"/>
      <c r="AR1369" s="5"/>
      <c r="AS1369" s="5"/>
      <c r="AT1369" s="5"/>
      <c r="AU1369" s="5"/>
      <c r="AV1369" s="5"/>
      <c r="AW1369" s="5"/>
      <c r="AX1369" s="5"/>
      <c r="AY1369" s="5"/>
      <c r="AZ1369" s="5"/>
      <c r="BA1369" s="5"/>
      <c r="BB1369" s="5"/>
      <c r="BC1369" s="5"/>
      <c r="BD1369" s="5"/>
      <c r="BE1369" s="5"/>
    </row>
    <row r="1370" spans="1:57" ht="14.25" customHeight="1">
      <c r="A1370" s="1376">
        <v>45173</v>
      </c>
      <c r="B1370" s="1301"/>
      <c r="C1370" s="1302"/>
      <c r="D1370" s="1376">
        <v>44808</v>
      </c>
      <c r="E1370" s="1357"/>
      <c r="F1370" s="5"/>
      <c r="G1370" s="5"/>
      <c r="H1370" s="1302"/>
      <c r="I1370" s="1303"/>
      <c r="J1370" s="1301"/>
      <c r="K1370" s="1376"/>
      <c r="L1370" s="1302"/>
      <c r="M1370" s="1382">
        <f t="shared" si="2607"/>
        <v>45174</v>
      </c>
      <c r="N1370" s="1354">
        <f t="shared" si="2604"/>
        <v>0</v>
      </c>
      <c r="O1370" s="1383">
        <f t="shared" ref="O1370:S1370" si="2751">$AD1370*O$27</f>
        <v>0</v>
      </c>
      <c r="P1370" s="1383">
        <f t="shared" si="2751"/>
        <v>0</v>
      </c>
      <c r="Q1370" s="1383">
        <f t="shared" si="2751"/>
        <v>0</v>
      </c>
      <c r="R1370" s="1383">
        <f t="shared" si="2751"/>
        <v>0</v>
      </c>
      <c r="S1370" s="1383">
        <f t="shared" si="2751"/>
        <v>0</v>
      </c>
      <c r="T1370" s="1383">
        <f t="shared" ref="T1370:X1370" si="2752">$AE1370*T$27</f>
        <v>0</v>
      </c>
      <c r="U1370" s="1383">
        <f t="shared" si="2752"/>
        <v>0</v>
      </c>
      <c r="V1370" s="1383">
        <f t="shared" si="2752"/>
        <v>0</v>
      </c>
      <c r="W1370" s="1383">
        <f t="shared" si="2752"/>
        <v>0</v>
      </c>
      <c r="X1370" s="1383">
        <f t="shared" si="2752"/>
        <v>0</v>
      </c>
      <c r="Y1370" s="1383">
        <f t="shared" si="2610"/>
        <v>0</v>
      </c>
      <c r="Z1370" s="1383">
        <f t="shared" si="2611"/>
        <v>0</v>
      </c>
      <c r="AA1370" s="1383">
        <f t="shared" si="2612"/>
        <v>0</v>
      </c>
      <c r="AB1370" s="1383">
        <f t="shared" si="2613"/>
        <v>0</v>
      </c>
      <c r="AC1370" s="5">
        <f t="shared" si="2614"/>
        <v>247</v>
      </c>
      <c r="AD1370" s="1383">
        <f t="shared" si="2615"/>
        <v>0</v>
      </c>
      <c r="AE1370" s="1383">
        <f t="shared" si="2616"/>
        <v>0</v>
      </c>
      <c r="AF1370" s="1305" t="e">
        <f t="shared" si="2617"/>
        <v>#DIV/0!</v>
      </c>
      <c r="AG1370" s="1305" t="e">
        <f t="shared" si="2618"/>
        <v>#DIV/0!</v>
      </c>
      <c r="AH1370" s="5"/>
      <c r="AI1370" s="5"/>
      <c r="AJ1370" s="5"/>
      <c r="AK1370" s="5"/>
      <c r="AL1370" s="5"/>
      <c r="AM1370" s="5"/>
      <c r="AN1370" s="5"/>
      <c r="AO1370" s="5"/>
      <c r="AP1370" s="5"/>
      <c r="AQ1370" s="5"/>
      <c r="AR1370" s="5"/>
      <c r="AS1370" s="5"/>
      <c r="AT1370" s="5"/>
      <c r="AU1370" s="5"/>
      <c r="AV1370" s="5"/>
      <c r="AW1370" s="5"/>
      <c r="AX1370" s="5"/>
      <c r="AY1370" s="5"/>
      <c r="AZ1370" s="5"/>
      <c r="BA1370" s="5"/>
      <c r="BB1370" s="5"/>
      <c r="BC1370" s="5"/>
      <c r="BD1370" s="5"/>
      <c r="BE1370" s="5"/>
    </row>
    <row r="1371" spans="1:57" ht="14.25" customHeight="1">
      <c r="A1371" s="1376">
        <v>45174</v>
      </c>
      <c r="B1371" s="1301"/>
      <c r="C1371" s="1302"/>
      <c r="D1371" s="1376">
        <v>44809</v>
      </c>
      <c r="E1371" s="1357"/>
      <c r="F1371" s="5"/>
      <c r="G1371" s="5"/>
      <c r="H1371" s="1302"/>
      <c r="I1371" s="1303"/>
      <c r="J1371" s="1301"/>
      <c r="K1371" s="1376"/>
      <c r="L1371" s="1302"/>
      <c r="M1371" s="1382">
        <f t="shared" si="2607"/>
        <v>45175</v>
      </c>
      <c r="N1371" s="1354">
        <f t="shared" si="2604"/>
        <v>0</v>
      </c>
      <c r="O1371" s="1383">
        <f t="shared" ref="O1371:S1371" si="2753">$AD1371*O$27</f>
        <v>0</v>
      </c>
      <c r="P1371" s="1383">
        <f t="shared" si="2753"/>
        <v>0</v>
      </c>
      <c r="Q1371" s="1383">
        <f t="shared" si="2753"/>
        <v>0</v>
      </c>
      <c r="R1371" s="1383">
        <f t="shared" si="2753"/>
        <v>0</v>
      </c>
      <c r="S1371" s="1383">
        <f t="shared" si="2753"/>
        <v>0</v>
      </c>
      <c r="T1371" s="1383">
        <f t="shared" ref="T1371:X1371" si="2754">$AE1371*T$27</f>
        <v>0</v>
      </c>
      <c r="U1371" s="1383">
        <f t="shared" si="2754"/>
        <v>0</v>
      </c>
      <c r="V1371" s="1383">
        <f t="shared" si="2754"/>
        <v>0</v>
      </c>
      <c r="W1371" s="1383">
        <f t="shared" si="2754"/>
        <v>0</v>
      </c>
      <c r="X1371" s="1383">
        <f t="shared" si="2754"/>
        <v>0</v>
      </c>
      <c r="Y1371" s="1383">
        <f t="shared" si="2610"/>
        <v>0</v>
      </c>
      <c r="Z1371" s="1383">
        <f t="shared" si="2611"/>
        <v>0</v>
      </c>
      <c r="AA1371" s="1383">
        <f t="shared" si="2612"/>
        <v>0</v>
      </c>
      <c r="AB1371" s="1383">
        <f t="shared" si="2613"/>
        <v>0</v>
      </c>
      <c r="AC1371" s="5">
        <f t="shared" si="2614"/>
        <v>248</v>
      </c>
      <c r="AD1371" s="1383">
        <f t="shared" si="2615"/>
        <v>0</v>
      </c>
      <c r="AE1371" s="1383">
        <f t="shared" si="2616"/>
        <v>0</v>
      </c>
      <c r="AF1371" s="1305" t="e">
        <f t="shared" si="2617"/>
        <v>#DIV/0!</v>
      </c>
      <c r="AG1371" s="1305" t="e">
        <f t="shared" si="2618"/>
        <v>#DIV/0!</v>
      </c>
      <c r="AH1371" s="5"/>
      <c r="AI1371" s="5"/>
      <c r="AJ1371" s="5"/>
      <c r="AK1371" s="5"/>
      <c r="AL1371" s="5"/>
      <c r="AM1371" s="5"/>
      <c r="AN1371" s="5"/>
      <c r="AO1371" s="5"/>
      <c r="AP1371" s="5"/>
      <c r="AQ1371" s="5"/>
      <c r="AR1371" s="5"/>
      <c r="AS1371" s="5"/>
      <c r="AT1371" s="5"/>
      <c r="AU1371" s="5"/>
      <c r="AV1371" s="5"/>
      <c r="AW1371" s="5"/>
      <c r="AX1371" s="5"/>
      <c r="AY1371" s="5"/>
      <c r="AZ1371" s="5"/>
      <c r="BA1371" s="5"/>
      <c r="BB1371" s="5"/>
      <c r="BC1371" s="5"/>
      <c r="BD1371" s="5"/>
      <c r="BE1371" s="5"/>
    </row>
    <row r="1372" spans="1:57" ht="14.25" customHeight="1">
      <c r="A1372" s="1376">
        <v>45175</v>
      </c>
      <c r="B1372" s="1301"/>
      <c r="C1372" s="1302"/>
      <c r="D1372" s="1376">
        <v>44810</v>
      </c>
      <c r="E1372" s="1357"/>
      <c r="F1372" s="5"/>
      <c r="G1372" s="5"/>
      <c r="H1372" s="1302"/>
      <c r="I1372" s="1303"/>
      <c r="J1372" s="1301"/>
      <c r="K1372" s="1376"/>
      <c r="L1372" s="1302"/>
      <c r="M1372" s="1382">
        <f t="shared" si="2607"/>
        <v>45176</v>
      </c>
      <c r="N1372" s="1354">
        <f t="shared" si="2604"/>
        <v>0</v>
      </c>
      <c r="O1372" s="1383">
        <f t="shared" ref="O1372:S1372" si="2755">$AD1372*O$27</f>
        <v>0</v>
      </c>
      <c r="P1372" s="1383">
        <f t="shared" si="2755"/>
        <v>0</v>
      </c>
      <c r="Q1372" s="1383">
        <f t="shared" si="2755"/>
        <v>0</v>
      </c>
      <c r="R1372" s="1383">
        <f t="shared" si="2755"/>
        <v>0</v>
      </c>
      <c r="S1372" s="1383">
        <f t="shared" si="2755"/>
        <v>0</v>
      </c>
      <c r="T1372" s="1383">
        <f t="shared" ref="T1372:X1372" si="2756">$AE1372*T$27</f>
        <v>0</v>
      </c>
      <c r="U1372" s="1383">
        <f t="shared" si="2756"/>
        <v>0</v>
      </c>
      <c r="V1372" s="1383">
        <f t="shared" si="2756"/>
        <v>0</v>
      </c>
      <c r="W1372" s="1383">
        <f t="shared" si="2756"/>
        <v>0</v>
      </c>
      <c r="X1372" s="1383">
        <f t="shared" si="2756"/>
        <v>0</v>
      </c>
      <c r="Y1372" s="1383">
        <f t="shared" si="2610"/>
        <v>0</v>
      </c>
      <c r="Z1372" s="1383">
        <f t="shared" si="2611"/>
        <v>0</v>
      </c>
      <c r="AA1372" s="1383">
        <f t="shared" si="2612"/>
        <v>0</v>
      </c>
      <c r="AB1372" s="1383">
        <f t="shared" si="2613"/>
        <v>0</v>
      </c>
      <c r="AC1372" s="5">
        <f t="shared" si="2614"/>
        <v>249</v>
      </c>
      <c r="AD1372" s="1383">
        <f t="shared" si="2615"/>
        <v>0</v>
      </c>
      <c r="AE1372" s="1383">
        <f t="shared" si="2616"/>
        <v>0</v>
      </c>
      <c r="AF1372" s="1305" t="e">
        <f t="shared" si="2617"/>
        <v>#DIV/0!</v>
      </c>
      <c r="AG1372" s="1305" t="e">
        <f t="shared" si="2618"/>
        <v>#DIV/0!</v>
      </c>
      <c r="AH1372" s="5"/>
      <c r="AI1372" s="5"/>
      <c r="AJ1372" s="5"/>
      <c r="AK1372" s="5"/>
      <c r="AL1372" s="5"/>
      <c r="AM1372" s="5"/>
      <c r="AN1372" s="5"/>
      <c r="AO1372" s="5"/>
      <c r="AP1372" s="5"/>
      <c r="AQ1372" s="5"/>
      <c r="AR1372" s="5"/>
      <c r="AS1372" s="5"/>
      <c r="AT1372" s="5"/>
      <c r="AU1372" s="5"/>
      <c r="AV1372" s="5"/>
      <c r="AW1372" s="5"/>
      <c r="AX1372" s="5"/>
      <c r="AY1372" s="5"/>
      <c r="AZ1372" s="5"/>
      <c r="BA1372" s="5"/>
      <c r="BB1372" s="5"/>
      <c r="BC1372" s="5"/>
      <c r="BD1372" s="5"/>
      <c r="BE1372" s="5"/>
    </row>
    <row r="1373" spans="1:57" ht="14.25" customHeight="1">
      <c r="A1373" s="1376">
        <v>45176</v>
      </c>
      <c r="B1373" s="1301"/>
      <c r="C1373" s="1302"/>
      <c r="D1373" s="1376">
        <v>44811</v>
      </c>
      <c r="E1373" s="1357"/>
      <c r="F1373" s="5"/>
      <c r="G1373" s="5"/>
      <c r="H1373" s="1302"/>
      <c r="I1373" s="1303"/>
      <c r="J1373" s="1301"/>
      <c r="K1373" s="1376"/>
      <c r="L1373" s="1302"/>
      <c r="M1373" s="1382">
        <f t="shared" si="2607"/>
        <v>45177</v>
      </c>
      <c r="N1373" s="1354">
        <f t="shared" si="2604"/>
        <v>0</v>
      </c>
      <c r="O1373" s="1383">
        <f t="shared" ref="O1373:S1373" si="2757">$AD1373*O$27</f>
        <v>0</v>
      </c>
      <c r="P1373" s="1383">
        <f t="shared" si="2757"/>
        <v>0</v>
      </c>
      <c r="Q1373" s="1383">
        <f t="shared" si="2757"/>
        <v>0</v>
      </c>
      <c r="R1373" s="1383">
        <f t="shared" si="2757"/>
        <v>0</v>
      </c>
      <c r="S1373" s="1383">
        <f t="shared" si="2757"/>
        <v>0</v>
      </c>
      <c r="T1373" s="1383">
        <f t="shared" ref="T1373:X1373" si="2758">$AE1373*T$27</f>
        <v>0</v>
      </c>
      <c r="U1373" s="1383">
        <f t="shared" si="2758"/>
        <v>0</v>
      </c>
      <c r="V1373" s="1383">
        <f t="shared" si="2758"/>
        <v>0</v>
      </c>
      <c r="W1373" s="1383">
        <f t="shared" si="2758"/>
        <v>0</v>
      </c>
      <c r="X1373" s="1383">
        <f t="shared" si="2758"/>
        <v>0</v>
      </c>
      <c r="Y1373" s="1383">
        <f t="shared" si="2610"/>
        <v>0</v>
      </c>
      <c r="Z1373" s="1383">
        <f t="shared" si="2611"/>
        <v>0</v>
      </c>
      <c r="AA1373" s="1383">
        <f t="shared" si="2612"/>
        <v>0</v>
      </c>
      <c r="AB1373" s="1383">
        <f t="shared" si="2613"/>
        <v>0</v>
      </c>
      <c r="AC1373" s="5">
        <f t="shared" si="2614"/>
        <v>250</v>
      </c>
      <c r="AD1373" s="1383">
        <f t="shared" si="2615"/>
        <v>0</v>
      </c>
      <c r="AE1373" s="1383">
        <f t="shared" si="2616"/>
        <v>0</v>
      </c>
      <c r="AF1373" s="1305" t="e">
        <f t="shared" si="2617"/>
        <v>#DIV/0!</v>
      </c>
      <c r="AG1373" s="1305" t="e">
        <f t="shared" si="2618"/>
        <v>#DIV/0!</v>
      </c>
      <c r="AH1373" s="5"/>
      <c r="AI1373" s="5"/>
      <c r="AJ1373" s="5"/>
      <c r="AK1373" s="5"/>
      <c r="AL1373" s="5"/>
      <c r="AM1373" s="5"/>
      <c r="AN1373" s="5"/>
      <c r="AO1373" s="5"/>
      <c r="AP1373" s="5"/>
      <c r="AQ1373" s="5"/>
      <c r="AR1373" s="5"/>
      <c r="AS1373" s="5"/>
      <c r="AT1373" s="5"/>
      <c r="AU1373" s="5"/>
      <c r="AV1373" s="5"/>
      <c r="AW1373" s="5"/>
      <c r="AX1373" s="5"/>
      <c r="AY1373" s="5"/>
      <c r="AZ1373" s="5"/>
      <c r="BA1373" s="5"/>
      <c r="BB1373" s="5"/>
      <c r="BC1373" s="5"/>
      <c r="BD1373" s="5"/>
      <c r="BE1373" s="5"/>
    </row>
    <row r="1374" spans="1:57" ht="14.25" customHeight="1">
      <c r="A1374" s="1376">
        <v>45177</v>
      </c>
      <c r="B1374" s="1301"/>
      <c r="C1374" s="1302"/>
      <c r="D1374" s="1376">
        <v>44812</v>
      </c>
      <c r="E1374" s="1357"/>
      <c r="F1374" s="5"/>
      <c r="G1374" s="5"/>
      <c r="H1374" s="1302"/>
      <c r="I1374" s="1303"/>
      <c r="J1374" s="1301"/>
      <c r="K1374" s="1376"/>
      <c r="L1374" s="1302"/>
      <c r="M1374" s="1382">
        <f t="shared" si="2607"/>
        <v>45178</v>
      </c>
      <c r="N1374" s="1354">
        <f t="shared" si="2604"/>
        <v>0</v>
      </c>
      <c r="O1374" s="1383">
        <f t="shared" ref="O1374:S1374" si="2759">$AD1374*O$27</f>
        <v>0</v>
      </c>
      <c r="P1374" s="1383">
        <f t="shared" si="2759"/>
        <v>0</v>
      </c>
      <c r="Q1374" s="1383">
        <f t="shared" si="2759"/>
        <v>0</v>
      </c>
      <c r="R1374" s="1383">
        <f t="shared" si="2759"/>
        <v>0</v>
      </c>
      <c r="S1374" s="1383">
        <f t="shared" si="2759"/>
        <v>0</v>
      </c>
      <c r="T1374" s="1383">
        <f t="shared" ref="T1374:X1374" si="2760">$AE1374*T$27</f>
        <v>0</v>
      </c>
      <c r="U1374" s="1383">
        <f t="shared" si="2760"/>
        <v>0</v>
      </c>
      <c r="V1374" s="1383">
        <f t="shared" si="2760"/>
        <v>0</v>
      </c>
      <c r="W1374" s="1383">
        <f t="shared" si="2760"/>
        <v>0</v>
      </c>
      <c r="X1374" s="1383">
        <f t="shared" si="2760"/>
        <v>0</v>
      </c>
      <c r="Y1374" s="1383">
        <f t="shared" si="2610"/>
        <v>0</v>
      </c>
      <c r="Z1374" s="1383">
        <f t="shared" si="2611"/>
        <v>0</v>
      </c>
      <c r="AA1374" s="1383">
        <f t="shared" si="2612"/>
        <v>0</v>
      </c>
      <c r="AB1374" s="1383">
        <f t="shared" si="2613"/>
        <v>0</v>
      </c>
      <c r="AC1374" s="5">
        <f t="shared" si="2614"/>
        <v>251</v>
      </c>
      <c r="AD1374" s="1383">
        <f t="shared" si="2615"/>
        <v>0</v>
      </c>
      <c r="AE1374" s="1383">
        <f t="shared" si="2616"/>
        <v>0</v>
      </c>
      <c r="AF1374" s="1305" t="e">
        <f t="shared" si="2617"/>
        <v>#DIV/0!</v>
      </c>
      <c r="AG1374" s="1305" t="e">
        <f t="shared" si="2618"/>
        <v>#DIV/0!</v>
      </c>
      <c r="AH1374" s="5"/>
      <c r="AI1374" s="5"/>
      <c r="AJ1374" s="5"/>
      <c r="AK1374" s="5"/>
      <c r="AL1374" s="5"/>
      <c r="AM1374" s="5"/>
      <c r="AN1374" s="5"/>
      <c r="AO1374" s="5"/>
      <c r="AP1374" s="5"/>
      <c r="AQ1374" s="5"/>
      <c r="AR1374" s="5"/>
      <c r="AS1374" s="5"/>
      <c r="AT1374" s="5"/>
      <c r="AU1374" s="5"/>
      <c r="AV1374" s="5"/>
      <c r="AW1374" s="5"/>
      <c r="AX1374" s="5"/>
      <c r="AY1374" s="5"/>
      <c r="AZ1374" s="5"/>
      <c r="BA1374" s="5"/>
      <c r="BB1374" s="5"/>
      <c r="BC1374" s="5"/>
      <c r="BD1374" s="5"/>
      <c r="BE1374" s="5"/>
    </row>
    <row r="1375" spans="1:57" ht="14.25" customHeight="1">
      <c r="A1375" s="1376">
        <v>45178</v>
      </c>
      <c r="B1375" s="1301"/>
      <c r="C1375" s="1302"/>
      <c r="D1375" s="1376">
        <v>44813</v>
      </c>
      <c r="E1375" s="1357"/>
      <c r="F1375" s="5"/>
      <c r="G1375" s="5"/>
      <c r="H1375" s="1302"/>
      <c r="I1375" s="1303"/>
      <c r="J1375" s="1301"/>
      <c r="K1375" s="1376"/>
      <c r="L1375" s="1302"/>
      <c r="M1375" s="1382">
        <f t="shared" si="2607"/>
        <v>45179</v>
      </c>
      <c r="N1375" s="1354">
        <f t="shared" si="2604"/>
        <v>0</v>
      </c>
      <c r="O1375" s="1383">
        <f t="shared" ref="O1375:S1375" si="2761">$AD1375*O$27</f>
        <v>0</v>
      </c>
      <c r="P1375" s="1383">
        <f t="shared" si="2761"/>
        <v>0</v>
      </c>
      <c r="Q1375" s="1383">
        <f t="shared" si="2761"/>
        <v>0</v>
      </c>
      <c r="R1375" s="1383">
        <f t="shared" si="2761"/>
        <v>0</v>
      </c>
      <c r="S1375" s="1383">
        <f t="shared" si="2761"/>
        <v>0</v>
      </c>
      <c r="T1375" s="1383">
        <f t="shared" ref="T1375:X1375" si="2762">$AE1375*T$27</f>
        <v>0</v>
      </c>
      <c r="U1375" s="1383">
        <f t="shared" si="2762"/>
        <v>0</v>
      </c>
      <c r="V1375" s="1383">
        <f t="shared" si="2762"/>
        <v>0</v>
      </c>
      <c r="W1375" s="1383">
        <f t="shared" si="2762"/>
        <v>0</v>
      </c>
      <c r="X1375" s="1383">
        <f t="shared" si="2762"/>
        <v>0</v>
      </c>
      <c r="Y1375" s="1383">
        <f t="shared" si="2610"/>
        <v>0</v>
      </c>
      <c r="Z1375" s="1383">
        <f t="shared" si="2611"/>
        <v>0</v>
      </c>
      <c r="AA1375" s="1383">
        <f t="shared" si="2612"/>
        <v>0</v>
      </c>
      <c r="AB1375" s="1383">
        <f t="shared" si="2613"/>
        <v>0</v>
      </c>
      <c r="AC1375" s="5">
        <f t="shared" si="2614"/>
        <v>252</v>
      </c>
      <c r="AD1375" s="1383">
        <f t="shared" si="2615"/>
        <v>0</v>
      </c>
      <c r="AE1375" s="1383">
        <f t="shared" si="2616"/>
        <v>0</v>
      </c>
      <c r="AF1375" s="1305" t="e">
        <f t="shared" si="2617"/>
        <v>#DIV/0!</v>
      </c>
      <c r="AG1375" s="1305" t="e">
        <f t="shared" si="2618"/>
        <v>#DIV/0!</v>
      </c>
      <c r="AH1375" s="5"/>
      <c r="AI1375" s="5"/>
      <c r="AJ1375" s="5"/>
      <c r="AK1375" s="5"/>
      <c r="AL1375" s="5"/>
      <c r="AM1375" s="5"/>
      <c r="AN1375" s="5"/>
      <c r="AO1375" s="5"/>
      <c r="AP1375" s="5"/>
      <c r="AQ1375" s="5"/>
      <c r="AR1375" s="5"/>
      <c r="AS1375" s="5"/>
      <c r="AT1375" s="5"/>
      <c r="AU1375" s="5"/>
      <c r="AV1375" s="5"/>
      <c r="AW1375" s="5"/>
      <c r="AX1375" s="5"/>
      <c r="AY1375" s="5"/>
      <c r="AZ1375" s="5"/>
      <c r="BA1375" s="5"/>
      <c r="BB1375" s="5"/>
      <c r="BC1375" s="5"/>
      <c r="BD1375" s="5"/>
      <c r="BE1375" s="5"/>
    </row>
    <row r="1376" spans="1:57" ht="14.25" customHeight="1">
      <c r="A1376" s="1376">
        <v>45179</v>
      </c>
      <c r="B1376" s="1301"/>
      <c r="C1376" s="1302"/>
      <c r="D1376" s="1376">
        <v>44814</v>
      </c>
      <c r="E1376" s="1357"/>
      <c r="F1376" s="5"/>
      <c r="G1376" s="5"/>
      <c r="H1376" s="1302"/>
      <c r="I1376" s="1303"/>
      <c r="J1376" s="1301"/>
      <c r="K1376" s="1376"/>
      <c r="L1376" s="1302"/>
      <c r="M1376" s="1382">
        <f t="shared" si="2607"/>
        <v>45180</v>
      </c>
      <c r="N1376" s="1354">
        <f t="shared" si="2604"/>
        <v>0</v>
      </c>
      <c r="O1376" s="1383">
        <f t="shared" ref="O1376:S1376" si="2763">$AD1376*O$27</f>
        <v>0</v>
      </c>
      <c r="P1376" s="1383">
        <f t="shared" si="2763"/>
        <v>0</v>
      </c>
      <c r="Q1376" s="1383">
        <f t="shared" si="2763"/>
        <v>0</v>
      </c>
      <c r="R1376" s="1383">
        <f t="shared" si="2763"/>
        <v>0</v>
      </c>
      <c r="S1376" s="1383">
        <f t="shared" si="2763"/>
        <v>0</v>
      </c>
      <c r="T1376" s="1383">
        <f t="shared" ref="T1376:X1376" si="2764">$AE1376*T$27</f>
        <v>0</v>
      </c>
      <c r="U1376" s="1383">
        <f t="shared" si="2764"/>
        <v>0</v>
      </c>
      <c r="V1376" s="1383">
        <f t="shared" si="2764"/>
        <v>0</v>
      </c>
      <c r="W1376" s="1383">
        <f t="shared" si="2764"/>
        <v>0</v>
      </c>
      <c r="X1376" s="1383">
        <f t="shared" si="2764"/>
        <v>0</v>
      </c>
      <c r="Y1376" s="1383">
        <f t="shared" si="2610"/>
        <v>0</v>
      </c>
      <c r="Z1376" s="1383">
        <f t="shared" si="2611"/>
        <v>0</v>
      </c>
      <c r="AA1376" s="1383">
        <f t="shared" si="2612"/>
        <v>0</v>
      </c>
      <c r="AB1376" s="1383">
        <f t="shared" si="2613"/>
        <v>0</v>
      </c>
      <c r="AC1376" s="5">
        <f t="shared" si="2614"/>
        <v>253</v>
      </c>
      <c r="AD1376" s="1383">
        <f t="shared" si="2615"/>
        <v>0</v>
      </c>
      <c r="AE1376" s="1383">
        <f t="shared" si="2616"/>
        <v>0</v>
      </c>
      <c r="AF1376" s="1305" t="e">
        <f t="shared" si="2617"/>
        <v>#DIV/0!</v>
      </c>
      <c r="AG1376" s="1305" t="e">
        <f t="shared" si="2618"/>
        <v>#DIV/0!</v>
      </c>
      <c r="AH1376" s="5"/>
      <c r="AI1376" s="5"/>
      <c r="AJ1376" s="5"/>
      <c r="AK1376" s="5"/>
      <c r="AL1376" s="5"/>
      <c r="AM1376" s="5"/>
      <c r="AN1376" s="5"/>
      <c r="AO1376" s="5"/>
      <c r="AP1376" s="5"/>
      <c r="AQ1376" s="5"/>
      <c r="AR1376" s="5"/>
      <c r="AS1376" s="5"/>
      <c r="AT1376" s="5"/>
      <c r="AU1376" s="5"/>
      <c r="AV1376" s="5"/>
      <c r="AW1376" s="5"/>
      <c r="AX1376" s="5"/>
      <c r="AY1376" s="5"/>
      <c r="AZ1376" s="5"/>
      <c r="BA1376" s="5"/>
      <c r="BB1376" s="5"/>
      <c r="BC1376" s="5"/>
      <c r="BD1376" s="5"/>
      <c r="BE1376" s="5"/>
    </row>
    <row r="1377" spans="1:57" ht="14.25" customHeight="1">
      <c r="A1377" s="1376">
        <v>45180</v>
      </c>
      <c r="B1377" s="1301"/>
      <c r="C1377" s="1302"/>
      <c r="D1377" s="1376">
        <v>44815</v>
      </c>
      <c r="E1377" s="1357"/>
      <c r="F1377" s="5"/>
      <c r="G1377" s="5"/>
      <c r="H1377" s="1302"/>
      <c r="I1377" s="1303"/>
      <c r="J1377" s="1301"/>
      <c r="K1377" s="1376"/>
      <c r="L1377" s="1302"/>
      <c r="M1377" s="1382">
        <f t="shared" si="2607"/>
        <v>45181</v>
      </c>
      <c r="N1377" s="1354">
        <f t="shared" si="2604"/>
        <v>0</v>
      </c>
      <c r="O1377" s="1383">
        <f t="shared" ref="O1377:S1377" si="2765">$AD1377*O$27</f>
        <v>0</v>
      </c>
      <c r="P1377" s="1383">
        <f t="shared" si="2765"/>
        <v>0</v>
      </c>
      <c r="Q1377" s="1383">
        <f t="shared" si="2765"/>
        <v>0</v>
      </c>
      <c r="R1377" s="1383">
        <f t="shared" si="2765"/>
        <v>0</v>
      </c>
      <c r="S1377" s="1383">
        <f t="shared" si="2765"/>
        <v>0</v>
      </c>
      <c r="T1377" s="1383">
        <f t="shared" ref="T1377:X1377" si="2766">$AE1377*T$27</f>
        <v>0</v>
      </c>
      <c r="U1377" s="1383">
        <f t="shared" si="2766"/>
        <v>0</v>
      </c>
      <c r="V1377" s="1383">
        <f t="shared" si="2766"/>
        <v>0</v>
      </c>
      <c r="W1377" s="1383">
        <f t="shared" si="2766"/>
        <v>0</v>
      </c>
      <c r="X1377" s="1383">
        <f t="shared" si="2766"/>
        <v>0</v>
      </c>
      <c r="Y1377" s="1383">
        <f t="shared" si="2610"/>
        <v>0</v>
      </c>
      <c r="Z1377" s="1383">
        <f t="shared" si="2611"/>
        <v>0</v>
      </c>
      <c r="AA1377" s="1383">
        <f t="shared" si="2612"/>
        <v>0</v>
      </c>
      <c r="AB1377" s="1383">
        <f t="shared" si="2613"/>
        <v>0</v>
      </c>
      <c r="AC1377" s="5">
        <f t="shared" si="2614"/>
        <v>254</v>
      </c>
      <c r="AD1377" s="1383">
        <f t="shared" si="2615"/>
        <v>0</v>
      </c>
      <c r="AE1377" s="1383">
        <f t="shared" si="2616"/>
        <v>0</v>
      </c>
      <c r="AF1377" s="1305" t="e">
        <f t="shared" si="2617"/>
        <v>#DIV/0!</v>
      </c>
      <c r="AG1377" s="1305" t="e">
        <f t="shared" si="2618"/>
        <v>#DIV/0!</v>
      </c>
      <c r="AH1377" s="5"/>
      <c r="AI1377" s="5"/>
      <c r="AJ1377" s="5"/>
      <c r="AK1377" s="5"/>
      <c r="AL1377" s="5"/>
      <c r="AM1377" s="5"/>
      <c r="AN1377" s="5"/>
      <c r="AO1377" s="5"/>
      <c r="AP1377" s="5"/>
      <c r="AQ1377" s="5"/>
      <c r="AR1377" s="5"/>
      <c r="AS1377" s="5"/>
      <c r="AT1377" s="5"/>
      <c r="AU1377" s="5"/>
      <c r="AV1377" s="5"/>
      <c r="AW1377" s="5"/>
      <c r="AX1377" s="5"/>
      <c r="AY1377" s="5"/>
      <c r="AZ1377" s="5"/>
      <c r="BA1377" s="5"/>
      <c r="BB1377" s="5"/>
      <c r="BC1377" s="5"/>
      <c r="BD1377" s="5"/>
      <c r="BE1377" s="5"/>
    </row>
    <row r="1378" spans="1:57" ht="14.25" customHeight="1">
      <c r="A1378" s="1376">
        <v>45181</v>
      </c>
      <c r="B1378" s="1301"/>
      <c r="C1378" s="1302"/>
      <c r="D1378" s="1376">
        <v>44816</v>
      </c>
      <c r="E1378" s="1357"/>
      <c r="F1378" s="5"/>
      <c r="G1378" s="5"/>
      <c r="H1378" s="1302"/>
      <c r="I1378" s="1303"/>
      <c r="J1378" s="1301"/>
      <c r="K1378" s="1376"/>
      <c r="L1378" s="1302"/>
      <c r="M1378" s="1382">
        <f t="shared" si="2607"/>
        <v>45182</v>
      </c>
      <c r="N1378" s="1354">
        <f t="shared" si="2604"/>
        <v>0</v>
      </c>
      <c r="O1378" s="1383">
        <f t="shared" ref="O1378:S1378" si="2767">$AD1378*O$27</f>
        <v>0</v>
      </c>
      <c r="P1378" s="1383">
        <f t="shared" si="2767"/>
        <v>0</v>
      </c>
      <c r="Q1378" s="1383">
        <f t="shared" si="2767"/>
        <v>0</v>
      </c>
      <c r="R1378" s="1383">
        <f t="shared" si="2767"/>
        <v>0</v>
      </c>
      <c r="S1378" s="1383">
        <f t="shared" si="2767"/>
        <v>0</v>
      </c>
      <c r="T1378" s="1383">
        <f t="shared" ref="T1378:X1378" si="2768">$AE1378*T$27</f>
        <v>0</v>
      </c>
      <c r="U1378" s="1383">
        <f t="shared" si="2768"/>
        <v>0</v>
      </c>
      <c r="V1378" s="1383">
        <f t="shared" si="2768"/>
        <v>0</v>
      </c>
      <c r="W1378" s="1383">
        <f t="shared" si="2768"/>
        <v>0</v>
      </c>
      <c r="X1378" s="1383">
        <f t="shared" si="2768"/>
        <v>0</v>
      </c>
      <c r="Y1378" s="1383">
        <f t="shared" si="2610"/>
        <v>0</v>
      </c>
      <c r="Z1378" s="1383">
        <f t="shared" si="2611"/>
        <v>0</v>
      </c>
      <c r="AA1378" s="1383">
        <f t="shared" si="2612"/>
        <v>0</v>
      </c>
      <c r="AB1378" s="1383">
        <f t="shared" si="2613"/>
        <v>0</v>
      </c>
      <c r="AC1378" s="5">
        <f t="shared" si="2614"/>
        <v>255</v>
      </c>
      <c r="AD1378" s="1383">
        <f t="shared" si="2615"/>
        <v>0</v>
      </c>
      <c r="AE1378" s="1383">
        <f t="shared" si="2616"/>
        <v>0</v>
      </c>
      <c r="AF1378" s="1305" t="e">
        <f t="shared" si="2617"/>
        <v>#DIV/0!</v>
      </c>
      <c r="AG1378" s="1305" t="e">
        <f t="shared" si="2618"/>
        <v>#DIV/0!</v>
      </c>
      <c r="AH1378" s="5"/>
      <c r="AI1378" s="5"/>
      <c r="AJ1378" s="5"/>
      <c r="AK1378" s="5"/>
      <c r="AL1378" s="5"/>
      <c r="AM1378" s="5"/>
      <c r="AN1378" s="5"/>
      <c r="AO1378" s="5"/>
      <c r="AP1378" s="5"/>
      <c r="AQ1378" s="5"/>
      <c r="AR1378" s="5"/>
      <c r="AS1378" s="5"/>
      <c r="AT1378" s="5"/>
      <c r="AU1378" s="5"/>
      <c r="AV1378" s="5"/>
      <c r="AW1378" s="5"/>
      <c r="AX1378" s="5"/>
      <c r="AY1378" s="5"/>
      <c r="AZ1378" s="5"/>
      <c r="BA1378" s="5"/>
      <c r="BB1378" s="5"/>
      <c r="BC1378" s="5"/>
      <c r="BD1378" s="5"/>
      <c r="BE1378" s="5"/>
    </row>
    <row r="1379" spans="1:57" ht="14.25" customHeight="1">
      <c r="A1379" s="1376">
        <v>45182</v>
      </c>
      <c r="B1379" s="1301"/>
      <c r="C1379" s="1302"/>
      <c r="D1379" s="1376">
        <v>44817</v>
      </c>
      <c r="E1379" s="1357"/>
      <c r="F1379" s="5"/>
      <c r="G1379" s="5"/>
      <c r="H1379" s="1302"/>
      <c r="I1379" s="1303"/>
      <c r="J1379" s="1301"/>
      <c r="K1379" s="1376"/>
      <c r="L1379" s="1302"/>
      <c r="M1379" s="1382">
        <f t="shared" si="2607"/>
        <v>45183</v>
      </c>
      <c r="N1379" s="1354">
        <f t="shared" si="2604"/>
        <v>0</v>
      </c>
      <c r="O1379" s="1383">
        <f t="shared" ref="O1379:S1379" si="2769">$AD1379*O$27</f>
        <v>0</v>
      </c>
      <c r="P1379" s="1383">
        <f t="shared" si="2769"/>
        <v>0</v>
      </c>
      <c r="Q1379" s="1383">
        <f t="shared" si="2769"/>
        <v>0</v>
      </c>
      <c r="R1379" s="1383">
        <f t="shared" si="2769"/>
        <v>0</v>
      </c>
      <c r="S1379" s="1383">
        <f t="shared" si="2769"/>
        <v>0</v>
      </c>
      <c r="T1379" s="1383">
        <f t="shared" ref="T1379:X1379" si="2770">$AE1379*T$27</f>
        <v>0</v>
      </c>
      <c r="U1379" s="1383">
        <f t="shared" si="2770"/>
        <v>0</v>
      </c>
      <c r="V1379" s="1383">
        <f t="shared" si="2770"/>
        <v>0</v>
      </c>
      <c r="W1379" s="1383">
        <f t="shared" si="2770"/>
        <v>0</v>
      </c>
      <c r="X1379" s="1383">
        <f t="shared" si="2770"/>
        <v>0</v>
      </c>
      <c r="Y1379" s="1383">
        <f t="shared" si="2610"/>
        <v>0</v>
      </c>
      <c r="Z1379" s="1383">
        <f t="shared" si="2611"/>
        <v>0</v>
      </c>
      <c r="AA1379" s="1383">
        <f t="shared" si="2612"/>
        <v>0</v>
      </c>
      <c r="AB1379" s="1383">
        <f t="shared" si="2613"/>
        <v>0</v>
      </c>
      <c r="AC1379" s="5">
        <f t="shared" si="2614"/>
        <v>256</v>
      </c>
      <c r="AD1379" s="1383">
        <f t="shared" si="2615"/>
        <v>0</v>
      </c>
      <c r="AE1379" s="1383">
        <f t="shared" si="2616"/>
        <v>0</v>
      </c>
      <c r="AF1379" s="1305" t="e">
        <f t="shared" si="2617"/>
        <v>#DIV/0!</v>
      </c>
      <c r="AG1379" s="1305" t="e">
        <f t="shared" si="2618"/>
        <v>#DIV/0!</v>
      </c>
      <c r="AH1379" s="5"/>
      <c r="AI1379" s="5"/>
      <c r="AJ1379" s="5"/>
      <c r="AK1379" s="5"/>
      <c r="AL1379" s="5"/>
      <c r="AM1379" s="5"/>
      <c r="AN1379" s="5"/>
      <c r="AO1379" s="5"/>
      <c r="AP1379" s="5"/>
      <c r="AQ1379" s="5"/>
      <c r="AR1379" s="5"/>
      <c r="AS1379" s="5"/>
      <c r="AT1379" s="5"/>
      <c r="AU1379" s="5"/>
      <c r="AV1379" s="5"/>
      <c r="AW1379" s="5"/>
      <c r="AX1379" s="5"/>
      <c r="AY1379" s="5"/>
      <c r="AZ1379" s="5"/>
      <c r="BA1379" s="5"/>
      <c r="BB1379" s="5"/>
      <c r="BC1379" s="5"/>
      <c r="BD1379" s="5"/>
      <c r="BE1379" s="5"/>
    </row>
    <row r="1380" spans="1:57" ht="14.25" customHeight="1">
      <c r="A1380" s="1376">
        <v>45183</v>
      </c>
      <c r="B1380" s="1301"/>
      <c r="C1380" s="1302"/>
      <c r="D1380" s="1376">
        <v>44818</v>
      </c>
      <c r="E1380" s="1357"/>
      <c r="F1380" s="5"/>
      <c r="G1380" s="5"/>
      <c r="H1380" s="1302"/>
      <c r="I1380" s="1303"/>
      <c r="J1380" s="1301"/>
      <c r="K1380" s="1376"/>
      <c r="L1380" s="1302"/>
      <c r="M1380" s="1382">
        <f t="shared" si="2607"/>
        <v>45184</v>
      </c>
      <c r="N1380" s="1354">
        <f t="shared" si="2604"/>
        <v>0</v>
      </c>
      <c r="O1380" s="1383">
        <f t="shared" ref="O1380:S1380" si="2771">$AD1380*O$27</f>
        <v>0</v>
      </c>
      <c r="P1380" s="1383">
        <f t="shared" si="2771"/>
        <v>0</v>
      </c>
      <c r="Q1380" s="1383">
        <f t="shared" si="2771"/>
        <v>0</v>
      </c>
      <c r="R1380" s="1383">
        <f t="shared" si="2771"/>
        <v>0</v>
      </c>
      <c r="S1380" s="1383">
        <f t="shared" si="2771"/>
        <v>0</v>
      </c>
      <c r="T1380" s="1383">
        <f t="shared" ref="T1380:X1380" si="2772">$AE1380*T$27</f>
        <v>0</v>
      </c>
      <c r="U1380" s="1383">
        <f t="shared" si="2772"/>
        <v>0</v>
      </c>
      <c r="V1380" s="1383">
        <f t="shared" si="2772"/>
        <v>0</v>
      </c>
      <c r="W1380" s="1383">
        <f t="shared" si="2772"/>
        <v>0</v>
      </c>
      <c r="X1380" s="1383">
        <f t="shared" si="2772"/>
        <v>0</v>
      </c>
      <c r="Y1380" s="1383">
        <f t="shared" si="2610"/>
        <v>0</v>
      </c>
      <c r="Z1380" s="1383">
        <f t="shared" si="2611"/>
        <v>0</v>
      </c>
      <c r="AA1380" s="1383">
        <f t="shared" si="2612"/>
        <v>0</v>
      </c>
      <c r="AB1380" s="1383">
        <f t="shared" si="2613"/>
        <v>0</v>
      </c>
      <c r="AC1380" s="5">
        <f t="shared" si="2614"/>
        <v>257</v>
      </c>
      <c r="AD1380" s="1383">
        <f t="shared" si="2615"/>
        <v>0</v>
      </c>
      <c r="AE1380" s="1383">
        <f t="shared" si="2616"/>
        <v>0</v>
      </c>
      <c r="AF1380" s="1305" t="e">
        <f t="shared" si="2617"/>
        <v>#DIV/0!</v>
      </c>
      <c r="AG1380" s="1305" t="e">
        <f t="shared" si="2618"/>
        <v>#DIV/0!</v>
      </c>
      <c r="AH1380" s="5"/>
      <c r="AI1380" s="5"/>
      <c r="AJ1380" s="5"/>
      <c r="AK1380" s="5"/>
      <c r="AL1380" s="5"/>
      <c r="AM1380" s="5"/>
      <c r="AN1380" s="5"/>
      <c r="AO1380" s="5"/>
      <c r="AP1380" s="5"/>
      <c r="AQ1380" s="5"/>
      <c r="AR1380" s="5"/>
      <c r="AS1380" s="5"/>
      <c r="AT1380" s="5"/>
      <c r="AU1380" s="5"/>
      <c r="AV1380" s="5"/>
      <c r="AW1380" s="5"/>
      <c r="AX1380" s="5"/>
      <c r="AY1380" s="5"/>
      <c r="AZ1380" s="5"/>
      <c r="BA1380" s="5"/>
      <c r="BB1380" s="5"/>
      <c r="BC1380" s="5"/>
      <c r="BD1380" s="5"/>
      <c r="BE1380" s="5"/>
    </row>
    <row r="1381" spans="1:57" ht="14.25" customHeight="1">
      <c r="A1381" s="1376">
        <v>45184</v>
      </c>
      <c r="B1381" s="1301"/>
      <c r="C1381" s="1302"/>
      <c r="D1381" s="1376">
        <v>44819</v>
      </c>
      <c r="E1381" s="1357"/>
      <c r="F1381" s="5"/>
      <c r="G1381" s="5"/>
      <c r="H1381" s="1302"/>
      <c r="I1381" s="1303"/>
      <c r="J1381" s="1301"/>
      <c r="K1381" s="1376"/>
      <c r="L1381" s="1302"/>
      <c r="M1381" s="1382">
        <f t="shared" si="2607"/>
        <v>45185</v>
      </c>
      <c r="N1381" s="1354">
        <f t="shared" si="2604"/>
        <v>0</v>
      </c>
      <c r="O1381" s="1383">
        <f t="shared" ref="O1381:S1381" si="2773">$AD1381*O$27</f>
        <v>0</v>
      </c>
      <c r="P1381" s="1383">
        <f t="shared" si="2773"/>
        <v>0</v>
      </c>
      <c r="Q1381" s="1383">
        <f t="shared" si="2773"/>
        <v>0</v>
      </c>
      <c r="R1381" s="1383">
        <f t="shared" si="2773"/>
        <v>0</v>
      </c>
      <c r="S1381" s="1383">
        <f t="shared" si="2773"/>
        <v>0</v>
      </c>
      <c r="T1381" s="1383">
        <f t="shared" ref="T1381:X1381" si="2774">$AE1381*T$27</f>
        <v>0</v>
      </c>
      <c r="U1381" s="1383">
        <f t="shared" si="2774"/>
        <v>0</v>
      </c>
      <c r="V1381" s="1383">
        <f t="shared" si="2774"/>
        <v>0</v>
      </c>
      <c r="W1381" s="1383">
        <f t="shared" si="2774"/>
        <v>0</v>
      </c>
      <c r="X1381" s="1383">
        <f t="shared" si="2774"/>
        <v>0</v>
      </c>
      <c r="Y1381" s="1383">
        <f t="shared" si="2610"/>
        <v>0</v>
      </c>
      <c r="Z1381" s="1383">
        <f t="shared" si="2611"/>
        <v>0</v>
      </c>
      <c r="AA1381" s="1383">
        <f t="shared" si="2612"/>
        <v>0</v>
      </c>
      <c r="AB1381" s="1383">
        <f t="shared" si="2613"/>
        <v>0</v>
      </c>
      <c r="AC1381" s="5">
        <f t="shared" si="2614"/>
        <v>258</v>
      </c>
      <c r="AD1381" s="1383">
        <f t="shared" si="2615"/>
        <v>0</v>
      </c>
      <c r="AE1381" s="1383">
        <f t="shared" si="2616"/>
        <v>0</v>
      </c>
      <c r="AF1381" s="1305" t="e">
        <f t="shared" si="2617"/>
        <v>#DIV/0!</v>
      </c>
      <c r="AG1381" s="1305" t="e">
        <f t="shared" si="2618"/>
        <v>#DIV/0!</v>
      </c>
      <c r="AH1381" s="5"/>
      <c r="AI1381" s="5"/>
      <c r="AJ1381" s="5"/>
      <c r="AK1381" s="5"/>
      <c r="AL1381" s="5"/>
      <c r="AM1381" s="5"/>
      <c r="AN1381" s="5"/>
      <c r="AO1381" s="5"/>
      <c r="AP1381" s="5"/>
      <c r="AQ1381" s="5"/>
      <c r="AR1381" s="5"/>
      <c r="AS1381" s="5"/>
      <c r="AT1381" s="5"/>
      <c r="AU1381" s="5"/>
      <c r="AV1381" s="5"/>
      <c r="AW1381" s="5"/>
      <c r="AX1381" s="5"/>
      <c r="AY1381" s="5"/>
      <c r="AZ1381" s="5"/>
      <c r="BA1381" s="5"/>
      <c r="BB1381" s="5"/>
      <c r="BC1381" s="5"/>
      <c r="BD1381" s="5"/>
      <c r="BE1381" s="5"/>
    </row>
    <row r="1382" spans="1:57" ht="14.25" customHeight="1">
      <c r="A1382" s="1376">
        <v>45185</v>
      </c>
      <c r="B1382" s="1301"/>
      <c r="C1382" s="1302"/>
      <c r="D1382" s="1376">
        <v>44820</v>
      </c>
      <c r="E1382" s="1357"/>
      <c r="F1382" s="5"/>
      <c r="G1382" s="5"/>
      <c r="H1382" s="1302"/>
      <c r="I1382" s="1303"/>
      <c r="J1382" s="1301"/>
      <c r="K1382" s="1376"/>
      <c r="L1382" s="1302"/>
      <c r="M1382" s="1382">
        <f t="shared" si="2607"/>
        <v>45186</v>
      </c>
      <c r="N1382" s="1354">
        <f t="shared" si="2604"/>
        <v>0</v>
      </c>
      <c r="O1382" s="1383">
        <f t="shared" ref="O1382:S1382" si="2775">$AD1382*O$27</f>
        <v>0</v>
      </c>
      <c r="P1382" s="1383">
        <f t="shared" si="2775"/>
        <v>0</v>
      </c>
      <c r="Q1382" s="1383">
        <f t="shared" si="2775"/>
        <v>0</v>
      </c>
      <c r="R1382" s="1383">
        <f t="shared" si="2775"/>
        <v>0</v>
      </c>
      <c r="S1382" s="1383">
        <f t="shared" si="2775"/>
        <v>0</v>
      </c>
      <c r="T1382" s="1383">
        <f t="shared" ref="T1382:X1382" si="2776">$AE1382*T$27</f>
        <v>0</v>
      </c>
      <c r="U1382" s="1383">
        <f t="shared" si="2776"/>
        <v>0</v>
      </c>
      <c r="V1382" s="1383">
        <f t="shared" si="2776"/>
        <v>0</v>
      </c>
      <c r="W1382" s="1383">
        <f t="shared" si="2776"/>
        <v>0</v>
      </c>
      <c r="X1382" s="1383">
        <f t="shared" si="2776"/>
        <v>0</v>
      </c>
      <c r="Y1382" s="1383">
        <f t="shared" si="2610"/>
        <v>0</v>
      </c>
      <c r="Z1382" s="1383">
        <f t="shared" si="2611"/>
        <v>0</v>
      </c>
      <c r="AA1382" s="1383">
        <f t="shared" si="2612"/>
        <v>0</v>
      </c>
      <c r="AB1382" s="1383">
        <f t="shared" si="2613"/>
        <v>0</v>
      </c>
      <c r="AC1382" s="5">
        <f t="shared" si="2614"/>
        <v>259</v>
      </c>
      <c r="AD1382" s="1383">
        <f t="shared" si="2615"/>
        <v>0</v>
      </c>
      <c r="AE1382" s="1383">
        <f t="shared" si="2616"/>
        <v>0</v>
      </c>
      <c r="AF1382" s="1305" t="e">
        <f t="shared" si="2617"/>
        <v>#DIV/0!</v>
      </c>
      <c r="AG1382" s="1305" t="e">
        <f t="shared" si="2618"/>
        <v>#DIV/0!</v>
      </c>
      <c r="AH1382" s="5"/>
      <c r="AI1382" s="5"/>
      <c r="AJ1382" s="5"/>
      <c r="AK1382" s="5"/>
      <c r="AL1382" s="5"/>
      <c r="AM1382" s="5"/>
      <c r="AN1382" s="5"/>
      <c r="AO1382" s="5"/>
      <c r="AP1382" s="5"/>
      <c r="AQ1382" s="5"/>
      <c r="AR1382" s="5"/>
      <c r="AS1382" s="5"/>
      <c r="AT1382" s="5"/>
      <c r="AU1382" s="5"/>
      <c r="AV1382" s="5"/>
      <c r="AW1382" s="5"/>
      <c r="AX1382" s="5"/>
      <c r="AY1382" s="5"/>
      <c r="AZ1382" s="5"/>
      <c r="BA1382" s="5"/>
      <c r="BB1382" s="5"/>
      <c r="BC1382" s="5"/>
      <c r="BD1382" s="5"/>
      <c r="BE1382" s="5"/>
    </row>
    <row r="1383" spans="1:57" ht="14.25" customHeight="1">
      <c r="A1383" s="1376">
        <v>45186</v>
      </c>
      <c r="B1383" s="1301"/>
      <c r="C1383" s="1302"/>
      <c r="D1383" s="1376">
        <v>44821</v>
      </c>
      <c r="E1383" s="1357"/>
      <c r="F1383" s="5"/>
      <c r="G1383" s="5"/>
      <c r="H1383" s="1302"/>
      <c r="I1383" s="1303"/>
      <c r="J1383" s="1301"/>
      <c r="K1383" s="1376"/>
      <c r="L1383" s="1302"/>
      <c r="M1383" s="1382">
        <f t="shared" si="2607"/>
        <v>45187</v>
      </c>
      <c r="N1383" s="1354">
        <f t="shared" si="2604"/>
        <v>0</v>
      </c>
      <c r="O1383" s="1383">
        <f t="shared" ref="O1383:S1383" si="2777">$AD1383*O$27</f>
        <v>0</v>
      </c>
      <c r="P1383" s="1383">
        <f t="shared" si="2777"/>
        <v>0</v>
      </c>
      <c r="Q1383" s="1383">
        <f t="shared" si="2777"/>
        <v>0</v>
      </c>
      <c r="R1383" s="1383">
        <f t="shared" si="2777"/>
        <v>0</v>
      </c>
      <c r="S1383" s="1383">
        <f t="shared" si="2777"/>
        <v>0</v>
      </c>
      <c r="T1383" s="1383">
        <f t="shared" ref="T1383:X1383" si="2778">$AE1383*T$27</f>
        <v>0</v>
      </c>
      <c r="U1383" s="1383">
        <f t="shared" si="2778"/>
        <v>0</v>
      </c>
      <c r="V1383" s="1383">
        <f t="shared" si="2778"/>
        <v>0</v>
      </c>
      <c r="W1383" s="1383">
        <f t="shared" si="2778"/>
        <v>0</v>
      </c>
      <c r="X1383" s="1383">
        <f t="shared" si="2778"/>
        <v>0</v>
      </c>
      <c r="Y1383" s="1383">
        <f t="shared" si="2610"/>
        <v>0</v>
      </c>
      <c r="Z1383" s="1383">
        <f t="shared" si="2611"/>
        <v>0</v>
      </c>
      <c r="AA1383" s="1383">
        <f t="shared" si="2612"/>
        <v>0</v>
      </c>
      <c r="AB1383" s="1383">
        <f t="shared" si="2613"/>
        <v>0</v>
      </c>
      <c r="AC1383" s="5">
        <f t="shared" si="2614"/>
        <v>260</v>
      </c>
      <c r="AD1383" s="1383">
        <f t="shared" si="2615"/>
        <v>0</v>
      </c>
      <c r="AE1383" s="1383">
        <f t="shared" si="2616"/>
        <v>0</v>
      </c>
      <c r="AF1383" s="1305" t="e">
        <f t="shared" si="2617"/>
        <v>#DIV/0!</v>
      </c>
      <c r="AG1383" s="1305" t="e">
        <f t="shared" si="2618"/>
        <v>#DIV/0!</v>
      </c>
      <c r="AH1383" s="5"/>
      <c r="AI1383" s="5"/>
      <c r="AJ1383" s="5"/>
      <c r="AK1383" s="5"/>
      <c r="AL1383" s="5"/>
      <c r="AM1383" s="5"/>
      <c r="AN1383" s="5"/>
      <c r="AO1383" s="5"/>
      <c r="AP1383" s="5"/>
      <c r="AQ1383" s="5"/>
      <c r="AR1383" s="5"/>
      <c r="AS1383" s="5"/>
      <c r="AT1383" s="5"/>
      <c r="AU1383" s="5"/>
      <c r="AV1383" s="5"/>
      <c r="AW1383" s="5"/>
      <c r="AX1383" s="5"/>
      <c r="AY1383" s="5"/>
      <c r="AZ1383" s="5"/>
      <c r="BA1383" s="5"/>
      <c r="BB1383" s="5"/>
      <c r="BC1383" s="5"/>
      <c r="BD1383" s="5"/>
      <c r="BE1383" s="5"/>
    </row>
    <row r="1384" spans="1:57" ht="14.25" customHeight="1">
      <c r="A1384" s="1376">
        <v>45187</v>
      </c>
      <c r="B1384" s="1301"/>
      <c r="C1384" s="1302"/>
      <c r="D1384" s="1376">
        <v>44822</v>
      </c>
      <c r="E1384" s="1357"/>
      <c r="F1384" s="5"/>
      <c r="G1384" s="5"/>
      <c r="H1384" s="1302"/>
      <c r="I1384" s="1303"/>
      <c r="J1384" s="1301"/>
      <c r="K1384" s="1376"/>
      <c r="L1384" s="1302"/>
      <c r="M1384" s="1382">
        <f t="shared" si="2607"/>
        <v>45188</v>
      </c>
      <c r="N1384" s="1354">
        <f t="shared" si="2604"/>
        <v>0</v>
      </c>
      <c r="O1384" s="1383">
        <f t="shared" ref="O1384:S1384" si="2779">$AD1384*O$27</f>
        <v>0</v>
      </c>
      <c r="P1384" s="1383">
        <f t="shared" si="2779"/>
        <v>0</v>
      </c>
      <c r="Q1384" s="1383">
        <f t="shared" si="2779"/>
        <v>0</v>
      </c>
      <c r="R1384" s="1383">
        <f t="shared" si="2779"/>
        <v>0</v>
      </c>
      <c r="S1384" s="1383">
        <f t="shared" si="2779"/>
        <v>0</v>
      </c>
      <c r="T1384" s="1383">
        <f t="shared" ref="T1384:X1384" si="2780">$AE1384*T$27</f>
        <v>0</v>
      </c>
      <c r="U1384" s="1383">
        <f t="shared" si="2780"/>
        <v>0</v>
      </c>
      <c r="V1384" s="1383">
        <f t="shared" si="2780"/>
        <v>0</v>
      </c>
      <c r="W1384" s="1383">
        <f t="shared" si="2780"/>
        <v>0</v>
      </c>
      <c r="X1384" s="1383">
        <f t="shared" si="2780"/>
        <v>0</v>
      </c>
      <c r="Y1384" s="1383">
        <f t="shared" si="2610"/>
        <v>0</v>
      </c>
      <c r="Z1384" s="1383">
        <f t="shared" si="2611"/>
        <v>0</v>
      </c>
      <c r="AA1384" s="1383">
        <f t="shared" si="2612"/>
        <v>0</v>
      </c>
      <c r="AB1384" s="1383">
        <f t="shared" si="2613"/>
        <v>0</v>
      </c>
      <c r="AC1384" s="5">
        <f t="shared" si="2614"/>
        <v>261</v>
      </c>
      <c r="AD1384" s="1383">
        <f t="shared" si="2615"/>
        <v>0</v>
      </c>
      <c r="AE1384" s="1383">
        <f t="shared" si="2616"/>
        <v>0</v>
      </c>
      <c r="AF1384" s="1305" t="e">
        <f t="shared" si="2617"/>
        <v>#DIV/0!</v>
      </c>
      <c r="AG1384" s="1305" t="e">
        <f t="shared" si="2618"/>
        <v>#DIV/0!</v>
      </c>
      <c r="AH1384" s="5"/>
      <c r="AI1384" s="5"/>
      <c r="AJ1384" s="5"/>
      <c r="AK1384" s="5"/>
      <c r="AL1384" s="5"/>
      <c r="AM1384" s="5"/>
      <c r="AN1384" s="5"/>
      <c r="AO1384" s="5"/>
      <c r="AP1384" s="5"/>
      <c r="AQ1384" s="5"/>
      <c r="AR1384" s="5"/>
      <c r="AS1384" s="5"/>
      <c r="AT1384" s="5"/>
      <c r="AU1384" s="5"/>
      <c r="AV1384" s="5"/>
      <c r="AW1384" s="5"/>
      <c r="AX1384" s="5"/>
      <c r="AY1384" s="5"/>
      <c r="AZ1384" s="5"/>
      <c r="BA1384" s="5"/>
      <c r="BB1384" s="5"/>
      <c r="BC1384" s="5"/>
      <c r="BD1384" s="5"/>
      <c r="BE1384" s="5"/>
    </row>
    <row r="1385" spans="1:57" ht="14.25" customHeight="1">
      <c r="A1385" s="1376">
        <v>45188</v>
      </c>
      <c r="B1385" s="1301"/>
      <c r="C1385" s="1302"/>
      <c r="D1385" s="1376">
        <v>44823</v>
      </c>
      <c r="E1385" s="1357"/>
      <c r="F1385" s="5"/>
      <c r="G1385" s="5"/>
      <c r="H1385" s="1302"/>
      <c r="I1385" s="1303"/>
      <c r="J1385" s="1301"/>
      <c r="K1385" s="1376"/>
      <c r="L1385" s="1302"/>
      <c r="M1385" s="1382">
        <f t="shared" si="2607"/>
        <v>45189</v>
      </c>
      <c r="N1385" s="1354">
        <f t="shared" si="2604"/>
        <v>0</v>
      </c>
      <c r="O1385" s="1383">
        <f t="shared" ref="O1385:S1385" si="2781">$AD1385*O$27</f>
        <v>0</v>
      </c>
      <c r="P1385" s="1383">
        <f t="shared" si="2781"/>
        <v>0</v>
      </c>
      <c r="Q1385" s="1383">
        <f t="shared" si="2781"/>
        <v>0</v>
      </c>
      <c r="R1385" s="1383">
        <f t="shared" si="2781"/>
        <v>0</v>
      </c>
      <c r="S1385" s="1383">
        <f t="shared" si="2781"/>
        <v>0</v>
      </c>
      <c r="T1385" s="1383">
        <f t="shared" ref="T1385:X1385" si="2782">$AE1385*T$27</f>
        <v>0</v>
      </c>
      <c r="U1385" s="1383">
        <f t="shared" si="2782"/>
        <v>0</v>
      </c>
      <c r="V1385" s="1383">
        <f t="shared" si="2782"/>
        <v>0</v>
      </c>
      <c r="W1385" s="1383">
        <f t="shared" si="2782"/>
        <v>0</v>
      </c>
      <c r="X1385" s="1383">
        <f t="shared" si="2782"/>
        <v>0</v>
      </c>
      <c r="Y1385" s="1383">
        <f t="shared" si="2610"/>
        <v>0</v>
      </c>
      <c r="Z1385" s="1383">
        <f t="shared" si="2611"/>
        <v>0</v>
      </c>
      <c r="AA1385" s="1383">
        <f t="shared" si="2612"/>
        <v>0</v>
      </c>
      <c r="AB1385" s="1383">
        <f t="shared" si="2613"/>
        <v>0</v>
      </c>
      <c r="AC1385" s="5">
        <f t="shared" si="2614"/>
        <v>262</v>
      </c>
      <c r="AD1385" s="1383">
        <f t="shared" si="2615"/>
        <v>0</v>
      </c>
      <c r="AE1385" s="1383">
        <f t="shared" si="2616"/>
        <v>0</v>
      </c>
      <c r="AF1385" s="1305" t="e">
        <f t="shared" si="2617"/>
        <v>#DIV/0!</v>
      </c>
      <c r="AG1385" s="1305" t="e">
        <f t="shared" si="2618"/>
        <v>#DIV/0!</v>
      </c>
      <c r="AH1385" s="5"/>
      <c r="AI1385" s="5"/>
      <c r="AJ1385" s="5"/>
      <c r="AK1385" s="5"/>
      <c r="AL1385" s="5"/>
      <c r="AM1385" s="5"/>
      <c r="AN1385" s="5"/>
      <c r="AO1385" s="5"/>
      <c r="AP1385" s="5"/>
      <c r="AQ1385" s="5"/>
      <c r="AR1385" s="5"/>
      <c r="AS1385" s="5"/>
      <c r="AT1385" s="5"/>
      <c r="AU1385" s="5"/>
      <c r="AV1385" s="5"/>
      <c r="AW1385" s="5"/>
      <c r="AX1385" s="5"/>
      <c r="AY1385" s="5"/>
      <c r="AZ1385" s="5"/>
      <c r="BA1385" s="5"/>
      <c r="BB1385" s="5"/>
      <c r="BC1385" s="5"/>
      <c r="BD1385" s="5"/>
      <c r="BE1385" s="5"/>
    </row>
    <row r="1386" spans="1:57" ht="14.25" customHeight="1">
      <c r="A1386" s="1376">
        <v>45189</v>
      </c>
      <c r="B1386" s="1301"/>
      <c r="C1386" s="1302"/>
      <c r="D1386" s="1376">
        <v>44824</v>
      </c>
      <c r="E1386" s="1357"/>
      <c r="F1386" s="5"/>
      <c r="G1386" s="5"/>
      <c r="H1386" s="1302"/>
      <c r="I1386" s="1303"/>
      <c r="J1386" s="1301"/>
      <c r="K1386" s="1376"/>
      <c r="L1386" s="1302"/>
      <c r="M1386" s="1382">
        <f t="shared" si="2607"/>
        <v>45190</v>
      </c>
      <c r="N1386" s="1354">
        <f t="shared" si="2604"/>
        <v>0</v>
      </c>
      <c r="O1386" s="1383">
        <f t="shared" ref="O1386:S1386" si="2783">$AD1386*O$27</f>
        <v>0</v>
      </c>
      <c r="P1386" s="1383">
        <f t="shared" si="2783"/>
        <v>0</v>
      </c>
      <c r="Q1386" s="1383">
        <f t="shared" si="2783"/>
        <v>0</v>
      </c>
      <c r="R1386" s="1383">
        <f t="shared" si="2783"/>
        <v>0</v>
      </c>
      <c r="S1386" s="1383">
        <f t="shared" si="2783"/>
        <v>0</v>
      </c>
      <c r="T1386" s="1383">
        <f t="shared" ref="T1386:X1386" si="2784">$AE1386*T$27</f>
        <v>0</v>
      </c>
      <c r="U1386" s="1383">
        <f t="shared" si="2784"/>
        <v>0</v>
      </c>
      <c r="V1386" s="1383">
        <f t="shared" si="2784"/>
        <v>0</v>
      </c>
      <c r="W1386" s="1383">
        <f t="shared" si="2784"/>
        <v>0</v>
      </c>
      <c r="X1386" s="1383">
        <f t="shared" si="2784"/>
        <v>0</v>
      </c>
      <c r="Y1386" s="1383">
        <f t="shared" si="2610"/>
        <v>0</v>
      </c>
      <c r="Z1386" s="1383">
        <f t="shared" si="2611"/>
        <v>0</v>
      </c>
      <c r="AA1386" s="1383">
        <f t="shared" si="2612"/>
        <v>0</v>
      </c>
      <c r="AB1386" s="1383">
        <f t="shared" si="2613"/>
        <v>0</v>
      </c>
      <c r="AC1386" s="5">
        <f t="shared" si="2614"/>
        <v>263</v>
      </c>
      <c r="AD1386" s="1383">
        <f t="shared" si="2615"/>
        <v>0</v>
      </c>
      <c r="AE1386" s="1383">
        <f t="shared" si="2616"/>
        <v>0</v>
      </c>
      <c r="AF1386" s="1305" t="e">
        <f t="shared" si="2617"/>
        <v>#DIV/0!</v>
      </c>
      <c r="AG1386" s="1305" t="e">
        <f t="shared" si="2618"/>
        <v>#DIV/0!</v>
      </c>
      <c r="AH1386" s="5"/>
      <c r="AI1386" s="5"/>
      <c r="AJ1386" s="5"/>
      <c r="AK1386" s="5"/>
      <c r="AL1386" s="5"/>
      <c r="AM1386" s="5"/>
      <c r="AN1386" s="5"/>
      <c r="AO1386" s="5"/>
      <c r="AP1386" s="5"/>
      <c r="AQ1386" s="5"/>
      <c r="AR1386" s="5"/>
      <c r="AS1386" s="5"/>
      <c r="AT1386" s="5"/>
      <c r="AU1386" s="5"/>
      <c r="AV1386" s="5"/>
      <c r="AW1386" s="5"/>
      <c r="AX1386" s="5"/>
      <c r="AY1386" s="5"/>
      <c r="AZ1386" s="5"/>
      <c r="BA1386" s="5"/>
      <c r="BB1386" s="5"/>
      <c r="BC1386" s="5"/>
      <c r="BD1386" s="5"/>
      <c r="BE1386" s="5"/>
    </row>
    <row r="1387" spans="1:57" ht="14.25" customHeight="1">
      <c r="A1387" s="1376">
        <v>45190</v>
      </c>
      <c r="B1387" s="1301"/>
      <c r="C1387" s="1302"/>
      <c r="D1387" s="1376">
        <v>44825</v>
      </c>
      <c r="E1387" s="1357"/>
      <c r="F1387" s="5"/>
      <c r="G1387" s="5"/>
      <c r="H1387" s="1302"/>
      <c r="I1387" s="1303"/>
      <c r="J1387" s="1301"/>
      <c r="K1387" s="1376"/>
      <c r="L1387" s="1302"/>
      <c r="M1387" s="1382">
        <f t="shared" si="2607"/>
        <v>45191</v>
      </c>
      <c r="N1387" s="1354">
        <f t="shared" si="2604"/>
        <v>0</v>
      </c>
      <c r="O1387" s="1383">
        <f t="shared" ref="O1387:S1387" si="2785">$AD1387*O$27</f>
        <v>0</v>
      </c>
      <c r="P1387" s="1383">
        <f t="shared" si="2785"/>
        <v>0</v>
      </c>
      <c r="Q1387" s="1383">
        <f t="shared" si="2785"/>
        <v>0</v>
      </c>
      <c r="R1387" s="1383">
        <f t="shared" si="2785"/>
        <v>0</v>
      </c>
      <c r="S1387" s="1383">
        <f t="shared" si="2785"/>
        <v>0</v>
      </c>
      <c r="T1387" s="1383">
        <f t="shared" ref="T1387:X1387" si="2786">$AE1387*T$27</f>
        <v>0</v>
      </c>
      <c r="U1387" s="1383">
        <f t="shared" si="2786"/>
        <v>0</v>
      </c>
      <c r="V1387" s="1383">
        <f t="shared" si="2786"/>
        <v>0</v>
      </c>
      <c r="W1387" s="1383">
        <f t="shared" si="2786"/>
        <v>0</v>
      </c>
      <c r="X1387" s="1383">
        <f t="shared" si="2786"/>
        <v>0</v>
      </c>
      <c r="Y1387" s="1383">
        <f t="shared" si="2610"/>
        <v>0</v>
      </c>
      <c r="Z1387" s="1383">
        <f t="shared" si="2611"/>
        <v>0</v>
      </c>
      <c r="AA1387" s="1383">
        <f t="shared" si="2612"/>
        <v>0</v>
      </c>
      <c r="AB1387" s="1383">
        <f t="shared" si="2613"/>
        <v>0</v>
      </c>
      <c r="AC1387" s="5">
        <f t="shared" si="2614"/>
        <v>264</v>
      </c>
      <c r="AD1387" s="1383">
        <f t="shared" si="2615"/>
        <v>0</v>
      </c>
      <c r="AE1387" s="1383">
        <f t="shared" si="2616"/>
        <v>0</v>
      </c>
      <c r="AF1387" s="1305" t="e">
        <f t="shared" si="2617"/>
        <v>#DIV/0!</v>
      </c>
      <c r="AG1387" s="1305" t="e">
        <f t="shared" si="2618"/>
        <v>#DIV/0!</v>
      </c>
      <c r="AH1387" s="5"/>
      <c r="AI1387" s="5"/>
      <c r="AJ1387" s="5"/>
      <c r="AK1387" s="5"/>
      <c r="AL1387" s="5"/>
      <c r="AM1387" s="5"/>
      <c r="AN1387" s="5"/>
      <c r="AO1387" s="5"/>
      <c r="AP1387" s="5"/>
      <c r="AQ1387" s="5"/>
      <c r="AR1387" s="5"/>
      <c r="AS1387" s="5"/>
      <c r="AT1387" s="5"/>
      <c r="AU1387" s="5"/>
      <c r="AV1387" s="5"/>
      <c r="AW1387" s="5"/>
      <c r="AX1387" s="5"/>
      <c r="AY1387" s="5"/>
      <c r="AZ1387" s="5"/>
      <c r="BA1387" s="5"/>
      <c r="BB1387" s="5"/>
      <c r="BC1387" s="5"/>
      <c r="BD1387" s="5"/>
      <c r="BE1387" s="5"/>
    </row>
    <row r="1388" spans="1:57" ht="14.25" customHeight="1">
      <c r="A1388" s="1376">
        <v>45191</v>
      </c>
      <c r="B1388" s="1301"/>
      <c r="C1388" s="1302"/>
      <c r="D1388" s="1376">
        <v>44826</v>
      </c>
      <c r="E1388" s="1357"/>
      <c r="F1388" s="5"/>
      <c r="G1388" s="5"/>
      <c r="H1388" s="1302"/>
      <c r="I1388" s="1303"/>
      <c r="J1388" s="1301"/>
      <c r="K1388" s="1376"/>
      <c r="L1388" s="1302"/>
      <c r="M1388" s="1382">
        <f t="shared" si="2607"/>
        <v>45192</v>
      </c>
      <c r="N1388" s="1354">
        <f t="shared" si="2604"/>
        <v>0</v>
      </c>
      <c r="O1388" s="1383">
        <f t="shared" ref="O1388:S1388" si="2787">$AD1388*O$27</f>
        <v>0</v>
      </c>
      <c r="P1388" s="1383">
        <f t="shared" si="2787"/>
        <v>0</v>
      </c>
      <c r="Q1388" s="1383">
        <f t="shared" si="2787"/>
        <v>0</v>
      </c>
      <c r="R1388" s="1383">
        <f t="shared" si="2787"/>
        <v>0</v>
      </c>
      <c r="S1388" s="1383">
        <f t="shared" si="2787"/>
        <v>0</v>
      </c>
      <c r="T1388" s="1383">
        <f t="shared" ref="T1388:X1388" si="2788">$AE1388*T$27</f>
        <v>0</v>
      </c>
      <c r="U1388" s="1383">
        <f t="shared" si="2788"/>
        <v>0</v>
      </c>
      <c r="V1388" s="1383">
        <f t="shared" si="2788"/>
        <v>0</v>
      </c>
      <c r="W1388" s="1383">
        <f t="shared" si="2788"/>
        <v>0</v>
      </c>
      <c r="X1388" s="1383">
        <f t="shared" si="2788"/>
        <v>0</v>
      </c>
      <c r="Y1388" s="1383">
        <f t="shared" si="2610"/>
        <v>0</v>
      </c>
      <c r="Z1388" s="1383">
        <f t="shared" si="2611"/>
        <v>0</v>
      </c>
      <c r="AA1388" s="1383">
        <f t="shared" si="2612"/>
        <v>0</v>
      </c>
      <c r="AB1388" s="1383">
        <f t="shared" si="2613"/>
        <v>0</v>
      </c>
      <c r="AC1388" s="5">
        <f t="shared" si="2614"/>
        <v>265</v>
      </c>
      <c r="AD1388" s="1383">
        <f t="shared" si="2615"/>
        <v>0</v>
      </c>
      <c r="AE1388" s="1383">
        <f t="shared" si="2616"/>
        <v>0</v>
      </c>
      <c r="AF1388" s="1305" t="e">
        <f t="shared" si="2617"/>
        <v>#DIV/0!</v>
      </c>
      <c r="AG1388" s="1305" t="e">
        <f t="shared" si="2618"/>
        <v>#DIV/0!</v>
      </c>
      <c r="AH1388" s="5"/>
      <c r="AI1388" s="5"/>
      <c r="AJ1388" s="5"/>
      <c r="AK1388" s="5"/>
      <c r="AL1388" s="5"/>
      <c r="AM1388" s="5"/>
      <c r="AN1388" s="5"/>
      <c r="AO1388" s="5"/>
      <c r="AP1388" s="5"/>
      <c r="AQ1388" s="5"/>
      <c r="AR1388" s="5"/>
      <c r="AS1388" s="5"/>
      <c r="AT1388" s="5"/>
      <c r="AU1388" s="5"/>
      <c r="AV1388" s="5"/>
      <c r="AW1388" s="5"/>
      <c r="AX1388" s="5"/>
      <c r="AY1388" s="5"/>
      <c r="AZ1388" s="5"/>
      <c r="BA1388" s="5"/>
      <c r="BB1388" s="5"/>
      <c r="BC1388" s="5"/>
      <c r="BD1388" s="5"/>
      <c r="BE1388" s="5"/>
    </row>
    <row r="1389" spans="1:57" ht="14.25" customHeight="1">
      <c r="A1389" s="1376">
        <v>45192</v>
      </c>
      <c r="B1389" s="1301"/>
      <c r="C1389" s="1302"/>
      <c r="D1389" s="1376">
        <v>44827</v>
      </c>
      <c r="E1389" s="1357"/>
      <c r="F1389" s="5"/>
      <c r="G1389" s="5"/>
      <c r="H1389" s="1302"/>
      <c r="I1389" s="1303"/>
      <c r="J1389" s="1301"/>
      <c r="K1389" s="1376"/>
      <c r="L1389" s="1302"/>
      <c r="M1389" s="1382">
        <f t="shared" si="2607"/>
        <v>45193</v>
      </c>
      <c r="N1389" s="1354">
        <f t="shared" si="2604"/>
        <v>0</v>
      </c>
      <c r="O1389" s="1383">
        <f t="shared" ref="O1389:S1389" si="2789">$AD1389*O$27</f>
        <v>0</v>
      </c>
      <c r="P1389" s="1383">
        <f t="shared" si="2789"/>
        <v>0</v>
      </c>
      <c r="Q1389" s="1383">
        <f t="shared" si="2789"/>
        <v>0</v>
      </c>
      <c r="R1389" s="1383">
        <f t="shared" si="2789"/>
        <v>0</v>
      </c>
      <c r="S1389" s="1383">
        <f t="shared" si="2789"/>
        <v>0</v>
      </c>
      <c r="T1389" s="1383">
        <f t="shared" ref="T1389:X1389" si="2790">$AE1389*T$27</f>
        <v>0</v>
      </c>
      <c r="U1389" s="1383">
        <f t="shared" si="2790"/>
        <v>0</v>
      </c>
      <c r="V1389" s="1383">
        <f t="shared" si="2790"/>
        <v>0</v>
      </c>
      <c r="W1389" s="1383">
        <f t="shared" si="2790"/>
        <v>0</v>
      </c>
      <c r="X1389" s="1383">
        <f t="shared" si="2790"/>
        <v>0</v>
      </c>
      <c r="Y1389" s="1383">
        <f t="shared" si="2610"/>
        <v>0</v>
      </c>
      <c r="Z1389" s="1383">
        <f t="shared" si="2611"/>
        <v>0</v>
      </c>
      <c r="AA1389" s="1383">
        <f t="shared" si="2612"/>
        <v>0</v>
      </c>
      <c r="AB1389" s="1383">
        <f t="shared" si="2613"/>
        <v>0</v>
      </c>
      <c r="AC1389" s="5">
        <f t="shared" si="2614"/>
        <v>266</v>
      </c>
      <c r="AD1389" s="1383">
        <f t="shared" si="2615"/>
        <v>0</v>
      </c>
      <c r="AE1389" s="1383">
        <f t="shared" si="2616"/>
        <v>0</v>
      </c>
      <c r="AF1389" s="1305" t="e">
        <f t="shared" si="2617"/>
        <v>#DIV/0!</v>
      </c>
      <c r="AG1389" s="1305" t="e">
        <f t="shared" si="2618"/>
        <v>#DIV/0!</v>
      </c>
      <c r="AH1389" s="5"/>
      <c r="AI1389" s="5"/>
      <c r="AJ1389" s="5"/>
      <c r="AK1389" s="5"/>
      <c r="AL1389" s="5"/>
      <c r="AM1389" s="5"/>
      <c r="AN1389" s="5"/>
      <c r="AO1389" s="5"/>
      <c r="AP1389" s="5"/>
      <c r="AQ1389" s="5"/>
      <c r="AR1389" s="5"/>
      <c r="AS1389" s="5"/>
      <c r="AT1389" s="5"/>
      <c r="AU1389" s="5"/>
      <c r="AV1389" s="5"/>
      <c r="AW1389" s="5"/>
      <c r="AX1389" s="5"/>
      <c r="AY1389" s="5"/>
      <c r="AZ1389" s="5"/>
      <c r="BA1389" s="5"/>
      <c r="BB1389" s="5"/>
      <c r="BC1389" s="5"/>
      <c r="BD1389" s="5"/>
      <c r="BE1389" s="5"/>
    </row>
    <row r="1390" spans="1:57" ht="14.25" customHeight="1">
      <c r="A1390" s="1376">
        <v>45193</v>
      </c>
      <c r="B1390" s="1301"/>
      <c r="C1390" s="1302"/>
      <c r="D1390" s="1376">
        <v>44828</v>
      </c>
      <c r="E1390" s="1357"/>
      <c r="F1390" s="5"/>
      <c r="G1390" s="5"/>
      <c r="H1390" s="1302"/>
      <c r="I1390" s="1303"/>
      <c r="J1390" s="1301"/>
      <c r="K1390" s="1376"/>
      <c r="L1390" s="1302"/>
      <c r="M1390" s="1382">
        <f t="shared" si="2607"/>
        <v>45194</v>
      </c>
      <c r="N1390" s="1354">
        <f t="shared" si="2604"/>
        <v>0</v>
      </c>
      <c r="O1390" s="1383">
        <f t="shared" ref="O1390:S1390" si="2791">$AD1390*O$27</f>
        <v>0</v>
      </c>
      <c r="P1390" s="1383">
        <f t="shared" si="2791"/>
        <v>0</v>
      </c>
      <c r="Q1390" s="1383">
        <f t="shared" si="2791"/>
        <v>0</v>
      </c>
      <c r="R1390" s="1383">
        <f t="shared" si="2791"/>
        <v>0</v>
      </c>
      <c r="S1390" s="1383">
        <f t="shared" si="2791"/>
        <v>0</v>
      </c>
      <c r="T1390" s="1383">
        <f t="shared" ref="T1390:X1390" si="2792">$AE1390*T$27</f>
        <v>0</v>
      </c>
      <c r="U1390" s="1383">
        <f t="shared" si="2792"/>
        <v>0</v>
      </c>
      <c r="V1390" s="1383">
        <f t="shared" si="2792"/>
        <v>0</v>
      </c>
      <c r="W1390" s="1383">
        <f t="shared" si="2792"/>
        <v>0</v>
      </c>
      <c r="X1390" s="1383">
        <f t="shared" si="2792"/>
        <v>0</v>
      </c>
      <c r="Y1390" s="1383">
        <f t="shared" si="2610"/>
        <v>0</v>
      </c>
      <c r="Z1390" s="1383">
        <f t="shared" si="2611"/>
        <v>0</v>
      </c>
      <c r="AA1390" s="1383">
        <f t="shared" si="2612"/>
        <v>0</v>
      </c>
      <c r="AB1390" s="1383">
        <f t="shared" si="2613"/>
        <v>0</v>
      </c>
      <c r="AC1390" s="5">
        <f t="shared" si="2614"/>
        <v>267</v>
      </c>
      <c r="AD1390" s="1383">
        <f t="shared" si="2615"/>
        <v>0</v>
      </c>
      <c r="AE1390" s="1383">
        <f t="shared" si="2616"/>
        <v>0</v>
      </c>
      <c r="AF1390" s="1305" t="e">
        <f t="shared" si="2617"/>
        <v>#DIV/0!</v>
      </c>
      <c r="AG1390" s="1305" t="e">
        <f t="shared" si="2618"/>
        <v>#DIV/0!</v>
      </c>
      <c r="AH1390" s="5"/>
      <c r="AI1390" s="5"/>
      <c r="AJ1390" s="5"/>
      <c r="AK1390" s="5"/>
      <c r="AL1390" s="5"/>
      <c r="AM1390" s="5"/>
      <c r="AN1390" s="5"/>
      <c r="AO1390" s="5"/>
      <c r="AP1390" s="5"/>
      <c r="AQ1390" s="5"/>
      <c r="AR1390" s="5"/>
      <c r="AS1390" s="5"/>
      <c r="AT1390" s="5"/>
      <c r="AU1390" s="5"/>
      <c r="AV1390" s="5"/>
      <c r="AW1390" s="5"/>
      <c r="AX1390" s="5"/>
      <c r="AY1390" s="5"/>
      <c r="AZ1390" s="5"/>
      <c r="BA1390" s="5"/>
      <c r="BB1390" s="5"/>
      <c r="BC1390" s="5"/>
      <c r="BD1390" s="5"/>
      <c r="BE1390" s="5"/>
    </row>
    <row r="1391" spans="1:57" ht="14.25" customHeight="1">
      <c r="A1391" s="1376">
        <v>45194</v>
      </c>
      <c r="B1391" s="1301"/>
      <c r="C1391" s="1302"/>
      <c r="D1391" s="1376">
        <v>44829</v>
      </c>
      <c r="E1391" s="1357"/>
      <c r="F1391" s="5"/>
      <c r="G1391" s="5"/>
      <c r="H1391" s="1302"/>
      <c r="I1391" s="1303"/>
      <c r="J1391" s="1301"/>
      <c r="K1391" s="1376"/>
      <c r="L1391" s="1302"/>
      <c r="M1391" s="1382">
        <f t="shared" si="2607"/>
        <v>45195</v>
      </c>
      <c r="N1391" s="1354">
        <f t="shared" si="2604"/>
        <v>0</v>
      </c>
      <c r="O1391" s="1383">
        <f t="shared" ref="O1391:S1391" si="2793">$AD1391*O$27</f>
        <v>0</v>
      </c>
      <c r="P1391" s="1383">
        <f t="shared" si="2793"/>
        <v>0</v>
      </c>
      <c r="Q1391" s="1383">
        <f t="shared" si="2793"/>
        <v>0</v>
      </c>
      <c r="R1391" s="1383">
        <f t="shared" si="2793"/>
        <v>0</v>
      </c>
      <c r="S1391" s="1383">
        <f t="shared" si="2793"/>
        <v>0</v>
      </c>
      <c r="T1391" s="1383">
        <f t="shared" ref="T1391:X1391" si="2794">$AE1391*T$27</f>
        <v>0</v>
      </c>
      <c r="U1391" s="1383">
        <f t="shared" si="2794"/>
        <v>0</v>
      </c>
      <c r="V1391" s="1383">
        <f t="shared" si="2794"/>
        <v>0</v>
      </c>
      <c r="W1391" s="1383">
        <f t="shared" si="2794"/>
        <v>0</v>
      </c>
      <c r="X1391" s="1383">
        <f t="shared" si="2794"/>
        <v>0</v>
      </c>
      <c r="Y1391" s="1383">
        <f t="shared" si="2610"/>
        <v>0</v>
      </c>
      <c r="Z1391" s="1383">
        <f t="shared" si="2611"/>
        <v>0</v>
      </c>
      <c r="AA1391" s="1383">
        <f t="shared" si="2612"/>
        <v>0</v>
      </c>
      <c r="AB1391" s="1383">
        <f t="shared" si="2613"/>
        <v>0</v>
      </c>
      <c r="AC1391" s="5">
        <f t="shared" si="2614"/>
        <v>268</v>
      </c>
      <c r="AD1391" s="1383">
        <f t="shared" si="2615"/>
        <v>0</v>
      </c>
      <c r="AE1391" s="1383">
        <f t="shared" si="2616"/>
        <v>0</v>
      </c>
      <c r="AF1391" s="1305" t="e">
        <f t="shared" si="2617"/>
        <v>#DIV/0!</v>
      </c>
      <c r="AG1391" s="1305" t="e">
        <f t="shared" si="2618"/>
        <v>#DIV/0!</v>
      </c>
      <c r="AH1391" s="5"/>
      <c r="AI1391" s="5"/>
      <c r="AJ1391" s="5"/>
      <c r="AK1391" s="5"/>
      <c r="AL1391" s="5"/>
      <c r="AM1391" s="5"/>
      <c r="AN1391" s="5"/>
      <c r="AO1391" s="5"/>
      <c r="AP1391" s="5"/>
      <c r="AQ1391" s="5"/>
      <c r="AR1391" s="5"/>
      <c r="AS1391" s="5"/>
      <c r="AT1391" s="5"/>
      <c r="AU1391" s="5"/>
      <c r="AV1391" s="5"/>
      <c r="AW1391" s="5"/>
      <c r="AX1391" s="5"/>
      <c r="AY1391" s="5"/>
      <c r="AZ1391" s="5"/>
      <c r="BA1391" s="5"/>
      <c r="BB1391" s="5"/>
      <c r="BC1391" s="5"/>
      <c r="BD1391" s="5"/>
      <c r="BE1391" s="5"/>
    </row>
    <row r="1392" spans="1:57" ht="14.25" customHeight="1">
      <c r="A1392" s="1376">
        <v>45195</v>
      </c>
      <c r="B1392" s="1301"/>
      <c r="C1392" s="1302"/>
      <c r="D1392" s="1376">
        <v>44830</v>
      </c>
      <c r="E1392" s="1357"/>
      <c r="F1392" s="5"/>
      <c r="G1392" s="5"/>
      <c r="H1392" s="1302"/>
      <c r="I1392" s="1303"/>
      <c r="J1392" s="1301"/>
      <c r="K1392" s="1376"/>
      <c r="L1392" s="1302"/>
      <c r="M1392" s="1382">
        <f t="shared" si="2607"/>
        <v>45196</v>
      </c>
      <c r="N1392" s="1354">
        <f t="shared" si="2604"/>
        <v>0</v>
      </c>
      <c r="O1392" s="1383">
        <f t="shared" ref="O1392:S1392" si="2795">$AD1392*O$27</f>
        <v>0</v>
      </c>
      <c r="P1392" s="1383">
        <f t="shared" si="2795"/>
        <v>0</v>
      </c>
      <c r="Q1392" s="1383">
        <f t="shared" si="2795"/>
        <v>0</v>
      </c>
      <c r="R1392" s="1383">
        <f t="shared" si="2795"/>
        <v>0</v>
      </c>
      <c r="S1392" s="1383">
        <f t="shared" si="2795"/>
        <v>0</v>
      </c>
      <c r="T1392" s="1383">
        <f t="shared" ref="T1392:X1392" si="2796">$AE1392*T$27</f>
        <v>0</v>
      </c>
      <c r="U1392" s="1383">
        <f t="shared" si="2796"/>
        <v>0</v>
      </c>
      <c r="V1392" s="1383">
        <f t="shared" si="2796"/>
        <v>0</v>
      </c>
      <c r="W1392" s="1383">
        <f t="shared" si="2796"/>
        <v>0</v>
      </c>
      <c r="X1392" s="1383">
        <f t="shared" si="2796"/>
        <v>0</v>
      </c>
      <c r="Y1392" s="1383">
        <f t="shared" si="2610"/>
        <v>0</v>
      </c>
      <c r="Z1392" s="1383">
        <f t="shared" si="2611"/>
        <v>0</v>
      </c>
      <c r="AA1392" s="1383">
        <f t="shared" si="2612"/>
        <v>0</v>
      </c>
      <c r="AB1392" s="1383">
        <f t="shared" si="2613"/>
        <v>0</v>
      </c>
      <c r="AC1392" s="5">
        <f t="shared" si="2614"/>
        <v>269</v>
      </c>
      <c r="AD1392" s="1383">
        <f t="shared" si="2615"/>
        <v>0</v>
      </c>
      <c r="AE1392" s="1383">
        <f t="shared" si="2616"/>
        <v>0</v>
      </c>
      <c r="AF1392" s="1305" t="e">
        <f t="shared" si="2617"/>
        <v>#DIV/0!</v>
      </c>
      <c r="AG1392" s="1305" t="e">
        <f t="shared" si="2618"/>
        <v>#DIV/0!</v>
      </c>
      <c r="AH1392" s="5"/>
      <c r="AI1392" s="5"/>
      <c r="AJ1392" s="5"/>
      <c r="AK1392" s="5"/>
      <c r="AL1392" s="5"/>
      <c r="AM1392" s="5"/>
      <c r="AN1392" s="5"/>
      <c r="AO1392" s="5"/>
      <c r="AP1392" s="5"/>
      <c r="AQ1392" s="5"/>
      <c r="AR1392" s="5"/>
      <c r="AS1392" s="5"/>
      <c r="AT1392" s="5"/>
      <c r="AU1392" s="5"/>
      <c r="AV1392" s="5"/>
      <c r="AW1392" s="5"/>
      <c r="AX1392" s="5"/>
      <c r="AY1392" s="5"/>
      <c r="AZ1392" s="5"/>
      <c r="BA1392" s="5"/>
      <c r="BB1392" s="5"/>
      <c r="BC1392" s="5"/>
      <c r="BD1392" s="5"/>
      <c r="BE1392" s="5"/>
    </row>
    <row r="1393" spans="1:57" ht="14.25" customHeight="1">
      <c r="A1393" s="1376">
        <v>45196</v>
      </c>
      <c r="B1393" s="1301"/>
      <c r="C1393" s="1302"/>
      <c r="D1393" s="1376">
        <v>44831</v>
      </c>
      <c r="E1393" s="1357"/>
      <c r="F1393" s="5"/>
      <c r="G1393" s="5"/>
      <c r="H1393" s="1302"/>
      <c r="I1393" s="1303"/>
      <c r="J1393" s="1301"/>
      <c r="K1393" s="1376"/>
      <c r="L1393" s="1302"/>
      <c r="M1393" s="1382">
        <f t="shared" si="2607"/>
        <v>45197</v>
      </c>
      <c r="N1393" s="1354">
        <f t="shared" si="2604"/>
        <v>0</v>
      </c>
      <c r="O1393" s="1383">
        <f t="shared" ref="O1393:S1393" si="2797">$AD1393*O$27</f>
        <v>0</v>
      </c>
      <c r="P1393" s="1383">
        <f t="shared" si="2797"/>
        <v>0</v>
      </c>
      <c r="Q1393" s="1383">
        <f t="shared" si="2797"/>
        <v>0</v>
      </c>
      <c r="R1393" s="1383">
        <f t="shared" si="2797"/>
        <v>0</v>
      </c>
      <c r="S1393" s="1383">
        <f t="shared" si="2797"/>
        <v>0</v>
      </c>
      <c r="T1393" s="1383">
        <f t="shared" ref="T1393:X1393" si="2798">$AE1393*T$27</f>
        <v>0</v>
      </c>
      <c r="U1393" s="1383">
        <f t="shared" si="2798"/>
        <v>0</v>
      </c>
      <c r="V1393" s="1383">
        <f t="shared" si="2798"/>
        <v>0</v>
      </c>
      <c r="W1393" s="1383">
        <f t="shared" si="2798"/>
        <v>0</v>
      </c>
      <c r="X1393" s="1383">
        <f t="shared" si="2798"/>
        <v>0</v>
      </c>
      <c r="Y1393" s="1383">
        <f t="shared" si="2610"/>
        <v>0</v>
      </c>
      <c r="Z1393" s="1383">
        <f t="shared" si="2611"/>
        <v>0</v>
      </c>
      <c r="AA1393" s="1383">
        <f t="shared" si="2612"/>
        <v>0</v>
      </c>
      <c r="AB1393" s="1383">
        <f t="shared" si="2613"/>
        <v>0</v>
      </c>
      <c r="AC1393" s="5">
        <f t="shared" si="2614"/>
        <v>270</v>
      </c>
      <c r="AD1393" s="1383">
        <f t="shared" si="2615"/>
        <v>0</v>
      </c>
      <c r="AE1393" s="1383">
        <f t="shared" si="2616"/>
        <v>0</v>
      </c>
      <c r="AF1393" s="1305" t="e">
        <f t="shared" si="2617"/>
        <v>#DIV/0!</v>
      </c>
      <c r="AG1393" s="1305" t="e">
        <f t="shared" si="2618"/>
        <v>#DIV/0!</v>
      </c>
      <c r="AH1393" s="5"/>
      <c r="AI1393" s="5"/>
      <c r="AJ1393" s="5"/>
      <c r="AK1393" s="5"/>
      <c r="AL1393" s="5"/>
      <c r="AM1393" s="5"/>
      <c r="AN1393" s="5"/>
      <c r="AO1393" s="5"/>
      <c r="AP1393" s="5"/>
      <c r="AQ1393" s="5"/>
      <c r="AR1393" s="5"/>
      <c r="AS1393" s="5"/>
      <c r="AT1393" s="5"/>
      <c r="AU1393" s="5"/>
      <c r="AV1393" s="5"/>
      <c r="AW1393" s="5"/>
      <c r="AX1393" s="5"/>
      <c r="AY1393" s="5"/>
      <c r="AZ1393" s="5"/>
      <c r="BA1393" s="5"/>
      <c r="BB1393" s="5"/>
      <c r="BC1393" s="5"/>
      <c r="BD1393" s="5"/>
      <c r="BE1393" s="5"/>
    </row>
    <row r="1394" spans="1:57" ht="14.25" customHeight="1">
      <c r="A1394" s="1376">
        <v>45197</v>
      </c>
      <c r="B1394" s="1301"/>
      <c r="C1394" s="1302"/>
      <c r="D1394" s="1376">
        <v>44832</v>
      </c>
      <c r="E1394" s="1357"/>
      <c r="F1394" s="5"/>
      <c r="G1394" s="5"/>
      <c r="H1394" s="1302"/>
      <c r="I1394" s="1303"/>
      <c r="J1394" s="1301"/>
      <c r="K1394" s="1376"/>
      <c r="L1394" s="1302"/>
      <c r="M1394" s="1382">
        <f t="shared" si="2607"/>
        <v>45198</v>
      </c>
      <c r="N1394" s="1354">
        <f t="shared" si="2604"/>
        <v>0</v>
      </c>
      <c r="O1394" s="1383">
        <f t="shared" ref="O1394:S1394" si="2799">$AD1394*O$27</f>
        <v>0</v>
      </c>
      <c r="P1394" s="1383">
        <f t="shared" si="2799"/>
        <v>0</v>
      </c>
      <c r="Q1394" s="1383">
        <f t="shared" si="2799"/>
        <v>0</v>
      </c>
      <c r="R1394" s="1383">
        <f t="shared" si="2799"/>
        <v>0</v>
      </c>
      <c r="S1394" s="1383">
        <f t="shared" si="2799"/>
        <v>0</v>
      </c>
      <c r="T1394" s="1383">
        <f t="shared" ref="T1394:X1394" si="2800">$AE1394*T$27</f>
        <v>0</v>
      </c>
      <c r="U1394" s="1383">
        <f t="shared" si="2800"/>
        <v>0</v>
      </c>
      <c r="V1394" s="1383">
        <f t="shared" si="2800"/>
        <v>0</v>
      </c>
      <c r="W1394" s="1383">
        <f t="shared" si="2800"/>
        <v>0</v>
      </c>
      <c r="X1394" s="1383">
        <f t="shared" si="2800"/>
        <v>0</v>
      </c>
      <c r="Y1394" s="1383">
        <f t="shared" si="2610"/>
        <v>0</v>
      </c>
      <c r="Z1394" s="1383">
        <f t="shared" si="2611"/>
        <v>0</v>
      </c>
      <c r="AA1394" s="1383">
        <f t="shared" si="2612"/>
        <v>0</v>
      </c>
      <c r="AB1394" s="1383">
        <f t="shared" si="2613"/>
        <v>0</v>
      </c>
      <c r="AC1394" s="5">
        <f t="shared" si="2614"/>
        <v>271</v>
      </c>
      <c r="AD1394" s="1383">
        <f t="shared" si="2615"/>
        <v>0</v>
      </c>
      <c r="AE1394" s="1383">
        <f t="shared" si="2616"/>
        <v>0</v>
      </c>
      <c r="AF1394" s="1305" t="e">
        <f t="shared" si="2617"/>
        <v>#DIV/0!</v>
      </c>
      <c r="AG1394" s="1305" t="e">
        <f t="shared" si="2618"/>
        <v>#DIV/0!</v>
      </c>
      <c r="AH1394" s="5"/>
      <c r="AI1394" s="5"/>
      <c r="AJ1394" s="5"/>
      <c r="AK1394" s="5"/>
      <c r="AL1394" s="5"/>
      <c r="AM1394" s="5"/>
      <c r="AN1394" s="5"/>
      <c r="AO1394" s="5"/>
      <c r="AP1394" s="5"/>
      <c r="AQ1394" s="5"/>
      <c r="AR1394" s="5"/>
      <c r="AS1394" s="5"/>
      <c r="AT1394" s="5"/>
      <c r="AU1394" s="5"/>
      <c r="AV1394" s="5"/>
      <c r="AW1394" s="5"/>
      <c r="AX1394" s="5"/>
      <c r="AY1394" s="5"/>
      <c r="AZ1394" s="5"/>
      <c r="BA1394" s="5"/>
      <c r="BB1394" s="5"/>
      <c r="BC1394" s="5"/>
      <c r="BD1394" s="5"/>
      <c r="BE1394" s="5"/>
    </row>
    <row r="1395" spans="1:57" ht="14.25" customHeight="1">
      <c r="A1395" s="1376">
        <v>45198</v>
      </c>
      <c r="B1395" s="1301"/>
      <c r="C1395" s="1302"/>
      <c r="D1395" s="1376">
        <v>44833</v>
      </c>
      <c r="E1395" s="1357"/>
      <c r="F1395" s="5"/>
      <c r="G1395" s="5"/>
      <c r="H1395" s="1302"/>
      <c r="I1395" s="1303"/>
      <c r="J1395" s="1301"/>
      <c r="K1395" s="1376"/>
      <c r="L1395" s="1302"/>
      <c r="M1395" s="1382">
        <f t="shared" si="2607"/>
        <v>45199</v>
      </c>
      <c r="N1395" s="1354">
        <f t="shared" si="2604"/>
        <v>0</v>
      </c>
      <c r="O1395" s="1383">
        <f t="shared" ref="O1395:S1395" si="2801">$AD1395*O$27</f>
        <v>0</v>
      </c>
      <c r="P1395" s="1383">
        <f t="shared" si="2801"/>
        <v>0</v>
      </c>
      <c r="Q1395" s="1383">
        <f t="shared" si="2801"/>
        <v>0</v>
      </c>
      <c r="R1395" s="1383">
        <f t="shared" si="2801"/>
        <v>0</v>
      </c>
      <c r="S1395" s="1383">
        <f t="shared" si="2801"/>
        <v>0</v>
      </c>
      <c r="T1395" s="1383">
        <f t="shared" ref="T1395:X1395" si="2802">$AE1395*T$27</f>
        <v>0</v>
      </c>
      <c r="U1395" s="1383">
        <f t="shared" si="2802"/>
        <v>0</v>
      </c>
      <c r="V1395" s="1383">
        <f t="shared" si="2802"/>
        <v>0</v>
      </c>
      <c r="W1395" s="1383">
        <f t="shared" si="2802"/>
        <v>0</v>
      </c>
      <c r="X1395" s="1383">
        <f t="shared" si="2802"/>
        <v>0</v>
      </c>
      <c r="Y1395" s="1383">
        <f t="shared" si="2610"/>
        <v>0</v>
      </c>
      <c r="Z1395" s="1383">
        <f t="shared" si="2611"/>
        <v>0</v>
      </c>
      <c r="AA1395" s="1383">
        <f t="shared" si="2612"/>
        <v>0</v>
      </c>
      <c r="AB1395" s="1383">
        <f t="shared" si="2613"/>
        <v>0</v>
      </c>
      <c r="AC1395" s="5">
        <f t="shared" si="2614"/>
        <v>272</v>
      </c>
      <c r="AD1395" s="1383">
        <f t="shared" si="2615"/>
        <v>0</v>
      </c>
      <c r="AE1395" s="1383">
        <f t="shared" si="2616"/>
        <v>0</v>
      </c>
      <c r="AF1395" s="1305" t="e">
        <f t="shared" si="2617"/>
        <v>#DIV/0!</v>
      </c>
      <c r="AG1395" s="1305" t="e">
        <f t="shared" si="2618"/>
        <v>#DIV/0!</v>
      </c>
      <c r="AH1395" s="5"/>
      <c r="AI1395" s="5"/>
      <c r="AJ1395" s="5"/>
      <c r="AK1395" s="5"/>
      <c r="AL1395" s="5"/>
      <c r="AM1395" s="5"/>
      <c r="AN1395" s="5"/>
      <c r="AO1395" s="5"/>
      <c r="AP1395" s="5"/>
      <c r="AQ1395" s="5"/>
      <c r="AR1395" s="5"/>
      <c r="AS1395" s="5"/>
      <c r="AT1395" s="5"/>
      <c r="AU1395" s="5"/>
      <c r="AV1395" s="5"/>
      <c r="AW1395" s="5"/>
      <c r="AX1395" s="5"/>
      <c r="AY1395" s="5"/>
      <c r="AZ1395" s="5"/>
      <c r="BA1395" s="5"/>
      <c r="BB1395" s="5"/>
      <c r="BC1395" s="5"/>
      <c r="BD1395" s="5"/>
      <c r="BE1395" s="5"/>
    </row>
    <row r="1396" spans="1:57" ht="14.25" customHeight="1">
      <c r="A1396" s="1376">
        <v>45199</v>
      </c>
      <c r="B1396" s="1301"/>
      <c r="C1396" s="1302"/>
      <c r="D1396" s="1376">
        <v>44834</v>
      </c>
      <c r="E1396" s="1357"/>
      <c r="F1396" s="5"/>
      <c r="G1396" s="5"/>
      <c r="H1396" s="1302"/>
      <c r="I1396" s="1303"/>
      <c r="J1396" s="1301"/>
      <c r="K1396" s="1376"/>
      <c r="L1396" s="1302"/>
      <c r="M1396" s="1382">
        <f t="shared" si="2607"/>
        <v>45200</v>
      </c>
      <c r="N1396" s="1354">
        <f t="shared" si="2604"/>
        <v>0</v>
      </c>
      <c r="O1396" s="1383">
        <f t="shared" ref="O1396:S1396" si="2803">$AD1396*O$27</f>
        <v>0</v>
      </c>
      <c r="P1396" s="1383">
        <f t="shared" si="2803"/>
        <v>0</v>
      </c>
      <c r="Q1396" s="1383">
        <f t="shared" si="2803"/>
        <v>0</v>
      </c>
      <c r="R1396" s="1383">
        <f t="shared" si="2803"/>
        <v>0</v>
      </c>
      <c r="S1396" s="1383">
        <f t="shared" si="2803"/>
        <v>0</v>
      </c>
      <c r="T1396" s="1383">
        <f t="shared" ref="T1396:X1396" si="2804">$AE1396*T$27</f>
        <v>0</v>
      </c>
      <c r="U1396" s="1383">
        <f t="shared" si="2804"/>
        <v>0</v>
      </c>
      <c r="V1396" s="1383">
        <f t="shared" si="2804"/>
        <v>0</v>
      </c>
      <c r="W1396" s="1383">
        <f t="shared" si="2804"/>
        <v>0</v>
      </c>
      <c r="X1396" s="1383">
        <f t="shared" si="2804"/>
        <v>0</v>
      </c>
      <c r="Y1396" s="1383">
        <f t="shared" si="2610"/>
        <v>0</v>
      </c>
      <c r="Z1396" s="1383">
        <f t="shared" si="2611"/>
        <v>0</v>
      </c>
      <c r="AA1396" s="1383">
        <f t="shared" si="2612"/>
        <v>0</v>
      </c>
      <c r="AB1396" s="1383">
        <f t="shared" si="2613"/>
        <v>0</v>
      </c>
      <c r="AC1396" s="5">
        <f t="shared" si="2614"/>
        <v>273</v>
      </c>
      <c r="AD1396" s="1383">
        <f t="shared" si="2615"/>
        <v>0</v>
      </c>
      <c r="AE1396" s="1383">
        <f t="shared" si="2616"/>
        <v>0</v>
      </c>
      <c r="AF1396" s="1305" t="e">
        <f t="shared" si="2617"/>
        <v>#DIV/0!</v>
      </c>
      <c r="AG1396" s="1305" t="e">
        <f t="shared" si="2618"/>
        <v>#DIV/0!</v>
      </c>
      <c r="AH1396" s="5"/>
      <c r="AI1396" s="5"/>
      <c r="AJ1396" s="5"/>
      <c r="AK1396" s="5"/>
      <c r="AL1396" s="5"/>
      <c r="AM1396" s="5"/>
      <c r="AN1396" s="5"/>
      <c r="AO1396" s="5"/>
      <c r="AP1396" s="5"/>
      <c r="AQ1396" s="5"/>
      <c r="AR1396" s="5"/>
      <c r="AS1396" s="5"/>
      <c r="AT1396" s="5"/>
      <c r="AU1396" s="5"/>
      <c r="AV1396" s="5"/>
      <c r="AW1396" s="5"/>
      <c r="AX1396" s="5"/>
      <c r="AY1396" s="5"/>
      <c r="AZ1396" s="5"/>
      <c r="BA1396" s="5"/>
      <c r="BB1396" s="5"/>
      <c r="BC1396" s="5"/>
      <c r="BD1396" s="5"/>
      <c r="BE1396" s="5"/>
    </row>
    <row r="1397" spans="1:57" ht="14.25" customHeight="1">
      <c r="A1397" s="1376">
        <v>45200</v>
      </c>
      <c r="B1397" s="1301"/>
      <c r="C1397" s="1302"/>
      <c r="D1397" s="1376">
        <v>44835</v>
      </c>
      <c r="E1397" s="1357"/>
      <c r="F1397" s="5"/>
      <c r="G1397" s="5"/>
      <c r="H1397" s="1302"/>
      <c r="I1397" s="1303"/>
      <c r="J1397" s="1301"/>
      <c r="K1397" s="1376"/>
      <c r="L1397" s="1302"/>
      <c r="M1397" s="1382">
        <f t="shared" si="2607"/>
        <v>45201</v>
      </c>
      <c r="N1397" s="1354">
        <f t="shared" si="2604"/>
        <v>0</v>
      </c>
      <c r="O1397" s="1383">
        <f t="shared" ref="O1397:S1397" si="2805">$AD1397*O$27</f>
        <v>0</v>
      </c>
      <c r="P1397" s="1383">
        <f t="shared" si="2805"/>
        <v>0</v>
      </c>
      <c r="Q1397" s="1383">
        <f t="shared" si="2805"/>
        <v>0</v>
      </c>
      <c r="R1397" s="1383">
        <f t="shared" si="2805"/>
        <v>0</v>
      </c>
      <c r="S1397" s="1383">
        <f t="shared" si="2805"/>
        <v>0</v>
      </c>
      <c r="T1397" s="1383">
        <f t="shared" ref="T1397:X1397" si="2806">$AE1397*T$27</f>
        <v>0</v>
      </c>
      <c r="U1397" s="1383">
        <f t="shared" si="2806"/>
        <v>0</v>
      </c>
      <c r="V1397" s="1383">
        <f t="shared" si="2806"/>
        <v>0</v>
      </c>
      <c r="W1397" s="1383">
        <f t="shared" si="2806"/>
        <v>0</v>
      </c>
      <c r="X1397" s="1383">
        <f t="shared" si="2806"/>
        <v>0</v>
      </c>
      <c r="Y1397" s="1383">
        <f t="shared" si="2610"/>
        <v>0</v>
      </c>
      <c r="Z1397" s="1383">
        <f t="shared" si="2611"/>
        <v>0</v>
      </c>
      <c r="AA1397" s="1383">
        <f t="shared" si="2612"/>
        <v>0</v>
      </c>
      <c r="AB1397" s="1383">
        <f t="shared" si="2613"/>
        <v>0</v>
      </c>
      <c r="AC1397" s="5">
        <f t="shared" si="2614"/>
        <v>274</v>
      </c>
      <c r="AD1397" s="1383">
        <f t="shared" si="2615"/>
        <v>0</v>
      </c>
      <c r="AE1397" s="1383">
        <f t="shared" si="2616"/>
        <v>0</v>
      </c>
      <c r="AF1397" s="1305" t="e">
        <f t="shared" si="2617"/>
        <v>#DIV/0!</v>
      </c>
      <c r="AG1397" s="1305" t="e">
        <f t="shared" si="2618"/>
        <v>#DIV/0!</v>
      </c>
      <c r="AH1397" s="5"/>
      <c r="AI1397" s="5"/>
      <c r="AJ1397" s="5"/>
      <c r="AK1397" s="5"/>
      <c r="AL1397" s="5"/>
      <c r="AM1397" s="5"/>
      <c r="AN1397" s="5"/>
      <c r="AO1397" s="5"/>
      <c r="AP1397" s="5"/>
      <c r="AQ1397" s="5"/>
      <c r="AR1397" s="5"/>
      <c r="AS1397" s="5"/>
      <c r="AT1397" s="5"/>
      <c r="AU1397" s="5"/>
      <c r="AV1397" s="5"/>
      <c r="AW1397" s="5"/>
      <c r="AX1397" s="5"/>
      <c r="AY1397" s="5"/>
      <c r="AZ1397" s="5"/>
      <c r="BA1397" s="5"/>
      <c r="BB1397" s="5"/>
      <c r="BC1397" s="5"/>
      <c r="BD1397" s="5"/>
      <c r="BE1397" s="5"/>
    </row>
    <row r="1398" spans="1:57" ht="14.25" customHeight="1">
      <c r="A1398" s="1376">
        <v>45201</v>
      </c>
      <c r="B1398" s="1301"/>
      <c r="C1398" s="1302"/>
      <c r="D1398" s="1376">
        <v>44836</v>
      </c>
      <c r="E1398" s="1357"/>
      <c r="F1398" s="5"/>
      <c r="G1398" s="5"/>
      <c r="H1398" s="1302"/>
      <c r="I1398" s="1303"/>
      <c r="J1398" s="1301"/>
      <c r="K1398" s="1376"/>
      <c r="L1398" s="1302"/>
      <c r="M1398" s="1382">
        <f t="shared" si="2607"/>
        <v>45202</v>
      </c>
      <c r="N1398" s="1354">
        <f t="shared" si="2604"/>
        <v>0</v>
      </c>
      <c r="O1398" s="1383">
        <f t="shared" ref="O1398:S1398" si="2807">$AD1398*O$27</f>
        <v>0</v>
      </c>
      <c r="P1398" s="1383">
        <f t="shared" si="2807"/>
        <v>0</v>
      </c>
      <c r="Q1398" s="1383">
        <f t="shared" si="2807"/>
        <v>0</v>
      </c>
      <c r="R1398" s="1383">
        <f t="shared" si="2807"/>
        <v>0</v>
      </c>
      <c r="S1398" s="1383">
        <f t="shared" si="2807"/>
        <v>0</v>
      </c>
      <c r="T1398" s="1383">
        <f t="shared" ref="T1398:X1398" si="2808">$AE1398*T$27</f>
        <v>0</v>
      </c>
      <c r="U1398" s="1383">
        <f t="shared" si="2808"/>
        <v>0</v>
      </c>
      <c r="V1398" s="1383">
        <f t="shared" si="2808"/>
        <v>0</v>
      </c>
      <c r="W1398" s="1383">
        <f t="shared" si="2808"/>
        <v>0</v>
      </c>
      <c r="X1398" s="1383">
        <f t="shared" si="2808"/>
        <v>0</v>
      </c>
      <c r="Y1398" s="1383">
        <f t="shared" si="2610"/>
        <v>0</v>
      </c>
      <c r="Z1398" s="1383">
        <f t="shared" si="2611"/>
        <v>0</v>
      </c>
      <c r="AA1398" s="1383">
        <f t="shared" si="2612"/>
        <v>0</v>
      </c>
      <c r="AB1398" s="1383">
        <f t="shared" si="2613"/>
        <v>0</v>
      </c>
      <c r="AC1398" s="5">
        <f t="shared" si="2614"/>
        <v>275</v>
      </c>
      <c r="AD1398" s="1383">
        <f t="shared" si="2615"/>
        <v>0</v>
      </c>
      <c r="AE1398" s="1383">
        <f t="shared" si="2616"/>
        <v>0</v>
      </c>
      <c r="AF1398" s="1305" t="e">
        <f t="shared" si="2617"/>
        <v>#DIV/0!</v>
      </c>
      <c r="AG1398" s="1305" t="e">
        <f t="shared" si="2618"/>
        <v>#DIV/0!</v>
      </c>
      <c r="AH1398" s="5"/>
      <c r="AI1398" s="5"/>
      <c r="AJ1398" s="5"/>
      <c r="AK1398" s="5"/>
      <c r="AL1398" s="5"/>
      <c r="AM1398" s="5"/>
      <c r="AN1398" s="5"/>
      <c r="AO1398" s="5"/>
      <c r="AP1398" s="5"/>
      <c r="AQ1398" s="5"/>
      <c r="AR1398" s="5"/>
      <c r="AS1398" s="5"/>
      <c r="AT1398" s="5"/>
      <c r="AU1398" s="5"/>
      <c r="AV1398" s="5"/>
      <c r="AW1398" s="5"/>
      <c r="AX1398" s="5"/>
      <c r="AY1398" s="5"/>
      <c r="AZ1398" s="5"/>
      <c r="BA1398" s="5"/>
      <c r="BB1398" s="5"/>
      <c r="BC1398" s="5"/>
      <c r="BD1398" s="5"/>
      <c r="BE1398" s="5"/>
    </row>
    <row r="1399" spans="1:57" ht="14.25" customHeight="1">
      <c r="A1399" s="1376">
        <v>45202</v>
      </c>
      <c r="B1399" s="1301"/>
      <c r="C1399" s="1302"/>
      <c r="D1399" s="1376">
        <v>44837</v>
      </c>
      <c r="E1399" s="1357"/>
      <c r="F1399" s="5"/>
      <c r="G1399" s="5"/>
      <c r="H1399" s="1302"/>
      <c r="I1399" s="1303"/>
      <c r="J1399" s="1301"/>
      <c r="K1399" s="1376"/>
      <c r="L1399" s="1302"/>
      <c r="M1399" s="1382">
        <f t="shared" si="2607"/>
        <v>45203</v>
      </c>
      <c r="N1399" s="1354">
        <f t="shared" si="2604"/>
        <v>0</v>
      </c>
      <c r="O1399" s="1383">
        <f t="shared" ref="O1399:S1399" si="2809">$AD1399*O$27</f>
        <v>0</v>
      </c>
      <c r="P1399" s="1383">
        <f t="shared" si="2809"/>
        <v>0</v>
      </c>
      <c r="Q1399" s="1383">
        <f t="shared" si="2809"/>
        <v>0</v>
      </c>
      <c r="R1399" s="1383">
        <f t="shared" si="2809"/>
        <v>0</v>
      </c>
      <c r="S1399" s="1383">
        <f t="shared" si="2809"/>
        <v>0</v>
      </c>
      <c r="T1399" s="1383">
        <f t="shared" ref="T1399:X1399" si="2810">$AE1399*T$27</f>
        <v>0</v>
      </c>
      <c r="U1399" s="1383">
        <f t="shared" si="2810"/>
        <v>0</v>
      </c>
      <c r="V1399" s="1383">
        <f t="shared" si="2810"/>
        <v>0</v>
      </c>
      <c r="W1399" s="1383">
        <f t="shared" si="2810"/>
        <v>0</v>
      </c>
      <c r="X1399" s="1383">
        <f t="shared" si="2810"/>
        <v>0</v>
      </c>
      <c r="Y1399" s="1383">
        <f t="shared" si="2610"/>
        <v>0</v>
      </c>
      <c r="Z1399" s="1383">
        <f t="shared" si="2611"/>
        <v>0</v>
      </c>
      <c r="AA1399" s="1383">
        <f t="shared" si="2612"/>
        <v>0</v>
      </c>
      <c r="AB1399" s="1383">
        <f t="shared" si="2613"/>
        <v>0</v>
      </c>
      <c r="AC1399" s="5">
        <f t="shared" si="2614"/>
        <v>276</v>
      </c>
      <c r="AD1399" s="1383">
        <f t="shared" si="2615"/>
        <v>0</v>
      </c>
      <c r="AE1399" s="1383">
        <f t="shared" si="2616"/>
        <v>0</v>
      </c>
      <c r="AF1399" s="1305" t="e">
        <f t="shared" si="2617"/>
        <v>#DIV/0!</v>
      </c>
      <c r="AG1399" s="1305" t="e">
        <f t="shared" si="2618"/>
        <v>#DIV/0!</v>
      </c>
      <c r="AH1399" s="5"/>
      <c r="AI1399" s="5"/>
      <c r="AJ1399" s="5"/>
      <c r="AK1399" s="5"/>
      <c r="AL1399" s="5"/>
      <c r="AM1399" s="5"/>
      <c r="AN1399" s="5"/>
      <c r="AO1399" s="5"/>
      <c r="AP1399" s="5"/>
      <c r="AQ1399" s="5"/>
      <c r="AR1399" s="5"/>
      <c r="AS1399" s="5"/>
      <c r="AT1399" s="5"/>
      <c r="AU1399" s="5"/>
      <c r="AV1399" s="5"/>
      <c r="AW1399" s="5"/>
      <c r="AX1399" s="5"/>
      <c r="AY1399" s="5"/>
      <c r="AZ1399" s="5"/>
      <c r="BA1399" s="5"/>
      <c r="BB1399" s="5"/>
      <c r="BC1399" s="5"/>
      <c r="BD1399" s="5"/>
      <c r="BE1399" s="5"/>
    </row>
    <row r="1400" spans="1:57" ht="14.25" customHeight="1">
      <c r="A1400" s="1376">
        <v>45203</v>
      </c>
      <c r="B1400" s="1301"/>
      <c r="C1400" s="1302"/>
      <c r="D1400" s="1376">
        <v>44838</v>
      </c>
      <c r="E1400" s="1357"/>
      <c r="F1400" s="5"/>
      <c r="G1400" s="5"/>
      <c r="H1400" s="1302"/>
      <c r="I1400" s="1303"/>
      <c r="J1400" s="1301"/>
      <c r="K1400" s="1376"/>
      <c r="L1400" s="1302"/>
      <c r="M1400" s="1382">
        <f t="shared" si="2607"/>
        <v>45204</v>
      </c>
      <c r="N1400" s="1354">
        <f t="shared" si="2604"/>
        <v>0</v>
      </c>
      <c r="O1400" s="1383">
        <f t="shared" ref="O1400:S1400" si="2811">$AD1400*O$27</f>
        <v>0</v>
      </c>
      <c r="P1400" s="1383">
        <f t="shared" si="2811"/>
        <v>0</v>
      </c>
      <c r="Q1400" s="1383">
        <f t="shared" si="2811"/>
        <v>0</v>
      </c>
      <c r="R1400" s="1383">
        <f t="shared" si="2811"/>
        <v>0</v>
      </c>
      <c r="S1400" s="1383">
        <f t="shared" si="2811"/>
        <v>0</v>
      </c>
      <c r="T1400" s="1383">
        <f t="shared" ref="T1400:X1400" si="2812">$AE1400*T$27</f>
        <v>0</v>
      </c>
      <c r="U1400" s="1383">
        <f t="shared" si="2812"/>
        <v>0</v>
      </c>
      <c r="V1400" s="1383">
        <f t="shared" si="2812"/>
        <v>0</v>
      </c>
      <c r="W1400" s="1383">
        <f t="shared" si="2812"/>
        <v>0</v>
      </c>
      <c r="X1400" s="1383">
        <f t="shared" si="2812"/>
        <v>0</v>
      </c>
      <c r="Y1400" s="1383">
        <f t="shared" si="2610"/>
        <v>0</v>
      </c>
      <c r="Z1400" s="1383">
        <f t="shared" si="2611"/>
        <v>0</v>
      </c>
      <c r="AA1400" s="1383">
        <f t="shared" si="2612"/>
        <v>0</v>
      </c>
      <c r="AB1400" s="1383">
        <f t="shared" si="2613"/>
        <v>0</v>
      </c>
      <c r="AC1400" s="5">
        <f t="shared" si="2614"/>
        <v>277</v>
      </c>
      <c r="AD1400" s="1383">
        <f t="shared" si="2615"/>
        <v>0</v>
      </c>
      <c r="AE1400" s="1383">
        <f t="shared" si="2616"/>
        <v>0</v>
      </c>
      <c r="AF1400" s="1305" t="e">
        <f t="shared" si="2617"/>
        <v>#DIV/0!</v>
      </c>
      <c r="AG1400" s="1305" t="e">
        <f t="shared" si="2618"/>
        <v>#DIV/0!</v>
      </c>
      <c r="AH1400" s="5"/>
      <c r="AI1400" s="5"/>
      <c r="AJ1400" s="5"/>
      <c r="AK1400" s="5"/>
      <c r="AL1400" s="5"/>
      <c r="AM1400" s="5"/>
      <c r="AN1400" s="5"/>
      <c r="AO1400" s="5"/>
      <c r="AP1400" s="5"/>
      <c r="AQ1400" s="5"/>
      <c r="AR1400" s="5"/>
      <c r="AS1400" s="5"/>
      <c r="AT1400" s="5"/>
      <c r="AU1400" s="5"/>
      <c r="AV1400" s="5"/>
      <c r="AW1400" s="5"/>
      <c r="AX1400" s="5"/>
      <c r="AY1400" s="5"/>
      <c r="AZ1400" s="5"/>
      <c r="BA1400" s="5"/>
      <c r="BB1400" s="5"/>
      <c r="BC1400" s="5"/>
      <c r="BD1400" s="5"/>
      <c r="BE1400" s="5"/>
    </row>
    <row r="1401" spans="1:57" ht="14.25" customHeight="1">
      <c r="A1401" s="1376">
        <v>45204</v>
      </c>
      <c r="B1401" s="1301"/>
      <c r="C1401" s="1302"/>
      <c r="D1401" s="1376">
        <v>44839</v>
      </c>
      <c r="E1401" s="1357"/>
      <c r="F1401" s="5"/>
      <c r="G1401" s="5"/>
      <c r="H1401" s="1302"/>
      <c r="I1401" s="1303"/>
      <c r="J1401" s="1301"/>
      <c r="K1401" s="1376"/>
      <c r="L1401" s="1302"/>
      <c r="M1401" s="1382">
        <f t="shared" si="2607"/>
        <v>45205</v>
      </c>
      <c r="N1401" s="1354">
        <f t="shared" si="2604"/>
        <v>0</v>
      </c>
      <c r="O1401" s="1383">
        <f t="shared" ref="O1401:S1401" si="2813">$AD1401*O$27</f>
        <v>0</v>
      </c>
      <c r="P1401" s="1383">
        <f t="shared" si="2813"/>
        <v>0</v>
      </c>
      <c r="Q1401" s="1383">
        <f t="shared" si="2813"/>
        <v>0</v>
      </c>
      <c r="R1401" s="1383">
        <f t="shared" si="2813"/>
        <v>0</v>
      </c>
      <c r="S1401" s="1383">
        <f t="shared" si="2813"/>
        <v>0</v>
      </c>
      <c r="T1401" s="1383">
        <f t="shared" ref="T1401:X1401" si="2814">$AE1401*T$27</f>
        <v>0</v>
      </c>
      <c r="U1401" s="1383">
        <f t="shared" si="2814"/>
        <v>0</v>
      </c>
      <c r="V1401" s="1383">
        <f t="shared" si="2814"/>
        <v>0</v>
      </c>
      <c r="W1401" s="1383">
        <f t="shared" si="2814"/>
        <v>0</v>
      </c>
      <c r="X1401" s="1383">
        <f t="shared" si="2814"/>
        <v>0</v>
      </c>
      <c r="Y1401" s="1383">
        <f t="shared" si="2610"/>
        <v>0</v>
      </c>
      <c r="Z1401" s="1383">
        <f t="shared" si="2611"/>
        <v>0</v>
      </c>
      <c r="AA1401" s="1383">
        <f t="shared" si="2612"/>
        <v>0</v>
      </c>
      <c r="AB1401" s="1383">
        <f t="shared" si="2613"/>
        <v>0</v>
      </c>
      <c r="AC1401" s="5">
        <f t="shared" si="2614"/>
        <v>278</v>
      </c>
      <c r="AD1401" s="1383">
        <f t="shared" si="2615"/>
        <v>0</v>
      </c>
      <c r="AE1401" s="1383">
        <f t="shared" si="2616"/>
        <v>0</v>
      </c>
      <c r="AF1401" s="1305" t="e">
        <f t="shared" si="2617"/>
        <v>#DIV/0!</v>
      </c>
      <c r="AG1401" s="1305" t="e">
        <f t="shared" si="2618"/>
        <v>#DIV/0!</v>
      </c>
      <c r="AH1401" s="5"/>
      <c r="AI1401" s="5"/>
      <c r="AJ1401" s="5"/>
      <c r="AK1401" s="5"/>
      <c r="AL1401" s="5"/>
      <c r="AM1401" s="5"/>
      <c r="AN1401" s="5"/>
      <c r="AO1401" s="5"/>
      <c r="AP1401" s="5"/>
      <c r="AQ1401" s="5"/>
      <c r="AR1401" s="5"/>
      <c r="AS1401" s="5"/>
      <c r="AT1401" s="5"/>
      <c r="AU1401" s="5"/>
      <c r="AV1401" s="5"/>
      <c r="AW1401" s="5"/>
      <c r="AX1401" s="5"/>
      <c r="AY1401" s="5"/>
      <c r="AZ1401" s="5"/>
      <c r="BA1401" s="5"/>
      <c r="BB1401" s="5"/>
      <c r="BC1401" s="5"/>
      <c r="BD1401" s="5"/>
      <c r="BE1401" s="5"/>
    </row>
    <row r="1402" spans="1:57" ht="14.25" customHeight="1">
      <c r="A1402" s="1376">
        <v>45205</v>
      </c>
      <c r="B1402" s="1301"/>
      <c r="C1402" s="1302"/>
      <c r="D1402" s="1376">
        <v>44840</v>
      </c>
      <c r="E1402" s="1357"/>
      <c r="F1402" s="5"/>
      <c r="G1402" s="5"/>
      <c r="H1402" s="1302"/>
      <c r="I1402" s="1303"/>
      <c r="J1402" s="1301"/>
      <c r="K1402" s="1376"/>
      <c r="L1402" s="1302"/>
      <c r="M1402" s="1382">
        <f t="shared" si="2607"/>
        <v>45206</v>
      </c>
      <c r="N1402" s="1354">
        <f t="shared" si="2604"/>
        <v>0</v>
      </c>
      <c r="O1402" s="1383">
        <f t="shared" ref="O1402:S1402" si="2815">$AD1402*O$27</f>
        <v>0</v>
      </c>
      <c r="P1402" s="1383">
        <f t="shared" si="2815"/>
        <v>0</v>
      </c>
      <c r="Q1402" s="1383">
        <f t="shared" si="2815"/>
        <v>0</v>
      </c>
      <c r="R1402" s="1383">
        <f t="shared" si="2815"/>
        <v>0</v>
      </c>
      <c r="S1402" s="1383">
        <f t="shared" si="2815"/>
        <v>0</v>
      </c>
      <c r="T1402" s="1383">
        <f t="shared" ref="T1402:X1402" si="2816">$AE1402*T$27</f>
        <v>0</v>
      </c>
      <c r="U1402" s="1383">
        <f t="shared" si="2816"/>
        <v>0</v>
      </c>
      <c r="V1402" s="1383">
        <f t="shared" si="2816"/>
        <v>0</v>
      </c>
      <c r="W1402" s="1383">
        <f t="shared" si="2816"/>
        <v>0</v>
      </c>
      <c r="X1402" s="1383">
        <f t="shared" si="2816"/>
        <v>0</v>
      </c>
      <c r="Y1402" s="1383">
        <f t="shared" si="2610"/>
        <v>0</v>
      </c>
      <c r="Z1402" s="1383">
        <f t="shared" si="2611"/>
        <v>0</v>
      </c>
      <c r="AA1402" s="1383">
        <f t="shared" si="2612"/>
        <v>0</v>
      </c>
      <c r="AB1402" s="1383">
        <f t="shared" si="2613"/>
        <v>0</v>
      </c>
      <c r="AC1402" s="5">
        <f t="shared" si="2614"/>
        <v>279</v>
      </c>
      <c r="AD1402" s="1383">
        <f t="shared" si="2615"/>
        <v>0</v>
      </c>
      <c r="AE1402" s="1383">
        <f t="shared" si="2616"/>
        <v>0</v>
      </c>
      <c r="AF1402" s="1305" t="e">
        <f t="shared" si="2617"/>
        <v>#DIV/0!</v>
      </c>
      <c r="AG1402" s="1305" t="e">
        <f t="shared" si="2618"/>
        <v>#DIV/0!</v>
      </c>
      <c r="AH1402" s="5"/>
      <c r="AI1402" s="5"/>
      <c r="AJ1402" s="5"/>
      <c r="AK1402" s="5"/>
      <c r="AL1402" s="5"/>
      <c r="AM1402" s="5"/>
      <c r="AN1402" s="5"/>
      <c r="AO1402" s="5"/>
      <c r="AP1402" s="5"/>
      <c r="AQ1402" s="5"/>
      <c r="AR1402" s="5"/>
      <c r="AS1402" s="5"/>
      <c r="AT1402" s="5"/>
      <c r="AU1402" s="5"/>
      <c r="AV1402" s="5"/>
      <c r="AW1402" s="5"/>
      <c r="AX1402" s="5"/>
      <c r="AY1402" s="5"/>
      <c r="AZ1402" s="5"/>
      <c r="BA1402" s="5"/>
      <c r="BB1402" s="5"/>
      <c r="BC1402" s="5"/>
      <c r="BD1402" s="5"/>
      <c r="BE1402" s="5"/>
    </row>
    <row r="1403" spans="1:57" ht="14.25" customHeight="1">
      <c r="A1403" s="1376">
        <v>45206</v>
      </c>
      <c r="B1403" s="1301"/>
      <c r="C1403" s="1302"/>
      <c r="D1403" s="1376">
        <v>44841</v>
      </c>
      <c r="E1403" s="1357"/>
      <c r="F1403" s="5"/>
      <c r="G1403" s="5"/>
      <c r="H1403" s="1302"/>
      <c r="I1403" s="1303"/>
      <c r="J1403" s="1301"/>
      <c r="K1403" s="1376"/>
      <c r="L1403" s="1302"/>
      <c r="M1403" s="1382">
        <f t="shared" si="2607"/>
        <v>45207</v>
      </c>
      <c r="N1403" s="1354">
        <f t="shared" si="2604"/>
        <v>0</v>
      </c>
      <c r="O1403" s="1383">
        <f t="shared" ref="O1403:S1403" si="2817">$AD1403*O$27</f>
        <v>0</v>
      </c>
      <c r="P1403" s="1383">
        <f t="shared" si="2817"/>
        <v>0</v>
      </c>
      <c r="Q1403" s="1383">
        <f t="shared" si="2817"/>
        <v>0</v>
      </c>
      <c r="R1403" s="1383">
        <f t="shared" si="2817"/>
        <v>0</v>
      </c>
      <c r="S1403" s="1383">
        <f t="shared" si="2817"/>
        <v>0</v>
      </c>
      <c r="T1403" s="1383">
        <f t="shared" ref="T1403:X1403" si="2818">$AE1403*T$27</f>
        <v>0</v>
      </c>
      <c r="U1403" s="1383">
        <f t="shared" si="2818"/>
        <v>0</v>
      </c>
      <c r="V1403" s="1383">
        <f t="shared" si="2818"/>
        <v>0</v>
      </c>
      <c r="W1403" s="1383">
        <f t="shared" si="2818"/>
        <v>0</v>
      </c>
      <c r="X1403" s="1383">
        <f t="shared" si="2818"/>
        <v>0</v>
      </c>
      <c r="Y1403" s="1383">
        <f t="shared" si="2610"/>
        <v>0</v>
      </c>
      <c r="Z1403" s="1383">
        <f t="shared" si="2611"/>
        <v>0</v>
      </c>
      <c r="AA1403" s="1383">
        <f t="shared" si="2612"/>
        <v>0</v>
      </c>
      <c r="AB1403" s="1383">
        <f t="shared" si="2613"/>
        <v>0</v>
      </c>
      <c r="AC1403" s="5">
        <f t="shared" si="2614"/>
        <v>280</v>
      </c>
      <c r="AD1403" s="1383">
        <f t="shared" si="2615"/>
        <v>0</v>
      </c>
      <c r="AE1403" s="1383">
        <f t="shared" si="2616"/>
        <v>0</v>
      </c>
      <c r="AF1403" s="1305" t="e">
        <f t="shared" si="2617"/>
        <v>#DIV/0!</v>
      </c>
      <c r="AG1403" s="1305" t="e">
        <f t="shared" si="2618"/>
        <v>#DIV/0!</v>
      </c>
      <c r="AH1403" s="5"/>
      <c r="AI1403" s="5"/>
      <c r="AJ1403" s="5"/>
      <c r="AK1403" s="5"/>
      <c r="AL1403" s="5"/>
      <c r="AM1403" s="5"/>
      <c r="AN1403" s="5"/>
      <c r="AO1403" s="5"/>
      <c r="AP1403" s="5"/>
      <c r="AQ1403" s="5"/>
      <c r="AR1403" s="5"/>
      <c r="AS1403" s="5"/>
      <c r="AT1403" s="5"/>
      <c r="AU1403" s="5"/>
      <c r="AV1403" s="5"/>
      <c r="AW1403" s="5"/>
      <c r="AX1403" s="5"/>
      <c r="AY1403" s="5"/>
      <c r="AZ1403" s="5"/>
      <c r="BA1403" s="5"/>
      <c r="BB1403" s="5"/>
      <c r="BC1403" s="5"/>
      <c r="BD1403" s="5"/>
      <c r="BE1403" s="5"/>
    </row>
    <row r="1404" spans="1:57" ht="14.25" customHeight="1">
      <c r="A1404" s="1376">
        <v>45207</v>
      </c>
      <c r="B1404" s="1301"/>
      <c r="C1404" s="1302"/>
      <c r="D1404" s="1376">
        <v>44842</v>
      </c>
      <c r="E1404" s="1357"/>
      <c r="F1404" s="5"/>
      <c r="G1404" s="5"/>
      <c r="H1404" s="1302"/>
      <c r="I1404" s="1303"/>
      <c r="J1404" s="1301"/>
      <c r="K1404" s="1376"/>
      <c r="L1404" s="1302"/>
      <c r="M1404" s="1382">
        <f t="shared" si="2607"/>
        <v>45208</v>
      </c>
      <c r="N1404" s="1354">
        <f t="shared" si="2604"/>
        <v>0</v>
      </c>
      <c r="O1404" s="1383">
        <f t="shared" ref="O1404:S1404" si="2819">$AD1404*O$27</f>
        <v>0</v>
      </c>
      <c r="P1404" s="1383">
        <f t="shared" si="2819"/>
        <v>0</v>
      </c>
      <c r="Q1404" s="1383">
        <f t="shared" si="2819"/>
        <v>0</v>
      </c>
      <c r="R1404" s="1383">
        <f t="shared" si="2819"/>
        <v>0</v>
      </c>
      <c r="S1404" s="1383">
        <f t="shared" si="2819"/>
        <v>0</v>
      </c>
      <c r="T1404" s="1383">
        <f t="shared" ref="T1404:X1404" si="2820">$AE1404*T$27</f>
        <v>0</v>
      </c>
      <c r="U1404" s="1383">
        <f t="shared" si="2820"/>
        <v>0</v>
      </c>
      <c r="V1404" s="1383">
        <f t="shared" si="2820"/>
        <v>0</v>
      </c>
      <c r="W1404" s="1383">
        <f t="shared" si="2820"/>
        <v>0</v>
      </c>
      <c r="X1404" s="1383">
        <f t="shared" si="2820"/>
        <v>0</v>
      </c>
      <c r="Y1404" s="1383">
        <f t="shared" si="2610"/>
        <v>0</v>
      </c>
      <c r="Z1404" s="1383">
        <f t="shared" si="2611"/>
        <v>0</v>
      </c>
      <c r="AA1404" s="1383">
        <f t="shared" si="2612"/>
        <v>0</v>
      </c>
      <c r="AB1404" s="1383">
        <f t="shared" si="2613"/>
        <v>0</v>
      </c>
      <c r="AC1404" s="5">
        <f t="shared" si="2614"/>
        <v>281</v>
      </c>
      <c r="AD1404" s="1383">
        <f t="shared" si="2615"/>
        <v>0</v>
      </c>
      <c r="AE1404" s="1383">
        <f t="shared" si="2616"/>
        <v>0</v>
      </c>
      <c r="AF1404" s="1305" t="e">
        <f t="shared" si="2617"/>
        <v>#DIV/0!</v>
      </c>
      <c r="AG1404" s="1305" t="e">
        <f t="shared" si="2618"/>
        <v>#DIV/0!</v>
      </c>
      <c r="AH1404" s="5"/>
      <c r="AI1404" s="5"/>
      <c r="AJ1404" s="5"/>
      <c r="AK1404" s="5"/>
      <c r="AL1404" s="5"/>
      <c r="AM1404" s="5"/>
      <c r="AN1404" s="5"/>
      <c r="AO1404" s="5"/>
      <c r="AP1404" s="5"/>
      <c r="AQ1404" s="5"/>
      <c r="AR1404" s="5"/>
      <c r="AS1404" s="5"/>
      <c r="AT1404" s="5"/>
      <c r="AU1404" s="5"/>
      <c r="AV1404" s="5"/>
      <c r="AW1404" s="5"/>
      <c r="AX1404" s="5"/>
      <c r="AY1404" s="5"/>
      <c r="AZ1404" s="5"/>
      <c r="BA1404" s="5"/>
      <c r="BB1404" s="5"/>
      <c r="BC1404" s="5"/>
      <c r="BD1404" s="5"/>
      <c r="BE1404" s="5"/>
    </row>
    <row r="1405" spans="1:57" ht="14.25" customHeight="1">
      <c r="A1405" s="1376">
        <v>45208</v>
      </c>
      <c r="B1405" s="1301"/>
      <c r="C1405" s="1302"/>
      <c r="D1405" s="1376">
        <v>44843</v>
      </c>
      <c r="E1405" s="1357"/>
      <c r="F1405" s="5"/>
      <c r="G1405" s="5"/>
      <c r="H1405" s="1302"/>
      <c r="I1405" s="1303"/>
      <c r="J1405" s="1301"/>
      <c r="K1405" s="1376"/>
      <c r="L1405" s="1302"/>
      <c r="M1405" s="1382">
        <f t="shared" si="2607"/>
        <v>45209</v>
      </c>
      <c r="N1405" s="1354">
        <f t="shared" si="2604"/>
        <v>0</v>
      </c>
      <c r="O1405" s="1383">
        <f t="shared" ref="O1405:S1405" si="2821">$AD1405*O$27</f>
        <v>0</v>
      </c>
      <c r="P1405" s="1383">
        <f t="shared" si="2821"/>
        <v>0</v>
      </c>
      <c r="Q1405" s="1383">
        <f t="shared" si="2821"/>
        <v>0</v>
      </c>
      <c r="R1405" s="1383">
        <f t="shared" si="2821"/>
        <v>0</v>
      </c>
      <c r="S1405" s="1383">
        <f t="shared" si="2821"/>
        <v>0</v>
      </c>
      <c r="T1405" s="1383">
        <f t="shared" ref="T1405:X1405" si="2822">$AE1405*T$27</f>
        <v>0</v>
      </c>
      <c r="U1405" s="1383">
        <f t="shared" si="2822"/>
        <v>0</v>
      </c>
      <c r="V1405" s="1383">
        <f t="shared" si="2822"/>
        <v>0</v>
      </c>
      <c r="W1405" s="1383">
        <f t="shared" si="2822"/>
        <v>0</v>
      </c>
      <c r="X1405" s="1383">
        <f t="shared" si="2822"/>
        <v>0</v>
      </c>
      <c r="Y1405" s="1383">
        <f t="shared" si="2610"/>
        <v>0</v>
      </c>
      <c r="Z1405" s="1383">
        <f t="shared" si="2611"/>
        <v>0</v>
      </c>
      <c r="AA1405" s="1383">
        <f t="shared" si="2612"/>
        <v>0</v>
      </c>
      <c r="AB1405" s="1383">
        <f t="shared" si="2613"/>
        <v>0</v>
      </c>
      <c r="AC1405" s="5">
        <f t="shared" si="2614"/>
        <v>282</v>
      </c>
      <c r="AD1405" s="1383">
        <f t="shared" si="2615"/>
        <v>0</v>
      </c>
      <c r="AE1405" s="1383">
        <f t="shared" si="2616"/>
        <v>0</v>
      </c>
      <c r="AF1405" s="1305" t="e">
        <f t="shared" si="2617"/>
        <v>#DIV/0!</v>
      </c>
      <c r="AG1405" s="1305" t="e">
        <f t="shared" si="2618"/>
        <v>#DIV/0!</v>
      </c>
      <c r="AH1405" s="5"/>
      <c r="AI1405" s="5"/>
      <c r="AJ1405" s="5"/>
      <c r="AK1405" s="5"/>
      <c r="AL1405" s="5"/>
      <c r="AM1405" s="5"/>
      <c r="AN1405" s="5"/>
      <c r="AO1405" s="5"/>
      <c r="AP1405" s="5"/>
      <c r="AQ1405" s="5"/>
      <c r="AR1405" s="5"/>
      <c r="AS1405" s="5"/>
      <c r="AT1405" s="5"/>
      <c r="AU1405" s="5"/>
      <c r="AV1405" s="5"/>
      <c r="AW1405" s="5"/>
      <c r="AX1405" s="5"/>
      <c r="AY1405" s="5"/>
      <c r="AZ1405" s="5"/>
      <c r="BA1405" s="5"/>
      <c r="BB1405" s="5"/>
      <c r="BC1405" s="5"/>
      <c r="BD1405" s="5"/>
      <c r="BE1405" s="5"/>
    </row>
    <row r="1406" spans="1:57" ht="14.25" customHeight="1">
      <c r="A1406" s="1376">
        <v>45209</v>
      </c>
      <c r="B1406" s="1301"/>
      <c r="C1406" s="1302"/>
      <c r="D1406" s="1376">
        <v>44844</v>
      </c>
      <c r="E1406" s="1357"/>
      <c r="F1406" s="5"/>
      <c r="G1406" s="5"/>
      <c r="H1406" s="1302"/>
      <c r="I1406" s="1303"/>
      <c r="J1406" s="1301"/>
      <c r="K1406" s="1376"/>
      <c r="L1406" s="1302"/>
      <c r="M1406" s="1382">
        <f t="shared" si="2607"/>
        <v>45210</v>
      </c>
      <c r="N1406" s="1354">
        <f t="shared" si="2604"/>
        <v>0</v>
      </c>
      <c r="O1406" s="1383">
        <f t="shared" ref="O1406:S1406" si="2823">$AD1406*O$27</f>
        <v>0</v>
      </c>
      <c r="P1406" s="1383">
        <f t="shared" si="2823"/>
        <v>0</v>
      </c>
      <c r="Q1406" s="1383">
        <f t="shared" si="2823"/>
        <v>0</v>
      </c>
      <c r="R1406" s="1383">
        <f t="shared" si="2823"/>
        <v>0</v>
      </c>
      <c r="S1406" s="1383">
        <f t="shared" si="2823"/>
        <v>0</v>
      </c>
      <c r="T1406" s="1383">
        <f t="shared" ref="T1406:X1406" si="2824">$AE1406*T$27</f>
        <v>0</v>
      </c>
      <c r="U1406" s="1383">
        <f t="shared" si="2824"/>
        <v>0</v>
      </c>
      <c r="V1406" s="1383">
        <f t="shared" si="2824"/>
        <v>0</v>
      </c>
      <c r="W1406" s="1383">
        <f t="shared" si="2824"/>
        <v>0</v>
      </c>
      <c r="X1406" s="1383">
        <f t="shared" si="2824"/>
        <v>0</v>
      </c>
      <c r="Y1406" s="1383">
        <f t="shared" si="2610"/>
        <v>0</v>
      </c>
      <c r="Z1406" s="1383">
        <f t="shared" si="2611"/>
        <v>0</v>
      </c>
      <c r="AA1406" s="1383">
        <f t="shared" si="2612"/>
        <v>0</v>
      </c>
      <c r="AB1406" s="1383">
        <f t="shared" si="2613"/>
        <v>0</v>
      </c>
      <c r="AC1406" s="5">
        <f t="shared" si="2614"/>
        <v>283</v>
      </c>
      <c r="AD1406" s="1383">
        <f t="shared" si="2615"/>
        <v>0</v>
      </c>
      <c r="AE1406" s="1383">
        <f t="shared" si="2616"/>
        <v>0</v>
      </c>
      <c r="AF1406" s="1305" t="e">
        <f t="shared" si="2617"/>
        <v>#DIV/0!</v>
      </c>
      <c r="AG1406" s="1305" t="e">
        <f t="shared" si="2618"/>
        <v>#DIV/0!</v>
      </c>
      <c r="AH1406" s="5"/>
      <c r="AI1406" s="5"/>
      <c r="AJ1406" s="5"/>
      <c r="AK1406" s="5"/>
      <c r="AL1406" s="5"/>
      <c r="AM1406" s="5"/>
      <c r="AN1406" s="5"/>
      <c r="AO1406" s="5"/>
      <c r="AP1406" s="5"/>
      <c r="AQ1406" s="5"/>
      <c r="AR1406" s="5"/>
      <c r="AS1406" s="5"/>
      <c r="AT1406" s="5"/>
      <c r="AU1406" s="5"/>
      <c r="AV1406" s="5"/>
      <c r="AW1406" s="5"/>
      <c r="AX1406" s="5"/>
      <c r="AY1406" s="5"/>
      <c r="AZ1406" s="5"/>
      <c r="BA1406" s="5"/>
      <c r="BB1406" s="5"/>
      <c r="BC1406" s="5"/>
      <c r="BD1406" s="5"/>
      <c r="BE1406" s="5"/>
    </row>
    <row r="1407" spans="1:57" ht="14.25" customHeight="1">
      <c r="A1407" s="1376">
        <v>45210</v>
      </c>
      <c r="B1407" s="1301"/>
      <c r="C1407" s="1302"/>
      <c r="D1407" s="1376">
        <v>44845</v>
      </c>
      <c r="E1407" s="1357"/>
      <c r="F1407" s="5"/>
      <c r="G1407" s="5"/>
      <c r="H1407" s="1302"/>
      <c r="I1407" s="1303"/>
      <c r="J1407" s="1301"/>
      <c r="K1407" s="1376"/>
      <c r="L1407" s="1302"/>
      <c r="M1407" s="1382">
        <f t="shared" si="2607"/>
        <v>45211</v>
      </c>
      <c r="N1407" s="1354">
        <f t="shared" si="2604"/>
        <v>0</v>
      </c>
      <c r="O1407" s="1383">
        <f t="shared" ref="O1407:S1407" si="2825">$AD1407*O$27</f>
        <v>0</v>
      </c>
      <c r="P1407" s="1383">
        <f t="shared" si="2825"/>
        <v>0</v>
      </c>
      <c r="Q1407" s="1383">
        <f t="shared" si="2825"/>
        <v>0</v>
      </c>
      <c r="R1407" s="1383">
        <f t="shared" si="2825"/>
        <v>0</v>
      </c>
      <c r="S1407" s="1383">
        <f t="shared" si="2825"/>
        <v>0</v>
      </c>
      <c r="T1407" s="1383">
        <f t="shared" ref="T1407:X1407" si="2826">$AE1407*T$27</f>
        <v>0</v>
      </c>
      <c r="U1407" s="1383">
        <f t="shared" si="2826"/>
        <v>0</v>
      </c>
      <c r="V1407" s="1383">
        <f t="shared" si="2826"/>
        <v>0</v>
      </c>
      <c r="W1407" s="1383">
        <f t="shared" si="2826"/>
        <v>0</v>
      </c>
      <c r="X1407" s="1383">
        <f t="shared" si="2826"/>
        <v>0</v>
      </c>
      <c r="Y1407" s="1383">
        <f t="shared" si="2610"/>
        <v>0</v>
      </c>
      <c r="Z1407" s="1383">
        <f t="shared" si="2611"/>
        <v>0</v>
      </c>
      <c r="AA1407" s="1383">
        <f t="shared" si="2612"/>
        <v>0</v>
      </c>
      <c r="AB1407" s="1383">
        <f t="shared" si="2613"/>
        <v>0</v>
      </c>
      <c r="AC1407" s="5">
        <f t="shared" si="2614"/>
        <v>284</v>
      </c>
      <c r="AD1407" s="1383">
        <f t="shared" si="2615"/>
        <v>0</v>
      </c>
      <c r="AE1407" s="1383">
        <f t="shared" si="2616"/>
        <v>0</v>
      </c>
      <c r="AF1407" s="1305" t="e">
        <f t="shared" si="2617"/>
        <v>#DIV/0!</v>
      </c>
      <c r="AG1407" s="1305" t="e">
        <f t="shared" si="2618"/>
        <v>#DIV/0!</v>
      </c>
      <c r="AH1407" s="5"/>
      <c r="AI1407" s="5"/>
      <c r="AJ1407" s="5"/>
      <c r="AK1407" s="5"/>
      <c r="AL1407" s="5"/>
      <c r="AM1407" s="5"/>
      <c r="AN1407" s="5"/>
      <c r="AO1407" s="5"/>
      <c r="AP1407" s="5"/>
      <c r="AQ1407" s="5"/>
      <c r="AR1407" s="5"/>
      <c r="AS1407" s="5"/>
      <c r="AT1407" s="5"/>
      <c r="AU1407" s="5"/>
      <c r="AV1407" s="5"/>
      <c r="AW1407" s="5"/>
      <c r="AX1407" s="5"/>
      <c r="AY1407" s="5"/>
      <c r="AZ1407" s="5"/>
      <c r="BA1407" s="5"/>
      <c r="BB1407" s="5"/>
      <c r="BC1407" s="5"/>
      <c r="BD1407" s="5"/>
      <c r="BE1407" s="5"/>
    </row>
    <row r="1408" spans="1:57" ht="14.25" customHeight="1">
      <c r="A1408" s="1376">
        <v>45211</v>
      </c>
      <c r="B1408" s="1301"/>
      <c r="C1408" s="1302"/>
      <c r="D1408" s="1376">
        <v>44846</v>
      </c>
      <c r="E1408" s="1357"/>
      <c r="F1408" s="5"/>
      <c r="G1408" s="5"/>
      <c r="H1408" s="1302"/>
      <c r="I1408" s="1303"/>
      <c r="J1408" s="1301"/>
      <c r="K1408" s="1376"/>
      <c r="L1408" s="1302"/>
      <c r="M1408" s="1382">
        <f t="shared" si="2607"/>
        <v>45212</v>
      </c>
      <c r="N1408" s="1354">
        <f t="shared" si="2604"/>
        <v>0</v>
      </c>
      <c r="O1408" s="1383">
        <f t="shared" ref="O1408:S1408" si="2827">$AD1408*O$27</f>
        <v>0</v>
      </c>
      <c r="P1408" s="1383">
        <f t="shared" si="2827"/>
        <v>0</v>
      </c>
      <c r="Q1408" s="1383">
        <f t="shared" si="2827"/>
        <v>0</v>
      </c>
      <c r="R1408" s="1383">
        <f t="shared" si="2827"/>
        <v>0</v>
      </c>
      <c r="S1408" s="1383">
        <f t="shared" si="2827"/>
        <v>0</v>
      </c>
      <c r="T1408" s="1383">
        <f t="shared" ref="T1408:X1408" si="2828">$AE1408*T$27</f>
        <v>0</v>
      </c>
      <c r="U1408" s="1383">
        <f t="shared" si="2828"/>
        <v>0</v>
      </c>
      <c r="V1408" s="1383">
        <f t="shared" si="2828"/>
        <v>0</v>
      </c>
      <c r="W1408" s="1383">
        <f t="shared" si="2828"/>
        <v>0</v>
      </c>
      <c r="X1408" s="1383">
        <f t="shared" si="2828"/>
        <v>0</v>
      </c>
      <c r="Y1408" s="1383">
        <f t="shared" si="2610"/>
        <v>0</v>
      </c>
      <c r="Z1408" s="1383">
        <f t="shared" si="2611"/>
        <v>0</v>
      </c>
      <c r="AA1408" s="1383">
        <f t="shared" si="2612"/>
        <v>0</v>
      </c>
      <c r="AB1408" s="1383">
        <f t="shared" si="2613"/>
        <v>0</v>
      </c>
      <c r="AC1408" s="5">
        <f t="shared" si="2614"/>
        <v>285</v>
      </c>
      <c r="AD1408" s="1383">
        <f t="shared" si="2615"/>
        <v>0</v>
      </c>
      <c r="AE1408" s="1383">
        <f t="shared" si="2616"/>
        <v>0</v>
      </c>
      <c r="AF1408" s="1305" t="e">
        <f t="shared" si="2617"/>
        <v>#DIV/0!</v>
      </c>
      <c r="AG1408" s="1305" t="e">
        <f t="shared" si="2618"/>
        <v>#DIV/0!</v>
      </c>
      <c r="AH1408" s="5"/>
      <c r="AI1408" s="5"/>
      <c r="AJ1408" s="5"/>
      <c r="AK1408" s="5"/>
      <c r="AL1408" s="5"/>
      <c r="AM1408" s="5"/>
      <c r="AN1408" s="5"/>
      <c r="AO1408" s="5"/>
      <c r="AP1408" s="5"/>
      <c r="AQ1408" s="5"/>
      <c r="AR1408" s="5"/>
      <c r="AS1408" s="5"/>
      <c r="AT1408" s="5"/>
      <c r="AU1408" s="5"/>
      <c r="AV1408" s="5"/>
      <c r="AW1408" s="5"/>
      <c r="AX1408" s="5"/>
      <c r="AY1408" s="5"/>
      <c r="AZ1408" s="5"/>
      <c r="BA1408" s="5"/>
      <c r="BB1408" s="5"/>
      <c r="BC1408" s="5"/>
      <c r="BD1408" s="5"/>
      <c r="BE1408" s="5"/>
    </row>
    <row r="1409" spans="1:57" ht="14.25" customHeight="1">
      <c r="A1409" s="1376">
        <v>45212</v>
      </c>
      <c r="B1409" s="1301"/>
      <c r="C1409" s="1302"/>
      <c r="D1409" s="1376">
        <v>44847</v>
      </c>
      <c r="E1409" s="1357"/>
      <c r="F1409" s="5"/>
      <c r="G1409" s="5"/>
      <c r="H1409" s="1302"/>
      <c r="I1409" s="1303"/>
      <c r="J1409" s="1301"/>
      <c r="K1409" s="1376"/>
      <c r="L1409" s="1302"/>
      <c r="M1409" s="1382">
        <f t="shared" si="2607"/>
        <v>45213</v>
      </c>
      <c r="N1409" s="1354">
        <f t="shared" si="2604"/>
        <v>0</v>
      </c>
      <c r="O1409" s="1383">
        <f t="shared" ref="O1409:S1409" si="2829">$AD1409*O$27</f>
        <v>0</v>
      </c>
      <c r="P1409" s="1383">
        <f t="shared" si="2829"/>
        <v>0</v>
      </c>
      <c r="Q1409" s="1383">
        <f t="shared" si="2829"/>
        <v>0</v>
      </c>
      <c r="R1409" s="1383">
        <f t="shared" si="2829"/>
        <v>0</v>
      </c>
      <c r="S1409" s="1383">
        <f t="shared" si="2829"/>
        <v>0</v>
      </c>
      <c r="T1409" s="1383">
        <f t="shared" ref="T1409:X1409" si="2830">$AE1409*T$27</f>
        <v>0</v>
      </c>
      <c r="U1409" s="1383">
        <f t="shared" si="2830"/>
        <v>0</v>
      </c>
      <c r="V1409" s="1383">
        <f t="shared" si="2830"/>
        <v>0</v>
      </c>
      <c r="W1409" s="1383">
        <f t="shared" si="2830"/>
        <v>0</v>
      </c>
      <c r="X1409" s="1383">
        <f t="shared" si="2830"/>
        <v>0</v>
      </c>
      <c r="Y1409" s="1383">
        <f t="shared" si="2610"/>
        <v>0</v>
      </c>
      <c r="Z1409" s="1383">
        <f t="shared" si="2611"/>
        <v>0</v>
      </c>
      <c r="AA1409" s="1383">
        <f t="shared" si="2612"/>
        <v>0</v>
      </c>
      <c r="AB1409" s="1383">
        <f t="shared" si="2613"/>
        <v>0</v>
      </c>
      <c r="AC1409" s="5">
        <f t="shared" si="2614"/>
        <v>286</v>
      </c>
      <c r="AD1409" s="1383">
        <f t="shared" si="2615"/>
        <v>0</v>
      </c>
      <c r="AE1409" s="1383">
        <f t="shared" si="2616"/>
        <v>0</v>
      </c>
      <c r="AF1409" s="1305" t="e">
        <f t="shared" si="2617"/>
        <v>#DIV/0!</v>
      </c>
      <c r="AG1409" s="1305" t="e">
        <f t="shared" si="2618"/>
        <v>#DIV/0!</v>
      </c>
      <c r="AH1409" s="5"/>
      <c r="AI1409" s="5"/>
      <c r="AJ1409" s="5"/>
      <c r="AK1409" s="5"/>
      <c r="AL1409" s="5"/>
      <c r="AM1409" s="5"/>
      <c r="AN1409" s="5"/>
      <c r="AO1409" s="5"/>
      <c r="AP1409" s="5"/>
      <c r="AQ1409" s="5"/>
      <c r="AR1409" s="5"/>
      <c r="AS1409" s="5"/>
      <c r="AT1409" s="5"/>
      <c r="AU1409" s="5"/>
      <c r="AV1409" s="5"/>
      <c r="AW1409" s="5"/>
      <c r="AX1409" s="5"/>
      <c r="AY1409" s="5"/>
      <c r="AZ1409" s="5"/>
      <c r="BA1409" s="5"/>
      <c r="BB1409" s="5"/>
      <c r="BC1409" s="5"/>
      <c r="BD1409" s="5"/>
      <c r="BE1409" s="5"/>
    </row>
    <row r="1410" spans="1:57" ht="14.25" customHeight="1">
      <c r="A1410" s="1376">
        <v>45213</v>
      </c>
      <c r="B1410" s="1301"/>
      <c r="C1410" s="1302"/>
      <c r="D1410" s="1376">
        <v>44848</v>
      </c>
      <c r="E1410" s="1357"/>
      <c r="F1410" s="5"/>
      <c r="G1410" s="5"/>
      <c r="H1410" s="1302"/>
      <c r="I1410" s="1303"/>
      <c r="J1410" s="1301"/>
      <c r="K1410" s="1376"/>
      <c r="L1410" s="1302"/>
      <c r="M1410" s="1382">
        <f t="shared" si="2607"/>
        <v>45214</v>
      </c>
      <c r="N1410" s="1354">
        <f t="shared" si="2604"/>
        <v>0</v>
      </c>
      <c r="O1410" s="1383">
        <f t="shared" ref="O1410:S1410" si="2831">$AD1410*O$27</f>
        <v>0</v>
      </c>
      <c r="P1410" s="1383">
        <f t="shared" si="2831"/>
        <v>0</v>
      </c>
      <c r="Q1410" s="1383">
        <f t="shared" si="2831"/>
        <v>0</v>
      </c>
      <c r="R1410" s="1383">
        <f t="shared" si="2831"/>
        <v>0</v>
      </c>
      <c r="S1410" s="1383">
        <f t="shared" si="2831"/>
        <v>0</v>
      </c>
      <c r="T1410" s="1383">
        <f t="shared" ref="T1410:X1410" si="2832">$AE1410*T$27</f>
        <v>0</v>
      </c>
      <c r="U1410" s="1383">
        <f t="shared" si="2832"/>
        <v>0</v>
      </c>
      <c r="V1410" s="1383">
        <f t="shared" si="2832"/>
        <v>0</v>
      </c>
      <c r="W1410" s="1383">
        <f t="shared" si="2832"/>
        <v>0</v>
      </c>
      <c r="X1410" s="1383">
        <f t="shared" si="2832"/>
        <v>0</v>
      </c>
      <c r="Y1410" s="1383">
        <f t="shared" si="2610"/>
        <v>0</v>
      </c>
      <c r="Z1410" s="1383">
        <f t="shared" si="2611"/>
        <v>0</v>
      </c>
      <c r="AA1410" s="1383">
        <f t="shared" si="2612"/>
        <v>0</v>
      </c>
      <c r="AB1410" s="1383">
        <f t="shared" si="2613"/>
        <v>0</v>
      </c>
      <c r="AC1410" s="5">
        <f t="shared" si="2614"/>
        <v>287</v>
      </c>
      <c r="AD1410" s="1383">
        <f t="shared" si="2615"/>
        <v>0</v>
      </c>
      <c r="AE1410" s="1383">
        <f t="shared" si="2616"/>
        <v>0</v>
      </c>
      <c r="AF1410" s="1305" t="e">
        <f t="shared" si="2617"/>
        <v>#DIV/0!</v>
      </c>
      <c r="AG1410" s="1305" t="e">
        <f t="shared" si="2618"/>
        <v>#DIV/0!</v>
      </c>
      <c r="AH1410" s="5"/>
      <c r="AI1410" s="5"/>
      <c r="AJ1410" s="5"/>
      <c r="AK1410" s="5"/>
      <c r="AL1410" s="5"/>
      <c r="AM1410" s="5"/>
      <c r="AN1410" s="5"/>
      <c r="AO1410" s="5"/>
      <c r="AP1410" s="5"/>
      <c r="AQ1410" s="5"/>
      <c r="AR1410" s="5"/>
      <c r="AS1410" s="5"/>
      <c r="AT1410" s="5"/>
      <c r="AU1410" s="5"/>
      <c r="AV1410" s="5"/>
      <c r="AW1410" s="5"/>
      <c r="AX1410" s="5"/>
      <c r="AY1410" s="5"/>
      <c r="AZ1410" s="5"/>
      <c r="BA1410" s="5"/>
      <c r="BB1410" s="5"/>
      <c r="BC1410" s="5"/>
      <c r="BD1410" s="5"/>
      <c r="BE1410" s="5"/>
    </row>
    <row r="1411" spans="1:57" ht="14.25" customHeight="1">
      <c r="A1411" s="1376">
        <v>45214</v>
      </c>
      <c r="B1411" s="1301"/>
      <c r="C1411" s="1302"/>
      <c r="D1411" s="1376">
        <v>44849</v>
      </c>
      <c r="E1411" s="1357"/>
      <c r="F1411" s="5"/>
      <c r="G1411" s="5"/>
      <c r="H1411" s="1302"/>
      <c r="I1411" s="1303"/>
      <c r="J1411" s="1301"/>
      <c r="K1411" s="1376"/>
      <c r="L1411" s="1302"/>
      <c r="M1411" s="1382">
        <f t="shared" si="2607"/>
        <v>45215</v>
      </c>
      <c r="N1411" s="1354">
        <f t="shared" si="2604"/>
        <v>0</v>
      </c>
      <c r="O1411" s="1383">
        <f t="shared" ref="O1411:S1411" si="2833">$AD1411*O$27</f>
        <v>0</v>
      </c>
      <c r="P1411" s="1383">
        <f t="shared" si="2833"/>
        <v>0</v>
      </c>
      <c r="Q1411" s="1383">
        <f t="shared" si="2833"/>
        <v>0</v>
      </c>
      <c r="R1411" s="1383">
        <f t="shared" si="2833"/>
        <v>0</v>
      </c>
      <c r="S1411" s="1383">
        <f t="shared" si="2833"/>
        <v>0</v>
      </c>
      <c r="T1411" s="1383">
        <f t="shared" ref="T1411:X1411" si="2834">$AE1411*T$27</f>
        <v>0</v>
      </c>
      <c r="U1411" s="1383">
        <f t="shared" si="2834"/>
        <v>0</v>
      </c>
      <c r="V1411" s="1383">
        <f t="shared" si="2834"/>
        <v>0</v>
      </c>
      <c r="W1411" s="1383">
        <f t="shared" si="2834"/>
        <v>0</v>
      </c>
      <c r="X1411" s="1383">
        <f t="shared" si="2834"/>
        <v>0</v>
      </c>
      <c r="Y1411" s="1383">
        <f t="shared" si="2610"/>
        <v>0</v>
      </c>
      <c r="Z1411" s="1383">
        <f t="shared" si="2611"/>
        <v>0</v>
      </c>
      <c r="AA1411" s="1383">
        <f t="shared" si="2612"/>
        <v>0</v>
      </c>
      <c r="AB1411" s="1383">
        <f t="shared" si="2613"/>
        <v>0</v>
      </c>
      <c r="AC1411" s="5">
        <f t="shared" si="2614"/>
        <v>288</v>
      </c>
      <c r="AD1411" s="1383">
        <f t="shared" si="2615"/>
        <v>0</v>
      </c>
      <c r="AE1411" s="1383">
        <f t="shared" si="2616"/>
        <v>0</v>
      </c>
      <c r="AF1411" s="1305" t="e">
        <f t="shared" si="2617"/>
        <v>#DIV/0!</v>
      </c>
      <c r="AG1411" s="1305" t="e">
        <f t="shared" si="2618"/>
        <v>#DIV/0!</v>
      </c>
      <c r="AH1411" s="5"/>
      <c r="AI1411" s="5"/>
      <c r="AJ1411" s="5"/>
      <c r="AK1411" s="5"/>
      <c r="AL1411" s="5"/>
      <c r="AM1411" s="5"/>
      <c r="AN1411" s="5"/>
      <c r="AO1411" s="5"/>
      <c r="AP1411" s="5"/>
      <c r="AQ1411" s="5"/>
      <c r="AR1411" s="5"/>
      <c r="AS1411" s="5"/>
      <c r="AT1411" s="5"/>
      <c r="AU1411" s="5"/>
      <c r="AV1411" s="5"/>
      <c r="AW1411" s="5"/>
      <c r="AX1411" s="5"/>
      <c r="AY1411" s="5"/>
      <c r="AZ1411" s="5"/>
      <c r="BA1411" s="5"/>
      <c r="BB1411" s="5"/>
      <c r="BC1411" s="5"/>
      <c r="BD1411" s="5"/>
      <c r="BE1411" s="5"/>
    </row>
    <row r="1412" spans="1:57" ht="14.25" customHeight="1">
      <c r="A1412" s="1376">
        <v>45215</v>
      </c>
      <c r="B1412" s="1301"/>
      <c r="C1412" s="1302"/>
      <c r="D1412" s="1376">
        <v>44850</v>
      </c>
      <c r="E1412" s="1357"/>
      <c r="F1412" s="5"/>
      <c r="G1412" s="5"/>
      <c r="H1412" s="1302"/>
      <c r="I1412" s="1303"/>
      <c r="J1412" s="1301"/>
      <c r="K1412" s="1376"/>
      <c r="L1412" s="1302"/>
      <c r="M1412" s="1382">
        <f t="shared" si="2607"/>
        <v>45216</v>
      </c>
      <c r="N1412" s="1354">
        <f t="shared" si="2604"/>
        <v>0</v>
      </c>
      <c r="O1412" s="1383">
        <f t="shared" ref="O1412:S1412" si="2835">$AD1412*O$27</f>
        <v>0</v>
      </c>
      <c r="P1412" s="1383">
        <f t="shared" si="2835"/>
        <v>0</v>
      </c>
      <c r="Q1412" s="1383">
        <f t="shared" si="2835"/>
        <v>0</v>
      </c>
      <c r="R1412" s="1383">
        <f t="shared" si="2835"/>
        <v>0</v>
      </c>
      <c r="S1412" s="1383">
        <f t="shared" si="2835"/>
        <v>0</v>
      </c>
      <c r="T1412" s="1383">
        <f t="shared" ref="T1412:X1412" si="2836">$AE1412*T$27</f>
        <v>0</v>
      </c>
      <c r="U1412" s="1383">
        <f t="shared" si="2836"/>
        <v>0</v>
      </c>
      <c r="V1412" s="1383">
        <f t="shared" si="2836"/>
        <v>0</v>
      </c>
      <c r="W1412" s="1383">
        <f t="shared" si="2836"/>
        <v>0</v>
      </c>
      <c r="X1412" s="1383">
        <f t="shared" si="2836"/>
        <v>0</v>
      </c>
      <c r="Y1412" s="1383">
        <f t="shared" si="2610"/>
        <v>0</v>
      </c>
      <c r="Z1412" s="1383">
        <f t="shared" si="2611"/>
        <v>0</v>
      </c>
      <c r="AA1412" s="1383">
        <f t="shared" si="2612"/>
        <v>0</v>
      </c>
      <c r="AB1412" s="1383">
        <f t="shared" si="2613"/>
        <v>0</v>
      </c>
      <c r="AC1412" s="5">
        <f t="shared" si="2614"/>
        <v>289</v>
      </c>
      <c r="AD1412" s="1383">
        <f t="shared" si="2615"/>
        <v>0</v>
      </c>
      <c r="AE1412" s="1383">
        <f t="shared" si="2616"/>
        <v>0</v>
      </c>
      <c r="AF1412" s="1305" t="e">
        <f t="shared" si="2617"/>
        <v>#DIV/0!</v>
      </c>
      <c r="AG1412" s="1305" t="e">
        <f t="shared" si="2618"/>
        <v>#DIV/0!</v>
      </c>
      <c r="AH1412" s="5"/>
      <c r="AI1412" s="5"/>
      <c r="AJ1412" s="5"/>
      <c r="AK1412" s="5"/>
      <c r="AL1412" s="5"/>
      <c r="AM1412" s="5"/>
      <c r="AN1412" s="5"/>
      <c r="AO1412" s="5"/>
      <c r="AP1412" s="5"/>
      <c r="AQ1412" s="5"/>
      <c r="AR1412" s="5"/>
      <c r="AS1412" s="5"/>
      <c r="AT1412" s="5"/>
      <c r="AU1412" s="5"/>
      <c r="AV1412" s="5"/>
      <c r="AW1412" s="5"/>
      <c r="AX1412" s="5"/>
      <c r="AY1412" s="5"/>
      <c r="AZ1412" s="5"/>
      <c r="BA1412" s="5"/>
      <c r="BB1412" s="5"/>
      <c r="BC1412" s="5"/>
      <c r="BD1412" s="5"/>
      <c r="BE1412" s="5"/>
    </row>
    <row r="1413" spans="1:57" ht="14.25" customHeight="1">
      <c r="A1413" s="1376">
        <v>45216</v>
      </c>
      <c r="B1413" s="1301"/>
      <c r="C1413" s="1302"/>
      <c r="D1413" s="1376">
        <v>44851</v>
      </c>
      <c r="E1413" s="1357"/>
      <c r="F1413" s="5"/>
      <c r="G1413" s="5"/>
      <c r="H1413" s="1302"/>
      <c r="I1413" s="1303"/>
      <c r="J1413" s="1301"/>
      <c r="K1413" s="1376"/>
      <c r="L1413" s="1302"/>
      <c r="M1413" s="1382">
        <f t="shared" si="2607"/>
        <v>45217</v>
      </c>
      <c r="N1413" s="1354">
        <f t="shared" si="2604"/>
        <v>0</v>
      </c>
      <c r="O1413" s="1383">
        <f t="shared" ref="O1413:S1413" si="2837">$AD1413*O$27</f>
        <v>0</v>
      </c>
      <c r="P1413" s="1383">
        <f t="shared" si="2837"/>
        <v>0</v>
      </c>
      <c r="Q1413" s="1383">
        <f t="shared" si="2837"/>
        <v>0</v>
      </c>
      <c r="R1413" s="1383">
        <f t="shared" si="2837"/>
        <v>0</v>
      </c>
      <c r="S1413" s="1383">
        <f t="shared" si="2837"/>
        <v>0</v>
      </c>
      <c r="T1413" s="1383">
        <f t="shared" ref="T1413:X1413" si="2838">$AE1413*T$27</f>
        <v>0</v>
      </c>
      <c r="U1413" s="1383">
        <f t="shared" si="2838"/>
        <v>0</v>
      </c>
      <c r="V1413" s="1383">
        <f t="shared" si="2838"/>
        <v>0</v>
      </c>
      <c r="W1413" s="1383">
        <f t="shared" si="2838"/>
        <v>0</v>
      </c>
      <c r="X1413" s="1383">
        <f t="shared" si="2838"/>
        <v>0</v>
      </c>
      <c r="Y1413" s="1383">
        <f t="shared" si="2610"/>
        <v>0</v>
      </c>
      <c r="Z1413" s="1383">
        <f t="shared" si="2611"/>
        <v>0</v>
      </c>
      <c r="AA1413" s="1383">
        <f t="shared" si="2612"/>
        <v>0</v>
      </c>
      <c r="AB1413" s="1383">
        <f t="shared" si="2613"/>
        <v>0</v>
      </c>
      <c r="AC1413" s="5">
        <f t="shared" si="2614"/>
        <v>290</v>
      </c>
      <c r="AD1413" s="1383">
        <f t="shared" si="2615"/>
        <v>0</v>
      </c>
      <c r="AE1413" s="1383">
        <f t="shared" si="2616"/>
        <v>0</v>
      </c>
      <c r="AF1413" s="1305" t="e">
        <f t="shared" si="2617"/>
        <v>#DIV/0!</v>
      </c>
      <c r="AG1413" s="1305" t="e">
        <f t="shared" si="2618"/>
        <v>#DIV/0!</v>
      </c>
      <c r="AH1413" s="5"/>
      <c r="AI1413" s="5"/>
      <c r="AJ1413" s="5"/>
      <c r="AK1413" s="5"/>
      <c r="AL1413" s="5"/>
      <c r="AM1413" s="5"/>
      <c r="AN1413" s="5"/>
      <c r="AO1413" s="5"/>
      <c r="AP1413" s="5"/>
      <c r="AQ1413" s="5"/>
      <c r="AR1413" s="5"/>
      <c r="AS1413" s="5"/>
      <c r="AT1413" s="5"/>
      <c r="AU1413" s="5"/>
      <c r="AV1413" s="5"/>
      <c r="AW1413" s="5"/>
      <c r="AX1413" s="5"/>
      <c r="AY1413" s="5"/>
      <c r="AZ1413" s="5"/>
      <c r="BA1413" s="5"/>
      <c r="BB1413" s="5"/>
      <c r="BC1413" s="5"/>
      <c r="BD1413" s="5"/>
      <c r="BE1413" s="5"/>
    </row>
    <row r="1414" spans="1:57" ht="14.25" customHeight="1">
      <c r="A1414" s="1376">
        <v>45217</v>
      </c>
      <c r="B1414" s="1301"/>
      <c r="C1414" s="1302"/>
      <c r="D1414" s="1376">
        <v>44852</v>
      </c>
      <c r="E1414" s="1357"/>
      <c r="F1414" s="5"/>
      <c r="G1414" s="5"/>
      <c r="H1414" s="1302"/>
      <c r="I1414" s="1303"/>
      <c r="J1414" s="1301"/>
      <c r="K1414" s="1376"/>
      <c r="L1414" s="1302"/>
      <c r="M1414" s="1382">
        <f t="shared" si="2607"/>
        <v>45218</v>
      </c>
      <c r="N1414" s="1354">
        <f t="shared" si="2604"/>
        <v>0</v>
      </c>
      <c r="O1414" s="1383">
        <f t="shared" ref="O1414:S1414" si="2839">$AD1414*O$27</f>
        <v>0</v>
      </c>
      <c r="P1414" s="1383">
        <f t="shared" si="2839"/>
        <v>0</v>
      </c>
      <c r="Q1414" s="1383">
        <f t="shared" si="2839"/>
        <v>0</v>
      </c>
      <c r="R1414" s="1383">
        <f t="shared" si="2839"/>
        <v>0</v>
      </c>
      <c r="S1414" s="1383">
        <f t="shared" si="2839"/>
        <v>0</v>
      </c>
      <c r="T1414" s="1383">
        <f t="shared" ref="T1414:X1414" si="2840">$AE1414*T$27</f>
        <v>0</v>
      </c>
      <c r="U1414" s="1383">
        <f t="shared" si="2840"/>
        <v>0</v>
      </c>
      <c r="V1414" s="1383">
        <f t="shared" si="2840"/>
        <v>0</v>
      </c>
      <c r="W1414" s="1383">
        <f t="shared" si="2840"/>
        <v>0</v>
      </c>
      <c r="X1414" s="1383">
        <f t="shared" si="2840"/>
        <v>0</v>
      </c>
      <c r="Y1414" s="1383">
        <f t="shared" si="2610"/>
        <v>0</v>
      </c>
      <c r="Z1414" s="1383">
        <f t="shared" si="2611"/>
        <v>0</v>
      </c>
      <c r="AA1414" s="1383">
        <f t="shared" si="2612"/>
        <v>0</v>
      </c>
      <c r="AB1414" s="1383">
        <f t="shared" si="2613"/>
        <v>0</v>
      </c>
      <c r="AC1414" s="5">
        <f t="shared" si="2614"/>
        <v>291</v>
      </c>
      <c r="AD1414" s="1383">
        <f t="shared" si="2615"/>
        <v>0</v>
      </c>
      <c r="AE1414" s="1383">
        <f t="shared" si="2616"/>
        <v>0</v>
      </c>
      <c r="AF1414" s="1305" t="e">
        <f t="shared" si="2617"/>
        <v>#DIV/0!</v>
      </c>
      <c r="AG1414" s="1305" t="e">
        <f t="shared" si="2618"/>
        <v>#DIV/0!</v>
      </c>
      <c r="AH1414" s="5"/>
      <c r="AI1414" s="5"/>
      <c r="AJ1414" s="5"/>
      <c r="AK1414" s="5"/>
      <c r="AL1414" s="5"/>
      <c r="AM1414" s="5"/>
      <c r="AN1414" s="5"/>
      <c r="AO1414" s="5"/>
      <c r="AP1414" s="5"/>
      <c r="AQ1414" s="5"/>
      <c r="AR1414" s="5"/>
      <c r="AS1414" s="5"/>
      <c r="AT1414" s="5"/>
      <c r="AU1414" s="5"/>
      <c r="AV1414" s="5"/>
      <c r="AW1414" s="5"/>
      <c r="AX1414" s="5"/>
      <c r="AY1414" s="5"/>
      <c r="AZ1414" s="5"/>
      <c r="BA1414" s="5"/>
      <c r="BB1414" s="5"/>
      <c r="BC1414" s="5"/>
      <c r="BD1414" s="5"/>
      <c r="BE1414" s="5"/>
    </row>
    <row r="1415" spans="1:57" ht="14.25" customHeight="1">
      <c r="A1415" s="1376">
        <v>45218</v>
      </c>
      <c r="B1415" s="1301"/>
      <c r="C1415" s="1302"/>
      <c r="D1415" s="1376">
        <v>44853</v>
      </c>
      <c r="E1415" s="1357"/>
      <c r="F1415" s="5"/>
      <c r="G1415" s="5"/>
      <c r="H1415" s="1302"/>
      <c r="I1415" s="1303"/>
      <c r="J1415" s="1301"/>
      <c r="K1415" s="1376"/>
      <c r="L1415" s="1302"/>
      <c r="M1415" s="1382">
        <f t="shared" si="2607"/>
        <v>45219</v>
      </c>
      <c r="N1415" s="1354">
        <f t="shared" si="2604"/>
        <v>0</v>
      </c>
      <c r="O1415" s="1383">
        <f t="shared" ref="O1415:S1415" si="2841">$AD1415*O$27</f>
        <v>0</v>
      </c>
      <c r="P1415" s="1383">
        <f t="shared" si="2841"/>
        <v>0</v>
      </c>
      <c r="Q1415" s="1383">
        <f t="shared" si="2841"/>
        <v>0</v>
      </c>
      <c r="R1415" s="1383">
        <f t="shared" si="2841"/>
        <v>0</v>
      </c>
      <c r="S1415" s="1383">
        <f t="shared" si="2841"/>
        <v>0</v>
      </c>
      <c r="T1415" s="1383">
        <f t="shared" ref="T1415:X1415" si="2842">$AE1415*T$27</f>
        <v>0</v>
      </c>
      <c r="U1415" s="1383">
        <f t="shared" si="2842"/>
        <v>0</v>
      </c>
      <c r="V1415" s="1383">
        <f t="shared" si="2842"/>
        <v>0</v>
      </c>
      <c r="W1415" s="1383">
        <f t="shared" si="2842"/>
        <v>0</v>
      </c>
      <c r="X1415" s="1383">
        <f t="shared" si="2842"/>
        <v>0</v>
      </c>
      <c r="Y1415" s="1383">
        <f t="shared" si="2610"/>
        <v>0</v>
      </c>
      <c r="Z1415" s="1383">
        <f t="shared" si="2611"/>
        <v>0</v>
      </c>
      <c r="AA1415" s="1383">
        <f t="shared" si="2612"/>
        <v>0</v>
      </c>
      <c r="AB1415" s="1383">
        <f t="shared" si="2613"/>
        <v>0</v>
      </c>
      <c r="AC1415" s="5">
        <f t="shared" si="2614"/>
        <v>292</v>
      </c>
      <c r="AD1415" s="1383">
        <f t="shared" si="2615"/>
        <v>0</v>
      </c>
      <c r="AE1415" s="1383">
        <f t="shared" si="2616"/>
        <v>0</v>
      </c>
      <c r="AF1415" s="1305" t="e">
        <f t="shared" si="2617"/>
        <v>#DIV/0!</v>
      </c>
      <c r="AG1415" s="1305" t="e">
        <f t="shared" si="2618"/>
        <v>#DIV/0!</v>
      </c>
      <c r="AH1415" s="5"/>
      <c r="AI1415" s="5"/>
      <c r="AJ1415" s="5"/>
      <c r="AK1415" s="5"/>
      <c r="AL1415" s="5"/>
      <c r="AM1415" s="5"/>
      <c r="AN1415" s="5"/>
      <c r="AO1415" s="5"/>
      <c r="AP1415" s="5"/>
      <c r="AQ1415" s="5"/>
      <c r="AR1415" s="5"/>
      <c r="AS1415" s="5"/>
      <c r="AT1415" s="5"/>
      <c r="AU1415" s="5"/>
      <c r="AV1415" s="5"/>
      <c r="AW1415" s="5"/>
      <c r="AX1415" s="5"/>
      <c r="AY1415" s="5"/>
      <c r="AZ1415" s="5"/>
      <c r="BA1415" s="5"/>
      <c r="BB1415" s="5"/>
      <c r="BC1415" s="5"/>
      <c r="BD1415" s="5"/>
      <c r="BE1415" s="5"/>
    </row>
    <row r="1416" spans="1:57" ht="14.25" customHeight="1">
      <c r="A1416" s="1376">
        <v>45219</v>
      </c>
      <c r="B1416" s="1301"/>
      <c r="C1416" s="1302"/>
      <c r="D1416" s="1376">
        <v>44854</v>
      </c>
      <c r="E1416" s="1357"/>
      <c r="F1416" s="5"/>
      <c r="G1416" s="5"/>
      <c r="H1416" s="1302"/>
      <c r="I1416" s="1303"/>
      <c r="J1416" s="1301"/>
      <c r="K1416" s="1376"/>
      <c r="L1416" s="1302"/>
      <c r="M1416" s="1382">
        <f t="shared" si="2607"/>
        <v>45220</v>
      </c>
      <c r="N1416" s="1354">
        <f t="shared" si="2604"/>
        <v>0</v>
      </c>
      <c r="O1416" s="1383">
        <f t="shared" ref="O1416:S1416" si="2843">$AD1416*O$27</f>
        <v>0</v>
      </c>
      <c r="P1416" s="1383">
        <f t="shared" si="2843"/>
        <v>0</v>
      </c>
      <c r="Q1416" s="1383">
        <f t="shared" si="2843"/>
        <v>0</v>
      </c>
      <c r="R1416" s="1383">
        <f t="shared" si="2843"/>
        <v>0</v>
      </c>
      <c r="S1416" s="1383">
        <f t="shared" si="2843"/>
        <v>0</v>
      </c>
      <c r="T1416" s="1383">
        <f t="shared" ref="T1416:X1416" si="2844">$AE1416*T$27</f>
        <v>0</v>
      </c>
      <c r="U1416" s="1383">
        <f t="shared" si="2844"/>
        <v>0</v>
      </c>
      <c r="V1416" s="1383">
        <f t="shared" si="2844"/>
        <v>0</v>
      </c>
      <c r="W1416" s="1383">
        <f t="shared" si="2844"/>
        <v>0</v>
      </c>
      <c r="X1416" s="1383">
        <f t="shared" si="2844"/>
        <v>0</v>
      </c>
      <c r="Y1416" s="1383">
        <f t="shared" si="2610"/>
        <v>0</v>
      </c>
      <c r="Z1416" s="1383">
        <f t="shared" si="2611"/>
        <v>0</v>
      </c>
      <c r="AA1416" s="1383">
        <f t="shared" si="2612"/>
        <v>0</v>
      </c>
      <c r="AB1416" s="1383">
        <f t="shared" si="2613"/>
        <v>0</v>
      </c>
      <c r="AC1416" s="5">
        <f t="shared" si="2614"/>
        <v>293</v>
      </c>
      <c r="AD1416" s="1383">
        <f t="shared" si="2615"/>
        <v>0</v>
      </c>
      <c r="AE1416" s="1383">
        <f t="shared" si="2616"/>
        <v>0</v>
      </c>
      <c r="AF1416" s="1305" t="e">
        <f t="shared" si="2617"/>
        <v>#DIV/0!</v>
      </c>
      <c r="AG1416" s="1305" t="e">
        <f t="shared" si="2618"/>
        <v>#DIV/0!</v>
      </c>
      <c r="AH1416" s="5"/>
      <c r="AI1416" s="5"/>
      <c r="AJ1416" s="5"/>
      <c r="AK1416" s="5"/>
      <c r="AL1416" s="5"/>
      <c r="AM1416" s="5"/>
      <c r="AN1416" s="5"/>
      <c r="AO1416" s="5"/>
      <c r="AP1416" s="5"/>
      <c r="AQ1416" s="5"/>
      <c r="AR1416" s="5"/>
      <c r="AS1416" s="5"/>
      <c r="AT1416" s="5"/>
      <c r="AU1416" s="5"/>
      <c r="AV1416" s="5"/>
      <c r="AW1416" s="5"/>
      <c r="AX1416" s="5"/>
      <c r="AY1416" s="5"/>
      <c r="AZ1416" s="5"/>
      <c r="BA1416" s="5"/>
      <c r="BB1416" s="5"/>
      <c r="BC1416" s="5"/>
      <c r="BD1416" s="5"/>
      <c r="BE1416" s="5"/>
    </row>
    <row r="1417" spans="1:57" ht="14.25" customHeight="1">
      <c r="A1417" s="1376">
        <v>45220</v>
      </c>
      <c r="B1417" s="1301"/>
      <c r="C1417" s="1302"/>
      <c r="D1417" s="1376">
        <v>44855</v>
      </c>
      <c r="E1417" s="1357"/>
      <c r="F1417" s="5"/>
      <c r="G1417" s="5"/>
      <c r="H1417" s="1302"/>
      <c r="I1417" s="1303"/>
      <c r="J1417" s="1301"/>
      <c r="K1417" s="1376"/>
      <c r="L1417" s="1302"/>
      <c r="M1417" s="1382">
        <f t="shared" si="2607"/>
        <v>45221</v>
      </c>
      <c r="N1417" s="1354">
        <f t="shared" si="2604"/>
        <v>0</v>
      </c>
      <c r="O1417" s="1383">
        <f t="shared" ref="O1417:S1417" si="2845">$AD1417*O$27</f>
        <v>0</v>
      </c>
      <c r="P1417" s="1383">
        <f t="shared" si="2845"/>
        <v>0</v>
      </c>
      <c r="Q1417" s="1383">
        <f t="shared" si="2845"/>
        <v>0</v>
      </c>
      <c r="R1417" s="1383">
        <f t="shared" si="2845"/>
        <v>0</v>
      </c>
      <c r="S1417" s="1383">
        <f t="shared" si="2845"/>
        <v>0</v>
      </c>
      <c r="T1417" s="1383">
        <f t="shared" ref="T1417:X1417" si="2846">$AE1417*T$27</f>
        <v>0</v>
      </c>
      <c r="U1417" s="1383">
        <f t="shared" si="2846"/>
        <v>0</v>
      </c>
      <c r="V1417" s="1383">
        <f t="shared" si="2846"/>
        <v>0</v>
      </c>
      <c r="W1417" s="1383">
        <f t="shared" si="2846"/>
        <v>0</v>
      </c>
      <c r="X1417" s="1383">
        <f t="shared" si="2846"/>
        <v>0</v>
      </c>
      <c r="Y1417" s="1383">
        <f t="shared" si="2610"/>
        <v>0</v>
      </c>
      <c r="Z1417" s="1383">
        <f t="shared" si="2611"/>
        <v>0</v>
      </c>
      <c r="AA1417" s="1383">
        <f t="shared" si="2612"/>
        <v>0</v>
      </c>
      <c r="AB1417" s="1383">
        <f t="shared" si="2613"/>
        <v>0</v>
      </c>
      <c r="AC1417" s="5">
        <f t="shared" si="2614"/>
        <v>294</v>
      </c>
      <c r="AD1417" s="1383">
        <f t="shared" si="2615"/>
        <v>0</v>
      </c>
      <c r="AE1417" s="1383">
        <f t="shared" si="2616"/>
        <v>0</v>
      </c>
      <c r="AF1417" s="1305" t="e">
        <f t="shared" si="2617"/>
        <v>#DIV/0!</v>
      </c>
      <c r="AG1417" s="1305" t="e">
        <f t="shared" si="2618"/>
        <v>#DIV/0!</v>
      </c>
      <c r="AH1417" s="5"/>
      <c r="AI1417" s="5"/>
      <c r="AJ1417" s="5"/>
      <c r="AK1417" s="5"/>
      <c r="AL1417" s="5"/>
      <c r="AM1417" s="5"/>
      <c r="AN1417" s="5"/>
      <c r="AO1417" s="5"/>
      <c r="AP1417" s="5"/>
      <c r="AQ1417" s="5"/>
      <c r="AR1417" s="5"/>
      <c r="AS1417" s="5"/>
      <c r="AT1417" s="5"/>
      <c r="AU1417" s="5"/>
      <c r="AV1417" s="5"/>
      <c r="AW1417" s="5"/>
      <c r="AX1417" s="5"/>
      <c r="AY1417" s="5"/>
      <c r="AZ1417" s="5"/>
      <c r="BA1417" s="5"/>
      <c r="BB1417" s="5"/>
      <c r="BC1417" s="5"/>
      <c r="BD1417" s="5"/>
      <c r="BE1417" s="5"/>
    </row>
    <row r="1418" spans="1:57" ht="14.25" customHeight="1">
      <c r="A1418" s="1376">
        <v>45221</v>
      </c>
      <c r="B1418" s="1301"/>
      <c r="C1418" s="1302"/>
      <c r="D1418" s="1376">
        <v>44856</v>
      </c>
      <c r="E1418" s="1357"/>
      <c r="F1418" s="5"/>
      <c r="G1418" s="5"/>
      <c r="H1418" s="1302"/>
      <c r="I1418" s="1303"/>
      <c r="J1418" s="1301"/>
      <c r="K1418" s="1376"/>
      <c r="L1418" s="1302"/>
      <c r="M1418" s="1382">
        <f t="shared" si="2607"/>
        <v>45222</v>
      </c>
      <c r="N1418" s="1354">
        <f t="shared" si="2604"/>
        <v>0</v>
      </c>
      <c r="O1418" s="1383">
        <f t="shared" ref="O1418:S1418" si="2847">$AD1418*O$27</f>
        <v>0</v>
      </c>
      <c r="P1418" s="1383">
        <f t="shared" si="2847"/>
        <v>0</v>
      </c>
      <c r="Q1418" s="1383">
        <f t="shared" si="2847"/>
        <v>0</v>
      </c>
      <c r="R1418" s="1383">
        <f t="shared" si="2847"/>
        <v>0</v>
      </c>
      <c r="S1418" s="1383">
        <f t="shared" si="2847"/>
        <v>0</v>
      </c>
      <c r="T1418" s="1383">
        <f t="shared" ref="T1418:X1418" si="2848">$AE1418*T$27</f>
        <v>0</v>
      </c>
      <c r="U1418" s="1383">
        <f t="shared" si="2848"/>
        <v>0</v>
      </c>
      <c r="V1418" s="1383">
        <f t="shared" si="2848"/>
        <v>0</v>
      </c>
      <c r="W1418" s="1383">
        <f t="shared" si="2848"/>
        <v>0</v>
      </c>
      <c r="X1418" s="1383">
        <f t="shared" si="2848"/>
        <v>0</v>
      </c>
      <c r="Y1418" s="1383">
        <f t="shared" si="2610"/>
        <v>0</v>
      </c>
      <c r="Z1418" s="1383">
        <f t="shared" si="2611"/>
        <v>0</v>
      </c>
      <c r="AA1418" s="1383">
        <f t="shared" si="2612"/>
        <v>0</v>
      </c>
      <c r="AB1418" s="1383">
        <f t="shared" si="2613"/>
        <v>0</v>
      </c>
      <c r="AC1418" s="5">
        <f t="shared" si="2614"/>
        <v>295</v>
      </c>
      <c r="AD1418" s="1383">
        <f t="shared" si="2615"/>
        <v>0</v>
      </c>
      <c r="AE1418" s="1383">
        <f t="shared" si="2616"/>
        <v>0</v>
      </c>
      <c r="AF1418" s="1305" t="e">
        <f t="shared" si="2617"/>
        <v>#DIV/0!</v>
      </c>
      <c r="AG1418" s="1305" t="e">
        <f t="shared" si="2618"/>
        <v>#DIV/0!</v>
      </c>
      <c r="AH1418" s="5"/>
      <c r="AI1418" s="5"/>
      <c r="AJ1418" s="5"/>
      <c r="AK1418" s="5"/>
      <c r="AL1418" s="5"/>
      <c r="AM1418" s="5"/>
      <c r="AN1418" s="5"/>
      <c r="AO1418" s="5"/>
      <c r="AP1418" s="5"/>
      <c r="AQ1418" s="5"/>
      <c r="AR1418" s="5"/>
      <c r="AS1418" s="5"/>
      <c r="AT1418" s="5"/>
      <c r="AU1418" s="5"/>
      <c r="AV1418" s="5"/>
      <c r="AW1418" s="5"/>
      <c r="AX1418" s="5"/>
      <c r="AY1418" s="5"/>
      <c r="AZ1418" s="5"/>
      <c r="BA1418" s="5"/>
      <c r="BB1418" s="5"/>
      <c r="BC1418" s="5"/>
      <c r="BD1418" s="5"/>
      <c r="BE1418" s="5"/>
    </row>
    <row r="1419" spans="1:57" ht="14.25" customHeight="1">
      <c r="A1419" s="1376">
        <v>45222</v>
      </c>
      <c r="B1419" s="1301"/>
      <c r="C1419" s="1302"/>
      <c r="D1419" s="1376">
        <v>44857</v>
      </c>
      <c r="E1419" s="1357"/>
      <c r="F1419" s="5"/>
      <c r="G1419" s="5"/>
      <c r="H1419" s="1302"/>
      <c r="I1419" s="1303"/>
      <c r="J1419" s="1301"/>
      <c r="K1419" s="1376"/>
      <c r="L1419" s="1302"/>
      <c r="M1419" s="1382">
        <f t="shared" si="2607"/>
        <v>45223</v>
      </c>
      <c r="N1419" s="1354">
        <f t="shared" si="2604"/>
        <v>0</v>
      </c>
      <c r="O1419" s="1383">
        <f t="shared" ref="O1419:S1419" si="2849">$AD1419*O$27</f>
        <v>0</v>
      </c>
      <c r="P1419" s="1383">
        <f t="shared" si="2849"/>
        <v>0</v>
      </c>
      <c r="Q1419" s="1383">
        <f t="shared" si="2849"/>
        <v>0</v>
      </c>
      <c r="R1419" s="1383">
        <f t="shared" si="2849"/>
        <v>0</v>
      </c>
      <c r="S1419" s="1383">
        <f t="shared" si="2849"/>
        <v>0</v>
      </c>
      <c r="T1419" s="1383">
        <f t="shared" ref="T1419:X1419" si="2850">$AE1419*T$27</f>
        <v>0</v>
      </c>
      <c r="U1419" s="1383">
        <f t="shared" si="2850"/>
        <v>0</v>
      </c>
      <c r="V1419" s="1383">
        <f t="shared" si="2850"/>
        <v>0</v>
      </c>
      <c r="W1419" s="1383">
        <f t="shared" si="2850"/>
        <v>0</v>
      </c>
      <c r="X1419" s="1383">
        <f t="shared" si="2850"/>
        <v>0</v>
      </c>
      <c r="Y1419" s="1383">
        <f t="shared" si="2610"/>
        <v>0</v>
      </c>
      <c r="Z1419" s="1383">
        <f t="shared" si="2611"/>
        <v>0</v>
      </c>
      <c r="AA1419" s="1383">
        <f t="shared" si="2612"/>
        <v>0</v>
      </c>
      <c r="AB1419" s="1383">
        <f t="shared" si="2613"/>
        <v>0</v>
      </c>
      <c r="AC1419" s="5">
        <f t="shared" si="2614"/>
        <v>296</v>
      </c>
      <c r="AD1419" s="1383">
        <f t="shared" si="2615"/>
        <v>0</v>
      </c>
      <c r="AE1419" s="1383">
        <f t="shared" si="2616"/>
        <v>0</v>
      </c>
      <c r="AF1419" s="1305" t="e">
        <f t="shared" si="2617"/>
        <v>#DIV/0!</v>
      </c>
      <c r="AG1419" s="1305" t="e">
        <f t="shared" si="2618"/>
        <v>#DIV/0!</v>
      </c>
      <c r="AH1419" s="5"/>
      <c r="AI1419" s="5"/>
      <c r="AJ1419" s="5"/>
      <c r="AK1419" s="5"/>
      <c r="AL1419" s="5"/>
      <c r="AM1419" s="5"/>
      <c r="AN1419" s="5"/>
      <c r="AO1419" s="5"/>
      <c r="AP1419" s="5"/>
      <c r="AQ1419" s="5"/>
      <c r="AR1419" s="5"/>
      <c r="AS1419" s="5"/>
      <c r="AT1419" s="5"/>
      <c r="AU1419" s="5"/>
      <c r="AV1419" s="5"/>
      <c r="AW1419" s="5"/>
      <c r="AX1419" s="5"/>
      <c r="AY1419" s="5"/>
      <c r="AZ1419" s="5"/>
      <c r="BA1419" s="5"/>
      <c r="BB1419" s="5"/>
      <c r="BC1419" s="5"/>
      <c r="BD1419" s="5"/>
      <c r="BE1419" s="5"/>
    </row>
    <row r="1420" spans="1:57" ht="14.25" customHeight="1">
      <c r="A1420" s="1376">
        <v>45223</v>
      </c>
      <c r="B1420" s="1301"/>
      <c r="C1420" s="1302"/>
      <c r="D1420" s="1376">
        <v>44858</v>
      </c>
      <c r="E1420" s="1357"/>
      <c r="F1420" s="5"/>
      <c r="G1420" s="5"/>
      <c r="H1420" s="1302"/>
      <c r="I1420" s="1303"/>
      <c r="J1420" s="1301"/>
      <c r="K1420" s="1376"/>
      <c r="L1420" s="1302"/>
      <c r="M1420" s="1382">
        <f t="shared" si="2607"/>
        <v>45224</v>
      </c>
      <c r="N1420" s="1354">
        <f t="shared" si="2604"/>
        <v>0</v>
      </c>
      <c r="O1420" s="1383">
        <f t="shared" ref="O1420:S1420" si="2851">$AD1420*O$27</f>
        <v>0</v>
      </c>
      <c r="P1420" s="1383">
        <f t="shared" si="2851"/>
        <v>0</v>
      </c>
      <c r="Q1420" s="1383">
        <f t="shared" si="2851"/>
        <v>0</v>
      </c>
      <c r="R1420" s="1383">
        <f t="shared" si="2851"/>
        <v>0</v>
      </c>
      <c r="S1420" s="1383">
        <f t="shared" si="2851"/>
        <v>0</v>
      </c>
      <c r="T1420" s="1383">
        <f t="shared" ref="T1420:X1420" si="2852">$AE1420*T$27</f>
        <v>0</v>
      </c>
      <c r="U1420" s="1383">
        <f t="shared" si="2852"/>
        <v>0</v>
      </c>
      <c r="V1420" s="1383">
        <f t="shared" si="2852"/>
        <v>0</v>
      </c>
      <c r="W1420" s="1383">
        <f t="shared" si="2852"/>
        <v>0</v>
      </c>
      <c r="X1420" s="1383">
        <f t="shared" si="2852"/>
        <v>0</v>
      </c>
      <c r="Y1420" s="1383">
        <f t="shared" si="2610"/>
        <v>0</v>
      </c>
      <c r="Z1420" s="1383">
        <f t="shared" si="2611"/>
        <v>0</v>
      </c>
      <c r="AA1420" s="1383">
        <f t="shared" si="2612"/>
        <v>0</v>
      </c>
      <c r="AB1420" s="1383">
        <f t="shared" si="2613"/>
        <v>0</v>
      </c>
      <c r="AC1420" s="5">
        <f t="shared" si="2614"/>
        <v>297</v>
      </c>
      <c r="AD1420" s="1383">
        <f t="shared" si="2615"/>
        <v>0</v>
      </c>
      <c r="AE1420" s="1383">
        <f t="shared" si="2616"/>
        <v>0</v>
      </c>
      <c r="AF1420" s="1305" t="e">
        <f t="shared" si="2617"/>
        <v>#DIV/0!</v>
      </c>
      <c r="AG1420" s="1305" t="e">
        <f t="shared" si="2618"/>
        <v>#DIV/0!</v>
      </c>
      <c r="AH1420" s="5"/>
      <c r="AI1420" s="5"/>
      <c r="AJ1420" s="5"/>
      <c r="AK1420" s="5"/>
      <c r="AL1420" s="5"/>
      <c r="AM1420" s="5"/>
      <c r="AN1420" s="5"/>
      <c r="AO1420" s="5"/>
      <c r="AP1420" s="5"/>
      <c r="AQ1420" s="5"/>
      <c r="AR1420" s="5"/>
      <c r="AS1420" s="5"/>
      <c r="AT1420" s="5"/>
      <c r="AU1420" s="5"/>
      <c r="AV1420" s="5"/>
      <c r="AW1420" s="5"/>
      <c r="AX1420" s="5"/>
      <c r="AY1420" s="5"/>
      <c r="AZ1420" s="5"/>
      <c r="BA1420" s="5"/>
      <c r="BB1420" s="5"/>
      <c r="BC1420" s="5"/>
      <c r="BD1420" s="5"/>
      <c r="BE1420" s="5"/>
    </row>
    <row r="1421" spans="1:57" ht="14.25" customHeight="1">
      <c r="A1421" s="1376">
        <v>45224</v>
      </c>
      <c r="B1421" s="1301"/>
      <c r="C1421" s="1302"/>
      <c r="D1421" s="1376">
        <v>44859</v>
      </c>
      <c r="E1421" s="1357"/>
      <c r="F1421" s="5"/>
      <c r="G1421" s="5"/>
      <c r="H1421" s="1302"/>
      <c r="I1421" s="1303"/>
      <c r="J1421" s="1301"/>
      <c r="K1421" s="1376"/>
      <c r="L1421" s="1302"/>
      <c r="M1421" s="1382">
        <f t="shared" si="2607"/>
        <v>45225</v>
      </c>
      <c r="N1421" s="1354">
        <f t="shared" si="2604"/>
        <v>0</v>
      </c>
      <c r="O1421" s="1383">
        <f t="shared" ref="O1421:S1421" si="2853">$AD1421*O$27</f>
        <v>0</v>
      </c>
      <c r="P1421" s="1383">
        <f t="shared" si="2853"/>
        <v>0</v>
      </c>
      <c r="Q1421" s="1383">
        <f t="shared" si="2853"/>
        <v>0</v>
      </c>
      <c r="R1421" s="1383">
        <f t="shared" si="2853"/>
        <v>0</v>
      </c>
      <c r="S1421" s="1383">
        <f t="shared" si="2853"/>
        <v>0</v>
      </c>
      <c r="T1421" s="1383">
        <f t="shared" ref="T1421:X1421" si="2854">$AE1421*T$27</f>
        <v>0</v>
      </c>
      <c r="U1421" s="1383">
        <f t="shared" si="2854"/>
        <v>0</v>
      </c>
      <c r="V1421" s="1383">
        <f t="shared" si="2854"/>
        <v>0</v>
      </c>
      <c r="W1421" s="1383">
        <f t="shared" si="2854"/>
        <v>0</v>
      </c>
      <c r="X1421" s="1383">
        <f t="shared" si="2854"/>
        <v>0</v>
      </c>
      <c r="Y1421" s="1383">
        <f t="shared" si="2610"/>
        <v>0</v>
      </c>
      <c r="Z1421" s="1383">
        <f t="shared" si="2611"/>
        <v>0</v>
      </c>
      <c r="AA1421" s="1383">
        <f t="shared" si="2612"/>
        <v>0</v>
      </c>
      <c r="AB1421" s="1383">
        <f t="shared" si="2613"/>
        <v>0</v>
      </c>
      <c r="AC1421" s="5">
        <f t="shared" si="2614"/>
        <v>298</v>
      </c>
      <c r="AD1421" s="1383">
        <f t="shared" si="2615"/>
        <v>0</v>
      </c>
      <c r="AE1421" s="1383">
        <f t="shared" si="2616"/>
        <v>0</v>
      </c>
      <c r="AF1421" s="1305" t="e">
        <f t="shared" si="2617"/>
        <v>#DIV/0!</v>
      </c>
      <c r="AG1421" s="1305" t="e">
        <f t="shared" si="2618"/>
        <v>#DIV/0!</v>
      </c>
      <c r="AH1421" s="5"/>
      <c r="AI1421" s="5"/>
      <c r="AJ1421" s="5"/>
      <c r="AK1421" s="5"/>
      <c r="AL1421" s="5"/>
      <c r="AM1421" s="5"/>
      <c r="AN1421" s="5"/>
      <c r="AO1421" s="5"/>
      <c r="AP1421" s="5"/>
      <c r="AQ1421" s="5"/>
      <c r="AR1421" s="5"/>
      <c r="AS1421" s="5"/>
      <c r="AT1421" s="5"/>
      <c r="AU1421" s="5"/>
      <c r="AV1421" s="5"/>
      <c r="AW1421" s="5"/>
      <c r="AX1421" s="5"/>
      <c r="AY1421" s="5"/>
      <c r="AZ1421" s="5"/>
      <c r="BA1421" s="5"/>
      <c r="BB1421" s="5"/>
      <c r="BC1421" s="5"/>
      <c r="BD1421" s="5"/>
      <c r="BE1421" s="5"/>
    </row>
    <row r="1422" spans="1:57" ht="14.25" customHeight="1">
      <c r="A1422" s="1376">
        <v>45225</v>
      </c>
      <c r="B1422" s="1301"/>
      <c r="C1422" s="1302"/>
      <c r="D1422" s="1376">
        <v>44860</v>
      </c>
      <c r="E1422" s="1357"/>
      <c r="F1422" s="5"/>
      <c r="G1422" s="5"/>
      <c r="H1422" s="1302"/>
      <c r="I1422" s="1303"/>
      <c r="J1422" s="1301"/>
      <c r="K1422" s="1376"/>
      <c r="L1422" s="1302"/>
      <c r="M1422" s="1382">
        <f t="shared" si="2607"/>
        <v>45226</v>
      </c>
      <c r="N1422" s="1354">
        <f t="shared" si="2604"/>
        <v>0</v>
      </c>
      <c r="O1422" s="1383">
        <f t="shared" ref="O1422:S1422" si="2855">$AD1422*O$27</f>
        <v>0</v>
      </c>
      <c r="P1422" s="1383">
        <f t="shared" si="2855"/>
        <v>0</v>
      </c>
      <c r="Q1422" s="1383">
        <f t="shared" si="2855"/>
        <v>0</v>
      </c>
      <c r="R1422" s="1383">
        <f t="shared" si="2855"/>
        <v>0</v>
      </c>
      <c r="S1422" s="1383">
        <f t="shared" si="2855"/>
        <v>0</v>
      </c>
      <c r="T1422" s="1383">
        <f t="shared" ref="T1422:X1422" si="2856">$AE1422*T$27</f>
        <v>0</v>
      </c>
      <c r="U1422" s="1383">
        <f t="shared" si="2856"/>
        <v>0</v>
      </c>
      <c r="V1422" s="1383">
        <f t="shared" si="2856"/>
        <v>0</v>
      </c>
      <c r="W1422" s="1383">
        <f t="shared" si="2856"/>
        <v>0</v>
      </c>
      <c r="X1422" s="1383">
        <f t="shared" si="2856"/>
        <v>0</v>
      </c>
      <c r="Y1422" s="1383">
        <f t="shared" si="2610"/>
        <v>0</v>
      </c>
      <c r="Z1422" s="1383">
        <f t="shared" si="2611"/>
        <v>0</v>
      </c>
      <c r="AA1422" s="1383">
        <f t="shared" si="2612"/>
        <v>0</v>
      </c>
      <c r="AB1422" s="1383">
        <f t="shared" si="2613"/>
        <v>0</v>
      </c>
      <c r="AC1422" s="5">
        <f t="shared" si="2614"/>
        <v>299</v>
      </c>
      <c r="AD1422" s="1383">
        <f t="shared" si="2615"/>
        <v>0</v>
      </c>
      <c r="AE1422" s="1383">
        <f t="shared" si="2616"/>
        <v>0</v>
      </c>
      <c r="AF1422" s="1305" t="e">
        <f t="shared" si="2617"/>
        <v>#DIV/0!</v>
      </c>
      <c r="AG1422" s="1305" t="e">
        <f t="shared" si="2618"/>
        <v>#DIV/0!</v>
      </c>
      <c r="AH1422" s="5"/>
      <c r="AI1422" s="5"/>
      <c r="AJ1422" s="5"/>
      <c r="AK1422" s="5"/>
      <c r="AL1422" s="5"/>
      <c r="AM1422" s="5"/>
      <c r="AN1422" s="5"/>
      <c r="AO1422" s="5"/>
      <c r="AP1422" s="5"/>
      <c r="AQ1422" s="5"/>
      <c r="AR1422" s="5"/>
      <c r="AS1422" s="5"/>
      <c r="AT1422" s="5"/>
      <c r="AU1422" s="5"/>
      <c r="AV1422" s="5"/>
      <c r="AW1422" s="5"/>
      <c r="AX1422" s="5"/>
      <c r="AY1422" s="5"/>
      <c r="AZ1422" s="5"/>
      <c r="BA1422" s="5"/>
      <c r="BB1422" s="5"/>
      <c r="BC1422" s="5"/>
      <c r="BD1422" s="5"/>
      <c r="BE1422" s="5"/>
    </row>
    <row r="1423" spans="1:57" ht="14.25" customHeight="1">
      <c r="A1423" s="1376">
        <v>45226</v>
      </c>
      <c r="B1423" s="1301"/>
      <c r="C1423" s="1302"/>
      <c r="D1423" s="1376">
        <v>44861</v>
      </c>
      <c r="E1423" s="1357"/>
      <c r="F1423" s="5"/>
      <c r="G1423" s="5"/>
      <c r="H1423" s="1302"/>
      <c r="I1423" s="1303"/>
      <c r="J1423" s="1301"/>
      <c r="K1423" s="1376"/>
      <c r="L1423" s="1302"/>
      <c r="M1423" s="1382">
        <f t="shared" si="2607"/>
        <v>45227</v>
      </c>
      <c r="N1423" s="1354">
        <f t="shared" si="2604"/>
        <v>0</v>
      </c>
      <c r="O1423" s="1383">
        <f t="shared" ref="O1423:S1423" si="2857">$AD1423*O$27</f>
        <v>0</v>
      </c>
      <c r="P1423" s="1383">
        <f t="shared" si="2857"/>
        <v>0</v>
      </c>
      <c r="Q1423" s="1383">
        <f t="shared" si="2857"/>
        <v>0</v>
      </c>
      <c r="R1423" s="1383">
        <f t="shared" si="2857"/>
        <v>0</v>
      </c>
      <c r="S1423" s="1383">
        <f t="shared" si="2857"/>
        <v>0</v>
      </c>
      <c r="T1423" s="1383">
        <f t="shared" ref="T1423:X1423" si="2858">$AE1423*T$27</f>
        <v>0</v>
      </c>
      <c r="U1423" s="1383">
        <f t="shared" si="2858"/>
        <v>0</v>
      </c>
      <c r="V1423" s="1383">
        <f t="shared" si="2858"/>
        <v>0</v>
      </c>
      <c r="W1423" s="1383">
        <f t="shared" si="2858"/>
        <v>0</v>
      </c>
      <c r="X1423" s="1383">
        <f t="shared" si="2858"/>
        <v>0</v>
      </c>
      <c r="Y1423" s="1383">
        <f t="shared" si="2610"/>
        <v>0</v>
      </c>
      <c r="Z1423" s="1383">
        <f t="shared" si="2611"/>
        <v>0</v>
      </c>
      <c r="AA1423" s="1383">
        <f t="shared" si="2612"/>
        <v>0</v>
      </c>
      <c r="AB1423" s="1383">
        <f t="shared" si="2613"/>
        <v>0</v>
      </c>
      <c r="AC1423" s="5">
        <f t="shared" si="2614"/>
        <v>300</v>
      </c>
      <c r="AD1423" s="1383">
        <f t="shared" si="2615"/>
        <v>0</v>
      </c>
      <c r="AE1423" s="1383">
        <f t="shared" si="2616"/>
        <v>0</v>
      </c>
      <c r="AF1423" s="1305" t="e">
        <f t="shared" si="2617"/>
        <v>#DIV/0!</v>
      </c>
      <c r="AG1423" s="1305" t="e">
        <f t="shared" si="2618"/>
        <v>#DIV/0!</v>
      </c>
      <c r="AH1423" s="5"/>
      <c r="AI1423" s="5"/>
      <c r="AJ1423" s="5"/>
      <c r="AK1423" s="5"/>
      <c r="AL1423" s="5"/>
      <c r="AM1423" s="5"/>
      <c r="AN1423" s="5"/>
      <c r="AO1423" s="5"/>
      <c r="AP1423" s="5"/>
      <c r="AQ1423" s="5"/>
      <c r="AR1423" s="5"/>
      <c r="AS1423" s="5"/>
      <c r="AT1423" s="5"/>
      <c r="AU1423" s="5"/>
      <c r="AV1423" s="5"/>
      <c r="AW1423" s="5"/>
      <c r="AX1423" s="5"/>
      <c r="AY1423" s="5"/>
      <c r="AZ1423" s="5"/>
      <c r="BA1423" s="5"/>
      <c r="BB1423" s="5"/>
      <c r="BC1423" s="5"/>
      <c r="BD1423" s="5"/>
      <c r="BE1423" s="5"/>
    </row>
    <row r="1424" spans="1:57" ht="14.25" customHeight="1">
      <c r="A1424" s="1376">
        <v>45227</v>
      </c>
      <c r="B1424" s="1301"/>
      <c r="C1424" s="1302"/>
      <c r="D1424" s="1376">
        <v>44862</v>
      </c>
      <c r="E1424" s="1357"/>
      <c r="F1424" s="5"/>
      <c r="G1424" s="5"/>
      <c r="H1424" s="1302"/>
      <c r="I1424" s="1303"/>
      <c r="J1424" s="1301"/>
      <c r="K1424" s="1376"/>
      <c r="L1424" s="1302"/>
      <c r="M1424" s="1382">
        <f t="shared" si="2607"/>
        <v>45228</v>
      </c>
      <c r="N1424" s="1354">
        <f t="shared" si="2604"/>
        <v>0</v>
      </c>
      <c r="O1424" s="1383">
        <f t="shared" ref="O1424:S1424" si="2859">$AD1424*O$27</f>
        <v>0</v>
      </c>
      <c r="P1424" s="1383">
        <f t="shared" si="2859"/>
        <v>0</v>
      </c>
      <c r="Q1424" s="1383">
        <f t="shared" si="2859"/>
        <v>0</v>
      </c>
      <c r="R1424" s="1383">
        <f t="shared" si="2859"/>
        <v>0</v>
      </c>
      <c r="S1424" s="1383">
        <f t="shared" si="2859"/>
        <v>0</v>
      </c>
      <c r="T1424" s="1383">
        <f t="shared" ref="T1424:X1424" si="2860">$AE1424*T$27</f>
        <v>0</v>
      </c>
      <c r="U1424" s="1383">
        <f t="shared" si="2860"/>
        <v>0</v>
      </c>
      <c r="V1424" s="1383">
        <f t="shared" si="2860"/>
        <v>0</v>
      </c>
      <c r="W1424" s="1383">
        <f t="shared" si="2860"/>
        <v>0</v>
      </c>
      <c r="X1424" s="1383">
        <f t="shared" si="2860"/>
        <v>0</v>
      </c>
      <c r="Y1424" s="1383">
        <f t="shared" si="2610"/>
        <v>0</v>
      </c>
      <c r="Z1424" s="1383">
        <f t="shared" si="2611"/>
        <v>0</v>
      </c>
      <c r="AA1424" s="1383">
        <f t="shared" si="2612"/>
        <v>0</v>
      </c>
      <c r="AB1424" s="1383">
        <f t="shared" si="2613"/>
        <v>0</v>
      </c>
      <c r="AC1424" s="5">
        <f t="shared" si="2614"/>
        <v>301</v>
      </c>
      <c r="AD1424" s="1383">
        <f t="shared" si="2615"/>
        <v>0</v>
      </c>
      <c r="AE1424" s="1383">
        <f t="shared" si="2616"/>
        <v>0</v>
      </c>
      <c r="AF1424" s="1305" t="e">
        <f t="shared" si="2617"/>
        <v>#DIV/0!</v>
      </c>
      <c r="AG1424" s="1305" t="e">
        <f t="shared" si="2618"/>
        <v>#DIV/0!</v>
      </c>
      <c r="AH1424" s="5"/>
      <c r="AI1424" s="5"/>
      <c r="AJ1424" s="5"/>
      <c r="AK1424" s="5"/>
      <c r="AL1424" s="5"/>
      <c r="AM1424" s="5"/>
      <c r="AN1424" s="5"/>
      <c r="AO1424" s="5"/>
      <c r="AP1424" s="5"/>
      <c r="AQ1424" s="5"/>
      <c r="AR1424" s="5"/>
      <c r="AS1424" s="5"/>
      <c r="AT1424" s="5"/>
      <c r="AU1424" s="5"/>
      <c r="AV1424" s="5"/>
      <c r="AW1424" s="5"/>
      <c r="AX1424" s="5"/>
      <c r="AY1424" s="5"/>
      <c r="AZ1424" s="5"/>
      <c r="BA1424" s="5"/>
      <c r="BB1424" s="5"/>
      <c r="BC1424" s="5"/>
      <c r="BD1424" s="5"/>
      <c r="BE1424" s="5"/>
    </row>
    <row r="1425" spans="1:57" ht="14.25" customHeight="1">
      <c r="A1425" s="1376">
        <v>45228</v>
      </c>
      <c r="B1425" s="1301"/>
      <c r="C1425" s="1302"/>
      <c r="D1425" s="1376">
        <v>44863</v>
      </c>
      <c r="E1425" s="1357"/>
      <c r="F1425" s="5"/>
      <c r="G1425" s="5"/>
      <c r="H1425" s="1302"/>
      <c r="I1425" s="1303"/>
      <c r="J1425" s="1301"/>
      <c r="K1425" s="1376"/>
      <c r="L1425" s="1302"/>
      <c r="M1425" s="1382">
        <f t="shared" si="2607"/>
        <v>45229</v>
      </c>
      <c r="N1425" s="1354">
        <f t="shared" si="2604"/>
        <v>0</v>
      </c>
      <c r="O1425" s="1383">
        <f t="shared" ref="O1425:S1425" si="2861">$AD1425*O$27</f>
        <v>0</v>
      </c>
      <c r="P1425" s="1383">
        <f t="shared" si="2861"/>
        <v>0</v>
      </c>
      <c r="Q1425" s="1383">
        <f t="shared" si="2861"/>
        <v>0</v>
      </c>
      <c r="R1425" s="1383">
        <f t="shared" si="2861"/>
        <v>0</v>
      </c>
      <c r="S1425" s="1383">
        <f t="shared" si="2861"/>
        <v>0</v>
      </c>
      <c r="T1425" s="1383">
        <f t="shared" ref="T1425:X1425" si="2862">$AE1425*T$27</f>
        <v>0</v>
      </c>
      <c r="U1425" s="1383">
        <f t="shared" si="2862"/>
        <v>0</v>
      </c>
      <c r="V1425" s="1383">
        <f t="shared" si="2862"/>
        <v>0</v>
      </c>
      <c r="W1425" s="1383">
        <f t="shared" si="2862"/>
        <v>0</v>
      </c>
      <c r="X1425" s="1383">
        <f t="shared" si="2862"/>
        <v>0</v>
      </c>
      <c r="Y1425" s="1383">
        <f t="shared" si="2610"/>
        <v>0</v>
      </c>
      <c r="Z1425" s="1383">
        <f t="shared" si="2611"/>
        <v>0</v>
      </c>
      <c r="AA1425" s="1383">
        <f t="shared" si="2612"/>
        <v>0</v>
      </c>
      <c r="AB1425" s="1383">
        <f t="shared" si="2613"/>
        <v>0</v>
      </c>
      <c r="AC1425" s="5">
        <f t="shared" si="2614"/>
        <v>302</v>
      </c>
      <c r="AD1425" s="1383">
        <f t="shared" si="2615"/>
        <v>0</v>
      </c>
      <c r="AE1425" s="1383">
        <f t="shared" si="2616"/>
        <v>0</v>
      </c>
      <c r="AF1425" s="1305" t="e">
        <f t="shared" si="2617"/>
        <v>#DIV/0!</v>
      </c>
      <c r="AG1425" s="1305" t="e">
        <f t="shared" si="2618"/>
        <v>#DIV/0!</v>
      </c>
      <c r="AH1425" s="5"/>
      <c r="AI1425" s="5"/>
      <c r="AJ1425" s="5"/>
      <c r="AK1425" s="5"/>
      <c r="AL1425" s="5"/>
      <c r="AM1425" s="5"/>
      <c r="AN1425" s="5"/>
      <c r="AO1425" s="5"/>
      <c r="AP1425" s="5"/>
      <c r="AQ1425" s="5"/>
      <c r="AR1425" s="5"/>
      <c r="AS1425" s="5"/>
      <c r="AT1425" s="5"/>
      <c r="AU1425" s="5"/>
      <c r="AV1425" s="5"/>
      <c r="AW1425" s="5"/>
      <c r="AX1425" s="5"/>
      <c r="AY1425" s="5"/>
      <c r="AZ1425" s="5"/>
      <c r="BA1425" s="5"/>
      <c r="BB1425" s="5"/>
      <c r="BC1425" s="5"/>
      <c r="BD1425" s="5"/>
      <c r="BE1425" s="5"/>
    </row>
    <row r="1426" spans="1:57" ht="14.25" customHeight="1">
      <c r="A1426" s="1376">
        <v>45229</v>
      </c>
      <c r="B1426" s="1301"/>
      <c r="C1426" s="1302"/>
      <c r="D1426" s="1376">
        <v>44864</v>
      </c>
      <c r="E1426" s="1357"/>
      <c r="F1426" s="5"/>
      <c r="G1426" s="5"/>
      <c r="H1426" s="1302"/>
      <c r="I1426" s="1303"/>
      <c r="J1426" s="1301"/>
      <c r="K1426" s="1376"/>
      <c r="L1426" s="1302"/>
      <c r="M1426" s="1382">
        <f t="shared" si="2607"/>
        <v>45230</v>
      </c>
      <c r="N1426" s="1354">
        <f t="shared" si="2604"/>
        <v>0</v>
      </c>
      <c r="O1426" s="1383">
        <f t="shared" ref="O1426:S1426" si="2863">$AD1426*O$27</f>
        <v>0</v>
      </c>
      <c r="P1426" s="1383">
        <f t="shared" si="2863"/>
        <v>0</v>
      </c>
      <c r="Q1426" s="1383">
        <f t="shared" si="2863"/>
        <v>0</v>
      </c>
      <c r="R1426" s="1383">
        <f t="shared" si="2863"/>
        <v>0</v>
      </c>
      <c r="S1426" s="1383">
        <f t="shared" si="2863"/>
        <v>0</v>
      </c>
      <c r="T1426" s="1383">
        <f t="shared" ref="T1426:X1426" si="2864">$AE1426*T$27</f>
        <v>0</v>
      </c>
      <c r="U1426" s="1383">
        <f t="shared" si="2864"/>
        <v>0</v>
      </c>
      <c r="V1426" s="1383">
        <f t="shared" si="2864"/>
        <v>0</v>
      </c>
      <c r="W1426" s="1383">
        <f t="shared" si="2864"/>
        <v>0</v>
      </c>
      <c r="X1426" s="1383">
        <f t="shared" si="2864"/>
        <v>0</v>
      </c>
      <c r="Y1426" s="1383">
        <f t="shared" si="2610"/>
        <v>0</v>
      </c>
      <c r="Z1426" s="1383">
        <f t="shared" si="2611"/>
        <v>0</v>
      </c>
      <c r="AA1426" s="1383">
        <f t="shared" si="2612"/>
        <v>0</v>
      </c>
      <c r="AB1426" s="1383">
        <f t="shared" si="2613"/>
        <v>0</v>
      </c>
      <c r="AC1426" s="5">
        <f t="shared" si="2614"/>
        <v>303</v>
      </c>
      <c r="AD1426" s="1383">
        <f t="shared" si="2615"/>
        <v>0</v>
      </c>
      <c r="AE1426" s="1383">
        <f t="shared" si="2616"/>
        <v>0</v>
      </c>
      <c r="AF1426" s="1305" t="e">
        <f t="shared" si="2617"/>
        <v>#DIV/0!</v>
      </c>
      <c r="AG1426" s="1305" t="e">
        <f t="shared" si="2618"/>
        <v>#DIV/0!</v>
      </c>
      <c r="AH1426" s="5"/>
      <c r="AI1426" s="5"/>
      <c r="AJ1426" s="5"/>
      <c r="AK1426" s="5"/>
      <c r="AL1426" s="5"/>
      <c r="AM1426" s="5"/>
      <c r="AN1426" s="5"/>
      <c r="AO1426" s="5"/>
      <c r="AP1426" s="5"/>
      <c r="AQ1426" s="5"/>
      <c r="AR1426" s="5"/>
      <c r="AS1426" s="5"/>
      <c r="AT1426" s="5"/>
      <c r="AU1426" s="5"/>
      <c r="AV1426" s="5"/>
      <c r="AW1426" s="5"/>
      <c r="AX1426" s="5"/>
      <c r="AY1426" s="5"/>
      <c r="AZ1426" s="5"/>
      <c r="BA1426" s="5"/>
      <c r="BB1426" s="5"/>
      <c r="BC1426" s="5"/>
      <c r="BD1426" s="5"/>
      <c r="BE1426" s="5"/>
    </row>
    <row r="1427" spans="1:57" ht="14.25" customHeight="1">
      <c r="A1427" s="1376">
        <v>45230</v>
      </c>
      <c r="B1427" s="1301"/>
      <c r="C1427" s="1302"/>
      <c r="D1427" s="1376">
        <v>44865</v>
      </c>
      <c r="E1427" s="1357"/>
      <c r="F1427" s="5"/>
      <c r="G1427" s="5"/>
      <c r="H1427" s="1302"/>
      <c r="I1427" s="1303"/>
      <c r="J1427" s="1301"/>
      <c r="K1427" s="1376"/>
      <c r="L1427" s="1302"/>
      <c r="M1427" s="1382">
        <f t="shared" si="2607"/>
        <v>45231</v>
      </c>
      <c r="N1427" s="1354">
        <f t="shared" si="2604"/>
        <v>0</v>
      </c>
      <c r="O1427" s="1383">
        <f t="shared" ref="O1427:S1427" si="2865">$AD1427*O$27</f>
        <v>0</v>
      </c>
      <c r="P1427" s="1383">
        <f t="shared" si="2865"/>
        <v>0</v>
      </c>
      <c r="Q1427" s="1383">
        <f t="shared" si="2865"/>
        <v>0</v>
      </c>
      <c r="R1427" s="1383">
        <f t="shared" si="2865"/>
        <v>0</v>
      </c>
      <c r="S1427" s="1383">
        <f t="shared" si="2865"/>
        <v>0</v>
      </c>
      <c r="T1427" s="1383">
        <f t="shared" ref="T1427:X1427" si="2866">$AE1427*T$27</f>
        <v>0</v>
      </c>
      <c r="U1427" s="1383">
        <f t="shared" si="2866"/>
        <v>0</v>
      </c>
      <c r="V1427" s="1383">
        <f t="shared" si="2866"/>
        <v>0</v>
      </c>
      <c r="W1427" s="1383">
        <f t="shared" si="2866"/>
        <v>0</v>
      </c>
      <c r="X1427" s="1383">
        <f t="shared" si="2866"/>
        <v>0</v>
      </c>
      <c r="Y1427" s="1383">
        <f t="shared" si="2610"/>
        <v>0</v>
      </c>
      <c r="Z1427" s="1383">
        <f t="shared" si="2611"/>
        <v>0</v>
      </c>
      <c r="AA1427" s="1383">
        <f t="shared" si="2612"/>
        <v>0</v>
      </c>
      <c r="AB1427" s="1383">
        <f t="shared" si="2613"/>
        <v>0</v>
      </c>
      <c r="AC1427" s="5">
        <f t="shared" si="2614"/>
        <v>304</v>
      </c>
      <c r="AD1427" s="1383">
        <f t="shared" si="2615"/>
        <v>0</v>
      </c>
      <c r="AE1427" s="1383">
        <f t="shared" si="2616"/>
        <v>0</v>
      </c>
      <c r="AF1427" s="1305" t="e">
        <f t="shared" si="2617"/>
        <v>#DIV/0!</v>
      </c>
      <c r="AG1427" s="1305" t="e">
        <f t="shared" si="2618"/>
        <v>#DIV/0!</v>
      </c>
      <c r="AH1427" s="5"/>
      <c r="AI1427" s="5"/>
      <c r="AJ1427" s="5"/>
      <c r="AK1427" s="5"/>
      <c r="AL1427" s="5"/>
      <c r="AM1427" s="5"/>
      <c r="AN1427" s="5"/>
      <c r="AO1427" s="5"/>
      <c r="AP1427" s="5"/>
      <c r="AQ1427" s="5"/>
      <c r="AR1427" s="5"/>
      <c r="AS1427" s="5"/>
      <c r="AT1427" s="5"/>
      <c r="AU1427" s="5"/>
      <c r="AV1427" s="5"/>
      <c r="AW1427" s="5"/>
      <c r="AX1427" s="5"/>
      <c r="AY1427" s="5"/>
      <c r="AZ1427" s="5"/>
      <c r="BA1427" s="5"/>
      <c r="BB1427" s="5"/>
      <c r="BC1427" s="5"/>
      <c r="BD1427" s="5"/>
      <c r="BE1427" s="5"/>
    </row>
    <row r="1428" spans="1:57" ht="14.25" customHeight="1">
      <c r="A1428" s="1376">
        <v>45231</v>
      </c>
      <c r="B1428" s="1301"/>
      <c r="C1428" s="1302"/>
      <c r="D1428" s="1376">
        <v>44866</v>
      </c>
      <c r="E1428" s="1357"/>
      <c r="F1428" s="5"/>
      <c r="G1428" s="5"/>
      <c r="H1428" s="1302"/>
      <c r="I1428" s="1303"/>
      <c r="J1428" s="1301"/>
      <c r="K1428" s="1376"/>
      <c r="L1428" s="1302"/>
      <c r="M1428" s="1382">
        <f t="shared" si="2607"/>
        <v>45232</v>
      </c>
      <c r="N1428" s="1354">
        <f t="shared" si="2604"/>
        <v>0</v>
      </c>
      <c r="O1428" s="1383">
        <f t="shared" ref="O1428:S1428" si="2867">$AD1428*O$27</f>
        <v>0</v>
      </c>
      <c r="P1428" s="1383">
        <f t="shared" si="2867"/>
        <v>0</v>
      </c>
      <c r="Q1428" s="1383">
        <f t="shared" si="2867"/>
        <v>0</v>
      </c>
      <c r="R1428" s="1383">
        <f t="shared" si="2867"/>
        <v>0</v>
      </c>
      <c r="S1428" s="1383">
        <f t="shared" si="2867"/>
        <v>0</v>
      </c>
      <c r="T1428" s="1383">
        <f t="shared" ref="T1428:X1428" si="2868">$AE1428*T$27</f>
        <v>0</v>
      </c>
      <c r="U1428" s="1383">
        <f t="shared" si="2868"/>
        <v>0</v>
      </c>
      <c r="V1428" s="1383">
        <f t="shared" si="2868"/>
        <v>0</v>
      </c>
      <c r="W1428" s="1383">
        <f t="shared" si="2868"/>
        <v>0</v>
      </c>
      <c r="X1428" s="1383">
        <f t="shared" si="2868"/>
        <v>0</v>
      </c>
      <c r="Y1428" s="1383">
        <f t="shared" si="2610"/>
        <v>0</v>
      </c>
      <c r="Z1428" s="1383">
        <f t="shared" si="2611"/>
        <v>0</v>
      </c>
      <c r="AA1428" s="1383">
        <f t="shared" si="2612"/>
        <v>0</v>
      </c>
      <c r="AB1428" s="1383">
        <f t="shared" si="2613"/>
        <v>0</v>
      </c>
      <c r="AC1428" s="5">
        <f t="shared" si="2614"/>
        <v>305</v>
      </c>
      <c r="AD1428" s="1383">
        <f t="shared" si="2615"/>
        <v>0</v>
      </c>
      <c r="AE1428" s="1383">
        <f t="shared" si="2616"/>
        <v>0</v>
      </c>
      <c r="AF1428" s="1305" t="e">
        <f t="shared" si="2617"/>
        <v>#DIV/0!</v>
      </c>
      <c r="AG1428" s="1305" t="e">
        <f t="shared" si="2618"/>
        <v>#DIV/0!</v>
      </c>
      <c r="AH1428" s="5"/>
      <c r="AI1428" s="5"/>
      <c r="AJ1428" s="5"/>
      <c r="AK1428" s="5"/>
      <c r="AL1428" s="5"/>
      <c r="AM1428" s="5"/>
      <c r="AN1428" s="5"/>
      <c r="AO1428" s="5"/>
      <c r="AP1428" s="5"/>
      <c r="AQ1428" s="5"/>
      <c r="AR1428" s="5"/>
      <c r="AS1428" s="5"/>
      <c r="AT1428" s="5"/>
      <c r="AU1428" s="5"/>
      <c r="AV1428" s="5"/>
      <c r="AW1428" s="5"/>
      <c r="AX1428" s="5"/>
      <c r="AY1428" s="5"/>
      <c r="AZ1428" s="5"/>
      <c r="BA1428" s="5"/>
      <c r="BB1428" s="5"/>
      <c r="BC1428" s="5"/>
      <c r="BD1428" s="5"/>
      <c r="BE1428" s="5"/>
    </row>
    <row r="1429" spans="1:57" ht="14.25" customHeight="1">
      <c r="A1429" s="1376">
        <v>45232</v>
      </c>
      <c r="B1429" s="1301"/>
      <c r="C1429" s="1302"/>
      <c r="D1429" s="1376">
        <v>44867</v>
      </c>
      <c r="E1429" s="1357"/>
      <c r="F1429" s="5"/>
      <c r="G1429" s="5"/>
      <c r="H1429" s="1302"/>
      <c r="I1429" s="1303"/>
      <c r="J1429" s="1301"/>
      <c r="K1429" s="1376"/>
      <c r="L1429" s="1302"/>
      <c r="M1429" s="1382">
        <f t="shared" si="2607"/>
        <v>45233</v>
      </c>
      <c r="N1429" s="1354">
        <f t="shared" si="2604"/>
        <v>0</v>
      </c>
      <c r="O1429" s="1383">
        <f t="shared" ref="O1429:S1429" si="2869">$AD1429*O$27</f>
        <v>0</v>
      </c>
      <c r="P1429" s="1383">
        <f t="shared" si="2869"/>
        <v>0</v>
      </c>
      <c r="Q1429" s="1383">
        <f t="shared" si="2869"/>
        <v>0</v>
      </c>
      <c r="R1429" s="1383">
        <f t="shared" si="2869"/>
        <v>0</v>
      </c>
      <c r="S1429" s="1383">
        <f t="shared" si="2869"/>
        <v>0</v>
      </c>
      <c r="T1429" s="1383">
        <f t="shared" ref="T1429:X1429" si="2870">$AE1429*T$27</f>
        <v>0</v>
      </c>
      <c r="U1429" s="1383">
        <f t="shared" si="2870"/>
        <v>0</v>
      </c>
      <c r="V1429" s="1383">
        <f t="shared" si="2870"/>
        <v>0</v>
      </c>
      <c r="W1429" s="1383">
        <f t="shared" si="2870"/>
        <v>0</v>
      </c>
      <c r="X1429" s="1383">
        <f t="shared" si="2870"/>
        <v>0</v>
      </c>
      <c r="Y1429" s="1383">
        <f t="shared" si="2610"/>
        <v>0</v>
      </c>
      <c r="Z1429" s="1383">
        <f t="shared" si="2611"/>
        <v>0</v>
      </c>
      <c r="AA1429" s="1383">
        <f t="shared" si="2612"/>
        <v>0</v>
      </c>
      <c r="AB1429" s="1383">
        <f t="shared" si="2613"/>
        <v>0</v>
      </c>
      <c r="AC1429" s="5">
        <f t="shared" si="2614"/>
        <v>306</v>
      </c>
      <c r="AD1429" s="1383">
        <f t="shared" si="2615"/>
        <v>0</v>
      </c>
      <c r="AE1429" s="1383">
        <f t="shared" si="2616"/>
        <v>0</v>
      </c>
      <c r="AF1429" s="1305" t="e">
        <f t="shared" si="2617"/>
        <v>#DIV/0!</v>
      </c>
      <c r="AG1429" s="1305" t="e">
        <f t="shared" si="2618"/>
        <v>#DIV/0!</v>
      </c>
      <c r="AH1429" s="5"/>
      <c r="AI1429" s="5"/>
      <c r="AJ1429" s="5"/>
      <c r="AK1429" s="5"/>
      <c r="AL1429" s="5"/>
      <c r="AM1429" s="5"/>
      <c r="AN1429" s="5"/>
      <c r="AO1429" s="5"/>
      <c r="AP1429" s="5"/>
      <c r="AQ1429" s="5"/>
      <c r="AR1429" s="5"/>
      <c r="AS1429" s="5"/>
      <c r="AT1429" s="5"/>
      <c r="AU1429" s="5"/>
      <c r="AV1429" s="5"/>
      <c r="AW1429" s="5"/>
      <c r="AX1429" s="5"/>
      <c r="AY1429" s="5"/>
      <c r="AZ1429" s="5"/>
      <c r="BA1429" s="5"/>
      <c r="BB1429" s="5"/>
      <c r="BC1429" s="5"/>
      <c r="BD1429" s="5"/>
      <c r="BE1429" s="5"/>
    </row>
    <row r="1430" spans="1:57" ht="14.25" customHeight="1">
      <c r="A1430" s="1376">
        <v>45233</v>
      </c>
      <c r="B1430" s="1301"/>
      <c r="C1430" s="1302"/>
      <c r="D1430" s="1376">
        <v>44868</v>
      </c>
      <c r="E1430" s="1357"/>
      <c r="F1430" s="5"/>
      <c r="G1430" s="5"/>
      <c r="H1430" s="1302"/>
      <c r="I1430" s="1303"/>
      <c r="J1430" s="1301"/>
      <c r="K1430" s="1376"/>
      <c r="L1430" s="1302"/>
      <c r="M1430" s="1382">
        <f t="shared" si="2607"/>
        <v>45234</v>
      </c>
      <c r="N1430" s="1354">
        <f t="shared" si="2604"/>
        <v>0</v>
      </c>
      <c r="O1430" s="1383">
        <f t="shared" ref="O1430:S1430" si="2871">$AD1430*O$27</f>
        <v>0</v>
      </c>
      <c r="P1430" s="1383">
        <f t="shared" si="2871"/>
        <v>0</v>
      </c>
      <c r="Q1430" s="1383">
        <f t="shared" si="2871"/>
        <v>0</v>
      </c>
      <c r="R1430" s="1383">
        <f t="shared" si="2871"/>
        <v>0</v>
      </c>
      <c r="S1430" s="1383">
        <f t="shared" si="2871"/>
        <v>0</v>
      </c>
      <c r="T1430" s="1383">
        <f t="shared" ref="T1430:X1430" si="2872">$AE1430*T$27</f>
        <v>0</v>
      </c>
      <c r="U1430" s="1383">
        <f t="shared" si="2872"/>
        <v>0</v>
      </c>
      <c r="V1430" s="1383">
        <f t="shared" si="2872"/>
        <v>0</v>
      </c>
      <c r="W1430" s="1383">
        <f t="shared" si="2872"/>
        <v>0</v>
      </c>
      <c r="X1430" s="1383">
        <f t="shared" si="2872"/>
        <v>0</v>
      </c>
      <c r="Y1430" s="1383">
        <f t="shared" si="2610"/>
        <v>0</v>
      </c>
      <c r="Z1430" s="1383">
        <f t="shared" si="2611"/>
        <v>0</v>
      </c>
      <c r="AA1430" s="1383">
        <f t="shared" si="2612"/>
        <v>0</v>
      </c>
      <c r="AB1430" s="1383">
        <f t="shared" si="2613"/>
        <v>0</v>
      </c>
      <c r="AC1430" s="5">
        <f t="shared" si="2614"/>
        <v>307</v>
      </c>
      <c r="AD1430" s="1383">
        <f t="shared" si="2615"/>
        <v>0</v>
      </c>
      <c r="AE1430" s="1383">
        <f t="shared" si="2616"/>
        <v>0</v>
      </c>
      <c r="AF1430" s="1305" t="e">
        <f t="shared" si="2617"/>
        <v>#DIV/0!</v>
      </c>
      <c r="AG1430" s="1305" t="e">
        <f t="shared" si="2618"/>
        <v>#DIV/0!</v>
      </c>
      <c r="AH1430" s="5"/>
      <c r="AI1430" s="5"/>
      <c r="AJ1430" s="5"/>
      <c r="AK1430" s="5"/>
      <c r="AL1430" s="5"/>
      <c r="AM1430" s="5"/>
      <c r="AN1430" s="5"/>
      <c r="AO1430" s="5"/>
      <c r="AP1430" s="5"/>
      <c r="AQ1430" s="5"/>
      <c r="AR1430" s="5"/>
      <c r="AS1430" s="5"/>
      <c r="AT1430" s="5"/>
      <c r="AU1430" s="5"/>
      <c r="AV1430" s="5"/>
      <c r="AW1430" s="5"/>
      <c r="AX1430" s="5"/>
      <c r="AY1430" s="5"/>
      <c r="AZ1430" s="5"/>
      <c r="BA1430" s="5"/>
      <c r="BB1430" s="5"/>
      <c r="BC1430" s="5"/>
      <c r="BD1430" s="5"/>
      <c r="BE1430" s="5"/>
    </row>
    <row r="1431" spans="1:57" ht="14.25" customHeight="1">
      <c r="A1431" s="1376">
        <v>45234</v>
      </c>
      <c r="B1431" s="1301"/>
      <c r="C1431" s="1302"/>
      <c r="D1431" s="1376">
        <v>44869</v>
      </c>
      <c r="E1431" s="1357"/>
      <c r="F1431" s="5"/>
      <c r="G1431" s="5"/>
      <c r="H1431" s="1302"/>
      <c r="I1431" s="1303"/>
      <c r="J1431" s="1301"/>
      <c r="K1431" s="1376"/>
      <c r="L1431" s="1302"/>
      <c r="M1431" s="1382">
        <f t="shared" si="2607"/>
        <v>45235</v>
      </c>
      <c r="N1431" s="1354">
        <f t="shared" si="2604"/>
        <v>0</v>
      </c>
      <c r="O1431" s="1383">
        <f t="shared" ref="O1431:S1431" si="2873">$AD1431*O$27</f>
        <v>0</v>
      </c>
      <c r="P1431" s="1383">
        <f t="shared" si="2873"/>
        <v>0</v>
      </c>
      <c r="Q1431" s="1383">
        <f t="shared" si="2873"/>
        <v>0</v>
      </c>
      <c r="R1431" s="1383">
        <f t="shared" si="2873"/>
        <v>0</v>
      </c>
      <c r="S1431" s="1383">
        <f t="shared" si="2873"/>
        <v>0</v>
      </c>
      <c r="T1431" s="1383">
        <f t="shared" ref="T1431:X1431" si="2874">$AE1431*T$27</f>
        <v>0</v>
      </c>
      <c r="U1431" s="1383">
        <f t="shared" si="2874"/>
        <v>0</v>
      </c>
      <c r="V1431" s="1383">
        <f t="shared" si="2874"/>
        <v>0</v>
      </c>
      <c r="W1431" s="1383">
        <f t="shared" si="2874"/>
        <v>0</v>
      </c>
      <c r="X1431" s="1383">
        <f t="shared" si="2874"/>
        <v>0</v>
      </c>
      <c r="Y1431" s="1383">
        <f t="shared" si="2610"/>
        <v>0</v>
      </c>
      <c r="Z1431" s="1383">
        <f t="shared" si="2611"/>
        <v>0</v>
      </c>
      <c r="AA1431" s="1383">
        <f t="shared" si="2612"/>
        <v>0</v>
      </c>
      <c r="AB1431" s="1383">
        <f t="shared" si="2613"/>
        <v>0</v>
      </c>
      <c r="AC1431" s="5">
        <f t="shared" si="2614"/>
        <v>308</v>
      </c>
      <c r="AD1431" s="1383">
        <f t="shared" si="2615"/>
        <v>0</v>
      </c>
      <c r="AE1431" s="1383">
        <f t="shared" si="2616"/>
        <v>0</v>
      </c>
      <c r="AF1431" s="1305" t="e">
        <f t="shared" si="2617"/>
        <v>#DIV/0!</v>
      </c>
      <c r="AG1431" s="1305" t="e">
        <f t="shared" si="2618"/>
        <v>#DIV/0!</v>
      </c>
      <c r="AH1431" s="5"/>
      <c r="AI1431" s="5"/>
      <c r="AJ1431" s="5"/>
      <c r="AK1431" s="5"/>
      <c r="AL1431" s="5"/>
      <c r="AM1431" s="5"/>
      <c r="AN1431" s="5"/>
      <c r="AO1431" s="5"/>
      <c r="AP1431" s="5"/>
      <c r="AQ1431" s="5"/>
      <c r="AR1431" s="5"/>
      <c r="AS1431" s="5"/>
      <c r="AT1431" s="5"/>
      <c r="AU1431" s="5"/>
      <c r="AV1431" s="5"/>
      <c r="AW1431" s="5"/>
      <c r="AX1431" s="5"/>
      <c r="AY1431" s="5"/>
      <c r="AZ1431" s="5"/>
      <c r="BA1431" s="5"/>
      <c r="BB1431" s="5"/>
      <c r="BC1431" s="5"/>
      <c r="BD1431" s="5"/>
      <c r="BE1431" s="5"/>
    </row>
    <row r="1432" spans="1:57" ht="14.25" customHeight="1">
      <c r="A1432" s="1376">
        <v>45235</v>
      </c>
      <c r="B1432" s="1301"/>
      <c r="C1432" s="1302"/>
      <c r="D1432" s="1376">
        <v>44870</v>
      </c>
      <c r="E1432" s="1357"/>
      <c r="F1432" s="5"/>
      <c r="G1432" s="5"/>
      <c r="H1432" s="1302"/>
      <c r="I1432" s="1303"/>
      <c r="J1432" s="1301"/>
      <c r="K1432" s="1376"/>
      <c r="L1432" s="1302"/>
      <c r="M1432" s="1382">
        <f t="shared" si="2607"/>
        <v>45236</v>
      </c>
      <c r="N1432" s="1354">
        <f t="shared" si="2604"/>
        <v>0</v>
      </c>
      <c r="O1432" s="1383">
        <f t="shared" ref="O1432:S1432" si="2875">$AD1432*O$27</f>
        <v>0</v>
      </c>
      <c r="P1432" s="1383">
        <f t="shared" si="2875"/>
        <v>0</v>
      </c>
      <c r="Q1432" s="1383">
        <f t="shared" si="2875"/>
        <v>0</v>
      </c>
      <c r="R1432" s="1383">
        <f t="shared" si="2875"/>
        <v>0</v>
      </c>
      <c r="S1432" s="1383">
        <f t="shared" si="2875"/>
        <v>0</v>
      </c>
      <c r="T1432" s="1383">
        <f t="shared" ref="T1432:X1432" si="2876">$AE1432*T$27</f>
        <v>0</v>
      </c>
      <c r="U1432" s="1383">
        <f t="shared" si="2876"/>
        <v>0</v>
      </c>
      <c r="V1432" s="1383">
        <f t="shared" si="2876"/>
        <v>0</v>
      </c>
      <c r="W1432" s="1383">
        <f t="shared" si="2876"/>
        <v>0</v>
      </c>
      <c r="X1432" s="1383">
        <f t="shared" si="2876"/>
        <v>0</v>
      </c>
      <c r="Y1432" s="1383">
        <f t="shared" si="2610"/>
        <v>0</v>
      </c>
      <c r="Z1432" s="1383">
        <f t="shared" si="2611"/>
        <v>0</v>
      </c>
      <c r="AA1432" s="1383">
        <f t="shared" si="2612"/>
        <v>0</v>
      </c>
      <c r="AB1432" s="1383">
        <f t="shared" si="2613"/>
        <v>0</v>
      </c>
      <c r="AC1432" s="5">
        <f t="shared" si="2614"/>
        <v>309</v>
      </c>
      <c r="AD1432" s="1383">
        <f t="shared" si="2615"/>
        <v>0</v>
      </c>
      <c r="AE1432" s="1383">
        <f t="shared" si="2616"/>
        <v>0</v>
      </c>
      <c r="AF1432" s="1305" t="e">
        <f t="shared" si="2617"/>
        <v>#DIV/0!</v>
      </c>
      <c r="AG1432" s="1305" t="e">
        <f t="shared" si="2618"/>
        <v>#DIV/0!</v>
      </c>
      <c r="AH1432" s="5"/>
      <c r="AI1432" s="5"/>
      <c r="AJ1432" s="5"/>
      <c r="AK1432" s="5"/>
      <c r="AL1432" s="5"/>
      <c r="AM1432" s="5"/>
      <c r="AN1432" s="5"/>
      <c r="AO1432" s="5"/>
      <c r="AP1432" s="5"/>
      <c r="AQ1432" s="5"/>
      <c r="AR1432" s="5"/>
      <c r="AS1432" s="5"/>
      <c r="AT1432" s="5"/>
      <c r="AU1432" s="5"/>
      <c r="AV1432" s="5"/>
      <c r="AW1432" s="5"/>
      <c r="AX1432" s="5"/>
      <c r="AY1432" s="5"/>
      <c r="AZ1432" s="5"/>
      <c r="BA1432" s="5"/>
      <c r="BB1432" s="5"/>
      <c r="BC1432" s="5"/>
      <c r="BD1432" s="5"/>
      <c r="BE1432" s="5"/>
    </row>
    <row r="1433" spans="1:57" ht="14.25" customHeight="1">
      <c r="A1433" s="1376">
        <v>45236</v>
      </c>
      <c r="B1433" s="1301"/>
      <c r="C1433" s="1302"/>
      <c r="D1433" s="1376">
        <v>44871</v>
      </c>
      <c r="E1433" s="1357"/>
      <c r="F1433" s="5"/>
      <c r="G1433" s="5"/>
      <c r="H1433" s="1302"/>
      <c r="I1433" s="1303"/>
      <c r="J1433" s="1301"/>
      <c r="K1433" s="1376"/>
      <c r="L1433" s="1302"/>
      <c r="M1433" s="1382">
        <f t="shared" si="2607"/>
        <v>45237</v>
      </c>
      <c r="N1433" s="1354">
        <f t="shared" si="2604"/>
        <v>0</v>
      </c>
      <c r="O1433" s="1383">
        <f t="shared" ref="O1433:S1433" si="2877">$AD1433*O$27</f>
        <v>0</v>
      </c>
      <c r="P1433" s="1383">
        <f t="shared" si="2877"/>
        <v>0</v>
      </c>
      <c r="Q1433" s="1383">
        <f t="shared" si="2877"/>
        <v>0</v>
      </c>
      <c r="R1433" s="1383">
        <f t="shared" si="2877"/>
        <v>0</v>
      </c>
      <c r="S1433" s="1383">
        <f t="shared" si="2877"/>
        <v>0</v>
      </c>
      <c r="T1433" s="1383">
        <f t="shared" ref="T1433:X1433" si="2878">$AE1433*T$27</f>
        <v>0</v>
      </c>
      <c r="U1433" s="1383">
        <f t="shared" si="2878"/>
        <v>0</v>
      </c>
      <c r="V1433" s="1383">
        <f t="shared" si="2878"/>
        <v>0</v>
      </c>
      <c r="W1433" s="1383">
        <f t="shared" si="2878"/>
        <v>0</v>
      </c>
      <c r="X1433" s="1383">
        <f t="shared" si="2878"/>
        <v>0</v>
      </c>
      <c r="Y1433" s="1383">
        <f t="shared" si="2610"/>
        <v>0</v>
      </c>
      <c r="Z1433" s="1383">
        <f t="shared" si="2611"/>
        <v>0</v>
      </c>
      <c r="AA1433" s="1383">
        <f t="shared" si="2612"/>
        <v>0</v>
      </c>
      <c r="AB1433" s="1383">
        <f t="shared" si="2613"/>
        <v>0</v>
      </c>
      <c r="AC1433" s="5">
        <f t="shared" si="2614"/>
        <v>310</v>
      </c>
      <c r="AD1433" s="1383">
        <f t="shared" si="2615"/>
        <v>0</v>
      </c>
      <c r="AE1433" s="1383">
        <f t="shared" si="2616"/>
        <v>0</v>
      </c>
      <c r="AF1433" s="1305" t="e">
        <f t="shared" si="2617"/>
        <v>#DIV/0!</v>
      </c>
      <c r="AG1433" s="1305" t="e">
        <f t="shared" si="2618"/>
        <v>#DIV/0!</v>
      </c>
      <c r="AH1433" s="5"/>
      <c r="AI1433" s="5"/>
      <c r="AJ1433" s="5"/>
      <c r="AK1433" s="5"/>
      <c r="AL1433" s="5"/>
      <c r="AM1433" s="5"/>
      <c r="AN1433" s="5"/>
      <c r="AO1433" s="5"/>
      <c r="AP1433" s="5"/>
      <c r="AQ1433" s="5"/>
      <c r="AR1433" s="5"/>
      <c r="AS1433" s="5"/>
      <c r="AT1433" s="5"/>
      <c r="AU1433" s="5"/>
      <c r="AV1433" s="5"/>
      <c r="AW1433" s="5"/>
      <c r="AX1433" s="5"/>
      <c r="AY1433" s="5"/>
      <c r="AZ1433" s="5"/>
      <c r="BA1433" s="5"/>
      <c r="BB1433" s="5"/>
      <c r="BC1433" s="5"/>
      <c r="BD1433" s="5"/>
      <c r="BE1433" s="5"/>
    </row>
    <row r="1434" spans="1:57" ht="14.25" customHeight="1">
      <c r="A1434" s="1376">
        <v>45237</v>
      </c>
      <c r="B1434" s="1301"/>
      <c r="C1434" s="1302"/>
      <c r="D1434" s="1376">
        <v>44872</v>
      </c>
      <c r="E1434" s="1357"/>
      <c r="F1434" s="5"/>
      <c r="G1434" s="5"/>
      <c r="H1434" s="1302"/>
      <c r="I1434" s="1303"/>
      <c r="J1434" s="1301"/>
      <c r="K1434" s="1376"/>
      <c r="L1434" s="1302"/>
      <c r="M1434" s="1382">
        <f t="shared" si="2607"/>
        <v>45238</v>
      </c>
      <c r="N1434" s="1354">
        <f t="shared" si="2604"/>
        <v>0</v>
      </c>
      <c r="O1434" s="1383">
        <f t="shared" ref="O1434:S1434" si="2879">$AD1434*O$27</f>
        <v>0</v>
      </c>
      <c r="P1434" s="1383">
        <f t="shared" si="2879"/>
        <v>0</v>
      </c>
      <c r="Q1434" s="1383">
        <f t="shared" si="2879"/>
        <v>0</v>
      </c>
      <c r="R1434" s="1383">
        <f t="shared" si="2879"/>
        <v>0</v>
      </c>
      <c r="S1434" s="1383">
        <f t="shared" si="2879"/>
        <v>0</v>
      </c>
      <c r="T1434" s="1383">
        <f t="shared" ref="T1434:X1434" si="2880">$AE1434*T$27</f>
        <v>0</v>
      </c>
      <c r="U1434" s="1383">
        <f t="shared" si="2880"/>
        <v>0</v>
      </c>
      <c r="V1434" s="1383">
        <f t="shared" si="2880"/>
        <v>0</v>
      </c>
      <c r="W1434" s="1383">
        <f t="shared" si="2880"/>
        <v>0</v>
      </c>
      <c r="X1434" s="1383">
        <f t="shared" si="2880"/>
        <v>0</v>
      </c>
      <c r="Y1434" s="1383">
        <f t="shared" si="2610"/>
        <v>0</v>
      </c>
      <c r="Z1434" s="1383">
        <f t="shared" si="2611"/>
        <v>0</v>
      </c>
      <c r="AA1434" s="1383">
        <f t="shared" si="2612"/>
        <v>0</v>
      </c>
      <c r="AB1434" s="1383">
        <f t="shared" si="2613"/>
        <v>0</v>
      </c>
      <c r="AC1434" s="5">
        <f t="shared" si="2614"/>
        <v>311</v>
      </c>
      <c r="AD1434" s="1383">
        <f t="shared" si="2615"/>
        <v>0</v>
      </c>
      <c r="AE1434" s="1383">
        <f t="shared" si="2616"/>
        <v>0</v>
      </c>
      <c r="AF1434" s="1305" t="e">
        <f t="shared" si="2617"/>
        <v>#DIV/0!</v>
      </c>
      <c r="AG1434" s="1305" t="e">
        <f t="shared" si="2618"/>
        <v>#DIV/0!</v>
      </c>
      <c r="AH1434" s="5"/>
      <c r="AI1434" s="5"/>
      <c r="AJ1434" s="5"/>
      <c r="AK1434" s="5"/>
      <c r="AL1434" s="5"/>
      <c r="AM1434" s="5"/>
      <c r="AN1434" s="5"/>
      <c r="AO1434" s="5"/>
      <c r="AP1434" s="5"/>
      <c r="AQ1434" s="5"/>
      <c r="AR1434" s="5"/>
      <c r="AS1434" s="5"/>
      <c r="AT1434" s="5"/>
      <c r="AU1434" s="5"/>
      <c r="AV1434" s="5"/>
      <c r="AW1434" s="5"/>
      <c r="AX1434" s="5"/>
      <c r="AY1434" s="5"/>
      <c r="AZ1434" s="5"/>
      <c r="BA1434" s="5"/>
      <c r="BB1434" s="5"/>
      <c r="BC1434" s="5"/>
      <c r="BD1434" s="5"/>
      <c r="BE1434" s="5"/>
    </row>
    <row r="1435" spans="1:57" ht="14.25" customHeight="1">
      <c r="A1435" s="1376">
        <v>45238</v>
      </c>
      <c r="B1435" s="1301"/>
      <c r="C1435" s="1302"/>
      <c r="D1435" s="1376">
        <v>44873</v>
      </c>
      <c r="E1435" s="1357"/>
      <c r="F1435" s="5"/>
      <c r="G1435" s="5"/>
      <c r="H1435" s="1302"/>
      <c r="I1435" s="1303"/>
      <c r="J1435" s="1301"/>
      <c r="K1435" s="1376"/>
      <c r="L1435" s="1302"/>
      <c r="M1435" s="1382">
        <f t="shared" si="2607"/>
        <v>45239</v>
      </c>
      <c r="N1435" s="1354">
        <f t="shared" si="2604"/>
        <v>0</v>
      </c>
      <c r="O1435" s="1383">
        <f t="shared" ref="O1435:S1435" si="2881">$AD1435*O$27</f>
        <v>0</v>
      </c>
      <c r="P1435" s="1383">
        <f t="shared" si="2881"/>
        <v>0</v>
      </c>
      <c r="Q1435" s="1383">
        <f t="shared" si="2881"/>
        <v>0</v>
      </c>
      <c r="R1435" s="1383">
        <f t="shared" si="2881"/>
        <v>0</v>
      </c>
      <c r="S1435" s="1383">
        <f t="shared" si="2881"/>
        <v>0</v>
      </c>
      <c r="T1435" s="1383">
        <f t="shared" ref="T1435:X1435" si="2882">$AE1435*T$27</f>
        <v>0</v>
      </c>
      <c r="U1435" s="1383">
        <f t="shared" si="2882"/>
        <v>0</v>
      </c>
      <c r="V1435" s="1383">
        <f t="shared" si="2882"/>
        <v>0</v>
      </c>
      <c r="W1435" s="1383">
        <f t="shared" si="2882"/>
        <v>0</v>
      </c>
      <c r="X1435" s="1383">
        <f t="shared" si="2882"/>
        <v>0</v>
      </c>
      <c r="Y1435" s="1383">
        <f t="shared" si="2610"/>
        <v>0</v>
      </c>
      <c r="Z1435" s="1383">
        <f t="shared" si="2611"/>
        <v>0</v>
      </c>
      <c r="AA1435" s="1383">
        <f t="shared" si="2612"/>
        <v>0</v>
      </c>
      <c r="AB1435" s="1383">
        <f t="shared" si="2613"/>
        <v>0</v>
      </c>
      <c r="AC1435" s="5">
        <f t="shared" si="2614"/>
        <v>312</v>
      </c>
      <c r="AD1435" s="1383">
        <f t="shared" si="2615"/>
        <v>0</v>
      </c>
      <c r="AE1435" s="1383">
        <f t="shared" si="2616"/>
        <v>0</v>
      </c>
      <c r="AF1435" s="1305" t="e">
        <f t="shared" si="2617"/>
        <v>#DIV/0!</v>
      </c>
      <c r="AG1435" s="1305" t="e">
        <f t="shared" si="2618"/>
        <v>#DIV/0!</v>
      </c>
      <c r="AH1435" s="5"/>
      <c r="AI1435" s="5"/>
      <c r="AJ1435" s="5"/>
      <c r="AK1435" s="5"/>
      <c r="AL1435" s="5"/>
      <c r="AM1435" s="5"/>
      <c r="AN1435" s="5"/>
      <c r="AO1435" s="5"/>
      <c r="AP1435" s="5"/>
      <c r="AQ1435" s="5"/>
      <c r="AR1435" s="5"/>
      <c r="AS1435" s="5"/>
      <c r="AT1435" s="5"/>
      <c r="AU1435" s="5"/>
      <c r="AV1435" s="5"/>
      <c r="AW1435" s="5"/>
      <c r="AX1435" s="5"/>
      <c r="AY1435" s="5"/>
      <c r="AZ1435" s="5"/>
      <c r="BA1435" s="5"/>
      <c r="BB1435" s="5"/>
      <c r="BC1435" s="5"/>
      <c r="BD1435" s="5"/>
      <c r="BE1435" s="5"/>
    </row>
    <row r="1436" spans="1:57" ht="14.25" customHeight="1">
      <c r="A1436" s="1376">
        <v>45239</v>
      </c>
      <c r="B1436" s="1301"/>
      <c r="C1436" s="1302"/>
      <c r="D1436" s="1376">
        <v>44874</v>
      </c>
      <c r="E1436" s="1357"/>
      <c r="F1436" s="5"/>
      <c r="G1436" s="5"/>
      <c r="H1436" s="1302"/>
      <c r="I1436" s="1303"/>
      <c r="J1436" s="1301"/>
      <c r="K1436" s="1376"/>
      <c r="L1436" s="1302"/>
      <c r="M1436" s="1382">
        <f t="shared" si="2607"/>
        <v>45240</v>
      </c>
      <c r="N1436" s="1354">
        <f t="shared" si="2604"/>
        <v>0</v>
      </c>
      <c r="O1436" s="1383">
        <f t="shared" ref="O1436:S1436" si="2883">$AD1436*O$27</f>
        <v>0</v>
      </c>
      <c r="P1436" s="1383">
        <f t="shared" si="2883"/>
        <v>0</v>
      </c>
      <c r="Q1436" s="1383">
        <f t="shared" si="2883"/>
        <v>0</v>
      </c>
      <c r="R1436" s="1383">
        <f t="shared" si="2883"/>
        <v>0</v>
      </c>
      <c r="S1436" s="1383">
        <f t="shared" si="2883"/>
        <v>0</v>
      </c>
      <c r="T1436" s="1383">
        <f t="shared" ref="T1436:X1436" si="2884">$AE1436*T$27</f>
        <v>0</v>
      </c>
      <c r="U1436" s="1383">
        <f t="shared" si="2884"/>
        <v>0</v>
      </c>
      <c r="V1436" s="1383">
        <f t="shared" si="2884"/>
        <v>0</v>
      </c>
      <c r="W1436" s="1383">
        <f t="shared" si="2884"/>
        <v>0</v>
      </c>
      <c r="X1436" s="1383">
        <f t="shared" si="2884"/>
        <v>0</v>
      </c>
      <c r="Y1436" s="1383">
        <f t="shared" si="2610"/>
        <v>0</v>
      </c>
      <c r="Z1436" s="1383">
        <f t="shared" si="2611"/>
        <v>0</v>
      </c>
      <c r="AA1436" s="1383">
        <f t="shared" si="2612"/>
        <v>0</v>
      </c>
      <c r="AB1436" s="1383">
        <f t="shared" si="2613"/>
        <v>0</v>
      </c>
      <c r="AC1436" s="5">
        <f t="shared" si="2614"/>
        <v>313</v>
      </c>
      <c r="AD1436" s="1383">
        <f t="shared" si="2615"/>
        <v>0</v>
      </c>
      <c r="AE1436" s="1383">
        <f t="shared" si="2616"/>
        <v>0</v>
      </c>
      <c r="AF1436" s="1305" t="e">
        <f t="shared" si="2617"/>
        <v>#DIV/0!</v>
      </c>
      <c r="AG1436" s="1305" t="e">
        <f t="shared" si="2618"/>
        <v>#DIV/0!</v>
      </c>
      <c r="AH1436" s="5"/>
      <c r="AI1436" s="5"/>
      <c r="AJ1436" s="5"/>
      <c r="AK1436" s="5"/>
      <c r="AL1436" s="5"/>
      <c r="AM1436" s="5"/>
      <c r="AN1436" s="5"/>
      <c r="AO1436" s="5"/>
      <c r="AP1436" s="5"/>
      <c r="AQ1436" s="5"/>
      <c r="AR1436" s="5"/>
      <c r="AS1436" s="5"/>
      <c r="AT1436" s="5"/>
      <c r="AU1436" s="5"/>
      <c r="AV1436" s="5"/>
      <c r="AW1436" s="5"/>
      <c r="AX1436" s="5"/>
      <c r="AY1436" s="5"/>
      <c r="AZ1436" s="5"/>
      <c r="BA1436" s="5"/>
      <c r="BB1436" s="5"/>
      <c r="BC1436" s="5"/>
      <c r="BD1436" s="5"/>
      <c r="BE1436" s="5"/>
    </row>
    <row r="1437" spans="1:57" ht="14.25" customHeight="1">
      <c r="A1437" s="1376">
        <v>45240</v>
      </c>
      <c r="B1437" s="1301"/>
      <c r="C1437" s="1302"/>
      <c r="D1437" s="1376">
        <v>44875</v>
      </c>
      <c r="E1437" s="1357"/>
      <c r="F1437" s="5"/>
      <c r="G1437" s="5"/>
      <c r="H1437" s="1302"/>
      <c r="I1437" s="1303"/>
      <c r="J1437" s="1301"/>
      <c r="K1437" s="1376"/>
      <c r="L1437" s="1302"/>
      <c r="M1437" s="1382">
        <f t="shared" si="2607"/>
        <v>45241</v>
      </c>
      <c r="N1437" s="1354">
        <f t="shared" si="2604"/>
        <v>0</v>
      </c>
      <c r="O1437" s="1383">
        <f t="shared" ref="O1437:S1437" si="2885">$AD1437*O$27</f>
        <v>0</v>
      </c>
      <c r="P1437" s="1383">
        <f t="shared" si="2885"/>
        <v>0</v>
      </c>
      <c r="Q1437" s="1383">
        <f t="shared" si="2885"/>
        <v>0</v>
      </c>
      <c r="R1437" s="1383">
        <f t="shared" si="2885"/>
        <v>0</v>
      </c>
      <c r="S1437" s="1383">
        <f t="shared" si="2885"/>
        <v>0</v>
      </c>
      <c r="T1437" s="1383">
        <f t="shared" ref="T1437:X1437" si="2886">$AE1437*T$27</f>
        <v>0</v>
      </c>
      <c r="U1437" s="1383">
        <f t="shared" si="2886"/>
        <v>0</v>
      </c>
      <c r="V1437" s="1383">
        <f t="shared" si="2886"/>
        <v>0</v>
      </c>
      <c r="W1437" s="1383">
        <f t="shared" si="2886"/>
        <v>0</v>
      </c>
      <c r="X1437" s="1383">
        <f t="shared" si="2886"/>
        <v>0</v>
      </c>
      <c r="Y1437" s="1383">
        <f t="shared" si="2610"/>
        <v>0</v>
      </c>
      <c r="Z1437" s="1383">
        <f t="shared" si="2611"/>
        <v>0</v>
      </c>
      <c r="AA1437" s="1383">
        <f t="shared" si="2612"/>
        <v>0</v>
      </c>
      <c r="AB1437" s="1383">
        <f t="shared" si="2613"/>
        <v>0</v>
      </c>
      <c r="AC1437" s="5">
        <f t="shared" si="2614"/>
        <v>314</v>
      </c>
      <c r="AD1437" s="1383">
        <f t="shared" si="2615"/>
        <v>0</v>
      </c>
      <c r="AE1437" s="1383">
        <f t="shared" si="2616"/>
        <v>0</v>
      </c>
      <c r="AF1437" s="1305" t="e">
        <f t="shared" si="2617"/>
        <v>#DIV/0!</v>
      </c>
      <c r="AG1437" s="1305" t="e">
        <f t="shared" si="2618"/>
        <v>#DIV/0!</v>
      </c>
      <c r="AH1437" s="5"/>
      <c r="AI1437" s="5"/>
      <c r="AJ1437" s="5"/>
      <c r="AK1437" s="5"/>
      <c r="AL1437" s="5"/>
      <c r="AM1437" s="5"/>
      <c r="AN1437" s="5"/>
      <c r="AO1437" s="5"/>
      <c r="AP1437" s="5"/>
      <c r="AQ1437" s="5"/>
      <c r="AR1437" s="5"/>
      <c r="AS1437" s="5"/>
      <c r="AT1437" s="5"/>
      <c r="AU1437" s="5"/>
      <c r="AV1437" s="5"/>
      <c r="AW1437" s="5"/>
      <c r="AX1437" s="5"/>
      <c r="AY1437" s="5"/>
      <c r="AZ1437" s="5"/>
      <c r="BA1437" s="5"/>
      <c r="BB1437" s="5"/>
      <c r="BC1437" s="5"/>
      <c r="BD1437" s="5"/>
      <c r="BE1437" s="5"/>
    </row>
    <row r="1438" spans="1:57" ht="14.25" customHeight="1">
      <c r="A1438" s="1376">
        <v>45241</v>
      </c>
      <c r="B1438" s="1301"/>
      <c r="C1438" s="1302"/>
      <c r="D1438" s="1376">
        <v>44876</v>
      </c>
      <c r="E1438" s="1357"/>
      <c r="F1438" s="5"/>
      <c r="G1438" s="5"/>
      <c r="H1438" s="1302"/>
      <c r="I1438" s="1303"/>
      <c r="J1438" s="1301"/>
      <c r="K1438" s="1376"/>
      <c r="L1438" s="1302"/>
      <c r="M1438" s="1382">
        <f t="shared" si="2607"/>
        <v>45242</v>
      </c>
      <c r="N1438" s="1354">
        <f t="shared" si="2604"/>
        <v>0</v>
      </c>
      <c r="O1438" s="1383">
        <f t="shared" ref="O1438:S1438" si="2887">$AD1438*O$27</f>
        <v>0</v>
      </c>
      <c r="P1438" s="1383">
        <f t="shared" si="2887"/>
        <v>0</v>
      </c>
      <c r="Q1438" s="1383">
        <f t="shared" si="2887"/>
        <v>0</v>
      </c>
      <c r="R1438" s="1383">
        <f t="shared" si="2887"/>
        <v>0</v>
      </c>
      <c r="S1438" s="1383">
        <f t="shared" si="2887"/>
        <v>0</v>
      </c>
      <c r="T1438" s="1383">
        <f t="shared" ref="T1438:X1438" si="2888">$AE1438*T$27</f>
        <v>0</v>
      </c>
      <c r="U1438" s="1383">
        <f t="shared" si="2888"/>
        <v>0</v>
      </c>
      <c r="V1438" s="1383">
        <f t="shared" si="2888"/>
        <v>0</v>
      </c>
      <c r="W1438" s="1383">
        <f t="shared" si="2888"/>
        <v>0</v>
      </c>
      <c r="X1438" s="1383">
        <f t="shared" si="2888"/>
        <v>0</v>
      </c>
      <c r="Y1438" s="1383">
        <f t="shared" si="2610"/>
        <v>0</v>
      </c>
      <c r="Z1438" s="1383">
        <f t="shared" si="2611"/>
        <v>0</v>
      </c>
      <c r="AA1438" s="1383">
        <f t="shared" si="2612"/>
        <v>0</v>
      </c>
      <c r="AB1438" s="1383">
        <f t="shared" si="2613"/>
        <v>0</v>
      </c>
      <c r="AC1438" s="5">
        <f t="shared" si="2614"/>
        <v>315</v>
      </c>
      <c r="AD1438" s="1383">
        <f t="shared" si="2615"/>
        <v>0</v>
      </c>
      <c r="AE1438" s="1383">
        <f t="shared" si="2616"/>
        <v>0</v>
      </c>
      <c r="AF1438" s="1305" t="e">
        <f t="shared" si="2617"/>
        <v>#DIV/0!</v>
      </c>
      <c r="AG1438" s="1305" t="e">
        <f t="shared" si="2618"/>
        <v>#DIV/0!</v>
      </c>
      <c r="AH1438" s="5"/>
      <c r="AI1438" s="5"/>
      <c r="AJ1438" s="5"/>
      <c r="AK1438" s="5"/>
      <c r="AL1438" s="5"/>
      <c r="AM1438" s="5"/>
      <c r="AN1438" s="5"/>
      <c r="AO1438" s="5"/>
      <c r="AP1438" s="5"/>
      <c r="AQ1438" s="5"/>
      <c r="AR1438" s="5"/>
      <c r="AS1438" s="5"/>
      <c r="AT1438" s="5"/>
      <c r="AU1438" s="5"/>
      <c r="AV1438" s="5"/>
      <c r="AW1438" s="5"/>
      <c r="AX1438" s="5"/>
      <c r="AY1438" s="5"/>
      <c r="AZ1438" s="5"/>
      <c r="BA1438" s="5"/>
      <c r="BB1438" s="5"/>
      <c r="BC1438" s="5"/>
      <c r="BD1438" s="5"/>
      <c r="BE1438" s="5"/>
    </row>
    <row r="1439" spans="1:57" ht="14.25" customHeight="1">
      <c r="A1439" s="1376">
        <v>45242</v>
      </c>
      <c r="B1439" s="1301"/>
      <c r="C1439" s="1302"/>
      <c r="D1439" s="1376">
        <v>44877</v>
      </c>
      <c r="E1439" s="1357"/>
      <c r="F1439" s="5"/>
      <c r="G1439" s="5"/>
      <c r="H1439" s="1302"/>
      <c r="I1439" s="1303"/>
      <c r="J1439" s="1301"/>
      <c r="K1439" s="1376"/>
      <c r="L1439" s="1302"/>
      <c r="M1439" s="1382">
        <f t="shared" si="2607"/>
        <v>45243</v>
      </c>
      <c r="N1439" s="1354">
        <f t="shared" si="2604"/>
        <v>0</v>
      </c>
      <c r="O1439" s="1383">
        <f t="shared" ref="O1439:S1439" si="2889">$AD1439*O$27</f>
        <v>0</v>
      </c>
      <c r="P1439" s="1383">
        <f t="shared" si="2889"/>
        <v>0</v>
      </c>
      <c r="Q1439" s="1383">
        <f t="shared" si="2889"/>
        <v>0</v>
      </c>
      <c r="R1439" s="1383">
        <f t="shared" si="2889"/>
        <v>0</v>
      </c>
      <c r="S1439" s="1383">
        <f t="shared" si="2889"/>
        <v>0</v>
      </c>
      <c r="T1439" s="1383">
        <f t="shared" ref="T1439:X1439" si="2890">$AE1439*T$27</f>
        <v>0</v>
      </c>
      <c r="U1439" s="1383">
        <f t="shared" si="2890"/>
        <v>0</v>
      </c>
      <c r="V1439" s="1383">
        <f t="shared" si="2890"/>
        <v>0</v>
      </c>
      <c r="W1439" s="1383">
        <f t="shared" si="2890"/>
        <v>0</v>
      </c>
      <c r="X1439" s="1383">
        <f t="shared" si="2890"/>
        <v>0</v>
      </c>
      <c r="Y1439" s="1383">
        <f t="shared" si="2610"/>
        <v>0</v>
      </c>
      <c r="Z1439" s="1383">
        <f t="shared" si="2611"/>
        <v>0</v>
      </c>
      <c r="AA1439" s="1383">
        <f t="shared" si="2612"/>
        <v>0</v>
      </c>
      <c r="AB1439" s="1383">
        <f t="shared" si="2613"/>
        <v>0</v>
      </c>
      <c r="AC1439" s="5">
        <f t="shared" si="2614"/>
        <v>316</v>
      </c>
      <c r="AD1439" s="1383">
        <f t="shared" si="2615"/>
        <v>0</v>
      </c>
      <c r="AE1439" s="1383">
        <f t="shared" si="2616"/>
        <v>0</v>
      </c>
      <c r="AF1439" s="1305" t="e">
        <f t="shared" si="2617"/>
        <v>#DIV/0!</v>
      </c>
      <c r="AG1439" s="1305" t="e">
        <f t="shared" si="2618"/>
        <v>#DIV/0!</v>
      </c>
      <c r="AH1439" s="5"/>
      <c r="AI1439" s="5"/>
      <c r="AJ1439" s="5"/>
      <c r="AK1439" s="5"/>
      <c r="AL1439" s="5"/>
      <c r="AM1439" s="5"/>
      <c r="AN1439" s="5"/>
      <c r="AO1439" s="5"/>
      <c r="AP1439" s="5"/>
      <c r="AQ1439" s="5"/>
      <c r="AR1439" s="5"/>
      <c r="AS1439" s="5"/>
      <c r="AT1439" s="5"/>
      <c r="AU1439" s="5"/>
      <c r="AV1439" s="5"/>
      <c r="AW1439" s="5"/>
      <c r="AX1439" s="5"/>
      <c r="AY1439" s="5"/>
      <c r="AZ1439" s="5"/>
      <c r="BA1439" s="5"/>
      <c r="BB1439" s="5"/>
      <c r="BC1439" s="5"/>
      <c r="BD1439" s="5"/>
      <c r="BE1439" s="5"/>
    </row>
    <row r="1440" spans="1:57" ht="14.25" customHeight="1">
      <c r="A1440" s="1376">
        <v>45243</v>
      </c>
      <c r="B1440" s="1301"/>
      <c r="C1440" s="1302"/>
      <c r="D1440" s="1376">
        <v>44878</v>
      </c>
      <c r="E1440" s="1357"/>
      <c r="F1440" s="5"/>
      <c r="G1440" s="5"/>
      <c r="H1440" s="1302"/>
      <c r="I1440" s="1303"/>
      <c r="J1440" s="1301"/>
      <c r="K1440" s="1376"/>
      <c r="L1440" s="1302"/>
      <c r="M1440" s="1382">
        <f t="shared" si="2607"/>
        <v>45244</v>
      </c>
      <c r="N1440" s="1354">
        <f t="shared" si="2604"/>
        <v>0</v>
      </c>
      <c r="O1440" s="1383">
        <f t="shared" ref="O1440:S1440" si="2891">$AD1440*O$27</f>
        <v>0</v>
      </c>
      <c r="P1440" s="1383">
        <f t="shared" si="2891"/>
        <v>0</v>
      </c>
      <c r="Q1440" s="1383">
        <f t="shared" si="2891"/>
        <v>0</v>
      </c>
      <c r="R1440" s="1383">
        <f t="shared" si="2891"/>
        <v>0</v>
      </c>
      <c r="S1440" s="1383">
        <f t="shared" si="2891"/>
        <v>0</v>
      </c>
      <c r="T1440" s="1383">
        <f t="shared" ref="T1440:X1440" si="2892">$AE1440*T$27</f>
        <v>0</v>
      </c>
      <c r="U1440" s="1383">
        <f t="shared" si="2892"/>
        <v>0</v>
      </c>
      <c r="V1440" s="1383">
        <f t="shared" si="2892"/>
        <v>0</v>
      </c>
      <c r="W1440" s="1383">
        <f t="shared" si="2892"/>
        <v>0</v>
      </c>
      <c r="X1440" s="1383">
        <f t="shared" si="2892"/>
        <v>0</v>
      </c>
      <c r="Y1440" s="1383">
        <f t="shared" si="2610"/>
        <v>0</v>
      </c>
      <c r="Z1440" s="1383">
        <f t="shared" si="2611"/>
        <v>0</v>
      </c>
      <c r="AA1440" s="1383">
        <f t="shared" si="2612"/>
        <v>0</v>
      </c>
      <c r="AB1440" s="1383">
        <f t="shared" si="2613"/>
        <v>0</v>
      </c>
      <c r="AC1440" s="5">
        <f t="shared" si="2614"/>
        <v>317</v>
      </c>
      <c r="AD1440" s="1383">
        <f t="shared" si="2615"/>
        <v>0</v>
      </c>
      <c r="AE1440" s="1383">
        <f t="shared" si="2616"/>
        <v>0</v>
      </c>
      <c r="AF1440" s="1305" t="e">
        <f t="shared" si="2617"/>
        <v>#DIV/0!</v>
      </c>
      <c r="AG1440" s="1305" t="e">
        <f t="shared" si="2618"/>
        <v>#DIV/0!</v>
      </c>
      <c r="AH1440" s="5"/>
      <c r="AI1440" s="5"/>
      <c r="AJ1440" s="5"/>
      <c r="AK1440" s="5"/>
      <c r="AL1440" s="5"/>
      <c r="AM1440" s="5"/>
      <c r="AN1440" s="5"/>
      <c r="AO1440" s="5"/>
      <c r="AP1440" s="5"/>
      <c r="AQ1440" s="5"/>
      <c r="AR1440" s="5"/>
      <c r="AS1440" s="5"/>
      <c r="AT1440" s="5"/>
      <c r="AU1440" s="5"/>
      <c r="AV1440" s="5"/>
      <c r="AW1440" s="5"/>
      <c r="AX1440" s="5"/>
      <c r="AY1440" s="5"/>
      <c r="AZ1440" s="5"/>
      <c r="BA1440" s="5"/>
      <c r="BB1440" s="5"/>
      <c r="BC1440" s="5"/>
      <c r="BD1440" s="5"/>
      <c r="BE1440" s="5"/>
    </row>
    <row r="1441" spans="1:57" ht="14.25" customHeight="1">
      <c r="A1441" s="1376">
        <v>45244</v>
      </c>
      <c r="B1441" s="1301"/>
      <c r="C1441" s="1302"/>
      <c r="D1441" s="1376">
        <v>44879</v>
      </c>
      <c r="E1441" s="1357"/>
      <c r="F1441" s="5"/>
      <c r="G1441" s="5"/>
      <c r="H1441" s="1302"/>
      <c r="I1441" s="1303"/>
      <c r="J1441" s="1301"/>
      <c r="K1441" s="1376"/>
      <c r="L1441" s="1302"/>
      <c r="M1441" s="1382">
        <f t="shared" si="2607"/>
        <v>45245</v>
      </c>
      <c r="N1441" s="1354">
        <f t="shared" si="2604"/>
        <v>0</v>
      </c>
      <c r="O1441" s="1383">
        <f t="shared" ref="O1441:S1441" si="2893">$AD1441*O$27</f>
        <v>0</v>
      </c>
      <c r="P1441" s="1383">
        <f t="shared" si="2893"/>
        <v>0</v>
      </c>
      <c r="Q1441" s="1383">
        <f t="shared" si="2893"/>
        <v>0</v>
      </c>
      <c r="R1441" s="1383">
        <f t="shared" si="2893"/>
        <v>0</v>
      </c>
      <c r="S1441" s="1383">
        <f t="shared" si="2893"/>
        <v>0</v>
      </c>
      <c r="T1441" s="1383">
        <f t="shared" ref="T1441:X1441" si="2894">$AE1441*T$27</f>
        <v>0</v>
      </c>
      <c r="U1441" s="1383">
        <f t="shared" si="2894"/>
        <v>0</v>
      </c>
      <c r="V1441" s="1383">
        <f t="shared" si="2894"/>
        <v>0</v>
      </c>
      <c r="W1441" s="1383">
        <f t="shared" si="2894"/>
        <v>0</v>
      </c>
      <c r="X1441" s="1383">
        <f t="shared" si="2894"/>
        <v>0</v>
      </c>
      <c r="Y1441" s="1383">
        <f t="shared" si="2610"/>
        <v>0</v>
      </c>
      <c r="Z1441" s="1383">
        <f t="shared" si="2611"/>
        <v>0</v>
      </c>
      <c r="AA1441" s="1383">
        <f t="shared" si="2612"/>
        <v>0</v>
      </c>
      <c r="AB1441" s="1383">
        <f t="shared" si="2613"/>
        <v>0</v>
      </c>
      <c r="AC1441" s="5">
        <f t="shared" si="2614"/>
        <v>318</v>
      </c>
      <c r="AD1441" s="1383">
        <f t="shared" si="2615"/>
        <v>0</v>
      </c>
      <c r="AE1441" s="1383">
        <f t="shared" si="2616"/>
        <v>0</v>
      </c>
      <c r="AF1441" s="1305" t="e">
        <f t="shared" si="2617"/>
        <v>#DIV/0!</v>
      </c>
      <c r="AG1441" s="1305" t="e">
        <f t="shared" si="2618"/>
        <v>#DIV/0!</v>
      </c>
      <c r="AH1441" s="5"/>
      <c r="AI1441" s="5"/>
      <c r="AJ1441" s="5"/>
      <c r="AK1441" s="5"/>
      <c r="AL1441" s="5"/>
      <c r="AM1441" s="5"/>
      <c r="AN1441" s="5"/>
      <c r="AO1441" s="5"/>
      <c r="AP1441" s="5"/>
      <c r="AQ1441" s="5"/>
      <c r="AR1441" s="5"/>
      <c r="AS1441" s="5"/>
      <c r="AT1441" s="5"/>
      <c r="AU1441" s="5"/>
      <c r="AV1441" s="5"/>
      <c r="AW1441" s="5"/>
      <c r="AX1441" s="5"/>
      <c r="AY1441" s="5"/>
      <c r="AZ1441" s="5"/>
      <c r="BA1441" s="5"/>
      <c r="BB1441" s="5"/>
      <c r="BC1441" s="5"/>
      <c r="BD1441" s="5"/>
      <c r="BE1441" s="5"/>
    </row>
    <row r="1442" spans="1:57" ht="14.25" customHeight="1">
      <c r="A1442" s="1376">
        <v>45245</v>
      </c>
      <c r="B1442" s="1301"/>
      <c r="C1442" s="1302"/>
      <c r="D1442" s="1376">
        <v>44880</v>
      </c>
      <c r="E1442" s="1357"/>
      <c r="F1442" s="5"/>
      <c r="G1442" s="5"/>
      <c r="H1442" s="1302"/>
      <c r="I1442" s="1303"/>
      <c r="J1442" s="1301"/>
      <c r="K1442" s="1376"/>
      <c r="L1442" s="1302"/>
      <c r="M1442" s="1382">
        <f t="shared" si="2607"/>
        <v>45246</v>
      </c>
      <c r="N1442" s="1354">
        <f t="shared" si="2604"/>
        <v>0</v>
      </c>
      <c r="O1442" s="1383">
        <f t="shared" ref="O1442:S1442" si="2895">$AD1442*O$27</f>
        <v>0</v>
      </c>
      <c r="P1442" s="1383">
        <f t="shared" si="2895"/>
        <v>0</v>
      </c>
      <c r="Q1442" s="1383">
        <f t="shared" si="2895"/>
        <v>0</v>
      </c>
      <c r="R1442" s="1383">
        <f t="shared" si="2895"/>
        <v>0</v>
      </c>
      <c r="S1442" s="1383">
        <f t="shared" si="2895"/>
        <v>0</v>
      </c>
      <c r="T1442" s="1383">
        <f t="shared" ref="T1442:X1442" si="2896">$AE1442*T$27</f>
        <v>0</v>
      </c>
      <c r="U1442" s="1383">
        <f t="shared" si="2896"/>
        <v>0</v>
      </c>
      <c r="V1442" s="1383">
        <f t="shared" si="2896"/>
        <v>0</v>
      </c>
      <c r="W1442" s="1383">
        <f t="shared" si="2896"/>
        <v>0</v>
      </c>
      <c r="X1442" s="1383">
        <f t="shared" si="2896"/>
        <v>0</v>
      </c>
      <c r="Y1442" s="1383">
        <f t="shared" si="2610"/>
        <v>0</v>
      </c>
      <c r="Z1442" s="1383">
        <f t="shared" si="2611"/>
        <v>0</v>
      </c>
      <c r="AA1442" s="1383">
        <f t="shared" si="2612"/>
        <v>0</v>
      </c>
      <c r="AB1442" s="1383">
        <f t="shared" si="2613"/>
        <v>0</v>
      </c>
      <c r="AC1442" s="5">
        <f t="shared" si="2614"/>
        <v>319</v>
      </c>
      <c r="AD1442" s="1383">
        <f t="shared" si="2615"/>
        <v>0</v>
      </c>
      <c r="AE1442" s="1383">
        <f t="shared" si="2616"/>
        <v>0</v>
      </c>
      <c r="AF1442" s="1305" t="e">
        <f t="shared" si="2617"/>
        <v>#DIV/0!</v>
      </c>
      <c r="AG1442" s="1305" t="e">
        <f t="shared" si="2618"/>
        <v>#DIV/0!</v>
      </c>
      <c r="AH1442" s="5"/>
      <c r="AI1442" s="5"/>
      <c r="AJ1442" s="5"/>
      <c r="AK1442" s="5"/>
      <c r="AL1442" s="5"/>
      <c r="AM1442" s="5"/>
      <c r="AN1442" s="5"/>
      <c r="AO1442" s="5"/>
      <c r="AP1442" s="5"/>
      <c r="AQ1442" s="5"/>
      <c r="AR1442" s="5"/>
      <c r="AS1442" s="5"/>
      <c r="AT1442" s="5"/>
      <c r="AU1442" s="5"/>
      <c r="AV1442" s="5"/>
      <c r="AW1442" s="5"/>
      <c r="AX1442" s="5"/>
      <c r="AY1442" s="5"/>
      <c r="AZ1442" s="5"/>
      <c r="BA1442" s="5"/>
      <c r="BB1442" s="5"/>
      <c r="BC1442" s="5"/>
      <c r="BD1442" s="5"/>
      <c r="BE1442" s="5"/>
    </row>
    <row r="1443" spans="1:57" ht="14.25" customHeight="1">
      <c r="A1443" s="1376">
        <v>45246</v>
      </c>
      <c r="B1443" s="1301"/>
      <c r="C1443" s="1302"/>
      <c r="D1443" s="1376">
        <v>44881</v>
      </c>
      <c r="E1443" s="1357"/>
      <c r="F1443" s="5"/>
      <c r="G1443" s="5"/>
      <c r="H1443" s="1302"/>
      <c r="I1443" s="1303"/>
      <c r="J1443" s="1301"/>
      <c r="K1443" s="1376"/>
      <c r="L1443" s="1302"/>
      <c r="M1443" s="1382">
        <f t="shared" si="2607"/>
        <v>45247</v>
      </c>
      <c r="N1443" s="1354">
        <f t="shared" si="2604"/>
        <v>0</v>
      </c>
      <c r="O1443" s="1383">
        <f t="shared" ref="O1443:S1443" si="2897">$AD1443*O$27</f>
        <v>0</v>
      </c>
      <c r="P1443" s="1383">
        <f t="shared" si="2897"/>
        <v>0</v>
      </c>
      <c r="Q1443" s="1383">
        <f t="shared" si="2897"/>
        <v>0</v>
      </c>
      <c r="R1443" s="1383">
        <f t="shared" si="2897"/>
        <v>0</v>
      </c>
      <c r="S1443" s="1383">
        <f t="shared" si="2897"/>
        <v>0</v>
      </c>
      <c r="T1443" s="1383">
        <f t="shared" ref="T1443:X1443" si="2898">$AE1443*T$27</f>
        <v>0</v>
      </c>
      <c r="U1443" s="1383">
        <f t="shared" si="2898"/>
        <v>0</v>
      </c>
      <c r="V1443" s="1383">
        <f t="shared" si="2898"/>
        <v>0</v>
      </c>
      <c r="W1443" s="1383">
        <f t="shared" si="2898"/>
        <v>0</v>
      </c>
      <c r="X1443" s="1383">
        <f t="shared" si="2898"/>
        <v>0</v>
      </c>
      <c r="Y1443" s="1383">
        <f t="shared" si="2610"/>
        <v>0</v>
      </c>
      <c r="Z1443" s="1383">
        <f t="shared" si="2611"/>
        <v>0</v>
      </c>
      <c r="AA1443" s="1383">
        <f t="shared" si="2612"/>
        <v>0</v>
      </c>
      <c r="AB1443" s="1383">
        <f t="shared" si="2613"/>
        <v>0</v>
      </c>
      <c r="AC1443" s="5">
        <f t="shared" si="2614"/>
        <v>320</v>
      </c>
      <c r="AD1443" s="1383">
        <f t="shared" si="2615"/>
        <v>0</v>
      </c>
      <c r="AE1443" s="1383">
        <f t="shared" si="2616"/>
        <v>0</v>
      </c>
      <c r="AF1443" s="1305" t="e">
        <f t="shared" si="2617"/>
        <v>#DIV/0!</v>
      </c>
      <c r="AG1443" s="1305" t="e">
        <f t="shared" si="2618"/>
        <v>#DIV/0!</v>
      </c>
      <c r="AH1443" s="5"/>
      <c r="AI1443" s="5"/>
      <c r="AJ1443" s="5"/>
      <c r="AK1443" s="5"/>
      <c r="AL1443" s="5"/>
      <c r="AM1443" s="5"/>
      <c r="AN1443" s="5"/>
      <c r="AO1443" s="5"/>
      <c r="AP1443" s="5"/>
      <c r="AQ1443" s="5"/>
      <c r="AR1443" s="5"/>
      <c r="AS1443" s="5"/>
      <c r="AT1443" s="5"/>
      <c r="AU1443" s="5"/>
      <c r="AV1443" s="5"/>
      <c r="AW1443" s="5"/>
      <c r="AX1443" s="5"/>
      <c r="AY1443" s="5"/>
      <c r="AZ1443" s="5"/>
      <c r="BA1443" s="5"/>
      <c r="BB1443" s="5"/>
      <c r="BC1443" s="5"/>
      <c r="BD1443" s="5"/>
      <c r="BE1443" s="5"/>
    </row>
    <row r="1444" spans="1:57" ht="14.25" customHeight="1">
      <c r="A1444" s="1376">
        <v>45247</v>
      </c>
      <c r="B1444" s="1301"/>
      <c r="C1444" s="1302"/>
      <c r="D1444" s="1376">
        <v>44882</v>
      </c>
      <c r="E1444" s="1357"/>
      <c r="F1444" s="5"/>
      <c r="G1444" s="5"/>
      <c r="H1444" s="1302"/>
      <c r="I1444" s="1303"/>
      <c r="J1444" s="1301"/>
      <c r="K1444" s="1376"/>
      <c r="L1444" s="1302"/>
      <c r="M1444" s="1382">
        <f t="shared" si="2607"/>
        <v>45248</v>
      </c>
      <c r="N1444" s="1354">
        <f t="shared" si="2604"/>
        <v>0</v>
      </c>
      <c r="O1444" s="1383">
        <f t="shared" ref="O1444:S1444" si="2899">$AD1444*O$27</f>
        <v>0</v>
      </c>
      <c r="P1444" s="1383">
        <f t="shared" si="2899"/>
        <v>0</v>
      </c>
      <c r="Q1444" s="1383">
        <f t="shared" si="2899"/>
        <v>0</v>
      </c>
      <c r="R1444" s="1383">
        <f t="shared" si="2899"/>
        <v>0</v>
      </c>
      <c r="S1444" s="1383">
        <f t="shared" si="2899"/>
        <v>0</v>
      </c>
      <c r="T1444" s="1383">
        <f t="shared" ref="T1444:X1444" si="2900">$AE1444*T$27</f>
        <v>0</v>
      </c>
      <c r="U1444" s="1383">
        <f t="shared" si="2900"/>
        <v>0</v>
      </c>
      <c r="V1444" s="1383">
        <f t="shared" si="2900"/>
        <v>0</v>
      </c>
      <c r="W1444" s="1383">
        <f t="shared" si="2900"/>
        <v>0</v>
      </c>
      <c r="X1444" s="1383">
        <f t="shared" si="2900"/>
        <v>0</v>
      </c>
      <c r="Y1444" s="1383">
        <f t="shared" si="2610"/>
        <v>0</v>
      </c>
      <c r="Z1444" s="1383">
        <f t="shared" si="2611"/>
        <v>0</v>
      </c>
      <c r="AA1444" s="1383">
        <f t="shared" si="2612"/>
        <v>0</v>
      </c>
      <c r="AB1444" s="1383">
        <f t="shared" si="2613"/>
        <v>0</v>
      </c>
      <c r="AC1444" s="5">
        <f t="shared" si="2614"/>
        <v>321</v>
      </c>
      <c r="AD1444" s="1383">
        <f t="shared" si="2615"/>
        <v>0</v>
      </c>
      <c r="AE1444" s="1383">
        <f t="shared" si="2616"/>
        <v>0</v>
      </c>
      <c r="AF1444" s="1305" t="e">
        <f t="shared" si="2617"/>
        <v>#DIV/0!</v>
      </c>
      <c r="AG1444" s="1305" t="e">
        <f t="shared" si="2618"/>
        <v>#DIV/0!</v>
      </c>
      <c r="AH1444" s="5"/>
      <c r="AI1444" s="5"/>
      <c r="AJ1444" s="5"/>
      <c r="AK1444" s="5"/>
      <c r="AL1444" s="5"/>
      <c r="AM1444" s="5"/>
      <c r="AN1444" s="5"/>
      <c r="AO1444" s="5"/>
      <c r="AP1444" s="5"/>
      <c r="AQ1444" s="5"/>
      <c r="AR1444" s="5"/>
      <c r="AS1444" s="5"/>
      <c r="AT1444" s="5"/>
      <c r="AU1444" s="5"/>
      <c r="AV1444" s="5"/>
      <c r="AW1444" s="5"/>
      <c r="AX1444" s="5"/>
      <c r="AY1444" s="5"/>
      <c r="AZ1444" s="5"/>
      <c r="BA1444" s="5"/>
      <c r="BB1444" s="5"/>
      <c r="BC1444" s="5"/>
      <c r="BD1444" s="5"/>
      <c r="BE1444" s="5"/>
    </row>
    <row r="1445" spans="1:57" ht="14.25" customHeight="1">
      <c r="A1445" s="1376">
        <v>45248</v>
      </c>
      <c r="B1445" s="1301"/>
      <c r="C1445" s="1302"/>
      <c r="D1445" s="1376">
        <v>44883</v>
      </c>
      <c r="E1445" s="1357"/>
      <c r="F1445" s="5"/>
      <c r="G1445" s="5"/>
      <c r="H1445" s="1302"/>
      <c r="I1445" s="1303"/>
      <c r="J1445" s="1301"/>
      <c r="K1445" s="1376"/>
      <c r="L1445" s="1302"/>
      <c r="M1445" s="1382">
        <f t="shared" si="2607"/>
        <v>45249</v>
      </c>
      <c r="N1445" s="1354">
        <f t="shared" si="2604"/>
        <v>0</v>
      </c>
      <c r="O1445" s="1383">
        <f t="shared" ref="O1445:S1445" si="2901">$AD1445*O$27</f>
        <v>0</v>
      </c>
      <c r="P1445" s="1383">
        <f t="shared" si="2901"/>
        <v>0</v>
      </c>
      <c r="Q1445" s="1383">
        <f t="shared" si="2901"/>
        <v>0</v>
      </c>
      <c r="R1445" s="1383">
        <f t="shared" si="2901"/>
        <v>0</v>
      </c>
      <c r="S1445" s="1383">
        <f t="shared" si="2901"/>
        <v>0</v>
      </c>
      <c r="T1445" s="1383">
        <f t="shared" ref="T1445:X1445" si="2902">$AE1445*T$27</f>
        <v>0</v>
      </c>
      <c r="U1445" s="1383">
        <f t="shared" si="2902"/>
        <v>0</v>
      </c>
      <c r="V1445" s="1383">
        <f t="shared" si="2902"/>
        <v>0</v>
      </c>
      <c r="W1445" s="1383">
        <f t="shared" si="2902"/>
        <v>0</v>
      </c>
      <c r="X1445" s="1383">
        <f t="shared" si="2902"/>
        <v>0</v>
      </c>
      <c r="Y1445" s="1383">
        <f t="shared" si="2610"/>
        <v>0</v>
      </c>
      <c r="Z1445" s="1383">
        <f t="shared" si="2611"/>
        <v>0</v>
      </c>
      <c r="AA1445" s="1383">
        <f t="shared" si="2612"/>
        <v>0</v>
      </c>
      <c r="AB1445" s="1383">
        <f t="shared" si="2613"/>
        <v>0</v>
      </c>
      <c r="AC1445" s="5">
        <f t="shared" si="2614"/>
        <v>322</v>
      </c>
      <c r="AD1445" s="1383">
        <f t="shared" si="2615"/>
        <v>0</v>
      </c>
      <c r="AE1445" s="1383">
        <f t="shared" si="2616"/>
        <v>0</v>
      </c>
      <c r="AF1445" s="1305" t="e">
        <f t="shared" si="2617"/>
        <v>#DIV/0!</v>
      </c>
      <c r="AG1445" s="1305" t="e">
        <f t="shared" si="2618"/>
        <v>#DIV/0!</v>
      </c>
      <c r="AH1445" s="5"/>
      <c r="AI1445" s="5"/>
      <c r="AJ1445" s="5"/>
      <c r="AK1445" s="5"/>
      <c r="AL1445" s="5"/>
      <c r="AM1445" s="5"/>
      <c r="AN1445" s="5"/>
      <c r="AO1445" s="5"/>
      <c r="AP1445" s="5"/>
      <c r="AQ1445" s="5"/>
      <c r="AR1445" s="5"/>
      <c r="AS1445" s="5"/>
      <c r="AT1445" s="5"/>
      <c r="AU1445" s="5"/>
      <c r="AV1445" s="5"/>
      <c r="AW1445" s="5"/>
      <c r="AX1445" s="5"/>
      <c r="AY1445" s="5"/>
      <c r="AZ1445" s="5"/>
      <c r="BA1445" s="5"/>
      <c r="BB1445" s="5"/>
      <c r="BC1445" s="5"/>
      <c r="BD1445" s="5"/>
      <c r="BE1445" s="5"/>
    </row>
    <row r="1446" spans="1:57" ht="14.25" customHeight="1">
      <c r="A1446" s="1376">
        <v>45249</v>
      </c>
      <c r="B1446" s="1301"/>
      <c r="C1446" s="1302"/>
      <c r="D1446" s="1376">
        <v>44884</v>
      </c>
      <c r="E1446" s="1357"/>
      <c r="F1446" s="5"/>
      <c r="G1446" s="5"/>
      <c r="H1446" s="1302"/>
      <c r="I1446" s="1303"/>
      <c r="J1446" s="1301"/>
      <c r="K1446" s="1376"/>
      <c r="L1446" s="1302"/>
      <c r="M1446" s="1382">
        <f t="shared" si="2607"/>
        <v>45250</v>
      </c>
      <c r="N1446" s="1354">
        <f t="shared" si="2604"/>
        <v>0</v>
      </c>
      <c r="O1446" s="1383">
        <f t="shared" ref="O1446:S1446" si="2903">$AD1446*O$27</f>
        <v>0</v>
      </c>
      <c r="P1446" s="1383">
        <f t="shared" si="2903"/>
        <v>0</v>
      </c>
      <c r="Q1446" s="1383">
        <f t="shared" si="2903"/>
        <v>0</v>
      </c>
      <c r="R1446" s="1383">
        <f t="shared" si="2903"/>
        <v>0</v>
      </c>
      <c r="S1446" s="1383">
        <f t="shared" si="2903"/>
        <v>0</v>
      </c>
      <c r="T1446" s="1383">
        <f t="shared" ref="T1446:X1446" si="2904">$AE1446*T$27</f>
        <v>0</v>
      </c>
      <c r="U1446" s="1383">
        <f t="shared" si="2904"/>
        <v>0</v>
      </c>
      <c r="V1446" s="1383">
        <f t="shared" si="2904"/>
        <v>0</v>
      </c>
      <c r="W1446" s="1383">
        <f t="shared" si="2904"/>
        <v>0</v>
      </c>
      <c r="X1446" s="1383">
        <f t="shared" si="2904"/>
        <v>0</v>
      </c>
      <c r="Y1446" s="1383">
        <f t="shared" si="2610"/>
        <v>0</v>
      </c>
      <c r="Z1446" s="1383">
        <f t="shared" si="2611"/>
        <v>0</v>
      </c>
      <c r="AA1446" s="1383">
        <f t="shared" si="2612"/>
        <v>0</v>
      </c>
      <c r="AB1446" s="1383">
        <f t="shared" si="2613"/>
        <v>0</v>
      </c>
      <c r="AC1446" s="5">
        <f t="shared" si="2614"/>
        <v>323</v>
      </c>
      <c r="AD1446" s="1383">
        <f t="shared" si="2615"/>
        <v>0</v>
      </c>
      <c r="AE1446" s="1383">
        <f t="shared" si="2616"/>
        <v>0</v>
      </c>
      <c r="AF1446" s="1305" t="e">
        <f t="shared" si="2617"/>
        <v>#DIV/0!</v>
      </c>
      <c r="AG1446" s="1305" t="e">
        <f t="shared" si="2618"/>
        <v>#DIV/0!</v>
      </c>
      <c r="AH1446" s="5"/>
      <c r="AI1446" s="5"/>
      <c r="AJ1446" s="5"/>
      <c r="AK1446" s="5"/>
      <c r="AL1446" s="5"/>
      <c r="AM1446" s="5"/>
      <c r="AN1446" s="5"/>
      <c r="AO1446" s="5"/>
      <c r="AP1446" s="5"/>
      <c r="AQ1446" s="5"/>
      <c r="AR1446" s="5"/>
      <c r="AS1446" s="5"/>
      <c r="AT1446" s="5"/>
      <c r="AU1446" s="5"/>
      <c r="AV1446" s="5"/>
      <c r="AW1446" s="5"/>
      <c r="AX1446" s="5"/>
      <c r="AY1446" s="5"/>
      <c r="AZ1446" s="5"/>
      <c r="BA1446" s="5"/>
      <c r="BB1446" s="5"/>
      <c r="BC1446" s="5"/>
      <c r="BD1446" s="5"/>
      <c r="BE1446" s="5"/>
    </row>
    <row r="1447" spans="1:57" ht="14.25" customHeight="1">
      <c r="A1447" s="1376">
        <v>45250</v>
      </c>
      <c r="B1447" s="1301"/>
      <c r="C1447" s="1302"/>
      <c r="D1447" s="1376">
        <v>44885</v>
      </c>
      <c r="E1447" s="1357"/>
      <c r="F1447" s="5"/>
      <c r="G1447" s="5"/>
      <c r="H1447" s="1302"/>
      <c r="I1447" s="1303"/>
      <c r="J1447" s="1301"/>
      <c r="K1447" s="1376"/>
      <c r="L1447" s="1302"/>
      <c r="M1447" s="1382">
        <f t="shared" si="2607"/>
        <v>45251</v>
      </c>
      <c r="N1447" s="1354">
        <f t="shared" si="2604"/>
        <v>0</v>
      </c>
      <c r="O1447" s="1383">
        <f t="shared" ref="O1447:S1447" si="2905">$AD1447*O$27</f>
        <v>0</v>
      </c>
      <c r="P1447" s="1383">
        <f t="shared" si="2905"/>
        <v>0</v>
      </c>
      <c r="Q1447" s="1383">
        <f t="shared" si="2905"/>
        <v>0</v>
      </c>
      <c r="R1447" s="1383">
        <f t="shared" si="2905"/>
        <v>0</v>
      </c>
      <c r="S1447" s="1383">
        <f t="shared" si="2905"/>
        <v>0</v>
      </c>
      <c r="T1447" s="1383">
        <f t="shared" ref="T1447:X1447" si="2906">$AE1447*T$27</f>
        <v>0</v>
      </c>
      <c r="U1447" s="1383">
        <f t="shared" si="2906"/>
        <v>0</v>
      </c>
      <c r="V1447" s="1383">
        <f t="shared" si="2906"/>
        <v>0</v>
      </c>
      <c r="W1447" s="1383">
        <f t="shared" si="2906"/>
        <v>0</v>
      </c>
      <c r="X1447" s="1383">
        <f t="shared" si="2906"/>
        <v>0</v>
      </c>
      <c r="Y1447" s="1383">
        <f t="shared" si="2610"/>
        <v>0</v>
      </c>
      <c r="Z1447" s="1383">
        <f t="shared" si="2611"/>
        <v>0</v>
      </c>
      <c r="AA1447" s="1383">
        <f t="shared" si="2612"/>
        <v>0</v>
      </c>
      <c r="AB1447" s="1383">
        <f t="shared" si="2613"/>
        <v>0</v>
      </c>
      <c r="AC1447" s="5">
        <f t="shared" si="2614"/>
        <v>324</v>
      </c>
      <c r="AD1447" s="1383">
        <f t="shared" si="2615"/>
        <v>0</v>
      </c>
      <c r="AE1447" s="1383">
        <f t="shared" si="2616"/>
        <v>0</v>
      </c>
      <c r="AF1447" s="1305" t="e">
        <f t="shared" si="2617"/>
        <v>#DIV/0!</v>
      </c>
      <c r="AG1447" s="1305" t="e">
        <f t="shared" si="2618"/>
        <v>#DIV/0!</v>
      </c>
      <c r="AH1447" s="5"/>
      <c r="AI1447" s="5"/>
      <c r="AJ1447" s="5"/>
      <c r="AK1447" s="5"/>
      <c r="AL1447" s="5"/>
      <c r="AM1447" s="5"/>
      <c r="AN1447" s="5"/>
      <c r="AO1447" s="5"/>
      <c r="AP1447" s="5"/>
      <c r="AQ1447" s="5"/>
      <c r="AR1447" s="5"/>
      <c r="AS1447" s="5"/>
      <c r="AT1447" s="5"/>
      <c r="AU1447" s="5"/>
      <c r="AV1447" s="5"/>
      <c r="AW1447" s="5"/>
      <c r="AX1447" s="5"/>
      <c r="AY1447" s="5"/>
      <c r="AZ1447" s="5"/>
      <c r="BA1447" s="5"/>
      <c r="BB1447" s="5"/>
      <c r="BC1447" s="5"/>
      <c r="BD1447" s="5"/>
      <c r="BE1447" s="5"/>
    </row>
    <row r="1448" spans="1:57" ht="14.25" customHeight="1">
      <c r="A1448" s="1376">
        <v>45251</v>
      </c>
      <c r="B1448" s="1301"/>
      <c r="C1448" s="1302"/>
      <c r="D1448" s="1376">
        <v>44886</v>
      </c>
      <c r="E1448" s="1357"/>
      <c r="F1448" s="5"/>
      <c r="G1448" s="5"/>
      <c r="H1448" s="1302"/>
      <c r="I1448" s="1303"/>
      <c r="J1448" s="1301"/>
      <c r="K1448" s="1376"/>
      <c r="L1448" s="1302"/>
      <c r="M1448" s="1382">
        <f t="shared" si="2607"/>
        <v>45252</v>
      </c>
      <c r="N1448" s="1354">
        <f t="shared" si="2604"/>
        <v>0</v>
      </c>
      <c r="O1448" s="1383">
        <f t="shared" ref="O1448:S1448" si="2907">$AD1448*O$27</f>
        <v>0</v>
      </c>
      <c r="P1448" s="1383">
        <f t="shared" si="2907"/>
        <v>0</v>
      </c>
      <c r="Q1448" s="1383">
        <f t="shared" si="2907"/>
        <v>0</v>
      </c>
      <c r="R1448" s="1383">
        <f t="shared" si="2907"/>
        <v>0</v>
      </c>
      <c r="S1448" s="1383">
        <f t="shared" si="2907"/>
        <v>0</v>
      </c>
      <c r="T1448" s="1383">
        <f t="shared" ref="T1448:X1448" si="2908">$AE1448*T$27</f>
        <v>0</v>
      </c>
      <c r="U1448" s="1383">
        <f t="shared" si="2908"/>
        <v>0</v>
      </c>
      <c r="V1448" s="1383">
        <f t="shared" si="2908"/>
        <v>0</v>
      </c>
      <c r="W1448" s="1383">
        <f t="shared" si="2908"/>
        <v>0</v>
      </c>
      <c r="X1448" s="1383">
        <f t="shared" si="2908"/>
        <v>0</v>
      </c>
      <c r="Y1448" s="1383">
        <f t="shared" si="2610"/>
        <v>0</v>
      </c>
      <c r="Z1448" s="1383">
        <f t="shared" si="2611"/>
        <v>0</v>
      </c>
      <c r="AA1448" s="1383">
        <f t="shared" si="2612"/>
        <v>0</v>
      </c>
      <c r="AB1448" s="1383">
        <f t="shared" si="2613"/>
        <v>0</v>
      </c>
      <c r="AC1448" s="5">
        <f t="shared" si="2614"/>
        <v>325</v>
      </c>
      <c r="AD1448" s="1383">
        <f t="shared" si="2615"/>
        <v>0</v>
      </c>
      <c r="AE1448" s="1383">
        <f t="shared" si="2616"/>
        <v>0</v>
      </c>
      <c r="AF1448" s="1305" t="e">
        <f t="shared" si="2617"/>
        <v>#DIV/0!</v>
      </c>
      <c r="AG1448" s="1305" t="e">
        <f t="shared" si="2618"/>
        <v>#DIV/0!</v>
      </c>
      <c r="AH1448" s="5"/>
      <c r="AI1448" s="5"/>
      <c r="AJ1448" s="5"/>
      <c r="AK1448" s="5"/>
      <c r="AL1448" s="5"/>
      <c r="AM1448" s="5"/>
      <c r="AN1448" s="5"/>
      <c r="AO1448" s="5"/>
      <c r="AP1448" s="5"/>
      <c r="AQ1448" s="5"/>
      <c r="AR1448" s="5"/>
      <c r="AS1448" s="5"/>
      <c r="AT1448" s="5"/>
      <c r="AU1448" s="5"/>
      <c r="AV1448" s="5"/>
      <c r="AW1448" s="5"/>
      <c r="AX1448" s="5"/>
      <c r="AY1448" s="5"/>
      <c r="AZ1448" s="5"/>
      <c r="BA1448" s="5"/>
      <c r="BB1448" s="5"/>
      <c r="BC1448" s="5"/>
      <c r="BD1448" s="5"/>
      <c r="BE1448" s="5"/>
    </row>
    <row r="1449" spans="1:57" ht="14.25" customHeight="1">
      <c r="A1449" s="1376">
        <v>45252</v>
      </c>
      <c r="B1449" s="1301"/>
      <c r="C1449" s="1302"/>
      <c r="D1449" s="1376">
        <v>44887</v>
      </c>
      <c r="E1449" s="1357"/>
      <c r="F1449" s="5"/>
      <c r="G1449" s="5"/>
      <c r="H1449" s="1302"/>
      <c r="I1449" s="1303"/>
      <c r="J1449" s="1301"/>
      <c r="K1449" s="1376"/>
      <c r="L1449" s="1302"/>
      <c r="M1449" s="1382">
        <f t="shared" si="2607"/>
        <v>45253</v>
      </c>
      <c r="N1449" s="1354">
        <f t="shared" si="2604"/>
        <v>0</v>
      </c>
      <c r="O1449" s="1383">
        <f t="shared" ref="O1449:S1449" si="2909">$AD1449*O$27</f>
        <v>0</v>
      </c>
      <c r="P1449" s="1383">
        <f t="shared" si="2909"/>
        <v>0</v>
      </c>
      <c r="Q1449" s="1383">
        <f t="shared" si="2909"/>
        <v>0</v>
      </c>
      <c r="R1449" s="1383">
        <f t="shared" si="2909"/>
        <v>0</v>
      </c>
      <c r="S1449" s="1383">
        <f t="shared" si="2909"/>
        <v>0</v>
      </c>
      <c r="T1449" s="1383">
        <f t="shared" ref="T1449:X1449" si="2910">$AE1449*T$27</f>
        <v>0</v>
      </c>
      <c r="U1449" s="1383">
        <f t="shared" si="2910"/>
        <v>0</v>
      </c>
      <c r="V1449" s="1383">
        <f t="shared" si="2910"/>
        <v>0</v>
      </c>
      <c r="W1449" s="1383">
        <f t="shared" si="2910"/>
        <v>0</v>
      </c>
      <c r="X1449" s="1383">
        <f t="shared" si="2910"/>
        <v>0</v>
      </c>
      <c r="Y1449" s="1383">
        <f t="shared" si="2610"/>
        <v>0</v>
      </c>
      <c r="Z1449" s="1383">
        <f t="shared" si="2611"/>
        <v>0</v>
      </c>
      <c r="AA1449" s="1383">
        <f t="shared" si="2612"/>
        <v>0</v>
      </c>
      <c r="AB1449" s="1383">
        <f t="shared" si="2613"/>
        <v>0</v>
      </c>
      <c r="AC1449" s="5">
        <f t="shared" si="2614"/>
        <v>326</v>
      </c>
      <c r="AD1449" s="1383">
        <f t="shared" si="2615"/>
        <v>0</v>
      </c>
      <c r="AE1449" s="1383">
        <f t="shared" si="2616"/>
        <v>0</v>
      </c>
      <c r="AF1449" s="1305" t="e">
        <f t="shared" si="2617"/>
        <v>#DIV/0!</v>
      </c>
      <c r="AG1449" s="1305" t="e">
        <f t="shared" si="2618"/>
        <v>#DIV/0!</v>
      </c>
      <c r="AH1449" s="5"/>
      <c r="AI1449" s="5"/>
      <c r="AJ1449" s="5"/>
      <c r="AK1449" s="5"/>
      <c r="AL1449" s="5"/>
      <c r="AM1449" s="5"/>
      <c r="AN1449" s="5"/>
      <c r="AO1449" s="5"/>
      <c r="AP1449" s="5"/>
      <c r="AQ1449" s="5"/>
      <c r="AR1449" s="5"/>
      <c r="AS1449" s="5"/>
      <c r="AT1449" s="5"/>
      <c r="AU1449" s="5"/>
      <c r="AV1449" s="5"/>
      <c r="AW1449" s="5"/>
      <c r="AX1449" s="5"/>
      <c r="AY1449" s="5"/>
      <c r="AZ1449" s="5"/>
      <c r="BA1449" s="5"/>
      <c r="BB1449" s="5"/>
      <c r="BC1449" s="5"/>
      <c r="BD1449" s="5"/>
      <c r="BE1449" s="5"/>
    </row>
    <row r="1450" spans="1:57" ht="14.25" customHeight="1">
      <c r="A1450" s="1376">
        <v>45253</v>
      </c>
      <c r="B1450" s="1301"/>
      <c r="C1450" s="1302"/>
      <c r="D1450" s="1376">
        <v>44888</v>
      </c>
      <c r="E1450" s="1357"/>
      <c r="F1450" s="5"/>
      <c r="G1450" s="5"/>
      <c r="H1450" s="1302"/>
      <c r="I1450" s="1303"/>
      <c r="J1450" s="1301"/>
      <c r="K1450" s="1376"/>
      <c r="L1450" s="1302"/>
      <c r="M1450" s="1382">
        <f t="shared" si="2607"/>
        <v>45254</v>
      </c>
      <c r="N1450" s="1354">
        <f t="shared" si="2604"/>
        <v>0</v>
      </c>
      <c r="O1450" s="1383">
        <f t="shared" ref="O1450:S1450" si="2911">$AD1450*O$27</f>
        <v>0</v>
      </c>
      <c r="P1450" s="1383">
        <f t="shared" si="2911"/>
        <v>0</v>
      </c>
      <c r="Q1450" s="1383">
        <f t="shared" si="2911"/>
        <v>0</v>
      </c>
      <c r="R1450" s="1383">
        <f t="shared" si="2911"/>
        <v>0</v>
      </c>
      <c r="S1450" s="1383">
        <f t="shared" si="2911"/>
        <v>0</v>
      </c>
      <c r="T1450" s="1383">
        <f t="shared" ref="T1450:X1450" si="2912">$AE1450*T$27</f>
        <v>0</v>
      </c>
      <c r="U1450" s="1383">
        <f t="shared" si="2912"/>
        <v>0</v>
      </c>
      <c r="V1450" s="1383">
        <f t="shared" si="2912"/>
        <v>0</v>
      </c>
      <c r="W1450" s="1383">
        <f t="shared" si="2912"/>
        <v>0</v>
      </c>
      <c r="X1450" s="1383">
        <f t="shared" si="2912"/>
        <v>0</v>
      </c>
      <c r="Y1450" s="1383">
        <f t="shared" si="2610"/>
        <v>0</v>
      </c>
      <c r="Z1450" s="1383">
        <f t="shared" si="2611"/>
        <v>0</v>
      </c>
      <c r="AA1450" s="1383">
        <f t="shared" si="2612"/>
        <v>0</v>
      </c>
      <c r="AB1450" s="1383">
        <f t="shared" si="2613"/>
        <v>0</v>
      </c>
      <c r="AC1450" s="5">
        <f t="shared" si="2614"/>
        <v>327</v>
      </c>
      <c r="AD1450" s="1383">
        <f t="shared" si="2615"/>
        <v>0</v>
      </c>
      <c r="AE1450" s="1383">
        <f t="shared" si="2616"/>
        <v>0</v>
      </c>
      <c r="AF1450" s="1305" t="e">
        <f t="shared" si="2617"/>
        <v>#DIV/0!</v>
      </c>
      <c r="AG1450" s="1305" t="e">
        <f t="shared" si="2618"/>
        <v>#DIV/0!</v>
      </c>
      <c r="AH1450" s="5"/>
      <c r="AI1450" s="5"/>
      <c r="AJ1450" s="5"/>
      <c r="AK1450" s="5"/>
      <c r="AL1450" s="5"/>
      <c r="AM1450" s="5"/>
      <c r="AN1450" s="5"/>
      <c r="AO1450" s="5"/>
      <c r="AP1450" s="5"/>
      <c r="AQ1450" s="5"/>
      <c r="AR1450" s="5"/>
      <c r="AS1450" s="5"/>
      <c r="AT1450" s="5"/>
      <c r="AU1450" s="5"/>
      <c r="AV1450" s="5"/>
      <c r="AW1450" s="5"/>
      <c r="AX1450" s="5"/>
      <c r="AY1450" s="5"/>
      <c r="AZ1450" s="5"/>
      <c r="BA1450" s="5"/>
      <c r="BB1450" s="5"/>
      <c r="BC1450" s="5"/>
      <c r="BD1450" s="5"/>
      <c r="BE1450" s="5"/>
    </row>
    <row r="1451" spans="1:57" ht="14.25" customHeight="1">
      <c r="A1451" s="1376">
        <v>45254</v>
      </c>
      <c r="B1451" s="1301"/>
      <c r="C1451" s="1302"/>
      <c r="D1451" s="1376">
        <v>44889</v>
      </c>
      <c r="E1451" s="1357"/>
      <c r="F1451" s="5"/>
      <c r="G1451" s="5"/>
      <c r="H1451" s="1302"/>
      <c r="I1451" s="1303"/>
      <c r="J1451" s="1301"/>
      <c r="K1451" s="1376"/>
      <c r="L1451" s="1302"/>
      <c r="M1451" s="1382">
        <f t="shared" si="2607"/>
        <v>45255</v>
      </c>
      <c r="N1451" s="1354">
        <f t="shared" si="2604"/>
        <v>0</v>
      </c>
      <c r="O1451" s="1383">
        <f t="shared" ref="O1451:S1451" si="2913">$AD1451*O$27</f>
        <v>0</v>
      </c>
      <c r="P1451" s="1383">
        <f t="shared" si="2913"/>
        <v>0</v>
      </c>
      <c r="Q1451" s="1383">
        <f t="shared" si="2913"/>
        <v>0</v>
      </c>
      <c r="R1451" s="1383">
        <f t="shared" si="2913"/>
        <v>0</v>
      </c>
      <c r="S1451" s="1383">
        <f t="shared" si="2913"/>
        <v>0</v>
      </c>
      <c r="T1451" s="1383">
        <f t="shared" ref="T1451:X1451" si="2914">$AE1451*T$27</f>
        <v>0</v>
      </c>
      <c r="U1451" s="1383">
        <f t="shared" si="2914"/>
        <v>0</v>
      </c>
      <c r="V1451" s="1383">
        <f t="shared" si="2914"/>
        <v>0</v>
      </c>
      <c r="W1451" s="1383">
        <f t="shared" si="2914"/>
        <v>0</v>
      </c>
      <c r="X1451" s="1383">
        <f t="shared" si="2914"/>
        <v>0</v>
      </c>
      <c r="Y1451" s="1383">
        <f t="shared" si="2610"/>
        <v>0</v>
      </c>
      <c r="Z1451" s="1383">
        <f t="shared" si="2611"/>
        <v>0</v>
      </c>
      <c r="AA1451" s="1383">
        <f t="shared" si="2612"/>
        <v>0</v>
      </c>
      <c r="AB1451" s="1383">
        <f t="shared" si="2613"/>
        <v>0</v>
      </c>
      <c r="AC1451" s="5">
        <f t="shared" si="2614"/>
        <v>328</v>
      </c>
      <c r="AD1451" s="1383">
        <f t="shared" si="2615"/>
        <v>0</v>
      </c>
      <c r="AE1451" s="1383">
        <f t="shared" si="2616"/>
        <v>0</v>
      </c>
      <c r="AF1451" s="1305" t="e">
        <f t="shared" si="2617"/>
        <v>#DIV/0!</v>
      </c>
      <c r="AG1451" s="1305" t="e">
        <f t="shared" si="2618"/>
        <v>#DIV/0!</v>
      </c>
      <c r="AH1451" s="5"/>
      <c r="AI1451" s="5"/>
      <c r="AJ1451" s="5"/>
      <c r="AK1451" s="5"/>
      <c r="AL1451" s="5"/>
      <c r="AM1451" s="5"/>
      <c r="AN1451" s="5"/>
      <c r="AO1451" s="5"/>
      <c r="AP1451" s="5"/>
      <c r="AQ1451" s="5"/>
      <c r="AR1451" s="5"/>
      <c r="AS1451" s="5"/>
      <c r="AT1451" s="5"/>
      <c r="AU1451" s="5"/>
      <c r="AV1451" s="5"/>
      <c r="AW1451" s="5"/>
      <c r="AX1451" s="5"/>
      <c r="AY1451" s="5"/>
      <c r="AZ1451" s="5"/>
      <c r="BA1451" s="5"/>
      <c r="BB1451" s="5"/>
      <c r="BC1451" s="5"/>
      <c r="BD1451" s="5"/>
      <c r="BE1451" s="5"/>
    </row>
    <row r="1452" spans="1:57" ht="14.25" customHeight="1">
      <c r="A1452" s="1376">
        <v>45255</v>
      </c>
      <c r="B1452" s="1301"/>
      <c r="C1452" s="1302"/>
      <c r="D1452" s="1376">
        <v>44890</v>
      </c>
      <c r="E1452" s="1357"/>
      <c r="F1452" s="5"/>
      <c r="G1452" s="5"/>
      <c r="H1452" s="1302"/>
      <c r="I1452" s="1303"/>
      <c r="J1452" s="1301"/>
      <c r="K1452" s="1376"/>
      <c r="L1452" s="1302"/>
      <c r="M1452" s="1382">
        <f t="shared" si="2607"/>
        <v>45256</v>
      </c>
      <c r="N1452" s="1354">
        <f t="shared" si="2604"/>
        <v>0</v>
      </c>
      <c r="O1452" s="1383">
        <f t="shared" ref="O1452:S1452" si="2915">$AD1452*O$27</f>
        <v>0</v>
      </c>
      <c r="P1452" s="1383">
        <f t="shared" si="2915"/>
        <v>0</v>
      </c>
      <c r="Q1452" s="1383">
        <f t="shared" si="2915"/>
        <v>0</v>
      </c>
      <c r="R1452" s="1383">
        <f t="shared" si="2915"/>
        <v>0</v>
      </c>
      <c r="S1452" s="1383">
        <f t="shared" si="2915"/>
        <v>0</v>
      </c>
      <c r="T1452" s="1383">
        <f t="shared" ref="T1452:X1452" si="2916">$AE1452*T$27</f>
        <v>0</v>
      </c>
      <c r="U1452" s="1383">
        <f t="shared" si="2916"/>
        <v>0</v>
      </c>
      <c r="V1452" s="1383">
        <f t="shared" si="2916"/>
        <v>0</v>
      </c>
      <c r="W1452" s="1383">
        <f t="shared" si="2916"/>
        <v>0</v>
      </c>
      <c r="X1452" s="1383">
        <f t="shared" si="2916"/>
        <v>0</v>
      </c>
      <c r="Y1452" s="1383">
        <f t="shared" si="2610"/>
        <v>0</v>
      </c>
      <c r="Z1452" s="1383">
        <f t="shared" si="2611"/>
        <v>0</v>
      </c>
      <c r="AA1452" s="1383">
        <f t="shared" si="2612"/>
        <v>0</v>
      </c>
      <c r="AB1452" s="1383">
        <f t="shared" si="2613"/>
        <v>0</v>
      </c>
      <c r="AC1452" s="5">
        <f t="shared" si="2614"/>
        <v>329</v>
      </c>
      <c r="AD1452" s="1383">
        <f t="shared" si="2615"/>
        <v>0</v>
      </c>
      <c r="AE1452" s="1383">
        <f t="shared" si="2616"/>
        <v>0</v>
      </c>
      <c r="AF1452" s="1305" t="e">
        <f t="shared" si="2617"/>
        <v>#DIV/0!</v>
      </c>
      <c r="AG1452" s="1305" t="e">
        <f t="shared" si="2618"/>
        <v>#DIV/0!</v>
      </c>
      <c r="AH1452" s="5"/>
      <c r="AI1452" s="5"/>
      <c r="AJ1452" s="5"/>
      <c r="AK1452" s="5"/>
      <c r="AL1452" s="5"/>
      <c r="AM1452" s="5"/>
      <c r="AN1452" s="5"/>
      <c r="AO1452" s="5"/>
      <c r="AP1452" s="5"/>
      <c r="AQ1452" s="5"/>
      <c r="AR1452" s="5"/>
      <c r="AS1452" s="5"/>
      <c r="AT1452" s="5"/>
      <c r="AU1452" s="5"/>
      <c r="AV1452" s="5"/>
      <c r="AW1452" s="5"/>
      <c r="AX1452" s="5"/>
      <c r="AY1452" s="5"/>
      <c r="AZ1452" s="5"/>
      <c r="BA1452" s="5"/>
      <c r="BB1452" s="5"/>
      <c r="BC1452" s="5"/>
      <c r="BD1452" s="5"/>
      <c r="BE1452" s="5"/>
    </row>
    <row r="1453" spans="1:57" ht="14.25" customHeight="1">
      <c r="A1453" s="1376">
        <v>45256</v>
      </c>
      <c r="B1453" s="1301"/>
      <c r="C1453" s="1302"/>
      <c r="D1453" s="1376">
        <v>44891</v>
      </c>
      <c r="E1453" s="1357"/>
      <c r="F1453" s="5"/>
      <c r="G1453" s="5"/>
      <c r="H1453" s="1302"/>
      <c r="I1453" s="1303"/>
      <c r="J1453" s="1301"/>
      <c r="K1453" s="1376"/>
      <c r="L1453" s="1302"/>
      <c r="M1453" s="1382">
        <f t="shared" si="2607"/>
        <v>45257</v>
      </c>
      <c r="N1453" s="1354">
        <f t="shared" si="2604"/>
        <v>0</v>
      </c>
      <c r="O1453" s="1383">
        <f t="shared" ref="O1453:S1453" si="2917">$AD1453*O$27</f>
        <v>0</v>
      </c>
      <c r="P1453" s="1383">
        <f t="shared" si="2917"/>
        <v>0</v>
      </c>
      <c r="Q1453" s="1383">
        <f t="shared" si="2917"/>
        <v>0</v>
      </c>
      <c r="R1453" s="1383">
        <f t="shared" si="2917"/>
        <v>0</v>
      </c>
      <c r="S1453" s="1383">
        <f t="shared" si="2917"/>
        <v>0</v>
      </c>
      <c r="T1453" s="1383">
        <f t="shared" ref="T1453:X1453" si="2918">$AE1453*T$27</f>
        <v>0</v>
      </c>
      <c r="U1453" s="1383">
        <f t="shared" si="2918"/>
        <v>0</v>
      </c>
      <c r="V1453" s="1383">
        <f t="shared" si="2918"/>
        <v>0</v>
      </c>
      <c r="W1453" s="1383">
        <f t="shared" si="2918"/>
        <v>0</v>
      </c>
      <c r="X1453" s="1383">
        <f t="shared" si="2918"/>
        <v>0</v>
      </c>
      <c r="Y1453" s="1383">
        <f t="shared" si="2610"/>
        <v>0</v>
      </c>
      <c r="Z1453" s="1383">
        <f t="shared" si="2611"/>
        <v>0</v>
      </c>
      <c r="AA1453" s="1383">
        <f t="shared" si="2612"/>
        <v>0</v>
      </c>
      <c r="AB1453" s="1383">
        <f t="shared" si="2613"/>
        <v>0</v>
      </c>
      <c r="AC1453" s="5">
        <f t="shared" si="2614"/>
        <v>330</v>
      </c>
      <c r="AD1453" s="1383">
        <f t="shared" si="2615"/>
        <v>0</v>
      </c>
      <c r="AE1453" s="1383">
        <f t="shared" si="2616"/>
        <v>0</v>
      </c>
      <c r="AF1453" s="1305" t="e">
        <f t="shared" si="2617"/>
        <v>#DIV/0!</v>
      </c>
      <c r="AG1453" s="1305" t="e">
        <f t="shared" si="2618"/>
        <v>#DIV/0!</v>
      </c>
      <c r="AH1453" s="5"/>
      <c r="AI1453" s="5"/>
      <c r="AJ1453" s="5"/>
      <c r="AK1453" s="5"/>
      <c r="AL1453" s="5"/>
      <c r="AM1453" s="5"/>
      <c r="AN1453" s="5"/>
      <c r="AO1453" s="5"/>
      <c r="AP1453" s="5"/>
      <c r="AQ1453" s="5"/>
      <c r="AR1453" s="5"/>
      <c r="AS1453" s="5"/>
      <c r="AT1453" s="5"/>
      <c r="AU1453" s="5"/>
      <c r="AV1453" s="5"/>
      <c r="AW1453" s="5"/>
      <c r="AX1453" s="5"/>
      <c r="AY1453" s="5"/>
      <c r="AZ1453" s="5"/>
      <c r="BA1453" s="5"/>
      <c r="BB1453" s="5"/>
      <c r="BC1453" s="5"/>
      <c r="BD1453" s="5"/>
      <c r="BE1453" s="5"/>
    </row>
    <row r="1454" spans="1:57" ht="14.25" customHeight="1">
      <c r="A1454" s="1376">
        <v>45257</v>
      </c>
      <c r="B1454" s="1301"/>
      <c r="C1454" s="1302"/>
      <c r="D1454" s="1376">
        <v>44892</v>
      </c>
      <c r="E1454" s="1357"/>
      <c r="F1454" s="5"/>
      <c r="G1454" s="5"/>
      <c r="H1454" s="1302"/>
      <c r="I1454" s="1303"/>
      <c r="J1454" s="1301"/>
      <c r="K1454" s="1376"/>
      <c r="L1454" s="1302"/>
      <c r="M1454" s="1382">
        <f t="shared" si="2607"/>
        <v>45258</v>
      </c>
      <c r="N1454" s="1354">
        <f t="shared" si="2604"/>
        <v>0</v>
      </c>
      <c r="O1454" s="1383">
        <f t="shared" ref="O1454:S1454" si="2919">$AD1454*O$27</f>
        <v>0</v>
      </c>
      <c r="P1454" s="1383">
        <f t="shared" si="2919"/>
        <v>0</v>
      </c>
      <c r="Q1454" s="1383">
        <f t="shared" si="2919"/>
        <v>0</v>
      </c>
      <c r="R1454" s="1383">
        <f t="shared" si="2919"/>
        <v>0</v>
      </c>
      <c r="S1454" s="1383">
        <f t="shared" si="2919"/>
        <v>0</v>
      </c>
      <c r="T1454" s="1383">
        <f t="shared" ref="T1454:X1454" si="2920">$AE1454*T$27</f>
        <v>0</v>
      </c>
      <c r="U1454" s="1383">
        <f t="shared" si="2920"/>
        <v>0</v>
      </c>
      <c r="V1454" s="1383">
        <f t="shared" si="2920"/>
        <v>0</v>
      </c>
      <c r="W1454" s="1383">
        <f t="shared" si="2920"/>
        <v>0</v>
      </c>
      <c r="X1454" s="1383">
        <f t="shared" si="2920"/>
        <v>0</v>
      </c>
      <c r="Y1454" s="1383">
        <f t="shared" si="2610"/>
        <v>0</v>
      </c>
      <c r="Z1454" s="1383">
        <f t="shared" si="2611"/>
        <v>0</v>
      </c>
      <c r="AA1454" s="1383">
        <f t="shared" si="2612"/>
        <v>0</v>
      </c>
      <c r="AB1454" s="1383">
        <f t="shared" si="2613"/>
        <v>0</v>
      </c>
      <c r="AC1454" s="5">
        <f t="shared" si="2614"/>
        <v>331</v>
      </c>
      <c r="AD1454" s="1383">
        <f t="shared" si="2615"/>
        <v>0</v>
      </c>
      <c r="AE1454" s="1383">
        <f t="shared" si="2616"/>
        <v>0</v>
      </c>
      <c r="AF1454" s="1305" t="e">
        <f t="shared" si="2617"/>
        <v>#DIV/0!</v>
      </c>
      <c r="AG1454" s="1305" t="e">
        <f t="shared" si="2618"/>
        <v>#DIV/0!</v>
      </c>
      <c r="AH1454" s="5"/>
      <c r="AI1454" s="5"/>
      <c r="AJ1454" s="5"/>
      <c r="AK1454" s="5"/>
      <c r="AL1454" s="5"/>
      <c r="AM1454" s="5"/>
      <c r="AN1454" s="5"/>
      <c r="AO1454" s="5"/>
      <c r="AP1454" s="5"/>
      <c r="AQ1454" s="5"/>
      <c r="AR1454" s="5"/>
      <c r="AS1454" s="5"/>
      <c r="AT1454" s="5"/>
      <c r="AU1454" s="5"/>
      <c r="AV1454" s="5"/>
      <c r="AW1454" s="5"/>
      <c r="AX1454" s="5"/>
      <c r="AY1454" s="5"/>
      <c r="AZ1454" s="5"/>
      <c r="BA1454" s="5"/>
      <c r="BB1454" s="5"/>
      <c r="BC1454" s="5"/>
      <c r="BD1454" s="5"/>
      <c r="BE1454" s="5"/>
    </row>
    <row r="1455" spans="1:57" ht="14.25" customHeight="1">
      <c r="A1455" s="1376">
        <v>45258</v>
      </c>
      <c r="B1455" s="1301"/>
      <c r="C1455" s="1302"/>
      <c r="D1455" s="1376">
        <v>44893</v>
      </c>
      <c r="E1455" s="1357"/>
      <c r="F1455" s="5"/>
      <c r="G1455" s="5"/>
      <c r="H1455" s="1302"/>
      <c r="I1455" s="1303"/>
      <c r="J1455" s="1301"/>
      <c r="K1455" s="1376"/>
      <c r="L1455" s="1302"/>
      <c r="M1455" s="1382">
        <f t="shared" si="2607"/>
        <v>45259</v>
      </c>
      <c r="N1455" s="1354">
        <f t="shared" si="2604"/>
        <v>0</v>
      </c>
      <c r="O1455" s="1383">
        <f t="shared" ref="O1455:S1455" si="2921">$AD1455*O$27</f>
        <v>0</v>
      </c>
      <c r="P1455" s="1383">
        <f t="shared" si="2921"/>
        <v>0</v>
      </c>
      <c r="Q1455" s="1383">
        <f t="shared" si="2921"/>
        <v>0</v>
      </c>
      <c r="R1455" s="1383">
        <f t="shared" si="2921"/>
        <v>0</v>
      </c>
      <c r="S1455" s="1383">
        <f t="shared" si="2921"/>
        <v>0</v>
      </c>
      <c r="T1455" s="1383">
        <f t="shared" ref="T1455:X1455" si="2922">$AE1455*T$27</f>
        <v>0</v>
      </c>
      <c r="U1455" s="1383">
        <f t="shared" si="2922"/>
        <v>0</v>
      </c>
      <c r="V1455" s="1383">
        <f t="shared" si="2922"/>
        <v>0</v>
      </c>
      <c r="W1455" s="1383">
        <f t="shared" si="2922"/>
        <v>0</v>
      </c>
      <c r="X1455" s="1383">
        <f t="shared" si="2922"/>
        <v>0</v>
      </c>
      <c r="Y1455" s="1383">
        <f t="shared" si="2610"/>
        <v>0</v>
      </c>
      <c r="Z1455" s="1383">
        <f t="shared" si="2611"/>
        <v>0</v>
      </c>
      <c r="AA1455" s="1383">
        <f t="shared" si="2612"/>
        <v>0</v>
      </c>
      <c r="AB1455" s="1383">
        <f t="shared" si="2613"/>
        <v>0</v>
      </c>
      <c r="AC1455" s="5">
        <f t="shared" si="2614"/>
        <v>332</v>
      </c>
      <c r="AD1455" s="1383">
        <f t="shared" si="2615"/>
        <v>0</v>
      </c>
      <c r="AE1455" s="1383">
        <f t="shared" si="2616"/>
        <v>0</v>
      </c>
      <c r="AF1455" s="1305" t="e">
        <f t="shared" si="2617"/>
        <v>#DIV/0!</v>
      </c>
      <c r="AG1455" s="1305" t="e">
        <f t="shared" si="2618"/>
        <v>#DIV/0!</v>
      </c>
      <c r="AH1455" s="5"/>
      <c r="AI1455" s="5"/>
      <c r="AJ1455" s="5"/>
      <c r="AK1455" s="5"/>
      <c r="AL1455" s="5"/>
      <c r="AM1455" s="5"/>
      <c r="AN1455" s="5"/>
      <c r="AO1455" s="5"/>
      <c r="AP1455" s="5"/>
      <c r="AQ1455" s="5"/>
      <c r="AR1455" s="5"/>
      <c r="AS1455" s="5"/>
      <c r="AT1455" s="5"/>
      <c r="AU1455" s="5"/>
      <c r="AV1455" s="5"/>
      <c r="AW1455" s="5"/>
      <c r="AX1455" s="5"/>
      <c r="AY1455" s="5"/>
      <c r="AZ1455" s="5"/>
      <c r="BA1455" s="5"/>
      <c r="BB1455" s="5"/>
      <c r="BC1455" s="5"/>
      <c r="BD1455" s="5"/>
      <c r="BE1455" s="5"/>
    </row>
    <row r="1456" spans="1:57" ht="14.25" customHeight="1">
      <c r="A1456" s="1376">
        <v>45259</v>
      </c>
      <c r="B1456" s="1301"/>
      <c r="C1456" s="1302"/>
      <c r="D1456" s="1376">
        <v>44894</v>
      </c>
      <c r="E1456" s="1357"/>
      <c r="F1456" s="5"/>
      <c r="G1456" s="5"/>
      <c r="H1456" s="1302"/>
      <c r="I1456" s="1303"/>
      <c r="J1456" s="1301"/>
      <c r="K1456" s="1376"/>
      <c r="L1456" s="1302"/>
      <c r="M1456" s="1382">
        <f t="shared" si="2607"/>
        <v>45260</v>
      </c>
      <c r="N1456" s="1354">
        <f t="shared" si="2604"/>
        <v>0</v>
      </c>
      <c r="O1456" s="1383">
        <f t="shared" ref="O1456:S1456" si="2923">$AD1456*O$27</f>
        <v>0</v>
      </c>
      <c r="P1456" s="1383">
        <f t="shared" si="2923"/>
        <v>0</v>
      </c>
      <c r="Q1456" s="1383">
        <f t="shared" si="2923"/>
        <v>0</v>
      </c>
      <c r="R1456" s="1383">
        <f t="shared" si="2923"/>
        <v>0</v>
      </c>
      <c r="S1456" s="1383">
        <f t="shared" si="2923"/>
        <v>0</v>
      </c>
      <c r="T1456" s="1383">
        <f t="shared" ref="T1456:X1456" si="2924">$AE1456*T$27</f>
        <v>0</v>
      </c>
      <c r="U1456" s="1383">
        <f t="shared" si="2924"/>
        <v>0</v>
      </c>
      <c r="V1456" s="1383">
        <f t="shared" si="2924"/>
        <v>0</v>
      </c>
      <c r="W1456" s="1383">
        <f t="shared" si="2924"/>
        <v>0</v>
      </c>
      <c r="X1456" s="1383">
        <f t="shared" si="2924"/>
        <v>0</v>
      </c>
      <c r="Y1456" s="1383">
        <f t="shared" si="2610"/>
        <v>0</v>
      </c>
      <c r="Z1456" s="1383">
        <f t="shared" si="2611"/>
        <v>0</v>
      </c>
      <c r="AA1456" s="1383">
        <f t="shared" si="2612"/>
        <v>0</v>
      </c>
      <c r="AB1456" s="1383">
        <f t="shared" si="2613"/>
        <v>0</v>
      </c>
      <c r="AC1456" s="5">
        <f t="shared" si="2614"/>
        <v>333</v>
      </c>
      <c r="AD1456" s="1383">
        <f t="shared" si="2615"/>
        <v>0</v>
      </c>
      <c r="AE1456" s="1383">
        <f t="shared" si="2616"/>
        <v>0</v>
      </c>
      <c r="AF1456" s="1305" t="e">
        <f t="shared" si="2617"/>
        <v>#DIV/0!</v>
      </c>
      <c r="AG1456" s="1305" t="e">
        <f t="shared" si="2618"/>
        <v>#DIV/0!</v>
      </c>
      <c r="AH1456" s="5"/>
      <c r="AI1456" s="5"/>
      <c r="AJ1456" s="5"/>
      <c r="AK1456" s="5"/>
      <c r="AL1456" s="5"/>
      <c r="AM1456" s="5"/>
      <c r="AN1456" s="5"/>
      <c r="AO1456" s="5"/>
      <c r="AP1456" s="5"/>
      <c r="AQ1456" s="5"/>
      <c r="AR1456" s="5"/>
      <c r="AS1456" s="5"/>
      <c r="AT1456" s="5"/>
      <c r="AU1456" s="5"/>
      <c r="AV1456" s="5"/>
      <c r="AW1456" s="5"/>
      <c r="AX1456" s="5"/>
      <c r="AY1456" s="5"/>
      <c r="AZ1456" s="5"/>
      <c r="BA1456" s="5"/>
      <c r="BB1456" s="5"/>
      <c r="BC1456" s="5"/>
      <c r="BD1456" s="5"/>
      <c r="BE1456" s="5"/>
    </row>
    <row r="1457" spans="1:57" ht="14.25" customHeight="1">
      <c r="A1457" s="1376">
        <v>45260</v>
      </c>
      <c r="B1457" s="1301"/>
      <c r="C1457" s="1302"/>
      <c r="D1457" s="1376">
        <v>44895</v>
      </c>
      <c r="E1457" s="1357"/>
      <c r="F1457" s="5"/>
      <c r="G1457" s="5"/>
      <c r="H1457" s="1302"/>
      <c r="I1457" s="1303"/>
      <c r="J1457" s="1301"/>
      <c r="K1457" s="1376"/>
      <c r="L1457" s="1302"/>
      <c r="M1457" s="1382">
        <f t="shared" si="2607"/>
        <v>45261</v>
      </c>
      <c r="N1457" s="1354">
        <f t="shared" si="2604"/>
        <v>0</v>
      </c>
      <c r="O1457" s="1383">
        <f t="shared" ref="O1457:S1457" si="2925">$AD1457*O$27</f>
        <v>0</v>
      </c>
      <c r="P1457" s="1383">
        <f t="shared" si="2925"/>
        <v>0</v>
      </c>
      <c r="Q1457" s="1383">
        <f t="shared" si="2925"/>
        <v>0</v>
      </c>
      <c r="R1457" s="1383">
        <f t="shared" si="2925"/>
        <v>0</v>
      </c>
      <c r="S1457" s="1383">
        <f t="shared" si="2925"/>
        <v>0</v>
      </c>
      <c r="T1457" s="1383">
        <f t="shared" ref="T1457:X1457" si="2926">$AE1457*T$27</f>
        <v>0</v>
      </c>
      <c r="U1457" s="1383">
        <f t="shared" si="2926"/>
        <v>0</v>
      </c>
      <c r="V1457" s="1383">
        <f t="shared" si="2926"/>
        <v>0</v>
      </c>
      <c r="W1457" s="1383">
        <f t="shared" si="2926"/>
        <v>0</v>
      </c>
      <c r="X1457" s="1383">
        <f t="shared" si="2926"/>
        <v>0</v>
      </c>
      <c r="Y1457" s="1383">
        <f t="shared" si="2610"/>
        <v>0</v>
      </c>
      <c r="Z1457" s="1383">
        <f t="shared" si="2611"/>
        <v>0</v>
      </c>
      <c r="AA1457" s="1383">
        <f t="shared" si="2612"/>
        <v>0</v>
      </c>
      <c r="AB1457" s="1383">
        <f t="shared" si="2613"/>
        <v>0</v>
      </c>
      <c r="AC1457" s="5">
        <f t="shared" si="2614"/>
        <v>334</v>
      </c>
      <c r="AD1457" s="1383">
        <f t="shared" si="2615"/>
        <v>0</v>
      </c>
      <c r="AE1457" s="1383">
        <f t="shared" si="2616"/>
        <v>0</v>
      </c>
      <c r="AF1457" s="1305" t="e">
        <f t="shared" si="2617"/>
        <v>#DIV/0!</v>
      </c>
      <c r="AG1457" s="1305" t="e">
        <f t="shared" si="2618"/>
        <v>#DIV/0!</v>
      </c>
      <c r="AH1457" s="5"/>
      <c r="AI1457" s="5"/>
      <c r="AJ1457" s="5"/>
      <c r="AK1457" s="5"/>
      <c r="AL1457" s="5"/>
      <c r="AM1457" s="5"/>
      <c r="AN1457" s="5"/>
      <c r="AO1457" s="5"/>
      <c r="AP1457" s="5"/>
      <c r="AQ1457" s="5"/>
      <c r="AR1457" s="5"/>
      <c r="AS1457" s="5"/>
      <c r="AT1457" s="5"/>
      <c r="AU1457" s="5"/>
      <c r="AV1457" s="5"/>
      <c r="AW1457" s="5"/>
      <c r="AX1457" s="5"/>
      <c r="AY1457" s="5"/>
      <c r="AZ1457" s="5"/>
      <c r="BA1457" s="5"/>
      <c r="BB1457" s="5"/>
      <c r="BC1457" s="5"/>
      <c r="BD1457" s="5"/>
      <c r="BE1457" s="5"/>
    </row>
    <row r="1458" spans="1:57" ht="14.25" customHeight="1">
      <c r="A1458" s="1376">
        <v>45261</v>
      </c>
      <c r="B1458" s="1301"/>
      <c r="C1458" s="1302"/>
      <c r="D1458" s="1376">
        <v>44896</v>
      </c>
      <c r="E1458" s="1357"/>
      <c r="F1458" s="5"/>
      <c r="G1458" s="5"/>
      <c r="H1458" s="1302"/>
      <c r="I1458" s="1303"/>
      <c r="J1458" s="1301"/>
      <c r="K1458" s="1376"/>
      <c r="L1458" s="1302"/>
      <c r="M1458" s="1382">
        <f t="shared" si="2607"/>
        <v>45262</v>
      </c>
      <c r="N1458" s="1354">
        <f t="shared" si="2604"/>
        <v>0</v>
      </c>
      <c r="O1458" s="1383">
        <f t="shared" ref="O1458:S1458" si="2927">$AD1458*O$27</f>
        <v>0</v>
      </c>
      <c r="P1458" s="1383">
        <f t="shared" si="2927"/>
        <v>0</v>
      </c>
      <c r="Q1458" s="1383">
        <f t="shared" si="2927"/>
        <v>0</v>
      </c>
      <c r="R1458" s="1383">
        <f t="shared" si="2927"/>
        <v>0</v>
      </c>
      <c r="S1458" s="1383">
        <f t="shared" si="2927"/>
        <v>0</v>
      </c>
      <c r="T1458" s="1383">
        <f t="shared" ref="T1458:X1458" si="2928">$AE1458*T$27</f>
        <v>0</v>
      </c>
      <c r="U1458" s="1383">
        <f t="shared" si="2928"/>
        <v>0</v>
      </c>
      <c r="V1458" s="1383">
        <f t="shared" si="2928"/>
        <v>0</v>
      </c>
      <c r="W1458" s="1383">
        <f t="shared" si="2928"/>
        <v>0</v>
      </c>
      <c r="X1458" s="1383">
        <f t="shared" si="2928"/>
        <v>0</v>
      </c>
      <c r="Y1458" s="1383">
        <f t="shared" si="2610"/>
        <v>0</v>
      </c>
      <c r="Z1458" s="1383">
        <f t="shared" si="2611"/>
        <v>0</v>
      </c>
      <c r="AA1458" s="1383">
        <f t="shared" si="2612"/>
        <v>0</v>
      </c>
      <c r="AB1458" s="1383">
        <f t="shared" si="2613"/>
        <v>0</v>
      </c>
      <c r="AC1458" s="5">
        <f t="shared" si="2614"/>
        <v>335</v>
      </c>
      <c r="AD1458" s="1383">
        <f t="shared" si="2615"/>
        <v>0</v>
      </c>
      <c r="AE1458" s="1383">
        <f t="shared" si="2616"/>
        <v>0</v>
      </c>
      <c r="AF1458" s="1305" t="e">
        <f t="shared" si="2617"/>
        <v>#DIV/0!</v>
      </c>
      <c r="AG1458" s="1305" t="e">
        <f t="shared" si="2618"/>
        <v>#DIV/0!</v>
      </c>
      <c r="AH1458" s="5"/>
      <c r="AI1458" s="5"/>
      <c r="AJ1458" s="5"/>
      <c r="AK1458" s="5"/>
      <c r="AL1458" s="5"/>
      <c r="AM1458" s="5"/>
      <c r="AN1458" s="5"/>
      <c r="AO1458" s="5"/>
      <c r="AP1458" s="5"/>
      <c r="AQ1458" s="5"/>
      <c r="AR1458" s="5"/>
      <c r="AS1458" s="5"/>
      <c r="AT1458" s="5"/>
      <c r="AU1458" s="5"/>
      <c r="AV1458" s="5"/>
      <c r="AW1458" s="5"/>
      <c r="AX1458" s="5"/>
      <c r="AY1458" s="5"/>
      <c r="AZ1458" s="5"/>
      <c r="BA1458" s="5"/>
      <c r="BB1458" s="5"/>
      <c r="BC1458" s="5"/>
      <c r="BD1458" s="5"/>
      <c r="BE1458" s="5"/>
    </row>
    <row r="1459" spans="1:57" ht="14.25" customHeight="1">
      <c r="A1459" s="1376">
        <v>45262</v>
      </c>
      <c r="B1459" s="1301"/>
      <c r="C1459" s="1302"/>
      <c r="D1459" s="1376">
        <v>44897</v>
      </c>
      <c r="E1459" s="1357"/>
      <c r="F1459" s="5"/>
      <c r="G1459" s="5"/>
      <c r="H1459" s="1302"/>
      <c r="I1459" s="1303"/>
      <c r="J1459" s="1301"/>
      <c r="K1459" s="1376"/>
      <c r="L1459" s="1302"/>
      <c r="M1459" s="1382">
        <f t="shared" si="2607"/>
        <v>45263</v>
      </c>
      <c r="N1459" s="1354">
        <f t="shared" si="2604"/>
        <v>0</v>
      </c>
      <c r="O1459" s="1383">
        <f t="shared" ref="O1459:S1459" si="2929">$AD1459*O$27</f>
        <v>0</v>
      </c>
      <c r="P1459" s="1383">
        <f t="shared" si="2929"/>
        <v>0</v>
      </c>
      <c r="Q1459" s="1383">
        <f t="shared" si="2929"/>
        <v>0</v>
      </c>
      <c r="R1459" s="1383">
        <f t="shared" si="2929"/>
        <v>0</v>
      </c>
      <c r="S1459" s="1383">
        <f t="shared" si="2929"/>
        <v>0</v>
      </c>
      <c r="T1459" s="1383">
        <f t="shared" ref="T1459:X1459" si="2930">$AE1459*T$27</f>
        <v>0</v>
      </c>
      <c r="U1459" s="1383">
        <f t="shared" si="2930"/>
        <v>0</v>
      </c>
      <c r="V1459" s="1383">
        <f t="shared" si="2930"/>
        <v>0</v>
      </c>
      <c r="W1459" s="1383">
        <f t="shared" si="2930"/>
        <v>0</v>
      </c>
      <c r="X1459" s="1383">
        <f t="shared" si="2930"/>
        <v>0</v>
      </c>
      <c r="Y1459" s="1383">
        <f t="shared" si="2610"/>
        <v>0</v>
      </c>
      <c r="Z1459" s="1383">
        <f t="shared" si="2611"/>
        <v>0</v>
      </c>
      <c r="AA1459" s="1383">
        <f t="shared" si="2612"/>
        <v>0</v>
      </c>
      <c r="AB1459" s="1383">
        <f t="shared" si="2613"/>
        <v>0</v>
      </c>
      <c r="AC1459" s="5">
        <f t="shared" si="2614"/>
        <v>336</v>
      </c>
      <c r="AD1459" s="1383">
        <f t="shared" si="2615"/>
        <v>0</v>
      </c>
      <c r="AE1459" s="1383">
        <f t="shared" si="2616"/>
        <v>0</v>
      </c>
      <c r="AF1459" s="1305" t="e">
        <f t="shared" si="2617"/>
        <v>#DIV/0!</v>
      </c>
      <c r="AG1459" s="1305" t="e">
        <f t="shared" si="2618"/>
        <v>#DIV/0!</v>
      </c>
      <c r="AH1459" s="5"/>
      <c r="AI1459" s="5"/>
      <c r="AJ1459" s="5"/>
      <c r="AK1459" s="5"/>
      <c r="AL1459" s="5"/>
      <c r="AM1459" s="5"/>
      <c r="AN1459" s="5"/>
      <c r="AO1459" s="5"/>
      <c r="AP1459" s="5"/>
      <c r="AQ1459" s="5"/>
      <c r="AR1459" s="5"/>
      <c r="AS1459" s="5"/>
      <c r="AT1459" s="5"/>
      <c r="AU1459" s="5"/>
      <c r="AV1459" s="5"/>
      <c r="AW1459" s="5"/>
      <c r="AX1459" s="5"/>
      <c r="AY1459" s="5"/>
      <c r="AZ1459" s="5"/>
      <c r="BA1459" s="5"/>
      <c r="BB1459" s="5"/>
      <c r="BC1459" s="5"/>
      <c r="BD1459" s="5"/>
      <c r="BE1459" s="5"/>
    </row>
    <row r="1460" spans="1:57" ht="14.25" customHeight="1">
      <c r="A1460" s="1376">
        <v>45263</v>
      </c>
      <c r="B1460" s="1301"/>
      <c r="C1460" s="1302"/>
      <c r="D1460" s="1376">
        <v>44898</v>
      </c>
      <c r="E1460" s="1357"/>
      <c r="F1460" s="5"/>
      <c r="G1460" s="5"/>
      <c r="H1460" s="1302"/>
      <c r="I1460" s="1303"/>
      <c r="J1460" s="1301"/>
      <c r="K1460" s="1376"/>
      <c r="L1460" s="1302"/>
      <c r="M1460" s="1382">
        <f t="shared" si="2607"/>
        <v>45264</v>
      </c>
      <c r="N1460" s="1354">
        <f t="shared" si="2604"/>
        <v>0</v>
      </c>
      <c r="O1460" s="1383">
        <f t="shared" ref="O1460:S1460" si="2931">$AD1460*O$27</f>
        <v>0</v>
      </c>
      <c r="P1460" s="1383">
        <f t="shared" si="2931"/>
        <v>0</v>
      </c>
      <c r="Q1460" s="1383">
        <f t="shared" si="2931"/>
        <v>0</v>
      </c>
      <c r="R1460" s="1383">
        <f t="shared" si="2931"/>
        <v>0</v>
      </c>
      <c r="S1460" s="1383">
        <f t="shared" si="2931"/>
        <v>0</v>
      </c>
      <c r="T1460" s="1383">
        <f t="shared" ref="T1460:X1460" si="2932">$AE1460*T$27</f>
        <v>0</v>
      </c>
      <c r="U1460" s="1383">
        <f t="shared" si="2932"/>
        <v>0</v>
      </c>
      <c r="V1460" s="1383">
        <f t="shared" si="2932"/>
        <v>0</v>
      </c>
      <c r="W1460" s="1383">
        <f t="shared" si="2932"/>
        <v>0</v>
      </c>
      <c r="X1460" s="1383">
        <f t="shared" si="2932"/>
        <v>0</v>
      </c>
      <c r="Y1460" s="1383">
        <f t="shared" si="2610"/>
        <v>0</v>
      </c>
      <c r="Z1460" s="1383">
        <f t="shared" si="2611"/>
        <v>0</v>
      </c>
      <c r="AA1460" s="1383">
        <f t="shared" si="2612"/>
        <v>0</v>
      </c>
      <c r="AB1460" s="1383">
        <f t="shared" si="2613"/>
        <v>0</v>
      </c>
      <c r="AC1460" s="5">
        <f t="shared" si="2614"/>
        <v>337</v>
      </c>
      <c r="AD1460" s="1383">
        <f t="shared" si="2615"/>
        <v>0</v>
      </c>
      <c r="AE1460" s="1383">
        <f t="shared" si="2616"/>
        <v>0</v>
      </c>
      <c r="AF1460" s="1305" t="e">
        <f t="shared" si="2617"/>
        <v>#DIV/0!</v>
      </c>
      <c r="AG1460" s="1305" t="e">
        <f t="shared" si="2618"/>
        <v>#DIV/0!</v>
      </c>
      <c r="AH1460" s="5"/>
      <c r="AI1460" s="5"/>
      <c r="AJ1460" s="5"/>
      <c r="AK1460" s="5"/>
      <c r="AL1460" s="5"/>
      <c r="AM1460" s="5"/>
      <c r="AN1460" s="5"/>
      <c r="AO1460" s="5"/>
      <c r="AP1460" s="5"/>
      <c r="AQ1460" s="5"/>
      <c r="AR1460" s="5"/>
      <c r="AS1460" s="5"/>
      <c r="AT1460" s="5"/>
      <c r="AU1460" s="5"/>
      <c r="AV1460" s="5"/>
      <c r="AW1460" s="5"/>
      <c r="AX1460" s="5"/>
      <c r="AY1460" s="5"/>
      <c r="AZ1460" s="5"/>
      <c r="BA1460" s="5"/>
      <c r="BB1460" s="5"/>
      <c r="BC1460" s="5"/>
      <c r="BD1460" s="5"/>
      <c r="BE1460" s="5"/>
    </row>
    <row r="1461" spans="1:57" ht="14.25" customHeight="1">
      <c r="A1461" s="1376">
        <v>45264</v>
      </c>
      <c r="B1461" s="1301"/>
      <c r="C1461" s="1302"/>
      <c r="D1461" s="1376">
        <v>44899</v>
      </c>
      <c r="E1461" s="1357"/>
      <c r="F1461" s="5"/>
      <c r="G1461" s="5"/>
      <c r="H1461" s="1302"/>
      <c r="I1461" s="1303"/>
      <c r="J1461" s="1301"/>
      <c r="K1461" s="1376"/>
      <c r="L1461" s="1302"/>
      <c r="M1461" s="1382">
        <f t="shared" si="2607"/>
        <v>45265</v>
      </c>
      <c r="N1461" s="1354">
        <f t="shared" si="2604"/>
        <v>0</v>
      </c>
      <c r="O1461" s="1383">
        <f t="shared" ref="O1461:S1461" si="2933">$AD1461*O$27</f>
        <v>0</v>
      </c>
      <c r="P1461" s="1383">
        <f t="shared" si="2933"/>
        <v>0</v>
      </c>
      <c r="Q1461" s="1383">
        <f t="shared" si="2933"/>
        <v>0</v>
      </c>
      <c r="R1461" s="1383">
        <f t="shared" si="2933"/>
        <v>0</v>
      </c>
      <c r="S1461" s="1383">
        <f t="shared" si="2933"/>
        <v>0</v>
      </c>
      <c r="T1461" s="1383">
        <f t="shared" ref="T1461:X1461" si="2934">$AE1461*T$27</f>
        <v>0</v>
      </c>
      <c r="U1461" s="1383">
        <f t="shared" si="2934"/>
        <v>0</v>
      </c>
      <c r="V1461" s="1383">
        <f t="shared" si="2934"/>
        <v>0</v>
      </c>
      <c r="W1461" s="1383">
        <f t="shared" si="2934"/>
        <v>0</v>
      </c>
      <c r="X1461" s="1383">
        <f t="shared" si="2934"/>
        <v>0</v>
      </c>
      <c r="Y1461" s="1383">
        <f t="shared" si="2610"/>
        <v>0</v>
      </c>
      <c r="Z1461" s="1383">
        <f t="shared" si="2611"/>
        <v>0</v>
      </c>
      <c r="AA1461" s="1383">
        <f t="shared" si="2612"/>
        <v>0</v>
      </c>
      <c r="AB1461" s="1383">
        <f t="shared" si="2613"/>
        <v>0</v>
      </c>
      <c r="AC1461" s="5">
        <f t="shared" si="2614"/>
        <v>338</v>
      </c>
      <c r="AD1461" s="1383">
        <f t="shared" si="2615"/>
        <v>0</v>
      </c>
      <c r="AE1461" s="1383">
        <f t="shared" si="2616"/>
        <v>0</v>
      </c>
      <c r="AF1461" s="1305" t="e">
        <f t="shared" si="2617"/>
        <v>#DIV/0!</v>
      </c>
      <c r="AG1461" s="1305" t="e">
        <f t="shared" si="2618"/>
        <v>#DIV/0!</v>
      </c>
      <c r="AH1461" s="5"/>
      <c r="AI1461" s="5"/>
      <c r="AJ1461" s="5"/>
      <c r="AK1461" s="5"/>
      <c r="AL1461" s="5"/>
      <c r="AM1461" s="5"/>
      <c r="AN1461" s="5"/>
      <c r="AO1461" s="5"/>
      <c r="AP1461" s="5"/>
      <c r="AQ1461" s="5"/>
      <c r="AR1461" s="5"/>
      <c r="AS1461" s="5"/>
      <c r="AT1461" s="5"/>
      <c r="AU1461" s="5"/>
      <c r="AV1461" s="5"/>
      <c r="AW1461" s="5"/>
      <c r="AX1461" s="5"/>
      <c r="AY1461" s="5"/>
      <c r="AZ1461" s="5"/>
      <c r="BA1461" s="5"/>
      <c r="BB1461" s="5"/>
      <c r="BC1461" s="5"/>
      <c r="BD1461" s="5"/>
      <c r="BE1461" s="5"/>
    </row>
    <row r="1462" spans="1:57" ht="14.25" customHeight="1">
      <c r="A1462" s="1376">
        <v>45265</v>
      </c>
      <c r="B1462" s="1301"/>
      <c r="C1462" s="1302"/>
      <c r="D1462" s="1376">
        <v>44900</v>
      </c>
      <c r="E1462" s="1357"/>
      <c r="F1462" s="5"/>
      <c r="G1462" s="5"/>
      <c r="H1462" s="1302"/>
      <c r="I1462" s="1303"/>
      <c r="J1462" s="1301"/>
      <c r="K1462" s="1376"/>
      <c r="L1462" s="1302"/>
      <c r="M1462" s="1382">
        <f t="shared" si="2607"/>
        <v>45266</v>
      </c>
      <c r="N1462" s="1354">
        <f t="shared" si="2604"/>
        <v>0</v>
      </c>
      <c r="O1462" s="1383">
        <f t="shared" ref="O1462:S1462" si="2935">$AD1462*O$27</f>
        <v>0</v>
      </c>
      <c r="P1462" s="1383">
        <f t="shared" si="2935"/>
        <v>0</v>
      </c>
      <c r="Q1462" s="1383">
        <f t="shared" si="2935"/>
        <v>0</v>
      </c>
      <c r="R1462" s="1383">
        <f t="shared" si="2935"/>
        <v>0</v>
      </c>
      <c r="S1462" s="1383">
        <f t="shared" si="2935"/>
        <v>0</v>
      </c>
      <c r="T1462" s="1383">
        <f t="shared" ref="T1462:X1462" si="2936">$AE1462*T$27</f>
        <v>0</v>
      </c>
      <c r="U1462" s="1383">
        <f t="shared" si="2936"/>
        <v>0</v>
      </c>
      <c r="V1462" s="1383">
        <f t="shared" si="2936"/>
        <v>0</v>
      </c>
      <c r="W1462" s="1383">
        <f t="shared" si="2936"/>
        <v>0</v>
      </c>
      <c r="X1462" s="1383">
        <f t="shared" si="2936"/>
        <v>0</v>
      </c>
      <c r="Y1462" s="1383">
        <f t="shared" si="2610"/>
        <v>0</v>
      </c>
      <c r="Z1462" s="1383">
        <f t="shared" si="2611"/>
        <v>0</v>
      </c>
      <c r="AA1462" s="1383">
        <f t="shared" si="2612"/>
        <v>0</v>
      </c>
      <c r="AB1462" s="1383">
        <f t="shared" si="2613"/>
        <v>0</v>
      </c>
      <c r="AC1462" s="5">
        <f t="shared" si="2614"/>
        <v>339</v>
      </c>
      <c r="AD1462" s="1383">
        <f t="shared" si="2615"/>
        <v>0</v>
      </c>
      <c r="AE1462" s="1383">
        <f t="shared" si="2616"/>
        <v>0</v>
      </c>
      <c r="AF1462" s="1305" t="e">
        <f t="shared" si="2617"/>
        <v>#DIV/0!</v>
      </c>
      <c r="AG1462" s="1305" t="e">
        <f t="shared" si="2618"/>
        <v>#DIV/0!</v>
      </c>
      <c r="AH1462" s="5"/>
      <c r="AI1462" s="5"/>
      <c r="AJ1462" s="5"/>
      <c r="AK1462" s="5"/>
      <c r="AL1462" s="5"/>
      <c r="AM1462" s="5"/>
      <c r="AN1462" s="5"/>
      <c r="AO1462" s="5"/>
      <c r="AP1462" s="5"/>
      <c r="AQ1462" s="5"/>
      <c r="AR1462" s="5"/>
      <c r="AS1462" s="5"/>
      <c r="AT1462" s="5"/>
      <c r="AU1462" s="5"/>
      <c r="AV1462" s="5"/>
      <c r="AW1462" s="5"/>
      <c r="AX1462" s="5"/>
      <c r="AY1462" s="5"/>
      <c r="AZ1462" s="5"/>
      <c r="BA1462" s="5"/>
      <c r="BB1462" s="5"/>
      <c r="BC1462" s="5"/>
      <c r="BD1462" s="5"/>
      <c r="BE1462" s="5"/>
    </row>
    <row r="1463" spans="1:57" ht="14.25" customHeight="1">
      <c r="A1463" s="1376">
        <v>45266</v>
      </c>
      <c r="B1463" s="1301"/>
      <c r="C1463" s="1302"/>
      <c r="D1463" s="1376">
        <v>44901</v>
      </c>
      <c r="E1463" s="1357"/>
      <c r="F1463" s="5"/>
      <c r="G1463" s="5"/>
      <c r="H1463" s="1302"/>
      <c r="I1463" s="1303"/>
      <c r="J1463" s="1301"/>
      <c r="K1463" s="1376"/>
      <c r="L1463" s="1302"/>
      <c r="M1463" s="1382">
        <f t="shared" si="2607"/>
        <v>45267</v>
      </c>
      <c r="N1463" s="1354">
        <f t="shared" si="2604"/>
        <v>0</v>
      </c>
      <c r="O1463" s="1383">
        <f t="shared" ref="O1463:S1463" si="2937">$AD1463*O$27</f>
        <v>0</v>
      </c>
      <c r="P1463" s="1383">
        <f t="shared" si="2937"/>
        <v>0</v>
      </c>
      <c r="Q1463" s="1383">
        <f t="shared" si="2937"/>
        <v>0</v>
      </c>
      <c r="R1463" s="1383">
        <f t="shared" si="2937"/>
        <v>0</v>
      </c>
      <c r="S1463" s="1383">
        <f t="shared" si="2937"/>
        <v>0</v>
      </c>
      <c r="T1463" s="1383">
        <f t="shared" ref="T1463:X1463" si="2938">$AE1463*T$27</f>
        <v>0</v>
      </c>
      <c r="U1463" s="1383">
        <f t="shared" si="2938"/>
        <v>0</v>
      </c>
      <c r="V1463" s="1383">
        <f t="shared" si="2938"/>
        <v>0</v>
      </c>
      <c r="W1463" s="1383">
        <f t="shared" si="2938"/>
        <v>0</v>
      </c>
      <c r="X1463" s="1383">
        <f t="shared" si="2938"/>
        <v>0</v>
      </c>
      <c r="Y1463" s="1383">
        <f t="shared" si="2610"/>
        <v>0</v>
      </c>
      <c r="Z1463" s="1383">
        <f t="shared" si="2611"/>
        <v>0</v>
      </c>
      <c r="AA1463" s="1383">
        <f t="shared" si="2612"/>
        <v>0</v>
      </c>
      <c r="AB1463" s="1383">
        <f t="shared" si="2613"/>
        <v>0</v>
      </c>
      <c r="AC1463" s="5">
        <f t="shared" si="2614"/>
        <v>340</v>
      </c>
      <c r="AD1463" s="1383">
        <f t="shared" si="2615"/>
        <v>0</v>
      </c>
      <c r="AE1463" s="1383">
        <f t="shared" si="2616"/>
        <v>0</v>
      </c>
      <c r="AF1463" s="1305" t="e">
        <f t="shared" si="2617"/>
        <v>#DIV/0!</v>
      </c>
      <c r="AG1463" s="1305" t="e">
        <f t="shared" si="2618"/>
        <v>#DIV/0!</v>
      </c>
      <c r="AH1463" s="5"/>
      <c r="AI1463" s="5"/>
      <c r="AJ1463" s="5"/>
      <c r="AK1463" s="5"/>
      <c r="AL1463" s="5"/>
      <c r="AM1463" s="5"/>
      <c r="AN1463" s="5"/>
      <c r="AO1463" s="5"/>
      <c r="AP1463" s="5"/>
      <c r="AQ1463" s="5"/>
      <c r="AR1463" s="5"/>
      <c r="AS1463" s="5"/>
      <c r="AT1463" s="5"/>
      <c r="AU1463" s="5"/>
      <c r="AV1463" s="5"/>
      <c r="AW1463" s="5"/>
      <c r="AX1463" s="5"/>
      <c r="AY1463" s="5"/>
      <c r="AZ1463" s="5"/>
      <c r="BA1463" s="5"/>
      <c r="BB1463" s="5"/>
      <c r="BC1463" s="5"/>
      <c r="BD1463" s="5"/>
      <c r="BE1463" s="5"/>
    </row>
    <row r="1464" spans="1:57" ht="14.25" customHeight="1">
      <c r="A1464" s="1376">
        <v>45267</v>
      </c>
      <c r="B1464" s="1301"/>
      <c r="C1464" s="1302"/>
      <c r="D1464" s="1376">
        <v>44902</v>
      </c>
      <c r="E1464" s="1357"/>
      <c r="F1464" s="5"/>
      <c r="G1464" s="5"/>
      <c r="H1464" s="1302"/>
      <c r="I1464" s="1303"/>
      <c r="J1464" s="1301"/>
      <c r="K1464" s="1376"/>
      <c r="L1464" s="1302"/>
      <c r="M1464" s="1382">
        <f t="shared" si="2607"/>
        <v>45268</v>
      </c>
      <c r="N1464" s="1354">
        <f t="shared" si="2604"/>
        <v>0</v>
      </c>
      <c r="O1464" s="1383">
        <f t="shared" ref="O1464:S1464" si="2939">$AD1464*O$27</f>
        <v>0</v>
      </c>
      <c r="P1464" s="1383">
        <f t="shared" si="2939"/>
        <v>0</v>
      </c>
      <c r="Q1464" s="1383">
        <f t="shared" si="2939"/>
        <v>0</v>
      </c>
      <c r="R1464" s="1383">
        <f t="shared" si="2939"/>
        <v>0</v>
      </c>
      <c r="S1464" s="1383">
        <f t="shared" si="2939"/>
        <v>0</v>
      </c>
      <c r="T1464" s="1383">
        <f t="shared" ref="T1464:X1464" si="2940">$AE1464*T$27</f>
        <v>0</v>
      </c>
      <c r="U1464" s="1383">
        <f t="shared" si="2940"/>
        <v>0</v>
      </c>
      <c r="V1464" s="1383">
        <f t="shared" si="2940"/>
        <v>0</v>
      </c>
      <c r="W1464" s="1383">
        <f t="shared" si="2940"/>
        <v>0</v>
      </c>
      <c r="X1464" s="1383">
        <f t="shared" si="2940"/>
        <v>0</v>
      </c>
      <c r="Y1464" s="1383">
        <f t="shared" si="2610"/>
        <v>0</v>
      </c>
      <c r="Z1464" s="1383">
        <f t="shared" si="2611"/>
        <v>0</v>
      </c>
      <c r="AA1464" s="1383">
        <f t="shared" si="2612"/>
        <v>0</v>
      </c>
      <c r="AB1464" s="1383">
        <f t="shared" si="2613"/>
        <v>0</v>
      </c>
      <c r="AC1464" s="5">
        <f t="shared" si="2614"/>
        <v>341</v>
      </c>
      <c r="AD1464" s="1383">
        <f t="shared" si="2615"/>
        <v>0</v>
      </c>
      <c r="AE1464" s="1383">
        <f t="shared" si="2616"/>
        <v>0</v>
      </c>
      <c r="AF1464" s="1305" t="e">
        <f t="shared" si="2617"/>
        <v>#DIV/0!</v>
      </c>
      <c r="AG1464" s="1305" t="e">
        <f t="shared" si="2618"/>
        <v>#DIV/0!</v>
      </c>
      <c r="AH1464" s="5"/>
      <c r="AI1464" s="5"/>
      <c r="AJ1464" s="5"/>
      <c r="AK1464" s="5"/>
      <c r="AL1464" s="5"/>
      <c r="AM1464" s="5"/>
      <c r="AN1464" s="5"/>
      <c r="AO1464" s="5"/>
      <c r="AP1464" s="5"/>
      <c r="AQ1464" s="5"/>
      <c r="AR1464" s="5"/>
      <c r="AS1464" s="5"/>
      <c r="AT1464" s="5"/>
      <c r="AU1464" s="5"/>
      <c r="AV1464" s="5"/>
      <c r="AW1464" s="5"/>
      <c r="AX1464" s="5"/>
      <c r="AY1464" s="5"/>
      <c r="AZ1464" s="5"/>
      <c r="BA1464" s="5"/>
      <c r="BB1464" s="5"/>
      <c r="BC1464" s="5"/>
      <c r="BD1464" s="5"/>
      <c r="BE1464" s="5"/>
    </row>
    <row r="1465" spans="1:57" ht="14.25" customHeight="1">
      <c r="A1465" s="1376">
        <v>45268</v>
      </c>
      <c r="B1465" s="1301"/>
      <c r="C1465" s="1302"/>
      <c r="D1465" s="1376">
        <v>44903</v>
      </c>
      <c r="E1465" s="1357"/>
      <c r="F1465" s="5"/>
      <c r="G1465" s="5"/>
      <c r="H1465" s="1302"/>
      <c r="I1465" s="1303"/>
      <c r="J1465" s="1301"/>
      <c r="K1465" s="1376"/>
      <c r="L1465" s="1302"/>
      <c r="M1465" s="1382">
        <f t="shared" si="2607"/>
        <v>45269</v>
      </c>
      <c r="N1465" s="1354">
        <f t="shared" si="2604"/>
        <v>0</v>
      </c>
      <c r="O1465" s="1383">
        <f t="shared" ref="O1465:S1465" si="2941">$AD1465*O$27</f>
        <v>0</v>
      </c>
      <c r="P1465" s="1383">
        <f t="shared" si="2941"/>
        <v>0</v>
      </c>
      <c r="Q1465" s="1383">
        <f t="shared" si="2941"/>
        <v>0</v>
      </c>
      <c r="R1465" s="1383">
        <f t="shared" si="2941"/>
        <v>0</v>
      </c>
      <c r="S1465" s="1383">
        <f t="shared" si="2941"/>
        <v>0</v>
      </c>
      <c r="T1465" s="1383">
        <f t="shared" ref="T1465:X1465" si="2942">$AE1465*T$27</f>
        <v>0</v>
      </c>
      <c r="U1465" s="1383">
        <f t="shared" si="2942"/>
        <v>0</v>
      </c>
      <c r="V1465" s="1383">
        <f t="shared" si="2942"/>
        <v>0</v>
      </c>
      <c r="W1465" s="1383">
        <f t="shared" si="2942"/>
        <v>0</v>
      </c>
      <c r="X1465" s="1383">
        <f t="shared" si="2942"/>
        <v>0</v>
      </c>
      <c r="Y1465" s="1383">
        <f t="shared" si="2610"/>
        <v>0</v>
      </c>
      <c r="Z1465" s="1383">
        <f t="shared" si="2611"/>
        <v>0</v>
      </c>
      <c r="AA1465" s="1383">
        <f t="shared" si="2612"/>
        <v>0</v>
      </c>
      <c r="AB1465" s="1383">
        <f t="shared" si="2613"/>
        <v>0</v>
      </c>
      <c r="AC1465" s="5">
        <f t="shared" si="2614"/>
        <v>342</v>
      </c>
      <c r="AD1465" s="1383">
        <f t="shared" si="2615"/>
        <v>0</v>
      </c>
      <c r="AE1465" s="1383">
        <f t="shared" si="2616"/>
        <v>0</v>
      </c>
      <c r="AF1465" s="1305" t="e">
        <f t="shared" si="2617"/>
        <v>#DIV/0!</v>
      </c>
      <c r="AG1465" s="1305" t="e">
        <f t="shared" si="2618"/>
        <v>#DIV/0!</v>
      </c>
      <c r="AH1465" s="5"/>
      <c r="AI1465" s="5"/>
      <c r="AJ1465" s="5"/>
      <c r="AK1465" s="5"/>
      <c r="AL1465" s="5"/>
      <c r="AM1465" s="5"/>
      <c r="AN1465" s="5"/>
      <c r="AO1465" s="5"/>
      <c r="AP1465" s="5"/>
      <c r="AQ1465" s="5"/>
      <c r="AR1465" s="5"/>
      <c r="AS1465" s="5"/>
      <c r="AT1465" s="5"/>
      <c r="AU1465" s="5"/>
      <c r="AV1465" s="5"/>
      <c r="AW1465" s="5"/>
      <c r="AX1465" s="5"/>
      <c r="AY1465" s="5"/>
      <c r="AZ1465" s="5"/>
      <c r="BA1465" s="5"/>
      <c r="BB1465" s="5"/>
      <c r="BC1465" s="5"/>
      <c r="BD1465" s="5"/>
      <c r="BE1465" s="5"/>
    </row>
    <row r="1466" spans="1:57" ht="14.25" customHeight="1">
      <c r="A1466" s="1376">
        <v>45269</v>
      </c>
      <c r="B1466" s="1301"/>
      <c r="C1466" s="1302"/>
      <c r="D1466" s="1376">
        <v>44904</v>
      </c>
      <c r="E1466" s="1357"/>
      <c r="F1466" s="5"/>
      <c r="G1466" s="5"/>
      <c r="H1466" s="1302"/>
      <c r="I1466" s="1303"/>
      <c r="J1466" s="1301"/>
      <c r="K1466" s="1376"/>
      <c r="L1466" s="1302"/>
      <c r="M1466" s="1382">
        <f t="shared" si="2607"/>
        <v>45270</v>
      </c>
      <c r="N1466" s="1354">
        <f t="shared" si="2604"/>
        <v>0</v>
      </c>
      <c r="O1466" s="1383">
        <f t="shared" ref="O1466:S1466" si="2943">$AD1466*O$27</f>
        <v>0</v>
      </c>
      <c r="P1466" s="1383">
        <f t="shared" si="2943"/>
        <v>0</v>
      </c>
      <c r="Q1466" s="1383">
        <f t="shared" si="2943"/>
        <v>0</v>
      </c>
      <c r="R1466" s="1383">
        <f t="shared" si="2943"/>
        <v>0</v>
      </c>
      <c r="S1466" s="1383">
        <f t="shared" si="2943"/>
        <v>0</v>
      </c>
      <c r="T1466" s="1383">
        <f t="shared" ref="T1466:X1466" si="2944">$AE1466*T$27</f>
        <v>0</v>
      </c>
      <c r="U1466" s="1383">
        <f t="shared" si="2944"/>
        <v>0</v>
      </c>
      <c r="V1466" s="1383">
        <f t="shared" si="2944"/>
        <v>0</v>
      </c>
      <c r="W1466" s="1383">
        <f t="shared" si="2944"/>
        <v>0</v>
      </c>
      <c r="X1466" s="1383">
        <f t="shared" si="2944"/>
        <v>0</v>
      </c>
      <c r="Y1466" s="1383">
        <f t="shared" si="2610"/>
        <v>0</v>
      </c>
      <c r="Z1466" s="1383">
        <f t="shared" si="2611"/>
        <v>0</v>
      </c>
      <c r="AA1466" s="1383">
        <f t="shared" si="2612"/>
        <v>0</v>
      </c>
      <c r="AB1466" s="1383">
        <f t="shared" si="2613"/>
        <v>0</v>
      </c>
      <c r="AC1466" s="5">
        <f t="shared" si="2614"/>
        <v>343</v>
      </c>
      <c r="AD1466" s="1383">
        <f t="shared" si="2615"/>
        <v>0</v>
      </c>
      <c r="AE1466" s="1383">
        <f t="shared" si="2616"/>
        <v>0</v>
      </c>
      <c r="AF1466" s="1305" t="e">
        <f t="shared" si="2617"/>
        <v>#DIV/0!</v>
      </c>
      <c r="AG1466" s="1305" t="e">
        <f t="shared" si="2618"/>
        <v>#DIV/0!</v>
      </c>
      <c r="AH1466" s="5"/>
      <c r="AI1466" s="5"/>
      <c r="AJ1466" s="5"/>
      <c r="AK1466" s="5"/>
      <c r="AL1466" s="5"/>
      <c r="AM1466" s="5"/>
      <c r="AN1466" s="5"/>
      <c r="AO1466" s="5"/>
      <c r="AP1466" s="5"/>
      <c r="AQ1466" s="5"/>
      <c r="AR1466" s="5"/>
      <c r="AS1466" s="5"/>
      <c r="AT1466" s="5"/>
      <c r="AU1466" s="5"/>
      <c r="AV1466" s="5"/>
      <c r="AW1466" s="5"/>
      <c r="AX1466" s="5"/>
      <c r="AY1466" s="5"/>
      <c r="AZ1466" s="5"/>
      <c r="BA1466" s="5"/>
      <c r="BB1466" s="5"/>
      <c r="BC1466" s="5"/>
      <c r="BD1466" s="5"/>
      <c r="BE1466" s="5"/>
    </row>
    <row r="1467" spans="1:57" ht="14.25" customHeight="1">
      <c r="A1467" s="1376">
        <v>45270</v>
      </c>
      <c r="B1467" s="1301"/>
      <c r="C1467" s="1302"/>
      <c r="D1467" s="1376">
        <v>44905</v>
      </c>
      <c r="E1467" s="1357"/>
      <c r="F1467" s="5"/>
      <c r="G1467" s="5"/>
      <c r="H1467" s="1302"/>
      <c r="I1467" s="1303"/>
      <c r="J1467" s="1301"/>
      <c r="K1467" s="1376"/>
      <c r="L1467" s="1302"/>
      <c r="M1467" s="1382">
        <f t="shared" si="2607"/>
        <v>45271</v>
      </c>
      <c r="N1467" s="1354">
        <f t="shared" si="2604"/>
        <v>0</v>
      </c>
      <c r="O1467" s="1383">
        <f t="shared" ref="O1467:S1467" si="2945">$AD1467*O$27</f>
        <v>0</v>
      </c>
      <c r="P1467" s="1383">
        <f t="shared" si="2945"/>
        <v>0</v>
      </c>
      <c r="Q1467" s="1383">
        <f t="shared" si="2945"/>
        <v>0</v>
      </c>
      <c r="R1467" s="1383">
        <f t="shared" si="2945"/>
        <v>0</v>
      </c>
      <c r="S1467" s="1383">
        <f t="shared" si="2945"/>
        <v>0</v>
      </c>
      <c r="T1467" s="1383">
        <f t="shared" ref="T1467:X1467" si="2946">$AE1467*T$27</f>
        <v>0</v>
      </c>
      <c r="U1467" s="1383">
        <f t="shared" si="2946"/>
        <v>0</v>
      </c>
      <c r="V1467" s="1383">
        <f t="shared" si="2946"/>
        <v>0</v>
      </c>
      <c r="W1467" s="1383">
        <f t="shared" si="2946"/>
        <v>0</v>
      </c>
      <c r="X1467" s="1383">
        <f t="shared" si="2946"/>
        <v>0</v>
      </c>
      <c r="Y1467" s="1383">
        <f t="shared" si="2610"/>
        <v>0</v>
      </c>
      <c r="Z1467" s="1383">
        <f t="shared" si="2611"/>
        <v>0</v>
      </c>
      <c r="AA1467" s="1383">
        <f t="shared" si="2612"/>
        <v>0</v>
      </c>
      <c r="AB1467" s="1383">
        <f t="shared" si="2613"/>
        <v>0</v>
      </c>
      <c r="AC1467" s="5">
        <f t="shared" si="2614"/>
        <v>344</v>
      </c>
      <c r="AD1467" s="1383">
        <f t="shared" si="2615"/>
        <v>0</v>
      </c>
      <c r="AE1467" s="1383">
        <f t="shared" si="2616"/>
        <v>0</v>
      </c>
      <c r="AF1467" s="1305" t="e">
        <f t="shared" si="2617"/>
        <v>#DIV/0!</v>
      </c>
      <c r="AG1467" s="1305" t="e">
        <f t="shared" si="2618"/>
        <v>#DIV/0!</v>
      </c>
      <c r="AH1467" s="5"/>
      <c r="AI1467" s="5"/>
      <c r="AJ1467" s="5"/>
      <c r="AK1467" s="5"/>
      <c r="AL1467" s="5"/>
      <c r="AM1467" s="5"/>
      <c r="AN1467" s="5"/>
      <c r="AO1467" s="5"/>
      <c r="AP1467" s="5"/>
      <c r="AQ1467" s="5"/>
      <c r="AR1467" s="5"/>
      <c r="AS1467" s="5"/>
      <c r="AT1467" s="5"/>
      <c r="AU1467" s="5"/>
      <c r="AV1467" s="5"/>
      <c r="AW1467" s="5"/>
      <c r="AX1467" s="5"/>
      <c r="AY1467" s="5"/>
      <c r="AZ1467" s="5"/>
      <c r="BA1467" s="5"/>
      <c r="BB1467" s="5"/>
      <c r="BC1467" s="5"/>
      <c r="BD1467" s="5"/>
      <c r="BE1467" s="5"/>
    </row>
    <row r="1468" spans="1:57" ht="14.25" customHeight="1">
      <c r="A1468" s="1376">
        <v>45271</v>
      </c>
      <c r="B1468" s="1301"/>
      <c r="C1468" s="1302"/>
      <c r="D1468" s="1376">
        <v>44906</v>
      </c>
      <c r="E1468" s="1357"/>
      <c r="F1468" s="5"/>
      <c r="G1468" s="5"/>
      <c r="H1468" s="1302"/>
      <c r="I1468" s="1303"/>
      <c r="J1468" s="1301"/>
      <c r="K1468" s="1376"/>
      <c r="L1468" s="1302"/>
      <c r="M1468" s="1382">
        <f t="shared" si="2607"/>
        <v>45272</v>
      </c>
      <c r="N1468" s="1354">
        <f t="shared" si="2604"/>
        <v>0</v>
      </c>
      <c r="O1468" s="1383">
        <f t="shared" ref="O1468:S1468" si="2947">$AD1468*O$27</f>
        <v>0</v>
      </c>
      <c r="P1468" s="1383">
        <f t="shared" si="2947"/>
        <v>0</v>
      </c>
      <c r="Q1468" s="1383">
        <f t="shared" si="2947"/>
        <v>0</v>
      </c>
      <c r="R1468" s="1383">
        <f t="shared" si="2947"/>
        <v>0</v>
      </c>
      <c r="S1468" s="1383">
        <f t="shared" si="2947"/>
        <v>0</v>
      </c>
      <c r="T1468" s="1383">
        <f t="shared" ref="T1468:X1468" si="2948">$AE1468*T$27</f>
        <v>0</v>
      </c>
      <c r="U1468" s="1383">
        <f t="shared" si="2948"/>
        <v>0</v>
      </c>
      <c r="V1468" s="1383">
        <f t="shared" si="2948"/>
        <v>0</v>
      </c>
      <c r="W1468" s="1383">
        <f t="shared" si="2948"/>
        <v>0</v>
      </c>
      <c r="X1468" s="1383">
        <f t="shared" si="2948"/>
        <v>0</v>
      </c>
      <c r="Y1468" s="1383">
        <f t="shared" si="2610"/>
        <v>0</v>
      </c>
      <c r="Z1468" s="1383">
        <f t="shared" si="2611"/>
        <v>0</v>
      </c>
      <c r="AA1468" s="1383">
        <f t="shared" si="2612"/>
        <v>0</v>
      </c>
      <c r="AB1468" s="1383">
        <f t="shared" si="2613"/>
        <v>0</v>
      </c>
      <c r="AC1468" s="5">
        <f t="shared" si="2614"/>
        <v>345</v>
      </c>
      <c r="AD1468" s="1383">
        <f t="shared" si="2615"/>
        <v>0</v>
      </c>
      <c r="AE1468" s="1383">
        <f t="shared" si="2616"/>
        <v>0</v>
      </c>
      <c r="AF1468" s="1305" t="e">
        <f t="shared" si="2617"/>
        <v>#DIV/0!</v>
      </c>
      <c r="AG1468" s="1305" t="e">
        <f t="shared" si="2618"/>
        <v>#DIV/0!</v>
      </c>
      <c r="AH1468" s="5"/>
      <c r="AI1468" s="5"/>
      <c r="AJ1468" s="5"/>
      <c r="AK1468" s="5"/>
      <c r="AL1468" s="5"/>
      <c r="AM1468" s="5"/>
      <c r="AN1468" s="5"/>
      <c r="AO1468" s="5"/>
      <c r="AP1468" s="5"/>
      <c r="AQ1468" s="5"/>
      <c r="AR1468" s="5"/>
      <c r="AS1468" s="5"/>
      <c r="AT1468" s="5"/>
      <c r="AU1468" s="5"/>
      <c r="AV1468" s="5"/>
      <c r="AW1468" s="5"/>
      <c r="AX1468" s="5"/>
      <c r="AY1468" s="5"/>
      <c r="AZ1468" s="5"/>
      <c r="BA1468" s="5"/>
      <c r="BB1468" s="5"/>
      <c r="BC1468" s="5"/>
      <c r="BD1468" s="5"/>
      <c r="BE1468" s="5"/>
    </row>
    <row r="1469" spans="1:57" ht="14.25" customHeight="1">
      <c r="A1469" s="1376">
        <v>45272</v>
      </c>
      <c r="B1469" s="1301"/>
      <c r="C1469" s="1302"/>
      <c r="D1469" s="1376">
        <v>44907</v>
      </c>
      <c r="E1469" s="1357"/>
      <c r="F1469" s="5"/>
      <c r="G1469" s="5"/>
      <c r="H1469" s="1302"/>
      <c r="I1469" s="1303"/>
      <c r="J1469" s="1301"/>
      <c r="K1469" s="1376"/>
      <c r="L1469" s="1302"/>
      <c r="M1469" s="1382">
        <f t="shared" si="2607"/>
        <v>45273</v>
      </c>
      <c r="N1469" s="1354">
        <f t="shared" si="2604"/>
        <v>0</v>
      </c>
      <c r="O1469" s="1383">
        <f t="shared" ref="O1469:S1469" si="2949">$AD1469*O$27</f>
        <v>0</v>
      </c>
      <c r="P1469" s="1383">
        <f t="shared" si="2949"/>
        <v>0</v>
      </c>
      <c r="Q1469" s="1383">
        <f t="shared" si="2949"/>
        <v>0</v>
      </c>
      <c r="R1469" s="1383">
        <f t="shared" si="2949"/>
        <v>0</v>
      </c>
      <c r="S1469" s="1383">
        <f t="shared" si="2949"/>
        <v>0</v>
      </c>
      <c r="T1469" s="1383">
        <f t="shared" ref="T1469:X1469" si="2950">$AE1469*T$27</f>
        <v>0</v>
      </c>
      <c r="U1469" s="1383">
        <f t="shared" si="2950"/>
        <v>0</v>
      </c>
      <c r="V1469" s="1383">
        <f t="shared" si="2950"/>
        <v>0</v>
      </c>
      <c r="W1469" s="1383">
        <f t="shared" si="2950"/>
        <v>0</v>
      </c>
      <c r="X1469" s="1383">
        <f t="shared" si="2950"/>
        <v>0</v>
      </c>
      <c r="Y1469" s="1383">
        <f t="shared" si="2610"/>
        <v>0</v>
      </c>
      <c r="Z1469" s="1383">
        <f t="shared" si="2611"/>
        <v>0</v>
      </c>
      <c r="AA1469" s="1383">
        <f t="shared" si="2612"/>
        <v>0</v>
      </c>
      <c r="AB1469" s="1383">
        <f t="shared" si="2613"/>
        <v>0</v>
      </c>
      <c r="AC1469" s="5">
        <f t="shared" si="2614"/>
        <v>346</v>
      </c>
      <c r="AD1469" s="1383">
        <f t="shared" si="2615"/>
        <v>0</v>
      </c>
      <c r="AE1469" s="1383">
        <f t="shared" si="2616"/>
        <v>0</v>
      </c>
      <c r="AF1469" s="1305" t="e">
        <f t="shared" si="2617"/>
        <v>#DIV/0!</v>
      </c>
      <c r="AG1469" s="1305" t="e">
        <f t="shared" si="2618"/>
        <v>#DIV/0!</v>
      </c>
      <c r="AH1469" s="5"/>
      <c r="AI1469" s="5"/>
      <c r="AJ1469" s="5"/>
      <c r="AK1469" s="5"/>
      <c r="AL1469" s="5"/>
      <c r="AM1469" s="5"/>
      <c r="AN1469" s="5"/>
      <c r="AO1469" s="5"/>
      <c r="AP1469" s="5"/>
      <c r="AQ1469" s="5"/>
      <c r="AR1469" s="5"/>
      <c r="AS1469" s="5"/>
      <c r="AT1469" s="5"/>
      <c r="AU1469" s="5"/>
      <c r="AV1469" s="5"/>
      <c r="AW1469" s="5"/>
      <c r="AX1469" s="5"/>
      <c r="AY1469" s="5"/>
      <c r="AZ1469" s="5"/>
      <c r="BA1469" s="5"/>
      <c r="BB1469" s="5"/>
      <c r="BC1469" s="5"/>
      <c r="BD1469" s="5"/>
      <c r="BE1469" s="5"/>
    </row>
    <row r="1470" spans="1:57" ht="14.25" customHeight="1">
      <c r="A1470" s="1376">
        <v>45273</v>
      </c>
      <c r="B1470" s="1301"/>
      <c r="C1470" s="1302"/>
      <c r="D1470" s="1376">
        <v>44908</v>
      </c>
      <c r="E1470" s="1357"/>
      <c r="F1470" s="5"/>
      <c r="G1470" s="5"/>
      <c r="H1470" s="1302"/>
      <c r="I1470" s="1303"/>
      <c r="J1470" s="1301"/>
      <c r="K1470" s="1376"/>
      <c r="L1470" s="1302"/>
      <c r="M1470" s="1382">
        <f t="shared" si="2607"/>
        <v>45274</v>
      </c>
      <c r="N1470" s="1354">
        <f t="shared" si="2604"/>
        <v>0</v>
      </c>
      <c r="O1470" s="1383">
        <f t="shared" ref="O1470:S1470" si="2951">$AD1470*O$27</f>
        <v>0</v>
      </c>
      <c r="P1470" s="1383">
        <f t="shared" si="2951"/>
        <v>0</v>
      </c>
      <c r="Q1470" s="1383">
        <f t="shared" si="2951"/>
        <v>0</v>
      </c>
      <c r="R1470" s="1383">
        <f t="shared" si="2951"/>
        <v>0</v>
      </c>
      <c r="S1470" s="1383">
        <f t="shared" si="2951"/>
        <v>0</v>
      </c>
      <c r="T1470" s="1383">
        <f t="shared" ref="T1470:X1470" si="2952">$AE1470*T$27</f>
        <v>0</v>
      </c>
      <c r="U1470" s="1383">
        <f t="shared" si="2952"/>
        <v>0</v>
      </c>
      <c r="V1470" s="1383">
        <f t="shared" si="2952"/>
        <v>0</v>
      </c>
      <c r="W1470" s="1383">
        <f t="shared" si="2952"/>
        <v>0</v>
      </c>
      <c r="X1470" s="1383">
        <f t="shared" si="2952"/>
        <v>0</v>
      </c>
      <c r="Y1470" s="1383">
        <f t="shared" si="2610"/>
        <v>0</v>
      </c>
      <c r="Z1470" s="1383">
        <f t="shared" si="2611"/>
        <v>0</v>
      </c>
      <c r="AA1470" s="1383">
        <f t="shared" si="2612"/>
        <v>0</v>
      </c>
      <c r="AB1470" s="1383">
        <f t="shared" si="2613"/>
        <v>0</v>
      </c>
      <c r="AC1470" s="5">
        <f t="shared" si="2614"/>
        <v>347</v>
      </c>
      <c r="AD1470" s="1383">
        <f t="shared" si="2615"/>
        <v>0</v>
      </c>
      <c r="AE1470" s="1383">
        <f t="shared" si="2616"/>
        <v>0</v>
      </c>
      <c r="AF1470" s="1305" t="e">
        <f t="shared" si="2617"/>
        <v>#DIV/0!</v>
      </c>
      <c r="AG1470" s="1305" t="e">
        <f t="shared" si="2618"/>
        <v>#DIV/0!</v>
      </c>
      <c r="AH1470" s="5"/>
      <c r="AI1470" s="5"/>
      <c r="AJ1470" s="5"/>
      <c r="AK1470" s="5"/>
      <c r="AL1470" s="5"/>
      <c r="AM1470" s="5"/>
      <c r="AN1470" s="5"/>
      <c r="AO1470" s="5"/>
      <c r="AP1470" s="5"/>
      <c r="AQ1470" s="5"/>
      <c r="AR1470" s="5"/>
      <c r="AS1470" s="5"/>
      <c r="AT1470" s="5"/>
      <c r="AU1470" s="5"/>
      <c r="AV1470" s="5"/>
      <c r="AW1470" s="5"/>
      <c r="AX1470" s="5"/>
      <c r="AY1470" s="5"/>
      <c r="AZ1470" s="5"/>
      <c r="BA1470" s="5"/>
      <c r="BB1470" s="5"/>
      <c r="BC1470" s="5"/>
      <c r="BD1470" s="5"/>
      <c r="BE1470" s="5"/>
    </row>
    <row r="1471" spans="1:57" ht="14.25" customHeight="1">
      <c r="A1471" s="1376">
        <v>45274</v>
      </c>
      <c r="B1471" s="1301"/>
      <c r="C1471" s="1302"/>
      <c r="D1471" s="1376">
        <v>44909</v>
      </c>
      <c r="E1471" s="1357"/>
      <c r="F1471" s="5"/>
      <c r="G1471" s="5"/>
      <c r="H1471" s="1302"/>
      <c r="I1471" s="1303"/>
      <c r="J1471" s="1301"/>
      <c r="K1471" s="1376"/>
      <c r="L1471" s="1302"/>
      <c r="M1471" s="1382">
        <f t="shared" si="2607"/>
        <v>45275</v>
      </c>
      <c r="N1471" s="1354">
        <f t="shared" si="2604"/>
        <v>0</v>
      </c>
      <c r="O1471" s="1383">
        <f t="shared" ref="O1471:S1471" si="2953">$AD1471*O$27</f>
        <v>0</v>
      </c>
      <c r="P1471" s="1383">
        <f t="shared" si="2953"/>
        <v>0</v>
      </c>
      <c r="Q1471" s="1383">
        <f t="shared" si="2953"/>
        <v>0</v>
      </c>
      <c r="R1471" s="1383">
        <f t="shared" si="2953"/>
        <v>0</v>
      </c>
      <c r="S1471" s="1383">
        <f t="shared" si="2953"/>
        <v>0</v>
      </c>
      <c r="T1471" s="1383">
        <f t="shared" ref="T1471:X1471" si="2954">$AE1471*T$27</f>
        <v>0</v>
      </c>
      <c r="U1471" s="1383">
        <f t="shared" si="2954"/>
        <v>0</v>
      </c>
      <c r="V1471" s="1383">
        <f t="shared" si="2954"/>
        <v>0</v>
      </c>
      <c r="W1471" s="1383">
        <f t="shared" si="2954"/>
        <v>0</v>
      </c>
      <c r="X1471" s="1383">
        <f t="shared" si="2954"/>
        <v>0</v>
      </c>
      <c r="Y1471" s="1383">
        <f t="shared" si="2610"/>
        <v>0</v>
      </c>
      <c r="Z1471" s="1383">
        <f t="shared" si="2611"/>
        <v>0</v>
      </c>
      <c r="AA1471" s="1383">
        <f t="shared" si="2612"/>
        <v>0</v>
      </c>
      <c r="AB1471" s="1383">
        <f t="shared" si="2613"/>
        <v>0</v>
      </c>
      <c r="AC1471" s="5">
        <f t="shared" si="2614"/>
        <v>348</v>
      </c>
      <c r="AD1471" s="1383">
        <f t="shared" si="2615"/>
        <v>0</v>
      </c>
      <c r="AE1471" s="1383">
        <f t="shared" si="2616"/>
        <v>0</v>
      </c>
      <c r="AF1471" s="1305" t="e">
        <f t="shared" si="2617"/>
        <v>#DIV/0!</v>
      </c>
      <c r="AG1471" s="1305" t="e">
        <f t="shared" si="2618"/>
        <v>#DIV/0!</v>
      </c>
      <c r="AH1471" s="5"/>
      <c r="AI1471" s="5"/>
      <c r="AJ1471" s="5"/>
      <c r="AK1471" s="5"/>
      <c r="AL1471" s="5"/>
      <c r="AM1471" s="5"/>
      <c r="AN1471" s="5"/>
      <c r="AO1471" s="5"/>
      <c r="AP1471" s="5"/>
      <c r="AQ1471" s="5"/>
      <c r="AR1471" s="5"/>
      <c r="AS1471" s="5"/>
      <c r="AT1471" s="5"/>
      <c r="AU1471" s="5"/>
      <c r="AV1471" s="5"/>
      <c r="AW1471" s="5"/>
      <c r="AX1471" s="5"/>
      <c r="AY1471" s="5"/>
      <c r="AZ1471" s="5"/>
      <c r="BA1471" s="5"/>
      <c r="BB1471" s="5"/>
      <c r="BC1471" s="5"/>
      <c r="BD1471" s="5"/>
      <c r="BE1471" s="5"/>
    </row>
    <row r="1472" spans="1:57" ht="14.25" customHeight="1">
      <c r="A1472" s="1376">
        <v>45275</v>
      </c>
      <c r="B1472" s="1301"/>
      <c r="C1472" s="1302"/>
      <c r="D1472" s="1376">
        <v>44910</v>
      </c>
      <c r="E1472" s="1357"/>
      <c r="F1472" s="5"/>
      <c r="G1472" s="5"/>
      <c r="H1472" s="1302"/>
      <c r="I1472" s="1303"/>
      <c r="J1472" s="1301"/>
      <c r="K1472" s="1376"/>
      <c r="L1472" s="1302"/>
      <c r="M1472" s="1382">
        <f t="shared" si="2607"/>
        <v>45276</v>
      </c>
      <c r="N1472" s="1354">
        <f t="shared" si="2604"/>
        <v>0</v>
      </c>
      <c r="O1472" s="1383">
        <f t="shared" ref="O1472:S1472" si="2955">$AD1472*O$27</f>
        <v>0</v>
      </c>
      <c r="P1472" s="1383">
        <f t="shared" si="2955"/>
        <v>0</v>
      </c>
      <c r="Q1472" s="1383">
        <f t="shared" si="2955"/>
        <v>0</v>
      </c>
      <c r="R1472" s="1383">
        <f t="shared" si="2955"/>
        <v>0</v>
      </c>
      <c r="S1472" s="1383">
        <f t="shared" si="2955"/>
        <v>0</v>
      </c>
      <c r="T1472" s="1383">
        <f t="shared" ref="T1472:X1472" si="2956">$AE1472*T$27</f>
        <v>0</v>
      </c>
      <c r="U1472" s="1383">
        <f t="shared" si="2956"/>
        <v>0</v>
      </c>
      <c r="V1472" s="1383">
        <f t="shared" si="2956"/>
        <v>0</v>
      </c>
      <c r="W1472" s="1383">
        <f t="shared" si="2956"/>
        <v>0</v>
      </c>
      <c r="X1472" s="1383">
        <f t="shared" si="2956"/>
        <v>0</v>
      </c>
      <c r="Y1472" s="1383">
        <f t="shared" si="2610"/>
        <v>0</v>
      </c>
      <c r="Z1472" s="1383">
        <f t="shared" si="2611"/>
        <v>0</v>
      </c>
      <c r="AA1472" s="1383">
        <f t="shared" si="2612"/>
        <v>0</v>
      </c>
      <c r="AB1472" s="1383">
        <f t="shared" si="2613"/>
        <v>0</v>
      </c>
      <c r="AC1472" s="5">
        <f t="shared" si="2614"/>
        <v>349</v>
      </c>
      <c r="AD1472" s="1383">
        <f t="shared" si="2615"/>
        <v>0</v>
      </c>
      <c r="AE1472" s="1383">
        <f t="shared" si="2616"/>
        <v>0</v>
      </c>
      <c r="AF1472" s="1305" t="e">
        <f t="shared" si="2617"/>
        <v>#DIV/0!</v>
      </c>
      <c r="AG1472" s="1305" t="e">
        <f t="shared" si="2618"/>
        <v>#DIV/0!</v>
      </c>
      <c r="AH1472" s="5"/>
      <c r="AI1472" s="5"/>
      <c r="AJ1472" s="5"/>
      <c r="AK1472" s="5"/>
      <c r="AL1472" s="5"/>
      <c r="AM1472" s="5"/>
      <c r="AN1472" s="5"/>
      <c r="AO1472" s="5"/>
      <c r="AP1472" s="5"/>
      <c r="AQ1472" s="5"/>
      <c r="AR1472" s="5"/>
      <c r="AS1472" s="5"/>
      <c r="AT1472" s="5"/>
      <c r="AU1472" s="5"/>
      <c r="AV1472" s="5"/>
      <c r="AW1472" s="5"/>
      <c r="AX1472" s="5"/>
      <c r="AY1472" s="5"/>
      <c r="AZ1472" s="5"/>
      <c r="BA1472" s="5"/>
      <c r="BB1472" s="5"/>
      <c r="BC1472" s="5"/>
      <c r="BD1472" s="5"/>
      <c r="BE1472" s="5"/>
    </row>
    <row r="1473" spans="1:57" ht="14.25" customHeight="1">
      <c r="A1473" s="1376">
        <v>45276</v>
      </c>
      <c r="B1473" s="1301"/>
      <c r="C1473" s="1302"/>
      <c r="D1473" s="1376">
        <v>44911</v>
      </c>
      <c r="E1473" s="1357"/>
      <c r="F1473" s="5"/>
      <c r="G1473" s="5"/>
      <c r="H1473" s="1302"/>
      <c r="I1473" s="1303"/>
      <c r="J1473" s="1301"/>
      <c r="K1473" s="1376"/>
      <c r="L1473" s="1302"/>
      <c r="M1473" s="1382">
        <f t="shared" si="2607"/>
        <v>45277</v>
      </c>
      <c r="N1473" s="1354">
        <f t="shared" si="2604"/>
        <v>0</v>
      </c>
      <c r="O1473" s="1383">
        <f t="shared" ref="O1473:S1473" si="2957">$AD1473*O$27</f>
        <v>0</v>
      </c>
      <c r="P1473" s="1383">
        <f t="shared" si="2957"/>
        <v>0</v>
      </c>
      <c r="Q1473" s="1383">
        <f t="shared" si="2957"/>
        <v>0</v>
      </c>
      <c r="R1473" s="1383">
        <f t="shared" si="2957"/>
        <v>0</v>
      </c>
      <c r="S1473" s="1383">
        <f t="shared" si="2957"/>
        <v>0</v>
      </c>
      <c r="T1473" s="1383">
        <f t="shared" ref="T1473:X1473" si="2958">$AE1473*T$27</f>
        <v>0</v>
      </c>
      <c r="U1473" s="1383">
        <f t="shared" si="2958"/>
        <v>0</v>
      </c>
      <c r="V1473" s="1383">
        <f t="shared" si="2958"/>
        <v>0</v>
      </c>
      <c r="W1473" s="1383">
        <f t="shared" si="2958"/>
        <v>0</v>
      </c>
      <c r="X1473" s="1383">
        <f t="shared" si="2958"/>
        <v>0</v>
      </c>
      <c r="Y1473" s="1383">
        <f t="shared" si="2610"/>
        <v>0</v>
      </c>
      <c r="Z1473" s="1383">
        <f t="shared" si="2611"/>
        <v>0</v>
      </c>
      <c r="AA1473" s="1383">
        <f t="shared" si="2612"/>
        <v>0</v>
      </c>
      <c r="AB1473" s="1383">
        <f t="shared" si="2613"/>
        <v>0</v>
      </c>
      <c r="AC1473" s="5">
        <f t="shared" si="2614"/>
        <v>350</v>
      </c>
      <c r="AD1473" s="1383">
        <f t="shared" si="2615"/>
        <v>0</v>
      </c>
      <c r="AE1473" s="1383">
        <f t="shared" si="2616"/>
        <v>0</v>
      </c>
      <c r="AF1473" s="1305" t="e">
        <f t="shared" si="2617"/>
        <v>#DIV/0!</v>
      </c>
      <c r="AG1473" s="1305" t="e">
        <f t="shared" si="2618"/>
        <v>#DIV/0!</v>
      </c>
      <c r="AH1473" s="5"/>
      <c r="AI1473" s="5"/>
      <c r="AJ1473" s="5"/>
      <c r="AK1473" s="5"/>
      <c r="AL1473" s="5"/>
      <c r="AM1473" s="5"/>
      <c r="AN1473" s="5"/>
      <c r="AO1473" s="5"/>
      <c r="AP1473" s="5"/>
      <c r="AQ1473" s="5"/>
      <c r="AR1473" s="5"/>
      <c r="AS1473" s="5"/>
      <c r="AT1473" s="5"/>
      <c r="AU1473" s="5"/>
      <c r="AV1473" s="5"/>
      <c r="AW1473" s="5"/>
      <c r="AX1473" s="5"/>
      <c r="AY1473" s="5"/>
      <c r="AZ1473" s="5"/>
      <c r="BA1473" s="5"/>
      <c r="BB1473" s="5"/>
      <c r="BC1473" s="5"/>
      <c r="BD1473" s="5"/>
      <c r="BE1473" s="5"/>
    </row>
    <row r="1474" spans="1:57" ht="14.25" customHeight="1">
      <c r="A1474" s="1376">
        <v>45277</v>
      </c>
      <c r="B1474" s="1301"/>
      <c r="C1474" s="1302"/>
      <c r="D1474" s="1376">
        <v>44912</v>
      </c>
      <c r="E1474" s="1357"/>
      <c r="F1474" s="5"/>
      <c r="G1474" s="5"/>
      <c r="H1474" s="1302"/>
      <c r="I1474" s="1303"/>
      <c r="J1474" s="1301"/>
      <c r="K1474" s="1376"/>
      <c r="L1474" s="1302"/>
      <c r="M1474" s="1382">
        <f t="shared" si="2607"/>
        <v>45278</v>
      </c>
      <c r="N1474" s="1354">
        <f t="shared" si="2604"/>
        <v>0</v>
      </c>
      <c r="O1474" s="1383">
        <f t="shared" ref="O1474:S1474" si="2959">$AD1474*O$27</f>
        <v>0</v>
      </c>
      <c r="P1474" s="1383">
        <f t="shared" si="2959"/>
        <v>0</v>
      </c>
      <c r="Q1474" s="1383">
        <f t="shared" si="2959"/>
        <v>0</v>
      </c>
      <c r="R1474" s="1383">
        <f t="shared" si="2959"/>
        <v>0</v>
      </c>
      <c r="S1474" s="1383">
        <f t="shared" si="2959"/>
        <v>0</v>
      </c>
      <c r="T1474" s="1383">
        <f t="shared" ref="T1474:X1474" si="2960">$AE1474*T$27</f>
        <v>0</v>
      </c>
      <c r="U1474" s="1383">
        <f t="shared" si="2960"/>
        <v>0</v>
      </c>
      <c r="V1474" s="1383">
        <f t="shared" si="2960"/>
        <v>0</v>
      </c>
      <c r="W1474" s="1383">
        <f t="shared" si="2960"/>
        <v>0</v>
      </c>
      <c r="X1474" s="1383">
        <f t="shared" si="2960"/>
        <v>0</v>
      </c>
      <c r="Y1474" s="1383">
        <f t="shared" si="2610"/>
        <v>0</v>
      </c>
      <c r="Z1474" s="1383">
        <f t="shared" si="2611"/>
        <v>0</v>
      </c>
      <c r="AA1474" s="1383">
        <f t="shared" si="2612"/>
        <v>0</v>
      </c>
      <c r="AB1474" s="1383">
        <f t="shared" si="2613"/>
        <v>0</v>
      </c>
      <c r="AC1474" s="5">
        <f t="shared" si="2614"/>
        <v>351</v>
      </c>
      <c r="AD1474" s="1383">
        <f t="shared" si="2615"/>
        <v>0</v>
      </c>
      <c r="AE1474" s="1383">
        <f t="shared" si="2616"/>
        <v>0</v>
      </c>
      <c r="AF1474" s="1305" t="e">
        <f t="shared" si="2617"/>
        <v>#DIV/0!</v>
      </c>
      <c r="AG1474" s="1305" t="e">
        <f t="shared" si="2618"/>
        <v>#DIV/0!</v>
      </c>
      <c r="AH1474" s="5"/>
      <c r="AI1474" s="5"/>
      <c r="AJ1474" s="5"/>
      <c r="AK1474" s="5"/>
      <c r="AL1474" s="5"/>
      <c r="AM1474" s="5"/>
      <c r="AN1474" s="5"/>
      <c r="AO1474" s="5"/>
      <c r="AP1474" s="5"/>
      <c r="AQ1474" s="5"/>
      <c r="AR1474" s="5"/>
      <c r="AS1474" s="5"/>
      <c r="AT1474" s="5"/>
      <c r="AU1474" s="5"/>
      <c r="AV1474" s="5"/>
      <c r="AW1474" s="5"/>
      <c r="AX1474" s="5"/>
      <c r="AY1474" s="5"/>
      <c r="AZ1474" s="5"/>
      <c r="BA1474" s="5"/>
      <c r="BB1474" s="5"/>
      <c r="BC1474" s="5"/>
      <c r="BD1474" s="5"/>
      <c r="BE1474" s="5"/>
    </row>
    <row r="1475" spans="1:57" ht="14.25" customHeight="1">
      <c r="A1475" s="1376">
        <v>45278</v>
      </c>
      <c r="B1475" s="1301"/>
      <c r="C1475" s="1302"/>
      <c r="D1475" s="1376">
        <v>44913</v>
      </c>
      <c r="E1475" s="1357"/>
      <c r="F1475" s="5"/>
      <c r="G1475" s="5"/>
      <c r="H1475" s="1302"/>
      <c r="I1475" s="1303"/>
      <c r="J1475" s="1301"/>
      <c r="K1475" s="1376"/>
      <c r="L1475" s="1302"/>
      <c r="M1475" s="1382">
        <f t="shared" si="2607"/>
        <v>45279</v>
      </c>
      <c r="N1475" s="1354">
        <f t="shared" si="2604"/>
        <v>0</v>
      </c>
      <c r="O1475" s="1383">
        <f t="shared" ref="O1475:S1475" si="2961">$AD1475*O$27</f>
        <v>0</v>
      </c>
      <c r="P1475" s="1383">
        <f t="shared" si="2961"/>
        <v>0</v>
      </c>
      <c r="Q1475" s="1383">
        <f t="shared" si="2961"/>
        <v>0</v>
      </c>
      <c r="R1475" s="1383">
        <f t="shared" si="2961"/>
        <v>0</v>
      </c>
      <c r="S1475" s="1383">
        <f t="shared" si="2961"/>
        <v>0</v>
      </c>
      <c r="T1475" s="1383">
        <f t="shared" ref="T1475:X1475" si="2962">$AE1475*T$27</f>
        <v>0</v>
      </c>
      <c r="U1475" s="1383">
        <f t="shared" si="2962"/>
        <v>0</v>
      </c>
      <c r="V1475" s="1383">
        <f t="shared" si="2962"/>
        <v>0</v>
      </c>
      <c r="W1475" s="1383">
        <f t="shared" si="2962"/>
        <v>0</v>
      </c>
      <c r="X1475" s="1383">
        <f t="shared" si="2962"/>
        <v>0</v>
      </c>
      <c r="Y1475" s="1383">
        <f t="shared" si="2610"/>
        <v>0</v>
      </c>
      <c r="Z1475" s="1383">
        <f t="shared" si="2611"/>
        <v>0</v>
      </c>
      <c r="AA1475" s="1383">
        <f t="shared" si="2612"/>
        <v>0</v>
      </c>
      <c r="AB1475" s="1383">
        <f t="shared" si="2613"/>
        <v>0</v>
      </c>
      <c r="AC1475" s="5">
        <f t="shared" si="2614"/>
        <v>352</v>
      </c>
      <c r="AD1475" s="1383">
        <f t="shared" si="2615"/>
        <v>0</v>
      </c>
      <c r="AE1475" s="1383">
        <f t="shared" si="2616"/>
        <v>0</v>
      </c>
      <c r="AF1475" s="1305" t="e">
        <f t="shared" si="2617"/>
        <v>#DIV/0!</v>
      </c>
      <c r="AG1475" s="1305" t="e">
        <f t="shared" si="2618"/>
        <v>#DIV/0!</v>
      </c>
      <c r="AH1475" s="5"/>
      <c r="AI1475" s="5"/>
      <c r="AJ1475" s="5"/>
      <c r="AK1475" s="5"/>
      <c r="AL1475" s="5"/>
      <c r="AM1475" s="5"/>
      <c r="AN1475" s="5"/>
      <c r="AO1475" s="5"/>
      <c r="AP1475" s="5"/>
      <c r="AQ1475" s="5"/>
      <c r="AR1475" s="5"/>
      <c r="AS1475" s="5"/>
      <c r="AT1475" s="5"/>
      <c r="AU1475" s="5"/>
      <c r="AV1475" s="5"/>
      <c r="AW1475" s="5"/>
      <c r="AX1475" s="5"/>
      <c r="AY1475" s="5"/>
      <c r="AZ1475" s="5"/>
      <c r="BA1475" s="5"/>
      <c r="BB1475" s="5"/>
      <c r="BC1475" s="5"/>
      <c r="BD1475" s="5"/>
      <c r="BE1475" s="5"/>
    </row>
    <row r="1476" spans="1:57" ht="14.25" customHeight="1">
      <c r="A1476" s="1376">
        <v>45279</v>
      </c>
      <c r="B1476" s="1301"/>
      <c r="C1476" s="1302"/>
      <c r="D1476" s="1376">
        <v>44914</v>
      </c>
      <c r="E1476" s="1357"/>
      <c r="F1476" s="5"/>
      <c r="G1476" s="5"/>
      <c r="H1476" s="1302"/>
      <c r="I1476" s="1303"/>
      <c r="J1476" s="1301"/>
      <c r="K1476" s="1376"/>
      <c r="L1476" s="1302"/>
      <c r="M1476" s="1382">
        <f t="shared" si="2607"/>
        <v>45280</v>
      </c>
      <c r="N1476" s="1354">
        <f t="shared" si="2604"/>
        <v>0</v>
      </c>
      <c r="O1476" s="1383">
        <f t="shared" ref="O1476:S1476" si="2963">$AD1476*O$27</f>
        <v>0</v>
      </c>
      <c r="P1476" s="1383">
        <f t="shared" si="2963"/>
        <v>0</v>
      </c>
      <c r="Q1476" s="1383">
        <f t="shared" si="2963"/>
        <v>0</v>
      </c>
      <c r="R1476" s="1383">
        <f t="shared" si="2963"/>
        <v>0</v>
      </c>
      <c r="S1476" s="1383">
        <f t="shared" si="2963"/>
        <v>0</v>
      </c>
      <c r="T1476" s="1383">
        <f t="shared" ref="T1476:X1476" si="2964">$AE1476*T$27</f>
        <v>0</v>
      </c>
      <c r="U1476" s="1383">
        <f t="shared" si="2964"/>
        <v>0</v>
      </c>
      <c r="V1476" s="1383">
        <f t="shared" si="2964"/>
        <v>0</v>
      </c>
      <c r="W1476" s="1383">
        <f t="shared" si="2964"/>
        <v>0</v>
      </c>
      <c r="X1476" s="1383">
        <f t="shared" si="2964"/>
        <v>0</v>
      </c>
      <c r="Y1476" s="1383">
        <f t="shared" si="2610"/>
        <v>0</v>
      </c>
      <c r="Z1476" s="1383">
        <f t="shared" si="2611"/>
        <v>0</v>
      </c>
      <c r="AA1476" s="1383">
        <f t="shared" si="2612"/>
        <v>0</v>
      </c>
      <c r="AB1476" s="1383">
        <f t="shared" si="2613"/>
        <v>0</v>
      </c>
      <c r="AC1476" s="5">
        <f t="shared" si="2614"/>
        <v>353</v>
      </c>
      <c r="AD1476" s="1383">
        <f t="shared" si="2615"/>
        <v>0</v>
      </c>
      <c r="AE1476" s="1383">
        <f t="shared" si="2616"/>
        <v>0</v>
      </c>
      <c r="AF1476" s="1305" t="e">
        <f t="shared" si="2617"/>
        <v>#DIV/0!</v>
      </c>
      <c r="AG1476" s="1305" t="e">
        <f t="shared" si="2618"/>
        <v>#DIV/0!</v>
      </c>
      <c r="AH1476" s="5"/>
      <c r="AI1476" s="5"/>
      <c r="AJ1476" s="5"/>
      <c r="AK1476" s="5"/>
      <c r="AL1476" s="5"/>
      <c r="AM1476" s="5"/>
      <c r="AN1476" s="5"/>
      <c r="AO1476" s="5"/>
      <c r="AP1476" s="5"/>
      <c r="AQ1476" s="5"/>
      <c r="AR1476" s="5"/>
      <c r="AS1476" s="5"/>
      <c r="AT1476" s="5"/>
      <c r="AU1476" s="5"/>
      <c r="AV1476" s="5"/>
      <c r="AW1476" s="5"/>
      <c r="AX1476" s="5"/>
      <c r="AY1476" s="5"/>
      <c r="AZ1476" s="5"/>
      <c r="BA1476" s="5"/>
      <c r="BB1476" s="5"/>
      <c r="BC1476" s="5"/>
      <c r="BD1476" s="5"/>
      <c r="BE1476" s="5"/>
    </row>
    <row r="1477" spans="1:57" ht="14.25" customHeight="1">
      <c r="A1477" s="1376">
        <v>45280</v>
      </c>
      <c r="B1477" s="1301"/>
      <c r="C1477" s="1302"/>
      <c r="D1477" s="1376">
        <v>44915</v>
      </c>
      <c r="E1477" s="1357"/>
      <c r="F1477" s="5"/>
      <c r="G1477" s="5"/>
      <c r="H1477" s="1302"/>
      <c r="I1477" s="1303"/>
      <c r="J1477" s="1301"/>
      <c r="K1477" s="1376"/>
      <c r="L1477" s="1302"/>
      <c r="M1477" s="1382">
        <f t="shared" si="2607"/>
        <v>45281</v>
      </c>
      <c r="N1477" s="1354">
        <f t="shared" si="2604"/>
        <v>0</v>
      </c>
      <c r="O1477" s="1383">
        <f t="shared" ref="O1477:S1477" si="2965">$AD1477*O$27</f>
        <v>0</v>
      </c>
      <c r="P1477" s="1383">
        <f t="shared" si="2965"/>
        <v>0</v>
      </c>
      <c r="Q1477" s="1383">
        <f t="shared" si="2965"/>
        <v>0</v>
      </c>
      <c r="R1477" s="1383">
        <f t="shared" si="2965"/>
        <v>0</v>
      </c>
      <c r="S1477" s="1383">
        <f t="shared" si="2965"/>
        <v>0</v>
      </c>
      <c r="T1477" s="1383">
        <f t="shared" ref="T1477:X1477" si="2966">$AE1477*T$27</f>
        <v>0</v>
      </c>
      <c r="U1477" s="1383">
        <f t="shared" si="2966"/>
        <v>0</v>
      </c>
      <c r="V1477" s="1383">
        <f t="shared" si="2966"/>
        <v>0</v>
      </c>
      <c r="W1477" s="1383">
        <f t="shared" si="2966"/>
        <v>0</v>
      </c>
      <c r="X1477" s="1383">
        <f t="shared" si="2966"/>
        <v>0</v>
      </c>
      <c r="Y1477" s="1383">
        <f t="shared" si="2610"/>
        <v>0</v>
      </c>
      <c r="Z1477" s="1383">
        <f t="shared" si="2611"/>
        <v>0</v>
      </c>
      <c r="AA1477" s="1383">
        <f t="shared" si="2612"/>
        <v>0</v>
      </c>
      <c r="AB1477" s="1383">
        <f t="shared" si="2613"/>
        <v>0</v>
      </c>
      <c r="AC1477" s="5">
        <f t="shared" si="2614"/>
        <v>354</v>
      </c>
      <c r="AD1477" s="1383">
        <f t="shared" si="2615"/>
        <v>0</v>
      </c>
      <c r="AE1477" s="1383">
        <f t="shared" si="2616"/>
        <v>0</v>
      </c>
      <c r="AF1477" s="1305" t="e">
        <f t="shared" si="2617"/>
        <v>#DIV/0!</v>
      </c>
      <c r="AG1477" s="1305" t="e">
        <f t="shared" si="2618"/>
        <v>#DIV/0!</v>
      </c>
      <c r="AH1477" s="5"/>
      <c r="AI1477" s="5"/>
      <c r="AJ1477" s="5"/>
      <c r="AK1477" s="5"/>
      <c r="AL1477" s="5"/>
      <c r="AM1477" s="5"/>
      <c r="AN1477" s="5"/>
      <c r="AO1477" s="5"/>
      <c r="AP1477" s="5"/>
      <c r="AQ1477" s="5"/>
      <c r="AR1477" s="5"/>
      <c r="AS1477" s="5"/>
      <c r="AT1477" s="5"/>
      <c r="AU1477" s="5"/>
      <c r="AV1477" s="5"/>
      <c r="AW1477" s="5"/>
      <c r="AX1477" s="5"/>
      <c r="AY1477" s="5"/>
      <c r="AZ1477" s="5"/>
      <c r="BA1477" s="5"/>
      <c r="BB1477" s="5"/>
      <c r="BC1477" s="5"/>
      <c r="BD1477" s="5"/>
      <c r="BE1477" s="5"/>
    </row>
    <row r="1478" spans="1:57" ht="14.25" customHeight="1">
      <c r="A1478" s="1376">
        <v>45281</v>
      </c>
      <c r="B1478" s="1301"/>
      <c r="C1478" s="1302"/>
      <c r="D1478" s="1376">
        <v>44916</v>
      </c>
      <c r="E1478" s="1357"/>
      <c r="F1478" s="5"/>
      <c r="G1478" s="5"/>
      <c r="H1478" s="1302"/>
      <c r="I1478" s="1303"/>
      <c r="J1478" s="1301"/>
      <c r="K1478" s="1376"/>
      <c r="L1478" s="1302"/>
      <c r="M1478" s="1382">
        <f t="shared" si="2607"/>
        <v>45282</v>
      </c>
      <c r="N1478" s="1354">
        <f t="shared" si="2604"/>
        <v>0</v>
      </c>
      <c r="O1478" s="1383">
        <f t="shared" ref="O1478:S1478" si="2967">$AD1478*O$27</f>
        <v>0</v>
      </c>
      <c r="P1478" s="1383">
        <f t="shared" si="2967"/>
        <v>0</v>
      </c>
      <c r="Q1478" s="1383">
        <f t="shared" si="2967"/>
        <v>0</v>
      </c>
      <c r="R1478" s="1383">
        <f t="shared" si="2967"/>
        <v>0</v>
      </c>
      <c r="S1478" s="1383">
        <f t="shared" si="2967"/>
        <v>0</v>
      </c>
      <c r="T1478" s="1383">
        <f t="shared" ref="T1478:X1478" si="2968">$AE1478*T$27</f>
        <v>0</v>
      </c>
      <c r="U1478" s="1383">
        <f t="shared" si="2968"/>
        <v>0</v>
      </c>
      <c r="V1478" s="1383">
        <f t="shared" si="2968"/>
        <v>0</v>
      </c>
      <c r="W1478" s="1383">
        <f t="shared" si="2968"/>
        <v>0</v>
      </c>
      <c r="X1478" s="1383">
        <f t="shared" si="2968"/>
        <v>0</v>
      </c>
      <c r="Y1478" s="1383">
        <f t="shared" si="2610"/>
        <v>0</v>
      </c>
      <c r="Z1478" s="1383">
        <f t="shared" si="2611"/>
        <v>0</v>
      </c>
      <c r="AA1478" s="1383">
        <f t="shared" si="2612"/>
        <v>0</v>
      </c>
      <c r="AB1478" s="1383">
        <f t="shared" si="2613"/>
        <v>0</v>
      </c>
      <c r="AC1478" s="5">
        <f t="shared" si="2614"/>
        <v>355</v>
      </c>
      <c r="AD1478" s="1383">
        <f t="shared" si="2615"/>
        <v>0</v>
      </c>
      <c r="AE1478" s="1383">
        <f t="shared" si="2616"/>
        <v>0</v>
      </c>
      <c r="AF1478" s="1305" t="e">
        <f t="shared" si="2617"/>
        <v>#DIV/0!</v>
      </c>
      <c r="AG1478" s="1305" t="e">
        <f t="shared" si="2618"/>
        <v>#DIV/0!</v>
      </c>
      <c r="AH1478" s="5"/>
      <c r="AI1478" s="5"/>
      <c r="AJ1478" s="5"/>
      <c r="AK1478" s="5"/>
      <c r="AL1478" s="5"/>
      <c r="AM1478" s="5"/>
      <c r="AN1478" s="5"/>
      <c r="AO1478" s="5"/>
      <c r="AP1478" s="5"/>
      <c r="AQ1478" s="5"/>
      <c r="AR1478" s="5"/>
      <c r="AS1478" s="5"/>
      <c r="AT1478" s="5"/>
      <c r="AU1478" s="5"/>
      <c r="AV1478" s="5"/>
      <c r="AW1478" s="5"/>
      <c r="AX1478" s="5"/>
      <c r="AY1478" s="5"/>
      <c r="AZ1478" s="5"/>
      <c r="BA1478" s="5"/>
      <c r="BB1478" s="5"/>
      <c r="BC1478" s="5"/>
      <c r="BD1478" s="5"/>
      <c r="BE1478" s="5"/>
    </row>
    <row r="1479" spans="1:57" ht="14.25" customHeight="1">
      <c r="A1479" s="1376">
        <v>45282</v>
      </c>
      <c r="B1479" s="1301"/>
      <c r="C1479" s="1302"/>
      <c r="D1479" s="1376">
        <v>44917</v>
      </c>
      <c r="E1479" s="1357"/>
      <c r="F1479" s="5"/>
      <c r="G1479" s="5"/>
      <c r="H1479" s="1302"/>
      <c r="I1479" s="1303"/>
      <c r="J1479" s="1301"/>
      <c r="K1479" s="1376"/>
      <c r="L1479" s="1302"/>
      <c r="M1479" s="1382">
        <f t="shared" si="2607"/>
        <v>45283</v>
      </c>
      <c r="N1479" s="1354">
        <f t="shared" si="2604"/>
        <v>0</v>
      </c>
      <c r="O1479" s="1383">
        <f t="shared" ref="O1479:S1479" si="2969">$AD1479*O$27</f>
        <v>0</v>
      </c>
      <c r="P1479" s="1383">
        <f t="shared" si="2969"/>
        <v>0</v>
      </c>
      <c r="Q1479" s="1383">
        <f t="shared" si="2969"/>
        <v>0</v>
      </c>
      <c r="R1479" s="1383">
        <f t="shared" si="2969"/>
        <v>0</v>
      </c>
      <c r="S1479" s="1383">
        <f t="shared" si="2969"/>
        <v>0</v>
      </c>
      <c r="T1479" s="1383">
        <f t="shared" ref="T1479:X1479" si="2970">$AE1479*T$27</f>
        <v>0</v>
      </c>
      <c r="U1479" s="1383">
        <f t="shared" si="2970"/>
        <v>0</v>
      </c>
      <c r="V1479" s="1383">
        <f t="shared" si="2970"/>
        <v>0</v>
      </c>
      <c r="W1479" s="1383">
        <f t="shared" si="2970"/>
        <v>0</v>
      </c>
      <c r="X1479" s="1383">
        <f t="shared" si="2970"/>
        <v>0</v>
      </c>
      <c r="Y1479" s="1383">
        <f t="shared" si="2610"/>
        <v>0</v>
      </c>
      <c r="Z1479" s="1383">
        <f t="shared" si="2611"/>
        <v>0</v>
      </c>
      <c r="AA1479" s="1383">
        <f t="shared" si="2612"/>
        <v>0</v>
      </c>
      <c r="AB1479" s="1383">
        <f t="shared" si="2613"/>
        <v>0</v>
      </c>
      <c r="AC1479" s="5">
        <f t="shared" si="2614"/>
        <v>356</v>
      </c>
      <c r="AD1479" s="1383">
        <f t="shared" si="2615"/>
        <v>0</v>
      </c>
      <c r="AE1479" s="1383">
        <f t="shared" si="2616"/>
        <v>0</v>
      </c>
      <c r="AF1479" s="1305" t="e">
        <f t="shared" si="2617"/>
        <v>#DIV/0!</v>
      </c>
      <c r="AG1479" s="1305" t="e">
        <f t="shared" si="2618"/>
        <v>#DIV/0!</v>
      </c>
      <c r="AH1479" s="5"/>
      <c r="AI1479" s="5"/>
      <c r="AJ1479" s="5"/>
      <c r="AK1479" s="5"/>
      <c r="AL1479" s="5"/>
      <c r="AM1479" s="5"/>
      <c r="AN1479" s="5"/>
      <c r="AO1479" s="5"/>
      <c r="AP1479" s="5"/>
      <c r="AQ1479" s="5"/>
      <c r="AR1479" s="5"/>
      <c r="AS1479" s="5"/>
      <c r="AT1479" s="5"/>
      <c r="AU1479" s="5"/>
      <c r="AV1479" s="5"/>
      <c r="AW1479" s="5"/>
      <c r="AX1479" s="5"/>
      <c r="AY1479" s="5"/>
      <c r="AZ1479" s="5"/>
      <c r="BA1479" s="5"/>
      <c r="BB1479" s="5"/>
      <c r="BC1479" s="5"/>
      <c r="BD1479" s="5"/>
      <c r="BE1479" s="5"/>
    </row>
    <row r="1480" spans="1:57" ht="14.25" customHeight="1">
      <c r="A1480" s="1376">
        <v>45283</v>
      </c>
      <c r="B1480" s="1301"/>
      <c r="C1480" s="1302"/>
      <c r="D1480" s="1376">
        <v>44918</v>
      </c>
      <c r="E1480" s="1357"/>
      <c r="F1480" s="5"/>
      <c r="G1480" s="5"/>
      <c r="H1480" s="1302"/>
      <c r="I1480" s="1303"/>
      <c r="J1480" s="1301"/>
      <c r="K1480" s="1376"/>
      <c r="L1480" s="1302"/>
      <c r="M1480" s="1382">
        <f t="shared" si="2607"/>
        <v>45284</v>
      </c>
      <c r="N1480" s="1354">
        <f t="shared" si="2604"/>
        <v>0</v>
      </c>
      <c r="O1480" s="1383">
        <f t="shared" ref="O1480:S1480" si="2971">$AD1480*O$27</f>
        <v>0</v>
      </c>
      <c r="P1480" s="1383">
        <f t="shared" si="2971"/>
        <v>0</v>
      </c>
      <c r="Q1480" s="1383">
        <f t="shared" si="2971"/>
        <v>0</v>
      </c>
      <c r="R1480" s="1383">
        <f t="shared" si="2971"/>
        <v>0</v>
      </c>
      <c r="S1480" s="1383">
        <f t="shared" si="2971"/>
        <v>0</v>
      </c>
      <c r="T1480" s="1383">
        <f t="shared" ref="T1480:X1480" si="2972">$AE1480*T$27</f>
        <v>0</v>
      </c>
      <c r="U1480" s="1383">
        <f t="shared" si="2972"/>
        <v>0</v>
      </c>
      <c r="V1480" s="1383">
        <f t="shared" si="2972"/>
        <v>0</v>
      </c>
      <c r="W1480" s="1383">
        <f t="shared" si="2972"/>
        <v>0</v>
      </c>
      <c r="X1480" s="1383">
        <f t="shared" si="2972"/>
        <v>0</v>
      </c>
      <c r="Y1480" s="1383">
        <f t="shared" si="2610"/>
        <v>0</v>
      </c>
      <c r="Z1480" s="1383">
        <f t="shared" si="2611"/>
        <v>0</v>
      </c>
      <c r="AA1480" s="1383">
        <f t="shared" si="2612"/>
        <v>0</v>
      </c>
      <c r="AB1480" s="1383">
        <f t="shared" si="2613"/>
        <v>0</v>
      </c>
      <c r="AC1480" s="5">
        <f t="shared" si="2614"/>
        <v>357</v>
      </c>
      <c r="AD1480" s="1383">
        <f t="shared" si="2615"/>
        <v>0</v>
      </c>
      <c r="AE1480" s="1383">
        <f t="shared" si="2616"/>
        <v>0</v>
      </c>
      <c r="AF1480" s="1305" t="e">
        <f t="shared" si="2617"/>
        <v>#DIV/0!</v>
      </c>
      <c r="AG1480" s="1305" t="e">
        <f t="shared" si="2618"/>
        <v>#DIV/0!</v>
      </c>
      <c r="AH1480" s="5"/>
      <c r="AI1480" s="5"/>
      <c r="AJ1480" s="5"/>
      <c r="AK1480" s="5"/>
      <c r="AL1480" s="5"/>
      <c r="AM1480" s="5"/>
      <c r="AN1480" s="5"/>
      <c r="AO1480" s="5"/>
      <c r="AP1480" s="5"/>
      <c r="AQ1480" s="5"/>
      <c r="AR1480" s="5"/>
      <c r="AS1480" s="5"/>
      <c r="AT1480" s="5"/>
      <c r="AU1480" s="5"/>
      <c r="AV1480" s="5"/>
      <c r="AW1480" s="5"/>
      <c r="AX1480" s="5"/>
      <c r="AY1480" s="5"/>
      <c r="AZ1480" s="5"/>
      <c r="BA1480" s="5"/>
      <c r="BB1480" s="5"/>
      <c r="BC1480" s="5"/>
      <c r="BD1480" s="5"/>
      <c r="BE1480" s="5"/>
    </row>
    <row r="1481" spans="1:57" ht="14.25" customHeight="1">
      <c r="A1481" s="1376">
        <v>45284</v>
      </c>
      <c r="B1481" s="1301"/>
      <c r="C1481" s="1302"/>
      <c r="D1481" s="1376">
        <v>44919</v>
      </c>
      <c r="E1481" s="1357"/>
      <c r="F1481" s="5"/>
      <c r="G1481" s="5"/>
      <c r="H1481" s="1302"/>
      <c r="I1481" s="1303"/>
      <c r="J1481" s="1301"/>
      <c r="K1481" s="1376"/>
      <c r="L1481" s="1302"/>
      <c r="M1481" s="1382">
        <f t="shared" si="2607"/>
        <v>45285</v>
      </c>
      <c r="N1481" s="1354">
        <f t="shared" si="2604"/>
        <v>0</v>
      </c>
      <c r="O1481" s="1383">
        <f t="shared" ref="O1481:S1481" si="2973">$AD1481*O$27</f>
        <v>0</v>
      </c>
      <c r="P1481" s="1383">
        <f t="shared" si="2973"/>
        <v>0</v>
      </c>
      <c r="Q1481" s="1383">
        <f t="shared" si="2973"/>
        <v>0</v>
      </c>
      <c r="R1481" s="1383">
        <f t="shared" si="2973"/>
        <v>0</v>
      </c>
      <c r="S1481" s="1383">
        <f t="shared" si="2973"/>
        <v>0</v>
      </c>
      <c r="T1481" s="1383">
        <f t="shared" ref="T1481:X1481" si="2974">$AE1481*T$27</f>
        <v>0</v>
      </c>
      <c r="U1481" s="1383">
        <f t="shared" si="2974"/>
        <v>0</v>
      </c>
      <c r="V1481" s="1383">
        <f t="shared" si="2974"/>
        <v>0</v>
      </c>
      <c r="W1481" s="1383">
        <f t="shared" si="2974"/>
        <v>0</v>
      </c>
      <c r="X1481" s="1383">
        <f t="shared" si="2974"/>
        <v>0</v>
      </c>
      <c r="Y1481" s="1383">
        <f t="shared" si="2610"/>
        <v>0</v>
      </c>
      <c r="Z1481" s="1383">
        <f t="shared" si="2611"/>
        <v>0</v>
      </c>
      <c r="AA1481" s="1383">
        <f t="shared" si="2612"/>
        <v>0</v>
      </c>
      <c r="AB1481" s="1383">
        <f t="shared" si="2613"/>
        <v>0</v>
      </c>
      <c r="AC1481" s="5">
        <f t="shared" si="2614"/>
        <v>358</v>
      </c>
      <c r="AD1481" s="1383">
        <f t="shared" si="2615"/>
        <v>0</v>
      </c>
      <c r="AE1481" s="1383">
        <f t="shared" si="2616"/>
        <v>0</v>
      </c>
      <c r="AF1481" s="1305" t="e">
        <f t="shared" si="2617"/>
        <v>#DIV/0!</v>
      </c>
      <c r="AG1481" s="1305" t="e">
        <f t="shared" si="2618"/>
        <v>#DIV/0!</v>
      </c>
      <c r="AH1481" s="5"/>
      <c r="AI1481" s="5"/>
      <c r="AJ1481" s="5"/>
      <c r="AK1481" s="5"/>
      <c r="AL1481" s="5"/>
      <c r="AM1481" s="5"/>
      <c r="AN1481" s="5"/>
      <c r="AO1481" s="5"/>
      <c r="AP1481" s="5"/>
      <c r="AQ1481" s="5"/>
      <c r="AR1481" s="5"/>
      <c r="AS1481" s="5"/>
      <c r="AT1481" s="5"/>
      <c r="AU1481" s="5"/>
      <c r="AV1481" s="5"/>
      <c r="AW1481" s="5"/>
      <c r="AX1481" s="5"/>
      <c r="AY1481" s="5"/>
      <c r="AZ1481" s="5"/>
      <c r="BA1481" s="5"/>
      <c r="BB1481" s="5"/>
      <c r="BC1481" s="5"/>
      <c r="BD1481" s="5"/>
      <c r="BE1481" s="5"/>
    </row>
    <row r="1482" spans="1:57" ht="14.25" customHeight="1">
      <c r="A1482" s="1376">
        <v>45285</v>
      </c>
      <c r="B1482" s="1301"/>
      <c r="C1482" s="1302"/>
      <c r="D1482" s="1376">
        <v>44920</v>
      </c>
      <c r="E1482" s="1357"/>
      <c r="F1482" s="5"/>
      <c r="G1482" s="5"/>
      <c r="H1482" s="1302"/>
      <c r="I1482" s="1303"/>
      <c r="J1482" s="1301"/>
      <c r="K1482" s="1376"/>
      <c r="L1482" s="1302"/>
      <c r="M1482" s="1382">
        <f t="shared" si="2607"/>
        <v>45286</v>
      </c>
      <c r="N1482" s="1354">
        <f t="shared" si="2604"/>
        <v>0</v>
      </c>
      <c r="O1482" s="1383">
        <f t="shared" ref="O1482:S1482" si="2975">$AD1482*O$27</f>
        <v>0</v>
      </c>
      <c r="P1482" s="1383">
        <f t="shared" si="2975"/>
        <v>0</v>
      </c>
      <c r="Q1482" s="1383">
        <f t="shared" si="2975"/>
        <v>0</v>
      </c>
      <c r="R1482" s="1383">
        <f t="shared" si="2975"/>
        <v>0</v>
      </c>
      <c r="S1482" s="1383">
        <f t="shared" si="2975"/>
        <v>0</v>
      </c>
      <c r="T1482" s="1383">
        <f t="shared" ref="T1482:X1482" si="2976">$AE1482*T$27</f>
        <v>0</v>
      </c>
      <c r="U1482" s="1383">
        <f t="shared" si="2976"/>
        <v>0</v>
      </c>
      <c r="V1482" s="1383">
        <f t="shared" si="2976"/>
        <v>0</v>
      </c>
      <c r="W1482" s="1383">
        <f t="shared" si="2976"/>
        <v>0</v>
      </c>
      <c r="X1482" s="1383">
        <f t="shared" si="2976"/>
        <v>0</v>
      </c>
      <c r="Y1482" s="1383">
        <f t="shared" si="2610"/>
        <v>0</v>
      </c>
      <c r="Z1482" s="1383">
        <f t="shared" si="2611"/>
        <v>0</v>
      </c>
      <c r="AA1482" s="1383">
        <f t="shared" si="2612"/>
        <v>0</v>
      </c>
      <c r="AB1482" s="1383">
        <f t="shared" si="2613"/>
        <v>0</v>
      </c>
      <c r="AC1482" s="5">
        <f t="shared" si="2614"/>
        <v>359</v>
      </c>
      <c r="AD1482" s="1383">
        <f t="shared" si="2615"/>
        <v>0</v>
      </c>
      <c r="AE1482" s="1383">
        <f t="shared" si="2616"/>
        <v>0</v>
      </c>
      <c r="AF1482" s="1305" t="e">
        <f t="shared" si="2617"/>
        <v>#DIV/0!</v>
      </c>
      <c r="AG1482" s="1305" t="e">
        <f t="shared" si="2618"/>
        <v>#DIV/0!</v>
      </c>
      <c r="AH1482" s="5"/>
      <c r="AI1482" s="5"/>
      <c r="AJ1482" s="5"/>
      <c r="AK1482" s="5"/>
      <c r="AL1482" s="5"/>
      <c r="AM1482" s="5"/>
      <c r="AN1482" s="5"/>
      <c r="AO1482" s="5"/>
      <c r="AP1482" s="5"/>
      <c r="AQ1482" s="5"/>
      <c r="AR1482" s="5"/>
      <c r="AS1482" s="5"/>
      <c r="AT1482" s="5"/>
      <c r="AU1482" s="5"/>
      <c r="AV1482" s="5"/>
      <c r="AW1482" s="5"/>
      <c r="AX1482" s="5"/>
      <c r="AY1482" s="5"/>
      <c r="AZ1482" s="5"/>
      <c r="BA1482" s="5"/>
      <c r="BB1482" s="5"/>
      <c r="BC1482" s="5"/>
      <c r="BD1482" s="5"/>
      <c r="BE1482" s="5"/>
    </row>
    <row r="1483" spans="1:57" ht="14.25" customHeight="1">
      <c r="A1483" s="1376">
        <v>45286</v>
      </c>
      <c r="B1483" s="1301"/>
      <c r="C1483" s="1302"/>
      <c r="D1483" s="1376">
        <v>44921</v>
      </c>
      <c r="E1483" s="1357"/>
      <c r="F1483" s="5"/>
      <c r="G1483" s="5"/>
      <c r="H1483" s="1302"/>
      <c r="I1483" s="1303"/>
      <c r="J1483" s="1301"/>
      <c r="K1483" s="1376"/>
      <c r="L1483" s="1302"/>
      <c r="M1483" s="1382">
        <f t="shared" si="2607"/>
        <v>45287</v>
      </c>
      <c r="N1483" s="1354">
        <f t="shared" si="2604"/>
        <v>0</v>
      </c>
      <c r="O1483" s="1383">
        <f t="shared" ref="O1483:S1483" si="2977">$AD1483*O$27</f>
        <v>0</v>
      </c>
      <c r="P1483" s="1383">
        <f t="shared" si="2977"/>
        <v>0</v>
      </c>
      <c r="Q1483" s="1383">
        <f t="shared" si="2977"/>
        <v>0</v>
      </c>
      <c r="R1483" s="1383">
        <f t="shared" si="2977"/>
        <v>0</v>
      </c>
      <c r="S1483" s="1383">
        <f t="shared" si="2977"/>
        <v>0</v>
      </c>
      <c r="T1483" s="1383">
        <f t="shared" ref="T1483:X1483" si="2978">$AE1483*T$27</f>
        <v>0</v>
      </c>
      <c r="U1483" s="1383">
        <f t="shared" si="2978"/>
        <v>0</v>
      </c>
      <c r="V1483" s="1383">
        <f t="shared" si="2978"/>
        <v>0</v>
      </c>
      <c r="W1483" s="1383">
        <f t="shared" si="2978"/>
        <v>0</v>
      </c>
      <c r="X1483" s="1383">
        <f t="shared" si="2978"/>
        <v>0</v>
      </c>
      <c r="Y1483" s="1383">
        <f t="shared" si="2610"/>
        <v>0</v>
      </c>
      <c r="Z1483" s="1383">
        <f t="shared" si="2611"/>
        <v>0</v>
      </c>
      <c r="AA1483" s="1383">
        <f t="shared" si="2612"/>
        <v>0</v>
      </c>
      <c r="AB1483" s="1383">
        <f t="shared" si="2613"/>
        <v>0</v>
      </c>
      <c r="AC1483" s="5">
        <f t="shared" si="2614"/>
        <v>360</v>
      </c>
      <c r="AD1483" s="1383">
        <f t="shared" si="2615"/>
        <v>0</v>
      </c>
      <c r="AE1483" s="1383">
        <f t="shared" si="2616"/>
        <v>0</v>
      </c>
      <c r="AF1483" s="1305" t="e">
        <f t="shared" si="2617"/>
        <v>#DIV/0!</v>
      </c>
      <c r="AG1483" s="1305" t="e">
        <f t="shared" si="2618"/>
        <v>#DIV/0!</v>
      </c>
      <c r="AH1483" s="5"/>
      <c r="AI1483" s="5"/>
      <c r="AJ1483" s="5"/>
      <c r="AK1483" s="5"/>
      <c r="AL1483" s="5"/>
      <c r="AM1483" s="5"/>
      <c r="AN1483" s="5"/>
      <c r="AO1483" s="5"/>
      <c r="AP1483" s="5"/>
      <c r="AQ1483" s="5"/>
      <c r="AR1483" s="5"/>
      <c r="AS1483" s="5"/>
      <c r="AT1483" s="5"/>
      <c r="AU1483" s="5"/>
      <c r="AV1483" s="5"/>
      <c r="AW1483" s="5"/>
      <c r="AX1483" s="5"/>
      <c r="AY1483" s="5"/>
      <c r="AZ1483" s="5"/>
      <c r="BA1483" s="5"/>
      <c r="BB1483" s="5"/>
      <c r="BC1483" s="5"/>
      <c r="BD1483" s="5"/>
      <c r="BE1483" s="5"/>
    </row>
    <row r="1484" spans="1:57" ht="14.25" customHeight="1">
      <c r="A1484" s="1376">
        <v>45287</v>
      </c>
      <c r="B1484" s="1301"/>
      <c r="C1484" s="1302"/>
      <c r="D1484" s="1376">
        <v>44922</v>
      </c>
      <c r="E1484" s="1357"/>
      <c r="F1484" s="5"/>
      <c r="G1484" s="5"/>
      <c r="H1484" s="1302"/>
      <c r="I1484" s="1303"/>
      <c r="J1484" s="1301"/>
      <c r="K1484" s="1376"/>
      <c r="L1484" s="1302"/>
      <c r="M1484" s="1382">
        <f t="shared" si="2607"/>
        <v>45288</v>
      </c>
      <c r="N1484" s="1354">
        <f t="shared" si="2604"/>
        <v>0</v>
      </c>
      <c r="O1484" s="1383">
        <f t="shared" ref="O1484:S1484" si="2979">$AD1484*O$27</f>
        <v>0</v>
      </c>
      <c r="P1484" s="1383">
        <f t="shared" si="2979"/>
        <v>0</v>
      </c>
      <c r="Q1484" s="1383">
        <f t="shared" si="2979"/>
        <v>0</v>
      </c>
      <c r="R1484" s="1383">
        <f t="shared" si="2979"/>
        <v>0</v>
      </c>
      <c r="S1484" s="1383">
        <f t="shared" si="2979"/>
        <v>0</v>
      </c>
      <c r="T1484" s="1383">
        <f t="shared" ref="T1484:X1484" si="2980">$AE1484*T$27</f>
        <v>0</v>
      </c>
      <c r="U1484" s="1383">
        <f t="shared" si="2980"/>
        <v>0</v>
      </c>
      <c r="V1484" s="1383">
        <f t="shared" si="2980"/>
        <v>0</v>
      </c>
      <c r="W1484" s="1383">
        <f t="shared" si="2980"/>
        <v>0</v>
      </c>
      <c r="X1484" s="1383">
        <f t="shared" si="2980"/>
        <v>0</v>
      </c>
      <c r="Y1484" s="1383">
        <f t="shared" si="2610"/>
        <v>0</v>
      </c>
      <c r="Z1484" s="1383">
        <f t="shared" si="2611"/>
        <v>0</v>
      </c>
      <c r="AA1484" s="1383">
        <f t="shared" si="2612"/>
        <v>0</v>
      </c>
      <c r="AB1484" s="1383">
        <f t="shared" si="2613"/>
        <v>0</v>
      </c>
      <c r="AC1484" s="5">
        <f t="shared" si="2614"/>
        <v>361</v>
      </c>
      <c r="AD1484" s="1383">
        <f t="shared" si="2615"/>
        <v>0</v>
      </c>
      <c r="AE1484" s="1383">
        <f t="shared" si="2616"/>
        <v>0</v>
      </c>
      <c r="AF1484" s="1305" t="e">
        <f t="shared" si="2617"/>
        <v>#DIV/0!</v>
      </c>
      <c r="AG1484" s="1305" t="e">
        <f t="shared" si="2618"/>
        <v>#DIV/0!</v>
      </c>
      <c r="AH1484" s="5"/>
      <c r="AI1484" s="5"/>
      <c r="AJ1484" s="5"/>
      <c r="AK1484" s="5"/>
      <c r="AL1484" s="5"/>
      <c r="AM1484" s="5"/>
      <c r="AN1484" s="5"/>
      <c r="AO1484" s="5"/>
      <c r="AP1484" s="5"/>
      <c r="AQ1484" s="5"/>
      <c r="AR1484" s="5"/>
      <c r="AS1484" s="5"/>
      <c r="AT1484" s="5"/>
      <c r="AU1484" s="5"/>
      <c r="AV1484" s="5"/>
      <c r="AW1484" s="5"/>
      <c r="AX1484" s="5"/>
      <c r="AY1484" s="5"/>
      <c r="AZ1484" s="5"/>
      <c r="BA1484" s="5"/>
      <c r="BB1484" s="5"/>
      <c r="BC1484" s="5"/>
      <c r="BD1484" s="5"/>
      <c r="BE1484" s="5"/>
    </row>
    <row r="1485" spans="1:57" ht="14.25" customHeight="1">
      <c r="A1485" s="1376">
        <v>45288</v>
      </c>
      <c r="B1485" s="1301"/>
      <c r="C1485" s="1302"/>
      <c r="D1485" s="1376">
        <v>44923</v>
      </c>
      <c r="E1485" s="1357"/>
      <c r="F1485" s="5"/>
      <c r="G1485" s="5"/>
      <c r="H1485" s="1302"/>
      <c r="I1485" s="1303"/>
      <c r="J1485" s="1301"/>
      <c r="K1485" s="1376"/>
      <c r="L1485" s="1302"/>
      <c r="M1485" s="1382">
        <f t="shared" si="2607"/>
        <v>45289</v>
      </c>
      <c r="N1485" s="1354">
        <f t="shared" si="2604"/>
        <v>0</v>
      </c>
      <c r="O1485" s="1383">
        <f t="shared" ref="O1485:S1485" si="2981">$AD1485*O$27</f>
        <v>0</v>
      </c>
      <c r="P1485" s="1383">
        <f t="shared" si="2981"/>
        <v>0</v>
      </c>
      <c r="Q1485" s="1383">
        <f t="shared" si="2981"/>
        <v>0</v>
      </c>
      <c r="R1485" s="1383">
        <f t="shared" si="2981"/>
        <v>0</v>
      </c>
      <c r="S1485" s="1383">
        <f t="shared" si="2981"/>
        <v>0</v>
      </c>
      <c r="T1485" s="1383">
        <f t="shared" ref="T1485:X1485" si="2982">$AE1485*T$27</f>
        <v>0</v>
      </c>
      <c r="U1485" s="1383">
        <f t="shared" si="2982"/>
        <v>0</v>
      </c>
      <c r="V1485" s="1383">
        <f t="shared" si="2982"/>
        <v>0</v>
      </c>
      <c r="W1485" s="1383">
        <f t="shared" si="2982"/>
        <v>0</v>
      </c>
      <c r="X1485" s="1383">
        <f t="shared" si="2982"/>
        <v>0</v>
      </c>
      <c r="Y1485" s="1383">
        <f t="shared" si="2610"/>
        <v>0</v>
      </c>
      <c r="Z1485" s="1383">
        <f t="shared" si="2611"/>
        <v>0</v>
      </c>
      <c r="AA1485" s="1383">
        <f t="shared" si="2612"/>
        <v>0</v>
      </c>
      <c r="AB1485" s="1383">
        <f t="shared" si="2613"/>
        <v>0</v>
      </c>
      <c r="AC1485" s="5">
        <f t="shared" si="2614"/>
        <v>362</v>
      </c>
      <c r="AD1485" s="1383">
        <f t="shared" si="2615"/>
        <v>0</v>
      </c>
      <c r="AE1485" s="1383">
        <f t="shared" si="2616"/>
        <v>0</v>
      </c>
      <c r="AF1485" s="1305" t="e">
        <f t="shared" si="2617"/>
        <v>#DIV/0!</v>
      </c>
      <c r="AG1485" s="1305" t="e">
        <f t="shared" si="2618"/>
        <v>#DIV/0!</v>
      </c>
      <c r="AH1485" s="5"/>
      <c r="AI1485" s="5"/>
      <c r="AJ1485" s="5"/>
      <c r="AK1485" s="5"/>
      <c r="AL1485" s="5"/>
      <c r="AM1485" s="5"/>
      <c r="AN1485" s="5"/>
      <c r="AO1485" s="5"/>
      <c r="AP1485" s="5"/>
      <c r="AQ1485" s="5"/>
      <c r="AR1485" s="5"/>
      <c r="AS1485" s="5"/>
      <c r="AT1485" s="5"/>
      <c r="AU1485" s="5"/>
      <c r="AV1485" s="5"/>
      <c r="AW1485" s="5"/>
      <c r="AX1485" s="5"/>
      <c r="AY1485" s="5"/>
      <c r="AZ1485" s="5"/>
      <c r="BA1485" s="5"/>
      <c r="BB1485" s="5"/>
      <c r="BC1485" s="5"/>
      <c r="BD1485" s="5"/>
      <c r="BE1485" s="5"/>
    </row>
    <row r="1486" spans="1:57" ht="14.25" customHeight="1">
      <c r="A1486" s="1376">
        <v>45289</v>
      </c>
      <c r="B1486" s="1301"/>
      <c r="C1486" s="1302"/>
      <c r="D1486" s="1376">
        <v>44924</v>
      </c>
      <c r="E1486" s="1357"/>
      <c r="F1486" s="5"/>
      <c r="G1486" s="5"/>
      <c r="H1486" s="1302"/>
      <c r="I1486" s="1303"/>
      <c r="J1486" s="1301"/>
      <c r="K1486" s="1376"/>
      <c r="L1486" s="1302"/>
      <c r="M1486" s="1382">
        <f t="shared" si="2607"/>
        <v>45290</v>
      </c>
      <c r="N1486" s="1354">
        <f t="shared" si="2604"/>
        <v>0</v>
      </c>
      <c r="O1486" s="1383">
        <f t="shared" ref="O1486:S1486" si="2983">$AD1486*O$27</f>
        <v>0</v>
      </c>
      <c r="P1486" s="1383">
        <f t="shared" si="2983"/>
        <v>0</v>
      </c>
      <c r="Q1486" s="1383">
        <f t="shared" si="2983"/>
        <v>0</v>
      </c>
      <c r="R1486" s="1383">
        <f t="shared" si="2983"/>
        <v>0</v>
      </c>
      <c r="S1486" s="1383">
        <f t="shared" si="2983"/>
        <v>0</v>
      </c>
      <c r="T1486" s="1383">
        <f t="shared" ref="T1486:X1486" si="2984">$AE1486*T$27</f>
        <v>0</v>
      </c>
      <c r="U1486" s="1383">
        <f t="shared" si="2984"/>
        <v>0</v>
      </c>
      <c r="V1486" s="1383">
        <f t="shared" si="2984"/>
        <v>0</v>
      </c>
      <c r="W1486" s="1383">
        <f t="shared" si="2984"/>
        <v>0</v>
      </c>
      <c r="X1486" s="1383">
        <f t="shared" si="2984"/>
        <v>0</v>
      </c>
      <c r="Y1486" s="1383">
        <f t="shared" si="2610"/>
        <v>0</v>
      </c>
      <c r="Z1486" s="1383">
        <f t="shared" si="2611"/>
        <v>0</v>
      </c>
      <c r="AA1486" s="1383">
        <f t="shared" si="2612"/>
        <v>0</v>
      </c>
      <c r="AB1486" s="1383">
        <f t="shared" si="2613"/>
        <v>0</v>
      </c>
      <c r="AC1486" s="5">
        <f t="shared" si="2614"/>
        <v>363</v>
      </c>
      <c r="AD1486" s="1383">
        <f t="shared" si="2615"/>
        <v>0</v>
      </c>
      <c r="AE1486" s="1383">
        <f t="shared" si="2616"/>
        <v>0</v>
      </c>
      <c r="AF1486" s="1305" t="e">
        <f t="shared" si="2617"/>
        <v>#DIV/0!</v>
      </c>
      <c r="AG1486" s="1305" t="e">
        <f t="shared" si="2618"/>
        <v>#DIV/0!</v>
      </c>
      <c r="AH1486" s="5"/>
      <c r="AI1486" s="5"/>
      <c r="AJ1486" s="5"/>
      <c r="AK1486" s="5"/>
      <c r="AL1486" s="5"/>
      <c r="AM1486" s="5"/>
      <c r="AN1486" s="5"/>
      <c r="AO1486" s="5"/>
      <c r="AP1486" s="5"/>
      <c r="AQ1486" s="5"/>
      <c r="AR1486" s="5"/>
      <c r="AS1486" s="5"/>
      <c r="AT1486" s="5"/>
      <c r="AU1486" s="5"/>
      <c r="AV1486" s="5"/>
      <c r="AW1486" s="5"/>
      <c r="AX1486" s="5"/>
      <c r="AY1486" s="5"/>
      <c r="AZ1486" s="5"/>
      <c r="BA1486" s="5"/>
      <c r="BB1486" s="5"/>
      <c r="BC1486" s="5"/>
      <c r="BD1486" s="5"/>
      <c r="BE1486" s="5"/>
    </row>
    <row r="1487" spans="1:57" ht="14.25" customHeight="1">
      <c r="A1487" s="1376">
        <v>45290</v>
      </c>
      <c r="B1487" s="1301"/>
      <c r="C1487" s="1302"/>
      <c r="D1487" s="1376">
        <v>44925</v>
      </c>
      <c r="E1487" s="1357"/>
      <c r="F1487" s="5"/>
      <c r="G1487" s="5"/>
      <c r="H1487" s="1302"/>
      <c r="I1487" s="1303"/>
      <c r="J1487" s="1301"/>
      <c r="K1487" s="1376"/>
      <c r="L1487" s="1302"/>
      <c r="M1487" s="1382">
        <f t="shared" si="2607"/>
        <v>45291</v>
      </c>
      <c r="N1487" s="1354">
        <f t="shared" si="2604"/>
        <v>0</v>
      </c>
      <c r="O1487" s="1383">
        <f t="shared" ref="O1487:S1487" si="2985">$AD1487*O$27</f>
        <v>0</v>
      </c>
      <c r="P1487" s="1383">
        <f t="shared" si="2985"/>
        <v>0</v>
      </c>
      <c r="Q1487" s="1383">
        <f t="shared" si="2985"/>
        <v>0</v>
      </c>
      <c r="R1487" s="1383">
        <f t="shared" si="2985"/>
        <v>0</v>
      </c>
      <c r="S1487" s="1383">
        <f t="shared" si="2985"/>
        <v>0</v>
      </c>
      <c r="T1487" s="1383">
        <f t="shared" ref="T1487:X1487" si="2986">$AE1487*T$27</f>
        <v>0</v>
      </c>
      <c r="U1487" s="1383">
        <f t="shared" si="2986"/>
        <v>0</v>
      </c>
      <c r="V1487" s="1383">
        <f t="shared" si="2986"/>
        <v>0</v>
      </c>
      <c r="W1487" s="1383">
        <f t="shared" si="2986"/>
        <v>0</v>
      </c>
      <c r="X1487" s="1383">
        <f t="shared" si="2986"/>
        <v>0</v>
      </c>
      <c r="Y1487" s="1383">
        <f t="shared" si="2610"/>
        <v>0</v>
      </c>
      <c r="Z1487" s="1383">
        <f t="shared" si="2611"/>
        <v>0</v>
      </c>
      <c r="AA1487" s="1383">
        <f t="shared" si="2612"/>
        <v>0</v>
      </c>
      <c r="AB1487" s="1383">
        <f t="shared" si="2613"/>
        <v>0</v>
      </c>
      <c r="AC1487" s="5">
        <f t="shared" si="2614"/>
        <v>364</v>
      </c>
      <c r="AD1487" s="1383">
        <f t="shared" si="2615"/>
        <v>0</v>
      </c>
      <c r="AE1487" s="1383">
        <f t="shared" si="2616"/>
        <v>0</v>
      </c>
      <c r="AF1487" s="1305" t="e">
        <f t="shared" si="2617"/>
        <v>#DIV/0!</v>
      </c>
      <c r="AG1487" s="1305" t="e">
        <f t="shared" si="2618"/>
        <v>#DIV/0!</v>
      </c>
      <c r="AH1487" s="5"/>
      <c r="AI1487" s="5"/>
      <c r="AJ1487" s="5"/>
      <c r="AK1487" s="5"/>
      <c r="AL1487" s="5"/>
      <c r="AM1487" s="5"/>
      <c r="AN1487" s="5"/>
      <c r="AO1487" s="5"/>
      <c r="AP1487" s="5"/>
      <c r="AQ1487" s="5"/>
      <c r="AR1487" s="5"/>
      <c r="AS1487" s="5"/>
      <c r="AT1487" s="5"/>
      <c r="AU1487" s="5"/>
      <c r="AV1487" s="5"/>
      <c r="AW1487" s="5"/>
      <c r="AX1487" s="5"/>
      <c r="AY1487" s="5"/>
      <c r="AZ1487" s="5"/>
      <c r="BA1487" s="5"/>
      <c r="BB1487" s="5"/>
      <c r="BC1487" s="5"/>
      <c r="BD1487" s="5"/>
      <c r="BE1487" s="5"/>
    </row>
    <row r="1488" spans="1:57" ht="14.25" customHeight="1">
      <c r="A1488" s="1376">
        <v>45291</v>
      </c>
      <c r="B1488" s="1301"/>
      <c r="C1488" s="1302"/>
      <c r="D1488" s="1376">
        <v>44926</v>
      </c>
      <c r="E1488" s="1357"/>
      <c r="F1488" s="5"/>
      <c r="G1488" s="5"/>
      <c r="H1488" s="1302"/>
      <c r="I1488" s="1303"/>
      <c r="J1488" s="1301"/>
      <c r="K1488" s="1376"/>
      <c r="L1488" s="1302"/>
      <c r="M1488" s="1382">
        <f t="shared" si="2607"/>
        <v>45292</v>
      </c>
      <c r="N1488" s="1354">
        <f t="shared" si="2604"/>
        <v>0</v>
      </c>
      <c r="O1488" s="1383">
        <f t="shared" ref="O1488:S1488" si="2987">$AD1488*O$27</f>
        <v>0</v>
      </c>
      <c r="P1488" s="1383">
        <f t="shared" si="2987"/>
        <v>0</v>
      </c>
      <c r="Q1488" s="1383">
        <f t="shared" si="2987"/>
        <v>0</v>
      </c>
      <c r="R1488" s="1383">
        <f t="shared" si="2987"/>
        <v>0</v>
      </c>
      <c r="S1488" s="1383">
        <f t="shared" si="2987"/>
        <v>0</v>
      </c>
      <c r="T1488" s="1383">
        <f t="shared" ref="T1488:X1488" si="2988">$AE1488*T$27</f>
        <v>0</v>
      </c>
      <c r="U1488" s="1383">
        <f t="shared" si="2988"/>
        <v>0</v>
      </c>
      <c r="V1488" s="1383">
        <f t="shared" si="2988"/>
        <v>0</v>
      </c>
      <c r="W1488" s="1383">
        <f t="shared" si="2988"/>
        <v>0</v>
      </c>
      <c r="X1488" s="1383">
        <f t="shared" si="2988"/>
        <v>0</v>
      </c>
      <c r="Y1488" s="1383">
        <f t="shared" si="2610"/>
        <v>0</v>
      </c>
      <c r="Z1488" s="1383">
        <f t="shared" si="2611"/>
        <v>0</v>
      </c>
      <c r="AA1488" s="1383">
        <f t="shared" si="2612"/>
        <v>0</v>
      </c>
      <c r="AB1488" s="1383">
        <f t="shared" si="2613"/>
        <v>0</v>
      </c>
      <c r="AC1488" s="5">
        <f t="shared" si="2614"/>
        <v>0</v>
      </c>
      <c r="AD1488" s="1383">
        <f t="shared" si="2615"/>
        <v>0</v>
      </c>
      <c r="AE1488" s="1383">
        <f t="shared" si="2616"/>
        <v>0</v>
      </c>
      <c r="AF1488" s="1305" t="e">
        <f t="shared" si="2617"/>
        <v>#DIV/0!</v>
      </c>
      <c r="AG1488" s="1305" t="e">
        <f t="shared" si="2618"/>
        <v>#DIV/0!</v>
      </c>
      <c r="AH1488" s="5"/>
      <c r="AI1488" s="5"/>
      <c r="AJ1488" s="5"/>
      <c r="AK1488" s="5"/>
      <c r="AL1488" s="5"/>
      <c r="AM1488" s="5"/>
      <c r="AN1488" s="5"/>
      <c r="AO1488" s="5"/>
      <c r="AP1488" s="5"/>
      <c r="AQ1488" s="5"/>
      <c r="AR1488" s="5"/>
      <c r="AS1488" s="5"/>
      <c r="AT1488" s="5"/>
      <c r="AU1488" s="5"/>
      <c r="AV1488" s="5"/>
      <c r="AW1488" s="5"/>
      <c r="AX1488" s="5"/>
      <c r="AY1488" s="5"/>
      <c r="AZ1488" s="5"/>
      <c r="BA1488" s="5"/>
      <c r="BB1488" s="5"/>
      <c r="BC1488" s="5"/>
      <c r="BD1488" s="5"/>
      <c r="BE1488" s="5"/>
    </row>
    <row r="1489" spans="1:57" ht="14.25" customHeight="1">
      <c r="A1489" s="1376">
        <v>45292</v>
      </c>
      <c r="B1489" s="1301"/>
      <c r="C1489" s="1302"/>
      <c r="D1489" s="1376">
        <v>44927</v>
      </c>
      <c r="E1489" s="1357"/>
      <c r="F1489" s="5"/>
      <c r="G1489" s="5"/>
      <c r="H1489" s="1302"/>
      <c r="I1489" s="1303"/>
      <c r="J1489" s="1301"/>
      <c r="K1489" s="1376"/>
      <c r="L1489" s="1302"/>
      <c r="M1489" s="1382">
        <f t="shared" si="2607"/>
        <v>45293</v>
      </c>
      <c r="N1489" s="1354">
        <f t="shared" si="2604"/>
        <v>0</v>
      </c>
      <c r="O1489" s="1383">
        <f t="shared" ref="O1489:S1489" si="2989">$AD1489*O$27</f>
        <v>0</v>
      </c>
      <c r="P1489" s="1383">
        <f t="shared" si="2989"/>
        <v>0</v>
      </c>
      <c r="Q1489" s="1383">
        <f t="shared" si="2989"/>
        <v>0</v>
      </c>
      <c r="R1489" s="1383">
        <f t="shared" si="2989"/>
        <v>0</v>
      </c>
      <c r="S1489" s="1383">
        <f t="shared" si="2989"/>
        <v>0</v>
      </c>
      <c r="T1489" s="1383">
        <f t="shared" ref="T1489:X1489" si="2990">$AE1489*T$27</f>
        <v>0</v>
      </c>
      <c r="U1489" s="1383">
        <f t="shared" si="2990"/>
        <v>0</v>
      </c>
      <c r="V1489" s="1383">
        <f t="shared" si="2990"/>
        <v>0</v>
      </c>
      <c r="W1489" s="1383">
        <f t="shared" si="2990"/>
        <v>0</v>
      </c>
      <c r="X1489" s="1383">
        <f t="shared" si="2990"/>
        <v>0</v>
      </c>
      <c r="Y1489" s="1383">
        <f t="shared" si="2610"/>
        <v>0</v>
      </c>
      <c r="Z1489" s="1383">
        <f t="shared" si="2611"/>
        <v>0</v>
      </c>
      <c r="AA1489" s="1383">
        <f t="shared" si="2612"/>
        <v>0</v>
      </c>
      <c r="AB1489" s="1383">
        <f t="shared" si="2613"/>
        <v>0</v>
      </c>
      <c r="AC1489" s="5">
        <f t="shared" si="2614"/>
        <v>1</v>
      </c>
      <c r="AD1489" s="1383">
        <f t="shared" si="2615"/>
        <v>0</v>
      </c>
      <c r="AE1489" s="1383">
        <f t="shared" si="2616"/>
        <v>0</v>
      </c>
      <c r="AF1489" s="1305" t="e">
        <f t="shared" si="2617"/>
        <v>#DIV/0!</v>
      </c>
      <c r="AG1489" s="1305" t="e">
        <f t="shared" si="2618"/>
        <v>#DIV/0!</v>
      </c>
      <c r="AH1489" s="5"/>
      <c r="AI1489" s="5"/>
      <c r="AJ1489" s="5"/>
      <c r="AK1489" s="5"/>
      <c r="AL1489" s="5"/>
      <c r="AM1489" s="5"/>
      <c r="AN1489" s="5"/>
      <c r="AO1489" s="5"/>
      <c r="AP1489" s="5"/>
      <c r="AQ1489" s="5"/>
      <c r="AR1489" s="5"/>
      <c r="AS1489" s="5"/>
      <c r="AT1489" s="5"/>
      <c r="AU1489" s="5"/>
      <c r="AV1489" s="5"/>
      <c r="AW1489" s="5"/>
      <c r="AX1489" s="5"/>
      <c r="AY1489" s="5"/>
      <c r="AZ1489" s="5"/>
      <c r="BA1489" s="5"/>
      <c r="BB1489" s="5"/>
      <c r="BC1489" s="5"/>
      <c r="BD1489" s="5"/>
      <c r="BE1489" s="5"/>
    </row>
    <row r="1490" spans="1:57" ht="14.25" customHeight="1">
      <c r="A1490" s="1376">
        <v>45293</v>
      </c>
      <c r="B1490" s="1301"/>
      <c r="C1490" s="1302"/>
      <c r="D1490" s="1376">
        <v>44928</v>
      </c>
      <c r="E1490" s="1357"/>
      <c r="F1490" s="5"/>
      <c r="G1490" s="5"/>
      <c r="H1490" s="1302"/>
      <c r="I1490" s="1303"/>
      <c r="J1490" s="1301"/>
      <c r="K1490" s="1376"/>
      <c r="L1490" s="1302"/>
      <c r="M1490" s="1382">
        <f t="shared" si="2607"/>
        <v>45294</v>
      </c>
      <c r="N1490" s="1354">
        <f t="shared" si="2604"/>
        <v>0</v>
      </c>
      <c r="O1490" s="1383">
        <f t="shared" ref="O1490:S1490" si="2991">$AD1490*O$27</f>
        <v>0</v>
      </c>
      <c r="P1490" s="1383">
        <f t="shared" si="2991"/>
        <v>0</v>
      </c>
      <c r="Q1490" s="1383">
        <f t="shared" si="2991"/>
        <v>0</v>
      </c>
      <c r="R1490" s="1383">
        <f t="shared" si="2991"/>
        <v>0</v>
      </c>
      <c r="S1490" s="1383">
        <f t="shared" si="2991"/>
        <v>0</v>
      </c>
      <c r="T1490" s="1383">
        <f t="shared" ref="T1490:X1490" si="2992">$AE1490*T$27</f>
        <v>0</v>
      </c>
      <c r="U1490" s="1383">
        <f t="shared" si="2992"/>
        <v>0</v>
      </c>
      <c r="V1490" s="1383">
        <f t="shared" si="2992"/>
        <v>0</v>
      </c>
      <c r="W1490" s="1383">
        <f t="shared" si="2992"/>
        <v>0</v>
      </c>
      <c r="X1490" s="1383">
        <f t="shared" si="2992"/>
        <v>0</v>
      </c>
      <c r="Y1490" s="1383">
        <f t="shared" si="2610"/>
        <v>0</v>
      </c>
      <c r="Z1490" s="1383">
        <f t="shared" si="2611"/>
        <v>0</v>
      </c>
      <c r="AA1490" s="1383">
        <f t="shared" si="2612"/>
        <v>0</v>
      </c>
      <c r="AB1490" s="1383">
        <f t="shared" si="2613"/>
        <v>0</v>
      </c>
      <c r="AC1490" s="5">
        <f t="shared" si="2614"/>
        <v>2</v>
      </c>
      <c r="AD1490" s="1383">
        <f t="shared" si="2615"/>
        <v>0</v>
      </c>
      <c r="AE1490" s="1383">
        <f t="shared" si="2616"/>
        <v>0</v>
      </c>
      <c r="AF1490" s="1305" t="e">
        <f t="shared" si="2617"/>
        <v>#DIV/0!</v>
      </c>
      <c r="AG1490" s="1305" t="e">
        <f t="shared" si="2618"/>
        <v>#DIV/0!</v>
      </c>
      <c r="AH1490" s="5"/>
      <c r="AI1490" s="5"/>
      <c r="AJ1490" s="5"/>
      <c r="AK1490" s="5"/>
      <c r="AL1490" s="5"/>
      <c r="AM1490" s="5"/>
      <c r="AN1490" s="5"/>
      <c r="AO1490" s="5"/>
      <c r="AP1490" s="5"/>
      <c r="AQ1490" s="5"/>
      <c r="AR1490" s="5"/>
      <c r="AS1490" s="5"/>
      <c r="AT1490" s="5"/>
      <c r="AU1490" s="5"/>
      <c r="AV1490" s="5"/>
      <c r="AW1490" s="5"/>
      <c r="AX1490" s="5"/>
      <c r="AY1490" s="5"/>
      <c r="AZ1490" s="5"/>
      <c r="BA1490" s="5"/>
      <c r="BB1490" s="5"/>
      <c r="BC1490" s="5"/>
      <c r="BD1490" s="5"/>
      <c r="BE1490" s="5"/>
    </row>
    <row r="1491" spans="1:57" ht="14.25" customHeight="1">
      <c r="A1491" s="1376">
        <v>45294</v>
      </c>
      <c r="B1491" s="1301"/>
      <c r="C1491" s="1302"/>
      <c r="D1491" s="1376">
        <v>44929</v>
      </c>
      <c r="E1491" s="1357"/>
      <c r="F1491" s="5"/>
      <c r="G1491" s="5"/>
      <c r="H1491" s="1302"/>
      <c r="I1491" s="1303"/>
      <c r="J1491" s="1301"/>
      <c r="K1491" s="1376"/>
      <c r="L1491" s="1302"/>
      <c r="M1491" s="1382">
        <f t="shared" si="2607"/>
        <v>45295</v>
      </c>
      <c r="N1491" s="1354">
        <f t="shared" si="2604"/>
        <v>0</v>
      </c>
      <c r="O1491" s="1383">
        <f t="shared" ref="O1491:S1491" si="2993">$AD1491*O$27</f>
        <v>0</v>
      </c>
      <c r="P1491" s="1383">
        <f t="shared" si="2993"/>
        <v>0</v>
      </c>
      <c r="Q1491" s="1383">
        <f t="shared" si="2993"/>
        <v>0</v>
      </c>
      <c r="R1491" s="1383">
        <f t="shared" si="2993"/>
        <v>0</v>
      </c>
      <c r="S1491" s="1383">
        <f t="shared" si="2993"/>
        <v>0</v>
      </c>
      <c r="T1491" s="1383">
        <f t="shared" ref="T1491:X1491" si="2994">$AE1491*T$27</f>
        <v>0</v>
      </c>
      <c r="U1491" s="1383">
        <f t="shared" si="2994"/>
        <v>0</v>
      </c>
      <c r="V1491" s="1383">
        <f t="shared" si="2994"/>
        <v>0</v>
      </c>
      <c r="W1491" s="1383">
        <f t="shared" si="2994"/>
        <v>0</v>
      </c>
      <c r="X1491" s="1383">
        <f t="shared" si="2994"/>
        <v>0</v>
      </c>
      <c r="Y1491" s="1383">
        <f t="shared" si="2610"/>
        <v>0</v>
      </c>
      <c r="Z1491" s="1383">
        <f t="shared" si="2611"/>
        <v>0</v>
      </c>
      <c r="AA1491" s="1383">
        <f t="shared" si="2612"/>
        <v>0</v>
      </c>
      <c r="AB1491" s="1383">
        <f t="shared" si="2613"/>
        <v>0</v>
      </c>
      <c r="AC1491" s="5">
        <f t="shared" si="2614"/>
        <v>3</v>
      </c>
      <c r="AD1491" s="1383">
        <f t="shared" si="2615"/>
        <v>0</v>
      </c>
      <c r="AE1491" s="1383">
        <f t="shared" si="2616"/>
        <v>0</v>
      </c>
      <c r="AF1491" s="1305" t="e">
        <f t="shared" si="2617"/>
        <v>#DIV/0!</v>
      </c>
      <c r="AG1491" s="1305" t="e">
        <f t="shared" si="2618"/>
        <v>#DIV/0!</v>
      </c>
      <c r="AH1491" s="5"/>
      <c r="AI1491" s="5"/>
      <c r="AJ1491" s="5"/>
      <c r="AK1491" s="5"/>
      <c r="AL1491" s="5"/>
      <c r="AM1491" s="5"/>
      <c r="AN1491" s="5"/>
      <c r="AO1491" s="5"/>
      <c r="AP1491" s="5"/>
      <c r="AQ1491" s="5"/>
      <c r="AR1491" s="5"/>
      <c r="AS1491" s="5"/>
      <c r="AT1491" s="5"/>
      <c r="AU1491" s="5"/>
      <c r="AV1491" s="5"/>
      <c r="AW1491" s="5"/>
      <c r="AX1491" s="5"/>
      <c r="AY1491" s="5"/>
      <c r="AZ1491" s="5"/>
      <c r="BA1491" s="5"/>
      <c r="BB1491" s="5"/>
      <c r="BC1491" s="5"/>
      <c r="BD1491" s="5"/>
      <c r="BE1491" s="5"/>
    </row>
    <row r="1492" spans="1:57" ht="14.25" customHeight="1">
      <c r="A1492" s="1376">
        <v>45295</v>
      </c>
      <c r="B1492" s="1301"/>
      <c r="C1492" s="1302"/>
      <c r="D1492" s="1376">
        <v>44930</v>
      </c>
      <c r="E1492" s="1357"/>
      <c r="F1492" s="5"/>
      <c r="G1492" s="5"/>
      <c r="H1492" s="1302"/>
      <c r="I1492" s="1303"/>
      <c r="J1492" s="1301"/>
      <c r="K1492" s="1376"/>
      <c r="L1492" s="1302"/>
      <c r="M1492" s="1382">
        <f t="shared" si="2607"/>
        <v>45296</v>
      </c>
      <c r="N1492" s="1354">
        <f t="shared" si="2604"/>
        <v>0</v>
      </c>
      <c r="O1492" s="1383">
        <f t="shared" ref="O1492:S1492" si="2995">$AD1492*O$27</f>
        <v>0</v>
      </c>
      <c r="P1492" s="1383">
        <f t="shared" si="2995"/>
        <v>0</v>
      </c>
      <c r="Q1492" s="1383">
        <f t="shared" si="2995"/>
        <v>0</v>
      </c>
      <c r="R1492" s="1383">
        <f t="shared" si="2995"/>
        <v>0</v>
      </c>
      <c r="S1492" s="1383">
        <f t="shared" si="2995"/>
        <v>0</v>
      </c>
      <c r="T1492" s="1383">
        <f t="shared" ref="T1492:X1492" si="2996">$AE1492*T$27</f>
        <v>0</v>
      </c>
      <c r="U1492" s="1383">
        <f t="shared" si="2996"/>
        <v>0</v>
      </c>
      <c r="V1492" s="1383">
        <f t="shared" si="2996"/>
        <v>0</v>
      </c>
      <c r="W1492" s="1383">
        <f t="shared" si="2996"/>
        <v>0</v>
      </c>
      <c r="X1492" s="1383">
        <f t="shared" si="2996"/>
        <v>0</v>
      </c>
      <c r="Y1492" s="1383">
        <f t="shared" si="2610"/>
        <v>0</v>
      </c>
      <c r="Z1492" s="1383">
        <f t="shared" si="2611"/>
        <v>0</v>
      </c>
      <c r="AA1492" s="1383">
        <f t="shared" si="2612"/>
        <v>0</v>
      </c>
      <c r="AB1492" s="1383">
        <f t="shared" si="2613"/>
        <v>0</v>
      </c>
      <c r="AC1492" s="5">
        <f t="shared" si="2614"/>
        <v>4</v>
      </c>
      <c r="AD1492" s="1383">
        <f t="shared" si="2615"/>
        <v>0</v>
      </c>
      <c r="AE1492" s="1383">
        <f t="shared" si="2616"/>
        <v>0</v>
      </c>
      <c r="AF1492" s="1305" t="e">
        <f t="shared" si="2617"/>
        <v>#DIV/0!</v>
      </c>
      <c r="AG1492" s="1305" t="e">
        <f t="shared" si="2618"/>
        <v>#DIV/0!</v>
      </c>
      <c r="AH1492" s="5"/>
      <c r="AI1492" s="5"/>
      <c r="AJ1492" s="5"/>
      <c r="AK1492" s="5"/>
      <c r="AL1492" s="5"/>
      <c r="AM1492" s="5"/>
      <c r="AN1492" s="5"/>
      <c r="AO1492" s="5"/>
      <c r="AP1492" s="5"/>
      <c r="AQ1492" s="5"/>
      <c r="AR1492" s="5"/>
      <c r="AS1492" s="5"/>
      <c r="AT1492" s="5"/>
      <c r="AU1492" s="5"/>
      <c r="AV1492" s="5"/>
      <c r="AW1492" s="5"/>
      <c r="AX1492" s="5"/>
      <c r="AY1492" s="5"/>
      <c r="AZ1492" s="5"/>
      <c r="BA1492" s="5"/>
      <c r="BB1492" s="5"/>
      <c r="BC1492" s="5"/>
      <c r="BD1492" s="5"/>
      <c r="BE1492" s="5"/>
    </row>
    <row r="1493" spans="1:57" ht="14.25" customHeight="1">
      <c r="A1493" s="1376">
        <v>45296</v>
      </c>
      <c r="B1493" s="1301"/>
      <c r="C1493" s="1302"/>
      <c r="D1493" s="1376">
        <v>44931</v>
      </c>
      <c r="E1493" s="1357"/>
      <c r="F1493" s="5"/>
      <c r="G1493" s="5"/>
      <c r="H1493" s="1302"/>
      <c r="I1493" s="1303"/>
      <c r="J1493" s="1301"/>
      <c r="K1493" s="1376"/>
      <c r="L1493" s="1302"/>
      <c r="M1493" s="1382">
        <f t="shared" si="2607"/>
        <v>45297</v>
      </c>
      <c r="N1493" s="1354">
        <f t="shared" si="2604"/>
        <v>0</v>
      </c>
      <c r="O1493" s="1383">
        <f t="shared" ref="O1493:S1493" si="2997">$AD1493*O$27</f>
        <v>0</v>
      </c>
      <c r="P1493" s="1383">
        <f t="shared" si="2997"/>
        <v>0</v>
      </c>
      <c r="Q1493" s="1383">
        <f t="shared" si="2997"/>
        <v>0</v>
      </c>
      <c r="R1493" s="1383">
        <f t="shared" si="2997"/>
        <v>0</v>
      </c>
      <c r="S1493" s="1383">
        <f t="shared" si="2997"/>
        <v>0</v>
      </c>
      <c r="T1493" s="1383">
        <f t="shared" ref="T1493:X1493" si="2998">$AE1493*T$27</f>
        <v>0</v>
      </c>
      <c r="U1493" s="1383">
        <f t="shared" si="2998"/>
        <v>0</v>
      </c>
      <c r="V1493" s="1383">
        <f t="shared" si="2998"/>
        <v>0</v>
      </c>
      <c r="W1493" s="1383">
        <f t="shared" si="2998"/>
        <v>0</v>
      </c>
      <c r="X1493" s="1383">
        <f t="shared" si="2998"/>
        <v>0</v>
      </c>
      <c r="Y1493" s="1383">
        <f t="shared" si="2610"/>
        <v>0</v>
      </c>
      <c r="Z1493" s="1383">
        <f t="shared" si="2611"/>
        <v>0</v>
      </c>
      <c r="AA1493" s="1383">
        <f t="shared" si="2612"/>
        <v>0</v>
      </c>
      <c r="AB1493" s="1383">
        <f t="shared" si="2613"/>
        <v>0</v>
      </c>
      <c r="AC1493" s="5">
        <f t="shared" si="2614"/>
        <v>5</v>
      </c>
      <c r="AD1493" s="1383">
        <f t="shared" si="2615"/>
        <v>0</v>
      </c>
      <c r="AE1493" s="1383">
        <f t="shared" si="2616"/>
        <v>0</v>
      </c>
      <c r="AF1493" s="1305" t="e">
        <f t="shared" si="2617"/>
        <v>#DIV/0!</v>
      </c>
      <c r="AG1493" s="1305" t="e">
        <f t="shared" si="2618"/>
        <v>#DIV/0!</v>
      </c>
      <c r="AH1493" s="5"/>
      <c r="AI1493" s="5"/>
      <c r="AJ1493" s="5"/>
      <c r="AK1493" s="5"/>
      <c r="AL1493" s="5"/>
      <c r="AM1493" s="5"/>
      <c r="AN1493" s="5"/>
      <c r="AO1493" s="5"/>
      <c r="AP1493" s="5"/>
      <c r="AQ1493" s="5"/>
      <c r="AR1493" s="5"/>
      <c r="AS1493" s="5"/>
      <c r="AT1493" s="5"/>
      <c r="AU1493" s="5"/>
      <c r="AV1493" s="5"/>
      <c r="AW1493" s="5"/>
      <c r="AX1493" s="5"/>
      <c r="AY1493" s="5"/>
      <c r="AZ1493" s="5"/>
      <c r="BA1493" s="5"/>
      <c r="BB1493" s="5"/>
      <c r="BC1493" s="5"/>
      <c r="BD1493" s="5"/>
      <c r="BE1493" s="5"/>
    </row>
    <row r="1494" spans="1:57" ht="14.25" customHeight="1">
      <c r="A1494" s="1376">
        <v>45297</v>
      </c>
      <c r="B1494" s="1301"/>
      <c r="C1494" s="1302"/>
      <c r="D1494" s="1376">
        <v>44932</v>
      </c>
      <c r="E1494" s="1357"/>
      <c r="F1494" s="5"/>
      <c r="G1494" s="5"/>
      <c r="H1494" s="1302"/>
      <c r="I1494" s="1303"/>
      <c r="J1494" s="1301"/>
      <c r="K1494" s="1376"/>
      <c r="L1494" s="1302"/>
      <c r="M1494" s="1382">
        <f t="shared" si="2607"/>
        <v>45298</v>
      </c>
      <c r="N1494" s="1354">
        <f t="shared" si="2604"/>
        <v>0</v>
      </c>
      <c r="O1494" s="1383">
        <f t="shared" ref="O1494:S1494" si="2999">$AD1494*O$27</f>
        <v>0</v>
      </c>
      <c r="P1494" s="1383">
        <f t="shared" si="2999"/>
        <v>0</v>
      </c>
      <c r="Q1494" s="1383">
        <f t="shared" si="2999"/>
        <v>0</v>
      </c>
      <c r="R1494" s="1383">
        <f t="shared" si="2999"/>
        <v>0</v>
      </c>
      <c r="S1494" s="1383">
        <f t="shared" si="2999"/>
        <v>0</v>
      </c>
      <c r="T1494" s="1383">
        <f t="shared" ref="T1494:X1494" si="3000">$AE1494*T$27</f>
        <v>0</v>
      </c>
      <c r="U1494" s="1383">
        <f t="shared" si="3000"/>
        <v>0</v>
      </c>
      <c r="V1494" s="1383">
        <f t="shared" si="3000"/>
        <v>0</v>
      </c>
      <c r="W1494" s="1383">
        <f t="shared" si="3000"/>
        <v>0</v>
      </c>
      <c r="X1494" s="1383">
        <f t="shared" si="3000"/>
        <v>0</v>
      </c>
      <c r="Y1494" s="1383">
        <f t="shared" si="2610"/>
        <v>0</v>
      </c>
      <c r="Z1494" s="1383">
        <f t="shared" si="2611"/>
        <v>0</v>
      </c>
      <c r="AA1494" s="1383">
        <f t="shared" si="2612"/>
        <v>0</v>
      </c>
      <c r="AB1494" s="1383">
        <f t="shared" si="2613"/>
        <v>0</v>
      </c>
      <c r="AC1494" s="5">
        <f t="shared" si="2614"/>
        <v>6</v>
      </c>
      <c r="AD1494" s="1383">
        <f t="shared" si="2615"/>
        <v>0</v>
      </c>
      <c r="AE1494" s="1383">
        <f t="shared" si="2616"/>
        <v>0</v>
      </c>
      <c r="AF1494" s="1305" t="e">
        <f t="shared" si="2617"/>
        <v>#DIV/0!</v>
      </c>
      <c r="AG1494" s="1305" t="e">
        <f t="shared" si="2618"/>
        <v>#DIV/0!</v>
      </c>
      <c r="AH1494" s="5"/>
      <c r="AI1494" s="5"/>
      <c r="AJ1494" s="5"/>
      <c r="AK1494" s="5"/>
      <c r="AL1494" s="5"/>
      <c r="AM1494" s="5"/>
      <c r="AN1494" s="5"/>
      <c r="AO1494" s="5"/>
      <c r="AP1494" s="5"/>
      <c r="AQ1494" s="5"/>
      <c r="AR1494" s="5"/>
      <c r="AS1494" s="5"/>
      <c r="AT1494" s="5"/>
      <c r="AU1494" s="5"/>
      <c r="AV1494" s="5"/>
      <c r="AW1494" s="5"/>
      <c r="AX1494" s="5"/>
      <c r="AY1494" s="5"/>
      <c r="AZ1494" s="5"/>
      <c r="BA1494" s="5"/>
      <c r="BB1494" s="5"/>
      <c r="BC1494" s="5"/>
      <c r="BD1494" s="5"/>
      <c r="BE1494" s="5"/>
    </row>
    <row r="1495" spans="1:57" ht="14.25" customHeight="1">
      <c r="A1495" s="1376">
        <v>45298</v>
      </c>
      <c r="B1495" s="1301"/>
      <c r="C1495" s="1302"/>
      <c r="D1495" s="1376">
        <v>44933</v>
      </c>
      <c r="E1495" s="1357"/>
      <c r="F1495" s="5"/>
      <c r="G1495" s="5"/>
      <c r="H1495" s="1302"/>
      <c r="I1495" s="1303"/>
      <c r="J1495" s="1301"/>
      <c r="K1495" s="1376"/>
      <c r="L1495" s="1302"/>
      <c r="M1495" s="1382">
        <f t="shared" si="2607"/>
        <v>45299</v>
      </c>
      <c r="N1495" s="1354">
        <f t="shared" si="2604"/>
        <v>0</v>
      </c>
      <c r="O1495" s="1383">
        <f t="shared" ref="O1495:S1495" si="3001">$AD1495*O$27</f>
        <v>0</v>
      </c>
      <c r="P1495" s="1383">
        <f t="shared" si="3001"/>
        <v>0</v>
      </c>
      <c r="Q1495" s="1383">
        <f t="shared" si="3001"/>
        <v>0</v>
      </c>
      <c r="R1495" s="1383">
        <f t="shared" si="3001"/>
        <v>0</v>
      </c>
      <c r="S1495" s="1383">
        <f t="shared" si="3001"/>
        <v>0</v>
      </c>
      <c r="T1495" s="1383">
        <f t="shared" ref="T1495:X1495" si="3002">$AE1495*T$27</f>
        <v>0</v>
      </c>
      <c r="U1495" s="1383">
        <f t="shared" si="3002"/>
        <v>0</v>
      </c>
      <c r="V1495" s="1383">
        <f t="shared" si="3002"/>
        <v>0</v>
      </c>
      <c r="W1495" s="1383">
        <f t="shared" si="3002"/>
        <v>0</v>
      </c>
      <c r="X1495" s="1383">
        <f t="shared" si="3002"/>
        <v>0</v>
      </c>
      <c r="Y1495" s="1383">
        <f t="shared" si="2610"/>
        <v>0</v>
      </c>
      <c r="Z1495" s="1383">
        <f t="shared" si="2611"/>
        <v>0</v>
      </c>
      <c r="AA1495" s="1383">
        <f t="shared" si="2612"/>
        <v>0</v>
      </c>
      <c r="AB1495" s="1383">
        <f t="shared" si="2613"/>
        <v>0</v>
      </c>
      <c r="AC1495" s="5">
        <f t="shared" si="2614"/>
        <v>7</v>
      </c>
      <c r="AD1495" s="1383">
        <f t="shared" si="2615"/>
        <v>0</v>
      </c>
      <c r="AE1495" s="1383">
        <f t="shared" si="2616"/>
        <v>0</v>
      </c>
      <c r="AF1495" s="1305" t="e">
        <f t="shared" si="2617"/>
        <v>#DIV/0!</v>
      </c>
      <c r="AG1495" s="1305" t="e">
        <f t="shared" si="2618"/>
        <v>#DIV/0!</v>
      </c>
      <c r="AH1495" s="5"/>
      <c r="AI1495" s="5"/>
      <c r="AJ1495" s="5"/>
      <c r="AK1495" s="5"/>
      <c r="AL1495" s="5"/>
      <c r="AM1495" s="5"/>
      <c r="AN1495" s="5"/>
      <c r="AO1495" s="5"/>
      <c r="AP1495" s="5"/>
      <c r="AQ1495" s="5"/>
      <c r="AR1495" s="5"/>
      <c r="AS1495" s="5"/>
      <c r="AT1495" s="5"/>
      <c r="AU1495" s="5"/>
      <c r="AV1495" s="5"/>
      <c r="AW1495" s="5"/>
      <c r="AX1495" s="5"/>
      <c r="AY1495" s="5"/>
      <c r="AZ1495" s="5"/>
      <c r="BA1495" s="5"/>
      <c r="BB1495" s="5"/>
      <c r="BC1495" s="5"/>
      <c r="BD1495" s="5"/>
      <c r="BE1495" s="5"/>
    </row>
    <row r="1496" spans="1:57" ht="14.25" customHeight="1">
      <c r="A1496" s="1376">
        <v>45299</v>
      </c>
      <c r="B1496" s="1301"/>
      <c r="C1496" s="1302"/>
      <c r="D1496" s="1376">
        <v>44934</v>
      </c>
      <c r="E1496" s="1357"/>
      <c r="F1496" s="5"/>
      <c r="G1496" s="5"/>
      <c r="H1496" s="1302"/>
      <c r="I1496" s="1303"/>
      <c r="J1496" s="1301"/>
      <c r="K1496" s="1376"/>
      <c r="L1496" s="1302"/>
      <c r="M1496" s="1382">
        <f t="shared" si="2607"/>
        <v>45300</v>
      </c>
      <c r="N1496" s="1354">
        <f t="shared" si="2604"/>
        <v>0</v>
      </c>
      <c r="O1496" s="1383">
        <f t="shared" ref="O1496:S1496" si="3003">$AD1496*O$27</f>
        <v>0</v>
      </c>
      <c r="P1496" s="1383">
        <f t="shared" si="3003"/>
        <v>0</v>
      </c>
      <c r="Q1496" s="1383">
        <f t="shared" si="3003"/>
        <v>0</v>
      </c>
      <c r="R1496" s="1383">
        <f t="shared" si="3003"/>
        <v>0</v>
      </c>
      <c r="S1496" s="1383">
        <f t="shared" si="3003"/>
        <v>0</v>
      </c>
      <c r="T1496" s="1383">
        <f t="shared" ref="T1496:X1496" si="3004">$AE1496*T$27</f>
        <v>0</v>
      </c>
      <c r="U1496" s="1383">
        <f t="shared" si="3004"/>
        <v>0</v>
      </c>
      <c r="V1496" s="1383">
        <f t="shared" si="3004"/>
        <v>0</v>
      </c>
      <c r="W1496" s="1383">
        <f t="shared" si="3004"/>
        <v>0</v>
      </c>
      <c r="X1496" s="1383">
        <f t="shared" si="3004"/>
        <v>0</v>
      </c>
      <c r="Y1496" s="1383">
        <f t="shared" si="2610"/>
        <v>0</v>
      </c>
      <c r="Z1496" s="1383">
        <f t="shared" si="2611"/>
        <v>0</v>
      </c>
      <c r="AA1496" s="1383">
        <f t="shared" si="2612"/>
        <v>0</v>
      </c>
      <c r="AB1496" s="1383">
        <f t="shared" si="2613"/>
        <v>0</v>
      </c>
      <c r="AC1496" s="5">
        <f t="shared" si="2614"/>
        <v>8</v>
      </c>
      <c r="AD1496" s="1383">
        <f t="shared" si="2615"/>
        <v>0</v>
      </c>
      <c r="AE1496" s="1383">
        <f t="shared" si="2616"/>
        <v>0</v>
      </c>
      <c r="AF1496" s="1305" t="e">
        <f t="shared" si="2617"/>
        <v>#DIV/0!</v>
      </c>
      <c r="AG1496" s="1305" t="e">
        <f t="shared" si="2618"/>
        <v>#DIV/0!</v>
      </c>
      <c r="AH1496" s="5"/>
      <c r="AI1496" s="5"/>
      <c r="AJ1496" s="5"/>
      <c r="AK1496" s="5"/>
      <c r="AL1496" s="5"/>
      <c r="AM1496" s="5"/>
      <c r="AN1496" s="5"/>
      <c r="AO1496" s="5"/>
      <c r="AP1496" s="5"/>
      <c r="AQ1496" s="5"/>
      <c r="AR1496" s="5"/>
      <c r="AS1496" s="5"/>
      <c r="AT1496" s="5"/>
      <c r="AU1496" s="5"/>
      <c r="AV1496" s="5"/>
      <c r="AW1496" s="5"/>
      <c r="AX1496" s="5"/>
      <c r="AY1496" s="5"/>
      <c r="AZ1496" s="5"/>
      <c r="BA1496" s="5"/>
      <c r="BB1496" s="5"/>
      <c r="BC1496" s="5"/>
      <c r="BD1496" s="5"/>
      <c r="BE1496" s="5"/>
    </row>
    <row r="1497" spans="1:57" ht="14.25" customHeight="1">
      <c r="A1497" s="1376">
        <v>45300</v>
      </c>
      <c r="B1497" s="1301"/>
      <c r="C1497" s="1302"/>
      <c r="D1497" s="1376">
        <v>44935</v>
      </c>
      <c r="E1497" s="1357"/>
      <c r="F1497" s="5"/>
      <c r="G1497" s="5"/>
      <c r="H1497" s="1302"/>
      <c r="I1497" s="1303"/>
      <c r="J1497" s="1301"/>
      <c r="K1497" s="1376"/>
      <c r="L1497" s="1302"/>
      <c r="M1497" s="1382">
        <f t="shared" si="2607"/>
        <v>45301</v>
      </c>
      <c r="N1497" s="1354">
        <f t="shared" si="2604"/>
        <v>0</v>
      </c>
      <c r="O1497" s="1383">
        <f t="shared" ref="O1497:S1497" si="3005">$AD1497*O$27</f>
        <v>0</v>
      </c>
      <c r="P1497" s="1383">
        <f t="shared" si="3005"/>
        <v>0</v>
      </c>
      <c r="Q1497" s="1383">
        <f t="shared" si="3005"/>
        <v>0</v>
      </c>
      <c r="R1497" s="1383">
        <f t="shared" si="3005"/>
        <v>0</v>
      </c>
      <c r="S1497" s="1383">
        <f t="shared" si="3005"/>
        <v>0</v>
      </c>
      <c r="T1497" s="1383">
        <f t="shared" ref="T1497:X1497" si="3006">$AE1497*T$27</f>
        <v>0</v>
      </c>
      <c r="U1497" s="1383">
        <f t="shared" si="3006"/>
        <v>0</v>
      </c>
      <c r="V1497" s="1383">
        <f t="shared" si="3006"/>
        <v>0</v>
      </c>
      <c r="W1497" s="1383">
        <f t="shared" si="3006"/>
        <v>0</v>
      </c>
      <c r="X1497" s="1383">
        <f t="shared" si="3006"/>
        <v>0</v>
      </c>
      <c r="Y1497" s="1383">
        <f t="shared" si="2610"/>
        <v>0</v>
      </c>
      <c r="Z1497" s="1383">
        <f t="shared" si="2611"/>
        <v>0</v>
      </c>
      <c r="AA1497" s="1383">
        <f t="shared" si="2612"/>
        <v>0</v>
      </c>
      <c r="AB1497" s="1383">
        <f t="shared" si="2613"/>
        <v>0</v>
      </c>
      <c r="AC1497" s="5">
        <f t="shared" si="2614"/>
        <v>9</v>
      </c>
      <c r="AD1497" s="1383">
        <f t="shared" si="2615"/>
        <v>0</v>
      </c>
      <c r="AE1497" s="1383">
        <f t="shared" si="2616"/>
        <v>0</v>
      </c>
      <c r="AF1497" s="1305" t="e">
        <f t="shared" si="2617"/>
        <v>#DIV/0!</v>
      </c>
      <c r="AG1497" s="1305" t="e">
        <f t="shared" si="2618"/>
        <v>#DIV/0!</v>
      </c>
      <c r="AH1497" s="5"/>
      <c r="AI1497" s="5"/>
      <c r="AJ1497" s="5"/>
      <c r="AK1497" s="5"/>
      <c r="AL1497" s="5"/>
      <c r="AM1497" s="5"/>
      <c r="AN1497" s="5"/>
      <c r="AO1497" s="5"/>
      <c r="AP1497" s="5"/>
      <c r="AQ1497" s="5"/>
      <c r="AR1497" s="5"/>
      <c r="AS1497" s="5"/>
      <c r="AT1497" s="5"/>
      <c r="AU1497" s="5"/>
      <c r="AV1497" s="5"/>
      <c r="AW1497" s="5"/>
      <c r="AX1497" s="5"/>
      <c r="AY1497" s="5"/>
      <c r="AZ1497" s="5"/>
      <c r="BA1497" s="5"/>
      <c r="BB1497" s="5"/>
      <c r="BC1497" s="5"/>
      <c r="BD1497" s="5"/>
      <c r="BE1497" s="5"/>
    </row>
    <row r="1498" spans="1:57" ht="14.25" customHeight="1">
      <c r="A1498" s="1376">
        <v>45301</v>
      </c>
      <c r="B1498" s="1301"/>
      <c r="C1498" s="1302"/>
      <c r="D1498" s="1376">
        <v>44936</v>
      </c>
      <c r="E1498" s="1357"/>
      <c r="F1498" s="5"/>
      <c r="G1498" s="5"/>
      <c r="H1498" s="1302"/>
      <c r="I1498" s="1303"/>
      <c r="J1498" s="1301"/>
      <c r="K1498" s="1376"/>
      <c r="L1498" s="1302"/>
      <c r="M1498" s="1382">
        <f t="shared" si="2607"/>
        <v>45302</v>
      </c>
      <c r="N1498" s="1354">
        <f t="shared" si="2604"/>
        <v>0</v>
      </c>
      <c r="O1498" s="1383">
        <f t="shared" ref="O1498:S1498" si="3007">$AD1498*O$27</f>
        <v>0</v>
      </c>
      <c r="P1498" s="1383">
        <f t="shared" si="3007"/>
        <v>0</v>
      </c>
      <c r="Q1498" s="1383">
        <f t="shared" si="3007"/>
        <v>0</v>
      </c>
      <c r="R1498" s="1383">
        <f t="shared" si="3007"/>
        <v>0</v>
      </c>
      <c r="S1498" s="1383">
        <f t="shared" si="3007"/>
        <v>0</v>
      </c>
      <c r="T1498" s="1383">
        <f t="shared" ref="T1498:X1498" si="3008">$AE1498*T$27</f>
        <v>0</v>
      </c>
      <c r="U1498" s="1383">
        <f t="shared" si="3008"/>
        <v>0</v>
      </c>
      <c r="V1498" s="1383">
        <f t="shared" si="3008"/>
        <v>0</v>
      </c>
      <c r="W1498" s="1383">
        <f t="shared" si="3008"/>
        <v>0</v>
      </c>
      <c r="X1498" s="1383">
        <f t="shared" si="3008"/>
        <v>0</v>
      </c>
      <c r="Y1498" s="1383">
        <f t="shared" si="2610"/>
        <v>0</v>
      </c>
      <c r="Z1498" s="1383">
        <f t="shared" si="2611"/>
        <v>0</v>
      </c>
      <c r="AA1498" s="1383">
        <f t="shared" si="2612"/>
        <v>0</v>
      </c>
      <c r="AB1498" s="1383">
        <f t="shared" si="2613"/>
        <v>0</v>
      </c>
      <c r="AC1498" s="5">
        <f t="shared" si="2614"/>
        <v>10</v>
      </c>
      <c r="AD1498" s="1383">
        <f t="shared" si="2615"/>
        <v>0</v>
      </c>
      <c r="AE1498" s="1383">
        <f t="shared" si="2616"/>
        <v>0</v>
      </c>
      <c r="AF1498" s="1305" t="e">
        <f t="shared" si="2617"/>
        <v>#DIV/0!</v>
      </c>
      <c r="AG1498" s="1305" t="e">
        <f t="shared" si="2618"/>
        <v>#DIV/0!</v>
      </c>
      <c r="AH1498" s="5"/>
      <c r="AI1498" s="5"/>
      <c r="AJ1498" s="5"/>
      <c r="AK1498" s="5"/>
      <c r="AL1498" s="5"/>
      <c r="AM1498" s="5"/>
      <c r="AN1498" s="5"/>
      <c r="AO1498" s="5"/>
      <c r="AP1498" s="5"/>
      <c r="AQ1498" s="5"/>
      <c r="AR1498" s="5"/>
      <c r="AS1498" s="5"/>
      <c r="AT1498" s="5"/>
      <c r="AU1498" s="5"/>
      <c r="AV1498" s="5"/>
      <c r="AW1498" s="5"/>
      <c r="AX1498" s="5"/>
      <c r="AY1498" s="5"/>
      <c r="AZ1498" s="5"/>
      <c r="BA1498" s="5"/>
      <c r="BB1498" s="5"/>
      <c r="BC1498" s="5"/>
      <c r="BD1498" s="5"/>
      <c r="BE1498" s="5"/>
    </row>
    <row r="1499" spans="1:57" ht="14.25" customHeight="1">
      <c r="A1499" s="1376">
        <v>45302</v>
      </c>
      <c r="B1499" s="1301"/>
      <c r="C1499" s="1302"/>
      <c r="D1499" s="1376">
        <v>44937</v>
      </c>
      <c r="E1499" s="1357"/>
      <c r="F1499" s="5"/>
      <c r="G1499" s="5"/>
      <c r="H1499" s="1302"/>
      <c r="I1499" s="1303"/>
      <c r="J1499" s="1301"/>
      <c r="K1499" s="1376"/>
      <c r="L1499" s="1302"/>
      <c r="M1499" s="1382">
        <f t="shared" si="2607"/>
        <v>45303</v>
      </c>
      <c r="N1499" s="1354">
        <f t="shared" si="2604"/>
        <v>0</v>
      </c>
      <c r="O1499" s="1383">
        <f t="shared" ref="O1499:S1499" si="3009">$AD1499*O$27</f>
        <v>0</v>
      </c>
      <c r="P1499" s="1383">
        <f t="shared" si="3009"/>
        <v>0</v>
      </c>
      <c r="Q1499" s="1383">
        <f t="shared" si="3009"/>
        <v>0</v>
      </c>
      <c r="R1499" s="1383">
        <f t="shared" si="3009"/>
        <v>0</v>
      </c>
      <c r="S1499" s="1383">
        <f t="shared" si="3009"/>
        <v>0</v>
      </c>
      <c r="T1499" s="1383">
        <f t="shared" ref="T1499:X1499" si="3010">$AE1499*T$27</f>
        <v>0</v>
      </c>
      <c r="U1499" s="1383">
        <f t="shared" si="3010"/>
        <v>0</v>
      </c>
      <c r="V1499" s="1383">
        <f t="shared" si="3010"/>
        <v>0</v>
      </c>
      <c r="W1499" s="1383">
        <f t="shared" si="3010"/>
        <v>0</v>
      </c>
      <c r="X1499" s="1383">
        <f t="shared" si="3010"/>
        <v>0</v>
      </c>
      <c r="Y1499" s="1383">
        <f t="shared" si="2610"/>
        <v>0</v>
      </c>
      <c r="Z1499" s="1383">
        <f t="shared" si="2611"/>
        <v>0</v>
      </c>
      <c r="AA1499" s="1383">
        <f t="shared" si="2612"/>
        <v>0</v>
      </c>
      <c r="AB1499" s="1383">
        <f t="shared" si="2613"/>
        <v>0</v>
      </c>
      <c r="AC1499" s="5">
        <f t="shared" si="2614"/>
        <v>11</v>
      </c>
      <c r="AD1499" s="1383">
        <f t="shared" si="2615"/>
        <v>0</v>
      </c>
      <c r="AE1499" s="1383">
        <f t="shared" si="2616"/>
        <v>0</v>
      </c>
      <c r="AF1499" s="1305" t="e">
        <f t="shared" si="2617"/>
        <v>#DIV/0!</v>
      </c>
      <c r="AG1499" s="1305" t="e">
        <f t="shared" si="2618"/>
        <v>#DIV/0!</v>
      </c>
      <c r="AH1499" s="5"/>
      <c r="AI1499" s="5"/>
      <c r="AJ1499" s="5"/>
      <c r="AK1499" s="5"/>
      <c r="AL1499" s="5"/>
      <c r="AM1499" s="5"/>
      <c r="AN1499" s="5"/>
      <c r="AO1499" s="5"/>
      <c r="AP1499" s="5"/>
      <c r="AQ1499" s="5"/>
      <c r="AR1499" s="5"/>
      <c r="AS1499" s="5"/>
      <c r="AT1499" s="5"/>
      <c r="AU1499" s="5"/>
      <c r="AV1499" s="5"/>
      <c r="AW1499" s="5"/>
      <c r="AX1499" s="5"/>
      <c r="AY1499" s="5"/>
      <c r="AZ1499" s="5"/>
      <c r="BA1499" s="5"/>
      <c r="BB1499" s="5"/>
      <c r="BC1499" s="5"/>
      <c r="BD1499" s="5"/>
      <c r="BE1499" s="5"/>
    </row>
    <row r="1500" spans="1:57" ht="14.25" customHeight="1">
      <c r="A1500" s="1376">
        <v>45303</v>
      </c>
      <c r="B1500" s="1301"/>
      <c r="C1500" s="1302"/>
      <c r="D1500" s="1376">
        <v>44938</v>
      </c>
      <c r="E1500" s="1357"/>
      <c r="F1500" s="5"/>
      <c r="G1500" s="5"/>
      <c r="H1500" s="1302"/>
      <c r="I1500" s="1303"/>
      <c r="J1500" s="1301"/>
      <c r="K1500" s="1376"/>
      <c r="L1500" s="1302"/>
      <c r="M1500" s="1382">
        <f t="shared" si="2607"/>
        <v>45304</v>
      </c>
      <c r="N1500" s="1354">
        <f t="shared" si="2604"/>
        <v>0</v>
      </c>
      <c r="O1500" s="1383">
        <f t="shared" ref="O1500:S1500" si="3011">$AD1500*O$27</f>
        <v>0</v>
      </c>
      <c r="P1500" s="1383">
        <f t="shared" si="3011"/>
        <v>0</v>
      </c>
      <c r="Q1500" s="1383">
        <f t="shared" si="3011"/>
        <v>0</v>
      </c>
      <c r="R1500" s="1383">
        <f t="shared" si="3011"/>
        <v>0</v>
      </c>
      <c r="S1500" s="1383">
        <f t="shared" si="3011"/>
        <v>0</v>
      </c>
      <c r="T1500" s="1383">
        <f t="shared" ref="T1500:X1500" si="3012">$AE1500*T$27</f>
        <v>0</v>
      </c>
      <c r="U1500" s="1383">
        <f t="shared" si="3012"/>
        <v>0</v>
      </c>
      <c r="V1500" s="1383">
        <f t="shared" si="3012"/>
        <v>0</v>
      </c>
      <c r="W1500" s="1383">
        <f t="shared" si="3012"/>
        <v>0</v>
      </c>
      <c r="X1500" s="1383">
        <f t="shared" si="3012"/>
        <v>0</v>
      </c>
      <c r="Y1500" s="1383">
        <f t="shared" si="2610"/>
        <v>0</v>
      </c>
      <c r="Z1500" s="1383">
        <f t="shared" si="2611"/>
        <v>0</v>
      </c>
      <c r="AA1500" s="1383">
        <f t="shared" si="2612"/>
        <v>0</v>
      </c>
      <c r="AB1500" s="1383">
        <f t="shared" si="2613"/>
        <v>0</v>
      </c>
      <c r="AC1500" s="5">
        <f t="shared" si="2614"/>
        <v>12</v>
      </c>
      <c r="AD1500" s="1383">
        <f t="shared" si="2615"/>
        <v>0</v>
      </c>
      <c r="AE1500" s="1383">
        <f t="shared" si="2616"/>
        <v>0</v>
      </c>
      <c r="AF1500" s="1305" t="e">
        <f t="shared" si="2617"/>
        <v>#DIV/0!</v>
      </c>
      <c r="AG1500" s="1305" t="e">
        <f t="shared" si="2618"/>
        <v>#DIV/0!</v>
      </c>
      <c r="AH1500" s="5"/>
      <c r="AI1500" s="5"/>
      <c r="AJ1500" s="5"/>
      <c r="AK1500" s="5"/>
      <c r="AL1500" s="5"/>
      <c r="AM1500" s="5"/>
      <c r="AN1500" s="5"/>
      <c r="AO1500" s="5"/>
      <c r="AP1500" s="5"/>
      <c r="AQ1500" s="5"/>
      <c r="AR1500" s="5"/>
      <c r="AS1500" s="5"/>
      <c r="AT1500" s="5"/>
      <c r="AU1500" s="5"/>
      <c r="AV1500" s="5"/>
      <c r="AW1500" s="5"/>
      <c r="AX1500" s="5"/>
      <c r="AY1500" s="5"/>
      <c r="AZ1500" s="5"/>
      <c r="BA1500" s="5"/>
      <c r="BB1500" s="5"/>
      <c r="BC1500" s="5"/>
      <c r="BD1500" s="5"/>
      <c r="BE1500" s="5"/>
    </row>
    <row r="1501" spans="1:57" ht="14.25" customHeight="1">
      <c r="A1501" s="1376">
        <v>45304</v>
      </c>
      <c r="B1501" s="1301"/>
      <c r="C1501" s="1302"/>
      <c r="D1501" s="1376">
        <v>44939</v>
      </c>
      <c r="E1501" s="1357"/>
      <c r="F1501" s="5"/>
      <c r="G1501" s="5"/>
      <c r="H1501" s="1302"/>
      <c r="I1501" s="1303"/>
      <c r="J1501" s="1301"/>
      <c r="K1501" s="1376"/>
      <c r="L1501" s="1302"/>
      <c r="M1501" s="1382">
        <f t="shared" si="2607"/>
        <v>45305</v>
      </c>
      <c r="N1501" s="1354">
        <f t="shared" si="2604"/>
        <v>0</v>
      </c>
      <c r="O1501" s="1383">
        <f t="shared" ref="O1501:S1501" si="3013">$AD1501*O$27</f>
        <v>0</v>
      </c>
      <c r="P1501" s="1383">
        <f t="shared" si="3013"/>
        <v>0</v>
      </c>
      <c r="Q1501" s="1383">
        <f t="shared" si="3013"/>
        <v>0</v>
      </c>
      <c r="R1501" s="1383">
        <f t="shared" si="3013"/>
        <v>0</v>
      </c>
      <c r="S1501" s="1383">
        <f t="shared" si="3013"/>
        <v>0</v>
      </c>
      <c r="T1501" s="1383">
        <f t="shared" ref="T1501:X1501" si="3014">$AE1501*T$27</f>
        <v>0</v>
      </c>
      <c r="U1501" s="1383">
        <f t="shared" si="3014"/>
        <v>0</v>
      </c>
      <c r="V1501" s="1383">
        <f t="shared" si="3014"/>
        <v>0</v>
      </c>
      <c r="W1501" s="1383">
        <f t="shared" si="3014"/>
        <v>0</v>
      </c>
      <c r="X1501" s="1383">
        <f t="shared" si="3014"/>
        <v>0</v>
      </c>
      <c r="Y1501" s="1383">
        <f t="shared" si="2610"/>
        <v>0</v>
      </c>
      <c r="Z1501" s="1383">
        <f t="shared" si="2611"/>
        <v>0</v>
      </c>
      <c r="AA1501" s="1383">
        <f t="shared" si="2612"/>
        <v>0</v>
      </c>
      <c r="AB1501" s="1383">
        <f t="shared" si="2613"/>
        <v>0</v>
      </c>
      <c r="AC1501" s="5">
        <f t="shared" si="2614"/>
        <v>13</v>
      </c>
      <c r="AD1501" s="1383">
        <f t="shared" si="2615"/>
        <v>0</v>
      </c>
      <c r="AE1501" s="1383">
        <f t="shared" si="2616"/>
        <v>0</v>
      </c>
      <c r="AF1501" s="1305" t="e">
        <f t="shared" si="2617"/>
        <v>#DIV/0!</v>
      </c>
      <c r="AG1501" s="1305" t="e">
        <f t="shared" si="2618"/>
        <v>#DIV/0!</v>
      </c>
      <c r="AH1501" s="5"/>
      <c r="AI1501" s="5"/>
      <c r="AJ1501" s="5"/>
      <c r="AK1501" s="5"/>
      <c r="AL1501" s="5"/>
      <c r="AM1501" s="5"/>
      <c r="AN1501" s="5"/>
      <c r="AO1501" s="5"/>
      <c r="AP1501" s="5"/>
      <c r="AQ1501" s="5"/>
      <c r="AR1501" s="5"/>
      <c r="AS1501" s="5"/>
      <c r="AT1501" s="5"/>
      <c r="AU1501" s="5"/>
      <c r="AV1501" s="5"/>
      <c r="AW1501" s="5"/>
      <c r="AX1501" s="5"/>
      <c r="AY1501" s="5"/>
      <c r="AZ1501" s="5"/>
      <c r="BA1501" s="5"/>
      <c r="BB1501" s="5"/>
      <c r="BC1501" s="5"/>
      <c r="BD1501" s="5"/>
      <c r="BE1501" s="5"/>
    </row>
    <row r="1502" spans="1:57" ht="14.25" customHeight="1">
      <c r="A1502" s="1376">
        <v>45305</v>
      </c>
      <c r="B1502" s="1301"/>
      <c r="C1502" s="1302"/>
      <c r="D1502" s="1376">
        <v>44940</v>
      </c>
      <c r="E1502" s="1357"/>
      <c r="F1502" s="5"/>
      <c r="G1502" s="5"/>
      <c r="H1502" s="1302"/>
      <c r="I1502" s="1303"/>
      <c r="J1502" s="1301"/>
      <c r="K1502" s="1376"/>
      <c r="L1502" s="1302"/>
      <c r="M1502" s="1382">
        <f t="shared" si="2607"/>
        <v>45306</v>
      </c>
      <c r="N1502" s="1354">
        <f t="shared" si="2604"/>
        <v>0</v>
      </c>
      <c r="O1502" s="1383">
        <f t="shared" ref="O1502:S1502" si="3015">$AD1502*O$27</f>
        <v>0</v>
      </c>
      <c r="P1502" s="1383">
        <f t="shared" si="3015"/>
        <v>0</v>
      </c>
      <c r="Q1502" s="1383">
        <f t="shared" si="3015"/>
        <v>0</v>
      </c>
      <c r="R1502" s="1383">
        <f t="shared" si="3015"/>
        <v>0</v>
      </c>
      <c r="S1502" s="1383">
        <f t="shared" si="3015"/>
        <v>0</v>
      </c>
      <c r="T1502" s="1383">
        <f t="shared" ref="T1502:X1502" si="3016">$AE1502*T$27</f>
        <v>0</v>
      </c>
      <c r="U1502" s="1383">
        <f t="shared" si="3016"/>
        <v>0</v>
      </c>
      <c r="V1502" s="1383">
        <f t="shared" si="3016"/>
        <v>0</v>
      </c>
      <c r="W1502" s="1383">
        <f t="shared" si="3016"/>
        <v>0</v>
      </c>
      <c r="X1502" s="1383">
        <f t="shared" si="3016"/>
        <v>0</v>
      </c>
      <c r="Y1502" s="1383">
        <f t="shared" si="2610"/>
        <v>0</v>
      </c>
      <c r="Z1502" s="1383">
        <f t="shared" si="2611"/>
        <v>0</v>
      </c>
      <c r="AA1502" s="1383">
        <f t="shared" si="2612"/>
        <v>0</v>
      </c>
      <c r="AB1502" s="1383">
        <f t="shared" si="2613"/>
        <v>0</v>
      </c>
      <c r="AC1502" s="5">
        <f t="shared" si="2614"/>
        <v>14</v>
      </c>
      <c r="AD1502" s="1383">
        <f t="shared" si="2615"/>
        <v>0</v>
      </c>
      <c r="AE1502" s="1383">
        <f t="shared" si="2616"/>
        <v>0</v>
      </c>
      <c r="AF1502" s="1305" t="e">
        <f t="shared" si="2617"/>
        <v>#DIV/0!</v>
      </c>
      <c r="AG1502" s="1305" t="e">
        <f t="shared" si="2618"/>
        <v>#DIV/0!</v>
      </c>
      <c r="AH1502" s="5"/>
      <c r="AI1502" s="5"/>
      <c r="AJ1502" s="5"/>
      <c r="AK1502" s="5"/>
      <c r="AL1502" s="5"/>
      <c r="AM1502" s="5"/>
      <c r="AN1502" s="5"/>
      <c r="AO1502" s="5"/>
      <c r="AP1502" s="5"/>
      <c r="AQ1502" s="5"/>
      <c r="AR1502" s="5"/>
      <c r="AS1502" s="5"/>
      <c r="AT1502" s="5"/>
      <c r="AU1502" s="5"/>
      <c r="AV1502" s="5"/>
      <c r="AW1502" s="5"/>
      <c r="AX1502" s="5"/>
      <c r="AY1502" s="5"/>
      <c r="AZ1502" s="5"/>
      <c r="BA1502" s="5"/>
      <c r="BB1502" s="5"/>
      <c r="BC1502" s="5"/>
      <c r="BD1502" s="5"/>
      <c r="BE1502" s="5"/>
    </row>
    <row r="1503" spans="1:57" ht="14.25" customHeight="1">
      <c r="A1503" s="1376">
        <v>45306</v>
      </c>
      <c r="B1503" s="1301"/>
      <c r="C1503" s="1302"/>
      <c r="D1503" s="1376">
        <v>44941</v>
      </c>
      <c r="E1503" s="1357"/>
      <c r="F1503" s="5"/>
      <c r="G1503" s="5"/>
      <c r="H1503" s="1302"/>
      <c r="I1503" s="1303"/>
      <c r="J1503" s="1301"/>
      <c r="K1503" s="1376"/>
      <c r="L1503" s="1302"/>
      <c r="M1503" s="1382">
        <f t="shared" si="2607"/>
        <v>45307</v>
      </c>
      <c r="N1503" s="1354">
        <f t="shared" si="2604"/>
        <v>0</v>
      </c>
      <c r="O1503" s="1383">
        <f t="shared" ref="O1503:S1503" si="3017">$AD1503*O$27</f>
        <v>0</v>
      </c>
      <c r="P1503" s="1383">
        <f t="shared" si="3017"/>
        <v>0</v>
      </c>
      <c r="Q1503" s="1383">
        <f t="shared" si="3017"/>
        <v>0</v>
      </c>
      <c r="R1503" s="1383">
        <f t="shared" si="3017"/>
        <v>0</v>
      </c>
      <c r="S1503" s="1383">
        <f t="shared" si="3017"/>
        <v>0</v>
      </c>
      <c r="T1503" s="1383">
        <f t="shared" ref="T1503:X1503" si="3018">$AE1503*T$27</f>
        <v>0</v>
      </c>
      <c r="U1503" s="1383">
        <f t="shared" si="3018"/>
        <v>0</v>
      </c>
      <c r="V1503" s="1383">
        <f t="shared" si="3018"/>
        <v>0</v>
      </c>
      <c r="W1503" s="1383">
        <f t="shared" si="3018"/>
        <v>0</v>
      </c>
      <c r="X1503" s="1383">
        <f t="shared" si="3018"/>
        <v>0</v>
      </c>
      <c r="Y1503" s="1383">
        <f t="shared" si="2610"/>
        <v>0</v>
      </c>
      <c r="Z1503" s="1383">
        <f t="shared" si="2611"/>
        <v>0</v>
      </c>
      <c r="AA1503" s="1383">
        <f t="shared" si="2612"/>
        <v>0</v>
      </c>
      <c r="AB1503" s="1383">
        <f t="shared" si="2613"/>
        <v>0</v>
      </c>
      <c r="AC1503" s="5">
        <f t="shared" si="2614"/>
        <v>15</v>
      </c>
      <c r="AD1503" s="1383">
        <f t="shared" si="2615"/>
        <v>0</v>
      </c>
      <c r="AE1503" s="1383">
        <f t="shared" si="2616"/>
        <v>0</v>
      </c>
      <c r="AF1503" s="1305" t="e">
        <f t="shared" si="2617"/>
        <v>#DIV/0!</v>
      </c>
      <c r="AG1503" s="1305" t="e">
        <f t="shared" si="2618"/>
        <v>#DIV/0!</v>
      </c>
      <c r="AH1503" s="5"/>
      <c r="AI1503" s="5"/>
      <c r="AJ1503" s="5"/>
      <c r="AK1503" s="5"/>
      <c r="AL1503" s="5"/>
      <c r="AM1503" s="5"/>
      <c r="AN1503" s="5"/>
      <c r="AO1503" s="5"/>
      <c r="AP1503" s="5"/>
      <c r="AQ1503" s="5"/>
      <c r="AR1503" s="5"/>
      <c r="AS1503" s="5"/>
      <c r="AT1503" s="5"/>
      <c r="AU1503" s="5"/>
      <c r="AV1503" s="5"/>
      <c r="AW1503" s="5"/>
      <c r="AX1503" s="5"/>
      <c r="AY1503" s="5"/>
      <c r="AZ1503" s="5"/>
      <c r="BA1503" s="5"/>
      <c r="BB1503" s="5"/>
      <c r="BC1503" s="5"/>
      <c r="BD1503" s="5"/>
      <c r="BE1503" s="5"/>
    </row>
    <row r="1504" spans="1:57" ht="14.25" customHeight="1">
      <c r="A1504" s="1376">
        <v>45307</v>
      </c>
      <c r="B1504" s="1301"/>
      <c r="C1504" s="1302"/>
      <c r="D1504" s="1376">
        <v>44942</v>
      </c>
      <c r="E1504" s="1357"/>
      <c r="F1504" s="5"/>
      <c r="G1504" s="5"/>
      <c r="H1504" s="1302"/>
      <c r="I1504" s="1303"/>
      <c r="J1504" s="1301"/>
      <c r="K1504" s="1376"/>
      <c r="L1504" s="1302"/>
      <c r="M1504" s="1382">
        <f t="shared" si="2607"/>
        <v>45308</v>
      </c>
      <c r="N1504" s="1354">
        <f t="shared" si="2604"/>
        <v>0</v>
      </c>
      <c r="O1504" s="1383">
        <f t="shared" ref="O1504:S1504" si="3019">$AD1504*O$27</f>
        <v>0</v>
      </c>
      <c r="P1504" s="1383">
        <f t="shared" si="3019"/>
        <v>0</v>
      </c>
      <c r="Q1504" s="1383">
        <f t="shared" si="3019"/>
        <v>0</v>
      </c>
      <c r="R1504" s="1383">
        <f t="shared" si="3019"/>
        <v>0</v>
      </c>
      <c r="S1504" s="1383">
        <f t="shared" si="3019"/>
        <v>0</v>
      </c>
      <c r="T1504" s="1383">
        <f t="shared" ref="T1504:X1504" si="3020">$AE1504*T$27</f>
        <v>0</v>
      </c>
      <c r="U1504" s="1383">
        <f t="shared" si="3020"/>
        <v>0</v>
      </c>
      <c r="V1504" s="1383">
        <f t="shared" si="3020"/>
        <v>0</v>
      </c>
      <c r="W1504" s="1383">
        <f t="shared" si="3020"/>
        <v>0</v>
      </c>
      <c r="X1504" s="1383">
        <f t="shared" si="3020"/>
        <v>0</v>
      </c>
      <c r="Y1504" s="1383">
        <f t="shared" si="2610"/>
        <v>0</v>
      </c>
      <c r="Z1504" s="1383">
        <f t="shared" si="2611"/>
        <v>0</v>
      </c>
      <c r="AA1504" s="1383">
        <f t="shared" si="2612"/>
        <v>0</v>
      </c>
      <c r="AB1504" s="1383">
        <f t="shared" si="2613"/>
        <v>0</v>
      </c>
      <c r="AC1504" s="5">
        <f t="shared" si="2614"/>
        <v>16</v>
      </c>
      <c r="AD1504" s="1383">
        <f t="shared" si="2615"/>
        <v>0</v>
      </c>
      <c r="AE1504" s="1383">
        <f t="shared" si="2616"/>
        <v>0</v>
      </c>
      <c r="AF1504" s="1305" t="e">
        <f t="shared" si="2617"/>
        <v>#DIV/0!</v>
      </c>
      <c r="AG1504" s="1305" t="e">
        <f t="shared" si="2618"/>
        <v>#DIV/0!</v>
      </c>
      <c r="AH1504" s="5"/>
      <c r="AI1504" s="5"/>
      <c r="AJ1504" s="5"/>
      <c r="AK1504" s="5"/>
      <c r="AL1504" s="5"/>
      <c r="AM1504" s="5"/>
      <c r="AN1504" s="5"/>
      <c r="AO1504" s="5"/>
      <c r="AP1504" s="5"/>
      <c r="AQ1504" s="5"/>
      <c r="AR1504" s="5"/>
      <c r="AS1504" s="5"/>
      <c r="AT1504" s="5"/>
      <c r="AU1504" s="5"/>
      <c r="AV1504" s="5"/>
      <c r="AW1504" s="5"/>
      <c r="AX1504" s="5"/>
      <c r="AY1504" s="5"/>
      <c r="AZ1504" s="5"/>
      <c r="BA1504" s="5"/>
      <c r="BB1504" s="5"/>
      <c r="BC1504" s="5"/>
      <c r="BD1504" s="5"/>
      <c r="BE1504" s="5"/>
    </row>
    <row r="1505" spans="1:57" ht="14.25" customHeight="1">
      <c r="A1505" s="1376">
        <v>45308</v>
      </c>
      <c r="B1505" s="1301"/>
      <c r="C1505" s="1302"/>
      <c r="D1505" s="1376">
        <v>44943</v>
      </c>
      <c r="E1505" s="1357"/>
      <c r="F1505" s="5"/>
      <c r="G1505" s="5"/>
      <c r="H1505" s="1302"/>
      <c r="I1505" s="1303"/>
      <c r="J1505" s="1301"/>
      <c r="K1505" s="1376"/>
      <c r="L1505" s="1302"/>
      <c r="M1505" s="1382">
        <f t="shared" si="2607"/>
        <v>45309</v>
      </c>
      <c r="N1505" s="1354">
        <f t="shared" si="2604"/>
        <v>0</v>
      </c>
      <c r="O1505" s="1383">
        <f t="shared" ref="O1505:S1505" si="3021">$AD1505*O$27</f>
        <v>0</v>
      </c>
      <c r="P1505" s="1383">
        <f t="shared" si="3021"/>
        <v>0</v>
      </c>
      <c r="Q1505" s="1383">
        <f t="shared" si="3021"/>
        <v>0</v>
      </c>
      <c r="R1505" s="1383">
        <f t="shared" si="3021"/>
        <v>0</v>
      </c>
      <c r="S1505" s="1383">
        <f t="shared" si="3021"/>
        <v>0</v>
      </c>
      <c r="T1505" s="1383">
        <f t="shared" ref="T1505:X1505" si="3022">$AE1505*T$27</f>
        <v>0</v>
      </c>
      <c r="U1505" s="1383">
        <f t="shared" si="3022"/>
        <v>0</v>
      </c>
      <c r="V1505" s="1383">
        <f t="shared" si="3022"/>
        <v>0</v>
      </c>
      <c r="W1505" s="1383">
        <f t="shared" si="3022"/>
        <v>0</v>
      </c>
      <c r="X1505" s="1383">
        <f t="shared" si="3022"/>
        <v>0</v>
      </c>
      <c r="Y1505" s="1383">
        <f t="shared" si="2610"/>
        <v>0</v>
      </c>
      <c r="Z1505" s="1383">
        <f t="shared" si="2611"/>
        <v>0</v>
      </c>
      <c r="AA1505" s="1383">
        <f t="shared" si="2612"/>
        <v>0</v>
      </c>
      <c r="AB1505" s="1383">
        <f t="shared" si="2613"/>
        <v>0</v>
      </c>
      <c r="AC1505" s="5">
        <f t="shared" si="2614"/>
        <v>17</v>
      </c>
      <c r="AD1505" s="1383">
        <f t="shared" si="2615"/>
        <v>0</v>
      </c>
      <c r="AE1505" s="1383">
        <f t="shared" si="2616"/>
        <v>0</v>
      </c>
      <c r="AF1505" s="1305" t="e">
        <f t="shared" si="2617"/>
        <v>#DIV/0!</v>
      </c>
      <c r="AG1505" s="1305" t="e">
        <f t="shared" si="2618"/>
        <v>#DIV/0!</v>
      </c>
      <c r="AH1505" s="5"/>
      <c r="AI1505" s="5"/>
      <c r="AJ1505" s="5"/>
      <c r="AK1505" s="5"/>
      <c r="AL1505" s="5"/>
      <c r="AM1505" s="5"/>
      <c r="AN1505" s="5"/>
      <c r="AO1505" s="5"/>
      <c r="AP1505" s="5"/>
      <c r="AQ1505" s="5"/>
      <c r="AR1505" s="5"/>
      <c r="AS1505" s="5"/>
      <c r="AT1505" s="5"/>
      <c r="AU1505" s="5"/>
      <c r="AV1505" s="5"/>
      <c r="AW1505" s="5"/>
      <c r="AX1505" s="5"/>
      <c r="AY1505" s="5"/>
      <c r="AZ1505" s="5"/>
      <c r="BA1505" s="5"/>
      <c r="BB1505" s="5"/>
      <c r="BC1505" s="5"/>
      <c r="BD1505" s="5"/>
      <c r="BE1505" s="5"/>
    </row>
    <row r="1506" spans="1:57" ht="14.25" customHeight="1">
      <c r="A1506" s="1376">
        <v>45309</v>
      </c>
      <c r="B1506" s="1301"/>
      <c r="C1506" s="1302"/>
      <c r="D1506" s="1376">
        <v>44944</v>
      </c>
      <c r="E1506" s="1357"/>
      <c r="F1506" s="5"/>
      <c r="G1506" s="5"/>
      <c r="H1506" s="1302"/>
      <c r="I1506" s="1303"/>
      <c r="J1506" s="1301"/>
      <c r="K1506" s="1376"/>
      <c r="L1506" s="1302"/>
      <c r="M1506" s="1382">
        <f t="shared" si="2607"/>
        <v>45310</v>
      </c>
      <c r="N1506" s="1354">
        <f t="shared" si="2604"/>
        <v>0</v>
      </c>
      <c r="O1506" s="1383">
        <f t="shared" ref="O1506:S1506" si="3023">$AD1506*O$27</f>
        <v>0</v>
      </c>
      <c r="P1506" s="1383">
        <f t="shared" si="3023"/>
        <v>0</v>
      </c>
      <c r="Q1506" s="1383">
        <f t="shared" si="3023"/>
        <v>0</v>
      </c>
      <c r="R1506" s="1383">
        <f t="shared" si="3023"/>
        <v>0</v>
      </c>
      <c r="S1506" s="1383">
        <f t="shared" si="3023"/>
        <v>0</v>
      </c>
      <c r="T1506" s="1383">
        <f t="shared" ref="T1506:X1506" si="3024">$AE1506*T$27</f>
        <v>0</v>
      </c>
      <c r="U1506" s="1383">
        <f t="shared" si="3024"/>
        <v>0</v>
      </c>
      <c r="V1506" s="1383">
        <f t="shared" si="3024"/>
        <v>0</v>
      </c>
      <c r="W1506" s="1383">
        <f t="shared" si="3024"/>
        <v>0</v>
      </c>
      <c r="X1506" s="1383">
        <f t="shared" si="3024"/>
        <v>0</v>
      </c>
      <c r="Y1506" s="1383">
        <f t="shared" si="2610"/>
        <v>0</v>
      </c>
      <c r="Z1506" s="1383">
        <f t="shared" si="2611"/>
        <v>0</v>
      </c>
      <c r="AA1506" s="1383">
        <f t="shared" si="2612"/>
        <v>0</v>
      </c>
      <c r="AB1506" s="1383">
        <f t="shared" si="2613"/>
        <v>0</v>
      </c>
      <c r="AC1506" s="5">
        <f t="shared" si="2614"/>
        <v>18</v>
      </c>
      <c r="AD1506" s="1383">
        <f t="shared" si="2615"/>
        <v>0</v>
      </c>
      <c r="AE1506" s="1383">
        <f t="shared" si="2616"/>
        <v>0</v>
      </c>
      <c r="AF1506" s="1305" t="e">
        <f t="shared" si="2617"/>
        <v>#DIV/0!</v>
      </c>
      <c r="AG1506" s="1305" t="e">
        <f t="shared" si="2618"/>
        <v>#DIV/0!</v>
      </c>
      <c r="AH1506" s="5"/>
      <c r="AI1506" s="5"/>
      <c r="AJ1506" s="5"/>
      <c r="AK1506" s="5"/>
      <c r="AL1506" s="5"/>
      <c r="AM1506" s="5"/>
      <c r="AN1506" s="5"/>
      <c r="AO1506" s="5"/>
      <c r="AP1506" s="5"/>
      <c r="AQ1506" s="5"/>
      <c r="AR1506" s="5"/>
      <c r="AS1506" s="5"/>
      <c r="AT1506" s="5"/>
      <c r="AU1506" s="5"/>
      <c r="AV1506" s="5"/>
      <c r="AW1506" s="5"/>
      <c r="AX1506" s="5"/>
      <c r="AY1506" s="5"/>
      <c r="AZ1506" s="5"/>
      <c r="BA1506" s="5"/>
      <c r="BB1506" s="5"/>
      <c r="BC1506" s="5"/>
      <c r="BD1506" s="5"/>
      <c r="BE1506" s="5"/>
    </row>
    <row r="1507" spans="1:57" ht="14.25" customHeight="1">
      <c r="A1507" s="1376">
        <v>45310</v>
      </c>
      <c r="B1507" s="1301"/>
      <c r="C1507" s="1302"/>
      <c r="D1507" s="1376">
        <v>44945</v>
      </c>
      <c r="E1507" s="1357"/>
      <c r="F1507" s="5"/>
      <c r="G1507" s="5"/>
      <c r="H1507" s="1302"/>
      <c r="I1507" s="1303"/>
      <c r="J1507" s="1301"/>
      <c r="K1507" s="1376"/>
      <c r="L1507" s="1302"/>
      <c r="M1507" s="1382">
        <f t="shared" si="2607"/>
        <v>45311</v>
      </c>
      <c r="N1507" s="1354">
        <f t="shared" si="2604"/>
        <v>0</v>
      </c>
      <c r="O1507" s="1383">
        <f t="shared" ref="O1507:S1507" si="3025">$AD1507*O$27</f>
        <v>0</v>
      </c>
      <c r="P1507" s="1383">
        <f t="shared" si="3025"/>
        <v>0</v>
      </c>
      <c r="Q1507" s="1383">
        <f t="shared" si="3025"/>
        <v>0</v>
      </c>
      <c r="R1507" s="1383">
        <f t="shared" si="3025"/>
        <v>0</v>
      </c>
      <c r="S1507" s="1383">
        <f t="shared" si="3025"/>
        <v>0</v>
      </c>
      <c r="T1507" s="1383">
        <f t="shared" ref="T1507:X1507" si="3026">$AE1507*T$27</f>
        <v>0</v>
      </c>
      <c r="U1507" s="1383">
        <f t="shared" si="3026"/>
        <v>0</v>
      </c>
      <c r="V1507" s="1383">
        <f t="shared" si="3026"/>
        <v>0</v>
      </c>
      <c r="W1507" s="1383">
        <f t="shared" si="3026"/>
        <v>0</v>
      </c>
      <c r="X1507" s="1383">
        <f t="shared" si="3026"/>
        <v>0</v>
      </c>
      <c r="Y1507" s="1383">
        <f t="shared" si="2610"/>
        <v>0</v>
      </c>
      <c r="Z1507" s="1383">
        <f t="shared" si="2611"/>
        <v>0</v>
      </c>
      <c r="AA1507" s="1383">
        <f t="shared" si="2612"/>
        <v>0</v>
      </c>
      <c r="AB1507" s="1383">
        <f t="shared" si="2613"/>
        <v>0</v>
      </c>
      <c r="AC1507" s="5">
        <f t="shared" si="2614"/>
        <v>19</v>
      </c>
      <c r="AD1507" s="1383">
        <f t="shared" si="2615"/>
        <v>0</v>
      </c>
      <c r="AE1507" s="1383">
        <f t="shared" si="2616"/>
        <v>0</v>
      </c>
      <c r="AF1507" s="1305" t="e">
        <f t="shared" si="2617"/>
        <v>#DIV/0!</v>
      </c>
      <c r="AG1507" s="1305" t="e">
        <f t="shared" si="2618"/>
        <v>#DIV/0!</v>
      </c>
      <c r="AH1507" s="5"/>
      <c r="AI1507" s="5"/>
      <c r="AJ1507" s="5"/>
      <c r="AK1507" s="5"/>
      <c r="AL1507" s="5"/>
      <c r="AM1507" s="5"/>
      <c r="AN1507" s="5"/>
      <c r="AO1507" s="5"/>
      <c r="AP1507" s="5"/>
      <c r="AQ1507" s="5"/>
      <c r="AR1507" s="5"/>
      <c r="AS1507" s="5"/>
      <c r="AT1507" s="5"/>
      <c r="AU1507" s="5"/>
      <c r="AV1507" s="5"/>
      <c r="AW1507" s="5"/>
      <c r="AX1507" s="5"/>
      <c r="AY1507" s="5"/>
      <c r="AZ1507" s="5"/>
      <c r="BA1507" s="5"/>
      <c r="BB1507" s="5"/>
      <c r="BC1507" s="5"/>
      <c r="BD1507" s="5"/>
      <c r="BE1507" s="5"/>
    </row>
    <row r="1508" spans="1:57" ht="14.25" customHeight="1">
      <c r="A1508" s="1376">
        <v>45311</v>
      </c>
      <c r="B1508" s="1301"/>
      <c r="C1508" s="1302"/>
      <c r="D1508" s="1376">
        <v>44946</v>
      </c>
      <c r="E1508" s="1357"/>
      <c r="F1508" s="5"/>
      <c r="G1508" s="5"/>
      <c r="H1508" s="1302"/>
      <c r="I1508" s="1303"/>
      <c r="J1508" s="1301"/>
      <c r="K1508" s="1376"/>
      <c r="L1508" s="1302"/>
      <c r="M1508" s="1382">
        <f t="shared" si="2607"/>
        <v>45312</v>
      </c>
      <c r="N1508" s="1354">
        <f t="shared" si="2604"/>
        <v>0</v>
      </c>
      <c r="O1508" s="1383">
        <f t="shared" ref="O1508:S1508" si="3027">$AD1508*O$27</f>
        <v>0</v>
      </c>
      <c r="P1508" s="1383">
        <f t="shared" si="3027"/>
        <v>0</v>
      </c>
      <c r="Q1508" s="1383">
        <f t="shared" si="3027"/>
        <v>0</v>
      </c>
      <c r="R1508" s="1383">
        <f t="shared" si="3027"/>
        <v>0</v>
      </c>
      <c r="S1508" s="1383">
        <f t="shared" si="3027"/>
        <v>0</v>
      </c>
      <c r="T1508" s="1383">
        <f t="shared" ref="T1508:X1508" si="3028">$AE1508*T$27</f>
        <v>0</v>
      </c>
      <c r="U1508" s="1383">
        <f t="shared" si="3028"/>
        <v>0</v>
      </c>
      <c r="V1508" s="1383">
        <f t="shared" si="3028"/>
        <v>0</v>
      </c>
      <c r="W1508" s="1383">
        <f t="shared" si="3028"/>
        <v>0</v>
      </c>
      <c r="X1508" s="1383">
        <f t="shared" si="3028"/>
        <v>0</v>
      </c>
      <c r="Y1508" s="1383">
        <f t="shared" si="2610"/>
        <v>0</v>
      </c>
      <c r="Z1508" s="1383">
        <f t="shared" si="2611"/>
        <v>0</v>
      </c>
      <c r="AA1508" s="1383">
        <f t="shared" si="2612"/>
        <v>0</v>
      </c>
      <c r="AB1508" s="1383">
        <f t="shared" si="2613"/>
        <v>0</v>
      </c>
      <c r="AC1508" s="5">
        <f t="shared" si="2614"/>
        <v>20</v>
      </c>
      <c r="AD1508" s="1383">
        <f t="shared" si="2615"/>
        <v>0</v>
      </c>
      <c r="AE1508" s="1383">
        <f t="shared" si="2616"/>
        <v>0</v>
      </c>
      <c r="AF1508" s="1305" t="e">
        <f t="shared" si="2617"/>
        <v>#DIV/0!</v>
      </c>
      <c r="AG1508" s="1305" t="e">
        <f t="shared" si="2618"/>
        <v>#DIV/0!</v>
      </c>
      <c r="AH1508" s="5"/>
      <c r="AI1508" s="5"/>
      <c r="AJ1508" s="5"/>
      <c r="AK1508" s="5"/>
      <c r="AL1508" s="5"/>
      <c r="AM1508" s="5"/>
      <c r="AN1508" s="5"/>
      <c r="AO1508" s="5"/>
      <c r="AP1508" s="5"/>
      <c r="AQ1508" s="5"/>
      <c r="AR1508" s="5"/>
      <c r="AS1508" s="5"/>
      <c r="AT1508" s="5"/>
      <c r="AU1508" s="5"/>
      <c r="AV1508" s="5"/>
      <c r="AW1508" s="5"/>
      <c r="AX1508" s="5"/>
      <c r="AY1508" s="5"/>
      <c r="AZ1508" s="5"/>
      <c r="BA1508" s="5"/>
      <c r="BB1508" s="5"/>
      <c r="BC1508" s="5"/>
      <c r="BD1508" s="5"/>
      <c r="BE1508" s="5"/>
    </row>
    <row r="1509" spans="1:57" ht="14.25" customHeight="1">
      <c r="A1509" s="1376">
        <v>45312</v>
      </c>
      <c r="B1509" s="1301"/>
      <c r="C1509" s="1302"/>
      <c r="D1509" s="1376">
        <v>44947</v>
      </c>
      <c r="E1509" s="1357"/>
      <c r="F1509" s="5"/>
      <c r="G1509" s="5"/>
      <c r="H1509" s="1302"/>
      <c r="I1509" s="1303"/>
      <c r="J1509" s="1301"/>
      <c r="K1509" s="1376"/>
      <c r="L1509" s="1302"/>
      <c r="M1509" s="1382">
        <f t="shared" si="2607"/>
        <v>45313</v>
      </c>
      <c r="N1509" s="1354">
        <f t="shared" si="2604"/>
        <v>0</v>
      </c>
      <c r="O1509" s="1383">
        <f t="shared" ref="O1509:S1509" si="3029">$AD1509*O$27</f>
        <v>0</v>
      </c>
      <c r="P1509" s="1383">
        <f t="shared" si="3029"/>
        <v>0</v>
      </c>
      <c r="Q1509" s="1383">
        <f t="shared" si="3029"/>
        <v>0</v>
      </c>
      <c r="R1509" s="1383">
        <f t="shared" si="3029"/>
        <v>0</v>
      </c>
      <c r="S1509" s="1383">
        <f t="shared" si="3029"/>
        <v>0</v>
      </c>
      <c r="T1509" s="1383">
        <f t="shared" ref="T1509:X1509" si="3030">$AE1509*T$27</f>
        <v>0</v>
      </c>
      <c r="U1509" s="1383">
        <f t="shared" si="3030"/>
        <v>0</v>
      </c>
      <c r="V1509" s="1383">
        <f t="shared" si="3030"/>
        <v>0</v>
      </c>
      <c r="W1509" s="1383">
        <f t="shared" si="3030"/>
        <v>0</v>
      </c>
      <c r="X1509" s="1383">
        <f t="shared" si="3030"/>
        <v>0</v>
      </c>
      <c r="Y1509" s="1383">
        <f t="shared" si="2610"/>
        <v>0</v>
      </c>
      <c r="Z1509" s="1383">
        <f t="shared" si="2611"/>
        <v>0</v>
      </c>
      <c r="AA1509" s="1383">
        <f t="shared" si="2612"/>
        <v>0</v>
      </c>
      <c r="AB1509" s="1383">
        <f t="shared" si="2613"/>
        <v>0</v>
      </c>
      <c r="AC1509" s="5">
        <f t="shared" si="2614"/>
        <v>21</v>
      </c>
      <c r="AD1509" s="1383">
        <f t="shared" si="2615"/>
        <v>0</v>
      </c>
      <c r="AE1509" s="1383">
        <f t="shared" si="2616"/>
        <v>0</v>
      </c>
      <c r="AF1509" s="1305" t="e">
        <f t="shared" si="2617"/>
        <v>#DIV/0!</v>
      </c>
      <c r="AG1509" s="1305" t="e">
        <f t="shared" si="2618"/>
        <v>#DIV/0!</v>
      </c>
      <c r="AH1509" s="5"/>
      <c r="AI1509" s="5"/>
      <c r="AJ1509" s="5"/>
      <c r="AK1509" s="5"/>
      <c r="AL1509" s="5"/>
      <c r="AM1509" s="5"/>
      <c r="AN1509" s="5"/>
      <c r="AO1509" s="5"/>
      <c r="AP1509" s="5"/>
      <c r="AQ1509" s="5"/>
      <c r="AR1509" s="5"/>
      <c r="AS1509" s="5"/>
      <c r="AT1509" s="5"/>
      <c r="AU1509" s="5"/>
      <c r="AV1509" s="5"/>
      <c r="AW1509" s="5"/>
      <c r="AX1509" s="5"/>
      <c r="AY1509" s="5"/>
      <c r="AZ1509" s="5"/>
      <c r="BA1509" s="5"/>
      <c r="BB1509" s="5"/>
      <c r="BC1509" s="5"/>
      <c r="BD1509" s="5"/>
      <c r="BE1509" s="5"/>
    </row>
    <row r="1510" spans="1:57" ht="14.25" customHeight="1">
      <c r="A1510" s="1376">
        <v>45313</v>
      </c>
      <c r="B1510" s="1301"/>
      <c r="C1510" s="1302"/>
      <c r="D1510" s="1376">
        <v>44948</v>
      </c>
      <c r="E1510" s="1357"/>
      <c r="F1510" s="5"/>
      <c r="G1510" s="5"/>
      <c r="H1510" s="1302"/>
      <c r="I1510" s="1303"/>
      <c r="J1510" s="1301"/>
      <c r="K1510" s="1376"/>
      <c r="L1510" s="1302"/>
      <c r="M1510" s="1382">
        <f t="shared" si="2607"/>
        <v>45314</v>
      </c>
      <c r="N1510" s="1354">
        <f t="shared" si="2604"/>
        <v>0</v>
      </c>
      <c r="O1510" s="1383">
        <f t="shared" ref="O1510:S1510" si="3031">$AD1510*O$27</f>
        <v>0</v>
      </c>
      <c r="P1510" s="1383">
        <f t="shared" si="3031"/>
        <v>0</v>
      </c>
      <c r="Q1510" s="1383">
        <f t="shared" si="3031"/>
        <v>0</v>
      </c>
      <c r="R1510" s="1383">
        <f t="shared" si="3031"/>
        <v>0</v>
      </c>
      <c r="S1510" s="1383">
        <f t="shared" si="3031"/>
        <v>0</v>
      </c>
      <c r="T1510" s="1383">
        <f t="shared" ref="T1510:X1510" si="3032">$AE1510*T$27</f>
        <v>0</v>
      </c>
      <c r="U1510" s="1383">
        <f t="shared" si="3032"/>
        <v>0</v>
      </c>
      <c r="V1510" s="1383">
        <f t="shared" si="3032"/>
        <v>0</v>
      </c>
      <c r="W1510" s="1383">
        <f t="shared" si="3032"/>
        <v>0</v>
      </c>
      <c r="X1510" s="1383">
        <f t="shared" si="3032"/>
        <v>0</v>
      </c>
      <c r="Y1510" s="1383">
        <f t="shared" si="2610"/>
        <v>0</v>
      </c>
      <c r="Z1510" s="1383">
        <f t="shared" si="2611"/>
        <v>0</v>
      </c>
      <c r="AA1510" s="1383">
        <f t="shared" si="2612"/>
        <v>0</v>
      </c>
      <c r="AB1510" s="1383">
        <f t="shared" si="2613"/>
        <v>0</v>
      </c>
      <c r="AC1510" s="5">
        <f t="shared" si="2614"/>
        <v>22</v>
      </c>
      <c r="AD1510" s="1383">
        <f t="shared" si="2615"/>
        <v>0</v>
      </c>
      <c r="AE1510" s="1383">
        <f t="shared" si="2616"/>
        <v>0</v>
      </c>
      <c r="AF1510" s="1305" t="e">
        <f t="shared" si="2617"/>
        <v>#DIV/0!</v>
      </c>
      <c r="AG1510" s="1305" t="e">
        <f t="shared" si="2618"/>
        <v>#DIV/0!</v>
      </c>
      <c r="AH1510" s="5"/>
      <c r="AI1510" s="5"/>
      <c r="AJ1510" s="5"/>
      <c r="AK1510" s="5"/>
      <c r="AL1510" s="5"/>
      <c r="AM1510" s="5"/>
      <c r="AN1510" s="5"/>
      <c r="AO1510" s="5"/>
      <c r="AP1510" s="5"/>
      <c r="AQ1510" s="5"/>
      <c r="AR1510" s="5"/>
      <c r="AS1510" s="5"/>
      <c r="AT1510" s="5"/>
      <c r="AU1510" s="5"/>
      <c r="AV1510" s="5"/>
      <c r="AW1510" s="5"/>
      <c r="AX1510" s="5"/>
      <c r="AY1510" s="5"/>
      <c r="AZ1510" s="5"/>
      <c r="BA1510" s="5"/>
      <c r="BB1510" s="5"/>
      <c r="BC1510" s="5"/>
      <c r="BD1510" s="5"/>
      <c r="BE1510" s="5"/>
    </row>
    <row r="1511" spans="1:57" ht="14.25" customHeight="1">
      <c r="A1511" s="1376">
        <v>45314</v>
      </c>
      <c r="B1511" s="1301"/>
      <c r="C1511" s="1302"/>
      <c r="D1511" s="1376">
        <v>44949</v>
      </c>
      <c r="E1511" s="1357"/>
      <c r="F1511" s="5"/>
      <c r="G1511" s="5"/>
      <c r="H1511" s="1302"/>
      <c r="I1511" s="1303"/>
      <c r="J1511" s="1301"/>
      <c r="K1511" s="1376"/>
      <c r="L1511" s="1302"/>
      <c r="M1511" s="1382">
        <f t="shared" si="2607"/>
        <v>45315</v>
      </c>
      <c r="N1511" s="1354">
        <f t="shared" si="2604"/>
        <v>0</v>
      </c>
      <c r="O1511" s="1383">
        <f t="shared" ref="O1511:S1511" si="3033">$AD1511*O$27</f>
        <v>0</v>
      </c>
      <c r="P1511" s="1383">
        <f t="shared" si="3033"/>
        <v>0</v>
      </c>
      <c r="Q1511" s="1383">
        <f t="shared" si="3033"/>
        <v>0</v>
      </c>
      <c r="R1511" s="1383">
        <f t="shared" si="3033"/>
        <v>0</v>
      </c>
      <c r="S1511" s="1383">
        <f t="shared" si="3033"/>
        <v>0</v>
      </c>
      <c r="T1511" s="1383">
        <f t="shared" ref="T1511:X1511" si="3034">$AE1511*T$27</f>
        <v>0</v>
      </c>
      <c r="U1511" s="1383">
        <f t="shared" si="3034"/>
        <v>0</v>
      </c>
      <c r="V1511" s="1383">
        <f t="shared" si="3034"/>
        <v>0</v>
      </c>
      <c r="W1511" s="1383">
        <f t="shared" si="3034"/>
        <v>0</v>
      </c>
      <c r="X1511" s="1383">
        <f t="shared" si="3034"/>
        <v>0</v>
      </c>
      <c r="Y1511" s="1383">
        <f t="shared" si="2610"/>
        <v>0</v>
      </c>
      <c r="Z1511" s="1383">
        <f t="shared" si="2611"/>
        <v>0</v>
      </c>
      <c r="AA1511" s="1383">
        <f t="shared" si="2612"/>
        <v>0</v>
      </c>
      <c r="AB1511" s="1383">
        <f t="shared" si="2613"/>
        <v>0</v>
      </c>
      <c r="AC1511" s="5">
        <f t="shared" si="2614"/>
        <v>23</v>
      </c>
      <c r="AD1511" s="1383">
        <f t="shared" si="2615"/>
        <v>0</v>
      </c>
      <c r="AE1511" s="1383">
        <f t="shared" si="2616"/>
        <v>0</v>
      </c>
      <c r="AF1511" s="1305" t="e">
        <f t="shared" si="2617"/>
        <v>#DIV/0!</v>
      </c>
      <c r="AG1511" s="1305" t="e">
        <f t="shared" si="2618"/>
        <v>#DIV/0!</v>
      </c>
      <c r="AH1511" s="5"/>
      <c r="AI1511" s="5"/>
      <c r="AJ1511" s="5"/>
      <c r="AK1511" s="5"/>
      <c r="AL1511" s="5"/>
      <c r="AM1511" s="5"/>
      <c r="AN1511" s="5"/>
      <c r="AO1511" s="5"/>
      <c r="AP1511" s="5"/>
      <c r="AQ1511" s="5"/>
      <c r="AR1511" s="5"/>
      <c r="AS1511" s="5"/>
      <c r="AT1511" s="5"/>
      <c r="AU1511" s="5"/>
      <c r="AV1511" s="5"/>
      <c r="AW1511" s="5"/>
      <c r="AX1511" s="5"/>
      <c r="AY1511" s="5"/>
      <c r="AZ1511" s="5"/>
      <c r="BA1511" s="5"/>
      <c r="BB1511" s="5"/>
      <c r="BC1511" s="5"/>
      <c r="BD1511" s="5"/>
      <c r="BE1511" s="5"/>
    </row>
    <row r="1512" spans="1:57" ht="14.25" customHeight="1">
      <c r="A1512" s="1376">
        <v>45315</v>
      </c>
      <c r="B1512" s="1301"/>
      <c r="C1512" s="1302"/>
      <c r="D1512" s="1376">
        <v>44950</v>
      </c>
      <c r="E1512" s="1357"/>
      <c r="F1512" s="5"/>
      <c r="G1512" s="5"/>
      <c r="H1512" s="1302"/>
      <c r="I1512" s="1303"/>
      <c r="J1512" s="1301"/>
      <c r="K1512" s="1376"/>
      <c r="L1512" s="1302"/>
      <c r="M1512" s="1382">
        <f t="shared" si="2607"/>
        <v>45316</v>
      </c>
      <c r="N1512" s="1354">
        <f t="shared" si="2604"/>
        <v>0</v>
      </c>
      <c r="O1512" s="1383">
        <f t="shared" ref="O1512:S1512" si="3035">$AD1512*O$27</f>
        <v>0</v>
      </c>
      <c r="P1512" s="1383">
        <f t="shared" si="3035"/>
        <v>0</v>
      </c>
      <c r="Q1512" s="1383">
        <f t="shared" si="3035"/>
        <v>0</v>
      </c>
      <c r="R1512" s="1383">
        <f t="shared" si="3035"/>
        <v>0</v>
      </c>
      <c r="S1512" s="1383">
        <f t="shared" si="3035"/>
        <v>0</v>
      </c>
      <c r="T1512" s="1383">
        <f t="shared" ref="T1512:X1512" si="3036">$AE1512*T$27</f>
        <v>0</v>
      </c>
      <c r="U1512" s="1383">
        <f t="shared" si="3036"/>
        <v>0</v>
      </c>
      <c r="V1512" s="1383">
        <f t="shared" si="3036"/>
        <v>0</v>
      </c>
      <c r="W1512" s="1383">
        <f t="shared" si="3036"/>
        <v>0</v>
      </c>
      <c r="X1512" s="1383">
        <f t="shared" si="3036"/>
        <v>0</v>
      </c>
      <c r="Y1512" s="1383">
        <f t="shared" si="2610"/>
        <v>0</v>
      </c>
      <c r="Z1512" s="1383">
        <f t="shared" si="2611"/>
        <v>0</v>
      </c>
      <c r="AA1512" s="1383">
        <f t="shared" si="2612"/>
        <v>0</v>
      </c>
      <c r="AB1512" s="1383">
        <f t="shared" si="2613"/>
        <v>0</v>
      </c>
      <c r="AC1512" s="5">
        <f t="shared" si="2614"/>
        <v>24</v>
      </c>
      <c r="AD1512" s="1383">
        <f t="shared" si="2615"/>
        <v>0</v>
      </c>
      <c r="AE1512" s="1383">
        <f t="shared" si="2616"/>
        <v>0</v>
      </c>
      <c r="AF1512" s="1305" t="e">
        <f t="shared" si="2617"/>
        <v>#DIV/0!</v>
      </c>
      <c r="AG1512" s="1305" t="e">
        <f t="shared" si="2618"/>
        <v>#DIV/0!</v>
      </c>
      <c r="AH1512" s="5"/>
      <c r="AI1512" s="5"/>
      <c r="AJ1512" s="5"/>
      <c r="AK1512" s="5"/>
      <c r="AL1512" s="5"/>
      <c r="AM1512" s="5"/>
      <c r="AN1512" s="5"/>
      <c r="AO1512" s="5"/>
      <c r="AP1512" s="5"/>
      <c r="AQ1512" s="5"/>
      <c r="AR1512" s="5"/>
      <c r="AS1512" s="5"/>
      <c r="AT1512" s="5"/>
      <c r="AU1512" s="5"/>
      <c r="AV1512" s="5"/>
      <c r="AW1512" s="5"/>
      <c r="AX1512" s="5"/>
      <c r="AY1512" s="5"/>
      <c r="AZ1512" s="5"/>
      <c r="BA1512" s="5"/>
      <c r="BB1512" s="5"/>
      <c r="BC1512" s="5"/>
      <c r="BD1512" s="5"/>
      <c r="BE1512" s="5"/>
    </row>
    <row r="1513" spans="1:57" ht="14.25" customHeight="1">
      <c r="A1513" s="1376">
        <v>45316</v>
      </c>
      <c r="B1513" s="1301"/>
      <c r="C1513" s="1302"/>
      <c r="D1513" s="1376">
        <v>44951</v>
      </c>
      <c r="E1513" s="1357"/>
      <c r="F1513" s="5"/>
      <c r="G1513" s="5"/>
      <c r="H1513" s="1302"/>
      <c r="I1513" s="1303"/>
      <c r="J1513" s="1301"/>
      <c r="K1513" s="1376"/>
      <c r="L1513" s="1302"/>
      <c r="M1513" s="1382">
        <f t="shared" si="2607"/>
        <v>45317</v>
      </c>
      <c r="N1513" s="1354">
        <f t="shared" si="2604"/>
        <v>0</v>
      </c>
      <c r="O1513" s="1383">
        <f t="shared" ref="O1513:S1513" si="3037">$AD1513*O$27</f>
        <v>0</v>
      </c>
      <c r="P1513" s="1383">
        <f t="shared" si="3037"/>
        <v>0</v>
      </c>
      <c r="Q1513" s="1383">
        <f t="shared" si="3037"/>
        <v>0</v>
      </c>
      <c r="R1513" s="1383">
        <f t="shared" si="3037"/>
        <v>0</v>
      </c>
      <c r="S1513" s="1383">
        <f t="shared" si="3037"/>
        <v>0</v>
      </c>
      <c r="T1513" s="1383">
        <f t="shared" ref="T1513:X1513" si="3038">$AE1513*T$27</f>
        <v>0</v>
      </c>
      <c r="U1513" s="1383">
        <f t="shared" si="3038"/>
        <v>0</v>
      </c>
      <c r="V1513" s="1383">
        <f t="shared" si="3038"/>
        <v>0</v>
      </c>
      <c r="W1513" s="1383">
        <f t="shared" si="3038"/>
        <v>0</v>
      </c>
      <c r="X1513" s="1383">
        <f t="shared" si="3038"/>
        <v>0</v>
      </c>
      <c r="Y1513" s="1383">
        <f t="shared" si="2610"/>
        <v>0</v>
      </c>
      <c r="Z1513" s="1383">
        <f t="shared" si="2611"/>
        <v>0</v>
      </c>
      <c r="AA1513" s="1383">
        <f t="shared" si="2612"/>
        <v>0</v>
      </c>
      <c r="AB1513" s="1383">
        <f t="shared" si="2613"/>
        <v>0</v>
      </c>
      <c r="AC1513" s="5">
        <f t="shared" si="2614"/>
        <v>25</v>
      </c>
      <c r="AD1513" s="1383">
        <f t="shared" si="2615"/>
        <v>0</v>
      </c>
      <c r="AE1513" s="1383">
        <f t="shared" si="2616"/>
        <v>0</v>
      </c>
      <c r="AF1513" s="1305" t="e">
        <f t="shared" si="2617"/>
        <v>#DIV/0!</v>
      </c>
      <c r="AG1513" s="1305" t="e">
        <f t="shared" si="2618"/>
        <v>#DIV/0!</v>
      </c>
      <c r="AH1513" s="5"/>
      <c r="AI1513" s="5"/>
      <c r="AJ1513" s="5"/>
      <c r="AK1513" s="5"/>
      <c r="AL1513" s="5"/>
      <c r="AM1513" s="5"/>
      <c r="AN1513" s="5"/>
      <c r="AO1513" s="5"/>
      <c r="AP1513" s="5"/>
      <c r="AQ1513" s="5"/>
      <c r="AR1513" s="5"/>
      <c r="AS1513" s="5"/>
      <c r="AT1513" s="5"/>
      <c r="AU1513" s="5"/>
      <c r="AV1513" s="5"/>
      <c r="AW1513" s="5"/>
      <c r="AX1513" s="5"/>
      <c r="AY1513" s="5"/>
      <c r="AZ1513" s="5"/>
      <c r="BA1513" s="5"/>
      <c r="BB1513" s="5"/>
      <c r="BC1513" s="5"/>
      <c r="BD1513" s="5"/>
      <c r="BE1513" s="5"/>
    </row>
    <row r="1514" spans="1:57" ht="14.25" customHeight="1">
      <c r="A1514" s="1376">
        <v>45317</v>
      </c>
      <c r="B1514" s="1301"/>
      <c r="C1514" s="1302"/>
      <c r="D1514" s="1376">
        <v>44952</v>
      </c>
      <c r="E1514" s="1357"/>
      <c r="F1514" s="5"/>
      <c r="G1514" s="5"/>
      <c r="H1514" s="1302"/>
      <c r="I1514" s="1303"/>
      <c r="J1514" s="1301"/>
      <c r="K1514" s="1376"/>
      <c r="L1514" s="1302"/>
      <c r="M1514" s="1382">
        <f t="shared" si="2607"/>
        <v>45318</v>
      </c>
      <c r="N1514" s="1354">
        <f t="shared" si="2604"/>
        <v>0</v>
      </c>
      <c r="O1514" s="1383">
        <f t="shared" ref="O1514:S1514" si="3039">$AD1514*O$27</f>
        <v>0</v>
      </c>
      <c r="P1514" s="1383">
        <f t="shared" si="3039"/>
        <v>0</v>
      </c>
      <c r="Q1514" s="1383">
        <f t="shared" si="3039"/>
        <v>0</v>
      </c>
      <c r="R1514" s="1383">
        <f t="shared" si="3039"/>
        <v>0</v>
      </c>
      <c r="S1514" s="1383">
        <f t="shared" si="3039"/>
        <v>0</v>
      </c>
      <c r="T1514" s="1383">
        <f t="shared" ref="T1514:X1514" si="3040">$AE1514*T$27</f>
        <v>0</v>
      </c>
      <c r="U1514" s="1383">
        <f t="shared" si="3040"/>
        <v>0</v>
      </c>
      <c r="V1514" s="1383">
        <f t="shared" si="3040"/>
        <v>0</v>
      </c>
      <c r="W1514" s="1383">
        <f t="shared" si="3040"/>
        <v>0</v>
      </c>
      <c r="X1514" s="1383">
        <f t="shared" si="3040"/>
        <v>0</v>
      </c>
      <c r="Y1514" s="1383">
        <f t="shared" si="2610"/>
        <v>0</v>
      </c>
      <c r="Z1514" s="1383">
        <f t="shared" si="2611"/>
        <v>0</v>
      </c>
      <c r="AA1514" s="1383">
        <f t="shared" si="2612"/>
        <v>0</v>
      </c>
      <c r="AB1514" s="1383">
        <f t="shared" si="2613"/>
        <v>0</v>
      </c>
      <c r="AC1514" s="5">
        <f t="shared" si="2614"/>
        <v>26</v>
      </c>
      <c r="AD1514" s="1383">
        <f t="shared" si="2615"/>
        <v>0</v>
      </c>
      <c r="AE1514" s="1383">
        <f t="shared" si="2616"/>
        <v>0</v>
      </c>
      <c r="AF1514" s="1305" t="e">
        <f t="shared" si="2617"/>
        <v>#DIV/0!</v>
      </c>
      <c r="AG1514" s="1305" t="e">
        <f t="shared" si="2618"/>
        <v>#DIV/0!</v>
      </c>
      <c r="AH1514" s="5"/>
      <c r="AI1514" s="5"/>
      <c r="AJ1514" s="5"/>
      <c r="AK1514" s="5"/>
      <c r="AL1514" s="5"/>
      <c r="AM1514" s="5"/>
      <c r="AN1514" s="5"/>
      <c r="AO1514" s="5"/>
      <c r="AP1514" s="5"/>
      <c r="AQ1514" s="5"/>
      <c r="AR1514" s="5"/>
      <c r="AS1514" s="5"/>
      <c r="AT1514" s="5"/>
      <c r="AU1514" s="5"/>
      <c r="AV1514" s="5"/>
      <c r="AW1514" s="5"/>
      <c r="AX1514" s="5"/>
      <c r="AY1514" s="5"/>
      <c r="AZ1514" s="5"/>
      <c r="BA1514" s="5"/>
      <c r="BB1514" s="5"/>
      <c r="BC1514" s="5"/>
      <c r="BD1514" s="5"/>
      <c r="BE1514" s="5"/>
    </row>
    <row r="1515" spans="1:57" ht="14.25" customHeight="1">
      <c r="A1515" s="1376">
        <v>45318</v>
      </c>
      <c r="B1515" s="1301"/>
      <c r="C1515" s="1302"/>
      <c r="D1515" s="1376">
        <v>44953</v>
      </c>
      <c r="E1515" s="1357"/>
      <c r="F1515" s="5"/>
      <c r="G1515" s="5"/>
      <c r="H1515" s="1302"/>
      <c r="I1515" s="1303"/>
      <c r="J1515" s="1301"/>
      <c r="K1515" s="1376"/>
      <c r="L1515" s="1302"/>
      <c r="M1515" s="1382">
        <f t="shared" si="2607"/>
        <v>45319</v>
      </c>
      <c r="N1515" s="1354">
        <f t="shared" si="2604"/>
        <v>0</v>
      </c>
      <c r="O1515" s="1383">
        <f t="shared" ref="O1515:S1515" si="3041">$AD1515*O$27</f>
        <v>0</v>
      </c>
      <c r="P1515" s="1383">
        <f t="shared" si="3041"/>
        <v>0</v>
      </c>
      <c r="Q1515" s="1383">
        <f t="shared" si="3041"/>
        <v>0</v>
      </c>
      <c r="R1515" s="1383">
        <f t="shared" si="3041"/>
        <v>0</v>
      </c>
      <c r="S1515" s="1383">
        <f t="shared" si="3041"/>
        <v>0</v>
      </c>
      <c r="T1515" s="1383">
        <f t="shared" ref="T1515:X1515" si="3042">$AE1515*T$27</f>
        <v>0</v>
      </c>
      <c r="U1515" s="1383">
        <f t="shared" si="3042"/>
        <v>0</v>
      </c>
      <c r="V1515" s="1383">
        <f t="shared" si="3042"/>
        <v>0</v>
      </c>
      <c r="W1515" s="1383">
        <f t="shared" si="3042"/>
        <v>0</v>
      </c>
      <c r="X1515" s="1383">
        <f t="shared" si="3042"/>
        <v>0</v>
      </c>
      <c r="Y1515" s="1383">
        <f t="shared" si="2610"/>
        <v>0</v>
      </c>
      <c r="Z1515" s="1383">
        <f t="shared" si="2611"/>
        <v>0</v>
      </c>
      <c r="AA1515" s="1383">
        <f t="shared" si="2612"/>
        <v>0</v>
      </c>
      <c r="AB1515" s="1383">
        <f t="shared" si="2613"/>
        <v>0</v>
      </c>
      <c r="AC1515" s="5">
        <f t="shared" si="2614"/>
        <v>27</v>
      </c>
      <c r="AD1515" s="1383">
        <f t="shared" si="2615"/>
        <v>0</v>
      </c>
      <c r="AE1515" s="1383">
        <f t="shared" si="2616"/>
        <v>0</v>
      </c>
      <c r="AF1515" s="1305" t="e">
        <f t="shared" si="2617"/>
        <v>#DIV/0!</v>
      </c>
      <c r="AG1515" s="1305" t="e">
        <f t="shared" si="2618"/>
        <v>#DIV/0!</v>
      </c>
      <c r="AH1515" s="5"/>
      <c r="AI1515" s="5"/>
      <c r="AJ1515" s="5"/>
      <c r="AK1515" s="5"/>
      <c r="AL1515" s="5"/>
      <c r="AM1515" s="5"/>
      <c r="AN1515" s="5"/>
      <c r="AO1515" s="5"/>
      <c r="AP1515" s="5"/>
      <c r="AQ1515" s="5"/>
      <c r="AR1515" s="5"/>
      <c r="AS1515" s="5"/>
      <c r="AT1515" s="5"/>
      <c r="AU1515" s="5"/>
      <c r="AV1515" s="5"/>
      <c r="AW1515" s="5"/>
      <c r="AX1515" s="5"/>
      <c r="AY1515" s="5"/>
      <c r="AZ1515" s="5"/>
      <c r="BA1515" s="5"/>
      <c r="BB1515" s="5"/>
      <c r="BC1515" s="5"/>
      <c r="BD1515" s="5"/>
      <c r="BE1515" s="5"/>
    </row>
    <row r="1516" spans="1:57" ht="14.25" customHeight="1">
      <c r="A1516" s="1376">
        <v>45319</v>
      </c>
      <c r="B1516" s="1301"/>
      <c r="C1516" s="1302"/>
      <c r="D1516" s="1376">
        <v>44954</v>
      </c>
      <c r="E1516" s="1357"/>
      <c r="F1516" s="5"/>
      <c r="G1516" s="5"/>
      <c r="H1516" s="1302"/>
      <c r="I1516" s="1303"/>
      <c r="J1516" s="1301"/>
      <c r="K1516" s="1376"/>
      <c r="L1516" s="1302"/>
      <c r="M1516" s="1382">
        <f t="shared" si="2607"/>
        <v>45320</v>
      </c>
      <c r="N1516" s="1354">
        <f t="shared" si="2604"/>
        <v>0</v>
      </c>
      <c r="O1516" s="1383">
        <f t="shared" ref="O1516:S1516" si="3043">$AD1516*O$27</f>
        <v>0</v>
      </c>
      <c r="P1516" s="1383">
        <f t="shared" si="3043"/>
        <v>0</v>
      </c>
      <c r="Q1516" s="1383">
        <f t="shared" si="3043"/>
        <v>0</v>
      </c>
      <c r="R1516" s="1383">
        <f t="shared" si="3043"/>
        <v>0</v>
      </c>
      <c r="S1516" s="1383">
        <f t="shared" si="3043"/>
        <v>0</v>
      </c>
      <c r="T1516" s="1383">
        <f t="shared" ref="T1516:X1516" si="3044">$AE1516*T$27</f>
        <v>0</v>
      </c>
      <c r="U1516" s="1383">
        <f t="shared" si="3044"/>
        <v>0</v>
      </c>
      <c r="V1516" s="1383">
        <f t="shared" si="3044"/>
        <v>0</v>
      </c>
      <c r="W1516" s="1383">
        <f t="shared" si="3044"/>
        <v>0</v>
      </c>
      <c r="X1516" s="1383">
        <f t="shared" si="3044"/>
        <v>0</v>
      </c>
      <c r="Y1516" s="1383">
        <f t="shared" si="2610"/>
        <v>0</v>
      </c>
      <c r="Z1516" s="1383">
        <f t="shared" si="2611"/>
        <v>0</v>
      </c>
      <c r="AA1516" s="1383">
        <f t="shared" si="2612"/>
        <v>0</v>
      </c>
      <c r="AB1516" s="1383">
        <f t="shared" si="2613"/>
        <v>0</v>
      </c>
      <c r="AC1516" s="5">
        <f t="shared" si="2614"/>
        <v>28</v>
      </c>
      <c r="AD1516" s="1383">
        <f t="shared" si="2615"/>
        <v>0</v>
      </c>
      <c r="AE1516" s="1383">
        <f t="shared" si="2616"/>
        <v>0</v>
      </c>
      <c r="AF1516" s="1305" t="e">
        <f t="shared" si="2617"/>
        <v>#DIV/0!</v>
      </c>
      <c r="AG1516" s="1305" t="e">
        <f t="shared" si="2618"/>
        <v>#DIV/0!</v>
      </c>
      <c r="AH1516" s="5"/>
      <c r="AI1516" s="5"/>
      <c r="AJ1516" s="5"/>
      <c r="AK1516" s="5"/>
      <c r="AL1516" s="5"/>
      <c r="AM1516" s="5"/>
      <c r="AN1516" s="5"/>
      <c r="AO1516" s="5"/>
      <c r="AP1516" s="5"/>
      <c r="AQ1516" s="5"/>
      <c r="AR1516" s="5"/>
      <c r="AS1516" s="5"/>
      <c r="AT1516" s="5"/>
      <c r="AU1516" s="5"/>
      <c r="AV1516" s="5"/>
      <c r="AW1516" s="5"/>
      <c r="AX1516" s="5"/>
      <c r="AY1516" s="5"/>
      <c r="AZ1516" s="5"/>
      <c r="BA1516" s="5"/>
      <c r="BB1516" s="5"/>
      <c r="BC1516" s="5"/>
      <c r="BD1516" s="5"/>
      <c r="BE1516" s="5"/>
    </row>
    <row r="1517" spans="1:57" ht="14.25" customHeight="1">
      <c r="A1517" s="1376">
        <v>45320</v>
      </c>
      <c r="B1517" s="1301"/>
      <c r="C1517" s="1302"/>
      <c r="D1517" s="1376">
        <v>44955</v>
      </c>
      <c r="E1517" s="1357"/>
      <c r="F1517" s="5"/>
      <c r="G1517" s="5"/>
      <c r="H1517" s="1302"/>
      <c r="I1517" s="1303"/>
      <c r="J1517" s="1301"/>
      <c r="K1517" s="1376"/>
      <c r="L1517" s="1302"/>
      <c r="M1517" s="1382">
        <f t="shared" si="2607"/>
        <v>45321</v>
      </c>
      <c r="N1517" s="1354">
        <f t="shared" si="2604"/>
        <v>0</v>
      </c>
      <c r="O1517" s="1383">
        <f t="shared" ref="O1517:S1517" si="3045">$AD1517*O$27</f>
        <v>0</v>
      </c>
      <c r="P1517" s="1383">
        <f t="shared" si="3045"/>
        <v>0</v>
      </c>
      <c r="Q1517" s="1383">
        <f t="shared" si="3045"/>
        <v>0</v>
      </c>
      <c r="R1517" s="1383">
        <f t="shared" si="3045"/>
        <v>0</v>
      </c>
      <c r="S1517" s="1383">
        <f t="shared" si="3045"/>
        <v>0</v>
      </c>
      <c r="T1517" s="1383">
        <f t="shared" ref="T1517:X1517" si="3046">$AE1517*T$27</f>
        <v>0</v>
      </c>
      <c r="U1517" s="1383">
        <f t="shared" si="3046"/>
        <v>0</v>
      </c>
      <c r="V1517" s="1383">
        <f t="shared" si="3046"/>
        <v>0</v>
      </c>
      <c r="W1517" s="1383">
        <f t="shared" si="3046"/>
        <v>0</v>
      </c>
      <c r="X1517" s="1383">
        <f t="shared" si="3046"/>
        <v>0</v>
      </c>
      <c r="Y1517" s="1383">
        <f t="shared" si="2610"/>
        <v>0</v>
      </c>
      <c r="Z1517" s="1383">
        <f t="shared" si="2611"/>
        <v>0</v>
      </c>
      <c r="AA1517" s="1383">
        <f t="shared" si="2612"/>
        <v>0</v>
      </c>
      <c r="AB1517" s="1383">
        <f t="shared" si="2613"/>
        <v>0</v>
      </c>
      <c r="AC1517" s="5">
        <f t="shared" si="2614"/>
        <v>29</v>
      </c>
      <c r="AD1517" s="1383">
        <f t="shared" si="2615"/>
        <v>0</v>
      </c>
      <c r="AE1517" s="1383">
        <f t="shared" si="2616"/>
        <v>0</v>
      </c>
      <c r="AF1517" s="1305" t="e">
        <f t="shared" si="2617"/>
        <v>#DIV/0!</v>
      </c>
      <c r="AG1517" s="1305" t="e">
        <f t="shared" si="2618"/>
        <v>#DIV/0!</v>
      </c>
      <c r="AH1517" s="5"/>
      <c r="AI1517" s="5"/>
      <c r="AJ1517" s="5"/>
      <c r="AK1517" s="5"/>
      <c r="AL1517" s="5"/>
      <c r="AM1517" s="5"/>
      <c r="AN1517" s="5"/>
      <c r="AO1517" s="5"/>
      <c r="AP1517" s="5"/>
      <c r="AQ1517" s="5"/>
      <c r="AR1517" s="5"/>
      <c r="AS1517" s="5"/>
      <c r="AT1517" s="5"/>
      <c r="AU1517" s="5"/>
      <c r="AV1517" s="5"/>
      <c r="AW1517" s="5"/>
      <c r="AX1517" s="5"/>
      <c r="AY1517" s="5"/>
      <c r="AZ1517" s="5"/>
      <c r="BA1517" s="5"/>
      <c r="BB1517" s="5"/>
      <c r="BC1517" s="5"/>
      <c r="BD1517" s="5"/>
      <c r="BE1517" s="5"/>
    </row>
    <row r="1518" spans="1:57" ht="14.25" customHeight="1">
      <c r="A1518" s="1376">
        <v>45321</v>
      </c>
      <c r="B1518" s="1301"/>
      <c r="C1518" s="1302"/>
      <c r="D1518" s="1376">
        <v>44956</v>
      </c>
      <c r="E1518" s="1357"/>
      <c r="F1518" s="5"/>
      <c r="G1518" s="5"/>
      <c r="H1518" s="1302"/>
      <c r="I1518" s="1303"/>
      <c r="J1518" s="1301"/>
      <c r="K1518" s="1376"/>
      <c r="L1518" s="1302"/>
      <c r="M1518" s="1382">
        <f t="shared" si="2607"/>
        <v>45322</v>
      </c>
      <c r="N1518" s="1354">
        <f t="shared" si="2604"/>
        <v>0</v>
      </c>
      <c r="O1518" s="1383">
        <f t="shared" ref="O1518:S1518" si="3047">$AD1518*O$27</f>
        <v>0</v>
      </c>
      <c r="P1518" s="1383">
        <f t="shared" si="3047"/>
        <v>0</v>
      </c>
      <c r="Q1518" s="1383">
        <f t="shared" si="3047"/>
        <v>0</v>
      </c>
      <c r="R1518" s="1383">
        <f t="shared" si="3047"/>
        <v>0</v>
      </c>
      <c r="S1518" s="1383">
        <f t="shared" si="3047"/>
        <v>0</v>
      </c>
      <c r="T1518" s="1383">
        <f t="shared" ref="T1518:X1518" si="3048">$AE1518*T$27</f>
        <v>0</v>
      </c>
      <c r="U1518" s="1383">
        <f t="shared" si="3048"/>
        <v>0</v>
      </c>
      <c r="V1518" s="1383">
        <f t="shared" si="3048"/>
        <v>0</v>
      </c>
      <c r="W1518" s="1383">
        <f t="shared" si="3048"/>
        <v>0</v>
      </c>
      <c r="X1518" s="1383">
        <f t="shared" si="3048"/>
        <v>0</v>
      </c>
      <c r="Y1518" s="1383">
        <f t="shared" si="2610"/>
        <v>0</v>
      </c>
      <c r="Z1518" s="1383">
        <f t="shared" si="2611"/>
        <v>0</v>
      </c>
      <c r="AA1518" s="1383">
        <f t="shared" si="2612"/>
        <v>0</v>
      </c>
      <c r="AB1518" s="1383">
        <f t="shared" si="2613"/>
        <v>0</v>
      </c>
      <c r="AC1518" s="5">
        <f t="shared" si="2614"/>
        <v>30</v>
      </c>
      <c r="AD1518" s="1383">
        <f t="shared" si="2615"/>
        <v>0</v>
      </c>
      <c r="AE1518" s="1383">
        <f t="shared" si="2616"/>
        <v>0</v>
      </c>
      <c r="AF1518" s="1305" t="e">
        <f t="shared" si="2617"/>
        <v>#DIV/0!</v>
      </c>
      <c r="AG1518" s="1305" t="e">
        <f t="shared" si="2618"/>
        <v>#DIV/0!</v>
      </c>
      <c r="AH1518" s="5"/>
      <c r="AI1518" s="5"/>
      <c r="AJ1518" s="5"/>
      <c r="AK1518" s="5"/>
      <c r="AL1518" s="5"/>
      <c r="AM1518" s="5"/>
      <c r="AN1518" s="5"/>
      <c r="AO1518" s="5"/>
      <c r="AP1518" s="5"/>
      <c r="AQ1518" s="5"/>
      <c r="AR1518" s="5"/>
      <c r="AS1518" s="5"/>
      <c r="AT1518" s="5"/>
      <c r="AU1518" s="5"/>
      <c r="AV1518" s="5"/>
      <c r="AW1518" s="5"/>
      <c r="AX1518" s="5"/>
      <c r="AY1518" s="5"/>
      <c r="AZ1518" s="5"/>
      <c r="BA1518" s="5"/>
      <c r="BB1518" s="5"/>
      <c r="BC1518" s="5"/>
      <c r="BD1518" s="5"/>
      <c r="BE1518" s="5"/>
    </row>
    <row r="1519" spans="1:57" ht="14.25" customHeight="1">
      <c r="A1519" s="1376">
        <v>45322</v>
      </c>
      <c r="B1519" s="1301"/>
      <c r="C1519" s="1302"/>
      <c r="D1519" s="1376">
        <v>44957</v>
      </c>
      <c r="E1519" s="1357"/>
      <c r="F1519" s="5"/>
      <c r="G1519" s="5"/>
      <c r="H1519" s="1302"/>
      <c r="I1519" s="1303"/>
      <c r="J1519" s="1301"/>
      <c r="K1519" s="1376"/>
      <c r="L1519" s="1302"/>
      <c r="M1519" s="1382">
        <f t="shared" si="2607"/>
        <v>45323</v>
      </c>
      <c r="N1519" s="1354">
        <f t="shared" si="2604"/>
        <v>0</v>
      </c>
      <c r="O1519" s="1383">
        <f t="shared" ref="O1519:S1519" si="3049">$AD1519*O$27</f>
        <v>0</v>
      </c>
      <c r="P1519" s="1383">
        <f t="shared" si="3049"/>
        <v>0</v>
      </c>
      <c r="Q1519" s="1383">
        <f t="shared" si="3049"/>
        <v>0</v>
      </c>
      <c r="R1519" s="1383">
        <f t="shared" si="3049"/>
        <v>0</v>
      </c>
      <c r="S1519" s="1383">
        <f t="shared" si="3049"/>
        <v>0</v>
      </c>
      <c r="T1519" s="1383">
        <f t="shared" ref="T1519:X1519" si="3050">$AE1519*T$27</f>
        <v>0</v>
      </c>
      <c r="U1519" s="1383">
        <f t="shared" si="3050"/>
        <v>0</v>
      </c>
      <c r="V1519" s="1383">
        <f t="shared" si="3050"/>
        <v>0</v>
      </c>
      <c r="W1519" s="1383">
        <f t="shared" si="3050"/>
        <v>0</v>
      </c>
      <c r="X1519" s="1383">
        <f t="shared" si="3050"/>
        <v>0</v>
      </c>
      <c r="Y1519" s="1383">
        <f t="shared" si="2610"/>
        <v>0</v>
      </c>
      <c r="Z1519" s="1383">
        <f t="shared" si="2611"/>
        <v>0</v>
      </c>
      <c r="AA1519" s="1383">
        <f t="shared" si="2612"/>
        <v>0</v>
      </c>
      <c r="AB1519" s="1383">
        <f t="shared" si="2613"/>
        <v>0</v>
      </c>
      <c r="AC1519" s="5">
        <f t="shared" si="2614"/>
        <v>31</v>
      </c>
      <c r="AD1519" s="1383">
        <f t="shared" si="2615"/>
        <v>0</v>
      </c>
      <c r="AE1519" s="1383">
        <f t="shared" si="2616"/>
        <v>0</v>
      </c>
      <c r="AF1519" s="1305" t="e">
        <f t="shared" si="2617"/>
        <v>#DIV/0!</v>
      </c>
      <c r="AG1519" s="1305" t="e">
        <f t="shared" si="2618"/>
        <v>#DIV/0!</v>
      </c>
      <c r="AH1519" s="5"/>
      <c r="AI1519" s="5"/>
      <c r="AJ1519" s="5"/>
      <c r="AK1519" s="5"/>
      <c r="AL1519" s="5"/>
      <c r="AM1519" s="5"/>
      <c r="AN1519" s="5"/>
      <c r="AO1519" s="5"/>
      <c r="AP1519" s="5"/>
      <c r="AQ1519" s="5"/>
      <c r="AR1519" s="5"/>
      <c r="AS1519" s="5"/>
      <c r="AT1519" s="5"/>
      <c r="AU1519" s="5"/>
      <c r="AV1519" s="5"/>
      <c r="AW1519" s="5"/>
      <c r="AX1519" s="5"/>
      <c r="AY1519" s="5"/>
      <c r="AZ1519" s="5"/>
      <c r="BA1519" s="5"/>
      <c r="BB1519" s="5"/>
      <c r="BC1519" s="5"/>
      <c r="BD1519" s="5"/>
      <c r="BE1519" s="5"/>
    </row>
    <row r="1520" spans="1:57" ht="14.25" customHeight="1">
      <c r="A1520" s="1376">
        <v>45323</v>
      </c>
      <c r="B1520" s="1301"/>
      <c r="C1520" s="1302"/>
      <c r="D1520" s="1376">
        <v>44958</v>
      </c>
      <c r="E1520" s="1357"/>
      <c r="F1520" s="5"/>
      <c r="G1520" s="5"/>
      <c r="H1520" s="1302"/>
      <c r="I1520" s="1303"/>
      <c r="J1520" s="1301"/>
      <c r="K1520" s="1376"/>
      <c r="L1520" s="1302"/>
      <c r="M1520" s="1382">
        <f t="shared" si="2607"/>
        <v>45324</v>
      </c>
      <c r="N1520" s="1354">
        <f t="shared" si="2604"/>
        <v>0</v>
      </c>
      <c r="O1520" s="1383">
        <f t="shared" ref="O1520:S1520" si="3051">$AD1520*O$27</f>
        <v>0</v>
      </c>
      <c r="P1520" s="1383">
        <f t="shared" si="3051"/>
        <v>0</v>
      </c>
      <c r="Q1520" s="1383">
        <f t="shared" si="3051"/>
        <v>0</v>
      </c>
      <c r="R1520" s="1383">
        <f t="shared" si="3051"/>
        <v>0</v>
      </c>
      <c r="S1520" s="1383">
        <f t="shared" si="3051"/>
        <v>0</v>
      </c>
      <c r="T1520" s="1383">
        <f t="shared" ref="T1520:X1520" si="3052">$AE1520*T$27</f>
        <v>0</v>
      </c>
      <c r="U1520" s="1383">
        <f t="shared" si="3052"/>
        <v>0</v>
      </c>
      <c r="V1520" s="1383">
        <f t="shared" si="3052"/>
        <v>0</v>
      </c>
      <c r="W1520" s="1383">
        <f t="shared" si="3052"/>
        <v>0</v>
      </c>
      <c r="X1520" s="1383">
        <f t="shared" si="3052"/>
        <v>0</v>
      </c>
      <c r="Y1520" s="1383">
        <f t="shared" si="2610"/>
        <v>0</v>
      </c>
      <c r="Z1520" s="1383">
        <f t="shared" si="2611"/>
        <v>0</v>
      </c>
      <c r="AA1520" s="1383">
        <f t="shared" si="2612"/>
        <v>0</v>
      </c>
      <c r="AB1520" s="1383">
        <f t="shared" si="2613"/>
        <v>0</v>
      </c>
      <c r="AC1520" s="5">
        <f t="shared" si="2614"/>
        <v>32</v>
      </c>
      <c r="AD1520" s="1383">
        <f t="shared" si="2615"/>
        <v>0</v>
      </c>
      <c r="AE1520" s="1383">
        <f t="shared" si="2616"/>
        <v>0</v>
      </c>
      <c r="AF1520" s="1305" t="e">
        <f t="shared" si="2617"/>
        <v>#DIV/0!</v>
      </c>
      <c r="AG1520" s="1305" t="e">
        <f t="shared" si="2618"/>
        <v>#DIV/0!</v>
      </c>
      <c r="AH1520" s="5"/>
      <c r="AI1520" s="5"/>
      <c r="AJ1520" s="5"/>
      <c r="AK1520" s="5"/>
      <c r="AL1520" s="5"/>
      <c r="AM1520" s="5"/>
      <c r="AN1520" s="5"/>
      <c r="AO1520" s="5"/>
      <c r="AP1520" s="5"/>
      <c r="AQ1520" s="5"/>
      <c r="AR1520" s="5"/>
      <c r="AS1520" s="5"/>
      <c r="AT1520" s="5"/>
      <c r="AU1520" s="5"/>
      <c r="AV1520" s="5"/>
      <c r="AW1520" s="5"/>
      <c r="AX1520" s="5"/>
      <c r="AY1520" s="5"/>
      <c r="AZ1520" s="5"/>
      <c r="BA1520" s="5"/>
      <c r="BB1520" s="5"/>
      <c r="BC1520" s="5"/>
      <c r="BD1520" s="5"/>
      <c r="BE1520" s="5"/>
    </row>
    <row r="1521" spans="1:57" ht="14.25" customHeight="1">
      <c r="A1521" s="1376">
        <v>45324</v>
      </c>
      <c r="B1521" s="1301"/>
      <c r="C1521" s="1302"/>
      <c r="D1521" s="1376">
        <v>44959</v>
      </c>
      <c r="E1521" s="1357"/>
      <c r="F1521" s="5"/>
      <c r="G1521" s="5"/>
      <c r="H1521" s="1302"/>
      <c r="I1521" s="1303"/>
      <c r="J1521" s="1301"/>
      <c r="K1521" s="1376"/>
      <c r="L1521" s="1302"/>
      <c r="M1521" s="1382">
        <f t="shared" si="2607"/>
        <v>45325</v>
      </c>
      <c r="N1521" s="1354">
        <f t="shared" si="2604"/>
        <v>0</v>
      </c>
      <c r="O1521" s="1383">
        <f t="shared" ref="O1521:S1521" si="3053">$AD1521*O$27</f>
        <v>0</v>
      </c>
      <c r="P1521" s="1383">
        <f t="shared" si="3053"/>
        <v>0</v>
      </c>
      <c r="Q1521" s="1383">
        <f t="shared" si="3053"/>
        <v>0</v>
      </c>
      <c r="R1521" s="1383">
        <f t="shared" si="3053"/>
        <v>0</v>
      </c>
      <c r="S1521" s="1383">
        <f t="shared" si="3053"/>
        <v>0</v>
      </c>
      <c r="T1521" s="1383">
        <f t="shared" ref="T1521:X1521" si="3054">$AE1521*T$27</f>
        <v>0</v>
      </c>
      <c r="U1521" s="1383">
        <f t="shared" si="3054"/>
        <v>0</v>
      </c>
      <c r="V1521" s="1383">
        <f t="shared" si="3054"/>
        <v>0</v>
      </c>
      <c r="W1521" s="1383">
        <f t="shared" si="3054"/>
        <v>0</v>
      </c>
      <c r="X1521" s="1383">
        <f t="shared" si="3054"/>
        <v>0</v>
      </c>
      <c r="Y1521" s="1383">
        <f t="shared" si="2610"/>
        <v>0</v>
      </c>
      <c r="Z1521" s="1383">
        <f t="shared" si="2611"/>
        <v>0</v>
      </c>
      <c r="AA1521" s="1383">
        <f t="shared" si="2612"/>
        <v>0</v>
      </c>
      <c r="AB1521" s="1383">
        <f t="shared" si="2613"/>
        <v>0</v>
      </c>
      <c r="AC1521" s="5">
        <f t="shared" si="2614"/>
        <v>33</v>
      </c>
      <c r="AD1521" s="1383">
        <f t="shared" si="2615"/>
        <v>0</v>
      </c>
      <c r="AE1521" s="1383">
        <f t="shared" si="2616"/>
        <v>0</v>
      </c>
      <c r="AF1521" s="1305" t="e">
        <f t="shared" si="2617"/>
        <v>#DIV/0!</v>
      </c>
      <c r="AG1521" s="1305" t="e">
        <f t="shared" si="2618"/>
        <v>#DIV/0!</v>
      </c>
      <c r="AH1521" s="5"/>
      <c r="AI1521" s="5"/>
      <c r="AJ1521" s="5"/>
      <c r="AK1521" s="5"/>
      <c r="AL1521" s="5"/>
      <c r="AM1521" s="5"/>
      <c r="AN1521" s="5"/>
      <c r="AO1521" s="5"/>
      <c r="AP1521" s="5"/>
      <c r="AQ1521" s="5"/>
      <c r="AR1521" s="5"/>
      <c r="AS1521" s="5"/>
      <c r="AT1521" s="5"/>
      <c r="AU1521" s="5"/>
      <c r="AV1521" s="5"/>
      <c r="AW1521" s="5"/>
      <c r="AX1521" s="5"/>
      <c r="AY1521" s="5"/>
      <c r="AZ1521" s="5"/>
      <c r="BA1521" s="5"/>
      <c r="BB1521" s="5"/>
      <c r="BC1521" s="5"/>
      <c r="BD1521" s="5"/>
      <c r="BE1521" s="5"/>
    </row>
    <row r="1522" spans="1:57" ht="14.25" customHeight="1">
      <c r="A1522" s="1376">
        <v>45325</v>
      </c>
      <c r="B1522" s="1301"/>
      <c r="C1522" s="1302"/>
      <c r="D1522" s="1376">
        <v>44960</v>
      </c>
      <c r="E1522" s="1357"/>
      <c r="F1522" s="5"/>
      <c r="G1522" s="5"/>
      <c r="H1522" s="1302"/>
      <c r="I1522" s="1303"/>
      <c r="J1522" s="1301"/>
      <c r="K1522" s="1376"/>
      <c r="L1522" s="1302"/>
      <c r="M1522" s="1382">
        <f t="shared" si="2607"/>
        <v>45326</v>
      </c>
      <c r="N1522" s="1354">
        <f t="shared" si="2604"/>
        <v>0</v>
      </c>
      <c r="O1522" s="1383">
        <f t="shared" ref="O1522:S1522" si="3055">$AD1522*O$27</f>
        <v>0</v>
      </c>
      <c r="P1522" s="1383">
        <f t="shared" si="3055"/>
        <v>0</v>
      </c>
      <c r="Q1522" s="1383">
        <f t="shared" si="3055"/>
        <v>0</v>
      </c>
      <c r="R1522" s="1383">
        <f t="shared" si="3055"/>
        <v>0</v>
      </c>
      <c r="S1522" s="1383">
        <f t="shared" si="3055"/>
        <v>0</v>
      </c>
      <c r="T1522" s="1383">
        <f t="shared" ref="T1522:X1522" si="3056">$AE1522*T$27</f>
        <v>0</v>
      </c>
      <c r="U1522" s="1383">
        <f t="shared" si="3056"/>
        <v>0</v>
      </c>
      <c r="V1522" s="1383">
        <f t="shared" si="3056"/>
        <v>0</v>
      </c>
      <c r="W1522" s="1383">
        <f t="shared" si="3056"/>
        <v>0</v>
      </c>
      <c r="X1522" s="1383">
        <f t="shared" si="3056"/>
        <v>0</v>
      </c>
      <c r="Y1522" s="1383">
        <f t="shared" si="2610"/>
        <v>0</v>
      </c>
      <c r="Z1522" s="1383">
        <f t="shared" si="2611"/>
        <v>0</v>
      </c>
      <c r="AA1522" s="1383">
        <f t="shared" si="2612"/>
        <v>0</v>
      </c>
      <c r="AB1522" s="1383">
        <f t="shared" si="2613"/>
        <v>0</v>
      </c>
      <c r="AC1522" s="5">
        <f t="shared" si="2614"/>
        <v>34</v>
      </c>
      <c r="AD1522" s="1383">
        <f t="shared" si="2615"/>
        <v>0</v>
      </c>
      <c r="AE1522" s="1383">
        <f t="shared" si="2616"/>
        <v>0</v>
      </c>
      <c r="AF1522" s="1305" t="e">
        <f t="shared" si="2617"/>
        <v>#DIV/0!</v>
      </c>
      <c r="AG1522" s="1305" t="e">
        <f t="shared" si="2618"/>
        <v>#DIV/0!</v>
      </c>
      <c r="AH1522" s="5"/>
      <c r="AI1522" s="5"/>
      <c r="AJ1522" s="5"/>
      <c r="AK1522" s="5"/>
      <c r="AL1522" s="5"/>
      <c r="AM1522" s="5"/>
      <c r="AN1522" s="5"/>
      <c r="AO1522" s="5"/>
      <c r="AP1522" s="5"/>
      <c r="AQ1522" s="5"/>
      <c r="AR1522" s="5"/>
      <c r="AS1522" s="5"/>
      <c r="AT1522" s="5"/>
      <c r="AU1522" s="5"/>
      <c r="AV1522" s="5"/>
      <c r="AW1522" s="5"/>
      <c r="AX1522" s="5"/>
      <c r="AY1522" s="5"/>
      <c r="AZ1522" s="5"/>
      <c r="BA1522" s="5"/>
      <c r="BB1522" s="5"/>
      <c r="BC1522" s="5"/>
      <c r="BD1522" s="5"/>
      <c r="BE1522" s="5"/>
    </row>
    <row r="1523" spans="1:57" ht="14.25" customHeight="1">
      <c r="A1523" s="1376">
        <v>45326</v>
      </c>
      <c r="B1523" s="1301"/>
      <c r="C1523" s="1302"/>
      <c r="D1523" s="1376">
        <v>44961</v>
      </c>
      <c r="E1523" s="1357"/>
      <c r="F1523" s="5"/>
      <c r="G1523" s="5"/>
      <c r="H1523" s="1302"/>
      <c r="I1523" s="1303"/>
      <c r="J1523" s="1301"/>
      <c r="K1523" s="1376"/>
      <c r="L1523" s="1302"/>
      <c r="M1523" s="1382">
        <f t="shared" si="2607"/>
        <v>45327</v>
      </c>
      <c r="N1523" s="1354">
        <f t="shared" si="2604"/>
        <v>0</v>
      </c>
      <c r="O1523" s="1383">
        <f t="shared" ref="O1523:S1523" si="3057">$AD1523*O$27</f>
        <v>0</v>
      </c>
      <c r="P1523" s="1383">
        <f t="shared" si="3057"/>
        <v>0</v>
      </c>
      <c r="Q1523" s="1383">
        <f t="shared" si="3057"/>
        <v>0</v>
      </c>
      <c r="R1523" s="1383">
        <f t="shared" si="3057"/>
        <v>0</v>
      </c>
      <c r="S1523" s="1383">
        <f t="shared" si="3057"/>
        <v>0</v>
      </c>
      <c r="T1523" s="1383">
        <f t="shared" ref="T1523:X1523" si="3058">$AE1523*T$27</f>
        <v>0</v>
      </c>
      <c r="U1523" s="1383">
        <f t="shared" si="3058"/>
        <v>0</v>
      </c>
      <c r="V1523" s="1383">
        <f t="shared" si="3058"/>
        <v>0</v>
      </c>
      <c r="W1523" s="1383">
        <f t="shared" si="3058"/>
        <v>0</v>
      </c>
      <c r="X1523" s="1383">
        <f t="shared" si="3058"/>
        <v>0</v>
      </c>
      <c r="Y1523" s="1383">
        <f t="shared" si="2610"/>
        <v>0</v>
      </c>
      <c r="Z1523" s="1383">
        <f t="shared" si="2611"/>
        <v>0</v>
      </c>
      <c r="AA1523" s="1383">
        <f t="shared" si="2612"/>
        <v>0</v>
      </c>
      <c r="AB1523" s="1383">
        <f t="shared" si="2613"/>
        <v>0</v>
      </c>
      <c r="AC1523" s="5">
        <f t="shared" si="2614"/>
        <v>35</v>
      </c>
      <c r="AD1523" s="1383">
        <f t="shared" si="2615"/>
        <v>0</v>
      </c>
      <c r="AE1523" s="1383">
        <f t="shared" si="2616"/>
        <v>0</v>
      </c>
      <c r="AF1523" s="1305" t="e">
        <f t="shared" si="2617"/>
        <v>#DIV/0!</v>
      </c>
      <c r="AG1523" s="1305" t="e">
        <f t="shared" si="2618"/>
        <v>#DIV/0!</v>
      </c>
      <c r="AH1523" s="5"/>
      <c r="AI1523" s="5"/>
      <c r="AJ1523" s="5"/>
      <c r="AK1523" s="5"/>
      <c r="AL1523" s="5"/>
      <c r="AM1523" s="5"/>
      <c r="AN1523" s="5"/>
      <c r="AO1523" s="5"/>
      <c r="AP1523" s="5"/>
      <c r="AQ1523" s="5"/>
      <c r="AR1523" s="5"/>
      <c r="AS1523" s="5"/>
      <c r="AT1523" s="5"/>
      <c r="AU1523" s="5"/>
      <c r="AV1523" s="5"/>
      <c r="AW1523" s="5"/>
      <c r="AX1523" s="5"/>
      <c r="AY1523" s="5"/>
      <c r="AZ1523" s="5"/>
      <c r="BA1523" s="5"/>
      <c r="BB1523" s="5"/>
      <c r="BC1523" s="5"/>
      <c r="BD1523" s="5"/>
      <c r="BE1523" s="5"/>
    </row>
    <row r="1524" spans="1:57" ht="14.25" customHeight="1">
      <c r="A1524" s="1376">
        <v>45327</v>
      </c>
      <c r="B1524" s="1301"/>
      <c r="C1524" s="1302"/>
      <c r="D1524" s="1376">
        <v>44962</v>
      </c>
      <c r="E1524" s="1357"/>
      <c r="F1524" s="5"/>
      <c r="G1524" s="5"/>
      <c r="H1524" s="1302"/>
      <c r="I1524" s="1303"/>
      <c r="J1524" s="1301"/>
      <c r="K1524" s="1376"/>
      <c r="L1524" s="1302"/>
      <c r="M1524" s="1382">
        <f t="shared" si="2607"/>
        <v>45328</v>
      </c>
      <c r="N1524" s="1354">
        <f t="shared" si="2604"/>
        <v>0</v>
      </c>
      <c r="O1524" s="1383">
        <f t="shared" ref="O1524:S1524" si="3059">$AD1524*O$27</f>
        <v>0</v>
      </c>
      <c r="P1524" s="1383">
        <f t="shared" si="3059"/>
        <v>0</v>
      </c>
      <c r="Q1524" s="1383">
        <f t="shared" si="3059"/>
        <v>0</v>
      </c>
      <c r="R1524" s="1383">
        <f t="shared" si="3059"/>
        <v>0</v>
      </c>
      <c r="S1524" s="1383">
        <f t="shared" si="3059"/>
        <v>0</v>
      </c>
      <c r="T1524" s="1383">
        <f t="shared" ref="T1524:X1524" si="3060">$AE1524*T$27</f>
        <v>0</v>
      </c>
      <c r="U1524" s="1383">
        <f t="shared" si="3060"/>
        <v>0</v>
      </c>
      <c r="V1524" s="1383">
        <f t="shared" si="3060"/>
        <v>0</v>
      </c>
      <c r="W1524" s="1383">
        <f t="shared" si="3060"/>
        <v>0</v>
      </c>
      <c r="X1524" s="1383">
        <f t="shared" si="3060"/>
        <v>0</v>
      </c>
      <c r="Y1524" s="1383">
        <f t="shared" si="2610"/>
        <v>0</v>
      </c>
      <c r="Z1524" s="1383">
        <f t="shared" si="2611"/>
        <v>0</v>
      </c>
      <c r="AA1524" s="1383">
        <f t="shared" si="2612"/>
        <v>0</v>
      </c>
      <c r="AB1524" s="1383">
        <f t="shared" si="2613"/>
        <v>0</v>
      </c>
      <c r="AC1524" s="5">
        <f t="shared" si="2614"/>
        <v>36</v>
      </c>
      <c r="AD1524" s="1383">
        <f t="shared" si="2615"/>
        <v>0</v>
      </c>
      <c r="AE1524" s="1383">
        <f t="shared" si="2616"/>
        <v>0</v>
      </c>
      <c r="AF1524" s="1305" t="e">
        <f t="shared" si="2617"/>
        <v>#DIV/0!</v>
      </c>
      <c r="AG1524" s="1305" t="e">
        <f t="shared" si="2618"/>
        <v>#DIV/0!</v>
      </c>
      <c r="AH1524" s="5"/>
      <c r="AI1524" s="5"/>
      <c r="AJ1524" s="5"/>
      <c r="AK1524" s="5"/>
      <c r="AL1524" s="5"/>
      <c r="AM1524" s="5"/>
      <c r="AN1524" s="5"/>
      <c r="AO1524" s="5"/>
      <c r="AP1524" s="5"/>
      <c r="AQ1524" s="5"/>
      <c r="AR1524" s="5"/>
      <c r="AS1524" s="5"/>
      <c r="AT1524" s="5"/>
      <c r="AU1524" s="5"/>
      <c r="AV1524" s="5"/>
      <c r="AW1524" s="5"/>
      <c r="AX1524" s="5"/>
      <c r="AY1524" s="5"/>
      <c r="AZ1524" s="5"/>
      <c r="BA1524" s="5"/>
      <c r="BB1524" s="5"/>
      <c r="BC1524" s="5"/>
      <c r="BD1524" s="5"/>
      <c r="BE1524" s="5"/>
    </row>
    <row r="1525" spans="1:57" ht="14.25" customHeight="1">
      <c r="A1525" s="1376">
        <v>45328</v>
      </c>
      <c r="B1525" s="1301"/>
      <c r="C1525" s="1302"/>
      <c r="D1525" s="1376">
        <v>44963</v>
      </c>
      <c r="E1525" s="1357"/>
      <c r="F1525" s="5"/>
      <c r="G1525" s="5"/>
      <c r="H1525" s="1302"/>
      <c r="I1525" s="1303"/>
      <c r="J1525" s="1301"/>
      <c r="K1525" s="1376"/>
      <c r="L1525" s="1302"/>
      <c r="M1525" s="1382">
        <f t="shared" si="2607"/>
        <v>45329</v>
      </c>
      <c r="N1525" s="1354">
        <f t="shared" si="2604"/>
        <v>0</v>
      </c>
      <c r="O1525" s="1383">
        <f t="shared" ref="O1525:S1525" si="3061">$AD1525*O$27</f>
        <v>0</v>
      </c>
      <c r="P1525" s="1383">
        <f t="shared" si="3061"/>
        <v>0</v>
      </c>
      <c r="Q1525" s="1383">
        <f t="shared" si="3061"/>
        <v>0</v>
      </c>
      <c r="R1525" s="1383">
        <f t="shared" si="3061"/>
        <v>0</v>
      </c>
      <c r="S1525" s="1383">
        <f t="shared" si="3061"/>
        <v>0</v>
      </c>
      <c r="T1525" s="1383">
        <f t="shared" ref="T1525:X1525" si="3062">$AE1525*T$27</f>
        <v>0</v>
      </c>
      <c r="U1525" s="1383">
        <f t="shared" si="3062"/>
        <v>0</v>
      </c>
      <c r="V1525" s="1383">
        <f t="shared" si="3062"/>
        <v>0</v>
      </c>
      <c r="W1525" s="1383">
        <f t="shared" si="3062"/>
        <v>0</v>
      </c>
      <c r="X1525" s="1383">
        <f t="shared" si="3062"/>
        <v>0</v>
      </c>
      <c r="Y1525" s="1383">
        <f t="shared" si="2610"/>
        <v>0</v>
      </c>
      <c r="Z1525" s="1383">
        <f t="shared" si="2611"/>
        <v>0</v>
      </c>
      <c r="AA1525" s="1383">
        <f t="shared" si="2612"/>
        <v>0</v>
      </c>
      <c r="AB1525" s="1383">
        <f t="shared" si="2613"/>
        <v>0</v>
      </c>
      <c r="AC1525" s="5">
        <f t="shared" si="2614"/>
        <v>37</v>
      </c>
      <c r="AD1525" s="1383">
        <f t="shared" si="2615"/>
        <v>0</v>
      </c>
      <c r="AE1525" s="1383">
        <f t="shared" si="2616"/>
        <v>0</v>
      </c>
      <c r="AF1525" s="1305" t="e">
        <f t="shared" si="2617"/>
        <v>#DIV/0!</v>
      </c>
      <c r="AG1525" s="1305" t="e">
        <f t="shared" si="2618"/>
        <v>#DIV/0!</v>
      </c>
      <c r="AH1525" s="5"/>
      <c r="AI1525" s="5"/>
      <c r="AJ1525" s="5"/>
      <c r="AK1525" s="5"/>
      <c r="AL1525" s="5"/>
      <c r="AM1525" s="5"/>
      <c r="AN1525" s="5"/>
      <c r="AO1525" s="5"/>
      <c r="AP1525" s="5"/>
      <c r="AQ1525" s="5"/>
      <c r="AR1525" s="5"/>
      <c r="AS1525" s="5"/>
      <c r="AT1525" s="5"/>
      <c r="AU1525" s="5"/>
      <c r="AV1525" s="5"/>
      <c r="AW1525" s="5"/>
      <c r="AX1525" s="5"/>
      <c r="AY1525" s="5"/>
      <c r="AZ1525" s="5"/>
      <c r="BA1525" s="5"/>
      <c r="BB1525" s="5"/>
      <c r="BC1525" s="5"/>
      <c r="BD1525" s="5"/>
      <c r="BE1525" s="5"/>
    </row>
    <row r="1526" spans="1:57" ht="14.25" customHeight="1">
      <c r="A1526" s="1376">
        <v>45329</v>
      </c>
      <c r="B1526" s="1301"/>
      <c r="C1526" s="1302"/>
      <c r="D1526" s="1376">
        <v>44964</v>
      </c>
      <c r="E1526" s="1357"/>
      <c r="F1526" s="5"/>
      <c r="G1526" s="5"/>
      <c r="H1526" s="1302"/>
      <c r="I1526" s="1303"/>
      <c r="J1526" s="1301"/>
      <c r="K1526" s="1376"/>
      <c r="L1526" s="1302"/>
      <c r="M1526" s="1382">
        <f t="shared" si="2607"/>
        <v>45330</v>
      </c>
      <c r="N1526" s="1354">
        <f t="shared" si="2604"/>
        <v>0</v>
      </c>
      <c r="O1526" s="1383">
        <f t="shared" ref="O1526:S1526" si="3063">$AD1526*O$27</f>
        <v>0</v>
      </c>
      <c r="P1526" s="1383">
        <f t="shared" si="3063"/>
        <v>0</v>
      </c>
      <c r="Q1526" s="1383">
        <f t="shared" si="3063"/>
        <v>0</v>
      </c>
      <c r="R1526" s="1383">
        <f t="shared" si="3063"/>
        <v>0</v>
      </c>
      <c r="S1526" s="1383">
        <f t="shared" si="3063"/>
        <v>0</v>
      </c>
      <c r="T1526" s="1383">
        <f t="shared" ref="T1526:X1526" si="3064">$AE1526*T$27</f>
        <v>0</v>
      </c>
      <c r="U1526" s="1383">
        <f t="shared" si="3064"/>
        <v>0</v>
      </c>
      <c r="V1526" s="1383">
        <f t="shared" si="3064"/>
        <v>0</v>
      </c>
      <c r="W1526" s="1383">
        <f t="shared" si="3064"/>
        <v>0</v>
      </c>
      <c r="X1526" s="1383">
        <f t="shared" si="3064"/>
        <v>0</v>
      </c>
      <c r="Y1526" s="1383">
        <f t="shared" si="2610"/>
        <v>0</v>
      </c>
      <c r="Z1526" s="1383">
        <f t="shared" si="2611"/>
        <v>0</v>
      </c>
      <c r="AA1526" s="1383">
        <f t="shared" si="2612"/>
        <v>0</v>
      </c>
      <c r="AB1526" s="1383">
        <f t="shared" si="2613"/>
        <v>0</v>
      </c>
      <c r="AC1526" s="5">
        <f t="shared" si="2614"/>
        <v>38</v>
      </c>
      <c r="AD1526" s="1383">
        <f t="shared" si="2615"/>
        <v>0</v>
      </c>
      <c r="AE1526" s="1383">
        <f t="shared" si="2616"/>
        <v>0</v>
      </c>
      <c r="AF1526" s="1305" t="e">
        <f t="shared" si="2617"/>
        <v>#DIV/0!</v>
      </c>
      <c r="AG1526" s="1305" t="e">
        <f t="shared" si="2618"/>
        <v>#DIV/0!</v>
      </c>
      <c r="AH1526" s="5"/>
      <c r="AI1526" s="5"/>
      <c r="AJ1526" s="5"/>
      <c r="AK1526" s="5"/>
      <c r="AL1526" s="5"/>
      <c r="AM1526" s="5"/>
      <c r="AN1526" s="5"/>
      <c r="AO1526" s="5"/>
      <c r="AP1526" s="5"/>
      <c r="AQ1526" s="5"/>
      <c r="AR1526" s="5"/>
      <c r="AS1526" s="5"/>
      <c r="AT1526" s="5"/>
      <c r="AU1526" s="5"/>
      <c r="AV1526" s="5"/>
      <c r="AW1526" s="5"/>
      <c r="AX1526" s="5"/>
      <c r="AY1526" s="5"/>
      <c r="AZ1526" s="5"/>
      <c r="BA1526" s="5"/>
      <c r="BB1526" s="5"/>
      <c r="BC1526" s="5"/>
      <c r="BD1526" s="5"/>
      <c r="BE1526" s="5"/>
    </row>
    <row r="1527" spans="1:57" ht="14.25" customHeight="1">
      <c r="A1527" s="1376">
        <v>45330</v>
      </c>
      <c r="B1527" s="1301"/>
      <c r="C1527" s="1302"/>
      <c r="D1527" s="1376">
        <v>44965</v>
      </c>
      <c r="E1527" s="1357"/>
      <c r="F1527" s="5"/>
      <c r="G1527" s="5"/>
      <c r="H1527" s="1302"/>
      <c r="I1527" s="1303"/>
      <c r="J1527" s="1301"/>
      <c r="K1527" s="1376"/>
      <c r="L1527" s="1302"/>
      <c r="M1527" s="1382">
        <f t="shared" si="2607"/>
        <v>45331</v>
      </c>
      <c r="N1527" s="1354">
        <f t="shared" si="2604"/>
        <v>0</v>
      </c>
      <c r="O1527" s="1383">
        <f t="shared" ref="O1527:S1527" si="3065">$AD1527*O$27</f>
        <v>0</v>
      </c>
      <c r="P1527" s="1383">
        <f t="shared" si="3065"/>
        <v>0</v>
      </c>
      <c r="Q1527" s="1383">
        <f t="shared" si="3065"/>
        <v>0</v>
      </c>
      <c r="R1527" s="1383">
        <f t="shared" si="3065"/>
        <v>0</v>
      </c>
      <c r="S1527" s="1383">
        <f t="shared" si="3065"/>
        <v>0</v>
      </c>
      <c r="T1527" s="1383">
        <f t="shared" ref="T1527:X1527" si="3066">$AE1527*T$27</f>
        <v>0</v>
      </c>
      <c r="U1527" s="1383">
        <f t="shared" si="3066"/>
        <v>0</v>
      </c>
      <c r="V1527" s="1383">
        <f t="shared" si="3066"/>
        <v>0</v>
      </c>
      <c r="W1527" s="1383">
        <f t="shared" si="3066"/>
        <v>0</v>
      </c>
      <c r="X1527" s="1383">
        <f t="shared" si="3066"/>
        <v>0</v>
      </c>
      <c r="Y1527" s="1383">
        <f t="shared" si="2610"/>
        <v>0</v>
      </c>
      <c r="Z1527" s="1383">
        <f t="shared" si="2611"/>
        <v>0</v>
      </c>
      <c r="AA1527" s="1383">
        <f t="shared" si="2612"/>
        <v>0</v>
      </c>
      <c r="AB1527" s="1383">
        <f t="shared" si="2613"/>
        <v>0</v>
      </c>
      <c r="AC1527" s="5">
        <f t="shared" si="2614"/>
        <v>39</v>
      </c>
      <c r="AD1527" s="1383">
        <f t="shared" si="2615"/>
        <v>0</v>
      </c>
      <c r="AE1527" s="1383">
        <f t="shared" si="2616"/>
        <v>0</v>
      </c>
      <c r="AF1527" s="1305" t="e">
        <f t="shared" si="2617"/>
        <v>#DIV/0!</v>
      </c>
      <c r="AG1527" s="1305" t="e">
        <f t="shared" si="2618"/>
        <v>#DIV/0!</v>
      </c>
      <c r="AH1527" s="5"/>
      <c r="AI1527" s="5"/>
      <c r="AJ1527" s="5"/>
      <c r="AK1527" s="5"/>
      <c r="AL1527" s="5"/>
      <c r="AM1527" s="5"/>
      <c r="AN1527" s="5"/>
      <c r="AO1527" s="5"/>
      <c r="AP1527" s="5"/>
      <c r="AQ1527" s="5"/>
      <c r="AR1527" s="5"/>
      <c r="AS1527" s="5"/>
      <c r="AT1527" s="5"/>
      <c r="AU1527" s="5"/>
      <c r="AV1527" s="5"/>
      <c r="AW1527" s="5"/>
      <c r="AX1527" s="5"/>
      <c r="AY1527" s="5"/>
      <c r="AZ1527" s="5"/>
      <c r="BA1527" s="5"/>
      <c r="BB1527" s="5"/>
      <c r="BC1527" s="5"/>
      <c r="BD1527" s="5"/>
      <c r="BE1527" s="5"/>
    </row>
    <row r="1528" spans="1:57" ht="14.25" customHeight="1">
      <c r="A1528" s="1376">
        <v>45331</v>
      </c>
      <c r="B1528" s="1301"/>
      <c r="C1528" s="1302"/>
      <c r="D1528" s="1376">
        <v>44966</v>
      </c>
      <c r="E1528" s="1357"/>
      <c r="F1528" s="5"/>
      <c r="G1528" s="5"/>
      <c r="H1528" s="1302"/>
      <c r="I1528" s="1303"/>
      <c r="J1528" s="1301"/>
      <c r="K1528" s="1376"/>
      <c r="L1528" s="1302"/>
      <c r="M1528" s="1382">
        <f t="shared" si="2607"/>
        <v>45332</v>
      </c>
      <c r="N1528" s="1354">
        <f t="shared" si="2604"/>
        <v>0</v>
      </c>
      <c r="O1528" s="1383">
        <f t="shared" ref="O1528:S1528" si="3067">$AD1528*O$27</f>
        <v>0</v>
      </c>
      <c r="P1528" s="1383">
        <f t="shared" si="3067"/>
        <v>0</v>
      </c>
      <c r="Q1528" s="1383">
        <f t="shared" si="3067"/>
        <v>0</v>
      </c>
      <c r="R1528" s="1383">
        <f t="shared" si="3067"/>
        <v>0</v>
      </c>
      <c r="S1528" s="1383">
        <f t="shared" si="3067"/>
        <v>0</v>
      </c>
      <c r="T1528" s="1383">
        <f t="shared" ref="T1528:X1528" si="3068">$AE1528*T$27</f>
        <v>0</v>
      </c>
      <c r="U1528" s="1383">
        <f t="shared" si="3068"/>
        <v>0</v>
      </c>
      <c r="V1528" s="1383">
        <f t="shared" si="3068"/>
        <v>0</v>
      </c>
      <c r="W1528" s="1383">
        <f t="shared" si="3068"/>
        <v>0</v>
      </c>
      <c r="X1528" s="1383">
        <f t="shared" si="3068"/>
        <v>0</v>
      </c>
      <c r="Y1528" s="1383">
        <f t="shared" si="2610"/>
        <v>0</v>
      </c>
      <c r="Z1528" s="1383">
        <f t="shared" si="2611"/>
        <v>0</v>
      </c>
      <c r="AA1528" s="1383">
        <f t="shared" si="2612"/>
        <v>0</v>
      </c>
      <c r="AB1528" s="1383">
        <f t="shared" si="2613"/>
        <v>0</v>
      </c>
      <c r="AC1528" s="5">
        <f t="shared" si="2614"/>
        <v>40</v>
      </c>
      <c r="AD1528" s="1383">
        <f t="shared" si="2615"/>
        <v>0</v>
      </c>
      <c r="AE1528" s="1383">
        <f t="shared" si="2616"/>
        <v>0</v>
      </c>
      <c r="AF1528" s="1305" t="e">
        <f t="shared" si="2617"/>
        <v>#DIV/0!</v>
      </c>
      <c r="AG1528" s="1305" t="e">
        <f t="shared" si="2618"/>
        <v>#DIV/0!</v>
      </c>
      <c r="AH1528" s="5"/>
      <c r="AI1528" s="5"/>
      <c r="AJ1528" s="5"/>
      <c r="AK1528" s="5"/>
      <c r="AL1528" s="5"/>
      <c r="AM1528" s="5"/>
      <c r="AN1528" s="5"/>
      <c r="AO1528" s="5"/>
      <c r="AP1528" s="5"/>
      <c r="AQ1528" s="5"/>
      <c r="AR1528" s="5"/>
      <c r="AS1528" s="5"/>
      <c r="AT1528" s="5"/>
      <c r="AU1528" s="5"/>
      <c r="AV1528" s="5"/>
      <c r="AW1528" s="5"/>
      <c r="AX1528" s="5"/>
      <c r="AY1528" s="5"/>
      <c r="AZ1528" s="5"/>
      <c r="BA1528" s="5"/>
      <c r="BB1528" s="5"/>
      <c r="BC1528" s="5"/>
      <c r="BD1528" s="5"/>
      <c r="BE1528" s="5"/>
    </row>
    <row r="1529" spans="1:57" ht="14.25" customHeight="1">
      <c r="A1529" s="1376">
        <v>45332</v>
      </c>
      <c r="B1529" s="1301"/>
      <c r="C1529" s="1302"/>
      <c r="D1529" s="1376">
        <v>44967</v>
      </c>
      <c r="E1529" s="1357"/>
      <c r="F1529" s="5"/>
      <c r="G1529" s="5"/>
      <c r="H1529" s="1302"/>
      <c r="I1529" s="1303"/>
      <c r="J1529" s="1301"/>
      <c r="K1529" s="1376"/>
      <c r="L1529" s="1302"/>
      <c r="M1529" s="1382">
        <f t="shared" si="2607"/>
        <v>45333</v>
      </c>
      <c r="N1529" s="1354">
        <f t="shared" si="2604"/>
        <v>0</v>
      </c>
      <c r="O1529" s="1383">
        <f t="shared" ref="O1529:S1529" si="3069">$AD1529*O$27</f>
        <v>0</v>
      </c>
      <c r="P1529" s="1383">
        <f t="shared" si="3069"/>
        <v>0</v>
      </c>
      <c r="Q1529" s="1383">
        <f t="shared" si="3069"/>
        <v>0</v>
      </c>
      <c r="R1529" s="1383">
        <f t="shared" si="3069"/>
        <v>0</v>
      </c>
      <c r="S1529" s="1383">
        <f t="shared" si="3069"/>
        <v>0</v>
      </c>
      <c r="T1529" s="1383">
        <f t="shared" ref="T1529:X1529" si="3070">$AE1529*T$27</f>
        <v>0</v>
      </c>
      <c r="U1529" s="1383">
        <f t="shared" si="3070"/>
        <v>0</v>
      </c>
      <c r="V1529" s="1383">
        <f t="shared" si="3070"/>
        <v>0</v>
      </c>
      <c r="W1529" s="1383">
        <f t="shared" si="3070"/>
        <v>0</v>
      </c>
      <c r="X1529" s="1383">
        <f t="shared" si="3070"/>
        <v>0</v>
      </c>
      <c r="Y1529" s="1383">
        <f t="shared" si="2610"/>
        <v>0</v>
      </c>
      <c r="Z1529" s="1383">
        <f t="shared" si="2611"/>
        <v>0</v>
      </c>
      <c r="AA1529" s="1383">
        <f t="shared" si="2612"/>
        <v>0</v>
      </c>
      <c r="AB1529" s="1383">
        <f t="shared" si="2613"/>
        <v>0</v>
      </c>
      <c r="AC1529" s="5">
        <f t="shared" si="2614"/>
        <v>41</v>
      </c>
      <c r="AD1529" s="1383">
        <f t="shared" si="2615"/>
        <v>0</v>
      </c>
      <c r="AE1529" s="1383">
        <f t="shared" si="2616"/>
        <v>0</v>
      </c>
      <c r="AF1529" s="1305" t="e">
        <f t="shared" si="2617"/>
        <v>#DIV/0!</v>
      </c>
      <c r="AG1529" s="1305" t="e">
        <f t="shared" si="2618"/>
        <v>#DIV/0!</v>
      </c>
      <c r="AH1529" s="5"/>
      <c r="AI1529" s="5"/>
      <c r="AJ1529" s="5"/>
      <c r="AK1529" s="5"/>
      <c r="AL1529" s="5"/>
      <c r="AM1529" s="5"/>
      <c r="AN1529" s="5"/>
      <c r="AO1529" s="5"/>
      <c r="AP1529" s="5"/>
      <c r="AQ1529" s="5"/>
      <c r="AR1529" s="5"/>
      <c r="AS1529" s="5"/>
      <c r="AT1529" s="5"/>
      <c r="AU1529" s="5"/>
      <c r="AV1529" s="5"/>
      <c r="AW1529" s="5"/>
      <c r="AX1529" s="5"/>
      <c r="AY1529" s="5"/>
      <c r="AZ1529" s="5"/>
      <c r="BA1529" s="5"/>
      <c r="BB1529" s="5"/>
      <c r="BC1529" s="5"/>
      <c r="BD1529" s="5"/>
      <c r="BE1529" s="5"/>
    </row>
    <row r="1530" spans="1:57" ht="14.25" customHeight="1">
      <c r="A1530" s="1376">
        <v>45333</v>
      </c>
      <c r="B1530" s="1301"/>
      <c r="C1530" s="1302"/>
      <c r="D1530" s="1376">
        <v>44968</v>
      </c>
      <c r="E1530" s="1357"/>
      <c r="F1530" s="5"/>
      <c r="G1530" s="5"/>
      <c r="H1530" s="1302"/>
      <c r="I1530" s="1303"/>
      <c r="J1530" s="1301"/>
      <c r="K1530" s="1376"/>
      <c r="L1530" s="1302"/>
      <c r="M1530" s="1382">
        <f t="shared" si="2607"/>
        <v>45334</v>
      </c>
      <c r="N1530" s="1354">
        <f t="shared" si="2604"/>
        <v>0</v>
      </c>
      <c r="O1530" s="1383">
        <f t="shared" ref="O1530:S1530" si="3071">$AD1530*O$27</f>
        <v>0</v>
      </c>
      <c r="P1530" s="1383">
        <f t="shared" si="3071"/>
        <v>0</v>
      </c>
      <c r="Q1530" s="1383">
        <f t="shared" si="3071"/>
        <v>0</v>
      </c>
      <c r="R1530" s="1383">
        <f t="shared" si="3071"/>
        <v>0</v>
      </c>
      <c r="S1530" s="1383">
        <f t="shared" si="3071"/>
        <v>0</v>
      </c>
      <c r="T1530" s="1383">
        <f t="shared" ref="T1530:X1530" si="3072">$AE1530*T$27</f>
        <v>0</v>
      </c>
      <c r="U1530" s="1383">
        <f t="shared" si="3072"/>
        <v>0</v>
      </c>
      <c r="V1530" s="1383">
        <f t="shared" si="3072"/>
        <v>0</v>
      </c>
      <c r="W1530" s="1383">
        <f t="shared" si="3072"/>
        <v>0</v>
      </c>
      <c r="X1530" s="1383">
        <f t="shared" si="3072"/>
        <v>0</v>
      </c>
      <c r="Y1530" s="1383">
        <f t="shared" si="2610"/>
        <v>0</v>
      </c>
      <c r="Z1530" s="1383">
        <f t="shared" si="2611"/>
        <v>0</v>
      </c>
      <c r="AA1530" s="1383">
        <f t="shared" si="2612"/>
        <v>0</v>
      </c>
      <c r="AB1530" s="1383">
        <f t="shared" si="2613"/>
        <v>0</v>
      </c>
      <c r="AC1530" s="5">
        <f t="shared" si="2614"/>
        <v>42</v>
      </c>
      <c r="AD1530" s="1383">
        <f t="shared" si="2615"/>
        <v>0</v>
      </c>
      <c r="AE1530" s="1383">
        <f t="shared" si="2616"/>
        <v>0</v>
      </c>
      <c r="AF1530" s="1305" t="e">
        <f t="shared" si="2617"/>
        <v>#DIV/0!</v>
      </c>
      <c r="AG1530" s="1305" t="e">
        <f t="shared" si="2618"/>
        <v>#DIV/0!</v>
      </c>
      <c r="AH1530" s="5"/>
      <c r="AI1530" s="5"/>
      <c r="AJ1530" s="5"/>
      <c r="AK1530" s="5"/>
      <c r="AL1530" s="5"/>
      <c r="AM1530" s="5"/>
      <c r="AN1530" s="5"/>
      <c r="AO1530" s="5"/>
      <c r="AP1530" s="5"/>
      <c r="AQ1530" s="5"/>
      <c r="AR1530" s="5"/>
      <c r="AS1530" s="5"/>
      <c r="AT1530" s="5"/>
      <c r="AU1530" s="5"/>
      <c r="AV1530" s="5"/>
      <c r="AW1530" s="5"/>
      <c r="AX1530" s="5"/>
      <c r="AY1530" s="5"/>
      <c r="AZ1530" s="5"/>
      <c r="BA1530" s="5"/>
      <c r="BB1530" s="5"/>
      <c r="BC1530" s="5"/>
      <c r="BD1530" s="5"/>
      <c r="BE1530" s="5"/>
    </row>
    <row r="1531" spans="1:57" ht="14.25" customHeight="1">
      <c r="A1531" s="1376">
        <v>45334</v>
      </c>
      <c r="B1531" s="1301"/>
      <c r="C1531" s="1302"/>
      <c r="D1531" s="1376">
        <v>44969</v>
      </c>
      <c r="E1531" s="1357"/>
      <c r="F1531" s="5"/>
      <c r="G1531" s="5"/>
      <c r="H1531" s="1302"/>
      <c r="I1531" s="1303"/>
      <c r="J1531" s="1301"/>
      <c r="K1531" s="1376"/>
      <c r="L1531" s="1302"/>
      <c r="M1531" s="1382">
        <f t="shared" si="2607"/>
        <v>45335</v>
      </c>
      <c r="N1531" s="1354">
        <f t="shared" si="2604"/>
        <v>0</v>
      </c>
      <c r="O1531" s="1383">
        <f t="shared" ref="O1531:S1531" si="3073">$AD1531*O$27</f>
        <v>0</v>
      </c>
      <c r="P1531" s="1383">
        <f t="shared" si="3073"/>
        <v>0</v>
      </c>
      <c r="Q1531" s="1383">
        <f t="shared" si="3073"/>
        <v>0</v>
      </c>
      <c r="R1531" s="1383">
        <f t="shared" si="3073"/>
        <v>0</v>
      </c>
      <c r="S1531" s="1383">
        <f t="shared" si="3073"/>
        <v>0</v>
      </c>
      <c r="T1531" s="1383">
        <f t="shared" ref="T1531:X1531" si="3074">$AE1531*T$27</f>
        <v>0</v>
      </c>
      <c r="U1531" s="1383">
        <f t="shared" si="3074"/>
        <v>0</v>
      </c>
      <c r="V1531" s="1383">
        <f t="shared" si="3074"/>
        <v>0</v>
      </c>
      <c r="W1531" s="1383">
        <f t="shared" si="3074"/>
        <v>0</v>
      </c>
      <c r="X1531" s="1383">
        <f t="shared" si="3074"/>
        <v>0</v>
      </c>
      <c r="Y1531" s="1383">
        <f t="shared" si="2610"/>
        <v>0</v>
      </c>
      <c r="Z1531" s="1383">
        <f t="shared" si="2611"/>
        <v>0</v>
      </c>
      <c r="AA1531" s="1383">
        <f t="shared" si="2612"/>
        <v>0</v>
      </c>
      <c r="AB1531" s="1383">
        <f t="shared" si="2613"/>
        <v>0</v>
      </c>
      <c r="AC1531" s="5">
        <f t="shared" si="2614"/>
        <v>43</v>
      </c>
      <c r="AD1531" s="1383">
        <f t="shared" si="2615"/>
        <v>0</v>
      </c>
      <c r="AE1531" s="1383">
        <f t="shared" si="2616"/>
        <v>0</v>
      </c>
      <c r="AF1531" s="1305" t="e">
        <f t="shared" si="2617"/>
        <v>#DIV/0!</v>
      </c>
      <c r="AG1531" s="1305" t="e">
        <f t="shared" si="2618"/>
        <v>#DIV/0!</v>
      </c>
      <c r="AH1531" s="5"/>
      <c r="AI1531" s="5"/>
      <c r="AJ1531" s="5"/>
      <c r="AK1531" s="5"/>
      <c r="AL1531" s="5"/>
      <c r="AM1531" s="5"/>
      <c r="AN1531" s="5"/>
      <c r="AO1531" s="5"/>
      <c r="AP1531" s="5"/>
      <c r="AQ1531" s="5"/>
      <c r="AR1531" s="5"/>
      <c r="AS1531" s="5"/>
      <c r="AT1531" s="5"/>
      <c r="AU1531" s="5"/>
      <c r="AV1531" s="5"/>
      <c r="AW1531" s="5"/>
      <c r="AX1531" s="5"/>
      <c r="AY1531" s="5"/>
      <c r="AZ1531" s="5"/>
      <c r="BA1531" s="5"/>
      <c r="BB1531" s="5"/>
      <c r="BC1531" s="5"/>
      <c r="BD1531" s="5"/>
      <c r="BE1531" s="5"/>
    </row>
    <row r="1532" spans="1:57" ht="14.25" customHeight="1">
      <c r="A1532" s="1376">
        <v>45335</v>
      </c>
      <c r="B1532" s="1301"/>
      <c r="C1532" s="1302"/>
      <c r="D1532" s="1376">
        <v>44970</v>
      </c>
      <c r="E1532" s="1357"/>
      <c r="F1532" s="5"/>
      <c r="G1532" s="5"/>
      <c r="H1532" s="1302"/>
      <c r="I1532" s="1303"/>
      <c r="J1532" s="1301"/>
      <c r="K1532" s="1376"/>
      <c r="L1532" s="1302"/>
      <c r="M1532" s="1382">
        <f t="shared" si="2607"/>
        <v>45336</v>
      </c>
      <c r="N1532" s="1354">
        <f t="shared" si="2604"/>
        <v>0</v>
      </c>
      <c r="O1532" s="1383">
        <f t="shared" ref="O1532:S1532" si="3075">$AD1532*O$27</f>
        <v>0</v>
      </c>
      <c r="P1532" s="1383">
        <f t="shared" si="3075"/>
        <v>0</v>
      </c>
      <c r="Q1532" s="1383">
        <f t="shared" si="3075"/>
        <v>0</v>
      </c>
      <c r="R1532" s="1383">
        <f t="shared" si="3075"/>
        <v>0</v>
      </c>
      <c r="S1532" s="1383">
        <f t="shared" si="3075"/>
        <v>0</v>
      </c>
      <c r="T1532" s="1383">
        <f t="shared" ref="T1532:X1532" si="3076">$AE1532*T$27</f>
        <v>0</v>
      </c>
      <c r="U1532" s="1383">
        <f t="shared" si="3076"/>
        <v>0</v>
      </c>
      <c r="V1532" s="1383">
        <f t="shared" si="3076"/>
        <v>0</v>
      </c>
      <c r="W1532" s="1383">
        <f t="shared" si="3076"/>
        <v>0</v>
      </c>
      <c r="X1532" s="1383">
        <f t="shared" si="3076"/>
        <v>0</v>
      </c>
      <c r="Y1532" s="1383">
        <f t="shared" si="2610"/>
        <v>0</v>
      </c>
      <c r="Z1532" s="1383">
        <f t="shared" si="2611"/>
        <v>0</v>
      </c>
      <c r="AA1532" s="1383">
        <f t="shared" si="2612"/>
        <v>0</v>
      </c>
      <c r="AB1532" s="1383">
        <f t="shared" si="2613"/>
        <v>0</v>
      </c>
      <c r="AC1532" s="5">
        <f t="shared" si="2614"/>
        <v>44</v>
      </c>
      <c r="AD1532" s="1383">
        <f t="shared" si="2615"/>
        <v>0</v>
      </c>
      <c r="AE1532" s="1383">
        <f t="shared" si="2616"/>
        <v>0</v>
      </c>
      <c r="AF1532" s="1305" t="e">
        <f t="shared" si="2617"/>
        <v>#DIV/0!</v>
      </c>
      <c r="AG1532" s="1305" t="e">
        <f t="shared" si="2618"/>
        <v>#DIV/0!</v>
      </c>
      <c r="AH1532" s="5"/>
      <c r="AI1532" s="5"/>
      <c r="AJ1532" s="5"/>
      <c r="AK1532" s="5"/>
      <c r="AL1532" s="5"/>
      <c r="AM1532" s="5"/>
      <c r="AN1532" s="5"/>
      <c r="AO1532" s="5"/>
      <c r="AP1532" s="5"/>
      <c r="AQ1532" s="5"/>
      <c r="AR1532" s="5"/>
      <c r="AS1532" s="5"/>
      <c r="AT1532" s="5"/>
      <c r="AU1532" s="5"/>
      <c r="AV1532" s="5"/>
      <c r="AW1532" s="5"/>
      <c r="AX1532" s="5"/>
      <c r="AY1532" s="5"/>
      <c r="AZ1532" s="5"/>
      <c r="BA1532" s="5"/>
      <c r="BB1532" s="5"/>
      <c r="BC1532" s="5"/>
      <c r="BD1532" s="5"/>
      <c r="BE1532" s="5"/>
    </row>
    <row r="1533" spans="1:57" ht="14.25" customHeight="1">
      <c r="A1533" s="1376">
        <v>45336</v>
      </c>
      <c r="B1533" s="1301"/>
      <c r="C1533" s="1302"/>
      <c r="D1533" s="1376">
        <v>44971</v>
      </c>
      <c r="E1533" s="1357"/>
      <c r="F1533" s="5"/>
      <c r="G1533" s="5"/>
      <c r="H1533" s="1302"/>
      <c r="I1533" s="1303"/>
      <c r="J1533" s="1301"/>
      <c r="K1533" s="1376"/>
      <c r="L1533" s="1302"/>
      <c r="M1533" s="1382">
        <f t="shared" si="2607"/>
        <v>45337</v>
      </c>
      <c r="N1533" s="1354">
        <f t="shared" si="2604"/>
        <v>0</v>
      </c>
      <c r="O1533" s="1383">
        <f t="shared" ref="O1533:S1533" si="3077">$AD1533*O$27</f>
        <v>0</v>
      </c>
      <c r="P1533" s="1383">
        <f t="shared" si="3077"/>
        <v>0</v>
      </c>
      <c r="Q1533" s="1383">
        <f t="shared" si="3077"/>
        <v>0</v>
      </c>
      <c r="R1533" s="1383">
        <f t="shared" si="3077"/>
        <v>0</v>
      </c>
      <c r="S1533" s="1383">
        <f t="shared" si="3077"/>
        <v>0</v>
      </c>
      <c r="T1533" s="1383">
        <f t="shared" ref="T1533:X1533" si="3078">$AE1533*T$27</f>
        <v>0</v>
      </c>
      <c r="U1533" s="1383">
        <f t="shared" si="3078"/>
        <v>0</v>
      </c>
      <c r="V1533" s="1383">
        <f t="shared" si="3078"/>
        <v>0</v>
      </c>
      <c r="W1533" s="1383">
        <f t="shared" si="3078"/>
        <v>0</v>
      </c>
      <c r="X1533" s="1383">
        <f t="shared" si="3078"/>
        <v>0</v>
      </c>
      <c r="Y1533" s="1383">
        <f t="shared" si="2610"/>
        <v>0</v>
      </c>
      <c r="Z1533" s="1383">
        <f t="shared" si="2611"/>
        <v>0</v>
      </c>
      <c r="AA1533" s="1383">
        <f t="shared" si="2612"/>
        <v>0</v>
      </c>
      <c r="AB1533" s="1383">
        <f t="shared" si="2613"/>
        <v>0</v>
      </c>
      <c r="AC1533" s="5">
        <f t="shared" si="2614"/>
        <v>45</v>
      </c>
      <c r="AD1533" s="1383">
        <f t="shared" si="2615"/>
        <v>0</v>
      </c>
      <c r="AE1533" s="1383">
        <f t="shared" si="2616"/>
        <v>0</v>
      </c>
      <c r="AF1533" s="1305" t="e">
        <f t="shared" si="2617"/>
        <v>#DIV/0!</v>
      </c>
      <c r="AG1533" s="1305" t="e">
        <f t="shared" si="2618"/>
        <v>#DIV/0!</v>
      </c>
      <c r="AH1533" s="5"/>
      <c r="AI1533" s="5"/>
      <c r="AJ1533" s="5"/>
      <c r="AK1533" s="5"/>
      <c r="AL1533" s="5"/>
      <c r="AM1533" s="5"/>
      <c r="AN1533" s="5"/>
      <c r="AO1533" s="5"/>
      <c r="AP1533" s="5"/>
      <c r="AQ1533" s="5"/>
      <c r="AR1533" s="5"/>
      <c r="AS1533" s="5"/>
      <c r="AT1533" s="5"/>
      <c r="AU1533" s="5"/>
      <c r="AV1533" s="5"/>
      <c r="AW1533" s="5"/>
      <c r="AX1533" s="5"/>
      <c r="AY1533" s="5"/>
      <c r="AZ1533" s="5"/>
      <c r="BA1533" s="5"/>
      <c r="BB1533" s="5"/>
      <c r="BC1533" s="5"/>
      <c r="BD1533" s="5"/>
      <c r="BE1533" s="5"/>
    </row>
    <row r="1534" spans="1:57" ht="14.25" customHeight="1">
      <c r="A1534" s="1376">
        <v>45337</v>
      </c>
      <c r="B1534" s="1301"/>
      <c r="C1534" s="1302"/>
      <c r="D1534" s="1376">
        <v>44972</v>
      </c>
      <c r="E1534" s="1357"/>
      <c r="F1534" s="5"/>
      <c r="G1534" s="5"/>
      <c r="H1534" s="1302"/>
      <c r="I1534" s="1303"/>
      <c r="J1534" s="1301"/>
      <c r="K1534" s="1376"/>
      <c r="L1534" s="1302"/>
      <c r="M1534" s="1382">
        <f t="shared" si="2607"/>
        <v>45338</v>
      </c>
      <c r="N1534" s="1354">
        <f t="shared" si="2604"/>
        <v>0</v>
      </c>
      <c r="O1534" s="1383">
        <f t="shared" ref="O1534:S1534" si="3079">$AD1534*O$27</f>
        <v>0</v>
      </c>
      <c r="P1534" s="1383">
        <f t="shared" si="3079"/>
        <v>0</v>
      </c>
      <c r="Q1534" s="1383">
        <f t="shared" si="3079"/>
        <v>0</v>
      </c>
      <c r="R1534" s="1383">
        <f t="shared" si="3079"/>
        <v>0</v>
      </c>
      <c r="S1534" s="1383">
        <f t="shared" si="3079"/>
        <v>0</v>
      </c>
      <c r="T1534" s="1383">
        <f t="shared" ref="T1534:X1534" si="3080">$AE1534*T$27</f>
        <v>0</v>
      </c>
      <c r="U1534" s="1383">
        <f t="shared" si="3080"/>
        <v>0</v>
      </c>
      <c r="V1534" s="1383">
        <f t="shared" si="3080"/>
        <v>0</v>
      </c>
      <c r="W1534" s="1383">
        <f t="shared" si="3080"/>
        <v>0</v>
      </c>
      <c r="X1534" s="1383">
        <f t="shared" si="3080"/>
        <v>0</v>
      </c>
      <c r="Y1534" s="1383">
        <f t="shared" si="2610"/>
        <v>0</v>
      </c>
      <c r="Z1534" s="1383">
        <f t="shared" si="2611"/>
        <v>0</v>
      </c>
      <c r="AA1534" s="1383">
        <f t="shared" si="2612"/>
        <v>0</v>
      </c>
      <c r="AB1534" s="1383">
        <f t="shared" si="2613"/>
        <v>0</v>
      </c>
      <c r="AC1534" s="5">
        <f t="shared" si="2614"/>
        <v>46</v>
      </c>
      <c r="AD1534" s="1383">
        <f t="shared" si="2615"/>
        <v>0</v>
      </c>
      <c r="AE1534" s="1383">
        <f t="shared" si="2616"/>
        <v>0</v>
      </c>
      <c r="AF1534" s="1305" t="e">
        <f t="shared" si="2617"/>
        <v>#DIV/0!</v>
      </c>
      <c r="AG1534" s="1305" t="e">
        <f t="shared" si="2618"/>
        <v>#DIV/0!</v>
      </c>
      <c r="AH1534" s="5"/>
      <c r="AI1534" s="5"/>
      <c r="AJ1534" s="5"/>
      <c r="AK1534" s="5"/>
      <c r="AL1534" s="5"/>
      <c r="AM1534" s="5"/>
      <c r="AN1534" s="5"/>
      <c r="AO1534" s="5"/>
      <c r="AP1534" s="5"/>
      <c r="AQ1534" s="5"/>
      <c r="AR1534" s="5"/>
      <c r="AS1534" s="5"/>
      <c r="AT1534" s="5"/>
      <c r="AU1534" s="5"/>
      <c r="AV1534" s="5"/>
      <c r="AW1534" s="5"/>
      <c r="AX1534" s="5"/>
      <c r="AY1534" s="5"/>
      <c r="AZ1534" s="5"/>
      <c r="BA1534" s="5"/>
      <c r="BB1534" s="5"/>
      <c r="BC1534" s="5"/>
      <c r="BD1534" s="5"/>
      <c r="BE1534" s="5"/>
    </row>
    <row r="1535" spans="1:57" ht="14.25" customHeight="1">
      <c r="A1535" s="1376">
        <v>45338</v>
      </c>
      <c r="B1535" s="1301"/>
      <c r="C1535" s="1302"/>
      <c r="D1535" s="1376">
        <v>44973</v>
      </c>
      <c r="E1535" s="1357"/>
      <c r="F1535" s="5"/>
      <c r="G1535" s="5"/>
      <c r="H1535" s="1302"/>
      <c r="I1535" s="1303"/>
      <c r="J1535" s="1301"/>
      <c r="K1535" s="1376"/>
      <c r="L1535" s="1302"/>
      <c r="M1535" s="1382">
        <f t="shared" si="2607"/>
        <v>45339</v>
      </c>
      <c r="N1535" s="1354">
        <f t="shared" si="2604"/>
        <v>0</v>
      </c>
      <c r="O1535" s="1383">
        <f t="shared" ref="O1535:S1535" si="3081">$AD1535*O$27</f>
        <v>0</v>
      </c>
      <c r="P1535" s="1383">
        <f t="shared" si="3081"/>
        <v>0</v>
      </c>
      <c r="Q1535" s="1383">
        <f t="shared" si="3081"/>
        <v>0</v>
      </c>
      <c r="R1535" s="1383">
        <f t="shared" si="3081"/>
        <v>0</v>
      </c>
      <c r="S1535" s="1383">
        <f t="shared" si="3081"/>
        <v>0</v>
      </c>
      <c r="T1535" s="1383">
        <f t="shared" ref="T1535:X1535" si="3082">$AE1535*T$27</f>
        <v>0</v>
      </c>
      <c r="U1535" s="1383">
        <f t="shared" si="3082"/>
        <v>0</v>
      </c>
      <c r="V1535" s="1383">
        <f t="shared" si="3082"/>
        <v>0</v>
      </c>
      <c r="W1535" s="1383">
        <f t="shared" si="3082"/>
        <v>0</v>
      </c>
      <c r="X1535" s="1383">
        <f t="shared" si="3082"/>
        <v>0</v>
      </c>
      <c r="Y1535" s="1383">
        <f t="shared" si="2610"/>
        <v>0</v>
      </c>
      <c r="Z1535" s="1383">
        <f t="shared" si="2611"/>
        <v>0</v>
      </c>
      <c r="AA1535" s="1383">
        <f t="shared" si="2612"/>
        <v>0</v>
      </c>
      <c r="AB1535" s="1383">
        <f t="shared" si="2613"/>
        <v>0</v>
      </c>
      <c r="AC1535" s="5">
        <f t="shared" si="2614"/>
        <v>47</v>
      </c>
      <c r="AD1535" s="1383">
        <f t="shared" si="2615"/>
        <v>0</v>
      </c>
      <c r="AE1535" s="1383">
        <f t="shared" si="2616"/>
        <v>0</v>
      </c>
      <c r="AF1535" s="1305" t="e">
        <f t="shared" si="2617"/>
        <v>#DIV/0!</v>
      </c>
      <c r="AG1535" s="1305" t="e">
        <f t="shared" si="2618"/>
        <v>#DIV/0!</v>
      </c>
      <c r="AH1535" s="5"/>
      <c r="AI1535" s="5"/>
      <c r="AJ1535" s="5"/>
      <c r="AK1535" s="5"/>
      <c r="AL1535" s="5"/>
      <c r="AM1535" s="5"/>
      <c r="AN1535" s="5"/>
      <c r="AO1535" s="5"/>
      <c r="AP1535" s="5"/>
      <c r="AQ1535" s="5"/>
      <c r="AR1535" s="5"/>
      <c r="AS1535" s="5"/>
      <c r="AT1535" s="5"/>
      <c r="AU1535" s="5"/>
      <c r="AV1535" s="5"/>
      <c r="AW1535" s="5"/>
      <c r="AX1535" s="5"/>
      <c r="AY1535" s="5"/>
      <c r="AZ1535" s="5"/>
      <c r="BA1535" s="5"/>
      <c r="BB1535" s="5"/>
      <c r="BC1535" s="5"/>
      <c r="BD1535" s="5"/>
      <c r="BE1535" s="5"/>
    </row>
    <row r="1536" spans="1:57" ht="14.25" customHeight="1">
      <c r="A1536" s="1376">
        <v>45339</v>
      </c>
      <c r="B1536" s="1301"/>
      <c r="C1536" s="1302"/>
      <c r="D1536" s="1376">
        <v>44974</v>
      </c>
      <c r="E1536" s="1357"/>
      <c r="F1536" s="5"/>
      <c r="G1536" s="5"/>
      <c r="H1536" s="1302"/>
      <c r="I1536" s="1303"/>
      <c r="J1536" s="1301"/>
      <c r="K1536" s="1376"/>
      <c r="L1536" s="1302"/>
      <c r="M1536" s="1382">
        <f t="shared" si="2607"/>
        <v>45340</v>
      </c>
      <c r="N1536" s="1354">
        <f t="shared" si="2604"/>
        <v>0</v>
      </c>
      <c r="O1536" s="1383">
        <f t="shared" ref="O1536:S1536" si="3083">$AD1536*O$27</f>
        <v>0</v>
      </c>
      <c r="P1536" s="1383">
        <f t="shared" si="3083"/>
        <v>0</v>
      </c>
      <c r="Q1536" s="1383">
        <f t="shared" si="3083"/>
        <v>0</v>
      </c>
      <c r="R1536" s="1383">
        <f t="shared" si="3083"/>
        <v>0</v>
      </c>
      <c r="S1536" s="1383">
        <f t="shared" si="3083"/>
        <v>0</v>
      </c>
      <c r="T1536" s="1383">
        <f t="shared" ref="T1536:X1536" si="3084">$AE1536*T$27</f>
        <v>0</v>
      </c>
      <c r="U1536" s="1383">
        <f t="shared" si="3084"/>
        <v>0</v>
      </c>
      <c r="V1536" s="1383">
        <f t="shared" si="3084"/>
        <v>0</v>
      </c>
      <c r="W1536" s="1383">
        <f t="shared" si="3084"/>
        <v>0</v>
      </c>
      <c r="X1536" s="1383">
        <f t="shared" si="3084"/>
        <v>0</v>
      </c>
      <c r="Y1536" s="1383">
        <f t="shared" si="2610"/>
        <v>0</v>
      </c>
      <c r="Z1536" s="1383">
        <f t="shared" si="2611"/>
        <v>0</v>
      </c>
      <c r="AA1536" s="1383">
        <f t="shared" si="2612"/>
        <v>0</v>
      </c>
      <c r="AB1536" s="1383">
        <f t="shared" si="2613"/>
        <v>0</v>
      </c>
      <c r="AC1536" s="5">
        <f t="shared" si="2614"/>
        <v>48</v>
      </c>
      <c r="AD1536" s="1383">
        <f t="shared" si="2615"/>
        <v>0</v>
      </c>
      <c r="AE1536" s="1383">
        <f t="shared" si="2616"/>
        <v>0</v>
      </c>
      <c r="AF1536" s="1305" t="e">
        <f t="shared" si="2617"/>
        <v>#DIV/0!</v>
      </c>
      <c r="AG1536" s="1305" t="e">
        <f t="shared" si="2618"/>
        <v>#DIV/0!</v>
      </c>
      <c r="AH1536" s="5"/>
      <c r="AI1536" s="5"/>
      <c r="AJ1536" s="5"/>
      <c r="AK1536" s="5"/>
      <c r="AL1536" s="5"/>
      <c r="AM1536" s="5"/>
      <c r="AN1536" s="5"/>
      <c r="AO1536" s="5"/>
      <c r="AP1536" s="5"/>
      <c r="AQ1536" s="5"/>
      <c r="AR1536" s="5"/>
      <c r="AS1536" s="5"/>
      <c r="AT1536" s="5"/>
      <c r="AU1536" s="5"/>
      <c r="AV1536" s="5"/>
      <c r="AW1536" s="5"/>
      <c r="AX1536" s="5"/>
      <c r="AY1536" s="5"/>
      <c r="AZ1536" s="5"/>
      <c r="BA1536" s="5"/>
      <c r="BB1536" s="5"/>
      <c r="BC1536" s="5"/>
      <c r="BD1536" s="5"/>
      <c r="BE1536" s="5"/>
    </row>
    <row r="1537" spans="1:57" ht="14.25" customHeight="1">
      <c r="A1537" s="1376">
        <v>45340</v>
      </c>
      <c r="B1537" s="1301"/>
      <c r="C1537" s="1302"/>
      <c r="D1537" s="1376">
        <v>44975</v>
      </c>
      <c r="E1537" s="1357"/>
      <c r="F1537" s="5"/>
      <c r="G1537" s="5"/>
      <c r="H1537" s="1302"/>
      <c r="I1537" s="1303"/>
      <c r="J1537" s="1301"/>
      <c r="K1537" s="1376"/>
      <c r="L1537" s="1302"/>
      <c r="M1537" s="1382">
        <f t="shared" si="2607"/>
        <v>45341</v>
      </c>
      <c r="N1537" s="1354">
        <f t="shared" si="2604"/>
        <v>0</v>
      </c>
      <c r="O1537" s="1383">
        <f t="shared" ref="O1537:S1537" si="3085">$AD1537*O$27</f>
        <v>0</v>
      </c>
      <c r="P1537" s="1383">
        <f t="shared" si="3085"/>
        <v>0</v>
      </c>
      <c r="Q1537" s="1383">
        <f t="shared" si="3085"/>
        <v>0</v>
      </c>
      <c r="R1537" s="1383">
        <f t="shared" si="3085"/>
        <v>0</v>
      </c>
      <c r="S1537" s="1383">
        <f t="shared" si="3085"/>
        <v>0</v>
      </c>
      <c r="T1537" s="1383">
        <f t="shared" ref="T1537:X1537" si="3086">$AE1537*T$27</f>
        <v>0</v>
      </c>
      <c r="U1537" s="1383">
        <f t="shared" si="3086"/>
        <v>0</v>
      </c>
      <c r="V1537" s="1383">
        <f t="shared" si="3086"/>
        <v>0</v>
      </c>
      <c r="W1537" s="1383">
        <f t="shared" si="3086"/>
        <v>0</v>
      </c>
      <c r="X1537" s="1383">
        <f t="shared" si="3086"/>
        <v>0</v>
      </c>
      <c r="Y1537" s="1383">
        <f t="shared" si="2610"/>
        <v>0</v>
      </c>
      <c r="Z1537" s="1383">
        <f t="shared" si="2611"/>
        <v>0</v>
      </c>
      <c r="AA1537" s="1383">
        <f t="shared" si="2612"/>
        <v>0</v>
      </c>
      <c r="AB1537" s="1383">
        <f t="shared" si="2613"/>
        <v>0</v>
      </c>
      <c r="AC1537" s="5">
        <f t="shared" si="2614"/>
        <v>49</v>
      </c>
      <c r="AD1537" s="1383">
        <f t="shared" si="2615"/>
        <v>0</v>
      </c>
      <c r="AE1537" s="1383">
        <f t="shared" si="2616"/>
        <v>0</v>
      </c>
      <c r="AF1537" s="1305" t="e">
        <f t="shared" si="2617"/>
        <v>#DIV/0!</v>
      </c>
      <c r="AG1537" s="1305" t="e">
        <f t="shared" si="2618"/>
        <v>#DIV/0!</v>
      </c>
      <c r="AH1537" s="5"/>
      <c r="AI1537" s="5"/>
      <c r="AJ1537" s="5"/>
      <c r="AK1537" s="5"/>
      <c r="AL1537" s="5"/>
      <c r="AM1537" s="5"/>
      <c r="AN1537" s="5"/>
      <c r="AO1537" s="5"/>
      <c r="AP1537" s="5"/>
      <c r="AQ1537" s="5"/>
      <c r="AR1537" s="5"/>
      <c r="AS1537" s="5"/>
      <c r="AT1537" s="5"/>
      <c r="AU1537" s="5"/>
      <c r="AV1537" s="5"/>
      <c r="AW1537" s="5"/>
      <c r="AX1537" s="5"/>
      <c r="AY1537" s="5"/>
      <c r="AZ1537" s="5"/>
      <c r="BA1537" s="5"/>
      <c r="BB1537" s="5"/>
      <c r="BC1537" s="5"/>
      <c r="BD1537" s="5"/>
      <c r="BE1537" s="5"/>
    </row>
    <row r="1538" spans="1:57" ht="14.25" customHeight="1">
      <c r="A1538" s="1376">
        <v>45341</v>
      </c>
      <c r="B1538" s="1301"/>
      <c r="C1538" s="1302"/>
      <c r="D1538" s="1376">
        <v>44976</v>
      </c>
      <c r="E1538" s="1357"/>
      <c r="F1538" s="5"/>
      <c r="G1538" s="5"/>
      <c r="H1538" s="1302"/>
      <c r="I1538" s="1303"/>
      <c r="J1538" s="1301"/>
      <c r="K1538" s="1376"/>
      <c r="L1538" s="1302"/>
      <c r="M1538" s="1382">
        <f t="shared" si="2607"/>
        <v>45342</v>
      </c>
      <c r="N1538" s="1354">
        <f t="shared" si="2604"/>
        <v>0</v>
      </c>
      <c r="O1538" s="1383">
        <f t="shared" ref="O1538:S1538" si="3087">$AD1538*O$27</f>
        <v>0</v>
      </c>
      <c r="P1538" s="1383">
        <f t="shared" si="3087"/>
        <v>0</v>
      </c>
      <c r="Q1538" s="1383">
        <f t="shared" si="3087"/>
        <v>0</v>
      </c>
      <c r="R1538" s="1383">
        <f t="shared" si="3087"/>
        <v>0</v>
      </c>
      <c r="S1538" s="1383">
        <f t="shared" si="3087"/>
        <v>0</v>
      </c>
      <c r="T1538" s="1383">
        <f t="shared" ref="T1538:X1538" si="3088">$AE1538*T$27</f>
        <v>0</v>
      </c>
      <c r="U1538" s="1383">
        <f t="shared" si="3088"/>
        <v>0</v>
      </c>
      <c r="V1538" s="1383">
        <f t="shared" si="3088"/>
        <v>0</v>
      </c>
      <c r="W1538" s="1383">
        <f t="shared" si="3088"/>
        <v>0</v>
      </c>
      <c r="X1538" s="1383">
        <f t="shared" si="3088"/>
        <v>0</v>
      </c>
      <c r="Y1538" s="1383">
        <f t="shared" si="2610"/>
        <v>0</v>
      </c>
      <c r="Z1538" s="1383">
        <f t="shared" si="2611"/>
        <v>0</v>
      </c>
      <c r="AA1538" s="1383">
        <f t="shared" si="2612"/>
        <v>0</v>
      </c>
      <c r="AB1538" s="1383">
        <f t="shared" si="2613"/>
        <v>0</v>
      </c>
      <c r="AC1538" s="5">
        <f t="shared" si="2614"/>
        <v>50</v>
      </c>
      <c r="AD1538" s="1383">
        <f t="shared" si="2615"/>
        <v>0</v>
      </c>
      <c r="AE1538" s="1383">
        <f t="shared" si="2616"/>
        <v>0</v>
      </c>
      <c r="AF1538" s="1305" t="e">
        <f t="shared" si="2617"/>
        <v>#DIV/0!</v>
      </c>
      <c r="AG1538" s="1305" t="e">
        <f t="shared" si="2618"/>
        <v>#DIV/0!</v>
      </c>
      <c r="AH1538" s="5"/>
      <c r="AI1538" s="5"/>
      <c r="AJ1538" s="5"/>
      <c r="AK1538" s="5"/>
      <c r="AL1538" s="5"/>
      <c r="AM1538" s="5"/>
      <c r="AN1538" s="5"/>
      <c r="AO1538" s="5"/>
      <c r="AP1538" s="5"/>
      <c r="AQ1538" s="5"/>
      <c r="AR1538" s="5"/>
      <c r="AS1538" s="5"/>
      <c r="AT1538" s="5"/>
      <c r="AU1538" s="5"/>
      <c r="AV1538" s="5"/>
      <c r="AW1538" s="5"/>
      <c r="AX1538" s="5"/>
      <c r="AY1538" s="5"/>
      <c r="AZ1538" s="5"/>
      <c r="BA1538" s="5"/>
      <c r="BB1538" s="5"/>
      <c r="BC1538" s="5"/>
      <c r="BD1538" s="5"/>
      <c r="BE1538" s="5"/>
    </row>
    <row r="1539" spans="1:57" ht="14.25" customHeight="1">
      <c r="A1539" s="1376">
        <v>45342</v>
      </c>
      <c r="B1539" s="1301"/>
      <c r="C1539" s="1302"/>
      <c r="D1539" s="1376">
        <v>44977</v>
      </c>
      <c r="E1539" s="1357"/>
      <c r="F1539" s="5"/>
      <c r="G1539" s="5"/>
      <c r="H1539" s="1302"/>
      <c r="I1539" s="1303"/>
      <c r="J1539" s="1301"/>
      <c r="K1539" s="1376"/>
      <c r="L1539" s="1302"/>
      <c r="M1539" s="1382">
        <f t="shared" si="2607"/>
        <v>45343</v>
      </c>
      <c r="N1539" s="1354">
        <f t="shared" si="2604"/>
        <v>0</v>
      </c>
      <c r="O1539" s="1383">
        <f t="shared" ref="O1539:S1539" si="3089">$AD1539*O$27</f>
        <v>0</v>
      </c>
      <c r="P1539" s="1383">
        <f t="shared" si="3089"/>
        <v>0</v>
      </c>
      <c r="Q1539" s="1383">
        <f t="shared" si="3089"/>
        <v>0</v>
      </c>
      <c r="R1539" s="1383">
        <f t="shared" si="3089"/>
        <v>0</v>
      </c>
      <c r="S1539" s="1383">
        <f t="shared" si="3089"/>
        <v>0</v>
      </c>
      <c r="T1539" s="1383">
        <f t="shared" ref="T1539:X1539" si="3090">$AE1539*T$27</f>
        <v>0</v>
      </c>
      <c r="U1539" s="1383">
        <f t="shared" si="3090"/>
        <v>0</v>
      </c>
      <c r="V1539" s="1383">
        <f t="shared" si="3090"/>
        <v>0</v>
      </c>
      <c r="W1539" s="1383">
        <f t="shared" si="3090"/>
        <v>0</v>
      </c>
      <c r="X1539" s="1383">
        <f t="shared" si="3090"/>
        <v>0</v>
      </c>
      <c r="Y1539" s="1383">
        <f t="shared" si="2610"/>
        <v>0</v>
      </c>
      <c r="Z1539" s="1383">
        <f t="shared" si="2611"/>
        <v>0</v>
      </c>
      <c r="AA1539" s="1383">
        <f t="shared" si="2612"/>
        <v>0</v>
      </c>
      <c r="AB1539" s="1383">
        <f t="shared" si="2613"/>
        <v>0</v>
      </c>
      <c r="AC1539" s="5">
        <f t="shared" si="2614"/>
        <v>51</v>
      </c>
      <c r="AD1539" s="1383">
        <f t="shared" si="2615"/>
        <v>0</v>
      </c>
      <c r="AE1539" s="1383">
        <f t="shared" si="2616"/>
        <v>0</v>
      </c>
      <c r="AF1539" s="1305" t="e">
        <f t="shared" si="2617"/>
        <v>#DIV/0!</v>
      </c>
      <c r="AG1539" s="1305" t="e">
        <f t="shared" si="2618"/>
        <v>#DIV/0!</v>
      </c>
      <c r="AH1539" s="5"/>
      <c r="AI1539" s="5"/>
      <c r="AJ1539" s="5"/>
      <c r="AK1539" s="5"/>
      <c r="AL1539" s="5"/>
      <c r="AM1539" s="5"/>
      <c r="AN1539" s="5"/>
      <c r="AO1539" s="5"/>
      <c r="AP1539" s="5"/>
      <c r="AQ1539" s="5"/>
      <c r="AR1539" s="5"/>
      <c r="AS1539" s="5"/>
      <c r="AT1539" s="5"/>
      <c r="AU1539" s="5"/>
      <c r="AV1539" s="5"/>
      <c r="AW1539" s="5"/>
      <c r="AX1539" s="5"/>
      <c r="AY1539" s="5"/>
      <c r="AZ1539" s="5"/>
      <c r="BA1539" s="5"/>
      <c r="BB1539" s="5"/>
      <c r="BC1539" s="5"/>
      <c r="BD1539" s="5"/>
      <c r="BE1539" s="5"/>
    </row>
    <row r="1540" spans="1:57" ht="14.25" customHeight="1">
      <c r="A1540" s="1376">
        <v>45343</v>
      </c>
      <c r="B1540" s="1301"/>
      <c r="C1540" s="1302"/>
      <c r="D1540" s="1376">
        <v>44978</v>
      </c>
      <c r="E1540" s="1357"/>
      <c r="F1540" s="5"/>
      <c r="G1540" s="5"/>
      <c r="H1540" s="1302"/>
      <c r="I1540" s="1303"/>
      <c r="J1540" s="1301"/>
      <c r="K1540" s="1376"/>
      <c r="L1540" s="1302"/>
      <c r="M1540" s="1382">
        <f t="shared" si="2607"/>
        <v>45344</v>
      </c>
      <c r="N1540" s="1354">
        <f t="shared" si="2604"/>
        <v>0</v>
      </c>
      <c r="O1540" s="1383">
        <f t="shared" ref="O1540:S1540" si="3091">$AD1540*O$27</f>
        <v>0</v>
      </c>
      <c r="P1540" s="1383">
        <f t="shared" si="3091"/>
        <v>0</v>
      </c>
      <c r="Q1540" s="1383">
        <f t="shared" si="3091"/>
        <v>0</v>
      </c>
      <c r="R1540" s="1383">
        <f t="shared" si="3091"/>
        <v>0</v>
      </c>
      <c r="S1540" s="1383">
        <f t="shared" si="3091"/>
        <v>0</v>
      </c>
      <c r="T1540" s="1383">
        <f t="shared" ref="T1540:X1540" si="3092">$AE1540*T$27</f>
        <v>0</v>
      </c>
      <c r="U1540" s="1383">
        <f t="shared" si="3092"/>
        <v>0</v>
      </c>
      <c r="V1540" s="1383">
        <f t="shared" si="3092"/>
        <v>0</v>
      </c>
      <c r="W1540" s="1383">
        <f t="shared" si="3092"/>
        <v>0</v>
      </c>
      <c r="X1540" s="1383">
        <f t="shared" si="3092"/>
        <v>0</v>
      </c>
      <c r="Y1540" s="1383">
        <f t="shared" si="2610"/>
        <v>0</v>
      </c>
      <c r="Z1540" s="1383">
        <f t="shared" si="2611"/>
        <v>0</v>
      </c>
      <c r="AA1540" s="1383">
        <f t="shared" si="2612"/>
        <v>0</v>
      </c>
      <c r="AB1540" s="1383">
        <f t="shared" si="2613"/>
        <v>0</v>
      </c>
      <c r="AC1540" s="5">
        <f t="shared" si="2614"/>
        <v>52</v>
      </c>
      <c r="AD1540" s="1383">
        <f t="shared" si="2615"/>
        <v>0</v>
      </c>
      <c r="AE1540" s="1383">
        <f t="shared" si="2616"/>
        <v>0</v>
      </c>
      <c r="AF1540" s="1305" t="e">
        <f t="shared" si="2617"/>
        <v>#DIV/0!</v>
      </c>
      <c r="AG1540" s="1305" t="e">
        <f t="shared" si="2618"/>
        <v>#DIV/0!</v>
      </c>
      <c r="AH1540" s="5"/>
      <c r="AI1540" s="5"/>
      <c r="AJ1540" s="5"/>
      <c r="AK1540" s="5"/>
      <c r="AL1540" s="5"/>
      <c r="AM1540" s="5"/>
      <c r="AN1540" s="5"/>
      <c r="AO1540" s="5"/>
      <c r="AP1540" s="5"/>
      <c r="AQ1540" s="5"/>
      <c r="AR1540" s="5"/>
      <c r="AS1540" s="5"/>
      <c r="AT1540" s="5"/>
      <c r="AU1540" s="5"/>
      <c r="AV1540" s="5"/>
      <c r="AW1540" s="5"/>
      <c r="AX1540" s="5"/>
      <c r="AY1540" s="5"/>
      <c r="AZ1540" s="5"/>
      <c r="BA1540" s="5"/>
      <c r="BB1540" s="5"/>
      <c r="BC1540" s="5"/>
      <c r="BD1540" s="5"/>
      <c r="BE1540" s="5"/>
    </row>
    <row r="1541" spans="1:57" ht="14.25" customHeight="1">
      <c r="A1541" s="1376">
        <v>45344</v>
      </c>
      <c r="B1541" s="1301"/>
      <c r="C1541" s="1302"/>
      <c r="D1541" s="1376">
        <v>44979</v>
      </c>
      <c r="E1541" s="1357"/>
      <c r="F1541" s="5"/>
      <c r="G1541" s="5"/>
      <c r="H1541" s="1302"/>
      <c r="I1541" s="1303"/>
      <c r="J1541" s="1301"/>
      <c r="K1541" s="1376"/>
      <c r="L1541" s="1302"/>
      <c r="M1541" s="1382">
        <f t="shared" si="2607"/>
        <v>45345</v>
      </c>
      <c r="N1541" s="1354">
        <f t="shared" si="2604"/>
        <v>0</v>
      </c>
      <c r="O1541" s="1383">
        <f t="shared" ref="O1541:S1541" si="3093">$AD1541*O$27</f>
        <v>0</v>
      </c>
      <c r="P1541" s="1383">
        <f t="shared" si="3093"/>
        <v>0</v>
      </c>
      <c r="Q1541" s="1383">
        <f t="shared" si="3093"/>
        <v>0</v>
      </c>
      <c r="R1541" s="1383">
        <f t="shared" si="3093"/>
        <v>0</v>
      </c>
      <c r="S1541" s="1383">
        <f t="shared" si="3093"/>
        <v>0</v>
      </c>
      <c r="T1541" s="1383">
        <f t="shared" ref="T1541:X1541" si="3094">$AE1541*T$27</f>
        <v>0</v>
      </c>
      <c r="U1541" s="1383">
        <f t="shared" si="3094"/>
        <v>0</v>
      </c>
      <c r="V1541" s="1383">
        <f t="shared" si="3094"/>
        <v>0</v>
      </c>
      <c r="W1541" s="1383">
        <f t="shared" si="3094"/>
        <v>0</v>
      </c>
      <c r="X1541" s="1383">
        <f t="shared" si="3094"/>
        <v>0</v>
      </c>
      <c r="Y1541" s="1383">
        <f t="shared" si="2610"/>
        <v>0</v>
      </c>
      <c r="Z1541" s="1383">
        <f t="shared" si="2611"/>
        <v>0</v>
      </c>
      <c r="AA1541" s="1383">
        <f t="shared" si="2612"/>
        <v>0</v>
      </c>
      <c r="AB1541" s="1383">
        <f t="shared" si="2613"/>
        <v>0</v>
      </c>
      <c r="AC1541" s="5">
        <f t="shared" si="2614"/>
        <v>53</v>
      </c>
      <c r="AD1541" s="1383">
        <f t="shared" si="2615"/>
        <v>0</v>
      </c>
      <c r="AE1541" s="1383">
        <f t="shared" si="2616"/>
        <v>0</v>
      </c>
      <c r="AF1541" s="1305" t="e">
        <f t="shared" si="2617"/>
        <v>#DIV/0!</v>
      </c>
      <c r="AG1541" s="1305" t="e">
        <f t="shared" si="2618"/>
        <v>#DIV/0!</v>
      </c>
      <c r="AH1541" s="5"/>
      <c r="AI1541" s="5"/>
      <c r="AJ1541" s="5"/>
      <c r="AK1541" s="5"/>
      <c r="AL1541" s="5"/>
      <c r="AM1541" s="5"/>
      <c r="AN1541" s="5"/>
      <c r="AO1541" s="5"/>
      <c r="AP1541" s="5"/>
      <c r="AQ1541" s="5"/>
      <c r="AR1541" s="5"/>
      <c r="AS1541" s="5"/>
      <c r="AT1541" s="5"/>
      <c r="AU1541" s="5"/>
      <c r="AV1541" s="5"/>
      <c r="AW1541" s="5"/>
      <c r="AX1541" s="5"/>
      <c r="AY1541" s="5"/>
      <c r="AZ1541" s="5"/>
      <c r="BA1541" s="5"/>
      <c r="BB1541" s="5"/>
      <c r="BC1541" s="5"/>
      <c r="BD1541" s="5"/>
      <c r="BE1541" s="5"/>
    </row>
    <row r="1542" spans="1:57" ht="14.25" customHeight="1">
      <c r="A1542" s="1376">
        <v>45345</v>
      </c>
      <c r="B1542" s="1301"/>
      <c r="C1542" s="1302"/>
      <c r="D1542" s="1376">
        <v>44980</v>
      </c>
      <c r="E1542" s="1357"/>
      <c r="F1542" s="5"/>
      <c r="G1542" s="5"/>
      <c r="H1542" s="1302"/>
      <c r="I1542" s="1303"/>
      <c r="J1542" s="1301"/>
      <c r="K1542" s="1376"/>
      <c r="L1542" s="1302"/>
      <c r="M1542" s="1382">
        <f t="shared" si="2607"/>
        <v>45346</v>
      </c>
      <c r="N1542" s="1354">
        <f t="shared" si="2604"/>
        <v>0</v>
      </c>
      <c r="O1542" s="1383">
        <f t="shared" ref="O1542:S1542" si="3095">$AD1542*O$27</f>
        <v>0</v>
      </c>
      <c r="P1542" s="1383">
        <f t="shared" si="3095"/>
        <v>0</v>
      </c>
      <c r="Q1542" s="1383">
        <f t="shared" si="3095"/>
        <v>0</v>
      </c>
      <c r="R1542" s="1383">
        <f t="shared" si="3095"/>
        <v>0</v>
      </c>
      <c r="S1542" s="1383">
        <f t="shared" si="3095"/>
        <v>0</v>
      </c>
      <c r="T1542" s="1383">
        <f t="shared" ref="T1542:X1542" si="3096">$AE1542*T$27</f>
        <v>0</v>
      </c>
      <c r="U1542" s="1383">
        <f t="shared" si="3096"/>
        <v>0</v>
      </c>
      <c r="V1542" s="1383">
        <f t="shared" si="3096"/>
        <v>0</v>
      </c>
      <c r="W1542" s="1383">
        <f t="shared" si="3096"/>
        <v>0</v>
      </c>
      <c r="X1542" s="1383">
        <f t="shared" si="3096"/>
        <v>0</v>
      </c>
      <c r="Y1542" s="1383">
        <f t="shared" si="2610"/>
        <v>0</v>
      </c>
      <c r="Z1542" s="1383">
        <f t="shared" si="2611"/>
        <v>0</v>
      </c>
      <c r="AA1542" s="1383">
        <f t="shared" si="2612"/>
        <v>0</v>
      </c>
      <c r="AB1542" s="1383">
        <f t="shared" si="2613"/>
        <v>0</v>
      </c>
      <c r="AC1542" s="5">
        <f t="shared" si="2614"/>
        <v>54</v>
      </c>
      <c r="AD1542" s="1383">
        <f t="shared" si="2615"/>
        <v>0</v>
      </c>
      <c r="AE1542" s="1383">
        <f t="shared" si="2616"/>
        <v>0</v>
      </c>
      <c r="AF1542" s="1305" t="e">
        <f t="shared" si="2617"/>
        <v>#DIV/0!</v>
      </c>
      <c r="AG1542" s="1305" t="e">
        <f t="shared" si="2618"/>
        <v>#DIV/0!</v>
      </c>
      <c r="AH1542" s="5"/>
      <c r="AI1542" s="5"/>
      <c r="AJ1542" s="5"/>
      <c r="AK1542" s="5"/>
      <c r="AL1542" s="5"/>
      <c r="AM1542" s="5"/>
      <c r="AN1542" s="5"/>
      <c r="AO1542" s="5"/>
      <c r="AP1542" s="5"/>
      <c r="AQ1542" s="5"/>
      <c r="AR1542" s="5"/>
      <c r="AS1542" s="5"/>
      <c r="AT1542" s="5"/>
      <c r="AU1542" s="5"/>
      <c r="AV1542" s="5"/>
      <c r="AW1542" s="5"/>
      <c r="AX1542" s="5"/>
      <c r="AY1542" s="5"/>
      <c r="AZ1542" s="5"/>
      <c r="BA1542" s="5"/>
      <c r="BB1542" s="5"/>
      <c r="BC1542" s="5"/>
      <c r="BD1542" s="5"/>
      <c r="BE1542" s="5"/>
    </row>
    <row r="1543" spans="1:57" ht="14.25" customHeight="1">
      <c r="A1543" s="1376">
        <v>45346</v>
      </c>
      <c r="B1543" s="1301"/>
      <c r="C1543" s="1302"/>
      <c r="D1543" s="1376">
        <v>44981</v>
      </c>
      <c r="E1543" s="1357"/>
      <c r="F1543" s="5"/>
      <c r="G1543" s="5"/>
      <c r="H1543" s="1302"/>
      <c r="I1543" s="1303"/>
      <c r="J1543" s="1301"/>
      <c r="K1543" s="1376"/>
      <c r="L1543" s="1302"/>
      <c r="M1543" s="1382">
        <f t="shared" si="2607"/>
        <v>45347</v>
      </c>
      <c r="N1543" s="1354">
        <f t="shared" si="2604"/>
        <v>0</v>
      </c>
      <c r="O1543" s="1383">
        <f t="shared" ref="O1543:S1543" si="3097">$AD1543*O$27</f>
        <v>0</v>
      </c>
      <c r="P1543" s="1383">
        <f t="shared" si="3097"/>
        <v>0</v>
      </c>
      <c r="Q1543" s="1383">
        <f t="shared" si="3097"/>
        <v>0</v>
      </c>
      <c r="R1543" s="1383">
        <f t="shared" si="3097"/>
        <v>0</v>
      </c>
      <c r="S1543" s="1383">
        <f t="shared" si="3097"/>
        <v>0</v>
      </c>
      <c r="T1543" s="1383">
        <f t="shared" ref="T1543:X1543" si="3098">$AE1543*T$27</f>
        <v>0</v>
      </c>
      <c r="U1543" s="1383">
        <f t="shared" si="3098"/>
        <v>0</v>
      </c>
      <c r="V1543" s="1383">
        <f t="shared" si="3098"/>
        <v>0</v>
      </c>
      <c r="W1543" s="1383">
        <f t="shared" si="3098"/>
        <v>0</v>
      </c>
      <c r="X1543" s="1383">
        <f t="shared" si="3098"/>
        <v>0</v>
      </c>
      <c r="Y1543" s="1383">
        <f t="shared" si="2610"/>
        <v>0</v>
      </c>
      <c r="Z1543" s="1383">
        <f t="shared" si="2611"/>
        <v>0</v>
      </c>
      <c r="AA1543" s="1383">
        <f t="shared" si="2612"/>
        <v>0</v>
      </c>
      <c r="AB1543" s="1383">
        <f t="shared" si="2613"/>
        <v>0</v>
      </c>
      <c r="AC1543" s="5">
        <f t="shared" si="2614"/>
        <v>55</v>
      </c>
      <c r="AD1543" s="1383">
        <f t="shared" si="2615"/>
        <v>0</v>
      </c>
      <c r="AE1543" s="1383">
        <f t="shared" si="2616"/>
        <v>0</v>
      </c>
      <c r="AF1543" s="1305" t="e">
        <f t="shared" si="2617"/>
        <v>#DIV/0!</v>
      </c>
      <c r="AG1543" s="1305" t="e">
        <f t="shared" si="2618"/>
        <v>#DIV/0!</v>
      </c>
      <c r="AH1543" s="5"/>
      <c r="AI1543" s="5"/>
      <c r="AJ1543" s="5"/>
      <c r="AK1543" s="5"/>
      <c r="AL1543" s="5"/>
      <c r="AM1543" s="5"/>
      <c r="AN1543" s="5"/>
      <c r="AO1543" s="5"/>
      <c r="AP1543" s="5"/>
      <c r="AQ1543" s="5"/>
      <c r="AR1543" s="5"/>
      <c r="AS1543" s="5"/>
      <c r="AT1543" s="5"/>
      <c r="AU1543" s="5"/>
      <c r="AV1543" s="5"/>
      <c r="AW1543" s="5"/>
      <c r="AX1543" s="5"/>
      <c r="AY1543" s="5"/>
      <c r="AZ1543" s="5"/>
      <c r="BA1543" s="5"/>
      <c r="BB1543" s="5"/>
      <c r="BC1543" s="5"/>
      <c r="BD1543" s="5"/>
      <c r="BE1543" s="5"/>
    </row>
    <row r="1544" spans="1:57" ht="14.25" customHeight="1">
      <c r="A1544" s="1376">
        <v>45347</v>
      </c>
      <c r="B1544" s="1301"/>
      <c r="C1544" s="1302"/>
      <c r="D1544" s="1376">
        <v>44982</v>
      </c>
      <c r="E1544" s="1357"/>
      <c r="F1544" s="5"/>
      <c r="G1544" s="5"/>
      <c r="H1544" s="1302"/>
      <c r="I1544" s="1303"/>
      <c r="J1544" s="1301"/>
      <c r="K1544" s="1376"/>
      <c r="L1544" s="1302"/>
      <c r="M1544" s="1382">
        <f t="shared" si="2607"/>
        <v>45348</v>
      </c>
      <c r="N1544" s="1354">
        <f t="shared" si="2604"/>
        <v>0</v>
      </c>
      <c r="O1544" s="1383">
        <f t="shared" ref="O1544:S1544" si="3099">$AD1544*O$27</f>
        <v>0</v>
      </c>
      <c r="P1544" s="1383">
        <f t="shared" si="3099"/>
        <v>0</v>
      </c>
      <c r="Q1544" s="1383">
        <f t="shared" si="3099"/>
        <v>0</v>
      </c>
      <c r="R1544" s="1383">
        <f t="shared" si="3099"/>
        <v>0</v>
      </c>
      <c r="S1544" s="1383">
        <f t="shared" si="3099"/>
        <v>0</v>
      </c>
      <c r="T1544" s="1383">
        <f t="shared" ref="T1544:X1544" si="3100">$AE1544*T$27</f>
        <v>0</v>
      </c>
      <c r="U1544" s="1383">
        <f t="shared" si="3100"/>
        <v>0</v>
      </c>
      <c r="V1544" s="1383">
        <f t="shared" si="3100"/>
        <v>0</v>
      </c>
      <c r="W1544" s="1383">
        <f t="shared" si="3100"/>
        <v>0</v>
      </c>
      <c r="X1544" s="1383">
        <f t="shared" si="3100"/>
        <v>0</v>
      </c>
      <c r="Y1544" s="1383">
        <f t="shared" si="2610"/>
        <v>0</v>
      </c>
      <c r="Z1544" s="1383">
        <f t="shared" si="2611"/>
        <v>0</v>
      </c>
      <c r="AA1544" s="1383">
        <f t="shared" si="2612"/>
        <v>0</v>
      </c>
      <c r="AB1544" s="1383">
        <f t="shared" si="2613"/>
        <v>0</v>
      </c>
      <c r="AC1544" s="5">
        <f t="shared" si="2614"/>
        <v>56</v>
      </c>
      <c r="AD1544" s="1383">
        <f t="shared" si="2615"/>
        <v>0</v>
      </c>
      <c r="AE1544" s="1383">
        <f t="shared" si="2616"/>
        <v>0</v>
      </c>
      <c r="AF1544" s="1305" t="e">
        <f t="shared" si="2617"/>
        <v>#DIV/0!</v>
      </c>
      <c r="AG1544" s="1305" t="e">
        <f t="shared" si="2618"/>
        <v>#DIV/0!</v>
      </c>
      <c r="AH1544" s="5"/>
      <c r="AI1544" s="5"/>
      <c r="AJ1544" s="5"/>
      <c r="AK1544" s="5"/>
      <c r="AL1544" s="5"/>
      <c r="AM1544" s="5"/>
      <c r="AN1544" s="5"/>
      <c r="AO1544" s="5"/>
      <c r="AP1544" s="5"/>
      <c r="AQ1544" s="5"/>
      <c r="AR1544" s="5"/>
      <c r="AS1544" s="5"/>
      <c r="AT1544" s="5"/>
      <c r="AU1544" s="5"/>
      <c r="AV1544" s="5"/>
      <c r="AW1544" s="5"/>
      <c r="AX1544" s="5"/>
      <c r="AY1544" s="5"/>
      <c r="AZ1544" s="5"/>
      <c r="BA1544" s="5"/>
      <c r="BB1544" s="5"/>
      <c r="BC1544" s="5"/>
      <c r="BD1544" s="5"/>
      <c r="BE1544" s="5"/>
    </row>
    <row r="1545" spans="1:57" ht="14.25" customHeight="1">
      <c r="A1545" s="1376">
        <v>45348</v>
      </c>
      <c r="B1545" s="1301"/>
      <c r="C1545" s="1302"/>
      <c r="D1545" s="1376">
        <v>44983</v>
      </c>
      <c r="E1545" s="1357"/>
      <c r="F1545" s="5"/>
      <c r="G1545" s="5"/>
      <c r="H1545" s="1302"/>
      <c r="I1545" s="1303"/>
      <c r="J1545" s="1301"/>
      <c r="K1545" s="1376"/>
      <c r="L1545" s="1302"/>
      <c r="M1545" s="1382">
        <f t="shared" si="2607"/>
        <v>45349</v>
      </c>
      <c r="N1545" s="1354">
        <f t="shared" si="2604"/>
        <v>0</v>
      </c>
      <c r="O1545" s="1383">
        <f t="shared" ref="O1545:S1545" si="3101">$AD1545*O$27</f>
        <v>0</v>
      </c>
      <c r="P1545" s="1383">
        <f t="shared" si="3101"/>
        <v>0</v>
      </c>
      <c r="Q1545" s="1383">
        <f t="shared" si="3101"/>
        <v>0</v>
      </c>
      <c r="R1545" s="1383">
        <f t="shared" si="3101"/>
        <v>0</v>
      </c>
      <c r="S1545" s="1383">
        <f t="shared" si="3101"/>
        <v>0</v>
      </c>
      <c r="T1545" s="1383">
        <f t="shared" ref="T1545:X1545" si="3102">$AE1545*T$27</f>
        <v>0</v>
      </c>
      <c r="U1545" s="1383">
        <f t="shared" si="3102"/>
        <v>0</v>
      </c>
      <c r="V1545" s="1383">
        <f t="shared" si="3102"/>
        <v>0</v>
      </c>
      <c r="W1545" s="1383">
        <f t="shared" si="3102"/>
        <v>0</v>
      </c>
      <c r="X1545" s="1383">
        <f t="shared" si="3102"/>
        <v>0</v>
      </c>
      <c r="Y1545" s="1383">
        <f t="shared" si="2610"/>
        <v>0</v>
      </c>
      <c r="Z1545" s="1383">
        <f t="shared" si="2611"/>
        <v>0</v>
      </c>
      <c r="AA1545" s="1383">
        <f t="shared" si="2612"/>
        <v>0</v>
      </c>
      <c r="AB1545" s="1383">
        <f t="shared" si="2613"/>
        <v>0</v>
      </c>
      <c r="AC1545" s="5">
        <f t="shared" si="2614"/>
        <v>57</v>
      </c>
      <c r="AD1545" s="1383">
        <f t="shared" si="2615"/>
        <v>0</v>
      </c>
      <c r="AE1545" s="1383">
        <f t="shared" si="2616"/>
        <v>0</v>
      </c>
      <c r="AF1545" s="1305" t="e">
        <f t="shared" si="2617"/>
        <v>#DIV/0!</v>
      </c>
      <c r="AG1545" s="1305" t="e">
        <f t="shared" si="2618"/>
        <v>#DIV/0!</v>
      </c>
      <c r="AH1545" s="5"/>
      <c r="AI1545" s="5"/>
      <c r="AJ1545" s="5"/>
      <c r="AK1545" s="5"/>
      <c r="AL1545" s="5"/>
      <c r="AM1545" s="5"/>
      <c r="AN1545" s="5"/>
      <c r="AO1545" s="5"/>
      <c r="AP1545" s="5"/>
      <c r="AQ1545" s="5"/>
      <c r="AR1545" s="5"/>
      <c r="AS1545" s="5"/>
      <c r="AT1545" s="5"/>
      <c r="AU1545" s="5"/>
      <c r="AV1545" s="5"/>
      <c r="AW1545" s="5"/>
      <c r="AX1545" s="5"/>
      <c r="AY1545" s="5"/>
      <c r="AZ1545" s="5"/>
      <c r="BA1545" s="5"/>
      <c r="BB1545" s="5"/>
      <c r="BC1545" s="5"/>
      <c r="BD1545" s="5"/>
      <c r="BE1545" s="5"/>
    </row>
    <row r="1546" spans="1:57" ht="14.25" customHeight="1">
      <c r="A1546" s="1376">
        <v>45349</v>
      </c>
      <c r="B1546" s="1301"/>
      <c r="C1546" s="1302"/>
      <c r="D1546" s="1376">
        <v>44984</v>
      </c>
      <c r="E1546" s="1357"/>
      <c r="F1546" s="5"/>
      <c r="G1546" s="5"/>
      <c r="H1546" s="1302"/>
      <c r="I1546" s="1303"/>
      <c r="J1546" s="1301"/>
      <c r="K1546" s="1376"/>
      <c r="L1546" s="1302"/>
      <c r="M1546" s="1382">
        <f t="shared" si="2607"/>
        <v>45350</v>
      </c>
      <c r="N1546" s="1354">
        <f t="shared" si="2604"/>
        <v>0</v>
      </c>
      <c r="O1546" s="1383">
        <f t="shared" ref="O1546:S1546" si="3103">$AD1546*O$27</f>
        <v>0</v>
      </c>
      <c r="P1546" s="1383">
        <f t="shared" si="3103"/>
        <v>0</v>
      </c>
      <c r="Q1546" s="1383">
        <f t="shared" si="3103"/>
        <v>0</v>
      </c>
      <c r="R1546" s="1383">
        <f t="shared" si="3103"/>
        <v>0</v>
      </c>
      <c r="S1546" s="1383">
        <f t="shared" si="3103"/>
        <v>0</v>
      </c>
      <c r="T1546" s="1383">
        <f t="shared" ref="T1546:X1546" si="3104">$AE1546*T$27</f>
        <v>0</v>
      </c>
      <c r="U1546" s="1383">
        <f t="shared" si="3104"/>
        <v>0</v>
      </c>
      <c r="V1546" s="1383">
        <f t="shared" si="3104"/>
        <v>0</v>
      </c>
      <c r="W1546" s="1383">
        <f t="shared" si="3104"/>
        <v>0</v>
      </c>
      <c r="X1546" s="1383">
        <f t="shared" si="3104"/>
        <v>0</v>
      </c>
      <c r="Y1546" s="1383">
        <f t="shared" si="2610"/>
        <v>0</v>
      </c>
      <c r="Z1546" s="1383">
        <f t="shared" si="2611"/>
        <v>0</v>
      </c>
      <c r="AA1546" s="1383">
        <f t="shared" si="2612"/>
        <v>0</v>
      </c>
      <c r="AB1546" s="1383">
        <f t="shared" si="2613"/>
        <v>0</v>
      </c>
      <c r="AC1546" s="5">
        <f t="shared" si="2614"/>
        <v>58</v>
      </c>
      <c r="AD1546" s="1383">
        <f t="shared" si="2615"/>
        <v>0</v>
      </c>
      <c r="AE1546" s="1383">
        <f t="shared" si="2616"/>
        <v>0</v>
      </c>
      <c r="AF1546" s="1305" t="e">
        <f t="shared" si="2617"/>
        <v>#DIV/0!</v>
      </c>
      <c r="AG1546" s="1305" t="e">
        <f t="shared" si="2618"/>
        <v>#DIV/0!</v>
      </c>
      <c r="AH1546" s="5"/>
      <c r="AI1546" s="5"/>
      <c r="AJ1546" s="5"/>
      <c r="AK1546" s="5"/>
      <c r="AL1546" s="5"/>
      <c r="AM1546" s="5"/>
      <c r="AN1546" s="5"/>
      <c r="AO1546" s="5"/>
      <c r="AP1546" s="5"/>
      <c r="AQ1546" s="5"/>
      <c r="AR1546" s="5"/>
      <c r="AS1546" s="5"/>
      <c r="AT1546" s="5"/>
      <c r="AU1546" s="5"/>
      <c r="AV1546" s="5"/>
      <c r="AW1546" s="5"/>
      <c r="AX1546" s="5"/>
      <c r="AY1546" s="5"/>
      <c r="AZ1546" s="5"/>
      <c r="BA1546" s="5"/>
      <c r="BB1546" s="5"/>
      <c r="BC1546" s="5"/>
      <c r="BD1546" s="5"/>
      <c r="BE1546" s="5"/>
    </row>
    <row r="1547" spans="1:57" ht="14.25" customHeight="1">
      <c r="A1547" s="1376">
        <v>45350</v>
      </c>
      <c r="B1547" s="1301"/>
      <c r="C1547" s="1302"/>
      <c r="D1547" s="1376">
        <v>44985</v>
      </c>
      <c r="E1547" s="1357"/>
      <c r="F1547" s="5"/>
      <c r="G1547" s="5"/>
      <c r="H1547" s="1302"/>
      <c r="I1547" s="1303"/>
      <c r="J1547" s="1301"/>
      <c r="K1547" s="1376"/>
      <c r="L1547" s="1302"/>
      <c r="M1547" s="1382">
        <f t="shared" si="2607"/>
        <v>45351</v>
      </c>
      <c r="N1547" s="1354">
        <f t="shared" si="2604"/>
        <v>0</v>
      </c>
      <c r="O1547" s="1383">
        <f t="shared" ref="O1547:S1547" si="3105">$AD1547*O$27</f>
        <v>0</v>
      </c>
      <c r="P1547" s="1383">
        <f t="shared" si="3105"/>
        <v>0</v>
      </c>
      <c r="Q1547" s="1383">
        <f t="shared" si="3105"/>
        <v>0</v>
      </c>
      <c r="R1547" s="1383">
        <f t="shared" si="3105"/>
        <v>0</v>
      </c>
      <c r="S1547" s="1383">
        <f t="shared" si="3105"/>
        <v>0</v>
      </c>
      <c r="T1547" s="1383">
        <f t="shared" ref="T1547:X1547" si="3106">$AE1547*T$27</f>
        <v>0</v>
      </c>
      <c r="U1547" s="1383">
        <f t="shared" si="3106"/>
        <v>0</v>
      </c>
      <c r="V1547" s="1383">
        <f t="shared" si="3106"/>
        <v>0</v>
      </c>
      <c r="W1547" s="1383">
        <f t="shared" si="3106"/>
        <v>0</v>
      </c>
      <c r="X1547" s="1383">
        <f t="shared" si="3106"/>
        <v>0</v>
      </c>
      <c r="Y1547" s="1383">
        <f t="shared" si="2610"/>
        <v>0</v>
      </c>
      <c r="Z1547" s="1383">
        <f t="shared" si="2611"/>
        <v>0</v>
      </c>
      <c r="AA1547" s="1383">
        <f t="shared" si="2612"/>
        <v>0</v>
      </c>
      <c r="AB1547" s="1383">
        <f t="shared" si="2613"/>
        <v>0</v>
      </c>
      <c r="AC1547" s="5">
        <f t="shared" si="2614"/>
        <v>59</v>
      </c>
      <c r="AD1547" s="1383">
        <f t="shared" si="2615"/>
        <v>0</v>
      </c>
      <c r="AE1547" s="1383">
        <f t="shared" si="2616"/>
        <v>0</v>
      </c>
      <c r="AF1547" s="1305" t="e">
        <f t="shared" si="2617"/>
        <v>#DIV/0!</v>
      </c>
      <c r="AG1547" s="1305" t="e">
        <f t="shared" si="2618"/>
        <v>#DIV/0!</v>
      </c>
      <c r="AH1547" s="5"/>
      <c r="AI1547" s="5"/>
      <c r="AJ1547" s="5"/>
      <c r="AK1547" s="5"/>
      <c r="AL1547" s="5"/>
      <c r="AM1547" s="5"/>
      <c r="AN1547" s="5"/>
      <c r="AO1547" s="5"/>
      <c r="AP1547" s="5"/>
      <c r="AQ1547" s="5"/>
      <c r="AR1547" s="5"/>
      <c r="AS1547" s="5"/>
      <c r="AT1547" s="5"/>
      <c r="AU1547" s="5"/>
      <c r="AV1547" s="5"/>
      <c r="AW1547" s="5"/>
      <c r="AX1547" s="5"/>
      <c r="AY1547" s="5"/>
      <c r="AZ1547" s="5"/>
      <c r="BA1547" s="5"/>
      <c r="BB1547" s="5"/>
      <c r="BC1547" s="5"/>
      <c r="BD1547" s="5"/>
      <c r="BE1547" s="5"/>
    </row>
    <row r="1548" spans="1:57" ht="14.25" customHeight="1">
      <c r="A1548" s="1376">
        <v>45351</v>
      </c>
      <c r="B1548" s="1301"/>
      <c r="C1548" s="1302"/>
      <c r="D1548" s="1376">
        <v>44986</v>
      </c>
      <c r="E1548" s="1357"/>
      <c r="F1548" s="5"/>
      <c r="G1548" s="5"/>
      <c r="H1548" s="1302"/>
      <c r="I1548" s="1303"/>
      <c r="J1548" s="1301"/>
      <c r="K1548" s="1376"/>
      <c r="L1548" s="1302"/>
      <c r="M1548" s="1382">
        <f t="shared" si="2607"/>
        <v>45352</v>
      </c>
      <c r="N1548" s="1354">
        <f t="shared" si="2604"/>
        <v>0</v>
      </c>
      <c r="O1548" s="1383">
        <f t="shared" ref="O1548:S1548" si="3107">$AD1548*O$27</f>
        <v>0</v>
      </c>
      <c r="P1548" s="1383">
        <f t="shared" si="3107"/>
        <v>0</v>
      </c>
      <c r="Q1548" s="1383">
        <f t="shared" si="3107"/>
        <v>0</v>
      </c>
      <c r="R1548" s="1383">
        <f t="shared" si="3107"/>
        <v>0</v>
      </c>
      <c r="S1548" s="1383">
        <f t="shared" si="3107"/>
        <v>0</v>
      </c>
      <c r="T1548" s="1383">
        <f t="shared" ref="T1548:X1548" si="3108">$AE1548*T$27</f>
        <v>0</v>
      </c>
      <c r="U1548" s="1383">
        <f t="shared" si="3108"/>
        <v>0</v>
      </c>
      <c r="V1548" s="1383">
        <f t="shared" si="3108"/>
        <v>0</v>
      </c>
      <c r="W1548" s="1383">
        <f t="shared" si="3108"/>
        <v>0</v>
      </c>
      <c r="X1548" s="1383">
        <f t="shared" si="3108"/>
        <v>0</v>
      </c>
      <c r="Y1548" s="1383">
        <f t="shared" si="2610"/>
        <v>0</v>
      </c>
      <c r="Z1548" s="1383">
        <f t="shared" si="2611"/>
        <v>0</v>
      </c>
      <c r="AA1548" s="1383">
        <f t="shared" si="2612"/>
        <v>0</v>
      </c>
      <c r="AB1548" s="1383">
        <f t="shared" si="2613"/>
        <v>0</v>
      </c>
      <c r="AC1548" s="5">
        <f t="shared" si="2614"/>
        <v>60</v>
      </c>
      <c r="AD1548" s="1383">
        <f t="shared" si="2615"/>
        <v>0</v>
      </c>
      <c r="AE1548" s="1383">
        <f t="shared" si="2616"/>
        <v>0</v>
      </c>
      <c r="AF1548" s="1305" t="e">
        <f t="shared" si="2617"/>
        <v>#DIV/0!</v>
      </c>
      <c r="AG1548" s="1305" t="e">
        <f t="shared" si="2618"/>
        <v>#DIV/0!</v>
      </c>
      <c r="AH1548" s="5"/>
      <c r="AI1548" s="5"/>
      <c r="AJ1548" s="5"/>
      <c r="AK1548" s="5"/>
      <c r="AL1548" s="5"/>
      <c r="AM1548" s="5"/>
      <c r="AN1548" s="5"/>
      <c r="AO1548" s="5"/>
      <c r="AP1548" s="5"/>
      <c r="AQ1548" s="5"/>
      <c r="AR1548" s="5"/>
      <c r="AS1548" s="5"/>
      <c r="AT1548" s="5"/>
      <c r="AU1548" s="5"/>
      <c r="AV1548" s="5"/>
      <c r="AW1548" s="5"/>
      <c r="AX1548" s="5"/>
      <c r="AY1548" s="5"/>
      <c r="AZ1548" s="5"/>
      <c r="BA1548" s="5"/>
      <c r="BB1548" s="5"/>
      <c r="BC1548" s="5"/>
      <c r="BD1548" s="5"/>
      <c r="BE1548" s="5"/>
    </row>
    <row r="1549" spans="1:57" ht="14.25" customHeight="1">
      <c r="A1549" s="1376">
        <v>45352</v>
      </c>
      <c r="B1549" s="1301"/>
      <c r="C1549" s="1302"/>
      <c r="D1549" s="1376">
        <v>44987</v>
      </c>
      <c r="E1549" s="1357"/>
      <c r="F1549" s="5"/>
      <c r="G1549" s="5"/>
      <c r="H1549" s="1302"/>
      <c r="I1549" s="1303"/>
      <c r="J1549" s="1301"/>
      <c r="K1549" s="1376"/>
      <c r="L1549" s="1302"/>
      <c r="M1549" s="1382">
        <f t="shared" si="2607"/>
        <v>45353</v>
      </c>
      <c r="N1549" s="1354">
        <f t="shared" si="2604"/>
        <v>0</v>
      </c>
      <c r="O1549" s="1383">
        <f t="shared" ref="O1549:S1549" si="3109">$AD1549*O$27</f>
        <v>0</v>
      </c>
      <c r="P1549" s="1383">
        <f t="shared" si="3109"/>
        <v>0</v>
      </c>
      <c r="Q1549" s="1383">
        <f t="shared" si="3109"/>
        <v>0</v>
      </c>
      <c r="R1549" s="1383">
        <f t="shared" si="3109"/>
        <v>0</v>
      </c>
      <c r="S1549" s="1383">
        <f t="shared" si="3109"/>
        <v>0</v>
      </c>
      <c r="T1549" s="1383">
        <f t="shared" ref="T1549:X1549" si="3110">$AE1549*T$27</f>
        <v>0</v>
      </c>
      <c r="U1549" s="1383">
        <f t="shared" si="3110"/>
        <v>0</v>
      </c>
      <c r="V1549" s="1383">
        <f t="shared" si="3110"/>
        <v>0</v>
      </c>
      <c r="W1549" s="1383">
        <f t="shared" si="3110"/>
        <v>0</v>
      </c>
      <c r="X1549" s="1383">
        <f t="shared" si="3110"/>
        <v>0</v>
      </c>
      <c r="Y1549" s="1383">
        <f t="shared" si="2610"/>
        <v>0</v>
      </c>
      <c r="Z1549" s="1383">
        <f t="shared" si="2611"/>
        <v>0</v>
      </c>
      <c r="AA1549" s="1383">
        <f t="shared" si="2612"/>
        <v>0</v>
      </c>
      <c r="AB1549" s="1383">
        <f t="shared" si="2613"/>
        <v>0</v>
      </c>
      <c r="AC1549" s="5">
        <f t="shared" si="2614"/>
        <v>61</v>
      </c>
      <c r="AD1549" s="1383">
        <f t="shared" si="2615"/>
        <v>0</v>
      </c>
      <c r="AE1549" s="1383">
        <f t="shared" si="2616"/>
        <v>0</v>
      </c>
      <c r="AF1549" s="1305" t="e">
        <f t="shared" si="2617"/>
        <v>#DIV/0!</v>
      </c>
      <c r="AG1549" s="1305" t="e">
        <f t="shared" si="2618"/>
        <v>#DIV/0!</v>
      </c>
      <c r="AH1549" s="5"/>
      <c r="AI1549" s="5"/>
      <c r="AJ1549" s="5"/>
      <c r="AK1549" s="5"/>
      <c r="AL1549" s="5"/>
      <c r="AM1549" s="5"/>
      <c r="AN1549" s="5"/>
      <c r="AO1549" s="5"/>
      <c r="AP1549" s="5"/>
      <c r="AQ1549" s="5"/>
      <c r="AR1549" s="5"/>
      <c r="AS1549" s="5"/>
      <c r="AT1549" s="5"/>
      <c r="AU1549" s="5"/>
      <c r="AV1549" s="5"/>
      <c r="AW1549" s="5"/>
      <c r="AX1549" s="5"/>
      <c r="AY1549" s="5"/>
      <c r="AZ1549" s="5"/>
      <c r="BA1549" s="5"/>
      <c r="BB1549" s="5"/>
      <c r="BC1549" s="5"/>
      <c r="BD1549" s="5"/>
      <c r="BE1549" s="5"/>
    </row>
    <row r="1550" spans="1:57" ht="14.25" customHeight="1">
      <c r="A1550" s="1376">
        <v>45353</v>
      </c>
      <c r="B1550" s="1301"/>
      <c r="C1550" s="1302"/>
      <c r="D1550" s="1376">
        <v>44988</v>
      </c>
      <c r="E1550" s="1357"/>
      <c r="F1550" s="5"/>
      <c r="G1550" s="5"/>
      <c r="H1550" s="1302"/>
      <c r="I1550" s="1303"/>
      <c r="J1550" s="1301"/>
      <c r="K1550" s="1376"/>
      <c r="L1550" s="1302"/>
      <c r="M1550" s="1382">
        <f t="shared" si="2607"/>
        <v>45354</v>
      </c>
      <c r="N1550" s="1354">
        <f t="shared" si="2604"/>
        <v>0</v>
      </c>
      <c r="O1550" s="1383">
        <f t="shared" ref="O1550:S1550" si="3111">$AD1550*O$27</f>
        <v>0</v>
      </c>
      <c r="P1550" s="1383">
        <f t="shared" si="3111"/>
        <v>0</v>
      </c>
      <c r="Q1550" s="1383">
        <f t="shared" si="3111"/>
        <v>0</v>
      </c>
      <c r="R1550" s="1383">
        <f t="shared" si="3111"/>
        <v>0</v>
      </c>
      <c r="S1550" s="1383">
        <f t="shared" si="3111"/>
        <v>0</v>
      </c>
      <c r="T1550" s="1383">
        <f t="shared" ref="T1550:X1550" si="3112">$AE1550*T$27</f>
        <v>0</v>
      </c>
      <c r="U1550" s="1383">
        <f t="shared" si="3112"/>
        <v>0</v>
      </c>
      <c r="V1550" s="1383">
        <f t="shared" si="3112"/>
        <v>0</v>
      </c>
      <c r="W1550" s="1383">
        <f t="shared" si="3112"/>
        <v>0</v>
      </c>
      <c r="X1550" s="1383">
        <f t="shared" si="3112"/>
        <v>0</v>
      </c>
      <c r="Y1550" s="1383">
        <f t="shared" si="2610"/>
        <v>0</v>
      </c>
      <c r="Z1550" s="1383">
        <f t="shared" si="2611"/>
        <v>0</v>
      </c>
      <c r="AA1550" s="1383">
        <f t="shared" si="2612"/>
        <v>0</v>
      </c>
      <c r="AB1550" s="1383">
        <f t="shared" si="2613"/>
        <v>0</v>
      </c>
      <c r="AC1550" s="5">
        <f t="shared" si="2614"/>
        <v>62</v>
      </c>
      <c r="AD1550" s="1383">
        <f t="shared" si="2615"/>
        <v>0</v>
      </c>
      <c r="AE1550" s="1383">
        <f t="shared" si="2616"/>
        <v>0</v>
      </c>
      <c r="AF1550" s="1305" t="e">
        <f t="shared" si="2617"/>
        <v>#DIV/0!</v>
      </c>
      <c r="AG1550" s="1305" t="e">
        <f t="shared" si="2618"/>
        <v>#DIV/0!</v>
      </c>
      <c r="AH1550" s="5"/>
      <c r="AI1550" s="5"/>
      <c r="AJ1550" s="5"/>
      <c r="AK1550" s="5"/>
      <c r="AL1550" s="5"/>
      <c r="AM1550" s="5"/>
      <c r="AN1550" s="5"/>
      <c r="AO1550" s="5"/>
      <c r="AP1550" s="5"/>
      <c r="AQ1550" s="5"/>
      <c r="AR1550" s="5"/>
      <c r="AS1550" s="5"/>
      <c r="AT1550" s="5"/>
      <c r="AU1550" s="5"/>
      <c r="AV1550" s="5"/>
      <c r="AW1550" s="5"/>
      <c r="AX1550" s="5"/>
      <c r="AY1550" s="5"/>
      <c r="AZ1550" s="5"/>
      <c r="BA1550" s="5"/>
      <c r="BB1550" s="5"/>
      <c r="BC1550" s="5"/>
      <c r="BD1550" s="5"/>
      <c r="BE1550" s="5"/>
    </row>
    <row r="1551" spans="1:57" ht="14.25" customHeight="1">
      <c r="A1551" s="1376">
        <v>45354</v>
      </c>
      <c r="B1551" s="1301"/>
      <c r="C1551" s="1302"/>
      <c r="D1551" s="1376">
        <v>44989</v>
      </c>
      <c r="E1551" s="1357"/>
      <c r="F1551" s="5"/>
      <c r="G1551" s="5"/>
      <c r="H1551" s="1302"/>
      <c r="I1551" s="1303"/>
      <c r="J1551" s="1301"/>
      <c r="K1551" s="1376"/>
      <c r="L1551" s="1302"/>
      <c r="M1551" s="1382">
        <f t="shared" si="2607"/>
        <v>45355</v>
      </c>
      <c r="N1551" s="1354">
        <f t="shared" si="2604"/>
        <v>0</v>
      </c>
      <c r="O1551" s="1383">
        <f t="shared" ref="O1551:S1551" si="3113">$AD1551*O$27</f>
        <v>0</v>
      </c>
      <c r="P1551" s="1383">
        <f t="shared" si="3113"/>
        <v>0</v>
      </c>
      <c r="Q1551" s="1383">
        <f t="shared" si="3113"/>
        <v>0</v>
      </c>
      <c r="R1551" s="1383">
        <f t="shared" si="3113"/>
        <v>0</v>
      </c>
      <c r="S1551" s="1383">
        <f t="shared" si="3113"/>
        <v>0</v>
      </c>
      <c r="T1551" s="1383">
        <f t="shared" ref="T1551:X1551" si="3114">$AE1551*T$27</f>
        <v>0</v>
      </c>
      <c r="U1551" s="1383">
        <f t="shared" si="3114"/>
        <v>0</v>
      </c>
      <c r="V1551" s="1383">
        <f t="shared" si="3114"/>
        <v>0</v>
      </c>
      <c r="W1551" s="1383">
        <f t="shared" si="3114"/>
        <v>0</v>
      </c>
      <c r="X1551" s="1383">
        <f t="shared" si="3114"/>
        <v>0</v>
      </c>
      <c r="Y1551" s="1383">
        <f t="shared" si="2610"/>
        <v>0</v>
      </c>
      <c r="Z1551" s="1383">
        <f t="shared" si="2611"/>
        <v>0</v>
      </c>
      <c r="AA1551" s="1383">
        <f t="shared" si="2612"/>
        <v>0</v>
      </c>
      <c r="AB1551" s="1383">
        <f t="shared" si="2613"/>
        <v>0</v>
      </c>
      <c r="AC1551" s="5">
        <f t="shared" si="2614"/>
        <v>63</v>
      </c>
      <c r="AD1551" s="1383">
        <f t="shared" si="2615"/>
        <v>0</v>
      </c>
      <c r="AE1551" s="1383">
        <f t="shared" si="2616"/>
        <v>0</v>
      </c>
      <c r="AF1551" s="1305" t="e">
        <f t="shared" si="2617"/>
        <v>#DIV/0!</v>
      </c>
      <c r="AG1551" s="1305" t="e">
        <f t="shared" si="2618"/>
        <v>#DIV/0!</v>
      </c>
      <c r="AH1551" s="5"/>
      <c r="AI1551" s="5"/>
      <c r="AJ1551" s="5"/>
      <c r="AK1551" s="5"/>
      <c r="AL1551" s="5"/>
      <c r="AM1551" s="5"/>
      <c r="AN1551" s="5"/>
      <c r="AO1551" s="5"/>
      <c r="AP1551" s="5"/>
      <c r="AQ1551" s="5"/>
      <c r="AR1551" s="5"/>
      <c r="AS1551" s="5"/>
      <c r="AT1551" s="5"/>
      <c r="AU1551" s="5"/>
      <c r="AV1551" s="5"/>
      <c r="AW1551" s="5"/>
      <c r="AX1551" s="5"/>
      <c r="AY1551" s="5"/>
      <c r="AZ1551" s="5"/>
      <c r="BA1551" s="5"/>
      <c r="BB1551" s="5"/>
      <c r="BC1551" s="5"/>
      <c r="BD1551" s="5"/>
      <c r="BE1551" s="5"/>
    </row>
    <row r="1552" spans="1:57" ht="14.25" customHeight="1">
      <c r="A1552" s="1376">
        <v>45355</v>
      </c>
      <c r="B1552" s="1301"/>
      <c r="C1552" s="1302"/>
      <c r="D1552" s="1376">
        <v>44990</v>
      </c>
      <c r="E1552" s="1357"/>
      <c r="F1552" s="5"/>
      <c r="G1552" s="5"/>
      <c r="H1552" s="1302"/>
      <c r="I1552" s="1303"/>
      <c r="J1552" s="1301"/>
      <c r="K1552" s="1376"/>
      <c r="L1552" s="1302"/>
      <c r="M1552" s="1382">
        <f t="shared" si="2607"/>
        <v>45356</v>
      </c>
      <c r="N1552" s="1354">
        <f t="shared" si="2604"/>
        <v>0</v>
      </c>
      <c r="O1552" s="1383">
        <f t="shared" ref="O1552:S1552" si="3115">$AD1552*O$27</f>
        <v>0</v>
      </c>
      <c r="P1552" s="1383">
        <f t="shared" si="3115"/>
        <v>0</v>
      </c>
      <c r="Q1552" s="1383">
        <f t="shared" si="3115"/>
        <v>0</v>
      </c>
      <c r="R1552" s="1383">
        <f t="shared" si="3115"/>
        <v>0</v>
      </c>
      <c r="S1552" s="1383">
        <f t="shared" si="3115"/>
        <v>0</v>
      </c>
      <c r="T1552" s="1383">
        <f t="shared" ref="T1552:X1552" si="3116">$AE1552*T$27</f>
        <v>0</v>
      </c>
      <c r="U1552" s="1383">
        <f t="shared" si="3116"/>
        <v>0</v>
      </c>
      <c r="V1552" s="1383">
        <f t="shared" si="3116"/>
        <v>0</v>
      </c>
      <c r="W1552" s="1383">
        <f t="shared" si="3116"/>
        <v>0</v>
      </c>
      <c r="X1552" s="1383">
        <f t="shared" si="3116"/>
        <v>0</v>
      </c>
      <c r="Y1552" s="1383">
        <f t="shared" si="2610"/>
        <v>0</v>
      </c>
      <c r="Z1552" s="1383">
        <f t="shared" si="2611"/>
        <v>0</v>
      </c>
      <c r="AA1552" s="1383">
        <f t="shared" si="2612"/>
        <v>0</v>
      </c>
      <c r="AB1552" s="1383">
        <f t="shared" si="2613"/>
        <v>0</v>
      </c>
      <c r="AC1552" s="5">
        <f t="shared" si="2614"/>
        <v>64</v>
      </c>
      <c r="AD1552" s="1383">
        <f t="shared" si="2615"/>
        <v>0</v>
      </c>
      <c r="AE1552" s="1383">
        <f t="shared" si="2616"/>
        <v>0</v>
      </c>
      <c r="AF1552" s="1305" t="e">
        <f t="shared" si="2617"/>
        <v>#DIV/0!</v>
      </c>
      <c r="AG1552" s="1305" t="e">
        <f t="shared" si="2618"/>
        <v>#DIV/0!</v>
      </c>
      <c r="AH1552" s="5"/>
      <c r="AI1552" s="5"/>
      <c r="AJ1552" s="5"/>
      <c r="AK1552" s="5"/>
      <c r="AL1552" s="5"/>
      <c r="AM1552" s="5"/>
      <c r="AN1552" s="5"/>
      <c r="AO1552" s="5"/>
      <c r="AP1552" s="5"/>
      <c r="AQ1552" s="5"/>
      <c r="AR1552" s="5"/>
      <c r="AS1552" s="5"/>
      <c r="AT1552" s="5"/>
      <c r="AU1552" s="5"/>
      <c r="AV1552" s="5"/>
      <c r="AW1552" s="5"/>
      <c r="AX1552" s="5"/>
      <c r="AY1552" s="5"/>
      <c r="AZ1552" s="5"/>
      <c r="BA1552" s="5"/>
      <c r="BB1552" s="5"/>
      <c r="BC1552" s="5"/>
      <c r="BD1552" s="5"/>
      <c r="BE1552" s="5"/>
    </row>
    <row r="1553" spans="1:57" ht="14.25" customHeight="1">
      <c r="A1553" s="1376">
        <v>45356</v>
      </c>
      <c r="B1553" s="1301"/>
      <c r="C1553" s="1302"/>
      <c r="D1553" s="1376">
        <v>44991</v>
      </c>
      <c r="E1553" s="1357"/>
      <c r="F1553" s="5"/>
      <c r="G1553" s="5"/>
      <c r="H1553" s="1302"/>
      <c r="I1553" s="1303"/>
      <c r="J1553" s="1301"/>
      <c r="K1553" s="1376"/>
      <c r="L1553" s="1302"/>
      <c r="M1553" s="1382">
        <f t="shared" si="2607"/>
        <v>45357</v>
      </c>
      <c r="N1553" s="1354">
        <f t="shared" si="2604"/>
        <v>0</v>
      </c>
      <c r="O1553" s="1383">
        <f t="shared" ref="O1553:S1553" si="3117">$AD1553*O$27</f>
        <v>0</v>
      </c>
      <c r="P1553" s="1383">
        <f t="shared" si="3117"/>
        <v>0</v>
      </c>
      <c r="Q1553" s="1383">
        <f t="shared" si="3117"/>
        <v>0</v>
      </c>
      <c r="R1553" s="1383">
        <f t="shared" si="3117"/>
        <v>0</v>
      </c>
      <c r="S1553" s="1383">
        <f t="shared" si="3117"/>
        <v>0</v>
      </c>
      <c r="T1553" s="1383">
        <f t="shared" ref="T1553:X1553" si="3118">$AE1553*T$27</f>
        <v>0</v>
      </c>
      <c r="U1553" s="1383">
        <f t="shared" si="3118"/>
        <v>0</v>
      </c>
      <c r="V1553" s="1383">
        <f t="shared" si="3118"/>
        <v>0</v>
      </c>
      <c r="W1553" s="1383">
        <f t="shared" si="3118"/>
        <v>0</v>
      </c>
      <c r="X1553" s="1383">
        <f t="shared" si="3118"/>
        <v>0</v>
      </c>
      <c r="Y1553" s="1383">
        <f t="shared" si="2610"/>
        <v>0</v>
      </c>
      <c r="Z1553" s="1383">
        <f t="shared" si="2611"/>
        <v>0</v>
      </c>
      <c r="AA1553" s="1383">
        <f t="shared" si="2612"/>
        <v>0</v>
      </c>
      <c r="AB1553" s="1383">
        <f t="shared" si="2613"/>
        <v>0</v>
      </c>
      <c r="AC1553" s="5">
        <f t="shared" si="2614"/>
        <v>65</v>
      </c>
      <c r="AD1553" s="1383">
        <f t="shared" si="2615"/>
        <v>0</v>
      </c>
      <c r="AE1553" s="1383">
        <f t="shared" si="2616"/>
        <v>0</v>
      </c>
      <c r="AF1553" s="1305" t="e">
        <f t="shared" si="2617"/>
        <v>#DIV/0!</v>
      </c>
      <c r="AG1553" s="1305" t="e">
        <f t="shared" si="2618"/>
        <v>#DIV/0!</v>
      </c>
      <c r="AH1553" s="5"/>
      <c r="AI1553" s="5"/>
      <c r="AJ1553" s="5"/>
      <c r="AK1553" s="5"/>
      <c r="AL1553" s="5"/>
      <c r="AM1553" s="5"/>
      <c r="AN1553" s="5"/>
      <c r="AO1553" s="5"/>
      <c r="AP1553" s="5"/>
      <c r="AQ1553" s="5"/>
      <c r="AR1553" s="5"/>
      <c r="AS1553" s="5"/>
      <c r="AT1553" s="5"/>
      <c r="AU1553" s="5"/>
      <c r="AV1553" s="5"/>
      <c r="AW1553" s="5"/>
      <c r="AX1553" s="5"/>
      <c r="AY1553" s="5"/>
      <c r="AZ1553" s="5"/>
      <c r="BA1553" s="5"/>
      <c r="BB1553" s="5"/>
      <c r="BC1553" s="5"/>
      <c r="BD1553" s="5"/>
      <c r="BE1553" s="5"/>
    </row>
    <row r="1554" spans="1:57" ht="14.25" customHeight="1">
      <c r="A1554" s="1376">
        <v>45357</v>
      </c>
      <c r="B1554" s="1301"/>
      <c r="C1554" s="1302"/>
      <c r="D1554" s="1376">
        <v>44992</v>
      </c>
      <c r="E1554" s="1357"/>
      <c r="F1554" s="5"/>
      <c r="G1554" s="5"/>
      <c r="H1554" s="1302"/>
      <c r="I1554" s="1303"/>
      <c r="J1554" s="1301"/>
      <c r="K1554" s="1376"/>
      <c r="L1554" s="1302"/>
      <c r="M1554" s="1382">
        <f t="shared" si="2607"/>
        <v>45358</v>
      </c>
      <c r="N1554" s="1354">
        <f t="shared" si="2604"/>
        <v>0</v>
      </c>
      <c r="O1554" s="1383">
        <f t="shared" ref="O1554:S1554" si="3119">$AD1554*O$27</f>
        <v>0</v>
      </c>
      <c r="P1554" s="1383">
        <f t="shared" si="3119"/>
        <v>0</v>
      </c>
      <c r="Q1554" s="1383">
        <f t="shared" si="3119"/>
        <v>0</v>
      </c>
      <c r="R1554" s="1383">
        <f t="shared" si="3119"/>
        <v>0</v>
      </c>
      <c r="S1554" s="1383">
        <f t="shared" si="3119"/>
        <v>0</v>
      </c>
      <c r="T1554" s="1383">
        <f t="shared" ref="T1554:X1554" si="3120">$AE1554*T$27</f>
        <v>0</v>
      </c>
      <c r="U1554" s="1383">
        <f t="shared" si="3120"/>
        <v>0</v>
      </c>
      <c r="V1554" s="1383">
        <f t="shared" si="3120"/>
        <v>0</v>
      </c>
      <c r="W1554" s="1383">
        <f t="shared" si="3120"/>
        <v>0</v>
      </c>
      <c r="X1554" s="1383">
        <f t="shared" si="3120"/>
        <v>0</v>
      </c>
      <c r="Y1554" s="1383">
        <f t="shared" si="2610"/>
        <v>0</v>
      </c>
      <c r="Z1554" s="1383">
        <f t="shared" si="2611"/>
        <v>0</v>
      </c>
      <c r="AA1554" s="1383">
        <f t="shared" si="2612"/>
        <v>0</v>
      </c>
      <c r="AB1554" s="1383">
        <f t="shared" si="2613"/>
        <v>0</v>
      </c>
      <c r="AC1554" s="5">
        <f t="shared" si="2614"/>
        <v>66</v>
      </c>
      <c r="AD1554" s="1383">
        <f t="shared" si="2615"/>
        <v>0</v>
      </c>
      <c r="AE1554" s="1383">
        <f t="shared" si="2616"/>
        <v>0</v>
      </c>
      <c r="AF1554" s="1305" t="e">
        <f t="shared" si="2617"/>
        <v>#DIV/0!</v>
      </c>
      <c r="AG1554" s="1305" t="e">
        <f t="shared" si="2618"/>
        <v>#DIV/0!</v>
      </c>
      <c r="AH1554" s="5"/>
      <c r="AI1554" s="5"/>
      <c r="AJ1554" s="5"/>
      <c r="AK1554" s="5"/>
      <c r="AL1554" s="5"/>
      <c r="AM1554" s="5"/>
      <c r="AN1554" s="5"/>
      <c r="AO1554" s="5"/>
      <c r="AP1554" s="5"/>
      <c r="AQ1554" s="5"/>
      <c r="AR1554" s="5"/>
      <c r="AS1554" s="5"/>
      <c r="AT1554" s="5"/>
      <c r="AU1554" s="5"/>
      <c r="AV1554" s="5"/>
      <c r="AW1554" s="5"/>
      <c r="AX1554" s="5"/>
      <c r="AY1554" s="5"/>
      <c r="AZ1554" s="5"/>
      <c r="BA1554" s="5"/>
      <c r="BB1554" s="5"/>
      <c r="BC1554" s="5"/>
      <c r="BD1554" s="5"/>
      <c r="BE1554" s="5"/>
    </row>
    <row r="1555" spans="1:57" ht="14.25" customHeight="1">
      <c r="A1555" s="1376">
        <v>45358</v>
      </c>
      <c r="B1555" s="1301"/>
      <c r="C1555" s="1302"/>
      <c r="D1555" s="1376">
        <v>44993</v>
      </c>
      <c r="E1555" s="1357"/>
      <c r="F1555" s="5"/>
      <c r="G1555" s="5"/>
      <c r="H1555" s="1302"/>
      <c r="I1555" s="1303"/>
      <c r="J1555" s="1301"/>
      <c r="K1555" s="1376"/>
      <c r="L1555" s="1302"/>
      <c r="M1555" s="1382">
        <f t="shared" si="2607"/>
        <v>45359</v>
      </c>
      <c r="N1555" s="1354">
        <f t="shared" si="2604"/>
        <v>0</v>
      </c>
      <c r="O1555" s="1383">
        <f t="shared" ref="O1555:S1555" si="3121">$AD1555*O$27</f>
        <v>0</v>
      </c>
      <c r="P1555" s="1383">
        <f t="shared" si="3121"/>
        <v>0</v>
      </c>
      <c r="Q1555" s="1383">
        <f t="shared" si="3121"/>
        <v>0</v>
      </c>
      <c r="R1555" s="1383">
        <f t="shared" si="3121"/>
        <v>0</v>
      </c>
      <c r="S1555" s="1383">
        <f t="shared" si="3121"/>
        <v>0</v>
      </c>
      <c r="T1555" s="1383">
        <f t="shared" ref="T1555:X1555" si="3122">$AE1555*T$27</f>
        <v>0</v>
      </c>
      <c r="U1555" s="1383">
        <f t="shared" si="3122"/>
        <v>0</v>
      </c>
      <c r="V1555" s="1383">
        <f t="shared" si="3122"/>
        <v>0</v>
      </c>
      <c r="W1555" s="1383">
        <f t="shared" si="3122"/>
        <v>0</v>
      </c>
      <c r="X1555" s="1383">
        <f t="shared" si="3122"/>
        <v>0</v>
      </c>
      <c r="Y1555" s="1383">
        <f t="shared" si="2610"/>
        <v>0</v>
      </c>
      <c r="Z1555" s="1383">
        <f t="shared" si="2611"/>
        <v>0</v>
      </c>
      <c r="AA1555" s="1383">
        <f t="shared" si="2612"/>
        <v>0</v>
      </c>
      <c r="AB1555" s="1383">
        <f t="shared" si="2613"/>
        <v>0</v>
      </c>
      <c r="AC1555" s="5">
        <f t="shared" si="2614"/>
        <v>67</v>
      </c>
      <c r="AD1555" s="1383">
        <f t="shared" si="2615"/>
        <v>0</v>
      </c>
      <c r="AE1555" s="1383">
        <f t="shared" si="2616"/>
        <v>0</v>
      </c>
      <c r="AF1555" s="1305" t="e">
        <f t="shared" si="2617"/>
        <v>#DIV/0!</v>
      </c>
      <c r="AG1555" s="1305" t="e">
        <f t="shared" si="2618"/>
        <v>#DIV/0!</v>
      </c>
      <c r="AH1555" s="5"/>
      <c r="AI1555" s="5"/>
      <c r="AJ1555" s="5"/>
      <c r="AK1555" s="5"/>
      <c r="AL1555" s="5"/>
      <c r="AM1555" s="5"/>
      <c r="AN1555" s="5"/>
      <c r="AO1555" s="5"/>
      <c r="AP1555" s="5"/>
      <c r="AQ1555" s="5"/>
      <c r="AR1555" s="5"/>
      <c r="AS1555" s="5"/>
      <c r="AT1555" s="5"/>
      <c r="AU1555" s="5"/>
      <c r="AV1555" s="5"/>
      <c r="AW1555" s="5"/>
      <c r="AX1555" s="5"/>
      <c r="AY1555" s="5"/>
      <c r="AZ1555" s="5"/>
      <c r="BA1555" s="5"/>
      <c r="BB1555" s="5"/>
      <c r="BC1555" s="5"/>
      <c r="BD1555" s="5"/>
      <c r="BE1555" s="5"/>
    </row>
    <row r="1556" spans="1:57" ht="14.25" customHeight="1">
      <c r="A1556" s="1376">
        <v>45359</v>
      </c>
      <c r="B1556" s="1301"/>
      <c r="C1556" s="1302"/>
      <c r="D1556" s="1376">
        <v>44994</v>
      </c>
      <c r="E1556" s="1357"/>
      <c r="F1556" s="5"/>
      <c r="G1556" s="5"/>
      <c r="H1556" s="1302"/>
      <c r="I1556" s="1303"/>
      <c r="J1556" s="1301"/>
      <c r="K1556" s="1376"/>
      <c r="L1556" s="1302"/>
      <c r="M1556" s="1382">
        <f t="shared" si="2607"/>
        <v>45360</v>
      </c>
      <c r="N1556" s="1354">
        <f t="shared" si="2604"/>
        <v>0</v>
      </c>
      <c r="O1556" s="1383">
        <f t="shared" ref="O1556:S1556" si="3123">$AD1556*O$27</f>
        <v>0</v>
      </c>
      <c r="P1556" s="1383">
        <f t="shared" si="3123"/>
        <v>0</v>
      </c>
      <c r="Q1556" s="1383">
        <f t="shared" si="3123"/>
        <v>0</v>
      </c>
      <c r="R1556" s="1383">
        <f t="shared" si="3123"/>
        <v>0</v>
      </c>
      <c r="S1556" s="1383">
        <f t="shared" si="3123"/>
        <v>0</v>
      </c>
      <c r="T1556" s="1383">
        <f t="shared" ref="T1556:X1556" si="3124">$AE1556*T$27</f>
        <v>0</v>
      </c>
      <c r="U1556" s="1383">
        <f t="shared" si="3124"/>
        <v>0</v>
      </c>
      <c r="V1556" s="1383">
        <f t="shared" si="3124"/>
        <v>0</v>
      </c>
      <c r="W1556" s="1383">
        <f t="shared" si="3124"/>
        <v>0</v>
      </c>
      <c r="X1556" s="1383">
        <f t="shared" si="3124"/>
        <v>0</v>
      </c>
      <c r="Y1556" s="1383">
        <f t="shared" si="2610"/>
        <v>0</v>
      </c>
      <c r="Z1556" s="1383">
        <f t="shared" si="2611"/>
        <v>0</v>
      </c>
      <c r="AA1556" s="1383">
        <f t="shared" si="2612"/>
        <v>0</v>
      </c>
      <c r="AB1556" s="1383">
        <f t="shared" si="2613"/>
        <v>0</v>
      </c>
      <c r="AC1556" s="5">
        <f t="shared" si="2614"/>
        <v>68</v>
      </c>
      <c r="AD1556" s="1383">
        <f t="shared" si="2615"/>
        <v>0</v>
      </c>
      <c r="AE1556" s="1383">
        <f t="shared" si="2616"/>
        <v>0</v>
      </c>
      <c r="AF1556" s="1305" t="e">
        <f t="shared" si="2617"/>
        <v>#DIV/0!</v>
      </c>
      <c r="AG1556" s="1305" t="e">
        <f t="shared" si="2618"/>
        <v>#DIV/0!</v>
      </c>
      <c r="AH1556" s="5"/>
      <c r="AI1556" s="5"/>
      <c r="AJ1556" s="5"/>
      <c r="AK1556" s="5"/>
      <c r="AL1556" s="5"/>
      <c r="AM1556" s="5"/>
      <c r="AN1556" s="5"/>
      <c r="AO1556" s="5"/>
      <c r="AP1556" s="5"/>
      <c r="AQ1556" s="5"/>
      <c r="AR1556" s="5"/>
      <c r="AS1556" s="5"/>
      <c r="AT1556" s="5"/>
      <c r="AU1556" s="5"/>
      <c r="AV1556" s="5"/>
      <c r="AW1556" s="5"/>
      <c r="AX1556" s="5"/>
      <c r="AY1556" s="5"/>
      <c r="AZ1556" s="5"/>
      <c r="BA1556" s="5"/>
      <c r="BB1556" s="5"/>
      <c r="BC1556" s="5"/>
      <c r="BD1556" s="5"/>
      <c r="BE1556" s="5"/>
    </row>
    <row r="1557" spans="1:57" ht="14.25" customHeight="1">
      <c r="A1557" s="1376">
        <v>45360</v>
      </c>
      <c r="B1557" s="1301"/>
      <c r="C1557" s="1302"/>
      <c r="D1557" s="1376">
        <v>44995</v>
      </c>
      <c r="E1557" s="1357"/>
      <c r="F1557" s="5"/>
      <c r="G1557" s="5"/>
      <c r="H1557" s="1302"/>
      <c r="I1557" s="1303"/>
      <c r="J1557" s="1301"/>
      <c r="K1557" s="1376"/>
      <c r="L1557" s="1302"/>
      <c r="M1557" s="1382">
        <f t="shared" si="2607"/>
        <v>45361</v>
      </c>
      <c r="N1557" s="1354">
        <f t="shared" ref="N1557:N1811" si="3125">VLOOKUP($M1557,$A$27:$B$24073,2,TRUE)</f>
        <v>0</v>
      </c>
      <c r="O1557" s="1383">
        <f t="shared" ref="O1557:S1557" si="3126">$AD1557*O$27</f>
        <v>0</v>
      </c>
      <c r="P1557" s="1383">
        <f t="shared" si="3126"/>
        <v>0</v>
      </c>
      <c r="Q1557" s="1383">
        <f t="shared" si="3126"/>
        <v>0</v>
      </c>
      <c r="R1557" s="1383">
        <f t="shared" si="3126"/>
        <v>0</v>
      </c>
      <c r="S1557" s="1383">
        <f t="shared" si="3126"/>
        <v>0</v>
      </c>
      <c r="T1557" s="1383">
        <f t="shared" ref="T1557:X1557" si="3127">$AE1557*T$27</f>
        <v>0</v>
      </c>
      <c r="U1557" s="1383">
        <f t="shared" si="3127"/>
        <v>0</v>
      </c>
      <c r="V1557" s="1383">
        <f t="shared" si="3127"/>
        <v>0</v>
      </c>
      <c r="W1557" s="1383">
        <f t="shared" si="3127"/>
        <v>0</v>
      </c>
      <c r="X1557" s="1383">
        <f t="shared" si="3127"/>
        <v>0</v>
      </c>
      <c r="Y1557" s="1383">
        <f t="shared" si="2610"/>
        <v>0</v>
      </c>
      <c r="Z1557" s="1383">
        <f t="shared" si="2611"/>
        <v>0</v>
      </c>
      <c r="AA1557" s="1383">
        <f t="shared" si="2612"/>
        <v>0</v>
      </c>
      <c r="AB1557" s="1383">
        <f t="shared" si="2613"/>
        <v>0</v>
      </c>
      <c r="AC1557" s="5">
        <f t="shared" si="2614"/>
        <v>69</v>
      </c>
      <c r="AD1557" s="1383">
        <f t="shared" si="2615"/>
        <v>0</v>
      </c>
      <c r="AE1557" s="1383">
        <f t="shared" si="2616"/>
        <v>0</v>
      </c>
      <c r="AF1557" s="1305" t="e">
        <f t="shared" si="2617"/>
        <v>#DIV/0!</v>
      </c>
      <c r="AG1557" s="1305" t="e">
        <f t="shared" si="2618"/>
        <v>#DIV/0!</v>
      </c>
      <c r="AH1557" s="5"/>
      <c r="AI1557" s="5"/>
      <c r="AJ1557" s="5"/>
      <c r="AK1557" s="5"/>
      <c r="AL1557" s="5"/>
      <c r="AM1557" s="5"/>
      <c r="AN1557" s="5"/>
      <c r="AO1557" s="5"/>
      <c r="AP1557" s="5"/>
      <c r="AQ1557" s="5"/>
      <c r="AR1557" s="5"/>
      <c r="AS1557" s="5"/>
      <c r="AT1557" s="5"/>
      <c r="AU1557" s="5"/>
      <c r="AV1557" s="5"/>
      <c r="AW1557" s="5"/>
      <c r="AX1557" s="5"/>
      <c r="AY1557" s="5"/>
      <c r="AZ1557" s="5"/>
      <c r="BA1557" s="5"/>
      <c r="BB1557" s="5"/>
      <c r="BC1557" s="5"/>
      <c r="BD1557" s="5"/>
      <c r="BE1557" s="5"/>
    </row>
    <row r="1558" spans="1:57" ht="14.25" customHeight="1">
      <c r="A1558" s="1376">
        <v>45361</v>
      </c>
      <c r="B1558" s="1301"/>
      <c r="C1558" s="1302"/>
      <c r="D1558" s="1376">
        <v>44996</v>
      </c>
      <c r="E1558" s="1357"/>
      <c r="F1558" s="5"/>
      <c r="G1558" s="5"/>
      <c r="H1558" s="1302"/>
      <c r="I1558" s="1303"/>
      <c r="J1558" s="1301"/>
      <c r="K1558" s="1376"/>
      <c r="L1558" s="1302"/>
      <c r="M1558" s="1382">
        <f t="shared" ref="M1558:M1812" si="3128">M1557+1</f>
        <v>45362</v>
      </c>
      <c r="N1558" s="1354">
        <f t="shared" si="3125"/>
        <v>0</v>
      </c>
      <c r="O1558" s="1383">
        <f t="shared" ref="O1558:S1558" si="3129">$AD1558*O$27</f>
        <v>0</v>
      </c>
      <c r="P1558" s="1383">
        <f t="shared" si="3129"/>
        <v>0</v>
      </c>
      <c r="Q1558" s="1383">
        <f t="shared" si="3129"/>
        <v>0</v>
      </c>
      <c r="R1558" s="1383">
        <f t="shared" si="3129"/>
        <v>0</v>
      </c>
      <c r="S1558" s="1383">
        <f t="shared" si="3129"/>
        <v>0</v>
      </c>
      <c r="T1558" s="1383">
        <f t="shared" ref="T1558:X1558" si="3130">$AE1558*T$27</f>
        <v>0</v>
      </c>
      <c r="U1558" s="1383">
        <f t="shared" si="3130"/>
        <v>0</v>
      </c>
      <c r="V1558" s="1383">
        <f t="shared" si="3130"/>
        <v>0</v>
      </c>
      <c r="W1558" s="1383">
        <f t="shared" si="3130"/>
        <v>0</v>
      </c>
      <c r="X1558" s="1383">
        <f t="shared" si="3130"/>
        <v>0</v>
      </c>
      <c r="Y1558" s="1383">
        <f t="shared" ref="Y1558:Y1812" si="3131">VLOOKUP($M1558,$I$3:$K$231,2)</f>
        <v>0</v>
      </c>
      <c r="Z1558" s="1383">
        <f t="shared" ref="Z1558:Z1812" si="3132">VLOOKUP($M1558+365,$I$3:$K$231,2)</f>
        <v>0</v>
      </c>
      <c r="AA1558" s="1383">
        <f t="shared" ref="AA1558:AA1812" si="3133">VLOOKUP($M1558,$I$3:$K$231,3)</f>
        <v>0</v>
      </c>
      <c r="AB1558" s="1383">
        <f t="shared" ref="AB1558:AB1812" si="3134">VLOOKUP($M1558+365,$I$3:$K$231,3)</f>
        <v>0</v>
      </c>
      <c r="AC1558" s="5">
        <f t="shared" ref="AC1558:AC1812" si="3135">M1558-DATE(YEAR(M1558),1,1)</f>
        <v>70</v>
      </c>
      <c r="AD1558" s="1383">
        <f t="shared" ref="AD1558:AD1812" si="3136">(Y1558*(365-AC1558)+Z1558*AC1558)/365</f>
        <v>0</v>
      </c>
      <c r="AE1558" s="1383">
        <f t="shared" ref="AE1558:AE1812" si="3137">(AA1558*(365-AC1558)+AB1558*AC1558)/365</f>
        <v>0</v>
      </c>
      <c r="AF1558" s="1305" t="e">
        <f t="shared" ref="AF1558:AF1812" si="3138">N1558/AD1558</f>
        <v>#DIV/0!</v>
      </c>
      <c r="AG1558" s="1305" t="e">
        <f t="shared" ref="AG1558:AG1812" si="3139">N1558/AE1558</f>
        <v>#DIV/0!</v>
      </c>
      <c r="AH1558" s="5"/>
      <c r="AI1558" s="5"/>
      <c r="AJ1558" s="5"/>
      <c r="AK1558" s="5"/>
      <c r="AL1558" s="5"/>
      <c r="AM1558" s="5"/>
      <c r="AN1558" s="5"/>
      <c r="AO1558" s="5"/>
      <c r="AP1558" s="5"/>
      <c r="AQ1558" s="5"/>
      <c r="AR1558" s="5"/>
      <c r="AS1558" s="5"/>
      <c r="AT1558" s="5"/>
      <c r="AU1558" s="5"/>
      <c r="AV1558" s="5"/>
      <c r="AW1558" s="5"/>
      <c r="AX1558" s="5"/>
      <c r="AY1558" s="5"/>
      <c r="AZ1558" s="5"/>
      <c r="BA1558" s="5"/>
      <c r="BB1558" s="5"/>
      <c r="BC1558" s="5"/>
      <c r="BD1558" s="5"/>
      <c r="BE1558" s="5"/>
    </row>
    <row r="1559" spans="1:57" ht="14.25" customHeight="1">
      <c r="A1559" s="1376">
        <v>45362</v>
      </c>
      <c r="B1559" s="1301"/>
      <c r="C1559" s="1302"/>
      <c r="D1559" s="1376">
        <v>44997</v>
      </c>
      <c r="E1559" s="1357"/>
      <c r="F1559" s="5"/>
      <c r="G1559" s="5"/>
      <c r="H1559" s="1302"/>
      <c r="I1559" s="1303"/>
      <c r="J1559" s="1301"/>
      <c r="K1559" s="1376"/>
      <c r="L1559" s="1302"/>
      <c r="M1559" s="1382">
        <f t="shared" si="3128"/>
        <v>45363</v>
      </c>
      <c r="N1559" s="1354">
        <f t="shared" si="3125"/>
        <v>0</v>
      </c>
      <c r="O1559" s="1383">
        <f t="shared" ref="O1559:S1559" si="3140">$AD1559*O$27</f>
        <v>0</v>
      </c>
      <c r="P1559" s="1383">
        <f t="shared" si="3140"/>
        <v>0</v>
      </c>
      <c r="Q1559" s="1383">
        <f t="shared" si="3140"/>
        <v>0</v>
      </c>
      <c r="R1559" s="1383">
        <f t="shared" si="3140"/>
        <v>0</v>
      </c>
      <c r="S1559" s="1383">
        <f t="shared" si="3140"/>
        <v>0</v>
      </c>
      <c r="T1559" s="1383">
        <f t="shared" ref="T1559:X1559" si="3141">$AE1559*T$27</f>
        <v>0</v>
      </c>
      <c r="U1559" s="1383">
        <f t="shared" si="3141"/>
        <v>0</v>
      </c>
      <c r="V1559" s="1383">
        <f t="shared" si="3141"/>
        <v>0</v>
      </c>
      <c r="W1559" s="1383">
        <f t="shared" si="3141"/>
        <v>0</v>
      </c>
      <c r="X1559" s="1383">
        <f t="shared" si="3141"/>
        <v>0</v>
      </c>
      <c r="Y1559" s="1383">
        <f t="shared" si="3131"/>
        <v>0</v>
      </c>
      <c r="Z1559" s="1383">
        <f t="shared" si="3132"/>
        <v>0</v>
      </c>
      <c r="AA1559" s="1383">
        <f t="shared" si="3133"/>
        <v>0</v>
      </c>
      <c r="AB1559" s="1383">
        <f t="shared" si="3134"/>
        <v>0</v>
      </c>
      <c r="AC1559" s="5">
        <f t="shared" si="3135"/>
        <v>71</v>
      </c>
      <c r="AD1559" s="1383">
        <f t="shared" si="3136"/>
        <v>0</v>
      </c>
      <c r="AE1559" s="1383">
        <f t="shared" si="3137"/>
        <v>0</v>
      </c>
      <c r="AF1559" s="1305" t="e">
        <f t="shared" si="3138"/>
        <v>#DIV/0!</v>
      </c>
      <c r="AG1559" s="1305" t="e">
        <f t="shared" si="3139"/>
        <v>#DIV/0!</v>
      </c>
      <c r="AH1559" s="5"/>
      <c r="AI1559" s="5"/>
      <c r="AJ1559" s="5"/>
      <c r="AK1559" s="5"/>
      <c r="AL1559" s="5"/>
      <c r="AM1559" s="5"/>
      <c r="AN1559" s="5"/>
      <c r="AO1559" s="5"/>
      <c r="AP1559" s="5"/>
      <c r="AQ1559" s="5"/>
      <c r="AR1559" s="5"/>
      <c r="AS1559" s="5"/>
      <c r="AT1559" s="5"/>
      <c r="AU1559" s="5"/>
      <c r="AV1559" s="5"/>
      <c r="AW1559" s="5"/>
      <c r="AX1559" s="5"/>
      <c r="AY1559" s="5"/>
      <c r="AZ1559" s="5"/>
      <c r="BA1559" s="5"/>
      <c r="BB1559" s="5"/>
      <c r="BC1559" s="5"/>
      <c r="BD1559" s="5"/>
      <c r="BE1559" s="5"/>
    </row>
    <row r="1560" spans="1:57" ht="14.25" customHeight="1">
      <c r="A1560" s="1376">
        <v>45363</v>
      </c>
      <c r="B1560" s="1301"/>
      <c r="C1560" s="1302"/>
      <c r="D1560" s="1376">
        <v>44998</v>
      </c>
      <c r="E1560" s="1357"/>
      <c r="F1560" s="5"/>
      <c r="G1560" s="5"/>
      <c r="H1560" s="1302"/>
      <c r="I1560" s="1303"/>
      <c r="J1560" s="1301"/>
      <c r="K1560" s="1376"/>
      <c r="L1560" s="1302"/>
      <c r="M1560" s="1382">
        <f t="shared" si="3128"/>
        <v>45364</v>
      </c>
      <c r="N1560" s="1354">
        <f t="shared" si="3125"/>
        <v>0</v>
      </c>
      <c r="O1560" s="1383">
        <f t="shared" ref="O1560:S1560" si="3142">$AD1560*O$27</f>
        <v>0</v>
      </c>
      <c r="P1560" s="1383">
        <f t="shared" si="3142"/>
        <v>0</v>
      </c>
      <c r="Q1560" s="1383">
        <f t="shared" si="3142"/>
        <v>0</v>
      </c>
      <c r="R1560" s="1383">
        <f t="shared" si="3142"/>
        <v>0</v>
      </c>
      <c r="S1560" s="1383">
        <f t="shared" si="3142"/>
        <v>0</v>
      </c>
      <c r="T1560" s="1383">
        <f t="shared" ref="T1560:X1560" si="3143">$AE1560*T$27</f>
        <v>0</v>
      </c>
      <c r="U1560" s="1383">
        <f t="shared" si="3143"/>
        <v>0</v>
      </c>
      <c r="V1560" s="1383">
        <f t="shared" si="3143"/>
        <v>0</v>
      </c>
      <c r="W1560" s="1383">
        <f t="shared" si="3143"/>
        <v>0</v>
      </c>
      <c r="X1560" s="1383">
        <f t="shared" si="3143"/>
        <v>0</v>
      </c>
      <c r="Y1560" s="1383">
        <f t="shared" si="3131"/>
        <v>0</v>
      </c>
      <c r="Z1560" s="1383">
        <f t="shared" si="3132"/>
        <v>0</v>
      </c>
      <c r="AA1560" s="1383">
        <f t="shared" si="3133"/>
        <v>0</v>
      </c>
      <c r="AB1560" s="1383">
        <f t="shared" si="3134"/>
        <v>0</v>
      </c>
      <c r="AC1560" s="5">
        <f t="shared" si="3135"/>
        <v>72</v>
      </c>
      <c r="AD1560" s="1383">
        <f t="shared" si="3136"/>
        <v>0</v>
      </c>
      <c r="AE1560" s="1383">
        <f t="shared" si="3137"/>
        <v>0</v>
      </c>
      <c r="AF1560" s="1305" t="e">
        <f t="shared" si="3138"/>
        <v>#DIV/0!</v>
      </c>
      <c r="AG1560" s="1305" t="e">
        <f t="shared" si="3139"/>
        <v>#DIV/0!</v>
      </c>
      <c r="AH1560" s="5"/>
      <c r="AI1560" s="5"/>
      <c r="AJ1560" s="5"/>
      <c r="AK1560" s="5"/>
      <c r="AL1560" s="5"/>
      <c r="AM1560" s="5"/>
      <c r="AN1560" s="5"/>
      <c r="AO1560" s="5"/>
      <c r="AP1560" s="5"/>
      <c r="AQ1560" s="5"/>
      <c r="AR1560" s="5"/>
      <c r="AS1560" s="5"/>
      <c r="AT1560" s="5"/>
      <c r="AU1560" s="5"/>
      <c r="AV1560" s="5"/>
      <c r="AW1560" s="5"/>
      <c r="AX1560" s="5"/>
      <c r="AY1560" s="5"/>
      <c r="AZ1560" s="5"/>
      <c r="BA1560" s="5"/>
      <c r="BB1560" s="5"/>
      <c r="BC1560" s="5"/>
      <c r="BD1560" s="5"/>
      <c r="BE1560" s="5"/>
    </row>
    <row r="1561" spans="1:57" ht="14.25" customHeight="1">
      <c r="A1561" s="1376">
        <v>45364</v>
      </c>
      <c r="B1561" s="1301"/>
      <c r="C1561" s="1302"/>
      <c r="D1561" s="1376">
        <v>44999</v>
      </c>
      <c r="E1561" s="1357"/>
      <c r="F1561" s="5"/>
      <c r="G1561" s="5"/>
      <c r="H1561" s="1302"/>
      <c r="I1561" s="1303"/>
      <c r="J1561" s="1301"/>
      <c r="K1561" s="1376"/>
      <c r="L1561" s="1302"/>
      <c r="M1561" s="1382">
        <f t="shared" si="3128"/>
        <v>45365</v>
      </c>
      <c r="N1561" s="1354">
        <f t="shared" si="3125"/>
        <v>0</v>
      </c>
      <c r="O1561" s="1383">
        <f t="shared" ref="O1561:S1561" si="3144">$AD1561*O$27</f>
        <v>0</v>
      </c>
      <c r="P1561" s="1383">
        <f t="shared" si="3144"/>
        <v>0</v>
      </c>
      <c r="Q1561" s="1383">
        <f t="shared" si="3144"/>
        <v>0</v>
      </c>
      <c r="R1561" s="1383">
        <f t="shared" si="3144"/>
        <v>0</v>
      </c>
      <c r="S1561" s="1383">
        <f t="shared" si="3144"/>
        <v>0</v>
      </c>
      <c r="T1561" s="1383">
        <f t="shared" ref="T1561:X1561" si="3145">$AE1561*T$27</f>
        <v>0</v>
      </c>
      <c r="U1561" s="1383">
        <f t="shared" si="3145"/>
        <v>0</v>
      </c>
      <c r="V1561" s="1383">
        <f t="shared" si="3145"/>
        <v>0</v>
      </c>
      <c r="W1561" s="1383">
        <f t="shared" si="3145"/>
        <v>0</v>
      </c>
      <c r="X1561" s="1383">
        <f t="shared" si="3145"/>
        <v>0</v>
      </c>
      <c r="Y1561" s="1383">
        <f t="shared" si="3131"/>
        <v>0</v>
      </c>
      <c r="Z1561" s="1383">
        <f t="shared" si="3132"/>
        <v>0</v>
      </c>
      <c r="AA1561" s="1383">
        <f t="shared" si="3133"/>
        <v>0</v>
      </c>
      <c r="AB1561" s="1383">
        <f t="shared" si="3134"/>
        <v>0</v>
      </c>
      <c r="AC1561" s="5">
        <f t="shared" si="3135"/>
        <v>73</v>
      </c>
      <c r="AD1561" s="1383">
        <f t="shared" si="3136"/>
        <v>0</v>
      </c>
      <c r="AE1561" s="1383">
        <f t="shared" si="3137"/>
        <v>0</v>
      </c>
      <c r="AF1561" s="1305" t="e">
        <f t="shared" si="3138"/>
        <v>#DIV/0!</v>
      </c>
      <c r="AG1561" s="1305" t="e">
        <f t="shared" si="3139"/>
        <v>#DIV/0!</v>
      </c>
      <c r="AH1561" s="5"/>
      <c r="AI1561" s="5"/>
      <c r="AJ1561" s="5"/>
      <c r="AK1561" s="5"/>
      <c r="AL1561" s="5"/>
      <c r="AM1561" s="5"/>
      <c r="AN1561" s="5"/>
      <c r="AO1561" s="5"/>
      <c r="AP1561" s="5"/>
      <c r="AQ1561" s="5"/>
      <c r="AR1561" s="5"/>
      <c r="AS1561" s="5"/>
      <c r="AT1561" s="5"/>
      <c r="AU1561" s="5"/>
      <c r="AV1561" s="5"/>
      <c r="AW1561" s="5"/>
      <c r="AX1561" s="5"/>
      <c r="AY1561" s="5"/>
      <c r="AZ1561" s="5"/>
      <c r="BA1561" s="5"/>
      <c r="BB1561" s="5"/>
      <c r="BC1561" s="5"/>
      <c r="BD1561" s="5"/>
      <c r="BE1561" s="5"/>
    </row>
    <row r="1562" spans="1:57" ht="14.25" customHeight="1">
      <c r="A1562" s="1376">
        <v>45365</v>
      </c>
      <c r="B1562" s="1301"/>
      <c r="C1562" s="1302"/>
      <c r="D1562" s="1376">
        <v>45000</v>
      </c>
      <c r="E1562" s="1357"/>
      <c r="F1562" s="5"/>
      <c r="G1562" s="5"/>
      <c r="H1562" s="1302"/>
      <c r="I1562" s="1303"/>
      <c r="J1562" s="1301"/>
      <c r="K1562" s="1376"/>
      <c r="L1562" s="1302"/>
      <c r="M1562" s="1382">
        <f t="shared" si="3128"/>
        <v>45366</v>
      </c>
      <c r="N1562" s="1354">
        <f t="shared" si="3125"/>
        <v>0</v>
      </c>
      <c r="O1562" s="1383">
        <f t="shared" ref="O1562:S1562" si="3146">$AD1562*O$27</f>
        <v>0</v>
      </c>
      <c r="P1562" s="1383">
        <f t="shared" si="3146"/>
        <v>0</v>
      </c>
      <c r="Q1562" s="1383">
        <f t="shared" si="3146"/>
        <v>0</v>
      </c>
      <c r="R1562" s="1383">
        <f t="shared" si="3146"/>
        <v>0</v>
      </c>
      <c r="S1562" s="1383">
        <f t="shared" si="3146"/>
        <v>0</v>
      </c>
      <c r="T1562" s="1383">
        <f t="shared" ref="T1562:X1562" si="3147">$AE1562*T$27</f>
        <v>0</v>
      </c>
      <c r="U1562" s="1383">
        <f t="shared" si="3147"/>
        <v>0</v>
      </c>
      <c r="V1562" s="1383">
        <f t="shared" si="3147"/>
        <v>0</v>
      </c>
      <c r="W1562" s="1383">
        <f t="shared" si="3147"/>
        <v>0</v>
      </c>
      <c r="X1562" s="1383">
        <f t="shared" si="3147"/>
        <v>0</v>
      </c>
      <c r="Y1562" s="1383">
        <f t="shared" si="3131"/>
        <v>0</v>
      </c>
      <c r="Z1562" s="1383">
        <f t="shared" si="3132"/>
        <v>0</v>
      </c>
      <c r="AA1562" s="1383">
        <f t="shared" si="3133"/>
        <v>0</v>
      </c>
      <c r="AB1562" s="1383">
        <f t="shared" si="3134"/>
        <v>0</v>
      </c>
      <c r="AC1562" s="5">
        <f t="shared" si="3135"/>
        <v>74</v>
      </c>
      <c r="AD1562" s="1383">
        <f t="shared" si="3136"/>
        <v>0</v>
      </c>
      <c r="AE1562" s="1383">
        <f t="shared" si="3137"/>
        <v>0</v>
      </c>
      <c r="AF1562" s="1305" t="e">
        <f t="shared" si="3138"/>
        <v>#DIV/0!</v>
      </c>
      <c r="AG1562" s="1305" t="e">
        <f t="shared" si="3139"/>
        <v>#DIV/0!</v>
      </c>
      <c r="AH1562" s="5"/>
      <c r="AI1562" s="5"/>
      <c r="AJ1562" s="5"/>
      <c r="AK1562" s="5"/>
      <c r="AL1562" s="5"/>
      <c r="AM1562" s="5"/>
      <c r="AN1562" s="5"/>
      <c r="AO1562" s="5"/>
      <c r="AP1562" s="5"/>
      <c r="AQ1562" s="5"/>
      <c r="AR1562" s="5"/>
      <c r="AS1562" s="5"/>
      <c r="AT1562" s="5"/>
      <c r="AU1562" s="5"/>
      <c r="AV1562" s="5"/>
      <c r="AW1562" s="5"/>
      <c r="AX1562" s="5"/>
      <c r="AY1562" s="5"/>
      <c r="AZ1562" s="5"/>
      <c r="BA1562" s="5"/>
      <c r="BB1562" s="5"/>
      <c r="BC1562" s="5"/>
      <c r="BD1562" s="5"/>
      <c r="BE1562" s="5"/>
    </row>
    <row r="1563" spans="1:57" ht="14.25" customHeight="1">
      <c r="A1563" s="1376">
        <v>45366</v>
      </c>
      <c r="B1563" s="1301"/>
      <c r="C1563" s="1302"/>
      <c r="D1563" s="1376">
        <v>45001</v>
      </c>
      <c r="E1563" s="1357"/>
      <c r="F1563" s="5"/>
      <c r="G1563" s="5"/>
      <c r="H1563" s="1302"/>
      <c r="I1563" s="1303"/>
      <c r="J1563" s="1301"/>
      <c r="K1563" s="1376"/>
      <c r="L1563" s="1302"/>
      <c r="M1563" s="1382">
        <f t="shared" si="3128"/>
        <v>45367</v>
      </c>
      <c r="N1563" s="1354">
        <f t="shared" si="3125"/>
        <v>0</v>
      </c>
      <c r="O1563" s="1383">
        <f t="shared" ref="O1563:S1563" si="3148">$AD1563*O$27</f>
        <v>0</v>
      </c>
      <c r="P1563" s="1383">
        <f t="shared" si="3148"/>
        <v>0</v>
      </c>
      <c r="Q1563" s="1383">
        <f t="shared" si="3148"/>
        <v>0</v>
      </c>
      <c r="R1563" s="1383">
        <f t="shared" si="3148"/>
        <v>0</v>
      </c>
      <c r="S1563" s="1383">
        <f t="shared" si="3148"/>
        <v>0</v>
      </c>
      <c r="T1563" s="1383">
        <f t="shared" ref="T1563:X1563" si="3149">$AE1563*T$27</f>
        <v>0</v>
      </c>
      <c r="U1563" s="1383">
        <f t="shared" si="3149"/>
        <v>0</v>
      </c>
      <c r="V1563" s="1383">
        <f t="shared" si="3149"/>
        <v>0</v>
      </c>
      <c r="W1563" s="1383">
        <f t="shared" si="3149"/>
        <v>0</v>
      </c>
      <c r="X1563" s="1383">
        <f t="shared" si="3149"/>
        <v>0</v>
      </c>
      <c r="Y1563" s="1383">
        <f t="shared" si="3131"/>
        <v>0</v>
      </c>
      <c r="Z1563" s="1383">
        <f t="shared" si="3132"/>
        <v>0</v>
      </c>
      <c r="AA1563" s="1383">
        <f t="shared" si="3133"/>
        <v>0</v>
      </c>
      <c r="AB1563" s="1383">
        <f t="shared" si="3134"/>
        <v>0</v>
      </c>
      <c r="AC1563" s="5">
        <f t="shared" si="3135"/>
        <v>75</v>
      </c>
      <c r="AD1563" s="1383">
        <f t="shared" si="3136"/>
        <v>0</v>
      </c>
      <c r="AE1563" s="1383">
        <f t="shared" si="3137"/>
        <v>0</v>
      </c>
      <c r="AF1563" s="1305" t="e">
        <f t="shared" si="3138"/>
        <v>#DIV/0!</v>
      </c>
      <c r="AG1563" s="1305" t="e">
        <f t="shared" si="3139"/>
        <v>#DIV/0!</v>
      </c>
      <c r="AH1563" s="5"/>
      <c r="AI1563" s="5"/>
      <c r="AJ1563" s="5"/>
      <c r="AK1563" s="5"/>
      <c r="AL1563" s="5"/>
      <c r="AM1563" s="5"/>
      <c r="AN1563" s="5"/>
      <c r="AO1563" s="5"/>
      <c r="AP1563" s="5"/>
      <c r="AQ1563" s="5"/>
      <c r="AR1563" s="5"/>
      <c r="AS1563" s="5"/>
      <c r="AT1563" s="5"/>
      <c r="AU1563" s="5"/>
      <c r="AV1563" s="5"/>
      <c r="AW1563" s="5"/>
      <c r="AX1563" s="5"/>
      <c r="AY1563" s="5"/>
      <c r="AZ1563" s="5"/>
      <c r="BA1563" s="5"/>
      <c r="BB1563" s="5"/>
      <c r="BC1563" s="5"/>
      <c r="BD1563" s="5"/>
      <c r="BE1563" s="5"/>
    </row>
    <row r="1564" spans="1:57" ht="14.25" customHeight="1">
      <c r="A1564" s="1376">
        <v>45367</v>
      </c>
      <c r="B1564" s="1301"/>
      <c r="C1564" s="1302"/>
      <c r="D1564" s="1376">
        <v>45002</v>
      </c>
      <c r="E1564" s="1357"/>
      <c r="F1564" s="5"/>
      <c r="G1564" s="5"/>
      <c r="H1564" s="1302"/>
      <c r="I1564" s="1303"/>
      <c r="J1564" s="1301"/>
      <c r="K1564" s="1376"/>
      <c r="L1564" s="1302"/>
      <c r="M1564" s="1382">
        <f t="shared" si="3128"/>
        <v>45368</v>
      </c>
      <c r="N1564" s="1354">
        <f t="shared" si="3125"/>
        <v>0</v>
      </c>
      <c r="O1564" s="1383">
        <f t="shared" ref="O1564:S1564" si="3150">$AD1564*O$27</f>
        <v>0</v>
      </c>
      <c r="P1564" s="1383">
        <f t="shared" si="3150"/>
        <v>0</v>
      </c>
      <c r="Q1564" s="1383">
        <f t="shared" si="3150"/>
        <v>0</v>
      </c>
      <c r="R1564" s="1383">
        <f t="shared" si="3150"/>
        <v>0</v>
      </c>
      <c r="S1564" s="1383">
        <f t="shared" si="3150"/>
        <v>0</v>
      </c>
      <c r="T1564" s="1383">
        <f t="shared" ref="T1564:X1564" si="3151">$AE1564*T$27</f>
        <v>0</v>
      </c>
      <c r="U1564" s="1383">
        <f t="shared" si="3151"/>
        <v>0</v>
      </c>
      <c r="V1564" s="1383">
        <f t="shared" si="3151"/>
        <v>0</v>
      </c>
      <c r="W1564" s="1383">
        <f t="shared" si="3151"/>
        <v>0</v>
      </c>
      <c r="X1564" s="1383">
        <f t="shared" si="3151"/>
        <v>0</v>
      </c>
      <c r="Y1564" s="1383">
        <f t="shared" si="3131"/>
        <v>0</v>
      </c>
      <c r="Z1564" s="1383">
        <f t="shared" si="3132"/>
        <v>0</v>
      </c>
      <c r="AA1564" s="1383">
        <f t="shared" si="3133"/>
        <v>0</v>
      </c>
      <c r="AB1564" s="1383">
        <f t="shared" si="3134"/>
        <v>0</v>
      </c>
      <c r="AC1564" s="5">
        <f t="shared" si="3135"/>
        <v>76</v>
      </c>
      <c r="AD1564" s="1383">
        <f t="shared" si="3136"/>
        <v>0</v>
      </c>
      <c r="AE1564" s="1383">
        <f t="shared" si="3137"/>
        <v>0</v>
      </c>
      <c r="AF1564" s="1305" t="e">
        <f t="shared" si="3138"/>
        <v>#DIV/0!</v>
      </c>
      <c r="AG1564" s="1305" t="e">
        <f t="shared" si="3139"/>
        <v>#DIV/0!</v>
      </c>
      <c r="AH1564" s="5"/>
      <c r="AI1564" s="5"/>
      <c r="AJ1564" s="5"/>
      <c r="AK1564" s="5"/>
      <c r="AL1564" s="5"/>
      <c r="AM1564" s="5"/>
      <c r="AN1564" s="5"/>
      <c r="AO1564" s="5"/>
      <c r="AP1564" s="5"/>
      <c r="AQ1564" s="5"/>
      <c r="AR1564" s="5"/>
      <c r="AS1564" s="5"/>
      <c r="AT1564" s="5"/>
      <c r="AU1564" s="5"/>
      <c r="AV1564" s="5"/>
      <c r="AW1564" s="5"/>
      <c r="AX1564" s="5"/>
      <c r="AY1564" s="5"/>
      <c r="AZ1564" s="5"/>
      <c r="BA1564" s="5"/>
      <c r="BB1564" s="5"/>
      <c r="BC1564" s="5"/>
      <c r="BD1564" s="5"/>
      <c r="BE1564" s="5"/>
    </row>
    <row r="1565" spans="1:57" ht="14.25" customHeight="1">
      <c r="A1565" s="1376">
        <v>45368</v>
      </c>
      <c r="B1565" s="1301"/>
      <c r="C1565" s="1302"/>
      <c r="D1565" s="1376">
        <v>45003</v>
      </c>
      <c r="E1565" s="1357"/>
      <c r="F1565" s="5"/>
      <c r="G1565" s="5"/>
      <c r="H1565" s="1302"/>
      <c r="I1565" s="1303"/>
      <c r="J1565" s="1301"/>
      <c r="K1565" s="1376"/>
      <c r="L1565" s="1302"/>
      <c r="M1565" s="1382">
        <f t="shared" si="3128"/>
        <v>45369</v>
      </c>
      <c r="N1565" s="1354">
        <f t="shared" si="3125"/>
        <v>0</v>
      </c>
      <c r="O1565" s="1383">
        <f t="shared" ref="O1565:S1565" si="3152">$AD1565*O$27</f>
        <v>0</v>
      </c>
      <c r="P1565" s="1383">
        <f t="shared" si="3152"/>
        <v>0</v>
      </c>
      <c r="Q1565" s="1383">
        <f t="shared" si="3152"/>
        <v>0</v>
      </c>
      <c r="R1565" s="1383">
        <f t="shared" si="3152"/>
        <v>0</v>
      </c>
      <c r="S1565" s="1383">
        <f t="shared" si="3152"/>
        <v>0</v>
      </c>
      <c r="T1565" s="1383">
        <f t="shared" ref="T1565:X1565" si="3153">$AE1565*T$27</f>
        <v>0</v>
      </c>
      <c r="U1565" s="1383">
        <f t="shared" si="3153"/>
        <v>0</v>
      </c>
      <c r="V1565" s="1383">
        <f t="shared" si="3153"/>
        <v>0</v>
      </c>
      <c r="W1565" s="1383">
        <f t="shared" si="3153"/>
        <v>0</v>
      </c>
      <c r="X1565" s="1383">
        <f t="shared" si="3153"/>
        <v>0</v>
      </c>
      <c r="Y1565" s="1383">
        <f t="shared" si="3131"/>
        <v>0</v>
      </c>
      <c r="Z1565" s="1383">
        <f t="shared" si="3132"/>
        <v>0</v>
      </c>
      <c r="AA1565" s="1383">
        <f t="shared" si="3133"/>
        <v>0</v>
      </c>
      <c r="AB1565" s="1383">
        <f t="shared" si="3134"/>
        <v>0</v>
      </c>
      <c r="AC1565" s="5">
        <f t="shared" si="3135"/>
        <v>77</v>
      </c>
      <c r="AD1565" s="1383">
        <f t="shared" si="3136"/>
        <v>0</v>
      </c>
      <c r="AE1565" s="1383">
        <f t="shared" si="3137"/>
        <v>0</v>
      </c>
      <c r="AF1565" s="1305" t="e">
        <f t="shared" si="3138"/>
        <v>#DIV/0!</v>
      </c>
      <c r="AG1565" s="1305" t="e">
        <f t="shared" si="3139"/>
        <v>#DIV/0!</v>
      </c>
      <c r="AH1565" s="5"/>
      <c r="AI1565" s="5"/>
      <c r="AJ1565" s="5"/>
      <c r="AK1565" s="5"/>
      <c r="AL1565" s="5"/>
      <c r="AM1565" s="5"/>
      <c r="AN1565" s="5"/>
      <c r="AO1565" s="5"/>
      <c r="AP1565" s="5"/>
      <c r="AQ1565" s="5"/>
      <c r="AR1565" s="5"/>
      <c r="AS1565" s="5"/>
      <c r="AT1565" s="5"/>
      <c r="AU1565" s="5"/>
      <c r="AV1565" s="5"/>
      <c r="AW1565" s="5"/>
      <c r="AX1565" s="5"/>
      <c r="AY1565" s="5"/>
      <c r="AZ1565" s="5"/>
      <c r="BA1565" s="5"/>
      <c r="BB1565" s="5"/>
      <c r="BC1565" s="5"/>
      <c r="BD1565" s="5"/>
      <c r="BE1565" s="5"/>
    </row>
    <row r="1566" spans="1:57" ht="14.25" customHeight="1">
      <c r="A1566" s="1376">
        <v>45369</v>
      </c>
      <c r="B1566" s="1301"/>
      <c r="C1566" s="1302"/>
      <c r="D1566" s="1376">
        <v>45004</v>
      </c>
      <c r="E1566" s="1357"/>
      <c r="F1566" s="5"/>
      <c r="G1566" s="5"/>
      <c r="H1566" s="1302"/>
      <c r="I1566" s="1303"/>
      <c r="J1566" s="1301"/>
      <c r="K1566" s="1376"/>
      <c r="L1566" s="1302"/>
      <c r="M1566" s="1382">
        <f t="shared" si="3128"/>
        <v>45370</v>
      </c>
      <c r="N1566" s="1354">
        <f t="shared" si="3125"/>
        <v>0</v>
      </c>
      <c r="O1566" s="1383">
        <f t="shared" ref="O1566:S1566" si="3154">$AD1566*O$27</f>
        <v>0</v>
      </c>
      <c r="P1566" s="1383">
        <f t="shared" si="3154"/>
        <v>0</v>
      </c>
      <c r="Q1566" s="1383">
        <f t="shared" si="3154"/>
        <v>0</v>
      </c>
      <c r="R1566" s="1383">
        <f t="shared" si="3154"/>
        <v>0</v>
      </c>
      <c r="S1566" s="1383">
        <f t="shared" si="3154"/>
        <v>0</v>
      </c>
      <c r="T1566" s="1383">
        <f t="shared" ref="T1566:X1566" si="3155">$AE1566*T$27</f>
        <v>0</v>
      </c>
      <c r="U1566" s="1383">
        <f t="shared" si="3155"/>
        <v>0</v>
      </c>
      <c r="V1566" s="1383">
        <f t="shared" si="3155"/>
        <v>0</v>
      </c>
      <c r="W1566" s="1383">
        <f t="shared" si="3155"/>
        <v>0</v>
      </c>
      <c r="X1566" s="1383">
        <f t="shared" si="3155"/>
        <v>0</v>
      </c>
      <c r="Y1566" s="1383">
        <f t="shared" si="3131"/>
        <v>0</v>
      </c>
      <c r="Z1566" s="1383">
        <f t="shared" si="3132"/>
        <v>0</v>
      </c>
      <c r="AA1566" s="1383">
        <f t="shared" si="3133"/>
        <v>0</v>
      </c>
      <c r="AB1566" s="1383">
        <f t="shared" si="3134"/>
        <v>0</v>
      </c>
      <c r="AC1566" s="5">
        <f t="shared" si="3135"/>
        <v>78</v>
      </c>
      <c r="AD1566" s="1383">
        <f t="shared" si="3136"/>
        <v>0</v>
      </c>
      <c r="AE1566" s="1383">
        <f t="shared" si="3137"/>
        <v>0</v>
      </c>
      <c r="AF1566" s="1305" t="e">
        <f t="shared" si="3138"/>
        <v>#DIV/0!</v>
      </c>
      <c r="AG1566" s="1305" t="e">
        <f t="shared" si="3139"/>
        <v>#DIV/0!</v>
      </c>
      <c r="AH1566" s="5"/>
      <c r="AI1566" s="5"/>
      <c r="AJ1566" s="5"/>
      <c r="AK1566" s="5"/>
      <c r="AL1566" s="5"/>
      <c r="AM1566" s="5"/>
      <c r="AN1566" s="5"/>
      <c r="AO1566" s="5"/>
      <c r="AP1566" s="5"/>
      <c r="AQ1566" s="5"/>
      <c r="AR1566" s="5"/>
      <c r="AS1566" s="5"/>
      <c r="AT1566" s="5"/>
      <c r="AU1566" s="5"/>
      <c r="AV1566" s="5"/>
      <c r="AW1566" s="5"/>
      <c r="AX1566" s="5"/>
      <c r="AY1566" s="5"/>
      <c r="AZ1566" s="5"/>
      <c r="BA1566" s="5"/>
      <c r="BB1566" s="5"/>
      <c r="BC1566" s="5"/>
      <c r="BD1566" s="5"/>
      <c r="BE1566" s="5"/>
    </row>
    <row r="1567" spans="1:57" ht="14.25" customHeight="1">
      <c r="A1567" s="1376">
        <v>45370</v>
      </c>
      <c r="B1567" s="1301"/>
      <c r="C1567" s="1302"/>
      <c r="D1567" s="1376">
        <v>45005</v>
      </c>
      <c r="E1567" s="1357"/>
      <c r="F1567" s="5"/>
      <c r="G1567" s="5"/>
      <c r="H1567" s="1302"/>
      <c r="I1567" s="1303"/>
      <c r="J1567" s="1301"/>
      <c r="K1567" s="1376"/>
      <c r="L1567" s="1302"/>
      <c r="M1567" s="1382">
        <f t="shared" si="3128"/>
        <v>45371</v>
      </c>
      <c r="N1567" s="1354">
        <f t="shared" si="3125"/>
        <v>0</v>
      </c>
      <c r="O1567" s="1383">
        <f t="shared" ref="O1567:S1567" si="3156">$AD1567*O$27</f>
        <v>0</v>
      </c>
      <c r="P1567" s="1383">
        <f t="shared" si="3156"/>
        <v>0</v>
      </c>
      <c r="Q1567" s="1383">
        <f t="shared" si="3156"/>
        <v>0</v>
      </c>
      <c r="R1567" s="1383">
        <f t="shared" si="3156"/>
        <v>0</v>
      </c>
      <c r="S1567" s="1383">
        <f t="shared" si="3156"/>
        <v>0</v>
      </c>
      <c r="T1567" s="1383">
        <f t="shared" ref="T1567:X1567" si="3157">$AE1567*T$27</f>
        <v>0</v>
      </c>
      <c r="U1567" s="1383">
        <f t="shared" si="3157"/>
        <v>0</v>
      </c>
      <c r="V1567" s="1383">
        <f t="shared" si="3157"/>
        <v>0</v>
      </c>
      <c r="W1567" s="1383">
        <f t="shared" si="3157"/>
        <v>0</v>
      </c>
      <c r="X1567" s="1383">
        <f t="shared" si="3157"/>
        <v>0</v>
      </c>
      <c r="Y1567" s="1383">
        <f t="shared" si="3131"/>
        <v>0</v>
      </c>
      <c r="Z1567" s="1383">
        <f t="shared" si="3132"/>
        <v>0</v>
      </c>
      <c r="AA1567" s="1383">
        <f t="shared" si="3133"/>
        <v>0</v>
      </c>
      <c r="AB1567" s="1383">
        <f t="shared" si="3134"/>
        <v>0</v>
      </c>
      <c r="AC1567" s="5">
        <f t="shared" si="3135"/>
        <v>79</v>
      </c>
      <c r="AD1567" s="1383">
        <f t="shared" si="3136"/>
        <v>0</v>
      </c>
      <c r="AE1567" s="1383">
        <f t="shared" si="3137"/>
        <v>0</v>
      </c>
      <c r="AF1567" s="1305" t="e">
        <f t="shared" si="3138"/>
        <v>#DIV/0!</v>
      </c>
      <c r="AG1567" s="1305" t="e">
        <f t="shared" si="3139"/>
        <v>#DIV/0!</v>
      </c>
      <c r="AH1567" s="5"/>
      <c r="AI1567" s="5"/>
      <c r="AJ1567" s="5"/>
      <c r="AK1567" s="5"/>
      <c r="AL1567" s="5"/>
      <c r="AM1567" s="5"/>
      <c r="AN1567" s="5"/>
      <c r="AO1567" s="5"/>
      <c r="AP1567" s="5"/>
      <c r="AQ1567" s="5"/>
      <c r="AR1567" s="5"/>
      <c r="AS1567" s="5"/>
      <c r="AT1567" s="5"/>
      <c r="AU1567" s="5"/>
      <c r="AV1567" s="5"/>
      <c r="AW1567" s="5"/>
      <c r="AX1567" s="5"/>
      <c r="AY1567" s="5"/>
      <c r="AZ1567" s="5"/>
      <c r="BA1567" s="5"/>
      <c r="BB1567" s="5"/>
      <c r="BC1567" s="5"/>
      <c r="BD1567" s="5"/>
      <c r="BE1567" s="5"/>
    </row>
    <row r="1568" spans="1:57" ht="14.25" customHeight="1">
      <c r="A1568" s="1376">
        <v>45371</v>
      </c>
      <c r="B1568" s="1301"/>
      <c r="C1568" s="1302"/>
      <c r="D1568" s="1376">
        <v>45006</v>
      </c>
      <c r="E1568" s="1357"/>
      <c r="F1568" s="5"/>
      <c r="G1568" s="5"/>
      <c r="H1568" s="1302"/>
      <c r="I1568" s="1303"/>
      <c r="J1568" s="1301"/>
      <c r="K1568" s="1376"/>
      <c r="L1568" s="1302"/>
      <c r="M1568" s="1382">
        <f t="shared" si="3128"/>
        <v>45372</v>
      </c>
      <c r="N1568" s="1354">
        <f t="shared" si="3125"/>
        <v>0</v>
      </c>
      <c r="O1568" s="1383">
        <f t="shared" ref="O1568:S1568" si="3158">$AD1568*O$27</f>
        <v>0</v>
      </c>
      <c r="P1568" s="1383">
        <f t="shared" si="3158"/>
        <v>0</v>
      </c>
      <c r="Q1568" s="1383">
        <f t="shared" si="3158"/>
        <v>0</v>
      </c>
      <c r="R1568" s="1383">
        <f t="shared" si="3158"/>
        <v>0</v>
      </c>
      <c r="S1568" s="1383">
        <f t="shared" si="3158"/>
        <v>0</v>
      </c>
      <c r="T1568" s="1383">
        <f t="shared" ref="T1568:X1568" si="3159">$AE1568*T$27</f>
        <v>0</v>
      </c>
      <c r="U1568" s="1383">
        <f t="shared" si="3159"/>
        <v>0</v>
      </c>
      <c r="V1568" s="1383">
        <f t="shared" si="3159"/>
        <v>0</v>
      </c>
      <c r="W1568" s="1383">
        <f t="shared" si="3159"/>
        <v>0</v>
      </c>
      <c r="X1568" s="1383">
        <f t="shared" si="3159"/>
        <v>0</v>
      </c>
      <c r="Y1568" s="1383">
        <f t="shared" si="3131"/>
        <v>0</v>
      </c>
      <c r="Z1568" s="1383">
        <f t="shared" si="3132"/>
        <v>0</v>
      </c>
      <c r="AA1568" s="1383">
        <f t="shared" si="3133"/>
        <v>0</v>
      </c>
      <c r="AB1568" s="1383">
        <f t="shared" si="3134"/>
        <v>0</v>
      </c>
      <c r="AC1568" s="5">
        <f t="shared" si="3135"/>
        <v>80</v>
      </c>
      <c r="AD1568" s="1383">
        <f t="shared" si="3136"/>
        <v>0</v>
      </c>
      <c r="AE1568" s="1383">
        <f t="shared" si="3137"/>
        <v>0</v>
      </c>
      <c r="AF1568" s="1305" t="e">
        <f t="shared" si="3138"/>
        <v>#DIV/0!</v>
      </c>
      <c r="AG1568" s="1305" t="e">
        <f t="shared" si="3139"/>
        <v>#DIV/0!</v>
      </c>
      <c r="AH1568" s="5"/>
      <c r="AI1568" s="5"/>
      <c r="AJ1568" s="5"/>
      <c r="AK1568" s="5"/>
      <c r="AL1568" s="5"/>
      <c r="AM1568" s="5"/>
      <c r="AN1568" s="5"/>
      <c r="AO1568" s="5"/>
      <c r="AP1568" s="5"/>
      <c r="AQ1568" s="5"/>
      <c r="AR1568" s="5"/>
      <c r="AS1568" s="5"/>
      <c r="AT1568" s="5"/>
      <c r="AU1568" s="5"/>
      <c r="AV1568" s="5"/>
      <c r="AW1568" s="5"/>
      <c r="AX1568" s="5"/>
      <c r="AY1568" s="5"/>
      <c r="AZ1568" s="5"/>
      <c r="BA1568" s="5"/>
      <c r="BB1568" s="5"/>
      <c r="BC1568" s="5"/>
      <c r="BD1568" s="5"/>
      <c r="BE1568" s="5"/>
    </row>
    <row r="1569" spans="1:57" ht="14.25" customHeight="1">
      <c r="A1569" s="1376">
        <v>45372</v>
      </c>
      <c r="B1569" s="1301"/>
      <c r="C1569" s="1302"/>
      <c r="D1569" s="1376">
        <v>45007</v>
      </c>
      <c r="E1569" s="1357"/>
      <c r="F1569" s="5"/>
      <c r="G1569" s="5"/>
      <c r="H1569" s="1302"/>
      <c r="I1569" s="1303"/>
      <c r="J1569" s="1301"/>
      <c r="K1569" s="1376"/>
      <c r="L1569" s="1302"/>
      <c r="M1569" s="1382">
        <f t="shared" si="3128"/>
        <v>45373</v>
      </c>
      <c r="N1569" s="1354">
        <f t="shared" si="3125"/>
        <v>0</v>
      </c>
      <c r="O1569" s="1383">
        <f t="shared" ref="O1569:S1569" si="3160">$AD1569*O$27</f>
        <v>0</v>
      </c>
      <c r="P1569" s="1383">
        <f t="shared" si="3160"/>
        <v>0</v>
      </c>
      <c r="Q1569" s="1383">
        <f t="shared" si="3160"/>
        <v>0</v>
      </c>
      <c r="R1569" s="1383">
        <f t="shared" si="3160"/>
        <v>0</v>
      </c>
      <c r="S1569" s="1383">
        <f t="shared" si="3160"/>
        <v>0</v>
      </c>
      <c r="T1569" s="1383">
        <f t="shared" ref="T1569:X1569" si="3161">$AE1569*T$27</f>
        <v>0</v>
      </c>
      <c r="U1569" s="1383">
        <f t="shared" si="3161"/>
        <v>0</v>
      </c>
      <c r="V1569" s="1383">
        <f t="shared" si="3161"/>
        <v>0</v>
      </c>
      <c r="W1569" s="1383">
        <f t="shared" si="3161"/>
        <v>0</v>
      </c>
      <c r="X1569" s="1383">
        <f t="shared" si="3161"/>
        <v>0</v>
      </c>
      <c r="Y1569" s="1383">
        <f t="shared" si="3131"/>
        <v>0</v>
      </c>
      <c r="Z1569" s="1383">
        <f t="shared" si="3132"/>
        <v>0</v>
      </c>
      <c r="AA1569" s="1383">
        <f t="shared" si="3133"/>
        <v>0</v>
      </c>
      <c r="AB1569" s="1383">
        <f t="shared" si="3134"/>
        <v>0</v>
      </c>
      <c r="AC1569" s="5">
        <f t="shared" si="3135"/>
        <v>81</v>
      </c>
      <c r="AD1569" s="1383">
        <f t="shared" si="3136"/>
        <v>0</v>
      </c>
      <c r="AE1569" s="1383">
        <f t="shared" si="3137"/>
        <v>0</v>
      </c>
      <c r="AF1569" s="1305" t="e">
        <f t="shared" si="3138"/>
        <v>#DIV/0!</v>
      </c>
      <c r="AG1569" s="1305" t="e">
        <f t="shared" si="3139"/>
        <v>#DIV/0!</v>
      </c>
      <c r="AH1569" s="5"/>
      <c r="AI1569" s="5"/>
      <c r="AJ1569" s="5"/>
      <c r="AK1569" s="5"/>
      <c r="AL1569" s="5"/>
      <c r="AM1569" s="5"/>
      <c r="AN1569" s="5"/>
      <c r="AO1569" s="5"/>
      <c r="AP1569" s="5"/>
      <c r="AQ1569" s="5"/>
      <c r="AR1569" s="5"/>
      <c r="AS1569" s="5"/>
      <c r="AT1569" s="5"/>
      <c r="AU1569" s="5"/>
      <c r="AV1569" s="5"/>
      <c r="AW1569" s="5"/>
      <c r="AX1569" s="5"/>
      <c r="AY1569" s="5"/>
      <c r="AZ1569" s="5"/>
      <c r="BA1569" s="5"/>
      <c r="BB1569" s="5"/>
      <c r="BC1569" s="5"/>
      <c r="BD1569" s="5"/>
      <c r="BE1569" s="5"/>
    </row>
    <row r="1570" spans="1:57" ht="14.25" customHeight="1">
      <c r="A1570" s="1376">
        <v>45373</v>
      </c>
      <c r="B1570" s="1301"/>
      <c r="C1570" s="1302"/>
      <c r="D1570" s="1376">
        <v>45008</v>
      </c>
      <c r="E1570" s="1357"/>
      <c r="F1570" s="5"/>
      <c r="G1570" s="5"/>
      <c r="H1570" s="1302"/>
      <c r="I1570" s="1303"/>
      <c r="J1570" s="1301"/>
      <c r="K1570" s="1376"/>
      <c r="L1570" s="1302"/>
      <c r="M1570" s="1382">
        <f t="shared" si="3128"/>
        <v>45374</v>
      </c>
      <c r="N1570" s="1354">
        <f t="shared" si="3125"/>
        <v>0</v>
      </c>
      <c r="O1570" s="1383">
        <f t="shared" ref="O1570:S1570" si="3162">$AD1570*O$27</f>
        <v>0</v>
      </c>
      <c r="P1570" s="1383">
        <f t="shared" si="3162"/>
        <v>0</v>
      </c>
      <c r="Q1570" s="1383">
        <f t="shared" si="3162"/>
        <v>0</v>
      </c>
      <c r="R1570" s="1383">
        <f t="shared" si="3162"/>
        <v>0</v>
      </c>
      <c r="S1570" s="1383">
        <f t="shared" si="3162"/>
        <v>0</v>
      </c>
      <c r="T1570" s="1383">
        <f t="shared" ref="T1570:X1570" si="3163">$AE1570*T$27</f>
        <v>0</v>
      </c>
      <c r="U1570" s="1383">
        <f t="shared" si="3163"/>
        <v>0</v>
      </c>
      <c r="V1570" s="1383">
        <f t="shared" si="3163"/>
        <v>0</v>
      </c>
      <c r="W1570" s="1383">
        <f t="shared" si="3163"/>
        <v>0</v>
      </c>
      <c r="X1570" s="1383">
        <f t="shared" si="3163"/>
        <v>0</v>
      </c>
      <c r="Y1570" s="1383">
        <f t="shared" si="3131"/>
        <v>0</v>
      </c>
      <c r="Z1570" s="1383">
        <f t="shared" si="3132"/>
        <v>0</v>
      </c>
      <c r="AA1570" s="1383">
        <f t="shared" si="3133"/>
        <v>0</v>
      </c>
      <c r="AB1570" s="1383">
        <f t="shared" si="3134"/>
        <v>0</v>
      </c>
      <c r="AC1570" s="5">
        <f t="shared" si="3135"/>
        <v>82</v>
      </c>
      <c r="AD1570" s="1383">
        <f t="shared" si="3136"/>
        <v>0</v>
      </c>
      <c r="AE1570" s="1383">
        <f t="shared" si="3137"/>
        <v>0</v>
      </c>
      <c r="AF1570" s="1305" t="e">
        <f t="shared" si="3138"/>
        <v>#DIV/0!</v>
      </c>
      <c r="AG1570" s="1305" t="e">
        <f t="shared" si="3139"/>
        <v>#DIV/0!</v>
      </c>
      <c r="AH1570" s="5"/>
      <c r="AI1570" s="5"/>
      <c r="AJ1570" s="5"/>
      <c r="AK1570" s="5"/>
      <c r="AL1570" s="5"/>
      <c r="AM1570" s="5"/>
      <c r="AN1570" s="5"/>
      <c r="AO1570" s="5"/>
      <c r="AP1570" s="5"/>
      <c r="AQ1570" s="5"/>
      <c r="AR1570" s="5"/>
      <c r="AS1570" s="5"/>
      <c r="AT1570" s="5"/>
      <c r="AU1570" s="5"/>
      <c r="AV1570" s="5"/>
      <c r="AW1570" s="5"/>
      <c r="AX1570" s="5"/>
      <c r="AY1570" s="5"/>
      <c r="AZ1570" s="5"/>
      <c r="BA1570" s="5"/>
      <c r="BB1570" s="5"/>
      <c r="BC1570" s="5"/>
      <c r="BD1570" s="5"/>
      <c r="BE1570" s="5"/>
    </row>
    <row r="1571" spans="1:57" ht="14.25" customHeight="1">
      <c r="A1571" s="1376">
        <v>45374</v>
      </c>
      <c r="B1571" s="1301"/>
      <c r="C1571" s="1302"/>
      <c r="D1571" s="1376">
        <v>45009</v>
      </c>
      <c r="E1571" s="1357"/>
      <c r="F1571" s="5"/>
      <c r="G1571" s="5"/>
      <c r="H1571" s="1302"/>
      <c r="I1571" s="1303"/>
      <c r="J1571" s="1301"/>
      <c r="K1571" s="1376"/>
      <c r="L1571" s="1302"/>
      <c r="M1571" s="1382">
        <f t="shared" si="3128"/>
        <v>45375</v>
      </c>
      <c r="N1571" s="1354">
        <f t="shared" si="3125"/>
        <v>0</v>
      </c>
      <c r="O1571" s="1383">
        <f t="shared" ref="O1571:S1571" si="3164">$AD1571*O$27</f>
        <v>0</v>
      </c>
      <c r="P1571" s="1383">
        <f t="shared" si="3164"/>
        <v>0</v>
      </c>
      <c r="Q1571" s="1383">
        <f t="shared" si="3164"/>
        <v>0</v>
      </c>
      <c r="R1571" s="1383">
        <f t="shared" si="3164"/>
        <v>0</v>
      </c>
      <c r="S1571" s="1383">
        <f t="shared" si="3164"/>
        <v>0</v>
      </c>
      <c r="T1571" s="1383">
        <f t="shared" ref="T1571:X1571" si="3165">$AE1571*T$27</f>
        <v>0</v>
      </c>
      <c r="U1571" s="1383">
        <f t="shared" si="3165"/>
        <v>0</v>
      </c>
      <c r="V1571" s="1383">
        <f t="shared" si="3165"/>
        <v>0</v>
      </c>
      <c r="W1571" s="1383">
        <f t="shared" si="3165"/>
        <v>0</v>
      </c>
      <c r="X1571" s="1383">
        <f t="shared" si="3165"/>
        <v>0</v>
      </c>
      <c r="Y1571" s="1383">
        <f t="shared" si="3131"/>
        <v>0</v>
      </c>
      <c r="Z1571" s="1383">
        <f t="shared" si="3132"/>
        <v>0</v>
      </c>
      <c r="AA1571" s="1383">
        <f t="shared" si="3133"/>
        <v>0</v>
      </c>
      <c r="AB1571" s="1383">
        <f t="shared" si="3134"/>
        <v>0</v>
      </c>
      <c r="AC1571" s="5">
        <f t="shared" si="3135"/>
        <v>83</v>
      </c>
      <c r="AD1571" s="1383">
        <f t="shared" si="3136"/>
        <v>0</v>
      </c>
      <c r="AE1571" s="1383">
        <f t="shared" si="3137"/>
        <v>0</v>
      </c>
      <c r="AF1571" s="1305" t="e">
        <f t="shared" si="3138"/>
        <v>#DIV/0!</v>
      </c>
      <c r="AG1571" s="1305" t="e">
        <f t="shared" si="3139"/>
        <v>#DIV/0!</v>
      </c>
      <c r="AH1571" s="5"/>
      <c r="AI1571" s="5"/>
      <c r="AJ1571" s="5"/>
      <c r="AK1571" s="5"/>
      <c r="AL1571" s="5"/>
      <c r="AM1571" s="5"/>
      <c r="AN1571" s="5"/>
      <c r="AO1571" s="5"/>
      <c r="AP1571" s="5"/>
      <c r="AQ1571" s="5"/>
      <c r="AR1571" s="5"/>
      <c r="AS1571" s="5"/>
      <c r="AT1571" s="5"/>
      <c r="AU1571" s="5"/>
      <c r="AV1571" s="5"/>
      <c r="AW1571" s="5"/>
      <c r="AX1571" s="5"/>
      <c r="AY1571" s="5"/>
      <c r="AZ1571" s="5"/>
      <c r="BA1571" s="5"/>
      <c r="BB1571" s="5"/>
      <c r="BC1571" s="5"/>
      <c r="BD1571" s="5"/>
      <c r="BE1571" s="5"/>
    </row>
    <row r="1572" spans="1:57" ht="14.25" customHeight="1">
      <c r="A1572" s="1376">
        <v>45375</v>
      </c>
      <c r="B1572" s="1301"/>
      <c r="C1572" s="1302"/>
      <c r="D1572" s="1376">
        <v>45010</v>
      </c>
      <c r="E1572" s="1357"/>
      <c r="F1572" s="5"/>
      <c r="G1572" s="5"/>
      <c r="H1572" s="1302"/>
      <c r="I1572" s="1303"/>
      <c r="J1572" s="1301"/>
      <c r="K1572" s="1376"/>
      <c r="L1572" s="1302"/>
      <c r="M1572" s="1382">
        <f t="shared" si="3128"/>
        <v>45376</v>
      </c>
      <c r="N1572" s="1354">
        <f t="shared" si="3125"/>
        <v>0</v>
      </c>
      <c r="O1572" s="1383">
        <f t="shared" ref="O1572:S1572" si="3166">$AD1572*O$27</f>
        <v>0</v>
      </c>
      <c r="P1572" s="1383">
        <f t="shared" si="3166"/>
        <v>0</v>
      </c>
      <c r="Q1572" s="1383">
        <f t="shared" si="3166"/>
        <v>0</v>
      </c>
      <c r="R1572" s="1383">
        <f t="shared" si="3166"/>
        <v>0</v>
      </c>
      <c r="S1572" s="1383">
        <f t="shared" si="3166"/>
        <v>0</v>
      </c>
      <c r="T1572" s="1383">
        <f t="shared" ref="T1572:X1572" si="3167">$AE1572*T$27</f>
        <v>0</v>
      </c>
      <c r="U1572" s="1383">
        <f t="shared" si="3167"/>
        <v>0</v>
      </c>
      <c r="V1572" s="1383">
        <f t="shared" si="3167"/>
        <v>0</v>
      </c>
      <c r="W1572" s="1383">
        <f t="shared" si="3167"/>
        <v>0</v>
      </c>
      <c r="X1572" s="1383">
        <f t="shared" si="3167"/>
        <v>0</v>
      </c>
      <c r="Y1572" s="1383">
        <f t="shared" si="3131"/>
        <v>0</v>
      </c>
      <c r="Z1572" s="1383">
        <f t="shared" si="3132"/>
        <v>0</v>
      </c>
      <c r="AA1572" s="1383">
        <f t="shared" si="3133"/>
        <v>0</v>
      </c>
      <c r="AB1572" s="1383">
        <f t="shared" si="3134"/>
        <v>0</v>
      </c>
      <c r="AC1572" s="5">
        <f t="shared" si="3135"/>
        <v>84</v>
      </c>
      <c r="AD1572" s="1383">
        <f t="shared" si="3136"/>
        <v>0</v>
      </c>
      <c r="AE1572" s="1383">
        <f t="shared" si="3137"/>
        <v>0</v>
      </c>
      <c r="AF1572" s="1305" t="e">
        <f t="shared" si="3138"/>
        <v>#DIV/0!</v>
      </c>
      <c r="AG1572" s="1305" t="e">
        <f t="shared" si="3139"/>
        <v>#DIV/0!</v>
      </c>
      <c r="AH1572" s="5"/>
      <c r="AI1572" s="5"/>
      <c r="AJ1572" s="5"/>
      <c r="AK1572" s="5"/>
      <c r="AL1572" s="5"/>
      <c r="AM1572" s="5"/>
      <c r="AN1572" s="5"/>
      <c r="AO1572" s="5"/>
      <c r="AP1572" s="5"/>
      <c r="AQ1572" s="5"/>
      <c r="AR1572" s="5"/>
      <c r="AS1572" s="5"/>
      <c r="AT1572" s="5"/>
      <c r="AU1572" s="5"/>
      <c r="AV1572" s="5"/>
      <c r="AW1572" s="5"/>
      <c r="AX1572" s="5"/>
      <c r="AY1572" s="5"/>
      <c r="AZ1572" s="5"/>
      <c r="BA1572" s="5"/>
      <c r="BB1572" s="5"/>
      <c r="BC1572" s="5"/>
      <c r="BD1572" s="5"/>
      <c r="BE1572" s="5"/>
    </row>
    <row r="1573" spans="1:57" ht="14.25" customHeight="1">
      <c r="A1573" s="1376">
        <v>45376</v>
      </c>
      <c r="B1573" s="1301"/>
      <c r="C1573" s="1302"/>
      <c r="D1573" s="1376">
        <v>45011</v>
      </c>
      <c r="E1573" s="1357"/>
      <c r="F1573" s="5"/>
      <c r="G1573" s="5"/>
      <c r="H1573" s="1302"/>
      <c r="I1573" s="1303"/>
      <c r="J1573" s="1301"/>
      <c r="K1573" s="1376"/>
      <c r="L1573" s="1302"/>
      <c r="M1573" s="1382">
        <f t="shared" si="3128"/>
        <v>45377</v>
      </c>
      <c r="N1573" s="1354">
        <f t="shared" si="3125"/>
        <v>0</v>
      </c>
      <c r="O1573" s="1383">
        <f t="shared" ref="O1573:S1573" si="3168">$AD1573*O$27</f>
        <v>0</v>
      </c>
      <c r="P1573" s="1383">
        <f t="shared" si="3168"/>
        <v>0</v>
      </c>
      <c r="Q1573" s="1383">
        <f t="shared" si="3168"/>
        <v>0</v>
      </c>
      <c r="R1573" s="1383">
        <f t="shared" si="3168"/>
        <v>0</v>
      </c>
      <c r="S1573" s="1383">
        <f t="shared" si="3168"/>
        <v>0</v>
      </c>
      <c r="T1573" s="1383">
        <f t="shared" ref="T1573:X1573" si="3169">$AE1573*T$27</f>
        <v>0</v>
      </c>
      <c r="U1573" s="1383">
        <f t="shared" si="3169"/>
        <v>0</v>
      </c>
      <c r="V1573" s="1383">
        <f t="shared" si="3169"/>
        <v>0</v>
      </c>
      <c r="W1573" s="1383">
        <f t="shared" si="3169"/>
        <v>0</v>
      </c>
      <c r="X1573" s="1383">
        <f t="shared" si="3169"/>
        <v>0</v>
      </c>
      <c r="Y1573" s="1383">
        <f t="shared" si="3131"/>
        <v>0</v>
      </c>
      <c r="Z1573" s="1383">
        <f t="shared" si="3132"/>
        <v>0</v>
      </c>
      <c r="AA1573" s="1383">
        <f t="shared" si="3133"/>
        <v>0</v>
      </c>
      <c r="AB1573" s="1383">
        <f t="shared" si="3134"/>
        <v>0</v>
      </c>
      <c r="AC1573" s="5">
        <f t="shared" si="3135"/>
        <v>85</v>
      </c>
      <c r="AD1573" s="1383">
        <f t="shared" si="3136"/>
        <v>0</v>
      </c>
      <c r="AE1573" s="1383">
        <f t="shared" si="3137"/>
        <v>0</v>
      </c>
      <c r="AF1573" s="1305" t="e">
        <f t="shared" si="3138"/>
        <v>#DIV/0!</v>
      </c>
      <c r="AG1573" s="1305" t="e">
        <f t="shared" si="3139"/>
        <v>#DIV/0!</v>
      </c>
      <c r="AH1573" s="5"/>
      <c r="AI1573" s="5"/>
      <c r="AJ1573" s="5"/>
      <c r="AK1573" s="5"/>
      <c r="AL1573" s="5"/>
      <c r="AM1573" s="5"/>
      <c r="AN1573" s="5"/>
      <c r="AO1573" s="5"/>
      <c r="AP1573" s="5"/>
      <c r="AQ1573" s="5"/>
      <c r="AR1573" s="5"/>
      <c r="AS1573" s="5"/>
      <c r="AT1573" s="5"/>
      <c r="AU1573" s="5"/>
      <c r="AV1573" s="5"/>
      <c r="AW1573" s="5"/>
      <c r="AX1573" s="5"/>
      <c r="AY1573" s="5"/>
      <c r="AZ1573" s="5"/>
      <c r="BA1573" s="5"/>
      <c r="BB1573" s="5"/>
      <c r="BC1573" s="5"/>
      <c r="BD1573" s="5"/>
      <c r="BE1573" s="5"/>
    </row>
    <row r="1574" spans="1:57" ht="14.25" customHeight="1">
      <c r="A1574" s="1376">
        <v>45377</v>
      </c>
      <c r="B1574" s="1301"/>
      <c r="C1574" s="1302"/>
      <c r="D1574" s="1376">
        <v>45012</v>
      </c>
      <c r="E1574" s="1357"/>
      <c r="F1574" s="5"/>
      <c r="G1574" s="5"/>
      <c r="H1574" s="1302"/>
      <c r="I1574" s="1303"/>
      <c r="J1574" s="1301"/>
      <c r="K1574" s="1376"/>
      <c r="L1574" s="1302"/>
      <c r="M1574" s="1382">
        <f t="shared" si="3128"/>
        <v>45378</v>
      </c>
      <c r="N1574" s="1354">
        <f t="shared" si="3125"/>
        <v>0</v>
      </c>
      <c r="O1574" s="1383">
        <f t="shared" ref="O1574:S1574" si="3170">$AD1574*O$27</f>
        <v>0</v>
      </c>
      <c r="P1574" s="1383">
        <f t="shared" si="3170"/>
        <v>0</v>
      </c>
      <c r="Q1574" s="1383">
        <f t="shared" si="3170"/>
        <v>0</v>
      </c>
      <c r="R1574" s="1383">
        <f t="shared" si="3170"/>
        <v>0</v>
      </c>
      <c r="S1574" s="1383">
        <f t="shared" si="3170"/>
        <v>0</v>
      </c>
      <c r="T1574" s="1383">
        <f t="shared" ref="T1574:X1574" si="3171">$AE1574*T$27</f>
        <v>0</v>
      </c>
      <c r="U1574" s="1383">
        <f t="shared" si="3171"/>
        <v>0</v>
      </c>
      <c r="V1574" s="1383">
        <f t="shared" si="3171"/>
        <v>0</v>
      </c>
      <c r="W1574" s="1383">
        <f t="shared" si="3171"/>
        <v>0</v>
      </c>
      <c r="X1574" s="1383">
        <f t="shared" si="3171"/>
        <v>0</v>
      </c>
      <c r="Y1574" s="1383">
        <f t="shared" si="3131"/>
        <v>0</v>
      </c>
      <c r="Z1574" s="1383">
        <f t="shared" si="3132"/>
        <v>0</v>
      </c>
      <c r="AA1574" s="1383">
        <f t="shared" si="3133"/>
        <v>0</v>
      </c>
      <c r="AB1574" s="1383">
        <f t="shared" si="3134"/>
        <v>0</v>
      </c>
      <c r="AC1574" s="5">
        <f t="shared" si="3135"/>
        <v>86</v>
      </c>
      <c r="AD1574" s="1383">
        <f t="shared" si="3136"/>
        <v>0</v>
      </c>
      <c r="AE1574" s="1383">
        <f t="shared" si="3137"/>
        <v>0</v>
      </c>
      <c r="AF1574" s="1305" t="e">
        <f t="shared" si="3138"/>
        <v>#DIV/0!</v>
      </c>
      <c r="AG1574" s="1305" t="e">
        <f t="shared" si="3139"/>
        <v>#DIV/0!</v>
      </c>
      <c r="AH1574" s="5"/>
      <c r="AI1574" s="5"/>
      <c r="AJ1574" s="5"/>
      <c r="AK1574" s="5"/>
      <c r="AL1574" s="5"/>
      <c r="AM1574" s="5"/>
      <c r="AN1574" s="5"/>
      <c r="AO1574" s="5"/>
      <c r="AP1574" s="5"/>
      <c r="AQ1574" s="5"/>
      <c r="AR1574" s="5"/>
      <c r="AS1574" s="5"/>
      <c r="AT1574" s="5"/>
      <c r="AU1574" s="5"/>
      <c r="AV1574" s="5"/>
      <c r="AW1574" s="5"/>
      <c r="AX1574" s="5"/>
      <c r="AY1574" s="5"/>
      <c r="AZ1574" s="5"/>
      <c r="BA1574" s="5"/>
      <c r="BB1574" s="5"/>
      <c r="BC1574" s="5"/>
      <c r="BD1574" s="5"/>
      <c r="BE1574" s="5"/>
    </row>
    <row r="1575" spans="1:57" ht="14.25" customHeight="1">
      <c r="A1575" s="1376">
        <v>45378</v>
      </c>
      <c r="B1575" s="1301"/>
      <c r="C1575" s="1302"/>
      <c r="D1575" s="1376">
        <v>45013</v>
      </c>
      <c r="E1575" s="1357"/>
      <c r="F1575" s="5"/>
      <c r="G1575" s="5"/>
      <c r="H1575" s="1302"/>
      <c r="I1575" s="1303"/>
      <c r="J1575" s="1301"/>
      <c r="K1575" s="1376"/>
      <c r="L1575" s="1302"/>
      <c r="M1575" s="1382">
        <f t="shared" si="3128"/>
        <v>45379</v>
      </c>
      <c r="N1575" s="1354">
        <f t="shared" si="3125"/>
        <v>0</v>
      </c>
      <c r="O1575" s="1383">
        <f t="shared" ref="O1575:S1575" si="3172">$AD1575*O$27</f>
        <v>0</v>
      </c>
      <c r="P1575" s="1383">
        <f t="shared" si="3172"/>
        <v>0</v>
      </c>
      <c r="Q1575" s="1383">
        <f t="shared" si="3172"/>
        <v>0</v>
      </c>
      <c r="R1575" s="1383">
        <f t="shared" si="3172"/>
        <v>0</v>
      </c>
      <c r="S1575" s="1383">
        <f t="shared" si="3172"/>
        <v>0</v>
      </c>
      <c r="T1575" s="1383">
        <f t="shared" ref="T1575:X1575" si="3173">$AE1575*T$27</f>
        <v>0</v>
      </c>
      <c r="U1575" s="1383">
        <f t="shared" si="3173"/>
        <v>0</v>
      </c>
      <c r="V1575" s="1383">
        <f t="shared" si="3173"/>
        <v>0</v>
      </c>
      <c r="W1575" s="1383">
        <f t="shared" si="3173"/>
        <v>0</v>
      </c>
      <c r="X1575" s="1383">
        <f t="shared" si="3173"/>
        <v>0</v>
      </c>
      <c r="Y1575" s="1383">
        <f t="shared" si="3131"/>
        <v>0</v>
      </c>
      <c r="Z1575" s="1383">
        <f t="shared" si="3132"/>
        <v>0</v>
      </c>
      <c r="AA1575" s="1383">
        <f t="shared" si="3133"/>
        <v>0</v>
      </c>
      <c r="AB1575" s="1383">
        <f t="shared" si="3134"/>
        <v>0</v>
      </c>
      <c r="AC1575" s="5">
        <f t="shared" si="3135"/>
        <v>87</v>
      </c>
      <c r="AD1575" s="1383">
        <f t="shared" si="3136"/>
        <v>0</v>
      </c>
      <c r="AE1575" s="1383">
        <f t="shared" si="3137"/>
        <v>0</v>
      </c>
      <c r="AF1575" s="1305" t="e">
        <f t="shared" si="3138"/>
        <v>#DIV/0!</v>
      </c>
      <c r="AG1575" s="1305" t="e">
        <f t="shared" si="3139"/>
        <v>#DIV/0!</v>
      </c>
      <c r="AH1575" s="5"/>
      <c r="AI1575" s="5"/>
      <c r="AJ1575" s="5"/>
      <c r="AK1575" s="5"/>
      <c r="AL1575" s="5"/>
      <c r="AM1575" s="5"/>
      <c r="AN1575" s="5"/>
      <c r="AO1575" s="5"/>
      <c r="AP1575" s="5"/>
      <c r="AQ1575" s="5"/>
      <c r="AR1575" s="5"/>
      <c r="AS1575" s="5"/>
      <c r="AT1575" s="5"/>
      <c r="AU1575" s="5"/>
      <c r="AV1575" s="5"/>
      <c r="AW1575" s="5"/>
      <c r="AX1575" s="5"/>
      <c r="AY1575" s="5"/>
      <c r="AZ1575" s="5"/>
      <c r="BA1575" s="5"/>
      <c r="BB1575" s="5"/>
      <c r="BC1575" s="5"/>
      <c r="BD1575" s="5"/>
      <c r="BE1575" s="5"/>
    </row>
    <row r="1576" spans="1:57" ht="14.25" customHeight="1">
      <c r="A1576" s="1376">
        <v>45379</v>
      </c>
      <c r="B1576" s="1301"/>
      <c r="C1576" s="1302"/>
      <c r="D1576" s="1376">
        <v>45014</v>
      </c>
      <c r="E1576" s="1357"/>
      <c r="F1576" s="5"/>
      <c r="G1576" s="5"/>
      <c r="H1576" s="1302"/>
      <c r="I1576" s="1303"/>
      <c r="J1576" s="1301"/>
      <c r="K1576" s="1376"/>
      <c r="L1576" s="1302"/>
      <c r="M1576" s="1382">
        <f t="shared" si="3128"/>
        <v>45380</v>
      </c>
      <c r="N1576" s="1354">
        <f t="shared" si="3125"/>
        <v>0</v>
      </c>
      <c r="O1576" s="1383">
        <f t="shared" ref="O1576:S1576" si="3174">$AD1576*O$27</f>
        <v>0</v>
      </c>
      <c r="P1576" s="1383">
        <f t="shared" si="3174"/>
        <v>0</v>
      </c>
      <c r="Q1576" s="1383">
        <f t="shared" si="3174"/>
        <v>0</v>
      </c>
      <c r="R1576" s="1383">
        <f t="shared" si="3174"/>
        <v>0</v>
      </c>
      <c r="S1576" s="1383">
        <f t="shared" si="3174"/>
        <v>0</v>
      </c>
      <c r="T1576" s="1383">
        <f t="shared" ref="T1576:X1576" si="3175">$AE1576*T$27</f>
        <v>0</v>
      </c>
      <c r="U1576" s="1383">
        <f t="shared" si="3175"/>
        <v>0</v>
      </c>
      <c r="V1576" s="1383">
        <f t="shared" si="3175"/>
        <v>0</v>
      </c>
      <c r="W1576" s="1383">
        <f t="shared" si="3175"/>
        <v>0</v>
      </c>
      <c r="X1576" s="1383">
        <f t="shared" si="3175"/>
        <v>0</v>
      </c>
      <c r="Y1576" s="1383">
        <f t="shared" si="3131"/>
        <v>0</v>
      </c>
      <c r="Z1576" s="1383">
        <f t="shared" si="3132"/>
        <v>0</v>
      </c>
      <c r="AA1576" s="1383">
        <f t="shared" si="3133"/>
        <v>0</v>
      </c>
      <c r="AB1576" s="1383">
        <f t="shared" si="3134"/>
        <v>0</v>
      </c>
      <c r="AC1576" s="5">
        <f t="shared" si="3135"/>
        <v>88</v>
      </c>
      <c r="AD1576" s="1383">
        <f t="shared" si="3136"/>
        <v>0</v>
      </c>
      <c r="AE1576" s="1383">
        <f t="shared" si="3137"/>
        <v>0</v>
      </c>
      <c r="AF1576" s="1305" t="e">
        <f t="shared" si="3138"/>
        <v>#DIV/0!</v>
      </c>
      <c r="AG1576" s="1305" t="e">
        <f t="shared" si="3139"/>
        <v>#DIV/0!</v>
      </c>
      <c r="AH1576" s="5"/>
      <c r="AI1576" s="5"/>
      <c r="AJ1576" s="5"/>
      <c r="AK1576" s="5"/>
      <c r="AL1576" s="5"/>
      <c r="AM1576" s="5"/>
      <c r="AN1576" s="5"/>
      <c r="AO1576" s="5"/>
      <c r="AP1576" s="5"/>
      <c r="AQ1576" s="5"/>
      <c r="AR1576" s="5"/>
      <c r="AS1576" s="5"/>
      <c r="AT1576" s="5"/>
      <c r="AU1576" s="5"/>
      <c r="AV1576" s="5"/>
      <c r="AW1576" s="5"/>
      <c r="AX1576" s="5"/>
      <c r="AY1576" s="5"/>
      <c r="AZ1576" s="5"/>
      <c r="BA1576" s="5"/>
      <c r="BB1576" s="5"/>
      <c r="BC1576" s="5"/>
      <c r="BD1576" s="5"/>
      <c r="BE1576" s="5"/>
    </row>
    <row r="1577" spans="1:57" ht="14.25" customHeight="1">
      <c r="A1577" s="1376">
        <v>45380</v>
      </c>
      <c r="B1577" s="1301"/>
      <c r="C1577" s="1302"/>
      <c r="D1577" s="1376">
        <v>45015</v>
      </c>
      <c r="E1577" s="1357"/>
      <c r="F1577" s="5"/>
      <c r="G1577" s="5"/>
      <c r="H1577" s="1302"/>
      <c r="I1577" s="1303"/>
      <c r="J1577" s="1301"/>
      <c r="K1577" s="1376"/>
      <c r="L1577" s="1302"/>
      <c r="M1577" s="1382">
        <f t="shared" si="3128"/>
        <v>45381</v>
      </c>
      <c r="N1577" s="1354">
        <f t="shared" si="3125"/>
        <v>0</v>
      </c>
      <c r="O1577" s="1383">
        <f t="shared" ref="O1577:S1577" si="3176">$AD1577*O$27</f>
        <v>0</v>
      </c>
      <c r="P1577" s="1383">
        <f t="shared" si="3176"/>
        <v>0</v>
      </c>
      <c r="Q1577" s="1383">
        <f t="shared" si="3176"/>
        <v>0</v>
      </c>
      <c r="R1577" s="1383">
        <f t="shared" si="3176"/>
        <v>0</v>
      </c>
      <c r="S1577" s="1383">
        <f t="shared" si="3176"/>
        <v>0</v>
      </c>
      <c r="T1577" s="1383">
        <f t="shared" ref="T1577:X1577" si="3177">$AE1577*T$27</f>
        <v>0</v>
      </c>
      <c r="U1577" s="1383">
        <f t="shared" si="3177"/>
        <v>0</v>
      </c>
      <c r="V1577" s="1383">
        <f t="shared" si="3177"/>
        <v>0</v>
      </c>
      <c r="W1577" s="1383">
        <f t="shared" si="3177"/>
        <v>0</v>
      </c>
      <c r="X1577" s="1383">
        <f t="shared" si="3177"/>
        <v>0</v>
      </c>
      <c r="Y1577" s="1383">
        <f t="shared" si="3131"/>
        <v>0</v>
      </c>
      <c r="Z1577" s="1383">
        <f t="shared" si="3132"/>
        <v>0</v>
      </c>
      <c r="AA1577" s="1383">
        <f t="shared" si="3133"/>
        <v>0</v>
      </c>
      <c r="AB1577" s="1383">
        <f t="shared" si="3134"/>
        <v>0</v>
      </c>
      <c r="AC1577" s="5">
        <f t="shared" si="3135"/>
        <v>89</v>
      </c>
      <c r="AD1577" s="1383">
        <f t="shared" si="3136"/>
        <v>0</v>
      </c>
      <c r="AE1577" s="1383">
        <f t="shared" si="3137"/>
        <v>0</v>
      </c>
      <c r="AF1577" s="1305" t="e">
        <f t="shared" si="3138"/>
        <v>#DIV/0!</v>
      </c>
      <c r="AG1577" s="1305" t="e">
        <f t="shared" si="3139"/>
        <v>#DIV/0!</v>
      </c>
      <c r="AH1577" s="5"/>
      <c r="AI1577" s="5"/>
      <c r="AJ1577" s="5"/>
      <c r="AK1577" s="5"/>
      <c r="AL1577" s="5"/>
      <c r="AM1577" s="5"/>
      <c r="AN1577" s="5"/>
      <c r="AO1577" s="5"/>
      <c r="AP1577" s="5"/>
      <c r="AQ1577" s="5"/>
      <c r="AR1577" s="5"/>
      <c r="AS1577" s="5"/>
      <c r="AT1577" s="5"/>
      <c r="AU1577" s="5"/>
      <c r="AV1577" s="5"/>
      <c r="AW1577" s="5"/>
      <c r="AX1577" s="5"/>
      <c r="AY1577" s="5"/>
      <c r="AZ1577" s="5"/>
      <c r="BA1577" s="5"/>
      <c r="BB1577" s="5"/>
      <c r="BC1577" s="5"/>
      <c r="BD1577" s="5"/>
      <c r="BE1577" s="5"/>
    </row>
    <row r="1578" spans="1:57" ht="14.25" customHeight="1">
      <c r="A1578" s="1376">
        <v>45381</v>
      </c>
      <c r="B1578" s="1301"/>
      <c r="C1578" s="1302"/>
      <c r="D1578" s="1376">
        <v>45016</v>
      </c>
      <c r="E1578" s="1357"/>
      <c r="F1578" s="5"/>
      <c r="G1578" s="5"/>
      <c r="H1578" s="1302"/>
      <c r="I1578" s="1303"/>
      <c r="J1578" s="1301"/>
      <c r="K1578" s="1376"/>
      <c r="L1578" s="1302"/>
      <c r="M1578" s="1382">
        <f t="shared" si="3128"/>
        <v>45382</v>
      </c>
      <c r="N1578" s="1354">
        <f t="shared" si="3125"/>
        <v>0</v>
      </c>
      <c r="O1578" s="1383">
        <f t="shared" ref="O1578:S1578" si="3178">$AD1578*O$27</f>
        <v>0</v>
      </c>
      <c r="P1578" s="1383">
        <f t="shared" si="3178"/>
        <v>0</v>
      </c>
      <c r="Q1578" s="1383">
        <f t="shared" si="3178"/>
        <v>0</v>
      </c>
      <c r="R1578" s="1383">
        <f t="shared" si="3178"/>
        <v>0</v>
      </c>
      <c r="S1578" s="1383">
        <f t="shared" si="3178"/>
        <v>0</v>
      </c>
      <c r="T1578" s="1383">
        <f t="shared" ref="T1578:X1578" si="3179">$AE1578*T$27</f>
        <v>0</v>
      </c>
      <c r="U1578" s="1383">
        <f t="shared" si="3179"/>
        <v>0</v>
      </c>
      <c r="V1578" s="1383">
        <f t="shared" si="3179"/>
        <v>0</v>
      </c>
      <c r="W1578" s="1383">
        <f t="shared" si="3179"/>
        <v>0</v>
      </c>
      <c r="X1578" s="1383">
        <f t="shared" si="3179"/>
        <v>0</v>
      </c>
      <c r="Y1578" s="1383">
        <f t="shared" si="3131"/>
        <v>0</v>
      </c>
      <c r="Z1578" s="1383">
        <f t="shared" si="3132"/>
        <v>0</v>
      </c>
      <c r="AA1578" s="1383">
        <f t="shared" si="3133"/>
        <v>0</v>
      </c>
      <c r="AB1578" s="1383">
        <f t="shared" si="3134"/>
        <v>0</v>
      </c>
      <c r="AC1578" s="5">
        <f t="shared" si="3135"/>
        <v>90</v>
      </c>
      <c r="AD1578" s="1383">
        <f t="shared" si="3136"/>
        <v>0</v>
      </c>
      <c r="AE1578" s="1383">
        <f t="shared" si="3137"/>
        <v>0</v>
      </c>
      <c r="AF1578" s="1305" t="e">
        <f t="shared" si="3138"/>
        <v>#DIV/0!</v>
      </c>
      <c r="AG1578" s="1305" t="e">
        <f t="shared" si="3139"/>
        <v>#DIV/0!</v>
      </c>
      <c r="AH1578" s="5"/>
      <c r="AI1578" s="5"/>
      <c r="AJ1578" s="5"/>
      <c r="AK1578" s="5"/>
      <c r="AL1578" s="5"/>
      <c r="AM1578" s="5"/>
      <c r="AN1578" s="5"/>
      <c r="AO1578" s="5"/>
      <c r="AP1578" s="5"/>
      <c r="AQ1578" s="5"/>
      <c r="AR1578" s="5"/>
      <c r="AS1578" s="5"/>
      <c r="AT1578" s="5"/>
      <c r="AU1578" s="5"/>
      <c r="AV1578" s="5"/>
      <c r="AW1578" s="5"/>
      <c r="AX1578" s="5"/>
      <c r="AY1578" s="5"/>
      <c r="AZ1578" s="5"/>
      <c r="BA1578" s="5"/>
      <c r="BB1578" s="5"/>
      <c r="BC1578" s="5"/>
      <c r="BD1578" s="5"/>
      <c r="BE1578" s="5"/>
    </row>
    <row r="1579" spans="1:57" ht="14.25" customHeight="1">
      <c r="A1579" s="1376">
        <v>45382</v>
      </c>
      <c r="B1579" s="1301"/>
      <c r="C1579" s="1302"/>
      <c r="D1579" s="1376">
        <v>45017</v>
      </c>
      <c r="E1579" s="1357"/>
      <c r="F1579" s="5"/>
      <c r="G1579" s="5"/>
      <c r="H1579" s="1302"/>
      <c r="I1579" s="1303"/>
      <c r="J1579" s="1301"/>
      <c r="K1579" s="1376"/>
      <c r="L1579" s="1302"/>
      <c r="M1579" s="1382">
        <f t="shared" si="3128"/>
        <v>45383</v>
      </c>
      <c r="N1579" s="1354">
        <f t="shared" si="3125"/>
        <v>0</v>
      </c>
      <c r="O1579" s="1383">
        <f t="shared" ref="O1579:S1579" si="3180">$AD1579*O$27</f>
        <v>0</v>
      </c>
      <c r="P1579" s="1383">
        <f t="shared" si="3180"/>
        <v>0</v>
      </c>
      <c r="Q1579" s="1383">
        <f t="shared" si="3180"/>
        <v>0</v>
      </c>
      <c r="R1579" s="1383">
        <f t="shared" si="3180"/>
        <v>0</v>
      </c>
      <c r="S1579" s="1383">
        <f t="shared" si="3180"/>
        <v>0</v>
      </c>
      <c r="T1579" s="1383">
        <f t="shared" ref="T1579:X1579" si="3181">$AE1579*T$27</f>
        <v>0</v>
      </c>
      <c r="U1579" s="1383">
        <f t="shared" si="3181"/>
        <v>0</v>
      </c>
      <c r="V1579" s="1383">
        <f t="shared" si="3181"/>
        <v>0</v>
      </c>
      <c r="W1579" s="1383">
        <f t="shared" si="3181"/>
        <v>0</v>
      </c>
      <c r="X1579" s="1383">
        <f t="shared" si="3181"/>
        <v>0</v>
      </c>
      <c r="Y1579" s="1383">
        <f t="shared" si="3131"/>
        <v>0</v>
      </c>
      <c r="Z1579" s="1383">
        <f t="shared" si="3132"/>
        <v>0</v>
      </c>
      <c r="AA1579" s="1383">
        <f t="shared" si="3133"/>
        <v>0</v>
      </c>
      <c r="AB1579" s="1383">
        <f t="shared" si="3134"/>
        <v>0</v>
      </c>
      <c r="AC1579" s="5">
        <f t="shared" si="3135"/>
        <v>91</v>
      </c>
      <c r="AD1579" s="1383">
        <f t="shared" si="3136"/>
        <v>0</v>
      </c>
      <c r="AE1579" s="1383">
        <f t="shared" si="3137"/>
        <v>0</v>
      </c>
      <c r="AF1579" s="1305" t="e">
        <f t="shared" si="3138"/>
        <v>#DIV/0!</v>
      </c>
      <c r="AG1579" s="1305" t="e">
        <f t="shared" si="3139"/>
        <v>#DIV/0!</v>
      </c>
      <c r="AH1579" s="5"/>
      <c r="AI1579" s="5"/>
      <c r="AJ1579" s="5"/>
      <c r="AK1579" s="5"/>
      <c r="AL1579" s="5"/>
      <c r="AM1579" s="5"/>
      <c r="AN1579" s="5"/>
      <c r="AO1579" s="5"/>
      <c r="AP1579" s="5"/>
      <c r="AQ1579" s="5"/>
      <c r="AR1579" s="5"/>
      <c r="AS1579" s="5"/>
      <c r="AT1579" s="5"/>
      <c r="AU1579" s="5"/>
      <c r="AV1579" s="5"/>
      <c r="AW1579" s="5"/>
      <c r="AX1579" s="5"/>
      <c r="AY1579" s="5"/>
      <c r="AZ1579" s="5"/>
      <c r="BA1579" s="5"/>
      <c r="BB1579" s="5"/>
      <c r="BC1579" s="5"/>
      <c r="BD1579" s="5"/>
      <c r="BE1579" s="5"/>
    </row>
    <row r="1580" spans="1:57" ht="14.25" customHeight="1">
      <c r="A1580" s="1376">
        <v>45383</v>
      </c>
      <c r="B1580" s="1301"/>
      <c r="C1580" s="1302"/>
      <c r="D1580" s="1376">
        <v>45018</v>
      </c>
      <c r="E1580" s="1357"/>
      <c r="F1580" s="5"/>
      <c r="G1580" s="5"/>
      <c r="H1580" s="1302"/>
      <c r="I1580" s="1303"/>
      <c r="J1580" s="1301"/>
      <c r="K1580" s="1376"/>
      <c r="L1580" s="1302"/>
      <c r="M1580" s="1382">
        <f t="shared" si="3128"/>
        <v>45384</v>
      </c>
      <c r="N1580" s="1354">
        <f t="shared" si="3125"/>
        <v>0</v>
      </c>
      <c r="O1580" s="1383">
        <f t="shared" ref="O1580:S1580" si="3182">$AD1580*O$27</f>
        <v>0</v>
      </c>
      <c r="P1580" s="1383">
        <f t="shared" si="3182"/>
        <v>0</v>
      </c>
      <c r="Q1580" s="1383">
        <f t="shared" si="3182"/>
        <v>0</v>
      </c>
      <c r="R1580" s="1383">
        <f t="shared" si="3182"/>
        <v>0</v>
      </c>
      <c r="S1580" s="1383">
        <f t="shared" si="3182"/>
        <v>0</v>
      </c>
      <c r="T1580" s="1383">
        <f t="shared" ref="T1580:X1580" si="3183">$AE1580*T$27</f>
        <v>0</v>
      </c>
      <c r="U1580" s="1383">
        <f t="shared" si="3183"/>
        <v>0</v>
      </c>
      <c r="V1580" s="1383">
        <f t="shared" si="3183"/>
        <v>0</v>
      </c>
      <c r="W1580" s="1383">
        <f t="shared" si="3183"/>
        <v>0</v>
      </c>
      <c r="X1580" s="1383">
        <f t="shared" si="3183"/>
        <v>0</v>
      </c>
      <c r="Y1580" s="1383">
        <f t="shared" si="3131"/>
        <v>0</v>
      </c>
      <c r="Z1580" s="1383">
        <f t="shared" si="3132"/>
        <v>0</v>
      </c>
      <c r="AA1580" s="1383">
        <f t="shared" si="3133"/>
        <v>0</v>
      </c>
      <c r="AB1580" s="1383">
        <f t="shared" si="3134"/>
        <v>0</v>
      </c>
      <c r="AC1580" s="5">
        <f t="shared" si="3135"/>
        <v>92</v>
      </c>
      <c r="AD1580" s="1383">
        <f t="shared" si="3136"/>
        <v>0</v>
      </c>
      <c r="AE1580" s="1383">
        <f t="shared" si="3137"/>
        <v>0</v>
      </c>
      <c r="AF1580" s="1305" t="e">
        <f t="shared" si="3138"/>
        <v>#DIV/0!</v>
      </c>
      <c r="AG1580" s="1305" t="e">
        <f t="shared" si="3139"/>
        <v>#DIV/0!</v>
      </c>
      <c r="AH1580" s="5"/>
      <c r="AI1580" s="5"/>
      <c r="AJ1580" s="5"/>
      <c r="AK1580" s="5"/>
      <c r="AL1580" s="5"/>
      <c r="AM1580" s="5"/>
      <c r="AN1580" s="5"/>
      <c r="AO1580" s="5"/>
      <c r="AP1580" s="5"/>
      <c r="AQ1580" s="5"/>
      <c r="AR1580" s="5"/>
      <c r="AS1580" s="5"/>
      <c r="AT1580" s="5"/>
      <c r="AU1580" s="5"/>
      <c r="AV1580" s="5"/>
      <c r="AW1580" s="5"/>
      <c r="AX1580" s="5"/>
      <c r="AY1580" s="5"/>
      <c r="AZ1580" s="5"/>
      <c r="BA1580" s="5"/>
      <c r="BB1580" s="5"/>
      <c r="BC1580" s="5"/>
      <c r="BD1580" s="5"/>
      <c r="BE1580" s="5"/>
    </row>
    <row r="1581" spans="1:57" ht="14.25" customHeight="1">
      <c r="A1581" s="1376">
        <v>45384</v>
      </c>
      <c r="B1581" s="1301"/>
      <c r="C1581" s="1302"/>
      <c r="D1581" s="1376">
        <v>45019</v>
      </c>
      <c r="E1581" s="1357"/>
      <c r="F1581" s="5"/>
      <c r="G1581" s="5"/>
      <c r="H1581" s="1302"/>
      <c r="I1581" s="1303"/>
      <c r="J1581" s="1301"/>
      <c r="K1581" s="1376"/>
      <c r="L1581" s="1302"/>
      <c r="M1581" s="1382">
        <f t="shared" si="3128"/>
        <v>45385</v>
      </c>
      <c r="N1581" s="1354">
        <f t="shared" si="3125"/>
        <v>0</v>
      </c>
      <c r="O1581" s="1383">
        <f t="shared" ref="O1581:S1581" si="3184">$AD1581*O$27</f>
        <v>0</v>
      </c>
      <c r="P1581" s="1383">
        <f t="shared" si="3184"/>
        <v>0</v>
      </c>
      <c r="Q1581" s="1383">
        <f t="shared" si="3184"/>
        <v>0</v>
      </c>
      <c r="R1581" s="1383">
        <f t="shared" si="3184"/>
        <v>0</v>
      </c>
      <c r="S1581" s="1383">
        <f t="shared" si="3184"/>
        <v>0</v>
      </c>
      <c r="T1581" s="1383">
        <f t="shared" ref="T1581:X1581" si="3185">$AE1581*T$27</f>
        <v>0</v>
      </c>
      <c r="U1581" s="1383">
        <f t="shared" si="3185"/>
        <v>0</v>
      </c>
      <c r="V1581" s="1383">
        <f t="shared" si="3185"/>
        <v>0</v>
      </c>
      <c r="W1581" s="1383">
        <f t="shared" si="3185"/>
        <v>0</v>
      </c>
      <c r="X1581" s="1383">
        <f t="shared" si="3185"/>
        <v>0</v>
      </c>
      <c r="Y1581" s="1383">
        <f t="shared" si="3131"/>
        <v>0</v>
      </c>
      <c r="Z1581" s="1383">
        <f t="shared" si="3132"/>
        <v>0</v>
      </c>
      <c r="AA1581" s="1383">
        <f t="shared" si="3133"/>
        <v>0</v>
      </c>
      <c r="AB1581" s="1383">
        <f t="shared" si="3134"/>
        <v>0</v>
      </c>
      <c r="AC1581" s="5">
        <f t="shared" si="3135"/>
        <v>93</v>
      </c>
      <c r="AD1581" s="1383">
        <f t="shared" si="3136"/>
        <v>0</v>
      </c>
      <c r="AE1581" s="1383">
        <f t="shared" si="3137"/>
        <v>0</v>
      </c>
      <c r="AF1581" s="1305" t="e">
        <f t="shared" si="3138"/>
        <v>#DIV/0!</v>
      </c>
      <c r="AG1581" s="1305" t="e">
        <f t="shared" si="3139"/>
        <v>#DIV/0!</v>
      </c>
      <c r="AH1581" s="5"/>
      <c r="AI1581" s="5"/>
      <c r="AJ1581" s="5"/>
      <c r="AK1581" s="5"/>
      <c r="AL1581" s="5"/>
      <c r="AM1581" s="5"/>
      <c r="AN1581" s="5"/>
      <c r="AO1581" s="5"/>
      <c r="AP1581" s="5"/>
      <c r="AQ1581" s="5"/>
      <c r="AR1581" s="5"/>
      <c r="AS1581" s="5"/>
      <c r="AT1581" s="5"/>
      <c r="AU1581" s="5"/>
      <c r="AV1581" s="5"/>
      <c r="AW1581" s="5"/>
      <c r="AX1581" s="5"/>
      <c r="AY1581" s="5"/>
      <c r="AZ1581" s="5"/>
      <c r="BA1581" s="5"/>
      <c r="BB1581" s="5"/>
      <c r="BC1581" s="5"/>
      <c r="BD1581" s="5"/>
      <c r="BE1581" s="5"/>
    </row>
    <row r="1582" spans="1:57" ht="14.25" customHeight="1">
      <c r="A1582" s="1376">
        <v>45385</v>
      </c>
      <c r="B1582" s="1301"/>
      <c r="C1582" s="1302"/>
      <c r="D1582" s="1376">
        <v>45020</v>
      </c>
      <c r="E1582" s="1357"/>
      <c r="F1582" s="5"/>
      <c r="G1582" s="5"/>
      <c r="H1582" s="1302"/>
      <c r="I1582" s="1303"/>
      <c r="J1582" s="1301"/>
      <c r="K1582" s="1376"/>
      <c r="L1582" s="1302"/>
      <c r="M1582" s="1382">
        <f t="shared" si="3128"/>
        <v>45386</v>
      </c>
      <c r="N1582" s="1354">
        <f t="shared" si="3125"/>
        <v>0</v>
      </c>
      <c r="O1582" s="1383">
        <f t="shared" ref="O1582:S1582" si="3186">$AD1582*O$27</f>
        <v>0</v>
      </c>
      <c r="P1582" s="1383">
        <f t="shared" si="3186"/>
        <v>0</v>
      </c>
      <c r="Q1582" s="1383">
        <f t="shared" si="3186"/>
        <v>0</v>
      </c>
      <c r="R1582" s="1383">
        <f t="shared" si="3186"/>
        <v>0</v>
      </c>
      <c r="S1582" s="1383">
        <f t="shared" si="3186"/>
        <v>0</v>
      </c>
      <c r="T1582" s="1383">
        <f t="shared" ref="T1582:X1582" si="3187">$AE1582*T$27</f>
        <v>0</v>
      </c>
      <c r="U1582" s="1383">
        <f t="shared" si="3187"/>
        <v>0</v>
      </c>
      <c r="V1582" s="1383">
        <f t="shared" si="3187"/>
        <v>0</v>
      </c>
      <c r="W1582" s="1383">
        <f t="shared" si="3187"/>
        <v>0</v>
      </c>
      <c r="X1582" s="1383">
        <f t="shared" si="3187"/>
        <v>0</v>
      </c>
      <c r="Y1582" s="1383">
        <f t="shared" si="3131"/>
        <v>0</v>
      </c>
      <c r="Z1582" s="1383">
        <f t="shared" si="3132"/>
        <v>0</v>
      </c>
      <c r="AA1582" s="1383">
        <f t="shared" si="3133"/>
        <v>0</v>
      </c>
      <c r="AB1582" s="1383">
        <f t="shared" si="3134"/>
        <v>0</v>
      </c>
      <c r="AC1582" s="5">
        <f t="shared" si="3135"/>
        <v>94</v>
      </c>
      <c r="AD1582" s="1383">
        <f t="shared" si="3136"/>
        <v>0</v>
      </c>
      <c r="AE1582" s="1383">
        <f t="shared" si="3137"/>
        <v>0</v>
      </c>
      <c r="AF1582" s="1305" t="e">
        <f t="shared" si="3138"/>
        <v>#DIV/0!</v>
      </c>
      <c r="AG1582" s="1305" t="e">
        <f t="shared" si="3139"/>
        <v>#DIV/0!</v>
      </c>
      <c r="AH1582" s="5"/>
      <c r="AI1582" s="5"/>
      <c r="AJ1582" s="5"/>
      <c r="AK1582" s="5"/>
      <c r="AL1582" s="5"/>
      <c r="AM1582" s="5"/>
      <c r="AN1582" s="5"/>
      <c r="AO1582" s="5"/>
      <c r="AP1582" s="5"/>
      <c r="AQ1582" s="5"/>
      <c r="AR1582" s="5"/>
      <c r="AS1582" s="5"/>
      <c r="AT1582" s="5"/>
      <c r="AU1582" s="5"/>
      <c r="AV1582" s="5"/>
      <c r="AW1582" s="5"/>
      <c r="AX1582" s="5"/>
      <c r="AY1582" s="5"/>
      <c r="AZ1582" s="5"/>
      <c r="BA1582" s="5"/>
      <c r="BB1582" s="5"/>
      <c r="BC1582" s="5"/>
      <c r="BD1582" s="5"/>
      <c r="BE1582" s="5"/>
    </row>
    <row r="1583" spans="1:57" ht="14.25" customHeight="1">
      <c r="A1583" s="1376">
        <v>45386</v>
      </c>
      <c r="B1583" s="1301"/>
      <c r="C1583" s="1302"/>
      <c r="D1583" s="1376">
        <v>45021</v>
      </c>
      <c r="E1583" s="1357"/>
      <c r="F1583" s="5"/>
      <c r="G1583" s="5"/>
      <c r="H1583" s="1302"/>
      <c r="I1583" s="1303"/>
      <c r="J1583" s="1301"/>
      <c r="K1583" s="1376"/>
      <c r="L1583" s="1302"/>
      <c r="M1583" s="1382">
        <f t="shared" si="3128"/>
        <v>45387</v>
      </c>
      <c r="N1583" s="1354">
        <f t="shared" si="3125"/>
        <v>0</v>
      </c>
      <c r="O1583" s="1383">
        <f t="shared" ref="O1583:S1583" si="3188">$AD1583*O$27</f>
        <v>0</v>
      </c>
      <c r="P1583" s="1383">
        <f t="shared" si="3188"/>
        <v>0</v>
      </c>
      <c r="Q1583" s="1383">
        <f t="shared" si="3188"/>
        <v>0</v>
      </c>
      <c r="R1583" s="1383">
        <f t="shared" si="3188"/>
        <v>0</v>
      </c>
      <c r="S1583" s="1383">
        <f t="shared" si="3188"/>
        <v>0</v>
      </c>
      <c r="T1583" s="1383">
        <f t="shared" ref="T1583:X1583" si="3189">$AE1583*T$27</f>
        <v>0</v>
      </c>
      <c r="U1583" s="1383">
        <f t="shared" si="3189"/>
        <v>0</v>
      </c>
      <c r="V1583" s="1383">
        <f t="shared" si="3189"/>
        <v>0</v>
      </c>
      <c r="W1583" s="1383">
        <f t="shared" si="3189"/>
        <v>0</v>
      </c>
      <c r="X1583" s="1383">
        <f t="shared" si="3189"/>
        <v>0</v>
      </c>
      <c r="Y1583" s="1383">
        <f t="shared" si="3131"/>
        <v>0</v>
      </c>
      <c r="Z1583" s="1383">
        <f t="shared" si="3132"/>
        <v>0</v>
      </c>
      <c r="AA1583" s="1383">
        <f t="shared" si="3133"/>
        <v>0</v>
      </c>
      <c r="AB1583" s="1383">
        <f t="shared" si="3134"/>
        <v>0</v>
      </c>
      <c r="AC1583" s="5">
        <f t="shared" si="3135"/>
        <v>95</v>
      </c>
      <c r="AD1583" s="1383">
        <f t="shared" si="3136"/>
        <v>0</v>
      </c>
      <c r="AE1583" s="1383">
        <f t="shared" si="3137"/>
        <v>0</v>
      </c>
      <c r="AF1583" s="1305" t="e">
        <f t="shared" si="3138"/>
        <v>#DIV/0!</v>
      </c>
      <c r="AG1583" s="1305" t="e">
        <f t="shared" si="3139"/>
        <v>#DIV/0!</v>
      </c>
      <c r="AH1583" s="5"/>
      <c r="AI1583" s="5"/>
      <c r="AJ1583" s="5"/>
      <c r="AK1583" s="5"/>
      <c r="AL1583" s="5"/>
      <c r="AM1583" s="5"/>
      <c r="AN1583" s="5"/>
      <c r="AO1583" s="5"/>
      <c r="AP1583" s="5"/>
      <c r="AQ1583" s="5"/>
      <c r="AR1583" s="5"/>
      <c r="AS1583" s="5"/>
      <c r="AT1583" s="5"/>
      <c r="AU1583" s="5"/>
      <c r="AV1583" s="5"/>
      <c r="AW1583" s="5"/>
      <c r="AX1583" s="5"/>
      <c r="AY1583" s="5"/>
      <c r="AZ1583" s="5"/>
      <c r="BA1583" s="5"/>
      <c r="BB1583" s="5"/>
      <c r="BC1583" s="5"/>
      <c r="BD1583" s="5"/>
      <c r="BE1583" s="5"/>
    </row>
    <row r="1584" spans="1:57" ht="14.25" customHeight="1">
      <c r="A1584" s="1376">
        <v>45387</v>
      </c>
      <c r="B1584" s="1301"/>
      <c r="C1584" s="1302"/>
      <c r="D1584" s="1376">
        <v>45022</v>
      </c>
      <c r="E1584" s="1357"/>
      <c r="F1584" s="5"/>
      <c r="G1584" s="5"/>
      <c r="H1584" s="1302"/>
      <c r="I1584" s="1303"/>
      <c r="J1584" s="1301"/>
      <c r="K1584" s="1376"/>
      <c r="L1584" s="1302"/>
      <c r="M1584" s="1382">
        <f t="shared" si="3128"/>
        <v>45388</v>
      </c>
      <c r="N1584" s="1354">
        <f t="shared" si="3125"/>
        <v>0</v>
      </c>
      <c r="O1584" s="1383">
        <f t="shared" ref="O1584:S1584" si="3190">$AD1584*O$27</f>
        <v>0</v>
      </c>
      <c r="P1584" s="1383">
        <f t="shared" si="3190"/>
        <v>0</v>
      </c>
      <c r="Q1584" s="1383">
        <f t="shared" si="3190"/>
        <v>0</v>
      </c>
      <c r="R1584" s="1383">
        <f t="shared" si="3190"/>
        <v>0</v>
      </c>
      <c r="S1584" s="1383">
        <f t="shared" si="3190"/>
        <v>0</v>
      </c>
      <c r="T1584" s="1383">
        <f t="shared" ref="T1584:X1584" si="3191">$AE1584*T$27</f>
        <v>0</v>
      </c>
      <c r="U1584" s="1383">
        <f t="shared" si="3191"/>
        <v>0</v>
      </c>
      <c r="V1584" s="1383">
        <f t="shared" si="3191"/>
        <v>0</v>
      </c>
      <c r="W1584" s="1383">
        <f t="shared" si="3191"/>
        <v>0</v>
      </c>
      <c r="X1584" s="1383">
        <f t="shared" si="3191"/>
        <v>0</v>
      </c>
      <c r="Y1584" s="1383">
        <f t="shared" si="3131"/>
        <v>0</v>
      </c>
      <c r="Z1584" s="1383">
        <f t="shared" si="3132"/>
        <v>0</v>
      </c>
      <c r="AA1584" s="1383">
        <f t="shared" si="3133"/>
        <v>0</v>
      </c>
      <c r="AB1584" s="1383">
        <f t="shared" si="3134"/>
        <v>0</v>
      </c>
      <c r="AC1584" s="5">
        <f t="shared" si="3135"/>
        <v>96</v>
      </c>
      <c r="AD1584" s="1383">
        <f t="shared" si="3136"/>
        <v>0</v>
      </c>
      <c r="AE1584" s="1383">
        <f t="shared" si="3137"/>
        <v>0</v>
      </c>
      <c r="AF1584" s="1305" t="e">
        <f t="shared" si="3138"/>
        <v>#DIV/0!</v>
      </c>
      <c r="AG1584" s="1305" t="e">
        <f t="shared" si="3139"/>
        <v>#DIV/0!</v>
      </c>
      <c r="AH1584" s="5"/>
      <c r="AI1584" s="5"/>
      <c r="AJ1584" s="5"/>
      <c r="AK1584" s="5"/>
      <c r="AL1584" s="5"/>
      <c r="AM1584" s="5"/>
      <c r="AN1584" s="5"/>
      <c r="AO1584" s="5"/>
      <c r="AP1584" s="5"/>
      <c r="AQ1584" s="5"/>
      <c r="AR1584" s="5"/>
      <c r="AS1584" s="5"/>
      <c r="AT1584" s="5"/>
      <c r="AU1584" s="5"/>
      <c r="AV1584" s="5"/>
      <c r="AW1584" s="5"/>
      <c r="AX1584" s="5"/>
      <c r="AY1584" s="5"/>
      <c r="AZ1584" s="5"/>
      <c r="BA1584" s="5"/>
      <c r="BB1584" s="5"/>
      <c r="BC1584" s="5"/>
      <c r="BD1584" s="5"/>
      <c r="BE1584" s="5"/>
    </row>
    <row r="1585" spans="1:57" ht="14.25" customHeight="1">
      <c r="A1585" s="1376">
        <v>45388</v>
      </c>
      <c r="B1585" s="1301"/>
      <c r="C1585" s="1302"/>
      <c r="D1585" s="1376">
        <v>45023</v>
      </c>
      <c r="E1585" s="1357"/>
      <c r="F1585" s="5"/>
      <c r="G1585" s="5"/>
      <c r="H1585" s="1302"/>
      <c r="I1585" s="1303"/>
      <c r="J1585" s="1301"/>
      <c r="K1585" s="1376"/>
      <c r="L1585" s="1302"/>
      <c r="M1585" s="1382">
        <f t="shared" si="3128"/>
        <v>45389</v>
      </c>
      <c r="N1585" s="1354">
        <f t="shared" si="3125"/>
        <v>0</v>
      </c>
      <c r="O1585" s="1383">
        <f t="shared" ref="O1585:S1585" si="3192">$AD1585*O$27</f>
        <v>0</v>
      </c>
      <c r="P1585" s="1383">
        <f t="shared" si="3192"/>
        <v>0</v>
      </c>
      <c r="Q1585" s="1383">
        <f t="shared" si="3192"/>
        <v>0</v>
      </c>
      <c r="R1585" s="1383">
        <f t="shared" si="3192"/>
        <v>0</v>
      </c>
      <c r="S1585" s="1383">
        <f t="shared" si="3192"/>
        <v>0</v>
      </c>
      <c r="T1585" s="1383">
        <f t="shared" ref="T1585:X1585" si="3193">$AE1585*T$27</f>
        <v>0</v>
      </c>
      <c r="U1585" s="1383">
        <f t="shared" si="3193"/>
        <v>0</v>
      </c>
      <c r="V1585" s="1383">
        <f t="shared" si="3193"/>
        <v>0</v>
      </c>
      <c r="W1585" s="1383">
        <f t="shared" si="3193"/>
        <v>0</v>
      </c>
      <c r="X1585" s="1383">
        <f t="shared" si="3193"/>
        <v>0</v>
      </c>
      <c r="Y1585" s="1383">
        <f t="shared" si="3131"/>
        <v>0</v>
      </c>
      <c r="Z1585" s="1383">
        <f t="shared" si="3132"/>
        <v>0</v>
      </c>
      <c r="AA1585" s="1383">
        <f t="shared" si="3133"/>
        <v>0</v>
      </c>
      <c r="AB1585" s="1383">
        <f t="shared" si="3134"/>
        <v>0</v>
      </c>
      <c r="AC1585" s="5">
        <f t="shared" si="3135"/>
        <v>97</v>
      </c>
      <c r="AD1585" s="1383">
        <f t="shared" si="3136"/>
        <v>0</v>
      </c>
      <c r="AE1585" s="1383">
        <f t="shared" si="3137"/>
        <v>0</v>
      </c>
      <c r="AF1585" s="1305" t="e">
        <f t="shared" si="3138"/>
        <v>#DIV/0!</v>
      </c>
      <c r="AG1585" s="1305" t="e">
        <f t="shared" si="3139"/>
        <v>#DIV/0!</v>
      </c>
      <c r="AH1585" s="5"/>
      <c r="AI1585" s="5"/>
      <c r="AJ1585" s="5"/>
      <c r="AK1585" s="5"/>
      <c r="AL1585" s="5"/>
      <c r="AM1585" s="5"/>
      <c r="AN1585" s="5"/>
      <c r="AO1585" s="5"/>
      <c r="AP1585" s="5"/>
      <c r="AQ1585" s="5"/>
      <c r="AR1585" s="5"/>
      <c r="AS1585" s="5"/>
      <c r="AT1585" s="5"/>
      <c r="AU1585" s="5"/>
      <c r="AV1585" s="5"/>
      <c r="AW1585" s="5"/>
      <c r="AX1585" s="5"/>
      <c r="AY1585" s="5"/>
      <c r="AZ1585" s="5"/>
      <c r="BA1585" s="5"/>
      <c r="BB1585" s="5"/>
      <c r="BC1585" s="5"/>
      <c r="BD1585" s="5"/>
      <c r="BE1585" s="5"/>
    </row>
    <row r="1586" spans="1:57" ht="14.25" customHeight="1">
      <c r="A1586" s="1376">
        <v>45389</v>
      </c>
      <c r="B1586" s="1301"/>
      <c r="C1586" s="1302"/>
      <c r="D1586" s="1376">
        <v>45024</v>
      </c>
      <c r="E1586" s="1357"/>
      <c r="F1586" s="5"/>
      <c r="G1586" s="5"/>
      <c r="H1586" s="1302"/>
      <c r="I1586" s="1303"/>
      <c r="J1586" s="1301"/>
      <c r="K1586" s="1376"/>
      <c r="L1586" s="1302"/>
      <c r="M1586" s="1382">
        <f t="shared" si="3128"/>
        <v>45390</v>
      </c>
      <c r="N1586" s="1354">
        <f t="shared" si="3125"/>
        <v>0</v>
      </c>
      <c r="O1586" s="1383">
        <f t="shared" ref="O1586:S1586" si="3194">$AD1586*O$27</f>
        <v>0</v>
      </c>
      <c r="P1586" s="1383">
        <f t="shared" si="3194"/>
        <v>0</v>
      </c>
      <c r="Q1586" s="1383">
        <f t="shared" si="3194"/>
        <v>0</v>
      </c>
      <c r="R1586" s="1383">
        <f t="shared" si="3194"/>
        <v>0</v>
      </c>
      <c r="S1586" s="1383">
        <f t="shared" si="3194"/>
        <v>0</v>
      </c>
      <c r="T1586" s="1383">
        <f t="shared" ref="T1586:X1586" si="3195">$AE1586*T$27</f>
        <v>0</v>
      </c>
      <c r="U1586" s="1383">
        <f t="shared" si="3195"/>
        <v>0</v>
      </c>
      <c r="V1586" s="1383">
        <f t="shared" si="3195"/>
        <v>0</v>
      </c>
      <c r="W1586" s="1383">
        <f t="shared" si="3195"/>
        <v>0</v>
      </c>
      <c r="X1586" s="1383">
        <f t="shared" si="3195"/>
        <v>0</v>
      </c>
      <c r="Y1586" s="1383">
        <f t="shared" si="3131"/>
        <v>0</v>
      </c>
      <c r="Z1586" s="1383">
        <f t="shared" si="3132"/>
        <v>0</v>
      </c>
      <c r="AA1586" s="1383">
        <f t="shared" si="3133"/>
        <v>0</v>
      </c>
      <c r="AB1586" s="1383">
        <f t="shared" si="3134"/>
        <v>0</v>
      </c>
      <c r="AC1586" s="5">
        <f t="shared" si="3135"/>
        <v>98</v>
      </c>
      <c r="AD1586" s="1383">
        <f t="shared" si="3136"/>
        <v>0</v>
      </c>
      <c r="AE1586" s="1383">
        <f t="shared" si="3137"/>
        <v>0</v>
      </c>
      <c r="AF1586" s="1305" t="e">
        <f t="shared" si="3138"/>
        <v>#DIV/0!</v>
      </c>
      <c r="AG1586" s="1305" t="e">
        <f t="shared" si="3139"/>
        <v>#DIV/0!</v>
      </c>
      <c r="AH1586" s="5"/>
      <c r="AI1586" s="5"/>
      <c r="AJ1586" s="5"/>
      <c r="AK1586" s="5"/>
      <c r="AL1586" s="5"/>
      <c r="AM1586" s="5"/>
      <c r="AN1586" s="5"/>
      <c r="AO1586" s="5"/>
      <c r="AP1586" s="5"/>
      <c r="AQ1586" s="5"/>
      <c r="AR1586" s="5"/>
      <c r="AS1586" s="5"/>
      <c r="AT1586" s="5"/>
      <c r="AU1586" s="5"/>
      <c r="AV1586" s="5"/>
      <c r="AW1586" s="5"/>
      <c r="AX1586" s="5"/>
      <c r="AY1586" s="5"/>
      <c r="AZ1586" s="5"/>
      <c r="BA1586" s="5"/>
      <c r="BB1586" s="5"/>
      <c r="BC1586" s="5"/>
      <c r="BD1586" s="5"/>
      <c r="BE1586" s="5"/>
    </row>
    <row r="1587" spans="1:57" ht="14.25" customHeight="1">
      <c r="A1587" s="1376">
        <v>45390</v>
      </c>
      <c r="B1587" s="1301"/>
      <c r="C1587" s="1302"/>
      <c r="D1587" s="1376">
        <v>45025</v>
      </c>
      <c r="E1587" s="1357"/>
      <c r="F1587" s="5"/>
      <c r="G1587" s="5"/>
      <c r="H1587" s="1302"/>
      <c r="I1587" s="1303"/>
      <c r="J1587" s="1301"/>
      <c r="K1587" s="1376"/>
      <c r="L1587" s="1302"/>
      <c r="M1587" s="1382">
        <f t="shared" si="3128"/>
        <v>45391</v>
      </c>
      <c r="N1587" s="1354">
        <f t="shared" si="3125"/>
        <v>0</v>
      </c>
      <c r="O1587" s="1383">
        <f t="shared" ref="O1587:S1587" si="3196">$AD1587*O$27</f>
        <v>0</v>
      </c>
      <c r="P1587" s="1383">
        <f t="shared" si="3196"/>
        <v>0</v>
      </c>
      <c r="Q1587" s="1383">
        <f t="shared" si="3196"/>
        <v>0</v>
      </c>
      <c r="R1587" s="1383">
        <f t="shared" si="3196"/>
        <v>0</v>
      </c>
      <c r="S1587" s="1383">
        <f t="shared" si="3196"/>
        <v>0</v>
      </c>
      <c r="T1587" s="1383">
        <f t="shared" ref="T1587:X1587" si="3197">$AE1587*T$27</f>
        <v>0</v>
      </c>
      <c r="U1587" s="1383">
        <f t="shared" si="3197"/>
        <v>0</v>
      </c>
      <c r="V1587" s="1383">
        <f t="shared" si="3197"/>
        <v>0</v>
      </c>
      <c r="W1587" s="1383">
        <f t="shared" si="3197"/>
        <v>0</v>
      </c>
      <c r="X1587" s="1383">
        <f t="shared" si="3197"/>
        <v>0</v>
      </c>
      <c r="Y1587" s="1383">
        <f t="shared" si="3131"/>
        <v>0</v>
      </c>
      <c r="Z1587" s="1383">
        <f t="shared" si="3132"/>
        <v>0</v>
      </c>
      <c r="AA1587" s="1383">
        <f t="shared" si="3133"/>
        <v>0</v>
      </c>
      <c r="AB1587" s="1383">
        <f t="shared" si="3134"/>
        <v>0</v>
      </c>
      <c r="AC1587" s="5">
        <f t="shared" si="3135"/>
        <v>99</v>
      </c>
      <c r="AD1587" s="1383">
        <f t="shared" si="3136"/>
        <v>0</v>
      </c>
      <c r="AE1587" s="1383">
        <f t="shared" si="3137"/>
        <v>0</v>
      </c>
      <c r="AF1587" s="1305" t="e">
        <f t="shared" si="3138"/>
        <v>#DIV/0!</v>
      </c>
      <c r="AG1587" s="1305" t="e">
        <f t="shared" si="3139"/>
        <v>#DIV/0!</v>
      </c>
      <c r="AH1587" s="5"/>
      <c r="AI1587" s="5"/>
      <c r="AJ1587" s="5"/>
      <c r="AK1587" s="5"/>
      <c r="AL1587" s="5"/>
      <c r="AM1587" s="5"/>
      <c r="AN1587" s="5"/>
      <c r="AO1587" s="5"/>
      <c r="AP1587" s="5"/>
      <c r="AQ1587" s="5"/>
      <c r="AR1587" s="5"/>
      <c r="AS1587" s="5"/>
      <c r="AT1587" s="5"/>
      <c r="AU1587" s="5"/>
      <c r="AV1587" s="5"/>
      <c r="AW1587" s="5"/>
      <c r="AX1587" s="5"/>
      <c r="AY1587" s="5"/>
      <c r="AZ1587" s="5"/>
      <c r="BA1587" s="5"/>
      <c r="BB1587" s="5"/>
      <c r="BC1587" s="5"/>
      <c r="BD1587" s="5"/>
      <c r="BE1587" s="5"/>
    </row>
    <row r="1588" spans="1:57" ht="14.25" customHeight="1">
      <c r="A1588" s="1376">
        <v>45391</v>
      </c>
      <c r="B1588" s="1301"/>
      <c r="C1588" s="1302"/>
      <c r="D1588" s="1376">
        <v>45026</v>
      </c>
      <c r="E1588" s="1357"/>
      <c r="F1588" s="5"/>
      <c r="G1588" s="5"/>
      <c r="H1588" s="1302"/>
      <c r="I1588" s="1303"/>
      <c r="J1588" s="1301"/>
      <c r="K1588" s="1376"/>
      <c r="L1588" s="1302"/>
      <c r="M1588" s="1382">
        <f t="shared" si="3128"/>
        <v>45392</v>
      </c>
      <c r="N1588" s="1354">
        <f t="shared" si="3125"/>
        <v>0</v>
      </c>
      <c r="O1588" s="1383">
        <f t="shared" ref="O1588:S1588" si="3198">$AD1588*O$27</f>
        <v>0</v>
      </c>
      <c r="P1588" s="1383">
        <f t="shared" si="3198"/>
        <v>0</v>
      </c>
      <c r="Q1588" s="1383">
        <f t="shared" si="3198"/>
        <v>0</v>
      </c>
      <c r="R1588" s="1383">
        <f t="shared" si="3198"/>
        <v>0</v>
      </c>
      <c r="S1588" s="1383">
        <f t="shared" si="3198"/>
        <v>0</v>
      </c>
      <c r="T1588" s="1383">
        <f t="shared" ref="T1588:X1588" si="3199">$AE1588*T$27</f>
        <v>0</v>
      </c>
      <c r="U1588" s="1383">
        <f t="shared" si="3199"/>
        <v>0</v>
      </c>
      <c r="V1588" s="1383">
        <f t="shared" si="3199"/>
        <v>0</v>
      </c>
      <c r="W1588" s="1383">
        <f t="shared" si="3199"/>
        <v>0</v>
      </c>
      <c r="X1588" s="1383">
        <f t="shared" si="3199"/>
        <v>0</v>
      </c>
      <c r="Y1588" s="1383">
        <f t="shared" si="3131"/>
        <v>0</v>
      </c>
      <c r="Z1588" s="1383">
        <f t="shared" si="3132"/>
        <v>0</v>
      </c>
      <c r="AA1588" s="1383">
        <f t="shared" si="3133"/>
        <v>0</v>
      </c>
      <c r="AB1588" s="1383">
        <f t="shared" si="3134"/>
        <v>0</v>
      </c>
      <c r="AC1588" s="5">
        <f t="shared" si="3135"/>
        <v>100</v>
      </c>
      <c r="AD1588" s="1383">
        <f t="shared" si="3136"/>
        <v>0</v>
      </c>
      <c r="AE1588" s="1383">
        <f t="shared" si="3137"/>
        <v>0</v>
      </c>
      <c r="AF1588" s="1305" t="e">
        <f t="shared" si="3138"/>
        <v>#DIV/0!</v>
      </c>
      <c r="AG1588" s="1305" t="e">
        <f t="shared" si="3139"/>
        <v>#DIV/0!</v>
      </c>
      <c r="AH1588" s="5"/>
      <c r="AI1588" s="5"/>
      <c r="AJ1588" s="5"/>
      <c r="AK1588" s="5"/>
      <c r="AL1588" s="5"/>
      <c r="AM1588" s="5"/>
      <c r="AN1588" s="5"/>
      <c r="AO1588" s="5"/>
      <c r="AP1588" s="5"/>
      <c r="AQ1588" s="5"/>
      <c r="AR1588" s="5"/>
      <c r="AS1588" s="5"/>
      <c r="AT1588" s="5"/>
      <c r="AU1588" s="5"/>
      <c r="AV1588" s="5"/>
      <c r="AW1588" s="5"/>
      <c r="AX1588" s="5"/>
      <c r="AY1588" s="5"/>
      <c r="AZ1588" s="5"/>
      <c r="BA1588" s="5"/>
      <c r="BB1588" s="5"/>
      <c r="BC1588" s="5"/>
      <c r="BD1588" s="5"/>
      <c r="BE1588" s="5"/>
    </row>
    <row r="1589" spans="1:57" ht="14.25" customHeight="1">
      <c r="A1589" s="1376">
        <v>45392</v>
      </c>
      <c r="B1589" s="1301"/>
      <c r="C1589" s="1302"/>
      <c r="D1589" s="1376">
        <v>45027</v>
      </c>
      <c r="E1589" s="1357"/>
      <c r="F1589" s="5"/>
      <c r="G1589" s="5"/>
      <c r="H1589" s="1302"/>
      <c r="I1589" s="1303"/>
      <c r="J1589" s="1301"/>
      <c r="K1589" s="1376"/>
      <c r="L1589" s="1302"/>
      <c r="M1589" s="1382">
        <f t="shared" si="3128"/>
        <v>45393</v>
      </c>
      <c r="N1589" s="1354">
        <f t="shared" si="3125"/>
        <v>0</v>
      </c>
      <c r="O1589" s="1383">
        <f t="shared" ref="O1589:S1589" si="3200">$AD1589*O$27</f>
        <v>0</v>
      </c>
      <c r="P1589" s="1383">
        <f t="shared" si="3200"/>
        <v>0</v>
      </c>
      <c r="Q1589" s="1383">
        <f t="shared" si="3200"/>
        <v>0</v>
      </c>
      <c r="R1589" s="1383">
        <f t="shared" si="3200"/>
        <v>0</v>
      </c>
      <c r="S1589" s="1383">
        <f t="shared" si="3200"/>
        <v>0</v>
      </c>
      <c r="T1589" s="1383">
        <f t="shared" ref="T1589:X1589" si="3201">$AE1589*T$27</f>
        <v>0</v>
      </c>
      <c r="U1589" s="1383">
        <f t="shared" si="3201"/>
        <v>0</v>
      </c>
      <c r="V1589" s="1383">
        <f t="shared" si="3201"/>
        <v>0</v>
      </c>
      <c r="W1589" s="1383">
        <f t="shared" si="3201"/>
        <v>0</v>
      </c>
      <c r="X1589" s="1383">
        <f t="shared" si="3201"/>
        <v>0</v>
      </c>
      <c r="Y1589" s="1383">
        <f t="shared" si="3131"/>
        <v>0</v>
      </c>
      <c r="Z1589" s="1383">
        <f t="shared" si="3132"/>
        <v>0</v>
      </c>
      <c r="AA1589" s="1383">
        <f t="shared" si="3133"/>
        <v>0</v>
      </c>
      <c r="AB1589" s="1383">
        <f t="shared" si="3134"/>
        <v>0</v>
      </c>
      <c r="AC1589" s="5">
        <f t="shared" si="3135"/>
        <v>101</v>
      </c>
      <c r="AD1589" s="1383">
        <f t="shared" si="3136"/>
        <v>0</v>
      </c>
      <c r="AE1589" s="1383">
        <f t="shared" si="3137"/>
        <v>0</v>
      </c>
      <c r="AF1589" s="1305" t="e">
        <f t="shared" si="3138"/>
        <v>#DIV/0!</v>
      </c>
      <c r="AG1589" s="1305" t="e">
        <f t="shared" si="3139"/>
        <v>#DIV/0!</v>
      </c>
      <c r="AH1589" s="5"/>
      <c r="AI1589" s="5"/>
      <c r="AJ1589" s="5"/>
      <c r="AK1589" s="5"/>
      <c r="AL1589" s="5"/>
      <c r="AM1589" s="5"/>
      <c r="AN1589" s="5"/>
      <c r="AO1589" s="5"/>
      <c r="AP1589" s="5"/>
      <c r="AQ1589" s="5"/>
      <c r="AR1589" s="5"/>
      <c r="AS1589" s="5"/>
      <c r="AT1589" s="5"/>
      <c r="AU1589" s="5"/>
      <c r="AV1589" s="5"/>
      <c r="AW1589" s="5"/>
      <c r="AX1589" s="5"/>
      <c r="AY1589" s="5"/>
      <c r="AZ1589" s="5"/>
      <c r="BA1589" s="5"/>
      <c r="BB1589" s="5"/>
      <c r="BC1589" s="5"/>
      <c r="BD1589" s="5"/>
      <c r="BE1589" s="5"/>
    </row>
    <row r="1590" spans="1:57" ht="14.25" customHeight="1">
      <c r="A1590" s="1376">
        <v>45393</v>
      </c>
      <c r="B1590" s="1301"/>
      <c r="C1590" s="1302"/>
      <c r="D1590" s="1376">
        <v>45028</v>
      </c>
      <c r="E1590" s="1357"/>
      <c r="F1590" s="5"/>
      <c r="G1590" s="5"/>
      <c r="H1590" s="1302"/>
      <c r="I1590" s="1303"/>
      <c r="J1590" s="1301"/>
      <c r="K1590" s="1376"/>
      <c r="L1590" s="1302"/>
      <c r="M1590" s="1382">
        <f t="shared" si="3128"/>
        <v>45394</v>
      </c>
      <c r="N1590" s="1354">
        <f t="shared" si="3125"/>
        <v>0</v>
      </c>
      <c r="O1590" s="1383">
        <f t="shared" ref="O1590:S1590" si="3202">$AD1590*O$27</f>
        <v>0</v>
      </c>
      <c r="P1590" s="1383">
        <f t="shared" si="3202"/>
        <v>0</v>
      </c>
      <c r="Q1590" s="1383">
        <f t="shared" si="3202"/>
        <v>0</v>
      </c>
      <c r="R1590" s="1383">
        <f t="shared" si="3202"/>
        <v>0</v>
      </c>
      <c r="S1590" s="1383">
        <f t="shared" si="3202"/>
        <v>0</v>
      </c>
      <c r="T1590" s="1383">
        <f t="shared" ref="T1590:X1590" si="3203">$AE1590*T$27</f>
        <v>0</v>
      </c>
      <c r="U1590" s="1383">
        <f t="shared" si="3203"/>
        <v>0</v>
      </c>
      <c r="V1590" s="1383">
        <f t="shared" si="3203"/>
        <v>0</v>
      </c>
      <c r="W1590" s="1383">
        <f t="shared" si="3203"/>
        <v>0</v>
      </c>
      <c r="X1590" s="1383">
        <f t="shared" si="3203"/>
        <v>0</v>
      </c>
      <c r="Y1590" s="1383">
        <f t="shared" si="3131"/>
        <v>0</v>
      </c>
      <c r="Z1590" s="1383">
        <f t="shared" si="3132"/>
        <v>0</v>
      </c>
      <c r="AA1590" s="1383">
        <f t="shared" si="3133"/>
        <v>0</v>
      </c>
      <c r="AB1590" s="1383">
        <f t="shared" si="3134"/>
        <v>0</v>
      </c>
      <c r="AC1590" s="5">
        <f t="shared" si="3135"/>
        <v>102</v>
      </c>
      <c r="AD1590" s="1383">
        <f t="shared" si="3136"/>
        <v>0</v>
      </c>
      <c r="AE1590" s="1383">
        <f t="shared" si="3137"/>
        <v>0</v>
      </c>
      <c r="AF1590" s="1305" t="e">
        <f t="shared" si="3138"/>
        <v>#DIV/0!</v>
      </c>
      <c r="AG1590" s="1305" t="e">
        <f t="shared" si="3139"/>
        <v>#DIV/0!</v>
      </c>
      <c r="AH1590" s="5"/>
      <c r="AI1590" s="5"/>
      <c r="AJ1590" s="5"/>
      <c r="AK1590" s="5"/>
      <c r="AL1590" s="5"/>
      <c r="AM1590" s="5"/>
      <c r="AN1590" s="5"/>
      <c r="AO1590" s="5"/>
      <c r="AP1590" s="5"/>
      <c r="AQ1590" s="5"/>
      <c r="AR1590" s="5"/>
      <c r="AS1590" s="5"/>
      <c r="AT1590" s="5"/>
      <c r="AU1590" s="5"/>
      <c r="AV1590" s="5"/>
      <c r="AW1590" s="5"/>
      <c r="AX1590" s="5"/>
      <c r="AY1590" s="5"/>
      <c r="AZ1590" s="5"/>
      <c r="BA1590" s="5"/>
      <c r="BB1590" s="5"/>
      <c r="BC1590" s="5"/>
      <c r="BD1590" s="5"/>
      <c r="BE1590" s="5"/>
    </row>
    <row r="1591" spans="1:57" ht="14.25" customHeight="1">
      <c r="A1591" s="1376">
        <v>45394</v>
      </c>
      <c r="B1591" s="1301"/>
      <c r="C1591" s="1302"/>
      <c r="D1591" s="1376">
        <v>45029</v>
      </c>
      <c r="E1591" s="1357"/>
      <c r="F1591" s="5"/>
      <c r="G1591" s="5"/>
      <c r="H1591" s="1302"/>
      <c r="I1591" s="1303"/>
      <c r="J1591" s="1301"/>
      <c r="K1591" s="1376"/>
      <c r="L1591" s="1302"/>
      <c r="M1591" s="1382">
        <f t="shared" si="3128"/>
        <v>45395</v>
      </c>
      <c r="N1591" s="1354">
        <f t="shared" si="3125"/>
        <v>0</v>
      </c>
      <c r="O1591" s="1383">
        <f t="shared" ref="O1591:S1591" si="3204">$AD1591*O$27</f>
        <v>0</v>
      </c>
      <c r="P1591" s="1383">
        <f t="shared" si="3204"/>
        <v>0</v>
      </c>
      <c r="Q1591" s="1383">
        <f t="shared" si="3204"/>
        <v>0</v>
      </c>
      <c r="R1591" s="1383">
        <f t="shared" si="3204"/>
        <v>0</v>
      </c>
      <c r="S1591" s="1383">
        <f t="shared" si="3204"/>
        <v>0</v>
      </c>
      <c r="T1591" s="1383">
        <f t="shared" ref="T1591:X1591" si="3205">$AE1591*T$27</f>
        <v>0</v>
      </c>
      <c r="U1591" s="1383">
        <f t="shared" si="3205"/>
        <v>0</v>
      </c>
      <c r="V1591" s="1383">
        <f t="shared" si="3205"/>
        <v>0</v>
      </c>
      <c r="W1591" s="1383">
        <f t="shared" si="3205"/>
        <v>0</v>
      </c>
      <c r="X1591" s="1383">
        <f t="shared" si="3205"/>
        <v>0</v>
      </c>
      <c r="Y1591" s="1383">
        <f t="shared" si="3131"/>
        <v>0</v>
      </c>
      <c r="Z1591" s="1383">
        <f t="shared" si="3132"/>
        <v>0</v>
      </c>
      <c r="AA1591" s="1383">
        <f t="shared" si="3133"/>
        <v>0</v>
      </c>
      <c r="AB1591" s="1383">
        <f t="shared" si="3134"/>
        <v>0</v>
      </c>
      <c r="AC1591" s="5">
        <f t="shared" si="3135"/>
        <v>103</v>
      </c>
      <c r="AD1591" s="1383">
        <f t="shared" si="3136"/>
        <v>0</v>
      </c>
      <c r="AE1591" s="1383">
        <f t="shared" si="3137"/>
        <v>0</v>
      </c>
      <c r="AF1591" s="1305" t="e">
        <f t="shared" si="3138"/>
        <v>#DIV/0!</v>
      </c>
      <c r="AG1591" s="1305" t="e">
        <f t="shared" si="3139"/>
        <v>#DIV/0!</v>
      </c>
      <c r="AH1591" s="5"/>
      <c r="AI1591" s="5"/>
      <c r="AJ1591" s="5"/>
      <c r="AK1591" s="5"/>
      <c r="AL1591" s="5"/>
      <c r="AM1591" s="5"/>
      <c r="AN1591" s="5"/>
      <c r="AO1591" s="5"/>
      <c r="AP1591" s="5"/>
      <c r="AQ1591" s="5"/>
      <c r="AR1591" s="5"/>
      <c r="AS1591" s="5"/>
      <c r="AT1591" s="5"/>
      <c r="AU1591" s="5"/>
      <c r="AV1591" s="5"/>
      <c r="AW1591" s="5"/>
      <c r="AX1591" s="5"/>
      <c r="AY1591" s="5"/>
      <c r="AZ1591" s="5"/>
      <c r="BA1591" s="5"/>
      <c r="BB1591" s="5"/>
      <c r="BC1591" s="5"/>
      <c r="BD1591" s="5"/>
      <c r="BE1591" s="5"/>
    </row>
    <row r="1592" spans="1:57" ht="14.25" customHeight="1">
      <c r="A1592" s="1376">
        <v>45395</v>
      </c>
      <c r="B1592" s="1301"/>
      <c r="C1592" s="1302"/>
      <c r="D1592" s="1376">
        <v>45030</v>
      </c>
      <c r="E1592" s="1357"/>
      <c r="F1592" s="5"/>
      <c r="G1592" s="5"/>
      <c r="H1592" s="1302"/>
      <c r="I1592" s="1303"/>
      <c r="J1592" s="1301"/>
      <c r="K1592" s="1376"/>
      <c r="L1592" s="1302"/>
      <c r="M1592" s="1382">
        <f t="shared" si="3128"/>
        <v>45396</v>
      </c>
      <c r="N1592" s="1354">
        <f t="shared" si="3125"/>
        <v>0</v>
      </c>
      <c r="O1592" s="1383">
        <f t="shared" ref="O1592:S1592" si="3206">$AD1592*O$27</f>
        <v>0</v>
      </c>
      <c r="P1592" s="1383">
        <f t="shared" si="3206"/>
        <v>0</v>
      </c>
      <c r="Q1592" s="1383">
        <f t="shared" si="3206"/>
        <v>0</v>
      </c>
      <c r="R1592" s="1383">
        <f t="shared" si="3206"/>
        <v>0</v>
      </c>
      <c r="S1592" s="1383">
        <f t="shared" si="3206"/>
        <v>0</v>
      </c>
      <c r="T1592" s="1383">
        <f t="shared" ref="T1592:X1592" si="3207">$AE1592*T$27</f>
        <v>0</v>
      </c>
      <c r="U1592" s="1383">
        <f t="shared" si="3207"/>
        <v>0</v>
      </c>
      <c r="V1592" s="1383">
        <f t="shared" si="3207"/>
        <v>0</v>
      </c>
      <c r="W1592" s="1383">
        <f t="shared" si="3207"/>
        <v>0</v>
      </c>
      <c r="X1592" s="1383">
        <f t="shared" si="3207"/>
        <v>0</v>
      </c>
      <c r="Y1592" s="1383">
        <f t="shared" si="3131"/>
        <v>0</v>
      </c>
      <c r="Z1592" s="1383">
        <f t="shared" si="3132"/>
        <v>0</v>
      </c>
      <c r="AA1592" s="1383">
        <f t="shared" si="3133"/>
        <v>0</v>
      </c>
      <c r="AB1592" s="1383">
        <f t="shared" si="3134"/>
        <v>0</v>
      </c>
      <c r="AC1592" s="5">
        <f t="shared" si="3135"/>
        <v>104</v>
      </c>
      <c r="AD1592" s="1383">
        <f t="shared" si="3136"/>
        <v>0</v>
      </c>
      <c r="AE1592" s="1383">
        <f t="shared" si="3137"/>
        <v>0</v>
      </c>
      <c r="AF1592" s="1305" t="e">
        <f t="shared" si="3138"/>
        <v>#DIV/0!</v>
      </c>
      <c r="AG1592" s="1305" t="e">
        <f t="shared" si="3139"/>
        <v>#DIV/0!</v>
      </c>
      <c r="AH1592" s="5"/>
      <c r="AI1592" s="5"/>
      <c r="AJ1592" s="5"/>
      <c r="AK1592" s="5"/>
      <c r="AL1592" s="5"/>
      <c r="AM1592" s="5"/>
      <c r="AN1592" s="5"/>
      <c r="AO1592" s="5"/>
      <c r="AP1592" s="5"/>
      <c r="AQ1592" s="5"/>
      <c r="AR1592" s="5"/>
      <c r="AS1592" s="5"/>
      <c r="AT1592" s="5"/>
      <c r="AU1592" s="5"/>
      <c r="AV1592" s="5"/>
      <c r="AW1592" s="5"/>
      <c r="AX1592" s="5"/>
      <c r="AY1592" s="5"/>
      <c r="AZ1592" s="5"/>
      <c r="BA1592" s="5"/>
      <c r="BB1592" s="5"/>
      <c r="BC1592" s="5"/>
      <c r="BD1592" s="5"/>
      <c r="BE1592" s="5"/>
    </row>
    <row r="1593" spans="1:57" ht="14.25" customHeight="1">
      <c r="A1593" s="1376">
        <v>45396</v>
      </c>
      <c r="B1593" s="1301"/>
      <c r="C1593" s="1302"/>
      <c r="D1593" s="1376">
        <v>45031</v>
      </c>
      <c r="E1593" s="1357"/>
      <c r="F1593" s="5"/>
      <c r="G1593" s="5"/>
      <c r="H1593" s="1302"/>
      <c r="I1593" s="1303"/>
      <c r="J1593" s="1301"/>
      <c r="K1593" s="1376"/>
      <c r="L1593" s="1302"/>
      <c r="M1593" s="1382">
        <f t="shared" si="3128"/>
        <v>45397</v>
      </c>
      <c r="N1593" s="1354">
        <f t="shared" si="3125"/>
        <v>0</v>
      </c>
      <c r="O1593" s="1383">
        <f t="shared" ref="O1593:S1593" si="3208">$AD1593*O$27</f>
        <v>0</v>
      </c>
      <c r="P1593" s="1383">
        <f t="shared" si="3208"/>
        <v>0</v>
      </c>
      <c r="Q1593" s="1383">
        <f t="shared" si="3208"/>
        <v>0</v>
      </c>
      <c r="R1593" s="1383">
        <f t="shared" si="3208"/>
        <v>0</v>
      </c>
      <c r="S1593" s="1383">
        <f t="shared" si="3208"/>
        <v>0</v>
      </c>
      <c r="T1593" s="1383">
        <f t="shared" ref="T1593:X1593" si="3209">$AE1593*T$27</f>
        <v>0</v>
      </c>
      <c r="U1593" s="1383">
        <f t="shared" si="3209"/>
        <v>0</v>
      </c>
      <c r="V1593" s="1383">
        <f t="shared" si="3209"/>
        <v>0</v>
      </c>
      <c r="W1593" s="1383">
        <f t="shared" si="3209"/>
        <v>0</v>
      </c>
      <c r="X1593" s="1383">
        <f t="shared" si="3209"/>
        <v>0</v>
      </c>
      <c r="Y1593" s="1383">
        <f t="shared" si="3131"/>
        <v>0</v>
      </c>
      <c r="Z1593" s="1383">
        <f t="shared" si="3132"/>
        <v>0</v>
      </c>
      <c r="AA1593" s="1383">
        <f t="shared" si="3133"/>
        <v>0</v>
      </c>
      <c r="AB1593" s="1383">
        <f t="shared" si="3134"/>
        <v>0</v>
      </c>
      <c r="AC1593" s="5">
        <f t="shared" si="3135"/>
        <v>105</v>
      </c>
      <c r="AD1593" s="1383">
        <f t="shared" si="3136"/>
        <v>0</v>
      </c>
      <c r="AE1593" s="1383">
        <f t="shared" si="3137"/>
        <v>0</v>
      </c>
      <c r="AF1593" s="1305" t="e">
        <f t="shared" si="3138"/>
        <v>#DIV/0!</v>
      </c>
      <c r="AG1593" s="1305" t="e">
        <f t="shared" si="3139"/>
        <v>#DIV/0!</v>
      </c>
      <c r="AH1593" s="5"/>
      <c r="AI1593" s="5"/>
      <c r="AJ1593" s="5"/>
      <c r="AK1593" s="5"/>
      <c r="AL1593" s="5"/>
      <c r="AM1593" s="5"/>
      <c r="AN1593" s="5"/>
      <c r="AO1593" s="5"/>
      <c r="AP1593" s="5"/>
      <c r="AQ1593" s="5"/>
      <c r="AR1593" s="5"/>
      <c r="AS1593" s="5"/>
      <c r="AT1593" s="5"/>
      <c r="AU1593" s="5"/>
      <c r="AV1593" s="5"/>
      <c r="AW1593" s="5"/>
      <c r="AX1593" s="5"/>
      <c r="AY1593" s="5"/>
      <c r="AZ1593" s="5"/>
      <c r="BA1593" s="5"/>
      <c r="BB1593" s="5"/>
      <c r="BC1593" s="5"/>
      <c r="BD1593" s="5"/>
      <c r="BE1593" s="5"/>
    </row>
    <row r="1594" spans="1:57" ht="14.25" customHeight="1">
      <c r="A1594" s="1376">
        <v>45397</v>
      </c>
      <c r="B1594" s="1301"/>
      <c r="C1594" s="1302"/>
      <c r="D1594" s="1376">
        <v>45032</v>
      </c>
      <c r="E1594" s="1357"/>
      <c r="F1594" s="5"/>
      <c r="G1594" s="5"/>
      <c r="H1594" s="1302"/>
      <c r="I1594" s="1303"/>
      <c r="J1594" s="1301"/>
      <c r="K1594" s="1376"/>
      <c r="L1594" s="1302"/>
      <c r="M1594" s="1382">
        <f t="shared" si="3128"/>
        <v>45398</v>
      </c>
      <c r="N1594" s="1354">
        <f t="shared" si="3125"/>
        <v>0</v>
      </c>
      <c r="O1594" s="1383">
        <f t="shared" ref="O1594:S1594" si="3210">$AD1594*O$27</f>
        <v>0</v>
      </c>
      <c r="P1594" s="1383">
        <f t="shared" si="3210"/>
        <v>0</v>
      </c>
      <c r="Q1594" s="1383">
        <f t="shared" si="3210"/>
        <v>0</v>
      </c>
      <c r="R1594" s="1383">
        <f t="shared" si="3210"/>
        <v>0</v>
      </c>
      <c r="S1594" s="1383">
        <f t="shared" si="3210"/>
        <v>0</v>
      </c>
      <c r="T1594" s="1383">
        <f t="shared" ref="T1594:X1594" si="3211">$AE1594*T$27</f>
        <v>0</v>
      </c>
      <c r="U1594" s="1383">
        <f t="shared" si="3211"/>
        <v>0</v>
      </c>
      <c r="V1594" s="1383">
        <f t="shared" si="3211"/>
        <v>0</v>
      </c>
      <c r="W1594" s="1383">
        <f t="shared" si="3211"/>
        <v>0</v>
      </c>
      <c r="X1594" s="1383">
        <f t="shared" si="3211"/>
        <v>0</v>
      </c>
      <c r="Y1594" s="1383">
        <f t="shared" si="3131"/>
        <v>0</v>
      </c>
      <c r="Z1594" s="1383">
        <f t="shared" si="3132"/>
        <v>0</v>
      </c>
      <c r="AA1594" s="1383">
        <f t="shared" si="3133"/>
        <v>0</v>
      </c>
      <c r="AB1594" s="1383">
        <f t="shared" si="3134"/>
        <v>0</v>
      </c>
      <c r="AC1594" s="5">
        <f t="shared" si="3135"/>
        <v>106</v>
      </c>
      <c r="AD1594" s="1383">
        <f t="shared" si="3136"/>
        <v>0</v>
      </c>
      <c r="AE1594" s="1383">
        <f t="shared" si="3137"/>
        <v>0</v>
      </c>
      <c r="AF1594" s="1305" t="e">
        <f t="shared" si="3138"/>
        <v>#DIV/0!</v>
      </c>
      <c r="AG1594" s="1305" t="e">
        <f t="shared" si="3139"/>
        <v>#DIV/0!</v>
      </c>
      <c r="AH1594" s="5"/>
      <c r="AI1594" s="5"/>
      <c r="AJ1594" s="5"/>
      <c r="AK1594" s="5"/>
      <c r="AL1594" s="5"/>
      <c r="AM1594" s="5"/>
      <c r="AN1594" s="5"/>
      <c r="AO1594" s="5"/>
      <c r="AP1594" s="5"/>
      <c r="AQ1594" s="5"/>
      <c r="AR1594" s="5"/>
      <c r="AS1594" s="5"/>
      <c r="AT1594" s="5"/>
      <c r="AU1594" s="5"/>
      <c r="AV1594" s="5"/>
      <c r="AW1594" s="5"/>
      <c r="AX1594" s="5"/>
      <c r="AY1594" s="5"/>
      <c r="AZ1594" s="5"/>
      <c r="BA1594" s="5"/>
      <c r="BB1594" s="5"/>
      <c r="BC1594" s="5"/>
      <c r="BD1594" s="5"/>
      <c r="BE1594" s="5"/>
    </row>
    <row r="1595" spans="1:57" ht="14.25" customHeight="1">
      <c r="A1595" s="1376">
        <v>45398</v>
      </c>
      <c r="B1595" s="1301"/>
      <c r="C1595" s="1302"/>
      <c r="D1595" s="1376">
        <v>45033</v>
      </c>
      <c r="E1595" s="1357"/>
      <c r="F1595" s="5"/>
      <c r="G1595" s="5"/>
      <c r="H1595" s="1302"/>
      <c r="I1595" s="1303"/>
      <c r="J1595" s="1301"/>
      <c r="K1595" s="1376"/>
      <c r="L1595" s="1302"/>
      <c r="M1595" s="1382">
        <f t="shared" si="3128"/>
        <v>45399</v>
      </c>
      <c r="N1595" s="1354">
        <f t="shared" si="3125"/>
        <v>0</v>
      </c>
      <c r="O1595" s="1383">
        <f t="shared" ref="O1595:S1595" si="3212">$AD1595*O$27</f>
        <v>0</v>
      </c>
      <c r="P1595" s="1383">
        <f t="shared" si="3212"/>
        <v>0</v>
      </c>
      <c r="Q1595" s="1383">
        <f t="shared" si="3212"/>
        <v>0</v>
      </c>
      <c r="R1595" s="1383">
        <f t="shared" si="3212"/>
        <v>0</v>
      </c>
      <c r="S1595" s="1383">
        <f t="shared" si="3212"/>
        <v>0</v>
      </c>
      <c r="T1595" s="1383">
        <f t="shared" ref="T1595:X1595" si="3213">$AE1595*T$27</f>
        <v>0</v>
      </c>
      <c r="U1595" s="1383">
        <f t="shared" si="3213"/>
        <v>0</v>
      </c>
      <c r="V1595" s="1383">
        <f t="shared" si="3213"/>
        <v>0</v>
      </c>
      <c r="W1595" s="1383">
        <f t="shared" si="3213"/>
        <v>0</v>
      </c>
      <c r="X1595" s="1383">
        <f t="shared" si="3213"/>
        <v>0</v>
      </c>
      <c r="Y1595" s="1383">
        <f t="shared" si="3131"/>
        <v>0</v>
      </c>
      <c r="Z1595" s="1383">
        <f t="shared" si="3132"/>
        <v>0</v>
      </c>
      <c r="AA1595" s="1383">
        <f t="shared" si="3133"/>
        <v>0</v>
      </c>
      <c r="AB1595" s="1383">
        <f t="shared" si="3134"/>
        <v>0</v>
      </c>
      <c r="AC1595" s="5">
        <f t="shared" si="3135"/>
        <v>107</v>
      </c>
      <c r="AD1595" s="1383">
        <f t="shared" si="3136"/>
        <v>0</v>
      </c>
      <c r="AE1595" s="1383">
        <f t="shared" si="3137"/>
        <v>0</v>
      </c>
      <c r="AF1595" s="1305" t="e">
        <f t="shared" si="3138"/>
        <v>#DIV/0!</v>
      </c>
      <c r="AG1595" s="1305" t="e">
        <f t="shared" si="3139"/>
        <v>#DIV/0!</v>
      </c>
      <c r="AH1595" s="5"/>
      <c r="AI1595" s="5"/>
      <c r="AJ1595" s="5"/>
      <c r="AK1595" s="5"/>
      <c r="AL1595" s="5"/>
      <c r="AM1595" s="5"/>
      <c r="AN1595" s="5"/>
      <c r="AO1595" s="5"/>
      <c r="AP1595" s="5"/>
      <c r="AQ1595" s="5"/>
      <c r="AR1595" s="5"/>
      <c r="AS1595" s="5"/>
      <c r="AT1595" s="5"/>
      <c r="AU1595" s="5"/>
      <c r="AV1595" s="5"/>
      <c r="AW1595" s="5"/>
      <c r="AX1595" s="5"/>
      <c r="AY1595" s="5"/>
      <c r="AZ1595" s="5"/>
      <c r="BA1595" s="5"/>
      <c r="BB1595" s="5"/>
      <c r="BC1595" s="5"/>
      <c r="BD1595" s="5"/>
      <c r="BE1595" s="5"/>
    </row>
    <row r="1596" spans="1:57" ht="14.25" customHeight="1">
      <c r="A1596" s="1376">
        <v>45399</v>
      </c>
      <c r="B1596" s="1301"/>
      <c r="C1596" s="1302"/>
      <c r="D1596" s="1376">
        <v>45034</v>
      </c>
      <c r="E1596" s="1357"/>
      <c r="F1596" s="5"/>
      <c r="G1596" s="5"/>
      <c r="H1596" s="1302"/>
      <c r="I1596" s="1303"/>
      <c r="J1596" s="1301"/>
      <c r="K1596" s="1376"/>
      <c r="L1596" s="1302"/>
      <c r="M1596" s="1382">
        <f t="shared" si="3128"/>
        <v>45400</v>
      </c>
      <c r="N1596" s="1354">
        <f t="shared" si="3125"/>
        <v>0</v>
      </c>
      <c r="O1596" s="1383">
        <f t="shared" ref="O1596:S1596" si="3214">$AD1596*O$27</f>
        <v>0</v>
      </c>
      <c r="P1596" s="1383">
        <f t="shared" si="3214"/>
        <v>0</v>
      </c>
      <c r="Q1596" s="1383">
        <f t="shared" si="3214"/>
        <v>0</v>
      </c>
      <c r="R1596" s="1383">
        <f t="shared" si="3214"/>
        <v>0</v>
      </c>
      <c r="S1596" s="1383">
        <f t="shared" si="3214"/>
        <v>0</v>
      </c>
      <c r="T1596" s="1383">
        <f t="shared" ref="T1596:X1596" si="3215">$AE1596*T$27</f>
        <v>0</v>
      </c>
      <c r="U1596" s="1383">
        <f t="shared" si="3215"/>
        <v>0</v>
      </c>
      <c r="V1596" s="1383">
        <f t="shared" si="3215"/>
        <v>0</v>
      </c>
      <c r="W1596" s="1383">
        <f t="shared" si="3215"/>
        <v>0</v>
      </c>
      <c r="X1596" s="1383">
        <f t="shared" si="3215"/>
        <v>0</v>
      </c>
      <c r="Y1596" s="1383">
        <f t="shared" si="3131"/>
        <v>0</v>
      </c>
      <c r="Z1596" s="1383">
        <f t="shared" si="3132"/>
        <v>0</v>
      </c>
      <c r="AA1596" s="1383">
        <f t="shared" si="3133"/>
        <v>0</v>
      </c>
      <c r="AB1596" s="1383">
        <f t="shared" si="3134"/>
        <v>0</v>
      </c>
      <c r="AC1596" s="5">
        <f t="shared" si="3135"/>
        <v>108</v>
      </c>
      <c r="AD1596" s="1383">
        <f t="shared" si="3136"/>
        <v>0</v>
      </c>
      <c r="AE1596" s="1383">
        <f t="shared" si="3137"/>
        <v>0</v>
      </c>
      <c r="AF1596" s="1305" t="e">
        <f t="shared" si="3138"/>
        <v>#DIV/0!</v>
      </c>
      <c r="AG1596" s="1305" t="e">
        <f t="shared" si="3139"/>
        <v>#DIV/0!</v>
      </c>
      <c r="AH1596" s="5"/>
      <c r="AI1596" s="5"/>
      <c r="AJ1596" s="5"/>
      <c r="AK1596" s="5"/>
      <c r="AL1596" s="5"/>
      <c r="AM1596" s="5"/>
      <c r="AN1596" s="5"/>
      <c r="AO1596" s="5"/>
      <c r="AP1596" s="5"/>
      <c r="AQ1596" s="5"/>
      <c r="AR1596" s="5"/>
      <c r="AS1596" s="5"/>
      <c r="AT1596" s="5"/>
      <c r="AU1596" s="5"/>
      <c r="AV1596" s="5"/>
      <c r="AW1596" s="5"/>
      <c r="AX1596" s="5"/>
      <c r="AY1596" s="5"/>
      <c r="AZ1596" s="5"/>
      <c r="BA1596" s="5"/>
      <c r="BB1596" s="5"/>
      <c r="BC1596" s="5"/>
      <c r="BD1596" s="5"/>
      <c r="BE1596" s="5"/>
    </row>
    <row r="1597" spans="1:57" ht="14.25" customHeight="1">
      <c r="A1597" s="1376">
        <v>45400</v>
      </c>
      <c r="B1597" s="1301"/>
      <c r="C1597" s="1302"/>
      <c r="D1597" s="1376">
        <v>45035</v>
      </c>
      <c r="E1597" s="1357"/>
      <c r="F1597" s="5"/>
      <c r="G1597" s="5"/>
      <c r="H1597" s="1302"/>
      <c r="I1597" s="1303"/>
      <c r="J1597" s="1301"/>
      <c r="K1597" s="1376"/>
      <c r="L1597" s="1302"/>
      <c r="M1597" s="1382">
        <f t="shared" si="3128"/>
        <v>45401</v>
      </c>
      <c r="N1597" s="1354">
        <f t="shared" si="3125"/>
        <v>0</v>
      </c>
      <c r="O1597" s="1383">
        <f t="shared" ref="O1597:S1597" si="3216">$AD1597*O$27</f>
        <v>0</v>
      </c>
      <c r="P1597" s="1383">
        <f t="shared" si="3216"/>
        <v>0</v>
      </c>
      <c r="Q1597" s="1383">
        <f t="shared" si="3216"/>
        <v>0</v>
      </c>
      <c r="R1597" s="1383">
        <f t="shared" si="3216"/>
        <v>0</v>
      </c>
      <c r="S1597" s="1383">
        <f t="shared" si="3216"/>
        <v>0</v>
      </c>
      <c r="T1597" s="1383">
        <f t="shared" ref="T1597:X1597" si="3217">$AE1597*T$27</f>
        <v>0</v>
      </c>
      <c r="U1597" s="1383">
        <f t="shared" si="3217"/>
        <v>0</v>
      </c>
      <c r="V1597" s="1383">
        <f t="shared" si="3217"/>
        <v>0</v>
      </c>
      <c r="W1597" s="1383">
        <f t="shared" si="3217"/>
        <v>0</v>
      </c>
      <c r="X1597" s="1383">
        <f t="shared" si="3217"/>
        <v>0</v>
      </c>
      <c r="Y1597" s="1383">
        <f t="shared" si="3131"/>
        <v>0</v>
      </c>
      <c r="Z1597" s="1383">
        <f t="shared" si="3132"/>
        <v>0</v>
      </c>
      <c r="AA1597" s="1383">
        <f t="shared" si="3133"/>
        <v>0</v>
      </c>
      <c r="AB1597" s="1383">
        <f t="shared" si="3134"/>
        <v>0</v>
      </c>
      <c r="AC1597" s="5">
        <f t="shared" si="3135"/>
        <v>109</v>
      </c>
      <c r="AD1597" s="1383">
        <f t="shared" si="3136"/>
        <v>0</v>
      </c>
      <c r="AE1597" s="1383">
        <f t="shared" si="3137"/>
        <v>0</v>
      </c>
      <c r="AF1597" s="1305" t="e">
        <f t="shared" si="3138"/>
        <v>#DIV/0!</v>
      </c>
      <c r="AG1597" s="1305" t="e">
        <f t="shared" si="3139"/>
        <v>#DIV/0!</v>
      </c>
      <c r="AH1597" s="5"/>
      <c r="AI1597" s="5"/>
      <c r="AJ1597" s="5"/>
      <c r="AK1597" s="5"/>
      <c r="AL1597" s="5"/>
      <c r="AM1597" s="5"/>
      <c r="AN1597" s="5"/>
      <c r="AO1597" s="5"/>
      <c r="AP1597" s="5"/>
      <c r="AQ1597" s="5"/>
      <c r="AR1597" s="5"/>
      <c r="AS1597" s="5"/>
      <c r="AT1597" s="5"/>
      <c r="AU1597" s="5"/>
      <c r="AV1597" s="5"/>
      <c r="AW1597" s="5"/>
      <c r="AX1597" s="5"/>
      <c r="AY1597" s="5"/>
      <c r="AZ1597" s="5"/>
      <c r="BA1597" s="5"/>
      <c r="BB1597" s="5"/>
      <c r="BC1597" s="5"/>
      <c r="BD1597" s="5"/>
      <c r="BE1597" s="5"/>
    </row>
    <row r="1598" spans="1:57" ht="14.25" customHeight="1">
      <c r="A1598" s="1376">
        <v>45401</v>
      </c>
      <c r="B1598" s="1301"/>
      <c r="C1598" s="1302"/>
      <c r="D1598" s="1376">
        <v>45036</v>
      </c>
      <c r="E1598" s="1357"/>
      <c r="F1598" s="5"/>
      <c r="G1598" s="5"/>
      <c r="H1598" s="1302"/>
      <c r="I1598" s="1303"/>
      <c r="J1598" s="1301"/>
      <c r="K1598" s="1376"/>
      <c r="L1598" s="1302"/>
      <c r="M1598" s="1382">
        <f t="shared" si="3128"/>
        <v>45402</v>
      </c>
      <c r="N1598" s="1354">
        <f t="shared" si="3125"/>
        <v>0</v>
      </c>
      <c r="O1598" s="1383">
        <f t="shared" ref="O1598:S1598" si="3218">$AD1598*O$27</f>
        <v>0</v>
      </c>
      <c r="P1598" s="1383">
        <f t="shared" si="3218"/>
        <v>0</v>
      </c>
      <c r="Q1598" s="1383">
        <f t="shared" si="3218"/>
        <v>0</v>
      </c>
      <c r="R1598" s="1383">
        <f t="shared" si="3218"/>
        <v>0</v>
      </c>
      <c r="S1598" s="1383">
        <f t="shared" si="3218"/>
        <v>0</v>
      </c>
      <c r="T1598" s="1383">
        <f t="shared" ref="T1598:X1598" si="3219">$AE1598*T$27</f>
        <v>0</v>
      </c>
      <c r="U1598" s="1383">
        <f t="shared" si="3219"/>
        <v>0</v>
      </c>
      <c r="V1598" s="1383">
        <f t="shared" si="3219"/>
        <v>0</v>
      </c>
      <c r="W1598" s="1383">
        <f t="shared" si="3219"/>
        <v>0</v>
      </c>
      <c r="X1598" s="1383">
        <f t="shared" si="3219"/>
        <v>0</v>
      </c>
      <c r="Y1598" s="1383">
        <f t="shared" si="3131"/>
        <v>0</v>
      </c>
      <c r="Z1598" s="1383">
        <f t="shared" si="3132"/>
        <v>0</v>
      </c>
      <c r="AA1598" s="1383">
        <f t="shared" si="3133"/>
        <v>0</v>
      </c>
      <c r="AB1598" s="1383">
        <f t="shared" si="3134"/>
        <v>0</v>
      </c>
      <c r="AC1598" s="5">
        <f t="shared" si="3135"/>
        <v>110</v>
      </c>
      <c r="AD1598" s="1383">
        <f t="shared" si="3136"/>
        <v>0</v>
      </c>
      <c r="AE1598" s="1383">
        <f t="shared" si="3137"/>
        <v>0</v>
      </c>
      <c r="AF1598" s="1305" t="e">
        <f t="shared" si="3138"/>
        <v>#DIV/0!</v>
      </c>
      <c r="AG1598" s="1305" t="e">
        <f t="shared" si="3139"/>
        <v>#DIV/0!</v>
      </c>
      <c r="AH1598" s="5"/>
      <c r="AI1598" s="5"/>
      <c r="AJ1598" s="5"/>
      <c r="AK1598" s="5"/>
      <c r="AL1598" s="5"/>
      <c r="AM1598" s="5"/>
      <c r="AN1598" s="5"/>
      <c r="AO1598" s="5"/>
      <c r="AP1598" s="5"/>
      <c r="AQ1598" s="5"/>
      <c r="AR1598" s="5"/>
      <c r="AS1598" s="5"/>
      <c r="AT1598" s="5"/>
      <c r="AU1598" s="5"/>
      <c r="AV1598" s="5"/>
      <c r="AW1598" s="5"/>
      <c r="AX1598" s="5"/>
      <c r="AY1598" s="5"/>
      <c r="AZ1598" s="5"/>
      <c r="BA1598" s="5"/>
      <c r="BB1598" s="5"/>
      <c r="BC1598" s="5"/>
      <c r="BD1598" s="5"/>
      <c r="BE1598" s="5"/>
    </row>
    <row r="1599" spans="1:57" ht="14.25" customHeight="1">
      <c r="A1599" s="1376">
        <v>45402</v>
      </c>
      <c r="B1599" s="1301"/>
      <c r="C1599" s="1302"/>
      <c r="D1599" s="1376">
        <v>45037</v>
      </c>
      <c r="E1599" s="1357"/>
      <c r="F1599" s="5"/>
      <c r="G1599" s="5"/>
      <c r="H1599" s="1302"/>
      <c r="I1599" s="1303"/>
      <c r="J1599" s="1301"/>
      <c r="K1599" s="1376"/>
      <c r="L1599" s="1302"/>
      <c r="M1599" s="1382">
        <f t="shared" si="3128"/>
        <v>45403</v>
      </c>
      <c r="N1599" s="1354">
        <f t="shared" si="3125"/>
        <v>0</v>
      </c>
      <c r="O1599" s="1383">
        <f t="shared" ref="O1599:S1599" si="3220">$AD1599*O$27</f>
        <v>0</v>
      </c>
      <c r="P1599" s="1383">
        <f t="shared" si="3220"/>
        <v>0</v>
      </c>
      <c r="Q1599" s="1383">
        <f t="shared" si="3220"/>
        <v>0</v>
      </c>
      <c r="R1599" s="1383">
        <f t="shared" si="3220"/>
        <v>0</v>
      </c>
      <c r="S1599" s="1383">
        <f t="shared" si="3220"/>
        <v>0</v>
      </c>
      <c r="T1599" s="1383">
        <f t="shared" ref="T1599:X1599" si="3221">$AE1599*T$27</f>
        <v>0</v>
      </c>
      <c r="U1599" s="1383">
        <f t="shared" si="3221"/>
        <v>0</v>
      </c>
      <c r="V1599" s="1383">
        <f t="shared" si="3221"/>
        <v>0</v>
      </c>
      <c r="W1599" s="1383">
        <f t="shared" si="3221"/>
        <v>0</v>
      </c>
      <c r="X1599" s="1383">
        <f t="shared" si="3221"/>
        <v>0</v>
      </c>
      <c r="Y1599" s="1383">
        <f t="shared" si="3131"/>
        <v>0</v>
      </c>
      <c r="Z1599" s="1383">
        <f t="shared" si="3132"/>
        <v>0</v>
      </c>
      <c r="AA1599" s="1383">
        <f t="shared" si="3133"/>
        <v>0</v>
      </c>
      <c r="AB1599" s="1383">
        <f t="shared" si="3134"/>
        <v>0</v>
      </c>
      <c r="AC1599" s="5">
        <f t="shared" si="3135"/>
        <v>111</v>
      </c>
      <c r="AD1599" s="1383">
        <f t="shared" si="3136"/>
        <v>0</v>
      </c>
      <c r="AE1599" s="1383">
        <f t="shared" si="3137"/>
        <v>0</v>
      </c>
      <c r="AF1599" s="1305" t="e">
        <f t="shared" si="3138"/>
        <v>#DIV/0!</v>
      </c>
      <c r="AG1599" s="1305" t="e">
        <f t="shared" si="3139"/>
        <v>#DIV/0!</v>
      </c>
      <c r="AH1599" s="5"/>
      <c r="AI1599" s="5"/>
      <c r="AJ1599" s="5"/>
      <c r="AK1599" s="5"/>
      <c r="AL1599" s="5"/>
      <c r="AM1599" s="5"/>
      <c r="AN1599" s="5"/>
      <c r="AO1599" s="5"/>
      <c r="AP1599" s="5"/>
      <c r="AQ1599" s="5"/>
      <c r="AR1599" s="5"/>
      <c r="AS1599" s="5"/>
      <c r="AT1599" s="5"/>
      <c r="AU1599" s="5"/>
      <c r="AV1599" s="5"/>
      <c r="AW1599" s="5"/>
      <c r="AX1599" s="5"/>
      <c r="AY1599" s="5"/>
      <c r="AZ1599" s="5"/>
      <c r="BA1599" s="5"/>
      <c r="BB1599" s="5"/>
      <c r="BC1599" s="5"/>
      <c r="BD1599" s="5"/>
      <c r="BE1599" s="5"/>
    </row>
    <row r="1600" spans="1:57" ht="14.25" customHeight="1">
      <c r="A1600" s="1376">
        <v>45403</v>
      </c>
      <c r="B1600" s="1301"/>
      <c r="C1600" s="1302"/>
      <c r="D1600" s="1376">
        <v>45038</v>
      </c>
      <c r="E1600" s="1357"/>
      <c r="F1600" s="5"/>
      <c r="G1600" s="5"/>
      <c r="H1600" s="1302"/>
      <c r="I1600" s="1303"/>
      <c r="J1600" s="1301"/>
      <c r="K1600" s="1376"/>
      <c r="L1600" s="1302"/>
      <c r="M1600" s="1382">
        <f t="shared" si="3128"/>
        <v>45404</v>
      </c>
      <c r="N1600" s="1354">
        <f t="shared" si="3125"/>
        <v>0</v>
      </c>
      <c r="O1600" s="1383">
        <f t="shared" ref="O1600:S1600" si="3222">$AD1600*O$27</f>
        <v>0</v>
      </c>
      <c r="P1600" s="1383">
        <f t="shared" si="3222"/>
        <v>0</v>
      </c>
      <c r="Q1600" s="1383">
        <f t="shared" si="3222"/>
        <v>0</v>
      </c>
      <c r="R1600" s="1383">
        <f t="shared" si="3222"/>
        <v>0</v>
      </c>
      <c r="S1600" s="1383">
        <f t="shared" si="3222"/>
        <v>0</v>
      </c>
      <c r="T1600" s="1383">
        <f t="shared" ref="T1600:X1600" si="3223">$AE1600*T$27</f>
        <v>0</v>
      </c>
      <c r="U1600" s="1383">
        <f t="shared" si="3223"/>
        <v>0</v>
      </c>
      <c r="V1600" s="1383">
        <f t="shared" si="3223"/>
        <v>0</v>
      </c>
      <c r="W1600" s="1383">
        <f t="shared" si="3223"/>
        <v>0</v>
      </c>
      <c r="X1600" s="1383">
        <f t="shared" si="3223"/>
        <v>0</v>
      </c>
      <c r="Y1600" s="1383">
        <f t="shared" si="3131"/>
        <v>0</v>
      </c>
      <c r="Z1600" s="1383">
        <f t="shared" si="3132"/>
        <v>0</v>
      </c>
      <c r="AA1600" s="1383">
        <f t="shared" si="3133"/>
        <v>0</v>
      </c>
      <c r="AB1600" s="1383">
        <f t="shared" si="3134"/>
        <v>0</v>
      </c>
      <c r="AC1600" s="5">
        <f t="shared" si="3135"/>
        <v>112</v>
      </c>
      <c r="AD1600" s="1383">
        <f t="shared" si="3136"/>
        <v>0</v>
      </c>
      <c r="AE1600" s="1383">
        <f t="shared" si="3137"/>
        <v>0</v>
      </c>
      <c r="AF1600" s="1305" t="e">
        <f t="shared" si="3138"/>
        <v>#DIV/0!</v>
      </c>
      <c r="AG1600" s="1305" t="e">
        <f t="shared" si="3139"/>
        <v>#DIV/0!</v>
      </c>
      <c r="AH1600" s="5"/>
      <c r="AI1600" s="5"/>
      <c r="AJ1600" s="5"/>
      <c r="AK1600" s="5"/>
      <c r="AL1600" s="5"/>
      <c r="AM1600" s="5"/>
      <c r="AN1600" s="5"/>
      <c r="AO1600" s="5"/>
      <c r="AP1600" s="5"/>
      <c r="AQ1600" s="5"/>
      <c r="AR1600" s="5"/>
      <c r="AS1600" s="5"/>
      <c r="AT1600" s="5"/>
      <c r="AU1600" s="5"/>
      <c r="AV1600" s="5"/>
      <c r="AW1600" s="5"/>
      <c r="AX1600" s="5"/>
      <c r="AY1600" s="5"/>
      <c r="AZ1600" s="5"/>
      <c r="BA1600" s="5"/>
      <c r="BB1600" s="5"/>
      <c r="BC1600" s="5"/>
      <c r="BD1600" s="5"/>
      <c r="BE1600" s="5"/>
    </row>
    <row r="1601" spans="1:57" ht="14.25" customHeight="1">
      <c r="A1601" s="1376">
        <v>45404</v>
      </c>
      <c r="B1601" s="1301"/>
      <c r="C1601" s="1302"/>
      <c r="D1601" s="1376">
        <v>45039</v>
      </c>
      <c r="E1601" s="1357"/>
      <c r="F1601" s="5"/>
      <c r="G1601" s="5"/>
      <c r="H1601" s="1302"/>
      <c r="I1601" s="1303"/>
      <c r="J1601" s="1301"/>
      <c r="K1601" s="1376"/>
      <c r="L1601" s="1302"/>
      <c r="M1601" s="1382">
        <f t="shared" si="3128"/>
        <v>45405</v>
      </c>
      <c r="N1601" s="1354">
        <f t="shared" si="3125"/>
        <v>0</v>
      </c>
      <c r="O1601" s="1383">
        <f t="shared" ref="O1601:S1601" si="3224">$AD1601*O$27</f>
        <v>0</v>
      </c>
      <c r="P1601" s="1383">
        <f t="shared" si="3224"/>
        <v>0</v>
      </c>
      <c r="Q1601" s="1383">
        <f t="shared" si="3224"/>
        <v>0</v>
      </c>
      <c r="R1601" s="1383">
        <f t="shared" si="3224"/>
        <v>0</v>
      </c>
      <c r="S1601" s="1383">
        <f t="shared" si="3224"/>
        <v>0</v>
      </c>
      <c r="T1601" s="1383">
        <f t="shared" ref="T1601:X1601" si="3225">$AE1601*T$27</f>
        <v>0</v>
      </c>
      <c r="U1601" s="1383">
        <f t="shared" si="3225"/>
        <v>0</v>
      </c>
      <c r="V1601" s="1383">
        <f t="shared" si="3225"/>
        <v>0</v>
      </c>
      <c r="W1601" s="1383">
        <f t="shared" si="3225"/>
        <v>0</v>
      </c>
      <c r="X1601" s="1383">
        <f t="shared" si="3225"/>
        <v>0</v>
      </c>
      <c r="Y1601" s="1383">
        <f t="shared" si="3131"/>
        <v>0</v>
      </c>
      <c r="Z1601" s="1383">
        <f t="shared" si="3132"/>
        <v>0</v>
      </c>
      <c r="AA1601" s="1383">
        <f t="shared" si="3133"/>
        <v>0</v>
      </c>
      <c r="AB1601" s="1383">
        <f t="shared" si="3134"/>
        <v>0</v>
      </c>
      <c r="AC1601" s="5">
        <f t="shared" si="3135"/>
        <v>113</v>
      </c>
      <c r="AD1601" s="1383">
        <f t="shared" si="3136"/>
        <v>0</v>
      </c>
      <c r="AE1601" s="1383">
        <f t="shared" si="3137"/>
        <v>0</v>
      </c>
      <c r="AF1601" s="1305" t="e">
        <f t="shared" si="3138"/>
        <v>#DIV/0!</v>
      </c>
      <c r="AG1601" s="1305" t="e">
        <f t="shared" si="3139"/>
        <v>#DIV/0!</v>
      </c>
      <c r="AH1601" s="5"/>
      <c r="AI1601" s="5"/>
      <c r="AJ1601" s="5"/>
      <c r="AK1601" s="5"/>
      <c r="AL1601" s="5"/>
      <c r="AM1601" s="5"/>
      <c r="AN1601" s="5"/>
      <c r="AO1601" s="5"/>
      <c r="AP1601" s="5"/>
      <c r="AQ1601" s="5"/>
      <c r="AR1601" s="5"/>
      <c r="AS1601" s="5"/>
      <c r="AT1601" s="5"/>
      <c r="AU1601" s="5"/>
      <c r="AV1601" s="5"/>
      <c r="AW1601" s="5"/>
      <c r="AX1601" s="5"/>
      <c r="AY1601" s="5"/>
      <c r="AZ1601" s="5"/>
      <c r="BA1601" s="5"/>
      <c r="BB1601" s="5"/>
      <c r="BC1601" s="5"/>
      <c r="BD1601" s="5"/>
      <c r="BE1601" s="5"/>
    </row>
    <row r="1602" spans="1:57" ht="14.25" customHeight="1">
      <c r="A1602" s="1376">
        <v>45405</v>
      </c>
      <c r="B1602" s="1301"/>
      <c r="C1602" s="1302"/>
      <c r="D1602" s="1376">
        <v>45040</v>
      </c>
      <c r="E1602" s="1357"/>
      <c r="F1602" s="5"/>
      <c r="G1602" s="5"/>
      <c r="H1602" s="1302"/>
      <c r="I1602" s="1303"/>
      <c r="J1602" s="1301"/>
      <c r="K1602" s="1376"/>
      <c r="L1602" s="1302"/>
      <c r="M1602" s="1382">
        <f t="shared" si="3128"/>
        <v>45406</v>
      </c>
      <c r="N1602" s="1354">
        <f t="shared" si="3125"/>
        <v>0</v>
      </c>
      <c r="O1602" s="1383">
        <f t="shared" ref="O1602:S1602" si="3226">$AD1602*O$27</f>
        <v>0</v>
      </c>
      <c r="P1602" s="1383">
        <f t="shared" si="3226"/>
        <v>0</v>
      </c>
      <c r="Q1602" s="1383">
        <f t="shared" si="3226"/>
        <v>0</v>
      </c>
      <c r="R1602" s="1383">
        <f t="shared" si="3226"/>
        <v>0</v>
      </c>
      <c r="S1602" s="1383">
        <f t="shared" si="3226"/>
        <v>0</v>
      </c>
      <c r="T1602" s="1383">
        <f t="shared" ref="T1602:X1602" si="3227">$AE1602*T$27</f>
        <v>0</v>
      </c>
      <c r="U1602" s="1383">
        <f t="shared" si="3227"/>
        <v>0</v>
      </c>
      <c r="V1602" s="1383">
        <f t="shared" si="3227"/>
        <v>0</v>
      </c>
      <c r="W1602" s="1383">
        <f t="shared" si="3227"/>
        <v>0</v>
      </c>
      <c r="X1602" s="1383">
        <f t="shared" si="3227"/>
        <v>0</v>
      </c>
      <c r="Y1602" s="1383">
        <f t="shared" si="3131"/>
        <v>0</v>
      </c>
      <c r="Z1602" s="1383">
        <f t="shared" si="3132"/>
        <v>0</v>
      </c>
      <c r="AA1602" s="1383">
        <f t="shared" si="3133"/>
        <v>0</v>
      </c>
      <c r="AB1602" s="1383">
        <f t="shared" si="3134"/>
        <v>0</v>
      </c>
      <c r="AC1602" s="5">
        <f t="shared" si="3135"/>
        <v>114</v>
      </c>
      <c r="AD1602" s="1383">
        <f t="shared" si="3136"/>
        <v>0</v>
      </c>
      <c r="AE1602" s="1383">
        <f t="shared" si="3137"/>
        <v>0</v>
      </c>
      <c r="AF1602" s="1305" t="e">
        <f t="shared" si="3138"/>
        <v>#DIV/0!</v>
      </c>
      <c r="AG1602" s="1305" t="e">
        <f t="shared" si="3139"/>
        <v>#DIV/0!</v>
      </c>
      <c r="AH1602" s="5"/>
      <c r="AI1602" s="5"/>
      <c r="AJ1602" s="5"/>
      <c r="AK1602" s="5"/>
      <c r="AL1602" s="5"/>
      <c r="AM1602" s="5"/>
      <c r="AN1602" s="5"/>
      <c r="AO1602" s="5"/>
      <c r="AP1602" s="5"/>
      <c r="AQ1602" s="5"/>
      <c r="AR1602" s="5"/>
      <c r="AS1602" s="5"/>
      <c r="AT1602" s="5"/>
      <c r="AU1602" s="5"/>
      <c r="AV1602" s="5"/>
      <c r="AW1602" s="5"/>
      <c r="AX1602" s="5"/>
      <c r="AY1602" s="5"/>
      <c r="AZ1602" s="5"/>
      <c r="BA1602" s="5"/>
      <c r="BB1602" s="5"/>
      <c r="BC1602" s="5"/>
      <c r="BD1602" s="5"/>
      <c r="BE1602" s="5"/>
    </row>
    <row r="1603" spans="1:57" ht="14.25" customHeight="1">
      <c r="A1603" s="1376">
        <v>45406</v>
      </c>
      <c r="B1603" s="1301"/>
      <c r="C1603" s="1302"/>
      <c r="D1603" s="1376">
        <v>45041</v>
      </c>
      <c r="E1603" s="1357"/>
      <c r="F1603" s="5"/>
      <c r="G1603" s="5"/>
      <c r="H1603" s="1302"/>
      <c r="I1603" s="1303"/>
      <c r="J1603" s="1301"/>
      <c r="K1603" s="1376"/>
      <c r="L1603" s="1302"/>
      <c r="M1603" s="1382">
        <f t="shared" si="3128"/>
        <v>45407</v>
      </c>
      <c r="N1603" s="1354">
        <f t="shared" si="3125"/>
        <v>0</v>
      </c>
      <c r="O1603" s="1383">
        <f t="shared" ref="O1603:S1603" si="3228">$AD1603*O$27</f>
        <v>0</v>
      </c>
      <c r="P1603" s="1383">
        <f t="shared" si="3228"/>
        <v>0</v>
      </c>
      <c r="Q1603" s="1383">
        <f t="shared" si="3228"/>
        <v>0</v>
      </c>
      <c r="R1603" s="1383">
        <f t="shared" si="3228"/>
        <v>0</v>
      </c>
      <c r="S1603" s="1383">
        <f t="shared" si="3228"/>
        <v>0</v>
      </c>
      <c r="T1603" s="1383">
        <f t="shared" ref="T1603:X1603" si="3229">$AE1603*T$27</f>
        <v>0</v>
      </c>
      <c r="U1603" s="1383">
        <f t="shared" si="3229"/>
        <v>0</v>
      </c>
      <c r="V1603" s="1383">
        <f t="shared" si="3229"/>
        <v>0</v>
      </c>
      <c r="W1603" s="1383">
        <f t="shared" si="3229"/>
        <v>0</v>
      </c>
      <c r="X1603" s="1383">
        <f t="shared" si="3229"/>
        <v>0</v>
      </c>
      <c r="Y1603" s="1383">
        <f t="shared" si="3131"/>
        <v>0</v>
      </c>
      <c r="Z1603" s="1383">
        <f t="shared" si="3132"/>
        <v>0</v>
      </c>
      <c r="AA1603" s="1383">
        <f t="shared" si="3133"/>
        <v>0</v>
      </c>
      <c r="AB1603" s="1383">
        <f t="shared" si="3134"/>
        <v>0</v>
      </c>
      <c r="AC1603" s="5">
        <f t="shared" si="3135"/>
        <v>115</v>
      </c>
      <c r="AD1603" s="1383">
        <f t="shared" si="3136"/>
        <v>0</v>
      </c>
      <c r="AE1603" s="1383">
        <f t="shared" si="3137"/>
        <v>0</v>
      </c>
      <c r="AF1603" s="1305" t="e">
        <f t="shared" si="3138"/>
        <v>#DIV/0!</v>
      </c>
      <c r="AG1603" s="1305" t="e">
        <f t="shared" si="3139"/>
        <v>#DIV/0!</v>
      </c>
      <c r="AH1603" s="5"/>
      <c r="AI1603" s="5"/>
      <c r="AJ1603" s="5"/>
      <c r="AK1603" s="5"/>
      <c r="AL1603" s="5"/>
      <c r="AM1603" s="5"/>
      <c r="AN1603" s="5"/>
      <c r="AO1603" s="5"/>
      <c r="AP1603" s="5"/>
      <c r="AQ1603" s="5"/>
      <c r="AR1603" s="5"/>
      <c r="AS1603" s="5"/>
      <c r="AT1603" s="5"/>
      <c r="AU1603" s="5"/>
      <c r="AV1603" s="5"/>
      <c r="AW1603" s="5"/>
      <c r="AX1603" s="5"/>
      <c r="AY1603" s="5"/>
      <c r="AZ1603" s="5"/>
      <c r="BA1603" s="5"/>
      <c r="BB1603" s="5"/>
      <c r="BC1603" s="5"/>
      <c r="BD1603" s="5"/>
      <c r="BE1603" s="5"/>
    </row>
    <row r="1604" spans="1:57" ht="14.25" customHeight="1">
      <c r="A1604" s="1376">
        <v>45407</v>
      </c>
      <c r="B1604" s="1301"/>
      <c r="C1604" s="1302"/>
      <c r="D1604" s="1376">
        <v>45042</v>
      </c>
      <c r="E1604" s="1357"/>
      <c r="F1604" s="5"/>
      <c r="G1604" s="5"/>
      <c r="H1604" s="1302"/>
      <c r="I1604" s="1303"/>
      <c r="J1604" s="1301"/>
      <c r="K1604" s="1376"/>
      <c r="L1604" s="1302"/>
      <c r="M1604" s="1382">
        <f t="shared" si="3128"/>
        <v>45408</v>
      </c>
      <c r="N1604" s="1354">
        <f t="shared" si="3125"/>
        <v>0</v>
      </c>
      <c r="O1604" s="1383">
        <f t="shared" ref="O1604:S1604" si="3230">$AD1604*O$27</f>
        <v>0</v>
      </c>
      <c r="P1604" s="1383">
        <f t="shared" si="3230"/>
        <v>0</v>
      </c>
      <c r="Q1604" s="1383">
        <f t="shared" si="3230"/>
        <v>0</v>
      </c>
      <c r="R1604" s="1383">
        <f t="shared" si="3230"/>
        <v>0</v>
      </c>
      <c r="S1604" s="1383">
        <f t="shared" si="3230"/>
        <v>0</v>
      </c>
      <c r="T1604" s="1383">
        <f t="shared" ref="T1604:X1604" si="3231">$AE1604*T$27</f>
        <v>0</v>
      </c>
      <c r="U1604" s="1383">
        <f t="shared" si="3231"/>
        <v>0</v>
      </c>
      <c r="V1604" s="1383">
        <f t="shared" si="3231"/>
        <v>0</v>
      </c>
      <c r="W1604" s="1383">
        <f t="shared" si="3231"/>
        <v>0</v>
      </c>
      <c r="X1604" s="1383">
        <f t="shared" si="3231"/>
        <v>0</v>
      </c>
      <c r="Y1604" s="1383">
        <f t="shared" si="3131"/>
        <v>0</v>
      </c>
      <c r="Z1604" s="1383">
        <f t="shared" si="3132"/>
        <v>0</v>
      </c>
      <c r="AA1604" s="1383">
        <f t="shared" si="3133"/>
        <v>0</v>
      </c>
      <c r="AB1604" s="1383">
        <f t="shared" si="3134"/>
        <v>0</v>
      </c>
      <c r="AC1604" s="5">
        <f t="shared" si="3135"/>
        <v>116</v>
      </c>
      <c r="AD1604" s="1383">
        <f t="shared" si="3136"/>
        <v>0</v>
      </c>
      <c r="AE1604" s="1383">
        <f t="shared" si="3137"/>
        <v>0</v>
      </c>
      <c r="AF1604" s="1305" t="e">
        <f t="shared" si="3138"/>
        <v>#DIV/0!</v>
      </c>
      <c r="AG1604" s="1305" t="e">
        <f t="shared" si="3139"/>
        <v>#DIV/0!</v>
      </c>
      <c r="AH1604" s="5"/>
      <c r="AI1604" s="5"/>
      <c r="AJ1604" s="5"/>
      <c r="AK1604" s="5"/>
      <c r="AL1604" s="5"/>
      <c r="AM1604" s="5"/>
      <c r="AN1604" s="5"/>
      <c r="AO1604" s="5"/>
      <c r="AP1604" s="5"/>
      <c r="AQ1604" s="5"/>
      <c r="AR1604" s="5"/>
      <c r="AS1604" s="5"/>
      <c r="AT1604" s="5"/>
      <c r="AU1604" s="5"/>
      <c r="AV1604" s="5"/>
      <c r="AW1604" s="5"/>
      <c r="AX1604" s="5"/>
      <c r="AY1604" s="5"/>
      <c r="AZ1604" s="5"/>
      <c r="BA1604" s="5"/>
      <c r="BB1604" s="5"/>
      <c r="BC1604" s="5"/>
      <c r="BD1604" s="5"/>
      <c r="BE1604" s="5"/>
    </row>
    <row r="1605" spans="1:57" ht="14.25" customHeight="1">
      <c r="A1605" s="1376">
        <v>45408</v>
      </c>
      <c r="B1605" s="1301"/>
      <c r="C1605" s="1302"/>
      <c r="D1605" s="1376">
        <v>45043</v>
      </c>
      <c r="E1605" s="1357"/>
      <c r="F1605" s="5"/>
      <c r="G1605" s="5"/>
      <c r="H1605" s="1302"/>
      <c r="I1605" s="1303"/>
      <c r="J1605" s="1301"/>
      <c r="K1605" s="1376"/>
      <c r="L1605" s="1302"/>
      <c r="M1605" s="1382">
        <f t="shared" si="3128"/>
        <v>45409</v>
      </c>
      <c r="N1605" s="1354">
        <f t="shared" si="3125"/>
        <v>0</v>
      </c>
      <c r="O1605" s="1383">
        <f t="shared" ref="O1605:S1605" si="3232">$AD1605*O$27</f>
        <v>0</v>
      </c>
      <c r="P1605" s="1383">
        <f t="shared" si="3232"/>
        <v>0</v>
      </c>
      <c r="Q1605" s="1383">
        <f t="shared" si="3232"/>
        <v>0</v>
      </c>
      <c r="R1605" s="1383">
        <f t="shared" si="3232"/>
        <v>0</v>
      </c>
      <c r="S1605" s="1383">
        <f t="shared" si="3232"/>
        <v>0</v>
      </c>
      <c r="T1605" s="1383">
        <f t="shared" ref="T1605:X1605" si="3233">$AE1605*T$27</f>
        <v>0</v>
      </c>
      <c r="U1605" s="1383">
        <f t="shared" si="3233"/>
        <v>0</v>
      </c>
      <c r="V1605" s="1383">
        <f t="shared" si="3233"/>
        <v>0</v>
      </c>
      <c r="W1605" s="1383">
        <f t="shared" si="3233"/>
        <v>0</v>
      </c>
      <c r="X1605" s="1383">
        <f t="shared" si="3233"/>
        <v>0</v>
      </c>
      <c r="Y1605" s="1383">
        <f t="shared" si="3131"/>
        <v>0</v>
      </c>
      <c r="Z1605" s="1383">
        <f t="shared" si="3132"/>
        <v>0</v>
      </c>
      <c r="AA1605" s="1383">
        <f t="shared" si="3133"/>
        <v>0</v>
      </c>
      <c r="AB1605" s="1383">
        <f t="shared" si="3134"/>
        <v>0</v>
      </c>
      <c r="AC1605" s="5">
        <f t="shared" si="3135"/>
        <v>117</v>
      </c>
      <c r="AD1605" s="1383">
        <f t="shared" si="3136"/>
        <v>0</v>
      </c>
      <c r="AE1605" s="1383">
        <f t="shared" si="3137"/>
        <v>0</v>
      </c>
      <c r="AF1605" s="1305" t="e">
        <f t="shared" si="3138"/>
        <v>#DIV/0!</v>
      </c>
      <c r="AG1605" s="1305" t="e">
        <f t="shared" si="3139"/>
        <v>#DIV/0!</v>
      </c>
      <c r="AH1605" s="5"/>
      <c r="AI1605" s="5"/>
      <c r="AJ1605" s="5"/>
      <c r="AK1605" s="5"/>
      <c r="AL1605" s="5"/>
      <c r="AM1605" s="5"/>
      <c r="AN1605" s="5"/>
      <c r="AO1605" s="5"/>
      <c r="AP1605" s="5"/>
      <c r="AQ1605" s="5"/>
      <c r="AR1605" s="5"/>
      <c r="AS1605" s="5"/>
      <c r="AT1605" s="5"/>
      <c r="AU1605" s="5"/>
      <c r="AV1605" s="5"/>
      <c r="AW1605" s="5"/>
      <c r="AX1605" s="5"/>
      <c r="AY1605" s="5"/>
      <c r="AZ1605" s="5"/>
      <c r="BA1605" s="5"/>
      <c r="BB1605" s="5"/>
      <c r="BC1605" s="5"/>
      <c r="BD1605" s="5"/>
      <c r="BE1605" s="5"/>
    </row>
    <row r="1606" spans="1:57" ht="14.25" customHeight="1">
      <c r="A1606" s="1376">
        <v>45409</v>
      </c>
      <c r="B1606" s="1301"/>
      <c r="C1606" s="1302"/>
      <c r="D1606" s="1376">
        <v>45044</v>
      </c>
      <c r="E1606" s="1357"/>
      <c r="F1606" s="5"/>
      <c r="G1606" s="5"/>
      <c r="H1606" s="1302"/>
      <c r="I1606" s="1303"/>
      <c r="J1606" s="1301"/>
      <c r="K1606" s="1376"/>
      <c r="L1606" s="1302"/>
      <c r="M1606" s="1382">
        <f t="shared" si="3128"/>
        <v>45410</v>
      </c>
      <c r="N1606" s="1354">
        <f t="shared" si="3125"/>
        <v>0</v>
      </c>
      <c r="O1606" s="1383">
        <f t="shared" ref="O1606:S1606" si="3234">$AD1606*O$27</f>
        <v>0</v>
      </c>
      <c r="P1606" s="1383">
        <f t="shared" si="3234"/>
        <v>0</v>
      </c>
      <c r="Q1606" s="1383">
        <f t="shared" si="3234"/>
        <v>0</v>
      </c>
      <c r="R1606" s="1383">
        <f t="shared" si="3234"/>
        <v>0</v>
      </c>
      <c r="S1606" s="1383">
        <f t="shared" si="3234"/>
        <v>0</v>
      </c>
      <c r="T1606" s="1383">
        <f t="shared" ref="T1606:X1606" si="3235">$AE1606*T$27</f>
        <v>0</v>
      </c>
      <c r="U1606" s="1383">
        <f t="shared" si="3235"/>
        <v>0</v>
      </c>
      <c r="V1606" s="1383">
        <f t="shared" si="3235"/>
        <v>0</v>
      </c>
      <c r="W1606" s="1383">
        <f t="shared" si="3235"/>
        <v>0</v>
      </c>
      <c r="X1606" s="1383">
        <f t="shared" si="3235"/>
        <v>0</v>
      </c>
      <c r="Y1606" s="1383">
        <f t="shared" si="3131"/>
        <v>0</v>
      </c>
      <c r="Z1606" s="1383">
        <f t="shared" si="3132"/>
        <v>0</v>
      </c>
      <c r="AA1606" s="1383">
        <f t="shared" si="3133"/>
        <v>0</v>
      </c>
      <c r="AB1606" s="1383">
        <f t="shared" si="3134"/>
        <v>0</v>
      </c>
      <c r="AC1606" s="5">
        <f t="shared" si="3135"/>
        <v>118</v>
      </c>
      <c r="AD1606" s="1383">
        <f t="shared" si="3136"/>
        <v>0</v>
      </c>
      <c r="AE1606" s="1383">
        <f t="shared" si="3137"/>
        <v>0</v>
      </c>
      <c r="AF1606" s="1305" t="e">
        <f t="shared" si="3138"/>
        <v>#DIV/0!</v>
      </c>
      <c r="AG1606" s="1305" t="e">
        <f t="shared" si="3139"/>
        <v>#DIV/0!</v>
      </c>
      <c r="AH1606" s="5"/>
      <c r="AI1606" s="5"/>
      <c r="AJ1606" s="5"/>
      <c r="AK1606" s="5"/>
      <c r="AL1606" s="5"/>
      <c r="AM1606" s="5"/>
      <c r="AN1606" s="5"/>
      <c r="AO1606" s="5"/>
      <c r="AP1606" s="5"/>
      <c r="AQ1606" s="5"/>
      <c r="AR1606" s="5"/>
      <c r="AS1606" s="5"/>
      <c r="AT1606" s="5"/>
      <c r="AU1606" s="5"/>
      <c r="AV1606" s="5"/>
      <c r="AW1606" s="5"/>
      <c r="AX1606" s="5"/>
      <c r="AY1606" s="5"/>
      <c r="AZ1606" s="5"/>
      <c r="BA1606" s="5"/>
      <c r="BB1606" s="5"/>
      <c r="BC1606" s="5"/>
      <c r="BD1606" s="5"/>
      <c r="BE1606" s="5"/>
    </row>
    <row r="1607" spans="1:57" ht="14.25" customHeight="1">
      <c r="A1607" s="1376">
        <v>45410</v>
      </c>
      <c r="B1607" s="1301"/>
      <c r="C1607" s="1302"/>
      <c r="D1607" s="1376">
        <v>45045</v>
      </c>
      <c r="E1607" s="1357"/>
      <c r="F1607" s="5"/>
      <c r="G1607" s="5"/>
      <c r="H1607" s="1302"/>
      <c r="I1607" s="1303"/>
      <c r="J1607" s="1301"/>
      <c r="K1607" s="1376"/>
      <c r="L1607" s="1302"/>
      <c r="M1607" s="1382">
        <f t="shared" si="3128"/>
        <v>45411</v>
      </c>
      <c r="N1607" s="1354">
        <f t="shared" si="3125"/>
        <v>0</v>
      </c>
      <c r="O1607" s="1383">
        <f t="shared" ref="O1607:S1607" si="3236">$AD1607*O$27</f>
        <v>0</v>
      </c>
      <c r="P1607" s="1383">
        <f t="shared" si="3236"/>
        <v>0</v>
      </c>
      <c r="Q1607" s="1383">
        <f t="shared" si="3236"/>
        <v>0</v>
      </c>
      <c r="R1607" s="1383">
        <f t="shared" si="3236"/>
        <v>0</v>
      </c>
      <c r="S1607" s="1383">
        <f t="shared" si="3236"/>
        <v>0</v>
      </c>
      <c r="T1607" s="1383">
        <f t="shared" ref="T1607:X1607" si="3237">$AE1607*T$27</f>
        <v>0</v>
      </c>
      <c r="U1607" s="1383">
        <f t="shared" si="3237"/>
        <v>0</v>
      </c>
      <c r="V1607" s="1383">
        <f t="shared" si="3237"/>
        <v>0</v>
      </c>
      <c r="W1607" s="1383">
        <f t="shared" si="3237"/>
        <v>0</v>
      </c>
      <c r="X1607" s="1383">
        <f t="shared" si="3237"/>
        <v>0</v>
      </c>
      <c r="Y1607" s="1383">
        <f t="shared" si="3131"/>
        <v>0</v>
      </c>
      <c r="Z1607" s="1383">
        <f t="shared" si="3132"/>
        <v>0</v>
      </c>
      <c r="AA1607" s="1383">
        <f t="shared" si="3133"/>
        <v>0</v>
      </c>
      <c r="AB1607" s="1383">
        <f t="shared" si="3134"/>
        <v>0</v>
      </c>
      <c r="AC1607" s="5">
        <f t="shared" si="3135"/>
        <v>119</v>
      </c>
      <c r="AD1607" s="1383">
        <f t="shared" si="3136"/>
        <v>0</v>
      </c>
      <c r="AE1607" s="1383">
        <f t="shared" si="3137"/>
        <v>0</v>
      </c>
      <c r="AF1607" s="1305" t="e">
        <f t="shared" si="3138"/>
        <v>#DIV/0!</v>
      </c>
      <c r="AG1607" s="1305" t="e">
        <f t="shared" si="3139"/>
        <v>#DIV/0!</v>
      </c>
      <c r="AH1607" s="5"/>
      <c r="AI1607" s="5"/>
      <c r="AJ1607" s="5"/>
      <c r="AK1607" s="5"/>
      <c r="AL1607" s="5"/>
      <c r="AM1607" s="5"/>
      <c r="AN1607" s="5"/>
      <c r="AO1607" s="5"/>
      <c r="AP1607" s="5"/>
      <c r="AQ1607" s="5"/>
      <c r="AR1607" s="5"/>
      <c r="AS1607" s="5"/>
      <c r="AT1607" s="5"/>
      <c r="AU1607" s="5"/>
      <c r="AV1607" s="5"/>
      <c r="AW1607" s="5"/>
      <c r="AX1607" s="5"/>
      <c r="AY1607" s="5"/>
      <c r="AZ1607" s="5"/>
      <c r="BA1607" s="5"/>
      <c r="BB1607" s="5"/>
      <c r="BC1607" s="5"/>
      <c r="BD1607" s="5"/>
      <c r="BE1607" s="5"/>
    </row>
    <row r="1608" spans="1:57" ht="14.25" customHeight="1">
      <c r="A1608" s="1376">
        <v>45411</v>
      </c>
      <c r="B1608" s="1301"/>
      <c r="C1608" s="1302"/>
      <c r="D1608" s="1376">
        <v>45046</v>
      </c>
      <c r="E1608" s="1357"/>
      <c r="F1608" s="5"/>
      <c r="G1608" s="5"/>
      <c r="H1608" s="1302"/>
      <c r="I1608" s="1303"/>
      <c r="J1608" s="1301"/>
      <c r="K1608" s="1376"/>
      <c r="L1608" s="1302"/>
      <c r="M1608" s="1382">
        <f t="shared" si="3128"/>
        <v>45412</v>
      </c>
      <c r="N1608" s="1354">
        <f t="shared" si="3125"/>
        <v>0</v>
      </c>
      <c r="O1608" s="1383">
        <f t="shared" ref="O1608:S1608" si="3238">$AD1608*O$27</f>
        <v>0</v>
      </c>
      <c r="P1608" s="1383">
        <f t="shared" si="3238"/>
        <v>0</v>
      </c>
      <c r="Q1608" s="1383">
        <f t="shared" si="3238"/>
        <v>0</v>
      </c>
      <c r="R1608" s="1383">
        <f t="shared" si="3238"/>
        <v>0</v>
      </c>
      <c r="S1608" s="1383">
        <f t="shared" si="3238"/>
        <v>0</v>
      </c>
      <c r="T1608" s="1383">
        <f t="shared" ref="T1608:X1608" si="3239">$AE1608*T$27</f>
        <v>0</v>
      </c>
      <c r="U1608" s="1383">
        <f t="shared" si="3239"/>
        <v>0</v>
      </c>
      <c r="V1608" s="1383">
        <f t="shared" si="3239"/>
        <v>0</v>
      </c>
      <c r="W1608" s="1383">
        <f t="shared" si="3239"/>
        <v>0</v>
      </c>
      <c r="X1608" s="1383">
        <f t="shared" si="3239"/>
        <v>0</v>
      </c>
      <c r="Y1608" s="1383">
        <f t="shared" si="3131"/>
        <v>0</v>
      </c>
      <c r="Z1608" s="1383">
        <f t="shared" si="3132"/>
        <v>0</v>
      </c>
      <c r="AA1608" s="1383">
        <f t="shared" si="3133"/>
        <v>0</v>
      </c>
      <c r="AB1608" s="1383">
        <f t="shared" si="3134"/>
        <v>0</v>
      </c>
      <c r="AC1608" s="5">
        <f t="shared" si="3135"/>
        <v>120</v>
      </c>
      <c r="AD1608" s="1383">
        <f t="shared" si="3136"/>
        <v>0</v>
      </c>
      <c r="AE1608" s="1383">
        <f t="shared" si="3137"/>
        <v>0</v>
      </c>
      <c r="AF1608" s="1305" t="e">
        <f t="shared" si="3138"/>
        <v>#DIV/0!</v>
      </c>
      <c r="AG1608" s="1305" t="e">
        <f t="shared" si="3139"/>
        <v>#DIV/0!</v>
      </c>
      <c r="AH1608" s="5"/>
      <c r="AI1608" s="5"/>
      <c r="AJ1608" s="5"/>
      <c r="AK1608" s="5"/>
      <c r="AL1608" s="5"/>
      <c r="AM1608" s="5"/>
      <c r="AN1608" s="5"/>
      <c r="AO1608" s="5"/>
      <c r="AP1608" s="5"/>
      <c r="AQ1608" s="5"/>
      <c r="AR1608" s="5"/>
      <c r="AS1608" s="5"/>
      <c r="AT1608" s="5"/>
      <c r="AU1608" s="5"/>
      <c r="AV1608" s="5"/>
      <c r="AW1608" s="5"/>
      <c r="AX1608" s="5"/>
      <c r="AY1608" s="5"/>
      <c r="AZ1608" s="5"/>
      <c r="BA1608" s="5"/>
      <c r="BB1608" s="5"/>
      <c r="BC1608" s="5"/>
      <c r="BD1608" s="5"/>
      <c r="BE1608" s="5"/>
    </row>
    <row r="1609" spans="1:57" ht="14.25" customHeight="1">
      <c r="A1609" s="1376">
        <v>45412</v>
      </c>
      <c r="B1609" s="1301"/>
      <c r="C1609" s="1302"/>
      <c r="D1609" s="1376">
        <v>45047</v>
      </c>
      <c r="E1609" s="1357"/>
      <c r="F1609" s="5"/>
      <c r="G1609" s="5"/>
      <c r="H1609" s="1302"/>
      <c r="I1609" s="1303"/>
      <c r="J1609" s="1301"/>
      <c r="K1609" s="1376"/>
      <c r="L1609" s="1302"/>
      <c r="M1609" s="1382">
        <f t="shared" si="3128"/>
        <v>45413</v>
      </c>
      <c r="N1609" s="1354">
        <f t="shared" si="3125"/>
        <v>0</v>
      </c>
      <c r="O1609" s="1383">
        <f t="shared" ref="O1609:S1609" si="3240">$AD1609*O$27</f>
        <v>0</v>
      </c>
      <c r="P1609" s="1383">
        <f t="shared" si="3240"/>
        <v>0</v>
      </c>
      <c r="Q1609" s="1383">
        <f t="shared" si="3240"/>
        <v>0</v>
      </c>
      <c r="R1609" s="1383">
        <f t="shared" si="3240"/>
        <v>0</v>
      </c>
      <c r="S1609" s="1383">
        <f t="shared" si="3240"/>
        <v>0</v>
      </c>
      <c r="T1609" s="1383">
        <f t="shared" ref="T1609:X1609" si="3241">$AE1609*T$27</f>
        <v>0</v>
      </c>
      <c r="U1609" s="1383">
        <f t="shared" si="3241"/>
        <v>0</v>
      </c>
      <c r="V1609" s="1383">
        <f t="shared" si="3241"/>
        <v>0</v>
      </c>
      <c r="W1609" s="1383">
        <f t="shared" si="3241"/>
        <v>0</v>
      </c>
      <c r="X1609" s="1383">
        <f t="shared" si="3241"/>
        <v>0</v>
      </c>
      <c r="Y1609" s="1383">
        <f t="shared" si="3131"/>
        <v>0</v>
      </c>
      <c r="Z1609" s="1383">
        <f t="shared" si="3132"/>
        <v>0</v>
      </c>
      <c r="AA1609" s="1383">
        <f t="shared" si="3133"/>
        <v>0</v>
      </c>
      <c r="AB1609" s="1383">
        <f t="shared" si="3134"/>
        <v>0</v>
      </c>
      <c r="AC1609" s="5">
        <f t="shared" si="3135"/>
        <v>121</v>
      </c>
      <c r="AD1609" s="1383">
        <f t="shared" si="3136"/>
        <v>0</v>
      </c>
      <c r="AE1609" s="1383">
        <f t="shared" si="3137"/>
        <v>0</v>
      </c>
      <c r="AF1609" s="1305" t="e">
        <f t="shared" si="3138"/>
        <v>#DIV/0!</v>
      </c>
      <c r="AG1609" s="1305" t="e">
        <f t="shared" si="3139"/>
        <v>#DIV/0!</v>
      </c>
      <c r="AH1609" s="5"/>
      <c r="AI1609" s="5"/>
      <c r="AJ1609" s="5"/>
      <c r="AK1609" s="5"/>
      <c r="AL1609" s="5"/>
      <c r="AM1609" s="5"/>
      <c r="AN1609" s="5"/>
      <c r="AO1609" s="5"/>
      <c r="AP1609" s="5"/>
      <c r="AQ1609" s="5"/>
      <c r="AR1609" s="5"/>
      <c r="AS1609" s="5"/>
      <c r="AT1609" s="5"/>
      <c r="AU1609" s="5"/>
      <c r="AV1609" s="5"/>
      <c r="AW1609" s="5"/>
      <c r="AX1609" s="5"/>
      <c r="AY1609" s="5"/>
      <c r="AZ1609" s="5"/>
      <c r="BA1609" s="5"/>
      <c r="BB1609" s="5"/>
      <c r="BC1609" s="5"/>
      <c r="BD1609" s="5"/>
      <c r="BE1609" s="5"/>
    </row>
    <row r="1610" spans="1:57" ht="14.25" customHeight="1">
      <c r="A1610" s="1376">
        <v>45413</v>
      </c>
      <c r="B1610" s="1301"/>
      <c r="C1610" s="1302"/>
      <c r="D1610" s="1376">
        <v>45048</v>
      </c>
      <c r="E1610" s="1357"/>
      <c r="F1610" s="5"/>
      <c r="G1610" s="5"/>
      <c r="H1610" s="1302"/>
      <c r="I1610" s="1303"/>
      <c r="J1610" s="1301"/>
      <c r="K1610" s="1376"/>
      <c r="L1610" s="1302"/>
      <c r="M1610" s="1382">
        <f t="shared" si="3128"/>
        <v>45414</v>
      </c>
      <c r="N1610" s="1354">
        <f t="shared" si="3125"/>
        <v>0</v>
      </c>
      <c r="O1610" s="1383">
        <f t="shared" ref="O1610:S1610" si="3242">$AD1610*O$27</f>
        <v>0</v>
      </c>
      <c r="P1610" s="1383">
        <f t="shared" si="3242"/>
        <v>0</v>
      </c>
      <c r="Q1610" s="1383">
        <f t="shared" si="3242"/>
        <v>0</v>
      </c>
      <c r="R1610" s="1383">
        <f t="shared" si="3242"/>
        <v>0</v>
      </c>
      <c r="S1610" s="1383">
        <f t="shared" si="3242"/>
        <v>0</v>
      </c>
      <c r="T1610" s="1383">
        <f t="shared" ref="T1610:X1610" si="3243">$AE1610*T$27</f>
        <v>0</v>
      </c>
      <c r="U1610" s="1383">
        <f t="shared" si="3243"/>
        <v>0</v>
      </c>
      <c r="V1610" s="1383">
        <f t="shared" si="3243"/>
        <v>0</v>
      </c>
      <c r="W1610" s="1383">
        <f t="shared" si="3243"/>
        <v>0</v>
      </c>
      <c r="X1610" s="1383">
        <f t="shared" si="3243"/>
        <v>0</v>
      </c>
      <c r="Y1610" s="1383">
        <f t="shared" si="3131"/>
        <v>0</v>
      </c>
      <c r="Z1610" s="1383">
        <f t="shared" si="3132"/>
        <v>0</v>
      </c>
      <c r="AA1610" s="1383">
        <f t="shared" si="3133"/>
        <v>0</v>
      </c>
      <c r="AB1610" s="1383">
        <f t="shared" si="3134"/>
        <v>0</v>
      </c>
      <c r="AC1610" s="5">
        <f t="shared" si="3135"/>
        <v>122</v>
      </c>
      <c r="AD1610" s="1383">
        <f t="shared" si="3136"/>
        <v>0</v>
      </c>
      <c r="AE1610" s="1383">
        <f t="shared" si="3137"/>
        <v>0</v>
      </c>
      <c r="AF1610" s="1305" t="e">
        <f t="shared" si="3138"/>
        <v>#DIV/0!</v>
      </c>
      <c r="AG1610" s="1305" t="e">
        <f t="shared" si="3139"/>
        <v>#DIV/0!</v>
      </c>
      <c r="AH1610" s="5"/>
      <c r="AI1610" s="5"/>
      <c r="AJ1610" s="5"/>
      <c r="AK1610" s="5"/>
      <c r="AL1610" s="5"/>
      <c r="AM1610" s="5"/>
      <c r="AN1610" s="5"/>
      <c r="AO1610" s="5"/>
      <c r="AP1610" s="5"/>
      <c r="AQ1610" s="5"/>
      <c r="AR1610" s="5"/>
      <c r="AS1610" s="5"/>
      <c r="AT1610" s="5"/>
      <c r="AU1610" s="5"/>
      <c r="AV1610" s="5"/>
      <c r="AW1610" s="5"/>
      <c r="AX1610" s="5"/>
      <c r="AY1610" s="5"/>
      <c r="AZ1610" s="5"/>
      <c r="BA1610" s="5"/>
      <c r="BB1610" s="5"/>
      <c r="BC1610" s="5"/>
      <c r="BD1610" s="5"/>
      <c r="BE1610" s="5"/>
    </row>
    <row r="1611" spans="1:57" ht="14.25" customHeight="1">
      <c r="A1611" s="1376">
        <v>45414</v>
      </c>
      <c r="B1611" s="1301"/>
      <c r="C1611" s="1302"/>
      <c r="D1611" s="1376">
        <v>45049</v>
      </c>
      <c r="E1611" s="1357"/>
      <c r="F1611" s="5"/>
      <c r="G1611" s="5"/>
      <c r="H1611" s="1302"/>
      <c r="I1611" s="1303"/>
      <c r="J1611" s="1301"/>
      <c r="K1611" s="1376"/>
      <c r="L1611" s="1302"/>
      <c r="M1611" s="1382">
        <f t="shared" si="3128"/>
        <v>45415</v>
      </c>
      <c r="N1611" s="1354">
        <f t="shared" si="3125"/>
        <v>0</v>
      </c>
      <c r="O1611" s="1383">
        <f t="shared" ref="O1611:S1611" si="3244">$AD1611*O$27</f>
        <v>0</v>
      </c>
      <c r="P1611" s="1383">
        <f t="shared" si="3244"/>
        <v>0</v>
      </c>
      <c r="Q1611" s="1383">
        <f t="shared" si="3244"/>
        <v>0</v>
      </c>
      <c r="R1611" s="1383">
        <f t="shared" si="3244"/>
        <v>0</v>
      </c>
      <c r="S1611" s="1383">
        <f t="shared" si="3244"/>
        <v>0</v>
      </c>
      <c r="T1611" s="1383">
        <f t="shared" ref="T1611:X1611" si="3245">$AE1611*T$27</f>
        <v>0</v>
      </c>
      <c r="U1611" s="1383">
        <f t="shared" si="3245"/>
        <v>0</v>
      </c>
      <c r="V1611" s="1383">
        <f t="shared" si="3245"/>
        <v>0</v>
      </c>
      <c r="W1611" s="1383">
        <f t="shared" si="3245"/>
        <v>0</v>
      </c>
      <c r="X1611" s="1383">
        <f t="shared" si="3245"/>
        <v>0</v>
      </c>
      <c r="Y1611" s="1383">
        <f t="shared" si="3131"/>
        <v>0</v>
      </c>
      <c r="Z1611" s="1383">
        <f t="shared" si="3132"/>
        <v>0</v>
      </c>
      <c r="AA1611" s="1383">
        <f t="shared" si="3133"/>
        <v>0</v>
      </c>
      <c r="AB1611" s="1383">
        <f t="shared" si="3134"/>
        <v>0</v>
      </c>
      <c r="AC1611" s="5">
        <f t="shared" si="3135"/>
        <v>123</v>
      </c>
      <c r="AD1611" s="1383">
        <f t="shared" si="3136"/>
        <v>0</v>
      </c>
      <c r="AE1611" s="1383">
        <f t="shared" si="3137"/>
        <v>0</v>
      </c>
      <c r="AF1611" s="1305" t="e">
        <f t="shared" si="3138"/>
        <v>#DIV/0!</v>
      </c>
      <c r="AG1611" s="1305" t="e">
        <f t="shared" si="3139"/>
        <v>#DIV/0!</v>
      </c>
      <c r="AH1611" s="5"/>
      <c r="AI1611" s="5"/>
      <c r="AJ1611" s="5"/>
      <c r="AK1611" s="5"/>
      <c r="AL1611" s="5"/>
      <c r="AM1611" s="5"/>
      <c r="AN1611" s="5"/>
      <c r="AO1611" s="5"/>
      <c r="AP1611" s="5"/>
      <c r="AQ1611" s="5"/>
      <c r="AR1611" s="5"/>
      <c r="AS1611" s="5"/>
      <c r="AT1611" s="5"/>
      <c r="AU1611" s="5"/>
      <c r="AV1611" s="5"/>
      <c r="AW1611" s="5"/>
      <c r="AX1611" s="5"/>
      <c r="AY1611" s="5"/>
      <c r="AZ1611" s="5"/>
      <c r="BA1611" s="5"/>
      <c r="BB1611" s="5"/>
      <c r="BC1611" s="5"/>
      <c r="BD1611" s="5"/>
      <c r="BE1611" s="5"/>
    </row>
    <row r="1612" spans="1:57" ht="14.25" customHeight="1">
      <c r="A1612" s="1376">
        <v>45415</v>
      </c>
      <c r="B1612" s="1301"/>
      <c r="C1612" s="1302"/>
      <c r="D1612" s="1376">
        <v>45050</v>
      </c>
      <c r="E1612" s="1357"/>
      <c r="F1612" s="5"/>
      <c r="G1612" s="5"/>
      <c r="H1612" s="1302"/>
      <c r="I1612" s="1303"/>
      <c r="J1612" s="1301"/>
      <c r="K1612" s="1376"/>
      <c r="L1612" s="1302"/>
      <c r="M1612" s="1382">
        <f t="shared" si="3128"/>
        <v>45416</v>
      </c>
      <c r="N1612" s="1354">
        <f t="shared" si="3125"/>
        <v>0</v>
      </c>
      <c r="O1612" s="1383">
        <f t="shared" ref="O1612:S1612" si="3246">$AD1612*O$27</f>
        <v>0</v>
      </c>
      <c r="P1612" s="1383">
        <f t="shared" si="3246"/>
        <v>0</v>
      </c>
      <c r="Q1612" s="1383">
        <f t="shared" si="3246"/>
        <v>0</v>
      </c>
      <c r="R1612" s="1383">
        <f t="shared" si="3246"/>
        <v>0</v>
      </c>
      <c r="S1612" s="1383">
        <f t="shared" si="3246"/>
        <v>0</v>
      </c>
      <c r="T1612" s="1383">
        <f t="shared" ref="T1612:X1612" si="3247">$AE1612*T$27</f>
        <v>0</v>
      </c>
      <c r="U1612" s="1383">
        <f t="shared" si="3247"/>
        <v>0</v>
      </c>
      <c r="V1612" s="1383">
        <f t="shared" si="3247"/>
        <v>0</v>
      </c>
      <c r="W1612" s="1383">
        <f t="shared" si="3247"/>
        <v>0</v>
      </c>
      <c r="X1612" s="1383">
        <f t="shared" si="3247"/>
        <v>0</v>
      </c>
      <c r="Y1612" s="1383">
        <f t="shared" si="3131"/>
        <v>0</v>
      </c>
      <c r="Z1612" s="1383">
        <f t="shared" si="3132"/>
        <v>0</v>
      </c>
      <c r="AA1612" s="1383">
        <f t="shared" si="3133"/>
        <v>0</v>
      </c>
      <c r="AB1612" s="1383">
        <f t="shared" si="3134"/>
        <v>0</v>
      </c>
      <c r="AC1612" s="5">
        <f t="shared" si="3135"/>
        <v>124</v>
      </c>
      <c r="AD1612" s="1383">
        <f t="shared" si="3136"/>
        <v>0</v>
      </c>
      <c r="AE1612" s="1383">
        <f t="shared" si="3137"/>
        <v>0</v>
      </c>
      <c r="AF1612" s="1305" t="e">
        <f t="shared" si="3138"/>
        <v>#DIV/0!</v>
      </c>
      <c r="AG1612" s="1305" t="e">
        <f t="shared" si="3139"/>
        <v>#DIV/0!</v>
      </c>
      <c r="AH1612" s="5"/>
      <c r="AI1612" s="5"/>
      <c r="AJ1612" s="5"/>
      <c r="AK1612" s="5"/>
      <c r="AL1612" s="5"/>
      <c r="AM1612" s="5"/>
      <c r="AN1612" s="5"/>
      <c r="AO1612" s="5"/>
      <c r="AP1612" s="5"/>
      <c r="AQ1612" s="5"/>
      <c r="AR1612" s="5"/>
      <c r="AS1612" s="5"/>
      <c r="AT1612" s="5"/>
      <c r="AU1612" s="5"/>
      <c r="AV1612" s="5"/>
      <c r="AW1612" s="5"/>
      <c r="AX1612" s="5"/>
      <c r="AY1612" s="5"/>
      <c r="AZ1612" s="5"/>
      <c r="BA1612" s="5"/>
      <c r="BB1612" s="5"/>
      <c r="BC1612" s="5"/>
      <c r="BD1612" s="5"/>
      <c r="BE1612" s="5"/>
    </row>
    <row r="1613" spans="1:57" ht="14.25" customHeight="1">
      <c r="A1613" s="1376">
        <v>45416</v>
      </c>
      <c r="B1613" s="1301"/>
      <c r="C1613" s="1302"/>
      <c r="D1613" s="1376">
        <v>45051</v>
      </c>
      <c r="E1613" s="1357"/>
      <c r="F1613" s="5"/>
      <c r="G1613" s="5"/>
      <c r="H1613" s="1302"/>
      <c r="I1613" s="1303"/>
      <c r="J1613" s="1301"/>
      <c r="K1613" s="1376"/>
      <c r="L1613" s="1302"/>
      <c r="M1613" s="1382">
        <f t="shared" si="3128"/>
        <v>45417</v>
      </c>
      <c r="N1613" s="1354">
        <f t="shared" si="3125"/>
        <v>0</v>
      </c>
      <c r="O1613" s="1383">
        <f t="shared" ref="O1613:S1613" si="3248">$AD1613*O$27</f>
        <v>0</v>
      </c>
      <c r="P1613" s="1383">
        <f t="shared" si="3248"/>
        <v>0</v>
      </c>
      <c r="Q1613" s="1383">
        <f t="shared" si="3248"/>
        <v>0</v>
      </c>
      <c r="R1613" s="1383">
        <f t="shared" si="3248"/>
        <v>0</v>
      </c>
      <c r="S1613" s="1383">
        <f t="shared" si="3248"/>
        <v>0</v>
      </c>
      <c r="T1613" s="1383">
        <f t="shared" ref="T1613:X1613" si="3249">$AE1613*T$27</f>
        <v>0</v>
      </c>
      <c r="U1613" s="1383">
        <f t="shared" si="3249"/>
        <v>0</v>
      </c>
      <c r="V1613" s="1383">
        <f t="shared" si="3249"/>
        <v>0</v>
      </c>
      <c r="W1613" s="1383">
        <f t="shared" si="3249"/>
        <v>0</v>
      </c>
      <c r="X1613" s="1383">
        <f t="shared" si="3249"/>
        <v>0</v>
      </c>
      <c r="Y1613" s="1383">
        <f t="shared" si="3131"/>
        <v>0</v>
      </c>
      <c r="Z1613" s="1383">
        <f t="shared" si="3132"/>
        <v>0</v>
      </c>
      <c r="AA1613" s="1383">
        <f t="shared" si="3133"/>
        <v>0</v>
      </c>
      <c r="AB1613" s="1383">
        <f t="shared" si="3134"/>
        <v>0</v>
      </c>
      <c r="AC1613" s="5">
        <f t="shared" si="3135"/>
        <v>125</v>
      </c>
      <c r="AD1613" s="1383">
        <f t="shared" si="3136"/>
        <v>0</v>
      </c>
      <c r="AE1613" s="1383">
        <f t="shared" si="3137"/>
        <v>0</v>
      </c>
      <c r="AF1613" s="1305" t="e">
        <f t="shared" si="3138"/>
        <v>#DIV/0!</v>
      </c>
      <c r="AG1613" s="1305" t="e">
        <f t="shared" si="3139"/>
        <v>#DIV/0!</v>
      </c>
      <c r="AH1613" s="5"/>
      <c r="AI1613" s="5"/>
      <c r="AJ1613" s="5"/>
      <c r="AK1613" s="5"/>
      <c r="AL1613" s="5"/>
      <c r="AM1613" s="5"/>
      <c r="AN1613" s="5"/>
      <c r="AO1613" s="5"/>
      <c r="AP1613" s="5"/>
      <c r="AQ1613" s="5"/>
      <c r="AR1613" s="5"/>
      <c r="AS1613" s="5"/>
      <c r="AT1613" s="5"/>
      <c r="AU1613" s="5"/>
      <c r="AV1613" s="5"/>
      <c r="AW1613" s="5"/>
      <c r="AX1613" s="5"/>
      <c r="AY1613" s="5"/>
      <c r="AZ1613" s="5"/>
      <c r="BA1613" s="5"/>
      <c r="BB1613" s="5"/>
      <c r="BC1613" s="5"/>
      <c r="BD1613" s="5"/>
      <c r="BE1613" s="5"/>
    </row>
    <row r="1614" spans="1:57" ht="14.25" customHeight="1">
      <c r="A1614" s="1376">
        <v>45417</v>
      </c>
      <c r="B1614" s="1301"/>
      <c r="C1614" s="1302"/>
      <c r="D1614" s="1376">
        <v>45052</v>
      </c>
      <c r="E1614" s="1357"/>
      <c r="F1614" s="5"/>
      <c r="G1614" s="5"/>
      <c r="H1614" s="1302"/>
      <c r="I1614" s="1303"/>
      <c r="J1614" s="1301"/>
      <c r="K1614" s="1376"/>
      <c r="L1614" s="1302"/>
      <c r="M1614" s="1382">
        <f t="shared" si="3128"/>
        <v>45418</v>
      </c>
      <c r="N1614" s="1354">
        <f t="shared" si="3125"/>
        <v>0</v>
      </c>
      <c r="O1614" s="1383">
        <f t="shared" ref="O1614:S1614" si="3250">$AD1614*O$27</f>
        <v>0</v>
      </c>
      <c r="P1614" s="1383">
        <f t="shared" si="3250"/>
        <v>0</v>
      </c>
      <c r="Q1614" s="1383">
        <f t="shared" si="3250"/>
        <v>0</v>
      </c>
      <c r="R1614" s="1383">
        <f t="shared" si="3250"/>
        <v>0</v>
      </c>
      <c r="S1614" s="1383">
        <f t="shared" si="3250"/>
        <v>0</v>
      </c>
      <c r="T1614" s="1383">
        <f t="shared" ref="T1614:X1614" si="3251">$AE1614*T$27</f>
        <v>0</v>
      </c>
      <c r="U1614" s="1383">
        <f t="shared" si="3251"/>
        <v>0</v>
      </c>
      <c r="V1614" s="1383">
        <f t="shared" si="3251"/>
        <v>0</v>
      </c>
      <c r="W1614" s="1383">
        <f t="shared" si="3251"/>
        <v>0</v>
      </c>
      <c r="X1614" s="1383">
        <f t="shared" si="3251"/>
        <v>0</v>
      </c>
      <c r="Y1614" s="1383">
        <f t="shared" si="3131"/>
        <v>0</v>
      </c>
      <c r="Z1614" s="1383">
        <f t="shared" si="3132"/>
        <v>0</v>
      </c>
      <c r="AA1614" s="1383">
        <f t="shared" si="3133"/>
        <v>0</v>
      </c>
      <c r="AB1614" s="1383">
        <f t="shared" si="3134"/>
        <v>0</v>
      </c>
      <c r="AC1614" s="5">
        <f t="shared" si="3135"/>
        <v>126</v>
      </c>
      <c r="AD1614" s="1383">
        <f t="shared" si="3136"/>
        <v>0</v>
      </c>
      <c r="AE1614" s="1383">
        <f t="shared" si="3137"/>
        <v>0</v>
      </c>
      <c r="AF1614" s="1305" t="e">
        <f t="shared" si="3138"/>
        <v>#DIV/0!</v>
      </c>
      <c r="AG1614" s="1305" t="e">
        <f t="shared" si="3139"/>
        <v>#DIV/0!</v>
      </c>
      <c r="AH1614" s="5"/>
      <c r="AI1614" s="5"/>
      <c r="AJ1614" s="5"/>
      <c r="AK1614" s="5"/>
      <c r="AL1614" s="5"/>
      <c r="AM1614" s="5"/>
      <c r="AN1614" s="5"/>
      <c r="AO1614" s="5"/>
      <c r="AP1614" s="5"/>
      <c r="AQ1614" s="5"/>
      <c r="AR1614" s="5"/>
      <c r="AS1614" s="5"/>
      <c r="AT1614" s="5"/>
      <c r="AU1614" s="5"/>
      <c r="AV1614" s="5"/>
      <c r="AW1614" s="5"/>
      <c r="AX1614" s="5"/>
      <c r="AY1614" s="5"/>
      <c r="AZ1614" s="5"/>
      <c r="BA1614" s="5"/>
      <c r="BB1614" s="5"/>
      <c r="BC1614" s="5"/>
      <c r="BD1614" s="5"/>
      <c r="BE1614" s="5"/>
    </row>
    <row r="1615" spans="1:57" ht="14.25" customHeight="1">
      <c r="A1615" s="1376">
        <v>45418</v>
      </c>
      <c r="B1615" s="1301"/>
      <c r="C1615" s="1302"/>
      <c r="D1615" s="1376">
        <v>45053</v>
      </c>
      <c r="E1615" s="1357"/>
      <c r="F1615" s="5"/>
      <c r="G1615" s="5"/>
      <c r="H1615" s="1302"/>
      <c r="I1615" s="1303"/>
      <c r="J1615" s="1301"/>
      <c r="K1615" s="1376"/>
      <c r="L1615" s="1302"/>
      <c r="M1615" s="1382">
        <f t="shared" si="3128"/>
        <v>45419</v>
      </c>
      <c r="N1615" s="1354">
        <f t="shared" si="3125"/>
        <v>0</v>
      </c>
      <c r="O1615" s="1383">
        <f t="shared" ref="O1615:S1615" si="3252">$AD1615*O$27</f>
        <v>0</v>
      </c>
      <c r="P1615" s="1383">
        <f t="shared" si="3252"/>
        <v>0</v>
      </c>
      <c r="Q1615" s="1383">
        <f t="shared" si="3252"/>
        <v>0</v>
      </c>
      <c r="R1615" s="1383">
        <f t="shared" si="3252"/>
        <v>0</v>
      </c>
      <c r="S1615" s="1383">
        <f t="shared" si="3252"/>
        <v>0</v>
      </c>
      <c r="T1615" s="1383">
        <f t="shared" ref="T1615:X1615" si="3253">$AE1615*T$27</f>
        <v>0</v>
      </c>
      <c r="U1615" s="1383">
        <f t="shared" si="3253"/>
        <v>0</v>
      </c>
      <c r="V1615" s="1383">
        <f t="shared" si="3253"/>
        <v>0</v>
      </c>
      <c r="W1615" s="1383">
        <f t="shared" si="3253"/>
        <v>0</v>
      </c>
      <c r="X1615" s="1383">
        <f t="shared" si="3253"/>
        <v>0</v>
      </c>
      <c r="Y1615" s="1383">
        <f t="shared" si="3131"/>
        <v>0</v>
      </c>
      <c r="Z1615" s="1383">
        <f t="shared" si="3132"/>
        <v>0</v>
      </c>
      <c r="AA1615" s="1383">
        <f t="shared" si="3133"/>
        <v>0</v>
      </c>
      <c r="AB1615" s="1383">
        <f t="shared" si="3134"/>
        <v>0</v>
      </c>
      <c r="AC1615" s="5">
        <f t="shared" si="3135"/>
        <v>127</v>
      </c>
      <c r="AD1615" s="1383">
        <f t="shared" si="3136"/>
        <v>0</v>
      </c>
      <c r="AE1615" s="1383">
        <f t="shared" si="3137"/>
        <v>0</v>
      </c>
      <c r="AF1615" s="1305" t="e">
        <f t="shared" si="3138"/>
        <v>#DIV/0!</v>
      </c>
      <c r="AG1615" s="1305" t="e">
        <f t="shared" si="3139"/>
        <v>#DIV/0!</v>
      </c>
      <c r="AH1615" s="5"/>
      <c r="AI1615" s="5"/>
      <c r="AJ1615" s="5"/>
      <c r="AK1615" s="5"/>
      <c r="AL1615" s="5"/>
      <c r="AM1615" s="5"/>
      <c r="AN1615" s="5"/>
      <c r="AO1615" s="5"/>
      <c r="AP1615" s="5"/>
      <c r="AQ1615" s="5"/>
      <c r="AR1615" s="5"/>
      <c r="AS1615" s="5"/>
      <c r="AT1615" s="5"/>
      <c r="AU1615" s="5"/>
      <c r="AV1615" s="5"/>
      <c r="AW1615" s="5"/>
      <c r="AX1615" s="5"/>
      <c r="AY1615" s="5"/>
      <c r="AZ1615" s="5"/>
      <c r="BA1615" s="5"/>
      <c r="BB1615" s="5"/>
      <c r="BC1615" s="5"/>
      <c r="BD1615" s="5"/>
      <c r="BE1615" s="5"/>
    </row>
    <row r="1616" spans="1:57" ht="14.25" customHeight="1">
      <c r="A1616" s="1376">
        <v>45419</v>
      </c>
      <c r="B1616" s="1301"/>
      <c r="C1616" s="1302"/>
      <c r="D1616" s="1376">
        <v>45054</v>
      </c>
      <c r="E1616" s="1357"/>
      <c r="F1616" s="5"/>
      <c r="G1616" s="5"/>
      <c r="H1616" s="1302"/>
      <c r="I1616" s="1303"/>
      <c r="J1616" s="1301"/>
      <c r="K1616" s="1376"/>
      <c r="L1616" s="1302"/>
      <c r="M1616" s="1382">
        <f t="shared" si="3128"/>
        <v>45420</v>
      </c>
      <c r="N1616" s="1354">
        <f t="shared" si="3125"/>
        <v>0</v>
      </c>
      <c r="O1616" s="1383">
        <f t="shared" ref="O1616:S1616" si="3254">$AD1616*O$27</f>
        <v>0</v>
      </c>
      <c r="P1616" s="1383">
        <f t="shared" si="3254"/>
        <v>0</v>
      </c>
      <c r="Q1616" s="1383">
        <f t="shared" si="3254"/>
        <v>0</v>
      </c>
      <c r="R1616" s="1383">
        <f t="shared" si="3254"/>
        <v>0</v>
      </c>
      <c r="S1616" s="1383">
        <f t="shared" si="3254"/>
        <v>0</v>
      </c>
      <c r="T1616" s="1383">
        <f t="shared" ref="T1616:X1616" si="3255">$AE1616*T$27</f>
        <v>0</v>
      </c>
      <c r="U1616" s="1383">
        <f t="shared" si="3255"/>
        <v>0</v>
      </c>
      <c r="V1616" s="1383">
        <f t="shared" si="3255"/>
        <v>0</v>
      </c>
      <c r="W1616" s="1383">
        <f t="shared" si="3255"/>
        <v>0</v>
      </c>
      <c r="X1616" s="1383">
        <f t="shared" si="3255"/>
        <v>0</v>
      </c>
      <c r="Y1616" s="1383">
        <f t="shared" si="3131"/>
        <v>0</v>
      </c>
      <c r="Z1616" s="1383">
        <f t="shared" si="3132"/>
        <v>0</v>
      </c>
      <c r="AA1616" s="1383">
        <f t="shared" si="3133"/>
        <v>0</v>
      </c>
      <c r="AB1616" s="1383">
        <f t="shared" si="3134"/>
        <v>0</v>
      </c>
      <c r="AC1616" s="5">
        <f t="shared" si="3135"/>
        <v>128</v>
      </c>
      <c r="AD1616" s="1383">
        <f t="shared" si="3136"/>
        <v>0</v>
      </c>
      <c r="AE1616" s="1383">
        <f t="shared" si="3137"/>
        <v>0</v>
      </c>
      <c r="AF1616" s="1305" t="e">
        <f t="shared" si="3138"/>
        <v>#DIV/0!</v>
      </c>
      <c r="AG1616" s="1305" t="e">
        <f t="shared" si="3139"/>
        <v>#DIV/0!</v>
      </c>
      <c r="AH1616" s="5"/>
      <c r="AI1616" s="5"/>
      <c r="AJ1616" s="5"/>
      <c r="AK1616" s="5"/>
      <c r="AL1616" s="5"/>
      <c r="AM1616" s="5"/>
      <c r="AN1616" s="5"/>
      <c r="AO1616" s="5"/>
      <c r="AP1616" s="5"/>
      <c r="AQ1616" s="5"/>
      <c r="AR1616" s="5"/>
      <c r="AS1616" s="5"/>
      <c r="AT1616" s="5"/>
      <c r="AU1616" s="5"/>
      <c r="AV1616" s="5"/>
      <c r="AW1616" s="5"/>
      <c r="AX1616" s="5"/>
      <c r="AY1616" s="5"/>
      <c r="AZ1616" s="5"/>
      <c r="BA1616" s="5"/>
      <c r="BB1616" s="5"/>
      <c r="BC1616" s="5"/>
      <c r="BD1616" s="5"/>
      <c r="BE1616" s="5"/>
    </row>
    <row r="1617" spans="1:57" ht="14.25" customHeight="1">
      <c r="A1617" s="1376">
        <v>45420</v>
      </c>
      <c r="B1617" s="1301"/>
      <c r="C1617" s="1302"/>
      <c r="D1617" s="1376">
        <v>45055</v>
      </c>
      <c r="E1617" s="1357"/>
      <c r="F1617" s="5"/>
      <c r="G1617" s="5"/>
      <c r="H1617" s="1302"/>
      <c r="I1617" s="1303"/>
      <c r="J1617" s="1301"/>
      <c r="K1617" s="1376"/>
      <c r="L1617" s="1302"/>
      <c r="M1617" s="1382">
        <f t="shared" si="3128"/>
        <v>45421</v>
      </c>
      <c r="N1617" s="1354">
        <f t="shared" si="3125"/>
        <v>0</v>
      </c>
      <c r="O1617" s="1383">
        <f t="shared" ref="O1617:S1617" si="3256">$AD1617*O$27</f>
        <v>0</v>
      </c>
      <c r="P1617" s="1383">
        <f t="shared" si="3256"/>
        <v>0</v>
      </c>
      <c r="Q1617" s="1383">
        <f t="shared" si="3256"/>
        <v>0</v>
      </c>
      <c r="R1617" s="1383">
        <f t="shared" si="3256"/>
        <v>0</v>
      </c>
      <c r="S1617" s="1383">
        <f t="shared" si="3256"/>
        <v>0</v>
      </c>
      <c r="T1617" s="1383">
        <f t="shared" ref="T1617:X1617" si="3257">$AE1617*T$27</f>
        <v>0</v>
      </c>
      <c r="U1617" s="1383">
        <f t="shared" si="3257"/>
        <v>0</v>
      </c>
      <c r="V1617" s="1383">
        <f t="shared" si="3257"/>
        <v>0</v>
      </c>
      <c r="W1617" s="1383">
        <f t="shared" si="3257"/>
        <v>0</v>
      </c>
      <c r="X1617" s="1383">
        <f t="shared" si="3257"/>
        <v>0</v>
      </c>
      <c r="Y1617" s="1383">
        <f t="shared" si="3131"/>
        <v>0</v>
      </c>
      <c r="Z1617" s="1383">
        <f t="shared" si="3132"/>
        <v>0</v>
      </c>
      <c r="AA1617" s="1383">
        <f t="shared" si="3133"/>
        <v>0</v>
      </c>
      <c r="AB1617" s="1383">
        <f t="shared" si="3134"/>
        <v>0</v>
      </c>
      <c r="AC1617" s="5">
        <f t="shared" si="3135"/>
        <v>129</v>
      </c>
      <c r="AD1617" s="1383">
        <f t="shared" si="3136"/>
        <v>0</v>
      </c>
      <c r="AE1617" s="1383">
        <f t="shared" si="3137"/>
        <v>0</v>
      </c>
      <c r="AF1617" s="1305" t="e">
        <f t="shared" si="3138"/>
        <v>#DIV/0!</v>
      </c>
      <c r="AG1617" s="1305" t="e">
        <f t="shared" si="3139"/>
        <v>#DIV/0!</v>
      </c>
      <c r="AH1617" s="5"/>
      <c r="AI1617" s="5"/>
      <c r="AJ1617" s="5"/>
      <c r="AK1617" s="5"/>
      <c r="AL1617" s="5"/>
      <c r="AM1617" s="5"/>
      <c r="AN1617" s="5"/>
      <c r="AO1617" s="5"/>
      <c r="AP1617" s="5"/>
      <c r="AQ1617" s="5"/>
      <c r="AR1617" s="5"/>
      <c r="AS1617" s="5"/>
      <c r="AT1617" s="5"/>
      <c r="AU1617" s="5"/>
      <c r="AV1617" s="5"/>
      <c r="AW1617" s="5"/>
      <c r="AX1617" s="5"/>
      <c r="AY1617" s="5"/>
      <c r="AZ1617" s="5"/>
      <c r="BA1617" s="5"/>
      <c r="BB1617" s="5"/>
      <c r="BC1617" s="5"/>
      <c r="BD1617" s="5"/>
      <c r="BE1617" s="5"/>
    </row>
    <row r="1618" spans="1:57" ht="14.25" customHeight="1">
      <c r="A1618" s="1376">
        <v>45421</v>
      </c>
      <c r="B1618" s="1301"/>
      <c r="C1618" s="1302"/>
      <c r="D1618" s="1376">
        <v>45056</v>
      </c>
      <c r="E1618" s="1357"/>
      <c r="F1618" s="5"/>
      <c r="G1618" s="5"/>
      <c r="H1618" s="1302"/>
      <c r="I1618" s="1303"/>
      <c r="J1618" s="1301"/>
      <c r="K1618" s="1376"/>
      <c r="L1618" s="1302"/>
      <c r="M1618" s="1382">
        <f t="shared" si="3128"/>
        <v>45422</v>
      </c>
      <c r="N1618" s="1354">
        <f t="shared" si="3125"/>
        <v>0</v>
      </c>
      <c r="O1618" s="1383">
        <f t="shared" ref="O1618:S1618" si="3258">$AD1618*O$27</f>
        <v>0</v>
      </c>
      <c r="P1618" s="1383">
        <f t="shared" si="3258"/>
        <v>0</v>
      </c>
      <c r="Q1618" s="1383">
        <f t="shared" si="3258"/>
        <v>0</v>
      </c>
      <c r="R1618" s="1383">
        <f t="shared" si="3258"/>
        <v>0</v>
      </c>
      <c r="S1618" s="1383">
        <f t="shared" si="3258"/>
        <v>0</v>
      </c>
      <c r="T1618" s="1383">
        <f t="shared" ref="T1618:X1618" si="3259">$AE1618*T$27</f>
        <v>0</v>
      </c>
      <c r="U1618" s="1383">
        <f t="shared" si="3259"/>
        <v>0</v>
      </c>
      <c r="V1618" s="1383">
        <f t="shared" si="3259"/>
        <v>0</v>
      </c>
      <c r="W1618" s="1383">
        <f t="shared" si="3259"/>
        <v>0</v>
      </c>
      <c r="X1618" s="1383">
        <f t="shared" si="3259"/>
        <v>0</v>
      </c>
      <c r="Y1618" s="1383">
        <f t="shared" si="3131"/>
        <v>0</v>
      </c>
      <c r="Z1618" s="1383">
        <f t="shared" si="3132"/>
        <v>0</v>
      </c>
      <c r="AA1618" s="1383">
        <f t="shared" si="3133"/>
        <v>0</v>
      </c>
      <c r="AB1618" s="1383">
        <f t="shared" si="3134"/>
        <v>0</v>
      </c>
      <c r="AC1618" s="5">
        <f t="shared" si="3135"/>
        <v>130</v>
      </c>
      <c r="AD1618" s="1383">
        <f t="shared" si="3136"/>
        <v>0</v>
      </c>
      <c r="AE1618" s="1383">
        <f t="shared" si="3137"/>
        <v>0</v>
      </c>
      <c r="AF1618" s="1305" t="e">
        <f t="shared" si="3138"/>
        <v>#DIV/0!</v>
      </c>
      <c r="AG1618" s="1305" t="e">
        <f t="shared" si="3139"/>
        <v>#DIV/0!</v>
      </c>
      <c r="AH1618" s="5"/>
      <c r="AI1618" s="5"/>
      <c r="AJ1618" s="5"/>
      <c r="AK1618" s="5"/>
      <c r="AL1618" s="5"/>
      <c r="AM1618" s="5"/>
      <c r="AN1618" s="5"/>
      <c r="AO1618" s="5"/>
      <c r="AP1618" s="5"/>
      <c r="AQ1618" s="5"/>
      <c r="AR1618" s="5"/>
      <c r="AS1618" s="5"/>
      <c r="AT1618" s="5"/>
      <c r="AU1618" s="5"/>
      <c r="AV1618" s="5"/>
      <c r="AW1618" s="5"/>
      <c r="AX1618" s="5"/>
      <c r="AY1618" s="5"/>
      <c r="AZ1618" s="5"/>
      <c r="BA1618" s="5"/>
      <c r="BB1618" s="5"/>
      <c r="BC1618" s="5"/>
      <c r="BD1618" s="5"/>
      <c r="BE1618" s="5"/>
    </row>
    <row r="1619" spans="1:57" ht="14.25" customHeight="1">
      <c r="A1619" s="1376">
        <v>45422</v>
      </c>
      <c r="B1619" s="1301"/>
      <c r="C1619" s="1302"/>
      <c r="D1619" s="1376">
        <v>45057</v>
      </c>
      <c r="E1619" s="1357"/>
      <c r="F1619" s="5"/>
      <c r="G1619" s="5"/>
      <c r="H1619" s="1302"/>
      <c r="I1619" s="1303"/>
      <c r="J1619" s="1301"/>
      <c r="K1619" s="1376"/>
      <c r="L1619" s="1302"/>
      <c r="M1619" s="1382">
        <f t="shared" si="3128"/>
        <v>45423</v>
      </c>
      <c r="N1619" s="1354">
        <f t="shared" si="3125"/>
        <v>0</v>
      </c>
      <c r="O1619" s="1383">
        <f t="shared" ref="O1619:S1619" si="3260">$AD1619*O$27</f>
        <v>0</v>
      </c>
      <c r="P1619" s="1383">
        <f t="shared" si="3260"/>
        <v>0</v>
      </c>
      <c r="Q1619" s="1383">
        <f t="shared" si="3260"/>
        <v>0</v>
      </c>
      <c r="R1619" s="1383">
        <f t="shared" si="3260"/>
        <v>0</v>
      </c>
      <c r="S1619" s="1383">
        <f t="shared" si="3260"/>
        <v>0</v>
      </c>
      <c r="T1619" s="1383">
        <f t="shared" ref="T1619:X1619" si="3261">$AE1619*T$27</f>
        <v>0</v>
      </c>
      <c r="U1619" s="1383">
        <f t="shared" si="3261"/>
        <v>0</v>
      </c>
      <c r="V1619" s="1383">
        <f t="shared" si="3261"/>
        <v>0</v>
      </c>
      <c r="W1619" s="1383">
        <f t="shared" si="3261"/>
        <v>0</v>
      </c>
      <c r="X1619" s="1383">
        <f t="shared" si="3261"/>
        <v>0</v>
      </c>
      <c r="Y1619" s="1383">
        <f t="shared" si="3131"/>
        <v>0</v>
      </c>
      <c r="Z1619" s="1383">
        <f t="shared" si="3132"/>
        <v>0</v>
      </c>
      <c r="AA1619" s="1383">
        <f t="shared" si="3133"/>
        <v>0</v>
      </c>
      <c r="AB1619" s="1383">
        <f t="shared" si="3134"/>
        <v>0</v>
      </c>
      <c r="AC1619" s="5">
        <f t="shared" si="3135"/>
        <v>131</v>
      </c>
      <c r="AD1619" s="1383">
        <f t="shared" si="3136"/>
        <v>0</v>
      </c>
      <c r="AE1619" s="1383">
        <f t="shared" si="3137"/>
        <v>0</v>
      </c>
      <c r="AF1619" s="1305" t="e">
        <f t="shared" si="3138"/>
        <v>#DIV/0!</v>
      </c>
      <c r="AG1619" s="1305" t="e">
        <f t="shared" si="3139"/>
        <v>#DIV/0!</v>
      </c>
      <c r="AH1619" s="5"/>
      <c r="AI1619" s="5"/>
      <c r="AJ1619" s="5"/>
      <c r="AK1619" s="5"/>
      <c r="AL1619" s="5"/>
      <c r="AM1619" s="5"/>
      <c r="AN1619" s="5"/>
      <c r="AO1619" s="5"/>
      <c r="AP1619" s="5"/>
      <c r="AQ1619" s="5"/>
      <c r="AR1619" s="5"/>
      <c r="AS1619" s="5"/>
      <c r="AT1619" s="5"/>
      <c r="AU1619" s="5"/>
      <c r="AV1619" s="5"/>
      <c r="AW1619" s="5"/>
      <c r="AX1619" s="5"/>
      <c r="AY1619" s="5"/>
      <c r="AZ1619" s="5"/>
      <c r="BA1619" s="5"/>
      <c r="BB1619" s="5"/>
      <c r="BC1619" s="5"/>
      <c r="BD1619" s="5"/>
      <c r="BE1619" s="5"/>
    </row>
    <row r="1620" spans="1:57" ht="14.25" customHeight="1">
      <c r="A1620" s="1376">
        <v>45423</v>
      </c>
      <c r="B1620" s="1301"/>
      <c r="C1620" s="1302"/>
      <c r="D1620" s="1376">
        <v>45058</v>
      </c>
      <c r="E1620" s="1357"/>
      <c r="F1620" s="5"/>
      <c r="G1620" s="5"/>
      <c r="H1620" s="1302"/>
      <c r="I1620" s="1303"/>
      <c r="J1620" s="1301"/>
      <c r="K1620" s="1376"/>
      <c r="L1620" s="1302"/>
      <c r="M1620" s="1382">
        <f t="shared" si="3128"/>
        <v>45424</v>
      </c>
      <c r="N1620" s="1354">
        <f t="shared" si="3125"/>
        <v>0</v>
      </c>
      <c r="O1620" s="1383">
        <f t="shared" ref="O1620:S1620" si="3262">$AD1620*O$27</f>
        <v>0</v>
      </c>
      <c r="P1620" s="1383">
        <f t="shared" si="3262"/>
        <v>0</v>
      </c>
      <c r="Q1620" s="1383">
        <f t="shared" si="3262"/>
        <v>0</v>
      </c>
      <c r="R1620" s="1383">
        <f t="shared" si="3262"/>
        <v>0</v>
      </c>
      <c r="S1620" s="1383">
        <f t="shared" si="3262"/>
        <v>0</v>
      </c>
      <c r="T1620" s="1383">
        <f t="shared" ref="T1620:X1620" si="3263">$AE1620*T$27</f>
        <v>0</v>
      </c>
      <c r="U1620" s="1383">
        <f t="shared" si="3263"/>
        <v>0</v>
      </c>
      <c r="V1620" s="1383">
        <f t="shared" si="3263"/>
        <v>0</v>
      </c>
      <c r="W1620" s="1383">
        <f t="shared" si="3263"/>
        <v>0</v>
      </c>
      <c r="X1620" s="1383">
        <f t="shared" si="3263"/>
        <v>0</v>
      </c>
      <c r="Y1620" s="1383">
        <f t="shared" si="3131"/>
        <v>0</v>
      </c>
      <c r="Z1620" s="1383">
        <f t="shared" si="3132"/>
        <v>0</v>
      </c>
      <c r="AA1620" s="1383">
        <f t="shared" si="3133"/>
        <v>0</v>
      </c>
      <c r="AB1620" s="1383">
        <f t="shared" si="3134"/>
        <v>0</v>
      </c>
      <c r="AC1620" s="5">
        <f t="shared" si="3135"/>
        <v>132</v>
      </c>
      <c r="AD1620" s="1383">
        <f t="shared" si="3136"/>
        <v>0</v>
      </c>
      <c r="AE1620" s="1383">
        <f t="shared" si="3137"/>
        <v>0</v>
      </c>
      <c r="AF1620" s="1305" t="e">
        <f t="shared" si="3138"/>
        <v>#DIV/0!</v>
      </c>
      <c r="AG1620" s="1305" t="e">
        <f t="shared" si="3139"/>
        <v>#DIV/0!</v>
      </c>
      <c r="AH1620" s="5"/>
      <c r="AI1620" s="5"/>
      <c r="AJ1620" s="5"/>
      <c r="AK1620" s="5"/>
      <c r="AL1620" s="5"/>
      <c r="AM1620" s="5"/>
      <c r="AN1620" s="5"/>
      <c r="AO1620" s="5"/>
      <c r="AP1620" s="5"/>
      <c r="AQ1620" s="5"/>
      <c r="AR1620" s="5"/>
      <c r="AS1620" s="5"/>
      <c r="AT1620" s="5"/>
      <c r="AU1620" s="5"/>
      <c r="AV1620" s="5"/>
      <c r="AW1620" s="5"/>
      <c r="AX1620" s="5"/>
      <c r="AY1620" s="5"/>
      <c r="AZ1620" s="5"/>
      <c r="BA1620" s="5"/>
      <c r="BB1620" s="5"/>
      <c r="BC1620" s="5"/>
      <c r="BD1620" s="5"/>
      <c r="BE1620" s="5"/>
    </row>
    <row r="1621" spans="1:57" ht="14.25" customHeight="1">
      <c r="A1621" s="1376">
        <v>45424</v>
      </c>
      <c r="B1621" s="1301"/>
      <c r="C1621" s="1302"/>
      <c r="D1621" s="1376">
        <v>45059</v>
      </c>
      <c r="E1621" s="1357"/>
      <c r="F1621" s="5"/>
      <c r="G1621" s="5"/>
      <c r="H1621" s="1302"/>
      <c r="I1621" s="1303"/>
      <c r="J1621" s="1301"/>
      <c r="K1621" s="1376"/>
      <c r="L1621" s="1302"/>
      <c r="M1621" s="1382">
        <f t="shared" si="3128"/>
        <v>45425</v>
      </c>
      <c r="N1621" s="1354">
        <f t="shared" si="3125"/>
        <v>0</v>
      </c>
      <c r="O1621" s="1383">
        <f t="shared" ref="O1621:S1621" si="3264">$AD1621*O$27</f>
        <v>0</v>
      </c>
      <c r="P1621" s="1383">
        <f t="shared" si="3264"/>
        <v>0</v>
      </c>
      <c r="Q1621" s="1383">
        <f t="shared" si="3264"/>
        <v>0</v>
      </c>
      <c r="R1621" s="1383">
        <f t="shared" si="3264"/>
        <v>0</v>
      </c>
      <c r="S1621" s="1383">
        <f t="shared" si="3264"/>
        <v>0</v>
      </c>
      <c r="T1621" s="1383">
        <f t="shared" ref="T1621:X1621" si="3265">$AE1621*T$27</f>
        <v>0</v>
      </c>
      <c r="U1621" s="1383">
        <f t="shared" si="3265"/>
        <v>0</v>
      </c>
      <c r="V1621" s="1383">
        <f t="shared" si="3265"/>
        <v>0</v>
      </c>
      <c r="W1621" s="1383">
        <f t="shared" si="3265"/>
        <v>0</v>
      </c>
      <c r="X1621" s="1383">
        <f t="shared" si="3265"/>
        <v>0</v>
      </c>
      <c r="Y1621" s="1383">
        <f t="shared" si="3131"/>
        <v>0</v>
      </c>
      <c r="Z1621" s="1383">
        <f t="shared" si="3132"/>
        <v>0</v>
      </c>
      <c r="AA1621" s="1383">
        <f t="shared" si="3133"/>
        <v>0</v>
      </c>
      <c r="AB1621" s="1383">
        <f t="shared" si="3134"/>
        <v>0</v>
      </c>
      <c r="AC1621" s="5">
        <f t="shared" si="3135"/>
        <v>133</v>
      </c>
      <c r="AD1621" s="1383">
        <f t="shared" si="3136"/>
        <v>0</v>
      </c>
      <c r="AE1621" s="1383">
        <f t="shared" si="3137"/>
        <v>0</v>
      </c>
      <c r="AF1621" s="1305" t="e">
        <f t="shared" si="3138"/>
        <v>#DIV/0!</v>
      </c>
      <c r="AG1621" s="1305" t="e">
        <f t="shared" si="3139"/>
        <v>#DIV/0!</v>
      </c>
      <c r="AH1621" s="5"/>
      <c r="AI1621" s="5"/>
      <c r="AJ1621" s="5"/>
      <c r="AK1621" s="5"/>
      <c r="AL1621" s="5"/>
      <c r="AM1621" s="5"/>
      <c r="AN1621" s="5"/>
      <c r="AO1621" s="5"/>
      <c r="AP1621" s="5"/>
      <c r="AQ1621" s="5"/>
      <c r="AR1621" s="5"/>
      <c r="AS1621" s="5"/>
      <c r="AT1621" s="5"/>
      <c r="AU1621" s="5"/>
      <c r="AV1621" s="5"/>
      <c r="AW1621" s="5"/>
      <c r="AX1621" s="5"/>
      <c r="AY1621" s="5"/>
      <c r="AZ1621" s="5"/>
      <c r="BA1621" s="5"/>
      <c r="BB1621" s="5"/>
      <c r="BC1621" s="5"/>
      <c r="BD1621" s="5"/>
      <c r="BE1621" s="5"/>
    </row>
    <row r="1622" spans="1:57" ht="14.25" customHeight="1">
      <c r="A1622" s="1376">
        <v>45425</v>
      </c>
      <c r="B1622" s="1301"/>
      <c r="C1622" s="1302"/>
      <c r="D1622" s="1376">
        <v>45060</v>
      </c>
      <c r="E1622" s="1357"/>
      <c r="F1622" s="5"/>
      <c r="G1622" s="5"/>
      <c r="H1622" s="1302"/>
      <c r="I1622" s="1303"/>
      <c r="J1622" s="1301"/>
      <c r="K1622" s="1376"/>
      <c r="L1622" s="1302"/>
      <c r="M1622" s="1382">
        <f t="shared" si="3128"/>
        <v>45426</v>
      </c>
      <c r="N1622" s="1354">
        <f t="shared" si="3125"/>
        <v>0</v>
      </c>
      <c r="O1622" s="1383">
        <f t="shared" ref="O1622:S1622" si="3266">$AD1622*O$27</f>
        <v>0</v>
      </c>
      <c r="P1622" s="1383">
        <f t="shared" si="3266"/>
        <v>0</v>
      </c>
      <c r="Q1622" s="1383">
        <f t="shared" si="3266"/>
        <v>0</v>
      </c>
      <c r="R1622" s="1383">
        <f t="shared" si="3266"/>
        <v>0</v>
      </c>
      <c r="S1622" s="1383">
        <f t="shared" si="3266"/>
        <v>0</v>
      </c>
      <c r="T1622" s="1383">
        <f t="shared" ref="T1622:X1622" si="3267">$AE1622*T$27</f>
        <v>0</v>
      </c>
      <c r="U1622" s="1383">
        <f t="shared" si="3267"/>
        <v>0</v>
      </c>
      <c r="V1622" s="1383">
        <f t="shared" si="3267"/>
        <v>0</v>
      </c>
      <c r="W1622" s="1383">
        <f t="shared" si="3267"/>
        <v>0</v>
      </c>
      <c r="X1622" s="1383">
        <f t="shared" si="3267"/>
        <v>0</v>
      </c>
      <c r="Y1622" s="1383">
        <f t="shared" si="3131"/>
        <v>0</v>
      </c>
      <c r="Z1622" s="1383">
        <f t="shared" si="3132"/>
        <v>0</v>
      </c>
      <c r="AA1622" s="1383">
        <f t="shared" si="3133"/>
        <v>0</v>
      </c>
      <c r="AB1622" s="1383">
        <f t="shared" si="3134"/>
        <v>0</v>
      </c>
      <c r="AC1622" s="5">
        <f t="shared" si="3135"/>
        <v>134</v>
      </c>
      <c r="AD1622" s="1383">
        <f t="shared" si="3136"/>
        <v>0</v>
      </c>
      <c r="AE1622" s="1383">
        <f t="shared" si="3137"/>
        <v>0</v>
      </c>
      <c r="AF1622" s="1305" t="e">
        <f t="shared" si="3138"/>
        <v>#DIV/0!</v>
      </c>
      <c r="AG1622" s="1305" t="e">
        <f t="shared" si="3139"/>
        <v>#DIV/0!</v>
      </c>
      <c r="AH1622" s="5"/>
      <c r="AI1622" s="5"/>
      <c r="AJ1622" s="5"/>
      <c r="AK1622" s="5"/>
      <c r="AL1622" s="5"/>
      <c r="AM1622" s="5"/>
      <c r="AN1622" s="5"/>
      <c r="AO1622" s="5"/>
      <c r="AP1622" s="5"/>
      <c r="AQ1622" s="5"/>
      <c r="AR1622" s="5"/>
      <c r="AS1622" s="5"/>
      <c r="AT1622" s="5"/>
      <c r="AU1622" s="5"/>
      <c r="AV1622" s="5"/>
      <c r="AW1622" s="5"/>
      <c r="AX1622" s="5"/>
      <c r="AY1622" s="5"/>
      <c r="AZ1622" s="5"/>
      <c r="BA1622" s="5"/>
      <c r="BB1622" s="5"/>
      <c r="BC1622" s="5"/>
      <c r="BD1622" s="5"/>
      <c r="BE1622" s="5"/>
    </row>
    <row r="1623" spans="1:57" ht="14.25" customHeight="1">
      <c r="A1623" s="1376">
        <v>45426</v>
      </c>
      <c r="B1623" s="1301"/>
      <c r="C1623" s="1302"/>
      <c r="D1623" s="1376">
        <v>45061</v>
      </c>
      <c r="E1623" s="1357"/>
      <c r="F1623" s="5"/>
      <c r="G1623" s="5"/>
      <c r="H1623" s="1302"/>
      <c r="I1623" s="1303"/>
      <c r="J1623" s="1301"/>
      <c r="K1623" s="1376"/>
      <c r="L1623" s="1302"/>
      <c r="M1623" s="1382">
        <f t="shared" si="3128"/>
        <v>45427</v>
      </c>
      <c r="N1623" s="1354">
        <f t="shared" si="3125"/>
        <v>0</v>
      </c>
      <c r="O1623" s="1383">
        <f t="shared" ref="O1623:S1623" si="3268">$AD1623*O$27</f>
        <v>0</v>
      </c>
      <c r="P1623" s="1383">
        <f t="shared" si="3268"/>
        <v>0</v>
      </c>
      <c r="Q1623" s="1383">
        <f t="shared" si="3268"/>
        <v>0</v>
      </c>
      <c r="R1623" s="1383">
        <f t="shared" si="3268"/>
        <v>0</v>
      </c>
      <c r="S1623" s="1383">
        <f t="shared" si="3268"/>
        <v>0</v>
      </c>
      <c r="T1623" s="1383">
        <f t="shared" ref="T1623:X1623" si="3269">$AE1623*T$27</f>
        <v>0</v>
      </c>
      <c r="U1623" s="1383">
        <f t="shared" si="3269"/>
        <v>0</v>
      </c>
      <c r="V1623" s="1383">
        <f t="shared" si="3269"/>
        <v>0</v>
      </c>
      <c r="W1623" s="1383">
        <f t="shared" si="3269"/>
        <v>0</v>
      </c>
      <c r="X1623" s="1383">
        <f t="shared" si="3269"/>
        <v>0</v>
      </c>
      <c r="Y1623" s="1383">
        <f t="shared" si="3131"/>
        <v>0</v>
      </c>
      <c r="Z1623" s="1383">
        <f t="shared" si="3132"/>
        <v>0</v>
      </c>
      <c r="AA1623" s="1383">
        <f t="shared" si="3133"/>
        <v>0</v>
      </c>
      <c r="AB1623" s="1383">
        <f t="shared" si="3134"/>
        <v>0</v>
      </c>
      <c r="AC1623" s="5">
        <f t="shared" si="3135"/>
        <v>135</v>
      </c>
      <c r="AD1623" s="1383">
        <f t="shared" si="3136"/>
        <v>0</v>
      </c>
      <c r="AE1623" s="1383">
        <f t="shared" si="3137"/>
        <v>0</v>
      </c>
      <c r="AF1623" s="1305" t="e">
        <f t="shared" si="3138"/>
        <v>#DIV/0!</v>
      </c>
      <c r="AG1623" s="1305" t="e">
        <f t="shared" si="3139"/>
        <v>#DIV/0!</v>
      </c>
      <c r="AH1623" s="5"/>
      <c r="AI1623" s="5"/>
      <c r="AJ1623" s="5"/>
      <c r="AK1623" s="5"/>
      <c r="AL1623" s="5"/>
      <c r="AM1623" s="5"/>
      <c r="AN1623" s="5"/>
      <c r="AO1623" s="5"/>
      <c r="AP1623" s="5"/>
      <c r="AQ1623" s="5"/>
      <c r="AR1623" s="5"/>
      <c r="AS1623" s="5"/>
      <c r="AT1623" s="5"/>
      <c r="AU1623" s="5"/>
      <c r="AV1623" s="5"/>
      <c r="AW1623" s="5"/>
      <c r="AX1623" s="5"/>
      <c r="AY1623" s="5"/>
      <c r="AZ1623" s="5"/>
      <c r="BA1623" s="5"/>
      <c r="BB1623" s="5"/>
      <c r="BC1623" s="5"/>
      <c r="BD1623" s="5"/>
      <c r="BE1623" s="5"/>
    </row>
    <row r="1624" spans="1:57" ht="14.25" customHeight="1">
      <c r="A1624" s="1376">
        <v>45427</v>
      </c>
      <c r="B1624" s="1301"/>
      <c r="C1624" s="1302"/>
      <c r="D1624" s="1376">
        <v>45062</v>
      </c>
      <c r="E1624" s="1357"/>
      <c r="F1624" s="5"/>
      <c r="G1624" s="5"/>
      <c r="H1624" s="1302"/>
      <c r="I1624" s="1303"/>
      <c r="J1624" s="1301"/>
      <c r="K1624" s="1376"/>
      <c r="L1624" s="1302"/>
      <c r="M1624" s="1382">
        <f t="shared" si="3128"/>
        <v>45428</v>
      </c>
      <c r="N1624" s="1354">
        <f t="shared" si="3125"/>
        <v>0</v>
      </c>
      <c r="O1624" s="1383">
        <f t="shared" ref="O1624:S1624" si="3270">$AD1624*O$27</f>
        <v>0</v>
      </c>
      <c r="P1624" s="1383">
        <f t="shared" si="3270"/>
        <v>0</v>
      </c>
      <c r="Q1624" s="1383">
        <f t="shared" si="3270"/>
        <v>0</v>
      </c>
      <c r="R1624" s="1383">
        <f t="shared" si="3270"/>
        <v>0</v>
      </c>
      <c r="S1624" s="1383">
        <f t="shared" si="3270"/>
        <v>0</v>
      </c>
      <c r="T1624" s="1383">
        <f t="shared" ref="T1624:X1624" si="3271">$AE1624*T$27</f>
        <v>0</v>
      </c>
      <c r="U1624" s="1383">
        <f t="shared" si="3271"/>
        <v>0</v>
      </c>
      <c r="V1624" s="1383">
        <f t="shared" si="3271"/>
        <v>0</v>
      </c>
      <c r="W1624" s="1383">
        <f t="shared" si="3271"/>
        <v>0</v>
      </c>
      <c r="X1624" s="1383">
        <f t="shared" si="3271"/>
        <v>0</v>
      </c>
      <c r="Y1624" s="1383">
        <f t="shared" si="3131"/>
        <v>0</v>
      </c>
      <c r="Z1624" s="1383">
        <f t="shared" si="3132"/>
        <v>0</v>
      </c>
      <c r="AA1624" s="1383">
        <f t="shared" si="3133"/>
        <v>0</v>
      </c>
      <c r="AB1624" s="1383">
        <f t="shared" si="3134"/>
        <v>0</v>
      </c>
      <c r="AC1624" s="5">
        <f t="shared" si="3135"/>
        <v>136</v>
      </c>
      <c r="AD1624" s="1383">
        <f t="shared" si="3136"/>
        <v>0</v>
      </c>
      <c r="AE1624" s="1383">
        <f t="shared" si="3137"/>
        <v>0</v>
      </c>
      <c r="AF1624" s="1305" t="e">
        <f t="shared" si="3138"/>
        <v>#DIV/0!</v>
      </c>
      <c r="AG1624" s="1305" t="e">
        <f t="shared" si="3139"/>
        <v>#DIV/0!</v>
      </c>
      <c r="AH1624" s="5"/>
      <c r="AI1624" s="5"/>
      <c r="AJ1624" s="5"/>
      <c r="AK1624" s="5"/>
      <c r="AL1624" s="5"/>
      <c r="AM1624" s="5"/>
      <c r="AN1624" s="5"/>
      <c r="AO1624" s="5"/>
      <c r="AP1624" s="5"/>
      <c r="AQ1624" s="5"/>
      <c r="AR1624" s="5"/>
      <c r="AS1624" s="5"/>
      <c r="AT1624" s="5"/>
      <c r="AU1624" s="5"/>
      <c r="AV1624" s="5"/>
      <c r="AW1624" s="5"/>
      <c r="AX1624" s="5"/>
      <c r="AY1624" s="5"/>
      <c r="AZ1624" s="5"/>
      <c r="BA1624" s="5"/>
      <c r="BB1624" s="5"/>
      <c r="BC1624" s="5"/>
      <c r="BD1624" s="5"/>
      <c r="BE1624" s="5"/>
    </row>
    <row r="1625" spans="1:57" ht="14.25" customHeight="1">
      <c r="A1625" s="1376">
        <v>45428</v>
      </c>
      <c r="B1625" s="1301"/>
      <c r="C1625" s="1302"/>
      <c r="D1625" s="1376">
        <v>45063</v>
      </c>
      <c r="E1625" s="1357"/>
      <c r="F1625" s="5"/>
      <c r="G1625" s="5"/>
      <c r="H1625" s="1302"/>
      <c r="I1625" s="1303"/>
      <c r="J1625" s="1301"/>
      <c r="K1625" s="1376"/>
      <c r="L1625" s="1302"/>
      <c r="M1625" s="1382">
        <f t="shared" si="3128"/>
        <v>45429</v>
      </c>
      <c r="N1625" s="1354">
        <f t="shared" si="3125"/>
        <v>0</v>
      </c>
      <c r="O1625" s="1383">
        <f t="shared" ref="O1625:S1625" si="3272">$AD1625*O$27</f>
        <v>0</v>
      </c>
      <c r="P1625" s="1383">
        <f t="shared" si="3272"/>
        <v>0</v>
      </c>
      <c r="Q1625" s="1383">
        <f t="shared" si="3272"/>
        <v>0</v>
      </c>
      <c r="R1625" s="1383">
        <f t="shared" si="3272"/>
        <v>0</v>
      </c>
      <c r="S1625" s="1383">
        <f t="shared" si="3272"/>
        <v>0</v>
      </c>
      <c r="T1625" s="1383">
        <f t="shared" ref="T1625:X1625" si="3273">$AE1625*T$27</f>
        <v>0</v>
      </c>
      <c r="U1625" s="1383">
        <f t="shared" si="3273"/>
        <v>0</v>
      </c>
      <c r="V1625" s="1383">
        <f t="shared" si="3273"/>
        <v>0</v>
      </c>
      <c r="W1625" s="1383">
        <f t="shared" si="3273"/>
        <v>0</v>
      </c>
      <c r="X1625" s="1383">
        <f t="shared" si="3273"/>
        <v>0</v>
      </c>
      <c r="Y1625" s="1383">
        <f t="shared" si="3131"/>
        <v>0</v>
      </c>
      <c r="Z1625" s="1383">
        <f t="shared" si="3132"/>
        <v>0</v>
      </c>
      <c r="AA1625" s="1383">
        <f t="shared" si="3133"/>
        <v>0</v>
      </c>
      <c r="AB1625" s="1383">
        <f t="shared" si="3134"/>
        <v>0</v>
      </c>
      <c r="AC1625" s="5">
        <f t="shared" si="3135"/>
        <v>137</v>
      </c>
      <c r="AD1625" s="1383">
        <f t="shared" si="3136"/>
        <v>0</v>
      </c>
      <c r="AE1625" s="1383">
        <f t="shared" si="3137"/>
        <v>0</v>
      </c>
      <c r="AF1625" s="1305" t="e">
        <f t="shared" si="3138"/>
        <v>#DIV/0!</v>
      </c>
      <c r="AG1625" s="1305" t="e">
        <f t="shared" si="3139"/>
        <v>#DIV/0!</v>
      </c>
      <c r="AH1625" s="5"/>
      <c r="AI1625" s="5"/>
      <c r="AJ1625" s="5"/>
      <c r="AK1625" s="5"/>
      <c r="AL1625" s="5"/>
      <c r="AM1625" s="5"/>
      <c r="AN1625" s="5"/>
      <c r="AO1625" s="5"/>
      <c r="AP1625" s="5"/>
      <c r="AQ1625" s="5"/>
      <c r="AR1625" s="5"/>
      <c r="AS1625" s="5"/>
      <c r="AT1625" s="5"/>
      <c r="AU1625" s="5"/>
      <c r="AV1625" s="5"/>
      <c r="AW1625" s="5"/>
      <c r="AX1625" s="5"/>
      <c r="AY1625" s="5"/>
      <c r="AZ1625" s="5"/>
      <c r="BA1625" s="5"/>
      <c r="BB1625" s="5"/>
      <c r="BC1625" s="5"/>
      <c r="BD1625" s="5"/>
      <c r="BE1625" s="5"/>
    </row>
    <row r="1626" spans="1:57" ht="14.25" customHeight="1">
      <c r="A1626" s="1376">
        <v>45429</v>
      </c>
      <c r="B1626" s="1301"/>
      <c r="C1626" s="1302"/>
      <c r="D1626" s="1376">
        <v>45064</v>
      </c>
      <c r="E1626" s="1357"/>
      <c r="F1626" s="5"/>
      <c r="G1626" s="5"/>
      <c r="H1626" s="1302"/>
      <c r="I1626" s="1303"/>
      <c r="J1626" s="1301"/>
      <c r="K1626" s="1376"/>
      <c r="L1626" s="1302"/>
      <c r="M1626" s="1382">
        <f t="shared" si="3128"/>
        <v>45430</v>
      </c>
      <c r="N1626" s="1354">
        <f t="shared" si="3125"/>
        <v>0</v>
      </c>
      <c r="O1626" s="1383">
        <f t="shared" ref="O1626:S1626" si="3274">$AD1626*O$27</f>
        <v>0</v>
      </c>
      <c r="P1626" s="1383">
        <f t="shared" si="3274"/>
        <v>0</v>
      </c>
      <c r="Q1626" s="1383">
        <f t="shared" si="3274"/>
        <v>0</v>
      </c>
      <c r="R1626" s="1383">
        <f t="shared" si="3274"/>
        <v>0</v>
      </c>
      <c r="S1626" s="1383">
        <f t="shared" si="3274"/>
        <v>0</v>
      </c>
      <c r="T1626" s="1383">
        <f t="shared" ref="T1626:X1626" si="3275">$AE1626*T$27</f>
        <v>0</v>
      </c>
      <c r="U1626" s="1383">
        <f t="shared" si="3275"/>
        <v>0</v>
      </c>
      <c r="V1626" s="1383">
        <f t="shared" si="3275"/>
        <v>0</v>
      </c>
      <c r="W1626" s="1383">
        <f t="shared" si="3275"/>
        <v>0</v>
      </c>
      <c r="X1626" s="1383">
        <f t="shared" si="3275"/>
        <v>0</v>
      </c>
      <c r="Y1626" s="1383">
        <f t="shared" si="3131"/>
        <v>0</v>
      </c>
      <c r="Z1626" s="1383">
        <f t="shared" si="3132"/>
        <v>0</v>
      </c>
      <c r="AA1626" s="1383">
        <f t="shared" si="3133"/>
        <v>0</v>
      </c>
      <c r="AB1626" s="1383">
        <f t="shared" si="3134"/>
        <v>0</v>
      </c>
      <c r="AC1626" s="5">
        <f t="shared" si="3135"/>
        <v>138</v>
      </c>
      <c r="AD1626" s="1383">
        <f t="shared" si="3136"/>
        <v>0</v>
      </c>
      <c r="AE1626" s="1383">
        <f t="shared" si="3137"/>
        <v>0</v>
      </c>
      <c r="AF1626" s="1305" t="e">
        <f t="shared" si="3138"/>
        <v>#DIV/0!</v>
      </c>
      <c r="AG1626" s="1305" t="e">
        <f t="shared" si="3139"/>
        <v>#DIV/0!</v>
      </c>
      <c r="AH1626" s="5"/>
      <c r="AI1626" s="5"/>
      <c r="AJ1626" s="5"/>
      <c r="AK1626" s="5"/>
      <c r="AL1626" s="5"/>
      <c r="AM1626" s="5"/>
      <c r="AN1626" s="5"/>
      <c r="AO1626" s="5"/>
      <c r="AP1626" s="5"/>
      <c r="AQ1626" s="5"/>
      <c r="AR1626" s="5"/>
      <c r="AS1626" s="5"/>
      <c r="AT1626" s="5"/>
      <c r="AU1626" s="5"/>
      <c r="AV1626" s="5"/>
      <c r="AW1626" s="5"/>
      <c r="AX1626" s="5"/>
      <c r="AY1626" s="5"/>
      <c r="AZ1626" s="5"/>
      <c r="BA1626" s="5"/>
      <c r="BB1626" s="5"/>
      <c r="BC1626" s="5"/>
      <c r="BD1626" s="5"/>
      <c r="BE1626" s="5"/>
    </row>
    <row r="1627" spans="1:57" ht="14.25" customHeight="1">
      <c r="A1627" s="1376">
        <v>45430</v>
      </c>
      <c r="B1627" s="1301"/>
      <c r="C1627" s="1302"/>
      <c r="D1627" s="1376">
        <v>45065</v>
      </c>
      <c r="E1627" s="1357"/>
      <c r="F1627" s="5"/>
      <c r="G1627" s="5"/>
      <c r="H1627" s="1302"/>
      <c r="I1627" s="1303"/>
      <c r="J1627" s="1301"/>
      <c r="K1627" s="1376"/>
      <c r="L1627" s="1302"/>
      <c r="M1627" s="1382">
        <f t="shared" si="3128"/>
        <v>45431</v>
      </c>
      <c r="N1627" s="1354">
        <f t="shared" si="3125"/>
        <v>0</v>
      </c>
      <c r="O1627" s="1383">
        <f t="shared" ref="O1627:S1627" si="3276">$AD1627*O$27</f>
        <v>0</v>
      </c>
      <c r="P1627" s="1383">
        <f t="shared" si="3276"/>
        <v>0</v>
      </c>
      <c r="Q1627" s="1383">
        <f t="shared" si="3276"/>
        <v>0</v>
      </c>
      <c r="R1627" s="1383">
        <f t="shared" si="3276"/>
        <v>0</v>
      </c>
      <c r="S1627" s="1383">
        <f t="shared" si="3276"/>
        <v>0</v>
      </c>
      <c r="T1627" s="1383">
        <f t="shared" ref="T1627:X1627" si="3277">$AE1627*T$27</f>
        <v>0</v>
      </c>
      <c r="U1627" s="1383">
        <f t="shared" si="3277"/>
        <v>0</v>
      </c>
      <c r="V1627" s="1383">
        <f t="shared" si="3277"/>
        <v>0</v>
      </c>
      <c r="W1627" s="1383">
        <f t="shared" si="3277"/>
        <v>0</v>
      </c>
      <c r="X1627" s="1383">
        <f t="shared" si="3277"/>
        <v>0</v>
      </c>
      <c r="Y1627" s="1383">
        <f t="shared" si="3131"/>
        <v>0</v>
      </c>
      <c r="Z1627" s="1383">
        <f t="shared" si="3132"/>
        <v>0</v>
      </c>
      <c r="AA1627" s="1383">
        <f t="shared" si="3133"/>
        <v>0</v>
      </c>
      <c r="AB1627" s="1383">
        <f t="shared" si="3134"/>
        <v>0</v>
      </c>
      <c r="AC1627" s="5">
        <f t="shared" si="3135"/>
        <v>139</v>
      </c>
      <c r="AD1627" s="1383">
        <f t="shared" si="3136"/>
        <v>0</v>
      </c>
      <c r="AE1627" s="1383">
        <f t="shared" si="3137"/>
        <v>0</v>
      </c>
      <c r="AF1627" s="1305" t="e">
        <f t="shared" si="3138"/>
        <v>#DIV/0!</v>
      </c>
      <c r="AG1627" s="1305" t="e">
        <f t="shared" si="3139"/>
        <v>#DIV/0!</v>
      </c>
      <c r="AH1627" s="5"/>
      <c r="AI1627" s="5"/>
      <c r="AJ1627" s="5"/>
      <c r="AK1627" s="5"/>
      <c r="AL1627" s="5"/>
      <c r="AM1627" s="5"/>
      <c r="AN1627" s="5"/>
      <c r="AO1627" s="5"/>
      <c r="AP1627" s="5"/>
      <c r="AQ1627" s="5"/>
      <c r="AR1627" s="5"/>
      <c r="AS1627" s="5"/>
      <c r="AT1627" s="5"/>
      <c r="AU1627" s="5"/>
      <c r="AV1627" s="5"/>
      <c r="AW1627" s="5"/>
      <c r="AX1627" s="5"/>
      <c r="AY1627" s="5"/>
      <c r="AZ1627" s="5"/>
      <c r="BA1627" s="5"/>
      <c r="BB1627" s="5"/>
      <c r="BC1627" s="5"/>
      <c r="BD1627" s="5"/>
      <c r="BE1627" s="5"/>
    </row>
    <row r="1628" spans="1:57" ht="14.25" customHeight="1">
      <c r="A1628" s="1376">
        <v>45431</v>
      </c>
      <c r="B1628" s="1301"/>
      <c r="C1628" s="1302"/>
      <c r="D1628" s="1376">
        <v>45066</v>
      </c>
      <c r="E1628" s="1357"/>
      <c r="F1628" s="5"/>
      <c r="G1628" s="5"/>
      <c r="H1628" s="1302"/>
      <c r="I1628" s="1303"/>
      <c r="J1628" s="1301"/>
      <c r="K1628" s="1376"/>
      <c r="L1628" s="1302"/>
      <c r="M1628" s="1382">
        <f t="shared" si="3128"/>
        <v>45432</v>
      </c>
      <c r="N1628" s="1354">
        <f t="shared" si="3125"/>
        <v>0</v>
      </c>
      <c r="O1628" s="1383">
        <f t="shared" ref="O1628:S1628" si="3278">$AD1628*O$27</f>
        <v>0</v>
      </c>
      <c r="P1628" s="1383">
        <f t="shared" si="3278"/>
        <v>0</v>
      </c>
      <c r="Q1628" s="1383">
        <f t="shared" si="3278"/>
        <v>0</v>
      </c>
      <c r="R1628" s="1383">
        <f t="shared" si="3278"/>
        <v>0</v>
      </c>
      <c r="S1628" s="1383">
        <f t="shared" si="3278"/>
        <v>0</v>
      </c>
      <c r="T1628" s="1383">
        <f t="shared" ref="T1628:X1628" si="3279">$AE1628*T$27</f>
        <v>0</v>
      </c>
      <c r="U1628" s="1383">
        <f t="shared" si="3279"/>
        <v>0</v>
      </c>
      <c r="V1628" s="1383">
        <f t="shared" si="3279"/>
        <v>0</v>
      </c>
      <c r="W1628" s="1383">
        <f t="shared" si="3279"/>
        <v>0</v>
      </c>
      <c r="X1628" s="1383">
        <f t="shared" si="3279"/>
        <v>0</v>
      </c>
      <c r="Y1628" s="1383">
        <f t="shared" si="3131"/>
        <v>0</v>
      </c>
      <c r="Z1628" s="1383">
        <f t="shared" si="3132"/>
        <v>0</v>
      </c>
      <c r="AA1628" s="1383">
        <f t="shared" si="3133"/>
        <v>0</v>
      </c>
      <c r="AB1628" s="1383">
        <f t="shared" si="3134"/>
        <v>0</v>
      </c>
      <c r="AC1628" s="5">
        <f t="shared" si="3135"/>
        <v>140</v>
      </c>
      <c r="AD1628" s="1383">
        <f t="shared" si="3136"/>
        <v>0</v>
      </c>
      <c r="AE1628" s="1383">
        <f t="shared" si="3137"/>
        <v>0</v>
      </c>
      <c r="AF1628" s="1305" t="e">
        <f t="shared" si="3138"/>
        <v>#DIV/0!</v>
      </c>
      <c r="AG1628" s="1305" t="e">
        <f t="shared" si="3139"/>
        <v>#DIV/0!</v>
      </c>
      <c r="AH1628" s="5"/>
      <c r="AI1628" s="5"/>
      <c r="AJ1628" s="5"/>
      <c r="AK1628" s="5"/>
      <c r="AL1628" s="5"/>
      <c r="AM1628" s="5"/>
      <c r="AN1628" s="5"/>
      <c r="AO1628" s="5"/>
      <c r="AP1628" s="5"/>
      <c r="AQ1628" s="5"/>
      <c r="AR1628" s="5"/>
      <c r="AS1628" s="5"/>
      <c r="AT1628" s="5"/>
      <c r="AU1628" s="5"/>
      <c r="AV1628" s="5"/>
      <c r="AW1628" s="5"/>
      <c r="AX1628" s="5"/>
      <c r="AY1628" s="5"/>
      <c r="AZ1628" s="5"/>
      <c r="BA1628" s="5"/>
      <c r="BB1628" s="5"/>
      <c r="BC1628" s="5"/>
      <c r="BD1628" s="5"/>
      <c r="BE1628" s="5"/>
    </row>
    <row r="1629" spans="1:57" ht="14.25" customHeight="1">
      <c r="A1629" s="1376">
        <v>45432</v>
      </c>
      <c r="B1629" s="1301"/>
      <c r="C1629" s="1302"/>
      <c r="D1629" s="1376">
        <v>45067</v>
      </c>
      <c r="E1629" s="1357"/>
      <c r="F1629" s="5"/>
      <c r="G1629" s="5"/>
      <c r="H1629" s="1302"/>
      <c r="I1629" s="1303"/>
      <c r="J1629" s="1301"/>
      <c r="K1629" s="1376"/>
      <c r="L1629" s="1302"/>
      <c r="M1629" s="1382">
        <f t="shared" si="3128"/>
        <v>45433</v>
      </c>
      <c r="N1629" s="1354">
        <f t="shared" si="3125"/>
        <v>0</v>
      </c>
      <c r="O1629" s="1383">
        <f t="shared" ref="O1629:S1629" si="3280">$AD1629*O$27</f>
        <v>0</v>
      </c>
      <c r="P1629" s="1383">
        <f t="shared" si="3280"/>
        <v>0</v>
      </c>
      <c r="Q1629" s="1383">
        <f t="shared" si="3280"/>
        <v>0</v>
      </c>
      <c r="R1629" s="1383">
        <f t="shared" si="3280"/>
        <v>0</v>
      </c>
      <c r="S1629" s="1383">
        <f t="shared" si="3280"/>
        <v>0</v>
      </c>
      <c r="T1629" s="1383">
        <f t="shared" ref="T1629:X1629" si="3281">$AE1629*T$27</f>
        <v>0</v>
      </c>
      <c r="U1629" s="1383">
        <f t="shared" si="3281"/>
        <v>0</v>
      </c>
      <c r="V1629" s="1383">
        <f t="shared" si="3281"/>
        <v>0</v>
      </c>
      <c r="W1629" s="1383">
        <f t="shared" si="3281"/>
        <v>0</v>
      </c>
      <c r="X1629" s="1383">
        <f t="shared" si="3281"/>
        <v>0</v>
      </c>
      <c r="Y1629" s="1383">
        <f t="shared" si="3131"/>
        <v>0</v>
      </c>
      <c r="Z1629" s="1383">
        <f t="shared" si="3132"/>
        <v>0</v>
      </c>
      <c r="AA1629" s="1383">
        <f t="shared" si="3133"/>
        <v>0</v>
      </c>
      <c r="AB1629" s="1383">
        <f t="shared" si="3134"/>
        <v>0</v>
      </c>
      <c r="AC1629" s="5">
        <f t="shared" si="3135"/>
        <v>141</v>
      </c>
      <c r="AD1629" s="1383">
        <f t="shared" si="3136"/>
        <v>0</v>
      </c>
      <c r="AE1629" s="1383">
        <f t="shared" si="3137"/>
        <v>0</v>
      </c>
      <c r="AF1629" s="1305" t="e">
        <f t="shared" si="3138"/>
        <v>#DIV/0!</v>
      </c>
      <c r="AG1629" s="1305" t="e">
        <f t="shared" si="3139"/>
        <v>#DIV/0!</v>
      </c>
      <c r="AH1629" s="5"/>
      <c r="AI1629" s="5"/>
      <c r="AJ1629" s="5"/>
      <c r="AK1629" s="5"/>
      <c r="AL1629" s="5"/>
      <c r="AM1629" s="5"/>
      <c r="AN1629" s="5"/>
      <c r="AO1629" s="5"/>
      <c r="AP1629" s="5"/>
      <c r="AQ1629" s="5"/>
      <c r="AR1629" s="5"/>
      <c r="AS1629" s="5"/>
      <c r="AT1629" s="5"/>
      <c r="AU1629" s="5"/>
      <c r="AV1629" s="5"/>
      <c r="AW1629" s="5"/>
      <c r="AX1629" s="5"/>
      <c r="AY1629" s="5"/>
      <c r="AZ1629" s="5"/>
      <c r="BA1629" s="5"/>
      <c r="BB1629" s="5"/>
      <c r="BC1629" s="5"/>
      <c r="BD1629" s="5"/>
      <c r="BE1629" s="5"/>
    </row>
    <row r="1630" spans="1:57" ht="14.25" customHeight="1">
      <c r="A1630" s="1376">
        <v>45433</v>
      </c>
      <c r="B1630" s="1301"/>
      <c r="C1630" s="1302"/>
      <c r="D1630" s="1376">
        <v>45068</v>
      </c>
      <c r="E1630" s="1357"/>
      <c r="F1630" s="5"/>
      <c r="G1630" s="5"/>
      <c r="H1630" s="1302"/>
      <c r="I1630" s="1303"/>
      <c r="J1630" s="1301"/>
      <c r="K1630" s="1376"/>
      <c r="L1630" s="1302"/>
      <c r="M1630" s="1382">
        <f t="shared" si="3128"/>
        <v>45434</v>
      </c>
      <c r="N1630" s="1354">
        <f t="shared" si="3125"/>
        <v>0</v>
      </c>
      <c r="O1630" s="1383">
        <f t="shared" ref="O1630:S1630" si="3282">$AD1630*O$27</f>
        <v>0</v>
      </c>
      <c r="P1630" s="1383">
        <f t="shared" si="3282"/>
        <v>0</v>
      </c>
      <c r="Q1630" s="1383">
        <f t="shared" si="3282"/>
        <v>0</v>
      </c>
      <c r="R1630" s="1383">
        <f t="shared" si="3282"/>
        <v>0</v>
      </c>
      <c r="S1630" s="1383">
        <f t="shared" si="3282"/>
        <v>0</v>
      </c>
      <c r="T1630" s="1383">
        <f t="shared" ref="T1630:X1630" si="3283">$AE1630*T$27</f>
        <v>0</v>
      </c>
      <c r="U1630" s="1383">
        <f t="shared" si="3283"/>
        <v>0</v>
      </c>
      <c r="V1630" s="1383">
        <f t="shared" si="3283"/>
        <v>0</v>
      </c>
      <c r="W1630" s="1383">
        <f t="shared" si="3283"/>
        <v>0</v>
      </c>
      <c r="X1630" s="1383">
        <f t="shared" si="3283"/>
        <v>0</v>
      </c>
      <c r="Y1630" s="1383">
        <f t="shared" si="3131"/>
        <v>0</v>
      </c>
      <c r="Z1630" s="1383">
        <f t="shared" si="3132"/>
        <v>0</v>
      </c>
      <c r="AA1630" s="1383">
        <f t="shared" si="3133"/>
        <v>0</v>
      </c>
      <c r="AB1630" s="1383">
        <f t="shared" si="3134"/>
        <v>0</v>
      </c>
      <c r="AC1630" s="5">
        <f t="shared" si="3135"/>
        <v>142</v>
      </c>
      <c r="AD1630" s="1383">
        <f t="shared" si="3136"/>
        <v>0</v>
      </c>
      <c r="AE1630" s="1383">
        <f t="shared" si="3137"/>
        <v>0</v>
      </c>
      <c r="AF1630" s="1305" t="e">
        <f t="shared" si="3138"/>
        <v>#DIV/0!</v>
      </c>
      <c r="AG1630" s="1305" t="e">
        <f t="shared" si="3139"/>
        <v>#DIV/0!</v>
      </c>
      <c r="AH1630" s="5"/>
      <c r="AI1630" s="5"/>
      <c r="AJ1630" s="5"/>
      <c r="AK1630" s="5"/>
      <c r="AL1630" s="5"/>
      <c r="AM1630" s="5"/>
      <c r="AN1630" s="5"/>
      <c r="AO1630" s="5"/>
      <c r="AP1630" s="5"/>
      <c r="AQ1630" s="5"/>
      <c r="AR1630" s="5"/>
      <c r="AS1630" s="5"/>
      <c r="AT1630" s="5"/>
      <c r="AU1630" s="5"/>
      <c r="AV1630" s="5"/>
      <c r="AW1630" s="5"/>
      <c r="AX1630" s="5"/>
      <c r="AY1630" s="5"/>
      <c r="AZ1630" s="5"/>
      <c r="BA1630" s="5"/>
      <c r="BB1630" s="5"/>
      <c r="BC1630" s="5"/>
      <c r="BD1630" s="5"/>
      <c r="BE1630" s="5"/>
    </row>
    <row r="1631" spans="1:57" ht="14.25" customHeight="1">
      <c r="A1631" s="1376">
        <v>45434</v>
      </c>
      <c r="B1631" s="1301"/>
      <c r="C1631" s="1302"/>
      <c r="D1631" s="1376">
        <v>45069</v>
      </c>
      <c r="E1631" s="1357"/>
      <c r="F1631" s="5"/>
      <c r="G1631" s="5"/>
      <c r="H1631" s="1302"/>
      <c r="I1631" s="1303"/>
      <c r="J1631" s="1301"/>
      <c r="K1631" s="1376"/>
      <c r="L1631" s="1302"/>
      <c r="M1631" s="1382">
        <f t="shared" si="3128"/>
        <v>45435</v>
      </c>
      <c r="N1631" s="1354">
        <f t="shared" si="3125"/>
        <v>0</v>
      </c>
      <c r="O1631" s="1383">
        <f t="shared" ref="O1631:S1631" si="3284">$AD1631*O$27</f>
        <v>0</v>
      </c>
      <c r="P1631" s="1383">
        <f t="shared" si="3284"/>
        <v>0</v>
      </c>
      <c r="Q1631" s="1383">
        <f t="shared" si="3284"/>
        <v>0</v>
      </c>
      <c r="R1631" s="1383">
        <f t="shared" si="3284"/>
        <v>0</v>
      </c>
      <c r="S1631" s="1383">
        <f t="shared" si="3284"/>
        <v>0</v>
      </c>
      <c r="T1631" s="1383">
        <f t="shared" ref="T1631:X1631" si="3285">$AE1631*T$27</f>
        <v>0</v>
      </c>
      <c r="U1631" s="1383">
        <f t="shared" si="3285"/>
        <v>0</v>
      </c>
      <c r="V1631" s="1383">
        <f t="shared" si="3285"/>
        <v>0</v>
      </c>
      <c r="W1631" s="1383">
        <f t="shared" si="3285"/>
        <v>0</v>
      </c>
      <c r="X1631" s="1383">
        <f t="shared" si="3285"/>
        <v>0</v>
      </c>
      <c r="Y1631" s="1383">
        <f t="shared" si="3131"/>
        <v>0</v>
      </c>
      <c r="Z1631" s="1383">
        <f t="shared" si="3132"/>
        <v>0</v>
      </c>
      <c r="AA1631" s="1383">
        <f t="shared" si="3133"/>
        <v>0</v>
      </c>
      <c r="AB1631" s="1383">
        <f t="shared" si="3134"/>
        <v>0</v>
      </c>
      <c r="AC1631" s="5">
        <f t="shared" si="3135"/>
        <v>143</v>
      </c>
      <c r="AD1631" s="1383">
        <f t="shared" si="3136"/>
        <v>0</v>
      </c>
      <c r="AE1631" s="1383">
        <f t="shared" si="3137"/>
        <v>0</v>
      </c>
      <c r="AF1631" s="1305" t="e">
        <f t="shared" si="3138"/>
        <v>#DIV/0!</v>
      </c>
      <c r="AG1631" s="1305" t="e">
        <f t="shared" si="3139"/>
        <v>#DIV/0!</v>
      </c>
      <c r="AH1631" s="5"/>
      <c r="AI1631" s="5"/>
      <c r="AJ1631" s="5"/>
      <c r="AK1631" s="5"/>
      <c r="AL1631" s="5"/>
      <c r="AM1631" s="5"/>
      <c r="AN1631" s="5"/>
      <c r="AO1631" s="5"/>
      <c r="AP1631" s="5"/>
      <c r="AQ1631" s="5"/>
      <c r="AR1631" s="5"/>
      <c r="AS1631" s="5"/>
      <c r="AT1631" s="5"/>
      <c r="AU1631" s="5"/>
      <c r="AV1631" s="5"/>
      <c r="AW1631" s="5"/>
      <c r="AX1631" s="5"/>
      <c r="AY1631" s="5"/>
      <c r="AZ1631" s="5"/>
      <c r="BA1631" s="5"/>
      <c r="BB1631" s="5"/>
      <c r="BC1631" s="5"/>
      <c r="BD1631" s="5"/>
      <c r="BE1631" s="5"/>
    </row>
    <row r="1632" spans="1:57" ht="14.25" customHeight="1">
      <c r="A1632" s="1376">
        <v>45435</v>
      </c>
      <c r="B1632" s="1301"/>
      <c r="C1632" s="1302"/>
      <c r="D1632" s="1376">
        <v>45070</v>
      </c>
      <c r="E1632" s="1357"/>
      <c r="F1632" s="5"/>
      <c r="G1632" s="5"/>
      <c r="H1632" s="1302"/>
      <c r="I1632" s="1303"/>
      <c r="J1632" s="1301"/>
      <c r="K1632" s="1376"/>
      <c r="L1632" s="1302"/>
      <c r="M1632" s="1382">
        <f t="shared" si="3128"/>
        <v>45436</v>
      </c>
      <c r="N1632" s="1354">
        <f t="shared" si="3125"/>
        <v>0</v>
      </c>
      <c r="O1632" s="1383">
        <f t="shared" ref="O1632:S1632" si="3286">$AD1632*O$27</f>
        <v>0</v>
      </c>
      <c r="P1632" s="1383">
        <f t="shared" si="3286"/>
        <v>0</v>
      </c>
      <c r="Q1632" s="1383">
        <f t="shared" si="3286"/>
        <v>0</v>
      </c>
      <c r="R1632" s="1383">
        <f t="shared" si="3286"/>
        <v>0</v>
      </c>
      <c r="S1632" s="1383">
        <f t="shared" si="3286"/>
        <v>0</v>
      </c>
      <c r="T1632" s="1383">
        <f t="shared" ref="T1632:X1632" si="3287">$AE1632*T$27</f>
        <v>0</v>
      </c>
      <c r="U1632" s="1383">
        <f t="shared" si="3287"/>
        <v>0</v>
      </c>
      <c r="V1632" s="1383">
        <f t="shared" si="3287"/>
        <v>0</v>
      </c>
      <c r="W1632" s="1383">
        <f t="shared" si="3287"/>
        <v>0</v>
      </c>
      <c r="X1632" s="1383">
        <f t="shared" si="3287"/>
        <v>0</v>
      </c>
      <c r="Y1632" s="1383">
        <f t="shared" si="3131"/>
        <v>0</v>
      </c>
      <c r="Z1632" s="1383">
        <f t="shared" si="3132"/>
        <v>0</v>
      </c>
      <c r="AA1632" s="1383">
        <f t="shared" si="3133"/>
        <v>0</v>
      </c>
      <c r="AB1632" s="1383">
        <f t="shared" si="3134"/>
        <v>0</v>
      </c>
      <c r="AC1632" s="5">
        <f t="shared" si="3135"/>
        <v>144</v>
      </c>
      <c r="AD1632" s="1383">
        <f t="shared" si="3136"/>
        <v>0</v>
      </c>
      <c r="AE1632" s="1383">
        <f t="shared" si="3137"/>
        <v>0</v>
      </c>
      <c r="AF1632" s="1305" t="e">
        <f t="shared" si="3138"/>
        <v>#DIV/0!</v>
      </c>
      <c r="AG1632" s="1305" t="e">
        <f t="shared" si="3139"/>
        <v>#DIV/0!</v>
      </c>
      <c r="AH1632" s="5"/>
      <c r="AI1632" s="5"/>
      <c r="AJ1632" s="5"/>
      <c r="AK1632" s="5"/>
      <c r="AL1632" s="5"/>
      <c r="AM1632" s="5"/>
      <c r="AN1632" s="5"/>
      <c r="AO1632" s="5"/>
      <c r="AP1632" s="5"/>
      <c r="AQ1632" s="5"/>
      <c r="AR1632" s="5"/>
      <c r="AS1632" s="5"/>
      <c r="AT1632" s="5"/>
      <c r="AU1632" s="5"/>
      <c r="AV1632" s="5"/>
      <c r="AW1632" s="5"/>
      <c r="AX1632" s="5"/>
      <c r="AY1632" s="5"/>
      <c r="AZ1632" s="5"/>
      <c r="BA1632" s="5"/>
      <c r="BB1632" s="5"/>
      <c r="BC1632" s="5"/>
      <c r="BD1632" s="5"/>
      <c r="BE1632" s="5"/>
    </row>
    <row r="1633" spans="1:57" ht="14.25" customHeight="1">
      <c r="A1633" s="1376">
        <v>45436</v>
      </c>
      <c r="B1633" s="1301"/>
      <c r="C1633" s="1302"/>
      <c r="D1633" s="1376">
        <v>45071</v>
      </c>
      <c r="E1633" s="1357"/>
      <c r="F1633" s="5"/>
      <c r="G1633" s="5"/>
      <c r="H1633" s="1302"/>
      <c r="I1633" s="1303"/>
      <c r="J1633" s="1301"/>
      <c r="K1633" s="1376"/>
      <c r="L1633" s="1302"/>
      <c r="M1633" s="1382">
        <f t="shared" si="3128"/>
        <v>45437</v>
      </c>
      <c r="N1633" s="1354">
        <f t="shared" si="3125"/>
        <v>0</v>
      </c>
      <c r="O1633" s="1383">
        <f t="shared" ref="O1633:S1633" si="3288">$AD1633*O$27</f>
        <v>0</v>
      </c>
      <c r="P1633" s="1383">
        <f t="shared" si="3288"/>
        <v>0</v>
      </c>
      <c r="Q1633" s="1383">
        <f t="shared" si="3288"/>
        <v>0</v>
      </c>
      <c r="R1633" s="1383">
        <f t="shared" si="3288"/>
        <v>0</v>
      </c>
      <c r="S1633" s="1383">
        <f t="shared" si="3288"/>
        <v>0</v>
      </c>
      <c r="T1633" s="1383">
        <f t="shared" ref="T1633:X1633" si="3289">$AE1633*T$27</f>
        <v>0</v>
      </c>
      <c r="U1633" s="1383">
        <f t="shared" si="3289"/>
        <v>0</v>
      </c>
      <c r="V1633" s="1383">
        <f t="shared" si="3289"/>
        <v>0</v>
      </c>
      <c r="W1633" s="1383">
        <f t="shared" si="3289"/>
        <v>0</v>
      </c>
      <c r="X1633" s="1383">
        <f t="shared" si="3289"/>
        <v>0</v>
      </c>
      <c r="Y1633" s="1383">
        <f t="shared" si="3131"/>
        <v>0</v>
      </c>
      <c r="Z1633" s="1383">
        <f t="shared" si="3132"/>
        <v>0</v>
      </c>
      <c r="AA1633" s="1383">
        <f t="shared" si="3133"/>
        <v>0</v>
      </c>
      <c r="AB1633" s="1383">
        <f t="shared" si="3134"/>
        <v>0</v>
      </c>
      <c r="AC1633" s="5">
        <f t="shared" si="3135"/>
        <v>145</v>
      </c>
      <c r="AD1633" s="1383">
        <f t="shared" si="3136"/>
        <v>0</v>
      </c>
      <c r="AE1633" s="1383">
        <f t="shared" si="3137"/>
        <v>0</v>
      </c>
      <c r="AF1633" s="1305" t="e">
        <f t="shared" si="3138"/>
        <v>#DIV/0!</v>
      </c>
      <c r="AG1633" s="1305" t="e">
        <f t="shared" si="3139"/>
        <v>#DIV/0!</v>
      </c>
      <c r="AH1633" s="5"/>
      <c r="AI1633" s="5"/>
      <c r="AJ1633" s="5"/>
      <c r="AK1633" s="5"/>
      <c r="AL1633" s="5"/>
      <c r="AM1633" s="5"/>
      <c r="AN1633" s="5"/>
      <c r="AO1633" s="5"/>
      <c r="AP1633" s="5"/>
      <c r="AQ1633" s="5"/>
      <c r="AR1633" s="5"/>
      <c r="AS1633" s="5"/>
      <c r="AT1633" s="5"/>
      <c r="AU1633" s="5"/>
      <c r="AV1633" s="5"/>
      <c r="AW1633" s="5"/>
      <c r="AX1633" s="5"/>
      <c r="AY1633" s="5"/>
      <c r="AZ1633" s="5"/>
      <c r="BA1633" s="5"/>
      <c r="BB1633" s="5"/>
      <c r="BC1633" s="5"/>
      <c r="BD1633" s="5"/>
      <c r="BE1633" s="5"/>
    </row>
    <row r="1634" spans="1:57" ht="14.25" customHeight="1">
      <c r="A1634" s="1376">
        <v>45437</v>
      </c>
      <c r="B1634" s="1301"/>
      <c r="C1634" s="1302"/>
      <c r="D1634" s="1376">
        <v>45072</v>
      </c>
      <c r="E1634" s="1357"/>
      <c r="F1634" s="5"/>
      <c r="G1634" s="5"/>
      <c r="H1634" s="1302"/>
      <c r="I1634" s="1303"/>
      <c r="J1634" s="1301"/>
      <c r="K1634" s="1376"/>
      <c r="L1634" s="1302"/>
      <c r="M1634" s="1382">
        <f t="shared" si="3128"/>
        <v>45438</v>
      </c>
      <c r="N1634" s="1354">
        <f t="shared" si="3125"/>
        <v>0</v>
      </c>
      <c r="O1634" s="1383">
        <f t="shared" ref="O1634:S1634" si="3290">$AD1634*O$27</f>
        <v>0</v>
      </c>
      <c r="P1634" s="1383">
        <f t="shared" si="3290"/>
        <v>0</v>
      </c>
      <c r="Q1634" s="1383">
        <f t="shared" si="3290"/>
        <v>0</v>
      </c>
      <c r="R1634" s="1383">
        <f t="shared" si="3290"/>
        <v>0</v>
      </c>
      <c r="S1634" s="1383">
        <f t="shared" si="3290"/>
        <v>0</v>
      </c>
      <c r="T1634" s="1383">
        <f t="shared" ref="T1634:X1634" si="3291">$AE1634*T$27</f>
        <v>0</v>
      </c>
      <c r="U1634" s="1383">
        <f t="shared" si="3291"/>
        <v>0</v>
      </c>
      <c r="V1634" s="1383">
        <f t="shared" si="3291"/>
        <v>0</v>
      </c>
      <c r="W1634" s="1383">
        <f t="shared" si="3291"/>
        <v>0</v>
      </c>
      <c r="X1634" s="1383">
        <f t="shared" si="3291"/>
        <v>0</v>
      </c>
      <c r="Y1634" s="1383">
        <f t="shared" si="3131"/>
        <v>0</v>
      </c>
      <c r="Z1634" s="1383">
        <f t="shared" si="3132"/>
        <v>0</v>
      </c>
      <c r="AA1634" s="1383">
        <f t="shared" si="3133"/>
        <v>0</v>
      </c>
      <c r="AB1634" s="1383">
        <f t="shared" si="3134"/>
        <v>0</v>
      </c>
      <c r="AC1634" s="5">
        <f t="shared" si="3135"/>
        <v>146</v>
      </c>
      <c r="AD1634" s="1383">
        <f t="shared" si="3136"/>
        <v>0</v>
      </c>
      <c r="AE1634" s="1383">
        <f t="shared" si="3137"/>
        <v>0</v>
      </c>
      <c r="AF1634" s="1305" t="e">
        <f t="shared" si="3138"/>
        <v>#DIV/0!</v>
      </c>
      <c r="AG1634" s="1305" t="e">
        <f t="shared" si="3139"/>
        <v>#DIV/0!</v>
      </c>
      <c r="AH1634" s="5"/>
      <c r="AI1634" s="5"/>
      <c r="AJ1634" s="5"/>
      <c r="AK1634" s="5"/>
      <c r="AL1634" s="5"/>
      <c r="AM1634" s="5"/>
      <c r="AN1634" s="5"/>
      <c r="AO1634" s="5"/>
      <c r="AP1634" s="5"/>
      <c r="AQ1634" s="5"/>
      <c r="AR1634" s="5"/>
      <c r="AS1634" s="5"/>
      <c r="AT1634" s="5"/>
      <c r="AU1634" s="5"/>
      <c r="AV1634" s="5"/>
      <c r="AW1634" s="5"/>
      <c r="AX1634" s="5"/>
      <c r="AY1634" s="5"/>
      <c r="AZ1634" s="5"/>
      <c r="BA1634" s="5"/>
      <c r="BB1634" s="5"/>
      <c r="BC1634" s="5"/>
      <c r="BD1634" s="5"/>
      <c r="BE1634" s="5"/>
    </row>
    <row r="1635" spans="1:57" ht="14.25" customHeight="1">
      <c r="A1635" s="1376">
        <v>45438</v>
      </c>
      <c r="B1635" s="1301"/>
      <c r="C1635" s="1302"/>
      <c r="D1635" s="1376">
        <v>45073</v>
      </c>
      <c r="E1635" s="1357"/>
      <c r="F1635" s="5"/>
      <c r="G1635" s="5"/>
      <c r="H1635" s="1302"/>
      <c r="I1635" s="1303"/>
      <c r="J1635" s="1301"/>
      <c r="K1635" s="1376"/>
      <c r="L1635" s="1302"/>
      <c r="M1635" s="1382">
        <f t="shared" si="3128"/>
        <v>45439</v>
      </c>
      <c r="N1635" s="1354">
        <f t="shared" si="3125"/>
        <v>0</v>
      </c>
      <c r="O1635" s="1383">
        <f t="shared" ref="O1635:S1635" si="3292">$AD1635*O$27</f>
        <v>0</v>
      </c>
      <c r="P1635" s="1383">
        <f t="shared" si="3292"/>
        <v>0</v>
      </c>
      <c r="Q1635" s="1383">
        <f t="shared" si="3292"/>
        <v>0</v>
      </c>
      <c r="R1635" s="1383">
        <f t="shared" si="3292"/>
        <v>0</v>
      </c>
      <c r="S1635" s="1383">
        <f t="shared" si="3292"/>
        <v>0</v>
      </c>
      <c r="T1635" s="1383">
        <f t="shared" ref="T1635:X1635" si="3293">$AE1635*T$27</f>
        <v>0</v>
      </c>
      <c r="U1635" s="1383">
        <f t="shared" si="3293"/>
        <v>0</v>
      </c>
      <c r="V1635" s="1383">
        <f t="shared" si="3293"/>
        <v>0</v>
      </c>
      <c r="W1635" s="1383">
        <f t="shared" si="3293"/>
        <v>0</v>
      </c>
      <c r="X1635" s="1383">
        <f t="shared" si="3293"/>
        <v>0</v>
      </c>
      <c r="Y1635" s="1383">
        <f t="shared" si="3131"/>
        <v>0</v>
      </c>
      <c r="Z1635" s="1383">
        <f t="shared" si="3132"/>
        <v>0</v>
      </c>
      <c r="AA1635" s="1383">
        <f t="shared" si="3133"/>
        <v>0</v>
      </c>
      <c r="AB1635" s="1383">
        <f t="shared" si="3134"/>
        <v>0</v>
      </c>
      <c r="AC1635" s="5">
        <f t="shared" si="3135"/>
        <v>147</v>
      </c>
      <c r="AD1635" s="1383">
        <f t="shared" si="3136"/>
        <v>0</v>
      </c>
      <c r="AE1635" s="1383">
        <f t="shared" si="3137"/>
        <v>0</v>
      </c>
      <c r="AF1635" s="1305" t="e">
        <f t="shared" si="3138"/>
        <v>#DIV/0!</v>
      </c>
      <c r="AG1635" s="1305" t="e">
        <f t="shared" si="3139"/>
        <v>#DIV/0!</v>
      </c>
      <c r="AH1635" s="5"/>
      <c r="AI1635" s="5"/>
      <c r="AJ1635" s="5"/>
      <c r="AK1635" s="5"/>
      <c r="AL1635" s="5"/>
      <c r="AM1635" s="5"/>
      <c r="AN1635" s="5"/>
      <c r="AO1635" s="5"/>
      <c r="AP1635" s="5"/>
      <c r="AQ1635" s="5"/>
      <c r="AR1635" s="5"/>
      <c r="AS1635" s="5"/>
      <c r="AT1635" s="5"/>
      <c r="AU1635" s="5"/>
      <c r="AV1635" s="5"/>
      <c r="AW1635" s="5"/>
      <c r="AX1635" s="5"/>
      <c r="AY1635" s="5"/>
      <c r="AZ1635" s="5"/>
      <c r="BA1635" s="5"/>
      <c r="BB1635" s="5"/>
      <c r="BC1635" s="5"/>
      <c r="BD1635" s="5"/>
      <c r="BE1635" s="5"/>
    </row>
    <row r="1636" spans="1:57" ht="14.25" customHeight="1">
      <c r="A1636" s="1376">
        <v>45439</v>
      </c>
      <c r="B1636" s="1301"/>
      <c r="C1636" s="1302"/>
      <c r="D1636" s="1376">
        <v>45074</v>
      </c>
      <c r="E1636" s="1357"/>
      <c r="F1636" s="5"/>
      <c r="G1636" s="5"/>
      <c r="H1636" s="1302"/>
      <c r="I1636" s="1303"/>
      <c r="J1636" s="1301"/>
      <c r="K1636" s="1376"/>
      <c r="L1636" s="1302"/>
      <c r="M1636" s="1382">
        <f t="shared" si="3128"/>
        <v>45440</v>
      </c>
      <c r="N1636" s="1354">
        <f t="shared" si="3125"/>
        <v>0</v>
      </c>
      <c r="O1636" s="1383">
        <f t="shared" ref="O1636:S1636" si="3294">$AD1636*O$27</f>
        <v>0</v>
      </c>
      <c r="P1636" s="1383">
        <f t="shared" si="3294"/>
        <v>0</v>
      </c>
      <c r="Q1636" s="1383">
        <f t="shared" si="3294"/>
        <v>0</v>
      </c>
      <c r="R1636" s="1383">
        <f t="shared" si="3294"/>
        <v>0</v>
      </c>
      <c r="S1636" s="1383">
        <f t="shared" si="3294"/>
        <v>0</v>
      </c>
      <c r="T1636" s="1383">
        <f t="shared" ref="T1636:X1636" si="3295">$AE1636*T$27</f>
        <v>0</v>
      </c>
      <c r="U1636" s="1383">
        <f t="shared" si="3295"/>
        <v>0</v>
      </c>
      <c r="V1636" s="1383">
        <f t="shared" si="3295"/>
        <v>0</v>
      </c>
      <c r="W1636" s="1383">
        <f t="shared" si="3295"/>
        <v>0</v>
      </c>
      <c r="X1636" s="1383">
        <f t="shared" si="3295"/>
        <v>0</v>
      </c>
      <c r="Y1636" s="1383">
        <f t="shared" si="3131"/>
        <v>0</v>
      </c>
      <c r="Z1636" s="1383">
        <f t="shared" si="3132"/>
        <v>0</v>
      </c>
      <c r="AA1636" s="1383">
        <f t="shared" si="3133"/>
        <v>0</v>
      </c>
      <c r="AB1636" s="1383">
        <f t="shared" si="3134"/>
        <v>0</v>
      </c>
      <c r="AC1636" s="5">
        <f t="shared" si="3135"/>
        <v>148</v>
      </c>
      <c r="AD1636" s="1383">
        <f t="shared" si="3136"/>
        <v>0</v>
      </c>
      <c r="AE1636" s="1383">
        <f t="shared" si="3137"/>
        <v>0</v>
      </c>
      <c r="AF1636" s="1305" t="e">
        <f t="shared" si="3138"/>
        <v>#DIV/0!</v>
      </c>
      <c r="AG1636" s="1305" t="e">
        <f t="shared" si="3139"/>
        <v>#DIV/0!</v>
      </c>
      <c r="AH1636" s="5"/>
      <c r="AI1636" s="5"/>
      <c r="AJ1636" s="5"/>
      <c r="AK1636" s="5"/>
      <c r="AL1636" s="5"/>
      <c r="AM1636" s="5"/>
      <c r="AN1636" s="5"/>
      <c r="AO1636" s="5"/>
      <c r="AP1636" s="5"/>
      <c r="AQ1636" s="5"/>
      <c r="AR1636" s="5"/>
      <c r="AS1636" s="5"/>
      <c r="AT1636" s="5"/>
      <c r="AU1636" s="5"/>
      <c r="AV1636" s="5"/>
      <c r="AW1636" s="5"/>
      <c r="AX1636" s="5"/>
      <c r="AY1636" s="5"/>
      <c r="AZ1636" s="5"/>
      <c r="BA1636" s="5"/>
      <c r="BB1636" s="5"/>
      <c r="BC1636" s="5"/>
      <c r="BD1636" s="5"/>
      <c r="BE1636" s="5"/>
    </row>
    <row r="1637" spans="1:57" ht="14.25" customHeight="1">
      <c r="A1637" s="1376">
        <v>45440</v>
      </c>
      <c r="B1637" s="1301"/>
      <c r="C1637" s="1302"/>
      <c r="D1637" s="1376">
        <v>45075</v>
      </c>
      <c r="E1637" s="1357"/>
      <c r="F1637" s="5"/>
      <c r="G1637" s="5"/>
      <c r="H1637" s="1302"/>
      <c r="I1637" s="1303"/>
      <c r="J1637" s="1301"/>
      <c r="K1637" s="1376"/>
      <c r="L1637" s="1302"/>
      <c r="M1637" s="1382">
        <f t="shared" si="3128"/>
        <v>45441</v>
      </c>
      <c r="N1637" s="1354">
        <f t="shared" si="3125"/>
        <v>0</v>
      </c>
      <c r="O1637" s="1383">
        <f t="shared" ref="O1637:S1637" si="3296">$AD1637*O$27</f>
        <v>0</v>
      </c>
      <c r="P1637" s="1383">
        <f t="shared" si="3296"/>
        <v>0</v>
      </c>
      <c r="Q1637" s="1383">
        <f t="shared" si="3296"/>
        <v>0</v>
      </c>
      <c r="R1637" s="1383">
        <f t="shared" si="3296"/>
        <v>0</v>
      </c>
      <c r="S1637" s="1383">
        <f t="shared" si="3296"/>
        <v>0</v>
      </c>
      <c r="T1637" s="1383">
        <f t="shared" ref="T1637:X1637" si="3297">$AE1637*T$27</f>
        <v>0</v>
      </c>
      <c r="U1637" s="1383">
        <f t="shared" si="3297"/>
        <v>0</v>
      </c>
      <c r="V1637" s="1383">
        <f t="shared" si="3297"/>
        <v>0</v>
      </c>
      <c r="W1637" s="1383">
        <f t="shared" si="3297"/>
        <v>0</v>
      </c>
      <c r="X1637" s="1383">
        <f t="shared" si="3297"/>
        <v>0</v>
      </c>
      <c r="Y1637" s="1383">
        <f t="shared" si="3131"/>
        <v>0</v>
      </c>
      <c r="Z1637" s="1383">
        <f t="shared" si="3132"/>
        <v>0</v>
      </c>
      <c r="AA1637" s="1383">
        <f t="shared" si="3133"/>
        <v>0</v>
      </c>
      <c r="AB1637" s="1383">
        <f t="shared" si="3134"/>
        <v>0</v>
      </c>
      <c r="AC1637" s="5">
        <f t="shared" si="3135"/>
        <v>149</v>
      </c>
      <c r="AD1637" s="1383">
        <f t="shared" si="3136"/>
        <v>0</v>
      </c>
      <c r="AE1637" s="1383">
        <f t="shared" si="3137"/>
        <v>0</v>
      </c>
      <c r="AF1637" s="1305" t="e">
        <f t="shared" si="3138"/>
        <v>#DIV/0!</v>
      </c>
      <c r="AG1637" s="1305" t="e">
        <f t="shared" si="3139"/>
        <v>#DIV/0!</v>
      </c>
      <c r="AH1637" s="5"/>
      <c r="AI1637" s="5"/>
      <c r="AJ1637" s="5"/>
      <c r="AK1637" s="5"/>
      <c r="AL1637" s="5"/>
      <c r="AM1637" s="5"/>
      <c r="AN1637" s="5"/>
      <c r="AO1637" s="5"/>
      <c r="AP1637" s="5"/>
      <c r="AQ1637" s="5"/>
      <c r="AR1637" s="5"/>
      <c r="AS1637" s="5"/>
      <c r="AT1637" s="5"/>
      <c r="AU1637" s="5"/>
      <c r="AV1637" s="5"/>
      <c r="AW1637" s="5"/>
      <c r="AX1637" s="5"/>
      <c r="AY1637" s="5"/>
      <c r="AZ1637" s="5"/>
      <c r="BA1637" s="5"/>
      <c r="BB1637" s="5"/>
      <c r="BC1637" s="5"/>
      <c r="BD1637" s="5"/>
      <c r="BE1637" s="5"/>
    </row>
    <row r="1638" spans="1:57" ht="14.25" customHeight="1">
      <c r="A1638" s="1376">
        <v>45441</v>
      </c>
      <c r="B1638" s="1301"/>
      <c r="C1638" s="1302"/>
      <c r="D1638" s="1376">
        <v>45076</v>
      </c>
      <c r="E1638" s="1357"/>
      <c r="F1638" s="5"/>
      <c r="G1638" s="5"/>
      <c r="H1638" s="1302"/>
      <c r="I1638" s="1303"/>
      <c r="J1638" s="1301"/>
      <c r="K1638" s="1376"/>
      <c r="L1638" s="1302"/>
      <c r="M1638" s="1382">
        <f t="shared" si="3128"/>
        <v>45442</v>
      </c>
      <c r="N1638" s="1354">
        <f t="shared" si="3125"/>
        <v>0</v>
      </c>
      <c r="O1638" s="1383">
        <f t="shared" ref="O1638:S1638" si="3298">$AD1638*O$27</f>
        <v>0</v>
      </c>
      <c r="P1638" s="1383">
        <f t="shared" si="3298"/>
        <v>0</v>
      </c>
      <c r="Q1638" s="1383">
        <f t="shared" si="3298"/>
        <v>0</v>
      </c>
      <c r="R1638" s="1383">
        <f t="shared" si="3298"/>
        <v>0</v>
      </c>
      <c r="S1638" s="1383">
        <f t="shared" si="3298"/>
        <v>0</v>
      </c>
      <c r="T1638" s="1383">
        <f t="shared" ref="T1638:X1638" si="3299">$AE1638*T$27</f>
        <v>0</v>
      </c>
      <c r="U1638" s="1383">
        <f t="shared" si="3299"/>
        <v>0</v>
      </c>
      <c r="V1638" s="1383">
        <f t="shared" si="3299"/>
        <v>0</v>
      </c>
      <c r="W1638" s="1383">
        <f t="shared" si="3299"/>
        <v>0</v>
      </c>
      <c r="X1638" s="1383">
        <f t="shared" si="3299"/>
        <v>0</v>
      </c>
      <c r="Y1638" s="1383">
        <f t="shared" si="3131"/>
        <v>0</v>
      </c>
      <c r="Z1638" s="1383">
        <f t="shared" si="3132"/>
        <v>0</v>
      </c>
      <c r="AA1638" s="1383">
        <f t="shared" si="3133"/>
        <v>0</v>
      </c>
      <c r="AB1638" s="1383">
        <f t="shared" si="3134"/>
        <v>0</v>
      </c>
      <c r="AC1638" s="5">
        <f t="shared" si="3135"/>
        <v>150</v>
      </c>
      <c r="AD1638" s="1383">
        <f t="shared" si="3136"/>
        <v>0</v>
      </c>
      <c r="AE1638" s="1383">
        <f t="shared" si="3137"/>
        <v>0</v>
      </c>
      <c r="AF1638" s="1305" t="e">
        <f t="shared" si="3138"/>
        <v>#DIV/0!</v>
      </c>
      <c r="AG1638" s="1305" t="e">
        <f t="shared" si="3139"/>
        <v>#DIV/0!</v>
      </c>
      <c r="AH1638" s="5"/>
      <c r="AI1638" s="5"/>
      <c r="AJ1638" s="5"/>
      <c r="AK1638" s="5"/>
      <c r="AL1638" s="5"/>
      <c r="AM1638" s="5"/>
      <c r="AN1638" s="5"/>
      <c r="AO1638" s="5"/>
      <c r="AP1638" s="5"/>
      <c r="AQ1638" s="5"/>
      <c r="AR1638" s="5"/>
      <c r="AS1638" s="5"/>
      <c r="AT1638" s="5"/>
      <c r="AU1638" s="5"/>
      <c r="AV1638" s="5"/>
      <c r="AW1638" s="5"/>
      <c r="AX1638" s="5"/>
      <c r="AY1638" s="5"/>
      <c r="AZ1638" s="5"/>
      <c r="BA1638" s="5"/>
      <c r="BB1638" s="5"/>
      <c r="BC1638" s="5"/>
      <c r="BD1638" s="5"/>
      <c r="BE1638" s="5"/>
    </row>
    <row r="1639" spans="1:57" ht="14.25" customHeight="1">
      <c r="A1639" s="1376">
        <v>45442</v>
      </c>
      <c r="B1639" s="1301"/>
      <c r="C1639" s="1302"/>
      <c r="D1639" s="1376">
        <v>45077</v>
      </c>
      <c r="E1639" s="1357"/>
      <c r="F1639" s="5"/>
      <c r="G1639" s="5"/>
      <c r="H1639" s="1302"/>
      <c r="I1639" s="1303"/>
      <c r="J1639" s="1301"/>
      <c r="K1639" s="1376"/>
      <c r="L1639" s="1302"/>
      <c r="M1639" s="1382">
        <f t="shared" si="3128"/>
        <v>45443</v>
      </c>
      <c r="N1639" s="1354">
        <f t="shared" si="3125"/>
        <v>0</v>
      </c>
      <c r="O1639" s="1383">
        <f t="shared" ref="O1639:S1639" si="3300">$AD1639*O$27</f>
        <v>0</v>
      </c>
      <c r="P1639" s="1383">
        <f t="shared" si="3300"/>
        <v>0</v>
      </c>
      <c r="Q1639" s="1383">
        <f t="shared" si="3300"/>
        <v>0</v>
      </c>
      <c r="R1639" s="1383">
        <f t="shared" si="3300"/>
        <v>0</v>
      </c>
      <c r="S1639" s="1383">
        <f t="shared" si="3300"/>
        <v>0</v>
      </c>
      <c r="T1639" s="1383">
        <f t="shared" ref="T1639:X1639" si="3301">$AE1639*T$27</f>
        <v>0</v>
      </c>
      <c r="U1639" s="1383">
        <f t="shared" si="3301"/>
        <v>0</v>
      </c>
      <c r="V1639" s="1383">
        <f t="shared" si="3301"/>
        <v>0</v>
      </c>
      <c r="W1639" s="1383">
        <f t="shared" si="3301"/>
        <v>0</v>
      </c>
      <c r="X1639" s="1383">
        <f t="shared" si="3301"/>
        <v>0</v>
      </c>
      <c r="Y1639" s="1383">
        <f t="shared" si="3131"/>
        <v>0</v>
      </c>
      <c r="Z1639" s="1383">
        <f t="shared" si="3132"/>
        <v>0</v>
      </c>
      <c r="AA1639" s="1383">
        <f t="shared" si="3133"/>
        <v>0</v>
      </c>
      <c r="AB1639" s="1383">
        <f t="shared" si="3134"/>
        <v>0</v>
      </c>
      <c r="AC1639" s="5">
        <f t="shared" si="3135"/>
        <v>151</v>
      </c>
      <c r="AD1639" s="1383">
        <f t="shared" si="3136"/>
        <v>0</v>
      </c>
      <c r="AE1639" s="1383">
        <f t="shared" si="3137"/>
        <v>0</v>
      </c>
      <c r="AF1639" s="1305" t="e">
        <f t="shared" si="3138"/>
        <v>#DIV/0!</v>
      </c>
      <c r="AG1639" s="1305" t="e">
        <f t="shared" si="3139"/>
        <v>#DIV/0!</v>
      </c>
      <c r="AH1639" s="5"/>
      <c r="AI1639" s="5"/>
      <c r="AJ1639" s="5"/>
      <c r="AK1639" s="5"/>
      <c r="AL1639" s="5"/>
      <c r="AM1639" s="5"/>
      <c r="AN1639" s="5"/>
      <c r="AO1639" s="5"/>
      <c r="AP1639" s="5"/>
      <c r="AQ1639" s="5"/>
      <c r="AR1639" s="5"/>
      <c r="AS1639" s="5"/>
      <c r="AT1639" s="5"/>
      <c r="AU1639" s="5"/>
      <c r="AV1639" s="5"/>
      <c r="AW1639" s="5"/>
      <c r="AX1639" s="5"/>
      <c r="AY1639" s="5"/>
      <c r="AZ1639" s="5"/>
      <c r="BA1639" s="5"/>
      <c r="BB1639" s="5"/>
      <c r="BC1639" s="5"/>
      <c r="BD1639" s="5"/>
      <c r="BE1639" s="5"/>
    </row>
    <row r="1640" spans="1:57" ht="14.25" customHeight="1">
      <c r="A1640" s="1376">
        <v>45443</v>
      </c>
      <c r="B1640" s="1301"/>
      <c r="C1640" s="1302"/>
      <c r="D1640" s="1376">
        <v>45078</v>
      </c>
      <c r="E1640" s="1357"/>
      <c r="F1640" s="5"/>
      <c r="G1640" s="5"/>
      <c r="H1640" s="1302"/>
      <c r="I1640" s="1303"/>
      <c r="J1640" s="1301"/>
      <c r="K1640" s="1376"/>
      <c r="L1640" s="1302"/>
      <c r="M1640" s="1382">
        <f t="shared" si="3128"/>
        <v>45444</v>
      </c>
      <c r="N1640" s="1354">
        <f t="shared" si="3125"/>
        <v>0</v>
      </c>
      <c r="O1640" s="1383">
        <f t="shared" ref="O1640:S1640" si="3302">$AD1640*O$27</f>
        <v>0</v>
      </c>
      <c r="P1640" s="1383">
        <f t="shared" si="3302"/>
        <v>0</v>
      </c>
      <c r="Q1640" s="1383">
        <f t="shared" si="3302"/>
        <v>0</v>
      </c>
      <c r="R1640" s="1383">
        <f t="shared" si="3302"/>
        <v>0</v>
      </c>
      <c r="S1640" s="1383">
        <f t="shared" si="3302"/>
        <v>0</v>
      </c>
      <c r="T1640" s="1383">
        <f t="shared" ref="T1640:X1640" si="3303">$AE1640*T$27</f>
        <v>0</v>
      </c>
      <c r="U1640" s="1383">
        <f t="shared" si="3303"/>
        <v>0</v>
      </c>
      <c r="V1640" s="1383">
        <f t="shared" si="3303"/>
        <v>0</v>
      </c>
      <c r="W1640" s="1383">
        <f t="shared" si="3303"/>
        <v>0</v>
      </c>
      <c r="X1640" s="1383">
        <f t="shared" si="3303"/>
        <v>0</v>
      </c>
      <c r="Y1640" s="1383">
        <f t="shared" si="3131"/>
        <v>0</v>
      </c>
      <c r="Z1640" s="1383">
        <f t="shared" si="3132"/>
        <v>0</v>
      </c>
      <c r="AA1640" s="1383">
        <f t="shared" si="3133"/>
        <v>0</v>
      </c>
      <c r="AB1640" s="1383">
        <f t="shared" si="3134"/>
        <v>0</v>
      </c>
      <c r="AC1640" s="5">
        <f t="shared" si="3135"/>
        <v>152</v>
      </c>
      <c r="AD1640" s="1383">
        <f t="shared" si="3136"/>
        <v>0</v>
      </c>
      <c r="AE1640" s="1383">
        <f t="shared" si="3137"/>
        <v>0</v>
      </c>
      <c r="AF1640" s="1305" t="e">
        <f t="shared" si="3138"/>
        <v>#DIV/0!</v>
      </c>
      <c r="AG1640" s="1305" t="e">
        <f t="shared" si="3139"/>
        <v>#DIV/0!</v>
      </c>
      <c r="AH1640" s="5"/>
      <c r="AI1640" s="5"/>
      <c r="AJ1640" s="5"/>
      <c r="AK1640" s="5"/>
      <c r="AL1640" s="5"/>
      <c r="AM1640" s="5"/>
      <c r="AN1640" s="5"/>
      <c r="AO1640" s="5"/>
      <c r="AP1640" s="5"/>
      <c r="AQ1640" s="5"/>
      <c r="AR1640" s="5"/>
      <c r="AS1640" s="5"/>
      <c r="AT1640" s="5"/>
      <c r="AU1640" s="5"/>
      <c r="AV1640" s="5"/>
      <c r="AW1640" s="5"/>
      <c r="AX1640" s="5"/>
      <c r="AY1640" s="5"/>
      <c r="AZ1640" s="5"/>
      <c r="BA1640" s="5"/>
      <c r="BB1640" s="5"/>
      <c r="BC1640" s="5"/>
      <c r="BD1640" s="5"/>
      <c r="BE1640" s="5"/>
    </row>
    <row r="1641" spans="1:57" ht="14.25" customHeight="1">
      <c r="A1641" s="1376">
        <v>45444</v>
      </c>
      <c r="B1641" s="1301"/>
      <c r="C1641" s="1302"/>
      <c r="D1641" s="1376">
        <v>45079</v>
      </c>
      <c r="E1641" s="1357"/>
      <c r="F1641" s="5"/>
      <c r="G1641" s="5"/>
      <c r="H1641" s="1302"/>
      <c r="I1641" s="1303"/>
      <c r="J1641" s="1301"/>
      <c r="K1641" s="1376"/>
      <c r="L1641" s="1302"/>
      <c r="M1641" s="1382">
        <f t="shared" si="3128"/>
        <v>45445</v>
      </c>
      <c r="N1641" s="1354">
        <f t="shared" si="3125"/>
        <v>0</v>
      </c>
      <c r="O1641" s="1383">
        <f t="shared" ref="O1641:S1641" si="3304">$AD1641*O$27</f>
        <v>0</v>
      </c>
      <c r="P1641" s="1383">
        <f t="shared" si="3304"/>
        <v>0</v>
      </c>
      <c r="Q1641" s="1383">
        <f t="shared" si="3304"/>
        <v>0</v>
      </c>
      <c r="R1641" s="1383">
        <f t="shared" si="3304"/>
        <v>0</v>
      </c>
      <c r="S1641" s="1383">
        <f t="shared" si="3304"/>
        <v>0</v>
      </c>
      <c r="T1641" s="1383">
        <f t="shared" ref="T1641:X1641" si="3305">$AE1641*T$27</f>
        <v>0</v>
      </c>
      <c r="U1641" s="1383">
        <f t="shared" si="3305"/>
        <v>0</v>
      </c>
      <c r="V1641" s="1383">
        <f t="shared" si="3305"/>
        <v>0</v>
      </c>
      <c r="W1641" s="1383">
        <f t="shared" si="3305"/>
        <v>0</v>
      </c>
      <c r="X1641" s="1383">
        <f t="shared" si="3305"/>
        <v>0</v>
      </c>
      <c r="Y1641" s="1383">
        <f t="shared" si="3131"/>
        <v>0</v>
      </c>
      <c r="Z1641" s="1383">
        <f t="shared" si="3132"/>
        <v>0</v>
      </c>
      <c r="AA1641" s="1383">
        <f t="shared" si="3133"/>
        <v>0</v>
      </c>
      <c r="AB1641" s="1383">
        <f t="shared" si="3134"/>
        <v>0</v>
      </c>
      <c r="AC1641" s="5">
        <f t="shared" si="3135"/>
        <v>153</v>
      </c>
      <c r="AD1641" s="1383">
        <f t="shared" si="3136"/>
        <v>0</v>
      </c>
      <c r="AE1641" s="1383">
        <f t="shared" si="3137"/>
        <v>0</v>
      </c>
      <c r="AF1641" s="1305" t="e">
        <f t="shared" si="3138"/>
        <v>#DIV/0!</v>
      </c>
      <c r="AG1641" s="1305" t="e">
        <f t="shared" si="3139"/>
        <v>#DIV/0!</v>
      </c>
      <c r="AH1641" s="5"/>
      <c r="AI1641" s="5"/>
      <c r="AJ1641" s="5"/>
      <c r="AK1641" s="5"/>
      <c r="AL1641" s="5"/>
      <c r="AM1641" s="5"/>
      <c r="AN1641" s="5"/>
      <c r="AO1641" s="5"/>
      <c r="AP1641" s="5"/>
      <c r="AQ1641" s="5"/>
      <c r="AR1641" s="5"/>
      <c r="AS1641" s="5"/>
      <c r="AT1641" s="5"/>
      <c r="AU1641" s="5"/>
      <c r="AV1641" s="5"/>
      <c r="AW1641" s="5"/>
      <c r="AX1641" s="5"/>
      <c r="AY1641" s="5"/>
      <c r="AZ1641" s="5"/>
      <c r="BA1641" s="5"/>
      <c r="BB1641" s="5"/>
      <c r="BC1641" s="5"/>
      <c r="BD1641" s="5"/>
      <c r="BE1641" s="5"/>
    </row>
    <row r="1642" spans="1:57" ht="14.25" customHeight="1">
      <c r="A1642" s="1376">
        <v>45445</v>
      </c>
      <c r="B1642" s="1301"/>
      <c r="C1642" s="1302"/>
      <c r="D1642" s="1376">
        <v>45080</v>
      </c>
      <c r="E1642" s="1357"/>
      <c r="F1642" s="5"/>
      <c r="G1642" s="5"/>
      <c r="H1642" s="1302"/>
      <c r="I1642" s="1303"/>
      <c r="J1642" s="1301"/>
      <c r="K1642" s="1376"/>
      <c r="L1642" s="1302"/>
      <c r="M1642" s="1382">
        <f t="shared" si="3128"/>
        <v>45446</v>
      </c>
      <c r="N1642" s="1354">
        <f t="shared" si="3125"/>
        <v>0</v>
      </c>
      <c r="O1642" s="1383">
        <f t="shared" ref="O1642:S1642" si="3306">$AD1642*O$27</f>
        <v>0</v>
      </c>
      <c r="P1642" s="1383">
        <f t="shared" si="3306"/>
        <v>0</v>
      </c>
      <c r="Q1642" s="1383">
        <f t="shared" si="3306"/>
        <v>0</v>
      </c>
      <c r="R1642" s="1383">
        <f t="shared" si="3306"/>
        <v>0</v>
      </c>
      <c r="S1642" s="1383">
        <f t="shared" si="3306"/>
        <v>0</v>
      </c>
      <c r="T1642" s="1383">
        <f t="shared" ref="T1642:X1642" si="3307">$AE1642*T$27</f>
        <v>0</v>
      </c>
      <c r="U1642" s="1383">
        <f t="shared" si="3307"/>
        <v>0</v>
      </c>
      <c r="V1642" s="1383">
        <f t="shared" si="3307"/>
        <v>0</v>
      </c>
      <c r="W1642" s="1383">
        <f t="shared" si="3307"/>
        <v>0</v>
      </c>
      <c r="X1642" s="1383">
        <f t="shared" si="3307"/>
        <v>0</v>
      </c>
      <c r="Y1642" s="1383">
        <f t="shared" si="3131"/>
        <v>0</v>
      </c>
      <c r="Z1642" s="1383">
        <f t="shared" si="3132"/>
        <v>0</v>
      </c>
      <c r="AA1642" s="1383">
        <f t="shared" si="3133"/>
        <v>0</v>
      </c>
      <c r="AB1642" s="1383">
        <f t="shared" si="3134"/>
        <v>0</v>
      </c>
      <c r="AC1642" s="5">
        <f t="shared" si="3135"/>
        <v>154</v>
      </c>
      <c r="AD1642" s="1383">
        <f t="shared" si="3136"/>
        <v>0</v>
      </c>
      <c r="AE1642" s="1383">
        <f t="shared" si="3137"/>
        <v>0</v>
      </c>
      <c r="AF1642" s="1305" t="e">
        <f t="shared" si="3138"/>
        <v>#DIV/0!</v>
      </c>
      <c r="AG1642" s="1305" t="e">
        <f t="shared" si="3139"/>
        <v>#DIV/0!</v>
      </c>
      <c r="AH1642" s="5"/>
      <c r="AI1642" s="5"/>
      <c r="AJ1642" s="5"/>
      <c r="AK1642" s="5"/>
      <c r="AL1642" s="5"/>
      <c r="AM1642" s="5"/>
      <c r="AN1642" s="5"/>
      <c r="AO1642" s="5"/>
      <c r="AP1642" s="5"/>
      <c r="AQ1642" s="5"/>
      <c r="AR1642" s="5"/>
      <c r="AS1642" s="5"/>
      <c r="AT1642" s="5"/>
      <c r="AU1642" s="5"/>
      <c r="AV1642" s="5"/>
      <c r="AW1642" s="5"/>
      <c r="AX1642" s="5"/>
      <c r="AY1642" s="5"/>
      <c r="AZ1642" s="5"/>
      <c r="BA1642" s="5"/>
      <c r="BB1642" s="5"/>
      <c r="BC1642" s="5"/>
      <c r="BD1642" s="5"/>
      <c r="BE1642" s="5"/>
    </row>
    <row r="1643" spans="1:57" ht="14.25" customHeight="1">
      <c r="A1643" s="1376">
        <v>45446</v>
      </c>
      <c r="B1643" s="1301"/>
      <c r="C1643" s="1302"/>
      <c r="D1643" s="1376">
        <v>45081</v>
      </c>
      <c r="E1643" s="1357"/>
      <c r="F1643" s="5"/>
      <c r="G1643" s="5"/>
      <c r="H1643" s="1302"/>
      <c r="I1643" s="1303"/>
      <c r="J1643" s="1301"/>
      <c r="K1643" s="1376"/>
      <c r="L1643" s="1302"/>
      <c r="M1643" s="1382">
        <f t="shared" si="3128"/>
        <v>45447</v>
      </c>
      <c r="N1643" s="1354">
        <f t="shared" si="3125"/>
        <v>0</v>
      </c>
      <c r="O1643" s="1383">
        <f t="shared" ref="O1643:S1643" si="3308">$AD1643*O$27</f>
        <v>0</v>
      </c>
      <c r="P1643" s="1383">
        <f t="shared" si="3308"/>
        <v>0</v>
      </c>
      <c r="Q1643" s="1383">
        <f t="shared" si="3308"/>
        <v>0</v>
      </c>
      <c r="R1643" s="1383">
        <f t="shared" si="3308"/>
        <v>0</v>
      </c>
      <c r="S1643" s="1383">
        <f t="shared" si="3308"/>
        <v>0</v>
      </c>
      <c r="T1643" s="1383">
        <f t="shared" ref="T1643:X1643" si="3309">$AE1643*T$27</f>
        <v>0</v>
      </c>
      <c r="U1643" s="1383">
        <f t="shared" si="3309"/>
        <v>0</v>
      </c>
      <c r="V1643" s="1383">
        <f t="shared" si="3309"/>
        <v>0</v>
      </c>
      <c r="W1643" s="1383">
        <f t="shared" si="3309"/>
        <v>0</v>
      </c>
      <c r="X1643" s="1383">
        <f t="shared" si="3309"/>
        <v>0</v>
      </c>
      <c r="Y1643" s="1383">
        <f t="shared" si="3131"/>
        <v>0</v>
      </c>
      <c r="Z1643" s="1383">
        <f t="shared" si="3132"/>
        <v>0</v>
      </c>
      <c r="AA1643" s="1383">
        <f t="shared" si="3133"/>
        <v>0</v>
      </c>
      <c r="AB1643" s="1383">
        <f t="shared" si="3134"/>
        <v>0</v>
      </c>
      <c r="AC1643" s="5">
        <f t="shared" si="3135"/>
        <v>155</v>
      </c>
      <c r="AD1643" s="1383">
        <f t="shared" si="3136"/>
        <v>0</v>
      </c>
      <c r="AE1643" s="1383">
        <f t="shared" si="3137"/>
        <v>0</v>
      </c>
      <c r="AF1643" s="1305" t="e">
        <f t="shared" si="3138"/>
        <v>#DIV/0!</v>
      </c>
      <c r="AG1643" s="1305" t="e">
        <f t="shared" si="3139"/>
        <v>#DIV/0!</v>
      </c>
      <c r="AH1643" s="5"/>
      <c r="AI1643" s="5"/>
      <c r="AJ1643" s="5"/>
      <c r="AK1643" s="5"/>
      <c r="AL1643" s="5"/>
      <c r="AM1643" s="5"/>
      <c r="AN1643" s="5"/>
      <c r="AO1643" s="5"/>
      <c r="AP1643" s="5"/>
      <c r="AQ1643" s="5"/>
      <c r="AR1643" s="5"/>
      <c r="AS1643" s="5"/>
      <c r="AT1643" s="5"/>
      <c r="AU1643" s="5"/>
      <c r="AV1643" s="5"/>
      <c r="AW1643" s="5"/>
      <c r="AX1643" s="5"/>
      <c r="AY1643" s="5"/>
      <c r="AZ1643" s="5"/>
      <c r="BA1643" s="5"/>
      <c r="BB1643" s="5"/>
      <c r="BC1643" s="5"/>
      <c r="BD1643" s="5"/>
      <c r="BE1643" s="5"/>
    </row>
    <row r="1644" spans="1:57" ht="14.25" customHeight="1">
      <c r="A1644" s="1376">
        <v>45447</v>
      </c>
      <c r="B1644" s="1301"/>
      <c r="C1644" s="1302"/>
      <c r="D1644" s="1376">
        <v>45082</v>
      </c>
      <c r="E1644" s="1357"/>
      <c r="F1644" s="5"/>
      <c r="G1644" s="5"/>
      <c r="H1644" s="1302"/>
      <c r="I1644" s="1303"/>
      <c r="J1644" s="1301"/>
      <c r="K1644" s="1376"/>
      <c r="L1644" s="1302"/>
      <c r="M1644" s="1382">
        <f t="shared" si="3128"/>
        <v>45448</v>
      </c>
      <c r="N1644" s="1354">
        <f t="shared" si="3125"/>
        <v>0</v>
      </c>
      <c r="O1644" s="1383">
        <f t="shared" ref="O1644:S1644" si="3310">$AD1644*O$27</f>
        <v>0</v>
      </c>
      <c r="P1644" s="1383">
        <f t="shared" si="3310"/>
        <v>0</v>
      </c>
      <c r="Q1644" s="1383">
        <f t="shared" si="3310"/>
        <v>0</v>
      </c>
      <c r="R1644" s="1383">
        <f t="shared" si="3310"/>
        <v>0</v>
      </c>
      <c r="S1644" s="1383">
        <f t="shared" si="3310"/>
        <v>0</v>
      </c>
      <c r="T1644" s="1383">
        <f t="shared" ref="T1644:X1644" si="3311">$AE1644*T$27</f>
        <v>0</v>
      </c>
      <c r="U1644" s="1383">
        <f t="shared" si="3311"/>
        <v>0</v>
      </c>
      <c r="V1644" s="1383">
        <f t="shared" si="3311"/>
        <v>0</v>
      </c>
      <c r="W1644" s="1383">
        <f t="shared" si="3311"/>
        <v>0</v>
      </c>
      <c r="X1644" s="1383">
        <f t="shared" si="3311"/>
        <v>0</v>
      </c>
      <c r="Y1644" s="1383">
        <f t="shared" si="3131"/>
        <v>0</v>
      </c>
      <c r="Z1644" s="1383">
        <f t="shared" si="3132"/>
        <v>0</v>
      </c>
      <c r="AA1644" s="1383">
        <f t="shared" si="3133"/>
        <v>0</v>
      </c>
      <c r="AB1644" s="1383">
        <f t="shared" si="3134"/>
        <v>0</v>
      </c>
      <c r="AC1644" s="5">
        <f t="shared" si="3135"/>
        <v>156</v>
      </c>
      <c r="AD1644" s="1383">
        <f t="shared" si="3136"/>
        <v>0</v>
      </c>
      <c r="AE1644" s="1383">
        <f t="shared" si="3137"/>
        <v>0</v>
      </c>
      <c r="AF1644" s="1305" t="e">
        <f t="shared" si="3138"/>
        <v>#DIV/0!</v>
      </c>
      <c r="AG1644" s="1305" t="e">
        <f t="shared" si="3139"/>
        <v>#DIV/0!</v>
      </c>
      <c r="AH1644" s="5"/>
      <c r="AI1644" s="5"/>
      <c r="AJ1644" s="5"/>
      <c r="AK1644" s="5"/>
      <c r="AL1644" s="5"/>
      <c r="AM1644" s="5"/>
      <c r="AN1644" s="5"/>
      <c r="AO1644" s="5"/>
      <c r="AP1644" s="5"/>
      <c r="AQ1644" s="5"/>
      <c r="AR1644" s="5"/>
      <c r="AS1644" s="5"/>
      <c r="AT1644" s="5"/>
      <c r="AU1644" s="5"/>
      <c r="AV1644" s="5"/>
      <c r="AW1644" s="5"/>
      <c r="AX1644" s="5"/>
      <c r="AY1644" s="5"/>
      <c r="AZ1644" s="5"/>
      <c r="BA1644" s="5"/>
      <c r="BB1644" s="5"/>
      <c r="BC1644" s="5"/>
      <c r="BD1644" s="5"/>
      <c r="BE1644" s="5"/>
    </row>
    <row r="1645" spans="1:57" ht="14.25" customHeight="1">
      <c r="A1645" s="1376">
        <v>45448</v>
      </c>
      <c r="B1645" s="1301"/>
      <c r="C1645" s="1302"/>
      <c r="D1645" s="1376">
        <v>45083</v>
      </c>
      <c r="E1645" s="1357"/>
      <c r="F1645" s="5"/>
      <c r="G1645" s="5"/>
      <c r="H1645" s="1302"/>
      <c r="I1645" s="1303"/>
      <c r="J1645" s="1301"/>
      <c r="K1645" s="1376"/>
      <c r="L1645" s="1302"/>
      <c r="M1645" s="1382">
        <f t="shared" si="3128"/>
        <v>45449</v>
      </c>
      <c r="N1645" s="1354">
        <f t="shared" si="3125"/>
        <v>0</v>
      </c>
      <c r="O1645" s="1383">
        <f t="shared" ref="O1645:S1645" si="3312">$AD1645*O$27</f>
        <v>0</v>
      </c>
      <c r="P1645" s="1383">
        <f t="shared" si="3312"/>
        <v>0</v>
      </c>
      <c r="Q1645" s="1383">
        <f t="shared" si="3312"/>
        <v>0</v>
      </c>
      <c r="R1645" s="1383">
        <f t="shared" si="3312"/>
        <v>0</v>
      </c>
      <c r="S1645" s="1383">
        <f t="shared" si="3312"/>
        <v>0</v>
      </c>
      <c r="T1645" s="1383">
        <f t="shared" ref="T1645:X1645" si="3313">$AE1645*T$27</f>
        <v>0</v>
      </c>
      <c r="U1645" s="1383">
        <f t="shared" si="3313"/>
        <v>0</v>
      </c>
      <c r="V1645" s="1383">
        <f t="shared" si="3313"/>
        <v>0</v>
      </c>
      <c r="W1645" s="1383">
        <f t="shared" si="3313"/>
        <v>0</v>
      </c>
      <c r="X1645" s="1383">
        <f t="shared" si="3313"/>
        <v>0</v>
      </c>
      <c r="Y1645" s="1383">
        <f t="shared" si="3131"/>
        <v>0</v>
      </c>
      <c r="Z1645" s="1383">
        <f t="shared" si="3132"/>
        <v>0</v>
      </c>
      <c r="AA1645" s="1383">
        <f t="shared" si="3133"/>
        <v>0</v>
      </c>
      <c r="AB1645" s="1383">
        <f t="shared" si="3134"/>
        <v>0</v>
      </c>
      <c r="AC1645" s="5">
        <f t="shared" si="3135"/>
        <v>157</v>
      </c>
      <c r="AD1645" s="1383">
        <f t="shared" si="3136"/>
        <v>0</v>
      </c>
      <c r="AE1645" s="1383">
        <f t="shared" si="3137"/>
        <v>0</v>
      </c>
      <c r="AF1645" s="1305" t="e">
        <f t="shared" si="3138"/>
        <v>#DIV/0!</v>
      </c>
      <c r="AG1645" s="1305" t="e">
        <f t="shared" si="3139"/>
        <v>#DIV/0!</v>
      </c>
      <c r="AH1645" s="5"/>
      <c r="AI1645" s="5"/>
      <c r="AJ1645" s="5"/>
      <c r="AK1645" s="5"/>
      <c r="AL1645" s="5"/>
      <c r="AM1645" s="5"/>
      <c r="AN1645" s="5"/>
      <c r="AO1645" s="5"/>
      <c r="AP1645" s="5"/>
      <c r="AQ1645" s="5"/>
      <c r="AR1645" s="5"/>
      <c r="AS1645" s="5"/>
      <c r="AT1645" s="5"/>
      <c r="AU1645" s="5"/>
      <c r="AV1645" s="5"/>
      <c r="AW1645" s="5"/>
      <c r="AX1645" s="5"/>
      <c r="AY1645" s="5"/>
      <c r="AZ1645" s="5"/>
      <c r="BA1645" s="5"/>
      <c r="BB1645" s="5"/>
      <c r="BC1645" s="5"/>
      <c r="BD1645" s="5"/>
      <c r="BE1645" s="5"/>
    </row>
    <row r="1646" spans="1:57" ht="14.25" customHeight="1">
      <c r="A1646" s="1376">
        <v>45449</v>
      </c>
      <c r="B1646" s="1301"/>
      <c r="C1646" s="1302"/>
      <c r="D1646" s="1376">
        <v>45084</v>
      </c>
      <c r="E1646" s="1357"/>
      <c r="F1646" s="5"/>
      <c r="G1646" s="5"/>
      <c r="H1646" s="1302"/>
      <c r="I1646" s="1303"/>
      <c r="J1646" s="1301"/>
      <c r="K1646" s="1376"/>
      <c r="L1646" s="1302"/>
      <c r="M1646" s="1382">
        <f t="shared" si="3128"/>
        <v>45450</v>
      </c>
      <c r="N1646" s="1354">
        <f t="shared" si="3125"/>
        <v>0</v>
      </c>
      <c r="O1646" s="1383">
        <f t="shared" ref="O1646:S1646" si="3314">$AD1646*O$27</f>
        <v>0</v>
      </c>
      <c r="P1646" s="1383">
        <f t="shared" si="3314"/>
        <v>0</v>
      </c>
      <c r="Q1646" s="1383">
        <f t="shared" si="3314"/>
        <v>0</v>
      </c>
      <c r="R1646" s="1383">
        <f t="shared" si="3314"/>
        <v>0</v>
      </c>
      <c r="S1646" s="1383">
        <f t="shared" si="3314"/>
        <v>0</v>
      </c>
      <c r="T1646" s="1383">
        <f t="shared" ref="T1646:X1646" si="3315">$AE1646*T$27</f>
        <v>0</v>
      </c>
      <c r="U1646" s="1383">
        <f t="shared" si="3315"/>
        <v>0</v>
      </c>
      <c r="V1646" s="1383">
        <f t="shared" si="3315"/>
        <v>0</v>
      </c>
      <c r="W1646" s="1383">
        <f t="shared" si="3315"/>
        <v>0</v>
      </c>
      <c r="X1646" s="1383">
        <f t="shared" si="3315"/>
        <v>0</v>
      </c>
      <c r="Y1646" s="1383">
        <f t="shared" si="3131"/>
        <v>0</v>
      </c>
      <c r="Z1646" s="1383">
        <f t="shared" si="3132"/>
        <v>0</v>
      </c>
      <c r="AA1646" s="1383">
        <f t="shared" si="3133"/>
        <v>0</v>
      </c>
      <c r="AB1646" s="1383">
        <f t="shared" si="3134"/>
        <v>0</v>
      </c>
      <c r="AC1646" s="5">
        <f t="shared" si="3135"/>
        <v>158</v>
      </c>
      <c r="AD1646" s="1383">
        <f t="shared" si="3136"/>
        <v>0</v>
      </c>
      <c r="AE1646" s="1383">
        <f t="shared" si="3137"/>
        <v>0</v>
      </c>
      <c r="AF1646" s="1305" t="e">
        <f t="shared" si="3138"/>
        <v>#DIV/0!</v>
      </c>
      <c r="AG1646" s="1305" t="e">
        <f t="shared" si="3139"/>
        <v>#DIV/0!</v>
      </c>
      <c r="AH1646" s="5"/>
      <c r="AI1646" s="5"/>
      <c r="AJ1646" s="5"/>
      <c r="AK1646" s="5"/>
      <c r="AL1646" s="5"/>
      <c r="AM1646" s="5"/>
      <c r="AN1646" s="5"/>
      <c r="AO1646" s="5"/>
      <c r="AP1646" s="5"/>
      <c r="AQ1646" s="5"/>
      <c r="AR1646" s="5"/>
      <c r="AS1646" s="5"/>
      <c r="AT1646" s="5"/>
      <c r="AU1646" s="5"/>
      <c r="AV1646" s="5"/>
      <c r="AW1646" s="5"/>
      <c r="AX1646" s="5"/>
      <c r="AY1646" s="5"/>
      <c r="AZ1646" s="5"/>
      <c r="BA1646" s="5"/>
      <c r="BB1646" s="5"/>
      <c r="BC1646" s="5"/>
      <c r="BD1646" s="5"/>
      <c r="BE1646" s="5"/>
    </row>
    <row r="1647" spans="1:57" ht="14.25" customHeight="1">
      <c r="A1647" s="1376">
        <v>45450</v>
      </c>
      <c r="B1647" s="1301"/>
      <c r="C1647" s="1302"/>
      <c r="D1647" s="1376">
        <v>45085</v>
      </c>
      <c r="E1647" s="1357"/>
      <c r="F1647" s="5"/>
      <c r="G1647" s="5"/>
      <c r="H1647" s="1302"/>
      <c r="I1647" s="1303"/>
      <c r="J1647" s="1301"/>
      <c r="K1647" s="1376"/>
      <c r="L1647" s="1302"/>
      <c r="M1647" s="1382">
        <f t="shared" si="3128"/>
        <v>45451</v>
      </c>
      <c r="N1647" s="1354">
        <f t="shared" si="3125"/>
        <v>0</v>
      </c>
      <c r="O1647" s="1383">
        <f t="shared" ref="O1647:S1647" si="3316">$AD1647*O$27</f>
        <v>0</v>
      </c>
      <c r="P1647" s="1383">
        <f t="shared" si="3316"/>
        <v>0</v>
      </c>
      <c r="Q1647" s="1383">
        <f t="shared" si="3316"/>
        <v>0</v>
      </c>
      <c r="R1647" s="1383">
        <f t="shared" si="3316"/>
        <v>0</v>
      </c>
      <c r="S1647" s="1383">
        <f t="shared" si="3316"/>
        <v>0</v>
      </c>
      <c r="T1647" s="1383">
        <f t="shared" ref="T1647:X1647" si="3317">$AE1647*T$27</f>
        <v>0</v>
      </c>
      <c r="U1647" s="1383">
        <f t="shared" si="3317"/>
        <v>0</v>
      </c>
      <c r="V1647" s="1383">
        <f t="shared" si="3317"/>
        <v>0</v>
      </c>
      <c r="W1647" s="1383">
        <f t="shared" si="3317"/>
        <v>0</v>
      </c>
      <c r="X1647" s="1383">
        <f t="shared" si="3317"/>
        <v>0</v>
      </c>
      <c r="Y1647" s="1383">
        <f t="shared" si="3131"/>
        <v>0</v>
      </c>
      <c r="Z1647" s="1383">
        <f t="shared" si="3132"/>
        <v>0</v>
      </c>
      <c r="AA1647" s="1383">
        <f t="shared" si="3133"/>
        <v>0</v>
      </c>
      <c r="AB1647" s="1383">
        <f t="shared" si="3134"/>
        <v>0</v>
      </c>
      <c r="AC1647" s="5">
        <f t="shared" si="3135"/>
        <v>159</v>
      </c>
      <c r="AD1647" s="1383">
        <f t="shared" si="3136"/>
        <v>0</v>
      </c>
      <c r="AE1647" s="1383">
        <f t="shared" si="3137"/>
        <v>0</v>
      </c>
      <c r="AF1647" s="1305" t="e">
        <f t="shared" si="3138"/>
        <v>#DIV/0!</v>
      </c>
      <c r="AG1647" s="1305" t="e">
        <f t="shared" si="3139"/>
        <v>#DIV/0!</v>
      </c>
      <c r="AH1647" s="5"/>
      <c r="AI1647" s="5"/>
      <c r="AJ1647" s="5"/>
      <c r="AK1647" s="5"/>
      <c r="AL1647" s="5"/>
      <c r="AM1647" s="5"/>
      <c r="AN1647" s="5"/>
      <c r="AO1647" s="5"/>
      <c r="AP1647" s="5"/>
      <c r="AQ1647" s="5"/>
      <c r="AR1647" s="5"/>
      <c r="AS1647" s="5"/>
      <c r="AT1647" s="5"/>
      <c r="AU1647" s="5"/>
      <c r="AV1647" s="5"/>
      <c r="AW1647" s="5"/>
      <c r="AX1647" s="5"/>
      <c r="AY1647" s="5"/>
      <c r="AZ1647" s="5"/>
      <c r="BA1647" s="5"/>
      <c r="BB1647" s="5"/>
      <c r="BC1647" s="5"/>
      <c r="BD1647" s="5"/>
      <c r="BE1647" s="5"/>
    </row>
    <row r="1648" spans="1:57" ht="14.25" customHeight="1">
      <c r="A1648" s="1376">
        <v>45451</v>
      </c>
      <c r="B1648" s="1301"/>
      <c r="C1648" s="1302"/>
      <c r="D1648" s="1376">
        <v>45086</v>
      </c>
      <c r="E1648" s="1357"/>
      <c r="F1648" s="5"/>
      <c r="G1648" s="5"/>
      <c r="H1648" s="1302"/>
      <c r="I1648" s="1303"/>
      <c r="J1648" s="1301"/>
      <c r="K1648" s="1376"/>
      <c r="L1648" s="1302"/>
      <c r="M1648" s="1382">
        <f t="shared" si="3128"/>
        <v>45452</v>
      </c>
      <c r="N1648" s="1354">
        <f t="shared" si="3125"/>
        <v>0</v>
      </c>
      <c r="O1648" s="1383">
        <f t="shared" ref="O1648:S1648" si="3318">$AD1648*O$27</f>
        <v>0</v>
      </c>
      <c r="P1648" s="1383">
        <f t="shared" si="3318"/>
        <v>0</v>
      </c>
      <c r="Q1648" s="1383">
        <f t="shared" si="3318"/>
        <v>0</v>
      </c>
      <c r="R1648" s="1383">
        <f t="shared" si="3318"/>
        <v>0</v>
      </c>
      <c r="S1648" s="1383">
        <f t="shared" si="3318"/>
        <v>0</v>
      </c>
      <c r="T1648" s="1383">
        <f t="shared" ref="T1648:X1648" si="3319">$AE1648*T$27</f>
        <v>0</v>
      </c>
      <c r="U1648" s="1383">
        <f t="shared" si="3319"/>
        <v>0</v>
      </c>
      <c r="V1648" s="1383">
        <f t="shared" si="3319"/>
        <v>0</v>
      </c>
      <c r="W1648" s="1383">
        <f t="shared" si="3319"/>
        <v>0</v>
      </c>
      <c r="X1648" s="1383">
        <f t="shared" si="3319"/>
        <v>0</v>
      </c>
      <c r="Y1648" s="1383">
        <f t="shared" si="3131"/>
        <v>0</v>
      </c>
      <c r="Z1648" s="1383">
        <f t="shared" si="3132"/>
        <v>0</v>
      </c>
      <c r="AA1648" s="1383">
        <f t="shared" si="3133"/>
        <v>0</v>
      </c>
      <c r="AB1648" s="1383">
        <f t="shared" si="3134"/>
        <v>0</v>
      </c>
      <c r="AC1648" s="5">
        <f t="shared" si="3135"/>
        <v>160</v>
      </c>
      <c r="AD1648" s="1383">
        <f t="shared" si="3136"/>
        <v>0</v>
      </c>
      <c r="AE1648" s="1383">
        <f t="shared" si="3137"/>
        <v>0</v>
      </c>
      <c r="AF1648" s="1305" t="e">
        <f t="shared" si="3138"/>
        <v>#DIV/0!</v>
      </c>
      <c r="AG1648" s="1305" t="e">
        <f t="shared" si="3139"/>
        <v>#DIV/0!</v>
      </c>
      <c r="AH1648" s="5"/>
      <c r="AI1648" s="5"/>
      <c r="AJ1648" s="5"/>
      <c r="AK1648" s="5"/>
      <c r="AL1648" s="5"/>
      <c r="AM1648" s="5"/>
      <c r="AN1648" s="5"/>
      <c r="AO1648" s="5"/>
      <c r="AP1648" s="5"/>
      <c r="AQ1648" s="5"/>
      <c r="AR1648" s="5"/>
      <c r="AS1648" s="5"/>
      <c r="AT1648" s="5"/>
      <c r="AU1648" s="5"/>
      <c r="AV1648" s="5"/>
      <c r="AW1648" s="5"/>
      <c r="AX1648" s="5"/>
      <c r="AY1648" s="5"/>
      <c r="AZ1648" s="5"/>
      <c r="BA1648" s="5"/>
      <c r="BB1648" s="5"/>
      <c r="BC1648" s="5"/>
      <c r="BD1648" s="5"/>
      <c r="BE1648" s="5"/>
    </row>
    <row r="1649" spans="1:57" ht="14.25" customHeight="1">
      <c r="A1649" s="1376">
        <v>45452</v>
      </c>
      <c r="B1649" s="1301"/>
      <c r="C1649" s="1302"/>
      <c r="D1649" s="1376">
        <v>45087</v>
      </c>
      <c r="E1649" s="1357"/>
      <c r="F1649" s="5"/>
      <c r="G1649" s="5"/>
      <c r="H1649" s="1302"/>
      <c r="I1649" s="1303"/>
      <c r="J1649" s="1301"/>
      <c r="K1649" s="1376"/>
      <c r="L1649" s="1302"/>
      <c r="M1649" s="1382">
        <f t="shared" si="3128"/>
        <v>45453</v>
      </c>
      <c r="N1649" s="1354">
        <f t="shared" si="3125"/>
        <v>0</v>
      </c>
      <c r="O1649" s="1383">
        <f t="shared" ref="O1649:S1649" si="3320">$AD1649*O$27</f>
        <v>0</v>
      </c>
      <c r="P1649" s="1383">
        <f t="shared" si="3320"/>
        <v>0</v>
      </c>
      <c r="Q1649" s="1383">
        <f t="shared" si="3320"/>
        <v>0</v>
      </c>
      <c r="R1649" s="1383">
        <f t="shared" si="3320"/>
        <v>0</v>
      </c>
      <c r="S1649" s="1383">
        <f t="shared" si="3320"/>
        <v>0</v>
      </c>
      <c r="T1649" s="1383">
        <f t="shared" ref="T1649:X1649" si="3321">$AE1649*T$27</f>
        <v>0</v>
      </c>
      <c r="U1649" s="1383">
        <f t="shared" si="3321"/>
        <v>0</v>
      </c>
      <c r="V1649" s="1383">
        <f t="shared" si="3321"/>
        <v>0</v>
      </c>
      <c r="W1649" s="1383">
        <f t="shared" si="3321"/>
        <v>0</v>
      </c>
      <c r="X1649" s="1383">
        <f t="shared" si="3321"/>
        <v>0</v>
      </c>
      <c r="Y1649" s="1383">
        <f t="shared" si="3131"/>
        <v>0</v>
      </c>
      <c r="Z1649" s="1383">
        <f t="shared" si="3132"/>
        <v>0</v>
      </c>
      <c r="AA1649" s="1383">
        <f t="shared" si="3133"/>
        <v>0</v>
      </c>
      <c r="AB1649" s="1383">
        <f t="shared" si="3134"/>
        <v>0</v>
      </c>
      <c r="AC1649" s="5">
        <f t="shared" si="3135"/>
        <v>161</v>
      </c>
      <c r="AD1649" s="1383">
        <f t="shared" si="3136"/>
        <v>0</v>
      </c>
      <c r="AE1649" s="1383">
        <f t="shared" si="3137"/>
        <v>0</v>
      </c>
      <c r="AF1649" s="1305" t="e">
        <f t="shared" si="3138"/>
        <v>#DIV/0!</v>
      </c>
      <c r="AG1649" s="1305" t="e">
        <f t="shared" si="3139"/>
        <v>#DIV/0!</v>
      </c>
      <c r="AH1649" s="5"/>
      <c r="AI1649" s="5"/>
      <c r="AJ1649" s="5"/>
      <c r="AK1649" s="5"/>
      <c r="AL1649" s="5"/>
      <c r="AM1649" s="5"/>
      <c r="AN1649" s="5"/>
      <c r="AO1649" s="5"/>
      <c r="AP1649" s="5"/>
      <c r="AQ1649" s="5"/>
      <c r="AR1649" s="5"/>
      <c r="AS1649" s="5"/>
      <c r="AT1649" s="5"/>
      <c r="AU1649" s="5"/>
      <c r="AV1649" s="5"/>
      <c r="AW1649" s="5"/>
      <c r="AX1649" s="5"/>
      <c r="AY1649" s="5"/>
      <c r="AZ1649" s="5"/>
      <c r="BA1649" s="5"/>
      <c r="BB1649" s="5"/>
      <c r="BC1649" s="5"/>
      <c r="BD1649" s="5"/>
      <c r="BE1649" s="5"/>
    </row>
    <row r="1650" spans="1:57" ht="14.25" customHeight="1">
      <c r="A1650" s="1376">
        <v>45453</v>
      </c>
      <c r="B1650" s="1301"/>
      <c r="C1650" s="1302"/>
      <c r="D1650" s="1376">
        <v>45088</v>
      </c>
      <c r="E1650" s="1357"/>
      <c r="F1650" s="5"/>
      <c r="G1650" s="5"/>
      <c r="H1650" s="1302"/>
      <c r="I1650" s="1303"/>
      <c r="J1650" s="1301"/>
      <c r="K1650" s="1376"/>
      <c r="L1650" s="1302"/>
      <c r="M1650" s="1382">
        <f t="shared" si="3128"/>
        <v>45454</v>
      </c>
      <c r="N1650" s="1354">
        <f t="shared" si="3125"/>
        <v>0</v>
      </c>
      <c r="O1650" s="1383">
        <f t="shared" ref="O1650:S1650" si="3322">$AD1650*O$27</f>
        <v>0</v>
      </c>
      <c r="P1650" s="1383">
        <f t="shared" si="3322"/>
        <v>0</v>
      </c>
      <c r="Q1650" s="1383">
        <f t="shared" si="3322"/>
        <v>0</v>
      </c>
      <c r="R1650" s="1383">
        <f t="shared" si="3322"/>
        <v>0</v>
      </c>
      <c r="S1650" s="1383">
        <f t="shared" si="3322"/>
        <v>0</v>
      </c>
      <c r="T1650" s="1383">
        <f t="shared" ref="T1650:X1650" si="3323">$AE1650*T$27</f>
        <v>0</v>
      </c>
      <c r="U1650" s="1383">
        <f t="shared" si="3323"/>
        <v>0</v>
      </c>
      <c r="V1650" s="1383">
        <f t="shared" si="3323"/>
        <v>0</v>
      </c>
      <c r="W1650" s="1383">
        <f t="shared" si="3323"/>
        <v>0</v>
      </c>
      <c r="X1650" s="1383">
        <f t="shared" si="3323"/>
        <v>0</v>
      </c>
      <c r="Y1650" s="1383">
        <f t="shared" si="3131"/>
        <v>0</v>
      </c>
      <c r="Z1650" s="1383">
        <f t="shared" si="3132"/>
        <v>0</v>
      </c>
      <c r="AA1650" s="1383">
        <f t="shared" si="3133"/>
        <v>0</v>
      </c>
      <c r="AB1650" s="1383">
        <f t="shared" si="3134"/>
        <v>0</v>
      </c>
      <c r="AC1650" s="5">
        <f t="shared" si="3135"/>
        <v>162</v>
      </c>
      <c r="AD1650" s="1383">
        <f t="shared" si="3136"/>
        <v>0</v>
      </c>
      <c r="AE1650" s="1383">
        <f t="shared" si="3137"/>
        <v>0</v>
      </c>
      <c r="AF1650" s="1305" t="e">
        <f t="shared" si="3138"/>
        <v>#DIV/0!</v>
      </c>
      <c r="AG1650" s="1305" t="e">
        <f t="shared" si="3139"/>
        <v>#DIV/0!</v>
      </c>
      <c r="AH1650" s="5"/>
      <c r="AI1650" s="5"/>
      <c r="AJ1650" s="5"/>
      <c r="AK1650" s="5"/>
      <c r="AL1650" s="5"/>
      <c r="AM1650" s="5"/>
      <c r="AN1650" s="5"/>
      <c r="AO1650" s="5"/>
      <c r="AP1650" s="5"/>
      <c r="AQ1650" s="5"/>
      <c r="AR1650" s="5"/>
      <c r="AS1650" s="5"/>
      <c r="AT1650" s="5"/>
      <c r="AU1650" s="5"/>
      <c r="AV1650" s="5"/>
      <c r="AW1650" s="5"/>
      <c r="AX1650" s="5"/>
      <c r="AY1650" s="5"/>
      <c r="AZ1650" s="5"/>
      <c r="BA1650" s="5"/>
      <c r="BB1650" s="5"/>
      <c r="BC1650" s="5"/>
      <c r="BD1650" s="5"/>
      <c r="BE1650" s="5"/>
    </row>
    <row r="1651" spans="1:57" ht="14.25" customHeight="1">
      <c r="A1651" s="1376">
        <v>45454</v>
      </c>
      <c r="B1651" s="1301"/>
      <c r="C1651" s="1302"/>
      <c r="D1651" s="1376">
        <v>45089</v>
      </c>
      <c r="E1651" s="1357"/>
      <c r="F1651" s="5"/>
      <c r="G1651" s="5"/>
      <c r="H1651" s="1302"/>
      <c r="I1651" s="1303"/>
      <c r="J1651" s="1301"/>
      <c r="K1651" s="1376"/>
      <c r="L1651" s="1302"/>
      <c r="M1651" s="1382">
        <f t="shared" si="3128"/>
        <v>45455</v>
      </c>
      <c r="N1651" s="1354">
        <f t="shared" si="3125"/>
        <v>0</v>
      </c>
      <c r="O1651" s="1383">
        <f t="shared" ref="O1651:S1651" si="3324">$AD1651*O$27</f>
        <v>0</v>
      </c>
      <c r="P1651" s="1383">
        <f t="shared" si="3324"/>
        <v>0</v>
      </c>
      <c r="Q1651" s="1383">
        <f t="shared" si="3324"/>
        <v>0</v>
      </c>
      <c r="R1651" s="1383">
        <f t="shared" si="3324"/>
        <v>0</v>
      </c>
      <c r="S1651" s="1383">
        <f t="shared" si="3324"/>
        <v>0</v>
      </c>
      <c r="T1651" s="1383">
        <f t="shared" ref="T1651:X1651" si="3325">$AE1651*T$27</f>
        <v>0</v>
      </c>
      <c r="U1651" s="1383">
        <f t="shared" si="3325"/>
        <v>0</v>
      </c>
      <c r="V1651" s="1383">
        <f t="shared" si="3325"/>
        <v>0</v>
      </c>
      <c r="W1651" s="1383">
        <f t="shared" si="3325"/>
        <v>0</v>
      </c>
      <c r="X1651" s="1383">
        <f t="shared" si="3325"/>
        <v>0</v>
      </c>
      <c r="Y1651" s="1383">
        <f t="shared" si="3131"/>
        <v>0</v>
      </c>
      <c r="Z1651" s="1383">
        <f t="shared" si="3132"/>
        <v>0</v>
      </c>
      <c r="AA1651" s="1383">
        <f t="shared" si="3133"/>
        <v>0</v>
      </c>
      <c r="AB1651" s="1383">
        <f t="shared" si="3134"/>
        <v>0</v>
      </c>
      <c r="AC1651" s="5">
        <f t="shared" si="3135"/>
        <v>163</v>
      </c>
      <c r="AD1651" s="1383">
        <f t="shared" si="3136"/>
        <v>0</v>
      </c>
      <c r="AE1651" s="1383">
        <f t="shared" si="3137"/>
        <v>0</v>
      </c>
      <c r="AF1651" s="1305" t="e">
        <f t="shared" si="3138"/>
        <v>#DIV/0!</v>
      </c>
      <c r="AG1651" s="1305" t="e">
        <f t="shared" si="3139"/>
        <v>#DIV/0!</v>
      </c>
      <c r="AH1651" s="5"/>
      <c r="AI1651" s="5"/>
      <c r="AJ1651" s="5"/>
      <c r="AK1651" s="5"/>
      <c r="AL1651" s="5"/>
      <c r="AM1651" s="5"/>
      <c r="AN1651" s="5"/>
      <c r="AO1651" s="5"/>
      <c r="AP1651" s="5"/>
      <c r="AQ1651" s="5"/>
      <c r="AR1651" s="5"/>
      <c r="AS1651" s="5"/>
      <c r="AT1651" s="5"/>
      <c r="AU1651" s="5"/>
      <c r="AV1651" s="5"/>
      <c r="AW1651" s="5"/>
      <c r="AX1651" s="5"/>
      <c r="AY1651" s="5"/>
      <c r="AZ1651" s="5"/>
      <c r="BA1651" s="5"/>
      <c r="BB1651" s="5"/>
      <c r="BC1651" s="5"/>
      <c r="BD1651" s="5"/>
      <c r="BE1651" s="5"/>
    </row>
    <row r="1652" spans="1:57" ht="14.25" customHeight="1">
      <c r="A1652" s="1376">
        <v>45455</v>
      </c>
      <c r="B1652" s="1301"/>
      <c r="C1652" s="1302"/>
      <c r="D1652" s="1376">
        <v>45090</v>
      </c>
      <c r="E1652" s="1357"/>
      <c r="F1652" s="5"/>
      <c r="G1652" s="5"/>
      <c r="H1652" s="1302"/>
      <c r="I1652" s="1303"/>
      <c r="J1652" s="1301"/>
      <c r="K1652" s="1376"/>
      <c r="L1652" s="1302"/>
      <c r="M1652" s="1382">
        <f t="shared" si="3128"/>
        <v>45456</v>
      </c>
      <c r="N1652" s="1354">
        <f t="shared" si="3125"/>
        <v>0</v>
      </c>
      <c r="O1652" s="1383">
        <f t="shared" ref="O1652:S1652" si="3326">$AD1652*O$27</f>
        <v>0</v>
      </c>
      <c r="P1652" s="1383">
        <f t="shared" si="3326"/>
        <v>0</v>
      </c>
      <c r="Q1652" s="1383">
        <f t="shared" si="3326"/>
        <v>0</v>
      </c>
      <c r="R1652" s="1383">
        <f t="shared" si="3326"/>
        <v>0</v>
      </c>
      <c r="S1652" s="1383">
        <f t="shared" si="3326"/>
        <v>0</v>
      </c>
      <c r="T1652" s="1383">
        <f t="shared" ref="T1652:X1652" si="3327">$AE1652*T$27</f>
        <v>0</v>
      </c>
      <c r="U1652" s="1383">
        <f t="shared" si="3327"/>
        <v>0</v>
      </c>
      <c r="V1652" s="1383">
        <f t="shared" si="3327"/>
        <v>0</v>
      </c>
      <c r="W1652" s="1383">
        <f t="shared" si="3327"/>
        <v>0</v>
      </c>
      <c r="X1652" s="1383">
        <f t="shared" si="3327"/>
        <v>0</v>
      </c>
      <c r="Y1652" s="1383">
        <f t="shared" si="3131"/>
        <v>0</v>
      </c>
      <c r="Z1652" s="1383">
        <f t="shared" si="3132"/>
        <v>0</v>
      </c>
      <c r="AA1652" s="1383">
        <f t="shared" si="3133"/>
        <v>0</v>
      </c>
      <c r="AB1652" s="1383">
        <f t="shared" si="3134"/>
        <v>0</v>
      </c>
      <c r="AC1652" s="5">
        <f t="shared" si="3135"/>
        <v>164</v>
      </c>
      <c r="AD1652" s="1383">
        <f t="shared" si="3136"/>
        <v>0</v>
      </c>
      <c r="AE1652" s="1383">
        <f t="shared" si="3137"/>
        <v>0</v>
      </c>
      <c r="AF1652" s="1305" t="e">
        <f t="shared" si="3138"/>
        <v>#DIV/0!</v>
      </c>
      <c r="AG1652" s="1305" t="e">
        <f t="shared" si="3139"/>
        <v>#DIV/0!</v>
      </c>
      <c r="AH1652" s="5"/>
      <c r="AI1652" s="5"/>
      <c r="AJ1652" s="5"/>
      <c r="AK1652" s="5"/>
      <c r="AL1652" s="5"/>
      <c r="AM1652" s="5"/>
      <c r="AN1652" s="5"/>
      <c r="AO1652" s="5"/>
      <c r="AP1652" s="5"/>
      <c r="AQ1652" s="5"/>
      <c r="AR1652" s="5"/>
      <c r="AS1652" s="5"/>
      <c r="AT1652" s="5"/>
      <c r="AU1652" s="5"/>
      <c r="AV1652" s="5"/>
      <c r="AW1652" s="5"/>
      <c r="AX1652" s="5"/>
      <c r="AY1652" s="5"/>
      <c r="AZ1652" s="5"/>
      <c r="BA1652" s="5"/>
      <c r="BB1652" s="5"/>
      <c r="BC1652" s="5"/>
      <c r="BD1652" s="5"/>
      <c r="BE1652" s="5"/>
    </row>
    <row r="1653" spans="1:57" ht="14.25" customHeight="1">
      <c r="A1653" s="1376">
        <v>45456</v>
      </c>
      <c r="B1653" s="1301"/>
      <c r="C1653" s="1302"/>
      <c r="D1653" s="1376">
        <v>45091</v>
      </c>
      <c r="E1653" s="1357"/>
      <c r="F1653" s="5"/>
      <c r="G1653" s="5"/>
      <c r="H1653" s="1302"/>
      <c r="I1653" s="1303"/>
      <c r="J1653" s="1301"/>
      <c r="K1653" s="1376"/>
      <c r="L1653" s="1302"/>
      <c r="M1653" s="1382">
        <f t="shared" si="3128"/>
        <v>45457</v>
      </c>
      <c r="N1653" s="1354">
        <f t="shared" si="3125"/>
        <v>0</v>
      </c>
      <c r="O1653" s="1383">
        <f t="shared" ref="O1653:S1653" si="3328">$AD1653*O$27</f>
        <v>0</v>
      </c>
      <c r="P1653" s="1383">
        <f t="shared" si="3328"/>
        <v>0</v>
      </c>
      <c r="Q1653" s="1383">
        <f t="shared" si="3328"/>
        <v>0</v>
      </c>
      <c r="R1653" s="1383">
        <f t="shared" si="3328"/>
        <v>0</v>
      </c>
      <c r="S1653" s="1383">
        <f t="shared" si="3328"/>
        <v>0</v>
      </c>
      <c r="T1653" s="1383">
        <f t="shared" ref="T1653:X1653" si="3329">$AE1653*T$27</f>
        <v>0</v>
      </c>
      <c r="U1653" s="1383">
        <f t="shared" si="3329"/>
        <v>0</v>
      </c>
      <c r="V1653" s="1383">
        <f t="shared" si="3329"/>
        <v>0</v>
      </c>
      <c r="W1653" s="1383">
        <f t="shared" si="3329"/>
        <v>0</v>
      </c>
      <c r="X1653" s="1383">
        <f t="shared" si="3329"/>
        <v>0</v>
      </c>
      <c r="Y1653" s="1383">
        <f t="shared" si="3131"/>
        <v>0</v>
      </c>
      <c r="Z1653" s="1383">
        <f t="shared" si="3132"/>
        <v>0</v>
      </c>
      <c r="AA1653" s="1383">
        <f t="shared" si="3133"/>
        <v>0</v>
      </c>
      <c r="AB1653" s="1383">
        <f t="shared" si="3134"/>
        <v>0</v>
      </c>
      <c r="AC1653" s="5">
        <f t="shared" si="3135"/>
        <v>165</v>
      </c>
      <c r="AD1653" s="1383">
        <f t="shared" si="3136"/>
        <v>0</v>
      </c>
      <c r="AE1653" s="1383">
        <f t="shared" si="3137"/>
        <v>0</v>
      </c>
      <c r="AF1653" s="1305" t="e">
        <f t="shared" si="3138"/>
        <v>#DIV/0!</v>
      </c>
      <c r="AG1653" s="1305" t="e">
        <f t="shared" si="3139"/>
        <v>#DIV/0!</v>
      </c>
      <c r="AH1653" s="5"/>
      <c r="AI1653" s="5"/>
      <c r="AJ1653" s="5"/>
      <c r="AK1653" s="5"/>
      <c r="AL1653" s="5"/>
      <c r="AM1653" s="5"/>
      <c r="AN1653" s="5"/>
      <c r="AO1653" s="5"/>
      <c r="AP1653" s="5"/>
      <c r="AQ1653" s="5"/>
      <c r="AR1653" s="5"/>
      <c r="AS1653" s="5"/>
      <c r="AT1653" s="5"/>
      <c r="AU1653" s="5"/>
      <c r="AV1653" s="5"/>
      <c r="AW1653" s="5"/>
      <c r="AX1653" s="5"/>
      <c r="AY1653" s="5"/>
      <c r="AZ1653" s="5"/>
      <c r="BA1653" s="5"/>
      <c r="BB1653" s="5"/>
      <c r="BC1653" s="5"/>
      <c r="BD1653" s="5"/>
      <c r="BE1653" s="5"/>
    </row>
    <row r="1654" spans="1:57" ht="14.25" customHeight="1">
      <c r="A1654" s="1376">
        <v>45457</v>
      </c>
      <c r="B1654" s="1301"/>
      <c r="C1654" s="1302"/>
      <c r="D1654" s="1376">
        <v>45092</v>
      </c>
      <c r="E1654" s="1357"/>
      <c r="F1654" s="5"/>
      <c r="G1654" s="5"/>
      <c r="H1654" s="1302"/>
      <c r="I1654" s="1303"/>
      <c r="J1654" s="1301"/>
      <c r="K1654" s="1376"/>
      <c r="L1654" s="1302"/>
      <c r="M1654" s="1382">
        <f t="shared" si="3128"/>
        <v>45458</v>
      </c>
      <c r="N1654" s="1354">
        <f t="shared" si="3125"/>
        <v>0</v>
      </c>
      <c r="O1654" s="1383">
        <f t="shared" ref="O1654:S1654" si="3330">$AD1654*O$27</f>
        <v>0</v>
      </c>
      <c r="P1654" s="1383">
        <f t="shared" si="3330"/>
        <v>0</v>
      </c>
      <c r="Q1654" s="1383">
        <f t="shared" si="3330"/>
        <v>0</v>
      </c>
      <c r="R1654" s="1383">
        <f t="shared" si="3330"/>
        <v>0</v>
      </c>
      <c r="S1654" s="1383">
        <f t="shared" si="3330"/>
        <v>0</v>
      </c>
      <c r="T1654" s="1383">
        <f t="shared" ref="T1654:X1654" si="3331">$AE1654*T$27</f>
        <v>0</v>
      </c>
      <c r="U1654" s="1383">
        <f t="shared" si="3331"/>
        <v>0</v>
      </c>
      <c r="V1654" s="1383">
        <f t="shared" si="3331"/>
        <v>0</v>
      </c>
      <c r="W1654" s="1383">
        <f t="shared" si="3331"/>
        <v>0</v>
      </c>
      <c r="X1654" s="1383">
        <f t="shared" si="3331"/>
        <v>0</v>
      </c>
      <c r="Y1654" s="1383">
        <f t="shared" si="3131"/>
        <v>0</v>
      </c>
      <c r="Z1654" s="1383">
        <f t="shared" si="3132"/>
        <v>0</v>
      </c>
      <c r="AA1654" s="1383">
        <f t="shared" si="3133"/>
        <v>0</v>
      </c>
      <c r="AB1654" s="1383">
        <f t="shared" si="3134"/>
        <v>0</v>
      </c>
      <c r="AC1654" s="5">
        <f t="shared" si="3135"/>
        <v>166</v>
      </c>
      <c r="AD1654" s="1383">
        <f t="shared" si="3136"/>
        <v>0</v>
      </c>
      <c r="AE1654" s="1383">
        <f t="shared" si="3137"/>
        <v>0</v>
      </c>
      <c r="AF1654" s="1305" t="e">
        <f t="shared" si="3138"/>
        <v>#DIV/0!</v>
      </c>
      <c r="AG1654" s="1305" t="e">
        <f t="shared" si="3139"/>
        <v>#DIV/0!</v>
      </c>
      <c r="AH1654" s="5"/>
      <c r="AI1654" s="5"/>
      <c r="AJ1654" s="5"/>
      <c r="AK1654" s="5"/>
      <c r="AL1654" s="5"/>
      <c r="AM1654" s="5"/>
      <c r="AN1654" s="5"/>
      <c r="AO1654" s="5"/>
      <c r="AP1654" s="5"/>
      <c r="AQ1654" s="5"/>
      <c r="AR1654" s="5"/>
      <c r="AS1654" s="5"/>
      <c r="AT1654" s="5"/>
      <c r="AU1654" s="5"/>
      <c r="AV1654" s="5"/>
      <c r="AW1654" s="5"/>
      <c r="AX1654" s="5"/>
      <c r="AY1654" s="5"/>
      <c r="AZ1654" s="5"/>
      <c r="BA1654" s="5"/>
      <c r="BB1654" s="5"/>
      <c r="BC1654" s="5"/>
      <c r="BD1654" s="5"/>
      <c r="BE1654" s="5"/>
    </row>
    <row r="1655" spans="1:57" ht="14.25" customHeight="1">
      <c r="A1655" s="1376">
        <v>45458</v>
      </c>
      <c r="B1655" s="1301"/>
      <c r="C1655" s="1302"/>
      <c r="D1655" s="1376">
        <v>45093</v>
      </c>
      <c r="E1655" s="1357"/>
      <c r="F1655" s="5"/>
      <c r="G1655" s="5"/>
      <c r="H1655" s="1302"/>
      <c r="I1655" s="1303"/>
      <c r="J1655" s="1301"/>
      <c r="K1655" s="1376"/>
      <c r="L1655" s="1302"/>
      <c r="M1655" s="1382">
        <f t="shared" si="3128"/>
        <v>45459</v>
      </c>
      <c r="N1655" s="1354">
        <f t="shared" si="3125"/>
        <v>0</v>
      </c>
      <c r="O1655" s="1383">
        <f t="shared" ref="O1655:S1655" si="3332">$AD1655*O$27</f>
        <v>0</v>
      </c>
      <c r="P1655" s="1383">
        <f t="shared" si="3332"/>
        <v>0</v>
      </c>
      <c r="Q1655" s="1383">
        <f t="shared" si="3332"/>
        <v>0</v>
      </c>
      <c r="R1655" s="1383">
        <f t="shared" si="3332"/>
        <v>0</v>
      </c>
      <c r="S1655" s="1383">
        <f t="shared" si="3332"/>
        <v>0</v>
      </c>
      <c r="T1655" s="1383">
        <f t="shared" ref="T1655:X1655" si="3333">$AE1655*T$27</f>
        <v>0</v>
      </c>
      <c r="U1655" s="1383">
        <f t="shared" si="3333"/>
        <v>0</v>
      </c>
      <c r="V1655" s="1383">
        <f t="shared" si="3333"/>
        <v>0</v>
      </c>
      <c r="W1655" s="1383">
        <f t="shared" si="3333"/>
        <v>0</v>
      </c>
      <c r="X1655" s="1383">
        <f t="shared" si="3333"/>
        <v>0</v>
      </c>
      <c r="Y1655" s="1383">
        <f t="shared" si="3131"/>
        <v>0</v>
      </c>
      <c r="Z1655" s="1383">
        <f t="shared" si="3132"/>
        <v>0</v>
      </c>
      <c r="AA1655" s="1383">
        <f t="shared" si="3133"/>
        <v>0</v>
      </c>
      <c r="AB1655" s="1383">
        <f t="shared" si="3134"/>
        <v>0</v>
      </c>
      <c r="AC1655" s="5">
        <f t="shared" si="3135"/>
        <v>167</v>
      </c>
      <c r="AD1655" s="1383">
        <f t="shared" si="3136"/>
        <v>0</v>
      </c>
      <c r="AE1655" s="1383">
        <f t="shared" si="3137"/>
        <v>0</v>
      </c>
      <c r="AF1655" s="1305" t="e">
        <f t="shared" si="3138"/>
        <v>#DIV/0!</v>
      </c>
      <c r="AG1655" s="1305" t="e">
        <f t="shared" si="3139"/>
        <v>#DIV/0!</v>
      </c>
      <c r="AH1655" s="5"/>
      <c r="AI1655" s="5"/>
      <c r="AJ1655" s="5"/>
      <c r="AK1655" s="5"/>
      <c r="AL1655" s="5"/>
      <c r="AM1655" s="5"/>
      <c r="AN1655" s="5"/>
      <c r="AO1655" s="5"/>
      <c r="AP1655" s="5"/>
      <c r="AQ1655" s="5"/>
      <c r="AR1655" s="5"/>
      <c r="AS1655" s="5"/>
      <c r="AT1655" s="5"/>
      <c r="AU1655" s="5"/>
      <c r="AV1655" s="5"/>
      <c r="AW1655" s="5"/>
      <c r="AX1655" s="5"/>
      <c r="AY1655" s="5"/>
      <c r="AZ1655" s="5"/>
      <c r="BA1655" s="5"/>
      <c r="BB1655" s="5"/>
      <c r="BC1655" s="5"/>
      <c r="BD1655" s="5"/>
      <c r="BE1655" s="5"/>
    </row>
    <row r="1656" spans="1:57" ht="14.25" customHeight="1">
      <c r="A1656" s="1376">
        <v>45459</v>
      </c>
      <c r="B1656" s="1301"/>
      <c r="C1656" s="1302"/>
      <c r="D1656" s="1376">
        <v>45094</v>
      </c>
      <c r="E1656" s="1357"/>
      <c r="F1656" s="5"/>
      <c r="G1656" s="5"/>
      <c r="H1656" s="1302"/>
      <c r="I1656" s="1303"/>
      <c r="J1656" s="1301"/>
      <c r="K1656" s="1376"/>
      <c r="L1656" s="1302"/>
      <c r="M1656" s="1382">
        <f t="shared" si="3128"/>
        <v>45460</v>
      </c>
      <c r="N1656" s="1354">
        <f t="shared" si="3125"/>
        <v>0</v>
      </c>
      <c r="O1656" s="1383">
        <f t="shared" ref="O1656:S1656" si="3334">$AD1656*O$27</f>
        <v>0</v>
      </c>
      <c r="P1656" s="1383">
        <f t="shared" si="3334"/>
        <v>0</v>
      </c>
      <c r="Q1656" s="1383">
        <f t="shared" si="3334"/>
        <v>0</v>
      </c>
      <c r="R1656" s="1383">
        <f t="shared" si="3334"/>
        <v>0</v>
      </c>
      <c r="S1656" s="1383">
        <f t="shared" si="3334"/>
        <v>0</v>
      </c>
      <c r="T1656" s="1383">
        <f t="shared" ref="T1656:X1656" si="3335">$AE1656*T$27</f>
        <v>0</v>
      </c>
      <c r="U1656" s="1383">
        <f t="shared" si="3335"/>
        <v>0</v>
      </c>
      <c r="V1656" s="1383">
        <f t="shared" si="3335"/>
        <v>0</v>
      </c>
      <c r="W1656" s="1383">
        <f t="shared" si="3335"/>
        <v>0</v>
      </c>
      <c r="X1656" s="1383">
        <f t="shared" si="3335"/>
        <v>0</v>
      </c>
      <c r="Y1656" s="1383">
        <f t="shared" si="3131"/>
        <v>0</v>
      </c>
      <c r="Z1656" s="1383">
        <f t="shared" si="3132"/>
        <v>0</v>
      </c>
      <c r="AA1656" s="1383">
        <f t="shared" si="3133"/>
        <v>0</v>
      </c>
      <c r="AB1656" s="1383">
        <f t="shared" si="3134"/>
        <v>0</v>
      </c>
      <c r="AC1656" s="5">
        <f t="shared" si="3135"/>
        <v>168</v>
      </c>
      <c r="AD1656" s="1383">
        <f t="shared" si="3136"/>
        <v>0</v>
      </c>
      <c r="AE1656" s="1383">
        <f t="shared" si="3137"/>
        <v>0</v>
      </c>
      <c r="AF1656" s="1305" t="e">
        <f t="shared" si="3138"/>
        <v>#DIV/0!</v>
      </c>
      <c r="AG1656" s="1305" t="e">
        <f t="shared" si="3139"/>
        <v>#DIV/0!</v>
      </c>
      <c r="AH1656" s="5"/>
      <c r="AI1656" s="5"/>
      <c r="AJ1656" s="5"/>
      <c r="AK1656" s="5"/>
      <c r="AL1656" s="5"/>
      <c r="AM1656" s="5"/>
      <c r="AN1656" s="5"/>
      <c r="AO1656" s="5"/>
      <c r="AP1656" s="5"/>
      <c r="AQ1656" s="5"/>
      <c r="AR1656" s="5"/>
      <c r="AS1656" s="5"/>
      <c r="AT1656" s="5"/>
      <c r="AU1656" s="5"/>
      <c r="AV1656" s="5"/>
      <c r="AW1656" s="5"/>
      <c r="AX1656" s="5"/>
      <c r="AY1656" s="5"/>
      <c r="AZ1656" s="5"/>
      <c r="BA1656" s="5"/>
      <c r="BB1656" s="5"/>
      <c r="BC1656" s="5"/>
      <c r="BD1656" s="5"/>
      <c r="BE1656" s="5"/>
    </row>
    <row r="1657" spans="1:57" ht="14.25" customHeight="1">
      <c r="A1657" s="1376">
        <v>45460</v>
      </c>
      <c r="B1657" s="1301"/>
      <c r="C1657" s="1302"/>
      <c r="D1657" s="1376">
        <v>45095</v>
      </c>
      <c r="E1657" s="1357"/>
      <c r="F1657" s="5"/>
      <c r="G1657" s="5"/>
      <c r="H1657" s="1302"/>
      <c r="I1657" s="1303"/>
      <c r="J1657" s="1301"/>
      <c r="K1657" s="1376"/>
      <c r="L1657" s="1302"/>
      <c r="M1657" s="1382">
        <f t="shared" si="3128"/>
        <v>45461</v>
      </c>
      <c r="N1657" s="1354">
        <f t="shared" si="3125"/>
        <v>0</v>
      </c>
      <c r="O1657" s="1383">
        <f t="shared" ref="O1657:S1657" si="3336">$AD1657*O$27</f>
        <v>0</v>
      </c>
      <c r="P1657" s="1383">
        <f t="shared" si="3336"/>
        <v>0</v>
      </c>
      <c r="Q1657" s="1383">
        <f t="shared" si="3336"/>
        <v>0</v>
      </c>
      <c r="R1657" s="1383">
        <f t="shared" si="3336"/>
        <v>0</v>
      </c>
      <c r="S1657" s="1383">
        <f t="shared" si="3336"/>
        <v>0</v>
      </c>
      <c r="T1657" s="1383">
        <f t="shared" ref="T1657:X1657" si="3337">$AE1657*T$27</f>
        <v>0</v>
      </c>
      <c r="U1657" s="1383">
        <f t="shared" si="3337"/>
        <v>0</v>
      </c>
      <c r="V1657" s="1383">
        <f t="shared" si="3337"/>
        <v>0</v>
      </c>
      <c r="W1657" s="1383">
        <f t="shared" si="3337"/>
        <v>0</v>
      </c>
      <c r="X1657" s="1383">
        <f t="shared" si="3337"/>
        <v>0</v>
      </c>
      <c r="Y1657" s="1383">
        <f t="shared" si="3131"/>
        <v>0</v>
      </c>
      <c r="Z1657" s="1383">
        <f t="shared" si="3132"/>
        <v>0</v>
      </c>
      <c r="AA1657" s="1383">
        <f t="shared" si="3133"/>
        <v>0</v>
      </c>
      <c r="AB1657" s="1383">
        <f t="shared" si="3134"/>
        <v>0</v>
      </c>
      <c r="AC1657" s="5">
        <f t="shared" si="3135"/>
        <v>169</v>
      </c>
      <c r="AD1657" s="1383">
        <f t="shared" si="3136"/>
        <v>0</v>
      </c>
      <c r="AE1657" s="1383">
        <f t="shared" si="3137"/>
        <v>0</v>
      </c>
      <c r="AF1657" s="1305" t="e">
        <f t="shared" si="3138"/>
        <v>#DIV/0!</v>
      </c>
      <c r="AG1657" s="1305" t="e">
        <f t="shared" si="3139"/>
        <v>#DIV/0!</v>
      </c>
      <c r="AH1657" s="5"/>
      <c r="AI1657" s="5"/>
      <c r="AJ1657" s="5"/>
      <c r="AK1657" s="5"/>
      <c r="AL1657" s="5"/>
      <c r="AM1657" s="5"/>
      <c r="AN1657" s="5"/>
      <c r="AO1657" s="5"/>
      <c r="AP1657" s="5"/>
      <c r="AQ1657" s="5"/>
      <c r="AR1657" s="5"/>
      <c r="AS1657" s="5"/>
      <c r="AT1657" s="5"/>
      <c r="AU1657" s="5"/>
      <c r="AV1657" s="5"/>
      <c r="AW1657" s="5"/>
      <c r="AX1657" s="5"/>
      <c r="AY1657" s="5"/>
      <c r="AZ1657" s="5"/>
      <c r="BA1657" s="5"/>
      <c r="BB1657" s="5"/>
      <c r="BC1657" s="5"/>
      <c r="BD1657" s="5"/>
      <c r="BE1657" s="5"/>
    </row>
    <row r="1658" spans="1:57" ht="14.25" customHeight="1">
      <c r="A1658" s="1376">
        <v>45461</v>
      </c>
      <c r="B1658" s="1301"/>
      <c r="C1658" s="1302"/>
      <c r="D1658" s="1376">
        <v>45096</v>
      </c>
      <c r="E1658" s="1357"/>
      <c r="F1658" s="5"/>
      <c r="G1658" s="5"/>
      <c r="H1658" s="1302"/>
      <c r="I1658" s="1303"/>
      <c r="J1658" s="1301"/>
      <c r="K1658" s="1376"/>
      <c r="L1658" s="1302"/>
      <c r="M1658" s="1382">
        <f t="shared" si="3128"/>
        <v>45462</v>
      </c>
      <c r="N1658" s="1354">
        <f t="shared" si="3125"/>
        <v>0</v>
      </c>
      <c r="O1658" s="1383">
        <f t="shared" ref="O1658:S1658" si="3338">$AD1658*O$27</f>
        <v>0</v>
      </c>
      <c r="P1658" s="1383">
        <f t="shared" si="3338"/>
        <v>0</v>
      </c>
      <c r="Q1658" s="1383">
        <f t="shared" si="3338"/>
        <v>0</v>
      </c>
      <c r="R1658" s="1383">
        <f t="shared" si="3338"/>
        <v>0</v>
      </c>
      <c r="S1658" s="1383">
        <f t="shared" si="3338"/>
        <v>0</v>
      </c>
      <c r="T1658" s="1383">
        <f t="shared" ref="T1658:X1658" si="3339">$AE1658*T$27</f>
        <v>0</v>
      </c>
      <c r="U1658" s="1383">
        <f t="shared" si="3339"/>
        <v>0</v>
      </c>
      <c r="V1658" s="1383">
        <f t="shared" si="3339"/>
        <v>0</v>
      </c>
      <c r="W1658" s="1383">
        <f t="shared" si="3339"/>
        <v>0</v>
      </c>
      <c r="X1658" s="1383">
        <f t="shared" si="3339"/>
        <v>0</v>
      </c>
      <c r="Y1658" s="1383">
        <f t="shared" si="3131"/>
        <v>0</v>
      </c>
      <c r="Z1658" s="1383">
        <f t="shared" si="3132"/>
        <v>0</v>
      </c>
      <c r="AA1658" s="1383">
        <f t="shared" si="3133"/>
        <v>0</v>
      </c>
      <c r="AB1658" s="1383">
        <f t="shared" si="3134"/>
        <v>0</v>
      </c>
      <c r="AC1658" s="5">
        <f t="shared" si="3135"/>
        <v>170</v>
      </c>
      <c r="AD1658" s="1383">
        <f t="shared" si="3136"/>
        <v>0</v>
      </c>
      <c r="AE1658" s="1383">
        <f t="shared" si="3137"/>
        <v>0</v>
      </c>
      <c r="AF1658" s="1305" t="e">
        <f t="shared" si="3138"/>
        <v>#DIV/0!</v>
      </c>
      <c r="AG1658" s="1305" t="e">
        <f t="shared" si="3139"/>
        <v>#DIV/0!</v>
      </c>
      <c r="AH1658" s="5"/>
      <c r="AI1658" s="5"/>
      <c r="AJ1658" s="5"/>
      <c r="AK1658" s="5"/>
      <c r="AL1658" s="5"/>
      <c r="AM1658" s="5"/>
      <c r="AN1658" s="5"/>
      <c r="AO1658" s="5"/>
      <c r="AP1658" s="5"/>
      <c r="AQ1658" s="5"/>
      <c r="AR1658" s="5"/>
      <c r="AS1658" s="5"/>
      <c r="AT1658" s="5"/>
      <c r="AU1658" s="5"/>
      <c r="AV1658" s="5"/>
      <c r="AW1658" s="5"/>
      <c r="AX1658" s="5"/>
      <c r="AY1658" s="5"/>
      <c r="AZ1658" s="5"/>
      <c r="BA1658" s="5"/>
      <c r="BB1658" s="5"/>
      <c r="BC1658" s="5"/>
      <c r="BD1658" s="5"/>
      <c r="BE1658" s="5"/>
    </row>
    <row r="1659" spans="1:57" ht="14.25" customHeight="1">
      <c r="A1659" s="1376">
        <v>45462</v>
      </c>
      <c r="B1659" s="1301"/>
      <c r="C1659" s="1302"/>
      <c r="D1659" s="1376">
        <v>45097</v>
      </c>
      <c r="E1659" s="1357"/>
      <c r="F1659" s="5"/>
      <c r="G1659" s="5"/>
      <c r="H1659" s="1302"/>
      <c r="I1659" s="1303"/>
      <c r="J1659" s="1301"/>
      <c r="K1659" s="1376"/>
      <c r="L1659" s="1302"/>
      <c r="M1659" s="1382">
        <f t="shared" si="3128"/>
        <v>45463</v>
      </c>
      <c r="N1659" s="1354">
        <f t="shared" si="3125"/>
        <v>0</v>
      </c>
      <c r="O1659" s="1383">
        <f t="shared" ref="O1659:S1659" si="3340">$AD1659*O$27</f>
        <v>0</v>
      </c>
      <c r="P1659" s="1383">
        <f t="shared" si="3340"/>
        <v>0</v>
      </c>
      <c r="Q1659" s="1383">
        <f t="shared" si="3340"/>
        <v>0</v>
      </c>
      <c r="R1659" s="1383">
        <f t="shared" si="3340"/>
        <v>0</v>
      </c>
      <c r="S1659" s="1383">
        <f t="shared" si="3340"/>
        <v>0</v>
      </c>
      <c r="T1659" s="1383">
        <f t="shared" ref="T1659:X1659" si="3341">$AE1659*T$27</f>
        <v>0</v>
      </c>
      <c r="U1659" s="1383">
        <f t="shared" si="3341"/>
        <v>0</v>
      </c>
      <c r="V1659" s="1383">
        <f t="shared" si="3341"/>
        <v>0</v>
      </c>
      <c r="W1659" s="1383">
        <f t="shared" si="3341"/>
        <v>0</v>
      </c>
      <c r="X1659" s="1383">
        <f t="shared" si="3341"/>
        <v>0</v>
      </c>
      <c r="Y1659" s="1383">
        <f t="shared" si="3131"/>
        <v>0</v>
      </c>
      <c r="Z1659" s="1383">
        <f t="shared" si="3132"/>
        <v>0</v>
      </c>
      <c r="AA1659" s="1383">
        <f t="shared" si="3133"/>
        <v>0</v>
      </c>
      <c r="AB1659" s="1383">
        <f t="shared" si="3134"/>
        <v>0</v>
      </c>
      <c r="AC1659" s="5">
        <f t="shared" si="3135"/>
        <v>171</v>
      </c>
      <c r="AD1659" s="1383">
        <f t="shared" si="3136"/>
        <v>0</v>
      </c>
      <c r="AE1659" s="1383">
        <f t="shared" si="3137"/>
        <v>0</v>
      </c>
      <c r="AF1659" s="1305" t="e">
        <f t="shared" si="3138"/>
        <v>#DIV/0!</v>
      </c>
      <c r="AG1659" s="1305" t="e">
        <f t="shared" si="3139"/>
        <v>#DIV/0!</v>
      </c>
      <c r="AH1659" s="5"/>
      <c r="AI1659" s="5"/>
      <c r="AJ1659" s="5"/>
      <c r="AK1659" s="5"/>
      <c r="AL1659" s="5"/>
      <c r="AM1659" s="5"/>
      <c r="AN1659" s="5"/>
      <c r="AO1659" s="5"/>
      <c r="AP1659" s="5"/>
      <c r="AQ1659" s="5"/>
      <c r="AR1659" s="5"/>
      <c r="AS1659" s="5"/>
      <c r="AT1659" s="5"/>
      <c r="AU1659" s="5"/>
      <c r="AV1659" s="5"/>
      <c r="AW1659" s="5"/>
      <c r="AX1659" s="5"/>
      <c r="AY1659" s="5"/>
      <c r="AZ1659" s="5"/>
      <c r="BA1659" s="5"/>
      <c r="BB1659" s="5"/>
      <c r="BC1659" s="5"/>
      <c r="BD1659" s="5"/>
      <c r="BE1659" s="5"/>
    </row>
    <row r="1660" spans="1:57" ht="14.25" customHeight="1">
      <c r="A1660" s="1376">
        <v>45463</v>
      </c>
      <c r="B1660" s="1301"/>
      <c r="C1660" s="1302"/>
      <c r="D1660" s="1376">
        <v>45098</v>
      </c>
      <c r="E1660" s="1357"/>
      <c r="F1660" s="5"/>
      <c r="G1660" s="5"/>
      <c r="H1660" s="1302"/>
      <c r="I1660" s="1303"/>
      <c r="J1660" s="1301"/>
      <c r="K1660" s="1376"/>
      <c r="L1660" s="1302"/>
      <c r="M1660" s="1382">
        <f t="shared" si="3128"/>
        <v>45464</v>
      </c>
      <c r="N1660" s="1354">
        <f t="shared" si="3125"/>
        <v>0</v>
      </c>
      <c r="O1660" s="1383">
        <f t="shared" ref="O1660:S1660" si="3342">$AD1660*O$27</f>
        <v>0</v>
      </c>
      <c r="P1660" s="1383">
        <f t="shared" si="3342"/>
        <v>0</v>
      </c>
      <c r="Q1660" s="1383">
        <f t="shared" si="3342"/>
        <v>0</v>
      </c>
      <c r="R1660" s="1383">
        <f t="shared" si="3342"/>
        <v>0</v>
      </c>
      <c r="S1660" s="1383">
        <f t="shared" si="3342"/>
        <v>0</v>
      </c>
      <c r="T1660" s="1383">
        <f t="shared" ref="T1660:X1660" si="3343">$AE1660*T$27</f>
        <v>0</v>
      </c>
      <c r="U1660" s="1383">
        <f t="shared" si="3343"/>
        <v>0</v>
      </c>
      <c r="V1660" s="1383">
        <f t="shared" si="3343"/>
        <v>0</v>
      </c>
      <c r="W1660" s="1383">
        <f t="shared" si="3343"/>
        <v>0</v>
      </c>
      <c r="X1660" s="1383">
        <f t="shared" si="3343"/>
        <v>0</v>
      </c>
      <c r="Y1660" s="1383">
        <f t="shared" si="3131"/>
        <v>0</v>
      </c>
      <c r="Z1660" s="1383">
        <f t="shared" si="3132"/>
        <v>0</v>
      </c>
      <c r="AA1660" s="1383">
        <f t="shared" si="3133"/>
        <v>0</v>
      </c>
      <c r="AB1660" s="1383">
        <f t="shared" si="3134"/>
        <v>0</v>
      </c>
      <c r="AC1660" s="5">
        <f t="shared" si="3135"/>
        <v>172</v>
      </c>
      <c r="AD1660" s="1383">
        <f t="shared" si="3136"/>
        <v>0</v>
      </c>
      <c r="AE1660" s="1383">
        <f t="shared" si="3137"/>
        <v>0</v>
      </c>
      <c r="AF1660" s="1305" t="e">
        <f t="shared" si="3138"/>
        <v>#DIV/0!</v>
      </c>
      <c r="AG1660" s="1305" t="e">
        <f t="shared" si="3139"/>
        <v>#DIV/0!</v>
      </c>
      <c r="AH1660" s="5"/>
      <c r="AI1660" s="5"/>
      <c r="AJ1660" s="5"/>
      <c r="AK1660" s="5"/>
      <c r="AL1660" s="5"/>
      <c r="AM1660" s="5"/>
      <c r="AN1660" s="5"/>
      <c r="AO1660" s="5"/>
      <c r="AP1660" s="5"/>
      <c r="AQ1660" s="5"/>
      <c r="AR1660" s="5"/>
      <c r="AS1660" s="5"/>
      <c r="AT1660" s="5"/>
      <c r="AU1660" s="5"/>
      <c r="AV1660" s="5"/>
      <c r="AW1660" s="5"/>
      <c r="AX1660" s="5"/>
      <c r="AY1660" s="5"/>
      <c r="AZ1660" s="5"/>
      <c r="BA1660" s="5"/>
      <c r="BB1660" s="5"/>
      <c r="BC1660" s="5"/>
      <c r="BD1660" s="5"/>
      <c r="BE1660" s="5"/>
    </row>
    <row r="1661" spans="1:57" ht="14.25" customHeight="1">
      <c r="A1661" s="1376">
        <v>45464</v>
      </c>
      <c r="B1661" s="1301"/>
      <c r="C1661" s="1302"/>
      <c r="D1661" s="1376">
        <v>45099</v>
      </c>
      <c r="E1661" s="1357"/>
      <c r="F1661" s="5"/>
      <c r="G1661" s="5"/>
      <c r="H1661" s="1302"/>
      <c r="I1661" s="1303"/>
      <c r="J1661" s="1301"/>
      <c r="K1661" s="1376"/>
      <c r="L1661" s="1302"/>
      <c r="M1661" s="1382">
        <f t="shared" si="3128"/>
        <v>45465</v>
      </c>
      <c r="N1661" s="1354">
        <f t="shared" si="3125"/>
        <v>0</v>
      </c>
      <c r="O1661" s="1383">
        <f t="shared" ref="O1661:S1661" si="3344">$AD1661*O$27</f>
        <v>0</v>
      </c>
      <c r="P1661" s="1383">
        <f t="shared" si="3344"/>
        <v>0</v>
      </c>
      <c r="Q1661" s="1383">
        <f t="shared" si="3344"/>
        <v>0</v>
      </c>
      <c r="R1661" s="1383">
        <f t="shared" si="3344"/>
        <v>0</v>
      </c>
      <c r="S1661" s="1383">
        <f t="shared" si="3344"/>
        <v>0</v>
      </c>
      <c r="T1661" s="1383">
        <f t="shared" ref="T1661:X1661" si="3345">$AE1661*T$27</f>
        <v>0</v>
      </c>
      <c r="U1661" s="1383">
        <f t="shared" si="3345"/>
        <v>0</v>
      </c>
      <c r="V1661" s="1383">
        <f t="shared" si="3345"/>
        <v>0</v>
      </c>
      <c r="W1661" s="1383">
        <f t="shared" si="3345"/>
        <v>0</v>
      </c>
      <c r="X1661" s="1383">
        <f t="shared" si="3345"/>
        <v>0</v>
      </c>
      <c r="Y1661" s="1383">
        <f t="shared" si="3131"/>
        <v>0</v>
      </c>
      <c r="Z1661" s="1383">
        <f t="shared" si="3132"/>
        <v>0</v>
      </c>
      <c r="AA1661" s="1383">
        <f t="shared" si="3133"/>
        <v>0</v>
      </c>
      <c r="AB1661" s="1383">
        <f t="shared" si="3134"/>
        <v>0</v>
      </c>
      <c r="AC1661" s="5">
        <f t="shared" si="3135"/>
        <v>173</v>
      </c>
      <c r="AD1661" s="1383">
        <f t="shared" si="3136"/>
        <v>0</v>
      </c>
      <c r="AE1661" s="1383">
        <f t="shared" si="3137"/>
        <v>0</v>
      </c>
      <c r="AF1661" s="1305" t="e">
        <f t="shared" si="3138"/>
        <v>#DIV/0!</v>
      </c>
      <c r="AG1661" s="1305" t="e">
        <f t="shared" si="3139"/>
        <v>#DIV/0!</v>
      </c>
      <c r="AH1661" s="5"/>
      <c r="AI1661" s="5"/>
      <c r="AJ1661" s="5"/>
      <c r="AK1661" s="5"/>
      <c r="AL1661" s="5"/>
      <c r="AM1661" s="5"/>
      <c r="AN1661" s="5"/>
      <c r="AO1661" s="5"/>
      <c r="AP1661" s="5"/>
      <c r="AQ1661" s="5"/>
      <c r="AR1661" s="5"/>
      <c r="AS1661" s="5"/>
      <c r="AT1661" s="5"/>
      <c r="AU1661" s="5"/>
      <c r="AV1661" s="5"/>
      <c r="AW1661" s="5"/>
      <c r="AX1661" s="5"/>
      <c r="AY1661" s="5"/>
      <c r="AZ1661" s="5"/>
      <c r="BA1661" s="5"/>
      <c r="BB1661" s="5"/>
      <c r="BC1661" s="5"/>
      <c r="BD1661" s="5"/>
      <c r="BE1661" s="5"/>
    </row>
    <row r="1662" spans="1:57" ht="14.25" customHeight="1">
      <c r="A1662" s="1376">
        <v>45465</v>
      </c>
      <c r="B1662" s="1301"/>
      <c r="C1662" s="1302"/>
      <c r="D1662" s="1376">
        <v>45100</v>
      </c>
      <c r="E1662" s="1357"/>
      <c r="F1662" s="5"/>
      <c r="G1662" s="5"/>
      <c r="H1662" s="1302"/>
      <c r="I1662" s="1303"/>
      <c r="J1662" s="1301"/>
      <c r="K1662" s="1376"/>
      <c r="L1662" s="1302"/>
      <c r="M1662" s="1382">
        <f t="shared" si="3128"/>
        <v>45466</v>
      </c>
      <c r="N1662" s="1354">
        <f t="shared" si="3125"/>
        <v>0</v>
      </c>
      <c r="O1662" s="1383">
        <f t="shared" ref="O1662:S1662" si="3346">$AD1662*O$27</f>
        <v>0</v>
      </c>
      <c r="P1662" s="1383">
        <f t="shared" si="3346"/>
        <v>0</v>
      </c>
      <c r="Q1662" s="1383">
        <f t="shared" si="3346"/>
        <v>0</v>
      </c>
      <c r="R1662" s="1383">
        <f t="shared" si="3346"/>
        <v>0</v>
      </c>
      <c r="S1662" s="1383">
        <f t="shared" si="3346"/>
        <v>0</v>
      </c>
      <c r="T1662" s="1383">
        <f t="shared" ref="T1662:X1662" si="3347">$AE1662*T$27</f>
        <v>0</v>
      </c>
      <c r="U1662" s="1383">
        <f t="shared" si="3347"/>
        <v>0</v>
      </c>
      <c r="V1662" s="1383">
        <f t="shared" si="3347"/>
        <v>0</v>
      </c>
      <c r="W1662" s="1383">
        <f t="shared" si="3347"/>
        <v>0</v>
      </c>
      <c r="X1662" s="1383">
        <f t="shared" si="3347"/>
        <v>0</v>
      </c>
      <c r="Y1662" s="1383">
        <f t="shared" si="3131"/>
        <v>0</v>
      </c>
      <c r="Z1662" s="1383">
        <f t="shared" si="3132"/>
        <v>0</v>
      </c>
      <c r="AA1662" s="1383">
        <f t="shared" si="3133"/>
        <v>0</v>
      </c>
      <c r="AB1662" s="1383">
        <f t="shared" si="3134"/>
        <v>0</v>
      </c>
      <c r="AC1662" s="5">
        <f t="shared" si="3135"/>
        <v>174</v>
      </c>
      <c r="AD1662" s="1383">
        <f t="shared" si="3136"/>
        <v>0</v>
      </c>
      <c r="AE1662" s="1383">
        <f t="shared" si="3137"/>
        <v>0</v>
      </c>
      <c r="AF1662" s="1305" t="e">
        <f t="shared" si="3138"/>
        <v>#DIV/0!</v>
      </c>
      <c r="AG1662" s="1305" t="e">
        <f t="shared" si="3139"/>
        <v>#DIV/0!</v>
      </c>
      <c r="AH1662" s="5"/>
      <c r="AI1662" s="5"/>
      <c r="AJ1662" s="5"/>
      <c r="AK1662" s="5"/>
      <c r="AL1662" s="5"/>
      <c r="AM1662" s="5"/>
      <c r="AN1662" s="5"/>
      <c r="AO1662" s="5"/>
      <c r="AP1662" s="5"/>
      <c r="AQ1662" s="5"/>
      <c r="AR1662" s="5"/>
      <c r="AS1662" s="5"/>
      <c r="AT1662" s="5"/>
      <c r="AU1662" s="5"/>
      <c r="AV1662" s="5"/>
      <c r="AW1662" s="5"/>
      <c r="AX1662" s="5"/>
      <c r="AY1662" s="5"/>
      <c r="AZ1662" s="5"/>
      <c r="BA1662" s="5"/>
      <c r="BB1662" s="5"/>
      <c r="BC1662" s="5"/>
      <c r="BD1662" s="5"/>
      <c r="BE1662" s="5"/>
    </row>
    <row r="1663" spans="1:57" ht="14.25" customHeight="1">
      <c r="A1663" s="1376">
        <v>45466</v>
      </c>
      <c r="B1663" s="1301"/>
      <c r="C1663" s="1302"/>
      <c r="D1663" s="1376">
        <v>45101</v>
      </c>
      <c r="E1663" s="1357"/>
      <c r="F1663" s="5"/>
      <c r="G1663" s="5"/>
      <c r="H1663" s="1302"/>
      <c r="I1663" s="1303"/>
      <c r="J1663" s="1301"/>
      <c r="K1663" s="1376"/>
      <c r="L1663" s="1302"/>
      <c r="M1663" s="1382">
        <f t="shared" si="3128"/>
        <v>45467</v>
      </c>
      <c r="N1663" s="1354">
        <f t="shared" si="3125"/>
        <v>0</v>
      </c>
      <c r="O1663" s="1383">
        <f t="shared" ref="O1663:S1663" si="3348">$AD1663*O$27</f>
        <v>0</v>
      </c>
      <c r="P1663" s="1383">
        <f t="shared" si="3348"/>
        <v>0</v>
      </c>
      <c r="Q1663" s="1383">
        <f t="shared" si="3348"/>
        <v>0</v>
      </c>
      <c r="R1663" s="1383">
        <f t="shared" si="3348"/>
        <v>0</v>
      </c>
      <c r="S1663" s="1383">
        <f t="shared" si="3348"/>
        <v>0</v>
      </c>
      <c r="T1663" s="1383">
        <f t="shared" ref="T1663:X1663" si="3349">$AE1663*T$27</f>
        <v>0</v>
      </c>
      <c r="U1663" s="1383">
        <f t="shared" si="3349"/>
        <v>0</v>
      </c>
      <c r="V1663" s="1383">
        <f t="shared" si="3349"/>
        <v>0</v>
      </c>
      <c r="W1663" s="1383">
        <f t="shared" si="3349"/>
        <v>0</v>
      </c>
      <c r="X1663" s="1383">
        <f t="shared" si="3349"/>
        <v>0</v>
      </c>
      <c r="Y1663" s="1383">
        <f t="shared" si="3131"/>
        <v>0</v>
      </c>
      <c r="Z1663" s="1383">
        <f t="shared" si="3132"/>
        <v>0</v>
      </c>
      <c r="AA1663" s="1383">
        <f t="shared" si="3133"/>
        <v>0</v>
      </c>
      <c r="AB1663" s="1383">
        <f t="shared" si="3134"/>
        <v>0</v>
      </c>
      <c r="AC1663" s="5">
        <f t="shared" si="3135"/>
        <v>175</v>
      </c>
      <c r="AD1663" s="1383">
        <f t="shared" si="3136"/>
        <v>0</v>
      </c>
      <c r="AE1663" s="1383">
        <f t="shared" si="3137"/>
        <v>0</v>
      </c>
      <c r="AF1663" s="1305" t="e">
        <f t="shared" si="3138"/>
        <v>#DIV/0!</v>
      </c>
      <c r="AG1663" s="1305" t="e">
        <f t="shared" si="3139"/>
        <v>#DIV/0!</v>
      </c>
      <c r="AH1663" s="5"/>
      <c r="AI1663" s="5"/>
      <c r="AJ1663" s="5"/>
      <c r="AK1663" s="5"/>
      <c r="AL1663" s="5"/>
      <c r="AM1663" s="5"/>
      <c r="AN1663" s="5"/>
      <c r="AO1663" s="5"/>
      <c r="AP1663" s="5"/>
      <c r="AQ1663" s="5"/>
      <c r="AR1663" s="5"/>
      <c r="AS1663" s="5"/>
      <c r="AT1663" s="5"/>
      <c r="AU1663" s="5"/>
      <c r="AV1663" s="5"/>
      <c r="AW1663" s="5"/>
      <c r="AX1663" s="5"/>
      <c r="AY1663" s="5"/>
      <c r="AZ1663" s="5"/>
      <c r="BA1663" s="5"/>
      <c r="BB1663" s="5"/>
      <c r="BC1663" s="5"/>
      <c r="BD1663" s="5"/>
      <c r="BE1663" s="5"/>
    </row>
    <row r="1664" spans="1:57" ht="14.25" customHeight="1">
      <c r="A1664" s="1376">
        <v>45467</v>
      </c>
      <c r="B1664" s="1301"/>
      <c r="C1664" s="1302"/>
      <c r="D1664" s="1376">
        <v>45102</v>
      </c>
      <c r="E1664" s="1357"/>
      <c r="F1664" s="5"/>
      <c r="G1664" s="5"/>
      <c r="H1664" s="1302"/>
      <c r="I1664" s="1303"/>
      <c r="J1664" s="1301"/>
      <c r="K1664" s="1376"/>
      <c r="L1664" s="1302"/>
      <c r="M1664" s="1382">
        <f t="shared" si="3128"/>
        <v>45468</v>
      </c>
      <c r="N1664" s="1354">
        <f t="shared" si="3125"/>
        <v>0</v>
      </c>
      <c r="O1664" s="1383">
        <f t="shared" ref="O1664:S1664" si="3350">$AD1664*O$27</f>
        <v>0</v>
      </c>
      <c r="P1664" s="1383">
        <f t="shared" si="3350"/>
        <v>0</v>
      </c>
      <c r="Q1664" s="1383">
        <f t="shared" si="3350"/>
        <v>0</v>
      </c>
      <c r="R1664" s="1383">
        <f t="shared" si="3350"/>
        <v>0</v>
      </c>
      <c r="S1664" s="1383">
        <f t="shared" si="3350"/>
        <v>0</v>
      </c>
      <c r="T1664" s="1383">
        <f t="shared" ref="T1664:X1664" si="3351">$AE1664*T$27</f>
        <v>0</v>
      </c>
      <c r="U1664" s="1383">
        <f t="shared" si="3351"/>
        <v>0</v>
      </c>
      <c r="V1664" s="1383">
        <f t="shared" si="3351"/>
        <v>0</v>
      </c>
      <c r="W1664" s="1383">
        <f t="shared" si="3351"/>
        <v>0</v>
      </c>
      <c r="X1664" s="1383">
        <f t="shared" si="3351"/>
        <v>0</v>
      </c>
      <c r="Y1664" s="1383">
        <f t="shared" si="3131"/>
        <v>0</v>
      </c>
      <c r="Z1664" s="1383">
        <f t="shared" si="3132"/>
        <v>0</v>
      </c>
      <c r="AA1664" s="1383">
        <f t="shared" si="3133"/>
        <v>0</v>
      </c>
      <c r="AB1664" s="1383">
        <f t="shared" si="3134"/>
        <v>0</v>
      </c>
      <c r="AC1664" s="5">
        <f t="shared" si="3135"/>
        <v>176</v>
      </c>
      <c r="AD1664" s="1383">
        <f t="shared" si="3136"/>
        <v>0</v>
      </c>
      <c r="AE1664" s="1383">
        <f t="shared" si="3137"/>
        <v>0</v>
      </c>
      <c r="AF1664" s="1305" t="e">
        <f t="shared" si="3138"/>
        <v>#DIV/0!</v>
      </c>
      <c r="AG1664" s="1305" t="e">
        <f t="shared" si="3139"/>
        <v>#DIV/0!</v>
      </c>
      <c r="AH1664" s="5"/>
      <c r="AI1664" s="5"/>
      <c r="AJ1664" s="5"/>
      <c r="AK1664" s="5"/>
      <c r="AL1664" s="5"/>
      <c r="AM1664" s="5"/>
      <c r="AN1664" s="5"/>
      <c r="AO1664" s="5"/>
      <c r="AP1664" s="5"/>
      <c r="AQ1664" s="5"/>
      <c r="AR1664" s="5"/>
      <c r="AS1664" s="5"/>
      <c r="AT1664" s="5"/>
      <c r="AU1664" s="5"/>
      <c r="AV1664" s="5"/>
      <c r="AW1664" s="5"/>
      <c r="AX1664" s="5"/>
      <c r="AY1664" s="5"/>
      <c r="AZ1664" s="5"/>
      <c r="BA1664" s="5"/>
      <c r="BB1664" s="5"/>
      <c r="BC1664" s="5"/>
      <c r="BD1664" s="5"/>
      <c r="BE1664" s="5"/>
    </row>
    <row r="1665" spans="1:57" ht="14.25" customHeight="1">
      <c r="A1665" s="1376">
        <v>45468</v>
      </c>
      <c r="B1665" s="1301"/>
      <c r="C1665" s="1302"/>
      <c r="D1665" s="1376">
        <v>45103</v>
      </c>
      <c r="E1665" s="1357"/>
      <c r="F1665" s="5"/>
      <c r="G1665" s="5"/>
      <c r="H1665" s="1302"/>
      <c r="I1665" s="1303"/>
      <c r="J1665" s="1301"/>
      <c r="K1665" s="1376"/>
      <c r="L1665" s="1302"/>
      <c r="M1665" s="1382">
        <f t="shared" si="3128"/>
        <v>45469</v>
      </c>
      <c r="N1665" s="1354">
        <f t="shared" si="3125"/>
        <v>0</v>
      </c>
      <c r="O1665" s="1383">
        <f t="shared" ref="O1665:S1665" si="3352">$AD1665*O$27</f>
        <v>0</v>
      </c>
      <c r="P1665" s="1383">
        <f t="shared" si="3352"/>
        <v>0</v>
      </c>
      <c r="Q1665" s="1383">
        <f t="shared" si="3352"/>
        <v>0</v>
      </c>
      <c r="R1665" s="1383">
        <f t="shared" si="3352"/>
        <v>0</v>
      </c>
      <c r="S1665" s="1383">
        <f t="shared" si="3352"/>
        <v>0</v>
      </c>
      <c r="T1665" s="1383">
        <f t="shared" ref="T1665:X1665" si="3353">$AE1665*T$27</f>
        <v>0</v>
      </c>
      <c r="U1665" s="1383">
        <f t="shared" si="3353"/>
        <v>0</v>
      </c>
      <c r="V1665" s="1383">
        <f t="shared" si="3353"/>
        <v>0</v>
      </c>
      <c r="W1665" s="1383">
        <f t="shared" si="3353"/>
        <v>0</v>
      </c>
      <c r="X1665" s="1383">
        <f t="shared" si="3353"/>
        <v>0</v>
      </c>
      <c r="Y1665" s="1383">
        <f t="shared" si="3131"/>
        <v>0</v>
      </c>
      <c r="Z1665" s="1383">
        <f t="shared" si="3132"/>
        <v>0</v>
      </c>
      <c r="AA1665" s="1383">
        <f t="shared" si="3133"/>
        <v>0</v>
      </c>
      <c r="AB1665" s="1383">
        <f t="shared" si="3134"/>
        <v>0</v>
      </c>
      <c r="AC1665" s="5">
        <f t="shared" si="3135"/>
        <v>177</v>
      </c>
      <c r="AD1665" s="1383">
        <f t="shared" si="3136"/>
        <v>0</v>
      </c>
      <c r="AE1665" s="1383">
        <f t="shared" si="3137"/>
        <v>0</v>
      </c>
      <c r="AF1665" s="1305" t="e">
        <f t="shared" si="3138"/>
        <v>#DIV/0!</v>
      </c>
      <c r="AG1665" s="1305" t="e">
        <f t="shared" si="3139"/>
        <v>#DIV/0!</v>
      </c>
      <c r="AH1665" s="5"/>
      <c r="AI1665" s="5"/>
      <c r="AJ1665" s="5"/>
      <c r="AK1665" s="5"/>
      <c r="AL1665" s="5"/>
      <c r="AM1665" s="5"/>
      <c r="AN1665" s="5"/>
      <c r="AO1665" s="5"/>
      <c r="AP1665" s="5"/>
      <c r="AQ1665" s="5"/>
      <c r="AR1665" s="5"/>
      <c r="AS1665" s="5"/>
      <c r="AT1665" s="5"/>
      <c r="AU1665" s="5"/>
      <c r="AV1665" s="5"/>
      <c r="AW1665" s="5"/>
      <c r="AX1665" s="5"/>
      <c r="AY1665" s="5"/>
      <c r="AZ1665" s="5"/>
      <c r="BA1665" s="5"/>
      <c r="BB1665" s="5"/>
      <c r="BC1665" s="5"/>
      <c r="BD1665" s="5"/>
      <c r="BE1665" s="5"/>
    </row>
    <row r="1666" spans="1:57" ht="14.25" customHeight="1">
      <c r="A1666" s="1376">
        <v>45469</v>
      </c>
      <c r="B1666" s="1301"/>
      <c r="C1666" s="1302"/>
      <c r="D1666" s="1376">
        <v>45104</v>
      </c>
      <c r="E1666" s="1357"/>
      <c r="F1666" s="5"/>
      <c r="G1666" s="5"/>
      <c r="H1666" s="1302"/>
      <c r="I1666" s="1303"/>
      <c r="J1666" s="1301"/>
      <c r="K1666" s="1376"/>
      <c r="L1666" s="1302"/>
      <c r="M1666" s="1382">
        <f t="shared" si="3128"/>
        <v>45470</v>
      </c>
      <c r="N1666" s="1354">
        <f t="shared" si="3125"/>
        <v>0</v>
      </c>
      <c r="O1666" s="1383">
        <f t="shared" ref="O1666:S1666" si="3354">$AD1666*O$27</f>
        <v>0</v>
      </c>
      <c r="P1666" s="1383">
        <f t="shared" si="3354"/>
        <v>0</v>
      </c>
      <c r="Q1666" s="1383">
        <f t="shared" si="3354"/>
        <v>0</v>
      </c>
      <c r="R1666" s="1383">
        <f t="shared" si="3354"/>
        <v>0</v>
      </c>
      <c r="S1666" s="1383">
        <f t="shared" si="3354"/>
        <v>0</v>
      </c>
      <c r="T1666" s="1383">
        <f t="shared" ref="T1666:X1666" si="3355">$AE1666*T$27</f>
        <v>0</v>
      </c>
      <c r="U1666" s="1383">
        <f t="shared" si="3355"/>
        <v>0</v>
      </c>
      <c r="V1666" s="1383">
        <f t="shared" si="3355"/>
        <v>0</v>
      </c>
      <c r="W1666" s="1383">
        <f t="shared" si="3355"/>
        <v>0</v>
      </c>
      <c r="X1666" s="1383">
        <f t="shared" si="3355"/>
        <v>0</v>
      </c>
      <c r="Y1666" s="1383">
        <f t="shared" si="3131"/>
        <v>0</v>
      </c>
      <c r="Z1666" s="1383">
        <f t="shared" si="3132"/>
        <v>0</v>
      </c>
      <c r="AA1666" s="1383">
        <f t="shared" si="3133"/>
        <v>0</v>
      </c>
      <c r="AB1666" s="1383">
        <f t="shared" si="3134"/>
        <v>0</v>
      </c>
      <c r="AC1666" s="5">
        <f t="shared" si="3135"/>
        <v>178</v>
      </c>
      <c r="AD1666" s="1383">
        <f t="shared" si="3136"/>
        <v>0</v>
      </c>
      <c r="AE1666" s="1383">
        <f t="shared" si="3137"/>
        <v>0</v>
      </c>
      <c r="AF1666" s="1305" t="e">
        <f t="shared" si="3138"/>
        <v>#DIV/0!</v>
      </c>
      <c r="AG1666" s="1305" t="e">
        <f t="shared" si="3139"/>
        <v>#DIV/0!</v>
      </c>
      <c r="AH1666" s="5"/>
      <c r="AI1666" s="5"/>
      <c r="AJ1666" s="5"/>
      <c r="AK1666" s="5"/>
      <c r="AL1666" s="5"/>
      <c r="AM1666" s="5"/>
      <c r="AN1666" s="5"/>
      <c r="AO1666" s="5"/>
      <c r="AP1666" s="5"/>
      <c r="AQ1666" s="5"/>
      <c r="AR1666" s="5"/>
      <c r="AS1666" s="5"/>
      <c r="AT1666" s="5"/>
      <c r="AU1666" s="5"/>
      <c r="AV1666" s="5"/>
      <c r="AW1666" s="5"/>
      <c r="AX1666" s="5"/>
      <c r="AY1666" s="5"/>
      <c r="AZ1666" s="5"/>
      <c r="BA1666" s="5"/>
      <c r="BB1666" s="5"/>
      <c r="BC1666" s="5"/>
      <c r="BD1666" s="5"/>
      <c r="BE1666" s="5"/>
    </row>
    <row r="1667" spans="1:57" ht="14.25" customHeight="1">
      <c r="A1667" s="1376">
        <v>45470</v>
      </c>
      <c r="B1667" s="1301"/>
      <c r="C1667" s="1302"/>
      <c r="D1667" s="1376">
        <v>45105</v>
      </c>
      <c r="E1667" s="1357"/>
      <c r="F1667" s="5"/>
      <c r="G1667" s="5"/>
      <c r="H1667" s="1302"/>
      <c r="I1667" s="1303"/>
      <c r="J1667" s="1301"/>
      <c r="K1667" s="1376"/>
      <c r="L1667" s="1302"/>
      <c r="M1667" s="1382">
        <f t="shared" si="3128"/>
        <v>45471</v>
      </c>
      <c r="N1667" s="1354">
        <f t="shared" si="3125"/>
        <v>0</v>
      </c>
      <c r="O1667" s="1383">
        <f t="shared" ref="O1667:S1667" si="3356">$AD1667*O$27</f>
        <v>0</v>
      </c>
      <c r="P1667" s="1383">
        <f t="shared" si="3356"/>
        <v>0</v>
      </c>
      <c r="Q1667" s="1383">
        <f t="shared" si="3356"/>
        <v>0</v>
      </c>
      <c r="R1667" s="1383">
        <f t="shared" si="3356"/>
        <v>0</v>
      </c>
      <c r="S1667" s="1383">
        <f t="shared" si="3356"/>
        <v>0</v>
      </c>
      <c r="T1667" s="1383">
        <f t="shared" ref="T1667:X1667" si="3357">$AE1667*T$27</f>
        <v>0</v>
      </c>
      <c r="U1667" s="1383">
        <f t="shared" si="3357"/>
        <v>0</v>
      </c>
      <c r="V1667" s="1383">
        <f t="shared" si="3357"/>
        <v>0</v>
      </c>
      <c r="W1667" s="1383">
        <f t="shared" si="3357"/>
        <v>0</v>
      </c>
      <c r="X1667" s="1383">
        <f t="shared" si="3357"/>
        <v>0</v>
      </c>
      <c r="Y1667" s="1383">
        <f t="shared" si="3131"/>
        <v>0</v>
      </c>
      <c r="Z1667" s="1383">
        <f t="shared" si="3132"/>
        <v>0</v>
      </c>
      <c r="AA1667" s="1383">
        <f t="shared" si="3133"/>
        <v>0</v>
      </c>
      <c r="AB1667" s="1383">
        <f t="shared" si="3134"/>
        <v>0</v>
      </c>
      <c r="AC1667" s="5">
        <f t="shared" si="3135"/>
        <v>179</v>
      </c>
      <c r="AD1667" s="1383">
        <f t="shared" si="3136"/>
        <v>0</v>
      </c>
      <c r="AE1667" s="1383">
        <f t="shared" si="3137"/>
        <v>0</v>
      </c>
      <c r="AF1667" s="1305" t="e">
        <f t="shared" si="3138"/>
        <v>#DIV/0!</v>
      </c>
      <c r="AG1667" s="1305" t="e">
        <f t="shared" si="3139"/>
        <v>#DIV/0!</v>
      </c>
      <c r="AH1667" s="5"/>
      <c r="AI1667" s="5"/>
      <c r="AJ1667" s="5"/>
      <c r="AK1667" s="5"/>
      <c r="AL1667" s="5"/>
      <c r="AM1667" s="5"/>
      <c r="AN1667" s="5"/>
      <c r="AO1667" s="5"/>
      <c r="AP1667" s="5"/>
      <c r="AQ1667" s="5"/>
      <c r="AR1667" s="5"/>
      <c r="AS1667" s="5"/>
      <c r="AT1667" s="5"/>
      <c r="AU1667" s="5"/>
      <c r="AV1667" s="5"/>
      <c r="AW1667" s="5"/>
      <c r="AX1667" s="5"/>
      <c r="AY1667" s="5"/>
      <c r="AZ1667" s="5"/>
      <c r="BA1667" s="5"/>
      <c r="BB1667" s="5"/>
      <c r="BC1667" s="5"/>
      <c r="BD1667" s="5"/>
      <c r="BE1667" s="5"/>
    </row>
    <row r="1668" spans="1:57" ht="14.25" customHeight="1">
      <c r="A1668" s="1376">
        <v>45471</v>
      </c>
      <c r="B1668" s="1301"/>
      <c r="C1668" s="1302"/>
      <c r="D1668" s="1376">
        <v>45106</v>
      </c>
      <c r="E1668" s="1357"/>
      <c r="F1668" s="5"/>
      <c r="G1668" s="5"/>
      <c r="H1668" s="1302"/>
      <c r="I1668" s="1303"/>
      <c r="J1668" s="1301"/>
      <c r="K1668" s="1376"/>
      <c r="L1668" s="1302"/>
      <c r="M1668" s="1382">
        <f t="shared" si="3128"/>
        <v>45472</v>
      </c>
      <c r="N1668" s="1354">
        <f t="shared" si="3125"/>
        <v>0</v>
      </c>
      <c r="O1668" s="1383">
        <f t="shared" ref="O1668:S1668" si="3358">$AD1668*O$27</f>
        <v>0</v>
      </c>
      <c r="P1668" s="1383">
        <f t="shared" si="3358"/>
        <v>0</v>
      </c>
      <c r="Q1668" s="1383">
        <f t="shared" si="3358"/>
        <v>0</v>
      </c>
      <c r="R1668" s="1383">
        <f t="shared" si="3358"/>
        <v>0</v>
      </c>
      <c r="S1668" s="1383">
        <f t="shared" si="3358"/>
        <v>0</v>
      </c>
      <c r="T1668" s="1383">
        <f t="shared" ref="T1668:X1668" si="3359">$AE1668*T$27</f>
        <v>0</v>
      </c>
      <c r="U1668" s="1383">
        <f t="shared" si="3359"/>
        <v>0</v>
      </c>
      <c r="V1668" s="1383">
        <f t="shared" si="3359"/>
        <v>0</v>
      </c>
      <c r="W1668" s="1383">
        <f t="shared" si="3359"/>
        <v>0</v>
      </c>
      <c r="X1668" s="1383">
        <f t="shared" si="3359"/>
        <v>0</v>
      </c>
      <c r="Y1668" s="1383">
        <f t="shared" si="3131"/>
        <v>0</v>
      </c>
      <c r="Z1668" s="1383">
        <f t="shared" si="3132"/>
        <v>0</v>
      </c>
      <c r="AA1668" s="1383">
        <f t="shared" si="3133"/>
        <v>0</v>
      </c>
      <c r="AB1668" s="1383">
        <f t="shared" si="3134"/>
        <v>0</v>
      </c>
      <c r="AC1668" s="5">
        <f t="shared" si="3135"/>
        <v>180</v>
      </c>
      <c r="AD1668" s="1383">
        <f t="shared" si="3136"/>
        <v>0</v>
      </c>
      <c r="AE1668" s="1383">
        <f t="shared" si="3137"/>
        <v>0</v>
      </c>
      <c r="AF1668" s="1305" t="e">
        <f t="shared" si="3138"/>
        <v>#DIV/0!</v>
      </c>
      <c r="AG1668" s="1305" t="e">
        <f t="shared" si="3139"/>
        <v>#DIV/0!</v>
      </c>
      <c r="AH1668" s="5"/>
      <c r="AI1668" s="5"/>
      <c r="AJ1668" s="5"/>
      <c r="AK1668" s="5"/>
      <c r="AL1668" s="5"/>
      <c r="AM1668" s="5"/>
      <c r="AN1668" s="5"/>
      <c r="AO1668" s="5"/>
      <c r="AP1668" s="5"/>
      <c r="AQ1668" s="5"/>
      <c r="AR1668" s="5"/>
      <c r="AS1668" s="5"/>
      <c r="AT1668" s="5"/>
      <c r="AU1668" s="5"/>
      <c r="AV1668" s="5"/>
      <c r="AW1668" s="5"/>
      <c r="AX1668" s="5"/>
      <c r="AY1668" s="5"/>
      <c r="AZ1668" s="5"/>
      <c r="BA1668" s="5"/>
      <c r="BB1668" s="5"/>
      <c r="BC1668" s="5"/>
      <c r="BD1668" s="5"/>
      <c r="BE1668" s="5"/>
    </row>
    <row r="1669" spans="1:57" ht="14.25" customHeight="1">
      <c r="A1669" s="1376">
        <v>45472</v>
      </c>
      <c r="B1669" s="1301"/>
      <c r="C1669" s="1302"/>
      <c r="D1669" s="1376">
        <v>45107</v>
      </c>
      <c r="E1669" s="1357"/>
      <c r="F1669" s="5"/>
      <c r="G1669" s="5"/>
      <c r="H1669" s="1302"/>
      <c r="I1669" s="1303"/>
      <c r="J1669" s="1301"/>
      <c r="K1669" s="1376"/>
      <c r="L1669" s="1302"/>
      <c r="M1669" s="1382">
        <f t="shared" si="3128"/>
        <v>45473</v>
      </c>
      <c r="N1669" s="1354">
        <f t="shared" si="3125"/>
        <v>0</v>
      </c>
      <c r="O1669" s="1383">
        <f t="shared" ref="O1669:S1669" si="3360">$AD1669*O$27</f>
        <v>0</v>
      </c>
      <c r="P1669" s="1383">
        <f t="shared" si="3360"/>
        <v>0</v>
      </c>
      <c r="Q1669" s="1383">
        <f t="shared" si="3360"/>
        <v>0</v>
      </c>
      <c r="R1669" s="1383">
        <f t="shared" si="3360"/>
        <v>0</v>
      </c>
      <c r="S1669" s="1383">
        <f t="shared" si="3360"/>
        <v>0</v>
      </c>
      <c r="T1669" s="1383">
        <f t="shared" ref="T1669:X1669" si="3361">$AE1669*T$27</f>
        <v>0</v>
      </c>
      <c r="U1669" s="1383">
        <f t="shared" si="3361"/>
        <v>0</v>
      </c>
      <c r="V1669" s="1383">
        <f t="shared" si="3361"/>
        <v>0</v>
      </c>
      <c r="W1669" s="1383">
        <f t="shared" si="3361"/>
        <v>0</v>
      </c>
      <c r="X1669" s="1383">
        <f t="shared" si="3361"/>
        <v>0</v>
      </c>
      <c r="Y1669" s="1383">
        <f t="shared" si="3131"/>
        <v>0</v>
      </c>
      <c r="Z1669" s="1383">
        <f t="shared" si="3132"/>
        <v>0</v>
      </c>
      <c r="AA1669" s="1383">
        <f t="shared" si="3133"/>
        <v>0</v>
      </c>
      <c r="AB1669" s="1383">
        <f t="shared" si="3134"/>
        <v>0</v>
      </c>
      <c r="AC1669" s="5">
        <f t="shared" si="3135"/>
        <v>181</v>
      </c>
      <c r="AD1669" s="1383">
        <f t="shared" si="3136"/>
        <v>0</v>
      </c>
      <c r="AE1669" s="1383">
        <f t="shared" si="3137"/>
        <v>0</v>
      </c>
      <c r="AF1669" s="1305" t="e">
        <f t="shared" si="3138"/>
        <v>#DIV/0!</v>
      </c>
      <c r="AG1669" s="1305" t="e">
        <f t="shared" si="3139"/>
        <v>#DIV/0!</v>
      </c>
      <c r="AH1669" s="5"/>
      <c r="AI1669" s="5"/>
      <c r="AJ1669" s="5"/>
      <c r="AK1669" s="5"/>
      <c r="AL1669" s="5"/>
      <c r="AM1669" s="5"/>
      <c r="AN1669" s="5"/>
      <c r="AO1669" s="5"/>
      <c r="AP1669" s="5"/>
      <c r="AQ1669" s="5"/>
      <c r="AR1669" s="5"/>
      <c r="AS1669" s="5"/>
      <c r="AT1669" s="5"/>
      <c r="AU1669" s="5"/>
      <c r="AV1669" s="5"/>
      <c r="AW1669" s="5"/>
      <c r="AX1669" s="5"/>
      <c r="AY1669" s="5"/>
      <c r="AZ1669" s="5"/>
      <c r="BA1669" s="5"/>
      <c r="BB1669" s="5"/>
      <c r="BC1669" s="5"/>
      <c r="BD1669" s="5"/>
      <c r="BE1669" s="5"/>
    </row>
    <row r="1670" spans="1:57" ht="14.25" customHeight="1">
      <c r="A1670" s="1376">
        <v>45473</v>
      </c>
      <c r="B1670" s="1301"/>
      <c r="C1670" s="1302"/>
      <c r="D1670" s="1376">
        <v>45108</v>
      </c>
      <c r="E1670" s="1357"/>
      <c r="F1670" s="5"/>
      <c r="G1670" s="5"/>
      <c r="H1670" s="1302"/>
      <c r="I1670" s="1303"/>
      <c r="J1670" s="1301"/>
      <c r="K1670" s="1376"/>
      <c r="L1670" s="1302"/>
      <c r="M1670" s="1382">
        <f t="shared" si="3128"/>
        <v>45474</v>
      </c>
      <c r="N1670" s="1354">
        <f t="shared" si="3125"/>
        <v>0</v>
      </c>
      <c r="O1670" s="1383">
        <f t="shared" ref="O1670:S1670" si="3362">$AD1670*O$27</f>
        <v>0</v>
      </c>
      <c r="P1670" s="1383">
        <f t="shared" si="3362"/>
        <v>0</v>
      </c>
      <c r="Q1670" s="1383">
        <f t="shared" si="3362"/>
        <v>0</v>
      </c>
      <c r="R1670" s="1383">
        <f t="shared" si="3362"/>
        <v>0</v>
      </c>
      <c r="S1670" s="1383">
        <f t="shared" si="3362"/>
        <v>0</v>
      </c>
      <c r="T1670" s="1383">
        <f t="shared" ref="T1670:X1670" si="3363">$AE1670*T$27</f>
        <v>0</v>
      </c>
      <c r="U1670" s="1383">
        <f t="shared" si="3363"/>
        <v>0</v>
      </c>
      <c r="V1670" s="1383">
        <f t="shared" si="3363"/>
        <v>0</v>
      </c>
      <c r="W1670" s="1383">
        <f t="shared" si="3363"/>
        <v>0</v>
      </c>
      <c r="X1670" s="1383">
        <f t="shared" si="3363"/>
        <v>0</v>
      </c>
      <c r="Y1670" s="1383">
        <f t="shared" si="3131"/>
        <v>0</v>
      </c>
      <c r="Z1670" s="1383">
        <f t="shared" si="3132"/>
        <v>0</v>
      </c>
      <c r="AA1670" s="1383">
        <f t="shared" si="3133"/>
        <v>0</v>
      </c>
      <c r="AB1670" s="1383">
        <f t="shared" si="3134"/>
        <v>0</v>
      </c>
      <c r="AC1670" s="5">
        <f t="shared" si="3135"/>
        <v>182</v>
      </c>
      <c r="AD1670" s="1383">
        <f t="shared" si="3136"/>
        <v>0</v>
      </c>
      <c r="AE1670" s="1383">
        <f t="shared" si="3137"/>
        <v>0</v>
      </c>
      <c r="AF1670" s="1305" t="e">
        <f t="shared" si="3138"/>
        <v>#DIV/0!</v>
      </c>
      <c r="AG1670" s="1305" t="e">
        <f t="shared" si="3139"/>
        <v>#DIV/0!</v>
      </c>
      <c r="AH1670" s="5"/>
      <c r="AI1670" s="5"/>
      <c r="AJ1670" s="5"/>
      <c r="AK1670" s="5"/>
      <c r="AL1670" s="5"/>
      <c r="AM1670" s="5"/>
      <c r="AN1670" s="5"/>
      <c r="AO1670" s="5"/>
      <c r="AP1670" s="5"/>
      <c r="AQ1670" s="5"/>
      <c r="AR1670" s="5"/>
      <c r="AS1670" s="5"/>
      <c r="AT1670" s="5"/>
      <c r="AU1670" s="5"/>
      <c r="AV1670" s="5"/>
      <c r="AW1670" s="5"/>
      <c r="AX1670" s="5"/>
      <c r="AY1670" s="5"/>
      <c r="AZ1670" s="5"/>
      <c r="BA1670" s="5"/>
      <c r="BB1670" s="5"/>
      <c r="BC1670" s="5"/>
      <c r="BD1670" s="5"/>
      <c r="BE1670" s="5"/>
    </row>
    <row r="1671" spans="1:57" ht="14.25" customHeight="1">
      <c r="A1671" s="1376">
        <v>45474</v>
      </c>
      <c r="B1671" s="1301"/>
      <c r="C1671" s="1302"/>
      <c r="D1671" s="1376">
        <v>45109</v>
      </c>
      <c r="E1671" s="1357"/>
      <c r="F1671" s="5"/>
      <c r="G1671" s="5"/>
      <c r="H1671" s="1302"/>
      <c r="I1671" s="1303"/>
      <c r="J1671" s="1301"/>
      <c r="K1671" s="1376"/>
      <c r="L1671" s="1302"/>
      <c r="M1671" s="1382">
        <f t="shared" si="3128"/>
        <v>45475</v>
      </c>
      <c r="N1671" s="1354">
        <f t="shared" si="3125"/>
        <v>0</v>
      </c>
      <c r="O1671" s="1383">
        <f t="shared" ref="O1671:S1671" si="3364">$AD1671*O$27</f>
        <v>0</v>
      </c>
      <c r="P1671" s="1383">
        <f t="shared" si="3364"/>
        <v>0</v>
      </c>
      <c r="Q1671" s="1383">
        <f t="shared" si="3364"/>
        <v>0</v>
      </c>
      <c r="R1671" s="1383">
        <f t="shared" si="3364"/>
        <v>0</v>
      </c>
      <c r="S1671" s="1383">
        <f t="shared" si="3364"/>
        <v>0</v>
      </c>
      <c r="T1671" s="1383">
        <f t="shared" ref="T1671:X1671" si="3365">$AE1671*T$27</f>
        <v>0</v>
      </c>
      <c r="U1671" s="1383">
        <f t="shared" si="3365"/>
        <v>0</v>
      </c>
      <c r="V1671" s="1383">
        <f t="shared" si="3365"/>
        <v>0</v>
      </c>
      <c r="W1671" s="1383">
        <f t="shared" si="3365"/>
        <v>0</v>
      </c>
      <c r="X1671" s="1383">
        <f t="shared" si="3365"/>
        <v>0</v>
      </c>
      <c r="Y1671" s="1383">
        <f t="shared" si="3131"/>
        <v>0</v>
      </c>
      <c r="Z1671" s="1383">
        <f t="shared" si="3132"/>
        <v>0</v>
      </c>
      <c r="AA1671" s="1383">
        <f t="shared" si="3133"/>
        <v>0</v>
      </c>
      <c r="AB1671" s="1383">
        <f t="shared" si="3134"/>
        <v>0</v>
      </c>
      <c r="AC1671" s="5">
        <f t="shared" si="3135"/>
        <v>183</v>
      </c>
      <c r="AD1671" s="1383">
        <f t="shared" si="3136"/>
        <v>0</v>
      </c>
      <c r="AE1671" s="1383">
        <f t="shared" si="3137"/>
        <v>0</v>
      </c>
      <c r="AF1671" s="1305" t="e">
        <f t="shared" si="3138"/>
        <v>#DIV/0!</v>
      </c>
      <c r="AG1671" s="1305" t="e">
        <f t="shared" si="3139"/>
        <v>#DIV/0!</v>
      </c>
      <c r="AH1671" s="5"/>
      <c r="AI1671" s="5"/>
      <c r="AJ1671" s="5"/>
      <c r="AK1671" s="5"/>
      <c r="AL1671" s="5"/>
      <c r="AM1671" s="5"/>
      <c r="AN1671" s="5"/>
      <c r="AO1671" s="5"/>
      <c r="AP1671" s="5"/>
      <c r="AQ1671" s="5"/>
      <c r="AR1671" s="5"/>
      <c r="AS1671" s="5"/>
      <c r="AT1671" s="5"/>
      <c r="AU1671" s="5"/>
      <c r="AV1671" s="5"/>
      <c r="AW1671" s="5"/>
      <c r="AX1671" s="5"/>
      <c r="AY1671" s="5"/>
      <c r="AZ1671" s="5"/>
      <c r="BA1671" s="5"/>
      <c r="BB1671" s="5"/>
      <c r="BC1671" s="5"/>
      <c r="BD1671" s="5"/>
      <c r="BE1671" s="5"/>
    </row>
    <row r="1672" spans="1:57" ht="14.25" customHeight="1">
      <c r="A1672" s="1376">
        <v>45475</v>
      </c>
      <c r="B1672" s="1301"/>
      <c r="C1672" s="1302"/>
      <c r="D1672" s="1376">
        <v>45110</v>
      </c>
      <c r="E1672" s="1357"/>
      <c r="F1672" s="5"/>
      <c r="G1672" s="5"/>
      <c r="H1672" s="1302"/>
      <c r="I1672" s="1303"/>
      <c r="J1672" s="1301"/>
      <c r="K1672" s="1376"/>
      <c r="L1672" s="1302"/>
      <c r="M1672" s="1382">
        <f t="shared" si="3128"/>
        <v>45476</v>
      </c>
      <c r="N1672" s="1354">
        <f t="shared" si="3125"/>
        <v>0</v>
      </c>
      <c r="O1672" s="1383">
        <f t="shared" ref="O1672:S1672" si="3366">$AD1672*O$27</f>
        <v>0</v>
      </c>
      <c r="P1672" s="1383">
        <f t="shared" si="3366"/>
        <v>0</v>
      </c>
      <c r="Q1672" s="1383">
        <f t="shared" si="3366"/>
        <v>0</v>
      </c>
      <c r="R1672" s="1383">
        <f t="shared" si="3366"/>
        <v>0</v>
      </c>
      <c r="S1672" s="1383">
        <f t="shared" si="3366"/>
        <v>0</v>
      </c>
      <c r="T1672" s="1383">
        <f t="shared" ref="T1672:X1672" si="3367">$AE1672*T$27</f>
        <v>0</v>
      </c>
      <c r="U1672" s="1383">
        <f t="shared" si="3367"/>
        <v>0</v>
      </c>
      <c r="V1672" s="1383">
        <f t="shared" si="3367"/>
        <v>0</v>
      </c>
      <c r="W1672" s="1383">
        <f t="shared" si="3367"/>
        <v>0</v>
      </c>
      <c r="X1672" s="1383">
        <f t="shared" si="3367"/>
        <v>0</v>
      </c>
      <c r="Y1672" s="1383">
        <f t="shared" si="3131"/>
        <v>0</v>
      </c>
      <c r="Z1672" s="1383">
        <f t="shared" si="3132"/>
        <v>0</v>
      </c>
      <c r="AA1672" s="1383">
        <f t="shared" si="3133"/>
        <v>0</v>
      </c>
      <c r="AB1672" s="1383">
        <f t="shared" si="3134"/>
        <v>0</v>
      </c>
      <c r="AC1672" s="5">
        <f t="shared" si="3135"/>
        <v>184</v>
      </c>
      <c r="AD1672" s="1383">
        <f t="shared" si="3136"/>
        <v>0</v>
      </c>
      <c r="AE1672" s="1383">
        <f t="shared" si="3137"/>
        <v>0</v>
      </c>
      <c r="AF1672" s="1305" t="e">
        <f t="shared" si="3138"/>
        <v>#DIV/0!</v>
      </c>
      <c r="AG1672" s="1305" t="e">
        <f t="shared" si="3139"/>
        <v>#DIV/0!</v>
      </c>
      <c r="AH1672" s="5"/>
      <c r="AI1672" s="5"/>
      <c r="AJ1672" s="5"/>
      <c r="AK1672" s="5"/>
      <c r="AL1672" s="5"/>
      <c r="AM1672" s="5"/>
      <c r="AN1672" s="5"/>
      <c r="AO1672" s="5"/>
      <c r="AP1672" s="5"/>
      <c r="AQ1672" s="5"/>
      <c r="AR1672" s="5"/>
      <c r="AS1672" s="5"/>
      <c r="AT1672" s="5"/>
      <c r="AU1672" s="5"/>
      <c r="AV1672" s="5"/>
      <c r="AW1672" s="5"/>
      <c r="AX1672" s="5"/>
      <c r="AY1672" s="5"/>
      <c r="AZ1672" s="5"/>
      <c r="BA1672" s="5"/>
      <c r="BB1672" s="5"/>
      <c r="BC1672" s="5"/>
      <c r="BD1672" s="5"/>
      <c r="BE1672" s="5"/>
    </row>
    <row r="1673" spans="1:57" ht="14.25" customHeight="1">
      <c r="A1673" s="1376">
        <v>45476</v>
      </c>
      <c r="B1673" s="1301"/>
      <c r="C1673" s="1302"/>
      <c r="D1673" s="1376">
        <v>45111</v>
      </c>
      <c r="E1673" s="1357"/>
      <c r="F1673" s="5"/>
      <c r="G1673" s="5"/>
      <c r="H1673" s="1302"/>
      <c r="I1673" s="1303"/>
      <c r="J1673" s="1301"/>
      <c r="K1673" s="1376"/>
      <c r="L1673" s="1302"/>
      <c r="M1673" s="1382">
        <f t="shared" si="3128"/>
        <v>45477</v>
      </c>
      <c r="N1673" s="1354">
        <f t="shared" si="3125"/>
        <v>0</v>
      </c>
      <c r="O1673" s="1383">
        <f t="shared" ref="O1673:S1673" si="3368">$AD1673*O$27</f>
        <v>0</v>
      </c>
      <c r="P1673" s="1383">
        <f t="shared" si="3368"/>
        <v>0</v>
      </c>
      <c r="Q1673" s="1383">
        <f t="shared" si="3368"/>
        <v>0</v>
      </c>
      <c r="R1673" s="1383">
        <f t="shared" si="3368"/>
        <v>0</v>
      </c>
      <c r="S1673" s="1383">
        <f t="shared" si="3368"/>
        <v>0</v>
      </c>
      <c r="T1673" s="1383">
        <f t="shared" ref="T1673:X1673" si="3369">$AE1673*T$27</f>
        <v>0</v>
      </c>
      <c r="U1673" s="1383">
        <f t="shared" si="3369"/>
        <v>0</v>
      </c>
      <c r="V1673" s="1383">
        <f t="shared" si="3369"/>
        <v>0</v>
      </c>
      <c r="W1673" s="1383">
        <f t="shared" si="3369"/>
        <v>0</v>
      </c>
      <c r="X1673" s="1383">
        <f t="shared" si="3369"/>
        <v>0</v>
      </c>
      <c r="Y1673" s="1383">
        <f t="shared" si="3131"/>
        <v>0</v>
      </c>
      <c r="Z1673" s="1383">
        <f t="shared" si="3132"/>
        <v>0</v>
      </c>
      <c r="AA1673" s="1383">
        <f t="shared" si="3133"/>
        <v>0</v>
      </c>
      <c r="AB1673" s="1383">
        <f t="shared" si="3134"/>
        <v>0</v>
      </c>
      <c r="AC1673" s="5">
        <f t="shared" si="3135"/>
        <v>185</v>
      </c>
      <c r="AD1673" s="1383">
        <f t="shared" si="3136"/>
        <v>0</v>
      </c>
      <c r="AE1673" s="1383">
        <f t="shared" si="3137"/>
        <v>0</v>
      </c>
      <c r="AF1673" s="1305" t="e">
        <f t="shared" si="3138"/>
        <v>#DIV/0!</v>
      </c>
      <c r="AG1673" s="1305" t="e">
        <f t="shared" si="3139"/>
        <v>#DIV/0!</v>
      </c>
      <c r="AH1673" s="5"/>
      <c r="AI1673" s="5"/>
      <c r="AJ1673" s="5"/>
      <c r="AK1673" s="5"/>
      <c r="AL1673" s="5"/>
      <c r="AM1673" s="5"/>
      <c r="AN1673" s="5"/>
      <c r="AO1673" s="5"/>
      <c r="AP1673" s="5"/>
      <c r="AQ1673" s="5"/>
      <c r="AR1673" s="5"/>
      <c r="AS1673" s="5"/>
      <c r="AT1673" s="5"/>
      <c r="AU1673" s="5"/>
      <c r="AV1673" s="5"/>
      <c r="AW1673" s="5"/>
      <c r="AX1673" s="5"/>
      <c r="AY1673" s="5"/>
      <c r="AZ1673" s="5"/>
      <c r="BA1673" s="5"/>
      <c r="BB1673" s="5"/>
      <c r="BC1673" s="5"/>
      <c r="BD1673" s="5"/>
      <c r="BE1673" s="5"/>
    </row>
    <row r="1674" spans="1:57" ht="14.25" customHeight="1">
      <c r="A1674" s="1376">
        <v>45477</v>
      </c>
      <c r="B1674" s="1301"/>
      <c r="C1674" s="1302"/>
      <c r="D1674" s="1376">
        <v>45112</v>
      </c>
      <c r="E1674" s="1357"/>
      <c r="F1674" s="5"/>
      <c r="G1674" s="5"/>
      <c r="H1674" s="1302"/>
      <c r="I1674" s="1303"/>
      <c r="J1674" s="1301"/>
      <c r="K1674" s="1376"/>
      <c r="L1674" s="1302"/>
      <c r="M1674" s="1382">
        <f t="shared" si="3128"/>
        <v>45478</v>
      </c>
      <c r="N1674" s="1354">
        <f t="shared" si="3125"/>
        <v>0</v>
      </c>
      <c r="O1674" s="1383">
        <f t="shared" ref="O1674:S1674" si="3370">$AD1674*O$27</f>
        <v>0</v>
      </c>
      <c r="P1674" s="1383">
        <f t="shared" si="3370"/>
        <v>0</v>
      </c>
      <c r="Q1674" s="1383">
        <f t="shared" si="3370"/>
        <v>0</v>
      </c>
      <c r="R1674" s="1383">
        <f t="shared" si="3370"/>
        <v>0</v>
      </c>
      <c r="S1674" s="1383">
        <f t="shared" si="3370"/>
        <v>0</v>
      </c>
      <c r="T1674" s="1383">
        <f t="shared" ref="T1674:X1674" si="3371">$AE1674*T$27</f>
        <v>0</v>
      </c>
      <c r="U1674" s="1383">
        <f t="shared" si="3371"/>
        <v>0</v>
      </c>
      <c r="V1674" s="1383">
        <f t="shared" si="3371"/>
        <v>0</v>
      </c>
      <c r="W1674" s="1383">
        <f t="shared" si="3371"/>
        <v>0</v>
      </c>
      <c r="X1674" s="1383">
        <f t="shared" si="3371"/>
        <v>0</v>
      </c>
      <c r="Y1674" s="1383">
        <f t="shared" si="3131"/>
        <v>0</v>
      </c>
      <c r="Z1674" s="1383">
        <f t="shared" si="3132"/>
        <v>0</v>
      </c>
      <c r="AA1674" s="1383">
        <f t="shared" si="3133"/>
        <v>0</v>
      </c>
      <c r="AB1674" s="1383">
        <f t="shared" si="3134"/>
        <v>0</v>
      </c>
      <c r="AC1674" s="5">
        <f t="shared" si="3135"/>
        <v>186</v>
      </c>
      <c r="AD1674" s="1383">
        <f t="shared" si="3136"/>
        <v>0</v>
      </c>
      <c r="AE1674" s="1383">
        <f t="shared" si="3137"/>
        <v>0</v>
      </c>
      <c r="AF1674" s="1305" t="e">
        <f t="shared" si="3138"/>
        <v>#DIV/0!</v>
      </c>
      <c r="AG1674" s="1305" t="e">
        <f t="shared" si="3139"/>
        <v>#DIV/0!</v>
      </c>
      <c r="AH1674" s="5"/>
      <c r="AI1674" s="5"/>
      <c r="AJ1674" s="5"/>
      <c r="AK1674" s="5"/>
      <c r="AL1674" s="5"/>
      <c r="AM1674" s="5"/>
      <c r="AN1674" s="5"/>
      <c r="AO1674" s="5"/>
      <c r="AP1674" s="5"/>
      <c r="AQ1674" s="5"/>
      <c r="AR1674" s="5"/>
      <c r="AS1674" s="5"/>
      <c r="AT1674" s="5"/>
      <c r="AU1674" s="5"/>
      <c r="AV1674" s="5"/>
      <c r="AW1674" s="5"/>
      <c r="AX1674" s="5"/>
      <c r="AY1674" s="5"/>
      <c r="AZ1674" s="5"/>
      <c r="BA1674" s="5"/>
      <c r="BB1674" s="5"/>
      <c r="BC1674" s="5"/>
      <c r="BD1674" s="5"/>
      <c r="BE1674" s="5"/>
    </row>
    <row r="1675" spans="1:57" ht="14.25" customHeight="1">
      <c r="A1675" s="1376">
        <v>45478</v>
      </c>
      <c r="B1675" s="1301"/>
      <c r="C1675" s="1302"/>
      <c r="D1675" s="1376">
        <v>45113</v>
      </c>
      <c r="E1675" s="1357"/>
      <c r="F1675" s="5"/>
      <c r="G1675" s="5"/>
      <c r="H1675" s="1302"/>
      <c r="I1675" s="1303"/>
      <c r="J1675" s="1301"/>
      <c r="K1675" s="1376"/>
      <c r="L1675" s="1302"/>
      <c r="M1675" s="1382">
        <f t="shared" si="3128"/>
        <v>45479</v>
      </c>
      <c r="N1675" s="1354">
        <f t="shared" si="3125"/>
        <v>0</v>
      </c>
      <c r="O1675" s="1383">
        <f t="shared" ref="O1675:S1675" si="3372">$AD1675*O$27</f>
        <v>0</v>
      </c>
      <c r="P1675" s="1383">
        <f t="shared" si="3372"/>
        <v>0</v>
      </c>
      <c r="Q1675" s="1383">
        <f t="shared" si="3372"/>
        <v>0</v>
      </c>
      <c r="R1675" s="1383">
        <f t="shared" si="3372"/>
        <v>0</v>
      </c>
      <c r="S1675" s="1383">
        <f t="shared" si="3372"/>
        <v>0</v>
      </c>
      <c r="T1675" s="1383">
        <f t="shared" ref="T1675:X1675" si="3373">$AE1675*T$27</f>
        <v>0</v>
      </c>
      <c r="U1675" s="1383">
        <f t="shared" si="3373"/>
        <v>0</v>
      </c>
      <c r="V1675" s="1383">
        <f t="shared" si="3373"/>
        <v>0</v>
      </c>
      <c r="W1675" s="1383">
        <f t="shared" si="3373"/>
        <v>0</v>
      </c>
      <c r="X1675" s="1383">
        <f t="shared" si="3373"/>
        <v>0</v>
      </c>
      <c r="Y1675" s="1383">
        <f t="shared" si="3131"/>
        <v>0</v>
      </c>
      <c r="Z1675" s="1383">
        <f t="shared" si="3132"/>
        <v>0</v>
      </c>
      <c r="AA1675" s="1383">
        <f t="shared" si="3133"/>
        <v>0</v>
      </c>
      <c r="AB1675" s="1383">
        <f t="shared" si="3134"/>
        <v>0</v>
      </c>
      <c r="AC1675" s="5">
        <f t="shared" si="3135"/>
        <v>187</v>
      </c>
      <c r="AD1675" s="1383">
        <f t="shared" si="3136"/>
        <v>0</v>
      </c>
      <c r="AE1675" s="1383">
        <f t="shared" si="3137"/>
        <v>0</v>
      </c>
      <c r="AF1675" s="1305" t="e">
        <f t="shared" si="3138"/>
        <v>#DIV/0!</v>
      </c>
      <c r="AG1675" s="1305" t="e">
        <f t="shared" si="3139"/>
        <v>#DIV/0!</v>
      </c>
      <c r="AH1675" s="5"/>
      <c r="AI1675" s="5"/>
      <c r="AJ1675" s="5"/>
      <c r="AK1675" s="5"/>
      <c r="AL1675" s="5"/>
      <c r="AM1675" s="5"/>
      <c r="AN1675" s="5"/>
      <c r="AO1675" s="5"/>
      <c r="AP1675" s="5"/>
      <c r="AQ1675" s="5"/>
      <c r="AR1675" s="5"/>
      <c r="AS1675" s="5"/>
      <c r="AT1675" s="5"/>
      <c r="AU1675" s="5"/>
      <c r="AV1675" s="5"/>
      <c r="AW1675" s="5"/>
      <c r="AX1675" s="5"/>
      <c r="AY1675" s="5"/>
      <c r="AZ1675" s="5"/>
      <c r="BA1675" s="5"/>
      <c r="BB1675" s="5"/>
      <c r="BC1675" s="5"/>
      <c r="BD1675" s="5"/>
      <c r="BE1675" s="5"/>
    </row>
    <row r="1676" spans="1:57" ht="14.25" customHeight="1">
      <c r="A1676" s="1376">
        <v>45479</v>
      </c>
      <c r="B1676" s="1301"/>
      <c r="C1676" s="1302"/>
      <c r="D1676" s="1376">
        <v>45114</v>
      </c>
      <c r="E1676" s="1357"/>
      <c r="F1676" s="5"/>
      <c r="G1676" s="5"/>
      <c r="H1676" s="1302"/>
      <c r="I1676" s="1303"/>
      <c r="J1676" s="1301"/>
      <c r="K1676" s="1376"/>
      <c r="L1676" s="1302"/>
      <c r="M1676" s="1382">
        <f t="shared" si="3128"/>
        <v>45480</v>
      </c>
      <c r="N1676" s="1354">
        <f t="shared" si="3125"/>
        <v>0</v>
      </c>
      <c r="O1676" s="1383">
        <f t="shared" ref="O1676:S1676" si="3374">$AD1676*O$27</f>
        <v>0</v>
      </c>
      <c r="P1676" s="1383">
        <f t="shared" si="3374"/>
        <v>0</v>
      </c>
      <c r="Q1676" s="1383">
        <f t="shared" si="3374"/>
        <v>0</v>
      </c>
      <c r="R1676" s="1383">
        <f t="shared" si="3374"/>
        <v>0</v>
      </c>
      <c r="S1676" s="1383">
        <f t="shared" si="3374"/>
        <v>0</v>
      </c>
      <c r="T1676" s="1383">
        <f t="shared" ref="T1676:X1676" si="3375">$AE1676*T$27</f>
        <v>0</v>
      </c>
      <c r="U1676" s="1383">
        <f t="shared" si="3375"/>
        <v>0</v>
      </c>
      <c r="V1676" s="1383">
        <f t="shared" si="3375"/>
        <v>0</v>
      </c>
      <c r="W1676" s="1383">
        <f t="shared" si="3375"/>
        <v>0</v>
      </c>
      <c r="X1676" s="1383">
        <f t="shared" si="3375"/>
        <v>0</v>
      </c>
      <c r="Y1676" s="1383">
        <f t="shared" si="3131"/>
        <v>0</v>
      </c>
      <c r="Z1676" s="1383">
        <f t="shared" si="3132"/>
        <v>0</v>
      </c>
      <c r="AA1676" s="1383">
        <f t="shared" si="3133"/>
        <v>0</v>
      </c>
      <c r="AB1676" s="1383">
        <f t="shared" si="3134"/>
        <v>0</v>
      </c>
      <c r="AC1676" s="5">
        <f t="shared" si="3135"/>
        <v>188</v>
      </c>
      <c r="AD1676" s="1383">
        <f t="shared" si="3136"/>
        <v>0</v>
      </c>
      <c r="AE1676" s="1383">
        <f t="shared" si="3137"/>
        <v>0</v>
      </c>
      <c r="AF1676" s="1305" t="e">
        <f t="shared" si="3138"/>
        <v>#DIV/0!</v>
      </c>
      <c r="AG1676" s="1305" t="e">
        <f t="shared" si="3139"/>
        <v>#DIV/0!</v>
      </c>
      <c r="AH1676" s="5"/>
      <c r="AI1676" s="5"/>
      <c r="AJ1676" s="5"/>
      <c r="AK1676" s="5"/>
      <c r="AL1676" s="5"/>
      <c r="AM1676" s="5"/>
      <c r="AN1676" s="5"/>
      <c r="AO1676" s="5"/>
      <c r="AP1676" s="5"/>
      <c r="AQ1676" s="5"/>
      <c r="AR1676" s="5"/>
      <c r="AS1676" s="5"/>
      <c r="AT1676" s="5"/>
      <c r="AU1676" s="5"/>
      <c r="AV1676" s="5"/>
      <c r="AW1676" s="5"/>
      <c r="AX1676" s="5"/>
      <c r="AY1676" s="5"/>
      <c r="AZ1676" s="5"/>
      <c r="BA1676" s="5"/>
      <c r="BB1676" s="5"/>
      <c r="BC1676" s="5"/>
      <c r="BD1676" s="5"/>
      <c r="BE1676" s="5"/>
    </row>
    <row r="1677" spans="1:57" ht="14.25" customHeight="1">
      <c r="A1677" s="1376">
        <v>45480</v>
      </c>
      <c r="B1677" s="1301"/>
      <c r="C1677" s="1302"/>
      <c r="D1677" s="1376">
        <v>45115</v>
      </c>
      <c r="E1677" s="1357"/>
      <c r="F1677" s="5"/>
      <c r="G1677" s="5"/>
      <c r="H1677" s="1302"/>
      <c r="I1677" s="1303"/>
      <c r="J1677" s="1301"/>
      <c r="K1677" s="1376"/>
      <c r="L1677" s="1302"/>
      <c r="M1677" s="1382">
        <f t="shared" si="3128"/>
        <v>45481</v>
      </c>
      <c r="N1677" s="1354">
        <f t="shared" si="3125"/>
        <v>0</v>
      </c>
      <c r="O1677" s="1383">
        <f t="shared" ref="O1677:S1677" si="3376">$AD1677*O$27</f>
        <v>0</v>
      </c>
      <c r="P1677" s="1383">
        <f t="shared" si="3376"/>
        <v>0</v>
      </c>
      <c r="Q1677" s="1383">
        <f t="shared" si="3376"/>
        <v>0</v>
      </c>
      <c r="R1677" s="1383">
        <f t="shared" si="3376"/>
        <v>0</v>
      </c>
      <c r="S1677" s="1383">
        <f t="shared" si="3376"/>
        <v>0</v>
      </c>
      <c r="T1677" s="1383">
        <f t="shared" ref="T1677:X1677" si="3377">$AE1677*T$27</f>
        <v>0</v>
      </c>
      <c r="U1677" s="1383">
        <f t="shared" si="3377"/>
        <v>0</v>
      </c>
      <c r="V1677" s="1383">
        <f t="shared" si="3377"/>
        <v>0</v>
      </c>
      <c r="W1677" s="1383">
        <f t="shared" si="3377"/>
        <v>0</v>
      </c>
      <c r="X1677" s="1383">
        <f t="shared" si="3377"/>
        <v>0</v>
      </c>
      <c r="Y1677" s="1383">
        <f t="shared" si="3131"/>
        <v>0</v>
      </c>
      <c r="Z1677" s="1383">
        <f t="shared" si="3132"/>
        <v>0</v>
      </c>
      <c r="AA1677" s="1383">
        <f t="shared" si="3133"/>
        <v>0</v>
      </c>
      <c r="AB1677" s="1383">
        <f t="shared" si="3134"/>
        <v>0</v>
      </c>
      <c r="AC1677" s="5">
        <f t="shared" si="3135"/>
        <v>189</v>
      </c>
      <c r="AD1677" s="1383">
        <f t="shared" si="3136"/>
        <v>0</v>
      </c>
      <c r="AE1677" s="1383">
        <f t="shared" si="3137"/>
        <v>0</v>
      </c>
      <c r="AF1677" s="1305" t="e">
        <f t="shared" si="3138"/>
        <v>#DIV/0!</v>
      </c>
      <c r="AG1677" s="1305" t="e">
        <f t="shared" si="3139"/>
        <v>#DIV/0!</v>
      </c>
      <c r="AH1677" s="5"/>
      <c r="AI1677" s="5"/>
      <c r="AJ1677" s="5"/>
      <c r="AK1677" s="5"/>
      <c r="AL1677" s="5"/>
      <c r="AM1677" s="5"/>
      <c r="AN1677" s="5"/>
      <c r="AO1677" s="5"/>
      <c r="AP1677" s="5"/>
      <c r="AQ1677" s="5"/>
      <c r="AR1677" s="5"/>
      <c r="AS1677" s="5"/>
      <c r="AT1677" s="5"/>
      <c r="AU1677" s="5"/>
      <c r="AV1677" s="5"/>
      <c r="AW1677" s="5"/>
      <c r="AX1677" s="5"/>
      <c r="AY1677" s="5"/>
      <c r="AZ1677" s="5"/>
      <c r="BA1677" s="5"/>
      <c r="BB1677" s="5"/>
      <c r="BC1677" s="5"/>
      <c r="BD1677" s="5"/>
      <c r="BE1677" s="5"/>
    </row>
    <row r="1678" spans="1:57" ht="14.25" customHeight="1">
      <c r="A1678" s="1376">
        <v>45481</v>
      </c>
      <c r="B1678" s="1301"/>
      <c r="C1678" s="1302"/>
      <c r="D1678" s="1376">
        <v>45116</v>
      </c>
      <c r="E1678" s="1357"/>
      <c r="F1678" s="5"/>
      <c r="G1678" s="5"/>
      <c r="H1678" s="1302"/>
      <c r="I1678" s="1303"/>
      <c r="J1678" s="1301"/>
      <c r="K1678" s="1376"/>
      <c r="L1678" s="1302"/>
      <c r="M1678" s="1382">
        <f t="shared" si="3128"/>
        <v>45482</v>
      </c>
      <c r="N1678" s="1354">
        <f t="shared" si="3125"/>
        <v>0</v>
      </c>
      <c r="O1678" s="1383">
        <f t="shared" ref="O1678:S1678" si="3378">$AD1678*O$27</f>
        <v>0</v>
      </c>
      <c r="P1678" s="1383">
        <f t="shared" si="3378"/>
        <v>0</v>
      </c>
      <c r="Q1678" s="1383">
        <f t="shared" si="3378"/>
        <v>0</v>
      </c>
      <c r="R1678" s="1383">
        <f t="shared" si="3378"/>
        <v>0</v>
      </c>
      <c r="S1678" s="1383">
        <f t="shared" si="3378"/>
        <v>0</v>
      </c>
      <c r="T1678" s="1383">
        <f t="shared" ref="T1678:X1678" si="3379">$AE1678*T$27</f>
        <v>0</v>
      </c>
      <c r="U1678" s="1383">
        <f t="shared" si="3379"/>
        <v>0</v>
      </c>
      <c r="V1678" s="1383">
        <f t="shared" si="3379"/>
        <v>0</v>
      </c>
      <c r="W1678" s="1383">
        <f t="shared" si="3379"/>
        <v>0</v>
      </c>
      <c r="X1678" s="1383">
        <f t="shared" si="3379"/>
        <v>0</v>
      </c>
      <c r="Y1678" s="1383">
        <f t="shared" si="3131"/>
        <v>0</v>
      </c>
      <c r="Z1678" s="1383">
        <f t="shared" si="3132"/>
        <v>0</v>
      </c>
      <c r="AA1678" s="1383">
        <f t="shared" si="3133"/>
        <v>0</v>
      </c>
      <c r="AB1678" s="1383">
        <f t="shared" si="3134"/>
        <v>0</v>
      </c>
      <c r="AC1678" s="5">
        <f t="shared" si="3135"/>
        <v>190</v>
      </c>
      <c r="AD1678" s="1383">
        <f t="shared" si="3136"/>
        <v>0</v>
      </c>
      <c r="AE1678" s="1383">
        <f t="shared" si="3137"/>
        <v>0</v>
      </c>
      <c r="AF1678" s="1305" t="e">
        <f t="shared" si="3138"/>
        <v>#DIV/0!</v>
      </c>
      <c r="AG1678" s="1305" t="e">
        <f t="shared" si="3139"/>
        <v>#DIV/0!</v>
      </c>
      <c r="AH1678" s="5"/>
      <c r="AI1678" s="5"/>
      <c r="AJ1678" s="5"/>
      <c r="AK1678" s="5"/>
      <c r="AL1678" s="5"/>
      <c r="AM1678" s="5"/>
      <c r="AN1678" s="5"/>
      <c r="AO1678" s="5"/>
      <c r="AP1678" s="5"/>
      <c r="AQ1678" s="5"/>
      <c r="AR1678" s="5"/>
      <c r="AS1678" s="5"/>
      <c r="AT1678" s="5"/>
      <c r="AU1678" s="5"/>
      <c r="AV1678" s="5"/>
      <c r="AW1678" s="5"/>
      <c r="AX1678" s="5"/>
      <c r="AY1678" s="5"/>
      <c r="AZ1678" s="5"/>
      <c r="BA1678" s="5"/>
      <c r="BB1678" s="5"/>
      <c r="BC1678" s="5"/>
      <c r="BD1678" s="5"/>
      <c r="BE1678" s="5"/>
    </row>
    <row r="1679" spans="1:57" ht="14.25" customHeight="1">
      <c r="A1679" s="1376">
        <v>45482</v>
      </c>
      <c r="B1679" s="1301"/>
      <c r="C1679" s="1302"/>
      <c r="D1679" s="1376">
        <v>45117</v>
      </c>
      <c r="E1679" s="1357"/>
      <c r="F1679" s="5"/>
      <c r="G1679" s="5"/>
      <c r="H1679" s="1302"/>
      <c r="I1679" s="1303"/>
      <c r="J1679" s="1301"/>
      <c r="K1679" s="1376"/>
      <c r="L1679" s="1302"/>
      <c r="M1679" s="1382">
        <f t="shared" si="3128"/>
        <v>45483</v>
      </c>
      <c r="N1679" s="1354">
        <f t="shared" si="3125"/>
        <v>0</v>
      </c>
      <c r="O1679" s="1383">
        <f t="shared" ref="O1679:S1679" si="3380">$AD1679*O$27</f>
        <v>0</v>
      </c>
      <c r="P1679" s="1383">
        <f t="shared" si="3380"/>
        <v>0</v>
      </c>
      <c r="Q1679" s="1383">
        <f t="shared" si="3380"/>
        <v>0</v>
      </c>
      <c r="R1679" s="1383">
        <f t="shared" si="3380"/>
        <v>0</v>
      </c>
      <c r="S1679" s="1383">
        <f t="shared" si="3380"/>
        <v>0</v>
      </c>
      <c r="T1679" s="1383">
        <f t="shared" ref="T1679:X1679" si="3381">$AE1679*T$27</f>
        <v>0</v>
      </c>
      <c r="U1679" s="1383">
        <f t="shared" si="3381"/>
        <v>0</v>
      </c>
      <c r="V1679" s="1383">
        <f t="shared" si="3381"/>
        <v>0</v>
      </c>
      <c r="W1679" s="1383">
        <f t="shared" si="3381"/>
        <v>0</v>
      </c>
      <c r="X1679" s="1383">
        <f t="shared" si="3381"/>
        <v>0</v>
      </c>
      <c r="Y1679" s="1383">
        <f t="shared" si="3131"/>
        <v>0</v>
      </c>
      <c r="Z1679" s="1383">
        <f t="shared" si="3132"/>
        <v>0</v>
      </c>
      <c r="AA1679" s="1383">
        <f t="shared" si="3133"/>
        <v>0</v>
      </c>
      <c r="AB1679" s="1383">
        <f t="shared" si="3134"/>
        <v>0</v>
      </c>
      <c r="AC1679" s="5">
        <f t="shared" si="3135"/>
        <v>191</v>
      </c>
      <c r="AD1679" s="1383">
        <f t="shared" si="3136"/>
        <v>0</v>
      </c>
      <c r="AE1679" s="1383">
        <f t="shared" si="3137"/>
        <v>0</v>
      </c>
      <c r="AF1679" s="1305" t="e">
        <f t="shared" si="3138"/>
        <v>#DIV/0!</v>
      </c>
      <c r="AG1679" s="1305" t="e">
        <f t="shared" si="3139"/>
        <v>#DIV/0!</v>
      </c>
      <c r="AH1679" s="5"/>
      <c r="AI1679" s="5"/>
      <c r="AJ1679" s="5"/>
      <c r="AK1679" s="5"/>
      <c r="AL1679" s="5"/>
      <c r="AM1679" s="5"/>
      <c r="AN1679" s="5"/>
      <c r="AO1679" s="5"/>
      <c r="AP1679" s="5"/>
      <c r="AQ1679" s="5"/>
      <c r="AR1679" s="5"/>
      <c r="AS1679" s="5"/>
      <c r="AT1679" s="5"/>
      <c r="AU1679" s="5"/>
      <c r="AV1679" s="5"/>
      <c r="AW1679" s="5"/>
      <c r="AX1679" s="5"/>
      <c r="AY1679" s="5"/>
      <c r="AZ1679" s="5"/>
      <c r="BA1679" s="5"/>
      <c r="BB1679" s="5"/>
      <c r="BC1679" s="5"/>
      <c r="BD1679" s="5"/>
      <c r="BE1679" s="5"/>
    </row>
    <row r="1680" spans="1:57" ht="14.25" customHeight="1">
      <c r="A1680" s="1376">
        <v>45483</v>
      </c>
      <c r="B1680" s="1301"/>
      <c r="C1680" s="1302"/>
      <c r="D1680" s="1376">
        <v>45118</v>
      </c>
      <c r="E1680" s="1357"/>
      <c r="F1680" s="5"/>
      <c r="G1680" s="5"/>
      <c r="H1680" s="1302"/>
      <c r="I1680" s="1303"/>
      <c r="J1680" s="1301"/>
      <c r="K1680" s="1376"/>
      <c r="L1680" s="1302"/>
      <c r="M1680" s="1382">
        <f t="shared" si="3128"/>
        <v>45484</v>
      </c>
      <c r="N1680" s="1354">
        <f t="shared" si="3125"/>
        <v>0</v>
      </c>
      <c r="O1680" s="1383">
        <f t="shared" ref="O1680:S1680" si="3382">$AD1680*O$27</f>
        <v>0</v>
      </c>
      <c r="P1680" s="1383">
        <f t="shared" si="3382"/>
        <v>0</v>
      </c>
      <c r="Q1680" s="1383">
        <f t="shared" si="3382"/>
        <v>0</v>
      </c>
      <c r="R1680" s="1383">
        <f t="shared" si="3382"/>
        <v>0</v>
      </c>
      <c r="S1680" s="1383">
        <f t="shared" si="3382"/>
        <v>0</v>
      </c>
      <c r="T1680" s="1383">
        <f t="shared" ref="T1680:X1680" si="3383">$AE1680*T$27</f>
        <v>0</v>
      </c>
      <c r="U1680" s="1383">
        <f t="shared" si="3383"/>
        <v>0</v>
      </c>
      <c r="V1680" s="1383">
        <f t="shared" si="3383"/>
        <v>0</v>
      </c>
      <c r="W1680" s="1383">
        <f t="shared" si="3383"/>
        <v>0</v>
      </c>
      <c r="X1680" s="1383">
        <f t="shared" si="3383"/>
        <v>0</v>
      </c>
      <c r="Y1680" s="1383">
        <f t="shared" si="3131"/>
        <v>0</v>
      </c>
      <c r="Z1680" s="1383">
        <f t="shared" si="3132"/>
        <v>0</v>
      </c>
      <c r="AA1680" s="1383">
        <f t="shared" si="3133"/>
        <v>0</v>
      </c>
      <c r="AB1680" s="1383">
        <f t="shared" si="3134"/>
        <v>0</v>
      </c>
      <c r="AC1680" s="5">
        <f t="shared" si="3135"/>
        <v>192</v>
      </c>
      <c r="AD1680" s="1383">
        <f t="shared" si="3136"/>
        <v>0</v>
      </c>
      <c r="AE1680" s="1383">
        <f t="shared" si="3137"/>
        <v>0</v>
      </c>
      <c r="AF1680" s="1305" t="e">
        <f t="shared" si="3138"/>
        <v>#DIV/0!</v>
      </c>
      <c r="AG1680" s="1305" t="e">
        <f t="shared" si="3139"/>
        <v>#DIV/0!</v>
      </c>
      <c r="AH1680" s="5"/>
      <c r="AI1680" s="5"/>
      <c r="AJ1680" s="5"/>
      <c r="AK1680" s="5"/>
      <c r="AL1680" s="5"/>
      <c r="AM1680" s="5"/>
      <c r="AN1680" s="5"/>
      <c r="AO1680" s="5"/>
      <c r="AP1680" s="5"/>
      <c r="AQ1680" s="5"/>
      <c r="AR1680" s="5"/>
      <c r="AS1680" s="5"/>
      <c r="AT1680" s="5"/>
      <c r="AU1680" s="5"/>
      <c r="AV1680" s="5"/>
      <c r="AW1680" s="5"/>
      <c r="AX1680" s="5"/>
      <c r="AY1680" s="5"/>
      <c r="AZ1680" s="5"/>
      <c r="BA1680" s="5"/>
      <c r="BB1680" s="5"/>
      <c r="BC1680" s="5"/>
      <c r="BD1680" s="5"/>
      <c r="BE1680" s="5"/>
    </row>
    <row r="1681" spans="1:57" ht="14.25" customHeight="1">
      <c r="A1681" s="1376">
        <v>45484</v>
      </c>
      <c r="B1681" s="1301"/>
      <c r="C1681" s="1302"/>
      <c r="D1681" s="1376">
        <v>45119</v>
      </c>
      <c r="E1681" s="1357"/>
      <c r="F1681" s="5"/>
      <c r="G1681" s="5"/>
      <c r="H1681" s="1302"/>
      <c r="I1681" s="1303"/>
      <c r="J1681" s="1301"/>
      <c r="K1681" s="1376"/>
      <c r="L1681" s="1302"/>
      <c r="M1681" s="1382">
        <f t="shared" si="3128"/>
        <v>45485</v>
      </c>
      <c r="N1681" s="1354">
        <f t="shared" si="3125"/>
        <v>0</v>
      </c>
      <c r="O1681" s="1383">
        <f t="shared" ref="O1681:S1681" si="3384">$AD1681*O$27</f>
        <v>0</v>
      </c>
      <c r="P1681" s="1383">
        <f t="shared" si="3384"/>
        <v>0</v>
      </c>
      <c r="Q1681" s="1383">
        <f t="shared" si="3384"/>
        <v>0</v>
      </c>
      <c r="R1681" s="1383">
        <f t="shared" si="3384"/>
        <v>0</v>
      </c>
      <c r="S1681" s="1383">
        <f t="shared" si="3384"/>
        <v>0</v>
      </c>
      <c r="T1681" s="1383">
        <f t="shared" ref="T1681:X1681" si="3385">$AE1681*T$27</f>
        <v>0</v>
      </c>
      <c r="U1681" s="1383">
        <f t="shared" si="3385"/>
        <v>0</v>
      </c>
      <c r="V1681" s="1383">
        <f t="shared" si="3385"/>
        <v>0</v>
      </c>
      <c r="W1681" s="1383">
        <f t="shared" si="3385"/>
        <v>0</v>
      </c>
      <c r="X1681" s="1383">
        <f t="shared" si="3385"/>
        <v>0</v>
      </c>
      <c r="Y1681" s="1383">
        <f t="shared" si="3131"/>
        <v>0</v>
      </c>
      <c r="Z1681" s="1383">
        <f t="shared" si="3132"/>
        <v>0</v>
      </c>
      <c r="AA1681" s="1383">
        <f t="shared" si="3133"/>
        <v>0</v>
      </c>
      <c r="AB1681" s="1383">
        <f t="shared" si="3134"/>
        <v>0</v>
      </c>
      <c r="AC1681" s="5">
        <f t="shared" si="3135"/>
        <v>193</v>
      </c>
      <c r="AD1681" s="1383">
        <f t="shared" si="3136"/>
        <v>0</v>
      </c>
      <c r="AE1681" s="1383">
        <f t="shared" si="3137"/>
        <v>0</v>
      </c>
      <c r="AF1681" s="1305" t="e">
        <f t="shared" si="3138"/>
        <v>#DIV/0!</v>
      </c>
      <c r="AG1681" s="1305" t="e">
        <f t="shared" si="3139"/>
        <v>#DIV/0!</v>
      </c>
      <c r="AH1681" s="5"/>
      <c r="AI1681" s="5"/>
      <c r="AJ1681" s="5"/>
      <c r="AK1681" s="5"/>
      <c r="AL1681" s="5"/>
      <c r="AM1681" s="5"/>
      <c r="AN1681" s="5"/>
      <c r="AO1681" s="5"/>
      <c r="AP1681" s="5"/>
      <c r="AQ1681" s="5"/>
      <c r="AR1681" s="5"/>
      <c r="AS1681" s="5"/>
      <c r="AT1681" s="5"/>
      <c r="AU1681" s="5"/>
      <c r="AV1681" s="5"/>
      <c r="AW1681" s="5"/>
      <c r="AX1681" s="5"/>
      <c r="AY1681" s="5"/>
      <c r="AZ1681" s="5"/>
      <c r="BA1681" s="5"/>
      <c r="BB1681" s="5"/>
      <c r="BC1681" s="5"/>
      <c r="BD1681" s="5"/>
      <c r="BE1681" s="5"/>
    </row>
    <row r="1682" spans="1:57" ht="14.25" customHeight="1">
      <c r="A1682" s="1376">
        <v>45485</v>
      </c>
      <c r="B1682" s="1301"/>
      <c r="C1682" s="1302"/>
      <c r="D1682" s="1376">
        <v>45120</v>
      </c>
      <c r="E1682" s="1357"/>
      <c r="F1682" s="5"/>
      <c r="G1682" s="5"/>
      <c r="H1682" s="1302"/>
      <c r="I1682" s="1303"/>
      <c r="J1682" s="1301"/>
      <c r="K1682" s="1376"/>
      <c r="L1682" s="1302"/>
      <c r="M1682" s="1382">
        <f t="shared" si="3128"/>
        <v>45486</v>
      </c>
      <c r="N1682" s="1354">
        <f t="shared" si="3125"/>
        <v>0</v>
      </c>
      <c r="O1682" s="1383">
        <f t="shared" ref="O1682:S1682" si="3386">$AD1682*O$27</f>
        <v>0</v>
      </c>
      <c r="P1682" s="1383">
        <f t="shared" si="3386"/>
        <v>0</v>
      </c>
      <c r="Q1682" s="1383">
        <f t="shared" si="3386"/>
        <v>0</v>
      </c>
      <c r="R1682" s="1383">
        <f t="shared" si="3386"/>
        <v>0</v>
      </c>
      <c r="S1682" s="1383">
        <f t="shared" si="3386"/>
        <v>0</v>
      </c>
      <c r="T1682" s="1383">
        <f t="shared" ref="T1682:X1682" si="3387">$AE1682*T$27</f>
        <v>0</v>
      </c>
      <c r="U1682" s="1383">
        <f t="shared" si="3387"/>
        <v>0</v>
      </c>
      <c r="V1682" s="1383">
        <f t="shared" si="3387"/>
        <v>0</v>
      </c>
      <c r="W1682" s="1383">
        <f t="shared" si="3387"/>
        <v>0</v>
      </c>
      <c r="X1682" s="1383">
        <f t="shared" si="3387"/>
        <v>0</v>
      </c>
      <c r="Y1682" s="1383">
        <f t="shared" si="3131"/>
        <v>0</v>
      </c>
      <c r="Z1682" s="1383">
        <f t="shared" si="3132"/>
        <v>0</v>
      </c>
      <c r="AA1682" s="1383">
        <f t="shared" si="3133"/>
        <v>0</v>
      </c>
      <c r="AB1682" s="1383">
        <f t="shared" si="3134"/>
        <v>0</v>
      </c>
      <c r="AC1682" s="5">
        <f t="shared" si="3135"/>
        <v>194</v>
      </c>
      <c r="AD1682" s="1383">
        <f t="shared" si="3136"/>
        <v>0</v>
      </c>
      <c r="AE1682" s="1383">
        <f t="shared" si="3137"/>
        <v>0</v>
      </c>
      <c r="AF1682" s="1305" t="e">
        <f t="shared" si="3138"/>
        <v>#DIV/0!</v>
      </c>
      <c r="AG1682" s="1305" t="e">
        <f t="shared" si="3139"/>
        <v>#DIV/0!</v>
      </c>
      <c r="AH1682" s="5"/>
      <c r="AI1682" s="5"/>
      <c r="AJ1682" s="5"/>
      <c r="AK1682" s="5"/>
      <c r="AL1682" s="5"/>
      <c r="AM1682" s="5"/>
      <c r="AN1682" s="5"/>
      <c r="AO1682" s="5"/>
      <c r="AP1682" s="5"/>
      <c r="AQ1682" s="5"/>
      <c r="AR1682" s="5"/>
      <c r="AS1682" s="5"/>
      <c r="AT1682" s="5"/>
      <c r="AU1682" s="5"/>
      <c r="AV1682" s="5"/>
      <c r="AW1682" s="5"/>
      <c r="AX1682" s="5"/>
      <c r="AY1682" s="5"/>
      <c r="AZ1682" s="5"/>
      <c r="BA1682" s="5"/>
      <c r="BB1682" s="5"/>
      <c r="BC1682" s="5"/>
      <c r="BD1682" s="5"/>
      <c r="BE1682" s="5"/>
    </row>
    <row r="1683" spans="1:57" ht="14.25" customHeight="1">
      <c r="A1683" s="1376">
        <v>45486</v>
      </c>
      <c r="B1683" s="1301"/>
      <c r="C1683" s="1302"/>
      <c r="D1683" s="1376">
        <v>45121</v>
      </c>
      <c r="E1683" s="1357"/>
      <c r="F1683" s="5"/>
      <c r="G1683" s="5"/>
      <c r="H1683" s="1302"/>
      <c r="I1683" s="1303"/>
      <c r="J1683" s="1301"/>
      <c r="K1683" s="1376"/>
      <c r="L1683" s="1302"/>
      <c r="M1683" s="1382">
        <f t="shared" si="3128"/>
        <v>45487</v>
      </c>
      <c r="N1683" s="1354">
        <f t="shared" si="3125"/>
        <v>0</v>
      </c>
      <c r="O1683" s="1383">
        <f t="shared" ref="O1683:S1683" si="3388">$AD1683*O$27</f>
        <v>0</v>
      </c>
      <c r="P1683" s="1383">
        <f t="shared" si="3388"/>
        <v>0</v>
      </c>
      <c r="Q1683" s="1383">
        <f t="shared" si="3388"/>
        <v>0</v>
      </c>
      <c r="R1683" s="1383">
        <f t="shared" si="3388"/>
        <v>0</v>
      </c>
      <c r="S1683" s="1383">
        <f t="shared" si="3388"/>
        <v>0</v>
      </c>
      <c r="T1683" s="1383">
        <f t="shared" ref="T1683:X1683" si="3389">$AE1683*T$27</f>
        <v>0</v>
      </c>
      <c r="U1683" s="1383">
        <f t="shared" si="3389"/>
        <v>0</v>
      </c>
      <c r="V1683" s="1383">
        <f t="shared" si="3389"/>
        <v>0</v>
      </c>
      <c r="W1683" s="1383">
        <f t="shared" si="3389"/>
        <v>0</v>
      </c>
      <c r="X1683" s="1383">
        <f t="shared" si="3389"/>
        <v>0</v>
      </c>
      <c r="Y1683" s="1383">
        <f t="shared" si="3131"/>
        <v>0</v>
      </c>
      <c r="Z1683" s="1383">
        <f t="shared" si="3132"/>
        <v>0</v>
      </c>
      <c r="AA1683" s="1383">
        <f t="shared" si="3133"/>
        <v>0</v>
      </c>
      <c r="AB1683" s="1383">
        <f t="shared" si="3134"/>
        <v>0</v>
      </c>
      <c r="AC1683" s="5">
        <f t="shared" si="3135"/>
        <v>195</v>
      </c>
      <c r="AD1683" s="1383">
        <f t="shared" si="3136"/>
        <v>0</v>
      </c>
      <c r="AE1683" s="1383">
        <f t="shared" si="3137"/>
        <v>0</v>
      </c>
      <c r="AF1683" s="1305" t="e">
        <f t="shared" si="3138"/>
        <v>#DIV/0!</v>
      </c>
      <c r="AG1683" s="1305" t="e">
        <f t="shared" si="3139"/>
        <v>#DIV/0!</v>
      </c>
      <c r="AH1683" s="5"/>
      <c r="AI1683" s="5"/>
      <c r="AJ1683" s="5"/>
      <c r="AK1683" s="5"/>
      <c r="AL1683" s="5"/>
      <c r="AM1683" s="5"/>
      <c r="AN1683" s="5"/>
      <c r="AO1683" s="5"/>
      <c r="AP1683" s="5"/>
      <c r="AQ1683" s="5"/>
      <c r="AR1683" s="5"/>
      <c r="AS1683" s="5"/>
      <c r="AT1683" s="5"/>
      <c r="AU1683" s="5"/>
      <c r="AV1683" s="5"/>
      <c r="AW1683" s="5"/>
      <c r="AX1683" s="5"/>
      <c r="AY1683" s="5"/>
      <c r="AZ1683" s="5"/>
      <c r="BA1683" s="5"/>
      <c r="BB1683" s="5"/>
      <c r="BC1683" s="5"/>
      <c r="BD1683" s="5"/>
      <c r="BE1683" s="5"/>
    </row>
    <row r="1684" spans="1:57" ht="14.25" customHeight="1">
      <c r="A1684" s="1376">
        <v>45487</v>
      </c>
      <c r="B1684" s="1301"/>
      <c r="C1684" s="1302"/>
      <c r="D1684" s="1376">
        <v>45122</v>
      </c>
      <c r="E1684" s="1357"/>
      <c r="F1684" s="5"/>
      <c r="G1684" s="5"/>
      <c r="H1684" s="1302"/>
      <c r="I1684" s="1303"/>
      <c r="J1684" s="1301"/>
      <c r="K1684" s="1376"/>
      <c r="L1684" s="1302"/>
      <c r="M1684" s="1382">
        <f t="shared" si="3128"/>
        <v>45488</v>
      </c>
      <c r="N1684" s="1354">
        <f t="shared" si="3125"/>
        <v>0</v>
      </c>
      <c r="O1684" s="1383">
        <f t="shared" ref="O1684:S1684" si="3390">$AD1684*O$27</f>
        <v>0</v>
      </c>
      <c r="P1684" s="1383">
        <f t="shared" si="3390"/>
        <v>0</v>
      </c>
      <c r="Q1684" s="1383">
        <f t="shared" si="3390"/>
        <v>0</v>
      </c>
      <c r="R1684" s="1383">
        <f t="shared" si="3390"/>
        <v>0</v>
      </c>
      <c r="S1684" s="1383">
        <f t="shared" si="3390"/>
        <v>0</v>
      </c>
      <c r="T1684" s="1383">
        <f t="shared" ref="T1684:X1684" si="3391">$AE1684*T$27</f>
        <v>0</v>
      </c>
      <c r="U1684" s="1383">
        <f t="shared" si="3391"/>
        <v>0</v>
      </c>
      <c r="V1684" s="1383">
        <f t="shared" si="3391"/>
        <v>0</v>
      </c>
      <c r="W1684" s="1383">
        <f t="shared" si="3391"/>
        <v>0</v>
      </c>
      <c r="X1684" s="1383">
        <f t="shared" si="3391"/>
        <v>0</v>
      </c>
      <c r="Y1684" s="1383">
        <f t="shared" si="3131"/>
        <v>0</v>
      </c>
      <c r="Z1684" s="1383">
        <f t="shared" si="3132"/>
        <v>0</v>
      </c>
      <c r="AA1684" s="1383">
        <f t="shared" si="3133"/>
        <v>0</v>
      </c>
      <c r="AB1684" s="1383">
        <f t="shared" si="3134"/>
        <v>0</v>
      </c>
      <c r="AC1684" s="5">
        <f t="shared" si="3135"/>
        <v>196</v>
      </c>
      <c r="AD1684" s="1383">
        <f t="shared" si="3136"/>
        <v>0</v>
      </c>
      <c r="AE1684" s="1383">
        <f t="shared" si="3137"/>
        <v>0</v>
      </c>
      <c r="AF1684" s="1305" t="e">
        <f t="shared" si="3138"/>
        <v>#DIV/0!</v>
      </c>
      <c r="AG1684" s="1305" t="e">
        <f t="shared" si="3139"/>
        <v>#DIV/0!</v>
      </c>
      <c r="AH1684" s="5"/>
      <c r="AI1684" s="5"/>
      <c r="AJ1684" s="5"/>
      <c r="AK1684" s="5"/>
      <c r="AL1684" s="5"/>
      <c r="AM1684" s="5"/>
      <c r="AN1684" s="5"/>
      <c r="AO1684" s="5"/>
      <c r="AP1684" s="5"/>
      <c r="AQ1684" s="5"/>
      <c r="AR1684" s="5"/>
      <c r="AS1684" s="5"/>
      <c r="AT1684" s="5"/>
      <c r="AU1684" s="5"/>
      <c r="AV1684" s="5"/>
      <c r="AW1684" s="5"/>
      <c r="AX1684" s="5"/>
      <c r="AY1684" s="5"/>
      <c r="AZ1684" s="5"/>
      <c r="BA1684" s="5"/>
      <c r="BB1684" s="5"/>
      <c r="BC1684" s="5"/>
      <c r="BD1684" s="5"/>
      <c r="BE1684" s="5"/>
    </row>
    <row r="1685" spans="1:57" ht="14.25" customHeight="1">
      <c r="A1685" s="1376">
        <v>45488</v>
      </c>
      <c r="B1685" s="1301"/>
      <c r="C1685" s="1302"/>
      <c r="D1685" s="1376">
        <v>45123</v>
      </c>
      <c r="E1685" s="1357"/>
      <c r="F1685" s="5"/>
      <c r="G1685" s="5"/>
      <c r="H1685" s="1302"/>
      <c r="I1685" s="1303"/>
      <c r="J1685" s="1301"/>
      <c r="K1685" s="1376"/>
      <c r="L1685" s="1302"/>
      <c r="M1685" s="1382">
        <f t="shared" si="3128"/>
        <v>45489</v>
      </c>
      <c r="N1685" s="1354">
        <f t="shared" si="3125"/>
        <v>0</v>
      </c>
      <c r="O1685" s="1383">
        <f t="shared" ref="O1685:S1685" si="3392">$AD1685*O$27</f>
        <v>0</v>
      </c>
      <c r="P1685" s="1383">
        <f t="shared" si="3392"/>
        <v>0</v>
      </c>
      <c r="Q1685" s="1383">
        <f t="shared" si="3392"/>
        <v>0</v>
      </c>
      <c r="R1685" s="1383">
        <f t="shared" si="3392"/>
        <v>0</v>
      </c>
      <c r="S1685" s="1383">
        <f t="shared" si="3392"/>
        <v>0</v>
      </c>
      <c r="T1685" s="1383">
        <f t="shared" ref="T1685:X1685" si="3393">$AE1685*T$27</f>
        <v>0</v>
      </c>
      <c r="U1685" s="1383">
        <f t="shared" si="3393"/>
        <v>0</v>
      </c>
      <c r="V1685" s="1383">
        <f t="shared" si="3393"/>
        <v>0</v>
      </c>
      <c r="W1685" s="1383">
        <f t="shared" si="3393"/>
        <v>0</v>
      </c>
      <c r="X1685" s="1383">
        <f t="shared" si="3393"/>
        <v>0</v>
      </c>
      <c r="Y1685" s="1383">
        <f t="shared" si="3131"/>
        <v>0</v>
      </c>
      <c r="Z1685" s="1383">
        <f t="shared" si="3132"/>
        <v>0</v>
      </c>
      <c r="AA1685" s="1383">
        <f t="shared" si="3133"/>
        <v>0</v>
      </c>
      <c r="AB1685" s="1383">
        <f t="shared" si="3134"/>
        <v>0</v>
      </c>
      <c r="AC1685" s="5">
        <f t="shared" si="3135"/>
        <v>197</v>
      </c>
      <c r="AD1685" s="1383">
        <f t="shared" si="3136"/>
        <v>0</v>
      </c>
      <c r="AE1685" s="1383">
        <f t="shared" si="3137"/>
        <v>0</v>
      </c>
      <c r="AF1685" s="1305" t="e">
        <f t="shared" si="3138"/>
        <v>#DIV/0!</v>
      </c>
      <c r="AG1685" s="1305" t="e">
        <f t="shared" si="3139"/>
        <v>#DIV/0!</v>
      </c>
      <c r="AH1685" s="5"/>
      <c r="AI1685" s="5"/>
      <c r="AJ1685" s="5"/>
      <c r="AK1685" s="5"/>
      <c r="AL1685" s="5"/>
      <c r="AM1685" s="5"/>
      <c r="AN1685" s="5"/>
      <c r="AO1685" s="5"/>
      <c r="AP1685" s="5"/>
      <c r="AQ1685" s="5"/>
      <c r="AR1685" s="5"/>
      <c r="AS1685" s="5"/>
      <c r="AT1685" s="5"/>
      <c r="AU1685" s="5"/>
      <c r="AV1685" s="5"/>
      <c r="AW1685" s="5"/>
      <c r="AX1685" s="5"/>
      <c r="AY1685" s="5"/>
      <c r="AZ1685" s="5"/>
      <c r="BA1685" s="5"/>
      <c r="BB1685" s="5"/>
      <c r="BC1685" s="5"/>
      <c r="BD1685" s="5"/>
      <c r="BE1685" s="5"/>
    </row>
    <row r="1686" spans="1:57" ht="14.25" customHeight="1">
      <c r="A1686" s="1376">
        <v>45489</v>
      </c>
      <c r="B1686" s="1301"/>
      <c r="C1686" s="1302"/>
      <c r="D1686" s="1376">
        <v>45124</v>
      </c>
      <c r="E1686" s="1357"/>
      <c r="F1686" s="5"/>
      <c r="G1686" s="5"/>
      <c r="H1686" s="1302"/>
      <c r="I1686" s="1303"/>
      <c r="J1686" s="1301"/>
      <c r="K1686" s="1376"/>
      <c r="L1686" s="1302"/>
      <c r="M1686" s="1382">
        <f t="shared" si="3128"/>
        <v>45490</v>
      </c>
      <c r="N1686" s="1354">
        <f t="shared" si="3125"/>
        <v>0</v>
      </c>
      <c r="O1686" s="1383">
        <f t="shared" ref="O1686:S1686" si="3394">$AD1686*O$27</f>
        <v>0</v>
      </c>
      <c r="P1686" s="1383">
        <f t="shared" si="3394"/>
        <v>0</v>
      </c>
      <c r="Q1686" s="1383">
        <f t="shared" si="3394"/>
        <v>0</v>
      </c>
      <c r="R1686" s="1383">
        <f t="shared" si="3394"/>
        <v>0</v>
      </c>
      <c r="S1686" s="1383">
        <f t="shared" si="3394"/>
        <v>0</v>
      </c>
      <c r="T1686" s="1383">
        <f t="shared" ref="T1686:X1686" si="3395">$AE1686*T$27</f>
        <v>0</v>
      </c>
      <c r="U1686" s="1383">
        <f t="shared" si="3395"/>
        <v>0</v>
      </c>
      <c r="V1686" s="1383">
        <f t="shared" si="3395"/>
        <v>0</v>
      </c>
      <c r="W1686" s="1383">
        <f t="shared" si="3395"/>
        <v>0</v>
      </c>
      <c r="X1686" s="1383">
        <f t="shared" si="3395"/>
        <v>0</v>
      </c>
      <c r="Y1686" s="1383">
        <f t="shared" si="3131"/>
        <v>0</v>
      </c>
      <c r="Z1686" s="1383">
        <f t="shared" si="3132"/>
        <v>0</v>
      </c>
      <c r="AA1686" s="1383">
        <f t="shared" si="3133"/>
        <v>0</v>
      </c>
      <c r="AB1686" s="1383">
        <f t="shared" si="3134"/>
        <v>0</v>
      </c>
      <c r="AC1686" s="5">
        <f t="shared" si="3135"/>
        <v>198</v>
      </c>
      <c r="AD1686" s="1383">
        <f t="shared" si="3136"/>
        <v>0</v>
      </c>
      <c r="AE1686" s="1383">
        <f t="shared" si="3137"/>
        <v>0</v>
      </c>
      <c r="AF1686" s="1305" t="e">
        <f t="shared" si="3138"/>
        <v>#DIV/0!</v>
      </c>
      <c r="AG1686" s="1305" t="e">
        <f t="shared" si="3139"/>
        <v>#DIV/0!</v>
      </c>
      <c r="AH1686" s="5"/>
      <c r="AI1686" s="5"/>
      <c r="AJ1686" s="5"/>
      <c r="AK1686" s="5"/>
      <c r="AL1686" s="5"/>
      <c r="AM1686" s="5"/>
      <c r="AN1686" s="5"/>
      <c r="AO1686" s="5"/>
      <c r="AP1686" s="5"/>
      <c r="AQ1686" s="5"/>
      <c r="AR1686" s="5"/>
      <c r="AS1686" s="5"/>
      <c r="AT1686" s="5"/>
      <c r="AU1686" s="5"/>
      <c r="AV1686" s="5"/>
      <c r="AW1686" s="5"/>
      <c r="AX1686" s="5"/>
      <c r="AY1686" s="5"/>
      <c r="AZ1686" s="5"/>
      <c r="BA1686" s="5"/>
      <c r="BB1686" s="5"/>
      <c r="BC1686" s="5"/>
      <c r="BD1686" s="5"/>
      <c r="BE1686" s="5"/>
    </row>
    <row r="1687" spans="1:57" ht="14.25" customHeight="1">
      <c r="A1687" s="1376">
        <v>45490</v>
      </c>
      <c r="B1687" s="1301"/>
      <c r="C1687" s="1302"/>
      <c r="D1687" s="1376">
        <v>45125</v>
      </c>
      <c r="E1687" s="1357"/>
      <c r="F1687" s="5"/>
      <c r="G1687" s="5"/>
      <c r="H1687" s="1302"/>
      <c r="I1687" s="1303"/>
      <c r="J1687" s="1301"/>
      <c r="K1687" s="1376"/>
      <c r="L1687" s="1302"/>
      <c r="M1687" s="1382">
        <f t="shared" si="3128"/>
        <v>45491</v>
      </c>
      <c r="N1687" s="1354">
        <f t="shared" si="3125"/>
        <v>0</v>
      </c>
      <c r="O1687" s="1383">
        <f t="shared" ref="O1687:S1687" si="3396">$AD1687*O$27</f>
        <v>0</v>
      </c>
      <c r="P1687" s="1383">
        <f t="shared" si="3396"/>
        <v>0</v>
      </c>
      <c r="Q1687" s="1383">
        <f t="shared" si="3396"/>
        <v>0</v>
      </c>
      <c r="R1687" s="1383">
        <f t="shared" si="3396"/>
        <v>0</v>
      </c>
      <c r="S1687" s="1383">
        <f t="shared" si="3396"/>
        <v>0</v>
      </c>
      <c r="T1687" s="1383">
        <f t="shared" ref="T1687:X1687" si="3397">$AE1687*T$27</f>
        <v>0</v>
      </c>
      <c r="U1687" s="1383">
        <f t="shared" si="3397"/>
        <v>0</v>
      </c>
      <c r="V1687" s="1383">
        <f t="shared" si="3397"/>
        <v>0</v>
      </c>
      <c r="W1687" s="1383">
        <f t="shared" si="3397"/>
        <v>0</v>
      </c>
      <c r="X1687" s="1383">
        <f t="shared" si="3397"/>
        <v>0</v>
      </c>
      <c r="Y1687" s="1383">
        <f t="shared" si="3131"/>
        <v>0</v>
      </c>
      <c r="Z1687" s="1383">
        <f t="shared" si="3132"/>
        <v>0</v>
      </c>
      <c r="AA1687" s="1383">
        <f t="shared" si="3133"/>
        <v>0</v>
      </c>
      <c r="AB1687" s="1383">
        <f t="shared" si="3134"/>
        <v>0</v>
      </c>
      <c r="AC1687" s="5">
        <f t="shared" si="3135"/>
        <v>199</v>
      </c>
      <c r="AD1687" s="1383">
        <f t="shared" si="3136"/>
        <v>0</v>
      </c>
      <c r="AE1687" s="1383">
        <f t="shared" si="3137"/>
        <v>0</v>
      </c>
      <c r="AF1687" s="1305" t="e">
        <f t="shared" si="3138"/>
        <v>#DIV/0!</v>
      </c>
      <c r="AG1687" s="1305" t="e">
        <f t="shared" si="3139"/>
        <v>#DIV/0!</v>
      </c>
      <c r="AH1687" s="5"/>
      <c r="AI1687" s="5"/>
      <c r="AJ1687" s="5"/>
      <c r="AK1687" s="5"/>
      <c r="AL1687" s="5"/>
      <c r="AM1687" s="5"/>
      <c r="AN1687" s="5"/>
      <c r="AO1687" s="5"/>
      <c r="AP1687" s="5"/>
      <c r="AQ1687" s="5"/>
      <c r="AR1687" s="5"/>
      <c r="AS1687" s="5"/>
      <c r="AT1687" s="5"/>
      <c r="AU1687" s="5"/>
      <c r="AV1687" s="5"/>
      <c r="AW1687" s="5"/>
      <c r="AX1687" s="5"/>
      <c r="AY1687" s="5"/>
      <c r="AZ1687" s="5"/>
      <c r="BA1687" s="5"/>
      <c r="BB1687" s="5"/>
      <c r="BC1687" s="5"/>
      <c r="BD1687" s="5"/>
      <c r="BE1687" s="5"/>
    </row>
    <row r="1688" spans="1:57" ht="14.25" customHeight="1">
      <c r="A1688" s="1376">
        <v>45491</v>
      </c>
      <c r="B1688" s="1301"/>
      <c r="C1688" s="1302"/>
      <c r="D1688" s="1376">
        <v>45126</v>
      </c>
      <c r="E1688" s="1357"/>
      <c r="F1688" s="5"/>
      <c r="G1688" s="5"/>
      <c r="H1688" s="1302"/>
      <c r="I1688" s="1303"/>
      <c r="J1688" s="1301"/>
      <c r="K1688" s="1376"/>
      <c r="L1688" s="1302"/>
      <c r="M1688" s="1382">
        <f t="shared" si="3128"/>
        <v>45492</v>
      </c>
      <c r="N1688" s="1354">
        <f t="shared" si="3125"/>
        <v>0</v>
      </c>
      <c r="O1688" s="1383">
        <f t="shared" ref="O1688:S1688" si="3398">$AD1688*O$27</f>
        <v>0</v>
      </c>
      <c r="P1688" s="1383">
        <f t="shared" si="3398"/>
        <v>0</v>
      </c>
      <c r="Q1688" s="1383">
        <f t="shared" si="3398"/>
        <v>0</v>
      </c>
      <c r="R1688" s="1383">
        <f t="shared" si="3398"/>
        <v>0</v>
      </c>
      <c r="S1688" s="1383">
        <f t="shared" si="3398"/>
        <v>0</v>
      </c>
      <c r="T1688" s="1383">
        <f t="shared" ref="T1688:X1688" si="3399">$AE1688*T$27</f>
        <v>0</v>
      </c>
      <c r="U1688" s="1383">
        <f t="shared" si="3399"/>
        <v>0</v>
      </c>
      <c r="V1688" s="1383">
        <f t="shared" si="3399"/>
        <v>0</v>
      </c>
      <c r="W1688" s="1383">
        <f t="shared" si="3399"/>
        <v>0</v>
      </c>
      <c r="X1688" s="1383">
        <f t="shared" si="3399"/>
        <v>0</v>
      </c>
      <c r="Y1688" s="1383">
        <f t="shared" si="3131"/>
        <v>0</v>
      </c>
      <c r="Z1688" s="1383">
        <f t="shared" si="3132"/>
        <v>0</v>
      </c>
      <c r="AA1688" s="1383">
        <f t="shared" si="3133"/>
        <v>0</v>
      </c>
      <c r="AB1688" s="1383">
        <f t="shared" si="3134"/>
        <v>0</v>
      </c>
      <c r="AC1688" s="5">
        <f t="shared" si="3135"/>
        <v>200</v>
      </c>
      <c r="AD1688" s="1383">
        <f t="shared" si="3136"/>
        <v>0</v>
      </c>
      <c r="AE1688" s="1383">
        <f t="shared" si="3137"/>
        <v>0</v>
      </c>
      <c r="AF1688" s="1305" t="e">
        <f t="shared" si="3138"/>
        <v>#DIV/0!</v>
      </c>
      <c r="AG1688" s="1305" t="e">
        <f t="shared" si="3139"/>
        <v>#DIV/0!</v>
      </c>
      <c r="AH1688" s="5"/>
      <c r="AI1688" s="5"/>
      <c r="AJ1688" s="5"/>
      <c r="AK1688" s="5"/>
      <c r="AL1688" s="5"/>
      <c r="AM1688" s="5"/>
      <c r="AN1688" s="5"/>
      <c r="AO1688" s="5"/>
      <c r="AP1688" s="5"/>
      <c r="AQ1688" s="5"/>
      <c r="AR1688" s="5"/>
      <c r="AS1688" s="5"/>
      <c r="AT1688" s="5"/>
      <c r="AU1688" s="5"/>
      <c r="AV1688" s="5"/>
      <c r="AW1688" s="5"/>
      <c r="AX1688" s="5"/>
      <c r="AY1688" s="5"/>
      <c r="AZ1688" s="5"/>
      <c r="BA1688" s="5"/>
      <c r="BB1688" s="5"/>
      <c r="BC1688" s="5"/>
      <c r="BD1688" s="5"/>
      <c r="BE1688" s="5"/>
    </row>
    <row r="1689" spans="1:57" ht="14.25" customHeight="1">
      <c r="A1689" s="1376">
        <v>45492</v>
      </c>
      <c r="B1689" s="1301"/>
      <c r="C1689" s="1302"/>
      <c r="D1689" s="1376">
        <v>45127</v>
      </c>
      <c r="E1689" s="1357"/>
      <c r="F1689" s="5"/>
      <c r="G1689" s="5"/>
      <c r="H1689" s="1302"/>
      <c r="I1689" s="1303"/>
      <c r="J1689" s="1301"/>
      <c r="K1689" s="1376"/>
      <c r="L1689" s="1302"/>
      <c r="M1689" s="1382">
        <f t="shared" si="3128"/>
        <v>45493</v>
      </c>
      <c r="N1689" s="1354">
        <f t="shared" si="3125"/>
        <v>0</v>
      </c>
      <c r="O1689" s="1383">
        <f t="shared" ref="O1689:S1689" si="3400">$AD1689*O$27</f>
        <v>0</v>
      </c>
      <c r="P1689" s="1383">
        <f t="shared" si="3400"/>
        <v>0</v>
      </c>
      <c r="Q1689" s="1383">
        <f t="shared" si="3400"/>
        <v>0</v>
      </c>
      <c r="R1689" s="1383">
        <f t="shared" si="3400"/>
        <v>0</v>
      </c>
      <c r="S1689" s="1383">
        <f t="shared" si="3400"/>
        <v>0</v>
      </c>
      <c r="T1689" s="1383">
        <f t="shared" ref="T1689:X1689" si="3401">$AE1689*T$27</f>
        <v>0</v>
      </c>
      <c r="U1689" s="1383">
        <f t="shared" si="3401"/>
        <v>0</v>
      </c>
      <c r="V1689" s="1383">
        <f t="shared" si="3401"/>
        <v>0</v>
      </c>
      <c r="W1689" s="1383">
        <f t="shared" si="3401"/>
        <v>0</v>
      </c>
      <c r="X1689" s="1383">
        <f t="shared" si="3401"/>
        <v>0</v>
      </c>
      <c r="Y1689" s="1383">
        <f t="shared" si="3131"/>
        <v>0</v>
      </c>
      <c r="Z1689" s="1383">
        <f t="shared" si="3132"/>
        <v>0</v>
      </c>
      <c r="AA1689" s="1383">
        <f t="shared" si="3133"/>
        <v>0</v>
      </c>
      <c r="AB1689" s="1383">
        <f t="shared" si="3134"/>
        <v>0</v>
      </c>
      <c r="AC1689" s="5">
        <f t="shared" si="3135"/>
        <v>201</v>
      </c>
      <c r="AD1689" s="1383">
        <f t="shared" si="3136"/>
        <v>0</v>
      </c>
      <c r="AE1689" s="1383">
        <f t="shared" si="3137"/>
        <v>0</v>
      </c>
      <c r="AF1689" s="1305" t="e">
        <f t="shared" si="3138"/>
        <v>#DIV/0!</v>
      </c>
      <c r="AG1689" s="1305" t="e">
        <f t="shared" si="3139"/>
        <v>#DIV/0!</v>
      </c>
      <c r="AH1689" s="5"/>
      <c r="AI1689" s="5"/>
      <c r="AJ1689" s="5"/>
      <c r="AK1689" s="5"/>
      <c r="AL1689" s="5"/>
      <c r="AM1689" s="5"/>
      <c r="AN1689" s="5"/>
      <c r="AO1689" s="5"/>
      <c r="AP1689" s="5"/>
      <c r="AQ1689" s="5"/>
      <c r="AR1689" s="5"/>
      <c r="AS1689" s="5"/>
      <c r="AT1689" s="5"/>
      <c r="AU1689" s="5"/>
      <c r="AV1689" s="5"/>
      <c r="AW1689" s="5"/>
      <c r="AX1689" s="5"/>
      <c r="AY1689" s="5"/>
      <c r="AZ1689" s="5"/>
      <c r="BA1689" s="5"/>
      <c r="BB1689" s="5"/>
      <c r="BC1689" s="5"/>
      <c r="BD1689" s="5"/>
      <c r="BE1689" s="5"/>
    </row>
    <row r="1690" spans="1:57" ht="14.25" customHeight="1">
      <c r="A1690" s="1376">
        <v>45493</v>
      </c>
      <c r="B1690" s="1301"/>
      <c r="C1690" s="1302"/>
      <c r="D1690" s="1376">
        <v>45128</v>
      </c>
      <c r="E1690" s="1357"/>
      <c r="F1690" s="5"/>
      <c r="G1690" s="5"/>
      <c r="H1690" s="1302"/>
      <c r="I1690" s="1303"/>
      <c r="J1690" s="1301"/>
      <c r="K1690" s="1376"/>
      <c r="L1690" s="1302"/>
      <c r="M1690" s="1382">
        <f t="shared" si="3128"/>
        <v>45494</v>
      </c>
      <c r="N1690" s="1354">
        <f t="shared" si="3125"/>
        <v>0</v>
      </c>
      <c r="O1690" s="1383">
        <f t="shared" ref="O1690:S1690" si="3402">$AD1690*O$27</f>
        <v>0</v>
      </c>
      <c r="P1690" s="1383">
        <f t="shared" si="3402"/>
        <v>0</v>
      </c>
      <c r="Q1690" s="1383">
        <f t="shared" si="3402"/>
        <v>0</v>
      </c>
      <c r="R1690" s="1383">
        <f t="shared" si="3402"/>
        <v>0</v>
      </c>
      <c r="S1690" s="1383">
        <f t="shared" si="3402"/>
        <v>0</v>
      </c>
      <c r="T1690" s="1383">
        <f t="shared" ref="T1690:X1690" si="3403">$AE1690*T$27</f>
        <v>0</v>
      </c>
      <c r="U1690" s="1383">
        <f t="shared" si="3403"/>
        <v>0</v>
      </c>
      <c r="V1690" s="1383">
        <f t="shared" si="3403"/>
        <v>0</v>
      </c>
      <c r="W1690" s="1383">
        <f t="shared" si="3403"/>
        <v>0</v>
      </c>
      <c r="X1690" s="1383">
        <f t="shared" si="3403"/>
        <v>0</v>
      </c>
      <c r="Y1690" s="1383">
        <f t="shared" si="3131"/>
        <v>0</v>
      </c>
      <c r="Z1690" s="1383">
        <f t="shared" si="3132"/>
        <v>0</v>
      </c>
      <c r="AA1690" s="1383">
        <f t="shared" si="3133"/>
        <v>0</v>
      </c>
      <c r="AB1690" s="1383">
        <f t="shared" si="3134"/>
        <v>0</v>
      </c>
      <c r="AC1690" s="5">
        <f t="shared" si="3135"/>
        <v>202</v>
      </c>
      <c r="AD1690" s="1383">
        <f t="shared" si="3136"/>
        <v>0</v>
      </c>
      <c r="AE1690" s="1383">
        <f t="shared" si="3137"/>
        <v>0</v>
      </c>
      <c r="AF1690" s="1305" t="e">
        <f t="shared" si="3138"/>
        <v>#DIV/0!</v>
      </c>
      <c r="AG1690" s="1305" t="e">
        <f t="shared" si="3139"/>
        <v>#DIV/0!</v>
      </c>
      <c r="AH1690" s="5"/>
      <c r="AI1690" s="5"/>
      <c r="AJ1690" s="5"/>
      <c r="AK1690" s="5"/>
      <c r="AL1690" s="5"/>
      <c r="AM1690" s="5"/>
      <c r="AN1690" s="5"/>
      <c r="AO1690" s="5"/>
      <c r="AP1690" s="5"/>
      <c r="AQ1690" s="5"/>
      <c r="AR1690" s="5"/>
      <c r="AS1690" s="5"/>
      <c r="AT1690" s="5"/>
      <c r="AU1690" s="5"/>
      <c r="AV1690" s="5"/>
      <c r="AW1690" s="5"/>
      <c r="AX1690" s="5"/>
      <c r="AY1690" s="5"/>
      <c r="AZ1690" s="5"/>
      <c r="BA1690" s="5"/>
      <c r="BB1690" s="5"/>
      <c r="BC1690" s="5"/>
      <c r="BD1690" s="5"/>
      <c r="BE1690" s="5"/>
    </row>
    <row r="1691" spans="1:57" ht="14.25" customHeight="1">
      <c r="A1691" s="1376">
        <v>45494</v>
      </c>
      <c r="B1691" s="1301"/>
      <c r="C1691" s="1302"/>
      <c r="D1691" s="1376">
        <v>45129</v>
      </c>
      <c r="E1691" s="1357"/>
      <c r="F1691" s="5"/>
      <c r="G1691" s="5"/>
      <c r="H1691" s="1302"/>
      <c r="I1691" s="1303"/>
      <c r="J1691" s="1301"/>
      <c r="K1691" s="1376"/>
      <c r="L1691" s="1302"/>
      <c r="M1691" s="1382">
        <f t="shared" si="3128"/>
        <v>45495</v>
      </c>
      <c r="N1691" s="1354">
        <f t="shared" si="3125"/>
        <v>0</v>
      </c>
      <c r="O1691" s="1383">
        <f t="shared" ref="O1691:S1691" si="3404">$AD1691*O$27</f>
        <v>0</v>
      </c>
      <c r="P1691" s="1383">
        <f t="shared" si="3404"/>
        <v>0</v>
      </c>
      <c r="Q1691" s="1383">
        <f t="shared" si="3404"/>
        <v>0</v>
      </c>
      <c r="R1691" s="1383">
        <f t="shared" si="3404"/>
        <v>0</v>
      </c>
      <c r="S1691" s="1383">
        <f t="shared" si="3404"/>
        <v>0</v>
      </c>
      <c r="T1691" s="1383">
        <f t="shared" ref="T1691:X1691" si="3405">$AE1691*T$27</f>
        <v>0</v>
      </c>
      <c r="U1691" s="1383">
        <f t="shared" si="3405"/>
        <v>0</v>
      </c>
      <c r="V1691" s="1383">
        <f t="shared" si="3405"/>
        <v>0</v>
      </c>
      <c r="W1691" s="1383">
        <f t="shared" si="3405"/>
        <v>0</v>
      </c>
      <c r="X1691" s="1383">
        <f t="shared" si="3405"/>
        <v>0</v>
      </c>
      <c r="Y1691" s="1383">
        <f t="shared" si="3131"/>
        <v>0</v>
      </c>
      <c r="Z1691" s="1383">
        <f t="shared" si="3132"/>
        <v>0</v>
      </c>
      <c r="AA1691" s="1383">
        <f t="shared" si="3133"/>
        <v>0</v>
      </c>
      <c r="AB1691" s="1383">
        <f t="shared" si="3134"/>
        <v>0</v>
      </c>
      <c r="AC1691" s="5">
        <f t="shared" si="3135"/>
        <v>203</v>
      </c>
      <c r="AD1691" s="1383">
        <f t="shared" si="3136"/>
        <v>0</v>
      </c>
      <c r="AE1691" s="1383">
        <f t="shared" si="3137"/>
        <v>0</v>
      </c>
      <c r="AF1691" s="1305" t="e">
        <f t="shared" si="3138"/>
        <v>#DIV/0!</v>
      </c>
      <c r="AG1691" s="1305" t="e">
        <f t="shared" si="3139"/>
        <v>#DIV/0!</v>
      </c>
      <c r="AH1691" s="5"/>
      <c r="AI1691" s="5"/>
      <c r="AJ1691" s="5"/>
      <c r="AK1691" s="5"/>
      <c r="AL1691" s="5"/>
      <c r="AM1691" s="5"/>
      <c r="AN1691" s="5"/>
      <c r="AO1691" s="5"/>
      <c r="AP1691" s="5"/>
      <c r="AQ1691" s="5"/>
      <c r="AR1691" s="5"/>
      <c r="AS1691" s="5"/>
      <c r="AT1691" s="5"/>
      <c r="AU1691" s="5"/>
      <c r="AV1691" s="5"/>
      <c r="AW1691" s="5"/>
      <c r="AX1691" s="5"/>
      <c r="AY1691" s="5"/>
      <c r="AZ1691" s="5"/>
      <c r="BA1691" s="5"/>
      <c r="BB1691" s="5"/>
      <c r="BC1691" s="5"/>
      <c r="BD1691" s="5"/>
      <c r="BE1691" s="5"/>
    </row>
    <row r="1692" spans="1:57" ht="14.25" customHeight="1">
      <c r="A1692" s="1376">
        <v>45495</v>
      </c>
      <c r="B1692" s="1301"/>
      <c r="C1692" s="1302"/>
      <c r="D1692" s="1376">
        <v>45130</v>
      </c>
      <c r="E1692" s="1357"/>
      <c r="F1692" s="5"/>
      <c r="G1692" s="5"/>
      <c r="H1692" s="1302"/>
      <c r="I1692" s="1303"/>
      <c r="J1692" s="1301"/>
      <c r="K1692" s="1376"/>
      <c r="L1692" s="1302"/>
      <c r="M1692" s="1382">
        <f t="shared" si="3128"/>
        <v>45496</v>
      </c>
      <c r="N1692" s="1354">
        <f t="shared" si="3125"/>
        <v>0</v>
      </c>
      <c r="O1692" s="1383">
        <f t="shared" ref="O1692:S1692" si="3406">$AD1692*O$27</f>
        <v>0</v>
      </c>
      <c r="P1692" s="1383">
        <f t="shared" si="3406"/>
        <v>0</v>
      </c>
      <c r="Q1692" s="1383">
        <f t="shared" si="3406"/>
        <v>0</v>
      </c>
      <c r="R1692" s="1383">
        <f t="shared" si="3406"/>
        <v>0</v>
      </c>
      <c r="S1692" s="1383">
        <f t="shared" si="3406"/>
        <v>0</v>
      </c>
      <c r="T1692" s="1383">
        <f t="shared" ref="T1692:X1692" si="3407">$AE1692*T$27</f>
        <v>0</v>
      </c>
      <c r="U1692" s="1383">
        <f t="shared" si="3407"/>
        <v>0</v>
      </c>
      <c r="V1692" s="1383">
        <f t="shared" si="3407"/>
        <v>0</v>
      </c>
      <c r="W1692" s="1383">
        <f t="shared" si="3407"/>
        <v>0</v>
      </c>
      <c r="X1692" s="1383">
        <f t="shared" si="3407"/>
        <v>0</v>
      </c>
      <c r="Y1692" s="1383">
        <f t="shared" si="3131"/>
        <v>0</v>
      </c>
      <c r="Z1692" s="1383">
        <f t="shared" si="3132"/>
        <v>0</v>
      </c>
      <c r="AA1692" s="1383">
        <f t="shared" si="3133"/>
        <v>0</v>
      </c>
      <c r="AB1692" s="1383">
        <f t="shared" si="3134"/>
        <v>0</v>
      </c>
      <c r="AC1692" s="5">
        <f t="shared" si="3135"/>
        <v>204</v>
      </c>
      <c r="AD1692" s="1383">
        <f t="shared" si="3136"/>
        <v>0</v>
      </c>
      <c r="AE1692" s="1383">
        <f t="shared" si="3137"/>
        <v>0</v>
      </c>
      <c r="AF1692" s="1305" t="e">
        <f t="shared" si="3138"/>
        <v>#DIV/0!</v>
      </c>
      <c r="AG1692" s="1305" t="e">
        <f t="shared" si="3139"/>
        <v>#DIV/0!</v>
      </c>
      <c r="AH1692" s="5"/>
      <c r="AI1692" s="5"/>
      <c r="AJ1692" s="5"/>
      <c r="AK1692" s="5"/>
      <c r="AL1692" s="5"/>
      <c r="AM1692" s="5"/>
      <c r="AN1692" s="5"/>
      <c r="AO1692" s="5"/>
      <c r="AP1692" s="5"/>
      <c r="AQ1692" s="5"/>
      <c r="AR1692" s="5"/>
      <c r="AS1692" s="5"/>
      <c r="AT1692" s="5"/>
      <c r="AU1692" s="5"/>
      <c r="AV1692" s="5"/>
      <c r="AW1692" s="5"/>
      <c r="AX1692" s="5"/>
      <c r="AY1692" s="5"/>
      <c r="AZ1692" s="5"/>
      <c r="BA1692" s="5"/>
      <c r="BB1692" s="5"/>
      <c r="BC1692" s="5"/>
      <c r="BD1692" s="5"/>
      <c r="BE1692" s="5"/>
    </row>
    <row r="1693" spans="1:57" ht="14.25" customHeight="1">
      <c r="A1693" s="1376">
        <v>45496</v>
      </c>
      <c r="B1693" s="1301"/>
      <c r="C1693" s="1302"/>
      <c r="D1693" s="1376">
        <v>45131</v>
      </c>
      <c r="E1693" s="1357"/>
      <c r="F1693" s="5"/>
      <c r="G1693" s="5"/>
      <c r="H1693" s="1302"/>
      <c r="I1693" s="1303"/>
      <c r="J1693" s="1301"/>
      <c r="K1693" s="1376"/>
      <c r="L1693" s="1302"/>
      <c r="M1693" s="1382">
        <f t="shared" si="3128"/>
        <v>45497</v>
      </c>
      <c r="N1693" s="1354">
        <f t="shared" si="3125"/>
        <v>0</v>
      </c>
      <c r="O1693" s="1383">
        <f t="shared" ref="O1693:S1693" si="3408">$AD1693*O$27</f>
        <v>0</v>
      </c>
      <c r="P1693" s="1383">
        <f t="shared" si="3408"/>
        <v>0</v>
      </c>
      <c r="Q1693" s="1383">
        <f t="shared" si="3408"/>
        <v>0</v>
      </c>
      <c r="R1693" s="1383">
        <f t="shared" si="3408"/>
        <v>0</v>
      </c>
      <c r="S1693" s="1383">
        <f t="shared" si="3408"/>
        <v>0</v>
      </c>
      <c r="T1693" s="1383">
        <f t="shared" ref="T1693:X1693" si="3409">$AE1693*T$27</f>
        <v>0</v>
      </c>
      <c r="U1693" s="1383">
        <f t="shared" si="3409"/>
        <v>0</v>
      </c>
      <c r="V1693" s="1383">
        <f t="shared" si="3409"/>
        <v>0</v>
      </c>
      <c r="W1693" s="1383">
        <f t="shared" si="3409"/>
        <v>0</v>
      </c>
      <c r="X1693" s="1383">
        <f t="shared" si="3409"/>
        <v>0</v>
      </c>
      <c r="Y1693" s="1383">
        <f t="shared" si="3131"/>
        <v>0</v>
      </c>
      <c r="Z1693" s="1383">
        <f t="shared" si="3132"/>
        <v>0</v>
      </c>
      <c r="AA1693" s="1383">
        <f t="shared" si="3133"/>
        <v>0</v>
      </c>
      <c r="AB1693" s="1383">
        <f t="shared" si="3134"/>
        <v>0</v>
      </c>
      <c r="AC1693" s="5">
        <f t="shared" si="3135"/>
        <v>205</v>
      </c>
      <c r="AD1693" s="1383">
        <f t="shared" si="3136"/>
        <v>0</v>
      </c>
      <c r="AE1693" s="1383">
        <f t="shared" si="3137"/>
        <v>0</v>
      </c>
      <c r="AF1693" s="1305" t="e">
        <f t="shared" si="3138"/>
        <v>#DIV/0!</v>
      </c>
      <c r="AG1693" s="1305" t="e">
        <f t="shared" si="3139"/>
        <v>#DIV/0!</v>
      </c>
      <c r="AH1693" s="5"/>
      <c r="AI1693" s="5"/>
      <c r="AJ1693" s="5"/>
      <c r="AK1693" s="5"/>
      <c r="AL1693" s="5"/>
      <c r="AM1693" s="5"/>
      <c r="AN1693" s="5"/>
      <c r="AO1693" s="5"/>
      <c r="AP1693" s="5"/>
      <c r="AQ1693" s="5"/>
      <c r="AR1693" s="5"/>
      <c r="AS1693" s="5"/>
      <c r="AT1693" s="5"/>
      <c r="AU1693" s="5"/>
      <c r="AV1693" s="5"/>
      <c r="AW1693" s="5"/>
      <c r="AX1693" s="5"/>
      <c r="AY1693" s="5"/>
      <c r="AZ1693" s="5"/>
      <c r="BA1693" s="5"/>
      <c r="BB1693" s="5"/>
      <c r="BC1693" s="5"/>
      <c r="BD1693" s="5"/>
      <c r="BE1693" s="5"/>
    </row>
    <row r="1694" spans="1:57" ht="14.25" customHeight="1">
      <c r="A1694" s="1376">
        <v>45497</v>
      </c>
      <c r="B1694" s="1301"/>
      <c r="C1694" s="1302"/>
      <c r="D1694" s="1376">
        <v>45132</v>
      </c>
      <c r="E1694" s="1357"/>
      <c r="F1694" s="5"/>
      <c r="G1694" s="5"/>
      <c r="H1694" s="1302"/>
      <c r="I1694" s="1303"/>
      <c r="J1694" s="1301"/>
      <c r="K1694" s="1376"/>
      <c r="L1694" s="1302"/>
      <c r="M1694" s="1382">
        <f t="shared" si="3128"/>
        <v>45498</v>
      </c>
      <c r="N1694" s="1354">
        <f t="shared" si="3125"/>
        <v>0</v>
      </c>
      <c r="O1694" s="1383">
        <f t="shared" ref="O1694:S1694" si="3410">$AD1694*O$27</f>
        <v>0</v>
      </c>
      <c r="P1694" s="1383">
        <f t="shared" si="3410"/>
        <v>0</v>
      </c>
      <c r="Q1694" s="1383">
        <f t="shared" si="3410"/>
        <v>0</v>
      </c>
      <c r="R1694" s="1383">
        <f t="shared" si="3410"/>
        <v>0</v>
      </c>
      <c r="S1694" s="1383">
        <f t="shared" si="3410"/>
        <v>0</v>
      </c>
      <c r="T1694" s="1383">
        <f t="shared" ref="T1694:X1694" si="3411">$AE1694*T$27</f>
        <v>0</v>
      </c>
      <c r="U1694" s="1383">
        <f t="shared" si="3411"/>
        <v>0</v>
      </c>
      <c r="V1694" s="1383">
        <f t="shared" si="3411"/>
        <v>0</v>
      </c>
      <c r="W1694" s="1383">
        <f t="shared" si="3411"/>
        <v>0</v>
      </c>
      <c r="X1694" s="1383">
        <f t="shared" si="3411"/>
        <v>0</v>
      </c>
      <c r="Y1694" s="1383">
        <f t="shared" si="3131"/>
        <v>0</v>
      </c>
      <c r="Z1694" s="1383">
        <f t="shared" si="3132"/>
        <v>0</v>
      </c>
      <c r="AA1694" s="1383">
        <f t="shared" si="3133"/>
        <v>0</v>
      </c>
      <c r="AB1694" s="1383">
        <f t="shared" si="3134"/>
        <v>0</v>
      </c>
      <c r="AC1694" s="5">
        <f t="shared" si="3135"/>
        <v>206</v>
      </c>
      <c r="AD1694" s="1383">
        <f t="shared" si="3136"/>
        <v>0</v>
      </c>
      <c r="AE1694" s="1383">
        <f t="shared" si="3137"/>
        <v>0</v>
      </c>
      <c r="AF1694" s="1305" t="e">
        <f t="shared" si="3138"/>
        <v>#DIV/0!</v>
      </c>
      <c r="AG1694" s="1305" t="e">
        <f t="shared" si="3139"/>
        <v>#DIV/0!</v>
      </c>
      <c r="AH1694" s="5"/>
      <c r="AI1694" s="5"/>
      <c r="AJ1694" s="5"/>
      <c r="AK1694" s="5"/>
      <c r="AL1694" s="5"/>
      <c r="AM1694" s="5"/>
      <c r="AN1694" s="5"/>
      <c r="AO1694" s="5"/>
      <c r="AP1694" s="5"/>
      <c r="AQ1694" s="5"/>
      <c r="AR1694" s="5"/>
      <c r="AS1694" s="5"/>
      <c r="AT1694" s="5"/>
      <c r="AU1694" s="5"/>
      <c r="AV1694" s="5"/>
      <c r="AW1694" s="5"/>
      <c r="AX1694" s="5"/>
      <c r="AY1694" s="5"/>
      <c r="AZ1694" s="5"/>
      <c r="BA1694" s="5"/>
      <c r="BB1694" s="5"/>
      <c r="BC1694" s="5"/>
      <c r="BD1694" s="5"/>
      <c r="BE1694" s="5"/>
    </row>
    <row r="1695" spans="1:57" ht="14.25" customHeight="1">
      <c r="A1695" s="1376">
        <v>45498</v>
      </c>
      <c r="B1695" s="1301"/>
      <c r="C1695" s="1302"/>
      <c r="D1695" s="1376">
        <v>45133</v>
      </c>
      <c r="E1695" s="1357"/>
      <c r="F1695" s="5"/>
      <c r="G1695" s="5"/>
      <c r="H1695" s="1302"/>
      <c r="I1695" s="1303"/>
      <c r="J1695" s="1301"/>
      <c r="K1695" s="1376"/>
      <c r="L1695" s="1302"/>
      <c r="M1695" s="1382">
        <f t="shared" si="3128"/>
        <v>45499</v>
      </c>
      <c r="N1695" s="1354">
        <f t="shared" si="3125"/>
        <v>0</v>
      </c>
      <c r="O1695" s="1383">
        <f t="shared" ref="O1695:S1695" si="3412">$AD1695*O$27</f>
        <v>0</v>
      </c>
      <c r="P1695" s="1383">
        <f t="shared" si="3412"/>
        <v>0</v>
      </c>
      <c r="Q1695" s="1383">
        <f t="shared" si="3412"/>
        <v>0</v>
      </c>
      <c r="R1695" s="1383">
        <f t="shared" si="3412"/>
        <v>0</v>
      </c>
      <c r="S1695" s="1383">
        <f t="shared" si="3412"/>
        <v>0</v>
      </c>
      <c r="T1695" s="1383">
        <f t="shared" ref="T1695:X1695" si="3413">$AE1695*T$27</f>
        <v>0</v>
      </c>
      <c r="U1695" s="1383">
        <f t="shared" si="3413"/>
        <v>0</v>
      </c>
      <c r="V1695" s="1383">
        <f t="shared" si="3413"/>
        <v>0</v>
      </c>
      <c r="W1695" s="1383">
        <f t="shared" si="3413"/>
        <v>0</v>
      </c>
      <c r="X1695" s="1383">
        <f t="shared" si="3413"/>
        <v>0</v>
      </c>
      <c r="Y1695" s="1383">
        <f t="shared" si="3131"/>
        <v>0</v>
      </c>
      <c r="Z1695" s="1383">
        <f t="shared" si="3132"/>
        <v>0</v>
      </c>
      <c r="AA1695" s="1383">
        <f t="shared" si="3133"/>
        <v>0</v>
      </c>
      <c r="AB1695" s="1383">
        <f t="shared" si="3134"/>
        <v>0</v>
      </c>
      <c r="AC1695" s="5">
        <f t="shared" si="3135"/>
        <v>207</v>
      </c>
      <c r="AD1695" s="1383">
        <f t="shared" si="3136"/>
        <v>0</v>
      </c>
      <c r="AE1695" s="1383">
        <f t="shared" si="3137"/>
        <v>0</v>
      </c>
      <c r="AF1695" s="1305" t="e">
        <f t="shared" si="3138"/>
        <v>#DIV/0!</v>
      </c>
      <c r="AG1695" s="1305" t="e">
        <f t="shared" si="3139"/>
        <v>#DIV/0!</v>
      </c>
      <c r="AH1695" s="5"/>
      <c r="AI1695" s="5"/>
      <c r="AJ1695" s="5"/>
      <c r="AK1695" s="5"/>
      <c r="AL1695" s="5"/>
      <c r="AM1695" s="5"/>
      <c r="AN1695" s="5"/>
      <c r="AO1695" s="5"/>
      <c r="AP1695" s="5"/>
      <c r="AQ1695" s="5"/>
      <c r="AR1695" s="5"/>
      <c r="AS1695" s="5"/>
      <c r="AT1695" s="5"/>
      <c r="AU1695" s="5"/>
      <c r="AV1695" s="5"/>
      <c r="AW1695" s="5"/>
      <c r="AX1695" s="5"/>
      <c r="AY1695" s="5"/>
      <c r="AZ1695" s="5"/>
      <c r="BA1695" s="5"/>
      <c r="BB1695" s="5"/>
      <c r="BC1695" s="5"/>
      <c r="BD1695" s="5"/>
      <c r="BE1695" s="5"/>
    </row>
    <row r="1696" spans="1:57" ht="14.25" customHeight="1">
      <c r="A1696" s="1376">
        <v>45499</v>
      </c>
      <c r="B1696" s="1301"/>
      <c r="C1696" s="1302"/>
      <c r="D1696" s="1376">
        <v>45134</v>
      </c>
      <c r="E1696" s="1357"/>
      <c r="F1696" s="5"/>
      <c r="G1696" s="5"/>
      <c r="H1696" s="1302"/>
      <c r="I1696" s="1303"/>
      <c r="J1696" s="1301"/>
      <c r="K1696" s="1376"/>
      <c r="L1696" s="1302"/>
      <c r="M1696" s="1382">
        <f t="shared" si="3128"/>
        <v>45500</v>
      </c>
      <c r="N1696" s="1354">
        <f t="shared" si="3125"/>
        <v>0</v>
      </c>
      <c r="O1696" s="1383">
        <f t="shared" ref="O1696:S1696" si="3414">$AD1696*O$27</f>
        <v>0</v>
      </c>
      <c r="P1696" s="1383">
        <f t="shared" si="3414"/>
        <v>0</v>
      </c>
      <c r="Q1696" s="1383">
        <f t="shared" si="3414"/>
        <v>0</v>
      </c>
      <c r="R1696" s="1383">
        <f t="shared" si="3414"/>
        <v>0</v>
      </c>
      <c r="S1696" s="1383">
        <f t="shared" si="3414"/>
        <v>0</v>
      </c>
      <c r="T1696" s="1383">
        <f t="shared" ref="T1696:X1696" si="3415">$AE1696*T$27</f>
        <v>0</v>
      </c>
      <c r="U1696" s="1383">
        <f t="shared" si="3415"/>
        <v>0</v>
      </c>
      <c r="V1696" s="1383">
        <f t="shared" si="3415"/>
        <v>0</v>
      </c>
      <c r="W1696" s="1383">
        <f t="shared" si="3415"/>
        <v>0</v>
      </c>
      <c r="X1696" s="1383">
        <f t="shared" si="3415"/>
        <v>0</v>
      </c>
      <c r="Y1696" s="1383">
        <f t="shared" si="3131"/>
        <v>0</v>
      </c>
      <c r="Z1696" s="1383">
        <f t="shared" si="3132"/>
        <v>0</v>
      </c>
      <c r="AA1696" s="1383">
        <f t="shared" si="3133"/>
        <v>0</v>
      </c>
      <c r="AB1696" s="1383">
        <f t="shared" si="3134"/>
        <v>0</v>
      </c>
      <c r="AC1696" s="5">
        <f t="shared" si="3135"/>
        <v>208</v>
      </c>
      <c r="AD1696" s="1383">
        <f t="shared" si="3136"/>
        <v>0</v>
      </c>
      <c r="AE1696" s="1383">
        <f t="shared" si="3137"/>
        <v>0</v>
      </c>
      <c r="AF1696" s="1305" t="e">
        <f t="shared" si="3138"/>
        <v>#DIV/0!</v>
      </c>
      <c r="AG1696" s="1305" t="e">
        <f t="shared" si="3139"/>
        <v>#DIV/0!</v>
      </c>
      <c r="AH1696" s="5"/>
      <c r="AI1696" s="5"/>
      <c r="AJ1696" s="5"/>
      <c r="AK1696" s="5"/>
      <c r="AL1696" s="5"/>
      <c r="AM1696" s="5"/>
      <c r="AN1696" s="5"/>
      <c r="AO1696" s="5"/>
      <c r="AP1696" s="5"/>
      <c r="AQ1696" s="5"/>
      <c r="AR1696" s="5"/>
      <c r="AS1696" s="5"/>
      <c r="AT1696" s="5"/>
      <c r="AU1696" s="5"/>
      <c r="AV1696" s="5"/>
      <c r="AW1696" s="5"/>
      <c r="AX1696" s="5"/>
      <c r="AY1696" s="5"/>
      <c r="AZ1696" s="5"/>
      <c r="BA1696" s="5"/>
      <c r="BB1696" s="5"/>
      <c r="BC1696" s="5"/>
      <c r="BD1696" s="5"/>
      <c r="BE1696" s="5"/>
    </row>
    <row r="1697" spans="1:57" ht="14.25" customHeight="1">
      <c r="A1697" s="1376">
        <v>45500</v>
      </c>
      <c r="B1697" s="1301"/>
      <c r="C1697" s="1302"/>
      <c r="D1697" s="1376">
        <v>45135</v>
      </c>
      <c r="E1697" s="1357"/>
      <c r="F1697" s="5"/>
      <c r="G1697" s="5"/>
      <c r="H1697" s="1302"/>
      <c r="I1697" s="1303"/>
      <c r="J1697" s="1301"/>
      <c r="K1697" s="1376"/>
      <c r="L1697" s="1302"/>
      <c r="M1697" s="1382">
        <f t="shared" si="3128"/>
        <v>45501</v>
      </c>
      <c r="N1697" s="1354">
        <f t="shared" si="3125"/>
        <v>0</v>
      </c>
      <c r="O1697" s="1383">
        <f t="shared" ref="O1697:S1697" si="3416">$AD1697*O$27</f>
        <v>0</v>
      </c>
      <c r="P1697" s="1383">
        <f t="shared" si="3416"/>
        <v>0</v>
      </c>
      <c r="Q1697" s="1383">
        <f t="shared" si="3416"/>
        <v>0</v>
      </c>
      <c r="R1697" s="1383">
        <f t="shared" si="3416"/>
        <v>0</v>
      </c>
      <c r="S1697" s="1383">
        <f t="shared" si="3416"/>
        <v>0</v>
      </c>
      <c r="T1697" s="1383">
        <f t="shared" ref="T1697:X1697" si="3417">$AE1697*T$27</f>
        <v>0</v>
      </c>
      <c r="U1697" s="1383">
        <f t="shared" si="3417"/>
        <v>0</v>
      </c>
      <c r="V1697" s="1383">
        <f t="shared" si="3417"/>
        <v>0</v>
      </c>
      <c r="W1697" s="1383">
        <f t="shared" si="3417"/>
        <v>0</v>
      </c>
      <c r="X1697" s="1383">
        <f t="shared" si="3417"/>
        <v>0</v>
      </c>
      <c r="Y1697" s="1383">
        <f t="shared" si="3131"/>
        <v>0</v>
      </c>
      <c r="Z1697" s="1383">
        <f t="shared" si="3132"/>
        <v>0</v>
      </c>
      <c r="AA1697" s="1383">
        <f t="shared" si="3133"/>
        <v>0</v>
      </c>
      <c r="AB1697" s="1383">
        <f t="shared" si="3134"/>
        <v>0</v>
      </c>
      <c r="AC1697" s="5">
        <f t="shared" si="3135"/>
        <v>209</v>
      </c>
      <c r="AD1697" s="1383">
        <f t="shared" si="3136"/>
        <v>0</v>
      </c>
      <c r="AE1697" s="1383">
        <f t="shared" si="3137"/>
        <v>0</v>
      </c>
      <c r="AF1697" s="1305" t="e">
        <f t="shared" si="3138"/>
        <v>#DIV/0!</v>
      </c>
      <c r="AG1697" s="1305" t="e">
        <f t="shared" si="3139"/>
        <v>#DIV/0!</v>
      </c>
      <c r="AH1697" s="5"/>
      <c r="AI1697" s="5"/>
      <c r="AJ1697" s="5"/>
      <c r="AK1697" s="5"/>
      <c r="AL1697" s="5"/>
      <c r="AM1697" s="5"/>
      <c r="AN1697" s="5"/>
      <c r="AO1697" s="5"/>
      <c r="AP1697" s="5"/>
      <c r="AQ1697" s="5"/>
      <c r="AR1697" s="5"/>
      <c r="AS1697" s="5"/>
      <c r="AT1697" s="5"/>
      <c r="AU1697" s="5"/>
      <c r="AV1697" s="5"/>
      <c r="AW1697" s="5"/>
      <c r="AX1697" s="5"/>
      <c r="AY1697" s="5"/>
      <c r="AZ1697" s="5"/>
      <c r="BA1697" s="5"/>
      <c r="BB1697" s="5"/>
      <c r="BC1697" s="5"/>
      <c r="BD1697" s="5"/>
      <c r="BE1697" s="5"/>
    </row>
    <row r="1698" spans="1:57" ht="14.25" customHeight="1">
      <c r="A1698" s="1376">
        <v>45501</v>
      </c>
      <c r="B1698" s="1301"/>
      <c r="C1698" s="1302"/>
      <c r="D1698" s="1376">
        <v>45136</v>
      </c>
      <c r="E1698" s="1357"/>
      <c r="F1698" s="5"/>
      <c r="G1698" s="5"/>
      <c r="H1698" s="1302"/>
      <c r="I1698" s="1303"/>
      <c r="J1698" s="1301"/>
      <c r="K1698" s="1376"/>
      <c r="L1698" s="1302"/>
      <c r="M1698" s="1382">
        <f t="shared" si="3128"/>
        <v>45502</v>
      </c>
      <c r="N1698" s="1354">
        <f t="shared" si="3125"/>
        <v>0</v>
      </c>
      <c r="O1698" s="1383">
        <f t="shared" ref="O1698:S1698" si="3418">$AD1698*O$27</f>
        <v>0</v>
      </c>
      <c r="P1698" s="1383">
        <f t="shared" si="3418"/>
        <v>0</v>
      </c>
      <c r="Q1698" s="1383">
        <f t="shared" si="3418"/>
        <v>0</v>
      </c>
      <c r="R1698" s="1383">
        <f t="shared" si="3418"/>
        <v>0</v>
      </c>
      <c r="S1698" s="1383">
        <f t="shared" si="3418"/>
        <v>0</v>
      </c>
      <c r="T1698" s="1383">
        <f t="shared" ref="T1698:X1698" si="3419">$AE1698*T$27</f>
        <v>0</v>
      </c>
      <c r="U1698" s="1383">
        <f t="shared" si="3419"/>
        <v>0</v>
      </c>
      <c r="V1698" s="1383">
        <f t="shared" si="3419"/>
        <v>0</v>
      </c>
      <c r="W1698" s="1383">
        <f t="shared" si="3419"/>
        <v>0</v>
      </c>
      <c r="X1698" s="1383">
        <f t="shared" si="3419"/>
        <v>0</v>
      </c>
      <c r="Y1698" s="1383">
        <f t="shared" si="3131"/>
        <v>0</v>
      </c>
      <c r="Z1698" s="1383">
        <f t="shared" si="3132"/>
        <v>0</v>
      </c>
      <c r="AA1698" s="1383">
        <f t="shared" si="3133"/>
        <v>0</v>
      </c>
      <c r="AB1698" s="1383">
        <f t="shared" si="3134"/>
        <v>0</v>
      </c>
      <c r="AC1698" s="5">
        <f t="shared" si="3135"/>
        <v>210</v>
      </c>
      <c r="AD1698" s="1383">
        <f t="shared" si="3136"/>
        <v>0</v>
      </c>
      <c r="AE1698" s="1383">
        <f t="shared" si="3137"/>
        <v>0</v>
      </c>
      <c r="AF1698" s="1305" t="e">
        <f t="shared" si="3138"/>
        <v>#DIV/0!</v>
      </c>
      <c r="AG1698" s="1305" t="e">
        <f t="shared" si="3139"/>
        <v>#DIV/0!</v>
      </c>
      <c r="AH1698" s="5"/>
      <c r="AI1698" s="5"/>
      <c r="AJ1698" s="5"/>
      <c r="AK1698" s="5"/>
      <c r="AL1698" s="5"/>
      <c r="AM1698" s="5"/>
      <c r="AN1698" s="5"/>
      <c r="AO1698" s="5"/>
      <c r="AP1698" s="5"/>
      <c r="AQ1698" s="5"/>
      <c r="AR1698" s="5"/>
      <c r="AS1698" s="5"/>
      <c r="AT1698" s="5"/>
      <c r="AU1698" s="5"/>
      <c r="AV1698" s="5"/>
      <c r="AW1698" s="5"/>
      <c r="AX1698" s="5"/>
      <c r="AY1698" s="5"/>
      <c r="AZ1698" s="5"/>
      <c r="BA1698" s="5"/>
      <c r="BB1698" s="5"/>
      <c r="BC1698" s="5"/>
      <c r="BD1698" s="5"/>
      <c r="BE1698" s="5"/>
    </row>
    <row r="1699" spans="1:57" ht="14.25" customHeight="1">
      <c r="A1699" s="1376">
        <v>45502</v>
      </c>
      <c r="B1699" s="1301"/>
      <c r="C1699" s="1302"/>
      <c r="D1699" s="1376">
        <v>45137</v>
      </c>
      <c r="E1699" s="1357"/>
      <c r="F1699" s="5"/>
      <c r="G1699" s="5"/>
      <c r="H1699" s="1302"/>
      <c r="I1699" s="1303"/>
      <c r="J1699" s="1301"/>
      <c r="K1699" s="1376"/>
      <c r="L1699" s="1302"/>
      <c r="M1699" s="1382">
        <f t="shared" si="3128"/>
        <v>45503</v>
      </c>
      <c r="N1699" s="1354">
        <f t="shared" si="3125"/>
        <v>0</v>
      </c>
      <c r="O1699" s="1383">
        <f t="shared" ref="O1699:S1699" si="3420">$AD1699*O$27</f>
        <v>0</v>
      </c>
      <c r="P1699" s="1383">
        <f t="shared" si="3420"/>
        <v>0</v>
      </c>
      <c r="Q1699" s="1383">
        <f t="shared" si="3420"/>
        <v>0</v>
      </c>
      <c r="R1699" s="1383">
        <f t="shared" si="3420"/>
        <v>0</v>
      </c>
      <c r="S1699" s="1383">
        <f t="shared" si="3420"/>
        <v>0</v>
      </c>
      <c r="T1699" s="1383">
        <f t="shared" ref="T1699:X1699" si="3421">$AE1699*T$27</f>
        <v>0</v>
      </c>
      <c r="U1699" s="1383">
        <f t="shared" si="3421"/>
        <v>0</v>
      </c>
      <c r="V1699" s="1383">
        <f t="shared" si="3421"/>
        <v>0</v>
      </c>
      <c r="W1699" s="1383">
        <f t="shared" si="3421"/>
        <v>0</v>
      </c>
      <c r="X1699" s="1383">
        <f t="shared" si="3421"/>
        <v>0</v>
      </c>
      <c r="Y1699" s="1383">
        <f t="shared" si="3131"/>
        <v>0</v>
      </c>
      <c r="Z1699" s="1383">
        <f t="shared" si="3132"/>
        <v>0</v>
      </c>
      <c r="AA1699" s="1383">
        <f t="shared" si="3133"/>
        <v>0</v>
      </c>
      <c r="AB1699" s="1383">
        <f t="shared" si="3134"/>
        <v>0</v>
      </c>
      <c r="AC1699" s="5">
        <f t="shared" si="3135"/>
        <v>211</v>
      </c>
      <c r="AD1699" s="1383">
        <f t="shared" si="3136"/>
        <v>0</v>
      </c>
      <c r="AE1699" s="1383">
        <f t="shared" si="3137"/>
        <v>0</v>
      </c>
      <c r="AF1699" s="1305" t="e">
        <f t="shared" si="3138"/>
        <v>#DIV/0!</v>
      </c>
      <c r="AG1699" s="1305" t="e">
        <f t="shared" si="3139"/>
        <v>#DIV/0!</v>
      </c>
      <c r="AH1699" s="5"/>
      <c r="AI1699" s="5"/>
      <c r="AJ1699" s="5"/>
      <c r="AK1699" s="5"/>
      <c r="AL1699" s="5"/>
      <c r="AM1699" s="5"/>
      <c r="AN1699" s="5"/>
      <c r="AO1699" s="5"/>
      <c r="AP1699" s="5"/>
      <c r="AQ1699" s="5"/>
      <c r="AR1699" s="5"/>
      <c r="AS1699" s="5"/>
      <c r="AT1699" s="5"/>
      <c r="AU1699" s="5"/>
      <c r="AV1699" s="5"/>
      <c r="AW1699" s="5"/>
      <c r="AX1699" s="5"/>
      <c r="AY1699" s="5"/>
      <c r="AZ1699" s="5"/>
      <c r="BA1699" s="5"/>
      <c r="BB1699" s="5"/>
      <c r="BC1699" s="5"/>
      <c r="BD1699" s="5"/>
      <c r="BE1699" s="5"/>
    </row>
    <row r="1700" spans="1:57" ht="14.25" customHeight="1">
      <c r="A1700" s="1376">
        <v>45503</v>
      </c>
      <c r="B1700" s="1301"/>
      <c r="C1700" s="1302"/>
      <c r="D1700" s="1376">
        <v>45138</v>
      </c>
      <c r="E1700" s="1357"/>
      <c r="F1700" s="5"/>
      <c r="G1700" s="5"/>
      <c r="H1700" s="1302"/>
      <c r="I1700" s="1303"/>
      <c r="J1700" s="1301"/>
      <c r="K1700" s="1376"/>
      <c r="L1700" s="1302"/>
      <c r="M1700" s="1382">
        <f t="shared" si="3128"/>
        <v>45504</v>
      </c>
      <c r="N1700" s="1354">
        <f t="shared" si="3125"/>
        <v>0</v>
      </c>
      <c r="O1700" s="1383">
        <f t="shared" ref="O1700:S1700" si="3422">$AD1700*O$27</f>
        <v>0</v>
      </c>
      <c r="P1700" s="1383">
        <f t="shared" si="3422"/>
        <v>0</v>
      </c>
      <c r="Q1700" s="1383">
        <f t="shared" si="3422"/>
        <v>0</v>
      </c>
      <c r="R1700" s="1383">
        <f t="shared" si="3422"/>
        <v>0</v>
      </c>
      <c r="S1700" s="1383">
        <f t="shared" si="3422"/>
        <v>0</v>
      </c>
      <c r="T1700" s="1383">
        <f t="shared" ref="T1700:X1700" si="3423">$AE1700*T$27</f>
        <v>0</v>
      </c>
      <c r="U1700" s="1383">
        <f t="shared" si="3423"/>
        <v>0</v>
      </c>
      <c r="V1700" s="1383">
        <f t="shared" si="3423"/>
        <v>0</v>
      </c>
      <c r="W1700" s="1383">
        <f t="shared" si="3423"/>
        <v>0</v>
      </c>
      <c r="X1700" s="1383">
        <f t="shared" si="3423"/>
        <v>0</v>
      </c>
      <c r="Y1700" s="1383">
        <f t="shared" si="3131"/>
        <v>0</v>
      </c>
      <c r="Z1700" s="1383">
        <f t="shared" si="3132"/>
        <v>0</v>
      </c>
      <c r="AA1700" s="1383">
        <f t="shared" si="3133"/>
        <v>0</v>
      </c>
      <c r="AB1700" s="1383">
        <f t="shared" si="3134"/>
        <v>0</v>
      </c>
      <c r="AC1700" s="5">
        <f t="shared" si="3135"/>
        <v>212</v>
      </c>
      <c r="AD1700" s="1383">
        <f t="shared" si="3136"/>
        <v>0</v>
      </c>
      <c r="AE1700" s="1383">
        <f t="shared" si="3137"/>
        <v>0</v>
      </c>
      <c r="AF1700" s="1305" t="e">
        <f t="shared" si="3138"/>
        <v>#DIV/0!</v>
      </c>
      <c r="AG1700" s="1305" t="e">
        <f t="shared" si="3139"/>
        <v>#DIV/0!</v>
      </c>
      <c r="AH1700" s="5"/>
      <c r="AI1700" s="5"/>
      <c r="AJ1700" s="5"/>
      <c r="AK1700" s="5"/>
      <c r="AL1700" s="5"/>
      <c r="AM1700" s="5"/>
      <c r="AN1700" s="5"/>
      <c r="AO1700" s="5"/>
      <c r="AP1700" s="5"/>
      <c r="AQ1700" s="5"/>
      <c r="AR1700" s="5"/>
      <c r="AS1700" s="5"/>
      <c r="AT1700" s="5"/>
      <c r="AU1700" s="5"/>
      <c r="AV1700" s="5"/>
      <c r="AW1700" s="5"/>
      <c r="AX1700" s="5"/>
      <c r="AY1700" s="5"/>
      <c r="AZ1700" s="5"/>
      <c r="BA1700" s="5"/>
      <c r="BB1700" s="5"/>
      <c r="BC1700" s="5"/>
      <c r="BD1700" s="5"/>
      <c r="BE1700" s="5"/>
    </row>
    <row r="1701" spans="1:57" ht="14.25" customHeight="1">
      <c r="A1701" s="1376">
        <v>45504</v>
      </c>
      <c r="B1701" s="1301"/>
      <c r="C1701" s="1302"/>
      <c r="D1701" s="1376">
        <v>45139</v>
      </c>
      <c r="E1701" s="1357"/>
      <c r="F1701" s="5"/>
      <c r="G1701" s="5"/>
      <c r="H1701" s="1302"/>
      <c r="I1701" s="1303"/>
      <c r="J1701" s="1301"/>
      <c r="K1701" s="1376"/>
      <c r="L1701" s="1302"/>
      <c r="M1701" s="1382">
        <f t="shared" si="3128"/>
        <v>45505</v>
      </c>
      <c r="N1701" s="1354">
        <f t="shared" si="3125"/>
        <v>0</v>
      </c>
      <c r="O1701" s="1383">
        <f t="shared" ref="O1701:S1701" si="3424">$AD1701*O$27</f>
        <v>0</v>
      </c>
      <c r="P1701" s="1383">
        <f t="shared" si="3424"/>
        <v>0</v>
      </c>
      <c r="Q1701" s="1383">
        <f t="shared" si="3424"/>
        <v>0</v>
      </c>
      <c r="R1701" s="1383">
        <f t="shared" si="3424"/>
        <v>0</v>
      </c>
      <c r="S1701" s="1383">
        <f t="shared" si="3424"/>
        <v>0</v>
      </c>
      <c r="T1701" s="1383">
        <f t="shared" ref="T1701:X1701" si="3425">$AE1701*T$27</f>
        <v>0</v>
      </c>
      <c r="U1701" s="1383">
        <f t="shared" si="3425"/>
        <v>0</v>
      </c>
      <c r="V1701" s="1383">
        <f t="shared" si="3425"/>
        <v>0</v>
      </c>
      <c r="W1701" s="1383">
        <f t="shared" si="3425"/>
        <v>0</v>
      </c>
      <c r="X1701" s="1383">
        <f t="shared" si="3425"/>
        <v>0</v>
      </c>
      <c r="Y1701" s="1383">
        <f t="shared" si="3131"/>
        <v>0</v>
      </c>
      <c r="Z1701" s="1383">
        <f t="shared" si="3132"/>
        <v>0</v>
      </c>
      <c r="AA1701" s="1383">
        <f t="shared" si="3133"/>
        <v>0</v>
      </c>
      <c r="AB1701" s="1383">
        <f t="shared" si="3134"/>
        <v>0</v>
      </c>
      <c r="AC1701" s="5">
        <f t="shared" si="3135"/>
        <v>213</v>
      </c>
      <c r="AD1701" s="1383">
        <f t="shared" si="3136"/>
        <v>0</v>
      </c>
      <c r="AE1701" s="1383">
        <f t="shared" si="3137"/>
        <v>0</v>
      </c>
      <c r="AF1701" s="1305" t="e">
        <f t="shared" si="3138"/>
        <v>#DIV/0!</v>
      </c>
      <c r="AG1701" s="1305" t="e">
        <f t="shared" si="3139"/>
        <v>#DIV/0!</v>
      </c>
      <c r="AH1701" s="5"/>
      <c r="AI1701" s="5"/>
      <c r="AJ1701" s="5"/>
      <c r="AK1701" s="5"/>
      <c r="AL1701" s="5"/>
      <c r="AM1701" s="5"/>
      <c r="AN1701" s="5"/>
      <c r="AO1701" s="5"/>
      <c r="AP1701" s="5"/>
      <c r="AQ1701" s="5"/>
      <c r="AR1701" s="5"/>
      <c r="AS1701" s="5"/>
      <c r="AT1701" s="5"/>
      <c r="AU1701" s="5"/>
      <c r="AV1701" s="5"/>
      <c r="AW1701" s="5"/>
      <c r="AX1701" s="5"/>
      <c r="AY1701" s="5"/>
      <c r="AZ1701" s="5"/>
      <c r="BA1701" s="5"/>
      <c r="BB1701" s="5"/>
      <c r="BC1701" s="5"/>
      <c r="BD1701" s="5"/>
      <c r="BE1701" s="5"/>
    </row>
    <row r="1702" spans="1:57" ht="14.25" customHeight="1">
      <c r="A1702" s="1376">
        <v>45505</v>
      </c>
      <c r="B1702" s="1301"/>
      <c r="C1702" s="1302"/>
      <c r="D1702" s="1376">
        <v>45140</v>
      </c>
      <c r="E1702" s="1357"/>
      <c r="F1702" s="5"/>
      <c r="G1702" s="5"/>
      <c r="H1702" s="1302"/>
      <c r="I1702" s="1303"/>
      <c r="J1702" s="1301"/>
      <c r="K1702" s="1376"/>
      <c r="L1702" s="1302"/>
      <c r="M1702" s="1382">
        <f t="shared" si="3128"/>
        <v>45506</v>
      </c>
      <c r="N1702" s="1354">
        <f t="shared" si="3125"/>
        <v>0</v>
      </c>
      <c r="O1702" s="1383">
        <f t="shared" ref="O1702:S1702" si="3426">$AD1702*O$27</f>
        <v>0</v>
      </c>
      <c r="P1702" s="1383">
        <f t="shared" si="3426"/>
        <v>0</v>
      </c>
      <c r="Q1702" s="1383">
        <f t="shared" si="3426"/>
        <v>0</v>
      </c>
      <c r="R1702" s="1383">
        <f t="shared" si="3426"/>
        <v>0</v>
      </c>
      <c r="S1702" s="1383">
        <f t="shared" si="3426"/>
        <v>0</v>
      </c>
      <c r="T1702" s="1383">
        <f t="shared" ref="T1702:X1702" si="3427">$AE1702*T$27</f>
        <v>0</v>
      </c>
      <c r="U1702" s="1383">
        <f t="shared" si="3427"/>
        <v>0</v>
      </c>
      <c r="V1702" s="1383">
        <f t="shared" si="3427"/>
        <v>0</v>
      </c>
      <c r="W1702" s="1383">
        <f t="shared" si="3427"/>
        <v>0</v>
      </c>
      <c r="X1702" s="1383">
        <f t="shared" si="3427"/>
        <v>0</v>
      </c>
      <c r="Y1702" s="1383">
        <f t="shared" si="3131"/>
        <v>0</v>
      </c>
      <c r="Z1702" s="1383">
        <f t="shared" si="3132"/>
        <v>0</v>
      </c>
      <c r="AA1702" s="1383">
        <f t="shared" si="3133"/>
        <v>0</v>
      </c>
      <c r="AB1702" s="1383">
        <f t="shared" si="3134"/>
        <v>0</v>
      </c>
      <c r="AC1702" s="5">
        <f t="shared" si="3135"/>
        <v>214</v>
      </c>
      <c r="AD1702" s="1383">
        <f t="shared" si="3136"/>
        <v>0</v>
      </c>
      <c r="AE1702" s="1383">
        <f t="shared" si="3137"/>
        <v>0</v>
      </c>
      <c r="AF1702" s="1305" t="e">
        <f t="shared" si="3138"/>
        <v>#DIV/0!</v>
      </c>
      <c r="AG1702" s="1305" t="e">
        <f t="shared" si="3139"/>
        <v>#DIV/0!</v>
      </c>
      <c r="AH1702" s="5"/>
      <c r="AI1702" s="5"/>
      <c r="AJ1702" s="5"/>
      <c r="AK1702" s="5"/>
      <c r="AL1702" s="5"/>
      <c r="AM1702" s="5"/>
      <c r="AN1702" s="5"/>
      <c r="AO1702" s="5"/>
      <c r="AP1702" s="5"/>
      <c r="AQ1702" s="5"/>
      <c r="AR1702" s="5"/>
      <c r="AS1702" s="5"/>
      <c r="AT1702" s="5"/>
      <c r="AU1702" s="5"/>
      <c r="AV1702" s="5"/>
      <c r="AW1702" s="5"/>
      <c r="AX1702" s="5"/>
      <c r="AY1702" s="5"/>
      <c r="AZ1702" s="5"/>
      <c r="BA1702" s="5"/>
      <c r="BB1702" s="5"/>
      <c r="BC1702" s="5"/>
      <c r="BD1702" s="5"/>
      <c r="BE1702" s="5"/>
    </row>
    <row r="1703" spans="1:57" ht="14.25" customHeight="1">
      <c r="A1703" s="1376">
        <v>45506</v>
      </c>
      <c r="B1703" s="1301"/>
      <c r="C1703" s="1302"/>
      <c r="D1703" s="1376">
        <v>45141</v>
      </c>
      <c r="E1703" s="1357"/>
      <c r="F1703" s="5"/>
      <c r="G1703" s="5"/>
      <c r="H1703" s="1302"/>
      <c r="I1703" s="1303"/>
      <c r="J1703" s="1301"/>
      <c r="K1703" s="1376"/>
      <c r="L1703" s="1302"/>
      <c r="M1703" s="1382">
        <f t="shared" si="3128"/>
        <v>45507</v>
      </c>
      <c r="N1703" s="1354">
        <f t="shared" si="3125"/>
        <v>0</v>
      </c>
      <c r="O1703" s="1383">
        <f t="shared" ref="O1703:S1703" si="3428">$AD1703*O$27</f>
        <v>0</v>
      </c>
      <c r="P1703" s="1383">
        <f t="shared" si="3428"/>
        <v>0</v>
      </c>
      <c r="Q1703" s="1383">
        <f t="shared" si="3428"/>
        <v>0</v>
      </c>
      <c r="R1703" s="1383">
        <f t="shared" si="3428"/>
        <v>0</v>
      </c>
      <c r="S1703" s="1383">
        <f t="shared" si="3428"/>
        <v>0</v>
      </c>
      <c r="T1703" s="1383">
        <f t="shared" ref="T1703:X1703" si="3429">$AE1703*T$27</f>
        <v>0</v>
      </c>
      <c r="U1703" s="1383">
        <f t="shared" si="3429"/>
        <v>0</v>
      </c>
      <c r="V1703" s="1383">
        <f t="shared" si="3429"/>
        <v>0</v>
      </c>
      <c r="W1703" s="1383">
        <f t="shared" si="3429"/>
        <v>0</v>
      </c>
      <c r="X1703" s="1383">
        <f t="shared" si="3429"/>
        <v>0</v>
      </c>
      <c r="Y1703" s="1383">
        <f t="shared" si="3131"/>
        <v>0</v>
      </c>
      <c r="Z1703" s="1383">
        <f t="shared" si="3132"/>
        <v>0</v>
      </c>
      <c r="AA1703" s="1383">
        <f t="shared" si="3133"/>
        <v>0</v>
      </c>
      <c r="AB1703" s="1383">
        <f t="shared" si="3134"/>
        <v>0</v>
      </c>
      <c r="AC1703" s="5">
        <f t="shared" si="3135"/>
        <v>215</v>
      </c>
      <c r="AD1703" s="1383">
        <f t="shared" si="3136"/>
        <v>0</v>
      </c>
      <c r="AE1703" s="1383">
        <f t="shared" si="3137"/>
        <v>0</v>
      </c>
      <c r="AF1703" s="1305" t="e">
        <f t="shared" si="3138"/>
        <v>#DIV/0!</v>
      </c>
      <c r="AG1703" s="1305" t="e">
        <f t="shared" si="3139"/>
        <v>#DIV/0!</v>
      </c>
      <c r="AH1703" s="5"/>
      <c r="AI1703" s="5"/>
      <c r="AJ1703" s="5"/>
      <c r="AK1703" s="5"/>
      <c r="AL1703" s="5"/>
      <c r="AM1703" s="5"/>
      <c r="AN1703" s="5"/>
      <c r="AO1703" s="5"/>
      <c r="AP1703" s="5"/>
      <c r="AQ1703" s="5"/>
      <c r="AR1703" s="5"/>
      <c r="AS1703" s="5"/>
      <c r="AT1703" s="5"/>
      <c r="AU1703" s="5"/>
      <c r="AV1703" s="5"/>
      <c r="AW1703" s="5"/>
      <c r="AX1703" s="5"/>
      <c r="AY1703" s="5"/>
      <c r="AZ1703" s="5"/>
      <c r="BA1703" s="5"/>
      <c r="BB1703" s="5"/>
      <c r="BC1703" s="5"/>
      <c r="BD1703" s="5"/>
      <c r="BE1703" s="5"/>
    </row>
    <row r="1704" spans="1:57" ht="14.25" customHeight="1">
      <c r="A1704" s="1376">
        <v>45507</v>
      </c>
      <c r="B1704" s="1301"/>
      <c r="C1704" s="1302"/>
      <c r="D1704" s="1376">
        <v>45142</v>
      </c>
      <c r="E1704" s="1357"/>
      <c r="F1704" s="5"/>
      <c r="G1704" s="5"/>
      <c r="H1704" s="1302"/>
      <c r="I1704" s="1303"/>
      <c r="J1704" s="1301"/>
      <c r="K1704" s="1376"/>
      <c r="L1704" s="1302"/>
      <c r="M1704" s="1382">
        <f t="shared" si="3128"/>
        <v>45508</v>
      </c>
      <c r="N1704" s="1354">
        <f t="shared" si="3125"/>
        <v>0</v>
      </c>
      <c r="O1704" s="1383">
        <f t="shared" ref="O1704:S1704" si="3430">$AD1704*O$27</f>
        <v>0</v>
      </c>
      <c r="P1704" s="1383">
        <f t="shared" si="3430"/>
        <v>0</v>
      </c>
      <c r="Q1704" s="1383">
        <f t="shared" si="3430"/>
        <v>0</v>
      </c>
      <c r="R1704" s="1383">
        <f t="shared" si="3430"/>
        <v>0</v>
      </c>
      <c r="S1704" s="1383">
        <f t="shared" si="3430"/>
        <v>0</v>
      </c>
      <c r="T1704" s="1383">
        <f t="shared" ref="T1704:X1704" si="3431">$AE1704*T$27</f>
        <v>0</v>
      </c>
      <c r="U1704" s="1383">
        <f t="shared" si="3431"/>
        <v>0</v>
      </c>
      <c r="V1704" s="1383">
        <f t="shared" si="3431"/>
        <v>0</v>
      </c>
      <c r="W1704" s="1383">
        <f t="shared" si="3431"/>
        <v>0</v>
      </c>
      <c r="X1704" s="1383">
        <f t="shared" si="3431"/>
        <v>0</v>
      </c>
      <c r="Y1704" s="1383">
        <f t="shared" si="3131"/>
        <v>0</v>
      </c>
      <c r="Z1704" s="1383">
        <f t="shared" si="3132"/>
        <v>0</v>
      </c>
      <c r="AA1704" s="1383">
        <f t="shared" si="3133"/>
        <v>0</v>
      </c>
      <c r="AB1704" s="1383">
        <f t="shared" si="3134"/>
        <v>0</v>
      </c>
      <c r="AC1704" s="5">
        <f t="shared" si="3135"/>
        <v>216</v>
      </c>
      <c r="AD1704" s="1383">
        <f t="shared" si="3136"/>
        <v>0</v>
      </c>
      <c r="AE1704" s="1383">
        <f t="shared" si="3137"/>
        <v>0</v>
      </c>
      <c r="AF1704" s="1305" t="e">
        <f t="shared" si="3138"/>
        <v>#DIV/0!</v>
      </c>
      <c r="AG1704" s="1305" t="e">
        <f t="shared" si="3139"/>
        <v>#DIV/0!</v>
      </c>
      <c r="AH1704" s="5"/>
      <c r="AI1704" s="5"/>
      <c r="AJ1704" s="5"/>
      <c r="AK1704" s="5"/>
      <c r="AL1704" s="5"/>
      <c r="AM1704" s="5"/>
      <c r="AN1704" s="5"/>
      <c r="AO1704" s="5"/>
      <c r="AP1704" s="5"/>
      <c r="AQ1704" s="5"/>
      <c r="AR1704" s="5"/>
      <c r="AS1704" s="5"/>
      <c r="AT1704" s="5"/>
      <c r="AU1704" s="5"/>
      <c r="AV1704" s="5"/>
      <c r="AW1704" s="5"/>
      <c r="AX1704" s="5"/>
      <c r="AY1704" s="5"/>
      <c r="AZ1704" s="5"/>
      <c r="BA1704" s="5"/>
      <c r="BB1704" s="5"/>
      <c r="BC1704" s="5"/>
      <c r="BD1704" s="5"/>
      <c r="BE1704" s="5"/>
    </row>
    <row r="1705" spans="1:57" ht="14.25" customHeight="1">
      <c r="A1705" s="1376">
        <v>45508</v>
      </c>
      <c r="B1705" s="1301"/>
      <c r="C1705" s="1302"/>
      <c r="D1705" s="1376">
        <v>45143</v>
      </c>
      <c r="E1705" s="1357"/>
      <c r="F1705" s="5"/>
      <c r="G1705" s="5"/>
      <c r="H1705" s="1302"/>
      <c r="I1705" s="1303"/>
      <c r="J1705" s="1301"/>
      <c r="K1705" s="1376"/>
      <c r="L1705" s="1302"/>
      <c r="M1705" s="1382">
        <f t="shared" si="3128"/>
        <v>45509</v>
      </c>
      <c r="N1705" s="1354">
        <f t="shared" si="3125"/>
        <v>0</v>
      </c>
      <c r="O1705" s="1383">
        <f t="shared" ref="O1705:S1705" si="3432">$AD1705*O$27</f>
        <v>0</v>
      </c>
      <c r="P1705" s="1383">
        <f t="shared" si="3432"/>
        <v>0</v>
      </c>
      <c r="Q1705" s="1383">
        <f t="shared" si="3432"/>
        <v>0</v>
      </c>
      <c r="R1705" s="1383">
        <f t="shared" si="3432"/>
        <v>0</v>
      </c>
      <c r="S1705" s="1383">
        <f t="shared" si="3432"/>
        <v>0</v>
      </c>
      <c r="T1705" s="1383">
        <f t="shared" ref="T1705:X1705" si="3433">$AE1705*T$27</f>
        <v>0</v>
      </c>
      <c r="U1705" s="1383">
        <f t="shared" si="3433"/>
        <v>0</v>
      </c>
      <c r="V1705" s="1383">
        <f t="shared" si="3433"/>
        <v>0</v>
      </c>
      <c r="W1705" s="1383">
        <f t="shared" si="3433"/>
        <v>0</v>
      </c>
      <c r="X1705" s="1383">
        <f t="shared" si="3433"/>
        <v>0</v>
      </c>
      <c r="Y1705" s="1383">
        <f t="shared" si="3131"/>
        <v>0</v>
      </c>
      <c r="Z1705" s="1383">
        <f t="shared" si="3132"/>
        <v>0</v>
      </c>
      <c r="AA1705" s="1383">
        <f t="shared" si="3133"/>
        <v>0</v>
      </c>
      <c r="AB1705" s="1383">
        <f t="shared" si="3134"/>
        <v>0</v>
      </c>
      <c r="AC1705" s="5">
        <f t="shared" si="3135"/>
        <v>217</v>
      </c>
      <c r="AD1705" s="1383">
        <f t="shared" si="3136"/>
        <v>0</v>
      </c>
      <c r="AE1705" s="1383">
        <f t="shared" si="3137"/>
        <v>0</v>
      </c>
      <c r="AF1705" s="1305" t="e">
        <f t="shared" si="3138"/>
        <v>#DIV/0!</v>
      </c>
      <c r="AG1705" s="1305" t="e">
        <f t="shared" si="3139"/>
        <v>#DIV/0!</v>
      </c>
      <c r="AH1705" s="5"/>
      <c r="AI1705" s="5"/>
      <c r="AJ1705" s="5"/>
      <c r="AK1705" s="5"/>
      <c r="AL1705" s="5"/>
      <c r="AM1705" s="5"/>
      <c r="AN1705" s="5"/>
      <c r="AO1705" s="5"/>
      <c r="AP1705" s="5"/>
      <c r="AQ1705" s="5"/>
      <c r="AR1705" s="5"/>
      <c r="AS1705" s="5"/>
      <c r="AT1705" s="5"/>
      <c r="AU1705" s="5"/>
      <c r="AV1705" s="5"/>
      <c r="AW1705" s="5"/>
      <c r="AX1705" s="5"/>
      <c r="AY1705" s="5"/>
      <c r="AZ1705" s="5"/>
      <c r="BA1705" s="5"/>
      <c r="BB1705" s="5"/>
      <c r="BC1705" s="5"/>
      <c r="BD1705" s="5"/>
      <c r="BE1705" s="5"/>
    </row>
    <row r="1706" spans="1:57" ht="14.25" customHeight="1">
      <c r="A1706" s="1376">
        <v>45509</v>
      </c>
      <c r="B1706" s="1301"/>
      <c r="C1706" s="1302"/>
      <c r="D1706" s="1376">
        <v>45144</v>
      </c>
      <c r="E1706" s="1357"/>
      <c r="F1706" s="5"/>
      <c r="G1706" s="5"/>
      <c r="H1706" s="1302"/>
      <c r="I1706" s="1303"/>
      <c r="J1706" s="1301"/>
      <c r="K1706" s="1376"/>
      <c r="L1706" s="1302"/>
      <c r="M1706" s="1382">
        <f t="shared" si="3128"/>
        <v>45510</v>
      </c>
      <c r="N1706" s="1354">
        <f t="shared" si="3125"/>
        <v>0</v>
      </c>
      <c r="O1706" s="1383">
        <f t="shared" ref="O1706:S1706" si="3434">$AD1706*O$27</f>
        <v>0</v>
      </c>
      <c r="P1706" s="1383">
        <f t="shared" si="3434"/>
        <v>0</v>
      </c>
      <c r="Q1706" s="1383">
        <f t="shared" si="3434"/>
        <v>0</v>
      </c>
      <c r="R1706" s="1383">
        <f t="shared" si="3434"/>
        <v>0</v>
      </c>
      <c r="S1706" s="1383">
        <f t="shared" si="3434"/>
        <v>0</v>
      </c>
      <c r="T1706" s="1383">
        <f t="shared" ref="T1706:X1706" si="3435">$AE1706*T$27</f>
        <v>0</v>
      </c>
      <c r="U1706" s="1383">
        <f t="shared" si="3435"/>
        <v>0</v>
      </c>
      <c r="V1706" s="1383">
        <f t="shared" si="3435"/>
        <v>0</v>
      </c>
      <c r="W1706" s="1383">
        <f t="shared" si="3435"/>
        <v>0</v>
      </c>
      <c r="X1706" s="1383">
        <f t="shared" si="3435"/>
        <v>0</v>
      </c>
      <c r="Y1706" s="1383">
        <f t="shared" si="3131"/>
        <v>0</v>
      </c>
      <c r="Z1706" s="1383">
        <f t="shared" si="3132"/>
        <v>0</v>
      </c>
      <c r="AA1706" s="1383">
        <f t="shared" si="3133"/>
        <v>0</v>
      </c>
      <c r="AB1706" s="1383">
        <f t="shared" si="3134"/>
        <v>0</v>
      </c>
      <c r="AC1706" s="5">
        <f t="shared" si="3135"/>
        <v>218</v>
      </c>
      <c r="AD1706" s="1383">
        <f t="shared" si="3136"/>
        <v>0</v>
      </c>
      <c r="AE1706" s="1383">
        <f t="shared" si="3137"/>
        <v>0</v>
      </c>
      <c r="AF1706" s="1305" t="e">
        <f t="shared" si="3138"/>
        <v>#DIV/0!</v>
      </c>
      <c r="AG1706" s="1305" t="e">
        <f t="shared" si="3139"/>
        <v>#DIV/0!</v>
      </c>
      <c r="AH1706" s="5"/>
      <c r="AI1706" s="5"/>
      <c r="AJ1706" s="5"/>
      <c r="AK1706" s="5"/>
      <c r="AL1706" s="5"/>
      <c r="AM1706" s="5"/>
      <c r="AN1706" s="5"/>
      <c r="AO1706" s="5"/>
      <c r="AP1706" s="5"/>
      <c r="AQ1706" s="5"/>
      <c r="AR1706" s="5"/>
      <c r="AS1706" s="5"/>
      <c r="AT1706" s="5"/>
      <c r="AU1706" s="5"/>
      <c r="AV1706" s="5"/>
      <c r="AW1706" s="5"/>
      <c r="AX1706" s="5"/>
      <c r="AY1706" s="5"/>
      <c r="AZ1706" s="5"/>
      <c r="BA1706" s="5"/>
      <c r="BB1706" s="5"/>
      <c r="BC1706" s="5"/>
      <c r="BD1706" s="5"/>
      <c r="BE1706" s="5"/>
    </row>
    <row r="1707" spans="1:57" ht="14.25" customHeight="1">
      <c r="A1707" s="1376">
        <v>45510</v>
      </c>
      <c r="B1707" s="1301"/>
      <c r="C1707" s="1302"/>
      <c r="D1707" s="1376">
        <v>45145</v>
      </c>
      <c r="E1707" s="1357"/>
      <c r="F1707" s="5"/>
      <c r="G1707" s="5"/>
      <c r="H1707" s="1302"/>
      <c r="I1707" s="1303"/>
      <c r="J1707" s="1301"/>
      <c r="K1707" s="1376"/>
      <c r="L1707" s="1302"/>
      <c r="M1707" s="1382">
        <f t="shared" si="3128"/>
        <v>45511</v>
      </c>
      <c r="N1707" s="1354">
        <f t="shared" si="3125"/>
        <v>0</v>
      </c>
      <c r="O1707" s="1383">
        <f t="shared" ref="O1707:S1707" si="3436">$AD1707*O$27</f>
        <v>0</v>
      </c>
      <c r="P1707" s="1383">
        <f t="shared" si="3436"/>
        <v>0</v>
      </c>
      <c r="Q1707" s="1383">
        <f t="shared" si="3436"/>
        <v>0</v>
      </c>
      <c r="R1707" s="1383">
        <f t="shared" si="3436"/>
        <v>0</v>
      </c>
      <c r="S1707" s="1383">
        <f t="shared" si="3436"/>
        <v>0</v>
      </c>
      <c r="T1707" s="1383">
        <f t="shared" ref="T1707:X1707" si="3437">$AE1707*T$27</f>
        <v>0</v>
      </c>
      <c r="U1707" s="1383">
        <f t="shared" si="3437"/>
        <v>0</v>
      </c>
      <c r="V1707" s="1383">
        <f t="shared" si="3437"/>
        <v>0</v>
      </c>
      <c r="W1707" s="1383">
        <f t="shared" si="3437"/>
        <v>0</v>
      </c>
      <c r="X1707" s="1383">
        <f t="shared" si="3437"/>
        <v>0</v>
      </c>
      <c r="Y1707" s="1383">
        <f t="shared" si="3131"/>
        <v>0</v>
      </c>
      <c r="Z1707" s="1383">
        <f t="shared" si="3132"/>
        <v>0</v>
      </c>
      <c r="AA1707" s="1383">
        <f t="shared" si="3133"/>
        <v>0</v>
      </c>
      <c r="AB1707" s="1383">
        <f t="shared" si="3134"/>
        <v>0</v>
      </c>
      <c r="AC1707" s="5">
        <f t="shared" si="3135"/>
        <v>219</v>
      </c>
      <c r="AD1707" s="1383">
        <f t="shared" si="3136"/>
        <v>0</v>
      </c>
      <c r="AE1707" s="1383">
        <f t="shared" si="3137"/>
        <v>0</v>
      </c>
      <c r="AF1707" s="1305" t="e">
        <f t="shared" si="3138"/>
        <v>#DIV/0!</v>
      </c>
      <c r="AG1707" s="1305" t="e">
        <f t="shared" si="3139"/>
        <v>#DIV/0!</v>
      </c>
      <c r="AH1707" s="5"/>
      <c r="AI1707" s="5"/>
      <c r="AJ1707" s="5"/>
      <c r="AK1707" s="5"/>
      <c r="AL1707" s="5"/>
      <c r="AM1707" s="5"/>
      <c r="AN1707" s="5"/>
      <c r="AO1707" s="5"/>
      <c r="AP1707" s="5"/>
      <c r="AQ1707" s="5"/>
      <c r="AR1707" s="5"/>
      <c r="AS1707" s="5"/>
      <c r="AT1707" s="5"/>
      <c r="AU1707" s="5"/>
      <c r="AV1707" s="5"/>
      <c r="AW1707" s="5"/>
      <c r="AX1707" s="5"/>
      <c r="AY1707" s="5"/>
      <c r="AZ1707" s="5"/>
      <c r="BA1707" s="5"/>
      <c r="BB1707" s="5"/>
      <c r="BC1707" s="5"/>
      <c r="BD1707" s="5"/>
      <c r="BE1707" s="5"/>
    </row>
    <row r="1708" spans="1:57" ht="14.25" customHeight="1">
      <c r="A1708" s="1376">
        <v>45511</v>
      </c>
      <c r="B1708" s="1301"/>
      <c r="C1708" s="1302"/>
      <c r="D1708" s="1376">
        <v>45146</v>
      </c>
      <c r="E1708" s="1357"/>
      <c r="F1708" s="5"/>
      <c r="G1708" s="5"/>
      <c r="H1708" s="1302"/>
      <c r="I1708" s="1303"/>
      <c r="J1708" s="1301"/>
      <c r="K1708" s="1376"/>
      <c r="L1708" s="1302"/>
      <c r="M1708" s="1382">
        <f t="shared" si="3128"/>
        <v>45512</v>
      </c>
      <c r="N1708" s="1354">
        <f t="shared" si="3125"/>
        <v>0</v>
      </c>
      <c r="O1708" s="1383">
        <f t="shared" ref="O1708:S1708" si="3438">$AD1708*O$27</f>
        <v>0</v>
      </c>
      <c r="P1708" s="1383">
        <f t="shared" si="3438"/>
        <v>0</v>
      </c>
      <c r="Q1708" s="1383">
        <f t="shared" si="3438"/>
        <v>0</v>
      </c>
      <c r="R1708" s="1383">
        <f t="shared" si="3438"/>
        <v>0</v>
      </c>
      <c r="S1708" s="1383">
        <f t="shared" si="3438"/>
        <v>0</v>
      </c>
      <c r="T1708" s="1383">
        <f t="shared" ref="T1708:X1708" si="3439">$AE1708*T$27</f>
        <v>0</v>
      </c>
      <c r="U1708" s="1383">
        <f t="shared" si="3439"/>
        <v>0</v>
      </c>
      <c r="V1708" s="1383">
        <f t="shared" si="3439"/>
        <v>0</v>
      </c>
      <c r="W1708" s="1383">
        <f t="shared" si="3439"/>
        <v>0</v>
      </c>
      <c r="X1708" s="1383">
        <f t="shared" si="3439"/>
        <v>0</v>
      </c>
      <c r="Y1708" s="1383">
        <f t="shared" si="3131"/>
        <v>0</v>
      </c>
      <c r="Z1708" s="1383">
        <f t="shared" si="3132"/>
        <v>0</v>
      </c>
      <c r="AA1708" s="1383">
        <f t="shared" si="3133"/>
        <v>0</v>
      </c>
      <c r="AB1708" s="1383">
        <f t="shared" si="3134"/>
        <v>0</v>
      </c>
      <c r="AC1708" s="5">
        <f t="shared" si="3135"/>
        <v>220</v>
      </c>
      <c r="AD1708" s="1383">
        <f t="shared" si="3136"/>
        <v>0</v>
      </c>
      <c r="AE1708" s="1383">
        <f t="shared" si="3137"/>
        <v>0</v>
      </c>
      <c r="AF1708" s="1305" t="e">
        <f t="shared" si="3138"/>
        <v>#DIV/0!</v>
      </c>
      <c r="AG1708" s="1305" t="e">
        <f t="shared" si="3139"/>
        <v>#DIV/0!</v>
      </c>
      <c r="AH1708" s="5"/>
      <c r="AI1708" s="5"/>
      <c r="AJ1708" s="5"/>
      <c r="AK1708" s="5"/>
      <c r="AL1708" s="5"/>
      <c r="AM1708" s="5"/>
      <c r="AN1708" s="5"/>
      <c r="AO1708" s="5"/>
      <c r="AP1708" s="5"/>
      <c r="AQ1708" s="5"/>
      <c r="AR1708" s="5"/>
      <c r="AS1708" s="5"/>
      <c r="AT1708" s="5"/>
      <c r="AU1708" s="5"/>
      <c r="AV1708" s="5"/>
      <c r="AW1708" s="5"/>
      <c r="AX1708" s="5"/>
      <c r="AY1708" s="5"/>
      <c r="AZ1708" s="5"/>
      <c r="BA1708" s="5"/>
      <c r="BB1708" s="5"/>
      <c r="BC1708" s="5"/>
      <c r="BD1708" s="5"/>
      <c r="BE1708" s="5"/>
    </row>
    <row r="1709" spans="1:57" ht="14.25" customHeight="1">
      <c r="A1709" s="1376">
        <v>45512</v>
      </c>
      <c r="B1709" s="1301"/>
      <c r="C1709" s="1302"/>
      <c r="D1709" s="1376">
        <v>45147</v>
      </c>
      <c r="E1709" s="1357"/>
      <c r="F1709" s="5"/>
      <c r="G1709" s="5"/>
      <c r="H1709" s="1302"/>
      <c r="I1709" s="1303"/>
      <c r="J1709" s="1301"/>
      <c r="K1709" s="1376"/>
      <c r="L1709" s="1302"/>
      <c r="M1709" s="1382">
        <f t="shared" si="3128"/>
        <v>45513</v>
      </c>
      <c r="N1709" s="1354">
        <f t="shared" si="3125"/>
        <v>0</v>
      </c>
      <c r="O1709" s="1383">
        <f t="shared" ref="O1709:S1709" si="3440">$AD1709*O$27</f>
        <v>0</v>
      </c>
      <c r="P1709" s="1383">
        <f t="shared" si="3440"/>
        <v>0</v>
      </c>
      <c r="Q1709" s="1383">
        <f t="shared" si="3440"/>
        <v>0</v>
      </c>
      <c r="R1709" s="1383">
        <f t="shared" si="3440"/>
        <v>0</v>
      </c>
      <c r="S1709" s="1383">
        <f t="shared" si="3440"/>
        <v>0</v>
      </c>
      <c r="T1709" s="1383">
        <f t="shared" ref="T1709:X1709" si="3441">$AE1709*T$27</f>
        <v>0</v>
      </c>
      <c r="U1709" s="1383">
        <f t="shared" si="3441"/>
        <v>0</v>
      </c>
      <c r="V1709" s="1383">
        <f t="shared" si="3441"/>
        <v>0</v>
      </c>
      <c r="W1709" s="1383">
        <f t="shared" si="3441"/>
        <v>0</v>
      </c>
      <c r="X1709" s="1383">
        <f t="shared" si="3441"/>
        <v>0</v>
      </c>
      <c r="Y1709" s="1383">
        <f t="shared" si="3131"/>
        <v>0</v>
      </c>
      <c r="Z1709" s="1383">
        <f t="shared" si="3132"/>
        <v>0</v>
      </c>
      <c r="AA1709" s="1383">
        <f t="shared" si="3133"/>
        <v>0</v>
      </c>
      <c r="AB1709" s="1383">
        <f t="shared" si="3134"/>
        <v>0</v>
      </c>
      <c r="AC1709" s="5">
        <f t="shared" si="3135"/>
        <v>221</v>
      </c>
      <c r="AD1709" s="1383">
        <f t="shared" si="3136"/>
        <v>0</v>
      </c>
      <c r="AE1709" s="1383">
        <f t="shared" si="3137"/>
        <v>0</v>
      </c>
      <c r="AF1709" s="1305" t="e">
        <f t="shared" si="3138"/>
        <v>#DIV/0!</v>
      </c>
      <c r="AG1709" s="1305" t="e">
        <f t="shared" si="3139"/>
        <v>#DIV/0!</v>
      </c>
      <c r="AH1709" s="5"/>
      <c r="AI1709" s="5"/>
      <c r="AJ1709" s="5"/>
      <c r="AK1709" s="5"/>
      <c r="AL1709" s="5"/>
      <c r="AM1709" s="5"/>
      <c r="AN1709" s="5"/>
      <c r="AO1709" s="5"/>
      <c r="AP1709" s="5"/>
      <c r="AQ1709" s="5"/>
      <c r="AR1709" s="5"/>
      <c r="AS1709" s="5"/>
      <c r="AT1709" s="5"/>
      <c r="AU1709" s="5"/>
      <c r="AV1709" s="5"/>
      <c r="AW1709" s="5"/>
      <c r="AX1709" s="5"/>
      <c r="AY1709" s="5"/>
      <c r="AZ1709" s="5"/>
      <c r="BA1709" s="5"/>
      <c r="BB1709" s="5"/>
      <c r="BC1709" s="5"/>
      <c r="BD1709" s="5"/>
      <c r="BE1709" s="5"/>
    </row>
    <row r="1710" spans="1:57" ht="14.25" customHeight="1">
      <c r="A1710" s="1376">
        <v>45513</v>
      </c>
      <c r="B1710" s="1301"/>
      <c r="C1710" s="1302"/>
      <c r="D1710" s="1376">
        <v>45148</v>
      </c>
      <c r="E1710" s="1357"/>
      <c r="F1710" s="5"/>
      <c r="G1710" s="5"/>
      <c r="H1710" s="1302"/>
      <c r="I1710" s="1303"/>
      <c r="J1710" s="1301"/>
      <c r="K1710" s="1376"/>
      <c r="L1710" s="1302"/>
      <c r="M1710" s="1382">
        <f t="shared" si="3128"/>
        <v>45514</v>
      </c>
      <c r="N1710" s="1354">
        <f t="shared" si="3125"/>
        <v>0</v>
      </c>
      <c r="O1710" s="1383">
        <f t="shared" ref="O1710:S1710" si="3442">$AD1710*O$27</f>
        <v>0</v>
      </c>
      <c r="P1710" s="1383">
        <f t="shared" si="3442"/>
        <v>0</v>
      </c>
      <c r="Q1710" s="1383">
        <f t="shared" si="3442"/>
        <v>0</v>
      </c>
      <c r="R1710" s="1383">
        <f t="shared" si="3442"/>
        <v>0</v>
      </c>
      <c r="S1710" s="1383">
        <f t="shared" si="3442"/>
        <v>0</v>
      </c>
      <c r="T1710" s="1383">
        <f t="shared" ref="T1710:X1710" si="3443">$AE1710*T$27</f>
        <v>0</v>
      </c>
      <c r="U1710" s="1383">
        <f t="shared" si="3443"/>
        <v>0</v>
      </c>
      <c r="V1710" s="1383">
        <f t="shared" si="3443"/>
        <v>0</v>
      </c>
      <c r="W1710" s="1383">
        <f t="shared" si="3443"/>
        <v>0</v>
      </c>
      <c r="X1710" s="1383">
        <f t="shared" si="3443"/>
        <v>0</v>
      </c>
      <c r="Y1710" s="1383">
        <f t="shared" si="3131"/>
        <v>0</v>
      </c>
      <c r="Z1710" s="1383">
        <f t="shared" si="3132"/>
        <v>0</v>
      </c>
      <c r="AA1710" s="1383">
        <f t="shared" si="3133"/>
        <v>0</v>
      </c>
      <c r="AB1710" s="1383">
        <f t="shared" si="3134"/>
        <v>0</v>
      </c>
      <c r="AC1710" s="5">
        <f t="shared" si="3135"/>
        <v>222</v>
      </c>
      <c r="AD1710" s="1383">
        <f t="shared" si="3136"/>
        <v>0</v>
      </c>
      <c r="AE1710" s="1383">
        <f t="shared" si="3137"/>
        <v>0</v>
      </c>
      <c r="AF1710" s="1305" t="e">
        <f t="shared" si="3138"/>
        <v>#DIV/0!</v>
      </c>
      <c r="AG1710" s="1305" t="e">
        <f t="shared" si="3139"/>
        <v>#DIV/0!</v>
      </c>
      <c r="AH1710" s="5"/>
      <c r="AI1710" s="5"/>
      <c r="AJ1710" s="5"/>
      <c r="AK1710" s="5"/>
      <c r="AL1710" s="5"/>
      <c r="AM1710" s="5"/>
      <c r="AN1710" s="5"/>
      <c r="AO1710" s="5"/>
      <c r="AP1710" s="5"/>
      <c r="AQ1710" s="5"/>
      <c r="AR1710" s="5"/>
      <c r="AS1710" s="5"/>
      <c r="AT1710" s="5"/>
      <c r="AU1710" s="5"/>
      <c r="AV1710" s="5"/>
      <c r="AW1710" s="5"/>
      <c r="AX1710" s="5"/>
      <c r="AY1710" s="5"/>
      <c r="AZ1710" s="5"/>
      <c r="BA1710" s="5"/>
      <c r="BB1710" s="5"/>
      <c r="BC1710" s="5"/>
      <c r="BD1710" s="5"/>
      <c r="BE1710" s="5"/>
    </row>
    <row r="1711" spans="1:57" ht="14.25" customHeight="1">
      <c r="A1711" s="1376">
        <v>45514</v>
      </c>
      <c r="B1711" s="1301"/>
      <c r="C1711" s="1302"/>
      <c r="D1711" s="1376">
        <v>45149</v>
      </c>
      <c r="E1711" s="1357"/>
      <c r="F1711" s="5"/>
      <c r="G1711" s="5"/>
      <c r="H1711" s="1302"/>
      <c r="I1711" s="1303"/>
      <c r="J1711" s="1301"/>
      <c r="K1711" s="1376"/>
      <c r="L1711" s="1302"/>
      <c r="M1711" s="1382">
        <f t="shared" si="3128"/>
        <v>45515</v>
      </c>
      <c r="N1711" s="1354">
        <f t="shared" si="3125"/>
        <v>0</v>
      </c>
      <c r="O1711" s="1383">
        <f t="shared" ref="O1711:S1711" si="3444">$AD1711*O$27</f>
        <v>0</v>
      </c>
      <c r="P1711" s="1383">
        <f t="shared" si="3444"/>
        <v>0</v>
      </c>
      <c r="Q1711" s="1383">
        <f t="shared" si="3444"/>
        <v>0</v>
      </c>
      <c r="R1711" s="1383">
        <f t="shared" si="3444"/>
        <v>0</v>
      </c>
      <c r="S1711" s="1383">
        <f t="shared" si="3444"/>
        <v>0</v>
      </c>
      <c r="T1711" s="1383">
        <f t="shared" ref="T1711:X1711" si="3445">$AE1711*T$27</f>
        <v>0</v>
      </c>
      <c r="U1711" s="1383">
        <f t="shared" si="3445"/>
        <v>0</v>
      </c>
      <c r="V1711" s="1383">
        <f t="shared" si="3445"/>
        <v>0</v>
      </c>
      <c r="W1711" s="1383">
        <f t="shared" si="3445"/>
        <v>0</v>
      </c>
      <c r="X1711" s="1383">
        <f t="shared" si="3445"/>
        <v>0</v>
      </c>
      <c r="Y1711" s="1383">
        <f t="shared" si="3131"/>
        <v>0</v>
      </c>
      <c r="Z1711" s="1383">
        <f t="shared" si="3132"/>
        <v>0</v>
      </c>
      <c r="AA1711" s="1383">
        <f t="shared" si="3133"/>
        <v>0</v>
      </c>
      <c r="AB1711" s="1383">
        <f t="shared" si="3134"/>
        <v>0</v>
      </c>
      <c r="AC1711" s="5">
        <f t="shared" si="3135"/>
        <v>223</v>
      </c>
      <c r="AD1711" s="1383">
        <f t="shared" si="3136"/>
        <v>0</v>
      </c>
      <c r="AE1711" s="1383">
        <f t="shared" si="3137"/>
        <v>0</v>
      </c>
      <c r="AF1711" s="1305" t="e">
        <f t="shared" si="3138"/>
        <v>#DIV/0!</v>
      </c>
      <c r="AG1711" s="1305" t="e">
        <f t="shared" si="3139"/>
        <v>#DIV/0!</v>
      </c>
      <c r="AH1711" s="5"/>
      <c r="AI1711" s="5"/>
      <c r="AJ1711" s="5"/>
      <c r="AK1711" s="5"/>
      <c r="AL1711" s="5"/>
      <c r="AM1711" s="5"/>
      <c r="AN1711" s="5"/>
      <c r="AO1711" s="5"/>
      <c r="AP1711" s="5"/>
      <c r="AQ1711" s="5"/>
      <c r="AR1711" s="5"/>
      <c r="AS1711" s="5"/>
      <c r="AT1711" s="5"/>
      <c r="AU1711" s="5"/>
      <c r="AV1711" s="5"/>
      <c r="AW1711" s="5"/>
      <c r="AX1711" s="5"/>
      <c r="AY1711" s="5"/>
      <c r="AZ1711" s="5"/>
      <c r="BA1711" s="5"/>
      <c r="BB1711" s="5"/>
      <c r="BC1711" s="5"/>
      <c r="BD1711" s="5"/>
      <c r="BE1711" s="5"/>
    </row>
    <row r="1712" spans="1:57" ht="14.25" customHeight="1">
      <c r="A1712" s="1376">
        <v>45515</v>
      </c>
      <c r="B1712" s="1301"/>
      <c r="C1712" s="1302"/>
      <c r="D1712" s="1376">
        <v>45150</v>
      </c>
      <c r="E1712" s="1357"/>
      <c r="F1712" s="5"/>
      <c r="G1712" s="5"/>
      <c r="H1712" s="1302"/>
      <c r="I1712" s="1303"/>
      <c r="J1712" s="1301"/>
      <c r="K1712" s="1376"/>
      <c r="L1712" s="1302"/>
      <c r="M1712" s="1382">
        <f t="shared" si="3128"/>
        <v>45516</v>
      </c>
      <c r="N1712" s="1354">
        <f t="shared" si="3125"/>
        <v>0</v>
      </c>
      <c r="O1712" s="1383">
        <f t="shared" ref="O1712:S1712" si="3446">$AD1712*O$27</f>
        <v>0</v>
      </c>
      <c r="P1712" s="1383">
        <f t="shared" si="3446"/>
        <v>0</v>
      </c>
      <c r="Q1712" s="1383">
        <f t="shared" si="3446"/>
        <v>0</v>
      </c>
      <c r="R1712" s="1383">
        <f t="shared" si="3446"/>
        <v>0</v>
      </c>
      <c r="S1712" s="1383">
        <f t="shared" si="3446"/>
        <v>0</v>
      </c>
      <c r="T1712" s="1383">
        <f t="shared" ref="T1712:X1712" si="3447">$AE1712*T$27</f>
        <v>0</v>
      </c>
      <c r="U1712" s="1383">
        <f t="shared" si="3447"/>
        <v>0</v>
      </c>
      <c r="V1712" s="1383">
        <f t="shared" si="3447"/>
        <v>0</v>
      </c>
      <c r="W1712" s="1383">
        <f t="shared" si="3447"/>
        <v>0</v>
      </c>
      <c r="X1712" s="1383">
        <f t="shared" si="3447"/>
        <v>0</v>
      </c>
      <c r="Y1712" s="1383">
        <f t="shared" si="3131"/>
        <v>0</v>
      </c>
      <c r="Z1712" s="1383">
        <f t="shared" si="3132"/>
        <v>0</v>
      </c>
      <c r="AA1712" s="1383">
        <f t="shared" si="3133"/>
        <v>0</v>
      </c>
      <c r="AB1712" s="1383">
        <f t="shared" si="3134"/>
        <v>0</v>
      </c>
      <c r="AC1712" s="5">
        <f t="shared" si="3135"/>
        <v>224</v>
      </c>
      <c r="AD1712" s="1383">
        <f t="shared" si="3136"/>
        <v>0</v>
      </c>
      <c r="AE1712" s="1383">
        <f t="shared" si="3137"/>
        <v>0</v>
      </c>
      <c r="AF1712" s="1305" t="e">
        <f t="shared" si="3138"/>
        <v>#DIV/0!</v>
      </c>
      <c r="AG1712" s="1305" t="e">
        <f t="shared" si="3139"/>
        <v>#DIV/0!</v>
      </c>
      <c r="AH1712" s="5"/>
      <c r="AI1712" s="5"/>
      <c r="AJ1712" s="5"/>
      <c r="AK1712" s="5"/>
      <c r="AL1712" s="5"/>
      <c r="AM1712" s="5"/>
      <c r="AN1712" s="5"/>
      <c r="AO1712" s="5"/>
      <c r="AP1712" s="5"/>
      <c r="AQ1712" s="5"/>
      <c r="AR1712" s="5"/>
      <c r="AS1712" s="5"/>
      <c r="AT1712" s="5"/>
      <c r="AU1712" s="5"/>
      <c r="AV1712" s="5"/>
      <c r="AW1712" s="5"/>
      <c r="AX1712" s="5"/>
      <c r="AY1712" s="5"/>
      <c r="AZ1712" s="5"/>
      <c r="BA1712" s="5"/>
      <c r="BB1712" s="5"/>
      <c r="BC1712" s="5"/>
      <c r="BD1712" s="5"/>
      <c r="BE1712" s="5"/>
    </row>
    <row r="1713" spans="1:57" ht="14.25" customHeight="1">
      <c r="A1713" s="1376">
        <v>45516</v>
      </c>
      <c r="B1713" s="1301"/>
      <c r="C1713" s="1302"/>
      <c r="D1713" s="1376">
        <v>45151</v>
      </c>
      <c r="E1713" s="1357"/>
      <c r="F1713" s="5"/>
      <c r="G1713" s="5"/>
      <c r="H1713" s="1302"/>
      <c r="I1713" s="1303"/>
      <c r="J1713" s="1301"/>
      <c r="K1713" s="1376"/>
      <c r="L1713" s="1302"/>
      <c r="M1713" s="1382">
        <f t="shared" si="3128"/>
        <v>45517</v>
      </c>
      <c r="N1713" s="1354">
        <f t="shared" si="3125"/>
        <v>0</v>
      </c>
      <c r="O1713" s="1383">
        <f t="shared" ref="O1713:S1713" si="3448">$AD1713*O$27</f>
        <v>0</v>
      </c>
      <c r="P1713" s="1383">
        <f t="shared" si="3448"/>
        <v>0</v>
      </c>
      <c r="Q1713" s="1383">
        <f t="shared" si="3448"/>
        <v>0</v>
      </c>
      <c r="R1713" s="1383">
        <f t="shared" si="3448"/>
        <v>0</v>
      </c>
      <c r="S1713" s="1383">
        <f t="shared" si="3448"/>
        <v>0</v>
      </c>
      <c r="T1713" s="1383">
        <f t="shared" ref="T1713:X1713" si="3449">$AE1713*T$27</f>
        <v>0</v>
      </c>
      <c r="U1713" s="1383">
        <f t="shared" si="3449"/>
        <v>0</v>
      </c>
      <c r="V1713" s="1383">
        <f t="shared" si="3449"/>
        <v>0</v>
      </c>
      <c r="W1713" s="1383">
        <f t="shared" si="3449"/>
        <v>0</v>
      </c>
      <c r="X1713" s="1383">
        <f t="shared" si="3449"/>
        <v>0</v>
      </c>
      <c r="Y1713" s="1383">
        <f t="shared" si="3131"/>
        <v>0</v>
      </c>
      <c r="Z1713" s="1383">
        <f t="shared" si="3132"/>
        <v>0</v>
      </c>
      <c r="AA1713" s="1383">
        <f t="shared" si="3133"/>
        <v>0</v>
      </c>
      <c r="AB1713" s="1383">
        <f t="shared" si="3134"/>
        <v>0</v>
      </c>
      <c r="AC1713" s="5">
        <f t="shared" si="3135"/>
        <v>225</v>
      </c>
      <c r="AD1713" s="1383">
        <f t="shared" si="3136"/>
        <v>0</v>
      </c>
      <c r="AE1713" s="1383">
        <f t="shared" si="3137"/>
        <v>0</v>
      </c>
      <c r="AF1713" s="1305" t="e">
        <f t="shared" si="3138"/>
        <v>#DIV/0!</v>
      </c>
      <c r="AG1713" s="1305" t="e">
        <f t="shared" si="3139"/>
        <v>#DIV/0!</v>
      </c>
      <c r="AH1713" s="5"/>
      <c r="AI1713" s="5"/>
      <c r="AJ1713" s="5"/>
      <c r="AK1713" s="5"/>
      <c r="AL1713" s="5"/>
      <c r="AM1713" s="5"/>
      <c r="AN1713" s="5"/>
      <c r="AO1713" s="5"/>
      <c r="AP1713" s="5"/>
      <c r="AQ1713" s="5"/>
      <c r="AR1713" s="5"/>
      <c r="AS1713" s="5"/>
      <c r="AT1713" s="5"/>
      <c r="AU1713" s="5"/>
      <c r="AV1713" s="5"/>
      <c r="AW1713" s="5"/>
      <c r="AX1713" s="5"/>
      <c r="AY1713" s="5"/>
      <c r="AZ1713" s="5"/>
      <c r="BA1713" s="5"/>
      <c r="BB1713" s="5"/>
      <c r="BC1713" s="5"/>
      <c r="BD1713" s="5"/>
      <c r="BE1713" s="5"/>
    </row>
    <row r="1714" spans="1:57" ht="14.25" customHeight="1">
      <c r="A1714" s="1376">
        <v>45517</v>
      </c>
      <c r="B1714" s="1301"/>
      <c r="C1714" s="1302"/>
      <c r="D1714" s="1376">
        <v>45152</v>
      </c>
      <c r="E1714" s="1357"/>
      <c r="F1714" s="5"/>
      <c r="G1714" s="5"/>
      <c r="H1714" s="1302"/>
      <c r="I1714" s="1303"/>
      <c r="J1714" s="1301"/>
      <c r="K1714" s="1376"/>
      <c r="L1714" s="1302"/>
      <c r="M1714" s="1382">
        <f t="shared" si="3128"/>
        <v>45518</v>
      </c>
      <c r="N1714" s="1354">
        <f t="shared" si="3125"/>
        <v>0</v>
      </c>
      <c r="O1714" s="1383">
        <f t="shared" ref="O1714:S1714" si="3450">$AD1714*O$27</f>
        <v>0</v>
      </c>
      <c r="P1714" s="1383">
        <f t="shared" si="3450"/>
        <v>0</v>
      </c>
      <c r="Q1714" s="1383">
        <f t="shared" si="3450"/>
        <v>0</v>
      </c>
      <c r="R1714" s="1383">
        <f t="shared" si="3450"/>
        <v>0</v>
      </c>
      <c r="S1714" s="1383">
        <f t="shared" si="3450"/>
        <v>0</v>
      </c>
      <c r="T1714" s="1383">
        <f t="shared" ref="T1714:X1714" si="3451">$AE1714*T$27</f>
        <v>0</v>
      </c>
      <c r="U1714" s="1383">
        <f t="shared" si="3451"/>
        <v>0</v>
      </c>
      <c r="V1714" s="1383">
        <f t="shared" si="3451"/>
        <v>0</v>
      </c>
      <c r="W1714" s="1383">
        <f t="shared" si="3451"/>
        <v>0</v>
      </c>
      <c r="X1714" s="1383">
        <f t="shared" si="3451"/>
        <v>0</v>
      </c>
      <c r="Y1714" s="1383">
        <f t="shared" si="3131"/>
        <v>0</v>
      </c>
      <c r="Z1714" s="1383">
        <f t="shared" si="3132"/>
        <v>0</v>
      </c>
      <c r="AA1714" s="1383">
        <f t="shared" si="3133"/>
        <v>0</v>
      </c>
      <c r="AB1714" s="1383">
        <f t="shared" si="3134"/>
        <v>0</v>
      </c>
      <c r="AC1714" s="5">
        <f t="shared" si="3135"/>
        <v>226</v>
      </c>
      <c r="AD1714" s="1383">
        <f t="shared" si="3136"/>
        <v>0</v>
      </c>
      <c r="AE1714" s="1383">
        <f t="shared" si="3137"/>
        <v>0</v>
      </c>
      <c r="AF1714" s="1305" t="e">
        <f t="shared" si="3138"/>
        <v>#DIV/0!</v>
      </c>
      <c r="AG1714" s="1305" t="e">
        <f t="shared" si="3139"/>
        <v>#DIV/0!</v>
      </c>
      <c r="AH1714" s="5"/>
      <c r="AI1714" s="5"/>
      <c r="AJ1714" s="5"/>
      <c r="AK1714" s="5"/>
      <c r="AL1714" s="5"/>
      <c r="AM1714" s="5"/>
      <c r="AN1714" s="5"/>
      <c r="AO1714" s="5"/>
      <c r="AP1714" s="5"/>
      <c r="AQ1714" s="5"/>
      <c r="AR1714" s="5"/>
      <c r="AS1714" s="5"/>
      <c r="AT1714" s="5"/>
      <c r="AU1714" s="5"/>
      <c r="AV1714" s="5"/>
      <c r="AW1714" s="5"/>
      <c r="AX1714" s="5"/>
      <c r="AY1714" s="5"/>
      <c r="AZ1714" s="5"/>
      <c r="BA1714" s="5"/>
      <c r="BB1714" s="5"/>
      <c r="BC1714" s="5"/>
      <c r="BD1714" s="5"/>
      <c r="BE1714" s="5"/>
    </row>
    <row r="1715" spans="1:57" ht="14.25" customHeight="1">
      <c r="A1715" s="1376">
        <v>45518</v>
      </c>
      <c r="B1715" s="1301"/>
      <c r="C1715" s="1302"/>
      <c r="D1715" s="1376">
        <v>45153</v>
      </c>
      <c r="E1715" s="1357"/>
      <c r="F1715" s="5"/>
      <c r="G1715" s="5"/>
      <c r="H1715" s="1302"/>
      <c r="I1715" s="1303"/>
      <c r="J1715" s="1301"/>
      <c r="K1715" s="1376"/>
      <c r="L1715" s="1302"/>
      <c r="M1715" s="1382">
        <f t="shared" si="3128"/>
        <v>45519</v>
      </c>
      <c r="N1715" s="1354">
        <f t="shared" si="3125"/>
        <v>0</v>
      </c>
      <c r="O1715" s="1383">
        <f t="shared" ref="O1715:S1715" si="3452">$AD1715*O$27</f>
        <v>0</v>
      </c>
      <c r="P1715" s="1383">
        <f t="shared" si="3452"/>
        <v>0</v>
      </c>
      <c r="Q1715" s="1383">
        <f t="shared" si="3452"/>
        <v>0</v>
      </c>
      <c r="R1715" s="1383">
        <f t="shared" si="3452"/>
        <v>0</v>
      </c>
      <c r="S1715" s="1383">
        <f t="shared" si="3452"/>
        <v>0</v>
      </c>
      <c r="T1715" s="1383">
        <f t="shared" ref="T1715:X1715" si="3453">$AE1715*T$27</f>
        <v>0</v>
      </c>
      <c r="U1715" s="1383">
        <f t="shared" si="3453"/>
        <v>0</v>
      </c>
      <c r="V1715" s="1383">
        <f t="shared" si="3453"/>
        <v>0</v>
      </c>
      <c r="W1715" s="1383">
        <f t="shared" si="3453"/>
        <v>0</v>
      </c>
      <c r="X1715" s="1383">
        <f t="shared" si="3453"/>
        <v>0</v>
      </c>
      <c r="Y1715" s="1383">
        <f t="shared" si="3131"/>
        <v>0</v>
      </c>
      <c r="Z1715" s="1383">
        <f t="shared" si="3132"/>
        <v>0</v>
      </c>
      <c r="AA1715" s="1383">
        <f t="shared" si="3133"/>
        <v>0</v>
      </c>
      <c r="AB1715" s="1383">
        <f t="shared" si="3134"/>
        <v>0</v>
      </c>
      <c r="AC1715" s="5">
        <f t="shared" si="3135"/>
        <v>227</v>
      </c>
      <c r="AD1715" s="1383">
        <f t="shared" si="3136"/>
        <v>0</v>
      </c>
      <c r="AE1715" s="1383">
        <f t="shared" si="3137"/>
        <v>0</v>
      </c>
      <c r="AF1715" s="1305" t="e">
        <f t="shared" si="3138"/>
        <v>#DIV/0!</v>
      </c>
      <c r="AG1715" s="1305" t="e">
        <f t="shared" si="3139"/>
        <v>#DIV/0!</v>
      </c>
      <c r="AH1715" s="5"/>
      <c r="AI1715" s="5"/>
      <c r="AJ1715" s="5"/>
      <c r="AK1715" s="5"/>
      <c r="AL1715" s="5"/>
      <c r="AM1715" s="5"/>
      <c r="AN1715" s="5"/>
      <c r="AO1715" s="5"/>
      <c r="AP1715" s="5"/>
      <c r="AQ1715" s="5"/>
      <c r="AR1715" s="5"/>
      <c r="AS1715" s="5"/>
      <c r="AT1715" s="5"/>
      <c r="AU1715" s="5"/>
      <c r="AV1715" s="5"/>
      <c r="AW1715" s="5"/>
      <c r="AX1715" s="5"/>
      <c r="AY1715" s="5"/>
      <c r="AZ1715" s="5"/>
      <c r="BA1715" s="5"/>
      <c r="BB1715" s="5"/>
      <c r="BC1715" s="5"/>
      <c r="BD1715" s="5"/>
      <c r="BE1715" s="5"/>
    </row>
    <row r="1716" spans="1:57" ht="14.25" customHeight="1">
      <c r="A1716" s="1376">
        <v>45519</v>
      </c>
      <c r="B1716" s="1301"/>
      <c r="C1716" s="1302"/>
      <c r="D1716" s="1376">
        <v>45154</v>
      </c>
      <c r="E1716" s="1357"/>
      <c r="F1716" s="5"/>
      <c r="G1716" s="5"/>
      <c r="H1716" s="1302"/>
      <c r="I1716" s="1303"/>
      <c r="J1716" s="1301"/>
      <c r="K1716" s="1376"/>
      <c r="L1716" s="1302"/>
      <c r="M1716" s="1382">
        <f t="shared" si="3128"/>
        <v>45520</v>
      </c>
      <c r="N1716" s="1354">
        <f t="shared" si="3125"/>
        <v>0</v>
      </c>
      <c r="O1716" s="1383">
        <f t="shared" ref="O1716:S1716" si="3454">$AD1716*O$27</f>
        <v>0</v>
      </c>
      <c r="P1716" s="1383">
        <f t="shared" si="3454"/>
        <v>0</v>
      </c>
      <c r="Q1716" s="1383">
        <f t="shared" si="3454"/>
        <v>0</v>
      </c>
      <c r="R1716" s="1383">
        <f t="shared" si="3454"/>
        <v>0</v>
      </c>
      <c r="S1716" s="1383">
        <f t="shared" si="3454"/>
        <v>0</v>
      </c>
      <c r="T1716" s="1383">
        <f t="shared" ref="T1716:X1716" si="3455">$AE1716*T$27</f>
        <v>0</v>
      </c>
      <c r="U1716" s="1383">
        <f t="shared" si="3455"/>
        <v>0</v>
      </c>
      <c r="V1716" s="1383">
        <f t="shared" si="3455"/>
        <v>0</v>
      </c>
      <c r="W1716" s="1383">
        <f t="shared" si="3455"/>
        <v>0</v>
      </c>
      <c r="X1716" s="1383">
        <f t="shared" si="3455"/>
        <v>0</v>
      </c>
      <c r="Y1716" s="1383">
        <f t="shared" si="3131"/>
        <v>0</v>
      </c>
      <c r="Z1716" s="1383">
        <f t="shared" si="3132"/>
        <v>0</v>
      </c>
      <c r="AA1716" s="1383">
        <f t="shared" si="3133"/>
        <v>0</v>
      </c>
      <c r="AB1716" s="1383">
        <f t="shared" si="3134"/>
        <v>0</v>
      </c>
      <c r="AC1716" s="5">
        <f t="shared" si="3135"/>
        <v>228</v>
      </c>
      <c r="AD1716" s="1383">
        <f t="shared" si="3136"/>
        <v>0</v>
      </c>
      <c r="AE1716" s="1383">
        <f t="shared" si="3137"/>
        <v>0</v>
      </c>
      <c r="AF1716" s="1305" t="e">
        <f t="shared" si="3138"/>
        <v>#DIV/0!</v>
      </c>
      <c r="AG1716" s="1305" t="e">
        <f t="shared" si="3139"/>
        <v>#DIV/0!</v>
      </c>
      <c r="AH1716" s="5"/>
      <c r="AI1716" s="5"/>
      <c r="AJ1716" s="5"/>
      <c r="AK1716" s="5"/>
      <c r="AL1716" s="5"/>
      <c r="AM1716" s="5"/>
      <c r="AN1716" s="5"/>
      <c r="AO1716" s="5"/>
      <c r="AP1716" s="5"/>
      <c r="AQ1716" s="5"/>
      <c r="AR1716" s="5"/>
      <c r="AS1716" s="5"/>
      <c r="AT1716" s="5"/>
      <c r="AU1716" s="5"/>
      <c r="AV1716" s="5"/>
      <c r="AW1716" s="5"/>
      <c r="AX1716" s="5"/>
      <c r="AY1716" s="5"/>
      <c r="AZ1716" s="5"/>
      <c r="BA1716" s="5"/>
      <c r="BB1716" s="5"/>
      <c r="BC1716" s="5"/>
      <c r="BD1716" s="5"/>
      <c r="BE1716" s="5"/>
    </row>
    <row r="1717" spans="1:57" ht="14.25" customHeight="1">
      <c r="A1717" s="1376">
        <v>45520</v>
      </c>
      <c r="B1717" s="1301"/>
      <c r="C1717" s="1302"/>
      <c r="D1717" s="1376">
        <v>45155</v>
      </c>
      <c r="E1717" s="1357"/>
      <c r="F1717" s="5"/>
      <c r="G1717" s="5"/>
      <c r="H1717" s="1302"/>
      <c r="I1717" s="1303"/>
      <c r="J1717" s="1301"/>
      <c r="K1717" s="1376"/>
      <c r="L1717" s="1302"/>
      <c r="M1717" s="1382">
        <f t="shared" si="3128"/>
        <v>45521</v>
      </c>
      <c r="N1717" s="1354">
        <f t="shared" si="3125"/>
        <v>0</v>
      </c>
      <c r="O1717" s="1383">
        <f t="shared" ref="O1717:S1717" si="3456">$AD1717*O$27</f>
        <v>0</v>
      </c>
      <c r="P1717" s="1383">
        <f t="shared" si="3456"/>
        <v>0</v>
      </c>
      <c r="Q1717" s="1383">
        <f t="shared" si="3456"/>
        <v>0</v>
      </c>
      <c r="R1717" s="1383">
        <f t="shared" si="3456"/>
        <v>0</v>
      </c>
      <c r="S1717" s="1383">
        <f t="shared" si="3456"/>
        <v>0</v>
      </c>
      <c r="T1717" s="1383">
        <f t="shared" ref="T1717:X1717" si="3457">$AE1717*T$27</f>
        <v>0</v>
      </c>
      <c r="U1717" s="1383">
        <f t="shared" si="3457"/>
        <v>0</v>
      </c>
      <c r="V1717" s="1383">
        <f t="shared" si="3457"/>
        <v>0</v>
      </c>
      <c r="W1717" s="1383">
        <f t="shared" si="3457"/>
        <v>0</v>
      </c>
      <c r="X1717" s="1383">
        <f t="shared" si="3457"/>
        <v>0</v>
      </c>
      <c r="Y1717" s="1383">
        <f t="shared" si="3131"/>
        <v>0</v>
      </c>
      <c r="Z1717" s="1383">
        <f t="shared" si="3132"/>
        <v>0</v>
      </c>
      <c r="AA1717" s="1383">
        <f t="shared" si="3133"/>
        <v>0</v>
      </c>
      <c r="AB1717" s="1383">
        <f t="shared" si="3134"/>
        <v>0</v>
      </c>
      <c r="AC1717" s="5">
        <f t="shared" si="3135"/>
        <v>229</v>
      </c>
      <c r="AD1717" s="1383">
        <f t="shared" si="3136"/>
        <v>0</v>
      </c>
      <c r="AE1717" s="1383">
        <f t="shared" si="3137"/>
        <v>0</v>
      </c>
      <c r="AF1717" s="1305" t="e">
        <f t="shared" si="3138"/>
        <v>#DIV/0!</v>
      </c>
      <c r="AG1717" s="1305" t="e">
        <f t="shared" si="3139"/>
        <v>#DIV/0!</v>
      </c>
      <c r="AH1717" s="5"/>
      <c r="AI1717" s="5"/>
      <c r="AJ1717" s="5"/>
      <c r="AK1717" s="5"/>
      <c r="AL1717" s="5"/>
      <c r="AM1717" s="5"/>
      <c r="AN1717" s="5"/>
      <c r="AO1717" s="5"/>
      <c r="AP1717" s="5"/>
      <c r="AQ1717" s="5"/>
      <c r="AR1717" s="5"/>
      <c r="AS1717" s="5"/>
      <c r="AT1717" s="5"/>
      <c r="AU1717" s="5"/>
      <c r="AV1717" s="5"/>
      <c r="AW1717" s="5"/>
      <c r="AX1717" s="5"/>
      <c r="AY1717" s="5"/>
      <c r="AZ1717" s="5"/>
      <c r="BA1717" s="5"/>
      <c r="BB1717" s="5"/>
      <c r="BC1717" s="5"/>
      <c r="BD1717" s="5"/>
      <c r="BE1717" s="5"/>
    </row>
    <row r="1718" spans="1:57" ht="14.25" customHeight="1">
      <c r="A1718" s="1376">
        <v>45521</v>
      </c>
      <c r="B1718" s="1301"/>
      <c r="C1718" s="1302"/>
      <c r="D1718" s="1376">
        <v>45156</v>
      </c>
      <c r="E1718" s="1357"/>
      <c r="F1718" s="5"/>
      <c r="G1718" s="5"/>
      <c r="H1718" s="1302"/>
      <c r="I1718" s="1303"/>
      <c r="J1718" s="1301"/>
      <c r="K1718" s="1376"/>
      <c r="L1718" s="1302"/>
      <c r="M1718" s="1382">
        <f t="shared" si="3128"/>
        <v>45522</v>
      </c>
      <c r="N1718" s="1354">
        <f t="shared" si="3125"/>
        <v>0</v>
      </c>
      <c r="O1718" s="1383">
        <f t="shared" ref="O1718:S1718" si="3458">$AD1718*O$27</f>
        <v>0</v>
      </c>
      <c r="P1718" s="1383">
        <f t="shared" si="3458"/>
        <v>0</v>
      </c>
      <c r="Q1718" s="1383">
        <f t="shared" si="3458"/>
        <v>0</v>
      </c>
      <c r="R1718" s="1383">
        <f t="shared" si="3458"/>
        <v>0</v>
      </c>
      <c r="S1718" s="1383">
        <f t="shared" si="3458"/>
        <v>0</v>
      </c>
      <c r="T1718" s="1383">
        <f t="shared" ref="T1718:X1718" si="3459">$AE1718*T$27</f>
        <v>0</v>
      </c>
      <c r="U1718" s="1383">
        <f t="shared" si="3459"/>
        <v>0</v>
      </c>
      <c r="V1718" s="1383">
        <f t="shared" si="3459"/>
        <v>0</v>
      </c>
      <c r="W1718" s="1383">
        <f t="shared" si="3459"/>
        <v>0</v>
      </c>
      <c r="X1718" s="1383">
        <f t="shared" si="3459"/>
        <v>0</v>
      </c>
      <c r="Y1718" s="1383">
        <f t="shared" si="3131"/>
        <v>0</v>
      </c>
      <c r="Z1718" s="1383">
        <f t="shared" si="3132"/>
        <v>0</v>
      </c>
      <c r="AA1718" s="1383">
        <f t="shared" si="3133"/>
        <v>0</v>
      </c>
      <c r="AB1718" s="1383">
        <f t="shared" si="3134"/>
        <v>0</v>
      </c>
      <c r="AC1718" s="5">
        <f t="shared" si="3135"/>
        <v>230</v>
      </c>
      <c r="AD1718" s="1383">
        <f t="shared" si="3136"/>
        <v>0</v>
      </c>
      <c r="AE1718" s="1383">
        <f t="shared" si="3137"/>
        <v>0</v>
      </c>
      <c r="AF1718" s="1305" t="e">
        <f t="shared" si="3138"/>
        <v>#DIV/0!</v>
      </c>
      <c r="AG1718" s="1305" t="e">
        <f t="shared" si="3139"/>
        <v>#DIV/0!</v>
      </c>
      <c r="AH1718" s="5"/>
      <c r="AI1718" s="5"/>
      <c r="AJ1718" s="5"/>
      <c r="AK1718" s="5"/>
      <c r="AL1718" s="5"/>
      <c r="AM1718" s="5"/>
      <c r="AN1718" s="5"/>
      <c r="AO1718" s="5"/>
      <c r="AP1718" s="5"/>
      <c r="AQ1718" s="5"/>
      <c r="AR1718" s="5"/>
      <c r="AS1718" s="5"/>
      <c r="AT1718" s="5"/>
      <c r="AU1718" s="5"/>
      <c r="AV1718" s="5"/>
      <c r="AW1718" s="5"/>
      <c r="AX1718" s="5"/>
      <c r="AY1718" s="5"/>
      <c r="AZ1718" s="5"/>
      <c r="BA1718" s="5"/>
      <c r="BB1718" s="5"/>
      <c r="BC1718" s="5"/>
      <c r="BD1718" s="5"/>
      <c r="BE1718" s="5"/>
    </row>
    <row r="1719" spans="1:57" ht="14.25" customHeight="1">
      <c r="A1719" s="1376">
        <v>45522</v>
      </c>
      <c r="B1719" s="1301"/>
      <c r="C1719" s="1302"/>
      <c r="D1719" s="1376">
        <v>45157</v>
      </c>
      <c r="E1719" s="1357"/>
      <c r="F1719" s="5"/>
      <c r="G1719" s="5"/>
      <c r="H1719" s="1302"/>
      <c r="I1719" s="1303"/>
      <c r="J1719" s="1301"/>
      <c r="K1719" s="1376"/>
      <c r="L1719" s="1302"/>
      <c r="M1719" s="1382">
        <f t="shared" si="3128"/>
        <v>45523</v>
      </c>
      <c r="N1719" s="1354">
        <f t="shared" si="3125"/>
        <v>0</v>
      </c>
      <c r="O1719" s="1383">
        <f t="shared" ref="O1719:S1719" si="3460">$AD1719*O$27</f>
        <v>0</v>
      </c>
      <c r="P1719" s="1383">
        <f t="shared" si="3460"/>
        <v>0</v>
      </c>
      <c r="Q1719" s="1383">
        <f t="shared" si="3460"/>
        <v>0</v>
      </c>
      <c r="R1719" s="1383">
        <f t="shared" si="3460"/>
        <v>0</v>
      </c>
      <c r="S1719" s="1383">
        <f t="shared" si="3460"/>
        <v>0</v>
      </c>
      <c r="T1719" s="1383">
        <f t="shared" ref="T1719:X1719" si="3461">$AE1719*T$27</f>
        <v>0</v>
      </c>
      <c r="U1719" s="1383">
        <f t="shared" si="3461"/>
        <v>0</v>
      </c>
      <c r="V1719" s="1383">
        <f t="shared" si="3461"/>
        <v>0</v>
      </c>
      <c r="W1719" s="1383">
        <f t="shared" si="3461"/>
        <v>0</v>
      </c>
      <c r="X1719" s="1383">
        <f t="shared" si="3461"/>
        <v>0</v>
      </c>
      <c r="Y1719" s="1383">
        <f t="shared" si="3131"/>
        <v>0</v>
      </c>
      <c r="Z1719" s="1383">
        <f t="shared" si="3132"/>
        <v>0</v>
      </c>
      <c r="AA1719" s="1383">
        <f t="shared" si="3133"/>
        <v>0</v>
      </c>
      <c r="AB1719" s="1383">
        <f t="shared" si="3134"/>
        <v>0</v>
      </c>
      <c r="AC1719" s="5">
        <f t="shared" si="3135"/>
        <v>231</v>
      </c>
      <c r="AD1719" s="1383">
        <f t="shared" si="3136"/>
        <v>0</v>
      </c>
      <c r="AE1719" s="1383">
        <f t="shared" si="3137"/>
        <v>0</v>
      </c>
      <c r="AF1719" s="1305" t="e">
        <f t="shared" si="3138"/>
        <v>#DIV/0!</v>
      </c>
      <c r="AG1719" s="1305" t="e">
        <f t="shared" si="3139"/>
        <v>#DIV/0!</v>
      </c>
      <c r="AH1719" s="5"/>
      <c r="AI1719" s="5"/>
      <c r="AJ1719" s="5"/>
      <c r="AK1719" s="5"/>
      <c r="AL1719" s="5"/>
      <c r="AM1719" s="5"/>
      <c r="AN1719" s="5"/>
      <c r="AO1719" s="5"/>
      <c r="AP1719" s="5"/>
      <c r="AQ1719" s="5"/>
      <c r="AR1719" s="5"/>
      <c r="AS1719" s="5"/>
      <c r="AT1719" s="5"/>
      <c r="AU1719" s="5"/>
      <c r="AV1719" s="5"/>
      <c r="AW1719" s="5"/>
      <c r="AX1719" s="5"/>
      <c r="AY1719" s="5"/>
      <c r="AZ1719" s="5"/>
      <c r="BA1719" s="5"/>
      <c r="BB1719" s="5"/>
      <c r="BC1719" s="5"/>
      <c r="BD1719" s="5"/>
      <c r="BE1719" s="5"/>
    </row>
    <row r="1720" spans="1:57" ht="14.25" customHeight="1">
      <c r="A1720" s="1376">
        <v>45523</v>
      </c>
      <c r="B1720" s="1301"/>
      <c r="C1720" s="1302"/>
      <c r="D1720" s="1376">
        <v>45158</v>
      </c>
      <c r="E1720" s="1357"/>
      <c r="F1720" s="5"/>
      <c r="G1720" s="5"/>
      <c r="H1720" s="1302"/>
      <c r="I1720" s="1303"/>
      <c r="J1720" s="1301"/>
      <c r="K1720" s="1376"/>
      <c r="L1720" s="1302"/>
      <c r="M1720" s="1382">
        <f t="shared" si="3128"/>
        <v>45524</v>
      </c>
      <c r="N1720" s="1354">
        <f t="shared" si="3125"/>
        <v>0</v>
      </c>
      <c r="O1720" s="1383">
        <f t="shared" ref="O1720:S1720" si="3462">$AD1720*O$27</f>
        <v>0</v>
      </c>
      <c r="P1720" s="1383">
        <f t="shared" si="3462"/>
        <v>0</v>
      </c>
      <c r="Q1720" s="1383">
        <f t="shared" si="3462"/>
        <v>0</v>
      </c>
      <c r="R1720" s="1383">
        <f t="shared" si="3462"/>
        <v>0</v>
      </c>
      <c r="S1720" s="1383">
        <f t="shared" si="3462"/>
        <v>0</v>
      </c>
      <c r="T1720" s="1383">
        <f t="shared" ref="T1720:X1720" si="3463">$AE1720*T$27</f>
        <v>0</v>
      </c>
      <c r="U1720" s="1383">
        <f t="shared" si="3463"/>
        <v>0</v>
      </c>
      <c r="V1720" s="1383">
        <f t="shared" si="3463"/>
        <v>0</v>
      </c>
      <c r="W1720" s="1383">
        <f t="shared" si="3463"/>
        <v>0</v>
      </c>
      <c r="X1720" s="1383">
        <f t="shared" si="3463"/>
        <v>0</v>
      </c>
      <c r="Y1720" s="1383">
        <f t="shared" si="3131"/>
        <v>0</v>
      </c>
      <c r="Z1720" s="1383">
        <f t="shared" si="3132"/>
        <v>0</v>
      </c>
      <c r="AA1720" s="1383">
        <f t="shared" si="3133"/>
        <v>0</v>
      </c>
      <c r="AB1720" s="1383">
        <f t="shared" si="3134"/>
        <v>0</v>
      </c>
      <c r="AC1720" s="5">
        <f t="shared" si="3135"/>
        <v>232</v>
      </c>
      <c r="AD1720" s="1383">
        <f t="shared" si="3136"/>
        <v>0</v>
      </c>
      <c r="AE1720" s="1383">
        <f t="shared" si="3137"/>
        <v>0</v>
      </c>
      <c r="AF1720" s="1305" t="e">
        <f t="shared" si="3138"/>
        <v>#DIV/0!</v>
      </c>
      <c r="AG1720" s="1305" t="e">
        <f t="shared" si="3139"/>
        <v>#DIV/0!</v>
      </c>
      <c r="AH1720" s="5"/>
      <c r="AI1720" s="5"/>
      <c r="AJ1720" s="5"/>
      <c r="AK1720" s="5"/>
      <c r="AL1720" s="5"/>
      <c r="AM1720" s="5"/>
      <c r="AN1720" s="5"/>
      <c r="AO1720" s="5"/>
      <c r="AP1720" s="5"/>
      <c r="AQ1720" s="5"/>
      <c r="AR1720" s="5"/>
      <c r="AS1720" s="5"/>
      <c r="AT1720" s="5"/>
      <c r="AU1720" s="5"/>
      <c r="AV1720" s="5"/>
      <c r="AW1720" s="5"/>
      <c r="AX1720" s="5"/>
      <c r="AY1720" s="5"/>
      <c r="AZ1720" s="5"/>
      <c r="BA1720" s="5"/>
      <c r="BB1720" s="5"/>
      <c r="BC1720" s="5"/>
      <c r="BD1720" s="5"/>
      <c r="BE1720" s="5"/>
    </row>
    <row r="1721" spans="1:57" ht="14.25" customHeight="1">
      <c r="A1721" s="1376">
        <v>45524</v>
      </c>
      <c r="B1721" s="1301"/>
      <c r="C1721" s="1302"/>
      <c r="D1721" s="1376">
        <v>45159</v>
      </c>
      <c r="E1721" s="1357"/>
      <c r="F1721" s="5"/>
      <c r="G1721" s="5"/>
      <c r="H1721" s="1302"/>
      <c r="I1721" s="1303"/>
      <c r="J1721" s="1301"/>
      <c r="K1721" s="1376"/>
      <c r="L1721" s="1302"/>
      <c r="M1721" s="1382">
        <f t="shared" si="3128"/>
        <v>45525</v>
      </c>
      <c r="N1721" s="1354">
        <f t="shared" si="3125"/>
        <v>0</v>
      </c>
      <c r="O1721" s="1383">
        <f t="shared" ref="O1721:S1721" si="3464">$AD1721*O$27</f>
        <v>0</v>
      </c>
      <c r="P1721" s="1383">
        <f t="shared" si="3464"/>
        <v>0</v>
      </c>
      <c r="Q1721" s="1383">
        <f t="shared" si="3464"/>
        <v>0</v>
      </c>
      <c r="R1721" s="1383">
        <f t="shared" si="3464"/>
        <v>0</v>
      </c>
      <c r="S1721" s="1383">
        <f t="shared" si="3464"/>
        <v>0</v>
      </c>
      <c r="T1721" s="1383">
        <f t="shared" ref="T1721:X1721" si="3465">$AE1721*T$27</f>
        <v>0</v>
      </c>
      <c r="U1721" s="1383">
        <f t="shared" si="3465"/>
        <v>0</v>
      </c>
      <c r="V1721" s="1383">
        <f t="shared" si="3465"/>
        <v>0</v>
      </c>
      <c r="W1721" s="1383">
        <f t="shared" si="3465"/>
        <v>0</v>
      </c>
      <c r="X1721" s="1383">
        <f t="shared" si="3465"/>
        <v>0</v>
      </c>
      <c r="Y1721" s="1383">
        <f t="shared" si="3131"/>
        <v>0</v>
      </c>
      <c r="Z1721" s="1383">
        <f t="shared" si="3132"/>
        <v>0</v>
      </c>
      <c r="AA1721" s="1383">
        <f t="shared" si="3133"/>
        <v>0</v>
      </c>
      <c r="AB1721" s="1383">
        <f t="shared" si="3134"/>
        <v>0</v>
      </c>
      <c r="AC1721" s="5">
        <f t="shared" si="3135"/>
        <v>233</v>
      </c>
      <c r="AD1721" s="1383">
        <f t="shared" si="3136"/>
        <v>0</v>
      </c>
      <c r="AE1721" s="1383">
        <f t="shared" si="3137"/>
        <v>0</v>
      </c>
      <c r="AF1721" s="1305" t="e">
        <f t="shared" si="3138"/>
        <v>#DIV/0!</v>
      </c>
      <c r="AG1721" s="1305" t="e">
        <f t="shared" si="3139"/>
        <v>#DIV/0!</v>
      </c>
      <c r="AH1721" s="5"/>
      <c r="AI1721" s="5"/>
      <c r="AJ1721" s="5"/>
      <c r="AK1721" s="5"/>
      <c r="AL1721" s="5"/>
      <c r="AM1721" s="5"/>
      <c r="AN1721" s="5"/>
      <c r="AO1721" s="5"/>
      <c r="AP1721" s="5"/>
      <c r="AQ1721" s="5"/>
      <c r="AR1721" s="5"/>
      <c r="AS1721" s="5"/>
      <c r="AT1721" s="5"/>
      <c r="AU1721" s="5"/>
      <c r="AV1721" s="5"/>
      <c r="AW1721" s="5"/>
      <c r="AX1721" s="5"/>
      <c r="AY1721" s="5"/>
      <c r="AZ1721" s="5"/>
      <c r="BA1721" s="5"/>
      <c r="BB1721" s="5"/>
      <c r="BC1721" s="5"/>
      <c r="BD1721" s="5"/>
      <c r="BE1721" s="5"/>
    </row>
    <row r="1722" spans="1:57" ht="14.25" customHeight="1">
      <c r="A1722" s="1376">
        <v>45525</v>
      </c>
      <c r="B1722" s="1301"/>
      <c r="C1722" s="1302"/>
      <c r="D1722" s="1376">
        <v>45160</v>
      </c>
      <c r="E1722" s="1357"/>
      <c r="F1722" s="5"/>
      <c r="G1722" s="5"/>
      <c r="H1722" s="1302"/>
      <c r="I1722" s="1303"/>
      <c r="J1722" s="1301"/>
      <c r="K1722" s="1376"/>
      <c r="L1722" s="1302"/>
      <c r="M1722" s="1382">
        <f t="shared" si="3128"/>
        <v>45526</v>
      </c>
      <c r="N1722" s="1354">
        <f t="shared" si="3125"/>
        <v>0</v>
      </c>
      <c r="O1722" s="1383">
        <f t="shared" ref="O1722:S1722" si="3466">$AD1722*O$27</f>
        <v>0</v>
      </c>
      <c r="P1722" s="1383">
        <f t="shared" si="3466"/>
        <v>0</v>
      </c>
      <c r="Q1722" s="1383">
        <f t="shared" si="3466"/>
        <v>0</v>
      </c>
      <c r="R1722" s="1383">
        <f t="shared" si="3466"/>
        <v>0</v>
      </c>
      <c r="S1722" s="1383">
        <f t="shared" si="3466"/>
        <v>0</v>
      </c>
      <c r="T1722" s="1383">
        <f t="shared" ref="T1722:X1722" si="3467">$AE1722*T$27</f>
        <v>0</v>
      </c>
      <c r="U1722" s="1383">
        <f t="shared" si="3467"/>
        <v>0</v>
      </c>
      <c r="V1722" s="1383">
        <f t="shared" si="3467"/>
        <v>0</v>
      </c>
      <c r="W1722" s="1383">
        <f t="shared" si="3467"/>
        <v>0</v>
      </c>
      <c r="X1722" s="1383">
        <f t="shared" si="3467"/>
        <v>0</v>
      </c>
      <c r="Y1722" s="1383">
        <f t="shared" si="3131"/>
        <v>0</v>
      </c>
      <c r="Z1722" s="1383">
        <f t="shared" si="3132"/>
        <v>0</v>
      </c>
      <c r="AA1722" s="1383">
        <f t="shared" si="3133"/>
        <v>0</v>
      </c>
      <c r="AB1722" s="1383">
        <f t="shared" si="3134"/>
        <v>0</v>
      </c>
      <c r="AC1722" s="5">
        <f t="shared" si="3135"/>
        <v>234</v>
      </c>
      <c r="AD1722" s="1383">
        <f t="shared" si="3136"/>
        <v>0</v>
      </c>
      <c r="AE1722" s="1383">
        <f t="shared" si="3137"/>
        <v>0</v>
      </c>
      <c r="AF1722" s="1305" t="e">
        <f t="shared" si="3138"/>
        <v>#DIV/0!</v>
      </c>
      <c r="AG1722" s="1305" t="e">
        <f t="shared" si="3139"/>
        <v>#DIV/0!</v>
      </c>
      <c r="AH1722" s="5"/>
      <c r="AI1722" s="5"/>
      <c r="AJ1722" s="5"/>
      <c r="AK1722" s="5"/>
      <c r="AL1722" s="5"/>
      <c r="AM1722" s="5"/>
      <c r="AN1722" s="5"/>
      <c r="AO1722" s="5"/>
      <c r="AP1722" s="5"/>
      <c r="AQ1722" s="5"/>
      <c r="AR1722" s="5"/>
      <c r="AS1722" s="5"/>
      <c r="AT1722" s="5"/>
      <c r="AU1722" s="5"/>
      <c r="AV1722" s="5"/>
      <c r="AW1722" s="5"/>
      <c r="AX1722" s="5"/>
      <c r="AY1722" s="5"/>
      <c r="AZ1722" s="5"/>
      <c r="BA1722" s="5"/>
      <c r="BB1722" s="5"/>
      <c r="BC1722" s="5"/>
      <c r="BD1722" s="5"/>
      <c r="BE1722" s="5"/>
    </row>
    <row r="1723" spans="1:57" ht="14.25" customHeight="1">
      <c r="A1723" s="1376">
        <v>45526</v>
      </c>
      <c r="B1723" s="1301"/>
      <c r="C1723" s="1302"/>
      <c r="D1723" s="1376">
        <v>45161</v>
      </c>
      <c r="E1723" s="1357"/>
      <c r="F1723" s="5"/>
      <c r="G1723" s="5"/>
      <c r="H1723" s="1302"/>
      <c r="I1723" s="1303"/>
      <c r="J1723" s="1301"/>
      <c r="K1723" s="1376"/>
      <c r="L1723" s="1302"/>
      <c r="M1723" s="1382">
        <f t="shared" si="3128"/>
        <v>45527</v>
      </c>
      <c r="N1723" s="1354">
        <f t="shared" si="3125"/>
        <v>0</v>
      </c>
      <c r="O1723" s="1383">
        <f t="shared" ref="O1723:S1723" si="3468">$AD1723*O$27</f>
        <v>0</v>
      </c>
      <c r="P1723" s="1383">
        <f t="shared" si="3468"/>
        <v>0</v>
      </c>
      <c r="Q1723" s="1383">
        <f t="shared" si="3468"/>
        <v>0</v>
      </c>
      <c r="R1723" s="1383">
        <f t="shared" si="3468"/>
        <v>0</v>
      </c>
      <c r="S1723" s="1383">
        <f t="shared" si="3468"/>
        <v>0</v>
      </c>
      <c r="T1723" s="1383">
        <f t="shared" ref="T1723:X1723" si="3469">$AE1723*T$27</f>
        <v>0</v>
      </c>
      <c r="U1723" s="1383">
        <f t="shared" si="3469"/>
        <v>0</v>
      </c>
      <c r="V1723" s="1383">
        <f t="shared" si="3469"/>
        <v>0</v>
      </c>
      <c r="W1723" s="1383">
        <f t="shared" si="3469"/>
        <v>0</v>
      </c>
      <c r="X1723" s="1383">
        <f t="shared" si="3469"/>
        <v>0</v>
      </c>
      <c r="Y1723" s="1383">
        <f t="shared" si="3131"/>
        <v>0</v>
      </c>
      <c r="Z1723" s="1383">
        <f t="shared" si="3132"/>
        <v>0</v>
      </c>
      <c r="AA1723" s="1383">
        <f t="shared" si="3133"/>
        <v>0</v>
      </c>
      <c r="AB1723" s="1383">
        <f t="shared" si="3134"/>
        <v>0</v>
      </c>
      <c r="AC1723" s="5">
        <f t="shared" si="3135"/>
        <v>235</v>
      </c>
      <c r="AD1723" s="1383">
        <f t="shared" si="3136"/>
        <v>0</v>
      </c>
      <c r="AE1723" s="1383">
        <f t="shared" si="3137"/>
        <v>0</v>
      </c>
      <c r="AF1723" s="1305" t="e">
        <f t="shared" si="3138"/>
        <v>#DIV/0!</v>
      </c>
      <c r="AG1723" s="1305" t="e">
        <f t="shared" si="3139"/>
        <v>#DIV/0!</v>
      </c>
      <c r="AH1723" s="5"/>
      <c r="AI1723" s="5"/>
      <c r="AJ1723" s="5"/>
      <c r="AK1723" s="5"/>
      <c r="AL1723" s="5"/>
      <c r="AM1723" s="5"/>
      <c r="AN1723" s="5"/>
      <c r="AO1723" s="5"/>
      <c r="AP1723" s="5"/>
      <c r="AQ1723" s="5"/>
      <c r="AR1723" s="5"/>
      <c r="AS1723" s="5"/>
      <c r="AT1723" s="5"/>
      <c r="AU1723" s="5"/>
      <c r="AV1723" s="5"/>
      <c r="AW1723" s="5"/>
      <c r="AX1723" s="5"/>
      <c r="AY1723" s="5"/>
      <c r="AZ1723" s="5"/>
      <c r="BA1723" s="5"/>
      <c r="BB1723" s="5"/>
      <c r="BC1723" s="5"/>
      <c r="BD1723" s="5"/>
      <c r="BE1723" s="5"/>
    </row>
    <row r="1724" spans="1:57" ht="14.25" customHeight="1">
      <c r="A1724" s="1376">
        <v>45527</v>
      </c>
      <c r="B1724" s="1301"/>
      <c r="C1724" s="1302"/>
      <c r="D1724" s="1376">
        <v>45162</v>
      </c>
      <c r="E1724" s="1357"/>
      <c r="F1724" s="5"/>
      <c r="G1724" s="5"/>
      <c r="H1724" s="1302"/>
      <c r="I1724" s="1303"/>
      <c r="J1724" s="1301"/>
      <c r="K1724" s="1376"/>
      <c r="L1724" s="1302"/>
      <c r="M1724" s="1382">
        <f t="shared" si="3128"/>
        <v>45528</v>
      </c>
      <c r="N1724" s="1354">
        <f t="shared" si="3125"/>
        <v>0</v>
      </c>
      <c r="O1724" s="1383">
        <f t="shared" ref="O1724:S1724" si="3470">$AD1724*O$27</f>
        <v>0</v>
      </c>
      <c r="P1724" s="1383">
        <f t="shared" si="3470"/>
        <v>0</v>
      </c>
      <c r="Q1724" s="1383">
        <f t="shared" si="3470"/>
        <v>0</v>
      </c>
      <c r="R1724" s="1383">
        <f t="shared" si="3470"/>
        <v>0</v>
      </c>
      <c r="S1724" s="1383">
        <f t="shared" si="3470"/>
        <v>0</v>
      </c>
      <c r="T1724" s="1383">
        <f t="shared" ref="T1724:X1724" si="3471">$AE1724*T$27</f>
        <v>0</v>
      </c>
      <c r="U1724" s="1383">
        <f t="shared" si="3471"/>
        <v>0</v>
      </c>
      <c r="V1724" s="1383">
        <f t="shared" si="3471"/>
        <v>0</v>
      </c>
      <c r="W1724" s="1383">
        <f t="shared" si="3471"/>
        <v>0</v>
      </c>
      <c r="X1724" s="1383">
        <f t="shared" si="3471"/>
        <v>0</v>
      </c>
      <c r="Y1724" s="1383">
        <f t="shared" si="3131"/>
        <v>0</v>
      </c>
      <c r="Z1724" s="1383">
        <f t="shared" si="3132"/>
        <v>0</v>
      </c>
      <c r="AA1724" s="1383">
        <f t="shared" si="3133"/>
        <v>0</v>
      </c>
      <c r="AB1724" s="1383">
        <f t="shared" si="3134"/>
        <v>0</v>
      </c>
      <c r="AC1724" s="5">
        <f t="shared" si="3135"/>
        <v>236</v>
      </c>
      <c r="AD1724" s="1383">
        <f t="shared" si="3136"/>
        <v>0</v>
      </c>
      <c r="AE1724" s="1383">
        <f t="shared" si="3137"/>
        <v>0</v>
      </c>
      <c r="AF1724" s="1305" t="e">
        <f t="shared" si="3138"/>
        <v>#DIV/0!</v>
      </c>
      <c r="AG1724" s="1305" t="e">
        <f t="shared" si="3139"/>
        <v>#DIV/0!</v>
      </c>
      <c r="AH1724" s="5"/>
      <c r="AI1724" s="5"/>
      <c r="AJ1724" s="5"/>
      <c r="AK1724" s="5"/>
      <c r="AL1724" s="5"/>
      <c r="AM1724" s="5"/>
      <c r="AN1724" s="5"/>
      <c r="AO1724" s="5"/>
      <c r="AP1724" s="5"/>
      <c r="AQ1724" s="5"/>
      <c r="AR1724" s="5"/>
      <c r="AS1724" s="5"/>
      <c r="AT1724" s="5"/>
      <c r="AU1724" s="5"/>
      <c r="AV1724" s="5"/>
      <c r="AW1724" s="5"/>
      <c r="AX1724" s="5"/>
      <c r="AY1724" s="5"/>
      <c r="AZ1724" s="5"/>
      <c r="BA1724" s="5"/>
      <c r="BB1724" s="5"/>
      <c r="BC1724" s="5"/>
      <c r="BD1724" s="5"/>
      <c r="BE1724" s="5"/>
    </row>
    <row r="1725" spans="1:57" ht="14.25" customHeight="1">
      <c r="A1725" s="1376">
        <v>45528</v>
      </c>
      <c r="B1725" s="1301"/>
      <c r="C1725" s="1302"/>
      <c r="D1725" s="1376">
        <v>45163</v>
      </c>
      <c r="E1725" s="1357"/>
      <c r="F1725" s="5"/>
      <c r="G1725" s="5"/>
      <c r="H1725" s="1302"/>
      <c r="I1725" s="1303"/>
      <c r="J1725" s="1301"/>
      <c r="K1725" s="1376"/>
      <c r="L1725" s="1302"/>
      <c r="M1725" s="1382">
        <f t="shared" si="3128"/>
        <v>45529</v>
      </c>
      <c r="N1725" s="1354">
        <f t="shared" si="3125"/>
        <v>0</v>
      </c>
      <c r="O1725" s="1383">
        <f t="shared" ref="O1725:S1725" si="3472">$AD1725*O$27</f>
        <v>0</v>
      </c>
      <c r="P1725" s="1383">
        <f t="shared" si="3472"/>
        <v>0</v>
      </c>
      <c r="Q1725" s="1383">
        <f t="shared" si="3472"/>
        <v>0</v>
      </c>
      <c r="R1725" s="1383">
        <f t="shared" si="3472"/>
        <v>0</v>
      </c>
      <c r="S1725" s="1383">
        <f t="shared" si="3472"/>
        <v>0</v>
      </c>
      <c r="T1725" s="1383">
        <f t="shared" ref="T1725:X1725" si="3473">$AE1725*T$27</f>
        <v>0</v>
      </c>
      <c r="U1725" s="1383">
        <f t="shared" si="3473"/>
        <v>0</v>
      </c>
      <c r="V1725" s="1383">
        <f t="shared" si="3473"/>
        <v>0</v>
      </c>
      <c r="W1725" s="1383">
        <f t="shared" si="3473"/>
        <v>0</v>
      </c>
      <c r="X1725" s="1383">
        <f t="shared" si="3473"/>
        <v>0</v>
      </c>
      <c r="Y1725" s="1383">
        <f t="shared" si="3131"/>
        <v>0</v>
      </c>
      <c r="Z1725" s="1383">
        <f t="shared" si="3132"/>
        <v>0</v>
      </c>
      <c r="AA1725" s="1383">
        <f t="shared" si="3133"/>
        <v>0</v>
      </c>
      <c r="AB1725" s="1383">
        <f t="shared" si="3134"/>
        <v>0</v>
      </c>
      <c r="AC1725" s="5">
        <f t="shared" si="3135"/>
        <v>237</v>
      </c>
      <c r="AD1725" s="1383">
        <f t="shared" si="3136"/>
        <v>0</v>
      </c>
      <c r="AE1725" s="1383">
        <f t="shared" si="3137"/>
        <v>0</v>
      </c>
      <c r="AF1725" s="1305" t="e">
        <f t="shared" si="3138"/>
        <v>#DIV/0!</v>
      </c>
      <c r="AG1725" s="1305" t="e">
        <f t="shared" si="3139"/>
        <v>#DIV/0!</v>
      </c>
      <c r="AH1725" s="5"/>
      <c r="AI1725" s="5"/>
      <c r="AJ1725" s="5"/>
      <c r="AK1725" s="5"/>
      <c r="AL1725" s="5"/>
      <c r="AM1725" s="5"/>
      <c r="AN1725" s="5"/>
      <c r="AO1725" s="5"/>
      <c r="AP1725" s="5"/>
      <c r="AQ1725" s="5"/>
      <c r="AR1725" s="5"/>
      <c r="AS1725" s="5"/>
      <c r="AT1725" s="5"/>
      <c r="AU1725" s="5"/>
      <c r="AV1725" s="5"/>
      <c r="AW1725" s="5"/>
      <c r="AX1725" s="5"/>
      <c r="AY1725" s="5"/>
      <c r="AZ1725" s="5"/>
      <c r="BA1725" s="5"/>
      <c r="BB1725" s="5"/>
      <c r="BC1725" s="5"/>
      <c r="BD1725" s="5"/>
      <c r="BE1725" s="5"/>
    </row>
    <row r="1726" spans="1:57" ht="14.25" customHeight="1">
      <c r="A1726" s="1376">
        <v>45529</v>
      </c>
      <c r="B1726" s="1301"/>
      <c r="C1726" s="1302"/>
      <c r="D1726" s="1376">
        <v>45164</v>
      </c>
      <c r="E1726" s="1357"/>
      <c r="F1726" s="5"/>
      <c r="G1726" s="5"/>
      <c r="H1726" s="1302"/>
      <c r="I1726" s="1303"/>
      <c r="J1726" s="1301"/>
      <c r="K1726" s="1376"/>
      <c r="L1726" s="1302"/>
      <c r="M1726" s="1382">
        <f t="shared" si="3128"/>
        <v>45530</v>
      </c>
      <c r="N1726" s="1354">
        <f t="shared" si="3125"/>
        <v>0</v>
      </c>
      <c r="O1726" s="1383">
        <f t="shared" ref="O1726:S1726" si="3474">$AD1726*O$27</f>
        <v>0</v>
      </c>
      <c r="P1726" s="1383">
        <f t="shared" si="3474"/>
        <v>0</v>
      </c>
      <c r="Q1726" s="1383">
        <f t="shared" si="3474"/>
        <v>0</v>
      </c>
      <c r="R1726" s="1383">
        <f t="shared" si="3474"/>
        <v>0</v>
      </c>
      <c r="S1726" s="1383">
        <f t="shared" si="3474"/>
        <v>0</v>
      </c>
      <c r="T1726" s="1383">
        <f t="shared" ref="T1726:X1726" si="3475">$AE1726*T$27</f>
        <v>0</v>
      </c>
      <c r="U1726" s="1383">
        <f t="shared" si="3475"/>
        <v>0</v>
      </c>
      <c r="V1726" s="1383">
        <f t="shared" si="3475"/>
        <v>0</v>
      </c>
      <c r="W1726" s="1383">
        <f t="shared" si="3475"/>
        <v>0</v>
      </c>
      <c r="X1726" s="1383">
        <f t="shared" si="3475"/>
        <v>0</v>
      </c>
      <c r="Y1726" s="1383">
        <f t="shared" si="3131"/>
        <v>0</v>
      </c>
      <c r="Z1726" s="1383">
        <f t="shared" si="3132"/>
        <v>0</v>
      </c>
      <c r="AA1726" s="1383">
        <f t="shared" si="3133"/>
        <v>0</v>
      </c>
      <c r="AB1726" s="1383">
        <f t="shared" si="3134"/>
        <v>0</v>
      </c>
      <c r="AC1726" s="5">
        <f t="shared" si="3135"/>
        <v>238</v>
      </c>
      <c r="AD1726" s="1383">
        <f t="shared" si="3136"/>
        <v>0</v>
      </c>
      <c r="AE1726" s="1383">
        <f t="shared" si="3137"/>
        <v>0</v>
      </c>
      <c r="AF1726" s="1305" t="e">
        <f t="shared" si="3138"/>
        <v>#DIV/0!</v>
      </c>
      <c r="AG1726" s="1305" t="e">
        <f t="shared" si="3139"/>
        <v>#DIV/0!</v>
      </c>
      <c r="AH1726" s="5"/>
      <c r="AI1726" s="5"/>
      <c r="AJ1726" s="5"/>
      <c r="AK1726" s="5"/>
      <c r="AL1726" s="5"/>
      <c r="AM1726" s="5"/>
      <c r="AN1726" s="5"/>
      <c r="AO1726" s="5"/>
      <c r="AP1726" s="5"/>
      <c r="AQ1726" s="5"/>
      <c r="AR1726" s="5"/>
      <c r="AS1726" s="5"/>
      <c r="AT1726" s="5"/>
      <c r="AU1726" s="5"/>
      <c r="AV1726" s="5"/>
      <c r="AW1726" s="5"/>
      <c r="AX1726" s="5"/>
      <c r="AY1726" s="5"/>
      <c r="AZ1726" s="5"/>
      <c r="BA1726" s="5"/>
      <c r="BB1726" s="5"/>
      <c r="BC1726" s="5"/>
      <c r="BD1726" s="5"/>
      <c r="BE1726" s="5"/>
    </row>
    <row r="1727" spans="1:57" ht="14.25" customHeight="1">
      <c r="A1727" s="1376">
        <v>45530</v>
      </c>
      <c r="B1727" s="1301"/>
      <c r="C1727" s="1302"/>
      <c r="D1727" s="1376">
        <v>45165</v>
      </c>
      <c r="E1727" s="1357"/>
      <c r="F1727" s="5"/>
      <c r="G1727" s="5"/>
      <c r="H1727" s="1302"/>
      <c r="I1727" s="1303"/>
      <c r="J1727" s="1301"/>
      <c r="K1727" s="1376"/>
      <c r="L1727" s="1302"/>
      <c r="M1727" s="1382">
        <f t="shared" si="3128"/>
        <v>45531</v>
      </c>
      <c r="N1727" s="1354">
        <f t="shared" si="3125"/>
        <v>0</v>
      </c>
      <c r="O1727" s="1383">
        <f t="shared" ref="O1727:S1727" si="3476">$AD1727*O$27</f>
        <v>0</v>
      </c>
      <c r="P1727" s="1383">
        <f t="shared" si="3476"/>
        <v>0</v>
      </c>
      <c r="Q1727" s="1383">
        <f t="shared" si="3476"/>
        <v>0</v>
      </c>
      <c r="R1727" s="1383">
        <f t="shared" si="3476"/>
        <v>0</v>
      </c>
      <c r="S1727" s="1383">
        <f t="shared" si="3476"/>
        <v>0</v>
      </c>
      <c r="T1727" s="1383">
        <f t="shared" ref="T1727:X1727" si="3477">$AE1727*T$27</f>
        <v>0</v>
      </c>
      <c r="U1727" s="1383">
        <f t="shared" si="3477"/>
        <v>0</v>
      </c>
      <c r="V1727" s="1383">
        <f t="shared" si="3477"/>
        <v>0</v>
      </c>
      <c r="W1727" s="1383">
        <f t="shared" si="3477"/>
        <v>0</v>
      </c>
      <c r="X1727" s="1383">
        <f t="shared" si="3477"/>
        <v>0</v>
      </c>
      <c r="Y1727" s="1383">
        <f t="shared" si="3131"/>
        <v>0</v>
      </c>
      <c r="Z1727" s="1383">
        <f t="shared" si="3132"/>
        <v>0</v>
      </c>
      <c r="AA1727" s="1383">
        <f t="shared" si="3133"/>
        <v>0</v>
      </c>
      <c r="AB1727" s="1383">
        <f t="shared" si="3134"/>
        <v>0</v>
      </c>
      <c r="AC1727" s="5">
        <f t="shared" si="3135"/>
        <v>239</v>
      </c>
      <c r="AD1727" s="1383">
        <f t="shared" si="3136"/>
        <v>0</v>
      </c>
      <c r="AE1727" s="1383">
        <f t="shared" si="3137"/>
        <v>0</v>
      </c>
      <c r="AF1727" s="1305" t="e">
        <f t="shared" si="3138"/>
        <v>#DIV/0!</v>
      </c>
      <c r="AG1727" s="1305" t="e">
        <f t="shared" si="3139"/>
        <v>#DIV/0!</v>
      </c>
      <c r="AH1727" s="5"/>
      <c r="AI1727" s="5"/>
      <c r="AJ1727" s="5"/>
      <c r="AK1727" s="5"/>
      <c r="AL1727" s="5"/>
      <c r="AM1727" s="5"/>
      <c r="AN1727" s="5"/>
      <c r="AO1727" s="5"/>
      <c r="AP1727" s="5"/>
      <c r="AQ1727" s="5"/>
      <c r="AR1727" s="5"/>
      <c r="AS1727" s="5"/>
      <c r="AT1727" s="5"/>
      <c r="AU1727" s="5"/>
      <c r="AV1727" s="5"/>
      <c r="AW1727" s="5"/>
      <c r="AX1727" s="5"/>
      <c r="AY1727" s="5"/>
      <c r="AZ1727" s="5"/>
      <c r="BA1727" s="5"/>
      <c r="BB1727" s="5"/>
      <c r="BC1727" s="5"/>
      <c r="BD1727" s="5"/>
      <c r="BE1727" s="5"/>
    </row>
    <row r="1728" spans="1:57" ht="14.25" customHeight="1">
      <c r="A1728" s="1376">
        <v>45531</v>
      </c>
      <c r="B1728" s="1301"/>
      <c r="C1728" s="1302"/>
      <c r="D1728" s="1376">
        <v>45166</v>
      </c>
      <c r="E1728" s="1357"/>
      <c r="F1728" s="5"/>
      <c r="G1728" s="5"/>
      <c r="H1728" s="1302"/>
      <c r="I1728" s="1303"/>
      <c r="J1728" s="1301"/>
      <c r="K1728" s="1376"/>
      <c r="L1728" s="1302"/>
      <c r="M1728" s="1382">
        <f t="shared" si="3128"/>
        <v>45532</v>
      </c>
      <c r="N1728" s="1354">
        <f t="shared" si="3125"/>
        <v>0</v>
      </c>
      <c r="O1728" s="1383">
        <f t="shared" ref="O1728:S1728" si="3478">$AD1728*O$27</f>
        <v>0</v>
      </c>
      <c r="P1728" s="1383">
        <f t="shared" si="3478"/>
        <v>0</v>
      </c>
      <c r="Q1728" s="1383">
        <f t="shared" si="3478"/>
        <v>0</v>
      </c>
      <c r="R1728" s="1383">
        <f t="shared" si="3478"/>
        <v>0</v>
      </c>
      <c r="S1728" s="1383">
        <f t="shared" si="3478"/>
        <v>0</v>
      </c>
      <c r="T1728" s="1383">
        <f t="shared" ref="T1728:X1728" si="3479">$AE1728*T$27</f>
        <v>0</v>
      </c>
      <c r="U1728" s="1383">
        <f t="shared" si="3479"/>
        <v>0</v>
      </c>
      <c r="V1728" s="1383">
        <f t="shared" si="3479"/>
        <v>0</v>
      </c>
      <c r="W1728" s="1383">
        <f t="shared" si="3479"/>
        <v>0</v>
      </c>
      <c r="X1728" s="1383">
        <f t="shared" si="3479"/>
        <v>0</v>
      </c>
      <c r="Y1728" s="1383">
        <f t="shared" si="3131"/>
        <v>0</v>
      </c>
      <c r="Z1728" s="1383">
        <f t="shared" si="3132"/>
        <v>0</v>
      </c>
      <c r="AA1728" s="1383">
        <f t="shared" si="3133"/>
        <v>0</v>
      </c>
      <c r="AB1728" s="1383">
        <f t="shared" si="3134"/>
        <v>0</v>
      </c>
      <c r="AC1728" s="5">
        <f t="shared" si="3135"/>
        <v>240</v>
      </c>
      <c r="AD1728" s="1383">
        <f t="shared" si="3136"/>
        <v>0</v>
      </c>
      <c r="AE1728" s="1383">
        <f t="shared" si="3137"/>
        <v>0</v>
      </c>
      <c r="AF1728" s="1305" t="e">
        <f t="shared" si="3138"/>
        <v>#DIV/0!</v>
      </c>
      <c r="AG1728" s="1305" t="e">
        <f t="shared" si="3139"/>
        <v>#DIV/0!</v>
      </c>
      <c r="AH1728" s="5"/>
      <c r="AI1728" s="5"/>
      <c r="AJ1728" s="5"/>
      <c r="AK1728" s="5"/>
      <c r="AL1728" s="5"/>
      <c r="AM1728" s="5"/>
      <c r="AN1728" s="5"/>
      <c r="AO1728" s="5"/>
      <c r="AP1728" s="5"/>
      <c r="AQ1728" s="5"/>
      <c r="AR1728" s="5"/>
      <c r="AS1728" s="5"/>
      <c r="AT1728" s="5"/>
      <c r="AU1728" s="5"/>
      <c r="AV1728" s="5"/>
      <c r="AW1728" s="5"/>
      <c r="AX1728" s="5"/>
      <c r="AY1728" s="5"/>
      <c r="AZ1728" s="5"/>
      <c r="BA1728" s="5"/>
      <c r="BB1728" s="5"/>
      <c r="BC1728" s="5"/>
      <c r="BD1728" s="5"/>
      <c r="BE1728" s="5"/>
    </row>
    <row r="1729" spans="1:57" ht="14.25" customHeight="1">
      <c r="A1729" s="1376">
        <v>45532</v>
      </c>
      <c r="B1729" s="1301"/>
      <c r="C1729" s="1302"/>
      <c r="D1729" s="1376">
        <v>45167</v>
      </c>
      <c r="E1729" s="1357"/>
      <c r="F1729" s="5"/>
      <c r="G1729" s="5"/>
      <c r="H1729" s="1302"/>
      <c r="I1729" s="1303"/>
      <c r="J1729" s="1301"/>
      <c r="K1729" s="1376"/>
      <c r="L1729" s="1302"/>
      <c r="M1729" s="1382">
        <f t="shared" si="3128"/>
        <v>45533</v>
      </c>
      <c r="N1729" s="1354">
        <f t="shared" si="3125"/>
        <v>0</v>
      </c>
      <c r="O1729" s="1383">
        <f t="shared" ref="O1729:S1729" si="3480">$AD1729*O$27</f>
        <v>0</v>
      </c>
      <c r="P1729" s="1383">
        <f t="shared" si="3480"/>
        <v>0</v>
      </c>
      <c r="Q1729" s="1383">
        <f t="shared" si="3480"/>
        <v>0</v>
      </c>
      <c r="R1729" s="1383">
        <f t="shared" si="3480"/>
        <v>0</v>
      </c>
      <c r="S1729" s="1383">
        <f t="shared" si="3480"/>
        <v>0</v>
      </c>
      <c r="T1729" s="1383">
        <f t="shared" ref="T1729:X1729" si="3481">$AE1729*T$27</f>
        <v>0</v>
      </c>
      <c r="U1729" s="1383">
        <f t="shared" si="3481"/>
        <v>0</v>
      </c>
      <c r="V1729" s="1383">
        <f t="shared" si="3481"/>
        <v>0</v>
      </c>
      <c r="W1729" s="1383">
        <f t="shared" si="3481"/>
        <v>0</v>
      </c>
      <c r="X1729" s="1383">
        <f t="shared" si="3481"/>
        <v>0</v>
      </c>
      <c r="Y1729" s="1383">
        <f t="shared" si="3131"/>
        <v>0</v>
      </c>
      <c r="Z1729" s="1383">
        <f t="shared" si="3132"/>
        <v>0</v>
      </c>
      <c r="AA1729" s="1383">
        <f t="shared" si="3133"/>
        <v>0</v>
      </c>
      <c r="AB1729" s="1383">
        <f t="shared" si="3134"/>
        <v>0</v>
      </c>
      <c r="AC1729" s="5">
        <f t="shared" si="3135"/>
        <v>241</v>
      </c>
      <c r="AD1729" s="1383">
        <f t="shared" si="3136"/>
        <v>0</v>
      </c>
      <c r="AE1729" s="1383">
        <f t="shared" si="3137"/>
        <v>0</v>
      </c>
      <c r="AF1729" s="1305" t="e">
        <f t="shared" si="3138"/>
        <v>#DIV/0!</v>
      </c>
      <c r="AG1729" s="1305" t="e">
        <f t="shared" si="3139"/>
        <v>#DIV/0!</v>
      </c>
      <c r="AH1729" s="5"/>
      <c r="AI1729" s="5"/>
      <c r="AJ1729" s="5"/>
      <c r="AK1729" s="5"/>
      <c r="AL1729" s="5"/>
      <c r="AM1729" s="5"/>
      <c r="AN1729" s="5"/>
      <c r="AO1729" s="5"/>
      <c r="AP1729" s="5"/>
      <c r="AQ1729" s="5"/>
      <c r="AR1729" s="5"/>
      <c r="AS1729" s="5"/>
      <c r="AT1729" s="5"/>
      <c r="AU1729" s="5"/>
      <c r="AV1729" s="5"/>
      <c r="AW1729" s="5"/>
      <c r="AX1729" s="5"/>
      <c r="AY1729" s="5"/>
      <c r="AZ1729" s="5"/>
      <c r="BA1729" s="5"/>
      <c r="BB1729" s="5"/>
      <c r="BC1729" s="5"/>
      <c r="BD1729" s="5"/>
      <c r="BE1729" s="5"/>
    </row>
    <row r="1730" spans="1:57" ht="14.25" customHeight="1">
      <c r="A1730" s="1376">
        <v>45533</v>
      </c>
      <c r="B1730" s="1301"/>
      <c r="C1730" s="1302"/>
      <c r="D1730" s="1376">
        <v>45168</v>
      </c>
      <c r="E1730" s="1357"/>
      <c r="F1730" s="5"/>
      <c r="G1730" s="5"/>
      <c r="H1730" s="1302"/>
      <c r="I1730" s="1303"/>
      <c r="J1730" s="1301"/>
      <c r="K1730" s="1376"/>
      <c r="L1730" s="1302"/>
      <c r="M1730" s="1382">
        <f t="shared" si="3128"/>
        <v>45534</v>
      </c>
      <c r="N1730" s="1354">
        <f t="shared" si="3125"/>
        <v>0</v>
      </c>
      <c r="O1730" s="1383">
        <f t="shared" ref="O1730:S1730" si="3482">$AD1730*O$27</f>
        <v>0</v>
      </c>
      <c r="P1730" s="1383">
        <f t="shared" si="3482"/>
        <v>0</v>
      </c>
      <c r="Q1730" s="1383">
        <f t="shared" si="3482"/>
        <v>0</v>
      </c>
      <c r="R1730" s="1383">
        <f t="shared" si="3482"/>
        <v>0</v>
      </c>
      <c r="S1730" s="1383">
        <f t="shared" si="3482"/>
        <v>0</v>
      </c>
      <c r="T1730" s="1383">
        <f t="shared" ref="T1730:X1730" si="3483">$AE1730*T$27</f>
        <v>0</v>
      </c>
      <c r="U1730" s="1383">
        <f t="shared" si="3483"/>
        <v>0</v>
      </c>
      <c r="V1730" s="1383">
        <f t="shared" si="3483"/>
        <v>0</v>
      </c>
      <c r="W1730" s="1383">
        <f t="shared" si="3483"/>
        <v>0</v>
      </c>
      <c r="X1730" s="1383">
        <f t="shared" si="3483"/>
        <v>0</v>
      </c>
      <c r="Y1730" s="1383">
        <f t="shared" si="3131"/>
        <v>0</v>
      </c>
      <c r="Z1730" s="1383">
        <f t="shared" si="3132"/>
        <v>0</v>
      </c>
      <c r="AA1730" s="1383">
        <f t="shared" si="3133"/>
        <v>0</v>
      </c>
      <c r="AB1730" s="1383">
        <f t="shared" si="3134"/>
        <v>0</v>
      </c>
      <c r="AC1730" s="5">
        <f t="shared" si="3135"/>
        <v>242</v>
      </c>
      <c r="AD1730" s="1383">
        <f t="shared" si="3136"/>
        <v>0</v>
      </c>
      <c r="AE1730" s="1383">
        <f t="shared" si="3137"/>
        <v>0</v>
      </c>
      <c r="AF1730" s="1305" t="e">
        <f t="shared" si="3138"/>
        <v>#DIV/0!</v>
      </c>
      <c r="AG1730" s="1305" t="e">
        <f t="shared" si="3139"/>
        <v>#DIV/0!</v>
      </c>
      <c r="AH1730" s="5"/>
      <c r="AI1730" s="5"/>
      <c r="AJ1730" s="5"/>
      <c r="AK1730" s="5"/>
      <c r="AL1730" s="5"/>
      <c r="AM1730" s="5"/>
      <c r="AN1730" s="5"/>
      <c r="AO1730" s="5"/>
      <c r="AP1730" s="5"/>
      <c r="AQ1730" s="5"/>
      <c r="AR1730" s="5"/>
      <c r="AS1730" s="5"/>
      <c r="AT1730" s="5"/>
      <c r="AU1730" s="5"/>
      <c r="AV1730" s="5"/>
      <c r="AW1730" s="5"/>
      <c r="AX1730" s="5"/>
      <c r="AY1730" s="5"/>
      <c r="AZ1730" s="5"/>
      <c r="BA1730" s="5"/>
      <c r="BB1730" s="5"/>
      <c r="BC1730" s="5"/>
      <c r="BD1730" s="5"/>
      <c r="BE1730" s="5"/>
    </row>
    <row r="1731" spans="1:57" ht="14.25" customHeight="1">
      <c r="A1731" s="1376">
        <v>45534</v>
      </c>
      <c r="B1731" s="1301"/>
      <c r="C1731" s="1302"/>
      <c r="D1731" s="1376">
        <v>45169</v>
      </c>
      <c r="E1731" s="1357"/>
      <c r="F1731" s="5"/>
      <c r="G1731" s="5"/>
      <c r="H1731" s="1302"/>
      <c r="I1731" s="1303"/>
      <c r="J1731" s="1301"/>
      <c r="K1731" s="1376"/>
      <c r="L1731" s="1302"/>
      <c r="M1731" s="1382">
        <f t="shared" si="3128"/>
        <v>45535</v>
      </c>
      <c r="N1731" s="1354">
        <f t="shared" si="3125"/>
        <v>0</v>
      </c>
      <c r="O1731" s="1383">
        <f t="shared" ref="O1731:S1731" si="3484">$AD1731*O$27</f>
        <v>0</v>
      </c>
      <c r="P1731" s="1383">
        <f t="shared" si="3484"/>
        <v>0</v>
      </c>
      <c r="Q1731" s="1383">
        <f t="shared" si="3484"/>
        <v>0</v>
      </c>
      <c r="R1731" s="1383">
        <f t="shared" si="3484"/>
        <v>0</v>
      </c>
      <c r="S1731" s="1383">
        <f t="shared" si="3484"/>
        <v>0</v>
      </c>
      <c r="T1731" s="1383">
        <f t="shared" ref="T1731:X1731" si="3485">$AE1731*T$27</f>
        <v>0</v>
      </c>
      <c r="U1731" s="1383">
        <f t="shared" si="3485"/>
        <v>0</v>
      </c>
      <c r="V1731" s="1383">
        <f t="shared" si="3485"/>
        <v>0</v>
      </c>
      <c r="W1731" s="1383">
        <f t="shared" si="3485"/>
        <v>0</v>
      </c>
      <c r="X1731" s="1383">
        <f t="shared" si="3485"/>
        <v>0</v>
      </c>
      <c r="Y1731" s="1383">
        <f t="shared" si="3131"/>
        <v>0</v>
      </c>
      <c r="Z1731" s="1383">
        <f t="shared" si="3132"/>
        <v>0</v>
      </c>
      <c r="AA1731" s="1383">
        <f t="shared" si="3133"/>
        <v>0</v>
      </c>
      <c r="AB1731" s="1383">
        <f t="shared" si="3134"/>
        <v>0</v>
      </c>
      <c r="AC1731" s="5">
        <f t="shared" si="3135"/>
        <v>243</v>
      </c>
      <c r="AD1731" s="1383">
        <f t="shared" si="3136"/>
        <v>0</v>
      </c>
      <c r="AE1731" s="1383">
        <f t="shared" si="3137"/>
        <v>0</v>
      </c>
      <c r="AF1731" s="1305" t="e">
        <f t="shared" si="3138"/>
        <v>#DIV/0!</v>
      </c>
      <c r="AG1731" s="1305" t="e">
        <f t="shared" si="3139"/>
        <v>#DIV/0!</v>
      </c>
      <c r="AH1731" s="5"/>
      <c r="AI1731" s="5"/>
      <c r="AJ1731" s="5"/>
      <c r="AK1731" s="5"/>
      <c r="AL1731" s="5"/>
      <c r="AM1731" s="5"/>
      <c r="AN1731" s="5"/>
      <c r="AO1731" s="5"/>
      <c r="AP1731" s="5"/>
      <c r="AQ1731" s="5"/>
      <c r="AR1731" s="5"/>
      <c r="AS1731" s="5"/>
      <c r="AT1731" s="5"/>
      <c r="AU1731" s="5"/>
      <c r="AV1731" s="5"/>
      <c r="AW1731" s="5"/>
      <c r="AX1731" s="5"/>
      <c r="AY1731" s="5"/>
      <c r="AZ1731" s="5"/>
      <c r="BA1731" s="5"/>
      <c r="BB1731" s="5"/>
      <c r="BC1731" s="5"/>
      <c r="BD1731" s="5"/>
      <c r="BE1731" s="5"/>
    </row>
    <row r="1732" spans="1:57" ht="14.25" customHeight="1">
      <c r="A1732" s="1376">
        <v>45535</v>
      </c>
      <c r="B1732" s="1301"/>
      <c r="C1732" s="1302"/>
      <c r="D1732" s="1376">
        <v>45170</v>
      </c>
      <c r="E1732" s="1357"/>
      <c r="F1732" s="5"/>
      <c r="G1732" s="5"/>
      <c r="H1732" s="1302"/>
      <c r="I1732" s="1303"/>
      <c r="J1732" s="1301"/>
      <c r="K1732" s="1376"/>
      <c r="L1732" s="1302"/>
      <c r="M1732" s="1382">
        <f t="shared" si="3128"/>
        <v>45536</v>
      </c>
      <c r="N1732" s="1354">
        <f t="shared" si="3125"/>
        <v>0</v>
      </c>
      <c r="O1732" s="1383">
        <f t="shared" ref="O1732:S1732" si="3486">$AD1732*O$27</f>
        <v>0</v>
      </c>
      <c r="P1732" s="1383">
        <f t="shared" si="3486"/>
        <v>0</v>
      </c>
      <c r="Q1732" s="1383">
        <f t="shared" si="3486"/>
        <v>0</v>
      </c>
      <c r="R1732" s="1383">
        <f t="shared" si="3486"/>
        <v>0</v>
      </c>
      <c r="S1732" s="1383">
        <f t="shared" si="3486"/>
        <v>0</v>
      </c>
      <c r="T1732" s="1383">
        <f t="shared" ref="T1732:X1732" si="3487">$AE1732*T$27</f>
        <v>0</v>
      </c>
      <c r="U1732" s="1383">
        <f t="shared" si="3487"/>
        <v>0</v>
      </c>
      <c r="V1732" s="1383">
        <f t="shared" si="3487"/>
        <v>0</v>
      </c>
      <c r="W1732" s="1383">
        <f t="shared" si="3487"/>
        <v>0</v>
      </c>
      <c r="X1732" s="1383">
        <f t="shared" si="3487"/>
        <v>0</v>
      </c>
      <c r="Y1732" s="1383">
        <f t="shared" si="3131"/>
        <v>0</v>
      </c>
      <c r="Z1732" s="1383">
        <f t="shared" si="3132"/>
        <v>0</v>
      </c>
      <c r="AA1732" s="1383">
        <f t="shared" si="3133"/>
        <v>0</v>
      </c>
      <c r="AB1732" s="1383">
        <f t="shared" si="3134"/>
        <v>0</v>
      </c>
      <c r="AC1732" s="5">
        <f t="shared" si="3135"/>
        <v>244</v>
      </c>
      <c r="AD1732" s="1383">
        <f t="shared" si="3136"/>
        <v>0</v>
      </c>
      <c r="AE1732" s="1383">
        <f t="shared" si="3137"/>
        <v>0</v>
      </c>
      <c r="AF1732" s="1305" t="e">
        <f t="shared" si="3138"/>
        <v>#DIV/0!</v>
      </c>
      <c r="AG1732" s="1305" t="e">
        <f t="shared" si="3139"/>
        <v>#DIV/0!</v>
      </c>
      <c r="AH1732" s="5"/>
      <c r="AI1732" s="5"/>
      <c r="AJ1732" s="5"/>
      <c r="AK1732" s="5"/>
      <c r="AL1732" s="5"/>
      <c r="AM1732" s="5"/>
      <c r="AN1732" s="5"/>
      <c r="AO1732" s="5"/>
      <c r="AP1732" s="5"/>
      <c r="AQ1732" s="5"/>
      <c r="AR1732" s="5"/>
      <c r="AS1732" s="5"/>
      <c r="AT1732" s="5"/>
      <c r="AU1732" s="5"/>
      <c r="AV1732" s="5"/>
      <c r="AW1732" s="5"/>
      <c r="AX1732" s="5"/>
      <c r="AY1732" s="5"/>
      <c r="AZ1732" s="5"/>
      <c r="BA1732" s="5"/>
      <c r="BB1732" s="5"/>
      <c r="BC1732" s="5"/>
      <c r="BD1732" s="5"/>
      <c r="BE1732" s="5"/>
    </row>
    <row r="1733" spans="1:57" ht="14.25" customHeight="1">
      <c r="A1733" s="1376">
        <v>45536</v>
      </c>
      <c r="B1733" s="1301"/>
      <c r="C1733" s="1302"/>
      <c r="D1733" s="1376">
        <v>45171</v>
      </c>
      <c r="E1733" s="1357"/>
      <c r="F1733" s="5"/>
      <c r="G1733" s="5"/>
      <c r="H1733" s="1302"/>
      <c r="I1733" s="1303"/>
      <c r="J1733" s="1301"/>
      <c r="K1733" s="1376"/>
      <c r="L1733" s="1302"/>
      <c r="M1733" s="1382">
        <f t="shared" si="3128"/>
        <v>45537</v>
      </c>
      <c r="N1733" s="1354">
        <f t="shared" si="3125"/>
        <v>0</v>
      </c>
      <c r="O1733" s="1383">
        <f t="shared" ref="O1733:S1733" si="3488">$AD1733*O$27</f>
        <v>0</v>
      </c>
      <c r="P1733" s="1383">
        <f t="shared" si="3488"/>
        <v>0</v>
      </c>
      <c r="Q1733" s="1383">
        <f t="shared" si="3488"/>
        <v>0</v>
      </c>
      <c r="R1733" s="1383">
        <f t="shared" si="3488"/>
        <v>0</v>
      </c>
      <c r="S1733" s="1383">
        <f t="shared" si="3488"/>
        <v>0</v>
      </c>
      <c r="T1733" s="1383">
        <f t="shared" ref="T1733:X1733" si="3489">$AE1733*T$27</f>
        <v>0</v>
      </c>
      <c r="U1733" s="1383">
        <f t="shared" si="3489"/>
        <v>0</v>
      </c>
      <c r="V1733" s="1383">
        <f t="shared" si="3489"/>
        <v>0</v>
      </c>
      <c r="W1733" s="1383">
        <f t="shared" si="3489"/>
        <v>0</v>
      </c>
      <c r="X1733" s="1383">
        <f t="shared" si="3489"/>
        <v>0</v>
      </c>
      <c r="Y1733" s="1383">
        <f t="shared" si="3131"/>
        <v>0</v>
      </c>
      <c r="Z1733" s="1383">
        <f t="shared" si="3132"/>
        <v>0</v>
      </c>
      <c r="AA1733" s="1383">
        <f t="shared" si="3133"/>
        <v>0</v>
      </c>
      <c r="AB1733" s="1383">
        <f t="shared" si="3134"/>
        <v>0</v>
      </c>
      <c r="AC1733" s="5">
        <f t="shared" si="3135"/>
        <v>245</v>
      </c>
      <c r="AD1733" s="1383">
        <f t="shared" si="3136"/>
        <v>0</v>
      </c>
      <c r="AE1733" s="1383">
        <f t="shared" si="3137"/>
        <v>0</v>
      </c>
      <c r="AF1733" s="1305" t="e">
        <f t="shared" si="3138"/>
        <v>#DIV/0!</v>
      </c>
      <c r="AG1733" s="1305" t="e">
        <f t="shared" si="3139"/>
        <v>#DIV/0!</v>
      </c>
      <c r="AH1733" s="5"/>
      <c r="AI1733" s="5"/>
      <c r="AJ1733" s="5"/>
      <c r="AK1733" s="5"/>
      <c r="AL1733" s="5"/>
      <c r="AM1733" s="5"/>
      <c r="AN1733" s="5"/>
      <c r="AO1733" s="5"/>
      <c r="AP1733" s="5"/>
      <c r="AQ1733" s="5"/>
      <c r="AR1733" s="5"/>
      <c r="AS1733" s="5"/>
      <c r="AT1733" s="5"/>
      <c r="AU1733" s="5"/>
      <c r="AV1733" s="5"/>
      <c r="AW1733" s="5"/>
      <c r="AX1733" s="5"/>
      <c r="AY1733" s="5"/>
      <c r="AZ1733" s="5"/>
      <c r="BA1733" s="5"/>
      <c r="BB1733" s="5"/>
      <c r="BC1733" s="5"/>
      <c r="BD1733" s="5"/>
      <c r="BE1733" s="5"/>
    </row>
    <row r="1734" spans="1:57" ht="14.25" customHeight="1">
      <c r="A1734" s="1376">
        <v>45537</v>
      </c>
      <c r="B1734" s="1301"/>
      <c r="C1734" s="1302"/>
      <c r="D1734" s="1376">
        <v>45172</v>
      </c>
      <c r="E1734" s="1357"/>
      <c r="F1734" s="5"/>
      <c r="G1734" s="5"/>
      <c r="H1734" s="1302"/>
      <c r="I1734" s="1303"/>
      <c r="J1734" s="1301"/>
      <c r="K1734" s="1376"/>
      <c r="L1734" s="1302"/>
      <c r="M1734" s="1382">
        <f t="shared" si="3128"/>
        <v>45538</v>
      </c>
      <c r="N1734" s="1354">
        <f t="shared" si="3125"/>
        <v>0</v>
      </c>
      <c r="O1734" s="1383">
        <f t="shared" ref="O1734:S1734" si="3490">$AD1734*O$27</f>
        <v>0</v>
      </c>
      <c r="P1734" s="1383">
        <f t="shared" si="3490"/>
        <v>0</v>
      </c>
      <c r="Q1734" s="1383">
        <f t="shared" si="3490"/>
        <v>0</v>
      </c>
      <c r="R1734" s="1383">
        <f t="shared" si="3490"/>
        <v>0</v>
      </c>
      <c r="S1734" s="1383">
        <f t="shared" si="3490"/>
        <v>0</v>
      </c>
      <c r="T1734" s="1383">
        <f t="shared" ref="T1734:X1734" si="3491">$AE1734*T$27</f>
        <v>0</v>
      </c>
      <c r="U1734" s="1383">
        <f t="shared" si="3491"/>
        <v>0</v>
      </c>
      <c r="V1734" s="1383">
        <f t="shared" si="3491"/>
        <v>0</v>
      </c>
      <c r="W1734" s="1383">
        <f t="shared" si="3491"/>
        <v>0</v>
      </c>
      <c r="X1734" s="1383">
        <f t="shared" si="3491"/>
        <v>0</v>
      </c>
      <c r="Y1734" s="1383">
        <f t="shared" si="3131"/>
        <v>0</v>
      </c>
      <c r="Z1734" s="1383">
        <f t="shared" si="3132"/>
        <v>0</v>
      </c>
      <c r="AA1734" s="1383">
        <f t="shared" si="3133"/>
        <v>0</v>
      </c>
      <c r="AB1734" s="1383">
        <f t="shared" si="3134"/>
        <v>0</v>
      </c>
      <c r="AC1734" s="5">
        <f t="shared" si="3135"/>
        <v>246</v>
      </c>
      <c r="AD1734" s="1383">
        <f t="shared" si="3136"/>
        <v>0</v>
      </c>
      <c r="AE1734" s="1383">
        <f t="shared" si="3137"/>
        <v>0</v>
      </c>
      <c r="AF1734" s="1305" t="e">
        <f t="shared" si="3138"/>
        <v>#DIV/0!</v>
      </c>
      <c r="AG1734" s="1305" t="e">
        <f t="shared" si="3139"/>
        <v>#DIV/0!</v>
      </c>
      <c r="AH1734" s="5"/>
      <c r="AI1734" s="5"/>
      <c r="AJ1734" s="5"/>
      <c r="AK1734" s="5"/>
      <c r="AL1734" s="5"/>
      <c r="AM1734" s="5"/>
      <c r="AN1734" s="5"/>
      <c r="AO1734" s="5"/>
      <c r="AP1734" s="5"/>
      <c r="AQ1734" s="5"/>
      <c r="AR1734" s="5"/>
      <c r="AS1734" s="5"/>
      <c r="AT1734" s="5"/>
      <c r="AU1734" s="5"/>
      <c r="AV1734" s="5"/>
      <c r="AW1734" s="5"/>
      <c r="AX1734" s="5"/>
      <c r="AY1734" s="5"/>
      <c r="AZ1734" s="5"/>
      <c r="BA1734" s="5"/>
      <c r="BB1734" s="5"/>
      <c r="BC1734" s="5"/>
      <c r="BD1734" s="5"/>
      <c r="BE1734" s="5"/>
    </row>
    <row r="1735" spans="1:57" ht="14.25" customHeight="1">
      <c r="A1735" s="1376">
        <v>45538</v>
      </c>
      <c r="B1735" s="1301"/>
      <c r="C1735" s="1302"/>
      <c r="D1735" s="1376">
        <v>45173</v>
      </c>
      <c r="E1735" s="1357"/>
      <c r="F1735" s="5"/>
      <c r="G1735" s="5"/>
      <c r="H1735" s="1302"/>
      <c r="I1735" s="1303"/>
      <c r="J1735" s="1301"/>
      <c r="K1735" s="1376"/>
      <c r="L1735" s="1302"/>
      <c r="M1735" s="1382">
        <f t="shared" si="3128"/>
        <v>45539</v>
      </c>
      <c r="N1735" s="1354">
        <f t="shared" si="3125"/>
        <v>0</v>
      </c>
      <c r="O1735" s="1383">
        <f t="shared" ref="O1735:S1735" si="3492">$AD1735*O$27</f>
        <v>0</v>
      </c>
      <c r="P1735" s="1383">
        <f t="shared" si="3492"/>
        <v>0</v>
      </c>
      <c r="Q1735" s="1383">
        <f t="shared" si="3492"/>
        <v>0</v>
      </c>
      <c r="R1735" s="1383">
        <f t="shared" si="3492"/>
        <v>0</v>
      </c>
      <c r="S1735" s="1383">
        <f t="shared" si="3492"/>
        <v>0</v>
      </c>
      <c r="T1735" s="1383">
        <f t="shared" ref="T1735:X1735" si="3493">$AE1735*T$27</f>
        <v>0</v>
      </c>
      <c r="U1735" s="1383">
        <f t="shared" si="3493"/>
        <v>0</v>
      </c>
      <c r="V1735" s="1383">
        <f t="shared" si="3493"/>
        <v>0</v>
      </c>
      <c r="W1735" s="1383">
        <f t="shared" si="3493"/>
        <v>0</v>
      </c>
      <c r="X1735" s="1383">
        <f t="shared" si="3493"/>
        <v>0</v>
      </c>
      <c r="Y1735" s="1383">
        <f t="shared" si="3131"/>
        <v>0</v>
      </c>
      <c r="Z1735" s="1383">
        <f t="shared" si="3132"/>
        <v>0</v>
      </c>
      <c r="AA1735" s="1383">
        <f t="shared" si="3133"/>
        <v>0</v>
      </c>
      <c r="AB1735" s="1383">
        <f t="shared" si="3134"/>
        <v>0</v>
      </c>
      <c r="AC1735" s="5">
        <f t="shared" si="3135"/>
        <v>247</v>
      </c>
      <c r="AD1735" s="1383">
        <f t="shared" si="3136"/>
        <v>0</v>
      </c>
      <c r="AE1735" s="1383">
        <f t="shared" si="3137"/>
        <v>0</v>
      </c>
      <c r="AF1735" s="1305" t="e">
        <f t="shared" si="3138"/>
        <v>#DIV/0!</v>
      </c>
      <c r="AG1735" s="1305" t="e">
        <f t="shared" si="3139"/>
        <v>#DIV/0!</v>
      </c>
      <c r="AH1735" s="5"/>
      <c r="AI1735" s="5"/>
      <c r="AJ1735" s="5"/>
      <c r="AK1735" s="5"/>
      <c r="AL1735" s="5"/>
      <c r="AM1735" s="5"/>
      <c r="AN1735" s="5"/>
      <c r="AO1735" s="5"/>
      <c r="AP1735" s="5"/>
      <c r="AQ1735" s="5"/>
      <c r="AR1735" s="5"/>
      <c r="AS1735" s="5"/>
      <c r="AT1735" s="5"/>
      <c r="AU1735" s="5"/>
      <c r="AV1735" s="5"/>
      <c r="AW1735" s="5"/>
      <c r="AX1735" s="5"/>
      <c r="AY1735" s="5"/>
      <c r="AZ1735" s="5"/>
      <c r="BA1735" s="5"/>
      <c r="BB1735" s="5"/>
      <c r="BC1735" s="5"/>
      <c r="BD1735" s="5"/>
      <c r="BE1735" s="5"/>
    </row>
    <row r="1736" spans="1:57" ht="14.25" customHeight="1">
      <c r="A1736" s="1376">
        <v>45539</v>
      </c>
      <c r="B1736" s="1301"/>
      <c r="C1736" s="1302"/>
      <c r="D1736" s="1376">
        <v>45174</v>
      </c>
      <c r="E1736" s="1357"/>
      <c r="F1736" s="5"/>
      <c r="G1736" s="5"/>
      <c r="H1736" s="1302"/>
      <c r="I1736" s="1303"/>
      <c r="J1736" s="1301"/>
      <c r="K1736" s="1376"/>
      <c r="L1736" s="1302"/>
      <c r="M1736" s="1382">
        <f t="shared" si="3128"/>
        <v>45540</v>
      </c>
      <c r="N1736" s="1354">
        <f t="shared" si="3125"/>
        <v>0</v>
      </c>
      <c r="O1736" s="1383">
        <f t="shared" ref="O1736:S1736" si="3494">$AD1736*O$27</f>
        <v>0</v>
      </c>
      <c r="P1736" s="1383">
        <f t="shared" si="3494"/>
        <v>0</v>
      </c>
      <c r="Q1736" s="1383">
        <f t="shared" si="3494"/>
        <v>0</v>
      </c>
      <c r="R1736" s="1383">
        <f t="shared" si="3494"/>
        <v>0</v>
      </c>
      <c r="S1736" s="1383">
        <f t="shared" si="3494"/>
        <v>0</v>
      </c>
      <c r="T1736" s="1383">
        <f t="shared" ref="T1736:X1736" si="3495">$AE1736*T$27</f>
        <v>0</v>
      </c>
      <c r="U1736" s="1383">
        <f t="shared" si="3495"/>
        <v>0</v>
      </c>
      <c r="V1736" s="1383">
        <f t="shared" si="3495"/>
        <v>0</v>
      </c>
      <c r="W1736" s="1383">
        <f t="shared" si="3495"/>
        <v>0</v>
      </c>
      <c r="X1736" s="1383">
        <f t="shared" si="3495"/>
        <v>0</v>
      </c>
      <c r="Y1736" s="1383">
        <f t="shared" si="3131"/>
        <v>0</v>
      </c>
      <c r="Z1736" s="1383">
        <f t="shared" si="3132"/>
        <v>0</v>
      </c>
      <c r="AA1736" s="1383">
        <f t="shared" si="3133"/>
        <v>0</v>
      </c>
      <c r="AB1736" s="1383">
        <f t="shared" si="3134"/>
        <v>0</v>
      </c>
      <c r="AC1736" s="5">
        <f t="shared" si="3135"/>
        <v>248</v>
      </c>
      <c r="AD1736" s="1383">
        <f t="shared" si="3136"/>
        <v>0</v>
      </c>
      <c r="AE1736" s="1383">
        <f t="shared" si="3137"/>
        <v>0</v>
      </c>
      <c r="AF1736" s="1305" t="e">
        <f t="shared" si="3138"/>
        <v>#DIV/0!</v>
      </c>
      <c r="AG1736" s="1305" t="e">
        <f t="shared" si="3139"/>
        <v>#DIV/0!</v>
      </c>
      <c r="AH1736" s="5"/>
      <c r="AI1736" s="5"/>
      <c r="AJ1736" s="5"/>
      <c r="AK1736" s="5"/>
      <c r="AL1736" s="5"/>
      <c r="AM1736" s="5"/>
      <c r="AN1736" s="5"/>
      <c r="AO1736" s="5"/>
      <c r="AP1736" s="5"/>
      <c r="AQ1736" s="5"/>
      <c r="AR1736" s="5"/>
      <c r="AS1736" s="5"/>
      <c r="AT1736" s="5"/>
      <c r="AU1736" s="5"/>
      <c r="AV1736" s="5"/>
      <c r="AW1736" s="5"/>
      <c r="AX1736" s="5"/>
      <c r="AY1736" s="5"/>
      <c r="AZ1736" s="5"/>
      <c r="BA1736" s="5"/>
      <c r="BB1736" s="5"/>
      <c r="BC1736" s="5"/>
      <c r="BD1736" s="5"/>
      <c r="BE1736" s="5"/>
    </row>
    <row r="1737" spans="1:57" ht="14.25" customHeight="1">
      <c r="A1737" s="1376">
        <v>45540</v>
      </c>
      <c r="B1737" s="1301"/>
      <c r="C1737" s="1302"/>
      <c r="D1737" s="1376">
        <v>45175</v>
      </c>
      <c r="E1737" s="1357"/>
      <c r="F1737" s="5"/>
      <c r="G1737" s="5"/>
      <c r="H1737" s="1302"/>
      <c r="I1737" s="1303"/>
      <c r="J1737" s="1301"/>
      <c r="K1737" s="1376"/>
      <c r="L1737" s="1302"/>
      <c r="M1737" s="1382">
        <f t="shared" si="3128"/>
        <v>45541</v>
      </c>
      <c r="N1737" s="1354">
        <f t="shared" si="3125"/>
        <v>0</v>
      </c>
      <c r="O1737" s="1383">
        <f t="shared" ref="O1737:S1737" si="3496">$AD1737*O$27</f>
        <v>0</v>
      </c>
      <c r="P1737" s="1383">
        <f t="shared" si="3496"/>
        <v>0</v>
      </c>
      <c r="Q1737" s="1383">
        <f t="shared" si="3496"/>
        <v>0</v>
      </c>
      <c r="R1737" s="1383">
        <f t="shared" si="3496"/>
        <v>0</v>
      </c>
      <c r="S1737" s="1383">
        <f t="shared" si="3496"/>
        <v>0</v>
      </c>
      <c r="T1737" s="1383">
        <f t="shared" ref="T1737:X1737" si="3497">$AE1737*T$27</f>
        <v>0</v>
      </c>
      <c r="U1737" s="1383">
        <f t="shared" si="3497"/>
        <v>0</v>
      </c>
      <c r="V1737" s="1383">
        <f t="shared" si="3497"/>
        <v>0</v>
      </c>
      <c r="W1737" s="1383">
        <f t="shared" si="3497"/>
        <v>0</v>
      </c>
      <c r="X1737" s="1383">
        <f t="shared" si="3497"/>
        <v>0</v>
      </c>
      <c r="Y1737" s="1383">
        <f t="shared" si="3131"/>
        <v>0</v>
      </c>
      <c r="Z1737" s="1383">
        <f t="shared" si="3132"/>
        <v>0</v>
      </c>
      <c r="AA1737" s="1383">
        <f t="shared" si="3133"/>
        <v>0</v>
      </c>
      <c r="AB1737" s="1383">
        <f t="shared" si="3134"/>
        <v>0</v>
      </c>
      <c r="AC1737" s="5">
        <f t="shared" si="3135"/>
        <v>249</v>
      </c>
      <c r="AD1737" s="1383">
        <f t="shared" si="3136"/>
        <v>0</v>
      </c>
      <c r="AE1737" s="1383">
        <f t="shared" si="3137"/>
        <v>0</v>
      </c>
      <c r="AF1737" s="1305" t="e">
        <f t="shared" si="3138"/>
        <v>#DIV/0!</v>
      </c>
      <c r="AG1737" s="1305" t="e">
        <f t="shared" si="3139"/>
        <v>#DIV/0!</v>
      </c>
      <c r="AH1737" s="5"/>
      <c r="AI1737" s="5"/>
      <c r="AJ1737" s="5"/>
      <c r="AK1737" s="5"/>
      <c r="AL1737" s="5"/>
      <c r="AM1737" s="5"/>
      <c r="AN1737" s="5"/>
      <c r="AO1737" s="5"/>
      <c r="AP1737" s="5"/>
      <c r="AQ1737" s="5"/>
      <c r="AR1737" s="5"/>
      <c r="AS1737" s="5"/>
      <c r="AT1737" s="5"/>
      <c r="AU1737" s="5"/>
      <c r="AV1737" s="5"/>
      <c r="AW1737" s="5"/>
      <c r="AX1737" s="5"/>
      <c r="AY1737" s="5"/>
      <c r="AZ1737" s="5"/>
      <c r="BA1737" s="5"/>
      <c r="BB1737" s="5"/>
      <c r="BC1737" s="5"/>
      <c r="BD1737" s="5"/>
      <c r="BE1737" s="5"/>
    </row>
    <row r="1738" spans="1:57" ht="14.25" customHeight="1">
      <c r="A1738" s="1376">
        <v>45541</v>
      </c>
      <c r="B1738" s="1301"/>
      <c r="C1738" s="1302"/>
      <c r="D1738" s="1376">
        <v>45176</v>
      </c>
      <c r="E1738" s="1357"/>
      <c r="F1738" s="5"/>
      <c r="G1738" s="5"/>
      <c r="H1738" s="1302"/>
      <c r="I1738" s="1303"/>
      <c r="J1738" s="1301"/>
      <c r="K1738" s="1376"/>
      <c r="L1738" s="1302"/>
      <c r="M1738" s="1382">
        <f t="shared" si="3128"/>
        <v>45542</v>
      </c>
      <c r="N1738" s="1354">
        <f t="shared" si="3125"/>
        <v>0</v>
      </c>
      <c r="O1738" s="1383">
        <f t="shared" ref="O1738:S1738" si="3498">$AD1738*O$27</f>
        <v>0</v>
      </c>
      <c r="P1738" s="1383">
        <f t="shared" si="3498"/>
        <v>0</v>
      </c>
      <c r="Q1738" s="1383">
        <f t="shared" si="3498"/>
        <v>0</v>
      </c>
      <c r="R1738" s="1383">
        <f t="shared" si="3498"/>
        <v>0</v>
      </c>
      <c r="S1738" s="1383">
        <f t="shared" si="3498"/>
        <v>0</v>
      </c>
      <c r="T1738" s="1383">
        <f t="shared" ref="T1738:X1738" si="3499">$AE1738*T$27</f>
        <v>0</v>
      </c>
      <c r="U1738" s="1383">
        <f t="shared" si="3499"/>
        <v>0</v>
      </c>
      <c r="V1738" s="1383">
        <f t="shared" si="3499"/>
        <v>0</v>
      </c>
      <c r="W1738" s="1383">
        <f t="shared" si="3499"/>
        <v>0</v>
      </c>
      <c r="X1738" s="1383">
        <f t="shared" si="3499"/>
        <v>0</v>
      </c>
      <c r="Y1738" s="1383">
        <f t="shared" si="3131"/>
        <v>0</v>
      </c>
      <c r="Z1738" s="1383">
        <f t="shared" si="3132"/>
        <v>0</v>
      </c>
      <c r="AA1738" s="1383">
        <f t="shared" si="3133"/>
        <v>0</v>
      </c>
      <c r="AB1738" s="1383">
        <f t="shared" si="3134"/>
        <v>0</v>
      </c>
      <c r="AC1738" s="5">
        <f t="shared" si="3135"/>
        <v>250</v>
      </c>
      <c r="AD1738" s="1383">
        <f t="shared" si="3136"/>
        <v>0</v>
      </c>
      <c r="AE1738" s="1383">
        <f t="shared" si="3137"/>
        <v>0</v>
      </c>
      <c r="AF1738" s="1305" t="e">
        <f t="shared" si="3138"/>
        <v>#DIV/0!</v>
      </c>
      <c r="AG1738" s="1305" t="e">
        <f t="shared" si="3139"/>
        <v>#DIV/0!</v>
      </c>
      <c r="AH1738" s="5"/>
      <c r="AI1738" s="5"/>
      <c r="AJ1738" s="5"/>
      <c r="AK1738" s="5"/>
      <c r="AL1738" s="5"/>
      <c r="AM1738" s="5"/>
      <c r="AN1738" s="5"/>
      <c r="AO1738" s="5"/>
      <c r="AP1738" s="5"/>
      <c r="AQ1738" s="5"/>
      <c r="AR1738" s="5"/>
      <c r="AS1738" s="5"/>
      <c r="AT1738" s="5"/>
      <c r="AU1738" s="5"/>
      <c r="AV1738" s="5"/>
      <c r="AW1738" s="5"/>
      <c r="AX1738" s="5"/>
      <c r="AY1738" s="5"/>
      <c r="AZ1738" s="5"/>
      <c r="BA1738" s="5"/>
      <c r="BB1738" s="5"/>
      <c r="BC1738" s="5"/>
      <c r="BD1738" s="5"/>
      <c r="BE1738" s="5"/>
    </row>
    <row r="1739" spans="1:57" ht="14.25" customHeight="1">
      <c r="A1739" s="1376">
        <v>45542</v>
      </c>
      <c r="B1739" s="1301"/>
      <c r="C1739" s="1302"/>
      <c r="D1739" s="1376">
        <v>45177</v>
      </c>
      <c r="E1739" s="1357"/>
      <c r="F1739" s="5"/>
      <c r="G1739" s="5"/>
      <c r="H1739" s="1302"/>
      <c r="I1739" s="1303"/>
      <c r="J1739" s="1301"/>
      <c r="K1739" s="1376"/>
      <c r="L1739" s="1302"/>
      <c r="M1739" s="1382">
        <f t="shared" si="3128"/>
        <v>45543</v>
      </c>
      <c r="N1739" s="1354">
        <f t="shared" si="3125"/>
        <v>0</v>
      </c>
      <c r="O1739" s="1383">
        <f t="shared" ref="O1739:S1739" si="3500">$AD1739*O$27</f>
        <v>0</v>
      </c>
      <c r="P1739" s="1383">
        <f t="shared" si="3500"/>
        <v>0</v>
      </c>
      <c r="Q1739" s="1383">
        <f t="shared" si="3500"/>
        <v>0</v>
      </c>
      <c r="R1739" s="1383">
        <f t="shared" si="3500"/>
        <v>0</v>
      </c>
      <c r="S1739" s="1383">
        <f t="shared" si="3500"/>
        <v>0</v>
      </c>
      <c r="T1739" s="1383">
        <f t="shared" ref="T1739:X1739" si="3501">$AE1739*T$27</f>
        <v>0</v>
      </c>
      <c r="U1739" s="1383">
        <f t="shared" si="3501"/>
        <v>0</v>
      </c>
      <c r="V1739" s="1383">
        <f t="shared" si="3501"/>
        <v>0</v>
      </c>
      <c r="W1739" s="1383">
        <f t="shared" si="3501"/>
        <v>0</v>
      </c>
      <c r="X1739" s="1383">
        <f t="shared" si="3501"/>
        <v>0</v>
      </c>
      <c r="Y1739" s="1383">
        <f t="shared" si="3131"/>
        <v>0</v>
      </c>
      <c r="Z1739" s="1383">
        <f t="shared" si="3132"/>
        <v>0</v>
      </c>
      <c r="AA1739" s="1383">
        <f t="shared" si="3133"/>
        <v>0</v>
      </c>
      <c r="AB1739" s="1383">
        <f t="shared" si="3134"/>
        <v>0</v>
      </c>
      <c r="AC1739" s="5">
        <f t="shared" si="3135"/>
        <v>251</v>
      </c>
      <c r="AD1739" s="1383">
        <f t="shared" si="3136"/>
        <v>0</v>
      </c>
      <c r="AE1739" s="1383">
        <f t="shared" si="3137"/>
        <v>0</v>
      </c>
      <c r="AF1739" s="1305" t="e">
        <f t="shared" si="3138"/>
        <v>#DIV/0!</v>
      </c>
      <c r="AG1739" s="1305" t="e">
        <f t="shared" si="3139"/>
        <v>#DIV/0!</v>
      </c>
      <c r="AH1739" s="5"/>
      <c r="AI1739" s="5"/>
      <c r="AJ1739" s="5"/>
      <c r="AK1739" s="5"/>
      <c r="AL1739" s="5"/>
      <c r="AM1739" s="5"/>
      <c r="AN1739" s="5"/>
      <c r="AO1739" s="5"/>
      <c r="AP1739" s="5"/>
      <c r="AQ1739" s="5"/>
      <c r="AR1739" s="5"/>
      <c r="AS1739" s="5"/>
      <c r="AT1739" s="5"/>
      <c r="AU1739" s="5"/>
      <c r="AV1739" s="5"/>
      <c r="AW1739" s="5"/>
      <c r="AX1739" s="5"/>
      <c r="AY1739" s="5"/>
      <c r="AZ1739" s="5"/>
      <c r="BA1739" s="5"/>
      <c r="BB1739" s="5"/>
      <c r="BC1739" s="5"/>
      <c r="BD1739" s="5"/>
      <c r="BE1739" s="5"/>
    </row>
    <row r="1740" spans="1:57" ht="14.25" customHeight="1">
      <c r="A1740" s="1376">
        <v>45543</v>
      </c>
      <c r="B1740" s="1301"/>
      <c r="C1740" s="1302"/>
      <c r="D1740" s="1376">
        <v>45178</v>
      </c>
      <c r="E1740" s="1357"/>
      <c r="F1740" s="5"/>
      <c r="G1740" s="5"/>
      <c r="H1740" s="1302"/>
      <c r="I1740" s="1303"/>
      <c r="J1740" s="1301"/>
      <c r="K1740" s="1376"/>
      <c r="L1740" s="1302"/>
      <c r="M1740" s="1382">
        <f t="shared" si="3128"/>
        <v>45544</v>
      </c>
      <c r="N1740" s="1354">
        <f t="shared" si="3125"/>
        <v>0</v>
      </c>
      <c r="O1740" s="1383">
        <f t="shared" ref="O1740:S1740" si="3502">$AD1740*O$27</f>
        <v>0</v>
      </c>
      <c r="P1740" s="1383">
        <f t="shared" si="3502"/>
        <v>0</v>
      </c>
      <c r="Q1740" s="1383">
        <f t="shared" si="3502"/>
        <v>0</v>
      </c>
      <c r="R1740" s="1383">
        <f t="shared" si="3502"/>
        <v>0</v>
      </c>
      <c r="S1740" s="1383">
        <f t="shared" si="3502"/>
        <v>0</v>
      </c>
      <c r="T1740" s="1383">
        <f t="shared" ref="T1740:X1740" si="3503">$AE1740*T$27</f>
        <v>0</v>
      </c>
      <c r="U1740" s="1383">
        <f t="shared" si="3503"/>
        <v>0</v>
      </c>
      <c r="V1740" s="1383">
        <f t="shared" si="3503"/>
        <v>0</v>
      </c>
      <c r="W1740" s="1383">
        <f t="shared" si="3503"/>
        <v>0</v>
      </c>
      <c r="X1740" s="1383">
        <f t="shared" si="3503"/>
        <v>0</v>
      </c>
      <c r="Y1740" s="1383">
        <f t="shared" si="3131"/>
        <v>0</v>
      </c>
      <c r="Z1740" s="1383">
        <f t="shared" si="3132"/>
        <v>0</v>
      </c>
      <c r="AA1740" s="1383">
        <f t="shared" si="3133"/>
        <v>0</v>
      </c>
      <c r="AB1740" s="1383">
        <f t="shared" si="3134"/>
        <v>0</v>
      </c>
      <c r="AC1740" s="5">
        <f t="shared" si="3135"/>
        <v>252</v>
      </c>
      <c r="AD1740" s="1383">
        <f t="shared" si="3136"/>
        <v>0</v>
      </c>
      <c r="AE1740" s="1383">
        <f t="shared" si="3137"/>
        <v>0</v>
      </c>
      <c r="AF1740" s="1305" t="e">
        <f t="shared" si="3138"/>
        <v>#DIV/0!</v>
      </c>
      <c r="AG1740" s="1305" t="e">
        <f t="shared" si="3139"/>
        <v>#DIV/0!</v>
      </c>
      <c r="AH1740" s="5"/>
      <c r="AI1740" s="5"/>
      <c r="AJ1740" s="5"/>
      <c r="AK1740" s="5"/>
      <c r="AL1740" s="5"/>
      <c r="AM1740" s="5"/>
      <c r="AN1740" s="5"/>
      <c r="AO1740" s="5"/>
      <c r="AP1740" s="5"/>
      <c r="AQ1740" s="5"/>
      <c r="AR1740" s="5"/>
      <c r="AS1740" s="5"/>
      <c r="AT1740" s="5"/>
      <c r="AU1740" s="5"/>
      <c r="AV1740" s="5"/>
      <c r="AW1740" s="5"/>
      <c r="AX1740" s="5"/>
      <c r="AY1740" s="5"/>
      <c r="AZ1740" s="5"/>
      <c r="BA1740" s="5"/>
      <c r="BB1740" s="5"/>
      <c r="BC1740" s="5"/>
      <c r="BD1740" s="5"/>
      <c r="BE1740" s="5"/>
    </row>
    <row r="1741" spans="1:57" ht="14.25" customHeight="1">
      <c r="A1741" s="1376">
        <v>45544</v>
      </c>
      <c r="B1741" s="1301"/>
      <c r="C1741" s="1302"/>
      <c r="D1741" s="1376">
        <v>45179</v>
      </c>
      <c r="E1741" s="1357"/>
      <c r="F1741" s="5"/>
      <c r="G1741" s="5"/>
      <c r="H1741" s="1302"/>
      <c r="I1741" s="1303"/>
      <c r="J1741" s="1301"/>
      <c r="K1741" s="1376"/>
      <c r="L1741" s="1302"/>
      <c r="M1741" s="1382">
        <f t="shared" si="3128"/>
        <v>45545</v>
      </c>
      <c r="N1741" s="1354">
        <f t="shared" si="3125"/>
        <v>0</v>
      </c>
      <c r="O1741" s="1383">
        <f t="shared" ref="O1741:S1741" si="3504">$AD1741*O$27</f>
        <v>0</v>
      </c>
      <c r="P1741" s="1383">
        <f t="shared" si="3504"/>
        <v>0</v>
      </c>
      <c r="Q1741" s="1383">
        <f t="shared" si="3504"/>
        <v>0</v>
      </c>
      <c r="R1741" s="1383">
        <f t="shared" si="3504"/>
        <v>0</v>
      </c>
      <c r="S1741" s="1383">
        <f t="shared" si="3504"/>
        <v>0</v>
      </c>
      <c r="T1741" s="1383">
        <f t="shared" ref="T1741:X1741" si="3505">$AE1741*T$27</f>
        <v>0</v>
      </c>
      <c r="U1741" s="1383">
        <f t="shared" si="3505"/>
        <v>0</v>
      </c>
      <c r="V1741" s="1383">
        <f t="shared" si="3505"/>
        <v>0</v>
      </c>
      <c r="W1741" s="1383">
        <f t="shared" si="3505"/>
        <v>0</v>
      </c>
      <c r="X1741" s="1383">
        <f t="shared" si="3505"/>
        <v>0</v>
      </c>
      <c r="Y1741" s="1383">
        <f t="shared" si="3131"/>
        <v>0</v>
      </c>
      <c r="Z1741" s="1383">
        <f t="shared" si="3132"/>
        <v>0</v>
      </c>
      <c r="AA1741" s="1383">
        <f t="shared" si="3133"/>
        <v>0</v>
      </c>
      <c r="AB1741" s="1383">
        <f t="shared" si="3134"/>
        <v>0</v>
      </c>
      <c r="AC1741" s="5">
        <f t="shared" si="3135"/>
        <v>253</v>
      </c>
      <c r="AD1741" s="1383">
        <f t="shared" si="3136"/>
        <v>0</v>
      </c>
      <c r="AE1741" s="1383">
        <f t="shared" si="3137"/>
        <v>0</v>
      </c>
      <c r="AF1741" s="1305" t="e">
        <f t="shared" si="3138"/>
        <v>#DIV/0!</v>
      </c>
      <c r="AG1741" s="1305" t="e">
        <f t="shared" si="3139"/>
        <v>#DIV/0!</v>
      </c>
      <c r="AH1741" s="5"/>
      <c r="AI1741" s="5"/>
      <c r="AJ1741" s="5"/>
      <c r="AK1741" s="5"/>
      <c r="AL1741" s="5"/>
      <c r="AM1741" s="5"/>
      <c r="AN1741" s="5"/>
      <c r="AO1741" s="5"/>
      <c r="AP1741" s="5"/>
      <c r="AQ1741" s="5"/>
      <c r="AR1741" s="5"/>
      <c r="AS1741" s="5"/>
      <c r="AT1741" s="5"/>
      <c r="AU1741" s="5"/>
      <c r="AV1741" s="5"/>
      <c r="AW1741" s="5"/>
      <c r="AX1741" s="5"/>
      <c r="AY1741" s="5"/>
      <c r="AZ1741" s="5"/>
      <c r="BA1741" s="5"/>
      <c r="BB1741" s="5"/>
      <c r="BC1741" s="5"/>
      <c r="BD1741" s="5"/>
      <c r="BE1741" s="5"/>
    </row>
    <row r="1742" spans="1:57" ht="14.25" customHeight="1">
      <c r="A1742" s="1376">
        <v>45545</v>
      </c>
      <c r="B1742" s="1301"/>
      <c r="C1742" s="1302"/>
      <c r="D1742" s="1376">
        <v>45180</v>
      </c>
      <c r="E1742" s="1357"/>
      <c r="F1742" s="5"/>
      <c r="G1742" s="5"/>
      <c r="H1742" s="1302"/>
      <c r="I1742" s="1303"/>
      <c r="J1742" s="1301"/>
      <c r="K1742" s="1376"/>
      <c r="L1742" s="1302"/>
      <c r="M1742" s="1382">
        <f t="shared" si="3128"/>
        <v>45546</v>
      </c>
      <c r="N1742" s="1354">
        <f t="shared" si="3125"/>
        <v>0</v>
      </c>
      <c r="O1742" s="1383">
        <f t="shared" ref="O1742:S1742" si="3506">$AD1742*O$27</f>
        <v>0</v>
      </c>
      <c r="P1742" s="1383">
        <f t="shared" si="3506"/>
        <v>0</v>
      </c>
      <c r="Q1742" s="1383">
        <f t="shared" si="3506"/>
        <v>0</v>
      </c>
      <c r="R1742" s="1383">
        <f t="shared" si="3506"/>
        <v>0</v>
      </c>
      <c r="S1742" s="1383">
        <f t="shared" si="3506"/>
        <v>0</v>
      </c>
      <c r="T1742" s="1383">
        <f t="shared" ref="T1742:X1742" si="3507">$AE1742*T$27</f>
        <v>0</v>
      </c>
      <c r="U1742" s="1383">
        <f t="shared" si="3507"/>
        <v>0</v>
      </c>
      <c r="V1742" s="1383">
        <f t="shared" si="3507"/>
        <v>0</v>
      </c>
      <c r="W1742" s="1383">
        <f t="shared" si="3507"/>
        <v>0</v>
      </c>
      <c r="X1742" s="1383">
        <f t="shared" si="3507"/>
        <v>0</v>
      </c>
      <c r="Y1742" s="1383">
        <f t="shared" si="3131"/>
        <v>0</v>
      </c>
      <c r="Z1742" s="1383">
        <f t="shared" si="3132"/>
        <v>0</v>
      </c>
      <c r="AA1742" s="1383">
        <f t="shared" si="3133"/>
        <v>0</v>
      </c>
      <c r="AB1742" s="1383">
        <f t="shared" si="3134"/>
        <v>0</v>
      </c>
      <c r="AC1742" s="5">
        <f t="shared" si="3135"/>
        <v>254</v>
      </c>
      <c r="AD1742" s="1383">
        <f t="shared" si="3136"/>
        <v>0</v>
      </c>
      <c r="AE1742" s="1383">
        <f t="shared" si="3137"/>
        <v>0</v>
      </c>
      <c r="AF1742" s="1305" t="e">
        <f t="shared" si="3138"/>
        <v>#DIV/0!</v>
      </c>
      <c r="AG1742" s="1305" t="e">
        <f t="shared" si="3139"/>
        <v>#DIV/0!</v>
      </c>
      <c r="AH1742" s="5"/>
      <c r="AI1742" s="5"/>
      <c r="AJ1742" s="5"/>
      <c r="AK1742" s="5"/>
      <c r="AL1742" s="5"/>
      <c r="AM1742" s="5"/>
      <c r="AN1742" s="5"/>
      <c r="AO1742" s="5"/>
      <c r="AP1742" s="5"/>
      <c r="AQ1742" s="5"/>
      <c r="AR1742" s="5"/>
      <c r="AS1742" s="5"/>
      <c r="AT1742" s="5"/>
      <c r="AU1742" s="5"/>
      <c r="AV1742" s="5"/>
      <c r="AW1742" s="5"/>
      <c r="AX1742" s="5"/>
      <c r="AY1742" s="5"/>
      <c r="AZ1742" s="5"/>
      <c r="BA1742" s="5"/>
      <c r="BB1742" s="5"/>
      <c r="BC1742" s="5"/>
      <c r="BD1742" s="5"/>
      <c r="BE1742" s="5"/>
    </row>
    <row r="1743" spans="1:57" ht="14.25" customHeight="1">
      <c r="A1743" s="1376">
        <v>45546</v>
      </c>
      <c r="B1743" s="1301"/>
      <c r="C1743" s="1302"/>
      <c r="D1743" s="1376">
        <v>45181</v>
      </c>
      <c r="E1743" s="1357"/>
      <c r="F1743" s="5"/>
      <c r="G1743" s="5"/>
      <c r="H1743" s="1302"/>
      <c r="I1743" s="1303"/>
      <c r="J1743" s="1301"/>
      <c r="K1743" s="1376"/>
      <c r="L1743" s="1302"/>
      <c r="M1743" s="1382">
        <f t="shared" si="3128"/>
        <v>45547</v>
      </c>
      <c r="N1743" s="1354">
        <f t="shared" si="3125"/>
        <v>0</v>
      </c>
      <c r="O1743" s="1383">
        <f t="shared" ref="O1743:S1743" si="3508">$AD1743*O$27</f>
        <v>0</v>
      </c>
      <c r="P1743" s="1383">
        <f t="shared" si="3508"/>
        <v>0</v>
      </c>
      <c r="Q1743" s="1383">
        <f t="shared" si="3508"/>
        <v>0</v>
      </c>
      <c r="R1743" s="1383">
        <f t="shared" si="3508"/>
        <v>0</v>
      </c>
      <c r="S1743" s="1383">
        <f t="shared" si="3508"/>
        <v>0</v>
      </c>
      <c r="T1743" s="1383">
        <f t="shared" ref="T1743:X1743" si="3509">$AE1743*T$27</f>
        <v>0</v>
      </c>
      <c r="U1743" s="1383">
        <f t="shared" si="3509"/>
        <v>0</v>
      </c>
      <c r="V1743" s="1383">
        <f t="shared" si="3509"/>
        <v>0</v>
      </c>
      <c r="W1743" s="1383">
        <f t="shared" si="3509"/>
        <v>0</v>
      </c>
      <c r="X1743" s="1383">
        <f t="shared" si="3509"/>
        <v>0</v>
      </c>
      <c r="Y1743" s="1383">
        <f t="shared" si="3131"/>
        <v>0</v>
      </c>
      <c r="Z1743" s="1383">
        <f t="shared" si="3132"/>
        <v>0</v>
      </c>
      <c r="AA1743" s="1383">
        <f t="shared" si="3133"/>
        <v>0</v>
      </c>
      <c r="AB1743" s="1383">
        <f t="shared" si="3134"/>
        <v>0</v>
      </c>
      <c r="AC1743" s="5">
        <f t="shared" si="3135"/>
        <v>255</v>
      </c>
      <c r="AD1743" s="1383">
        <f t="shared" si="3136"/>
        <v>0</v>
      </c>
      <c r="AE1743" s="1383">
        <f t="shared" si="3137"/>
        <v>0</v>
      </c>
      <c r="AF1743" s="1305" t="e">
        <f t="shared" si="3138"/>
        <v>#DIV/0!</v>
      </c>
      <c r="AG1743" s="1305" t="e">
        <f t="shared" si="3139"/>
        <v>#DIV/0!</v>
      </c>
      <c r="AH1743" s="5"/>
      <c r="AI1743" s="5"/>
      <c r="AJ1743" s="5"/>
      <c r="AK1743" s="5"/>
      <c r="AL1743" s="5"/>
      <c r="AM1743" s="5"/>
      <c r="AN1743" s="5"/>
      <c r="AO1743" s="5"/>
      <c r="AP1743" s="5"/>
      <c r="AQ1743" s="5"/>
      <c r="AR1743" s="5"/>
      <c r="AS1743" s="5"/>
      <c r="AT1743" s="5"/>
      <c r="AU1743" s="5"/>
      <c r="AV1743" s="5"/>
      <c r="AW1743" s="5"/>
      <c r="AX1743" s="5"/>
      <c r="AY1743" s="5"/>
      <c r="AZ1743" s="5"/>
      <c r="BA1743" s="5"/>
      <c r="BB1743" s="5"/>
      <c r="BC1743" s="5"/>
      <c r="BD1743" s="5"/>
      <c r="BE1743" s="5"/>
    </row>
    <row r="1744" spans="1:57" ht="14.25" customHeight="1">
      <c r="A1744" s="1376">
        <v>45547</v>
      </c>
      <c r="B1744" s="1301"/>
      <c r="C1744" s="1302"/>
      <c r="D1744" s="1376">
        <v>45182</v>
      </c>
      <c r="E1744" s="1357"/>
      <c r="F1744" s="5"/>
      <c r="G1744" s="5"/>
      <c r="H1744" s="1302"/>
      <c r="I1744" s="1303"/>
      <c r="J1744" s="1301"/>
      <c r="K1744" s="1376"/>
      <c r="L1744" s="1302"/>
      <c r="M1744" s="1382">
        <f t="shared" si="3128"/>
        <v>45548</v>
      </c>
      <c r="N1744" s="1354">
        <f t="shared" si="3125"/>
        <v>0</v>
      </c>
      <c r="O1744" s="1383">
        <f t="shared" ref="O1744:S1744" si="3510">$AD1744*O$27</f>
        <v>0</v>
      </c>
      <c r="P1744" s="1383">
        <f t="shared" si="3510"/>
        <v>0</v>
      </c>
      <c r="Q1744" s="1383">
        <f t="shared" si="3510"/>
        <v>0</v>
      </c>
      <c r="R1744" s="1383">
        <f t="shared" si="3510"/>
        <v>0</v>
      </c>
      <c r="S1744" s="1383">
        <f t="shared" si="3510"/>
        <v>0</v>
      </c>
      <c r="T1744" s="1383">
        <f t="shared" ref="T1744:X1744" si="3511">$AE1744*T$27</f>
        <v>0</v>
      </c>
      <c r="U1744" s="1383">
        <f t="shared" si="3511"/>
        <v>0</v>
      </c>
      <c r="V1744" s="1383">
        <f t="shared" si="3511"/>
        <v>0</v>
      </c>
      <c r="W1744" s="1383">
        <f t="shared" si="3511"/>
        <v>0</v>
      </c>
      <c r="X1744" s="1383">
        <f t="shared" si="3511"/>
        <v>0</v>
      </c>
      <c r="Y1744" s="1383">
        <f t="shared" si="3131"/>
        <v>0</v>
      </c>
      <c r="Z1744" s="1383">
        <f t="shared" si="3132"/>
        <v>0</v>
      </c>
      <c r="AA1744" s="1383">
        <f t="shared" si="3133"/>
        <v>0</v>
      </c>
      <c r="AB1744" s="1383">
        <f t="shared" si="3134"/>
        <v>0</v>
      </c>
      <c r="AC1744" s="5">
        <f t="shared" si="3135"/>
        <v>256</v>
      </c>
      <c r="AD1744" s="1383">
        <f t="shared" si="3136"/>
        <v>0</v>
      </c>
      <c r="AE1744" s="1383">
        <f t="shared" si="3137"/>
        <v>0</v>
      </c>
      <c r="AF1744" s="1305" t="e">
        <f t="shared" si="3138"/>
        <v>#DIV/0!</v>
      </c>
      <c r="AG1744" s="1305" t="e">
        <f t="shared" si="3139"/>
        <v>#DIV/0!</v>
      </c>
      <c r="AH1744" s="5"/>
      <c r="AI1744" s="5"/>
      <c r="AJ1744" s="5"/>
      <c r="AK1744" s="5"/>
      <c r="AL1744" s="5"/>
      <c r="AM1744" s="5"/>
      <c r="AN1744" s="5"/>
      <c r="AO1744" s="5"/>
      <c r="AP1744" s="5"/>
      <c r="AQ1744" s="5"/>
      <c r="AR1744" s="5"/>
      <c r="AS1744" s="5"/>
      <c r="AT1744" s="5"/>
      <c r="AU1744" s="5"/>
      <c r="AV1744" s="5"/>
      <c r="AW1744" s="5"/>
      <c r="AX1744" s="5"/>
      <c r="AY1744" s="5"/>
      <c r="AZ1744" s="5"/>
      <c r="BA1744" s="5"/>
      <c r="BB1744" s="5"/>
      <c r="BC1744" s="5"/>
      <c r="BD1744" s="5"/>
      <c r="BE1744" s="5"/>
    </row>
    <row r="1745" spans="1:57" ht="14.25" customHeight="1">
      <c r="A1745" s="1376">
        <v>45548</v>
      </c>
      <c r="B1745" s="1301"/>
      <c r="C1745" s="1302"/>
      <c r="D1745" s="1376">
        <v>45183</v>
      </c>
      <c r="E1745" s="1357"/>
      <c r="F1745" s="5"/>
      <c r="G1745" s="5"/>
      <c r="H1745" s="1302"/>
      <c r="I1745" s="1303"/>
      <c r="J1745" s="1301"/>
      <c r="K1745" s="1376"/>
      <c r="L1745" s="1302"/>
      <c r="M1745" s="1382">
        <f t="shared" si="3128"/>
        <v>45549</v>
      </c>
      <c r="N1745" s="1354">
        <f t="shared" si="3125"/>
        <v>0</v>
      </c>
      <c r="O1745" s="1383">
        <f t="shared" ref="O1745:S1745" si="3512">$AD1745*O$27</f>
        <v>0</v>
      </c>
      <c r="P1745" s="1383">
        <f t="shared" si="3512"/>
        <v>0</v>
      </c>
      <c r="Q1745" s="1383">
        <f t="shared" si="3512"/>
        <v>0</v>
      </c>
      <c r="R1745" s="1383">
        <f t="shared" si="3512"/>
        <v>0</v>
      </c>
      <c r="S1745" s="1383">
        <f t="shared" si="3512"/>
        <v>0</v>
      </c>
      <c r="T1745" s="1383">
        <f t="shared" ref="T1745:X1745" si="3513">$AE1745*T$27</f>
        <v>0</v>
      </c>
      <c r="U1745" s="1383">
        <f t="shared" si="3513"/>
        <v>0</v>
      </c>
      <c r="V1745" s="1383">
        <f t="shared" si="3513"/>
        <v>0</v>
      </c>
      <c r="W1745" s="1383">
        <f t="shared" si="3513"/>
        <v>0</v>
      </c>
      <c r="X1745" s="1383">
        <f t="shared" si="3513"/>
        <v>0</v>
      </c>
      <c r="Y1745" s="1383">
        <f t="shared" si="3131"/>
        <v>0</v>
      </c>
      <c r="Z1745" s="1383">
        <f t="shared" si="3132"/>
        <v>0</v>
      </c>
      <c r="AA1745" s="1383">
        <f t="shared" si="3133"/>
        <v>0</v>
      </c>
      <c r="AB1745" s="1383">
        <f t="shared" si="3134"/>
        <v>0</v>
      </c>
      <c r="AC1745" s="5">
        <f t="shared" si="3135"/>
        <v>257</v>
      </c>
      <c r="AD1745" s="1383">
        <f t="shared" si="3136"/>
        <v>0</v>
      </c>
      <c r="AE1745" s="1383">
        <f t="shared" si="3137"/>
        <v>0</v>
      </c>
      <c r="AF1745" s="1305" t="e">
        <f t="shared" si="3138"/>
        <v>#DIV/0!</v>
      </c>
      <c r="AG1745" s="1305" t="e">
        <f t="shared" si="3139"/>
        <v>#DIV/0!</v>
      </c>
      <c r="AH1745" s="5"/>
      <c r="AI1745" s="5"/>
      <c r="AJ1745" s="5"/>
      <c r="AK1745" s="5"/>
      <c r="AL1745" s="5"/>
      <c r="AM1745" s="5"/>
      <c r="AN1745" s="5"/>
      <c r="AO1745" s="5"/>
      <c r="AP1745" s="5"/>
      <c r="AQ1745" s="5"/>
      <c r="AR1745" s="5"/>
      <c r="AS1745" s="5"/>
      <c r="AT1745" s="5"/>
      <c r="AU1745" s="5"/>
      <c r="AV1745" s="5"/>
      <c r="AW1745" s="5"/>
      <c r="AX1745" s="5"/>
      <c r="AY1745" s="5"/>
      <c r="AZ1745" s="5"/>
      <c r="BA1745" s="5"/>
      <c r="BB1745" s="5"/>
      <c r="BC1745" s="5"/>
      <c r="BD1745" s="5"/>
      <c r="BE1745" s="5"/>
    </row>
    <row r="1746" spans="1:57" ht="14.25" customHeight="1">
      <c r="A1746" s="1376">
        <v>45549</v>
      </c>
      <c r="B1746" s="1301"/>
      <c r="C1746" s="1302"/>
      <c r="D1746" s="1376">
        <v>45184</v>
      </c>
      <c r="E1746" s="1357"/>
      <c r="F1746" s="5"/>
      <c r="G1746" s="5"/>
      <c r="H1746" s="1302"/>
      <c r="I1746" s="1303"/>
      <c r="J1746" s="1301"/>
      <c r="K1746" s="1376"/>
      <c r="L1746" s="1302"/>
      <c r="M1746" s="1382">
        <f t="shared" si="3128"/>
        <v>45550</v>
      </c>
      <c r="N1746" s="1354">
        <f t="shared" si="3125"/>
        <v>0</v>
      </c>
      <c r="O1746" s="1383">
        <f t="shared" ref="O1746:S1746" si="3514">$AD1746*O$27</f>
        <v>0</v>
      </c>
      <c r="P1746" s="1383">
        <f t="shared" si="3514"/>
        <v>0</v>
      </c>
      <c r="Q1746" s="1383">
        <f t="shared" si="3514"/>
        <v>0</v>
      </c>
      <c r="R1746" s="1383">
        <f t="shared" si="3514"/>
        <v>0</v>
      </c>
      <c r="S1746" s="1383">
        <f t="shared" si="3514"/>
        <v>0</v>
      </c>
      <c r="T1746" s="1383">
        <f t="shared" ref="T1746:X1746" si="3515">$AE1746*T$27</f>
        <v>0</v>
      </c>
      <c r="U1746" s="1383">
        <f t="shared" si="3515"/>
        <v>0</v>
      </c>
      <c r="V1746" s="1383">
        <f t="shared" si="3515"/>
        <v>0</v>
      </c>
      <c r="W1746" s="1383">
        <f t="shared" si="3515"/>
        <v>0</v>
      </c>
      <c r="X1746" s="1383">
        <f t="shared" si="3515"/>
        <v>0</v>
      </c>
      <c r="Y1746" s="1383">
        <f t="shared" si="3131"/>
        <v>0</v>
      </c>
      <c r="Z1746" s="1383">
        <f t="shared" si="3132"/>
        <v>0</v>
      </c>
      <c r="AA1746" s="1383">
        <f t="shared" si="3133"/>
        <v>0</v>
      </c>
      <c r="AB1746" s="1383">
        <f t="shared" si="3134"/>
        <v>0</v>
      </c>
      <c r="AC1746" s="5">
        <f t="shared" si="3135"/>
        <v>258</v>
      </c>
      <c r="AD1746" s="1383">
        <f t="shared" si="3136"/>
        <v>0</v>
      </c>
      <c r="AE1746" s="1383">
        <f t="shared" si="3137"/>
        <v>0</v>
      </c>
      <c r="AF1746" s="1305" t="e">
        <f t="shared" si="3138"/>
        <v>#DIV/0!</v>
      </c>
      <c r="AG1746" s="1305" t="e">
        <f t="shared" si="3139"/>
        <v>#DIV/0!</v>
      </c>
      <c r="AH1746" s="5"/>
      <c r="AI1746" s="5"/>
      <c r="AJ1746" s="5"/>
      <c r="AK1746" s="5"/>
      <c r="AL1746" s="5"/>
      <c r="AM1746" s="5"/>
      <c r="AN1746" s="5"/>
      <c r="AO1746" s="5"/>
      <c r="AP1746" s="5"/>
      <c r="AQ1746" s="5"/>
      <c r="AR1746" s="5"/>
      <c r="AS1746" s="5"/>
      <c r="AT1746" s="5"/>
      <c r="AU1746" s="5"/>
      <c r="AV1746" s="5"/>
      <c r="AW1746" s="5"/>
      <c r="AX1746" s="5"/>
      <c r="AY1746" s="5"/>
      <c r="AZ1746" s="5"/>
      <c r="BA1746" s="5"/>
      <c r="BB1746" s="5"/>
      <c r="BC1746" s="5"/>
      <c r="BD1746" s="5"/>
      <c r="BE1746" s="5"/>
    </row>
    <row r="1747" spans="1:57" ht="14.25" customHeight="1">
      <c r="A1747" s="1376">
        <v>45550</v>
      </c>
      <c r="B1747" s="1301"/>
      <c r="C1747" s="1302"/>
      <c r="D1747" s="1376">
        <v>45185</v>
      </c>
      <c r="E1747" s="1357"/>
      <c r="F1747" s="5"/>
      <c r="G1747" s="5"/>
      <c r="H1747" s="1302"/>
      <c r="I1747" s="1303"/>
      <c r="J1747" s="1301"/>
      <c r="K1747" s="1376"/>
      <c r="L1747" s="1302"/>
      <c r="M1747" s="1382">
        <f t="shared" si="3128"/>
        <v>45551</v>
      </c>
      <c r="N1747" s="1354">
        <f t="shared" si="3125"/>
        <v>0</v>
      </c>
      <c r="O1747" s="1383">
        <f t="shared" ref="O1747:S1747" si="3516">$AD1747*O$27</f>
        <v>0</v>
      </c>
      <c r="P1747" s="1383">
        <f t="shared" si="3516"/>
        <v>0</v>
      </c>
      <c r="Q1747" s="1383">
        <f t="shared" si="3516"/>
        <v>0</v>
      </c>
      <c r="R1747" s="1383">
        <f t="shared" si="3516"/>
        <v>0</v>
      </c>
      <c r="S1747" s="1383">
        <f t="shared" si="3516"/>
        <v>0</v>
      </c>
      <c r="T1747" s="1383">
        <f t="shared" ref="T1747:X1747" si="3517">$AE1747*T$27</f>
        <v>0</v>
      </c>
      <c r="U1747" s="1383">
        <f t="shared" si="3517"/>
        <v>0</v>
      </c>
      <c r="V1747" s="1383">
        <f t="shared" si="3517"/>
        <v>0</v>
      </c>
      <c r="W1747" s="1383">
        <f t="shared" si="3517"/>
        <v>0</v>
      </c>
      <c r="X1747" s="1383">
        <f t="shared" si="3517"/>
        <v>0</v>
      </c>
      <c r="Y1747" s="1383">
        <f t="shared" si="3131"/>
        <v>0</v>
      </c>
      <c r="Z1747" s="1383">
        <f t="shared" si="3132"/>
        <v>0</v>
      </c>
      <c r="AA1747" s="1383">
        <f t="shared" si="3133"/>
        <v>0</v>
      </c>
      <c r="AB1747" s="1383">
        <f t="shared" si="3134"/>
        <v>0</v>
      </c>
      <c r="AC1747" s="5">
        <f t="shared" si="3135"/>
        <v>259</v>
      </c>
      <c r="AD1747" s="1383">
        <f t="shared" si="3136"/>
        <v>0</v>
      </c>
      <c r="AE1747" s="1383">
        <f t="shared" si="3137"/>
        <v>0</v>
      </c>
      <c r="AF1747" s="1305" t="e">
        <f t="shared" si="3138"/>
        <v>#DIV/0!</v>
      </c>
      <c r="AG1747" s="1305" t="e">
        <f t="shared" si="3139"/>
        <v>#DIV/0!</v>
      </c>
      <c r="AH1747" s="5"/>
      <c r="AI1747" s="5"/>
      <c r="AJ1747" s="5"/>
      <c r="AK1747" s="5"/>
      <c r="AL1747" s="5"/>
      <c r="AM1747" s="5"/>
      <c r="AN1747" s="5"/>
      <c r="AO1747" s="5"/>
      <c r="AP1747" s="5"/>
      <c r="AQ1747" s="5"/>
      <c r="AR1747" s="5"/>
      <c r="AS1747" s="5"/>
      <c r="AT1747" s="5"/>
      <c r="AU1747" s="5"/>
      <c r="AV1747" s="5"/>
      <c r="AW1747" s="5"/>
      <c r="AX1747" s="5"/>
      <c r="AY1747" s="5"/>
      <c r="AZ1747" s="5"/>
      <c r="BA1747" s="5"/>
      <c r="BB1747" s="5"/>
      <c r="BC1747" s="5"/>
      <c r="BD1747" s="5"/>
      <c r="BE1747" s="5"/>
    </row>
    <row r="1748" spans="1:57" ht="14.25" customHeight="1">
      <c r="A1748" s="1376">
        <v>45551</v>
      </c>
      <c r="B1748" s="1301"/>
      <c r="C1748" s="1302"/>
      <c r="D1748" s="1376">
        <v>45186</v>
      </c>
      <c r="E1748" s="1357"/>
      <c r="F1748" s="5"/>
      <c r="G1748" s="5"/>
      <c r="H1748" s="1302"/>
      <c r="I1748" s="1303"/>
      <c r="J1748" s="1301"/>
      <c r="K1748" s="1376"/>
      <c r="L1748" s="1302"/>
      <c r="M1748" s="1382">
        <f t="shared" si="3128"/>
        <v>45552</v>
      </c>
      <c r="N1748" s="1354">
        <f t="shared" si="3125"/>
        <v>0</v>
      </c>
      <c r="O1748" s="1383">
        <f t="shared" ref="O1748:S1748" si="3518">$AD1748*O$27</f>
        <v>0</v>
      </c>
      <c r="P1748" s="1383">
        <f t="shared" si="3518"/>
        <v>0</v>
      </c>
      <c r="Q1748" s="1383">
        <f t="shared" si="3518"/>
        <v>0</v>
      </c>
      <c r="R1748" s="1383">
        <f t="shared" si="3518"/>
        <v>0</v>
      </c>
      <c r="S1748" s="1383">
        <f t="shared" si="3518"/>
        <v>0</v>
      </c>
      <c r="T1748" s="1383">
        <f t="shared" ref="T1748:X1748" si="3519">$AE1748*T$27</f>
        <v>0</v>
      </c>
      <c r="U1748" s="1383">
        <f t="shared" si="3519"/>
        <v>0</v>
      </c>
      <c r="V1748" s="1383">
        <f t="shared" si="3519"/>
        <v>0</v>
      </c>
      <c r="W1748" s="1383">
        <f t="shared" si="3519"/>
        <v>0</v>
      </c>
      <c r="X1748" s="1383">
        <f t="shared" si="3519"/>
        <v>0</v>
      </c>
      <c r="Y1748" s="1383">
        <f t="shared" si="3131"/>
        <v>0</v>
      </c>
      <c r="Z1748" s="1383">
        <f t="shared" si="3132"/>
        <v>0</v>
      </c>
      <c r="AA1748" s="1383">
        <f t="shared" si="3133"/>
        <v>0</v>
      </c>
      <c r="AB1748" s="1383">
        <f t="shared" si="3134"/>
        <v>0</v>
      </c>
      <c r="AC1748" s="5">
        <f t="shared" si="3135"/>
        <v>260</v>
      </c>
      <c r="AD1748" s="1383">
        <f t="shared" si="3136"/>
        <v>0</v>
      </c>
      <c r="AE1748" s="1383">
        <f t="shared" si="3137"/>
        <v>0</v>
      </c>
      <c r="AF1748" s="1305" t="e">
        <f t="shared" si="3138"/>
        <v>#DIV/0!</v>
      </c>
      <c r="AG1748" s="1305" t="e">
        <f t="shared" si="3139"/>
        <v>#DIV/0!</v>
      </c>
      <c r="AH1748" s="5"/>
      <c r="AI1748" s="5"/>
      <c r="AJ1748" s="5"/>
      <c r="AK1748" s="5"/>
      <c r="AL1748" s="5"/>
      <c r="AM1748" s="5"/>
      <c r="AN1748" s="5"/>
      <c r="AO1748" s="5"/>
      <c r="AP1748" s="5"/>
      <c r="AQ1748" s="5"/>
      <c r="AR1748" s="5"/>
      <c r="AS1748" s="5"/>
      <c r="AT1748" s="5"/>
      <c r="AU1748" s="5"/>
      <c r="AV1748" s="5"/>
      <c r="AW1748" s="5"/>
      <c r="AX1748" s="5"/>
      <c r="AY1748" s="5"/>
      <c r="AZ1748" s="5"/>
      <c r="BA1748" s="5"/>
      <c r="BB1748" s="5"/>
      <c r="BC1748" s="5"/>
      <c r="BD1748" s="5"/>
      <c r="BE1748" s="5"/>
    </row>
    <row r="1749" spans="1:57" ht="14.25" customHeight="1">
      <c r="A1749" s="1376">
        <v>45552</v>
      </c>
      <c r="B1749" s="1301"/>
      <c r="C1749" s="1302"/>
      <c r="D1749" s="1376">
        <v>45187</v>
      </c>
      <c r="E1749" s="1357"/>
      <c r="F1749" s="5"/>
      <c r="G1749" s="5"/>
      <c r="H1749" s="1302"/>
      <c r="I1749" s="1303"/>
      <c r="J1749" s="1301"/>
      <c r="K1749" s="1376"/>
      <c r="L1749" s="1302"/>
      <c r="M1749" s="1382">
        <f t="shared" si="3128"/>
        <v>45553</v>
      </c>
      <c r="N1749" s="1354">
        <f t="shared" si="3125"/>
        <v>0</v>
      </c>
      <c r="O1749" s="1383">
        <f t="shared" ref="O1749:S1749" si="3520">$AD1749*O$27</f>
        <v>0</v>
      </c>
      <c r="P1749" s="1383">
        <f t="shared" si="3520"/>
        <v>0</v>
      </c>
      <c r="Q1749" s="1383">
        <f t="shared" si="3520"/>
        <v>0</v>
      </c>
      <c r="R1749" s="1383">
        <f t="shared" si="3520"/>
        <v>0</v>
      </c>
      <c r="S1749" s="1383">
        <f t="shared" si="3520"/>
        <v>0</v>
      </c>
      <c r="T1749" s="1383">
        <f t="shared" ref="T1749:X1749" si="3521">$AE1749*T$27</f>
        <v>0</v>
      </c>
      <c r="U1749" s="1383">
        <f t="shared" si="3521"/>
        <v>0</v>
      </c>
      <c r="V1749" s="1383">
        <f t="shared" si="3521"/>
        <v>0</v>
      </c>
      <c r="W1749" s="1383">
        <f t="shared" si="3521"/>
        <v>0</v>
      </c>
      <c r="X1749" s="1383">
        <f t="shared" si="3521"/>
        <v>0</v>
      </c>
      <c r="Y1749" s="1383">
        <f t="shared" si="3131"/>
        <v>0</v>
      </c>
      <c r="Z1749" s="1383">
        <f t="shared" si="3132"/>
        <v>0</v>
      </c>
      <c r="AA1749" s="1383">
        <f t="shared" si="3133"/>
        <v>0</v>
      </c>
      <c r="AB1749" s="1383">
        <f t="shared" si="3134"/>
        <v>0</v>
      </c>
      <c r="AC1749" s="5">
        <f t="shared" si="3135"/>
        <v>261</v>
      </c>
      <c r="AD1749" s="1383">
        <f t="shared" si="3136"/>
        <v>0</v>
      </c>
      <c r="AE1749" s="1383">
        <f t="shared" si="3137"/>
        <v>0</v>
      </c>
      <c r="AF1749" s="1305" t="e">
        <f t="shared" si="3138"/>
        <v>#DIV/0!</v>
      </c>
      <c r="AG1749" s="1305" t="e">
        <f t="shared" si="3139"/>
        <v>#DIV/0!</v>
      </c>
      <c r="AH1749" s="5"/>
      <c r="AI1749" s="5"/>
      <c r="AJ1749" s="5"/>
      <c r="AK1749" s="5"/>
      <c r="AL1749" s="5"/>
      <c r="AM1749" s="5"/>
      <c r="AN1749" s="5"/>
      <c r="AO1749" s="5"/>
      <c r="AP1749" s="5"/>
      <c r="AQ1749" s="5"/>
      <c r="AR1749" s="5"/>
      <c r="AS1749" s="5"/>
      <c r="AT1749" s="5"/>
      <c r="AU1749" s="5"/>
      <c r="AV1749" s="5"/>
      <c r="AW1749" s="5"/>
      <c r="AX1749" s="5"/>
      <c r="AY1749" s="5"/>
      <c r="AZ1749" s="5"/>
      <c r="BA1749" s="5"/>
      <c r="BB1749" s="5"/>
      <c r="BC1749" s="5"/>
      <c r="BD1749" s="5"/>
      <c r="BE1749" s="5"/>
    </row>
    <row r="1750" spans="1:57" ht="14.25" customHeight="1">
      <c r="A1750" s="1376">
        <v>45553</v>
      </c>
      <c r="B1750" s="1301"/>
      <c r="C1750" s="1302"/>
      <c r="D1750" s="1376">
        <v>45188</v>
      </c>
      <c r="E1750" s="1357"/>
      <c r="F1750" s="5"/>
      <c r="G1750" s="5"/>
      <c r="H1750" s="1302"/>
      <c r="I1750" s="1303"/>
      <c r="J1750" s="1301"/>
      <c r="K1750" s="1376"/>
      <c r="L1750" s="1302"/>
      <c r="M1750" s="1382">
        <f t="shared" si="3128"/>
        <v>45554</v>
      </c>
      <c r="N1750" s="1354">
        <f t="shared" si="3125"/>
        <v>0</v>
      </c>
      <c r="O1750" s="1383">
        <f t="shared" ref="O1750:S1750" si="3522">$AD1750*O$27</f>
        <v>0</v>
      </c>
      <c r="P1750" s="1383">
        <f t="shared" si="3522"/>
        <v>0</v>
      </c>
      <c r="Q1750" s="1383">
        <f t="shared" si="3522"/>
        <v>0</v>
      </c>
      <c r="R1750" s="1383">
        <f t="shared" si="3522"/>
        <v>0</v>
      </c>
      <c r="S1750" s="1383">
        <f t="shared" si="3522"/>
        <v>0</v>
      </c>
      <c r="T1750" s="1383">
        <f t="shared" ref="T1750:X1750" si="3523">$AE1750*T$27</f>
        <v>0</v>
      </c>
      <c r="U1750" s="1383">
        <f t="shared" si="3523"/>
        <v>0</v>
      </c>
      <c r="V1750" s="1383">
        <f t="shared" si="3523"/>
        <v>0</v>
      </c>
      <c r="W1750" s="1383">
        <f t="shared" si="3523"/>
        <v>0</v>
      </c>
      <c r="X1750" s="1383">
        <f t="shared" si="3523"/>
        <v>0</v>
      </c>
      <c r="Y1750" s="1383">
        <f t="shared" si="3131"/>
        <v>0</v>
      </c>
      <c r="Z1750" s="1383">
        <f t="shared" si="3132"/>
        <v>0</v>
      </c>
      <c r="AA1750" s="1383">
        <f t="shared" si="3133"/>
        <v>0</v>
      </c>
      <c r="AB1750" s="1383">
        <f t="shared" si="3134"/>
        <v>0</v>
      </c>
      <c r="AC1750" s="5">
        <f t="shared" si="3135"/>
        <v>262</v>
      </c>
      <c r="AD1750" s="1383">
        <f t="shared" si="3136"/>
        <v>0</v>
      </c>
      <c r="AE1750" s="1383">
        <f t="shared" si="3137"/>
        <v>0</v>
      </c>
      <c r="AF1750" s="1305" t="e">
        <f t="shared" si="3138"/>
        <v>#DIV/0!</v>
      </c>
      <c r="AG1750" s="1305" t="e">
        <f t="shared" si="3139"/>
        <v>#DIV/0!</v>
      </c>
      <c r="AH1750" s="5"/>
      <c r="AI1750" s="5"/>
      <c r="AJ1750" s="5"/>
      <c r="AK1750" s="5"/>
      <c r="AL1750" s="5"/>
      <c r="AM1750" s="5"/>
      <c r="AN1750" s="5"/>
      <c r="AO1750" s="5"/>
      <c r="AP1750" s="5"/>
      <c r="AQ1750" s="5"/>
      <c r="AR1750" s="5"/>
      <c r="AS1750" s="5"/>
      <c r="AT1750" s="5"/>
      <c r="AU1750" s="5"/>
      <c r="AV1750" s="5"/>
      <c r="AW1750" s="5"/>
      <c r="AX1750" s="5"/>
      <c r="AY1750" s="5"/>
      <c r="AZ1750" s="5"/>
      <c r="BA1750" s="5"/>
      <c r="BB1750" s="5"/>
      <c r="BC1750" s="5"/>
      <c r="BD1750" s="5"/>
      <c r="BE1750" s="5"/>
    </row>
    <row r="1751" spans="1:57" ht="14.25" customHeight="1">
      <c r="A1751" s="1376">
        <v>45554</v>
      </c>
      <c r="B1751" s="1301"/>
      <c r="C1751" s="1302"/>
      <c r="D1751" s="1376">
        <v>45189</v>
      </c>
      <c r="E1751" s="1357"/>
      <c r="F1751" s="5"/>
      <c r="G1751" s="5"/>
      <c r="H1751" s="1302"/>
      <c r="I1751" s="1303"/>
      <c r="J1751" s="1301"/>
      <c r="K1751" s="1376"/>
      <c r="L1751" s="1302"/>
      <c r="M1751" s="1382">
        <f t="shared" si="3128"/>
        <v>45555</v>
      </c>
      <c r="N1751" s="1354">
        <f t="shared" si="3125"/>
        <v>0</v>
      </c>
      <c r="O1751" s="1383">
        <f t="shared" ref="O1751:S1751" si="3524">$AD1751*O$27</f>
        <v>0</v>
      </c>
      <c r="P1751" s="1383">
        <f t="shared" si="3524"/>
        <v>0</v>
      </c>
      <c r="Q1751" s="1383">
        <f t="shared" si="3524"/>
        <v>0</v>
      </c>
      <c r="R1751" s="1383">
        <f t="shared" si="3524"/>
        <v>0</v>
      </c>
      <c r="S1751" s="1383">
        <f t="shared" si="3524"/>
        <v>0</v>
      </c>
      <c r="T1751" s="1383">
        <f t="shared" ref="T1751:X1751" si="3525">$AE1751*T$27</f>
        <v>0</v>
      </c>
      <c r="U1751" s="1383">
        <f t="shared" si="3525"/>
        <v>0</v>
      </c>
      <c r="V1751" s="1383">
        <f t="shared" si="3525"/>
        <v>0</v>
      </c>
      <c r="W1751" s="1383">
        <f t="shared" si="3525"/>
        <v>0</v>
      </c>
      <c r="X1751" s="1383">
        <f t="shared" si="3525"/>
        <v>0</v>
      </c>
      <c r="Y1751" s="1383">
        <f t="shared" si="3131"/>
        <v>0</v>
      </c>
      <c r="Z1751" s="1383">
        <f t="shared" si="3132"/>
        <v>0</v>
      </c>
      <c r="AA1751" s="1383">
        <f t="shared" si="3133"/>
        <v>0</v>
      </c>
      <c r="AB1751" s="1383">
        <f t="shared" si="3134"/>
        <v>0</v>
      </c>
      <c r="AC1751" s="5">
        <f t="shared" si="3135"/>
        <v>263</v>
      </c>
      <c r="AD1751" s="1383">
        <f t="shared" si="3136"/>
        <v>0</v>
      </c>
      <c r="AE1751" s="1383">
        <f t="shared" si="3137"/>
        <v>0</v>
      </c>
      <c r="AF1751" s="1305" t="e">
        <f t="shared" si="3138"/>
        <v>#DIV/0!</v>
      </c>
      <c r="AG1751" s="1305" t="e">
        <f t="shared" si="3139"/>
        <v>#DIV/0!</v>
      </c>
      <c r="AH1751" s="5"/>
      <c r="AI1751" s="5"/>
      <c r="AJ1751" s="5"/>
      <c r="AK1751" s="5"/>
      <c r="AL1751" s="5"/>
      <c r="AM1751" s="5"/>
      <c r="AN1751" s="5"/>
      <c r="AO1751" s="5"/>
      <c r="AP1751" s="5"/>
      <c r="AQ1751" s="5"/>
      <c r="AR1751" s="5"/>
      <c r="AS1751" s="5"/>
      <c r="AT1751" s="5"/>
      <c r="AU1751" s="5"/>
      <c r="AV1751" s="5"/>
      <c r="AW1751" s="5"/>
      <c r="AX1751" s="5"/>
      <c r="AY1751" s="5"/>
      <c r="AZ1751" s="5"/>
      <c r="BA1751" s="5"/>
      <c r="BB1751" s="5"/>
      <c r="BC1751" s="5"/>
      <c r="BD1751" s="5"/>
      <c r="BE1751" s="5"/>
    </row>
    <row r="1752" spans="1:57" ht="14.25" customHeight="1">
      <c r="A1752" s="1376">
        <v>45555</v>
      </c>
      <c r="B1752" s="1301"/>
      <c r="C1752" s="1302"/>
      <c r="D1752" s="1376">
        <v>45190</v>
      </c>
      <c r="E1752" s="1357"/>
      <c r="F1752" s="5"/>
      <c r="G1752" s="5"/>
      <c r="H1752" s="1302"/>
      <c r="I1752" s="1303"/>
      <c r="J1752" s="1301"/>
      <c r="K1752" s="1376"/>
      <c r="L1752" s="1302"/>
      <c r="M1752" s="1382">
        <f t="shared" si="3128"/>
        <v>45556</v>
      </c>
      <c r="N1752" s="1354">
        <f t="shared" si="3125"/>
        <v>0</v>
      </c>
      <c r="O1752" s="1383">
        <f t="shared" ref="O1752:S1752" si="3526">$AD1752*O$27</f>
        <v>0</v>
      </c>
      <c r="P1752" s="1383">
        <f t="shared" si="3526"/>
        <v>0</v>
      </c>
      <c r="Q1752" s="1383">
        <f t="shared" si="3526"/>
        <v>0</v>
      </c>
      <c r="R1752" s="1383">
        <f t="shared" si="3526"/>
        <v>0</v>
      </c>
      <c r="S1752" s="1383">
        <f t="shared" si="3526"/>
        <v>0</v>
      </c>
      <c r="T1752" s="1383">
        <f t="shared" ref="T1752:X1752" si="3527">$AE1752*T$27</f>
        <v>0</v>
      </c>
      <c r="U1752" s="1383">
        <f t="shared" si="3527"/>
        <v>0</v>
      </c>
      <c r="V1752" s="1383">
        <f t="shared" si="3527"/>
        <v>0</v>
      </c>
      <c r="W1752" s="1383">
        <f t="shared" si="3527"/>
        <v>0</v>
      </c>
      <c r="X1752" s="1383">
        <f t="shared" si="3527"/>
        <v>0</v>
      </c>
      <c r="Y1752" s="1383">
        <f t="shared" si="3131"/>
        <v>0</v>
      </c>
      <c r="Z1752" s="1383">
        <f t="shared" si="3132"/>
        <v>0</v>
      </c>
      <c r="AA1752" s="1383">
        <f t="shared" si="3133"/>
        <v>0</v>
      </c>
      <c r="AB1752" s="1383">
        <f t="shared" si="3134"/>
        <v>0</v>
      </c>
      <c r="AC1752" s="5">
        <f t="shared" si="3135"/>
        <v>264</v>
      </c>
      <c r="AD1752" s="1383">
        <f t="shared" si="3136"/>
        <v>0</v>
      </c>
      <c r="AE1752" s="1383">
        <f t="shared" si="3137"/>
        <v>0</v>
      </c>
      <c r="AF1752" s="1305" t="e">
        <f t="shared" si="3138"/>
        <v>#DIV/0!</v>
      </c>
      <c r="AG1752" s="1305" t="e">
        <f t="shared" si="3139"/>
        <v>#DIV/0!</v>
      </c>
      <c r="AH1752" s="5"/>
      <c r="AI1752" s="5"/>
      <c r="AJ1752" s="5"/>
      <c r="AK1752" s="5"/>
      <c r="AL1752" s="5"/>
      <c r="AM1752" s="5"/>
      <c r="AN1752" s="5"/>
      <c r="AO1752" s="5"/>
      <c r="AP1752" s="5"/>
      <c r="AQ1752" s="5"/>
      <c r="AR1752" s="5"/>
      <c r="AS1752" s="5"/>
      <c r="AT1752" s="5"/>
      <c r="AU1752" s="5"/>
      <c r="AV1752" s="5"/>
      <c r="AW1752" s="5"/>
      <c r="AX1752" s="5"/>
      <c r="AY1752" s="5"/>
      <c r="AZ1752" s="5"/>
      <c r="BA1752" s="5"/>
      <c r="BB1752" s="5"/>
      <c r="BC1752" s="5"/>
      <c r="BD1752" s="5"/>
      <c r="BE1752" s="5"/>
    </row>
    <row r="1753" spans="1:57" ht="14.25" customHeight="1">
      <c r="A1753" s="1376">
        <v>45556</v>
      </c>
      <c r="B1753" s="1301"/>
      <c r="C1753" s="1302"/>
      <c r="D1753" s="1376">
        <v>45191</v>
      </c>
      <c r="E1753" s="1357"/>
      <c r="F1753" s="5"/>
      <c r="G1753" s="5"/>
      <c r="H1753" s="1302"/>
      <c r="I1753" s="1303"/>
      <c r="J1753" s="1301"/>
      <c r="K1753" s="1376"/>
      <c r="L1753" s="1302"/>
      <c r="M1753" s="1382">
        <f t="shared" si="3128"/>
        <v>45557</v>
      </c>
      <c r="N1753" s="1354">
        <f t="shared" si="3125"/>
        <v>0</v>
      </c>
      <c r="O1753" s="1383">
        <f t="shared" ref="O1753:S1753" si="3528">$AD1753*O$27</f>
        <v>0</v>
      </c>
      <c r="P1753" s="1383">
        <f t="shared" si="3528"/>
        <v>0</v>
      </c>
      <c r="Q1753" s="1383">
        <f t="shared" si="3528"/>
        <v>0</v>
      </c>
      <c r="R1753" s="1383">
        <f t="shared" si="3528"/>
        <v>0</v>
      </c>
      <c r="S1753" s="1383">
        <f t="shared" si="3528"/>
        <v>0</v>
      </c>
      <c r="T1753" s="1383">
        <f t="shared" ref="T1753:X1753" si="3529">$AE1753*T$27</f>
        <v>0</v>
      </c>
      <c r="U1753" s="1383">
        <f t="shared" si="3529"/>
        <v>0</v>
      </c>
      <c r="V1753" s="1383">
        <f t="shared" si="3529"/>
        <v>0</v>
      </c>
      <c r="W1753" s="1383">
        <f t="shared" si="3529"/>
        <v>0</v>
      </c>
      <c r="X1753" s="1383">
        <f t="shared" si="3529"/>
        <v>0</v>
      </c>
      <c r="Y1753" s="1383">
        <f t="shared" si="3131"/>
        <v>0</v>
      </c>
      <c r="Z1753" s="1383">
        <f t="shared" si="3132"/>
        <v>0</v>
      </c>
      <c r="AA1753" s="1383">
        <f t="shared" si="3133"/>
        <v>0</v>
      </c>
      <c r="AB1753" s="1383">
        <f t="shared" si="3134"/>
        <v>0</v>
      </c>
      <c r="AC1753" s="5">
        <f t="shared" si="3135"/>
        <v>265</v>
      </c>
      <c r="AD1753" s="1383">
        <f t="shared" si="3136"/>
        <v>0</v>
      </c>
      <c r="AE1753" s="1383">
        <f t="shared" si="3137"/>
        <v>0</v>
      </c>
      <c r="AF1753" s="1305" t="e">
        <f t="shared" si="3138"/>
        <v>#DIV/0!</v>
      </c>
      <c r="AG1753" s="1305" t="e">
        <f t="shared" si="3139"/>
        <v>#DIV/0!</v>
      </c>
      <c r="AH1753" s="5"/>
      <c r="AI1753" s="5"/>
      <c r="AJ1753" s="5"/>
      <c r="AK1753" s="5"/>
      <c r="AL1753" s="5"/>
      <c r="AM1753" s="5"/>
      <c r="AN1753" s="5"/>
      <c r="AO1753" s="5"/>
      <c r="AP1753" s="5"/>
      <c r="AQ1753" s="5"/>
      <c r="AR1753" s="5"/>
      <c r="AS1753" s="5"/>
      <c r="AT1753" s="5"/>
      <c r="AU1753" s="5"/>
      <c r="AV1753" s="5"/>
      <c r="AW1753" s="5"/>
      <c r="AX1753" s="5"/>
      <c r="AY1753" s="5"/>
      <c r="AZ1753" s="5"/>
      <c r="BA1753" s="5"/>
      <c r="BB1753" s="5"/>
      <c r="BC1753" s="5"/>
      <c r="BD1753" s="5"/>
      <c r="BE1753" s="5"/>
    </row>
    <row r="1754" spans="1:57" ht="14.25" customHeight="1">
      <c r="A1754" s="1376">
        <v>45557</v>
      </c>
      <c r="B1754" s="1301"/>
      <c r="C1754" s="1302"/>
      <c r="D1754" s="1376">
        <v>45192</v>
      </c>
      <c r="E1754" s="1357"/>
      <c r="F1754" s="5"/>
      <c r="G1754" s="5"/>
      <c r="H1754" s="1302"/>
      <c r="I1754" s="1303"/>
      <c r="J1754" s="1301"/>
      <c r="K1754" s="1376"/>
      <c r="L1754" s="1302"/>
      <c r="M1754" s="1382">
        <f t="shared" si="3128"/>
        <v>45558</v>
      </c>
      <c r="N1754" s="1354">
        <f t="shared" si="3125"/>
        <v>0</v>
      </c>
      <c r="O1754" s="1383">
        <f t="shared" ref="O1754:S1754" si="3530">$AD1754*O$27</f>
        <v>0</v>
      </c>
      <c r="P1754" s="1383">
        <f t="shared" si="3530"/>
        <v>0</v>
      </c>
      <c r="Q1754" s="1383">
        <f t="shared" si="3530"/>
        <v>0</v>
      </c>
      <c r="R1754" s="1383">
        <f t="shared" si="3530"/>
        <v>0</v>
      </c>
      <c r="S1754" s="1383">
        <f t="shared" si="3530"/>
        <v>0</v>
      </c>
      <c r="T1754" s="1383">
        <f t="shared" ref="T1754:X1754" si="3531">$AE1754*T$27</f>
        <v>0</v>
      </c>
      <c r="U1754" s="1383">
        <f t="shared" si="3531"/>
        <v>0</v>
      </c>
      <c r="V1754" s="1383">
        <f t="shared" si="3531"/>
        <v>0</v>
      </c>
      <c r="W1754" s="1383">
        <f t="shared" si="3531"/>
        <v>0</v>
      </c>
      <c r="X1754" s="1383">
        <f t="shared" si="3531"/>
        <v>0</v>
      </c>
      <c r="Y1754" s="1383">
        <f t="shared" si="3131"/>
        <v>0</v>
      </c>
      <c r="Z1754" s="1383">
        <f t="shared" si="3132"/>
        <v>0</v>
      </c>
      <c r="AA1754" s="1383">
        <f t="shared" si="3133"/>
        <v>0</v>
      </c>
      <c r="AB1754" s="1383">
        <f t="shared" si="3134"/>
        <v>0</v>
      </c>
      <c r="AC1754" s="5">
        <f t="shared" si="3135"/>
        <v>266</v>
      </c>
      <c r="AD1754" s="1383">
        <f t="shared" si="3136"/>
        <v>0</v>
      </c>
      <c r="AE1754" s="1383">
        <f t="shared" si="3137"/>
        <v>0</v>
      </c>
      <c r="AF1754" s="1305" t="e">
        <f t="shared" si="3138"/>
        <v>#DIV/0!</v>
      </c>
      <c r="AG1754" s="1305" t="e">
        <f t="shared" si="3139"/>
        <v>#DIV/0!</v>
      </c>
      <c r="AH1754" s="5"/>
      <c r="AI1754" s="5"/>
      <c r="AJ1754" s="5"/>
      <c r="AK1754" s="5"/>
      <c r="AL1754" s="5"/>
      <c r="AM1754" s="5"/>
      <c r="AN1754" s="5"/>
      <c r="AO1754" s="5"/>
      <c r="AP1754" s="5"/>
      <c r="AQ1754" s="5"/>
      <c r="AR1754" s="5"/>
      <c r="AS1754" s="5"/>
      <c r="AT1754" s="5"/>
      <c r="AU1754" s="5"/>
      <c r="AV1754" s="5"/>
      <c r="AW1754" s="5"/>
      <c r="AX1754" s="5"/>
      <c r="AY1754" s="5"/>
      <c r="AZ1754" s="5"/>
      <c r="BA1754" s="5"/>
      <c r="BB1754" s="5"/>
      <c r="BC1754" s="5"/>
      <c r="BD1754" s="5"/>
      <c r="BE1754" s="5"/>
    </row>
    <row r="1755" spans="1:57" ht="14.25" customHeight="1">
      <c r="A1755" s="1376">
        <v>45558</v>
      </c>
      <c r="B1755" s="1301"/>
      <c r="C1755" s="1302"/>
      <c r="D1755" s="1376">
        <v>45193</v>
      </c>
      <c r="E1755" s="1357"/>
      <c r="F1755" s="5"/>
      <c r="G1755" s="5"/>
      <c r="H1755" s="1302"/>
      <c r="I1755" s="1303"/>
      <c r="J1755" s="1301"/>
      <c r="K1755" s="1376"/>
      <c r="L1755" s="1302"/>
      <c r="M1755" s="1382">
        <f t="shared" si="3128"/>
        <v>45559</v>
      </c>
      <c r="N1755" s="1354">
        <f t="shared" si="3125"/>
        <v>0</v>
      </c>
      <c r="O1755" s="1383">
        <f t="shared" ref="O1755:S1755" si="3532">$AD1755*O$27</f>
        <v>0</v>
      </c>
      <c r="P1755" s="1383">
        <f t="shared" si="3532"/>
        <v>0</v>
      </c>
      <c r="Q1755" s="1383">
        <f t="shared" si="3532"/>
        <v>0</v>
      </c>
      <c r="R1755" s="1383">
        <f t="shared" si="3532"/>
        <v>0</v>
      </c>
      <c r="S1755" s="1383">
        <f t="shared" si="3532"/>
        <v>0</v>
      </c>
      <c r="T1755" s="1383">
        <f t="shared" ref="T1755:X1755" si="3533">$AE1755*T$27</f>
        <v>0</v>
      </c>
      <c r="U1755" s="1383">
        <f t="shared" si="3533"/>
        <v>0</v>
      </c>
      <c r="V1755" s="1383">
        <f t="shared" si="3533"/>
        <v>0</v>
      </c>
      <c r="W1755" s="1383">
        <f t="shared" si="3533"/>
        <v>0</v>
      </c>
      <c r="X1755" s="1383">
        <f t="shared" si="3533"/>
        <v>0</v>
      </c>
      <c r="Y1755" s="1383">
        <f t="shared" si="3131"/>
        <v>0</v>
      </c>
      <c r="Z1755" s="1383">
        <f t="shared" si="3132"/>
        <v>0</v>
      </c>
      <c r="AA1755" s="1383">
        <f t="shared" si="3133"/>
        <v>0</v>
      </c>
      <c r="AB1755" s="1383">
        <f t="shared" si="3134"/>
        <v>0</v>
      </c>
      <c r="AC1755" s="5">
        <f t="shared" si="3135"/>
        <v>267</v>
      </c>
      <c r="AD1755" s="1383">
        <f t="shared" si="3136"/>
        <v>0</v>
      </c>
      <c r="AE1755" s="1383">
        <f t="shared" si="3137"/>
        <v>0</v>
      </c>
      <c r="AF1755" s="1305" t="e">
        <f t="shared" si="3138"/>
        <v>#DIV/0!</v>
      </c>
      <c r="AG1755" s="1305" t="e">
        <f t="shared" si="3139"/>
        <v>#DIV/0!</v>
      </c>
      <c r="AH1755" s="5"/>
      <c r="AI1755" s="5"/>
      <c r="AJ1755" s="5"/>
      <c r="AK1755" s="5"/>
      <c r="AL1755" s="5"/>
      <c r="AM1755" s="5"/>
      <c r="AN1755" s="5"/>
      <c r="AO1755" s="5"/>
      <c r="AP1755" s="5"/>
      <c r="AQ1755" s="5"/>
      <c r="AR1755" s="5"/>
      <c r="AS1755" s="5"/>
      <c r="AT1755" s="5"/>
      <c r="AU1755" s="5"/>
      <c r="AV1755" s="5"/>
      <c r="AW1755" s="5"/>
      <c r="AX1755" s="5"/>
      <c r="AY1755" s="5"/>
      <c r="AZ1755" s="5"/>
      <c r="BA1755" s="5"/>
      <c r="BB1755" s="5"/>
      <c r="BC1755" s="5"/>
      <c r="BD1755" s="5"/>
      <c r="BE1755" s="5"/>
    </row>
    <row r="1756" spans="1:57" ht="14.25" customHeight="1">
      <c r="A1756" s="1376">
        <v>45559</v>
      </c>
      <c r="B1756" s="1301"/>
      <c r="C1756" s="1302"/>
      <c r="D1756" s="1376">
        <v>45194</v>
      </c>
      <c r="E1756" s="1357"/>
      <c r="F1756" s="5"/>
      <c r="G1756" s="5"/>
      <c r="H1756" s="1302"/>
      <c r="I1756" s="1303"/>
      <c r="J1756" s="1301"/>
      <c r="K1756" s="1376"/>
      <c r="L1756" s="1302"/>
      <c r="M1756" s="1382">
        <f t="shared" si="3128"/>
        <v>45560</v>
      </c>
      <c r="N1756" s="1354">
        <f t="shared" si="3125"/>
        <v>0</v>
      </c>
      <c r="O1756" s="1383">
        <f t="shared" ref="O1756:S1756" si="3534">$AD1756*O$27</f>
        <v>0</v>
      </c>
      <c r="P1756" s="1383">
        <f t="shared" si="3534"/>
        <v>0</v>
      </c>
      <c r="Q1756" s="1383">
        <f t="shared" si="3534"/>
        <v>0</v>
      </c>
      <c r="R1756" s="1383">
        <f t="shared" si="3534"/>
        <v>0</v>
      </c>
      <c r="S1756" s="1383">
        <f t="shared" si="3534"/>
        <v>0</v>
      </c>
      <c r="T1756" s="1383">
        <f t="shared" ref="T1756:X1756" si="3535">$AE1756*T$27</f>
        <v>0</v>
      </c>
      <c r="U1756" s="1383">
        <f t="shared" si="3535"/>
        <v>0</v>
      </c>
      <c r="V1756" s="1383">
        <f t="shared" si="3535"/>
        <v>0</v>
      </c>
      <c r="W1756" s="1383">
        <f t="shared" si="3535"/>
        <v>0</v>
      </c>
      <c r="X1756" s="1383">
        <f t="shared" si="3535"/>
        <v>0</v>
      </c>
      <c r="Y1756" s="1383">
        <f t="shared" si="3131"/>
        <v>0</v>
      </c>
      <c r="Z1756" s="1383">
        <f t="shared" si="3132"/>
        <v>0</v>
      </c>
      <c r="AA1756" s="1383">
        <f t="shared" si="3133"/>
        <v>0</v>
      </c>
      <c r="AB1756" s="1383">
        <f t="shared" si="3134"/>
        <v>0</v>
      </c>
      <c r="AC1756" s="5">
        <f t="shared" si="3135"/>
        <v>268</v>
      </c>
      <c r="AD1756" s="1383">
        <f t="shared" si="3136"/>
        <v>0</v>
      </c>
      <c r="AE1756" s="1383">
        <f t="shared" si="3137"/>
        <v>0</v>
      </c>
      <c r="AF1756" s="1305" t="e">
        <f t="shared" si="3138"/>
        <v>#DIV/0!</v>
      </c>
      <c r="AG1756" s="1305" t="e">
        <f t="shared" si="3139"/>
        <v>#DIV/0!</v>
      </c>
      <c r="AH1756" s="5"/>
      <c r="AI1756" s="5"/>
      <c r="AJ1756" s="5"/>
      <c r="AK1756" s="5"/>
      <c r="AL1756" s="5"/>
      <c r="AM1756" s="5"/>
      <c r="AN1756" s="5"/>
      <c r="AO1756" s="5"/>
      <c r="AP1756" s="5"/>
      <c r="AQ1756" s="5"/>
      <c r="AR1756" s="5"/>
      <c r="AS1756" s="5"/>
      <c r="AT1756" s="5"/>
      <c r="AU1756" s="5"/>
      <c r="AV1756" s="5"/>
      <c r="AW1756" s="5"/>
      <c r="AX1756" s="5"/>
      <c r="AY1756" s="5"/>
      <c r="AZ1756" s="5"/>
      <c r="BA1756" s="5"/>
      <c r="BB1756" s="5"/>
      <c r="BC1756" s="5"/>
      <c r="BD1756" s="5"/>
      <c r="BE1756" s="5"/>
    </row>
    <row r="1757" spans="1:57" ht="14.25" customHeight="1">
      <c r="A1757" s="1376">
        <v>45560</v>
      </c>
      <c r="B1757" s="1301"/>
      <c r="C1757" s="1302"/>
      <c r="D1757" s="1376">
        <v>45195</v>
      </c>
      <c r="E1757" s="1357"/>
      <c r="F1757" s="5"/>
      <c r="G1757" s="5"/>
      <c r="H1757" s="1302"/>
      <c r="I1757" s="1303"/>
      <c r="J1757" s="1301"/>
      <c r="K1757" s="1376"/>
      <c r="L1757" s="1302"/>
      <c r="M1757" s="1382">
        <f t="shared" si="3128"/>
        <v>45561</v>
      </c>
      <c r="N1757" s="1354">
        <f t="shared" si="3125"/>
        <v>0</v>
      </c>
      <c r="O1757" s="1383">
        <f t="shared" ref="O1757:S1757" si="3536">$AD1757*O$27</f>
        <v>0</v>
      </c>
      <c r="P1757" s="1383">
        <f t="shared" si="3536"/>
        <v>0</v>
      </c>
      <c r="Q1757" s="1383">
        <f t="shared" si="3536"/>
        <v>0</v>
      </c>
      <c r="R1757" s="1383">
        <f t="shared" si="3536"/>
        <v>0</v>
      </c>
      <c r="S1757" s="1383">
        <f t="shared" si="3536"/>
        <v>0</v>
      </c>
      <c r="T1757" s="1383">
        <f t="shared" ref="T1757:X1757" si="3537">$AE1757*T$27</f>
        <v>0</v>
      </c>
      <c r="U1757" s="1383">
        <f t="shared" si="3537"/>
        <v>0</v>
      </c>
      <c r="V1757" s="1383">
        <f t="shared" si="3537"/>
        <v>0</v>
      </c>
      <c r="W1757" s="1383">
        <f t="shared" si="3537"/>
        <v>0</v>
      </c>
      <c r="X1757" s="1383">
        <f t="shared" si="3537"/>
        <v>0</v>
      </c>
      <c r="Y1757" s="1383">
        <f t="shared" si="3131"/>
        <v>0</v>
      </c>
      <c r="Z1757" s="1383">
        <f t="shared" si="3132"/>
        <v>0</v>
      </c>
      <c r="AA1757" s="1383">
        <f t="shared" si="3133"/>
        <v>0</v>
      </c>
      <c r="AB1757" s="1383">
        <f t="shared" si="3134"/>
        <v>0</v>
      </c>
      <c r="AC1757" s="5">
        <f t="shared" si="3135"/>
        <v>269</v>
      </c>
      <c r="AD1757" s="1383">
        <f t="shared" si="3136"/>
        <v>0</v>
      </c>
      <c r="AE1757" s="1383">
        <f t="shared" si="3137"/>
        <v>0</v>
      </c>
      <c r="AF1757" s="1305" t="e">
        <f t="shared" si="3138"/>
        <v>#DIV/0!</v>
      </c>
      <c r="AG1757" s="1305" t="e">
        <f t="shared" si="3139"/>
        <v>#DIV/0!</v>
      </c>
      <c r="AH1757" s="5"/>
      <c r="AI1757" s="5"/>
      <c r="AJ1757" s="5"/>
      <c r="AK1757" s="5"/>
      <c r="AL1757" s="5"/>
      <c r="AM1757" s="5"/>
      <c r="AN1757" s="5"/>
      <c r="AO1757" s="5"/>
      <c r="AP1757" s="5"/>
      <c r="AQ1757" s="5"/>
      <c r="AR1757" s="5"/>
      <c r="AS1757" s="5"/>
      <c r="AT1757" s="5"/>
      <c r="AU1757" s="5"/>
      <c r="AV1757" s="5"/>
      <c r="AW1757" s="5"/>
      <c r="AX1757" s="5"/>
      <c r="AY1757" s="5"/>
      <c r="AZ1757" s="5"/>
      <c r="BA1757" s="5"/>
      <c r="BB1757" s="5"/>
      <c r="BC1757" s="5"/>
      <c r="BD1757" s="5"/>
      <c r="BE1757" s="5"/>
    </row>
    <row r="1758" spans="1:57" ht="14.25" customHeight="1">
      <c r="A1758" s="1376">
        <v>45561</v>
      </c>
      <c r="B1758" s="1301"/>
      <c r="C1758" s="1302"/>
      <c r="D1758" s="1376">
        <v>45196</v>
      </c>
      <c r="E1758" s="1357"/>
      <c r="F1758" s="5"/>
      <c r="G1758" s="5"/>
      <c r="H1758" s="1302"/>
      <c r="I1758" s="1303"/>
      <c r="J1758" s="1301"/>
      <c r="K1758" s="1376"/>
      <c r="L1758" s="1302"/>
      <c r="M1758" s="1382">
        <f t="shared" si="3128"/>
        <v>45562</v>
      </c>
      <c r="N1758" s="1354">
        <f t="shared" si="3125"/>
        <v>0</v>
      </c>
      <c r="O1758" s="1383">
        <f t="shared" ref="O1758:S1758" si="3538">$AD1758*O$27</f>
        <v>0</v>
      </c>
      <c r="P1758" s="1383">
        <f t="shared" si="3538"/>
        <v>0</v>
      </c>
      <c r="Q1758" s="1383">
        <f t="shared" si="3538"/>
        <v>0</v>
      </c>
      <c r="R1758" s="1383">
        <f t="shared" si="3538"/>
        <v>0</v>
      </c>
      <c r="S1758" s="1383">
        <f t="shared" si="3538"/>
        <v>0</v>
      </c>
      <c r="T1758" s="1383">
        <f t="shared" ref="T1758:X1758" si="3539">$AE1758*T$27</f>
        <v>0</v>
      </c>
      <c r="U1758" s="1383">
        <f t="shared" si="3539"/>
        <v>0</v>
      </c>
      <c r="V1758" s="1383">
        <f t="shared" si="3539"/>
        <v>0</v>
      </c>
      <c r="W1758" s="1383">
        <f t="shared" si="3539"/>
        <v>0</v>
      </c>
      <c r="X1758" s="1383">
        <f t="shared" si="3539"/>
        <v>0</v>
      </c>
      <c r="Y1758" s="1383">
        <f t="shared" si="3131"/>
        <v>0</v>
      </c>
      <c r="Z1758" s="1383">
        <f t="shared" si="3132"/>
        <v>0</v>
      </c>
      <c r="AA1758" s="1383">
        <f t="shared" si="3133"/>
        <v>0</v>
      </c>
      <c r="AB1758" s="1383">
        <f t="shared" si="3134"/>
        <v>0</v>
      </c>
      <c r="AC1758" s="5">
        <f t="shared" si="3135"/>
        <v>270</v>
      </c>
      <c r="AD1758" s="1383">
        <f t="shared" si="3136"/>
        <v>0</v>
      </c>
      <c r="AE1758" s="1383">
        <f t="shared" si="3137"/>
        <v>0</v>
      </c>
      <c r="AF1758" s="1305" t="e">
        <f t="shared" si="3138"/>
        <v>#DIV/0!</v>
      </c>
      <c r="AG1758" s="1305" t="e">
        <f t="shared" si="3139"/>
        <v>#DIV/0!</v>
      </c>
      <c r="AH1758" s="5"/>
      <c r="AI1758" s="5"/>
      <c r="AJ1758" s="5"/>
      <c r="AK1758" s="5"/>
      <c r="AL1758" s="5"/>
      <c r="AM1758" s="5"/>
      <c r="AN1758" s="5"/>
      <c r="AO1758" s="5"/>
      <c r="AP1758" s="5"/>
      <c r="AQ1758" s="5"/>
      <c r="AR1758" s="5"/>
      <c r="AS1758" s="5"/>
      <c r="AT1758" s="5"/>
      <c r="AU1758" s="5"/>
      <c r="AV1758" s="5"/>
      <c r="AW1758" s="5"/>
      <c r="AX1758" s="5"/>
      <c r="AY1758" s="5"/>
      <c r="AZ1758" s="5"/>
      <c r="BA1758" s="5"/>
      <c r="BB1758" s="5"/>
      <c r="BC1758" s="5"/>
      <c r="BD1758" s="5"/>
      <c r="BE1758" s="5"/>
    </row>
    <row r="1759" spans="1:57" ht="14.25" customHeight="1">
      <c r="A1759" s="1376">
        <v>45562</v>
      </c>
      <c r="B1759" s="1301"/>
      <c r="C1759" s="1302"/>
      <c r="D1759" s="1376">
        <v>45197</v>
      </c>
      <c r="E1759" s="1357"/>
      <c r="F1759" s="5"/>
      <c r="G1759" s="5"/>
      <c r="H1759" s="1302"/>
      <c r="I1759" s="1303"/>
      <c r="J1759" s="1301"/>
      <c r="K1759" s="1376"/>
      <c r="L1759" s="1302"/>
      <c r="M1759" s="1382">
        <f t="shared" si="3128"/>
        <v>45563</v>
      </c>
      <c r="N1759" s="1354">
        <f t="shared" si="3125"/>
        <v>0</v>
      </c>
      <c r="O1759" s="1383">
        <f t="shared" ref="O1759:S1759" si="3540">$AD1759*O$27</f>
        <v>0</v>
      </c>
      <c r="P1759" s="1383">
        <f t="shared" si="3540"/>
        <v>0</v>
      </c>
      <c r="Q1759" s="1383">
        <f t="shared" si="3540"/>
        <v>0</v>
      </c>
      <c r="R1759" s="1383">
        <f t="shared" si="3540"/>
        <v>0</v>
      </c>
      <c r="S1759" s="1383">
        <f t="shared" si="3540"/>
        <v>0</v>
      </c>
      <c r="T1759" s="1383">
        <f t="shared" ref="T1759:X1759" si="3541">$AE1759*T$27</f>
        <v>0</v>
      </c>
      <c r="U1759" s="1383">
        <f t="shared" si="3541"/>
        <v>0</v>
      </c>
      <c r="V1759" s="1383">
        <f t="shared" si="3541"/>
        <v>0</v>
      </c>
      <c r="W1759" s="1383">
        <f t="shared" si="3541"/>
        <v>0</v>
      </c>
      <c r="X1759" s="1383">
        <f t="shared" si="3541"/>
        <v>0</v>
      </c>
      <c r="Y1759" s="1383">
        <f t="shared" si="3131"/>
        <v>0</v>
      </c>
      <c r="Z1759" s="1383">
        <f t="shared" si="3132"/>
        <v>0</v>
      </c>
      <c r="AA1759" s="1383">
        <f t="shared" si="3133"/>
        <v>0</v>
      </c>
      <c r="AB1759" s="1383">
        <f t="shared" si="3134"/>
        <v>0</v>
      </c>
      <c r="AC1759" s="5">
        <f t="shared" si="3135"/>
        <v>271</v>
      </c>
      <c r="AD1759" s="1383">
        <f t="shared" si="3136"/>
        <v>0</v>
      </c>
      <c r="AE1759" s="1383">
        <f t="shared" si="3137"/>
        <v>0</v>
      </c>
      <c r="AF1759" s="1305" t="e">
        <f t="shared" si="3138"/>
        <v>#DIV/0!</v>
      </c>
      <c r="AG1759" s="1305" t="e">
        <f t="shared" si="3139"/>
        <v>#DIV/0!</v>
      </c>
      <c r="AH1759" s="5"/>
      <c r="AI1759" s="5"/>
      <c r="AJ1759" s="5"/>
      <c r="AK1759" s="5"/>
      <c r="AL1759" s="5"/>
      <c r="AM1759" s="5"/>
      <c r="AN1759" s="5"/>
      <c r="AO1759" s="5"/>
      <c r="AP1759" s="5"/>
      <c r="AQ1759" s="5"/>
      <c r="AR1759" s="5"/>
      <c r="AS1759" s="5"/>
      <c r="AT1759" s="5"/>
      <c r="AU1759" s="5"/>
      <c r="AV1759" s="5"/>
      <c r="AW1759" s="5"/>
      <c r="AX1759" s="5"/>
      <c r="AY1759" s="5"/>
      <c r="AZ1759" s="5"/>
      <c r="BA1759" s="5"/>
      <c r="BB1759" s="5"/>
      <c r="BC1759" s="5"/>
      <c r="BD1759" s="5"/>
      <c r="BE1759" s="5"/>
    </row>
    <row r="1760" spans="1:57" ht="14.25" customHeight="1">
      <c r="A1760" s="1376">
        <v>45563</v>
      </c>
      <c r="B1760" s="1301"/>
      <c r="C1760" s="1302"/>
      <c r="D1760" s="1376">
        <v>45198</v>
      </c>
      <c r="E1760" s="1357"/>
      <c r="F1760" s="5"/>
      <c r="G1760" s="5"/>
      <c r="H1760" s="1302"/>
      <c r="I1760" s="1303"/>
      <c r="J1760" s="1301"/>
      <c r="K1760" s="1376"/>
      <c r="L1760" s="1302"/>
      <c r="M1760" s="1382">
        <f t="shared" si="3128"/>
        <v>45564</v>
      </c>
      <c r="N1760" s="1354">
        <f t="shared" si="3125"/>
        <v>0</v>
      </c>
      <c r="O1760" s="1383">
        <f t="shared" ref="O1760:S1760" si="3542">$AD1760*O$27</f>
        <v>0</v>
      </c>
      <c r="P1760" s="1383">
        <f t="shared" si="3542"/>
        <v>0</v>
      </c>
      <c r="Q1760" s="1383">
        <f t="shared" si="3542"/>
        <v>0</v>
      </c>
      <c r="R1760" s="1383">
        <f t="shared" si="3542"/>
        <v>0</v>
      </c>
      <c r="S1760" s="1383">
        <f t="shared" si="3542"/>
        <v>0</v>
      </c>
      <c r="T1760" s="1383">
        <f t="shared" ref="T1760:X1760" si="3543">$AE1760*T$27</f>
        <v>0</v>
      </c>
      <c r="U1760" s="1383">
        <f t="shared" si="3543"/>
        <v>0</v>
      </c>
      <c r="V1760" s="1383">
        <f t="shared" si="3543"/>
        <v>0</v>
      </c>
      <c r="W1760" s="1383">
        <f t="shared" si="3543"/>
        <v>0</v>
      </c>
      <c r="X1760" s="1383">
        <f t="shared" si="3543"/>
        <v>0</v>
      </c>
      <c r="Y1760" s="1383">
        <f t="shared" si="3131"/>
        <v>0</v>
      </c>
      <c r="Z1760" s="1383">
        <f t="shared" si="3132"/>
        <v>0</v>
      </c>
      <c r="AA1760" s="1383">
        <f t="shared" si="3133"/>
        <v>0</v>
      </c>
      <c r="AB1760" s="1383">
        <f t="shared" si="3134"/>
        <v>0</v>
      </c>
      <c r="AC1760" s="5">
        <f t="shared" si="3135"/>
        <v>272</v>
      </c>
      <c r="AD1760" s="1383">
        <f t="shared" si="3136"/>
        <v>0</v>
      </c>
      <c r="AE1760" s="1383">
        <f t="shared" si="3137"/>
        <v>0</v>
      </c>
      <c r="AF1760" s="1305" t="e">
        <f t="shared" si="3138"/>
        <v>#DIV/0!</v>
      </c>
      <c r="AG1760" s="1305" t="e">
        <f t="shared" si="3139"/>
        <v>#DIV/0!</v>
      </c>
      <c r="AH1760" s="5"/>
      <c r="AI1760" s="5"/>
      <c r="AJ1760" s="5"/>
      <c r="AK1760" s="5"/>
      <c r="AL1760" s="5"/>
      <c r="AM1760" s="5"/>
      <c r="AN1760" s="5"/>
      <c r="AO1760" s="5"/>
      <c r="AP1760" s="5"/>
      <c r="AQ1760" s="5"/>
      <c r="AR1760" s="5"/>
      <c r="AS1760" s="5"/>
      <c r="AT1760" s="5"/>
      <c r="AU1760" s="5"/>
      <c r="AV1760" s="5"/>
      <c r="AW1760" s="5"/>
      <c r="AX1760" s="5"/>
      <c r="AY1760" s="5"/>
      <c r="AZ1760" s="5"/>
      <c r="BA1760" s="5"/>
      <c r="BB1760" s="5"/>
      <c r="BC1760" s="5"/>
      <c r="BD1760" s="5"/>
      <c r="BE1760" s="5"/>
    </row>
    <row r="1761" spans="1:57" ht="14.25" customHeight="1">
      <c r="A1761" s="1376">
        <v>45564</v>
      </c>
      <c r="B1761" s="1301"/>
      <c r="C1761" s="1302"/>
      <c r="D1761" s="1376">
        <v>45199</v>
      </c>
      <c r="E1761" s="1357"/>
      <c r="F1761" s="5"/>
      <c r="G1761" s="5"/>
      <c r="H1761" s="1302"/>
      <c r="I1761" s="1303"/>
      <c r="J1761" s="1301"/>
      <c r="K1761" s="1376"/>
      <c r="L1761" s="1302"/>
      <c r="M1761" s="1382">
        <f t="shared" si="3128"/>
        <v>45565</v>
      </c>
      <c r="N1761" s="1354">
        <f t="shared" si="3125"/>
        <v>0</v>
      </c>
      <c r="O1761" s="1383">
        <f t="shared" ref="O1761:S1761" si="3544">$AD1761*O$27</f>
        <v>0</v>
      </c>
      <c r="P1761" s="1383">
        <f t="shared" si="3544"/>
        <v>0</v>
      </c>
      <c r="Q1761" s="1383">
        <f t="shared" si="3544"/>
        <v>0</v>
      </c>
      <c r="R1761" s="1383">
        <f t="shared" si="3544"/>
        <v>0</v>
      </c>
      <c r="S1761" s="1383">
        <f t="shared" si="3544"/>
        <v>0</v>
      </c>
      <c r="T1761" s="1383">
        <f t="shared" ref="T1761:X1761" si="3545">$AE1761*T$27</f>
        <v>0</v>
      </c>
      <c r="U1761" s="1383">
        <f t="shared" si="3545"/>
        <v>0</v>
      </c>
      <c r="V1761" s="1383">
        <f t="shared" si="3545"/>
        <v>0</v>
      </c>
      <c r="W1761" s="1383">
        <f t="shared" si="3545"/>
        <v>0</v>
      </c>
      <c r="X1761" s="1383">
        <f t="shared" si="3545"/>
        <v>0</v>
      </c>
      <c r="Y1761" s="1383">
        <f t="shared" si="3131"/>
        <v>0</v>
      </c>
      <c r="Z1761" s="1383">
        <f t="shared" si="3132"/>
        <v>0</v>
      </c>
      <c r="AA1761" s="1383">
        <f t="shared" si="3133"/>
        <v>0</v>
      </c>
      <c r="AB1761" s="1383">
        <f t="shared" si="3134"/>
        <v>0</v>
      </c>
      <c r="AC1761" s="5">
        <f t="shared" si="3135"/>
        <v>273</v>
      </c>
      <c r="AD1761" s="1383">
        <f t="shared" si="3136"/>
        <v>0</v>
      </c>
      <c r="AE1761" s="1383">
        <f t="shared" si="3137"/>
        <v>0</v>
      </c>
      <c r="AF1761" s="1305" t="e">
        <f t="shared" si="3138"/>
        <v>#DIV/0!</v>
      </c>
      <c r="AG1761" s="1305" t="e">
        <f t="shared" si="3139"/>
        <v>#DIV/0!</v>
      </c>
      <c r="AH1761" s="5"/>
      <c r="AI1761" s="5"/>
      <c r="AJ1761" s="5"/>
      <c r="AK1761" s="5"/>
      <c r="AL1761" s="5"/>
      <c r="AM1761" s="5"/>
      <c r="AN1761" s="5"/>
      <c r="AO1761" s="5"/>
      <c r="AP1761" s="5"/>
      <c r="AQ1761" s="5"/>
      <c r="AR1761" s="5"/>
      <c r="AS1761" s="5"/>
      <c r="AT1761" s="5"/>
      <c r="AU1761" s="5"/>
      <c r="AV1761" s="5"/>
      <c r="AW1761" s="5"/>
      <c r="AX1761" s="5"/>
      <c r="AY1761" s="5"/>
      <c r="AZ1761" s="5"/>
      <c r="BA1761" s="5"/>
      <c r="BB1761" s="5"/>
      <c r="BC1761" s="5"/>
      <c r="BD1761" s="5"/>
      <c r="BE1761" s="5"/>
    </row>
    <row r="1762" spans="1:57" ht="14.25" customHeight="1">
      <c r="A1762" s="1376">
        <v>45565</v>
      </c>
      <c r="B1762" s="1301"/>
      <c r="C1762" s="1302"/>
      <c r="D1762" s="1376">
        <v>45200</v>
      </c>
      <c r="E1762" s="1357"/>
      <c r="F1762" s="5"/>
      <c r="G1762" s="5"/>
      <c r="H1762" s="1302"/>
      <c r="I1762" s="1303"/>
      <c r="J1762" s="1301"/>
      <c r="K1762" s="1376"/>
      <c r="L1762" s="1302"/>
      <c r="M1762" s="1382">
        <f t="shared" si="3128"/>
        <v>45566</v>
      </c>
      <c r="N1762" s="1354">
        <f t="shared" si="3125"/>
        <v>0</v>
      </c>
      <c r="O1762" s="1383">
        <f t="shared" ref="O1762:S1762" si="3546">$AD1762*O$27</f>
        <v>0</v>
      </c>
      <c r="P1762" s="1383">
        <f t="shared" si="3546"/>
        <v>0</v>
      </c>
      <c r="Q1762" s="1383">
        <f t="shared" si="3546"/>
        <v>0</v>
      </c>
      <c r="R1762" s="1383">
        <f t="shared" si="3546"/>
        <v>0</v>
      </c>
      <c r="S1762" s="1383">
        <f t="shared" si="3546"/>
        <v>0</v>
      </c>
      <c r="T1762" s="1383">
        <f t="shared" ref="T1762:X1762" si="3547">$AE1762*T$27</f>
        <v>0</v>
      </c>
      <c r="U1762" s="1383">
        <f t="shared" si="3547"/>
        <v>0</v>
      </c>
      <c r="V1762" s="1383">
        <f t="shared" si="3547"/>
        <v>0</v>
      </c>
      <c r="W1762" s="1383">
        <f t="shared" si="3547"/>
        <v>0</v>
      </c>
      <c r="X1762" s="1383">
        <f t="shared" si="3547"/>
        <v>0</v>
      </c>
      <c r="Y1762" s="1383">
        <f t="shared" si="3131"/>
        <v>0</v>
      </c>
      <c r="Z1762" s="1383">
        <f t="shared" si="3132"/>
        <v>0</v>
      </c>
      <c r="AA1762" s="1383">
        <f t="shared" si="3133"/>
        <v>0</v>
      </c>
      <c r="AB1762" s="1383">
        <f t="shared" si="3134"/>
        <v>0</v>
      </c>
      <c r="AC1762" s="5">
        <f t="shared" si="3135"/>
        <v>274</v>
      </c>
      <c r="AD1762" s="1383">
        <f t="shared" si="3136"/>
        <v>0</v>
      </c>
      <c r="AE1762" s="1383">
        <f t="shared" si="3137"/>
        <v>0</v>
      </c>
      <c r="AF1762" s="1305" t="e">
        <f t="shared" si="3138"/>
        <v>#DIV/0!</v>
      </c>
      <c r="AG1762" s="1305" t="e">
        <f t="shared" si="3139"/>
        <v>#DIV/0!</v>
      </c>
      <c r="AH1762" s="5"/>
      <c r="AI1762" s="5"/>
      <c r="AJ1762" s="5"/>
      <c r="AK1762" s="5"/>
      <c r="AL1762" s="5"/>
      <c r="AM1762" s="5"/>
      <c r="AN1762" s="5"/>
      <c r="AO1762" s="5"/>
      <c r="AP1762" s="5"/>
      <c r="AQ1762" s="5"/>
      <c r="AR1762" s="5"/>
      <c r="AS1762" s="5"/>
      <c r="AT1762" s="5"/>
      <c r="AU1762" s="5"/>
      <c r="AV1762" s="5"/>
      <c r="AW1762" s="5"/>
      <c r="AX1762" s="5"/>
      <c r="AY1762" s="5"/>
      <c r="AZ1762" s="5"/>
      <c r="BA1762" s="5"/>
      <c r="BB1762" s="5"/>
      <c r="BC1762" s="5"/>
      <c r="BD1762" s="5"/>
      <c r="BE1762" s="5"/>
    </row>
    <row r="1763" spans="1:57" ht="14.25" customHeight="1">
      <c r="A1763" s="1376">
        <v>45566</v>
      </c>
      <c r="B1763" s="1301"/>
      <c r="C1763" s="1302"/>
      <c r="D1763" s="1376">
        <v>45201</v>
      </c>
      <c r="E1763" s="1357"/>
      <c r="F1763" s="5"/>
      <c r="G1763" s="5"/>
      <c r="H1763" s="1302"/>
      <c r="I1763" s="1303"/>
      <c r="J1763" s="1301"/>
      <c r="K1763" s="1376"/>
      <c r="L1763" s="1302"/>
      <c r="M1763" s="1382">
        <f t="shared" si="3128"/>
        <v>45567</v>
      </c>
      <c r="N1763" s="1354">
        <f t="shared" si="3125"/>
        <v>0</v>
      </c>
      <c r="O1763" s="1383">
        <f t="shared" ref="O1763:S1763" si="3548">$AD1763*O$27</f>
        <v>0</v>
      </c>
      <c r="P1763" s="1383">
        <f t="shared" si="3548"/>
        <v>0</v>
      </c>
      <c r="Q1763" s="1383">
        <f t="shared" si="3548"/>
        <v>0</v>
      </c>
      <c r="R1763" s="1383">
        <f t="shared" si="3548"/>
        <v>0</v>
      </c>
      <c r="S1763" s="1383">
        <f t="shared" si="3548"/>
        <v>0</v>
      </c>
      <c r="T1763" s="1383">
        <f t="shared" ref="T1763:X1763" si="3549">$AE1763*T$27</f>
        <v>0</v>
      </c>
      <c r="U1763" s="1383">
        <f t="shared" si="3549"/>
        <v>0</v>
      </c>
      <c r="V1763" s="1383">
        <f t="shared" si="3549"/>
        <v>0</v>
      </c>
      <c r="W1763" s="1383">
        <f t="shared" si="3549"/>
        <v>0</v>
      </c>
      <c r="X1763" s="1383">
        <f t="shared" si="3549"/>
        <v>0</v>
      </c>
      <c r="Y1763" s="1383">
        <f t="shared" si="3131"/>
        <v>0</v>
      </c>
      <c r="Z1763" s="1383">
        <f t="shared" si="3132"/>
        <v>0</v>
      </c>
      <c r="AA1763" s="1383">
        <f t="shared" si="3133"/>
        <v>0</v>
      </c>
      <c r="AB1763" s="1383">
        <f t="shared" si="3134"/>
        <v>0</v>
      </c>
      <c r="AC1763" s="5">
        <f t="shared" si="3135"/>
        <v>275</v>
      </c>
      <c r="AD1763" s="1383">
        <f t="shared" si="3136"/>
        <v>0</v>
      </c>
      <c r="AE1763" s="1383">
        <f t="shared" si="3137"/>
        <v>0</v>
      </c>
      <c r="AF1763" s="1305" t="e">
        <f t="shared" si="3138"/>
        <v>#DIV/0!</v>
      </c>
      <c r="AG1763" s="1305" t="e">
        <f t="shared" si="3139"/>
        <v>#DIV/0!</v>
      </c>
      <c r="AH1763" s="5"/>
      <c r="AI1763" s="5"/>
      <c r="AJ1763" s="5"/>
      <c r="AK1763" s="5"/>
      <c r="AL1763" s="5"/>
      <c r="AM1763" s="5"/>
      <c r="AN1763" s="5"/>
      <c r="AO1763" s="5"/>
      <c r="AP1763" s="5"/>
      <c r="AQ1763" s="5"/>
      <c r="AR1763" s="5"/>
      <c r="AS1763" s="5"/>
      <c r="AT1763" s="5"/>
      <c r="AU1763" s="5"/>
      <c r="AV1763" s="5"/>
      <c r="AW1763" s="5"/>
      <c r="AX1763" s="5"/>
      <c r="AY1763" s="5"/>
      <c r="AZ1763" s="5"/>
      <c r="BA1763" s="5"/>
      <c r="BB1763" s="5"/>
      <c r="BC1763" s="5"/>
      <c r="BD1763" s="5"/>
      <c r="BE1763" s="5"/>
    </row>
    <row r="1764" spans="1:57" ht="14.25" customHeight="1">
      <c r="A1764" s="1376">
        <v>45567</v>
      </c>
      <c r="B1764" s="1301"/>
      <c r="C1764" s="1302"/>
      <c r="D1764" s="1376">
        <v>45202</v>
      </c>
      <c r="E1764" s="1357"/>
      <c r="F1764" s="5"/>
      <c r="G1764" s="5"/>
      <c r="H1764" s="1302"/>
      <c r="I1764" s="1303"/>
      <c r="J1764" s="1301"/>
      <c r="K1764" s="1376"/>
      <c r="L1764" s="1302"/>
      <c r="M1764" s="1382">
        <f t="shared" si="3128"/>
        <v>45568</v>
      </c>
      <c r="N1764" s="1354">
        <f t="shared" si="3125"/>
        <v>0</v>
      </c>
      <c r="O1764" s="1383">
        <f t="shared" ref="O1764:S1764" si="3550">$AD1764*O$27</f>
        <v>0</v>
      </c>
      <c r="P1764" s="1383">
        <f t="shared" si="3550"/>
        <v>0</v>
      </c>
      <c r="Q1764" s="1383">
        <f t="shared" si="3550"/>
        <v>0</v>
      </c>
      <c r="R1764" s="1383">
        <f t="shared" si="3550"/>
        <v>0</v>
      </c>
      <c r="S1764" s="1383">
        <f t="shared" si="3550"/>
        <v>0</v>
      </c>
      <c r="T1764" s="1383">
        <f t="shared" ref="T1764:X1764" si="3551">$AE1764*T$27</f>
        <v>0</v>
      </c>
      <c r="U1764" s="1383">
        <f t="shared" si="3551"/>
        <v>0</v>
      </c>
      <c r="V1764" s="1383">
        <f t="shared" si="3551"/>
        <v>0</v>
      </c>
      <c r="W1764" s="1383">
        <f t="shared" si="3551"/>
        <v>0</v>
      </c>
      <c r="X1764" s="1383">
        <f t="shared" si="3551"/>
        <v>0</v>
      </c>
      <c r="Y1764" s="1383">
        <f t="shared" si="3131"/>
        <v>0</v>
      </c>
      <c r="Z1764" s="1383">
        <f t="shared" si="3132"/>
        <v>0</v>
      </c>
      <c r="AA1764" s="1383">
        <f t="shared" si="3133"/>
        <v>0</v>
      </c>
      <c r="AB1764" s="1383">
        <f t="shared" si="3134"/>
        <v>0</v>
      </c>
      <c r="AC1764" s="5">
        <f t="shared" si="3135"/>
        <v>276</v>
      </c>
      <c r="AD1764" s="1383">
        <f t="shared" si="3136"/>
        <v>0</v>
      </c>
      <c r="AE1764" s="1383">
        <f t="shared" si="3137"/>
        <v>0</v>
      </c>
      <c r="AF1764" s="1305" t="e">
        <f t="shared" si="3138"/>
        <v>#DIV/0!</v>
      </c>
      <c r="AG1764" s="1305" t="e">
        <f t="shared" si="3139"/>
        <v>#DIV/0!</v>
      </c>
      <c r="AH1764" s="5"/>
      <c r="AI1764" s="5"/>
      <c r="AJ1764" s="5"/>
      <c r="AK1764" s="5"/>
      <c r="AL1764" s="5"/>
      <c r="AM1764" s="5"/>
      <c r="AN1764" s="5"/>
      <c r="AO1764" s="5"/>
      <c r="AP1764" s="5"/>
      <c r="AQ1764" s="5"/>
      <c r="AR1764" s="5"/>
      <c r="AS1764" s="5"/>
      <c r="AT1764" s="5"/>
      <c r="AU1764" s="5"/>
      <c r="AV1764" s="5"/>
      <c r="AW1764" s="5"/>
      <c r="AX1764" s="5"/>
      <c r="AY1764" s="5"/>
      <c r="AZ1764" s="5"/>
      <c r="BA1764" s="5"/>
      <c r="BB1764" s="5"/>
      <c r="BC1764" s="5"/>
      <c r="BD1764" s="5"/>
      <c r="BE1764" s="5"/>
    </row>
    <row r="1765" spans="1:57" ht="14.25" customHeight="1">
      <c r="A1765" s="1376">
        <v>45568</v>
      </c>
      <c r="B1765" s="1301"/>
      <c r="C1765" s="1302"/>
      <c r="D1765" s="1376">
        <v>45203</v>
      </c>
      <c r="E1765" s="1357"/>
      <c r="F1765" s="5"/>
      <c r="G1765" s="5"/>
      <c r="H1765" s="1302"/>
      <c r="I1765" s="1303"/>
      <c r="J1765" s="1301"/>
      <c r="K1765" s="1376"/>
      <c r="L1765" s="1302"/>
      <c r="M1765" s="1382">
        <f t="shared" si="3128"/>
        <v>45569</v>
      </c>
      <c r="N1765" s="1354">
        <f t="shared" si="3125"/>
        <v>0</v>
      </c>
      <c r="O1765" s="1383">
        <f t="shared" ref="O1765:S1765" si="3552">$AD1765*O$27</f>
        <v>0</v>
      </c>
      <c r="P1765" s="1383">
        <f t="shared" si="3552"/>
        <v>0</v>
      </c>
      <c r="Q1765" s="1383">
        <f t="shared" si="3552"/>
        <v>0</v>
      </c>
      <c r="R1765" s="1383">
        <f t="shared" si="3552"/>
        <v>0</v>
      </c>
      <c r="S1765" s="1383">
        <f t="shared" si="3552"/>
        <v>0</v>
      </c>
      <c r="T1765" s="1383">
        <f t="shared" ref="T1765:X1765" si="3553">$AE1765*T$27</f>
        <v>0</v>
      </c>
      <c r="U1765" s="1383">
        <f t="shared" si="3553"/>
        <v>0</v>
      </c>
      <c r="V1765" s="1383">
        <f t="shared" si="3553"/>
        <v>0</v>
      </c>
      <c r="W1765" s="1383">
        <f t="shared" si="3553"/>
        <v>0</v>
      </c>
      <c r="X1765" s="1383">
        <f t="shared" si="3553"/>
        <v>0</v>
      </c>
      <c r="Y1765" s="1383">
        <f t="shared" si="3131"/>
        <v>0</v>
      </c>
      <c r="Z1765" s="1383">
        <f t="shared" si="3132"/>
        <v>0</v>
      </c>
      <c r="AA1765" s="1383">
        <f t="shared" si="3133"/>
        <v>0</v>
      </c>
      <c r="AB1765" s="1383">
        <f t="shared" si="3134"/>
        <v>0</v>
      </c>
      <c r="AC1765" s="5">
        <f t="shared" si="3135"/>
        <v>277</v>
      </c>
      <c r="AD1765" s="1383">
        <f t="shared" si="3136"/>
        <v>0</v>
      </c>
      <c r="AE1765" s="1383">
        <f t="shared" si="3137"/>
        <v>0</v>
      </c>
      <c r="AF1765" s="1305" t="e">
        <f t="shared" si="3138"/>
        <v>#DIV/0!</v>
      </c>
      <c r="AG1765" s="1305" t="e">
        <f t="shared" si="3139"/>
        <v>#DIV/0!</v>
      </c>
      <c r="AH1765" s="5"/>
      <c r="AI1765" s="5"/>
      <c r="AJ1765" s="5"/>
      <c r="AK1765" s="5"/>
      <c r="AL1765" s="5"/>
      <c r="AM1765" s="5"/>
      <c r="AN1765" s="5"/>
      <c r="AO1765" s="5"/>
      <c r="AP1765" s="5"/>
      <c r="AQ1765" s="5"/>
      <c r="AR1765" s="5"/>
      <c r="AS1765" s="5"/>
      <c r="AT1765" s="5"/>
      <c r="AU1765" s="5"/>
      <c r="AV1765" s="5"/>
      <c r="AW1765" s="5"/>
      <c r="AX1765" s="5"/>
      <c r="AY1765" s="5"/>
      <c r="AZ1765" s="5"/>
      <c r="BA1765" s="5"/>
      <c r="BB1765" s="5"/>
      <c r="BC1765" s="5"/>
      <c r="BD1765" s="5"/>
      <c r="BE1765" s="5"/>
    </row>
    <row r="1766" spans="1:57" ht="14.25" customHeight="1">
      <c r="A1766" s="1376">
        <v>45569</v>
      </c>
      <c r="B1766" s="1301"/>
      <c r="C1766" s="1302"/>
      <c r="D1766" s="1376">
        <v>45204</v>
      </c>
      <c r="E1766" s="1357"/>
      <c r="F1766" s="5"/>
      <c r="G1766" s="5"/>
      <c r="H1766" s="1302"/>
      <c r="I1766" s="1303"/>
      <c r="J1766" s="1301"/>
      <c r="K1766" s="1376"/>
      <c r="L1766" s="1302"/>
      <c r="M1766" s="1382">
        <f t="shared" si="3128"/>
        <v>45570</v>
      </c>
      <c r="N1766" s="1354">
        <f t="shared" si="3125"/>
        <v>0</v>
      </c>
      <c r="O1766" s="1383">
        <f t="shared" ref="O1766:S1766" si="3554">$AD1766*O$27</f>
        <v>0</v>
      </c>
      <c r="P1766" s="1383">
        <f t="shared" si="3554"/>
        <v>0</v>
      </c>
      <c r="Q1766" s="1383">
        <f t="shared" si="3554"/>
        <v>0</v>
      </c>
      <c r="R1766" s="1383">
        <f t="shared" si="3554"/>
        <v>0</v>
      </c>
      <c r="S1766" s="1383">
        <f t="shared" si="3554"/>
        <v>0</v>
      </c>
      <c r="T1766" s="1383">
        <f t="shared" ref="T1766:X1766" si="3555">$AE1766*T$27</f>
        <v>0</v>
      </c>
      <c r="U1766" s="1383">
        <f t="shared" si="3555"/>
        <v>0</v>
      </c>
      <c r="V1766" s="1383">
        <f t="shared" si="3555"/>
        <v>0</v>
      </c>
      <c r="W1766" s="1383">
        <f t="shared" si="3555"/>
        <v>0</v>
      </c>
      <c r="X1766" s="1383">
        <f t="shared" si="3555"/>
        <v>0</v>
      </c>
      <c r="Y1766" s="1383">
        <f t="shared" si="3131"/>
        <v>0</v>
      </c>
      <c r="Z1766" s="1383">
        <f t="shared" si="3132"/>
        <v>0</v>
      </c>
      <c r="AA1766" s="1383">
        <f t="shared" si="3133"/>
        <v>0</v>
      </c>
      <c r="AB1766" s="1383">
        <f t="shared" si="3134"/>
        <v>0</v>
      </c>
      <c r="AC1766" s="5">
        <f t="shared" si="3135"/>
        <v>278</v>
      </c>
      <c r="AD1766" s="1383">
        <f t="shared" si="3136"/>
        <v>0</v>
      </c>
      <c r="AE1766" s="1383">
        <f t="shared" si="3137"/>
        <v>0</v>
      </c>
      <c r="AF1766" s="1305" t="e">
        <f t="shared" si="3138"/>
        <v>#DIV/0!</v>
      </c>
      <c r="AG1766" s="1305" t="e">
        <f t="shared" si="3139"/>
        <v>#DIV/0!</v>
      </c>
      <c r="AH1766" s="5"/>
      <c r="AI1766" s="5"/>
      <c r="AJ1766" s="5"/>
      <c r="AK1766" s="5"/>
      <c r="AL1766" s="5"/>
      <c r="AM1766" s="5"/>
      <c r="AN1766" s="5"/>
      <c r="AO1766" s="5"/>
      <c r="AP1766" s="5"/>
      <c r="AQ1766" s="5"/>
      <c r="AR1766" s="5"/>
      <c r="AS1766" s="5"/>
      <c r="AT1766" s="5"/>
      <c r="AU1766" s="5"/>
      <c r="AV1766" s="5"/>
      <c r="AW1766" s="5"/>
      <c r="AX1766" s="5"/>
      <c r="AY1766" s="5"/>
      <c r="AZ1766" s="5"/>
      <c r="BA1766" s="5"/>
      <c r="BB1766" s="5"/>
      <c r="BC1766" s="5"/>
      <c r="BD1766" s="5"/>
      <c r="BE1766" s="5"/>
    </row>
    <row r="1767" spans="1:57" ht="14.25" customHeight="1">
      <c r="A1767" s="1376">
        <v>45570</v>
      </c>
      <c r="B1767" s="1301"/>
      <c r="C1767" s="1302"/>
      <c r="D1767" s="1376">
        <v>45205</v>
      </c>
      <c r="E1767" s="1357"/>
      <c r="F1767" s="5"/>
      <c r="G1767" s="5"/>
      <c r="H1767" s="1302"/>
      <c r="I1767" s="1303"/>
      <c r="J1767" s="1301"/>
      <c r="K1767" s="1376"/>
      <c r="L1767" s="1302"/>
      <c r="M1767" s="1382">
        <f t="shared" si="3128"/>
        <v>45571</v>
      </c>
      <c r="N1767" s="1354">
        <f t="shared" si="3125"/>
        <v>0</v>
      </c>
      <c r="O1767" s="1383">
        <f t="shared" ref="O1767:S1767" si="3556">$AD1767*O$27</f>
        <v>0</v>
      </c>
      <c r="P1767" s="1383">
        <f t="shared" si="3556"/>
        <v>0</v>
      </c>
      <c r="Q1767" s="1383">
        <f t="shared" si="3556"/>
        <v>0</v>
      </c>
      <c r="R1767" s="1383">
        <f t="shared" si="3556"/>
        <v>0</v>
      </c>
      <c r="S1767" s="1383">
        <f t="shared" si="3556"/>
        <v>0</v>
      </c>
      <c r="T1767" s="1383">
        <f t="shared" ref="T1767:X1767" si="3557">$AE1767*T$27</f>
        <v>0</v>
      </c>
      <c r="U1767" s="1383">
        <f t="shared" si="3557"/>
        <v>0</v>
      </c>
      <c r="V1767" s="1383">
        <f t="shared" si="3557"/>
        <v>0</v>
      </c>
      <c r="W1767" s="1383">
        <f t="shared" si="3557"/>
        <v>0</v>
      </c>
      <c r="X1767" s="1383">
        <f t="shared" si="3557"/>
        <v>0</v>
      </c>
      <c r="Y1767" s="1383">
        <f t="shared" si="3131"/>
        <v>0</v>
      </c>
      <c r="Z1767" s="1383">
        <f t="shared" si="3132"/>
        <v>0</v>
      </c>
      <c r="AA1767" s="1383">
        <f t="shared" si="3133"/>
        <v>0</v>
      </c>
      <c r="AB1767" s="1383">
        <f t="shared" si="3134"/>
        <v>0</v>
      </c>
      <c r="AC1767" s="5">
        <f t="shared" si="3135"/>
        <v>279</v>
      </c>
      <c r="AD1767" s="1383">
        <f t="shared" si="3136"/>
        <v>0</v>
      </c>
      <c r="AE1767" s="1383">
        <f t="shared" si="3137"/>
        <v>0</v>
      </c>
      <c r="AF1767" s="1305" t="e">
        <f t="shared" si="3138"/>
        <v>#DIV/0!</v>
      </c>
      <c r="AG1767" s="1305" t="e">
        <f t="shared" si="3139"/>
        <v>#DIV/0!</v>
      </c>
      <c r="AH1767" s="5"/>
      <c r="AI1767" s="5"/>
      <c r="AJ1767" s="5"/>
      <c r="AK1767" s="5"/>
      <c r="AL1767" s="5"/>
      <c r="AM1767" s="5"/>
      <c r="AN1767" s="5"/>
      <c r="AO1767" s="5"/>
      <c r="AP1767" s="5"/>
      <c r="AQ1767" s="5"/>
      <c r="AR1767" s="5"/>
      <c r="AS1767" s="5"/>
      <c r="AT1767" s="5"/>
      <c r="AU1767" s="5"/>
      <c r="AV1767" s="5"/>
      <c r="AW1767" s="5"/>
      <c r="AX1767" s="5"/>
      <c r="AY1767" s="5"/>
      <c r="AZ1767" s="5"/>
      <c r="BA1767" s="5"/>
      <c r="BB1767" s="5"/>
      <c r="BC1767" s="5"/>
      <c r="BD1767" s="5"/>
      <c r="BE1767" s="5"/>
    </row>
    <row r="1768" spans="1:57" ht="14.25" customHeight="1">
      <c r="A1768" s="1376">
        <v>45571</v>
      </c>
      <c r="B1768" s="1301"/>
      <c r="C1768" s="1302"/>
      <c r="D1768" s="1376">
        <v>45206</v>
      </c>
      <c r="E1768" s="1357"/>
      <c r="F1768" s="5"/>
      <c r="G1768" s="5"/>
      <c r="H1768" s="1302"/>
      <c r="I1768" s="1303"/>
      <c r="J1768" s="1301"/>
      <c r="K1768" s="1376"/>
      <c r="L1768" s="1302"/>
      <c r="M1768" s="1382">
        <f t="shared" si="3128"/>
        <v>45572</v>
      </c>
      <c r="N1768" s="1354">
        <f t="shared" si="3125"/>
        <v>0</v>
      </c>
      <c r="O1768" s="1383">
        <f t="shared" ref="O1768:S1768" si="3558">$AD1768*O$27</f>
        <v>0</v>
      </c>
      <c r="P1768" s="1383">
        <f t="shared" si="3558"/>
        <v>0</v>
      </c>
      <c r="Q1768" s="1383">
        <f t="shared" si="3558"/>
        <v>0</v>
      </c>
      <c r="R1768" s="1383">
        <f t="shared" si="3558"/>
        <v>0</v>
      </c>
      <c r="S1768" s="1383">
        <f t="shared" si="3558"/>
        <v>0</v>
      </c>
      <c r="T1768" s="1383">
        <f t="shared" ref="T1768:X1768" si="3559">$AE1768*T$27</f>
        <v>0</v>
      </c>
      <c r="U1768" s="1383">
        <f t="shared" si="3559"/>
        <v>0</v>
      </c>
      <c r="V1768" s="1383">
        <f t="shared" si="3559"/>
        <v>0</v>
      </c>
      <c r="W1768" s="1383">
        <f t="shared" si="3559"/>
        <v>0</v>
      </c>
      <c r="X1768" s="1383">
        <f t="shared" si="3559"/>
        <v>0</v>
      </c>
      <c r="Y1768" s="1383">
        <f t="shared" si="3131"/>
        <v>0</v>
      </c>
      <c r="Z1768" s="1383">
        <f t="shared" si="3132"/>
        <v>0</v>
      </c>
      <c r="AA1768" s="1383">
        <f t="shared" si="3133"/>
        <v>0</v>
      </c>
      <c r="AB1768" s="1383">
        <f t="shared" si="3134"/>
        <v>0</v>
      </c>
      <c r="AC1768" s="5">
        <f t="shared" si="3135"/>
        <v>280</v>
      </c>
      <c r="AD1768" s="1383">
        <f t="shared" si="3136"/>
        <v>0</v>
      </c>
      <c r="AE1768" s="1383">
        <f t="shared" si="3137"/>
        <v>0</v>
      </c>
      <c r="AF1768" s="1305" t="e">
        <f t="shared" si="3138"/>
        <v>#DIV/0!</v>
      </c>
      <c r="AG1768" s="1305" t="e">
        <f t="shared" si="3139"/>
        <v>#DIV/0!</v>
      </c>
      <c r="AH1768" s="5"/>
      <c r="AI1768" s="5"/>
      <c r="AJ1768" s="5"/>
      <c r="AK1768" s="5"/>
      <c r="AL1768" s="5"/>
      <c r="AM1768" s="5"/>
      <c r="AN1768" s="5"/>
      <c r="AO1768" s="5"/>
      <c r="AP1768" s="5"/>
      <c r="AQ1768" s="5"/>
      <c r="AR1768" s="5"/>
      <c r="AS1768" s="5"/>
      <c r="AT1768" s="5"/>
      <c r="AU1768" s="5"/>
      <c r="AV1768" s="5"/>
      <c r="AW1768" s="5"/>
      <c r="AX1768" s="5"/>
      <c r="AY1768" s="5"/>
      <c r="AZ1768" s="5"/>
      <c r="BA1768" s="5"/>
      <c r="BB1768" s="5"/>
      <c r="BC1768" s="5"/>
      <c r="BD1768" s="5"/>
      <c r="BE1768" s="5"/>
    </row>
    <row r="1769" spans="1:57" ht="14.25" customHeight="1">
      <c r="A1769" s="1376">
        <v>45572</v>
      </c>
      <c r="B1769" s="1301"/>
      <c r="C1769" s="1302"/>
      <c r="D1769" s="1376">
        <v>45207</v>
      </c>
      <c r="E1769" s="1357"/>
      <c r="F1769" s="5"/>
      <c r="G1769" s="5"/>
      <c r="H1769" s="1302"/>
      <c r="I1769" s="1303"/>
      <c r="J1769" s="1301"/>
      <c r="K1769" s="1376"/>
      <c r="L1769" s="1302"/>
      <c r="M1769" s="1382">
        <f t="shared" si="3128"/>
        <v>45573</v>
      </c>
      <c r="N1769" s="1354">
        <f t="shared" si="3125"/>
        <v>0</v>
      </c>
      <c r="O1769" s="1383">
        <f t="shared" ref="O1769:S1769" si="3560">$AD1769*O$27</f>
        <v>0</v>
      </c>
      <c r="P1769" s="1383">
        <f t="shared" si="3560"/>
        <v>0</v>
      </c>
      <c r="Q1769" s="1383">
        <f t="shared" si="3560"/>
        <v>0</v>
      </c>
      <c r="R1769" s="1383">
        <f t="shared" si="3560"/>
        <v>0</v>
      </c>
      <c r="S1769" s="1383">
        <f t="shared" si="3560"/>
        <v>0</v>
      </c>
      <c r="T1769" s="1383">
        <f t="shared" ref="T1769:X1769" si="3561">$AE1769*T$27</f>
        <v>0</v>
      </c>
      <c r="U1769" s="1383">
        <f t="shared" si="3561"/>
        <v>0</v>
      </c>
      <c r="V1769" s="1383">
        <f t="shared" si="3561"/>
        <v>0</v>
      </c>
      <c r="W1769" s="1383">
        <f t="shared" si="3561"/>
        <v>0</v>
      </c>
      <c r="X1769" s="1383">
        <f t="shared" si="3561"/>
        <v>0</v>
      </c>
      <c r="Y1769" s="1383">
        <f t="shared" si="3131"/>
        <v>0</v>
      </c>
      <c r="Z1769" s="1383">
        <f t="shared" si="3132"/>
        <v>0</v>
      </c>
      <c r="AA1769" s="1383">
        <f t="shared" si="3133"/>
        <v>0</v>
      </c>
      <c r="AB1769" s="1383">
        <f t="shared" si="3134"/>
        <v>0</v>
      </c>
      <c r="AC1769" s="5">
        <f t="shared" si="3135"/>
        <v>281</v>
      </c>
      <c r="AD1769" s="1383">
        <f t="shared" si="3136"/>
        <v>0</v>
      </c>
      <c r="AE1769" s="1383">
        <f t="shared" si="3137"/>
        <v>0</v>
      </c>
      <c r="AF1769" s="1305" t="e">
        <f t="shared" si="3138"/>
        <v>#DIV/0!</v>
      </c>
      <c r="AG1769" s="1305" t="e">
        <f t="shared" si="3139"/>
        <v>#DIV/0!</v>
      </c>
      <c r="AH1769" s="5"/>
      <c r="AI1769" s="5"/>
      <c r="AJ1769" s="5"/>
      <c r="AK1769" s="5"/>
      <c r="AL1769" s="5"/>
      <c r="AM1769" s="5"/>
      <c r="AN1769" s="5"/>
      <c r="AO1769" s="5"/>
      <c r="AP1769" s="5"/>
      <c r="AQ1769" s="5"/>
      <c r="AR1769" s="5"/>
      <c r="AS1769" s="5"/>
      <c r="AT1769" s="5"/>
      <c r="AU1769" s="5"/>
      <c r="AV1769" s="5"/>
      <c r="AW1769" s="5"/>
      <c r="AX1769" s="5"/>
      <c r="AY1769" s="5"/>
      <c r="AZ1769" s="5"/>
      <c r="BA1769" s="5"/>
      <c r="BB1769" s="5"/>
      <c r="BC1769" s="5"/>
      <c r="BD1769" s="5"/>
      <c r="BE1769" s="5"/>
    </row>
    <row r="1770" spans="1:57" ht="14.25" customHeight="1">
      <c r="A1770" s="1376">
        <v>45573</v>
      </c>
      <c r="B1770" s="1301"/>
      <c r="C1770" s="1302"/>
      <c r="D1770" s="1376">
        <v>45208</v>
      </c>
      <c r="E1770" s="1357"/>
      <c r="F1770" s="5"/>
      <c r="G1770" s="5"/>
      <c r="H1770" s="1302"/>
      <c r="I1770" s="1303"/>
      <c r="J1770" s="1301"/>
      <c r="K1770" s="1376"/>
      <c r="L1770" s="1302"/>
      <c r="M1770" s="1382">
        <f t="shared" si="3128"/>
        <v>45574</v>
      </c>
      <c r="N1770" s="1354">
        <f t="shared" si="3125"/>
        <v>0</v>
      </c>
      <c r="O1770" s="1383">
        <f t="shared" ref="O1770:S1770" si="3562">$AD1770*O$27</f>
        <v>0</v>
      </c>
      <c r="P1770" s="1383">
        <f t="shared" si="3562"/>
        <v>0</v>
      </c>
      <c r="Q1770" s="1383">
        <f t="shared" si="3562"/>
        <v>0</v>
      </c>
      <c r="R1770" s="1383">
        <f t="shared" si="3562"/>
        <v>0</v>
      </c>
      <c r="S1770" s="1383">
        <f t="shared" si="3562"/>
        <v>0</v>
      </c>
      <c r="T1770" s="1383">
        <f t="shared" ref="T1770:X1770" si="3563">$AE1770*T$27</f>
        <v>0</v>
      </c>
      <c r="U1770" s="1383">
        <f t="shared" si="3563"/>
        <v>0</v>
      </c>
      <c r="V1770" s="1383">
        <f t="shared" si="3563"/>
        <v>0</v>
      </c>
      <c r="W1770" s="1383">
        <f t="shared" si="3563"/>
        <v>0</v>
      </c>
      <c r="X1770" s="1383">
        <f t="shared" si="3563"/>
        <v>0</v>
      </c>
      <c r="Y1770" s="1383">
        <f t="shared" si="3131"/>
        <v>0</v>
      </c>
      <c r="Z1770" s="1383">
        <f t="shared" si="3132"/>
        <v>0</v>
      </c>
      <c r="AA1770" s="1383">
        <f t="shared" si="3133"/>
        <v>0</v>
      </c>
      <c r="AB1770" s="1383">
        <f t="shared" si="3134"/>
        <v>0</v>
      </c>
      <c r="AC1770" s="5">
        <f t="shared" si="3135"/>
        <v>282</v>
      </c>
      <c r="AD1770" s="1383">
        <f t="shared" si="3136"/>
        <v>0</v>
      </c>
      <c r="AE1770" s="1383">
        <f t="shared" si="3137"/>
        <v>0</v>
      </c>
      <c r="AF1770" s="1305" t="e">
        <f t="shared" si="3138"/>
        <v>#DIV/0!</v>
      </c>
      <c r="AG1770" s="1305" t="e">
        <f t="shared" si="3139"/>
        <v>#DIV/0!</v>
      </c>
      <c r="AH1770" s="5"/>
      <c r="AI1770" s="5"/>
      <c r="AJ1770" s="5"/>
      <c r="AK1770" s="5"/>
      <c r="AL1770" s="5"/>
      <c r="AM1770" s="5"/>
      <c r="AN1770" s="5"/>
      <c r="AO1770" s="5"/>
      <c r="AP1770" s="5"/>
      <c r="AQ1770" s="5"/>
      <c r="AR1770" s="5"/>
      <c r="AS1770" s="5"/>
      <c r="AT1770" s="5"/>
      <c r="AU1770" s="5"/>
      <c r="AV1770" s="5"/>
      <c r="AW1770" s="5"/>
      <c r="AX1770" s="5"/>
      <c r="AY1770" s="5"/>
      <c r="AZ1770" s="5"/>
      <c r="BA1770" s="5"/>
      <c r="BB1770" s="5"/>
      <c r="BC1770" s="5"/>
      <c r="BD1770" s="5"/>
      <c r="BE1770" s="5"/>
    </row>
    <row r="1771" spans="1:57" ht="14.25" customHeight="1">
      <c r="A1771" s="1376">
        <v>45574</v>
      </c>
      <c r="B1771" s="1301"/>
      <c r="C1771" s="1302"/>
      <c r="D1771" s="1376">
        <v>45209</v>
      </c>
      <c r="E1771" s="1357"/>
      <c r="F1771" s="5"/>
      <c r="G1771" s="5"/>
      <c r="H1771" s="1302"/>
      <c r="I1771" s="1303"/>
      <c r="J1771" s="1301"/>
      <c r="K1771" s="1376"/>
      <c r="L1771" s="1302"/>
      <c r="M1771" s="1382">
        <f t="shared" si="3128"/>
        <v>45575</v>
      </c>
      <c r="N1771" s="1354">
        <f t="shared" si="3125"/>
        <v>0</v>
      </c>
      <c r="O1771" s="1383">
        <f t="shared" ref="O1771:S1771" si="3564">$AD1771*O$27</f>
        <v>0</v>
      </c>
      <c r="P1771" s="1383">
        <f t="shared" si="3564"/>
        <v>0</v>
      </c>
      <c r="Q1771" s="1383">
        <f t="shared" si="3564"/>
        <v>0</v>
      </c>
      <c r="R1771" s="1383">
        <f t="shared" si="3564"/>
        <v>0</v>
      </c>
      <c r="S1771" s="1383">
        <f t="shared" si="3564"/>
        <v>0</v>
      </c>
      <c r="T1771" s="1383">
        <f t="shared" ref="T1771:X1771" si="3565">$AE1771*T$27</f>
        <v>0</v>
      </c>
      <c r="U1771" s="1383">
        <f t="shared" si="3565"/>
        <v>0</v>
      </c>
      <c r="V1771" s="1383">
        <f t="shared" si="3565"/>
        <v>0</v>
      </c>
      <c r="W1771" s="1383">
        <f t="shared" si="3565"/>
        <v>0</v>
      </c>
      <c r="X1771" s="1383">
        <f t="shared" si="3565"/>
        <v>0</v>
      </c>
      <c r="Y1771" s="1383">
        <f t="shared" si="3131"/>
        <v>0</v>
      </c>
      <c r="Z1771" s="1383">
        <f t="shared" si="3132"/>
        <v>0</v>
      </c>
      <c r="AA1771" s="1383">
        <f t="shared" si="3133"/>
        <v>0</v>
      </c>
      <c r="AB1771" s="1383">
        <f t="shared" si="3134"/>
        <v>0</v>
      </c>
      <c r="AC1771" s="5">
        <f t="shared" si="3135"/>
        <v>283</v>
      </c>
      <c r="AD1771" s="1383">
        <f t="shared" si="3136"/>
        <v>0</v>
      </c>
      <c r="AE1771" s="1383">
        <f t="shared" si="3137"/>
        <v>0</v>
      </c>
      <c r="AF1771" s="1305" t="e">
        <f t="shared" si="3138"/>
        <v>#DIV/0!</v>
      </c>
      <c r="AG1771" s="1305" t="e">
        <f t="shared" si="3139"/>
        <v>#DIV/0!</v>
      </c>
      <c r="AH1771" s="5"/>
      <c r="AI1771" s="5"/>
      <c r="AJ1771" s="5"/>
      <c r="AK1771" s="5"/>
      <c r="AL1771" s="5"/>
      <c r="AM1771" s="5"/>
      <c r="AN1771" s="5"/>
      <c r="AO1771" s="5"/>
      <c r="AP1771" s="5"/>
      <c r="AQ1771" s="5"/>
      <c r="AR1771" s="5"/>
      <c r="AS1771" s="5"/>
      <c r="AT1771" s="5"/>
      <c r="AU1771" s="5"/>
      <c r="AV1771" s="5"/>
      <c r="AW1771" s="5"/>
      <c r="AX1771" s="5"/>
      <c r="AY1771" s="5"/>
      <c r="AZ1771" s="5"/>
      <c r="BA1771" s="5"/>
      <c r="BB1771" s="5"/>
      <c r="BC1771" s="5"/>
      <c r="BD1771" s="5"/>
      <c r="BE1771" s="5"/>
    </row>
    <row r="1772" spans="1:57" ht="14.25" customHeight="1">
      <c r="A1772" s="1376">
        <v>45575</v>
      </c>
      <c r="B1772" s="1301"/>
      <c r="C1772" s="1302"/>
      <c r="D1772" s="1376">
        <v>45210</v>
      </c>
      <c r="E1772" s="1357"/>
      <c r="F1772" s="5"/>
      <c r="G1772" s="5"/>
      <c r="H1772" s="1302"/>
      <c r="I1772" s="1303"/>
      <c r="J1772" s="1301"/>
      <c r="K1772" s="1376"/>
      <c r="L1772" s="1302"/>
      <c r="M1772" s="1382">
        <f t="shared" si="3128"/>
        <v>45576</v>
      </c>
      <c r="N1772" s="1354">
        <f t="shared" si="3125"/>
        <v>0</v>
      </c>
      <c r="O1772" s="1383">
        <f t="shared" ref="O1772:S1772" si="3566">$AD1772*O$27</f>
        <v>0</v>
      </c>
      <c r="P1772" s="1383">
        <f t="shared" si="3566"/>
        <v>0</v>
      </c>
      <c r="Q1772" s="1383">
        <f t="shared" si="3566"/>
        <v>0</v>
      </c>
      <c r="R1772" s="1383">
        <f t="shared" si="3566"/>
        <v>0</v>
      </c>
      <c r="S1772" s="1383">
        <f t="shared" si="3566"/>
        <v>0</v>
      </c>
      <c r="T1772" s="1383">
        <f t="shared" ref="T1772:X1772" si="3567">$AE1772*T$27</f>
        <v>0</v>
      </c>
      <c r="U1772" s="1383">
        <f t="shared" si="3567"/>
        <v>0</v>
      </c>
      <c r="V1772" s="1383">
        <f t="shared" si="3567"/>
        <v>0</v>
      </c>
      <c r="W1772" s="1383">
        <f t="shared" si="3567"/>
        <v>0</v>
      </c>
      <c r="X1772" s="1383">
        <f t="shared" si="3567"/>
        <v>0</v>
      </c>
      <c r="Y1772" s="1383">
        <f t="shared" si="3131"/>
        <v>0</v>
      </c>
      <c r="Z1772" s="1383">
        <f t="shared" si="3132"/>
        <v>0</v>
      </c>
      <c r="AA1772" s="1383">
        <f t="shared" si="3133"/>
        <v>0</v>
      </c>
      <c r="AB1772" s="1383">
        <f t="shared" si="3134"/>
        <v>0</v>
      </c>
      <c r="AC1772" s="5">
        <f t="shared" si="3135"/>
        <v>284</v>
      </c>
      <c r="AD1772" s="1383">
        <f t="shared" si="3136"/>
        <v>0</v>
      </c>
      <c r="AE1772" s="1383">
        <f t="shared" si="3137"/>
        <v>0</v>
      </c>
      <c r="AF1772" s="1305" t="e">
        <f t="shared" si="3138"/>
        <v>#DIV/0!</v>
      </c>
      <c r="AG1772" s="1305" t="e">
        <f t="shared" si="3139"/>
        <v>#DIV/0!</v>
      </c>
      <c r="AH1772" s="5"/>
      <c r="AI1772" s="5"/>
      <c r="AJ1772" s="5"/>
      <c r="AK1772" s="5"/>
      <c r="AL1772" s="5"/>
      <c r="AM1772" s="5"/>
      <c r="AN1772" s="5"/>
      <c r="AO1772" s="5"/>
      <c r="AP1772" s="5"/>
      <c r="AQ1772" s="5"/>
      <c r="AR1772" s="5"/>
      <c r="AS1772" s="5"/>
      <c r="AT1772" s="5"/>
      <c r="AU1772" s="5"/>
      <c r="AV1772" s="5"/>
      <c r="AW1772" s="5"/>
      <c r="AX1772" s="5"/>
      <c r="AY1772" s="5"/>
      <c r="AZ1772" s="5"/>
      <c r="BA1772" s="5"/>
      <c r="BB1772" s="5"/>
      <c r="BC1772" s="5"/>
      <c r="BD1772" s="5"/>
      <c r="BE1772" s="5"/>
    </row>
    <row r="1773" spans="1:57" ht="14.25" customHeight="1">
      <c r="A1773" s="1376">
        <v>45576</v>
      </c>
      <c r="B1773" s="1301"/>
      <c r="C1773" s="1302"/>
      <c r="D1773" s="1376">
        <v>45211</v>
      </c>
      <c r="E1773" s="1357"/>
      <c r="F1773" s="5"/>
      <c r="G1773" s="5"/>
      <c r="H1773" s="1302"/>
      <c r="I1773" s="1303"/>
      <c r="J1773" s="1301"/>
      <c r="K1773" s="1376"/>
      <c r="L1773" s="1302"/>
      <c r="M1773" s="1382">
        <f t="shared" si="3128"/>
        <v>45577</v>
      </c>
      <c r="N1773" s="1354">
        <f t="shared" si="3125"/>
        <v>0</v>
      </c>
      <c r="O1773" s="1383">
        <f t="shared" ref="O1773:S1773" si="3568">$AD1773*O$27</f>
        <v>0</v>
      </c>
      <c r="P1773" s="1383">
        <f t="shared" si="3568"/>
        <v>0</v>
      </c>
      <c r="Q1773" s="1383">
        <f t="shared" si="3568"/>
        <v>0</v>
      </c>
      <c r="R1773" s="1383">
        <f t="shared" si="3568"/>
        <v>0</v>
      </c>
      <c r="S1773" s="1383">
        <f t="shared" si="3568"/>
        <v>0</v>
      </c>
      <c r="T1773" s="1383">
        <f t="shared" ref="T1773:X1773" si="3569">$AE1773*T$27</f>
        <v>0</v>
      </c>
      <c r="U1773" s="1383">
        <f t="shared" si="3569"/>
        <v>0</v>
      </c>
      <c r="V1773" s="1383">
        <f t="shared" si="3569"/>
        <v>0</v>
      </c>
      <c r="W1773" s="1383">
        <f t="shared" si="3569"/>
        <v>0</v>
      </c>
      <c r="X1773" s="1383">
        <f t="shared" si="3569"/>
        <v>0</v>
      </c>
      <c r="Y1773" s="1383">
        <f t="shared" si="3131"/>
        <v>0</v>
      </c>
      <c r="Z1773" s="1383">
        <f t="shared" si="3132"/>
        <v>0</v>
      </c>
      <c r="AA1773" s="1383">
        <f t="shared" si="3133"/>
        <v>0</v>
      </c>
      <c r="AB1773" s="1383">
        <f t="shared" si="3134"/>
        <v>0</v>
      </c>
      <c r="AC1773" s="5">
        <f t="shared" si="3135"/>
        <v>285</v>
      </c>
      <c r="AD1773" s="1383">
        <f t="shared" si="3136"/>
        <v>0</v>
      </c>
      <c r="AE1773" s="1383">
        <f t="shared" si="3137"/>
        <v>0</v>
      </c>
      <c r="AF1773" s="1305" t="e">
        <f t="shared" si="3138"/>
        <v>#DIV/0!</v>
      </c>
      <c r="AG1773" s="1305" t="e">
        <f t="shared" si="3139"/>
        <v>#DIV/0!</v>
      </c>
      <c r="AH1773" s="5"/>
      <c r="AI1773" s="5"/>
      <c r="AJ1773" s="5"/>
      <c r="AK1773" s="5"/>
      <c r="AL1773" s="5"/>
      <c r="AM1773" s="5"/>
      <c r="AN1773" s="5"/>
      <c r="AO1773" s="5"/>
      <c r="AP1773" s="5"/>
      <c r="AQ1773" s="5"/>
      <c r="AR1773" s="5"/>
      <c r="AS1773" s="5"/>
      <c r="AT1773" s="5"/>
      <c r="AU1773" s="5"/>
      <c r="AV1773" s="5"/>
      <c r="AW1773" s="5"/>
      <c r="AX1773" s="5"/>
      <c r="AY1773" s="5"/>
      <c r="AZ1773" s="5"/>
      <c r="BA1773" s="5"/>
      <c r="BB1773" s="5"/>
      <c r="BC1773" s="5"/>
      <c r="BD1773" s="5"/>
      <c r="BE1773" s="5"/>
    </row>
    <row r="1774" spans="1:57" ht="14.25" customHeight="1">
      <c r="A1774" s="1376">
        <v>45577</v>
      </c>
      <c r="B1774" s="1301"/>
      <c r="C1774" s="1302"/>
      <c r="D1774" s="1376">
        <v>45212</v>
      </c>
      <c r="E1774" s="1357"/>
      <c r="F1774" s="5"/>
      <c r="G1774" s="5"/>
      <c r="H1774" s="1302"/>
      <c r="I1774" s="1303"/>
      <c r="J1774" s="1301"/>
      <c r="K1774" s="1376"/>
      <c r="L1774" s="1302"/>
      <c r="M1774" s="1382">
        <f t="shared" si="3128"/>
        <v>45578</v>
      </c>
      <c r="N1774" s="1354">
        <f t="shared" si="3125"/>
        <v>0</v>
      </c>
      <c r="O1774" s="1383">
        <f t="shared" ref="O1774:S1774" si="3570">$AD1774*O$27</f>
        <v>0</v>
      </c>
      <c r="P1774" s="1383">
        <f t="shared" si="3570"/>
        <v>0</v>
      </c>
      <c r="Q1774" s="1383">
        <f t="shared" si="3570"/>
        <v>0</v>
      </c>
      <c r="R1774" s="1383">
        <f t="shared" si="3570"/>
        <v>0</v>
      </c>
      <c r="S1774" s="1383">
        <f t="shared" si="3570"/>
        <v>0</v>
      </c>
      <c r="T1774" s="1383">
        <f t="shared" ref="T1774:X1774" si="3571">$AE1774*T$27</f>
        <v>0</v>
      </c>
      <c r="U1774" s="1383">
        <f t="shared" si="3571"/>
        <v>0</v>
      </c>
      <c r="V1774" s="1383">
        <f t="shared" si="3571"/>
        <v>0</v>
      </c>
      <c r="W1774" s="1383">
        <f t="shared" si="3571"/>
        <v>0</v>
      </c>
      <c r="X1774" s="1383">
        <f t="shared" si="3571"/>
        <v>0</v>
      </c>
      <c r="Y1774" s="1383">
        <f t="shared" si="3131"/>
        <v>0</v>
      </c>
      <c r="Z1774" s="1383">
        <f t="shared" si="3132"/>
        <v>0</v>
      </c>
      <c r="AA1774" s="1383">
        <f t="shared" si="3133"/>
        <v>0</v>
      </c>
      <c r="AB1774" s="1383">
        <f t="shared" si="3134"/>
        <v>0</v>
      </c>
      <c r="AC1774" s="5">
        <f t="shared" si="3135"/>
        <v>286</v>
      </c>
      <c r="AD1774" s="1383">
        <f t="shared" si="3136"/>
        <v>0</v>
      </c>
      <c r="AE1774" s="1383">
        <f t="shared" si="3137"/>
        <v>0</v>
      </c>
      <c r="AF1774" s="1305" t="e">
        <f t="shared" si="3138"/>
        <v>#DIV/0!</v>
      </c>
      <c r="AG1774" s="1305" t="e">
        <f t="shared" si="3139"/>
        <v>#DIV/0!</v>
      </c>
      <c r="AH1774" s="5"/>
      <c r="AI1774" s="5"/>
      <c r="AJ1774" s="5"/>
      <c r="AK1774" s="5"/>
      <c r="AL1774" s="5"/>
      <c r="AM1774" s="5"/>
      <c r="AN1774" s="5"/>
      <c r="AO1774" s="5"/>
      <c r="AP1774" s="5"/>
      <c r="AQ1774" s="5"/>
      <c r="AR1774" s="5"/>
      <c r="AS1774" s="5"/>
      <c r="AT1774" s="5"/>
      <c r="AU1774" s="5"/>
      <c r="AV1774" s="5"/>
      <c r="AW1774" s="5"/>
      <c r="AX1774" s="5"/>
      <c r="AY1774" s="5"/>
      <c r="AZ1774" s="5"/>
      <c r="BA1774" s="5"/>
      <c r="BB1774" s="5"/>
      <c r="BC1774" s="5"/>
      <c r="BD1774" s="5"/>
      <c r="BE1774" s="5"/>
    </row>
    <row r="1775" spans="1:57" ht="14.25" customHeight="1">
      <c r="A1775" s="1376">
        <v>45578</v>
      </c>
      <c r="B1775" s="1301"/>
      <c r="C1775" s="1302"/>
      <c r="D1775" s="1376">
        <v>45213</v>
      </c>
      <c r="E1775" s="1357"/>
      <c r="F1775" s="5"/>
      <c r="G1775" s="5"/>
      <c r="H1775" s="1302"/>
      <c r="I1775" s="1303"/>
      <c r="J1775" s="1301"/>
      <c r="K1775" s="1376"/>
      <c r="L1775" s="1302"/>
      <c r="M1775" s="1382">
        <f t="shared" si="3128"/>
        <v>45579</v>
      </c>
      <c r="N1775" s="1354">
        <f t="shared" si="3125"/>
        <v>0</v>
      </c>
      <c r="O1775" s="1383">
        <f t="shared" ref="O1775:S1775" si="3572">$AD1775*O$27</f>
        <v>0</v>
      </c>
      <c r="P1775" s="1383">
        <f t="shared" si="3572"/>
        <v>0</v>
      </c>
      <c r="Q1775" s="1383">
        <f t="shared" si="3572"/>
        <v>0</v>
      </c>
      <c r="R1775" s="1383">
        <f t="shared" si="3572"/>
        <v>0</v>
      </c>
      <c r="S1775" s="1383">
        <f t="shared" si="3572"/>
        <v>0</v>
      </c>
      <c r="T1775" s="1383">
        <f t="shared" ref="T1775:X1775" si="3573">$AE1775*T$27</f>
        <v>0</v>
      </c>
      <c r="U1775" s="1383">
        <f t="shared" si="3573"/>
        <v>0</v>
      </c>
      <c r="V1775" s="1383">
        <f t="shared" si="3573"/>
        <v>0</v>
      </c>
      <c r="W1775" s="1383">
        <f t="shared" si="3573"/>
        <v>0</v>
      </c>
      <c r="X1775" s="1383">
        <f t="shared" si="3573"/>
        <v>0</v>
      </c>
      <c r="Y1775" s="1383">
        <f t="shared" si="3131"/>
        <v>0</v>
      </c>
      <c r="Z1775" s="1383">
        <f t="shared" si="3132"/>
        <v>0</v>
      </c>
      <c r="AA1775" s="1383">
        <f t="shared" si="3133"/>
        <v>0</v>
      </c>
      <c r="AB1775" s="1383">
        <f t="shared" si="3134"/>
        <v>0</v>
      </c>
      <c r="AC1775" s="5">
        <f t="shared" si="3135"/>
        <v>287</v>
      </c>
      <c r="AD1775" s="1383">
        <f t="shared" si="3136"/>
        <v>0</v>
      </c>
      <c r="AE1775" s="1383">
        <f t="shared" si="3137"/>
        <v>0</v>
      </c>
      <c r="AF1775" s="1305" t="e">
        <f t="shared" si="3138"/>
        <v>#DIV/0!</v>
      </c>
      <c r="AG1775" s="1305" t="e">
        <f t="shared" si="3139"/>
        <v>#DIV/0!</v>
      </c>
      <c r="AH1775" s="5"/>
      <c r="AI1775" s="5"/>
      <c r="AJ1775" s="5"/>
      <c r="AK1775" s="5"/>
      <c r="AL1775" s="5"/>
      <c r="AM1775" s="5"/>
      <c r="AN1775" s="5"/>
      <c r="AO1775" s="5"/>
      <c r="AP1775" s="5"/>
      <c r="AQ1775" s="5"/>
      <c r="AR1775" s="5"/>
      <c r="AS1775" s="5"/>
      <c r="AT1775" s="5"/>
      <c r="AU1775" s="5"/>
      <c r="AV1775" s="5"/>
      <c r="AW1775" s="5"/>
      <c r="AX1775" s="5"/>
      <c r="AY1775" s="5"/>
      <c r="AZ1775" s="5"/>
      <c r="BA1775" s="5"/>
      <c r="BB1775" s="5"/>
      <c r="BC1775" s="5"/>
      <c r="BD1775" s="5"/>
      <c r="BE1775" s="5"/>
    </row>
    <row r="1776" spans="1:57" ht="14.25" customHeight="1">
      <c r="A1776" s="1376">
        <v>45579</v>
      </c>
      <c r="B1776" s="1301"/>
      <c r="C1776" s="1302"/>
      <c r="D1776" s="1376">
        <v>45214</v>
      </c>
      <c r="E1776" s="1357"/>
      <c r="F1776" s="5"/>
      <c r="G1776" s="5"/>
      <c r="H1776" s="1302"/>
      <c r="I1776" s="1303"/>
      <c r="J1776" s="1301"/>
      <c r="K1776" s="1376"/>
      <c r="L1776" s="1302"/>
      <c r="M1776" s="1382">
        <f t="shared" si="3128"/>
        <v>45580</v>
      </c>
      <c r="N1776" s="1354">
        <f t="shared" si="3125"/>
        <v>0</v>
      </c>
      <c r="O1776" s="1383">
        <f t="shared" ref="O1776:S1776" si="3574">$AD1776*O$27</f>
        <v>0</v>
      </c>
      <c r="P1776" s="1383">
        <f t="shared" si="3574"/>
        <v>0</v>
      </c>
      <c r="Q1776" s="1383">
        <f t="shared" si="3574"/>
        <v>0</v>
      </c>
      <c r="R1776" s="1383">
        <f t="shared" si="3574"/>
        <v>0</v>
      </c>
      <c r="S1776" s="1383">
        <f t="shared" si="3574"/>
        <v>0</v>
      </c>
      <c r="T1776" s="1383">
        <f t="shared" ref="T1776:X1776" si="3575">$AE1776*T$27</f>
        <v>0</v>
      </c>
      <c r="U1776" s="1383">
        <f t="shared" si="3575"/>
        <v>0</v>
      </c>
      <c r="V1776" s="1383">
        <f t="shared" si="3575"/>
        <v>0</v>
      </c>
      <c r="W1776" s="1383">
        <f t="shared" si="3575"/>
        <v>0</v>
      </c>
      <c r="X1776" s="1383">
        <f t="shared" si="3575"/>
        <v>0</v>
      </c>
      <c r="Y1776" s="1383">
        <f t="shared" si="3131"/>
        <v>0</v>
      </c>
      <c r="Z1776" s="1383">
        <f t="shared" si="3132"/>
        <v>0</v>
      </c>
      <c r="AA1776" s="1383">
        <f t="shared" si="3133"/>
        <v>0</v>
      </c>
      <c r="AB1776" s="1383">
        <f t="shared" si="3134"/>
        <v>0</v>
      </c>
      <c r="AC1776" s="5">
        <f t="shared" si="3135"/>
        <v>288</v>
      </c>
      <c r="AD1776" s="1383">
        <f t="shared" si="3136"/>
        <v>0</v>
      </c>
      <c r="AE1776" s="1383">
        <f t="shared" si="3137"/>
        <v>0</v>
      </c>
      <c r="AF1776" s="1305" t="e">
        <f t="shared" si="3138"/>
        <v>#DIV/0!</v>
      </c>
      <c r="AG1776" s="1305" t="e">
        <f t="shared" si="3139"/>
        <v>#DIV/0!</v>
      </c>
      <c r="AH1776" s="5"/>
      <c r="AI1776" s="5"/>
      <c r="AJ1776" s="5"/>
      <c r="AK1776" s="5"/>
      <c r="AL1776" s="5"/>
      <c r="AM1776" s="5"/>
      <c r="AN1776" s="5"/>
      <c r="AO1776" s="5"/>
      <c r="AP1776" s="5"/>
      <c r="AQ1776" s="5"/>
      <c r="AR1776" s="5"/>
      <c r="AS1776" s="5"/>
      <c r="AT1776" s="5"/>
      <c r="AU1776" s="5"/>
      <c r="AV1776" s="5"/>
      <c r="AW1776" s="5"/>
      <c r="AX1776" s="5"/>
      <c r="AY1776" s="5"/>
      <c r="AZ1776" s="5"/>
      <c r="BA1776" s="5"/>
      <c r="BB1776" s="5"/>
      <c r="BC1776" s="5"/>
      <c r="BD1776" s="5"/>
      <c r="BE1776" s="5"/>
    </row>
    <row r="1777" spans="1:57" ht="14.25" customHeight="1">
      <c r="A1777" s="1376">
        <v>45580</v>
      </c>
      <c r="B1777" s="1301"/>
      <c r="C1777" s="1302"/>
      <c r="D1777" s="1376">
        <v>45215</v>
      </c>
      <c r="E1777" s="1357"/>
      <c r="F1777" s="5"/>
      <c r="G1777" s="5"/>
      <c r="H1777" s="1302"/>
      <c r="I1777" s="1303"/>
      <c r="J1777" s="1301"/>
      <c r="K1777" s="1376"/>
      <c r="L1777" s="1302"/>
      <c r="M1777" s="1382">
        <f t="shared" si="3128"/>
        <v>45581</v>
      </c>
      <c r="N1777" s="1354">
        <f t="shared" si="3125"/>
        <v>0</v>
      </c>
      <c r="O1777" s="1383">
        <f t="shared" ref="O1777:S1777" si="3576">$AD1777*O$27</f>
        <v>0</v>
      </c>
      <c r="P1777" s="1383">
        <f t="shared" si="3576"/>
        <v>0</v>
      </c>
      <c r="Q1777" s="1383">
        <f t="shared" si="3576"/>
        <v>0</v>
      </c>
      <c r="R1777" s="1383">
        <f t="shared" si="3576"/>
        <v>0</v>
      </c>
      <c r="S1777" s="1383">
        <f t="shared" si="3576"/>
        <v>0</v>
      </c>
      <c r="T1777" s="1383">
        <f t="shared" ref="T1777:X1777" si="3577">$AE1777*T$27</f>
        <v>0</v>
      </c>
      <c r="U1777" s="1383">
        <f t="shared" si="3577"/>
        <v>0</v>
      </c>
      <c r="V1777" s="1383">
        <f t="shared" si="3577"/>
        <v>0</v>
      </c>
      <c r="W1777" s="1383">
        <f t="shared" si="3577"/>
        <v>0</v>
      </c>
      <c r="X1777" s="1383">
        <f t="shared" si="3577"/>
        <v>0</v>
      </c>
      <c r="Y1777" s="1383">
        <f t="shared" si="3131"/>
        <v>0</v>
      </c>
      <c r="Z1777" s="1383">
        <f t="shared" si="3132"/>
        <v>0</v>
      </c>
      <c r="AA1777" s="1383">
        <f t="shared" si="3133"/>
        <v>0</v>
      </c>
      <c r="AB1777" s="1383">
        <f t="shared" si="3134"/>
        <v>0</v>
      </c>
      <c r="AC1777" s="5">
        <f t="shared" si="3135"/>
        <v>289</v>
      </c>
      <c r="AD1777" s="1383">
        <f t="shared" si="3136"/>
        <v>0</v>
      </c>
      <c r="AE1777" s="1383">
        <f t="shared" si="3137"/>
        <v>0</v>
      </c>
      <c r="AF1777" s="1305" t="e">
        <f t="shared" si="3138"/>
        <v>#DIV/0!</v>
      </c>
      <c r="AG1777" s="1305" t="e">
        <f t="shared" si="3139"/>
        <v>#DIV/0!</v>
      </c>
      <c r="AH1777" s="5"/>
      <c r="AI1777" s="5"/>
      <c r="AJ1777" s="5"/>
      <c r="AK1777" s="5"/>
      <c r="AL1777" s="5"/>
      <c r="AM1777" s="5"/>
      <c r="AN1777" s="5"/>
      <c r="AO1777" s="5"/>
      <c r="AP1777" s="5"/>
      <c r="AQ1777" s="5"/>
      <c r="AR1777" s="5"/>
      <c r="AS1777" s="5"/>
      <c r="AT1777" s="5"/>
      <c r="AU1777" s="5"/>
      <c r="AV1777" s="5"/>
      <c r="AW1777" s="5"/>
      <c r="AX1777" s="5"/>
      <c r="AY1777" s="5"/>
      <c r="AZ1777" s="5"/>
      <c r="BA1777" s="5"/>
      <c r="BB1777" s="5"/>
      <c r="BC1777" s="5"/>
      <c r="BD1777" s="5"/>
      <c r="BE1777" s="5"/>
    </row>
    <row r="1778" spans="1:57" ht="14.25" customHeight="1">
      <c r="A1778" s="1376">
        <v>45581</v>
      </c>
      <c r="B1778" s="1301"/>
      <c r="C1778" s="1302"/>
      <c r="D1778" s="1376">
        <v>45216</v>
      </c>
      <c r="E1778" s="1357"/>
      <c r="F1778" s="5"/>
      <c r="G1778" s="5"/>
      <c r="H1778" s="1302"/>
      <c r="I1778" s="1303"/>
      <c r="J1778" s="1301"/>
      <c r="K1778" s="1376"/>
      <c r="L1778" s="1302"/>
      <c r="M1778" s="1382">
        <f t="shared" si="3128"/>
        <v>45582</v>
      </c>
      <c r="N1778" s="1354">
        <f t="shared" si="3125"/>
        <v>0</v>
      </c>
      <c r="O1778" s="1383">
        <f t="shared" ref="O1778:S1778" si="3578">$AD1778*O$27</f>
        <v>0</v>
      </c>
      <c r="P1778" s="1383">
        <f t="shared" si="3578"/>
        <v>0</v>
      </c>
      <c r="Q1778" s="1383">
        <f t="shared" si="3578"/>
        <v>0</v>
      </c>
      <c r="R1778" s="1383">
        <f t="shared" si="3578"/>
        <v>0</v>
      </c>
      <c r="S1778" s="1383">
        <f t="shared" si="3578"/>
        <v>0</v>
      </c>
      <c r="T1778" s="1383">
        <f t="shared" ref="T1778:X1778" si="3579">$AE1778*T$27</f>
        <v>0</v>
      </c>
      <c r="U1778" s="1383">
        <f t="shared" si="3579"/>
        <v>0</v>
      </c>
      <c r="V1778" s="1383">
        <f t="shared" si="3579"/>
        <v>0</v>
      </c>
      <c r="W1778" s="1383">
        <f t="shared" si="3579"/>
        <v>0</v>
      </c>
      <c r="X1778" s="1383">
        <f t="shared" si="3579"/>
        <v>0</v>
      </c>
      <c r="Y1778" s="1383">
        <f t="shared" si="3131"/>
        <v>0</v>
      </c>
      <c r="Z1778" s="1383">
        <f t="shared" si="3132"/>
        <v>0</v>
      </c>
      <c r="AA1778" s="1383">
        <f t="shared" si="3133"/>
        <v>0</v>
      </c>
      <c r="AB1778" s="1383">
        <f t="shared" si="3134"/>
        <v>0</v>
      </c>
      <c r="AC1778" s="5">
        <f t="shared" si="3135"/>
        <v>290</v>
      </c>
      <c r="AD1778" s="1383">
        <f t="shared" si="3136"/>
        <v>0</v>
      </c>
      <c r="AE1778" s="1383">
        <f t="shared" si="3137"/>
        <v>0</v>
      </c>
      <c r="AF1778" s="1305" t="e">
        <f t="shared" si="3138"/>
        <v>#DIV/0!</v>
      </c>
      <c r="AG1778" s="1305" t="e">
        <f t="shared" si="3139"/>
        <v>#DIV/0!</v>
      </c>
      <c r="AH1778" s="5"/>
      <c r="AI1778" s="5"/>
      <c r="AJ1778" s="5"/>
      <c r="AK1778" s="5"/>
      <c r="AL1778" s="5"/>
      <c r="AM1778" s="5"/>
      <c r="AN1778" s="5"/>
      <c r="AO1778" s="5"/>
      <c r="AP1778" s="5"/>
      <c r="AQ1778" s="5"/>
      <c r="AR1778" s="5"/>
      <c r="AS1778" s="5"/>
      <c r="AT1778" s="5"/>
      <c r="AU1778" s="5"/>
      <c r="AV1778" s="5"/>
      <c r="AW1778" s="5"/>
      <c r="AX1778" s="5"/>
      <c r="AY1778" s="5"/>
      <c r="AZ1778" s="5"/>
      <c r="BA1778" s="5"/>
      <c r="BB1778" s="5"/>
      <c r="BC1778" s="5"/>
      <c r="BD1778" s="5"/>
      <c r="BE1778" s="5"/>
    </row>
    <row r="1779" spans="1:57" ht="14.25" customHeight="1">
      <c r="A1779" s="1376">
        <v>45582</v>
      </c>
      <c r="B1779" s="1301"/>
      <c r="C1779" s="1302"/>
      <c r="D1779" s="1376">
        <v>45217</v>
      </c>
      <c r="E1779" s="1357"/>
      <c r="F1779" s="5"/>
      <c r="G1779" s="5"/>
      <c r="H1779" s="1302"/>
      <c r="I1779" s="1303"/>
      <c r="J1779" s="1301"/>
      <c r="K1779" s="1376"/>
      <c r="L1779" s="1302"/>
      <c r="M1779" s="1382">
        <f t="shared" si="3128"/>
        <v>45583</v>
      </c>
      <c r="N1779" s="1354">
        <f t="shared" si="3125"/>
        <v>0</v>
      </c>
      <c r="O1779" s="1383">
        <f t="shared" ref="O1779:S1779" si="3580">$AD1779*O$27</f>
        <v>0</v>
      </c>
      <c r="P1779" s="1383">
        <f t="shared" si="3580"/>
        <v>0</v>
      </c>
      <c r="Q1779" s="1383">
        <f t="shared" si="3580"/>
        <v>0</v>
      </c>
      <c r="R1779" s="1383">
        <f t="shared" si="3580"/>
        <v>0</v>
      </c>
      <c r="S1779" s="1383">
        <f t="shared" si="3580"/>
        <v>0</v>
      </c>
      <c r="T1779" s="1383">
        <f t="shared" ref="T1779:X1779" si="3581">$AE1779*T$27</f>
        <v>0</v>
      </c>
      <c r="U1779" s="1383">
        <f t="shared" si="3581"/>
        <v>0</v>
      </c>
      <c r="V1779" s="1383">
        <f t="shared" si="3581"/>
        <v>0</v>
      </c>
      <c r="W1779" s="1383">
        <f t="shared" si="3581"/>
        <v>0</v>
      </c>
      <c r="X1779" s="1383">
        <f t="shared" si="3581"/>
        <v>0</v>
      </c>
      <c r="Y1779" s="1383">
        <f t="shared" si="3131"/>
        <v>0</v>
      </c>
      <c r="Z1779" s="1383">
        <f t="shared" si="3132"/>
        <v>0</v>
      </c>
      <c r="AA1779" s="1383">
        <f t="shared" si="3133"/>
        <v>0</v>
      </c>
      <c r="AB1779" s="1383">
        <f t="shared" si="3134"/>
        <v>0</v>
      </c>
      <c r="AC1779" s="5">
        <f t="shared" si="3135"/>
        <v>291</v>
      </c>
      <c r="AD1779" s="1383">
        <f t="shared" si="3136"/>
        <v>0</v>
      </c>
      <c r="AE1779" s="1383">
        <f t="shared" si="3137"/>
        <v>0</v>
      </c>
      <c r="AF1779" s="1305" t="e">
        <f t="shared" si="3138"/>
        <v>#DIV/0!</v>
      </c>
      <c r="AG1779" s="1305" t="e">
        <f t="shared" si="3139"/>
        <v>#DIV/0!</v>
      </c>
      <c r="AH1779" s="5"/>
      <c r="AI1779" s="5"/>
      <c r="AJ1779" s="5"/>
      <c r="AK1779" s="5"/>
      <c r="AL1779" s="5"/>
      <c r="AM1779" s="5"/>
      <c r="AN1779" s="5"/>
      <c r="AO1779" s="5"/>
      <c r="AP1779" s="5"/>
      <c r="AQ1779" s="5"/>
      <c r="AR1779" s="5"/>
      <c r="AS1779" s="5"/>
      <c r="AT1779" s="5"/>
      <c r="AU1779" s="5"/>
      <c r="AV1779" s="5"/>
      <c r="AW1779" s="5"/>
      <c r="AX1779" s="5"/>
      <c r="AY1779" s="5"/>
      <c r="AZ1779" s="5"/>
      <c r="BA1779" s="5"/>
      <c r="BB1779" s="5"/>
      <c r="BC1779" s="5"/>
      <c r="BD1779" s="5"/>
      <c r="BE1779" s="5"/>
    </row>
    <row r="1780" spans="1:57" ht="14.25" customHeight="1">
      <c r="A1780" s="1376">
        <v>45583</v>
      </c>
      <c r="B1780" s="1301"/>
      <c r="C1780" s="1302"/>
      <c r="D1780" s="1376">
        <v>45218</v>
      </c>
      <c r="E1780" s="1357"/>
      <c r="F1780" s="5"/>
      <c r="G1780" s="5"/>
      <c r="H1780" s="1302"/>
      <c r="I1780" s="1303"/>
      <c r="J1780" s="1301"/>
      <c r="K1780" s="1376"/>
      <c r="L1780" s="1302"/>
      <c r="M1780" s="1382">
        <f t="shared" si="3128"/>
        <v>45584</v>
      </c>
      <c r="N1780" s="1354">
        <f t="shared" si="3125"/>
        <v>0</v>
      </c>
      <c r="O1780" s="1383">
        <f t="shared" ref="O1780:S1780" si="3582">$AD1780*O$27</f>
        <v>0</v>
      </c>
      <c r="P1780" s="1383">
        <f t="shared" si="3582"/>
        <v>0</v>
      </c>
      <c r="Q1780" s="1383">
        <f t="shared" si="3582"/>
        <v>0</v>
      </c>
      <c r="R1780" s="1383">
        <f t="shared" si="3582"/>
        <v>0</v>
      </c>
      <c r="S1780" s="1383">
        <f t="shared" si="3582"/>
        <v>0</v>
      </c>
      <c r="T1780" s="1383">
        <f t="shared" ref="T1780:X1780" si="3583">$AE1780*T$27</f>
        <v>0</v>
      </c>
      <c r="U1780" s="1383">
        <f t="shared" si="3583"/>
        <v>0</v>
      </c>
      <c r="V1780" s="1383">
        <f t="shared" si="3583"/>
        <v>0</v>
      </c>
      <c r="W1780" s="1383">
        <f t="shared" si="3583"/>
        <v>0</v>
      </c>
      <c r="X1780" s="1383">
        <f t="shared" si="3583"/>
        <v>0</v>
      </c>
      <c r="Y1780" s="1383">
        <f t="shared" si="3131"/>
        <v>0</v>
      </c>
      <c r="Z1780" s="1383">
        <f t="shared" si="3132"/>
        <v>0</v>
      </c>
      <c r="AA1780" s="1383">
        <f t="shared" si="3133"/>
        <v>0</v>
      </c>
      <c r="AB1780" s="1383">
        <f t="shared" si="3134"/>
        <v>0</v>
      </c>
      <c r="AC1780" s="5">
        <f t="shared" si="3135"/>
        <v>292</v>
      </c>
      <c r="AD1780" s="1383">
        <f t="shared" si="3136"/>
        <v>0</v>
      </c>
      <c r="AE1780" s="1383">
        <f t="shared" si="3137"/>
        <v>0</v>
      </c>
      <c r="AF1780" s="1305" t="e">
        <f t="shared" si="3138"/>
        <v>#DIV/0!</v>
      </c>
      <c r="AG1780" s="1305" t="e">
        <f t="shared" si="3139"/>
        <v>#DIV/0!</v>
      </c>
      <c r="AH1780" s="5"/>
      <c r="AI1780" s="5"/>
      <c r="AJ1780" s="5"/>
      <c r="AK1780" s="5"/>
      <c r="AL1780" s="5"/>
      <c r="AM1780" s="5"/>
      <c r="AN1780" s="5"/>
      <c r="AO1780" s="5"/>
      <c r="AP1780" s="5"/>
      <c r="AQ1780" s="5"/>
      <c r="AR1780" s="5"/>
      <c r="AS1780" s="5"/>
      <c r="AT1780" s="5"/>
      <c r="AU1780" s="5"/>
      <c r="AV1780" s="5"/>
      <c r="AW1780" s="5"/>
      <c r="AX1780" s="5"/>
      <c r="AY1780" s="5"/>
      <c r="AZ1780" s="5"/>
      <c r="BA1780" s="5"/>
      <c r="BB1780" s="5"/>
      <c r="BC1780" s="5"/>
      <c r="BD1780" s="5"/>
      <c r="BE1780" s="5"/>
    </row>
    <row r="1781" spans="1:57" ht="14.25" customHeight="1">
      <c r="A1781" s="1376">
        <v>45584</v>
      </c>
      <c r="B1781" s="1301"/>
      <c r="C1781" s="1302"/>
      <c r="D1781" s="1376">
        <v>45219</v>
      </c>
      <c r="E1781" s="1357"/>
      <c r="F1781" s="5"/>
      <c r="G1781" s="5"/>
      <c r="H1781" s="1302"/>
      <c r="I1781" s="1303"/>
      <c r="J1781" s="1301"/>
      <c r="K1781" s="1376"/>
      <c r="L1781" s="1302"/>
      <c r="M1781" s="1382">
        <f t="shared" si="3128"/>
        <v>45585</v>
      </c>
      <c r="N1781" s="1354">
        <f t="shared" si="3125"/>
        <v>0</v>
      </c>
      <c r="O1781" s="1383">
        <f t="shared" ref="O1781:S1781" si="3584">$AD1781*O$27</f>
        <v>0</v>
      </c>
      <c r="P1781" s="1383">
        <f t="shared" si="3584"/>
        <v>0</v>
      </c>
      <c r="Q1781" s="1383">
        <f t="shared" si="3584"/>
        <v>0</v>
      </c>
      <c r="R1781" s="1383">
        <f t="shared" si="3584"/>
        <v>0</v>
      </c>
      <c r="S1781" s="1383">
        <f t="shared" si="3584"/>
        <v>0</v>
      </c>
      <c r="T1781" s="1383">
        <f t="shared" ref="T1781:X1781" si="3585">$AE1781*T$27</f>
        <v>0</v>
      </c>
      <c r="U1781" s="1383">
        <f t="shared" si="3585"/>
        <v>0</v>
      </c>
      <c r="V1781" s="1383">
        <f t="shared" si="3585"/>
        <v>0</v>
      </c>
      <c r="W1781" s="1383">
        <f t="shared" si="3585"/>
        <v>0</v>
      </c>
      <c r="X1781" s="1383">
        <f t="shared" si="3585"/>
        <v>0</v>
      </c>
      <c r="Y1781" s="1383">
        <f t="shared" si="3131"/>
        <v>0</v>
      </c>
      <c r="Z1781" s="1383">
        <f t="shared" si="3132"/>
        <v>0</v>
      </c>
      <c r="AA1781" s="1383">
        <f t="shared" si="3133"/>
        <v>0</v>
      </c>
      <c r="AB1781" s="1383">
        <f t="shared" si="3134"/>
        <v>0</v>
      </c>
      <c r="AC1781" s="5">
        <f t="shared" si="3135"/>
        <v>293</v>
      </c>
      <c r="AD1781" s="1383">
        <f t="shared" si="3136"/>
        <v>0</v>
      </c>
      <c r="AE1781" s="1383">
        <f t="shared" si="3137"/>
        <v>0</v>
      </c>
      <c r="AF1781" s="1305" t="e">
        <f t="shared" si="3138"/>
        <v>#DIV/0!</v>
      </c>
      <c r="AG1781" s="1305" t="e">
        <f t="shared" si="3139"/>
        <v>#DIV/0!</v>
      </c>
      <c r="AH1781" s="5"/>
      <c r="AI1781" s="5"/>
      <c r="AJ1781" s="5"/>
      <c r="AK1781" s="5"/>
      <c r="AL1781" s="5"/>
      <c r="AM1781" s="5"/>
      <c r="AN1781" s="5"/>
      <c r="AO1781" s="5"/>
      <c r="AP1781" s="5"/>
      <c r="AQ1781" s="5"/>
      <c r="AR1781" s="5"/>
      <c r="AS1781" s="5"/>
      <c r="AT1781" s="5"/>
      <c r="AU1781" s="5"/>
      <c r="AV1781" s="5"/>
      <c r="AW1781" s="5"/>
      <c r="AX1781" s="5"/>
      <c r="AY1781" s="5"/>
      <c r="AZ1781" s="5"/>
      <c r="BA1781" s="5"/>
      <c r="BB1781" s="5"/>
      <c r="BC1781" s="5"/>
      <c r="BD1781" s="5"/>
      <c r="BE1781" s="5"/>
    </row>
    <row r="1782" spans="1:57" ht="14.25" customHeight="1">
      <c r="A1782" s="1376">
        <v>45585</v>
      </c>
      <c r="B1782" s="1301"/>
      <c r="C1782" s="1302"/>
      <c r="D1782" s="1376">
        <v>45220</v>
      </c>
      <c r="E1782" s="1357"/>
      <c r="F1782" s="5"/>
      <c r="G1782" s="5"/>
      <c r="H1782" s="1302"/>
      <c r="I1782" s="1303"/>
      <c r="J1782" s="1301"/>
      <c r="K1782" s="1376"/>
      <c r="L1782" s="1302"/>
      <c r="M1782" s="1382">
        <f t="shared" si="3128"/>
        <v>45586</v>
      </c>
      <c r="N1782" s="1354">
        <f t="shared" si="3125"/>
        <v>0</v>
      </c>
      <c r="O1782" s="1383">
        <f t="shared" ref="O1782:S1782" si="3586">$AD1782*O$27</f>
        <v>0</v>
      </c>
      <c r="P1782" s="1383">
        <f t="shared" si="3586"/>
        <v>0</v>
      </c>
      <c r="Q1782" s="1383">
        <f t="shared" si="3586"/>
        <v>0</v>
      </c>
      <c r="R1782" s="1383">
        <f t="shared" si="3586"/>
        <v>0</v>
      </c>
      <c r="S1782" s="1383">
        <f t="shared" si="3586"/>
        <v>0</v>
      </c>
      <c r="T1782" s="1383">
        <f t="shared" ref="T1782:X1782" si="3587">$AE1782*T$27</f>
        <v>0</v>
      </c>
      <c r="U1782" s="1383">
        <f t="shared" si="3587"/>
        <v>0</v>
      </c>
      <c r="V1782" s="1383">
        <f t="shared" si="3587"/>
        <v>0</v>
      </c>
      <c r="W1782" s="1383">
        <f t="shared" si="3587"/>
        <v>0</v>
      </c>
      <c r="X1782" s="1383">
        <f t="shared" si="3587"/>
        <v>0</v>
      </c>
      <c r="Y1782" s="1383">
        <f t="shared" si="3131"/>
        <v>0</v>
      </c>
      <c r="Z1782" s="1383">
        <f t="shared" si="3132"/>
        <v>0</v>
      </c>
      <c r="AA1782" s="1383">
        <f t="shared" si="3133"/>
        <v>0</v>
      </c>
      <c r="AB1782" s="1383">
        <f t="shared" si="3134"/>
        <v>0</v>
      </c>
      <c r="AC1782" s="5">
        <f t="shared" si="3135"/>
        <v>294</v>
      </c>
      <c r="AD1782" s="1383">
        <f t="shared" si="3136"/>
        <v>0</v>
      </c>
      <c r="AE1782" s="1383">
        <f t="shared" si="3137"/>
        <v>0</v>
      </c>
      <c r="AF1782" s="1305" t="e">
        <f t="shared" si="3138"/>
        <v>#DIV/0!</v>
      </c>
      <c r="AG1782" s="1305" t="e">
        <f t="shared" si="3139"/>
        <v>#DIV/0!</v>
      </c>
      <c r="AH1782" s="5"/>
      <c r="AI1782" s="5"/>
      <c r="AJ1782" s="5"/>
      <c r="AK1782" s="5"/>
      <c r="AL1782" s="5"/>
      <c r="AM1782" s="5"/>
      <c r="AN1782" s="5"/>
      <c r="AO1782" s="5"/>
      <c r="AP1782" s="5"/>
      <c r="AQ1782" s="5"/>
      <c r="AR1782" s="5"/>
      <c r="AS1782" s="5"/>
      <c r="AT1782" s="5"/>
      <c r="AU1782" s="5"/>
      <c r="AV1782" s="5"/>
      <c r="AW1782" s="5"/>
      <c r="AX1782" s="5"/>
      <c r="AY1782" s="5"/>
      <c r="AZ1782" s="5"/>
      <c r="BA1782" s="5"/>
      <c r="BB1782" s="5"/>
      <c r="BC1782" s="5"/>
      <c r="BD1782" s="5"/>
      <c r="BE1782" s="5"/>
    </row>
    <row r="1783" spans="1:57" ht="14.25" customHeight="1">
      <c r="A1783" s="1376">
        <v>45586</v>
      </c>
      <c r="B1783" s="1301"/>
      <c r="C1783" s="1302"/>
      <c r="D1783" s="1376">
        <v>45221</v>
      </c>
      <c r="E1783" s="1357"/>
      <c r="F1783" s="5"/>
      <c r="G1783" s="5"/>
      <c r="H1783" s="1302"/>
      <c r="I1783" s="1303"/>
      <c r="J1783" s="1301"/>
      <c r="K1783" s="1376"/>
      <c r="L1783" s="1302"/>
      <c r="M1783" s="1382">
        <f t="shared" si="3128"/>
        <v>45587</v>
      </c>
      <c r="N1783" s="1354">
        <f t="shared" si="3125"/>
        <v>0</v>
      </c>
      <c r="O1783" s="1383">
        <f t="shared" ref="O1783:S1783" si="3588">$AD1783*O$27</f>
        <v>0</v>
      </c>
      <c r="P1783" s="1383">
        <f t="shared" si="3588"/>
        <v>0</v>
      </c>
      <c r="Q1783" s="1383">
        <f t="shared" si="3588"/>
        <v>0</v>
      </c>
      <c r="R1783" s="1383">
        <f t="shared" si="3588"/>
        <v>0</v>
      </c>
      <c r="S1783" s="1383">
        <f t="shared" si="3588"/>
        <v>0</v>
      </c>
      <c r="T1783" s="1383">
        <f t="shared" ref="T1783:X1783" si="3589">$AE1783*T$27</f>
        <v>0</v>
      </c>
      <c r="U1783" s="1383">
        <f t="shared" si="3589"/>
        <v>0</v>
      </c>
      <c r="V1783" s="1383">
        <f t="shared" si="3589"/>
        <v>0</v>
      </c>
      <c r="W1783" s="1383">
        <f t="shared" si="3589"/>
        <v>0</v>
      </c>
      <c r="X1783" s="1383">
        <f t="shared" si="3589"/>
        <v>0</v>
      </c>
      <c r="Y1783" s="1383">
        <f t="shared" si="3131"/>
        <v>0</v>
      </c>
      <c r="Z1783" s="1383">
        <f t="shared" si="3132"/>
        <v>0</v>
      </c>
      <c r="AA1783" s="1383">
        <f t="shared" si="3133"/>
        <v>0</v>
      </c>
      <c r="AB1783" s="1383">
        <f t="shared" si="3134"/>
        <v>0</v>
      </c>
      <c r="AC1783" s="5">
        <f t="shared" si="3135"/>
        <v>295</v>
      </c>
      <c r="AD1783" s="1383">
        <f t="shared" si="3136"/>
        <v>0</v>
      </c>
      <c r="AE1783" s="1383">
        <f t="shared" si="3137"/>
        <v>0</v>
      </c>
      <c r="AF1783" s="1305" t="e">
        <f t="shared" si="3138"/>
        <v>#DIV/0!</v>
      </c>
      <c r="AG1783" s="1305" t="e">
        <f t="shared" si="3139"/>
        <v>#DIV/0!</v>
      </c>
      <c r="AH1783" s="5"/>
      <c r="AI1783" s="5"/>
      <c r="AJ1783" s="5"/>
      <c r="AK1783" s="5"/>
      <c r="AL1783" s="5"/>
      <c r="AM1783" s="5"/>
      <c r="AN1783" s="5"/>
      <c r="AO1783" s="5"/>
      <c r="AP1783" s="5"/>
      <c r="AQ1783" s="5"/>
      <c r="AR1783" s="5"/>
      <c r="AS1783" s="5"/>
      <c r="AT1783" s="5"/>
      <c r="AU1783" s="5"/>
      <c r="AV1783" s="5"/>
      <c r="AW1783" s="5"/>
      <c r="AX1783" s="5"/>
      <c r="AY1783" s="5"/>
      <c r="AZ1783" s="5"/>
      <c r="BA1783" s="5"/>
      <c r="BB1783" s="5"/>
      <c r="BC1783" s="5"/>
      <c r="BD1783" s="5"/>
      <c r="BE1783" s="5"/>
    </row>
    <row r="1784" spans="1:57" ht="14.25" customHeight="1">
      <c r="A1784" s="1376">
        <v>45587</v>
      </c>
      <c r="B1784" s="1301"/>
      <c r="C1784" s="1302"/>
      <c r="D1784" s="1376">
        <v>45222</v>
      </c>
      <c r="E1784" s="1357"/>
      <c r="F1784" s="5"/>
      <c r="G1784" s="5"/>
      <c r="H1784" s="1302"/>
      <c r="I1784" s="1303"/>
      <c r="J1784" s="1301"/>
      <c r="K1784" s="1376"/>
      <c r="L1784" s="1302"/>
      <c r="M1784" s="1382">
        <f t="shared" si="3128"/>
        <v>45588</v>
      </c>
      <c r="N1784" s="1354">
        <f t="shared" si="3125"/>
        <v>0</v>
      </c>
      <c r="O1784" s="1383">
        <f t="shared" ref="O1784:S1784" si="3590">$AD1784*O$27</f>
        <v>0</v>
      </c>
      <c r="P1784" s="1383">
        <f t="shared" si="3590"/>
        <v>0</v>
      </c>
      <c r="Q1784" s="1383">
        <f t="shared" si="3590"/>
        <v>0</v>
      </c>
      <c r="R1784" s="1383">
        <f t="shared" si="3590"/>
        <v>0</v>
      </c>
      <c r="S1784" s="1383">
        <f t="shared" si="3590"/>
        <v>0</v>
      </c>
      <c r="T1784" s="1383">
        <f t="shared" ref="T1784:X1784" si="3591">$AE1784*T$27</f>
        <v>0</v>
      </c>
      <c r="U1784" s="1383">
        <f t="shared" si="3591"/>
        <v>0</v>
      </c>
      <c r="V1784" s="1383">
        <f t="shared" si="3591"/>
        <v>0</v>
      </c>
      <c r="W1784" s="1383">
        <f t="shared" si="3591"/>
        <v>0</v>
      </c>
      <c r="X1784" s="1383">
        <f t="shared" si="3591"/>
        <v>0</v>
      </c>
      <c r="Y1784" s="1383">
        <f t="shared" si="3131"/>
        <v>0</v>
      </c>
      <c r="Z1784" s="1383">
        <f t="shared" si="3132"/>
        <v>0</v>
      </c>
      <c r="AA1784" s="1383">
        <f t="shared" si="3133"/>
        <v>0</v>
      </c>
      <c r="AB1784" s="1383">
        <f t="shared" si="3134"/>
        <v>0</v>
      </c>
      <c r="AC1784" s="5">
        <f t="shared" si="3135"/>
        <v>296</v>
      </c>
      <c r="AD1784" s="1383">
        <f t="shared" si="3136"/>
        <v>0</v>
      </c>
      <c r="AE1784" s="1383">
        <f t="shared" si="3137"/>
        <v>0</v>
      </c>
      <c r="AF1784" s="1305" t="e">
        <f t="shared" si="3138"/>
        <v>#DIV/0!</v>
      </c>
      <c r="AG1784" s="1305" t="e">
        <f t="shared" si="3139"/>
        <v>#DIV/0!</v>
      </c>
      <c r="AH1784" s="5"/>
      <c r="AI1784" s="5"/>
      <c r="AJ1784" s="5"/>
      <c r="AK1784" s="5"/>
      <c r="AL1784" s="5"/>
      <c r="AM1784" s="5"/>
      <c r="AN1784" s="5"/>
      <c r="AO1784" s="5"/>
      <c r="AP1784" s="5"/>
      <c r="AQ1784" s="5"/>
      <c r="AR1784" s="5"/>
      <c r="AS1784" s="5"/>
      <c r="AT1784" s="5"/>
      <c r="AU1784" s="5"/>
      <c r="AV1784" s="5"/>
      <c r="AW1784" s="5"/>
      <c r="AX1784" s="5"/>
      <c r="AY1784" s="5"/>
      <c r="AZ1784" s="5"/>
      <c r="BA1784" s="5"/>
      <c r="BB1784" s="5"/>
      <c r="BC1784" s="5"/>
      <c r="BD1784" s="5"/>
      <c r="BE1784" s="5"/>
    </row>
    <row r="1785" spans="1:57" ht="14.25" customHeight="1">
      <c r="A1785" s="1376">
        <v>45588</v>
      </c>
      <c r="B1785" s="1301"/>
      <c r="C1785" s="1302"/>
      <c r="D1785" s="1376">
        <v>45223</v>
      </c>
      <c r="E1785" s="1357"/>
      <c r="F1785" s="5"/>
      <c r="G1785" s="5"/>
      <c r="H1785" s="1302"/>
      <c r="I1785" s="1303"/>
      <c r="J1785" s="1301"/>
      <c r="K1785" s="1376"/>
      <c r="L1785" s="1302"/>
      <c r="M1785" s="1382">
        <f t="shared" si="3128"/>
        <v>45589</v>
      </c>
      <c r="N1785" s="1354">
        <f t="shared" si="3125"/>
        <v>0</v>
      </c>
      <c r="O1785" s="1383">
        <f t="shared" ref="O1785:S1785" si="3592">$AD1785*O$27</f>
        <v>0</v>
      </c>
      <c r="P1785" s="1383">
        <f t="shared" si="3592"/>
        <v>0</v>
      </c>
      <c r="Q1785" s="1383">
        <f t="shared" si="3592"/>
        <v>0</v>
      </c>
      <c r="R1785" s="1383">
        <f t="shared" si="3592"/>
        <v>0</v>
      </c>
      <c r="S1785" s="1383">
        <f t="shared" si="3592"/>
        <v>0</v>
      </c>
      <c r="T1785" s="1383">
        <f t="shared" ref="T1785:X1785" si="3593">$AE1785*T$27</f>
        <v>0</v>
      </c>
      <c r="U1785" s="1383">
        <f t="shared" si="3593"/>
        <v>0</v>
      </c>
      <c r="V1785" s="1383">
        <f t="shared" si="3593"/>
        <v>0</v>
      </c>
      <c r="W1785" s="1383">
        <f t="shared" si="3593"/>
        <v>0</v>
      </c>
      <c r="X1785" s="1383">
        <f t="shared" si="3593"/>
        <v>0</v>
      </c>
      <c r="Y1785" s="1383">
        <f t="shared" si="3131"/>
        <v>0</v>
      </c>
      <c r="Z1785" s="1383">
        <f t="shared" si="3132"/>
        <v>0</v>
      </c>
      <c r="AA1785" s="1383">
        <f t="shared" si="3133"/>
        <v>0</v>
      </c>
      <c r="AB1785" s="1383">
        <f t="shared" si="3134"/>
        <v>0</v>
      </c>
      <c r="AC1785" s="5">
        <f t="shared" si="3135"/>
        <v>297</v>
      </c>
      <c r="AD1785" s="1383">
        <f t="shared" si="3136"/>
        <v>0</v>
      </c>
      <c r="AE1785" s="1383">
        <f t="shared" si="3137"/>
        <v>0</v>
      </c>
      <c r="AF1785" s="1305" t="e">
        <f t="shared" si="3138"/>
        <v>#DIV/0!</v>
      </c>
      <c r="AG1785" s="1305" t="e">
        <f t="shared" si="3139"/>
        <v>#DIV/0!</v>
      </c>
      <c r="AH1785" s="5"/>
      <c r="AI1785" s="5"/>
      <c r="AJ1785" s="5"/>
      <c r="AK1785" s="5"/>
      <c r="AL1785" s="5"/>
      <c r="AM1785" s="5"/>
      <c r="AN1785" s="5"/>
      <c r="AO1785" s="5"/>
      <c r="AP1785" s="5"/>
      <c r="AQ1785" s="5"/>
      <c r="AR1785" s="5"/>
      <c r="AS1785" s="5"/>
      <c r="AT1785" s="5"/>
      <c r="AU1785" s="5"/>
      <c r="AV1785" s="5"/>
      <c r="AW1785" s="5"/>
      <c r="AX1785" s="5"/>
      <c r="AY1785" s="5"/>
      <c r="AZ1785" s="5"/>
      <c r="BA1785" s="5"/>
      <c r="BB1785" s="5"/>
      <c r="BC1785" s="5"/>
      <c r="BD1785" s="5"/>
      <c r="BE1785" s="5"/>
    </row>
    <row r="1786" spans="1:57" ht="14.25" customHeight="1">
      <c r="A1786" s="1376">
        <v>45589</v>
      </c>
      <c r="B1786" s="1301"/>
      <c r="C1786" s="1302"/>
      <c r="D1786" s="1376">
        <v>45224</v>
      </c>
      <c r="E1786" s="1357"/>
      <c r="F1786" s="5"/>
      <c r="G1786" s="5"/>
      <c r="H1786" s="1302"/>
      <c r="I1786" s="1303"/>
      <c r="J1786" s="1301"/>
      <c r="K1786" s="1376"/>
      <c r="L1786" s="1302"/>
      <c r="M1786" s="1382">
        <f t="shared" si="3128"/>
        <v>45590</v>
      </c>
      <c r="N1786" s="1354">
        <f t="shared" si="3125"/>
        <v>0</v>
      </c>
      <c r="O1786" s="1383">
        <f t="shared" ref="O1786:S1786" si="3594">$AD1786*O$27</f>
        <v>0</v>
      </c>
      <c r="P1786" s="1383">
        <f t="shared" si="3594"/>
        <v>0</v>
      </c>
      <c r="Q1786" s="1383">
        <f t="shared" si="3594"/>
        <v>0</v>
      </c>
      <c r="R1786" s="1383">
        <f t="shared" si="3594"/>
        <v>0</v>
      </c>
      <c r="S1786" s="1383">
        <f t="shared" si="3594"/>
        <v>0</v>
      </c>
      <c r="T1786" s="1383">
        <f t="shared" ref="T1786:X1786" si="3595">$AE1786*T$27</f>
        <v>0</v>
      </c>
      <c r="U1786" s="1383">
        <f t="shared" si="3595"/>
        <v>0</v>
      </c>
      <c r="V1786" s="1383">
        <f t="shared" si="3595"/>
        <v>0</v>
      </c>
      <c r="W1786" s="1383">
        <f t="shared" si="3595"/>
        <v>0</v>
      </c>
      <c r="X1786" s="1383">
        <f t="shared" si="3595"/>
        <v>0</v>
      </c>
      <c r="Y1786" s="1383">
        <f t="shared" si="3131"/>
        <v>0</v>
      </c>
      <c r="Z1786" s="1383">
        <f t="shared" si="3132"/>
        <v>0</v>
      </c>
      <c r="AA1786" s="1383">
        <f t="shared" si="3133"/>
        <v>0</v>
      </c>
      <c r="AB1786" s="1383">
        <f t="shared" si="3134"/>
        <v>0</v>
      </c>
      <c r="AC1786" s="5">
        <f t="shared" si="3135"/>
        <v>298</v>
      </c>
      <c r="AD1786" s="1383">
        <f t="shared" si="3136"/>
        <v>0</v>
      </c>
      <c r="AE1786" s="1383">
        <f t="shared" si="3137"/>
        <v>0</v>
      </c>
      <c r="AF1786" s="1305" t="e">
        <f t="shared" si="3138"/>
        <v>#DIV/0!</v>
      </c>
      <c r="AG1786" s="1305" t="e">
        <f t="shared" si="3139"/>
        <v>#DIV/0!</v>
      </c>
      <c r="AH1786" s="5"/>
      <c r="AI1786" s="5"/>
      <c r="AJ1786" s="5"/>
      <c r="AK1786" s="5"/>
      <c r="AL1786" s="5"/>
      <c r="AM1786" s="5"/>
      <c r="AN1786" s="5"/>
      <c r="AO1786" s="5"/>
      <c r="AP1786" s="5"/>
      <c r="AQ1786" s="5"/>
      <c r="AR1786" s="5"/>
      <c r="AS1786" s="5"/>
      <c r="AT1786" s="5"/>
      <c r="AU1786" s="5"/>
      <c r="AV1786" s="5"/>
      <c r="AW1786" s="5"/>
      <c r="AX1786" s="5"/>
      <c r="AY1786" s="5"/>
      <c r="AZ1786" s="5"/>
      <c r="BA1786" s="5"/>
      <c r="BB1786" s="5"/>
      <c r="BC1786" s="5"/>
      <c r="BD1786" s="5"/>
      <c r="BE1786" s="5"/>
    </row>
    <row r="1787" spans="1:57" ht="14.25" customHeight="1">
      <c r="A1787" s="1376">
        <v>45590</v>
      </c>
      <c r="B1787" s="1301"/>
      <c r="C1787" s="1302"/>
      <c r="D1787" s="1376">
        <v>45225</v>
      </c>
      <c r="E1787" s="1357"/>
      <c r="F1787" s="5"/>
      <c r="G1787" s="5"/>
      <c r="H1787" s="1302"/>
      <c r="I1787" s="1303"/>
      <c r="J1787" s="1301"/>
      <c r="K1787" s="1376"/>
      <c r="L1787" s="1302"/>
      <c r="M1787" s="1382">
        <f t="shared" si="3128"/>
        <v>45591</v>
      </c>
      <c r="N1787" s="1354">
        <f t="shared" si="3125"/>
        <v>0</v>
      </c>
      <c r="O1787" s="1383">
        <f t="shared" ref="O1787:S1787" si="3596">$AD1787*O$27</f>
        <v>0</v>
      </c>
      <c r="P1787" s="1383">
        <f t="shared" si="3596"/>
        <v>0</v>
      </c>
      <c r="Q1787" s="1383">
        <f t="shared" si="3596"/>
        <v>0</v>
      </c>
      <c r="R1787" s="1383">
        <f t="shared" si="3596"/>
        <v>0</v>
      </c>
      <c r="S1787" s="1383">
        <f t="shared" si="3596"/>
        <v>0</v>
      </c>
      <c r="T1787" s="1383">
        <f t="shared" ref="T1787:X1787" si="3597">$AE1787*T$27</f>
        <v>0</v>
      </c>
      <c r="U1787" s="1383">
        <f t="shared" si="3597"/>
        <v>0</v>
      </c>
      <c r="V1787" s="1383">
        <f t="shared" si="3597"/>
        <v>0</v>
      </c>
      <c r="W1787" s="1383">
        <f t="shared" si="3597"/>
        <v>0</v>
      </c>
      <c r="X1787" s="1383">
        <f t="shared" si="3597"/>
        <v>0</v>
      </c>
      <c r="Y1787" s="1383">
        <f t="shared" si="3131"/>
        <v>0</v>
      </c>
      <c r="Z1787" s="1383">
        <f t="shared" si="3132"/>
        <v>0</v>
      </c>
      <c r="AA1787" s="1383">
        <f t="shared" si="3133"/>
        <v>0</v>
      </c>
      <c r="AB1787" s="1383">
        <f t="shared" si="3134"/>
        <v>0</v>
      </c>
      <c r="AC1787" s="5">
        <f t="shared" si="3135"/>
        <v>299</v>
      </c>
      <c r="AD1787" s="1383">
        <f t="shared" si="3136"/>
        <v>0</v>
      </c>
      <c r="AE1787" s="1383">
        <f t="shared" si="3137"/>
        <v>0</v>
      </c>
      <c r="AF1787" s="1305" t="e">
        <f t="shared" si="3138"/>
        <v>#DIV/0!</v>
      </c>
      <c r="AG1787" s="1305" t="e">
        <f t="shared" si="3139"/>
        <v>#DIV/0!</v>
      </c>
      <c r="AH1787" s="5"/>
      <c r="AI1787" s="5"/>
      <c r="AJ1787" s="5"/>
      <c r="AK1787" s="5"/>
      <c r="AL1787" s="5"/>
      <c r="AM1787" s="5"/>
      <c r="AN1787" s="5"/>
      <c r="AO1787" s="5"/>
      <c r="AP1787" s="5"/>
      <c r="AQ1787" s="5"/>
      <c r="AR1787" s="5"/>
      <c r="AS1787" s="5"/>
      <c r="AT1787" s="5"/>
      <c r="AU1787" s="5"/>
      <c r="AV1787" s="5"/>
      <c r="AW1787" s="5"/>
      <c r="AX1787" s="5"/>
      <c r="AY1787" s="5"/>
      <c r="AZ1787" s="5"/>
      <c r="BA1787" s="5"/>
      <c r="BB1787" s="5"/>
      <c r="BC1787" s="5"/>
      <c r="BD1787" s="5"/>
      <c r="BE1787" s="5"/>
    </row>
    <row r="1788" spans="1:57" ht="14.25" customHeight="1">
      <c r="A1788" s="1376">
        <v>45591</v>
      </c>
      <c r="B1788" s="1301"/>
      <c r="C1788" s="1302"/>
      <c r="D1788" s="1376">
        <v>45226</v>
      </c>
      <c r="E1788" s="1357"/>
      <c r="F1788" s="5"/>
      <c r="G1788" s="5"/>
      <c r="H1788" s="1302"/>
      <c r="I1788" s="1303"/>
      <c r="J1788" s="1301"/>
      <c r="K1788" s="1376"/>
      <c r="L1788" s="1302"/>
      <c r="M1788" s="1382">
        <f t="shared" si="3128"/>
        <v>45592</v>
      </c>
      <c r="N1788" s="1354">
        <f t="shared" si="3125"/>
        <v>0</v>
      </c>
      <c r="O1788" s="1383">
        <f t="shared" ref="O1788:S1788" si="3598">$AD1788*O$27</f>
        <v>0</v>
      </c>
      <c r="P1788" s="1383">
        <f t="shared" si="3598"/>
        <v>0</v>
      </c>
      <c r="Q1788" s="1383">
        <f t="shared" si="3598"/>
        <v>0</v>
      </c>
      <c r="R1788" s="1383">
        <f t="shared" si="3598"/>
        <v>0</v>
      </c>
      <c r="S1788" s="1383">
        <f t="shared" si="3598"/>
        <v>0</v>
      </c>
      <c r="T1788" s="1383">
        <f t="shared" ref="T1788:X1788" si="3599">$AE1788*T$27</f>
        <v>0</v>
      </c>
      <c r="U1788" s="1383">
        <f t="shared" si="3599"/>
        <v>0</v>
      </c>
      <c r="V1788" s="1383">
        <f t="shared" si="3599"/>
        <v>0</v>
      </c>
      <c r="W1788" s="1383">
        <f t="shared" si="3599"/>
        <v>0</v>
      </c>
      <c r="X1788" s="1383">
        <f t="shared" si="3599"/>
        <v>0</v>
      </c>
      <c r="Y1788" s="1383">
        <f t="shared" si="3131"/>
        <v>0</v>
      </c>
      <c r="Z1788" s="1383">
        <f t="shared" si="3132"/>
        <v>0</v>
      </c>
      <c r="AA1788" s="1383">
        <f t="shared" si="3133"/>
        <v>0</v>
      </c>
      <c r="AB1788" s="1383">
        <f t="shared" si="3134"/>
        <v>0</v>
      </c>
      <c r="AC1788" s="5">
        <f t="shared" si="3135"/>
        <v>300</v>
      </c>
      <c r="AD1788" s="1383">
        <f t="shared" si="3136"/>
        <v>0</v>
      </c>
      <c r="AE1788" s="1383">
        <f t="shared" si="3137"/>
        <v>0</v>
      </c>
      <c r="AF1788" s="1305" t="e">
        <f t="shared" si="3138"/>
        <v>#DIV/0!</v>
      </c>
      <c r="AG1788" s="1305" t="e">
        <f t="shared" si="3139"/>
        <v>#DIV/0!</v>
      </c>
      <c r="AH1788" s="5"/>
      <c r="AI1788" s="5"/>
      <c r="AJ1788" s="5"/>
      <c r="AK1788" s="5"/>
      <c r="AL1788" s="5"/>
      <c r="AM1788" s="5"/>
      <c r="AN1788" s="5"/>
      <c r="AO1788" s="5"/>
      <c r="AP1788" s="5"/>
      <c r="AQ1788" s="5"/>
      <c r="AR1788" s="5"/>
      <c r="AS1788" s="5"/>
      <c r="AT1788" s="5"/>
      <c r="AU1788" s="5"/>
      <c r="AV1788" s="5"/>
      <c r="AW1788" s="5"/>
      <c r="AX1788" s="5"/>
      <c r="AY1788" s="5"/>
      <c r="AZ1788" s="5"/>
      <c r="BA1788" s="5"/>
      <c r="BB1788" s="5"/>
      <c r="BC1788" s="5"/>
      <c r="BD1788" s="5"/>
      <c r="BE1788" s="5"/>
    </row>
    <row r="1789" spans="1:57" ht="14.25" customHeight="1">
      <c r="A1789" s="1376">
        <v>45592</v>
      </c>
      <c r="B1789" s="1301"/>
      <c r="C1789" s="1302"/>
      <c r="D1789" s="1376">
        <v>45227</v>
      </c>
      <c r="E1789" s="1357"/>
      <c r="F1789" s="5"/>
      <c r="G1789" s="5"/>
      <c r="H1789" s="1302"/>
      <c r="I1789" s="1303"/>
      <c r="J1789" s="1301"/>
      <c r="K1789" s="1376"/>
      <c r="L1789" s="1302"/>
      <c r="M1789" s="1382">
        <f t="shared" si="3128"/>
        <v>45593</v>
      </c>
      <c r="N1789" s="1354">
        <f t="shared" si="3125"/>
        <v>0</v>
      </c>
      <c r="O1789" s="1383">
        <f t="shared" ref="O1789:S1789" si="3600">$AD1789*O$27</f>
        <v>0</v>
      </c>
      <c r="P1789" s="1383">
        <f t="shared" si="3600"/>
        <v>0</v>
      </c>
      <c r="Q1789" s="1383">
        <f t="shared" si="3600"/>
        <v>0</v>
      </c>
      <c r="R1789" s="1383">
        <f t="shared" si="3600"/>
        <v>0</v>
      </c>
      <c r="S1789" s="1383">
        <f t="shared" si="3600"/>
        <v>0</v>
      </c>
      <c r="T1789" s="1383">
        <f t="shared" ref="T1789:X1789" si="3601">$AE1789*T$27</f>
        <v>0</v>
      </c>
      <c r="U1789" s="1383">
        <f t="shared" si="3601"/>
        <v>0</v>
      </c>
      <c r="V1789" s="1383">
        <f t="shared" si="3601"/>
        <v>0</v>
      </c>
      <c r="W1789" s="1383">
        <f t="shared" si="3601"/>
        <v>0</v>
      </c>
      <c r="X1789" s="1383">
        <f t="shared" si="3601"/>
        <v>0</v>
      </c>
      <c r="Y1789" s="1383">
        <f t="shared" si="3131"/>
        <v>0</v>
      </c>
      <c r="Z1789" s="1383">
        <f t="shared" si="3132"/>
        <v>0</v>
      </c>
      <c r="AA1789" s="1383">
        <f t="shared" si="3133"/>
        <v>0</v>
      </c>
      <c r="AB1789" s="1383">
        <f t="shared" si="3134"/>
        <v>0</v>
      </c>
      <c r="AC1789" s="5">
        <f t="shared" si="3135"/>
        <v>301</v>
      </c>
      <c r="AD1789" s="1383">
        <f t="shared" si="3136"/>
        <v>0</v>
      </c>
      <c r="AE1789" s="1383">
        <f t="shared" si="3137"/>
        <v>0</v>
      </c>
      <c r="AF1789" s="1305" t="e">
        <f t="shared" si="3138"/>
        <v>#DIV/0!</v>
      </c>
      <c r="AG1789" s="1305" t="e">
        <f t="shared" si="3139"/>
        <v>#DIV/0!</v>
      </c>
      <c r="AH1789" s="5"/>
      <c r="AI1789" s="5"/>
      <c r="AJ1789" s="5"/>
      <c r="AK1789" s="5"/>
      <c r="AL1789" s="5"/>
      <c r="AM1789" s="5"/>
      <c r="AN1789" s="5"/>
      <c r="AO1789" s="5"/>
      <c r="AP1789" s="5"/>
      <c r="AQ1789" s="5"/>
      <c r="AR1789" s="5"/>
      <c r="AS1789" s="5"/>
      <c r="AT1789" s="5"/>
      <c r="AU1789" s="5"/>
      <c r="AV1789" s="5"/>
      <c r="AW1789" s="5"/>
      <c r="AX1789" s="5"/>
      <c r="AY1789" s="5"/>
      <c r="AZ1789" s="5"/>
      <c r="BA1789" s="5"/>
      <c r="BB1789" s="5"/>
      <c r="BC1789" s="5"/>
      <c r="BD1789" s="5"/>
      <c r="BE1789" s="5"/>
    </row>
    <row r="1790" spans="1:57" ht="14.25" customHeight="1">
      <c r="A1790" s="1376">
        <v>45593</v>
      </c>
      <c r="B1790" s="1301"/>
      <c r="C1790" s="1302"/>
      <c r="D1790" s="1376">
        <v>45228</v>
      </c>
      <c r="E1790" s="1357"/>
      <c r="F1790" s="5"/>
      <c r="G1790" s="5"/>
      <c r="H1790" s="1302"/>
      <c r="I1790" s="1303"/>
      <c r="J1790" s="1301"/>
      <c r="K1790" s="1376"/>
      <c r="L1790" s="1302"/>
      <c r="M1790" s="1382">
        <f t="shared" si="3128"/>
        <v>45594</v>
      </c>
      <c r="N1790" s="1354">
        <f t="shared" si="3125"/>
        <v>0</v>
      </c>
      <c r="O1790" s="1383">
        <f t="shared" ref="O1790:S1790" si="3602">$AD1790*O$27</f>
        <v>0</v>
      </c>
      <c r="P1790" s="1383">
        <f t="shared" si="3602"/>
        <v>0</v>
      </c>
      <c r="Q1790" s="1383">
        <f t="shared" si="3602"/>
        <v>0</v>
      </c>
      <c r="R1790" s="1383">
        <f t="shared" si="3602"/>
        <v>0</v>
      </c>
      <c r="S1790" s="1383">
        <f t="shared" si="3602"/>
        <v>0</v>
      </c>
      <c r="T1790" s="1383">
        <f t="shared" ref="T1790:X1790" si="3603">$AE1790*T$27</f>
        <v>0</v>
      </c>
      <c r="U1790" s="1383">
        <f t="shared" si="3603"/>
        <v>0</v>
      </c>
      <c r="V1790" s="1383">
        <f t="shared" si="3603"/>
        <v>0</v>
      </c>
      <c r="W1790" s="1383">
        <f t="shared" si="3603"/>
        <v>0</v>
      </c>
      <c r="X1790" s="1383">
        <f t="shared" si="3603"/>
        <v>0</v>
      </c>
      <c r="Y1790" s="1383">
        <f t="shared" si="3131"/>
        <v>0</v>
      </c>
      <c r="Z1790" s="1383">
        <f t="shared" si="3132"/>
        <v>0</v>
      </c>
      <c r="AA1790" s="1383">
        <f t="shared" si="3133"/>
        <v>0</v>
      </c>
      <c r="AB1790" s="1383">
        <f t="shared" si="3134"/>
        <v>0</v>
      </c>
      <c r="AC1790" s="5">
        <f t="shared" si="3135"/>
        <v>302</v>
      </c>
      <c r="AD1790" s="1383">
        <f t="shared" si="3136"/>
        <v>0</v>
      </c>
      <c r="AE1790" s="1383">
        <f t="shared" si="3137"/>
        <v>0</v>
      </c>
      <c r="AF1790" s="1305" t="e">
        <f t="shared" si="3138"/>
        <v>#DIV/0!</v>
      </c>
      <c r="AG1790" s="1305" t="e">
        <f t="shared" si="3139"/>
        <v>#DIV/0!</v>
      </c>
      <c r="AH1790" s="5"/>
      <c r="AI1790" s="5"/>
      <c r="AJ1790" s="5"/>
      <c r="AK1790" s="5"/>
      <c r="AL1790" s="5"/>
      <c r="AM1790" s="5"/>
      <c r="AN1790" s="5"/>
      <c r="AO1790" s="5"/>
      <c r="AP1790" s="5"/>
      <c r="AQ1790" s="5"/>
      <c r="AR1790" s="5"/>
      <c r="AS1790" s="5"/>
      <c r="AT1790" s="5"/>
      <c r="AU1790" s="5"/>
      <c r="AV1790" s="5"/>
      <c r="AW1790" s="5"/>
      <c r="AX1790" s="5"/>
      <c r="AY1790" s="5"/>
      <c r="AZ1790" s="5"/>
      <c r="BA1790" s="5"/>
      <c r="BB1790" s="5"/>
      <c r="BC1790" s="5"/>
      <c r="BD1790" s="5"/>
      <c r="BE1790" s="5"/>
    </row>
    <row r="1791" spans="1:57" ht="14.25" customHeight="1">
      <c r="A1791" s="1376">
        <v>45594</v>
      </c>
      <c r="B1791" s="1301"/>
      <c r="C1791" s="1302"/>
      <c r="D1791" s="1376">
        <v>45229</v>
      </c>
      <c r="E1791" s="1357"/>
      <c r="F1791" s="5"/>
      <c r="G1791" s="5"/>
      <c r="H1791" s="1302"/>
      <c r="I1791" s="1303"/>
      <c r="J1791" s="1301"/>
      <c r="K1791" s="1376"/>
      <c r="L1791" s="1302"/>
      <c r="M1791" s="1382">
        <f t="shared" si="3128"/>
        <v>45595</v>
      </c>
      <c r="N1791" s="1354">
        <f t="shared" si="3125"/>
        <v>0</v>
      </c>
      <c r="O1791" s="1383">
        <f t="shared" ref="O1791:S1791" si="3604">$AD1791*O$27</f>
        <v>0</v>
      </c>
      <c r="P1791" s="1383">
        <f t="shared" si="3604"/>
        <v>0</v>
      </c>
      <c r="Q1791" s="1383">
        <f t="shared" si="3604"/>
        <v>0</v>
      </c>
      <c r="R1791" s="1383">
        <f t="shared" si="3604"/>
        <v>0</v>
      </c>
      <c r="S1791" s="1383">
        <f t="shared" si="3604"/>
        <v>0</v>
      </c>
      <c r="T1791" s="1383">
        <f t="shared" ref="T1791:X1791" si="3605">$AE1791*T$27</f>
        <v>0</v>
      </c>
      <c r="U1791" s="1383">
        <f t="shared" si="3605"/>
        <v>0</v>
      </c>
      <c r="V1791" s="1383">
        <f t="shared" si="3605"/>
        <v>0</v>
      </c>
      <c r="W1791" s="1383">
        <f t="shared" si="3605"/>
        <v>0</v>
      </c>
      <c r="X1791" s="1383">
        <f t="shared" si="3605"/>
        <v>0</v>
      </c>
      <c r="Y1791" s="1383">
        <f t="shared" si="3131"/>
        <v>0</v>
      </c>
      <c r="Z1791" s="1383">
        <f t="shared" si="3132"/>
        <v>0</v>
      </c>
      <c r="AA1791" s="1383">
        <f t="shared" si="3133"/>
        <v>0</v>
      </c>
      <c r="AB1791" s="1383">
        <f t="shared" si="3134"/>
        <v>0</v>
      </c>
      <c r="AC1791" s="5">
        <f t="shared" si="3135"/>
        <v>303</v>
      </c>
      <c r="AD1791" s="1383">
        <f t="shared" si="3136"/>
        <v>0</v>
      </c>
      <c r="AE1791" s="1383">
        <f t="shared" si="3137"/>
        <v>0</v>
      </c>
      <c r="AF1791" s="1305" t="e">
        <f t="shared" si="3138"/>
        <v>#DIV/0!</v>
      </c>
      <c r="AG1791" s="1305" t="e">
        <f t="shared" si="3139"/>
        <v>#DIV/0!</v>
      </c>
      <c r="AH1791" s="5"/>
      <c r="AI1791" s="5"/>
      <c r="AJ1791" s="5"/>
      <c r="AK1791" s="5"/>
      <c r="AL1791" s="5"/>
      <c r="AM1791" s="5"/>
      <c r="AN1791" s="5"/>
      <c r="AO1791" s="5"/>
      <c r="AP1791" s="5"/>
      <c r="AQ1791" s="5"/>
      <c r="AR1791" s="5"/>
      <c r="AS1791" s="5"/>
      <c r="AT1791" s="5"/>
      <c r="AU1791" s="5"/>
      <c r="AV1791" s="5"/>
      <c r="AW1791" s="5"/>
      <c r="AX1791" s="5"/>
      <c r="AY1791" s="5"/>
      <c r="AZ1791" s="5"/>
      <c r="BA1791" s="5"/>
      <c r="BB1791" s="5"/>
      <c r="BC1791" s="5"/>
      <c r="BD1791" s="5"/>
      <c r="BE1791" s="5"/>
    </row>
    <row r="1792" spans="1:57" ht="14.25" customHeight="1">
      <c r="A1792" s="1376">
        <v>45595</v>
      </c>
      <c r="B1792" s="1301"/>
      <c r="C1792" s="1302"/>
      <c r="D1792" s="1376">
        <v>45230</v>
      </c>
      <c r="E1792" s="1357"/>
      <c r="F1792" s="5"/>
      <c r="G1792" s="5"/>
      <c r="H1792" s="1302"/>
      <c r="I1792" s="1303"/>
      <c r="J1792" s="1301"/>
      <c r="K1792" s="1376"/>
      <c r="L1792" s="1302"/>
      <c r="M1792" s="1382">
        <f t="shared" si="3128"/>
        <v>45596</v>
      </c>
      <c r="N1792" s="1354">
        <f t="shared" si="3125"/>
        <v>0</v>
      </c>
      <c r="O1792" s="1383">
        <f t="shared" ref="O1792:S1792" si="3606">$AD1792*O$27</f>
        <v>0</v>
      </c>
      <c r="P1792" s="1383">
        <f t="shared" si="3606"/>
        <v>0</v>
      </c>
      <c r="Q1792" s="1383">
        <f t="shared" si="3606"/>
        <v>0</v>
      </c>
      <c r="R1792" s="1383">
        <f t="shared" si="3606"/>
        <v>0</v>
      </c>
      <c r="S1792" s="1383">
        <f t="shared" si="3606"/>
        <v>0</v>
      </c>
      <c r="T1792" s="1383">
        <f t="shared" ref="T1792:X1792" si="3607">$AE1792*T$27</f>
        <v>0</v>
      </c>
      <c r="U1792" s="1383">
        <f t="shared" si="3607"/>
        <v>0</v>
      </c>
      <c r="V1792" s="1383">
        <f t="shared" si="3607"/>
        <v>0</v>
      </c>
      <c r="W1792" s="1383">
        <f t="shared" si="3607"/>
        <v>0</v>
      </c>
      <c r="X1792" s="1383">
        <f t="shared" si="3607"/>
        <v>0</v>
      </c>
      <c r="Y1792" s="1383">
        <f t="shared" si="3131"/>
        <v>0</v>
      </c>
      <c r="Z1792" s="1383">
        <f t="shared" si="3132"/>
        <v>0</v>
      </c>
      <c r="AA1792" s="1383">
        <f t="shared" si="3133"/>
        <v>0</v>
      </c>
      <c r="AB1792" s="1383">
        <f t="shared" si="3134"/>
        <v>0</v>
      </c>
      <c r="AC1792" s="5">
        <f t="shared" si="3135"/>
        <v>304</v>
      </c>
      <c r="AD1792" s="1383">
        <f t="shared" si="3136"/>
        <v>0</v>
      </c>
      <c r="AE1792" s="1383">
        <f t="shared" si="3137"/>
        <v>0</v>
      </c>
      <c r="AF1792" s="1305" t="e">
        <f t="shared" si="3138"/>
        <v>#DIV/0!</v>
      </c>
      <c r="AG1792" s="1305" t="e">
        <f t="shared" si="3139"/>
        <v>#DIV/0!</v>
      </c>
      <c r="AH1792" s="5"/>
      <c r="AI1792" s="5"/>
      <c r="AJ1792" s="5"/>
      <c r="AK1792" s="5"/>
      <c r="AL1792" s="5"/>
      <c r="AM1792" s="5"/>
      <c r="AN1792" s="5"/>
      <c r="AO1792" s="5"/>
      <c r="AP1792" s="5"/>
      <c r="AQ1792" s="5"/>
      <c r="AR1792" s="5"/>
      <c r="AS1792" s="5"/>
      <c r="AT1792" s="5"/>
      <c r="AU1792" s="5"/>
      <c r="AV1792" s="5"/>
      <c r="AW1792" s="5"/>
      <c r="AX1792" s="5"/>
      <c r="AY1792" s="5"/>
      <c r="AZ1792" s="5"/>
      <c r="BA1792" s="5"/>
      <c r="BB1792" s="5"/>
      <c r="BC1792" s="5"/>
      <c r="BD1792" s="5"/>
      <c r="BE1792" s="5"/>
    </row>
    <row r="1793" spans="1:57" ht="14.25" customHeight="1">
      <c r="A1793" s="1376">
        <v>45596</v>
      </c>
      <c r="B1793" s="1301"/>
      <c r="C1793" s="1302"/>
      <c r="D1793" s="1376">
        <v>45231</v>
      </c>
      <c r="E1793" s="1357"/>
      <c r="F1793" s="5"/>
      <c r="G1793" s="5"/>
      <c r="H1793" s="1302"/>
      <c r="I1793" s="1303"/>
      <c r="J1793" s="1301"/>
      <c r="K1793" s="1376"/>
      <c r="L1793" s="1302"/>
      <c r="M1793" s="1382">
        <f t="shared" si="3128"/>
        <v>45597</v>
      </c>
      <c r="N1793" s="1354">
        <f t="shared" si="3125"/>
        <v>0</v>
      </c>
      <c r="O1793" s="1383">
        <f t="shared" ref="O1793:S1793" si="3608">$AD1793*O$27</f>
        <v>0</v>
      </c>
      <c r="P1793" s="1383">
        <f t="shared" si="3608"/>
        <v>0</v>
      </c>
      <c r="Q1793" s="1383">
        <f t="shared" si="3608"/>
        <v>0</v>
      </c>
      <c r="R1793" s="1383">
        <f t="shared" si="3608"/>
        <v>0</v>
      </c>
      <c r="S1793" s="1383">
        <f t="shared" si="3608"/>
        <v>0</v>
      </c>
      <c r="T1793" s="1383">
        <f t="shared" ref="T1793:X1793" si="3609">$AE1793*T$27</f>
        <v>0</v>
      </c>
      <c r="U1793" s="1383">
        <f t="shared" si="3609"/>
        <v>0</v>
      </c>
      <c r="V1793" s="1383">
        <f t="shared" si="3609"/>
        <v>0</v>
      </c>
      <c r="W1793" s="1383">
        <f t="shared" si="3609"/>
        <v>0</v>
      </c>
      <c r="X1793" s="1383">
        <f t="shared" si="3609"/>
        <v>0</v>
      </c>
      <c r="Y1793" s="1383">
        <f t="shared" si="3131"/>
        <v>0</v>
      </c>
      <c r="Z1793" s="1383">
        <f t="shared" si="3132"/>
        <v>0</v>
      </c>
      <c r="AA1793" s="1383">
        <f t="shared" si="3133"/>
        <v>0</v>
      </c>
      <c r="AB1793" s="1383">
        <f t="shared" si="3134"/>
        <v>0</v>
      </c>
      <c r="AC1793" s="5">
        <f t="shared" si="3135"/>
        <v>305</v>
      </c>
      <c r="AD1793" s="1383">
        <f t="shared" si="3136"/>
        <v>0</v>
      </c>
      <c r="AE1793" s="1383">
        <f t="shared" si="3137"/>
        <v>0</v>
      </c>
      <c r="AF1793" s="1305" t="e">
        <f t="shared" si="3138"/>
        <v>#DIV/0!</v>
      </c>
      <c r="AG1793" s="1305" t="e">
        <f t="shared" si="3139"/>
        <v>#DIV/0!</v>
      </c>
      <c r="AH1793" s="5"/>
      <c r="AI1793" s="5"/>
      <c r="AJ1793" s="5"/>
      <c r="AK1793" s="5"/>
      <c r="AL1793" s="5"/>
      <c r="AM1793" s="5"/>
      <c r="AN1793" s="5"/>
      <c r="AO1793" s="5"/>
      <c r="AP1793" s="5"/>
      <c r="AQ1793" s="5"/>
      <c r="AR1793" s="5"/>
      <c r="AS1793" s="5"/>
      <c r="AT1793" s="5"/>
      <c r="AU1793" s="5"/>
      <c r="AV1793" s="5"/>
      <c r="AW1793" s="5"/>
      <c r="AX1793" s="5"/>
      <c r="AY1793" s="5"/>
      <c r="AZ1793" s="5"/>
      <c r="BA1793" s="5"/>
      <c r="BB1793" s="5"/>
      <c r="BC1793" s="5"/>
      <c r="BD1793" s="5"/>
      <c r="BE1793" s="5"/>
    </row>
    <row r="1794" spans="1:57" ht="14.25" customHeight="1">
      <c r="A1794" s="1376">
        <v>45597</v>
      </c>
      <c r="B1794" s="1301"/>
      <c r="C1794" s="1302"/>
      <c r="D1794" s="1376">
        <v>45232</v>
      </c>
      <c r="E1794" s="1357"/>
      <c r="F1794" s="5"/>
      <c r="G1794" s="5"/>
      <c r="H1794" s="1302"/>
      <c r="I1794" s="1303"/>
      <c r="J1794" s="1301"/>
      <c r="K1794" s="1376"/>
      <c r="L1794" s="1302"/>
      <c r="M1794" s="1382">
        <f t="shared" si="3128"/>
        <v>45598</v>
      </c>
      <c r="N1794" s="1354">
        <f t="shared" si="3125"/>
        <v>0</v>
      </c>
      <c r="O1794" s="1383">
        <f t="shared" ref="O1794:S1794" si="3610">$AD1794*O$27</f>
        <v>0</v>
      </c>
      <c r="P1794" s="1383">
        <f t="shared" si="3610"/>
        <v>0</v>
      </c>
      <c r="Q1794" s="1383">
        <f t="shared" si="3610"/>
        <v>0</v>
      </c>
      <c r="R1794" s="1383">
        <f t="shared" si="3610"/>
        <v>0</v>
      </c>
      <c r="S1794" s="1383">
        <f t="shared" si="3610"/>
        <v>0</v>
      </c>
      <c r="T1794" s="1383">
        <f t="shared" ref="T1794:X1794" si="3611">$AE1794*T$27</f>
        <v>0</v>
      </c>
      <c r="U1794" s="1383">
        <f t="shared" si="3611"/>
        <v>0</v>
      </c>
      <c r="V1794" s="1383">
        <f t="shared" si="3611"/>
        <v>0</v>
      </c>
      <c r="W1794" s="1383">
        <f t="shared" si="3611"/>
        <v>0</v>
      </c>
      <c r="X1794" s="1383">
        <f t="shared" si="3611"/>
        <v>0</v>
      </c>
      <c r="Y1794" s="1383">
        <f t="shared" si="3131"/>
        <v>0</v>
      </c>
      <c r="Z1794" s="1383">
        <f t="shared" si="3132"/>
        <v>0</v>
      </c>
      <c r="AA1794" s="1383">
        <f t="shared" si="3133"/>
        <v>0</v>
      </c>
      <c r="AB1794" s="1383">
        <f t="shared" si="3134"/>
        <v>0</v>
      </c>
      <c r="AC1794" s="5">
        <f t="shared" si="3135"/>
        <v>306</v>
      </c>
      <c r="AD1794" s="1383">
        <f t="shared" si="3136"/>
        <v>0</v>
      </c>
      <c r="AE1794" s="1383">
        <f t="shared" si="3137"/>
        <v>0</v>
      </c>
      <c r="AF1794" s="1305" t="e">
        <f t="shared" si="3138"/>
        <v>#DIV/0!</v>
      </c>
      <c r="AG1794" s="1305" t="e">
        <f t="shared" si="3139"/>
        <v>#DIV/0!</v>
      </c>
      <c r="AH1794" s="5"/>
      <c r="AI1794" s="5"/>
      <c r="AJ1794" s="5"/>
      <c r="AK1794" s="5"/>
      <c r="AL1794" s="5"/>
      <c r="AM1794" s="5"/>
      <c r="AN1794" s="5"/>
      <c r="AO1794" s="5"/>
      <c r="AP1794" s="5"/>
      <c r="AQ1794" s="5"/>
      <c r="AR1794" s="5"/>
      <c r="AS1794" s="5"/>
      <c r="AT1794" s="5"/>
      <c r="AU1794" s="5"/>
      <c r="AV1794" s="5"/>
      <c r="AW1794" s="5"/>
      <c r="AX1794" s="5"/>
      <c r="AY1794" s="5"/>
      <c r="AZ1794" s="5"/>
      <c r="BA1794" s="5"/>
      <c r="BB1794" s="5"/>
      <c r="BC1794" s="5"/>
      <c r="BD1794" s="5"/>
      <c r="BE1794" s="5"/>
    </row>
    <row r="1795" spans="1:57" ht="14.25" customHeight="1">
      <c r="A1795" s="1376">
        <v>45598</v>
      </c>
      <c r="B1795" s="1301"/>
      <c r="C1795" s="1302"/>
      <c r="D1795" s="1376">
        <v>45233</v>
      </c>
      <c r="E1795" s="1357"/>
      <c r="F1795" s="5"/>
      <c r="G1795" s="5"/>
      <c r="H1795" s="1302"/>
      <c r="I1795" s="1303"/>
      <c r="J1795" s="1301"/>
      <c r="K1795" s="1376"/>
      <c r="L1795" s="1302"/>
      <c r="M1795" s="1382">
        <f t="shared" si="3128"/>
        <v>45599</v>
      </c>
      <c r="N1795" s="1354">
        <f t="shared" si="3125"/>
        <v>0</v>
      </c>
      <c r="O1795" s="1383">
        <f t="shared" ref="O1795:S1795" si="3612">$AD1795*O$27</f>
        <v>0</v>
      </c>
      <c r="P1795" s="1383">
        <f t="shared" si="3612"/>
        <v>0</v>
      </c>
      <c r="Q1795" s="1383">
        <f t="shared" si="3612"/>
        <v>0</v>
      </c>
      <c r="R1795" s="1383">
        <f t="shared" si="3612"/>
        <v>0</v>
      </c>
      <c r="S1795" s="1383">
        <f t="shared" si="3612"/>
        <v>0</v>
      </c>
      <c r="T1795" s="1383">
        <f t="shared" ref="T1795:X1795" si="3613">$AE1795*T$27</f>
        <v>0</v>
      </c>
      <c r="U1795" s="1383">
        <f t="shared" si="3613"/>
        <v>0</v>
      </c>
      <c r="V1795" s="1383">
        <f t="shared" si="3613"/>
        <v>0</v>
      </c>
      <c r="W1795" s="1383">
        <f t="shared" si="3613"/>
        <v>0</v>
      </c>
      <c r="X1795" s="1383">
        <f t="shared" si="3613"/>
        <v>0</v>
      </c>
      <c r="Y1795" s="1383">
        <f t="shared" si="3131"/>
        <v>0</v>
      </c>
      <c r="Z1795" s="1383">
        <f t="shared" si="3132"/>
        <v>0</v>
      </c>
      <c r="AA1795" s="1383">
        <f t="shared" si="3133"/>
        <v>0</v>
      </c>
      <c r="AB1795" s="1383">
        <f t="shared" si="3134"/>
        <v>0</v>
      </c>
      <c r="AC1795" s="5">
        <f t="shared" si="3135"/>
        <v>307</v>
      </c>
      <c r="AD1795" s="1383">
        <f t="shared" si="3136"/>
        <v>0</v>
      </c>
      <c r="AE1795" s="1383">
        <f t="shared" si="3137"/>
        <v>0</v>
      </c>
      <c r="AF1795" s="1305" t="e">
        <f t="shared" si="3138"/>
        <v>#DIV/0!</v>
      </c>
      <c r="AG1795" s="1305" t="e">
        <f t="shared" si="3139"/>
        <v>#DIV/0!</v>
      </c>
      <c r="AH1795" s="5"/>
      <c r="AI1795" s="5"/>
      <c r="AJ1795" s="5"/>
      <c r="AK1795" s="5"/>
      <c r="AL1795" s="5"/>
      <c r="AM1795" s="5"/>
      <c r="AN1795" s="5"/>
      <c r="AO1795" s="5"/>
      <c r="AP1795" s="5"/>
      <c r="AQ1795" s="5"/>
      <c r="AR1795" s="5"/>
      <c r="AS1795" s="5"/>
      <c r="AT1795" s="5"/>
      <c r="AU1795" s="5"/>
      <c r="AV1795" s="5"/>
      <c r="AW1795" s="5"/>
      <c r="AX1795" s="5"/>
      <c r="AY1795" s="5"/>
      <c r="AZ1795" s="5"/>
      <c r="BA1795" s="5"/>
      <c r="BB1795" s="5"/>
      <c r="BC1795" s="5"/>
      <c r="BD1795" s="5"/>
      <c r="BE1795" s="5"/>
    </row>
    <row r="1796" spans="1:57" ht="14.25" customHeight="1">
      <c r="A1796" s="1376">
        <v>45599</v>
      </c>
      <c r="B1796" s="1301"/>
      <c r="C1796" s="1302"/>
      <c r="D1796" s="1376">
        <v>45234</v>
      </c>
      <c r="E1796" s="1357"/>
      <c r="F1796" s="5"/>
      <c r="G1796" s="5"/>
      <c r="H1796" s="1302"/>
      <c r="I1796" s="1303"/>
      <c r="J1796" s="1301"/>
      <c r="K1796" s="1376"/>
      <c r="L1796" s="1302"/>
      <c r="M1796" s="1382">
        <f t="shared" si="3128"/>
        <v>45600</v>
      </c>
      <c r="N1796" s="1354">
        <f t="shared" si="3125"/>
        <v>0</v>
      </c>
      <c r="O1796" s="1383">
        <f t="shared" ref="O1796:S1796" si="3614">$AD1796*O$27</f>
        <v>0</v>
      </c>
      <c r="P1796" s="1383">
        <f t="shared" si="3614"/>
        <v>0</v>
      </c>
      <c r="Q1796" s="1383">
        <f t="shared" si="3614"/>
        <v>0</v>
      </c>
      <c r="R1796" s="1383">
        <f t="shared" si="3614"/>
        <v>0</v>
      </c>
      <c r="S1796" s="1383">
        <f t="shared" si="3614"/>
        <v>0</v>
      </c>
      <c r="T1796" s="1383">
        <f t="shared" ref="T1796:X1796" si="3615">$AE1796*T$27</f>
        <v>0</v>
      </c>
      <c r="U1796" s="1383">
        <f t="shared" si="3615"/>
        <v>0</v>
      </c>
      <c r="V1796" s="1383">
        <f t="shared" si="3615"/>
        <v>0</v>
      </c>
      <c r="W1796" s="1383">
        <f t="shared" si="3615"/>
        <v>0</v>
      </c>
      <c r="X1796" s="1383">
        <f t="shared" si="3615"/>
        <v>0</v>
      </c>
      <c r="Y1796" s="1383">
        <f t="shared" si="3131"/>
        <v>0</v>
      </c>
      <c r="Z1796" s="1383">
        <f t="shared" si="3132"/>
        <v>0</v>
      </c>
      <c r="AA1796" s="1383">
        <f t="shared" si="3133"/>
        <v>0</v>
      </c>
      <c r="AB1796" s="1383">
        <f t="shared" si="3134"/>
        <v>0</v>
      </c>
      <c r="AC1796" s="5">
        <f t="shared" si="3135"/>
        <v>308</v>
      </c>
      <c r="AD1796" s="1383">
        <f t="shared" si="3136"/>
        <v>0</v>
      </c>
      <c r="AE1796" s="1383">
        <f t="shared" si="3137"/>
        <v>0</v>
      </c>
      <c r="AF1796" s="1305" t="e">
        <f t="shared" si="3138"/>
        <v>#DIV/0!</v>
      </c>
      <c r="AG1796" s="1305" t="e">
        <f t="shared" si="3139"/>
        <v>#DIV/0!</v>
      </c>
      <c r="AH1796" s="5"/>
      <c r="AI1796" s="5"/>
      <c r="AJ1796" s="5"/>
      <c r="AK1796" s="5"/>
      <c r="AL1796" s="5"/>
      <c r="AM1796" s="5"/>
      <c r="AN1796" s="5"/>
      <c r="AO1796" s="5"/>
      <c r="AP1796" s="5"/>
      <c r="AQ1796" s="5"/>
      <c r="AR1796" s="5"/>
      <c r="AS1796" s="5"/>
      <c r="AT1796" s="5"/>
      <c r="AU1796" s="5"/>
      <c r="AV1796" s="5"/>
      <c r="AW1796" s="5"/>
      <c r="AX1796" s="5"/>
      <c r="AY1796" s="5"/>
      <c r="AZ1796" s="5"/>
      <c r="BA1796" s="5"/>
      <c r="BB1796" s="5"/>
      <c r="BC1796" s="5"/>
      <c r="BD1796" s="5"/>
      <c r="BE1796" s="5"/>
    </row>
    <row r="1797" spans="1:57" ht="14.25" customHeight="1">
      <c r="A1797" s="1376">
        <v>45600</v>
      </c>
      <c r="B1797" s="1301"/>
      <c r="C1797" s="1302"/>
      <c r="D1797" s="1376">
        <v>45235</v>
      </c>
      <c r="E1797" s="1357"/>
      <c r="F1797" s="5"/>
      <c r="G1797" s="5"/>
      <c r="H1797" s="1302"/>
      <c r="I1797" s="1303"/>
      <c r="J1797" s="1301"/>
      <c r="K1797" s="1376"/>
      <c r="L1797" s="1302"/>
      <c r="M1797" s="1382">
        <f t="shared" si="3128"/>
        <v>45601</v>
      </c>
      <c r="N1797" s="1354">
        <f t="shared" si="3125"/>
        <v>0</v>
      </c>
      <c r="O1797" s="1383">
        <f t="shared" ref="O1797:S1797" si="3616">$AD1797*O$27</f>
        <v>0</v>
      </c>
      <c r="P1797" s="1383">
        <f t="shared" si="3616"/>
        <v>0</v>
      </c>
      <c r="Q1797" s="1383">
        <f t="shared" si="3616"/>
        <v>0</v>
      </c>
      <c r="R1797" s="1383">
        <f t="shared" si="3616"/>
        <v>0</v>
      </c>
      <c r="S1797" s="1383">
        <f t="shared" si="3616"/>
        <v>0</v>
      </c>
      <c r="T1797" s="1383">
        <f t="shared" ref="T1797:X1797" si="3617">$AE1797*T$27</f>
        <v>0</v>
      </c>
      <c r="U1797" s="1383">
        <f t="shared" si="3617"/>
        <v>0</v>
      </c>
      <c r="V1797" s="1383">
        <f t="shared" si="3617"/>
        <v>0</v>
      </c>
      <c r="W1797" s="1383">
        <f t="shared" si="3617"/>
        <v>0</v>
      </c>
      <c r="X1797" s="1383">
        <f t="shared" si="3617"/>
        <v>0</v>
      </c>
      <c r="Y1797" s="1383">
        <f t="shared" si="3131"/>
        <v>0</v>
      </c>
      <c r="Z1797" s="1383">
        <f t="shared" si="3132"/>
        <v>0</v>
      </c>
      <c r="AA1797" s="1383">
        <f t="shared" si="3133"/>
        <v>0</v>
      </c>
      <c r="AB1797" s="1383">
        <f t="shared" si="3134"/>
        <v>0</v>
      </c>
      <c r="AC1797" s="5">
        <f t="shared" si="3135"/>
        <v>309</v>
      </c>
      <c r="AD1797" s="1383">
        <f t="shared" si="3136"/>
        <v>0</v>
      </c>
      <c r="AE1797" s="1383">
        <f t="shared" si="3137"/>
        <v>0</v>
      </c>
      <c r="AF1797" s="1305" t="e">
        <f t="shared" si="3138"/>
        <v>#DIV/0!</v>
      </c>
      <c r="AG1797" s="1305" t="e">
        <f t="shared" si="3139"/>
        <v>#DIV/0!</v>
      </c>
      <c r="AH1797" s="5"/>
      <c r="AI1797" s="5"/>
      <c r="AJ1797" s="5"/>
      <c r="AK1797" s="5"/>
      <c r="AL1797" s="5"/>
      <c r="AM1797" s="5"/>
      <c r="AN1797" s="5"/>
      <c r="AO1797" s="5"/>
      <c r="AP1797" s="5"/>
      <c r="AQ1797" s="5"/>
      <c r="AR1797" s="5"/>
      <c r="AS1797" s="5"/>
      <c r="AT1797" s="5"/>
      <c r="AU1797" s="5"/>
      <c r="AV1797" s="5"/>
      <c r="AW1797" s="5"/>
      <c r="AX1797" s="5"/>
      <c r="AY1797" s="5"/>
      <c r="AZ1797" s="5"/>
      <c r="BA1797" s="5"/>
      <c r="BB1797" s="5"/>
      <c r="BC1797" s="5"/>
      <c r="BD1797" s="5"/>
      <c r="BE1797" s="5"/>
    </row>
    <row r="1798" spans="1:57" ht="14.25" customHeight="1">
      <c r="A1798" s="1376">
        <v>45601</v>
      </c>
      <c r="B1798" s="1301"/>
      <c r="C1798" s="1302"/>
      <c r="D1798" s="1376">
        <v>45236</v>
      </c>
      <c r="E1798" s="1357"/>
      <c r="F1798" s="5"/>
      <c r="G1798" s="5"/>
      <c r="H1798" s="1302"/>
      <c r="I1798" s="1303"/>
      <c r="J1798" s="1301"/>
      <c r="K1798" s="1376"/>
      <c r="L1798" s="1302"/>
      <c r="M1798" s="1382">
        <f t="shared" si="3128"/>
        <v>45602</v>
      </c>
      <c r="N1798" s="1354">
        <f t="shared" si="3125"/>
        <v>0</v>
      </c>
      <c r="O1798" s="1383">
        <f t="shared" ref="O1798:S1798" si="3618">$AD1798*O$27</f>
        <v>0</v>
      </c>
      <c r="P1798" s="1383">
        <f t="shared" si="3618"/>
        <v>0</v>
      </c>
      <c r="Q1798" s="1383">
        <f t="shared" si="3618"/>
        <v>0</v>
      </c>
      <c r="R1798" s="1383">
        <f t="shared" si="3618"/>
        <v>0</v>
      </c>
      <c r="S1798" s="1383">
        <f t="shared" si="3618"/>
        <v>0</v>
      </c>
      <c r="T1798" s="1383">
        <f t="shared" ref="T1798:X1798" si="3619">$AE1798*T$27</f>
        <v>0</v>
      </c>
      <c r="U1798" s="1383">
        <f t="shared" si="3619"/>
        <v>0</v>
      </c>
      <c r="V1798" s="1383">
        <f t="shared" si="3619"/>
        <v>0</v>
      </c>
      <c r="W1798" s="1383">
        <f t="shared" si="3619"/>
        <v>0</v>
      </c>
      <c r="X1798" s="1383">
        <f t="shared" si="3619"/>
        <v>0</v>
      </c>
      <c r="Y1798" s="1383">
        <f t="shared" si="3131"/>
        <v>0</v>
      </c>
      <c r="Z1798" s="1383">
        <f t="shared" si="3132"/>
        <v>0</v>
      </c>
      <c r="AA1798" s="1383">
        <f t="shared" si="3133"/>
        <v>0</v>
      </c>
      <c r="AB1798" s="1383">
        <f t="shared" si="3134"/>
        <v>0</v>
      </c>
      <c r="AC1798" s="5">
        <f t="shared" si="3135"/>
        <v>310</v>
      </c>
      <c r="AD1798" s="1383">
        <f t="shared" si="3136"/>
        <v>0</v>
      </c>
      <c r="AE1798" s="1383">
        <f t="shared" si="3137"/>
        <v>0</v>
      </c>
      <c r="AF1798" s="1305" t="e">
        <f t="shared" si="3138"/>
        <v>#DIV/0!</v>
      </c>
      <c r="AG1798" s="1305" t="e">
        <f t="shared" si="3139"/>
        <v>#DIV/0!</v>
      </c>
      <c r="AH1798" s="5"/>
      <c r="AI1798" s="5"/>
      <c r="AJ1798" s="5"/>
      <c r="AK1798" s="5"/>
      <c r="AL1798" s="5"/>
      <c r="AM1798" s="5"/>
      <c r="AN1798" s="5"/>
      <c r="AO1798" s="5"/>
      <c r="AP1798" s="5"/>
      <c r="AQ1798" s="5"/>
      <c r="AR1798" s="5"/>
      <c r="AS1798" s="5"/>
      <c r="AT1798" s="5"/>
      <c r="AU1798" s="5"/>
      <c r="AV1798" s="5"/>
      <c r="AW1798" s="5"/>
      <c r="AX1798" s="5"/>
      <c r="AY1798" s="5"/>
      <c r="AZ1798" s="5"/>
      <c r="BA1798" s="5"/>
      <c r="BB1798" s="5"/>
      <c r="BC1798" s="5"/>
      <c r="BD1798" s="5"/>
      <c r="BE1798" s="5"/>
    </row>
    <row r="1799" spans="1:57" ht="14.25" customHeight="1">
      <c r="A1799" s="1376">
        <v>45602</v>
      </c>
      <c r="B1799" s="1301"/>
      <c r="C1799" s="1302"/>
      <c r="D1799" s="1376">
        <v>45237</v>
      </c>
      <c r="E1799" s="1357"/>
      <c r="F1799" s="5"/>
      <c r="G1799" s="5"/>
      <c r="H1799" s="1302"/>
      <c r="I1799" s="1303"/>
      <c r="J1799" s="1301"/>
      <c r="K1799" s="1376"/>
      <c r="L1799" s="1302"/>
      <c r="M1799" s="1382">
        <f t="shared" si="3128"/>
        <v>45603</v>
      </c>
      <c r="N1799" s="1354">
        <f t="shared" si="3125"/>
        <v>0</v>
      </c>
      <c r="O1799" s="1383">
        <f t="shared" ref="O1799:S1799" si="3620">$AD1799*O$27</f>
        <v>0</v>
      </c>
      <c r="P1799" s="1383">
        <f t="shared" si="3620"/>
        <v>0</v>
      </c>
      <c r="Q1799" s="1383">
        <f t="shared" si="3620"/>
        <v>0</v>
      </c>
      <c r="R1799" s="1383">
        <f t="shared" si="3620"/>
        <v>0</v>
      </c>
      <c r="S1799" s="1383">
        <f t="shared" si="3620"/>
        <v>0</v>
      </c>
      <c r="T1799" s="1383">
        <f t="shared" ref="T1799:X1799" si="3621">$AE1799*T$27</f>
        <v>0</v>
      </c>
      <c r="U1799" s="1383">
        <f t="shared" si="3621"/>
        <v>0</v>
      </c>
      <c r="V1799" s="1383">
        <f t="shared" si="3621"/>
        <v>0</v>
      </c>
      <c r="W1799" s="1383">
        <f t="shared" si="3621"/>
        <v>0</v>
      </c>
      <c r="X1799" s="1383">
        <f t="shared" si="3621"/>
        <v>0</v>
      </c>
      <c r="Y1799" s="1383">
        <f t="shared" si="3131"/>
        <v>0</v>
      </c>
      <c r="Z1799" s="1383">
        <f t="shared" si="3132"/>
        <v>0</v>
      </c>
      <c r="AA1799" s="1383">
        <f t="shared" si="3133"/>
        <v>0</v>
      </c>
      <c r="AB1799" s="1383">
        <f t="shared" si="3134"/>
        <v>0</v>
      </c>
      <c r="AC1799" s="5">
        <f t="shared" si="3135"/>
        <v>311</v>
      </c>
      <c r="AD1799" s="1383">
        <f t="shared" si="3136"/>
        <v>0</v>
      </c>
      <c r="AE1799" s="1383">
        <f t="shared" si="3137"/>
        <v>0</v>
      </c>
      <c r="AF1799" s="1305" t="e">
        <f t="shared" si="3138"/>
        <v>#DIV/0!</v>
      </c>
      <c r="AG1799" s="1305" t="e">
        <f t="shared" si="3139"/>
        <v>#DIV/0!</v>
      </c>
      <c r="AH1799" s="5"/>
      <c r="AI1799" s="5"/>
      <c r="AJ1799" s="5"/>
      <c r="AK1799" s="5"/>
      <c r="AL1799" s="5"/>
      <c r="AM1799" s="5"/>
      <c r="AN1799" s="5"/>
      <c r="AO1799" s="5"/>
      <c r="AP1799" s="5"/>
      <c r="AQ1799" s="5"/>
      <c r="AR1799" s="5"/>
      <c r="AS1799" s="5"/>
      <c r="AT1799" s="5"/>
      <c r="AU1799" s="5"/>
      <c r="AV1799" s="5"/>
      <c r="AW1799" s="5"/>
      <c r="AX1799" s="5"/>
      <c r="AY1799" s="5"/>
      <c r="AZ1799" s="5"/>
      <c r="BA1799" s="5"/>
      <c r="BB1799" s="5"/>
      <c r="BC1799" s="5"/>
      <c r="BD1799" s="5"/>
      <c r="BE1799" s="5"/>
    </row>
    <row r="1800" spans="1:57" ht="14.25" customHeight="1">
      <c r="A1800" s="1376">
        <v>45603</v>
      </c>
      <c r="B1800" s="1301"/>
      <c r="C1800" s="1302"/>
      <c r="D1800" s="1376">
        <v>45238</v>
      </c>
      <c r="E1800" s="1357"/>
      <c r="F1800" s="5"/>
      <c r="G1800" s="5"/>
      <c r="H1800" s="1302"/>
      <c r="I1800" s="1303"/>
      <c r="J1800" s="1301"/>
      <c r="K1800" s="1376"/>
      <c r="L1800" s="1302"/>
      <c r="M1800" s="1382">
        <f t="shared" si="3128"/>
        <v>45604</v>
      </c>
      <c r="N1800" s="1354">
        <f t="shared" si="3125"/>
        <v>0</v>
      </c>
      <c r="O1800" s="1383">
        <f t="shared" ref="O1800:S1800" si="3622">$AD1800*O$27</f>
        <v>0</v>
      </c>
      <c r="P1800" s="1383">
        <f t="shared" si="3622"/>
        <v>0</v>
      </c>
      <c r="Q1800" s="1383">
        <f t="shared" si="3622"/>
        <v>0</v>
      </c>
      <c r="R1800" s="1383">
        <f t="shared" si="3622"/>
        <v>0</v>
      </c>
      <c r="S1800" s="1383">
        <f t="shared" si="3622"/>
        <v>0</v>
      </c>
      <c r="T1800" s="1383">
        <f t="shared" ref="T1800:X1800" si="3623">$AE1800*T$27</f>
        <v>0</v>
      </c>
      <c r="U1800" s="1383">
        <f t="shared" si="3623"/>
        <v>0</v>
      </c>
      <c r="V1800" s="1383">
        <f t="shared" si="3623"/>
        <v>0</v>
      </c>
      <c r="W1800" s="1383">
        <f t="shared" si="3623"/>
        <v>0</v>
      </c>
      <c r="X1800" s="1383">
        <f t="shared" si="3623"/>
        <v>0</v>
      </c>
      <c r="Y1800" s="1383">
        <f t="shared" si="3131"/>
        <v>0</v>
      </c>
      <c r="Z1800" s="1383">
        <f t="shared" si="3132"/>
        <v>0</v>
      </c>
      <c r="AA1800" s="1383">
        <f t="shared" si="3133"/>
        <v>0</v>
      </c>
      <c r="AB1800" s="1383">
        <f t="shared" si="3134"/>
        <v>0</v>
      </c>
      <c r="AC1800" s="5">
        <f t="shared" si="3135"/>
        <v>312</v>
      </c>
      <c r="AD1800" s="1383">
        <f t="shared" si="3136"/>
        <v>0</v>
      </c>
      <c r="AE1800" s="1383">
        <f t="shared" si="3137"/>
        <v>0</v>
      </c>
      <c r="AF1800" s="1305" t="e">
        <f t="shared" si="3138"/>
        <v>#DIV/0!</v>
      </c>
      <c r="AG1800" s="1305" t="e">
        <f t="shared" si="3139"/>
        <v>#DIV/0!</v>
      </c>
      <c r="AH1800" s="5"/>
      <c r="AI1800" s="5"/>
      <c r="AJ1800" s="5"/>
      <c r="AK1800" s="5"/>
      <c r="AL1800" s="5"/>
      <c r="AM1800" s="5"/>
      <c r="AN1800" s="5"/>
      <c r="AO1800" s="5"/>
      <c r="AP1800" s="5"/>
      <c r="AQ1800" s="5"/>
      <c r="AR1800" s="5"/>
      <c r="AS1800" s="5"/>
      <c r="AT1800" s="5"/>
      <c r="AU1800" s="5"/>
      <c r="AV1800" s="5"/>
      <c r="AW1800" s="5"/>
      <c r="AX1800" s="5"/>
      <c r="AY1800" s="5"/>
      <c r="AZ1800" s="5"/>
      <c r="BA1800" s="5"/>
      <c r="BB1800" s="5"/>
      <c r="BC1800" s="5"/>
      <c r="BD1800" s="5"/>
      <c r="BE1800" s="5"/>
    </row>
    <row r="1801" spans="1:57" ht="14.25" customHeight="1">
      <c r="A1801" s="1376">
        <v>45604</v>
      </c>
      <c r="B1801" s="1301"/>
      <c r="C1801" s="1302"/>
      <c r="D1801" s="1376">
        <v>45239</v>
      </c>
      <c r="E1801" s="1357"/>
      <c r="F1801" s="5"/>
      <c r="G1801" s="5"/>
      <c r="H1801" s="1302"/>
      <c r="I1801" s="1303"/>
      <c r="J1801" s="1301"/>
      <c r="K1801" s="1376"/>
      <c r="L1801" s="1302"/>
      <c r="M1801" s="1382">
        <f t="shared" si="3128"/>
        <v>45605</v>
      </c>
      <c r="N1801" s="1354">
        <f t="shared" si="3125"/>
        <v>0</v>
      </c>
      <c r="O1801" s="1383">
        <f t="shared" ref="O1801:S1801" si="3624">$AD1801*O$27</f>
        <v>0</v>
      </c>
      <c r="P1801" s="1383">
        <f t="shared" si="3624"/>
        <v>0</v>
      </c>
      <c r="Q1801" s="1383">
        <f t="shared" si="3624"/>
        <v>0</v>
      </c>
      <c r="R1801" s="1383">
        <f t="shared" si="3624"/>
        <v>0</v>
      </c>
      <c r="S1801" s="1383">
        <f t="shared" si="3624"/>
        <v>0</v>
      </c>
      <c r="T1801" s="1383">
        <f t="shared" ref="T1801:X1801" si="3625">$AE1801*T$27</f>
        <v>0</v>
      </c>
      <c r="U1801" s="1383">
        <f t="shared" si="3625"/>
        <v>0</v>
      </c>
      <c r="V1801" s="1383">
        <f t="shared" si="3625"/>
        <v>0</v>
      </c>
      <c r="W1801" s="1383">
        <f t="shared" si="3625"/>
        <v>0</v>
      </c>
      <c r="X1801" s="1383">
        <f t="shared" si="3625"/>
        <v>0</v>
      </c>
      <c r="Y1801" s="1383">
        <f t="shared" si="3131"/>
        <v>0</v>
      </c>
      <c r="Z1801" s="1383">
        <f t="shared" si="3132"/>
        <v>0</v>
      </c>
      <c r="AA1801" s="1383">
        <f t="shared" si="3133"/>
        <v>0</v>
      </c>
      <c r="AB1801" s="1383">
        <f t="shared" si="3134"/>
        <v>0</v>
      </c>
      <c r="AC1801" s="5">
        <f t="shared" si="3135"/>
        <v>313</v>
      </c>
      <c r="AD1801" s="1383">
        <f t="shared" si="3136"/>
        <v>0</v>
      </c>
      <c r="AE1801" s="1383">
        <f t="shared" si="3137"/>
        <v>0</v>
      </c>
      <c r="AF1801" s="1305" t="e">
        <f t="shared" si="3138"/>
        <v>#DIV/0!</v>
      </c>
      <c r="AG1801" s="1305" t="e">
        <f t="shared" si="3139"/>
        <v>#DIV/0!</v>
      </c>
      <c r="AH1801" s="5"/>
      <c r="AI1801" s="5"/>
      <c r="AJ1801" s="5"/>
      <c r="AK1801" s="5"/>
      <c r="AL1801" s="5"/>
      <c r="AM1801" s="5"/>
      <c r="AN1801" s="5"/>
      <c r="AO1801" s="5"/>
      <c r="AP1801" s="5"/>
      <c r="AQ1801" s="5"/>
      <c r="AR1801" s="5"/>
      <c r="AS1801" s="5"/>
      <c r="AT1801" s="5"/>
      <c r="AU1801" s="5"/>
      <c r="AV1801" s="5"/>
      <c r="AW1801" s="5"/>
      <c r="AX1801" s="5"/>
      <c r="AY1801" s="5"/>
      <c r="AZ1801" s="5"/>
      <c r="BA1801" s="5"/>
      <c r="BB1801" s="5"/>
      <c r="BC1801" s="5"/>
      <c r="BD1801" s="5"/>
      <c r="BE1801" s="5"/>
    </row>
    <row r="1802" spans="1:57" ht="14.25" customHeight="1">
      <c r="A1802" s="1376">
        <v>45605</v>
      </c>
      <c r="B1802" s="1301"/>
      <c r="C1802" s="1302"/>
      <c r="D1802" s="1376">
        <v>45240</v>
      </c>
      <c r="E1802" s="1357"/>
      <c r="F1802" s="5"/>
      <c r="G1802" s="5"/>
      <c r="H1802" s="1302"/>
      <c r="I1802" s="1303"/>
      <c r="J1802" s="1301"/>
      <c r="K1802" s="1376"/>
      <c r="L1802" s="1302"/>
      <c r="M1802" s="1382">
        <f t="shared" si="3128"/>
        <v>45606</v>
      </c>
      <c r="N1802" s="1354">
        <f t="shared" si="3125"/>
        <v>0</v>
      </c>
      <c r="O1802" s="1383">
        <f t="shared" ref="O1802:S1802" si="3626">$AD1802*O$27</f>
        <v>0</v>
      </c>
      <c r="P1802" s="1383">
        <f t="shared" si="3626"/>
        <v>0</v>
      </c>
      <c r="Q1802" s="1383">
        <f t="shared" si="3626"/>
        <v>0</v>
      </c>
      <c r="R1802" s="1383">
        <f t="shared" si="3626"/>
        <v>0</v>
      </c>
      <c r="S1802" s="1383">
        <f t="shared" si="3626"/>
        <v>0</v>
      </c>
      <c r="T1802" s="1383">
        <f t="shared" ref="T1802:X1802" si="3627">$AE1802*T$27</f>
        <v>0</v>
      </c>
      <c r="U1802" s="1383">
        <f t="shared" si="3627"/>
        <v>0</v>
      </c>
      <c r="V1802" s="1383">
        <f t="shared" si="3627"/>
        <v>0</v>
      </c>
      <c r="W1802" s="1383">
        <f t="shared" si="3627"/>
        <v>0</v>
      </c>
      <c r="X1802" s="1383">
        <f t="shared" si="3627"/>
        <v>0</v>
      </c>
      <c r="Y1802" s="1383">
        <f t="shared" si="3131"/>
        <v>0</v>
      </c>
      <c r="Z1802" s="1383">
        <f t="shared" si="3132"/>
        <v>0</v>
      </c>
      <c r="AA1802" s="1383">
        <f t="shared" si="3133"/>
        <v>0</v>
      </c>
      <c r="AB1802" s="1383">
        <f t="shared" si="3134"/>
        <v>0</v>
      </c>
      <c r="AC1802" s="5">
        <f t="shared" si="3135"/>
        <v>314</v>
      </c>
      <c r="AD1802" s="1383">
        <f t="shared" si="3136"/>
        <v>0</v>
      </c>
      <c r="AE1802" s="1383">
        <f t="shared" si="3137"/>
        <v>0</v>
      </c>
      <c r="AF1802" s="1305" t="e">
        <f t="shared" si="3138"/>
        <v>#DIV/0!</v>
      </c>
      <c r="AG1802" s="1305" t="e">
        <f t="shared" si="3139"/>
        <v>#DIV/0!</v>
      </c>
      <c r="AH1802" s="5"/>
      <c r="AI1802" s="5"/>
      <c r="AJ1802" s="5"/>
      <c r="AK1802" s="5"/>
      <c r="AL1802" s="5"/>
      <c r="AM1802" s="5"/>
      <c r="AN1802" s="5"/>
      <c r="AO1802" s="5"/>
      <c r="AP1802" s="5"/>
      <c r="AQ1802" s="5"/>
      <c r="AR1802" s="5"/>
      <c r="AS1802" s="5"/>
      <c r="AT1802" s="5"/>
      <c r="AU1802" s="5"/>
      <c r="AV1802" s="5"/>
      <c r="AW1802" s="5"/>
      <c r="AX1802" s="5"/>
      <c r="AY1802" s="5"/>
      <c r="AZ1802" s="5"/>
      <c r="BA1802" s="5"/>
      <c r="BB1802" s="5"/>
      <c r="BC1802" s="5"/>
      <c r="BD1802" s="5"/>
      <c r="BE1802" s="5"/>
    </row>
    <row r="1803" spans="1:57" ht="14.25" customHeight="1">
      <c r="A1803" s="1376">
        <v>45606</v>
      </c>
      <c r="B1803" s="1301"/>
      <c r="C1803" s="1302"/>
      <c r="D1803" s="1376">
        <v>45241</v>
      </c>
      <c r="E1803" s="1357"/>
      <c r="F1803" s="5"/>
      <c r="G1803" s="5"/>
      <c r="H1803" s="1302"/>
      <c r="I1803" s="1303"/>
      <c r="J1803" s="1301"/>
      <c r="K1803" s="1376"/>
      <c r="L1803" s="1302"/>
      <c r="M1803" s="1382">
        <f t="shared" si="3128"/>
        <v>45607</v>
      </c>
      <c r="N1803" s="1354">
        <f t="shared" si="3125"/>
        <v>0</v>
      </c>
      <c r="O1803" s="1383">
        <f t="shared" ref="O1803:S1803" si="3628">$AD1803*O$27</f>
        <v>0</v>
      </c>
      <c r="P1803" s="1383">
        <f t="shared" si="3628"/>
        <v>0</v>
      </c>
      <c r="Q1803" s="1383">
        <f t="shared" si="3628"/>
        <v>0</v>
      </c>
      <c r="R1803" s="1383">
        <f t="shared" si="3628"/>
        <v>0</v>
      </c>
      <c r="S1803" s="1383">
        <f t="shared" si="3628"/>
        <v>0</v>
      </c>
      <c r="T1803" s="1383">
        <f t="shared" ref="T1803:X1803" si="3629">$AE1803*T$27</f>
        <v>0</v>
      </c>
      <c r="U1803" s="1383">
        <f t="shared" si="3629"/>
        <v>0</v>
      </c>
      <c r="V1803" s="1383">
        <f t="shared" si="3629"/>
        <v>0</v>
      </c>
      <c r="W1803" s="1383">
        <f t="shared" si="3629"/>
        <v>0</v>
      </c>
      <c r="X1803" s="1383">
        <f t="shared" si="3629"/>
        <v>0</v>
      </c>
      <c r="Y1803" s="1383">
        <f t="shared" si="3131"/>
        <v>0</v>
      </c>
      <c r="Z1803" s="1383">
        <f t="shared" si="3132"/>
        <v>0</v>
      </c>
      <c r="AA1803" s="1383">
        <f t="shared" si="3133"/>
        <v>0</v>
      </c>
      <c r="AB1803" s="1383">
        <f t="shared" si="3134"/>
        <v>0</v>
      </c>
      <c r="AC1803" s="5">
        <f t="shared" si="3135"/>
        <v>315</v>
      </c>
      <c r="AD1803" s="1383">
        <f t="shared" si="3136"/>
        <v>0</v>
      </c>
      <c r="AE1803" s="1383">
        <f t="shared" si="3137"/>
        <v>0</v>
      </c>
      <c r="AF1803" s="1305" t="e">
        <f t="shared" si="3138"/>
        <v>#DIV/0!</v>
      </c>
      <c r="AG1803" s="1305" t="e">
        <f t="shared" si="3139"/>
        <v>#DIV/0!</v>
      </c>
      <c r="AH1803" s="5"/>
      <c r="AI1803" s="5"/>
      <c r="AJ1803" s="5"/>
      <c r="AK1803" s="5"/>
      <c r="AL1803" s="5"/>
      <c r="AM1803" s="5"/>
      <c r="AN1803" s="5"/>
      <c r="AO1803" s="5"/>
      <c r="AP1803" s="5"/>
      <c r="AQ1803" s="5"/>
      <c r="AR1803" s="5"/>
      <c r="AS1803" s="5"/>
      <c r="AT1803" s="5"/>
      <c r="AU1803" s="5"/>
      <c r="AV1803" s="5"/>
      <c r="AW1803" s="5"/>
      <c r="AX1803" s="5"/>
      <c r="AY1803" s="5"/>
      <c r="AZ1803" s="5"/>
      <c r="BA1803" s="5"/>
      <c r="BB1803" s="5"/>
      <c r="BC1803" s="5"/>
      <c r="BD1803" s="5"/>
      <c r="BE1803" s="5"/>
    </row>
    <row r="1804" spans="1:57" ht="14.25" customHeight="1">
      <c r="A1804" s="1376">
        <v>45607</v>
      </c>
      <c r="B1804" s="1301"/>
      <c r="C1804" s="1302"/>
      <c r="D1804" s="1376">
        <v>45242</v>
      </c>
      <c r="E1804" s="1357"/>
      <c r="F1804" s="5"/>
      <c r="G1804" s="5"/>
      <c r="H1804" s="1302"/>
      <c r="I1804" s="1303"/>
      <c r="J1804" s="1301"/>
      <c r="K1804" s="1376"/>
      <c r="L1804" s="1302"/>
      <c r="M1804" s="1382">
        <f t="shared" si="3128"/>
        <v>45608</v>
      </c>
      <c r="N1804" s="1354">
        <f t="shared" si="3125"/>
        <v>0</v>
      </c>
      <c r="O1804" s="1383">
        <f t="shared" ref="O1804:S1804" si="3630">$AD1804*O$27</f>
        <v>0</v>
      </c>
      <c r="P1804" s="1383">
        <f t="shared" si="3630"/>
        <v>0</v>
      </c>
      <c r="Q1804" s="1383">
        <f t="shared" si="3630"/>
        <v>0</v>
      </c>
      <c r="R1804" s="1383">
        <f t="shared" si="3630"/>
        <v>0</v>
      </c>
      <c r="S1804" s="1383">
        <f t="shared" si="3630"/>
        <v>0</v>
      </c>
      <c r="T1804" s="1383">
        <f t="shared" ref="T1804:X1804" si="3631">$AE1804*T$27</f>
        <v>0</v>
      </c>
      <c r="U1804" s="1383">
        <f t="shared" si="3631"/>
        <v>0</v>
      </c>
      <c r="V1804" s="1383">
        <f t="shared" si="3631"/>
        <v>0</v>
      </c>
      <c r="W1804" s="1383">
        <f t="shared" si="3631"/>
        <v>0</v>
      </c>
      <c r="X1804" s="1383">
        <f t="shared" si="3631"/>
        <v>0</v>
      </c>
      <c r="Y1804" s="1383">
        <f t="shared" si="3131"/>
        <v>0</v>
      </c>
      <c r="Z1804" s="1383">
        <f t="shared" si="3132"/>
        <v>0</v>
      </c>
      <c r="AA1804" s="1383">
        <f t="shared" si="3133"/>
        <v>0</v>
      </c>
      <c r="AB1804" s="1383">
        <f t="shared" si="3134"/>
        <v>0</v>
      </c>
      <c r="AC1804" s="5">
        <f t="shared" si="3135"/>
        <v>316</v>
      </c>
      <c r="AD1804" s="1383">
        <f t="shared" si="3136"/>
        <v>0</v>
      </c>
      <c r="AE1804" s="1383">
        <f t="shared" si="3137"/>
        <v>0</v>
      </c>
      <c r="AF1804" s="1305" t="e">
        <f t="shared" si="3138"/>
        <v>#DIV/0!</v>
      </c>
      <c r="AG1804" s="1305" t="e">
        <f t="shared" si="3139"/>
        <v>#DIV/0!</v>
      </c>
      <c r="AH1804" s="5"/>
      <c r="AI1804" s="5"/>
      <c r="AJ1804" s="5"/>
      <c r="AK1804" s="5"/>
      <c r="AL1804" s="5"/>
      <c r="AM1804" s="5"/>
      <c r="AN1804" s="5"/>
      <c r="AO1804" s="5"/>
      <c r="AP1804" s="5"/>
      <c r="AQ1804" s="5"/>
      <c r="AR1804" s="5"/>
      <c r="AS1804" s="5"/>
      <c r="AT1804" s="5"/>
      <c r="AU1804" s="5"/>
      <c r="AV1804" s="5"/>
      <c r="AW1804" s="5"/>
      <c r="AX1804" s="5"/>
      <c r="AY1804" s="5"/>
      <c r="AZ1804" s="5"/>
      <c r="BA1804" s="5"/>
      <c r="BB1804" s="5"/>
      <c r="BC1804" s="5"/>
      <c r="BD1804" s="5"/>
      <c r="BE1804" s="5"/>
    </row>
    <row r="1805" spans="1:57" ht="14.25" customHeight="1">
      <c r="A1805" s="1376">
        <v>45608</v>
      </c>
      <c r="B1805" s="1301"/>
      <c r="C1805" s="1302"/>
      <c r="D1805" s="1376">
        <v>45243</v>
      </c>
      <c r="E1805" s="1357"/>
      <c r="F1805" s="5"/>
      <c r="G1805" s="5"/>
      <c r="H1805" s="1302"/>
      <c r="I1805" s="1303"/>
      <c r="J1805" s="1301"/>
      <c r="K1805" s="1376"/>
      <c r="L1805" s="1302"/>
      <c r="M1805" s="1382">
        <f t="shared" si="3128"/>
        <v>45609</v>
      </c>
      <c r="N1805" s="1354">
        <f t="shared" si="3125"/>
        <v>0</v>
      </c>
      <c r="O1805" s="1383">
        <f t="shared" ref="O1805:S1805" si="3632">$AD1805*O$27</f>
        <v>0</v>
      </c>
      <c r="P1805" s="1383">
        <f t="shared" si="3632"/>
        <v>0</v>
      </c>
      <c r="Q1805" s="1383">
        <f t="shared" si="3632"/>
        <v>0</v>
      </c>
      <c r="R1805" s="1383">
        <f t="shared" si="3632"/>
        <v>0</v>
      </c>
      <c r="S1805" s="1383">
        <f t="shared" si="3632"/>
        <v>0</v>
      </c>
      <c r="T1805" s="1383">
        <f t="shared" ref="T1805:X1805" si="3633">$AE1805*T$27</f>
        <v>0</v>
      </c>
      <c r="U1805" s="1383">
        <f t="shared" si="3633"/>
        <v>0</v>
      </c>
      <c r="V1805" s="1383">
        <f t="shared" si="3633"/>
        <v>0</v>
      </c>
      <c r="W1805" s="1383">
        <f t="shared" si="3633"/>
        <v>0</v>
      </c>
      <c r="X1805" s="1383">
        <f t="shared" si="3633"/>
        <v>0</v>
      </c>
      <c r="Y1805" s="1383">
        <f t="shared" si="3131"/>
        <v>0</v>
      </c>
      <c r="Z1805" s="1383">
        <f t="shared" si="3132"/>
        <v>0</v>
      </c>
      <c r="AA1805" s="1383">
        <f t="shared" si="3133"/>
        <v>0</v>
      </c>
      <c r="AB1805" s="1383">
        <f t="shared" si="3134"/>
        <v>0</v>
      </c>
      <c r="AC1805" s="5">
        <f t="shared" si="3135"/>
        <v>317</v>
      </c>
      <c r="AD1805" s="1383">
        <f t="shared" si="3136"/>
        <v>0</v>
      </c>
      <c r="AE1805" s="1383">
        <f t="shared" si="3137"/>
        <v>0</v>
      </c>
      <c r="AF1805" s="1305" t="e">
        <f t="shared" si="3138"/>
        <v>#DIV/0!</v>
      </c>
      <c r="AG1805" s="1305" t="e">
        <f t="shared" si="3139"/>
        <v>#DIV/0!</v>
      </c>
      <c r="AH1805" s="5"/>
      <c r="AI1805" s="5"/>
      <c r="AJ1805" s="5"/>
      <c r="AK1805" s="5"/>
      <c r="AL1805" s="5"/>
      <c r="AM1805" s="5"/>
      <c r="AN1805" s="5"/>
      <c r="AO1805" s="5"/>
      <c r="AP1805" s="5"/>
      <c r="AQ1805" s="5"/>
      <c r="AR1805" s="5"/>
      <c r="AS1805" s="5"/>
      <c r="AT1805" s="5"/>
      <c r="AU1805" s="5"/>
      <c r="AV1805" s="5"/>
      <c r="AW1805" s="5"/>
      <c r="AX1805" s="5"/>
      <c r="AY1805" s="5"/>
      <c r="AZ1805" s="5"/>
      <c r="BA1805" s="5"/>
      <c r="BB1805" s="5"/>
      <c r="BC1805" s="5"/>
      <c r="BD1805" s="5"/>
      <c r="BE1805" s="5"/>
    </row>
    <row r="1806" spans="1:57" ht="14.25" customHeight="1">
      <c r="A1806" s="1376">
        <v>45609</v>
      </c>
      <c r="B1806" s="1301"/>
      <c r="C1806" s="1302"/>
      <c r="D1806" s="1376">
        <v>45244</v>
      </c>
      <c r="E1806" s="1357"/>
      <c r="F1806" s="5"/>
      <c r="G1806" s="5"/>
      <c r="H1806" s="1302"/>
      <c r="I1806" s="1303"/>
      <c r="J1806" s="1301"/>
      <c r="K1806" s="1376"/>
      <c r="L1806" s="1302"/>
      <c r="M1806" s="1382">
        <f t="shared" si="3128"/>
        <v>45610</v>
      </c>
      <c r="N1806" s="1354">
        <f t="shared" si="3125"/>
        <v>0</v>
      </c>
      <c r="O1806" s="1383">
        <f t="shared" ref="O1806:S1806" si="3634">$AD1806*O$27</f>
        <v>0</v>
      </c>
      <c r="P1806" s="1383">
        <f t="shared" si="3634"/>
        <v>0</v>
      </c>
      <c r="Q1806" s="1383">
        <f t="shared" si="3634"/>
        <v>0</v>
      </c>
      <c r="R1806" s="1383">
        <f t="shared" si="3634"/>
        <v>0</v>
      </c>
      <c r="S1806" s="1383">
        <f t="shared" si="3634"/>
        <v>0</v>
      </c>
      <c r="T1806" s="1383">
        <f t="shared" ref="T1806:X1806" si="3635">$AE1806*T$27</f>
        <v>0</v>
      </c>
      <c r="U1806" s="1383">
        <f t="shared" si="3635"/>
        <v>0</v>
      </c>
      <c r="V1806" s="1383">
        <f t="shared" si="3635"/>
        <v>0</v>
      </c>
      <c r="W1806" s="1383">
        <f t="shared" si="3635"/>
        <v>0</v>
      </c>
      <c r="X1806" s="1383">
        <f t="shared" si="3635"/>
        <v>0</v>
      </c>
      <c r="Y1806" s="1383">
        <f t="shared" si="3131"/>
        <v>0</v>
      </c>
      <c r="Z1806" s="1383">
        <f t="shared" si="3132"/>
        <v>0</v>
      </c>
      <c r="AA1806" s="1383">
        <f t="shared" si="3133"/>
        <v>0</v>
      </c>
      <c r="AB1806" s="1383">
        <f t="shared" si="3134"/>
        <v>0</v>
      </c>
      <c r="AC1806" s="5">
        <f t="shared" si="3135"/>
        <v>318</v>
      </c>
      <c r="AD1806" s="1383">
        <f t="shared" si="3136"/>
        <v>0</v>
      </c>
      <c r="AE1806" s="1383">
        <f t="shared" si="3137"/>
        <v>0</v>
      </c>
      <c r="AF1806" s="1305" t="e">
        <f t="shared" si="3138"/>
        <v>#DIV/0!</v>
      </c>
      <c r="AG1806" s="1305" t="e">
        <f t="shared" si="3139"/>
        <v>#DIV/0!</v>
      </c>
      <c r="AH1806" s="5"/>
      <c r="AI1806" s="5"/>
      <c r="AJ1806" s="5"/>
      <c r="AK1806" s="5"/>
      <c r="AL1806" s="5"/>
      <c r="AM1806" s="5"/>
      <c r="AN1806" s="5"/>
      <c r="AO1806" s="5"/>
      <c r="AP1806" s="5"/>
      <c r="AQ1806" s="5"/>
      <c r="AR1806" s="5"/>
      <c r="AS1806" s="5"/>
      <c r="AT1806" s="5"/>
      <c r="AU1806" s="5"/>
      <c r="AV1806" s="5"/>
      <c r="AW1806" s="5"/>
      <c r="AX1806" s="5"/>
      <c r="AY1806" s="5"/>
      <c r="AZ1806" s="5"/>
      <c r="BA1806" s="5"/>
      <c r="BB1806" s="5"/>
      <c r="BC1806" s="5"/>
      <c r="BD1806" s="5"/>
      <c r="BE1806" s="5"/>
    </row>
    <row r="1807" spans="1:57" ht="14.25" customHeight="1">
      <c r="A1807" s="1376">
        <v>45610</v>
      </c>
      <c r="B1807" s="1301"/>
      <c r="C1807" s="1302"/>
      <c r="D1807" s="1376">
        <v>45245</v>
      </c>
      <c r="E1807" s="1357"/>
      <c r="F1807" s="5"/>
      <c r="G1807" s="5"/>
      <c r="H1807" s="1302"/>
      <c r="I1807" s="1303"/>
      <c r="J1807" s="1301"/>
      <c r="K1807" s="1376"/>
      <c r="L1807" s="1302"/>
      <c r="M1807" s="1382">
        <f t="shared" si="3128"/>
        <v>45611</v>
      </c>
      <c r="N1807" s="1354">
        <f t="shared" si="3125"/>
        <v>0</v>
      </c>
      <c r="O1807" s="1383">
        <f t="shared" ref="O1807:S1807" si="3636">$AD1807*O$27</f>
        <v>0</v>
      </c>
      <c r="P1807" s="1383">
        <f t="shared" si="3636"/>
        <v>0</v>
      </c>
      <c r="Q1807" s="1383">
        <f t="shared" si="3636"/>
        <v>0</v>
      </c>
      <c r="R1807" s="1383">
        <f t="shared" si="3636"/>
        <v>0</v>
      </c>
      <c r="S1807" s="1383">
        <f t="shared" si="3636"/>
        <v>0</v>
      </c>
      <c r="T1807" s="1383">
        <f t="shared" ref="T1807:X1807" si="3637">$AE1807*T$27</f>
        <v>0</v>
      </c>
      <c r="U1807" s="1383">
        <f t="shared" si="3637"/>
        <v>0</v>
      </c>
      <c r="V1807" s="1383">
        <f t="shared" si="3637"/>
        <v>0</v>
      </c>
      <c r="W1807" s="1383">
        <f t="shared" si="3637"/>
        <v>0</v>
      </c>
      <c r="X1807" s="1383">
        <f t="shared" si="3637"/>
        <v>0</v>
      </c>
      <c r="Y1807" s="1383">
        <f t="shared" si="3131"/>
        <v>0</v>
      </c>
      <c r="Z1807" s="1383">
        <f t="shared" si="3132"/>
        <v>0</v>
      </c>
      <c r="AA1807" s="1383">
        <f t="shared" si="3133"/>
        <v>0</v>
      </c>
      <c r="AB1807" s="1383">
        <f t="shared" si="3134"/>
        <v>0</v>
      </c>
      <c r="AC1807" s="5">
        <f t="shared" si="3135"/>
        <v>319</v>
      </c>
      <c r="AD1807" s="1383">
        <f t="shared" si="3136"/>
        <v>0</v>
      </c>
      <c r="AE1807" s="1383">
        <f t="shared" si="3137"/>
        <v>0</v>
      </c>
      <c r="AF1807" s="1305" t="e">
        <f t="shared" si="3138"/>
        <v>#DIV/0!</v>
      </c>
      <c r="AG1807" s="1305" t="e">
        <f t="shared" si="3139"/>
        <v>#DIV/0!</v>
      </c>
      <c r="AH1807" s="5"/>
      <c r="AI1807" s="5"/>
      <c r="AJ1807" s="5"/>
      <c r="AK1807" s="5"/>
      <c r="AL1807" s="5"/>
      <c r="AM1807" s="5"/>
      <c r="AN1807" s="5"/>
      <c r="AO1807" s="5"/>
      <c r="AP1807" s="5"/>
      <c r="AQ1807" s="5"/>
      <c r="AR1807" s="5"/>
      <c r="AS1807" s="5"/>
      <c r="AT1807" s="5"/>
      <c r="AU1807" s="5"/>
      <c r="AV1807" s="5"/>
      <c r="AW1807" s="5"/>
      <c r="AX1807" s="5"/>
      <c r="AY1807" s="5"/>
      <c r="AZ1807" s="5"/>
      <c r="BA1807" s="5"/>
      <c r="BB1807" s="5"/>
      <c r="BC1807" s="5"/>
      <c r="BD1807" s="5"/>
      <c r="BE1807" s="5"/>
    </row>
    <row r="1808" spans="1:57" ht="14.25" customHeight="1">
      <c r="A1808" s="1376">
        <v>45611</v>
      </c>
      <c r="B1808" s="1301"/>
      <c r="C1808" s="1302"/>
      <c r="D1808" s="1376">
        <v>45246</v>
      </c>
      <c r="E1808" s="1357"/>
      <c r="F1808" s="5"/>
      <c r="G1808" s="5"/>
      <c r="H1808" s="1302"/>
      <c r="I1808" s="1303"/>
      <c r="J1808" s="1301"/>
      <c r="K1808" s="1376"/>
      <c r="L1808" s="1302"/>
      <c r="M1808" s="1382">
        <f t="shared" si="3128"/>
        <v>45612</v>
      </c>
      <c r="N1808" s="1354">
        <f t="shared" si="3125"/>
        <v>0</v>
      </c>
      <c r="O1808" s="1383">
        <f t="shared" ref="O1808:S1808" si="3638">$AD1808*O$27</f>
        <v>0</v>
      </c>
      <c r="P1808" s="1383">
        <f t="shared" si="3638"/>
        <v>0</v>
      </c>
      <c r="Q1808" s="1383">
        <f t="shared" si="3638"/>
        <v>0</v>
      </c>
      <c r="R1808" s="1383">
        <f t="shared" si="3638"/>
        <v>0</v>
      </c>
      <c r="S1808" s="1383">
        <f t="shared" si="3638"/>
        <v>0</v>
      </c>
      <c r="T1808" s="1383">
        <f t="shared" ref="T1808:X1808" si="3639">$AE1808*T$27</f>
        <v>0</v>
      </c>
      <c r="U1808" s="1383">
        <f t="shared" si="3639"/>
        <v>0</v>
      </c>
      <c r="V1808" s="1383">
        <f t="shared" si="3639"/>
        <v>0</v>
      </c>
      <c r="W1808" s="1383">
        <f t="shared" si="3639"/>
        <v>0</v>
      </c>
      <c r="X1808" s="1383">
        <f t="shared" si="3639"/>
        <v>0</v>
      </c>
      <c r="Y1808" s="1383">
        <f t="shared" si="3131"/>
        <v>0</v>
      </c>
      <c r="Z1808" s="1383">
        <f t="shared" si="3132"/>
        <v>0</v>
      </c>
      <c r="AA1808" s="1383">
        <f t="shared" si="3133"/>
        <v>0</v>
      </c>
      <c r="AB1808" s="1383">
        <f t="shared" si="3134"/>
        <v>0</v>
      </c>
      <c r="AC1808" s="5">
        <f t="shared" si="3135"/>
        <v>320</v>
      </c>
      <c r="AD1808" s="1383">
        <f t="shared" si="3136"/>
        <v>0</v>
      </c>
      <c r="AE1808" s="1383">
        <f t="shared" si="3137"/>
        <v>0</v>
      </c>
      <c r="AF1808" s="1305" t="e">
        <f t="shared" si="3138"/>
        <v>#DIV/0!</v>
      </c>
      <c r="AG1808" s="1305" t="e">
        <f t="shared" si="3139"/>
        <v>#DIV/0!</v>
      </c>
      <c r="AH1808" s="5"/>
      <c r="AI1808" s="5"/>
      <c r="AJ1808" s="5"/>
      <c r="AK1808" s="5"/>
      <c r="AL1808" s="5"/>
      <c r="AM1808" s="5"/>
      <c r="AN1808" s="5"/>
      <c r="AO1808" s="5"/>
      <c r="AP1808" s="5"/>
      <c r="AQ1808" s="5"/>
      <c r="AR1808" s="5"/>
      <c r="AS1808" s="5"/>
      <c r="AT1808" s="5"/>
      <c r="AU1808" s="5"/>
      <c r="AV1808" s="5"/>
      <c r="AW1808" s="5"/>
      <c r="AX1808" s="5"/>
      <c r="AY1808" s="5"/>
      <c r="AZ1808" s="5"/>
      <c r="BA1808" s="5"/>
      <c r="BB1808" s="5"/>
      <c r="BC1808" s="5"/>
      <c r="BD1808" s="5"/>
      <c r="BE1808" s="5"/>
    </row>
    <row r="1809" spans="1:57" ht="14.25" customHeight="1">
      <c r="A1809" s="1376">
        <v>45612</v>
      </c>
      <c r="B1809" s="1301"/>
      <c r="C1809" s="1302"/>
      <c r="D1809" s="1376">
        <v>45247</v>
      </c>
      <c r="E1809" s="1357"/>
      <c r="F1809" s="5"/>
      <c r="G1809" s="5"/>
      <c r="H1809" s="1302"/>
      <c r="I1809" s="1303"/>
      <c r="J1809" s="1301"/>
      <c r="K1809" s="1376"/>
      <c r="L1809" s="1302"/>
      <c r="M1809" s="1382">
        <f t="shared" si="3128"/>
        <v>45613</v>
      </c>
      <c r="N1809" s="1354">
        <f t="shared" si="3125"/>
        <v>0</v>
      </c>
      <c r="O1809" s="1383">
        <f t="shared" ref="O1809:S1809" si="3640">$AD1809*O$27</f>
        <v>0</v>
      </c>
      <c r="P1809" s="1383">
        <f t="shared" si="3640"/>
        <v>0</v>
      </c>
      <c r="Q1809" s="1383">
        <f t="shared" si="3640"/>
        <v>0</v>
      </c>
      <c r="R1809" s="1383">
        <f t="shared" si="3640"/>
        <v>0</v>
      </c>
      <c r="S1809" s="1383">
        <f t="shared" si="3640"/>
        <v>0</v>
      </c>
      <c r="T1809" s="1383">
        <f t="shared" ref="T1809:X1809" si="3641">$AE1809*T$27</f>
        <v>0</v>
      </c>
      <c r="U1809" s="1383">
        <f t="shared" si="3641"/>
        <v>0</v>
      </c>
      <c r="V1809" s="1383">
        <f t="shared" si="3641"/>
        <v>0</v>
      </c>
      <c r="W1809" s="1383">
        <f t="shared" si="3641"/>
        <v>0</v>
      </c>
      <c r="X1809" s="1383">
        <f t="shared" si="3641"/>
        <v>0</v>
      </c>
      <c r="Y1809" s="1383">
        <f t="shared" si="3131"/>
        <v>0</v>
      </c>
      <c r="Z1809" s="1383">
        <f t="shared" si="3132"/>
        <v>0</v>
      </c>
      <c r="AA1809" s="1383">
        <f t="shared" si="3133"/>
        <v>0</v>
      </c>
      <c r="AB1809" s="1383">
        <f t="shared" si="3134"/>
        <v>0</v>
      </c>
      <c r="AC1809" s="5">
        <f t="shared" si="3135"/>
        <v>321</v>
      </c>
      <c r="AD1809" s="1383">
        <f t="shared" si="3136"/>
        <v>0</v>
      </c>
      <c r="AE1809" s="1383">
        <f t="shared" si="3137"/>
        <v>0</v>
      </c>
      <c r="AF1809" s="1305" t="e">
        <f t="shared" si="3138"/>
        <v>#DIV/0!</v>
      </c>
      <c r="AG1809" s="1305" t="e">
        <f t="shared" si="3139"/>
        <v>#DIV/0!</v>
      </c>
      <c r="AH1809" s="5"/>
      <c r="AI1809" s="5"/>
      <c r="AJ1809" s="5"/>
      <c r="AK1809" s="5"/>
      <c r="AL1809" s="5"/>
      <c r="AM1809" s="5"/>
      <c r="AN1809" s="5"/>
      <c r="AO1809" s="5"/>
      <c r="AP1809" s="5"/>
      <c r="AQ1809" s="5"/>
      <c r="AR1809" s="5"/>
      <c r="AS1809" s="5"/>
      <c r="AT1809" s="5"/>
      <c r="AU1809" s="5"/>
      <c r="AV1809" s="5"/>
      <c r="AW1809" s="5"/>
      <c r="AX1809" s="5"/>
      <c r="AY1809" s="5"/>
      <c r="AZ1809" s="5"/>
      <c r="BA1809" s="5"/>
      <c r="BB1809" s="5"/>
      <c r="BC1809" s="5"/>
      <c r="BD1809" s="5"/>
      <c r="BE1809" s="5"/>
    </row>
    <row r="1810" spans="1:57" ht="14.25" customHeight="1">
      <c r="A1810" s="1376">
        <v>45613</v>
      </c>
      <c r="B1810" s="1301"/>
      <c r="C1810" s="1302"/>
      <c r="D1810" s="1376">
        <v>45248</v>
      </c>
      <c r="E1810" s="1357"/>
      <c r="F1810" s="5"/>
      <c r="G1810" s="5"/>
      <c r="H1810" s="1302"/>
      <c r="I1810" s="1303"/>
      <c r="J1810" s="1301"/>
      <c r="K1810" s="1376"/>
      <c r="L1810" s="1302"/>
      <c r="M1810" s="1382">
        <f t="shared" si="3128"/>
        <v>45614</v>
      </c>
      <c r="N1810" s="1354">
        <f t="shared" si="3125"/>
        <v>0</v>
      </c>
      <c r="O1810" s="1383">
        <f t="shared" ref="O1810:S1810" si="3642">$AD1810*O$27</f>
        <v>0</v>
      </c>
      <c r="P1810" s="1383">
        <f t="shared" si="3642"/>
        <v>0</v>
      </c>
      <c r="Q1810" s="1383">
        <f t="shared" si="3642"/>
        <v>0</v>
      </c>
      <c r="R1810" s="1383">
        <f t="shared" si="3642"/>
        <v>0</v>
      </c>
      <c r="S1810" s="1383">
        <f t="shared" si="3642"/>
        <v>0</v>
      </c>
      <c r="T1810" s="1383">
        <f t="shared" ref="T1810:X1810" si="3643">$AE1810*T$27</f>
        <v>0</v>
      </c>
      <c r="U1810" s="1383">
        <f t="shared" si="3643"/>
        <v>0</v>
      </c>
      <c r="V1810" s="1383">
        <f t="shared" si="3643"/>
        <v>0</v>
      </c>
      <c r="W1810" s="1383">
        <f t="shared" si="3643"/>
        <v>0</v>
      </c>
      <c r="X1810" s="1383">
        <f t="shared" si="3643"/>
        <v>0</v>
      </c>
      <c r="Y1810" s="1383">
        <f t="shared" si="3131"/>
        <v>0</v>
      </c>
      <c r="Z1810" s="1383">
        <f t="shared" si="3132"/>
        <v>0</v>
      </c>
      <c r="AA1810" s="1383">
        <f t="shared" si="3133"/>
        <v>0</v>
      </c>
      <c r="AB1810" s="1383">
        <f t="shared" si="3134"/>
        <v>0</v>
      </c>
      <c r="AC1810" s="5">
        <f t="shared" si="3135"/>
        <v>322</v>
      </c>
      <c r="AD1810" s="1383">
        <f t="shared" si="3136"/>
        <v>0</v>
      </c>
      <c r="AE1810" s="1383">
        <f t="shared" si="3137"/>
        <v>0</v>
      </c>
      <c r="AF1810" s="1305" t="e">
        <f t="shared" si="3138"/>
        <v>#DIV/0!</v>
      </c>
      <c r="AG1810" s="1305" t="e">
        <f t="shared" si="3139"/>
        <v>#DIV/0!</v>
      </c>
      <c r="AH1810" s="5"/>
      <c r="AI1810" s="5"/>
      <c r="AJ1810" s="5"/>
      <c r="AK1810" s="5"/>
      <c r="AL1810" s="5"/>
      <c r="AM1810" s="5"/>
      <c r="AN1810" s="5"/>
      <c r="AO1810" s="5"/>
      <c r="AP1810" s="5"/>
      <c r="AQ1810" s="5"/>
      <c r="AR1810" s="5"/>
      <c r="AS1810" s="5"/>
      <c r="AT1810" s="5"/>
      <c r="AU1810" s="5"/>
      <c r="AV1810" s="5"/>
      <c r="AW1810" s="5"/>
      <c r="AX1810" s="5"/>
      <c r="AY1810" s="5"/>
      <c r="AZ1810" s="5"/>
      <c r="BA1810" s="5"/>
      <c r="BB1810" s="5"/>
      <c r="BC1810" s="5"/>
      <c r="BD1810" s="5"/>
      <c r="BE1810" s="5"/>
    </row>
    <row r="1811" spans="1:57" ht="14.25" customHeight="1">
      <c r="A1811" s="1376">
        <v>45614</v>
      </c>
      <c r="B1811" s="1301"/>
      <c r="C1811" s="1302"/>
      <c r="D1811" s="1376">
        <v>45249</v>
      </c>
      <c r="E1811" s="1357"/>
      <c r="F1811" s="5"/>
      <c r="G1811" s="5"/>
      <c r="H1811" s="1302"/>
      <c r="I1811" s="1303"/>
      <c r="J1811" s="1301"/>
      <c r="K1811" s="1376"/>
      <c r="L1811" s="1302"/>
      <c r="M1811" s="1382">
        <f t="shared" si="3128"/>
        <v>45615</v>
      </c>
      <c r="N1811" s="1354">
        <f t="shared" si="3125"/>
        <v>0</v>
      </c>
      <c r="O1811" s="1383">
        <f t="shared" ref="O1811:S1811" si="3644">$AD1811*O$27</f>
        <v>0</v>
      </c>
      <c r="P1811" s="1383">
        <f t="shared" si="3644"/>
        <v>0</v>
      </c>
      <c r="Q1811" s="1383">
        <f t="shared" si="3644"/>
        <v>0</v>
      </c>
      <c r="R1811" s="1383">
        <f t="shared" si="3644"/>
        <v>0</v>
      </c>
      <c r="S1811" s="1383">
        <f t="shared" si="3644"/>
        <v>0</v>
      </c>
      <c r="T1811" s="1383">
        <f t="shared" ref="T1811:X1811" si="3645">$AE1811*T$27</f>
        <v>0</v>
      </c>
      <c r="U1811" s="1383">
        <f t="shared" si="3645"/>
        <v>0</v>
      </c>
      <c r="V1811" s="1383">
        <f t="shared" si="3645"/>
        <v>0</v>
      </c>
      <c r="W1811" s="1383">
        <f t="shared" si="3645"/>
        <v>0</v>
      </c>
      <c r="X1811" s="1383">
        <f t="shared" si="3645"/>
        <v>0</v>
      </c>
      <c r="Y1811" s="1383">
        <f t="shared" si="3131"/>
        <v>0</v>
      </c>
      <c r="Z1811" s="1383">
        <f t="shared" si="3132"/>
        <v>0</v>
      </c>
      <c r="AA1811" s="1383">
        <f t="shared" si="3133"/>
        <v>0</v>
      </c>
      <c r="AB1811" s="1383">
        <f t="shared" si="3134"/>
        <v>0</v>
      </c>
      <c r="AC1811" s="5">
        <f t="shared" si="3135"/>
        <v>323</v>
      </c>
      <c r="AD1811" s="1383">
        <f t="shared" si="3136"/>
        <v>0</v>
      </c>
      <c r="AE1811" s="1383">
        <f t="shared" si="3137"/>
        <v>0</v>
      </c>
      <c r="AF1811" s="1305" t="e">
        <f t="shared" si="3138"/>
        <v>#DIV/0!</v>
      </c>
      <c r="AG1811" s="1305" t="e">
        <f t="shared" si="3139"/>
        <v>#DIV/0!</v>
      </c>
      <c r="AH1811" s="5"/>
      <c r="AI1811" s="5"/>
      <c r="AJ1811" s="5"/>
      <c r="AK1811" s="5"/>
      <c r="AL1811" s="5"/>
      <c r="AM1811" s="5"/>
      <c r="AN1811" s="5"/>
      <c r="AO1811" s="5"/>
      <c r="AP1811" s="5"/>
      <c r="AQ1811" s="5"/>
      <c r="AR1811" s="5"/>
      <c r="AS1811" s="5"/>
      <c r="AT1811" s="5"/>
      <c r="AU1811" s="5"/>
      <c r="AV1811" s="5"/>
      <c r="AW1811" s="5"/>
      <c r="AX1811" s="5"/>
      <c r="AY1811" s="5"/>
      <c r="AZ1811" s="5"/>
      <c r="BA1811" s="5"/>
      <c r="BB1811" s="5"/>
      <c r="BC1811" s="5"/>
      <c r="BD1811" s="5"/>
      <c r="BE1811" s="5"/>
    </row>
    <row r="1812" spans="1:57" ht="14.25" customHeight="1">
      <c r="A1812" s="1376">
        <v>45615</v>
      </c>
      <c r="B1812" s="1301"/>
      <c r="C1812" s="1302"/>
      <c r="D1812" s="1376">
        <v>45250</v>
      </c>
      <c r="E1812" s="1357"/>
      <c r="F1812" s="5"/>
      <c r="G1812" s="5"/>
      <c r="H1812" s="1302"/>
      <c r="I1812" s="1303"/>
      <c r="J1812" s="1301"/>
      <c r="K1812" s="1376"/>
      <c r="L1812" s="1302"/>
      <c r="M1812" s="1382">
        <f t="shared" si="3128"/>
        <v>45616</v>
      </c>
      <c r="N1812" s="1354">
        <f t="shared" ref="N1812:N2066" si="3646">VLOOKUP($M1812,$A$27:$B$24073,2,TRUE)</f>
        <v>0</v>
      </c>
      <c r="O1812" s="1383">
        <f t="shared" ref="O1812:S1812" si="3647">$AD1812*O$27</f>
        <v>0</v>
      </c>
      <c r="P1812" s="1383">
        <f t="shared" si="3647"/>
        <v>0</v>
      </c>
      <c r="Q1812" s="1383">
        <f t="shared" si="3647"/>
        <v>0</v>
      </c>
      <c r="R1812" s="1383">
        <f t="shared" si="3647"/>
        <v>0</v>
      </c>
      <c r="S1812" s="1383">
        <f t="shared" si="3647"/>
        <v>0</v>
      </c>
      <c r="T1812" s="1383">
        <f t="shared" ref="T1812:X1812" si="3648">$AE1812*T$27</f>
        <v>0</v>
      </c>
      <c r="U1812" s="1383">
        <f t="shared" si="3648"/>
        <v>0</v>
      </c>
      <c r="V1812" s="1383">
        <f t="shared" si="3648"/>
        <v>0</v>
      </c>
      <c r="W1812" s="1383">
        <f t="shared" si="3648"/>
        <v>0</v>
      </c>
      <c r="X1812" s="1383">
        <f t="shared" si="3648"/>
        <v>0</v>
      </c>
      <c r="Y1812" s="1383">
        <f t="shared" si="3131"/>
        <v>0</v>
      </c>
      <c r="Z1812" s="1383">
        <f t="shared" si="3132"/>
        <v>0</v>
      </c>
      <c r="AA1812" s="1383">
        <f t="shared" si="3133"/>
        <v>0</v>
      </c>
      <c r="AB1812" s="1383">
        <f t="shared" si="3134"/>
        <v>0</v>
      </c>
      <c r="AC1812" s="5">
        <f t="shared" si="3135"/>
        <v>324</v>
      </c>
      <c r="AD1812" s="1383">
        <f t="shared" si="3136"/>
        <v>0</v>
      </c>
      <c r="AE1812" s="1383">
        <f t="shared" si="3137"/>
        <v>0</v>
      </c>
      <c r="AF1812" s="1305" t="e">
        <f t="shared" si="3138"/>
        <v>#DIV/0!</v>
      </c>
      <c r="AG1812" s="1305" t="e">
        <f t="shared" si="3139"/>
        <v>#DIV/0!</v>
      </c>
      <c r="AH1812" s="5"/>
      <c r="AI1812" s="5"/>
      <c r="AJ1812" s="5"/>
      <c r="AK1812" s="5"/>
      <c r="AL1812" s="5"/>
      <c r="AM1812" s="5"/>
      <c r="AN1812" s="5"/>
      <c r="AO1812" s="5"/>
      <c r="AP1812" s="5"/>
      <c r="AQ1812" s="5"/>
      <c r="AR1812" s="5"/>
      <c r="AS1812" s="5"/>
      <c r="AT1812" s="5"/>
      <c r="AU1812" s="5"/>
      <c r="AV1812" s="5"/>
      <c r="AW1812" s="5"/>
      <c r="AX1812" s="5"/>
      <c r="AY1812" s="5"/>
      <c r="AZ1812" s="5"/>
      <c r="BA1812" s="5"/>
      <c r="BB1812" s="5"/>
      <c r="BC1812" s="5"/>
      <c r="BD1812" s="5"/>
      <c r="BE1812" s="5"/>
    </row>
    <row r="1813" spans="1:57" ht="14.25" customHeight="1">
      <c r="A1813" s="1376">
        <v>45616</v>
      </c>
      <c r="B1813" s="1301"/>
      <c r="C1813" s="1302"/>
      <c r="D1813" s="1376">
        <v>45251</v>
      </c>
      <c r="E1813" s="1357"/>
      <c r="F1813" s="5"/>
      <c r="G1813" s="5"/>
      <c r="H1813" s="1302"/>
      <c r="I1813" s="1303"/>
      <c r="J1813" s="1301"/>
      <c r="K1813" s="1376"/>
      <c r="L1813" s="1302"/>
      <c r="M1813" s="1382">
        <f t="shared" ref="M1813:M2067" si="3649">M1812+1</f>
        <v>45617</v>
      </c>
      <c r="N1813" s="1354">
        <f t="shared" si="3646"/>
        <v>0</v>
      </c>
      <c r="O1813" s="1383">
        <f t="shared" ref="O1813:S1813" si="3650">$AD1813*O$27</f>
        <v>0</v>
      </c>
      <c r="P1813" s="1383">
        <f t="shared" si="3650"/>
        <v>0</v>
      </c>
      <c r="Q1813" s="1383">
        <f t="shared" si="3650"/>
        <v>0</v>
      </c>
      <c r="R1813" s="1383">
        <f t="shared" si="3650"/>
        <v>0</v>
      </c>
      <c r="S1813" s="1383">
        <f t="shared" si="3650"/>
        <v>0</v>
      </c>
      <c r="T1813" s="1383">
        <f t="shared" ref="T1813:X1813" si="3651">$AE1813*T$27</f>
        <v>0</v>
      </c>
      <c r="U1813" s="1383">
        <f t="shared" si="3651"/>
        <v>0</v>
      </c>
      <c r="V1813" s="1383">
        <f t="shared" si="3651"/>
        <v>0</v>
      </c>
      <c r="W1813" s="1383">
        <f t="shared" si="3651"/>
        <v>0</v>
      </c>
      <c r="X1813" s="1383">
        <f t="shared" si="3651"/>
        <v>0</v>
      </c>
      <c r="Y1813" s="1383">
        <f t="shared" ref="Y1813:Y2067" si="3652">VLOOKUP($M1813,$I$3:$K$231,2)</f>
        <v>0</v>
      </c>
      <c r="Z1813" s="1383">
        <f t="shared" ref="Z1813:Z2067" si="3653">VLOOKUP($M1813+365,$I$3:$K$231,2)</f>
        <v>0</v>
      </c>
      <c r="AA1813" s="1383">
        <f t="shared" ref="AA1813:AA2067" si="3654">VLOOKUP($M1813,$I$3:$K$231,3)</f>
        <v>0</v>
      </c>
      <c r="AB1813" s="1383">
        <f t="shared" ref="AB1813:AB2067" si="3655">VLOOKUP($M1813+365,$I$3:$K$231,3)</f>
        <v>0</v>
      </c>
      <c r="AC1813" s="5">
        <f t="shared" ref="AC1813:AC2067" si="3656">M1813-DATE(YEAR(M1813),1,1)</f>
        <v>325</v>
      </c>
      <c r="AD1813" s="1383">
        <f t="shared" ref="AD1813:AD2067" si="3657">(Y1813*(365-AC1813)+Z1813*AC1813)/365</f>
        <v>0</v>
      </c>
      <c r="AE1813" s="1383">
        <f t="shared" ref="AE1813:AE2067" si="3658">(AA1813*(365-AC1813)+AB1813*AC1813)/365</f>
        <v>0</v>
      </c>
      <c r="AF1813" s="1305" t="e">
        <f t="shared" ref="AF1813:AF2067" si="3659">N1813/AD1813</f>
        <v>#DIV/0!</v>
      </c>
      <c r="AG1813" s="1305" t="e">
        <f t="shared" ref="AG1813:AG2067" si="3660">N1813/AE1813</f>
        <v>#DIV/0!</v>
      </c>
      <c r="AH1813" s="5"/>
      <c r="AI1813" s="5"/>
      <c r="AJ1813" s="5"/>
      <c r="AK1813" s="5"/>
      <c r="AL1813" s="5"/>
      <c r="AM1813" s="5"/>
      <c r="AN1813" s="5"/>
      <c r="AO1813" s="5"/>
      <c r="AP1813" s="5"/>
      <c r="AQ1813" s="5"/>
      <c r="AR1813" s="5"/>
      <c r="AS1813" s="5"/>
      <c r="AT1813" s="5"/>
      <c r="AU1813" s="5"/>
      <c r="AV1813" s="5"/>
      <c r="AW1813" s="5"/>
      <c r="AX1813" s="5"/>
      <c r="AY1813" s="5"/>
      <c r="AZ1813" s="5"/>
      <c r="BA1813" s="5"/>
      <c r="BB1813" s="5"/>
      <c r="BC1813" s="5"/>
      <c r="BD1813" s="5"/>
      <c r="BE1813" s="5"/>
    </row>
    <row r="1814" spans="1:57" ht="14.25" customHeight="1">
      <c r="A1814" s="1376">
        <v>45617</v>
      </c>
      <c r="B1814" s="1301"/>
      <c r="C1814" s="1302"/>
      <c r="D1814" s="1376">
        <v>45252</v>
      </c>
      <c r="E1814" s="1357"/>
      <c r="F1814" s="5"/>
      <c r="G1814" s="5"/>
      <c r="H1814" s="1302"/>
      <c r="I1814" s="1303"/>
      <c r="J1814" s="1301"/>
      <c r="K1814" s="1376"/>
      <c r="L1814" s="1302"/>
      <c r="M1814" s="1382">
        <f t="shared" si="3649"/>
        <v>45618</v>
      </c>
      <c r="N1814" s="1354">
        <f t="shared" si="3646"/>
        <v>0</v>
      </c>
      <c r="O1814" s="1383">
        <f t="shared" ref="O1814:S1814" si="3661">$AD1814*O$27</f>
        <v>0</v>
      </c>
      <c r="P1814" s="1383">
        <f t="shared" si="3661"/>
        <v>0</v>
      </c>
      <c r="Q1814" s="1383">
        <f t="shared" si="3661"/>
        <v>0</v>
      </c>
      <c r="R1814" s="1383">
        <f t="shared" si="3661"/>
        <v>0</v>
      </c>
      <c r="S1814" s="1383">
        <f t="shared" si="3661"/>
        <v>0</v>
      </c>
      <c r="T1814" s="1383">
        <f t="shared" ref="T1814:X1814" si="3662">$AE1814*T$27</f>
        <v>0</v>
      </c>
      <c r="U1814" s="1383">
        <f t="shared" si="3662"/>
        <v>0</v>
      </c>
      <c r="V1814" s="1383">
        <f t="shared" si="3662"/>
        <v>0</v>
      </c>
      <c r="W1814" s="1383">
        <f t="shared" si="3662"/>
        <v>0</v>
      </c>
      <c r="X1814" s="1383">
        <f t="shared" si="3662"/>
        <v>0</v>
      </c>
      <c r="Y1814" s="1383">
        <f t="shared" si="3652"/>
        <v>0</v>
      </c>
      <c r="Z1814" s="1383">
        <f t="shared" si="3653"/>
        <v>0</v>
      </c>
      <c r="AA1814" s="1383">
        <f t="shared" si="3654"/>
        <v>0</v>
      </c>
      <c r="AB1814" s="1383">
        <f t="shared" si="3655"/>
        <v>0</v>
      </c>
      <c r="AC1814" s="5">
        <f t="shared" si="3656"/>
        <v>326</v>
      </c>
      <c r="AD1814" s="1383">
        <f t="shared" si="3657"/>
        <v>0</v>
      </c>
      <c r="AE1814" s="1383">
        <f t="shared" si="3658"/>
        <v>0</v>
      </c>
      <c r="AF1814" s="1305" t="e">
        <f t="shared" si="3659"/>
        <v>#DIV/0!</v>
      </c>
      <c r="AG1814" s="1305" t="e">
        <f t="shared" si="3660"/>
        <v>#DIV/0!</v>
      </c>
      <c r="AH1814" s="5"/>
      <c r="AI1814" s="5"/>
      <c r="AJ1814" s="5"/>
      <c r="AK1814" s="5"/>
      <c r="AL1814" s="5"/>
      <c r="AM1814" s="5"/>
      <c r="AN1814" s="5"/>
      <c r="AO1814" s="5"/>
      <c r="AP1814" s="5"/>
      <c r="AQ1814" s="5"/>
      <c r="AR1814" s="5"/>
      <c r="AS1814" s="5"/>
      <c r="AT1814" s="5"/>
      <c r="AU1814" s="5"/>
      <c r="AV1814" s="5"/>
      <c r="AW1814" s="5"/>
      <c r="AX1814" s="5"/>
      <c r="AY1814" s="5"/>
      <c r="AZ1814" s="5"/>
      <c r="BA1814" s="5"/>
      <c r="BB1814" s="5"/>
      <c r="BC1814" s="5"/>
      <c r="BD1814" s="5"/>
      <c r="BE1814" s="5"/>
    </row>
    <row r="1815" spans="1:57" ht="14.25" customHeight="1">
      <c r="A1815" s="1376">
        <v>45618</v>
      </c>
      <c r="B1815" s="1301"/>
      <c r="C1815" s="1302"/>
      <c r="D1815" s="1376">
        <v>45253</v>
      </c>
      <c r="E1815" s="1357"/>
      <c r="F1815" s="5"/>
      <c r="G1815" s="5"/>
      <c r="H1815" s="1302"/>
      <c r="I1815" s="1303"/>
      <c r="J1815" s="1301"/>
      <c r="K1815" s="1376"/>
      <c r="L1815" s="1302"/>
      <c r="M1815" s="1382">
        <f t="shared" si="3649"/>
        <v>45619</v>
      </c>
      <c r="N1815" s="1354">
        <f t="shared" si="3646"/>
        <v>0</v>
      </c>
      <c r="O1815" s="1383">
        <f t="shared" ref="O1815:S1815" si="3663">$AD1815*O$27</f>
        <v>0</v>
      </c>
      <c r="P1815" s="1383">
        <f t="shared" si="3663"/>
        <v>0</v>
      </c>
      <c r="Q1815" s="1383">
        <f t="shared" si="3663"/>
        <v>0</v>
      </c>
      <c r="R1815" s="1383">
        <f t="shared" si="3663"/>
        <v>0</v>
      </c>
      <c r="S1815" s="1383">
        <f t="shared" si="3663"/>
        <v>0</v>
      </c>
      <c r="T1815" s="1383">
        <f t="shared" ref="T1815:X1815" si="3664">$AE1815*T$27</f>
        <v>0</v>
      </c>
      <c r="U1815" s="1383">
        <f t="shared" si="3664"/>
        <v>0</v>
      </c>
      <c r="V1815" s="1383">
        <f t="shared" si="3664"/>
        <v>0</v>
      </c>
      <c r="W1815" s="1383">
        <f t="shared" si="3664"/>
        <v>0</v>
      </c>
      <c r="X1815" s="1383">
        <f t="shared" si="3664"/>
        <v>0</v>
      </c>
      <c r="Y1815" s="1383">
        <f t="shared" si="3652"/>
        <v>0</v>
      </c>
      <c r="Z1815" s="1383">
        <f t="shared" si="3653"/>
        <v>0</v>
      </c>
      <c r="AA1815" s="1383">
        <f t="shared" si="3654"/>
        <v>0</v>
      </c>
      <c r="AB1815" s="1383">
        <f t="shared" si="3655"/>
        <v>0</v>
      </c>
      <c r="AC1815" s="5">
        <f t="shared" si="3656"/>
        <v>327</v>
      </c>
      <c r="AD1815" s="1383">
        <f t="shared" si="3657"/>
        <v>0</v>
      </c>
      <c r="AE1815" s="1383">
        <f t="shared" si="3658"/>
        <v>0</v>
      </c>
      <c r="AF1815" s="1305" t="e">
        <f t="shared" si="3659"/>
        <v>#DIV/0!</v>
      </c>
      <c r="AG1815" s="1305" t="e">
        <f t="shared" si="3660"/>
        <v>#DIV/0!</v>
      </c>
      <c r="AH1815" s="5"/>
      <c r="AI1815" s="5"/>
      <c r="AJ1815" s="5"/>
      <c r="AK1815" s="5"/>
      <c r="AL1815" s="5"/>
      <c r="AM1815" s="5"/>
      <c r="AN1815" s="5"/>
      <c r="AO1815" s="5"/>
      <c r="AP1815" s="5"/>
      <c r="AQ1815" s="5"/>
      <c r="AR1815" s="5"/>
      <c r="AS1815" s="5"/>
      <c r="AT1815" s="5"/>
      <c r="AU1815" s="5"/>
      <c r="AV1815" s="5"/>
      <c r="AW1815" s="5"/>
      <c r="AX1815" s="5"/>
      <c r="AY1815" s="5"/>
      <c r="AZ1815" s="5"/>
      <c r="BA1815" s="5"/>
      <c r="BB1815" s="5"/>
      <c r="BC1815" s="5"/>
      <c r="BD1815" s="5"/>
      <c r="BE1815" s="5"/>
    </row>
    <row r="1816" spans="1:57" ht="14.25" customHeight="1">
      <c r="A1816" s="1376">
        <v>45619</v>
      </c>
      <c r="B1816" s="1301"/>
      <c r="C1816" s="1302"/>
      <c r="D1816" s="1376">
        <v>45254</v>
      </c>
      <c r="E1816" s="1357"/>
      <c r="F1816" s="5"/>
      <c r="G1816" s="5"/>
      <c r="H1816" s="1302"/>
      <c r="I1816" s="1303"/>
      <c r="J1816" s="1301"/>
      <c r="K1816" s="1376"/>
      <c r="L1816" s="1302"/>
      <c r="M1816" s="1382">
        <f t="shared" si="3649"/>
        <v>45620</v>
      </c>
      <c r="N1816" s="1354">
        <f t="shared" si="3646"/>
        <v>0</v>
      </c>
      <c r="O1816" s="1383">
        <f t="shared" ref="O1816:S1816" si="3665">$AD1816*O$27</f>
        <v>0</v>
      </c>
      <c r="P1816" s="1383">
        <f t="shared" si="3665"/>
        <v>0</v>
      </c>
      <c r="Q1816" s="1383">
        <f t="shared" si="3665"/>
        <v>0</v>
      </c>
      <c r="R1816" s="1383">
        <f t="shared" si="3665"/>
        <v>0</v>
      </c>
      <c r="S1816" s="1383">
        <f t="shared" si="3665"/>
        <v>0</v>
      </c>
      <c r="T1816" s="1383">
        <f t="shared" ref="T1816:X1816" si="3666">$AE1816*T$27</f>
        <v>0</v>
      </c>
      <c r="U1816" s="1383">
        <f t="shared" si="3666"/>
        <v>0</v>
      </c>
      <c r="V1816" s="1383">
        <f t="shared" si="3666"/>
        <v>0</v>
      </c>
      <c r="W1816" s="1383">
        <f t="shared" si="3666"/>
        <v>0</v>
      </c>
      <c r="X1816" s="1383">
        <f t="shared" si="3666"/>
        <v>0</v>
      </c>
      <c r="Y1816" s="1383">
        <f t="shared" si="3652"/>
        <v>0</v>
      </c>
      <c r="Z1816" s="1383">
        <f t="shared" si="3653"/>
        <v>0</v>
      </c>
      <c r="AA1816" s="1383">
        <f t="shared" si="3654"/>
        <v>0</v>
      </c>
      <c r="AB1816" s="1383">
        <f t="shared" si="3655"/>
        <v>0</v>
      </c>
      <c r="AC1816" s="5">
        <f t="shared" si="3656"/>
        <v>328</v>
      </c>
      <c r="AD1816" s="1383">
        <f t="shared" si="3657"/>
        <v>0</v>
      </c>
      <c r="AE1816" s="1383">
        <f t="shared" si="3658"/>
        <v>0</v>
      </c>
      <c r="AF1816" s="1305" t="e">
        <f t="shared" si="3659"/>
        <v>#DIV/0!</v>
      </c>
      <c r="AG1816" s="1305" t="e">
        <f t="shared" si="3660"/>
        <v>#DIV/0!</v>
      </c>
      <c r="AH1816" s="5"/>
      <c r="AI1816" s="5"/>
      <c r="AJ1816" s="5"/>
      <c r="AK1816" s="5"/>
      <c r="AL1816" s="5"/>
      <c r="AM1816" s="5"/>
      <c r="AN1816" s="5"/>
      <c r="AO1816" s="5"/>
      <c r="AP1816" s="5"/>
      <c r="AQ1816" s="5"/>
      <c r="AR1816" s="5"/>
      <c r="AS1816" s="5"/>
      <c r="AT1816" s="5"/>
      <c r="AU1816" s="5"/>
      <c r="AV1816" s="5"/>
      <c r="AW1816" s="5"/>
      <c r="AX1816" s="5"/>
      <c r="AY1816" s="5"/>
      <c r="AZ1816" s="5"/>
      <c r="BA1816" s="5"/>
      <c r="BB1816" s="5"/>
      <c r="BC1816" s="5"/>
      <c r="BD1816" s="5"/>
      <c r="BE1816" s="5"/>
    </row>
    <row r="1817" spans="1:57" ht="14.25" customHeight="1">
      <c r="A1817" s="1376">
        <v>45620</v>
      </c>
      <c r="B1817" s="1301"/>
      <c r="C1817" s="1302"/>
      <c r="D1817" s="1376">
        <v>45255</v>
      </c>
      <c r="E1817" s="1357"/>
      <c r="F1817" s="5"/>
      <c r="G1817" s="5"/>
      <c r="H1817" s="1302"/>
      <c r="I1817" s="1303"/>
      <c r="J1817" s="1301"/>
      <c r="K1817" s="1376"/>
      <c r="L1817" s="1302"/>
      <c r="M1817" s="1382">
        <f t="shared" si="3649"/>
        <v>45621</v>
      </c>
      <c r="N1817" s="1354">
        <f t="shared" si="3646"/>
        <v>0</v>
      </c>
      <c r="O1817" s="1383">
        <f t="shared" ref="O1817:S1817" si="3667">$AD1817*O$27</f>
        <v>0</v>
      </c>
      <c r="P1817" s="1383">
        <f t="shared" si="3667"/>
        <v>0</v>
      </c>
      <c r="Q1817" s="1383">
        <f t="shared" si="3667"/>
        <v>0</v>
      </c>
      <c r="R1817" s="1383">
        <f t="shared" si="3667"/>
        <v>0</v>
      </c>
      <c r="S1817" s="1383">
        <f t="shared" si="3667"/>
        <v>0</v>
      </c>
      <c r="T1817" s="1383">
        <f t="shared" ref="T1817:X1817" si="3668">$AE1817*T$27</f>
        <v>0</v>
      </c>
      <c r="U1817" s="1383">
        <f t="shared" si="3668"/>
        <v>0</v>
      </c>
      <c r="V1817" s="1383">
        <f t="shared" si="3668"/>
        <v>0</v>
      </c>
      <c r="W1817" s="1383">
        <f t="shared" si="3668"/>
        <v>0</v>
      </c>
      <c r="X1817" s="1383">
        <f t="shared" si="3668"/>
        <v>0</v>
      </c>
      <c r="Y1817" s="1383">
        <f t="shared" si="3652"/>
        <v>0</v>
      </c>
      <c r="Z1817" s="1383">
        <f t="shared" si="3653"/>
        <v>0</v>
      </c>
      <c r="AA1817" s="1383">
        <f t="shared" si="3654"/>
        <v>0</v>
      </c>
      <c r="AB1817" s="1383">
        <f t="shared" si="3655"/>
        <v>0</v>
      </c>
      <c r="AC1817" s="5">
        <f t="shared" si="3656"/>
        <v>329</v>
      </c>
      <c r="AD1817" s="1383">
        <f t="shared" si="3657"/>
        <v>0</v>
      </c>
      <c r="AE1817" s="1383">
        <f t="shared" si="3658"/>
        <v>0</v>
      </c>
      <c r="AF1817" s="1305" t="e">
        <f t="shared" si="3659"/>
        <v>#DIV/0!</v>
      </c>
      <c r="AG1817" s="1305" t="e">
        <f t="shared" si="3660"/>
        <v>#DIV/0!</v>
      </c>
      <c r="AH1817" s="5"/>
      <c r="AI1817" s="5"/>
      <c r="AJ1817" s="5"/>
      <c r="AK1817" s="5"/>
      <c r="AL1817" s="5"/>
      <c r="AM1817" s="5"/>
      <c r="AN1817" s="5"/>
      <c r="AO1817" s="5"/>
      <c r="AP1817" s="5"/>
      <c r="AQ1817" s="5"/>
      <c r="AR1817" s="5"/>
      <c r="AS1817" s="5"/>
      <c r="AT1817" s="5"/>
      <c r="AU1817" s="5"/>
      <c r="AV1817" s="5"/>
      <c r="AW1817" s="5"/>
      <c r="AX1817" s="5"/>
      <c r="AY1817" s="5"/>
      <c r="AZ1817" s="5"/>
      <c r="BA1817" s="5"/>
      <c r="BB1817" s="5"/>
      <c r="BC1817" s="5"/>
      <c r="BD1817" s="5"/>
      <c r="BE1817" s="5"/>
    </row>
    <row r="1818" spans="1:57" ht="14.25" customHeight="1">
      <c r="A1818" s="1376">
        <v>45621</v>
      </c>
      <c r="B1818" s="1301"/>
      <c r="C1818" s="1302"/>
      <c r="D1818" s="1376">
        <v>45256</v>
      </c>
      <c r="E1818" s="1357"/>
      <c r="F1818" s="5"/>
      <c r="G1818" s="5"/>
      <c r="H1818" s="1302"/>
      <c r="I1818" s="1303"/>
      <c r="J1818" s="1301"/>
      <c r="K1818" s="1376"/>
      <c r="L1818" s="1302"/>
      <c r="M1818" s="1382">
        <f t="shared" si="3649"/>
        <v>45622</v>
      </c>
      <c r="N1818" s="1354">
        <f t="shared" si="3646"/>
        <v>0</v>
      </c>
      <c r="O1818" s="1383">
        <f t="shared" ref="O1818:S1818" si="3669">$AD1818*O$27</f>
        <v>0</v>
      </c>
      <c r="P1818" s="1383">
        <f t="shared" si="3669"/>
        <v>0</v>
      </c>
      <c r="Q1818" s="1383">
        <f t="shared" si="3669"/>
        <v>0</v>
      </c>
      <c r="R1818" s="1383">
        <f t="shared" si="3669"/>
        <v>0</v>
      </c>
      <c r="S1818" s="1383">
        <f t="shared" si="3669"/>
        <v>0</v>
      </c>
      <c r="T1818" s="1383">
        <f t="shared" ref="T1818:X1818" si="3670">$AE1818*T$27</f>
        <v>0</v>
      </c>
      <c r="U1818" s="1383">
        <f t="shared" si="3670"/>
        <v>0</v>
      </c>
      <c r="V1818" s="1383">
        <f t="shared" si="3670"/>
        <v>0</v>
      </c>
      <c r="W1818" s="1383">
        <f t="shared" si="3670"/>
        <v>0</v>
      </c>
      <c r="X1818" s="1383">
        <f t="shared" si="3670"/>
        <v>0</v>
      </c>
      <c r="Y1818" s="1383">
        <f t="shared" si="3652"/>
        <v>0</v>
      </c>
      <c r="Z1818" s="1383">
        <f t="shared" si="3653"/>
        <v>0</v>
      </c>
      <c r="AA1818" s="1383">
        <f t="shared" si="3654"/>
        <v>0</v>
      </c>
      <c r="AB1818" s="1383">
        <f t="shared" si="3655"/>
        <v>0</v>
      </c>
      <c r="AC1818" s="5">
        <f t="shared" si="3656"/>
        <v>330</v>
      </c>
      <c r="AD1818" s="1383">
        <f t="shared" si="3657"/>
        <v>0</v>
      </c>
      <c r="AE1818" s="1383">
        <f t="shared" si="3658"/>
        <v>0</v>
      </c>
      <c r="AF1818" s="1305" t="e">
        <f t="shared" si="3659"/>
        <v>#DIV/0!</v>
      </c>
      <c r="AG1818" s="1305" t="e">
        <f t="shared" si="3660"/>
        <v>#DIV/0!</v>
      </c>
      <c r="AH1818" s="5"/>
      <c r="AI1818" s="5"/>
      <c r="AJ1818" s="5"/>
      <c r="AK1818" s="5"/>
      <c r="AL1818" s="5"/>
      <c r="AM1818" s="5"/>
      <c r="AN1818" s="5"/>
      <c r="AO1818" s="5"/>
      <c r="AP1818" s="5"/>
      <c r="AQ1818" s="5"/>
      <c r="AR1818" s="5"/>
      <c r="AS1818" s="5"/>
      <c r="AT1818" s="5"/>
      <c r="AU1818" s="5"/>
      <c r="AV1818" s="5"/>
      <c r="AW1818" s="5"/>
      <c r="AX1818" s="5"/>
      <c r="AY1818" s="5"/>
      <c r="AZ1818" s="5"/>
      <c r="BA1818" s="5"/>
      <c r="BB1818" s="5"/>
      <c r="BC1818" s="5"/>
      <c r="BD1818" s="5"/>
      <c r="BE1818" s="5"/>
    </row>
    <row r="1819" spans="1:57" ht="14.25" customHeight="1">
      <c r="A1819" s="1376">
        <v>45622</v>
      </c>
      <c r="B1819" s="1301"/>
      <c r="C1819" s="1302"/>
      <c r="D1819" s="1376">
        <v>45257</v>
      </c>
      <c r="E1819" s="1357"/>
      <c r="F1819" s="5"/>
      <c r="G1819" s="5"/>
      <c r="H1819" s="1302"/>
      <c r="I1819" s="1303"/>
      <c r="J1819" s="1301"/>
      <c r="K1819" s="1376"/>
      <c r="L1819" s="1302"/>
      <c r="M1819" s="1382">
        <f t="shared" si="3649"/>
        <v>45623</v>
      </c>
      <c r="N1819" s="1354">
        <f t="shared" si="3646"/>
        <v>0</v>
      </c>
      <c r="O1819" s="1383">
        <f t="shared" ref="O1819:S1819" si="3671">$AD1819*O$27</f>
        <v>0</v>
      </c>
      <c r="P1819" s="1383">
        <f t="shared" si="3671"/>
        <v>0</v>
      </c>
      <c r="Q1819" s="1383">
        <f t="shared" si="3671"/>
        <v>0</v>
      </c>
      <c r="R1819" s="1383">
        <f t="shared" si="3671"/>
        <v>0</v>
      </c>
      <c r="S1819" s="1383">
        <f t="shared" si="3671"/>
        <v>0</v>
      </c>
      <c r="T1819" s="1383">
        <f t="shared" ref="T1819:X1819" si="3672">$AE1819*T$27</f>
        <v>0</v>
      </c>
      <c r="U1819" s="1383">
        <f t="shared" si="3672"/>
        <v>0</v>
      </c>
      <c r="V1819" s="1383">
        <f t="shared" si="3672"/>
        <v>0</v>
      </c>
      <c r="W1819" s="1383">
        <f t="shared" si="3672"/>
        <v>0</v>
      </c>
      <c r="X1819" s="1383">
        <f t="shared" si="3672"/>
        <v>0</v>
      </c>
      <c r="Y1819" s="1383">
        <f t="shared" si="3652"/>
        <v>0</v>
      </c>
      <c r="Z1819" s="1383">
        <f t="shared" si="3653"/>
        <v>0</v>
      </c>
      <c r="AA1819" s="1383">
        <f t="shared" si="3654"/>
        <v>0</v>
      </c>
      <c r="AB1819" s="1383">
        <f t="shared" si="3655"/>
        <v>0</v>
      </c>
      <c r="AC1819" s="5">
        <f t="shared" si="3656"/>
        <v>331</v>
      </c>
      <c r="AD1819" s="1383">
        <f t="shared" si="3657"/>
        <v>0</v>
      </c>
      <c r="AE1819" s="1383">
        <f t="shared" si="3658"/>
        <v>0</v>
      </c>
      <c r="AF1819" s="1305" t="e">
        <f t="shared" si="3659"/>
        <v>#DIV/0!</v>
      </c>
      <c r="AG1819" s="1305" t="e">
        <f t="shared" si="3660"/>
        <v>#DIV/0!</v>
      </c>
      <c r="AH1819" s="5"/>
      <c r="AI1819" s="5"/>
      <c r="AJ1819" s="5"/>
      <c r="AK1819" s="5"/>
      <c r="AL1819" s="5"/>
      <c r="AM1819" s="5"/>
      <c r="AN1819" s="5"/>
      <c r="AO1819" s="5"/>
      <c r="AP1819" s="5"/>
      <c r="AQ1819" s="5"/>
      <c r="AR1819" s="5"/>
      <c r="AS1819" s="5"/>
      <c r="AT1819" s="5"/>
      <c r="AU1819" s="5"/>
      <c r="AV1819" s="5"/>
      <c r="AW1819" s="5"/>
      <c r="AX1819" s="5"/>
      <c r="AY1819" s="5"/>
      <c r="AZ1819" s="5"/>
      <c r="BA1819" s="5"/>
      <c r="BB1819" s="5"/>
      <c r="BC1819" s="5"/>
      <c r="BD1819" s="5"/>
      <c r="BE1819" s="5"/>
    </row>
    <row r="1820" spans="1:57" ht="14.25" customHeight="1">
      <c r="A1820" s="1376">
        <v>45623</v>
      </c>
      <c r="B1820" s="1301"/>
      <c r="C1820" s="1302"/>
      <c r="D1820" s="1376">
        <v>45258</v>
      </c>
      <c r="E1820" s="1357"/>
      <c r="F1820" s="5"/>
      <c r="G1820" s="5"/>
      <c r="H1820" s="1302"/>
      <c r="I1820" s="1303"/>
      <c r="J1820" s="1301"/>
      <c r="K1820" s="1376"/>
      <c r="L1820" s="1302"/>
      <c r="M1820" s="1382">
        <f t="shared" si="3649"/>
        <v>45624</v>
      </c>
      <c r="N1820" s="1354">
        <f t="shared" si="3646"/>
        <v>0</v>
      </c>
      <c r="O1820" s="1383">
        <f t="shared" ref="O1820:S1820" si="3673">$AD1820*O$27</f>
        <v>0</v>
      </c>
      <c r="P1820" s="1383">
        <f t="shared" si="3673"/>
        <v>0</v>
      </c>
      <c r="Q1820" s="1383">
        <f t="shared" si="3673"/>
        <v>0</v>
      </c>
      <c r="R1820" s="1383">
        <f t="shared" si="3673"/>
        <v>0</v>
      </c>
      <c r="S1820" s="1383">
        <f t="shared" si="3673"/>
        <v>0</v>
      </c>
      <c r="T1820" s="1383">
        <f t="shared" ref="T1820:X1820" si="3674">$AE1820*T$27</f>
        <v>0</v>
      </c>
      <c r="U1820" s="1383">
        <f t="shared" si="3674"/>
        <v>0</v>
      </c>
      <c r="V1820" s="1383">
        <f t="shared" si="3674"/>
        <v>0</v>
      </c>
      <c r="W1820" s="1383">
        <f t="shared" si="3674"/>
        <v>0</v>
      </c>
      <c r="X1820" s="1383">
        <f t="shared" si="3674"/>
        <v>0</v>
      </c>
      <c r="Y1820" s="1383">
        <f t="shared" si="3652"/>
        <v>0</v>
      </c>
      <c r="Z1820" s="1383">
        <f t="shared" si="3653"/>
        <v>0</v>
      </c>
      <c r="AA1820" s="1383">
        <f t="shared" si="3654"/>
        <v>0</v>
      </c>
      <c r="AB1820" s="1383">
        <f t="shared" si="3655"/>
        <v>0</v>
      </c>
      <c r="AC1820" s="5">
        <f t="shared" si="3656"/>
        <v>332</v>
      </c>
      <c r="AD1820" s="1383">
        <f t="shared" si="3657"/>
        <v>0</v>
      </c>
      <c r="AE1820" s="1383">
        <f t="shared" si="3658"/>
        <v>0</v>
      </c>
      <c r="AF1820" s="1305" t="e">
        <f t="shared" si="3659"/>
        <v>#DIV/0!</v>
      </c>
      <c r="AG1820" s="1305" t="e">
        <f t="shared" si="3660"/>
        <v>#DIV/0!</v>
      </c>
      <c r="AH1820" s="5"/>
      <c r="AI1820" s="5"/>
      <c r="AJ1820" s="5"/>
      <c r="AK1820" s="5"/>
      <c r="AL1820" s="5"/>
      <c r="AM1820" s="5"/>
      <c r="AN1820" s="5"/>
      <c r="AO1820" s="5"/>
      <c r="AP1820" s="5"/>
      <c r="AQ1820" s="5"/>
      <c r="AR1820" s="5"/>
      <c r="AS1820" s="5"/>
      <c r="AT1820" s="5"/>
      <c r="AU1820" s="5"/>
      <c r="AV1820" s="5"/>
      <c r="AW1820" s="5"/>
      <c r="AX1820" s="5"/>
      <c r="AY1820" s="5"/>
      <c r="AZ1820" s="5"/>
      <c r="BA1820" s="5"/>
      <c r="BB1820" s="5"/>
      <c r="BC1820" s="5"/>
      <c r="BD1820" s="5"/>
      <c r="BE1820" s="5"/>
    </row>
    <row r="1821" spans="1:57" ht="14.25" customHeight="1">
      <c r="A1821" s="1376">
        <v>45624</v>
      </c>
      <c r="B1821" s="1301"/>
      <c r="C1821" s="1302"/>
      <c r="D1821" s="1376">
        <v>45259</v>
      </c>
      <c r="E1821" s="1357"/>
      <c r="F1821" s="5"/>
      <c r="G1821" s="5"/>
      <c r="H1821" s="1302"/>
      <c r="I1821" s="1303"/>
      <c r="J1821" s="1301"/>
      <c r="K1821" s="1376"/>
      <c r="L1821" s="1302"/>
      <c r="M1821" s="1382">
        <f t="shared" si="3649"/>
        <v>45625</v>
      </c>
      <c r="N1821" s="1354">
        <f t="shared" si="3646"/>
        <v>0</v>
      </c>
      <c r="O1821" s="1383">
        <f t="shared" ref="O1821:S1821" si="3675">$AD1821*O$27</f>
        <v>0</v>
      </c>
      <c r="P1821" s="1383">
        <f t="shared" si="3675"/>
        <v>0</v>
      </c>
      <c r="Q1821" s="1383">
        <f t="shared" si="3675"/>
        <v>0</v>
      </c>
      <c r="R1821" s="1383">
        <f t="shared" si="3675"/>
        <v>0</v>
      </c>
      <c r="S1821" s="1383">
        <f t="shared" si="3675"/>
        <v>0</v>
      </c>
      <c r="T1821" s="1383">
        <f t="shared" ref="T1821:X1821" si="3676">$AE1821*T$27</f>
        <v>0</v>
      </c>
      <c r="U1821" s="1383">
        <f t="shared" si="3676"/>
        <v>0</v>
      </c>
      <c r="V1821" s="1383">
        <f t="shared" si="3676"/>
        <v>0</v>
      </c>
      <c r="W1821" s="1383">
        <f t="shared" si="3676"/>
        <v>0</v>
      </c>
      <c r="X1821" s="1383">
        <f t="shared" si="3676"/>
        <v>0</v>
      </c>
      <c r="Y1821" s="1383">
        <f t="shared" si="3652"/>
        <v>0</v>
      </c>
      <c r="Z1821" s="1383">
        <f t="shared" si="3653"/>
        <v>0</v>
      </c>
      <c r="AA1821" s="1383">
        <f t="shared" si="3654"/>
        <v>0</v>
      </c>
      <c r="AB1821" s="1383">
        <f t="shared" si="3655"/>
        <v>0</v>
      </c>
      <c r="AC1821" s="5">
        <f t="shared" si="3656"/>
        <v>333</v>
      </c>
      <c r="AD1821" s="1383">
        <f t="shared" si="3657"/>
        <v>0</v>
      </c>
      <c r="AE1821" s="1383">
        <f t="shared" si="3658"/>
        <v>0</v>
      </c>
      <c r="AF1821" s="1305" t="e">
        <f t="shared" si="3659"/>
        <v>#DIV/0!</v>
      </c>
      <c r="AG1821" s="1305" t="e">
        <f t="shared" si="3660"/>
        <v>#DIV/0!</v>
      </c>
      <c r="AH1821" s="5"/>
      <c r="AI1821" s="5"/>
      <c r="AJ1821" s="5"/>
      <c r="AK1821" s="5"/>
      <c r="AL1821" s="5"/>
      <c r="AM1821" s="5"/>
      <c r="AN1821" s="5"/>
      <c r="AO1821" s="5"/>
      <c r="AP1821" s="5"/>
      <c r="AQ1821" s="5"/>
      <c r="AR1821" s="5"/>
      <c r="AS1821" s="5"/>
      <c r="AT1821" s="5"/>
      <c r="AU1821" s="5"/>
      <c r="AV1821" s="5"/>
      <c r="AW1821" s="5"/>
      <c r="AX1821" s="5"/>
      <c r="AY1821" s="5"/>
      <c r="AZ1821" s="5"/>
      <c r="BA1821" s="5"/>
      <c r="BB1821" s="5"/>
      <c r="BC1821" s="5"/>
      <c r="BD1821" s="5"/>
      <c r="BE1821" s="5"/>
    </row>
    <row r="1822" spans="1:57" ht="14.25" customHeight="1">
      <c r="A1822" s="1376">
        <v>45625</v>
      </c>
      <c r="B1822" s="1301"/>
      <c r="C1822" s="1302"/>
      <c r="D1822" s="1376">
        <v>45260</v>
      </c>
      <c r="E1822" s="1357"/>
      <c r="F1822" s="5"/>
      <c r="G1822" s="5"/>
      <c r="H1822" s="1302"/>
      <c r="I1822" s="1303"/>
      <c r="J1822" s="1301"/>
      <c r="K1822" s="1376"/>
      <c r="L1822" s="1302"/>
      <c r="M1822" s="1382">
        <f t="shared" si="3649"/>
        <v>45626</v>
      </c>
      <c r="N1822" s="1354">
        <f t="shared" si="3646"/>
        <v>0</v>
      </c>
      <c r="O1822" s="1383">
        <f t="shared" ref="O1822:S1822" si="3677">$AD1822*O$27</f>
        <v>0</v>
      </c>
      <c r="P1822" s="1383">
        <f t="shared" si="3677"/>
        <v>0</v>
      </c>
      <c r="Q1822" s="1383">
        <f t="shared" si="3677"/>
        <v>0</v>
      </c>
      <c r="R1822" s="1383">
        <f t="shared" si="3677"/>
        <v>0</v>
      </c>
      <c r="S1822" s="1383">
        <f t="shared" si="3677"/>
        <v>0</v>
      </c>
      <c r="T1822" s="1383">
        <f t="shared" ref="T1822:X1822" si="3678">$AE1822*T$27</f>
        <v>0</v>
      </c>
      <c r="U1822" s="1383">
        <f t="shared" si="3678"/>
        <v>0</v>
      </c>
      <c r="V1822" s="1383">
        <f t="shared" si="3678"/>
        <v>0</v>
      </c>
      <c r="W1822" s="1383">
        <f t="shared" si="3678"/>
        <v>0</v>
      </c>
      <c r="X1822" s="1383">
        <f t="shared" si="3678"/>
        <v>0</v>
      </c>
      <c r="Y1822" s="1383">
        <f t="shared" si="3652"/>
        <v>0</v>
      </c>
      <c r="Z1822" s="1383">
        <f t="shared" si="3653"/>
        <v>0</v>
      </c>
      <c r="AA1822" s="1383">
        <f t="shared" si="3654"/>
        <v>0</v>
      </c>
      <c r="AB1822" s="1383">
        <f t="shared" si="3655"/>
        <v>0</v>
      </c>
      <c r="AC1822" s="5">
        <f t="shared" si="3656"/>
        <v>334</v>
      </c>
      <c r="AD1822" s="1383">
        <f t="shared" si="3657"/>
        <v>0</v>
      </c>
      <c r="AE1822" s="1383">
        <f t="shared" si="3658"/>
        <v>0</v>
      </c>
      <c r="AF1822" s="1305" t="e">
        <f t="shared" si="3659"/>
        <v>#DIV/0!</v>
      </c>
      <c r="AG1822" s="1305" t="e">
        <f t="shared" si="3660"/>
        <v>#DIV/0!</v>
      </c>
      <c r="AH1822" s="5"/>
      <c r="AI1822" s="5"/>
      <c r="AJ1822" s="5"/>
      <c r="AK1822" s="5"/>
      <c r="AL1822" s="5"/>
      <c r="AM1822" s="5"/>
      <c r="AN1822" s="5"/>
      <c r="AO1822" s="5"/>
      <c r="AP1822" s="5"/>
      <c r="AQ1822" s="5"/>
      <c r="AR1822" s="5"/>
      <c r="AS1822" s="5"/>
      <c r="AT1822" s="5"/>
      <c r="AU1822" s="5"/>
      <c r="AV1822" s="5"/>
      <c r="AW1822" s="5"/>
      <c r="AX1822" s="5"/>
      <c r="AY1822" s="5"/>
      <c r="AZ1822" s="5"/>
      <c r="BA1822" s="5"/>
      <c r="BB1822" s="5"/>
      <c r="BC1822" s="5"/>
      <c r="BD1822" s="5"/>
      <c r="BE1822" s="5"/>
    </row>
    <row r="1823" spans="1:57" ht="14.25" customHeight="1">
      <c r="A1823" s="1376">
        <v>45626</v>
      </c>
      <c r="B1823" s="1301"/>
      <c r="C1823" s="1302"/>
      <c r="D1823" s="1376">
        <v>45261</v>
      </c>
      <c r="E1823" s="1357"/>
      <c r="F1823" s="5"/>
      <c r="G1823" s="5"/>
      <c r="H1823" s="1302"/>
      <c r="I1823" s="1303"/>
      <c r="J1823" s="1301"/>
      <c r="K1823" s="1376"/>
      <c r="L1823" s="1302"/>
      <c r="M1823" s="1382">
        <f t="shared" si="3649"/>
        <v>45627</v>
      </c>
      <c r="N1823" s="1354">
        <f t="shared" si="3646"/>
        <v>0</v>
      </c>
      <c r="O1823" s="1383">
        <f t="shared" ref="O1823:S1823" si="3679">$AD1823*O$27</f>
        <v>0</v>
      </c>
      <c r="P1823" s="1383">
        <f t="shared" si="3679"/>
        <v>0</v>
      </c>
      <c r="Q1823" s="1383">
        <f t="shared" si="3679"/>
        <v>0</v>
      </c>
      <c r="R1823" s="1383">
        <f t="shared" si="3679"/>
        <v>0</v>
      </c>
      <c r="S1823" s="1383">
        <f t="shared" si="3679"/>
        <v>0</v>
      </c>
      <c r="T1823" s="1383">
        <f t="shared" ref="T1823:X1823" si="3680">$AE1823*T$27</f>
        <v>0</v>
      </c>
      <c r="U1823" s="1383">
        <f t="shared" si="3680"/>
        <v>0</v>
      </c>
      <c r="V1823" s="1383">
        <f t="shared" si="3680"/>
        <v>0</v>
      </c>
      <c r="W1823" s="1383">
        <f t="shared" si="3680"/>
        <v>0</v>
      </c>
      <c r="X1823" s="1383">
        <f t="shared" si="3680"/>
        <v>0</v>
      </c>
      <c r="Y1823" s="1383">
        <f t="shared" si="3652"/>
        <v>0</v>
      </c>
      <c r="Z1823" s="1383">
        <f t="shared" si="3653"/>
        <v>0</v>
      </c>
      <c r="AA1823" s="1383">
        <f t="shared" si="3654"/>
        <v>0</v>
      </c>
      <c r="AB1823" s="1383">
        <f t="shared" si="3655"/>
        <v>0</v>
      </c>
      <c r="AC1823" s="5">
        <f t="shared" si="3656"/>
        <v>335</v>
      </c>
      <c r="AD1823" s="1383">
        <f t="shared" si="3657"/>
        <v>0</v>
      </c>
      <c r="AE1823" s="1383">
        <f t="shared" si="3658"/>
        <v>0</v>
      </c>
      <c r="AF1823" s="1305" t="e">
        <f t="shared" si="3659"/>
        <v>#DIV/0!</v>
      </c>
      <c r="AG1823" s="1305" t="e">
        <f t="shared" si="3660"/>
        <v>#DIV/0!</v>
      </c>
      <c r="AH1823" s="5"/>
      <c r="AI1823" s="5"/>
      <c r="AJ1823" s="5"/>
      <c r="AK1823" s="5"/>
      <c r="AL1823" s="5"/>
      <c r="AM1823" s="5"/>
      <c r="AN1823" s="5"/>
      <c r="AO1823" s="5"/>
      <c r="AP1823" s="5"/>
      <c r="AQ1823" s="5"/>
      <c r="AR1823" s="5"/>
      <c r="AS1823" s="5"/>
      <c r="AT1823" s="5"/>
      <c r="AU1823" s="5"/>
      <c r="AV1823" s="5"/>
      <c r="AW1823" s="5"/>
      <c r="AX1823" s="5"/>
      <c r="AY1823" s="5"/>
      <c r="AZ1823" s="5"/>
      <c r="BA1823" s="5"/>
      <c r="BB1823" s="5"/>
      <c r="BC1823" s="5"/>
      <c r="BD1823" s="5"/>
      <c r="BE1823" s="5"/>
    </row>
    <row r="1824" spans="1:57" ht="14.25" customHeight="1">
      <c r="A1824" s="1376">
        <v>45627</v>
      </c>
      <c r="B1824" s="1301"/>
      <c r="C1824" s="1302"/>
      <c r="D1824" s="1376">
        <v>45262</v>
      </c>
      <c r="E1824" s="1357"/>
      <c r="F1824" s="5"/>
      <c r="G1824" s="5"/>
      <c r="H1824" s="1302"/>
      <c r="I1824" s="1303"/>
      <c r="J1824" s="1301"/>
      <c r="K1824" s="1376"/>
      <c r="L1824" s="1302"/>
      <c r="M1824" s="1382">
        <f t="shared" si="3649"/>
        <v>45628</v>
      </c>
      <c r="N1824" s="1354">
        <f t="shared" si="3646"/>
        <v>0</v>
      </c>
      <c r="O1824" s="1383">
        <f t="shared" ref="O1824:S1824" si="3681">$AD1824*O$27</f>
        <v>0</v>
      </c>
      <c r="P1824" s="1383">
        <f t="shared" si="3681"/>
        <v>0</v>
      </c>
      <c r="Q1824" s="1383">
        <f t="shared" si="3681"/>
        <v>0</v>
      </c>
      <c r="R1824" s="1383">
        <f t="shared" si="3681"/>
        <v>0</v>
      </c>
      <c r="S1824" s="1383">
        <f t="shared" si="3681"/>
        <v>0</v>
      </c>
      <c r="T1824" s="1383">
        <f t="shared" ref="T1824:X1824" si="3682">$AE1824*T$27</f>
        <v>0</v>
      </c>
      <c r="U1824" s="1383">
        <f t="shared" si="3682"/>
        <v>0</v>
      </c>
      <c r="V1824" s="1383">
        <f t="shared" si="3682"/>
        <v>0</v>
      </c>
      <c r="W1824" s="1383">
        <f t="shared" si="3682"/>
        <v>0</v>
      </c>
      <c r="X1824" s="1383">
        <f t="shared" si="3682"/>
        <v>0</v>
      </c>
      <c r="Y1824" s="1383">
        <f t="shared" si="3652"/>
        <v>0</v>
      </c>
      <c r="Z1824" s="1383">
        <f t="shared" si="3653"/>
        <v>0</v>
      </c>
      <c r="AA1824" s="1383">
        <f t="shared" si="3654"/>
        <v>0</v>
      </c>
      <c r="AB1824" s="1383">
        <f t="shared" si="3655"/>
        <v>0</v>
      </c>
      <c r="AC1824" s="5">
        <f t="shared" si="3656"/>
        <v>336</v>
      </c>
      <c r="AD1824" s="1383">
        <f t="shared" si="3657"/>
        <v>0</v>
      </c>
      <c r="AE1824" s="1383">
        <f t="shared" si="3658"/>
        <v>0</v>
      </c>
      <c r="AF1824" s="1305" t="e">
        <f t="shared" si="3659"/>
        <v>#DIV/0!</v>
      </c>
      <c r="AG1824" s="1305" t="e">
        <f t="shared" si="3660"/>
        <v>#DIV/0!</v>
      </c>
      <c r="AH1824" s="5"/>
      <c r="AI1824" s="5"/>
      <c r="AJ1824" s="5"/>
      <c r="AK1824" s="5"/>
      <c r="AL1824" s="5"/>
      <c r="AM1824" s="5"/>
      <c r="AN1824" s="5"/>
      <c r="AO1824" s="5"/>
      <c r="AP1824" s="5"/>
      <c r="AQ1824" s="5"/>
      <c r="AR1824" s="5"/>
      <c r="AS1824" s="5"/>
      <c r="AT1824" s="5"/>
      <c r="AU1824" s="5"/>
      <c r="AV1824" s="5"/>
      <c r="AW1824" s="5"/>
      <c r="AX1824" s="5"/>
      <c r="AY1824" s="5"/>
      <c r="AZ1824" s="5"/>
      <c r="BA1824" s="5"/>
      <c r="BB1824" s="5"/>
      <c r="BC1824" s="5"/>
      <c r="BD1824" s="5"/>
      <c r="BE1824" s="5"/>
    </row>
    <row r="1825" spans="1:57" ht="14.25" customHeight="1">
      <c r="A1825" s="1376">
        <v>45628</v>
      </c>
      <c r="B1825" s="1301"/>
      <c r="C1825" s="1302"/>
      <c r="D1825" s="1376">
        <v>45263</v>
      </c>
      <c r="E1825" s="1357"/>
      <c r="F1825" s="5"/>
      <c r="G1825" s="5"/>
      <c r="H1825" s="1302"/>
      <c r="I1825" s="1303"/>
      <c r="J1825" s="1301"/>
      <c r="K1825" s="1376"/>
      <c r="L1825" s="1302"/>
      <c r="M1825" s="1382">
        <f t="shared" si="3649"/>
        <v>45629</v>
      </c>
      <c r="N1825" s="1354">
        <f t="shared" si="3646"/>
        <v>0</v>
      </c>
      <c r="O1825" s="1383">
        <f t="shared" ref="O1825:S1825" si="3683">$AD1825*O$27</f>
        <v>0</v>
      </c>
      <c r="P1825" s="1383">
        <f t="shared" si="3683"/>
        <v>0</v>
      </c>
      <c r="Q1825" s="1383">
        <f t="shared" si="3683"/>
        <v>0</v>
      </c>
      <c r="R1825" s="1383">
        <f t="shared" si="3683"/>
        <v>0</v>
      </c>
      <c r="S1825" s="1383">
        <f t="shared" si="3683"/>
        <v>0</v>
      </c>
      <c r="T1825" s="1383">
        <f t="shared" ref="T1825:X1825" si="3684">$AE1825*T$27</f>
        <v>0</v>
      </c>
      <c r="U1825" s="1383">
        <f t="shared" si="3684"/>
        <v>0</v>
      </c>
      <c r="V1825" s="1383">
        <f t="shared" si="3684"/>
        <v>0</v>
      </c>
      <c r="W1825" s="1383">
        <f t="shared" si="3684"/>
        <v>0</v>
      </c>
      <c r="X1825" s="1383">
        <f t="shared" si="3684"/>
        <v>0</v>
      </c>
      <c r="Y1825" s="1383">
        <f t="shared" si="3652"/>
        <v>0</v>
      </c>
      <c r="Z1825" s="1383">
        <f t="shared" si="3653"/>
        <v>0</v>
      </c>
      <c r="AA1825" s="1383">
        <f t="shared" si="3654"/>
        <v>0</v>
      </c>
      <c r="AB1825" s="1383">
        <f t="shared" si="3655"/>
        <v>0</v>
      </c>
      <c r="AC1825" s="5">
        <f t="shared" si="3656"/>
        <v>337</v>
      </c>
      <c r="AD1825" s="1383">
        <f t="shared" si="3657"/>
        <v>0</v>
      </c>
      <c r="AE1825" s="1383">
        <f t="shared" si="3658"/>
        <v>0</v>
      </c>
      <c r="AF1825" s="1305" t="e">
        <f t="shared" si="3659"/>
        <v>#DIV/0!</v>
      </c>
      <c r="AG1825" s="1305" t="e">
        <f t="shared" si="3660"/>
        <v>#DIV/0!</v>
      </c>
      <c r="AH1825" s="5"/>
      <c r="AI1825" s="5"/>
      <c r="AJ1825" s="5"/>
      <c r="AK1825" s="5"/>
      <c r="AL1825" s="5"/>
      <c r="AM1825" s="5"/>
      <c r="AN1825" s="5"/>
      <c r="AO1825" s="5"/>
      <c r="AP1825" s="5"/>
      <c r="AQ1825" s="5"/>
      <c r="AR1825" s="5"/>
      <c r="AS1825" s="5"/>
      <c r="AT1825" s="5"/>
      <c r="AU1825" s="5"/>
      <c r="AV1825" s="5"/>
      <c r="AW1825" s="5"/>
      <c r="AX1825" s="5"/>
      <c r="AY1825" s="5"/>
      <c r="AZ1825" s="5"/>
      <c r="BA1825" s="5"/>
      <c r="BB1825" s="5"/>
      <c r="BC1825" s="5"/>
      <c r="BD1825" s="5"/>
      <c r="BE1825" s="5"/>
    </row>
    <row r="1826" spans="1:57" ht="14.25" customHeight="1">
      <c r="A1826" s="1376">
        <v>45629</v>
      </c>
      <c r="B1826" s="1301"/>
      <c r="C1826" s="1302"/>
      <c r="D1826" s="1376">
        <v>45264</v>
      </c>
      <c r="E1826" s="1357"/>
      <c r="F1826" s="5"/>
      <c r="G1826" s="5"/>
      <c r="H1826" s="1302"/>
      <c r="I1826" s="1303"/>
      <c r="J1826" s="1301"/>
      <c r="K1826" s="1376"/>
      <c r="L1826" s="1302"/>
      <c r="M1826" s="1382">
        <f t="shared" si="3649"/>
        <v>45630</v>
      </c>
      <c r="N1826" s="1354">
        <f t="shared" si="3646"/>
        <v>0</v>
      </c>
      <c r="O1826" s="1383">
        <f t="shared" ref="O1826:S1826" si="3685">$AD1826*O$27</f>
        <v>0</v>
      </c>
      <c r="P1826" s="1383">
        <f t="shared" si="3685"/>
        <v>0</v>
      </c>
      <c r="Q1826" s="1383">
        <f t="shared" si="3685"/>
        <v>0</v>
      </c>
      <c r="R1826" s="1383">
        <f t="shared" si="3685"/>
        <v>0</v>
      </c>
      <c r="S1826" s="1383">
        <f t="shared" si="3685"/>
        <v>0</v>
      </c>
      <c r="T1826" s="1383">
        <f t="shared" ref="T1826:X1826" si="3686">$AE1826*T$27</f>
        <v>0</v>
      </c>
      <c r="U1826" s="1383">
        <f t="shared" si="3686"/>
        <v>0</v>
      </c>
      <c r="V1826" s="1383">
        <f t="shared" si="3686"/>
        <v>0</v>
      </c>
      <c r="W1826" s="1383">
        <f t="shared" si="3686"/>
        <v>0</v>
      </c>
      <c r="X1826" s="1383">
        <f t="shared" si="3686"/>
        <v>0</v>
      </c>
      <c r="Y1826" s="1383">
        <f t="shared" si="3652"/>
        <v>0</v>
      </c>
      <c r="Z1826" s="1383">
        <f t="shared" si="3653"/>
        <v>0</v>
      </c>
      <c r="AA1826" s="1383">
        <f t="shared" si="3654"/>
        <v>0</v>
      </c>
      <c r="AB1826" s="1383">
        <f t="shared" si="3655"/>
        <v>0</v>
      </c>
      <c r="AC1826" s="5">
        <f t="shared" si="3656"/>
        <v>338</v>
      </c>
      <c r="AD1826" s="1383">
        <f t="shared" si="3657"/>
        <v>0</v>
      </c>
      <c r="AE1826" s="1383">
        <f t="shared" si="3658"/>
        <v>0</v>
      </c>
      <c r="AF1826" s="1305" t="e">
        <f t="shared" si="3659"/>
        <v>#DIV/0!</v>
      </c>
      <c r="AG1826" s="1305" t="e">
        <f t="shared" si="3660"/>
        <v>#DIV/0!</v>
      </c>
      <c r="AH1826" s="5"/>
      <c r="AI1826" s="5"/>
      <c r="AJ1826" s="5"/>
      <c r="AK1826" s="5"/>
      <c r="AL1826" s="5"/>
      <c r="AM1826" s="5"/>
      <c r="AN1826" s="5"/>
      <c r="AO1826" s="5"/>
      <c r="AP1826" s="5"/>
      <c r="AQ1826" s="5"/>
      <c r="AR1826" s="5"/>
      <c r="AS1826" s="5"/>
      <c r="AT1826" s="5"/>
      <c r="AU1826" s="5"/>
      <c r="AV1826" s="5"/>
      <c r="AW1826" s="5"/>
      <c r="AX1826" s="5"/>
      <c r="AY1826" s="5"/>
      <c r="AZ1826" s="5"/>
      <c r="BA1826" s="5"/>
      <c r="BB1826" s="5"/>
      <c r="BC1826" s="5"/>
      <c r="BD1826" s="5"/>
      <c r="BE1826" s="5"/>
    </row>
    <row r="1827" spans="1:57" ht="14.25" customHeight="1">
      <c r="A1827" s="1376">
        <v>45630</v>
      </c>
      <c r="B1827" s="1301"/>
      <c r="C1827" s="1302"/>
      <c r="D1827" s="1376">
        <v>45265</v>
      </c>
      <c r="E1827" s="1357"/>
      <c r="F1827" s="5"/>
      <c r="G1827" s="5"/>
      <c r="H1827" s="1302"/>
      <c r="I1827" s="1303"/>
      <c r="J1827" s="1301"/>
      <c r="K1827" s="1376"/>
      <c r="L1827" s="1302"/>
      <c r="M1827" s="1382">
        <f t="shared" si="3649"/>
        <v>45631</v>
      </c>
      <c r="N1827" s="1354">
        <f t="shared" si="3646"/>
        <v>0</v>
      </c>
      <c r="O1827" s="1383">
        <f t="shared" ref="O1827:S1827" si="3687">$AD1827*O$27</f>
        <v>0</v>
      </c>
      <c r="P1827" s="1383">
        <f t="shared" si="3687"/>
        <v>0</v>
      </c>
      <c r="Q1827" s="1383">
        <f t="shared" si="3687"/>
        <v>0</v>
      </c>
      <c r="R1827" s="1383">
        <f t="shared" si="3687"/>
        <v>0</v>
      </c>
      <c r="S1827" s="1383">
        <f t="shared" si="3687"/>
        <v>0</v>
      </c>
      <c r="T1827" s="1383">
        <f t="shared" ref="T1827:X1827" si="3688">$AE1827*T$27</f>
        <v>0</v>
      </c>
      <c r="U1827" s="1383">
        <f t="shared" si="3688"/>
        <v>0</v>
      </c>
      <c r="V1827" s="1383">
        <f t="shared" si="3688"/>
        <v>0</v>
      </c>
      <c r="W1827" s="1383">
        <f t="shared" si="3688"/>
        <v>0</v>
      </c>
      <c r="X1827" s="1383">
        <f t="shared" si="3688"/>
        <v>0</v>
      </c>
      <c r="Y1827" s="1383">
        <f t="shared" si="3652"/>
        <v>0</v>
      </c>
      <c r="Z1827" s="1383">
        <f t="shared" si="3653"/>
        <v>0</v>
      </c>
      <c r="AA1827" s="1383">
        <f t="shared" si="3654"/>
        <v>0</v>
      </c>
      <c r="AB1827" s="1383">
        <f t="shared" si="3655"/>
        <v>0</v>
      </c>
      <c r="AC1827" s="5">
        <f t="shared" si="3656"/>
        <v>339</v>
      </c>
      <c r="AD1827" s="1383">
        <f t="shared" si="3657"/>
        <v>0</v>
      </c>
      <c r="AE1827" s="1383">
        <f t="shared" si="3658"/>
        <v>0</v>
      </c>
      <c r="AF1827" s="1305" t="e">
        <f t="shared" si="3659"/>
        <v>#DIV/0!</v>
      </c>
      <c r="AG1827" s="1305" t="e">
        <f t="shared" si="3660"/>
        <v>#DIV/0!</v>
      </c>
      <c r="AH1827" s="5"/>
      <c r="AI1827" s="5"/>
      <c r="AJ1827" s="5"/>
      <c r="AK1827" s="5"/>
      <c r="AL1827" s="5"/>
      <c r="AM1827" s="5"/>
      <c r="AN1827" s="5"/>
      <c r="AO1827" s="5"/>
      <c r="AP1827" s="5"/>
      <c r="AQ1827" s="5"/>
      <c r="AR1827" s="5"/>
      <c r="AS1827" s="5"/>
      <c r="AT1827" s="5"/>
      <c r="AU1827" s="5"/>
      <c r="AV1827" s="5"/>
      <c r="AW1827" s="5"/>
      <c r="AX1827" s="5"/>
      <c r="AY1827" s="5"/>
      <c r="AZ1827" s="5"/>
      <c r="BA1827" s="5"/>
      <c r="BB1827" s="5"/>
      <c r="BC1827" s="5"/>
      <c r="BD1827" s="5"/>
      <c r="BE1827" s="5"/>
    </row>
    <row r="1828" spans="1:57" ht="14.25" customHeight="1">
      <c r="A1828" s="1376">
        <v>45631</v>
      </c>
      <c r="B1828" s="1301"/>
      <c r="C1828" s="1302"/>
      <c r="D1828" s="1376">
        <v>45266</v>
      </c>
      <c r="E1828" s="1357"/>
      <c r="F1828" s="5"/>
      <c r="G1828" s="5"/>
      <c r="H1828" s="1302"/>
      <c r="I1828" s="1303"/>
      <c r="J1828" s="1301"/>
      <c r="K1828" s="1376"/>
      <c r="L1828" s="1302"/>
      <c r="M1828" s="1382">
        <f t="shared" si="3649"/>
        <v>45632</v>
      </c>
      <c r="N1828" s="1354">
        <f t="shared" si="3646"/>
        <v>0</v>
      </c>
      <c r="O1828" s="1383">
        <f t="shared" ref="O1828:S1828" si="3689">$AD1828*O$27</f>
        <v>0</v>
      </c>
      <c r="P1828" s="1383">
        <f t="shared" si="3689"/>
        <v>0</v>
      </c>
      <c r="Q1828" s="1383">
        <f t="shared" si="3689"/>
        <v>0</v>
      </c>
      <c r="R1828" s="1383">
        <f t="shared" si="3689"/>
        <v>0</v>
      </c>
      <c r="S1828" s="1383">
        <f t="shared" si="3689"/>
        <v>0</v>
      </c>
      <c r="T1828" s="1383">
        <f t="shared" ref="T1828:X1828" si="3690">$AE1828*T$27</f>
        <v>0</v>
      </c>
      <c r="U1828" s="1383">
        <f t="shared" si="3690"/>
        <v>0</v>
      </c>
      <c r="V1828" s="1383">
        <f t="shared" si="3690"/>
        <v>0</v>
      </c>
      <c r="W1828" s="1383">
        <f t="shared" si="3690"/>
        <v>0</v>
      </c>
      <c r="X1828" s="1383">
        <f t="shared" si="3690"/>
        <v>0</v>
      </c>
      <c r="Y1828" s="1383">
        <f t="shared" si="3652"/>
        <v>0</v>
      </c>
      <c r="Z1828" s="1383">
        <f t="shared" si="3653"/>
        <v>0</v>
      </c>
      <c r="AA1828" s="1383">
        <f t="shared" si="3654"/>
        <v>0</v>
      </c>
      <c r="AB1828" s="1383">
        <f t="shared" si="3655"/>
        <v>0</v>
      </c>
      <c r="AC1828" s="5">
        <f t="shared" si="3656"/>
        <v>340</v>
      </c>
      <c r="AD1828" s="1383">
        <f t="shared" si="3657"/>
        <v>0</v>
      </c>
      <c r="AE1828" s="1383">
        <f t="shared" si="3658"/>
        <v>0</v>
      </c>
      <c r="AF1828" s="1305" t="e">
        <f t="shared" si="3659"/>
        <v>#DIV/0!</v>
      </c>
      <c r="AG1828" s="1305" t="e">
        <f t="shared" si="3660"/>
        <v>#DIV/0!</v>
      </c>
      <c r="AH1828" s="5"/>
      <c r="AI1828" s="5"/>
      <c r="AJ1828" s="5"/>
      <c r="AK1828" s="5"/>
      <c r="AL1828" s="5"/>
      <c r="AM1828" s="5"/>
      <c r="AN1828" s="5"/>
      <c r="AO1828" s="5"/>
      <c r="AP1828" s="5"/>
      <c r="AQ1828" s="5"/>
      <c r="AR1828" s="5"/>
      <c r="AS1828" s="5"/>
      <c r="AT1828" s="5"/>
      <c r="AU1828" s="5"/>
      <c r="AV1828" s="5"/>
      <c r="AW1828" s="5"/>
      <c r="AX1828" s="5"/>
      <c r="AY1828" s="5"/>
      <c r="AZ1828" s="5"/>
      <c r="BA1828" s="5"/>
      <c r="BB1828" s="5"/>
      <c r="BC1828" s="5"/>
      <c r="BD1828" s="5"/>
      <c r="BE1828" s="5"/>
    </row>
    <row r="1829" spans="1:57" ht="14.25" customHeight="1">
      <c r="A1829" s="1376">
        <v>45632</v>
      </c>
      <c r="B1829" s="1301"/>
      <c r="C1829" s="1302"/>
      <c r="D1829" s="1376">
        <v>45267</v>
      </c>
      <c r="E1829" s="1357"/>
      <c r="F1829" s="5"/>
      <c r="G1829" s="5"/>
      <c r="H1829" s="1302"/>
      <c r="I1829" s="1303"/>
      <c r="J1829" s="1301"/>
      <c r="K1829" s="1376"/>
      <c r="L1829" s="1302"/>
      <c r="M1829" s="1382">
        <f t="shared" si="3649"/>
        <v>45633</v>
      </c>
      <c r="N1829" s="1354">
        <f t="shared" si="3646"/>
        <v>0</v>
      </c>
      <c r="O1829" s="1383">
        <f t="shared" ref="O1829:S1829" si="3691">$AD1829*O$27</f>
        <v>0</v>
      </c>
      <c r="P1829" s="1383">
        <f t="shared" si="3691"/>
        <v>0</v>
      </c>
      <c r="Q1829" s="1383">
        <f t="shared" si="3691"/>
        <v>0</v>
      </c>
      <c r="R1829" s="1383">
        <f t="shared" si="3691"/>
        <v>0</v>
      </c>
      <c r="S1829" s="1383">
        <f t="shared" si="3691"/>
        <v>0</v>
      </c>
      <c r="T1829" s="1383">
        <f t="shared" ref="T1829:X1829" si="3692">$AE1829*T$27</f>
        <v>0</v>
      </c>
      <c r="U1829" s="1383">
        <f t="shared" si="3692"/>
        <v>0</v>
      </c>
      <c r="V1829" s="1383">
        <f t="shared" si="3692"/>
        <v>0</v>
      </c>
      <c r="W1829" s="1383">
        <f t="shared" si="3692"/>
        <v>0</v>
      </c>
      <c r="X1829" s="1383">
        <f t="shared" si="3692"/>
        <v>0</v>
      </c>
      <c r="Y1829" s="1383">
        <f t="shared" si="3652"/>
        <v>0</v>
      </c>
      <c r="Z1829" s="1383">
        <f t="shared" si="3653"/>
        <v>0</v>
      </c>
      <c r="AA1829" s="1383">
        <f t="shared" si="3654"/>
        <v>0</v>
      </c>
      <c r="AB1829" s="1383">
        <f t="shared" si="3655"/>
        <v>0</v>
      </c>
      <c r="AC1829" s="5">
        <f t="shared" si="3656"/>
        <v>341</v>
      </c>
      <c r="AD1829" s="1383">
        <f t="shared" si="3657"/>
        <v>0</v>
      </c>
      <c r="AE1829" s="1383">
        <f t="shared" si="3658"/>
        <v>0</v>
      </c>
      <c r="AF1829" s="1305" t="e">
        <f t="shared" si="3659"/>
        <v>#DIV/0!</v>
      </c>
      <c r="AG1829" s="1305" t="e">
        <f t="shared" si="3660"/>
        <v>#DIV/0!</v>
      </c>
      <c r="AH1829" s="5"/>
      <c r="AI1829" s="5"/>
      <c r="AJ1829" s="5"/>
      <c r="AK1829" s="5"/>
      <c r="AL1829" s="5"/>
      <c r="AM1829" s="5"/>
      <c r="AN1829" s="5"/>
      <c r="AO1829" s="5"/>
      <c r="AP1829" s="5"/>
      <c r="AQ1829" s="5"/>
      <c r="AR1829" s="5"/>
      <c r="AS1829" s="5"/>
      <c r="AT1829" s="5"/>
      <c r="AU1829" s="5"/>
      <c r="AV1829" s="5"/>
      <c r="AW1829" s="5"/>
      <c r="AX1829" s="5"/>
      <c r="AY1829" s="5"/>
      <c r="AZ1829" s="5"/>
      <c r="BA1829" s="5"/>
      <c r="BB1829" s="5"/>
      <c r="BC1829" s="5"/>
      <c r="BD1829" s="5"/>
      <c r="BE1829" s="5"/>
    </row>
    <row r="1830" spans="1:57" ht="14.25" customHeight="1">
      <c r="A1830" s="1376">
        <v>45633</v>
      </c>
      <c r="B1830" s="1301"/>
      <c r="C1830" s="1302"/>
      <c r="D1830" s="1376">
        <v>45268</v>
      </c>
      <c r="E1830" s="1357"/>
      <c r="F1830" s="5"/>
      <c r="G1830" s="5"/>
      <c r="H1830" s="1302"/>
      <c r="I1830" s="1303"/>
      <c r="J1830" s="1301"/>
      <c r="K1830" s="1376"/>
      <c r="L1830" s="1302"/>
      <c r="M1830" s="1382">
        <f t="shared" si="3649"/>
        <v>45634</v>
      </c>
      <c r="N1830" s="1354">
        <f t="shared" si="3646"/>
        <v>0</v>
      </c>
      <c r="O1830" s="1383">
        <f t="shared" ref="O1830:S1830" si="3693">$AD1830*O$27</f>
        <v>0</v>
      </c>
      <c r="P1830" s="1383">
        <f t="shared" si="3693"/>
        <v>0</v>
      </c>
      <c r="Q1830" s="1383">
        <f t="shared" si="3693"/>
        <v>0</v>
      </c>
      <c r="R1830" s="1383">
        <f t="shared" si="3693"/>
        <v>0</v>
      </c>
      <c r="S1830" s="1383">
        <f t="shared" si="3693"/>
        <v>0</v>
      </c>
      <c r="T1830" s="1383">
        <f t="shared" ref="T1830:X1830" si="3694">$AE1830*T$27</f>
        <v>0</v>
      </c>
      <c r="U1830" s="1383">
        <f t="shared" si="3694"/>
        <v>0</v>
      </c>
      <c r="V1830" s="1383">
        <f t="shared" si="3694"/>
        <v>0</v>
      </c>
      <c r="W1830" s="1383">
        <f t="shared" si="3694"/>
        <v>0</v>
      </c>
      <c r="X1830" s="1383">
        <f t="shared" si="3694"/>
        <v>0</v>
      </c>
      <c r="Y1830" s="1383">
        <f t="shared" si="3652"/>
        <v>0</v>
      </c>
      <c r="Z1830" s="1383">
        <f t="shared" si="3653"/>
        <v>0</v>
      </c>
      <c r="AA1830" s="1383">
        <f t="shared" si="3654"/>
        <v>0</v>
      </c>
      <c r="AB1830" s="1383">
        <f t="shared" si="3655"/>
        <v>0</v>
      </c>
      <c r="AC1830" s="5">
        <f t="shared" si="3656"/>
        <v>342</v>
      </c>
      <c r="AD1830" s="1383">
        <f t="shared" si="3657"/>
        <v>0</v>
      </c>
      <c r="AE1830" s="1383">
        <f t="shared" si="3658"/>
        <v>0</v>
      </c>
      <c r="AF1830" s="1305" t="e">
        <f t="shared" si="3659"/>
        <v>#DIV/0!</v>
      </c>
      <c r="AG1830" s="1305" t="e">
        <f t="shared" si="3660"/>
        <v>#DIV/0!</v>
      </c>
      <c r="AH1830" s="5"/>
      <c r="AI1830" s="5"/>
      <c r="AJ1830" s="5"/>
      <c r="AK1830" s="5"/>
      <c r="AL1830" s="5"/>
      <c r="AM1830" s="5"/>
      <c r="AN1830" s="5"/>
      <c r="AO1830" s="5"/>
      <c r="AP1830" s="5"/>
      <c r="AQ1830" s="5"/>
      <c r="AR1830" s="5"/>
      <c r="AS1830" s="5"/>
      <c r="AT1830" s="5"/>
      <c r="AU1830" s="5"/>
      <c r="AV1830" s="5"/>
      <c r="AW1830" s="5"/>
      <c r="AX1830" s="5"/>
      <c r="AY1830" s="5"/>
      <c r="AZ1830" s="5"/>
      <c r="BA1830" s="5"/>
      <c r="BB1830" s="5"/>
      <c r="BC1830" s="5"/>
      <c r="BD1830" s="5"/>
      <c r="BE1830" s="5"/>
    </row>
    <row r="1831" spans="1:57" ht="14.25" customHeight="1">
      <c r="A1831" s="1376">
        <v>45634</v>
      </c>
      <c r="B1831" s="1301"/>
      <c r="C1831" s="1302"/>
      <c r="D1831" s="1376">
        <v>45269</v>
      </c>
      <c r="E1831" s="1357"/>
      <c r="F1831" s="5"/>
      <c r="G1831" s="5"/>
      <c r="H1831" s="1302"/>
      <c r="I1831" s="1303"/>
      <c r="J1831" s="1301"/>
      <c r="K1831" s="1376"/>
      <c r="L1831" s="1302"/>
      <c r="M1831" s="1382">
        <f t="shared" si="3649"/>
        <v>45635</v>
      </c>
      <c r="N1831" s="1354">
        <f t="shared" si="3646"/>
        <v>0</v>
      </c>
      <c r="O1831" s="1383">
        <f t="shared" ref="O1831:S1831" si="3695">$AD1831*O$27</f>
        <v>0</v>
      </c>
      <c r="P1831" s="1383">
        <f t="shared" si="3695"/>
        <v>0</v>
      </c>
      <c r="Q1831" s="1383">
        <f t="shared" si="3695"/>
        <v>0</v>
      </c>
      <c r="R1831" s="1383">
        <f t="shared" si="3695"/>
        <v>0</v>
      </c>
      <c r="S1831" s="1383">
        <f t="shared" si="3695"/>
        <v>0</v>
      </c>
      <c r="T1831" s="1383">
        <f t="shared" ref="T1831:X1831" si="3696">$AE1831*T$27</f>
        <v>0</v>
      </c>
      <c r="U1831" s="1383">
        <f t="shared" si="3696"/>
        <v>0</v>
      </c>
      <c r="V1831" s="1383">
        <f t="shared" si="3696"/>
        <v>0</v>
      </c>
      <c r="W1831" s="1383">
        <f t="shared" si="3696"/>
        <v>0</v>
      </c>
      <c r="X1831" s="1383">
        <f t="shared" si="3696"/>
        <v>0</v>
      </c>
      <c r="Y1831" s="1383">
        <f t="shared" si="3652"/>
        <v>0</v>
      </c>
      <c r="Z1831" s="1383">
        <f t="shared" si="3653"/>
        <v>0</v>
      </c>
      <c r="AA1831" s="1383">
        <f t="shared" si="3654"/>
        <v>0</v>
      </c>
      <c r="AB1831" s="1383">
        <f t="shared" si="3655"/>
        <v>0</v>
      </c>
      <c r="AC1831" s="5">
        <f t="shared" si="3656"/>
        <v>343</v>
      </c>
      <c r="AD1831" s="1383">
        <f t="shared" si="3657"/>
        <v>0</v>
      </c>
      <c r="AE1831" s="1383">
        <f t="shared" si="3658"/>
        <v>0</v>
      </c>
      <c r="AF1831" s="1305" t="e">
        <f t="shared" si="3659"/>
        <v>#DIV/0!</v>
      </c>
      <c r="AG1831" s="1305" t="e">
        <f t="shared" si="3660"/>
        <v>#DIV/0!</v>
      </c>
      <c r="AH1831" s="5"/>
      <c r="AI1831" s="5"/>
      <c r="AJ1831" s="5"/>
      <c r="AK1831" s="5"/>
      <c r="AL1831" s="5"/>
      <c r="AM1831" s="5"/>
      <c r="AN1831" s="5"/>
      <c r="AO1831" s="5"/>
      <c r="AP1831" s="5"/>
      <c r="AQ1831" s="5"/>
      <c r="AR1831" s="5"/>
      <c r="AS1831" s="5"/>
      <c r="AT1831" s="5"/>
      <c r="AU1831" s="5"/>
      <c r="AV1831" s="5"/>
      <c r="AW1831" s="5"/>
      <c r="AX1831" s="5"/>
      <c r="AY1831" s="5"/>
      <c r="AZ1831" s="5"/>
      <c r="BA1831" s="5"/>
      <c r="BB1831" s="5"/>
      <c r="BC1831" s="5"/>
      <c r="BD1831" s="5"/>
      <c r="BE1831" s="5"/>
    </row>
    <row r="1832" spans="1:57" ht="14.25" customHeight="1">
      <c r="A1832" s="1376">
        <v>45635</v>
      </c>
      <c r="B1832" s="1301"/>
      <c r="C1832" s="1302"/>
      <c r="D1832" s="1376">
        <v>45270</v>
      </c>
      <c r="E1832" s="1357"/>
      <c r="F1832" s="5"/>
      <c r="G1832" s="5"/>
      <c r="H1832" s="1302"/>
      <c r="I1832" s="1303"/>
      <c r="J1832" s="1301"/>
      <c r="K1832" s="1376"/>
      <c r="L1832" s="1302"/>
      <c r="M1832" s="1382">
        <f t="shared" si="3649"/>
        <v>45636</v>
      </c>
      <c r="N1832" s="1354">
        <f t="shared" si="3646"/>
        <v>0</v>
      </c>
      <c r="O1832" s="1383">
        <f t="shared" ref="O1832:S1832" si="3697">$AD1832*O$27</f>
        <v>0</v>
      </c>
      <c r="P1832" s="1383">
        <f t="shared" si="3697"/>
        <v>0</v>
      </c>
      <c r="Q1832" s="1383">
        <f t="shared" si="3697"/>
        <v>0</v>
      </c>
      <c r="R1832" s="1383">
        <f t="shared" si="3697"/>
        <v>0</v>
      </c>
      <c r="S1832" s="1383">
        <f t="shared" si="3697"/>
        <v>0</v>
      </c>
      <c r="T1832" s="1383">
        <f t="shared" ref="T1832:X1832" si="3698">$AE1832*T$27</f>
        <v>0</v>
      </c>
      <c r="U1832" s="1383">
        <f t="shared" si="3698"/>
        <v>0</v>
      </c>
      <c r="V1832" s="1383">
        <f t="shared" si="3698"/>
        <v>0</v>
      </c>
      <c r="W1832" s="1383">
        <f t="shared" si="3698"/>
        <v>0</v>
      </c>
      <c r="X1832" s="1383">
        <f t="shared" si="3698"/>
        <v>0</v>
      </c>
      <c r="Y1832" s="1383">
        <f t="shared" si="3652"/>
        <v>0</v>
      </c>
      <c r="Z1832" s="1383">
        <f t="shared" si="3653"/>
        <v>0</v>
      </c>
      <c r="AA1832" s="1383">
        <f t="shared" si="3654"/>
        <v>0</v>
      </c>
      <c r="AB1832" s="1383">
        <f t="shared" si="3655"/>
        <v>0</v>
      </c>
      <c r="AC1832" s="5">
        <f t="shared" si="3656"/>
        <v>344</v>
      </c>
      <c r="AD1832" s="1383">
        <f t="shared" si="3657"/>
        <v>0</v>
      </c>
      <c r="AE1832" s="1383">
        <f t="shared" si="3658"/>
        <v>0</v>
      </c>
      <c r="AF1832" s="1305" t="e">
        <f t="shared" si="3659"/>
        <v>#DIV/0!</v>
      </c>
      <c r="AG1832" s="1305" t="e">
        <f t="shared" si="3660"/>
        <v>#DIV/0!</v>
      </c>
      <c r="AH1832" s="5"/>
      <c r="AI1832" s="5"/>
      <c r="AJ1832" s="5"/>
      <c r="AK1832" s="5"/>
      <c r="AL1832" s="5"/>
      <c r="AM1832" s="5"/>
      <c r="AN1832" s="5"/>
      <c r="AO1832" s="5"/>
      <c r="AP1832" s="5"/>
      <c r="AQ1832" s="5"/>
      <c r="AR1832" s="5"/>
      <c r="AS1832" s="5"/>
      <c r="AT1832" s="5"/>
      <c r="AU1832" s="5"/>
      <c r="AV1832" s="5"/>
      <c r="AW1832" s="5"/>
      <c r="AX1832" s="5"/>
      <c r="AY1832" s="5"/>
      <c r="AZ1832" s="5"/>
      <c r="BA1832" s="5"/>
      <c r="BB1832" s="5"/>
      <c r="BC1832" s="5"/>
      <c r="BD1832" s="5"/>
      <c r="BE1832" s="5"/>
    </row>
    <row r="1833" spans="1:57" ht="14.25" customHeight="1">
      <c r="A1833" s="1376">
        <v>45636</v>
      </c>
      <c r="B1833" s="1301"/>
      <c r="C1833" s="1302"/>
      <c r="D1833" s="1376">
        <v>45271</v>
      </c>
      <c r="E1833" s="1357"/>
      <c r="F1833" s="5"/>
      <c r="G1833" s="5"/>
      <c r="H1833" s="1302"/>
      <c r="I1833" s="1303"/>
      <c r="J1833" s="1301"/>
      <c r="K1833" s="1376"/>
      <c r="L1833" s="1302"/>
      <c r="M1833" s="1382">
        <f t="shared" si="3649"/>
        <v>45637</v>
      </c>
      <c r="N1833" s="1354">
        <f t="shared" si="3646"/>
        <v>0</v>
      </c>
      <c r="O1833" s="1383">
        <f t="shared" ref="O1833:S1833" si="3699">$AD1833*O$27</f>
        <v>0</v>
      </c>
      <c r="P1833" s="1383">
        <f t="shared" si="3699"/>
        <v>0</v>
      </c>
      <c r="Q1833" s="1383">
        <f t="shared" si="3699"/>
        <v>0</v>
      </c>
      <c r="R1833" s="1383">
        <f t="shared" si="3699"/>
        <v>0</v>
      </c>
      <c r="S1833" s="1383">
        <f t="shared" si="3699"/>
        <v>0</v>
      </c>
      <c r="T1833" s="1383">
        <f t="shared" ref="T1833:X1833" si="3700">$AE1833*T$27</f>
        <v>0</v>
      </c>
      <c r="U1833" s="1383">
        <f t="shared" si="3700"/>
        <v>0</v>
      </c>
      <c r="V1833" s="1383">
        <f t="shared" si="3700"/>
        <v>0</v>
      </c>
      <c r="W1833" s="1383">
        <f t="shared" si="3700"/>
        <v>0</v>
      </c>
      <c r="X1833" s="1383">
        <f t="shared" si="3700"/>
        <v>0</v>
      </c>
      <c r="Y1833" s="1383">
        <f t="shared" si="3652"/>
        <v>0</v>
      </c>
      <c r="Z1833" s="1383">
        <f t="shared" si="3653"/>
        <v>0</v>
      </c>
      <c r="AA1833" s="1383">
        <f t="shared" si="3654"/>
        <v>0</v>
      </c>
      <c r="AB1833" s="1383">
        <f t="shared" si="3655"/>
        <v>0</v>
      </c>
      <c r="AC1833" s="5">
        <f t="shared" si="3656"/>
        <v>345</v>
      </c>
      <c r="AD1833" s="1383">
        <f t="shared" si="3657"/>
        <v>0</v>
      </c>
      <c r="AE1833" s="1383">
        <f t="shared" si="3658"/>
        <v>0</v>
      </c>
      <c r="AF1833" s="1305" t="e">
        <f t="shared" si="3659"/>
        <v>#DIV/0!</v>
      </c>
      <c r="AG1833" s="1305" t="e">
        <f t="shared" si="3660"/>
        <v>#DIV/0!</v>
      </c>
      <c r="AH1833" s="5"/>
      <c r="AI1833" s="5"/>
      <c r="AJ1833" s="5"/>
      <c r="AK1833" s="5"/>
      <c r="AL1833" s="5"/>
      <c r="AM1833" s="5"/>
      <c r="AN1833" s="5"/>
      <c r="AO1833" s="5"/>
      <c r="AP1833" s="5"/>
      <c r="AQ1833" s="5"/>
      <c r="AR1833" s="5"/>
      <c r="AS1833" s="5"/>
      <c r="AT1833" s="5"/>
      <c r="AU1833" s="5"/>
      <c r="AV1833" s="5"/>
      <c r="AW1833" s="5"/>
      <c r="AX1833" s="5"/>
      <c r="AY1833" s="5"/>
      <c r="AZ1833" s="5"/>
      <c r="BA1833" s="5"/>
      <c r="BB1833" s="5"/>
      <c r="BC1833" s="5"/>
      <c r="BD1833" s="5"/>
      <c r="BE1833" s="5"/>
    </row>
    <row r="1834" spans="1:57" ht="14.25" customHeight="1">
      <c r="A1834" s="1376">
        <v>45637</v>
      </c>
      <c r="B1834" s="1301"/>
      <c r="C1834" s="1302"/>
      <c r="D1834" s="1376">
        <v>45272</v>
      </c>
      <c r="E1834" s="1357"/>
      <c r="F1834" s="5"/>
      <c r="G1834" s="5"/>
      <c r="H1834" s="1302"/>
      <c r="I1834" s="1303"/>
      <c r="J1834" s="1301"/>
      <c r="K1834" s="1376"/>
      <c r="L1834" s="1302"/>
      <c r="M1834" s="1382">
        <f t="shared" si="3649"/>
        <v>45638</v>
      </c>
      <c r="N1834" s="1354">
        <f t="shared" si="3646"/>
        <v>0</v>
      </c>
      <c r="O1834" s="1383">
        <f t="shared" ref="O1834:S1834" si="3701">$AD1834*O$27</f>
        <v>0</v>
      </c>
      <c r="P1834" s="1383">
        <f t="shared" si="3701"/>
        <v>0</v>
      </c>
      <c r="Q1834" s="1383">
        <f t="shared" si="3701"/>
        <v>0</v>
      </c>
      <c r="R1834" s="1383">
        <f t="shared" si="3701"/>
        <v>0</v>
      </c>
      <c r="S1834" s="1383">
        <f t="shared" si="3701"/>
        <v>0</v>
      </c>
      <c r="T1834" s="1383">
        <f t="shared" ref="T1834:X1834" si="3702">$AE1834*T$27</f>
        <v>0</v>
      </c>
      <c r="U1834" s="1383">
        <f t="shared" si="3702"/>
        <v>0</v>
      </c>
      <c r="V1834" s="1383">
        <f t="shared" si="3702"/>
        <v>0</v>
      </c>
      <c r="W1834" s="1383">
        <f t="shared" si="3702"/>
        <v>0</v>
      </c>
      <c r="X1834" s="1383">
        <f t="shared" si="3702"/>
        <v>0</v>
      </c>
      <c r="Y1834" s="1383">
        <f t="shared" si="3652"/>
        <v>0</v>
      </c>
      <c r="Z1834" s="1383">
        <f t="shared" si="3653"/>
        <v>0</v>
      </c>
      <c r="AA1834" s="1383">
        <f t="shared" si="3654"/>
        <v>0</v>
      </c>
      <c r="AB1834" s="1383">
        <f t="shared" si="3655"/>
        <v>0</v>
      </c>
      <c r="AC1834" s="5">
        <f t="shared" si="3656"/>
        <v>346</v>
      </c>
      <c r="AD1834" s="1383">
        <f t="shared" si="3657"/>
        <v>0</v>
      </c>
      <c r="AE1834" s="1383">
        <f t="shared" si="3658"/>
        <v>0</v>
      </c>
      <c r="AF1834" s="1305" t="e">
        <f t="shared" si="3659"/>
        <v>#DIV/0!</v>
      </c>
      <c r="AG1834" s="1305" t="e">
        <f t="shared" si="3660"/>
        <v>#DIV/0!</v>
      </c>
      <c r="AH1834" s="5"/>
      <c r="AI1834" s="5"/>
      <c r="AJ1834" s="5"/>
      <c r="AK1834" s="5"/>
      <c r="AL1834" s="5"/>
      <c r="AM1834" s="5"/>
      <c r="AN1834" s="5"/>
      <c r="AO1834" s="5"/>
      <c r="AP1834" s="5"/>
      <c r="AQ1834" s="5"/>
      <c r="AR1834" s="5"/>
      <c r="AS1834" s="5"/>
      <c r="AT1834" s="5"/>
      <c r="AU1834" s="5"/>
      <c r="AV1834" s="5"/>
      <c r="AW1834" s="5"/>
      <c r="AX1834" s="5"/>
      <c r="AY1834" s="5"/>
      <c r="AZ1834" s="5"/>
      <c r="BA1834" s="5"/>
      <c r="BB1834" s="5"/>
      <c r="BC1834" s="5"/>
      <c r="BD1834" s="5"/>
      <c r="BE1834" s="5"/>
    </row>
    <row r="1835" spans="1:57" ht="14.25" customHeight="1">
      <c r="A1835" s="1376">
        <v>45638</v>
      </c>
      <c r="B1835" s="1301"/>
      <c r="C1835" s="1302"/>
      <c r="D1835" s="1376">
        <v>45273</v>
      </c>
      <c r="E1835" s="1357"/>
      <c r="F1835" s="5"/>
      <c r="G1835" s="5"/>
      <c r="H1835" s="1302"/>
      <c r="I1835" s="1303"/>
      <c r="J1835" s="1301"/>
      <c r="K1835" s="1376"/>
      <c r="L1835" s="1302"/>
      <c r="M1835" s="1382">
        <f t="shared" si="3649"/>
        <v>45639</v>
      </c>
      <c r="N1835" s="1354">
        <f t="shared" si="3646"/>
        <v>0</v>
      </c>
      <c r="O1835" s="1383">
        <f t="shared" ref="O1835:S1835" si="3703">$AD1835*O$27</f>
        <v>0</v>
      </c>
      <c r="P1835" s="1383">
        <f t="shared" si="3703"/>
        <v>0</v>
      </c>
      <c r="Q1835" s="1383">
        <f t="shared" si="3703"/>
        <v>0</v>
      </c>
      <c r="R1835" s="1383">
        <f t="shared" si="3703"/>
        <v>0</v>
      </c>
      <c r="S1835" s="1383">
        <f t="shared" si="3703"/>
        <v>0</v>
      </c>
      <c r="T1835" s="1383">
        <f t="shared" ref="T1835:X1835" si="3704">$AE1835*T$27</f>
        <v>0</v>
      </c>
      <c r="U1835" s="1383">
        <f t="shared" si="3704"/>
        <v>0</v>
      </c>
      <c r="V1835" s="1383">
        <f t="shared" si="3704"/>
        <v>0</v>
      </c>
      <c r="W1835" s="1383">
        <f t="shared" si="3704"/>
        <v>0</v>
      </c>
      <c r="X1835" s="1383">
        <f t="shared" si="3704"/>
        <v>0</v>
      </c>
      <c r="Y1835" s="1383">
        <f t="shared" si="3652"/>
        <v>0</v>
      </c>
      <c r="Z1835" s="1383">
        <f t="shared" si="3653"/>
        <v>0</v>
      </c>
      <c r="AA1835" s="1383">
        <f t="shared" si="3654"/>
        <v>0</v>
      </c>
      <c r="AB1835" s="1383">
        <f t="shared" si="3655"/>
        <v>0</v>
      </c>
      <c r="AC1835" s="5">
        <f t="shared" si="3656"/>
        <v>347</v>
      </c>
      <c r="AD1835" s="1383">
        <f t="shared" si="3657"/>
        <v>0</v>
      </c>
      <c r="AE1835" s="1383">
        <f t="shared" si="3658"/>
        <v>0</v>
      </c>
      <c r="AF1835" s="1305" t="e">
        <f t="shared" si="3659"/>
        <v>#DIV/0!</v>
      </c>
      <c r="AG1835" s="1305" t="e">
        <f t="shared" si="3660"/>
        <v>#DIV/0!</v>
      </c>
      <c r="AH1835" s="5"/>
      <c r="AI1835" s="5"/>
      <c r="AJ1835" s="5"/>
      <c r="AK1835" s="5"/>
      <c r="AL1835" s="5"/>
      <c r="AM1835" s="5"/>
      <c r="AN1835" s="5"/>
      <c r="AO1835" s="5"/>
      <c r="AP1835" s="5"/>
      <c r="AQ1835" s="5"/>
      <c r="AR1835" s="5"/>
      <c r="AS1835" s="5"/>
      <c r="AT1835" s="5"/>
      <c r="AU1835" s="5"/>
      <c r="AV1835" s="5"/>
      <c r="AW1835" s="5"/>
      <c r="AX1835" s="5"/>
      <c r="AY1835" s="5"/>
      <c r="AZ1835" s="5"/>
      <c r="BA1835" s="5"/>
      <c r="BB1835" s="5"/>
      <c r="BC1835" s="5"/>
      <c r="BD1835" s="5"/>
      <c r="BE1835" s="5"/>
    </row>
    <row r="1836" spans="1:57" ht="14.25" customHeight="1">
      <c r="A1836" s="1376">
        <v>45639</v>
      </c>
      <c r="B1836" s="1301"/>
      <c r="C1836" s="1302"/>
      <c r="D1836" s="1376">
        <v>45274</v>
      </c>
      <c r="E1836" s="1357"/>
      <c r="F1836" s="5"/>
      <c r="G1836" s="5"/>
      <c r="H1836" s="1302"/>
      <c r="I1836" s="1303"/>
      <c r="J1836" s="1301"/>
      <c r="K1836" s="1376"/>
      <c r="L1836" s="1302"/>
      <c r="M1836" s="1382">
        <f t="shared" si="3649"/>
        <v>45640</v>
      </c>
      <c r="N1836" s="1354">
        <f t="shared" si="3646"/>
        <v>0</v>
      </c>
      <c r="O1836" s="1383">
        <f t="shared" ref="O1836:S1836" si="3705">$AD1836*O$27</f>
        <v>0</v>
      </c>
      <c r="P1836" s="1383">
        <f t="shared" si="3705"/>
        <v>0</v>
      </c>
      <c r="Q1836" s="1383">
        <f t="shared" si="3705"/>
        <v>0</v>
      </c>
      <c r="R1836" s="1383">
        <f t="shared" si="3705"/>
        <v>0</v>
      </c>
      <c r="S1836" s="1383">
        <f t="shared" si="3705"/>
        <v>0</v>
      </c>
      <c r="T1836" s="1383">
        <f t="shared" ref="T1836:X1836" si="3706">$AE1836*T$27</f>
        <v>0</v>
      </c>
      <c r="U1836" s="1383">
        <f t="shared" si="3706"/>
        <v>0</v>
      </c>
      <c r="V1836" s="1383">
        <f t="shared" si="3706"/>
        <v>0</v>
      </c>
      <c r="W1836" s="1383">
        <f t="shared" si="3706"/>
        <v>0</v>
      </c>
      <c r="X1836" s="1383">
        <f t="shared" si="3706"/>
        <v>0</v>
      </c>
      <c r="Y1836" s="1383">
        <f t="shared" si="3652"/>
        <v>0</v>
      </c>
      <c r="Z1836" s="1383">
        <f t="shared" si="3653"/>
        <v>0</v>
      </c>
      <c r="AA1836" s="1383">
        <f t="shared" si="3654"/>
        <v>0</v>
      </c>
      <c r="AB1836" s="1383">
        <f t="shared" si="3655"/>
        <v>0</v>
      </c>
      <c r="AC1836" s="5">
        <f t="shared" si="3656"/>
        <v>348</v>
      </c>
      <c r="AD1836" s="1383">
        <f t="shared" si="3657"/>
        <v>0</v>
      </c>
      <c r="AE1836" s="1383">
        <f t="shared" si="3658"/>
        <v>0</v>
      </c>
      <c r="AF1836" s="1305" t="e">
        <f t="shared" si="3659"/>
        <v>#DIV/0!</v>
      </c>
      <c r="AG1836" s="1305" t="e">
        <f t="shared" si="3660"/>
        <v>#DIV/0!</v>
      </c>
      <c r="AH1836" s="5"/>
      <c r="AI1836" s="5"/>
      <c r="AJ1836" s="5"/>
      <c r="AK1836" s="5"/>
      <c r="AL1836" s="5"/>
      <c r="AM1836" s="5"/>
      <c r="AN1836" s="5"/>
      <c r="AO1836" s="5"/>
      <c r="AP1836" s="5"/>
      <c r="AQ1836" s="5"/>
      <c r="AR1836" s="5"/>
      <c r="AS1836" s="5"/>
      <c r="AT1836" s="5"/>
      <c r="AU1836" s="5"/>
      <c r="AV1836" s="5"/>
      <c r="AW1836" s="5"/>
      <c r="AX1836" s="5"/>
      <c r="AY1836" s="5"/>
      <c r="AZ1836" s="5"/>
      <c r="BA1836" s="5"/>
      <c r="BB1836" s="5"/>
      <c r="BC1836" s="5"/>
      <c r="BD1836" s="5"/>
      <c r="BE1836" s="5"/>
    </row>
    <row r="1837" spans="1:57" ht="14.25" customHeight="1">
      <c r="A1837" s="1376">
        <v>45640</v>
      </c>
      <c r="B1837" s="1301"/>
      <c r="C1837" s="1302"/>
      <c r="D1837" s="1376">
        <v>45275</v>
      </c>
      <c r="E1837" s="1357"/>
      <c r="F1837" s="5"/>
      <c r="G1837" s="5"/>
      <c r="H1837" s="1302"/>
      <c r="I1837" s="1303"/>
      <c r="J1837" s="1301"/>
      <c r="K1837" s="1376"/>
      <c r="L1837" s="1302"/>
      <c r="M1837" s="1382">
        <f t="shared" si="3649"/>
        <v>45641</v>
      </c>
      <c r="N1837" s="1354">
        <f t="shared" si="3646"/>
        <v>0</v>
      </c>
      <c r="O1837" s="1383">
        <f t="shared" ref="O1837:S1837" si="3707">$AD1837*O$27</f>
        <v>0</v>
      </c>
      <c r="P1837" s="1383">
        <f t="shared" si="3707"/>
        <v>0</v>
      </c>
      <c r="Q1837" s="1383">
        <f t="shared" si="3707"/>
        <v>0</v>
      </c>
      <c r="R1837" s="1383">
        <f t="shared" si="3707"/>
        <v>0</v>
      </c>
      <c r="S1837" s="1383">
        <f t="shared" si="3707"/>
        <v>0</v>
      </c>
      <c r="T1837" s="1383">
        <f t="shared" ref="T1837:X1837" si="3708">$AE1837*T$27</f>
        <v>0</v>
      </c>
      <c r="U1837" s="1383">
        <f t="shared" si="3708"/>
        <v>0</v>
      </c>
      <c r="V1837" s="1383">
        <f t="shared" si="3708"/>
        <v>0</v>
      </c>
      <c r="W1837" s="1383">
        <f t="shared" si="3708"/>
        <v>0</v>
      </c>
      <c r="X1837" s="1383">
        <f t="shared" si="3708"/>
        <v>0</v>
      </c>
      <c r="Y1837" s="1383">
        <f t="shared" si="3652"/>
        <v>0</v>
      </c>
      <c r="Z1837" s="1383">
        <f t="shared" si="3653"/>
        <v>0</v>
      </c>
      <c r="AA1837" s="1383">
        <f t="shared" si="3654"/>
        <v>0</v>
      </c>
      <c r="AB1837" s="1383">
        <f t="shared" si="3655"/>
        <v>0</v>
      </c>
      <c r="AC1837" s="5">
        <f t="shared" si="3656"/>
        <v>349</v>
      </c>
      <c r="AD1837" s="1383">
        <f t="shared" si="3657"/>
        <v>0</v>
      </c>
      <c r="AE1837" s="1383">
        <f t="shared" si="3658"/>
        <v>0</v>
      </c>
      <c r="AF1837" s="1305" t="e">
        <f t="shared" si="3659"/>
        <v>#DIV/0!</v>
      </c>
      <c r="AG1837" s="1305" t="e">
        <f t="shared" si="3660"/>
        <v>#DIV/0!</v>
      </c>
      <c r="AH1837" s="5"/>
      <c r="AI1837" s="5"/>
      <c r="AJ1837" s="5"/>
      <c r="AK1837" s="5"/>
      <c r="AL1837" s="5"/>
      <c r="AM1837" s="5"/>
      <c r="AN1837" s="5"/>
      <c r="AO1837" s="5"/>
      <c r="AP1837" s="5"/>
      <c r="AQ1837" s="5"/>
      <c r="AR1837" s="5"/>
      <c r="AS1837" s="5"/>
      <c r="AT1837" s="5"/>
      <c r="AU1837" s="5"/>
      <c r="AV1837" s="5"/>
      <c r="AW1837" s="5"/>
      <c r="AX1837" s="5"/>
      <c r="AY1837" s="5"/>
      <c r="AZ1837" s="5"/>
      <c r="BA1837" s="5"/>
      <c r="BB1837" s="5"/>
      <c r="BC1837" s="5"/>
      <c r="BD1837" s="5"/>
      <c r="BE1837" s="5"/>
    </row>
    <row r="1838" spans="1:57" ht="14.25" customHeight="1">
      <c r="A1838" s="1376">
        <v>45641</v>
      </c>
      <c r="B1838" s="1301"/>
      <c r="C1838" s="1302"/>
      <c r="D1838" s="1376">
        <v>45276</v>
      </c>
      <c r="E1838" s="1357"/>
      <c r="F1838" s="5"/>
      <c r="G1838" s="5"/>
      <c r="H1838" s="1302"/>
      <c r="I1838" s="1303"/>
      <c r="J1838" s="1301"/>
      <c r="K1838" s="1376"/>
      <c r="L1838" s="1302"/>
      <c r="M1838" s="1382">
        <f t="shared" si="3649"/>
        <v>45642</v>
      </c>
      <c r="N1838" s="1354">
        <f t="shared" si="3646"/>
        <v>0</v>
      </c>
      <c r="O1838" s="1383">
        <f t="shared" ref="O1838:S1838" si="3709">$AD1838*O$27</f>
        <v>0</v>
      </c>
      <c r="P1838" s="1383">
        <f t="shared" si="3709"/>
        <v>0</v>
      </c>
      <c r="Q1838" s="1383">
        <f t="shared" si="3709"/>
        <v>0</v>
      </c>
      <c r="R1838" s="1383">
        <f t="shared" si="3709"/>
        <v>0</v>
      </c>
      <c r="S1838" s="1383">
        <f t="shared" si="3709"/>
        <v>0</v>
      </c>
      <c r="T1838" s="1383">
        <f t="shared" ref="T1838:X1838" si="3710">$AE1838*T$27</f>
        <v>0</v>
      </c>
      <c r="U1838" s="1383">
        <f t="shared" si="3710"/>
        <v>0</v>
      </c>
      <c r="V1838" s="1383">
        <f t="shared" si="3710"/>
        <v>0</v>
      </c>
      <c r="W1838" s="1383">
        <f t="shared" si="3710"/>
        <v>0</v>
      </c>
      <c r="X1838" s="1383">
        <f t="shared" si="3710"/>
        <v>0</v>
      </c>
      <c r="Y1838" s="1383">
        <f t="shared" si="3652"/>
        <v>0</v>
      </c>
      <c r="Z1838" s="1383">
        <f t="shared" si="3653"/>
        <v>0</v>
      </c>
      <c r="AA1838" s="1383">
        <f t="shared" si="3654"/>
        <v>0</v>
      </c>
      <c r="AB1838" s="1383">
        <f t="shared" si="3655"/>
        <v>0</v>
      </c>
      <c r="AC1838" s="5">
        <f t="shared" si="3656"/>
        <v>350</v>
      </c>
      <c r="AD1838" s="1383">
        <f t="shared" si="3657"/>
        <v>0</v>
      </c>
      <c r="AE1838" s="1383">
        <f t="shared" si="3658"/>
        <v>0</v>
      </c>
      <c r="AF1838" s="1305" t="e">
        <f t="shared" si="3659"/>
        <v>#DIV/0!</v>
      </c>
      <c r="AG1838" s="1305" t="e">
        <f t="shared" si="3660"/>
        <v>#DIV/0!</v>
      </c>
      <c r="AH1838" s="5"/>
      <c r="AI1838" s="5"/>
      <c r="AJ1838" s="5"/>
      <c r="AK1838" s="5"/>
      <c r="AL1838" s="5"/>
      <c r="AM1838" s="5"/>
      <c r="AN1838" s="5"/>
      <c r="AO1838" s="5"/>
      <c r="AP1838" s="5"/>
      <c r="AQ1838" s="5"/>
      <c r="AR1838" s="5"/>
      <c r="AS1838" s="5"/>
      <c r="AT1838" s="5"/>
      <c r="AU1838" s="5"/>
      <c r="AV1838" s="5"/>
      <c r="AW1838" s="5"/>
      <c r="AX1838" s="5"/>
      <c r="AY1838" s="5"/>
      <c r="AZ1838" s="5"/>
      <c r="BA1838" s="5"/>
      <c r="BB1838" s="5"/>
      <c r="BC1838" s="5"/>
      <c r="BD1838" s="5"/>
      <c r="BE1838" s="5"/>
    </row>
    <row r="1839" spans="1:57" ht="14.25" customHeight="1">
      <c r="A1839" s="1376">
        <v>45642</v>
      </c>
      <c r="B1839" s="1301"/>
      <c r="C1839" s="1302"/>
      <c r="D1839" s="1376">
        <v>45277</v>
      </c>
      <c r="E1839" s="1357"/>
      <c r="F1839" s="5"/>
      <c r="G1839" s="5"/>
      <c r="H1839" s="1302"/>
      <c r="I1839" s="1303"/>
      <c r="J1839" s="1301"/>
      <c r="K1839" s="1376"/>
      <c r="L1839" s="1302"/>
      <c r="M1839" s="1382">
        <f t="shared" si="3649"/>
        <v>45643</v>
      </c>
      <c r="N1839" s="1354">
        <f t="shared" si="3646"/>
        <v>0</v>
      </c>
      <c r="O1839" s="1383">
        <f t="shared" ref="O1839:S1839" si="3711">$AD1839*O$27</f>
        <v>0</v>
      </c>
      <c r="P1839" s="1383">
        <f t="shared" si="3711"/>
        <v>0</v>
      </c>
      <c r="Q1839" s="1383">
        <f t="shared" si="3711"/>
        <v>0</v>
      </c>
      <c r="R1839" s="1383">
        <f t="shared" si="3711"/>
        <v>0</v>
      </c>
      <c r="S1839" s="1383">
        <f t="shared" si="3711"/>
        <v>0</v>
      </c>
      <c r="T1839" s="1383">
        <f t="shared" ref="T1839:X1839" si="3712">$AE1839*T$27</f>
        <v>0</v>
      </c>
      <c r="U1839" s="1383">
        <f t="shared" si="3712"/>
        <v>0</v>
      </c>
      <c r="V1839" s="1383">
        <f t="shared" si="3712"/>
        <v>0</v>
      </c>
      <c r="W1839" s="1383">
        <f t="shared" si="3712"/>
        <v>0</v>
      </c>
      <c r="X1839" s="1383">
        <f t="shared" si="3712"/>
        <v>0</v>
      </c>
      <c r="Y1839" s="1383">
        <f t="shared" si="3652"/>
        <v>0</v>
      </c>
      <c r="Z1839" s="1383">
        <f t="shared" si="3653"/>
        <v>0</v>
      </c>
      <c r="AA1839" s="1383">
        <f t="shared" si="3654"/>
        <v>0</v>
      </c>
      <c r="AB1839" s="1383">
        <f t="shared" si="3655"/>
        <v>0</v>
      </c>
      <c r="AC1839" s="5">
        <f t="shared" si="3656"/>
        <v>351</v>
      </c>
      <c r="AD1839" s="1383">
        <f t="shared" si="3657"/>
        <v>0</v>
      </c>
      <c r="AE1839" s="1383">
        <f t="shared" si="3658"/>
        <v>0</v>
      </c>
      <c r="AF1839" s="1305" t="e">
        <f t="shared" si="3659"/>
        <v>#DIV/0!</v>
      </c>
      <c r="AG1839" s="1305" t="e">
        <f t="shared" si="3660"/>
        <v>#DIV/0!</v>
      </c>
      <c r="AH1839" s="5"/>
      <c r="AI1839" s="5"/>
      <c r="AJ1839" s="5"/>
      <c r="AK1839" s="5"/>
      <c r="AL1839" s="5"/>
      <c r="AM1839" s="5"/>
      <c r="AN1839" s="5"/>
      <c r="AO1839" s="5"/>
      <c r="AP1839" s="5"/>
      <c r="AQ1839" s="5"/>
      <c r="AR1839" s="5"/>
      <c r="AS1839" s="5"/>
      <c r="AT1839" s="5"/>
      <c r="AU1839" s="5"/>
      <c r="AV1839" s="5"/>
      <c r="AW1839" s="5"/>
      <c r="AX1839" s="5"/>
      <c r="AY1839" s="5"/>
      <c r="AZ1839" s="5"/>
      <c r="BA1839" s="5"/>
      <c r="BB1839" s="5"/>
      <c r="BC1839" s="5"/>
      <c r="BD1839" s="5"/>
      <c r="BE1839" s="5"/>
    </row>
    <row r="1840" spans="1:57" ht="14.25" customHeight="1">
      <c r="A1840" s="1376">
        <v>45643</v>
      </c>
      <c r="B1840" s="1301"/>
      <c r="C1840" s="1302"/>
      <c r="D1840" s="1376">
        <v>45278</v>
      </c>
      <c r="E1840" s="1357"/>
      <c r="F1840" s="5"/>
      <c r="G1840" s="5"/>
      <c r="H1840" s="1302"/>
      <c r="I1840" s="1303"/>
      <c r="J1840" s="1301"/>
      <c r="K1840" s="1376"/>
      <c r="L1840" s="1302"/>
      <c r="M1840" s="1382">
        <f t="shared" si="3649"/>
        <v>45644</v>
      </c>
      <c r="N1840" s="1354">
        <f t="shared" si="3646"/>
        <v>0</v>
      </c>
      <c r="O1840" s="1383">
        <f t="shared" ref="O1840:S1840" si="3713">$AD1840*O$27</f>
        <v>0</v>
      </c>
      <c r="P1840" s="1383">
        <f t="shared" si="3713"/>
        <v>0</v>
      </c>
      <c r="Q1840" s="1383">
        <f t="shared" si="3713"/>
        <v>0</v>
      </c>
      <c r="R1840" s="1383">
        <f t="shared" si="3713"/>
        <v>0</v>
      </c>
      <c r="S1840" s="1383">
        <f t="shared" si="3713"/>
        <v>0</v>
      </c>
      <c r="T1840" s="1383">
        <f t="shared" ref="T1840:X1840" si="3714">$AE1840*T$27</f>
        <v>0</v>
      </c>
      <c r="U1840" s="1383">
        <f t="shared" si="3714"/>
        <v>0</v>
      </c>
      <c r="V1840" s="1383">
        <f t="shared" si="3714"/>
        <v>0</v>
      </c>
      <c r="W1840" s="1383">
        <f t="shared" si="3714"/>
        <v>0</v>
      </c>
      <c r="X1840" s="1383">
        <f t="shared" si="3714"/>
        <v>0</v>
      </c>
      <c r="Y1840" s="1383">
        <f t="shared" si="3652"/>
        <v>0</v>
      </c>
      <c r="Z1840" s="1383">
        <f t="shared" si="3653"/>
        <v>0</v>
      </c>
      <c r="AA1840" s="1383">
        <f t="shared" si="3654"/>
        <v>0</v>
      </c>
      <c r="AB1840" s="1383">
        <f t="shared" si="3655"/>
        <v>0</v>
      </c>
      <c r="AC1840" s="5">
        <f t="shared" si="3656"/>
        <v>352</v>
      </c>
      <c r="AD1840" s="1383">
        <f t="shared" si="3657"/>
        <v>0</v>
      </c>
      <c r="AE1840" s="1383">
        <f t="shared" si="3658"/>
        <v>0</v>
      </c>
      <c r="AF1840" s="1305" t="e">
        <f t="shared" si="3659"/>
        <v>#DIV/0!</v>
      </c>
      <c r="AG1840" s="1305" t="e">
        <f t="shared" si="3660"/>
        <v>#DIV/0!</v>
      </c>
      <c r="AH1840" s="5"/>
      <c r="AI1840" s="5"/>
      <c r="AJ1840" s="5"/>
      <c r="AK1840" s="5"/>
      <c r="AL1840" s="5"/>
      <c r="AM1840" s="5"/>
      <c r="AN1840" s="5"/>
      <c r="AO1840" s="5"/>
      <c r="AP1840" s="5"/>
      <c r="AQ1840" s="5"/>
      <c r="AR1840" s="5"/>
      <c r="AS1840" s="5"/>
      <c r="AT1840" s="5"/>
      <c r="AU1840" s="5"/>
      <c r="AV1840" s="5"/>
      <c r="AW1840" s="5"/>
      <c r="AX1840" s="5"/>
      <c r="AY1840" s="5"/>
      <c r="AZ1840" s="5"/>
      <c r="BA1840" s="5"/>
      <c r="BB1840" s="5"/>
      <c r="BC1840" s="5"/>
      <c r="BD1840" s="5"/>
      <c r="BE1840" s="5"/>
    </row>
    <row r="1841" spans="1:57" ht="14.25" customHeight="1">
      <c r="A1841" s="1376">
        <v>45644</v>
      </c>
      <c r="B1841" s="1301"/>
      <c r="C1841" s="1302"/>
      <c r="D1841" s="1376">
        <v>45279</v>
      </c>
      <c r="E1841" s="1357"/>
      <c r="F1841" s="5"/>
      <c r="G1841" s="5"/>
      <c r="H1841" s="1302"/>
      <c r="I1841" s="1303"/>
      <c r="J1841" s="1301"/>
      <c r="K1841" s="1376"/>
      <c r="L1841" s="1302"/>
      <c r="M1841" s="1382">
        <f t="shared" si="3649"/>
        <v>45645</v>
      </c>
      <c r="N1841" s="1354">
        <f t="shared" si="3646"/>
        <v>0</v>
      </c>
      <c r="O1841" s="1383">
        <f t="shared" ref="O1841:S1841" si="3715">$AD1841*O$27</f>
        <v>0</v>
      </c>
      <c r="P1841" s="1383">
        <f t="shared" si="3715"/>
        <v>0</v>
      </c>
      <c r="Q1841" s="1383">
        <f t="shared" si="3715"/>
        <v>0</v>
      </c>
      <c r="R1841" s="1383">
        <f t="shared" si="3715"/>
        <v>0</v>
      </c>
      <c r="S1841" s="1383">
        <f t="shared" si="3715"/>
        <v>0</v>
      </c>
      <c r="T1841" s="1383">
        <f t="shared" ref="T1841:X1841" si="3716">$AE1841*T$27</f>
        <v>0</v>
      </c>
      <c r="U1841" s="1383">
        <f t="shared" si="3716"/>
        <v>0</v>
      </c>
      <c r="V1841" s="1383">
        <f t="shared" si="3716"/>
        <v>0</v>
      </c>
      <c r="W1841" s="1383">
        <f t="shared" si="3716"/>
        <v>0</v>
      </c>
      <c r="X1841" s="1383">
        <f t="shared" si="3716"/>
        <v>0</v>
      </c>
      <c r="Y1841" s="1383">
        <f t="shared" si="3652"/>
        <v>0</v>
      </c>
      <c r="Z1841" s="1383">
        <f t="shared" si="3653"/>
        <v>0</v>
      </c>
      <c r="AA1841" s="1383">
        <f t="shared" si="3654"/>
        <v>0</v>
      </c>
      <c r="AB1841" s="1383">
        <f t="shared" si="3655"/>
        <v>0</v>
      </c>
      <c r="AC1841" s="5">
        <f t="shared" si="3656"/>
        <v>353</v>
      </c>
      <c r="AD1841" s="1383">
        <f t="shared" si="3657"/>
        <v>0</v>
      </c>
      <c r="AE1841" s="1383">
        <f t="shared" si="3658"/>
        <v>0</v>
      </c>
      <c r="AF1841" s="1305" t="e">
        <f t="shared" si="3659"/>
        <v>#DIV/0!</v>
      </c>
      <c r="AG1841" s="1305" t="e">
        <f t="shared" si="3660"/>
        <v>#DIV/0!</v>
      </c>
      <c r="AH1841" s="5"/>
      <c r="AI1841" s="5"/>
      <c r="AJ1841" s="5"/>
      <c r="AK1841" s="5"/>
      <c r="AL1841" s="5"/>
      <c r="AM1841" s="5"/>
      <c r="AN1841" s="5"/>
      <c r="AO1841" s="5"/>
      <c r="AP1841" s="5"/>
      <c r="AQ1841" s="5"/>
      <c r="AR1841" s="5"/>
      <c r="AS1841" s="5"/>
      <c r="AT1841" s="5"/>
      <c r="AU1841" s="5"/>
      <c r="AV1841" s="5"/>
      <c r="AW1841" s="5"/>
      <c r="AX1841" s="5"/>
      <c r="AY1841" s="5"/>
      <c r="AZ1841" s="5"/>
      <c r="BA1841" s="5"/>
      <c r="BB1841" s="5"/>
      <c r="BC1841" s="5"/>
      <c r="BD1841" s="5"/>
      <c r="BE1841" s="5"/>
    </row>
    <row r="1842" spans="1:57" ht="14.25" customHeight="1">
      <c r="A1842" s="1376">
        <v>45645</v>
      </c>
      <c r="B1842" s="1301"/>
      <c r="C1842" s="1302"/>
      <c r="D1842" s="1376">
        <v>45280</v>
      </c>
      <c r="E1842" s="1357"/>
      <c r="F1842" s="5"/>
      <c r="G1842" s="5"/>
      <c r="H1842" s="1302"/>
      <c r="I1842" s="1303"/>
      <c r="J1842" s="1301"/>
      <c r="K1842" s="1376"/>
      <c r="L1842" s="1302"/>
      <c r="M1842" s="1382">
        <f t="shared" si="3649"/>
        <v>45646</v>
      </c>
      <c r="N1842" s="1354">
        <f t="shared" si="3646"/>
        <v>0</v>
      </c>
      <c r="O1842" s="1383">
        <f t="shared" ref="O1842:S1842" si="3717">$AD1842*O$27</f>
        <v>0</v>
      </c>
      <c r="P1842" s="1383">
        <f t="shared" si="3717"/>
        <v>0</v>
      </c>
      <c r="Q1842" s="1383">
        <f t="shared" si="3717"/>
        <v>0</v>
      </c>
      <c r="R1842" s="1383">
        <f t="shared" si="3717"/>
        <v>0</v>
      </c>
      <c r="S1842" s="1383">
        <f t="shared" si="3717"/>
        <v>0</v>
      </c>
      <c r="T1842" s="1383">
        <f t="shared" ref="T1842:X1842" si="3718">$AE1842*T$27</f>
        <v>0</v>
      </c>
      <c r="U1842" s="1383">
        <f t="shared" si="3718"/>
        <v>0</v>
      </c>
      <c r="V1842" s="1383">
        <f t="shared" si="3718"/>
        <v>0</v>
      </c>
      <c r="W1842" s="1383">
        <f t="shared" si="3718"/>
        <v>0</v>
      </c>
      <c r="X1842" s="1383">
        <f t="shared" si="3718"/>
        <v>0</v>
      </c>
      <c r="Y1842" s="1383">
        <f t="shared" si="3652"/>
        <v>0</v>
      </c>
      <c r="Z1842" s="1383">
        <f t="shared" si="3653"/>
        <v>0</v>
      </c>
      <c r="AA1842" s="1383">
        <f t="shared" si="3654"/>
        <v>0</v>
      </c>
      <c r="AB1842" s="1383">
        <f t="shared" si="3655"/>
        <v>0</v>
      </c>
      <c r="AC1842" s="5">
        <f t="shared" si="3656"/>
        <v>354</v>
      </c>
      <c r="AD1842" s="1383">
        <f t="shared" si="3657"/>
        <v>0</v>
      </c>
      <c r="AE1842" s="1383">
        <f t="shared" si="3658"/>
        <v>0</v>
      </c>
      <c r="AF1842" s="1305" t="e">
        <f t="shared" si="3659"/>
        <v>#DIV/0!</v>
      </c>
      <c r="AG1842" s="1305" t="e">
        <f t="shared" si="3660"/>
        <v>#DIV/0!</v>
      </c>
      <c r="AH1842" s="5"/>
      <c r="AI1842" s="5"/>
      <c r="AJ1842" s="5"/>
      <c r="AK1842" s="5"/>
      <c r="AL1842" s="5"/>
      <c r="AM1842" s="5"/>
      <c r="AN1842" s="5"/>
      <c r="AO1842" s="5"/>
      <c r="AP1842" s="5"/>
      <c r="AQ1842" s="5"/>
      <c r="AR1842" s="5"/>
      <c r="AS1842" s="5"/>
      <c r="AT1842" s="5"/>
      <c r="AU1842" s="5"/>
      <c r="AV1842" s="5"/>
      <c r="AW1842" s="5"/>
      <c r="AX1842" s="5"/>
      <c r="AY1842" s="5"/>
      <c r="AZ1842" s="5"/>
      <c r="BA1842" s="5"/>
      <c r="BB1842" s="5"/>
      <c r="BC1842" s="5"/>
      <c r="BD1842" s="5"/>
      <c r="BE1842" s="5"/>
    </row>
    <row r="1843" spans="1:57" ht="14.25" customHeight="1">
      <c r="A1843" s="1376">
        <v>45646</v>
      </c>
      <c r="B1843" s="1301"/>
      <c r="C1843" s="1302"/>
      <c r="D1843" s="1376">
        <v>45281</v>
      </c>
      <c r="E1843" s="1357"/>
      <c r="F1843" s="5"/>
      <c r="G1843" s="5"/>
      <c r="H1843" s="1302"/>
      <c r="I1843" s="1303"/>
      <c r="J1843" s="1301"/>
      <c r="K1843" s="1376"/>
      <c r="L1843" s="1302"/>
      <c r="M1843" s="1382">
        <f t="shared" si="3649"/>
        <v>45647</v>
      </c>
      <c r="N1843" s="1354">
        <f t="shared" si="3646"/>
        <v>0</v>
      </c>
      <c r="O1843" s="1383">
        <f t="shared" ref="O1843:S1843" si="3719">$AD1843*O$27</f>
        <v>0</v>
      </c>
      <c r="P1843" s="1383">
        <f t="shared" si="3719"/>
        <v>0</v>
      </c>
      <c r="Q1843" s="1383">
        <f t="shared" si="3719"/>
        <v>0</v>
      </c>
      <c r="R1843" s="1383">
        <f t="shared" si="3719"/>
        <v>0</v>
      </c>
      <c r="S1843" s="1383">
        <f t="shared" si="3719"/>
        <v>0</v>
      </c>
      <c r="T1843" s="1383">
        <f t="shared" ref="T1843:X1843" si="3720">$AE1843*T$27</f>
        <v>0</v>
      </c>
      <c r="U1843" s="1383">
        <f t="shared" si="3720"/>
        <v>0</v>
      </c>
      <c r="V1843" s="1383">
        <f t="shared" si="3720"/>
        <v>0</v>
      </c>
      <c r="W1843" s="1383">
        <f t="shared" si="3720"/>
        <v>0</v>
      </c>
      <c r="X1843" s="1383">
        <f t="shared" si="3720"/>
        <v>0</v>
      </c>
      <c r="Y1843" s="1383">
        <f t="shared" si="3652"/>
        <v>0</v>
      </c>
      <c r="Z1843" s="1383">
        <f t="shared" si="3653"/>
        <v>0</v>
      </c>
      <c r="AA1843" s="1383">
        <f t="shared" si="3654"/>
        <v>0</v>
      </c>
      <c r="AB1843" s="1383">
        <f t="shared" si="3655"/>
        <v>0</v>
      </c>
      <c r="AC1843" s="5">
        <f t="shared" si="3656"/>
        <v>355</v>
      </c>
      <c r="AD1843" s="1383">
        <f t="shared" si="3657"/>
        <v>0</v>
      </c>
      <c r="AE1843" s="1383">
        <f t="shared" si="3658"/>
        <v>0</v>
      </c>
      <c r="AF1843" s="1305" t="e">
        <f t="shared" si="3659"/>
        <v>#DIV/0!</v>
      </c>
      <c r="AG1843" s="1305" t="e">
        <f t="shared" si="3660"/>
        <v>#DIV/0!</v>
      </c>
      <c r="AH1843" s="5"/>
      <c r="AI1843" s="5"/>
      <c r="AJ1843" s="5"/>
      <c r="AK1843" s="5"/>
      <c r="AL1843" s="5"/>
      <c r="AM1843" s="5"/>
      <c r="AN1843" s="5"/>
      <c r="AO1843" s="5"/>
      <c r="AP1843" s="5"/>
      <c r="AQ1843" s="5"/>
      <c r="AR1843" s="5"/>
      <c r="AS1843" s="5"/>
      <c r="AT1843" s="5"/>
      <c r="AU1843" s="5"/>
      <c r="AV1843" s="5"/>
      <c r="AW1843" s="5"/>
      <c r="AX1843" s="5"/>
      <c r="AY1843" s="5"/>
      <c r="AZ1843" s="5"/>
      <c r="BA1843" s="5"/>
      <c r="BB1843" s="5"/>
      <c r="BC1843" s="5"/>
      <c r="BD1843" s="5"/>
      <c r="BE1843" s="5"/>
    </row>
    <row r="1844" spans="1:57" ht="14.25" customHeight="1">
      <c r="A1844" s="1376">
        <v>45647</v>
      </c>
      <c r="B1844" s="1301"/>
      <c r="C1844" s="1302"/>
      <c r="D1844" s="1376">
        <v>45282</v>
      </c>
      <c r="E1844" s="1357"/>
      <c r="F1844" s="5"/>
      <c r="G1844" s="5"/>
      <c r="H1844" s="1302"/>
      <c r="I1844" s="1303"/>
      <c r="J1844" s="1301"/>
      <c r="K1844" s="1376"/>
      <c r="L1844" s="1302"/>
      <c r="M1844" s="1382">
        <f t="shared" si="3649"/>
        <v>45648</v>
      </c>
      <c r="N1844" s="1354">
        <f t="shared" si="3646"/>
        <v>0</v>
      </c>
      <c r="O1844" s="1383">
        <f t="shared" ref="O1844:S1844" si="3721">$AD1844*O$27</f>
        <v>0</v>
      </c>
      <c r="P1844" s="1383">
        <f t="shared" si="3721"/>
        <v>0</v>
      </c>
      <c r="Q1844" s="1383">
        <f t="shared" si="3721"/>
        <v>0</v>
      </c>
      <c r="R1844" s="1383">
        <f t="shared" si="3721"/>
        <v>0</v>
      </c>
      <c r="S1844" s="1383">
        <f t="shared" si="3721"/>
        <v>0</v>
      </c>
      <c r="T1844" s="1383">
        <f t="shared" ref="T1844:X1844" si="3722">$AE1844*T$27</f>
        <v>0</v>
      </c>
      <c r="U1844" s="1383">
        <f t="shared" si="3722"/>
        <v>0</v>
      </c>
      <c r="V1844" s="1383">
        <f t="shared" si="3722"/>
        <v>0</v>
      </c>
      <c r="W1844" s="1383">
        <f t="shared" si="3722"/>
        <v>0</v>
      </c>
      <c r="X1844" s="1383">
        <f t="shared" si="3722"/>
        <v>0</v>
      </c>
      <c r="Y1844" s="1383">
        <f t="shared" si="3652"/>
        <v>0</v>
      </c>
      <c r="Z1844" s="1383">
        <f t="shared" si="3653"/>
        <v>0</v>
      </c>
      <c r="AA1844" s="1383">
        <f t="shared" si="3654"/>
        <v>0</v>
      </c>
      <c r="AB1844" s="1383">
        <f t="shared" si="3655"/>
        <v>0</v>
      </c>
      <c r="AC1844" s="5">
        <f t="shared" si="3656"/>
        <v>356</v>
      </c>
      <c r="AD1844" s="1383">
        <f t="shared" si="3657"/>
        <v>0</v>
      </c>
      <c r="AE1844" s="1383">
        <f t="shared" si="3658"/>
        <v>0</v>
      </c>
      <c r="AF1844" s="1305" t="e">
        <f t="shared" si="3659"/>
        <v>#DIV/0!</v>
      </c>
      <c r="AG1844" s="1305" t="e">
        <f t="shared" si="3660"/>
        <v>#DIV/0!</v>
      </c>
      <c r="AH1844" s="5"/>
      <c r="AI1844" s="5"/>
      <c r="AJ1844" s="5"/>
      <c r="AK1844" s="5"/>
      <c r="AL1844" s="5"/>
      <c r="AM1844" s="5"/>
      <c r="AN1844" s="5"/>
      <c r="AO1844" s="5"/>
      <c r="AP1844" s="5"/>
      <c r="AQ1844" s="5"/>
      <c r="AR1844" s="5"/>
      <c r="AS1844" s="5"/>
      <c r="AT1844" s="5"/>
      <c r="AU1844" s="5"/>
      <c r="AV1844" s="5"/>
      <c r="AW1844" s="5"/>
      <c r="AX1844" s="5"/>
      <c r="AY1844" s="5"/>
      <c r="AZ1844" s="5"/>
      <c r="BA1844" s="5"/>
      <c r="BB1844" s="5"/>
      <c r="BC1844" s="5"/>
      <c r="BD1844" s="5"/>
      <c r="BE1844" s="5"/>
    </row>
    <row r="1845" spans="1:57" ht="14.25" customHeight="1">
      <c r="A1845" s="1376">
        <v>45648</v>
      </c>
      <c r="B1845" s="1301"/>
      <c r="C1845" s="1302"/>
      <c r="D1845" s="1376">
        <v>45283</v>
      </c>
      <c r="E1845" s="1357"/>
      <c r="F1845" s="5"/>
      <c r="G1845" s="5"/>
      <c r="H1845" s="1302"/>
      <c r="I1845" s="1303"/>
      <c r="J1845" s="1301"/>
      <c r="K1845" s="1376"/>
      <c r="L1845" s="1302"/>
      <c r="M1845" s="1382">
        <f t="shared" si="3649"/>
        <v>45649</v>
      </c>
      <c r="N1845" s="1354">
        <f t="shared" si="3646"/>
        <v>0</v>
      </c>
      <c r="O1845" s="1383">
        <f t="shared" ref="O1845:S1845" si="3723">$AD1845*O$27</f>
        <v>0</v>
      </c>
      <c r="P1845" s="1383">
        <f t="shared" si="3723"/>
        <v>0</v>
      </c>
      <c r="Q1845" s="1383">
        <f t="shared" si="3723"/>
        <v>0</v>
      </c>
      <c r="R1845" s="1383">
        <f t="shared" si="3723"/>
        <v>0</v>
      </c>
      <c r="S1845" s="1383">
        <f t="shared" si="3723"/>
        <v>0</v>
      </c>
      <c r="T1845" s="1383">
        <f t="shared" ref="T1845:X1845" si="3724">$AE1845*T$27</f>
        <v>0</v>
      </c>
      <c r="U1845" s="1383">
        <f t="shared" si="3724"/>
        <v>0</v>
      </c>
      <c r="V1845" s="1383">
        <f t="shared" si="3724"/>
        <v>0</v>
      </c>
      <c r="W1845" s="1383">
        <f t="shared" si="3724"/>
        <v>0</v>
      </c>
      <c r="X1845" s="1383">
        <f t="shared" si="3724"/>
        <v>0</v>
      </c>
      <c r="Y1845" s="1383">
        <f t="shared" si="3652"/>
        <v>0</v>
      </c>
      <c r="Z1845" s="1383">
        <f t="shared" si="3653"/>
        <v>0</v>
      </c>
      <c r="AA1845" s="1383">
        <f t="shared" si="3654"/>
        <v>0</v>
      </c>
      <c r="AB1845" s="1383">
        <f t="shared" si="3655"/>
        <v>0</v>
      </c>
      <c r="AC1845" s="5">
        <f t="shared" si="3656"/>
        <v>357</v>
      </c>
      <c r="AD1845" s="1383">
        <f t="shared" si="3657"/>
        <v>0</v>
      </c>
      <c r="AE1845" s="1383">
        <f t="shared" si="3658"/>
        <v>0</v>
      </c>
      <c r="AF1845" s="1305" t="e">
        <f t="shared" si="3659"/>
        <v>#DIV/0!</v>
      </c>
      <c r="AG1845" s="1305" t="e">
        <f t="shared" si="3660"/>
        <v>#DIV/0!</v>
      </c>
      <c r="AH1845" s="5"/>
      <c r="AI1845" s="5"/>
      <c r="AJ1845" s="5"/>
      <c r="AK1845" s="5"/>
      <c r="AL1845" s="5"/>
      <c r="AM1845" s="5"/>
      <c r="AN1845" s="5"/>
      <c r="AO1845" s="5"/>
      <c r="AP1845" s="5"/>
      <c r="AQ1845" s="5"/>
      <c r="AR1845" s="5"/>
      <c r="AS1845" s="5"/>
      <c r="AT1845" s="5"/>
      <c r="AU1845" s="5"/>
      <c r="AV1845" s="5"/>
      <c r="AW1845" s="5"/>
      <c r="AX1845" s="5"/>
      <c r="AY1845" s="5"/>
      <c r="AZ1845" s="5"/>
      <c r="BA1845" s="5"/>
      <c r="BB1845" s="5"/>
      <c r="BC1845" s="5"/>
      <c r="BD1845" s="5"/>
      <c r="BE1845" s="5"/>
    </row>
    <row r="1846" spans="1:57" ht="14.25" customHeight="1">
      <c r="A1846" s="1376">
        <v>45649</v>
      </c>
      <c r="B1846" s="1301"/>
      <c r="C1846" s="1302"/>
      <c r="D1846" s="1376">
        <v>45284</v>
      </c>
      <c r="E1846" s="1357"/>
      <c r="F1846" s="5"/>
      <c r="G1846" s="5"/>
      <c r="H1846" s="1302"/>
      <c r="I1846" s="1303"/>
      <c r="J1846" s="1301"/>
      <c r="K1846" s="1376"/>
      <c r="L1846" s="1302"/>
      <c r="M1846" s="1382">
        <f t="shared" si="3649"/>
        <v>45650</v>
      </c>
      <c r="N1846" s="1354">
        <f t="shared" si="3646"/>
        <v>0</v>
      </c>
      <c r="O1846" s="1383">
        <f t="shared" ref="O1846:S1846" si="3725">$AD1846*O$27</f>
        <v>0</v>
      </c>
      <c r="P1846" s="1383">
        <f t="shared" si="3725"/>
        <v>0</v>
      </c>
      <c r="Q1846" s="1383">
        <f t="shared" si="3725"/>
        <v>0</v>
      </c>
      <c r="R1846" s="1383">
        <f t="shared" si="3725"/>
        <v>0</v>
      </c>
      <c r="S1846" s="1383">
        <f t="shared" si="3725"/>
        <v>0</v>
      </c>
      <c r="T1846" s="1383">
        <f t="shared" ref="T1846:X1846" si="3726">$AE1846*T$27</f>
        <v>0</v>
      </c>
      <c r="U1846" s="1383">
        <f t="shared" si="3726"/>
        <v>0</v>
      </c>
      <c r="V1846" s="1383">
        <f t="shared" si="3726"/>
        <v>0</v>
      </c>
      <c r="W1846" s="1383">
        <f t="shared" si="3726"/>
        <v>0</v>
      </c>
      <c r="X1846" s="1383">
        <f t="shared" si="3726"/>
        <v>0</v>
      </c>
      <c r="Y1846" s="1383">
        <f t="shared" si="3652"/>
        <v>0</v>
      </c>
      <c r="Z1846" s="1383">
        <f t="shared" si="3653"/>
        <v>0</v>
      </c>
      <c r="AA1846" s="1383">
        <f t="shared" si="3654"/>
        <v>0</v>
      </c>
      <c r="AB1846" s="1383">
        <f t="shared" si="3655"/>
        <v>0</v>
      </c>
      <c r="AC1846" s="5">
        <f t="shared" si="3656"/>
        <v>358</v>
      </c>
      <c r="AD1846" s="1383">
        <f t="shared" si="3657"/>
        <v>0</v>
      </c>
      <c r="AE1846" s="1383">
        <f t="shared" si="3658"/>
        <v>0</v>
      </c>
      <c r="AF1846" s="1305" t="e">
        <f t="shared" si="3659"/>
        <v>#DIV/0!</v>
      </c>
      <c r="AG1846" s="1305" t="e">
        <f t="shared" si="3660"/>
        <v>#DIV/0!</v>
      </c>
      <c r="AH1846" s="5"/>
      <c r="AI1846" s="5"/>
      <c r="AJ1846" s="5"/>
      <c r="AK1846" s="5"/>
      <c r="AL1846" s="5"/>
      <c r="AM1846" s="5"/>
      <c r="AN1846" s="5"/>
      <c r="AO1846" s="5"/>
      <c r="AP1846" s="5"/>
      <c r="AQ1846" s="5"/>
      <c r="AR1846" s="5"/>
      <c r="AS1846" s="5"/>
      <c r="AT1846" s="5"/>
      <c r="AU1846" s="5"/>
      <c r="AV1846" s="5"/>
      <c r="AW1846" s="5"/>
      <c r="AX1846" s="5"/>
      <c r="AY1846" s="5"/>
      <c r="AZ1846" s="5"/>
      <c r="BA1846" s="5"/>
      <c r="BB1846" s="5"/>
      <c r="BC1846" s="5"/>
      <c r="BD1846" s="5"/>
      <c r="BE1846" s="5"/>
    </row>
    <row r="1847" spans="1:57" ht="14.25" customHeight="1">
      <c r="A1847" s="1376">
        <v>45650</v>
      </c>
      <c r="B1847" s="1301"/>
      <c r="C1847" s="1302"/>
      <c r="D1847" s="1376">
        <v>45285</v>
      </c>
      <c r="E1847" s="1357"/>
      <c r="F1847" s="5"/>
      <c r="G1847" s="5"/>
      <c r="H1847" s="1302"/>
      <c r="I1847" s="1303"/>
      <c r="J1847" s="1301"/>
      <c r="K1847" s="1376"/>
      <c r="L1847" s="1302"/>
      <c r="M1847" s="1382">
        <f t="shared" si="3649"/>
        <v>45651</v>
      </c>
      <c r="N1847" s="1354">
        <f t="shared" si="3646"/>
        <v>0</v>
      </c>
      <c r="O1847" s="1383">
        <f t="shared" ref="O1847:S1847" si="3727">$AD1847*O$27</f>
        <v>0</v>
      </c>
      <c r="P1847" s="1383">
        <f t="shared" si="3727"/>
        <v>0</v>
      </c>
      <c r="Q1847" s="1383">
        <f t="shared" si="3727"/>
        <v>0</v>
      </c>
      <c r="R1847" s="1383">
        <f t="shared" si="3727"/>
        <v>0</v>
      </c>
      <c r="S1847" s="1383">
        <f t="shared" si="3727"/>
        <v>0</v>
      </c>
      <c r="T1847" s="1383">
        <f t="shared" ref="T1847:X1847" si="3728">$AE1847*T$27</f>
        <v>0</v>
      </c>
      <c r="U1847" s="1383">
        <f t="shared" si="3728"/>
        <v>0</v>
      </c>
      <c r="V1847" s="1383">
        <f t="shared" si="3728"/>
        <v>0</v>
      </c>
      <c r="W1847" s="1383">
        <f t="shared" si="3728"/>
        <v>0</v>
      </c>
      <c r="X1847" s="1383">
        <f t="shared" si="3728"/>
        <v>0</v>
      </c>
      <c r="Y1847" s="1383">
        <f t="shared" si="3652"/>
        <v>0</v>
      </c>
      <c r="Z1847" s="1383">
        <f t="shared" si="3653"/>
        <v>0</v>
      </c>
      <c r="AA1847" s="1383">
        <f t="shared" si="3654"/>
        <v>0</v>
      </c>
      <c r="AB1847" s="1383">
        <f t="shared" si="3655"/>
        <v>0</v>
      </c>
      <c r="AC1847" s="5">
        <f t="shared" si="3656"/>
        <v>359</v>
      </c>
      <c r="AD1847" s="1383">
        <f t="shared" si="3657"/>
        <v>0</v>
      </c>
      <c r="AE1847" s="1383">
        <f t="shared" si="3658"/>
        <v>0</v>
      </c>
      <c r="AF1847" s="1305" t="e">
        <f t="shared" si="3659"/>
        <v>#DIV/0!</v>
      </c>
      <c r="AG1847" s="1305" t="e">
        <f t="shared" si="3660"/>
        <v>#DIV/0!</v>
      </c>
      <c r="AH1847" s="5"/>
      <c r="AI1847" s="5"/>
      <c r="AJ1847" s="5"/>
      <c r="AK1847" s="5"/>
      <c r="AL1847" s="5"/>
      <c r="AM1847" s="5"/>
      <c r="AN1847" s="5"/>
      <c r="AO1847" s="5"/>
      <c r="AP1847" s="5"/>
      <c r="AQ1847" s="5"/>
      <c r="AR1847" s="5"/>
      <c r="AS1847" s="5"/>
      <c r="AT1847" s="5"/>
      <c r="AU1847" s="5"/>
      <c r="AV1847" s="5"/>
      <c r="AW1847" s="5"/>
      <c r="AX1847" s="5"/>
      <c r="AY1847" s="5"/>
      <c r="AZ1847" s="5"/>
      <c r="BA1847" s="5"/>
      <c r="BB1847" s="5"/>
      <c r="BC1847" s="5"/>
      <c r="BD1847" s="5"/>
      <c r="BE1847" s="5"/>
    </row>
    <row r="1848" spans="1:57" ht="14.25" customHeight="1">
      <c r="A1848" s="1376">
        <v>45651</v>
      </c>
      <c r="B1848" s="1301"/>
      <c r="C1848" s="1302"/>
      <c r="D1848" s="1376">
        <v>45286</v>
      </c>
      <c r="E1848" s="1357"/>
      <c r="F1848" s="5"/>
      <c r="G1848" s="5"/>
      <c r="H1848" s="1302"/>
      <c r="I1848" s="1303"/>
      <c r="J1848" s="1301"/>
      <c r="K1848" s="1376"/>
      <c r="L1848" s="1302"/>
      <c r="M1848" s="1382">
        <f t="shared" si="3649"/>
        <v>45652</v>
      </c>
      <c r="N1848" s="1354">
        <f t="shared" si="3646"/>
        <v>0</v>
      </c>
      <c r="O1848" s="1383">
        <f t="shared" ref="O1848:S1848" si="3729">$AD1848*O$27</f>
        <v>0</v>
      </c>
      <c r="P1848" s="1383">
        <f t="shared" si="3729"/>
        <v>0</v>
      </c>
      <c r="Q1848" s="1383">
        <f t="shared" si="3729"/>
        <v>0</v>
      </c>
      <c r="R1848" s="1383">
        <f t="shared" si="3729"/>
        <v>0</v>
      </c>
      <c r="S1848" s="1383">
        <f t="shared" si="3729"/>
        <v>0</v>
      </c>
      <c r="T1848" s="1383">
        <f t="shared" ref="T1848:X1848" si="3730">$AE1848*T$27</f>
        <v>0</v>
      </c>
      <c r="U1848" s="1383">
        <f t="shared" si="3730"/>
        <v>0</v>
      </c>
      <c r="V1848" s="1383">
        <f t="shared" si="3730"/>
        <v>0</v>
      </c>
      <c r="W1848" s="1383">
        <f t="shared" si="3730"/>
        <v>0</v>
      </c>
      <c r="X1848" s="1383">
        <f t="shared" si="3730"/>
        <v>0</v>
      </c>
      <c r="Y1848" s="1383">
        <f t="shared" si="3652"/>
        <v>0</v>
      </c>
      <c r="Z1848" s="1383">
        <f t="shared" si="3653"/>
        <v>0</v>
      </c>
      <c r="AA1848" s="1383">
        <f t="shared" si="3654"/>
        <v>0</v>
      </c>
      <c r="AB1848" s="1383">
        <f t="shared" si="3655"/>
        <v>0</v>
      </c>
      <c r="AC1848" s="5">
        <f t="shared" si="3656"/>
        <v>360</v>
      </c>
      <c r="AD1848" s="1383">
        <f t="shared" si="3657"/>
        <v>0</v>
      </c>
      <c r="AE1848" s="1383">
        <f t="shared" si="3658"/>
        <v>0</v>
      </c>
      <c r="AF1848" s="1305" t="e">
        <f t="shared" si="3659"/>
        <v>#DIV/0!</v>
      </c>
      <c r="AG1848" s="1305" t="e">
        <f t="shared" si="3660"/>
        <v>#DIV/0!</v>
      </c>
      <c r="AH1848" s="5"/>
      <c r="AI1848" s="5"/>
      <c r="AJ1848" s="5"/>
      <c r="AK1848" s="5"/>
      <c r="AL1848" s="5"/>
      <c r="AM1848" s="5"/>
      <c r="AN1848" s="5"/>
      <c r="AO1848" s="5"/>
      <c r="AP1848" s="5"/>
      <c r="AQ1848" s="5"/>
      <c r="AR1848" s="5"/>
      <c r="AS1848" s="5"/>
      <c r="AT1848" s="5"/>
      <c r="AU1848" s="5"/>
      <c r="AV1848" s="5"/>
      <c r="AW1848" s="5"/>
      <c r="AX1848" s="5"/>
      <c r="AY1848" s="5"/>
      <c r="AZ1848" s="5"/>
      <c r="BA1848" s="5"/>
      <c r="BB1848" s="5"/>
      <c r="BC1848" s="5"/>
      <c r="BD1848" s="5"/>
      <c r="BE1848" s="5"/>
    </row>
    <row r="1849" spans="1:57" ht="14.25" customHeight="1">
      <c r="A1849" s="1376">
        <v>45652</v>
      </c>
      <c r="B1849" s="1301"/>
      <c r="C1849" s="1302"/>
      <c r="D1849" s="1376">
        <v>45287</v>
      </c>
      <c r="E1849" s="1357"/>
      <c r="F1849" s="5"/>
      <c r="G1849" s="5"/>
      <c r="H1849" s="1302"/>
      <c r="I1849" s="1303"/>
      <c r="J1849" s="1301"/>
      <c r="K1849" s="1376"/>
      <c r="L1849" s="1302"/>
      <c r="M1849" s="1382">
        <f t="shared" si="3649"/>
        <v>45653</v>
      </c>
      <c r="N1849" s="1354">
        <f t="shared" si="3646"/>
        <v>0</v>
      </c>
      <c r="O1849" s="1383">
        <f t="shared" ref="O1849:S1849" si="3731">$AD1849*O$27</f>
        <v>0</v>
      </c>
      <c r="P1849" s="1383">
        <f t="shared" si="3731"/>
        <v>0</v>
      </c>
      <c r="Q1849" s="1383">
        <f t="shared" si="3731"/>
        <v>0</v>
      </c>
      <c r="R1849" s="1383">
        <f t="shared" si="3731"/>
        <v>0</v>
      </c>
      <c r="S1849" s="1383">
        <f t="shared" si="3731"/>
        <v>0</v>
      </c>
      <c r="T1849" s="1383">
        <f t="shared" ref="T1849:X1849" si="3732">$AE1849*T$27</f>
        <v>0</v>
      </c>
      <c r="U1849" s="1383">
        <f t="shared" si="3732"/>
        <v>0</v>
      </c>
      <c r="V1849" s="1383">
        <f t="shared" si="3732"/>
        <v>0</v>
      </c>
      <c r="W1849" s="1383">
        <f t="shared" si="3732"/>
        <v>0</v>
      </c>
      <c r="X1849" s="1383">
        <f t="shared" si="3732"/>
        <v>0</v>
      </c>
      <c r="Y1849" s="1383">
        <f t="shared" si="3652"/>
        <v>0</v>
      </c>
      <c r="Z1849" s="1383">
        <f t="shared" si="3653"/>
        <v>0</v>
      </c>
      <c r="AA1849" s="1383">
        <f t="shared" si="3654"/>
        <v>0</v>
      </c>
      <c r="AB1849" s="1383">
        <f t="shared" si="3655"/>
        <v>0</v>
      </c>
      <c r="AC1849" s="5">
        <f t="shared" si="3656"/>
        <v>361</v>
      </c>
      <c r="AD1849" s="1383">
        <f t="shared" si="3657"/>
        <v>0</v>
      </c>
      <c r="AE1849" s="1383">
        <f t="shared" si="3658"/>
        <v>0</v>
      </c>
      <c r="AF1849" s="1305" t="e">
        <f t="shared" si="3659"/>
        <v>#DIV/0!</v>
      </c>
      <c r="AG1849" s="1305" t="e">
        <f t="shared" si="3660"/>
        <v>#DIV/0!</v>
      </c>
      <c r="AH1849" s="5"/>
      <c r="AI1849" s="5"/>
      <c r="AJ1849" s="5"/>
      <c r="AK1849" s="5"/>
      <c r="AL1849" s="5"/>
      <c r="AM1849" s="5"/>
      <c r="AN1849" s="5"/>
      <c r="AO1849" s="5"/>
      <c r="AP1849" s="5"/>
      <c r="AQ1849" s="5"/>
      <c r="AR1849" s="5"/>
      <c r="AS1849" s="5"/>
      <c r="AT1849" s="5"/>
      <c r="AU1849" s="5"/>
      <c r="AV1849" s="5"/>
      <c r="AW1849" s="5"/>
      <c r="AX1849" s="5"/>
      <c r="AY1849" s="5"/>
      <c r="AZ1849" s="5"/>
      <c r="BA1849" s="5"/>
      <c r="BB1849" s="5"/>
      <c r="BC1849" s="5"/>
      <c r="BD1849" s="5"/>
      <c r="BE1849" s="5"/>
    </row>
    <row r="1850" spans="1:57" ht="14.25" customHeight="1">
      <c r="A1850" s="1376">
        <v>45653</v>
      </c>
      <c r="B1850" s="1301"/>
      <c r="C1850" s="1302"/>
      <c r="D1850" s="1376">
        <v>45288</v>
      </c>
      <c r="E1850" s="1357"/>
      <c r="F1850" s="5"/>
      <c r="G1850" s="5"/>
      <c r="H1850" s="1302"/>
      <c r="I1850" s="1303"/>
      <c r="J1850" s="1301"/>
      <c r="K1850" s="1376"/>
      <c r="L1850" s="1302"/>
      <c r="M1850" s="1382">
        <f t="shared" si="3649"/>
        <v>45654</v>
      </c>
      <c r="N1850" s="1354">
        <f t="shared" si="3646"/>
        <v>0</v>
      </c>
      <c r="O1850" s="1383">
        <f t="shared" ref="O1850:S1850" si="3733">$AD1850*O$27</f>
        <v>0</v>
      </c>
      <c r="P1850" s="1383">
        <f t="shared" si="3733"/>
        <v>0</v>
      </c>
      <c r="Q1850" s="1383">
        <f t="shared" si="3733"/>
        <v>0</v>
      </c>
      <c r="R1850" s="1383">
        <f t="shared" si="3733"/>
        <v>0</v>
      </c>
      <c r="S1850" s="1383">
        <f t="shared" si="3733"/>
        <v>0</v>
      </c>
      <c r="T1850" s="1383">
        <f t="shared" ref="T1850:X1850" si="3734">$AE1850*T$27</f>
        <v>0</v>
      </c>
      <c r="U1850" s="1383">
        <f t="shared" si="3734"/>
        <v>0</v>
      </c>
      <c r="V1850" s="1383">
        <f t="shared" si="3734"/>
        <v>0</v>
      </c>
      <c r="W1850" s="1383">
        <f t="shared" si="3734"/>
        <v>0</v>
      </c>
      <c r="X1850" s="1383">
        <f t="shared" si="3734"/>
        <v>0</v>
      </c>
      <c r="Y1850" s="1383">
        <f t="shared" si="3652"/>
        <v>0</v>
      </c>
      <c r="Z1850" s="1383">
        <f t="shared" si="3653"/>
        <v>0</v>
      </c>
      <c r="AA1850" s="1383">
        <f t="shared" si="3654"/>
        <v>0</v>
      </c>
      <c r="AB1850" s="1383">
        <f t="shared" si="3655"/>
        <v>0</v>
      </c>
      <c r="AC1850" s="5">
        <f t="shared" si="3656"/>
        <v>362</v>
      </c>
      <c r="AD1850" s="1383">
        <f t="shared" si="3657"/>
        <v>0</v>
      </c>
      <c r="AE1850" s="1383">
        <f t="shared" si="3658"/>
        <v>0</v>
      </c>
      <c r="AF1850" s="1305" t="e">
        <f t="shared" si="3659"/>
        <v>#DIV/0!</v>
      </c>
      <c r="AG1850" s="1305" t="e">
        <f t="shared" si="3660"/>
        <v>#DIV/0!</v>
      </c>
      <c r="AH1850" s="5"/>
      <c r="AI1850" s="5"/>
      <c r="AJ1850" s="5"/>
      <c r="AK1850" s="5"/>
      <c r="AL1850" s="5"/>
      <c r="AM1850" s="5"/>
      <c r="AN1850" s="5"/>
      <c r="AO1850" s="5"/>
      <c r="AP1850" s="5"/>
      <c r="AQ1850" s="5"/>
      <c r="AR1850" s="5"/>
      <c r="AS1850" s="5"/>
      <c r="AT1850" s="5"/>
      <c r="AU1850" s="5"/>
      <c r="AV1850" s="5"/>
      <c r="AW1850" s="5"/>
      <c r="AX1850" s="5"/>
      <c r="AY1850" s="5"/>
      <c r="AZ1850" s="5"/>
      <c r="BA1850" s="5"/>
      <c r="BB1850" s="5"/>
      <c r="BC1850" s="5"/>
      <c r="BD1850" s="5"/>
      <c r="BE1850" s="5"/>
    </row>
    <row r="1851" spans="1:57" ht="14.25" customHeight="1">
      <c r="A1851" s="1376">
        <v>45654</v>
      </c>
      <c r="B1851" s="1301"/>
      <c r="C1851" s="1302"/>
      <c r="D1851" s="1376">
        <v>45289</v>
      </c>
      <c r="E1851" s="1357"/>
      <c r="F1851" s="5"/>
      <c r="G1851" s="5"/>
      <c r="H1851" s="1302"/>
      <c r="I1851" s="1303"/>
      <c r="J1851" s="1301"/>
      <c r="K1851" s="1376"/>
      <c r="L1851" s="1302"/>
      <c r="M1851" s="1382">
        <f t="shared" si="3649"/>
        <v>45655</v>
      </c>
      <c r="N1851" s="1354">
        <f t="shared" si="3646"/>
        <v>0</v>
      </c>
      <c r="O1851" s="1383">
        <f t="shared" ref="O1851:S1851" si="3735">$AD1851*O$27</f>
        <v>0</v>
      </c>
      <c r="P1851" s="1383">
        <f t="shared" si="3735"/>
        <v>0</v>
      </c>
      <c r="Q1851" s="1383">
        <f t="shared" si="3735"/>
        <v>0</v>
      </c>
      <c r="R1851" s="1383">
        <f t="shared" si="3735"/>
        <v>0</v>
      </c>
      <c r="S1851" s="1383">
        <f t="shared" si="3735"/>
        <v>0</v>
      </c>
      <c r="T1851" s="1383">
        <f t="shared" ref="T1851:X1851" si="3736">$AE1851*T$27</f>
        <v>0</v>
      </c>
      <c r="U1851" s="1383">
        <f t="shared" si="3736"/>
        <v>0</v>
      </c>
      <c r="V1851" s="1383">
        <f t="shared" si="3736"/>
        <v>0</v>
      </c>
      <c r="W1851" s="1383">
        <f t="shared" si="3736"/>
        <v>0</v>
      </c>
      <c r="X1851" s="1383">
        <f t="shared" si="3736"/>
        <v>0</v>
      </c>
      <c r="Y1851" s="1383">
        <f t="shared" si="3652"/>
        <v>0</v>
      </c>
      <c r="Z1851" s="1383">
        <f t="shared" si="3653"/>
        <v>0</v>
      </c>
      <c r="AA1851" s="1383">
        <f t="shared" si="3654"/>
        <v>0</v>
      </c>
      <c r="AB1851" s="1383">
        <f t="shared" si="3655"/>
        <v>0</v>
      </c>
      <c r="AC1851" s="5">
        <f t="shared" si="3656"/>
        <v>363</v>
      </c>
      <c r="AD1851" s="1383">
        <f t="shared" si="3657"/>
        <v>0</v>
      </c>
      <c r="AE1851" s="1383">
        <f t="shared" si="3658"/>
        <v>0</v>
      </c>
      <c r="AF1851" s="1305" t="e">
        <f t="shared" si="3659"/>
        <v>#DIV/0!</v>
      </c>
      <c r="AG1851" s="1305" t="e">
        <f t="shared" si="3660"/>
        <v>#DIV/0!</v>
      </c>
      <c r="AH1851" s="5"/>
      <c r="AI1851" s="5"/>
      <c r="AJ1851" s="5"/>
      <c r="AK1851" s="5"/>
      <c r="AL1851" s="5"/>
      <c r="AM1851" s="5"/>
      <c r="AN1851" s="5"/>
      <c r="AO1851" s="5"/>
      <c r="AP1851" s="5"/>
      <c r="AQ1851" s="5"/>
      <c r="AR1851" s="5"/>
      <c r="AS1851" s="5"/>
      <c r="AT1851" s="5"/>
      <c r="AU1851" s="5"/>
      <c r="AV1851" s="5"/>
      <c r="AW1851" s="5"/>
      <c r="AX1851" s="5"/>
      <c r="AY1851" s="5"/>
      <c r="AZ1851" s="5"/>
      <c r="BA1851" s="5"/>
      <c r="BB1851" s="5"/>
      <c r="BC1851" s="5"/>
      <c r="BD1851" s="5"/>
      <c r="BE1851" s="5"/>
    </row>
    <row r="1852" spans="1:57" ht="14.25" customHeight="1">
      <c r="A1852" s="1376">
        <v>45655</v>
      </c>
      <c r="B1852" s="1301"/>
      <c r="C1852" s="1302"/>
      <c r="D1852" s="1376">
        <v>45290</v>
      </c>
      <c r="E1852" s="1357"/>
      <c r="F1852" s="5"/>
      <c r="G1852" s="5"/>
      <c r="H1852" s="1302"/>
      <c r="I1852" s="1303"/>
      <c r="J1852" s="1301"/>
      <c r="K1852" s="1376"/>
      <c r="L1852" s="1302"/>
      <c r="M1852" s="1382">
        <f t="shared" si="3649"/>
        <v>45656</v>
      </c>
      <c r="N1852" s="1354">
        <f t="shared" si="3646"/>
        <v>0</v>
      </c>
      <c r="O1852" s="1383">
        <f t="shared" ref="O1852:S1852" si="3737">$AD1852*O$27</f>
        <v>0</v>
      </c>
      <c r="P1852" s="1383">
        <f t="shared" si="3737"/>
        <v>0</v>
      </c>
      <c r="Q1852" s="1383">
        <f t="shared" si="3737"/>
        <v>0</v>
      </c>
      <c r="R1852" s="1383">
        <f t="shared" si="3737"/>
        <v>0</v>
      </c>
      <c r="S1852" s="1383">
        <f t="shared" si="3737"/>
        <v>0</v>
      </c>
      <c r="T1852" s="1383">
        <f t="shared" ref="T1852:X1852" si="3738">$AE1852*T$27</f>
        <v>0</v>
      </c>
      <c r="U1852" s="1383">
        <f t="shared" si="3738"/>
        <v>0</v>
      </c>
      <c r="V1852" s="1383">
        <f t="shared" si="3738"/>
        <v>0</v>
      </c>
      <c r="W1852" s="1383">
        <f t="shared" si="3738"/>
        <v>0</v>
      </c>
      <c r="X1852" s="1383">
        <f t="shared" si="3738"/>
        <v>0</v>
      </c>
      <c r="Y1852" s="1383">
        <f t="shared" si="3652"/>
        <v>0</v>
      </c>
      <c r="Z1852" s="1383">
        <f t="shared" si="3653"/>
        <v>0</v>
      </c>
      <c r="AA1852" s="1383">
        <f t="shared" si="3654"/>
        <v>0</v>
      </c>
      <c r="AB1852" s="1383">
        <f t="shared" si="3655"/>
        <v>0</v>
      </c>
      <c r="AC1852" s="5">
        <f t="shared" si="3656"/>
        <v>364</v>
      </c>
      <c r="AD1852" s="1383">
        <f t="shared" si="3657"/>
        <v>0</v>
      </c>
      <c r="AE1852" s="1383">
        <f t="shared" si="3658"/>
        <v>0</v>
      </c>
      <c r="AF1852" s="1305" t="e">
        <f t="shared" si="3659"/>
        <v>#DIV/0!</v>
      </c>
      <c r="AG1852" s="1305" t="e">
        <f t="shared" si="3660"/>
        <v>#DIV/0!</v>
      </c>
      <c r="AH1852" s="5"/>
      <c r="AI1852" s="5"/>
      <c r="AJ1852" s="5"/>
      <c r="AK1852" s="5"/>
      <c r="AL1852" s="5"/>
      <c r="AM1852" s="5"/>
      <c r="AN1852" s="5"/>
      <c r="AO1852" s="5"/>
      <c r="AP1852" s="5"/>
      <c r="AQ1852" s="5"/>
      <c r="AR1852" s="5"/>
      <c r="AS1852" s="5"/>
      <c r="AT1852" s="5"/>
      <c r="AU1852" s="5"/>
      <c r="AV1852" s="5"/>
      <c r="AW1852" s="5"/>
      <c r="AX1852" s="5"/>
      <c r="AY1852" s="5"/>
      <c r="AZ1852" s="5"/>
      <c r="BA1852" s="5"/>
      <c r="BB1852" s="5"/>
      <c r="BC1852" s="5"/>
      <c r="BD1852" s="5"/>
      <c r="BE1852" s="5"/>
    </row>
    <row r="1853" spans="1:57" ht="14.25" customHeight="1">
      <c r="A1853" s="1376">
        <v>45656</v>
      </c>
      <c r="B1853" s="1301"/>
      <c r="C1853" s="1302"/>
      <c r="D1853" s="1376">
        <v>45291</v>
      </c>
      <c r="E1853" s="1357"/>
      <c r="F1853" s="5"/>
      <c r="G1853" s="5"/>
      <c r="H1853" s="1302"/>
      <c r="I1853" s="1303"/>
      <c r="J1853" s="1301"/>
      <c r="K1853" s="1376"/>
      <c r="L1853" s="1302"/>
      <c r="M1853" s="1382">
        <f t="shared" si="3649"/>
        <v>45657</v>
      </c>
      <c r="N1853" s="1354">
        <f t="shared" si="3646"/>
        <v>0</v>
      </c>
      <c r="O1853" s="1383">
        <f t="shared" ref="O1853:S1853" si="3739">$AD1853*O$27</f>
        <v>0</v>
      </c>
      <c r="P1853" s="1383">
        <f t="shared" si="3739"/>
        <v>0</v>
      </c>
      <c r="Q1853" s="1383">
        <f t="shared" si="3739"/>
        <v>0</v>
      </c>
      <c r="R1853" s="1383">
        <f t="shared" si="3739"/>
        <v>0</v>
      </c>
      <c r="S1853" s="1383">
        <f t="shared" si="3739"/>
        <v>0</v>
      </c>
      <c r="T1853" s="1383">
        <f t="shared" ref="T1853:X1853" si="3740">$AE1853*T$27</f>
        <v>0</v>
      </c>
      <c r="U1853" s="1383">
        <f t="shared" si="3740"/>
        <v>0</v>
      </c>
      <c r="V1853" s="1383">
        <f t="shared" si="3740"/>
        <v>0</v>
      </c>
      <c r="W1853" s="1383">
        <f t="shared" si="3740"/>
        <v>0</v>
      </c>
      <c r="X1853" s="1383">
        <f t="shared" si="3740"/>
        <v>0</v>
      </c>
      <c r="Y1853" s="1383">
        <f t="shared" si="3652"/>
        <v>0</v>
      </c>
      <c r="Z1853" s="1383">
        <f t="shared" si="3653"/>
        <v>0</v>
      </c>
      <c r="AA1853" s="1383">
        <f t="shared" si="3654"/>
        <v>0</v>
      </c>
      <c r="AB1853" s="1383">
        <f t="shared" si="3655"/>
        <v>0</v>
      </c>
      <c r="AC1853" s="5">
        <f t="shared" si="3656"/>
        <v>365</v>
      </c>
      <c r="AD1853" s="1383">
        <f t="shared" si="3657"/>
        <v>0</v>
      </c>
      <c r="AE1853" s="1383">
        <f t="shared" si="3658"/>
        <v>0</v>
      </c>
      <c r="AF1853" s="1305" t="e">
        <f t="shared" si="3659"/>
        <v>#DIV/0!</v>
      </c>
      <c r="AG1853" s="1305" t="e">
        <f t="shared" si="3660"/>
        <v>#DIV/0!</v>
      </c>
      <c r="AH1853" s="5"/>
      <c r="AI1853" s="5"/>
      <c r="AJ1853" s="5"/>
      <c r="AK1853" s="5"/>
      <c r="AL1853" s="5"/>
      <c r="AM1853" s="5"/>
      <c r="AN1853" s="5"/>
      <c r="AO1853" s="5"/>
      <c r="AP1853" s="5"/>
      <c r="AQ1853" s="5"/>
      <c r="AR1853" s="5"/>
      <c r="AS1853" s="5"/>
      <c r="AT1853" s="5"/>
      <c r="AU1853" s="5"/>
      <c r="AV1853" s="5"/>
      <c r="AW1853" s="5"/>
      <c r="AX1853" s="5"/>
      <c r="AY1853" s="5"/>
      <c r="AZ1853" s="5"/>
      <c r="BA1853" s="5"/>
      <c r="BB1853" s="5"/>
      <c r="BC1853" s="5"/>
      <c r="BD1853" s="5"/>
      <c r="BE1853" s="5"/>
    </row>
    <row r="1854" spans="1:57" ht="14.25" customHeight="1">
      <c r="A1854" s="1376">
        <v>45657</v>
      </c>
      <c r="B1854" s="1301"/>
      <c r="C1854" s="1302"/>
      <c r="D1854" s="1376">
        <v>45292</v>
      </c>
      <c r="E1854" s="1357"/>
      <c r="F1854" s="5"/>
      <c r="G1854" s="5"/>
      <c r="H1854" s="1302"/>
      <c r="I1854" s="1303"/>
      <c r="J1854" s="1301"/>
      <c r="K1854" s="1376"/>
      <c r="L1854" s="1302"/>
      <c r="M1854" s="1382">
        <f t="shared" si="3649"/>
        <v>45658</v>
      </c>
      <c r="N1854" s="1354">
        <f t="shared" si="3646"/>
        <v>0</v>
      </c>
      <c r="O1854" s="1383">
        <f t="shared" ref="O1854:S1854" si="3741">$AD1854*O$27</f>
        <v>0</v>
      </c>
      <c r="P1854" s="1383">
        <f t="shared" si="3741"/>
        <v>0</v>
      </c>
      <c r="Q1854" s="1383">
        <f t="shared" si="3741"/>
        <v>0</v>
      </c>
      <c r="R1854" s="1383">
        <f t="shared" si="3741"/>
        <v>0</v>
      </c>
      <c r="S1854" s="1383">
        <f t="shared" si="3741"/>
        <v>0</v>
      </c>
      <c r="T1854" s="1383">
        <f t="shared" ref="T1854:X1854" si="3742">$AE1854*T$27</f>
        <v>0</v>
      </c>
      <c r="U1854" s="1383">
        <f t="shared" si="3742"/>
        <v>0</v>
      </c>
      <c r="V1854" s="1383">
        <f t="shared" si="3742"/>
        <v>0</v>
      </c>
      <c r="W1854" s="1383">
        <f t="shared" si="3742"/>
        <v>0</v>
      </c>
      <c r="X1854" s="1383">
        <f t="shared" si="3742"/>
        <v>0</v>
      </c>
      <c r="Y1854" s="1383">
        <f t="shared" si="3652"/>
        <v>0</v>
      </c>
      <c r="Z1854" s="1383">
        <f t="shared" si="3653"/>
        <v>0</v>
      </c>
      <c r="AA1854" s="1383">
        <f t="shared" si="3654"/>
        <v>0</v>
      </c>
      <c r="AB1854" s="1383">
        <f t="shared" si="3655"/>
        <v>0</v>
      </c>
      <c r="AC1854" s="5">
        <f t="shared" si="3656"/>
        <v>0</v>
      </c>
      <c r="AD1854" s="1383">
        <f t="shared" si="3657"/>
        <v>0</v>
      </c>
      <c r="AE1854" s="1383">
        <f t="shared" si="3658"/>
        <v>0</v>
      </c>
      <c r="AF1854" s="1305" t="e">
        <f t="shared" si="3659"/>
        <v>#DIV/0!</v>
      </c>
      <c r="AG1854" s="1305" t="e">
        <f t="shared" si="3660"/>
        <v>#DIV/0!</v>
      </c>
      <c r="AH1854" s="5"/>
      <c r="AI1854" s="5"/>
      <c r="AJ1854" s="5"/>
      <c r="AK1854" s="5"/>
      <c r="AL1854" s="5"/>
      <c r="AM1854" s="5"/>
      <c r="AN1854" s="5"/>
      <c r="AO1854" s="5"/>
      <c r="AP1854" s="5"/>
      <c r="AQ1854" s="5"/>
      <c r="AR1854" s="5"/>
      <c r="AS1854" s="5"/>
      <c r="AT1854" s="5"/>
      <c r="AU1854" s="5"/>
      <c r="AV1854" s="5"/>
      <c r="AW1854" s="5"/>
      <c r="AX1854" s="5"/>
      <c r="AY1854" s="5"/>
      <c r="AZ1854" s="5"/>
      <c r="BA1854" s="5"/>
      <c r="BB1854" s="5"/>
      <c r="BC1854" s="5"/>
      <c r="BD1854" s="5"/>
      <c r="BE1854" s="5"/>
    </row>
    <row r="1855" spans="1:57" ht="14.25" customHeight="1">
      <c r="A1855" s="1376">
        <v>45658</v>
      </c>
      <c r="B1855" s="1301"/>
      <c r="C1855" s="1302"/>
      <c r="D1855" s="1376">
        <v>45293</v>
      </c>
      <c r="E1855" s="1357"/>
      <c r="F1855" s="5"/>
      <c r="G1855" s="5"/>
      <c r="H1855" s="1302"/>
      <c r="I1855" s="1303"/>
      <c r="J1855" s="1301"/>
      <c r="K1855" s="1376"/>
      <c r="L1855" s="1302"/>
      <c r="M1855" s="1382">
        <f t="shared" si="3649"/>
        <v>45659</v>
      </c>
      <c r="N1855" s="1354">
        <f t="shared" si="3646"/>
        <v>0</v>
      </c>
      <c r="O1855" s="1383">
        <f t="shared" ref="O1855:S1855" si="3743">$AD1855*O$27</f>
        <v>0</v>
      </c>
      <c r="P1855" s="1383">
        <f t="shared" si="3743"/>
        <v>0</v>
      </c>
      <c r="Q1855" s="1383">
        <f t="shared" si="3743"/>
        <v>0</v>
      </c>
      <c r="R1855" s="1383">
        <f t="shared" si="3743"/>
        <v>0</v>
      </c>
      <c r="S1855" s="1383">
        <f t="shared" si="3743"/>
        <v>0</v>
      </c>
      <c r="T1855" s="1383">
        <f t="shared" ref="T1855:X1855" si="3744">$AE1855*T$27</f>
        <v>0</v>
      </c>
      <c r="U1855" s="1383">
        <f t="shared" si="3744"/>
        <v>0</v>
      </c>
      <c r="V1855" s="1383">
        <f t="shared" si="3744"/>
        <v>0</v>
      </c>
      <c r="W1855" s="1383">
        <f t="shared" si="3744"/>
        <v>0</v>
      </c>
      <c r="X1855" s="1383">
        <f t="shared" si="3744"/>
        <v>0</v>
      </c>
      <c r="Y1855" s="1383">
        <f t="shared" si="3652"/>
        <v>0</v>
      </c>
      <c r="Z1855" s="1383">
        <f t="shared" si="3653"/>
        <v>0</v>
      </c>
      <c r="AA1855" s="1383">
        <f t="shared" si="3654"/>
        <v>0</v>
      </c>
      <c r="AB1855" s="1383">
        <f t="shared" si="3655"/>
        <v>0</v>
      </c>
      <c r="AC1855" s="5">
        <f t="shared" si="3656"/>
        <v>1</v>
      </c>
      <c r="AD1855" s="1383">
        <f t="shared" si="3657"/>
        <v>0</v>
      </c>
      <c r="AE1855" s="1383">
        <f t="shared" si="3658"/>
        <v>0</v>
      </c>
      <c r="AF1855" s="1305" t="e">
        <f t="shared" si="3659"/>
        <v>#DIV/0!</v>
      </c>
      <c r="AG1855" s="1305" t="e">
        <f t="shared" si="3660"/>
        <v>#DIV/0!</v>
      </c>
      <c r="AH1855" s="5"/>
      <c r="AI1855" s="5"/>
      <c r="AJ1855" s="5"/>
      <c r="AK1855" s="5"/>
      <c r="AL1855" s="5"/>
      <c r="AM1855" s="5"/>
      <c r="AN1855" s="5"/>
      <c r="AO1855" s="5"/>
      <c r="AP1855" s="5"/>
      <c r="AQ1855" s="5"/>
      <c r="AR1855" s="5"/>
      <c r="AS1855" s="5"/>
      <c r="AT1855" s="5"/>
      <c r="AU1855" s="5"/>
      <c r="AV1855" s="5"/>
      <c r="AW1855" s="5"/>
      <c r="AX1855" s="5"/>
      <c r="AY1855" s="5"/>
      <c r="AZ1855" s="5"/>
      <c r="BA1855" s="5"/>
      <c r="BB1855" s="5"/>
      <c r="BC1855" s="5"/>
      <c r="BD1855" s="5"/>
      <c r="BE1855" s="5"/>
    </row>
    <row r="1856" spans="1:57" ht="14.25" customHeight="1">
      <c r="A1856" s="1376">
        <v>45659</v>
      </c>
      <c r="B1856" s="1301"/>
      <c r="C1856" s="1302"/>
      <c r="D1856" s="1376">
        <v>45294</v>
      </c>
      <c r="E1856" s="1357"/>
      <c r="F1856" s="5"/>
      <c r="G1856" s="5"/>
      <c r="H1856" s="1302"/>
      <c r="I1856" s="1303"/>
      <c r="J1856" s="1301"/>
      <c r="K1856" s="1376"/>
      <c r="L1856" s="1302"/>
      <c r="M1856" s="1382">
        <f t="shared" si="3649"/>
        <v>45660</v>
      </c>
      <c r="N1856" s="1354">
        <f t="shared" si="3646"/>
        <v>0</v>
      </c>
      <c r="O1856" s="1383">
        <f t="shared" ref="O1856:S1856" si="3745">$AD1856*O$27</f>
        <v>0</v>
      </c>
      <c r="P1856" s="1383">
        <f t="shared" si="3745"/>
        <v>0</v>
      </c>
      <c r="Q1856" s="1383">
        <f t="shared" si="3745"/>
        <v>0</v>
      </c>
      <c r="R1856" s="1383">
        <f t="shared" si="3745"/>
        <v>0</v>
      </c>
      <c r="S1856" s="1383">
        <f t="shared" si="3745"/>
        <v>0</v>
      </c>
      <c r="T1856" s="1383">
        <f t="shared" ref="T1856:X1856" si="3746">$AE1856*T$27</f>
        <v>0</v>
      </c>
      <c r="U1856" s="1383">
        <f t="shared" si="3746"/>
        <v>0</v>
      </c>
      <c r="V1856" s="1383">
        <f t="shared" si="3746"/>
        <v>0</v>
      </c>
      <c r="W1856" s="1383">
        <f t="shared" si="3746"/>
        <v>0</v>
      </c>
      <c r="X1856" s="1383">
        <f t="shared" si="3746"/>
        <v>0</v>
      </c>
      <c r="Y1856" s="1383">
        <f t="shared" si="3652"/>
        <v>0</v>
      </c>
      <c r="Z1856" s="1383">
        <f t="shared" si="3653"/>
        <v>0</v>
      </c>
      <c r="AA1856" s="1383">
        <f t="shared" si="3654"/>
        <v>0</v>
      </c>
      <c r="AB1856" s="1383">
        <f t="shared" si="3655"/>
        <v>0</v>
      </c>
      <c r="AC1856" s="5">
        <f t="shared" si="3656"/>
        <v>2</v>
      </c>
      <c r="AD1856" s="1383">
        <f t="shared" si="3657"/>
        <v>0</v>
      </c>
      <c r="AE1856" s="1383">
        <f t="shared" si="3658"/>
        <v>0</v>
      </c>
      <c r="AF1856" s="1305" t="e">
        <f t="shared" si="3659"/>
        <v>#DIV/0!</v>
      </c>
      <c r="AG1856" s="1305" t="e">
        <f t="shared" si="3660"/>
        <v>#DIV/0!</v>
      </c>
      <c r="AH1856" s="5"/>
      <c r="AI1856" s="5"/>
      <c r="AJ1856" s="5"/>
      <c r="AK1856" s="5"/>
      <c r="AL1856" s="5"/>
      <c r="AM1856" s="5"/>
      <c r="AN1856" s="5"/>
      <c r="AO1856" s="5"/>
      <c r="AP1856" s="5"/>
      <c r="AQ1856" s="5"/>
      <c r="AR1856" s="5"/>
      <c r="AS1856" s="5"/>
      <c r="AT1856" s="5"/>
      <c r="AU1856" s="5"/>
      <c r="AV1856" s="5"/>
      <c r="AW1856" s="5"/>
      <c r="AX1856" s="5"/>
      <c r="AY1856" s="5"/>
      <c r="AZ1856" s="5"/>
      <c r="BA1856" s="5"/>
      <c r="BB1856" s="5"/>
      <c r="BC1856" s="5"/>
      <c r="BD1856" s="5"/>
      <c r="BE1856" s="5"/>
    </row>
    <row r="1857" spans="1:57" ht="14.25" customHeight="1">
      <c r="A1857" s="1376">
        <v>45660</v>
      </c>
      <c r="B1857" s="1301"/>
      <c r="C1857" s="1302"/>
      <c r="D1857" s="1376">
        <v>45295</v>
      </c>
      <c r="E1857" s="1357"/>
      <c r="F1857" s="5"/>
      <c r="G1857" s="5"/>
      <c r="H1857" s="1302"/>
      <c r="I1857" s="1303"/>
      <c r="J1857" s="1301"/>
      <c r="K1857" s="1376"/>
      <c r="L1857" s="1302"/>
      <c r="M1857" s="1382">
        <f t="shared" si="3649"/>
        <v>45661</v>
      </c>
      <c r="N1857" s="1354">
        <f t="shared" si="3646"/>
        <v>0</v>
      </c>
      <c r="O1857" s="1383">
        <f t="shared" ref="O1857:S1857" si="3747">$AD1857*O$27</f>
        <v>0</v>
      </c>
      <c r="P1857" s="1383">
        <f t="shared" si="3747"/>
        <v>0</v>
      </c>
      <c r="Q1857" s="1383">
        <f t="shared" si="3747"/>
        <v>0</v>
      </c>
      <c r="R1857" s="1383">
        <f t="shared" si="3747"/>
        <v>0</v>
      </c>
      <c r="S1857" s="1383">
        <f t="shared" si="3747"/>
        <v>0</v>
      </c>
      <c r="T1857" s="1383">
        <f t="shared" ref="T1857:X1857" si="3748">$AE1857*T$27</f>
        <v>0</v>
      </c>
      <c r="U1857" s="1383">
        <f t="shared" si="3748"/>
        <v>0</v>
      </c>
      <c r="V1857" s="1383">
        <f t="shared" si="3748"/>
        <v>0</v>
      </c>
      <c r="W1857" s="1383">
        <f t="shared" si="3748"/>
        <v>0</v>
      </c>
      <c r="X1857" s="1383">
        <f t="shared" si="3748"/>
        <v>0</v>
      </c>
      <c r="Y1857" s="1383">
        <f t="shared" si="3652"/>
        <v>0</v>
      </c>
      <c r="Z1857" s="1383">
        <f t="shared" si="3653"/>
        <v>0</v>
      </c>
      <c r="AA1857" s="1383">
        <f t="shared" si="3654"/>
        <v>0</v>
      </c>
      <c r="AB1857" s="1383">
        <f t="shared" si="3655"/>
        <v>0</v>
      </c>
      <c r="AC1857" s="5">
        <f t="shared" si="3656"/>
        <v>3</v>
      </c>
      <c r="AD1857" s="1383">
        <f t="shared" si="3657"/>
        <v>0</v>
      </c>
      <c r="AE1857" s="1383">
        <f t="shared" si="3658"/>
        <v>0</v>
      </c>
      <c r="AF1857" s="1305" t="e">
        <f t="shared" si="3659"/>
        <v>#DIV/0!</v>
      </c>
      <c r="AG1857" s="1305" t="e">
        <f t="shared" si="3660"/>
        <v>#DIV/0!</v>
      </c>
      <c r="AH1857" s="5"/>
      <c r="AI1857" s="5"/>
      <c r="AJ1857" s="5"/>
      <c r="AK1857" s="5"/>
      <c r="AL1857" s="5"/>
      <c r="AM1857" s="5"/>
      <c r="AN1857" s="5"/>
      <c r="AO1857" s="5"/>
      <c r="AP1857" s="5"/>
      <c r="AQ1857" s="5"/>
      <c r="AR1857" s="5"/>
      <c r="AS1857" s="5"/>
      <c r="AT1857" s="5"/>
      <c r="AU1857" s="5"/>
      <c r="AV1857" s="5"/>
      <c r="AW1857" s="5"/>
      <c r="AX1857" s="5"/>
      <c r="AY1857" s="5"/>
      <c r="AZ1857" s="5"/>
      <c r="BA1857" s="5"/>
      <c r="BB1857" s="5"/>
      <c r="BC1857" s="5"/>
      <c r="BD1857" s="5"/>
      <c r="BE1857" s="5"/>
    </row>
    <row r="1858" spans="1:57" ht="14.25" customHeight="1">
      <c r="A1858" s="1376">
        <v>45661</v>
      </c>
      <c r="B1858" s="1301"/>
      <c r="C1858" s="1302"/>
      <c r="D1858" s="1376">
        <v>45296</v>
      </c>
      <c r="E1858" s="1357"/>
      <c r="F1858" s="5"/>
      <c r="G1858" s="5"/>
      <c r="H1858" s="1302"/>
      <c r="I1858" s="1303"/>
      <c r="J1858" s="1301"/>
      <c r="K1858" s="1376"/>
      <c r="L1858" s="1302"/>
      <c r="M1858" s="1382">
        <f t="shared" si="3649"/>
        <v>45662</v>
      </c>
      <c r="N1858" s="1354">
        <f t="shared" si="3646"/>
        <v>0</v>
      </c>
      <c r="O1858" s="1383">
        <f t="shared" ref="O1858:S1858" si="3749">$AD1858*O$27</f>
        <v>0</v>
      </c>
      <c r="P1858" s="1383">
        <f t="shared" si="3749"/>
        <v>0</v>
      </c>
      <c r="Q1858" s="1383">
        <f t="shared" si="3749"/>
        <v>0</v>
      </c>
      <c r="R1858" s="1383">
        <f t="shared" si="3749"/>
        <v>0</v>
      </c>
      <c r="S1858" s="1383">
        <f t="shared" si="3749"/>
        <v>0</v>
      </c>
      <c r="T1858" s="1383">
        <f t="shared" ref="T1858:X1858" si="3750">$AE1858*T$27</f>
        <v>0</v>
      </c>
      <c r="U1858" s="1383">
        <f t="shared" si="3750"/>
        <v>0</v>
      </c>
      <c r="V1858" s="1383">
        <f t="shared" si="3750"/>
        <v>0</v>
      </c>
      <c r="W1858" s="1383">
        <f t="shared" si="3750"/>
        <v>0</v>
      </c>
      <c r="X1858" s="1383">
        <f t="shared" si="3750"/>
        <v>0</v>
      </c>
      <c r="Y1858" s="1383">
        <f t="shared" si="3652"/>
        <v>0</v>
      </c>
      <c r="Z1858" s="1383">
        <f t="shared" si="3653"/>
        <v>0</v>
      </c>
      <c r="AA1858" s="1383">
        <f t="shared" si="3654"/>
        <v>0</v>
      </c>
      <c r="AB1858" s="1383">
        <f t="shared" si="3655"/>
        <v>0</v>
      </c>
      <c r="AC1858" s="5">
        <f t="shared" si="3656"/>
        <v>4</v>
      </c>
      <c r="AD1858" s="1383">
        <f t="shared" si="3657"/>
        <v>0</v>
      </c>
      <c r="AE1858" s="1383">
        <f t="shared" si="3658"/>
        <v>0</v>
      </c>
      <c r="AF1858" s="1305" t="e">
        <f t="shared" si="3659"/>
        <v>#DIV/0!</v>
      </c>
      <c r="AG1858" s="1305" t="e">
        <f t="shared" si="3660"/>
        <v>#DIV/0!</v>
      </c>
      <c r="AH1858" s="5"/>
      <c r="AI1858" s="5"/>
      <c r="AJ1858" s="5"/>
      <c r="AK1858" s="5"/>
      <c r="AL1858" s="5"/>
      <c r="AM1858" s="5"/>
      <c r="AN1858" s="5"/>
      <c r="AO1858" s="5"/>
      <c r="AP1858" s="5"/>
      <c r="AQ1858" s="5"/>
      <c r="AR1858" s="5"/>
      <c r="AS1858" s="5"/>
      <c r="AT1858" s="5"/>
      <c r="AU1858" s="5"/>
      <c r="AV1858" s="5"/>
      <c r="AW1858" s="5"/>
      <c r="AX1858" s="5"/>
      <c r="AY1858" s="5"/>
      <c r="AZ1858" s="5"/>
      <c r="BA1858" s="5"/>
      <c r="BB1858" s="5"/>
      <c r="BC1858" s="5"/>
      <c r="BD1858" s="5"/>
      <c r="BE1858" s="5"/>
    </row>
    <row r="1859" spans="1:57" ht="14.25" customHeight="1">
      <c r="A1859" s="1376">
        <v>45662</v>
      </c>
      <c r="B1859" s="1301"/>
      <c r="C1859" s="1302"/>
      <c r="D1859" s="1376">
        <v>45297</v>
      </c>
      <c r="E1859" s="1357"/>
      <c r="F1859" s="5"/>
      <c r="G1859" s="5"/>
      <c r="H1859" s="1302"/>
      <c r="I1859" s="1303"/>
      <c r="J1859" s="1301"/>
      <c r="K1859" s="1376"/>
      <c r="L1859" s="1302"/>
      <c r="M1859" s="1382">
        <f t="shared" si="3649"/>
        <v>45663</v>
      </c>
      <c r="N1859" s="1354">
        <f t="shared" si="3646"/>
        <v>0</v>
      </c>
      <c r="O1859" s="1383">
        <f t="shared" ref="O1859:S1859" si="3751">$AD1859*O$27</f>
        <v>0</v>
      </c>
      <c r="P1859" s="1383">
        <f t="shared" si="3751"/>
        <v>0</v>
      </c>
      <c r="Q1859" s="1383">
        <f t="shared" si="3751"/>
        <v>0</v>
      </c>
      <c r="R1859" s="1383">
        <f t="shared" si="3751"/>
        <v>0</v>
      </c>
      <c r="S1859" s="1383">
        <f t="shared" si="3751"/>
        <v>0</v>
      </c>
      <c r="T1859" s="1383">
        <f t="shared" ref="T1859:X1859" si="3752">$AE1859*T$27</f>
        <v>0</v>
      </c>
      <c r="U1859" s="1383">
        <f t="shared" si="3752"/>
        <v>0</v>
      </c>
      <c r="V1859" s="1383">
        <f t="shared" si="3752"/>
        <v>0</v>
      </c>
      <c r="W1859" s="1383">
        <f t="shared" si="3752"/>
        <v>0</v>
      </c>
      <c r="X1859" s="1383">
        <f t="shared" si="3752"/>
        <v>0</v>
      </c>
      <c r="Y1859" s="1383">
        <f t="shared" si="3652"/>
        <v>0</v>
      </c>
      <c r="Z1859" s="1383">
        <f t="shared" si="3653"/>
        <v>0</v>
      </c>
      <c r="AA1859" s="1383">
        <f t="shared" si="3654"/>
        <v>0</v>
      </c>
      <c r="AB1859" s="1383">
        <f t="shared" si="3655"/>
        <v>0</v>
      </c>
      <c r="AC1859" s="5">
        <f t="shared" si="3656"/>
        <v>5</v>
      </c>
      <c r="AD1859" s="1383">
        <f t="shared" si="3657"/>
        <v>0</v>
      </c>
      <c r="AE1859" s="1383">
        <f t="shared" si="3658"/>
        <v>0</v>
      </c>
      <c r="AF1859" s="1305" t="e">
        <f t="shared" si="3659"/>
        <v>#DIV/0!</v>
      </c>
      <c r="AG1859" s="1305" t="e">
        <f t="shared" si="3660"/>
        <v>#DIV/0!</v>
      </c>
      <c r="AH1859" s="5"/>
      <c r="AI1859" s="5"/>
      <c r="AJ1859" s="5"/>
      <c r="AK1859" s="5"/>
      <c r="AL1859" s="5"/>
      <c r="AM1859" s="5"/>
      <c r="AN1859" s="5"/>
      <c r="AO1859" s="5"/>
      <c r="AP1859" s="5"/>
      <c r="AQ1859" s="5"/>
      <c r="AR1859" s="5"/>
      <c r="AS1859" s="5"/>
      <c r="AT1859" s="5"/>
      <c r="AU1859" s="5"/>
      <c r="AV1859" s="5"/>
      <c r="AW1859" s="5"/>
      <c r="AX1859" s="5"/>
      <c r="AY1859" s="5"/>
      <c r="AZ1859" s="5"/>
      <c r="BA1859" s="5"/>
      <c r="BB1859" s="5"/>
      <c r="BC1859" s="5"/>
      <c r="BD1859" s="5"/>
      <c r="BE1859" s="5"/>
    </row>
    <row r="1860" spans="1:57" ht="14.25" customHeight="1">
      <c r="A1860" s="1376">
        <v>45663</v>
      </c>
      <c r="B1860" s="1301"/>
      <c r="C1860" s="1302"/>
      <c r="D1860" s="1376">
        <v>45298</v>
      </c>
      <c r="E1860" s="1357"/>
      <c r="F1860" s="5"/>
      <c r="G1860" s="5"/>
      <c r="H1860" s="1302"/>
      <c r="I1860" s="1303"/>
      <c r="J1860" s="1301"/>
      <c r="K1860" s="1376"/>
      <c r="L1860" s="1302"/>
      <c r="M1860" s="1382">
        <f t="shared" si="3649"/>
        <v>45664</v>
      </c>
      <c r="N1860" s="1354">
        <f t="shared" si="3646"/>
        <v>0</v>
      </c>
      <c r="O1860" s="1383">
        <f t="shared" ref="O1860:S1860" si="3753">$AD1860*O$27</f>
        <v>0</v>
      </c>
      <c r="P1860" s="1383">
        <f t="shared" si="3753"/>
        <v>0</v>
      </c>
      <c r="Q1860" s="1383">
        <f t="shared" si="3753"/>
        <v>0</v>
      </c>
      <c r="R1860" s="1383">
        <f t="shared" si="3753"/>
        <v>0</v>
      </c>
      <c r="S1860" s="1383">
        <f t="shared" si="3753"/>
        <v>0</v>
      </c>
      <c r="T1860" s="1383">
        <f t="shared" ref="T1860:X1860" si="3754">$AE1860*T$27</f>
        <v>0</v>
      </c>
      <c r="U1860" s="1383">
        <f t="shared" si="3754"/>
        <v>0</v>
      </c>
      <c r="V1860" s="1383">
        <f t="shared" si="3754"/>
        <v>0</v>
      </c>
      <c r="W1860" s="1383">
        <f t="shared" si="3754"/>
        <v>0</v>
      </c>
      <c r="X1860" s="1383">
        <f t="shared" si="3754"/>
        <v>0</v>
      </c>
      <c r="Y1860" s="1383">
        <f t="shared" si="3652"/>
        <v>0</v>
      </c>
      <c r="Z1860" s="1383">
        <f t="shared" si="3653"/>
        <v>0</v>
      </c>
      <c r="AA1860" s="1383">
        <f t="shared" si="3654"/>
        <v>0</v>
      </c>
      <c r="AB1860" s="1383">
        <f t="shared" si="3655"/>
        <v>0</v>
      </c>
      <c r="AC1860" s="5">
        <f t="shared" si="3656"/>
        <v>6</v>
      </c>
      <c r="AD1860" s="1383">
        <f t="shared" si="3657"/>
        <v>0</v>
      </c>
      <c r="AE1860" s="1383">
        <f t="shared" si="3658"/>
        <v>0</v>
      </c>
      <c r="AF1860" s="1305" t="e">
        <f t="shared" si="3659"/>
        <v>#DIV/0!</v>
      </c>
      <c r="AG1860" s="1305" t="e">
        <f t="shared" si="3660"/>
        <v>#DIV/0!</v>
      </c>
      <c r="AH1860" s="5"/>
      <c r="AI1860" s="5"/>
      <c r="AJ1860" s="5"/>
      <c r="AK1860" s="5"/>
      <c r="AL1860" s="5"/>
      <c r="AM1860" s="5"/>
      <c r="AN1860" s="5"/>
      <c r="AO1860" s="5"/>
      <c r="AP1860" s="5"/>
      <c r="AQ1860" s="5"/>
      <c r="AR1860" s="5"/>
      <c r="AS1860" s="5"/>
      <c r="AT1860" s="5"/>
      <c r="AU1860" s="5"/>
      <c r="AV1860" s="5"/>
      <c r="AW1860" s="5"/>
      <c r="AX1860" s="5"/>
      <c r="AY1860" s="5"/>
      <c r="AZ1860" s="5"/>
      <c r="BA1860" s="5"/>
      <c r="BB1860" s="5"/>
      <c r="BC1860" s="5"/>
      <c r="BD1860" s="5"/>
      <c r="BE1860" s="5"/>
    </row>
    <row r="1861" spans="1:57" ht="14.25" customHeight="1">
      <c r="A1861" s="1376">
        <v>45664</v>
      </c>
      <c r="B1861" s="1301"/>
      <c r="C1861" s="1302"/>
      <c r="D1861" s="1376">
        <v>45299</v>
      </c>
      <c r="E1861" s="1357"/>
      <c r="F1861" s="5"/>
      <c r="G1861" s="5"/>
      <c r="H1861" s="1302"/>
      <c r="I1861" s="1303"/>
      <c r="J1861" s="1301"/>
      <c r="K1861" s="1376"/>
      <c r="L1861" s="1302"/>
      <c r="M1861" s="1382">
        <f t="shared" si="3649"/>
        <v>45665</v>
      </c>
      <c r="N1861" s="1354">
        <f t="shared" si="3646"/>
        <v>0</v>
      </c>
      <c r="O1861" s="1383">
        <f t="shared" ref="O1861:S1861" si="3755">$AD1861*O$27</f>
        <v>0</v>
      </c>
      <c r="P1861" s="1383">
        <f t="shared" si="3755"/>
        <v>0</v>
      </c>
      <c r="Q1861" s="1383">
        <f t="shared" si="3755"/>
        <v>0</v>
      </c>
      <c r="R1861" s="1383">
        <f t="shared" si="3755"/>
        <v>0</v>
      </c>
      <c r="S1861" s="1383">
        <f t="shared" si="3755"/>
        <v>0</v>
      </c>
      <c r="T1861" s="1383">
        <f t="shared" ref="T1861:X1861" si="3756">$AE1861*T$27</f>
        <v>0</v>
      </c>
      <c r="U1861" s="1383">
        <f t="shared" si="3756"/>
        <v>0</v>
      </c>
      <c r="V1861" s="1383">
        <f t="shared" si="3756"/>
        <v>0</v>
      </c>
      <c r="W1861" s="1383">
        <f t="shared" si="3756"/>
        <v>0</v>
      </c>
      <c r="X1861" s="1383">
        <f t="shared" si="3756"/>
        <v>0</v>
      </c>
      <c r="Y1861" s="1383">
        <f t="shared" si="3652"/>
        <v>0</v>
      </c>
      <c r="Z1861" s="1383">
        <f t="shared" si="3653"/>
        <v>0</v>
      </c>
      <c r="AA1861" s="1383">
        <f t="shared" si="3654"/>
        <v>0</v>
      </c>
      <c r="AB1861" s="1383">
        <f t="shared" si="3655"/>
        <v>0</v>
      </c>
      <c r="AC1861" s="5">
        <f t="shared" si="3656"/>
        <v>7</v>
      </c>
      <c r="AD1861" s="1383">
        <f t="shared" si="3657"/>
        <v>0</v>
      </c>
      <c r="AE1861" s="1383">
        <f t="shared" si="3658"/>
        <v>0</v>
      </c>
      <c r="AF1861" s="1305" t="e">
        <f t="shared" si="3659"/>
        <v>#DIV/0!</v>
      </c>
      <c r="AG1861" s="1305" t="e">
        <f t="shared" si="3660"/>
        <v>#DIV/0!</v>
      </c>
      <c r="AH1861" s="5"/>
      <c r="AI1861" s="5"/>
      <c r="AJ1861" s="5"/>
      <c r="AK1861" s="5"/>
      <c r="AL1861" s="5"/>
      <c r="AM1861" s="5"/>
      <c r="AN1861" s="5"/>
      <c r="AO1861" s="5"/>
      <c r="AP1861" s="5"/>
      <c r="AQ1861" s="5"/>
      <c r="AR1861" s="5"/>
      <c r="AS1861" s="5"/>
      <c r="AT1861" s="5"/>
      <c r="AU1861" s="5"/>
      <c r="AV1861" s="5"/>
      <c r="AW1861" s="5"/>
      <c r="AX1861" s="5"/>
      <c r="AY1861" s="5"/>
      <c r="AZ1861" s="5"/>
      <c r="BA1861" s="5"/>
      <c r="BB1861" s="5"/>
      <c r="BC1861" s="5"/>
      <c r="BD1861" s="5"/>
      <c r="BE1861" s="5"/>
    </row>
    <row r="1862" spans="1:57" ht="14.25" customHeight="1">
      <c r="A1862" s="1376">
        <v>45665</v>
      </c>
      <c r="B1862" s="1301"/>
      <c r="C1862" s="1302"/>
      <c r="D1862" s="1376">
        <v>45300</v>
      </c>
      <c r="E1862" s="1357"/>
      <c r="F1862" s="5"/>
      <c r="G1862" s="5"/>
      <c r="H1862" s="1302"/>
      <c r="I1862" s="1303"/>
      <c r="J1862" s="1301"/>
      <c r="K1862" s="1376"/>
      <c r="L1862" s="1302"/>
      <c r="M1862" s="1382">
        <f t="shared" si="3649"/>
        <v>45666</v>
      </c>
      <c r="N1862" s="1354">
        <f t="shared" si="3646"/>
        <v>0</v>
      </c>
      <c r="O1862" s="1383">
        <f t="shared" ref="O1862:S1862" si="3757">$AD1862*O$27</f>
        <v>0</v>
      </c>
      <c r="P1862" s="1383">
        <f t="shared" si="3757"/>
        <v>0</v>
      </c>
      <c r="Q1862" s="1383">
        <f t="shared" si="3757"/>
        <v>0</v>
      </c>
      <c r="R1862" s="1383">
        <f t="shared" si="3757"/>
        <v>0</v>
      </c>
      <c r="S1862" s="1383">
        <f t="shared" si="3757"/>
        <v>0</v>
      </c>
      <c r="T1862" s="1383">
        <f t="shared" ref="T1862:X1862" si="3758">$AE1862*T$27</f>
        <v>0</v>
      </c>
      <c r="U1862" s="1383">
        <f t="shared" si="3758"/>
        <v>0</v>
      </c>
      <c r="V1862" s="1383">
        <f t="shared" si="3758"/>
        <v>0</v>
      </c>
      <c r="W1862" s="1383">
        <f t="shared" si="3758"/>
        <v>0</v>
      </c>
      <c r="X1862" s="1383">
        <f t="shared" si="3758"/>
        <v>0</v>
      </c>
      <c r="Y1862" s="1383">
        <f t="shared" si="3652"/>
        <v>0</v>
      </c>
      <c r="Z1862" s="1383">
        <f t="shared" si="3653"/>
        <v>0</v>
      </c>
      <c r="AA1862" s="1383">
        <f t="shared" si="3654"/>
        <v>0</v>
      </c>
      <c r="AB1862" s="1383">
        <f t="shared" si="3655"/>
        <v>0</v>
      </c>
      <c r="AC1862" s="5">
        <f t="shared" si="3656"/>
        <v>8</v>
      </c>
      <c r="AD1862" s="1383">
        <f t="shared" si="3657"/>
        <v>0</v>
      </c>
      <c r="AE1862" s="1383">
        <f t="shared" si="3658"/>
        <v>0</v>
      </c>
      <c r="AF1862" s="1305" t="e">
        <f t="shared" si="3659"/>
        <v>#DIV/0!</v>
      </c>
      <c r="AG1862" s="1305" t="e">
        <f t="shared" si="3660"/>
        <v>#DIV/0!</v>
      </c>
      <c r="AH1862" s="5"/>
      <c r="AI1862" s="5"/>
      <c r="AJ1862" s="5"/>
      <c r="AK1862" s="5"/>
      <c r="AL1862" s="5"/>
      <c r="AM1862" s="5"/>
      <c r="AN1862" s="5"/>
      <c r="AO1862" s="5"/>
      <c r="AP1862" s="5"/>
      <c r="AQ1862" s="5"/>
      <c r="AR1862" s="5"/>
      <c r="AS1862" s="5"/>
      <c r="AT1862" s="5"/>
      <c r="AU1862" s="5"/>
      <c r="AV1862" s="5"/>
      <c r="AW1862" s="5"/>
      <c r="AX1862" s="5"/>
      <c r="AY1862" s="5"/>
      <c r="AZ1862" s="5"/>
      <c r="BA1862" s="5"/>
      <c r="BB1862" s="5"/>
      <c r="BC1862" s="5"/>
      <c r="BD1862" s="5"/>
      <c r="BE1862" s="5"/>
    </row>
    <row r="1863" spans="1:57" ht="14.25" customHeight="1">
      <c r="A1863" s="1376">
        <v>45666</v>
      </c>
      <c r="B1863" s="1301"/>
      <c r="C1863" s="1302"/>
      <c r="D1863" s="1376">
        <v>45301</v>
      </c>
      <c r="E1863" s="1357"/>
      <c r="F1863" s="5"/>
      <c r="G1863" s="5"/>
      <c r="H1863" s="1302"/>
      <c r="I1863" s="1303"/>
      <c r="J1863" s="1301"/>
      <c r="K1863" s="1376"/>
      <c r="L1863" s="1302"/>
      <c r="M1863" s="1382">
        <f t="shared" si="3649"/>
        <v>45667</v>
      </c>
      <c r="N1863" s="1354">
        <f t="shared" si="3646"/>
        <v>0</v>
      </c>
      <c r="O1863" s="1383">
        <f t="shared" ref="O1863:S1863" si="3759">$AD1863*O$27</f>
        <v>0</v>
      </c>
      <c r="P1863" s="1383">
        <f t="shared" si="3759"/>
        <v>0</v>
      </c>
      <c r="Q1863" s="1383">
        <f t="shared" si="3759"/>
        <v>0</v>
      </c>
      <c r="R1863" s="1383">
        <f t="shared" si="3759"/>
        <v>0</v>
      </c>
      <c r="S1863" s="1383">
        <f t="shared" si="3759"/>
        <v>0</v>
      </c>
      <c r="T1863" s="1383">
        <f t="shared" ref="T1863:X1863" si="3760">$AE1863*T$27</f>
        <v>0</v>
      </c>
      <c r="U1863" s="1383">
        <f t="shared" si="3760"/>
        <v>0</v>
      </c>
      <c r="V1863" s="1383">
        <f t="shared" si="3760"/>
        <v>0</v>
      </c>
      <c r="W1863" s="1383">
        <f t="shared" si="3760"/>
        <v>0</v>
      </c>
      <c r="X1863" s="1383">
        <f t="shared" si="3760"/>
        <v>0</v>
      </c>
      <c r="Y1863" s="1383">
        <f t="shared" si="3652"/>
        <v>0</v>
      </c>
      <c r="Z1863" s="1383">
        <f t="shared" si="3653"/>
        <v>0</v>
      </c>
      <c r="AA1863" s="1383">
        <f t="shared" si="3654"/>
        <v>0</v>
      </c>
      <c r="AB1863" s="1383">
        <f t="shared" si="3655"/>
        <v>0</v>
      </c>
      <c r="AC1863" s="5">
        <f t="shared" si="3656"/>
        <v>9</v>
      </c>
      <c r="AD1863" s="1383">
        <f t="shared" si="3657"/>
        <v>0</v>
      </c>
      <c r="AE1863" s="1383">
        <f t="shared" si="3658"/>
        <v>0</v>
      </c>
      <c r="AF1863" s="1305" t="e">
        <f t="shared" si="3659"/>
        <v>#DIV/0!</v>
      </c>
      <c r="AG1863" s="1305" t="e">
        <f t="shared" si="3660"/>
        <v>#DIV/0!</v>
      </c>
      <c r="AH1863" s="5"/>
      <c r="AI1863" s="5"/>
      <c r="AJ1863" s="5"/>
      <c r="AK1863" s="5"/>
      <c r="AL1863" s="5"/>
      <c r="AM1863" s="5"/>
      <c r="AN1863" s="5"/>
      <c r="AO1863" s="5"/>
      <c r="AP1863" s="5"/>
      <c r="AQ1863" s="5"/>
      <c r="AR1863" s="5"/>
      <c r="AS1863" s="5"/>
      <c r="AT1863" s="5"/>
      <c r="AU1863" s="5"/>
      <c r="AV1863" s="5"/>
      <c r="AW1863" s="5"/>
      <c r="AX1863" s="5"/>
      <c r="AY1863" s="5"/>
      <c r="AZ1863" s="5"/>
      <c r="BA1863" s="5"/>
      <c r="BB1863" s="5"/>
      <c r="BC1863" s="5"/>
      <c r="BD1863" s="5"/>
      <c r="BE1863" s="5"/>
    </row>
    <row r="1864" spans="1:57" ht="14.25" customHeight="1">
      <c r="A1864" s="1376">
        <v>45667</v>
      </c>
      <c r="B1864" s="1301"/>
      <c r="C1864" s="1302"/>
      <c r="D1864" s="1376">
        <v>45302</v>
      </c>
      <c r="E1864" s="1357"/>
      <c r="F1864" s="5"/>
      <c r="G1864" s="5"/>
      <c r="H1864" s="1302"/>
      <c r="I1864" s="1303"/>
      <c r="J1864" s="1301"/>
      <c r="K1864" s="1376"/>
      <c r="L1864" s="1302"/>
      <c r="M1864" s="1382">
        <f t="shared" si="3649"/>
        <v>45668</v>
      </c>
      <c r="N1864" s="1354">
        <f t="shared" si="3646"/>
        <v>0</v>
      </c>
      <c r="O1864" s="1383">
        <f t="shared" ref="O1864:S1864" si="3761">$AD1864*O$27</f>
        <v>0</v>
      </c>
      <c r="P1864" s="1383">
        <f t="shared" si="3761"/>
        <v>0</v>
      </c>
      <c r="Q1864" s="1383">
        <f t="shared" si="3761"/>
        <v>0</v>
      </c>
      <c r="R1864" s="1383">
        <f t="shared" si="3761"/>
        <v>0</v>
      </c>
      <c r="S1864" s="1383">
        <f t="shared" si="3761"/>
        <v>0</v>
      </c>
      <c r="T1864" s="1383">
        <f t="shared" ref="T1864:X1864" si="3762">$AE1864*T$27</f>
        <v>0</v>
      </c>
      <c r="U1864" s="1383">
        <f t="shared" si="3762"/>
        <v>0</v>
      </c>
      <c r="V1864" s="1383">
        <f t="shared" si="3762"/>
        <v>0</v>
      </c>
      <c r="W1864" s="1383">
        <f t="shared" si="3762"/>
        <v>0</v>
      </c>
      <c r="X1864" s="1383">
        <f t="shared" si="3762"/>
        <v>0</v>
      </c>
      <c r="Y1864" s="1383">
        <f t="shared" si="3652"/>
        <v>0</v>
      </c>
      <c r="Z1864" s="1383">
        <f t="shared" si="3653"/>
        <v>0</v>
      </c>
      <c r="AA1864" s="1383">
        <f t="shared" si="3654"/>
        <v>0</v>
      </c>
      <c r="AB1864" s="1383">
        <f t="shared" si="3655"/>
        <v>0</v>
      </c>
      <c r="AC1864" s="5">
        <f t="shared" si="3656"/>
        <v>10</v>
      </c>
      <c r="AD1864" s="1383">
        <f t="shared" si="3657"/>
        <v>0</v>
      </c>
      <c r="AE1864" s="1383">
        <f t="shared" si="3658"/>
        <v>0</v>
      </c>
      <c r="AF1864" s="1305" t="e">
        <f t="shared" si="3659"/>
        <v>#DIV/0!</v>
      </c>
      <c r="AG1864" s="1305" t="e">
        <f t="shared" si="3660"/>
        <v>#DIV/0!</v>
      </c>
      <c r="AH1864" s="5"/>
      <c r="AI1864" s="5"/>
      <c r="AJ1864" s="5"/>
      <c r="AK1864" s="5"/>
      <c r="AL1864" s="5"/>
      <c r="AM1864" s="5"/>
      <c r="AN1864" s="5"/>
      <c r="AO1864" s="5"/>
      <c r="AP1864" s="5"/>
      <c r="AQ1864" s="5"/>
      <c r="AR1864" s="5"/>
      <c r="AS1864" s="5"/>
      <c r="AT1864" s="5"/>
      <c r="AU1864" s="5"/>
      <c r="AV1864" s="5"/>
      <c r="AW1864" s="5"/>
      <c r="AX1864" s="5"/>
      <c r="AY1864" s="5"/>
      <c r="AZ1864" s="5"/>
      <c r="BA1864" s="5"/>
      <c r="BB1864" s="5"/>
      <c r="BC1864" s="5"/>
      <c r="BD1864" s="5"/>
      <c r="BE1864" s="5"/>
    </row>
    <row r="1865" spans="1:57" ht="14.25" customHeight="1">
      <c r="A1865" s="1376">
        <v>45668</v>
      </c>
      <c r="B1865" s="1301"/>
      <c r="C1865" s="1302"/>
      <c r="D1865" s="1376">
        <v>45303</v>
      </c>
      <c r="E1865" s="1357"/>
      <c r="F1865" s="5"/>
      <c r="G1865" s="5"/>
      <c r="H1865" s="1302"/>
      <c r="I1865" s="1303"/>
      <c r="J1865" s="1301"/>
      <c r="K1865" s="1376"/>
      <c r="L1865" s="1302"/>
      <c r="M1865" s="1382">
        <f t="shared" si="3649"/>
        <v>45669</v>
      </c>
      <c r="N1865" s="1354">
        <f t="shared" si="3646"/>
        <v>0</v>
      </c>
      <c r="O1865" s="1383">
        <f t="shared" ref="O1865:S1865" si="3763">$AD1865*O$27</f>
        <v>0</v>
      </c>
      <c r="P1865" s="1383">
        <f t="shared" si="3763"/>
        <v>0</v>
      </c>
      <c r="Q1865" s="1383">
        <f t="shared" si="3763"/>
        <v>0</v>
      </c>
      <c r="R1865" s="1383">
        <f t="shared" si="3763"/>
        <v>0</v>
      </c>
      <c r="S1865" s="1383">
        <f t="shared" si="3763"/>
        <v>0</v>
      </c>
      <c r="T1865" s="1383">
        <f t="shared" ref="T1865:X1865" si="3764">$AE1865*T$27</f>
        <v>0</v>
      </c>
      <c r="U1865" s="1383">
        <f t="shared" si="3764"/>
        <v>0</v>
      </c>
      <c r="V1865" s="1383">
        <f t="shared" si="3764"/>
        <v>0</v>
      </c>
      <c r="W1865" s="1383">
        <f t="shared" si="3764"/>
        <v>0</v>
      </c>
      <c r="X1865" s="1383">
        <f t="shared" si="3764"/>
        <v>0</v>
      </c>
      <c r="Y1865" s="1383">
        <f t="shared" si="3652"/>
        <v>0</v>
      </c>
      <c r="Z1865" s="1383">
        <f t="shared" si="3653"/>
        <v>0</v>
      </c>
      <c r="AA1865" s="1383">
        <f t="shared" si="3654"/>
        <v>0</v>
      </c>
      <c r="AB1865" s="1383">
        <f t="shared" si="3655"/>
        <v>0</v>
      </c>
      <c r="AC1865" s="5">
        <f t="shared" si="3656"/>
        <v>11</v>
      </c>
      <c r="AD1865" s="1383">
        <f t="shared" si="3657"/>
        <v>0</v>
      </c>
      <c r="AE1865" s="1383">
        <f t="shared" si="3658"/>
        <v>0</v>
      </c>
      <c r="AF1865" s="1305" t="e">
        <f t="shared" si="3659"/>
        <v>#DIV/0!</v>
      </c>
      <c r="AG1865" s="1305" t="e">
        <f t="shared" si="3660"/>
        <v>#DIV/0!</v>
      </c>
      <c r="AH1865" s="5"/>
      <c r="AI1865" s="5"/>
      <c r="AJ1865" s="5"/>
      <c r="AK1865" s="5"/>
      <c r="AL1865" s="5"/>
      <c r="AM1865" s="5"/>
      <c r="AN1865" s="5"/>
      <c r="AO1865" s="5"/>
      <c r="AP1865" s="5"/>
      <c r="AQ1865" s="5"/>
      <c r="AR1865" s="5"/>
      <c r="AS1865" s="5"/>
      <c r="AT1865" s="5"/>
      <c r="AU1865" s="5"/>
      <c r="AV1865" s="5"/>
      <c r="AW1865" s="5"/>
      <c r="AX1865" s="5"/>
      <c r="AY1865" s="5"/>
      <c r="AZ1865" s="5"/>
      <c r="BA1865" s="5"/>
      <c r="BB1865" s="5"/>
      <c r="BC1865" s="5"/>
      <c r="BD1865" s="5"/>
      <c r="BE1865" s="5"/>
    </row>
    <row r="1866" spans="1:57" ht="14.25" customHeight="1">
      <c r="A1866" s="1376">
        <v>45669</v>
      </c>
      <c r="B1866" s="1301"/>
      <c r="C1866" s="1302"/>
      <c r="D1866" s="1376">
        <v>45304</v>
      </c>
      <c r="E1866" s="1357"/>
      <c r="F1866" s="5"/>
      <c r="G1866" s="5"/>
      <c r="H1866" s="1302"/>
      <c r="I1866" s="1303"/>
      <c r="J1866" s="1301"/>
      <c r="K1866" s="1376"/>
      <c r="L1866" s="1302"/>
      <c r="M1866" s="1382">
        <f t="shared" si="3649"/>
        <v>45670</v>
      </c>
      <c r="N1866" s="1354">
        <f t="shared" si="3646"/>
        <v>0</v>
      </c>
      <c r="O1866" s="1383">
        <f t="shared" ref="O1866:S1866" si="3765">$AD1866*O$27</f>
        <v>0</v>
      </c>
      <c r="P1866" s="1383">
        <f t="shared" si="3765"/>
        <v>0</v>
      </c>
      <c r="Q1866" s="1383">
        <f t="shared" si="3765"/>
        <v>0</v>
      </c>
      <c r="R1866" s="1383">
        <f t="shared" si="3765"/>
        <v>0</v>
      </c>
      <c r="S1866" s="1383">
        <f t="shared" si="3765"/>
        <v>0</v>
      </c>
      <c r="T1866" s="1383">
        <f t="shared" ref="T1866:X1866" si="3766">$AE1866*T$27</f>
        <v>0</v>
      </c>
      <c r="U1866" s="1383">
        <f t="shared" si="3766"/>
        <v>0</v>
      </c>
      <c r="V1866" s="1383">
        <f t="shared" si="3766"/>
        <v>0</v>
      </c>
      <c r="W1866" s="1383">
        <f t="shared" si="3766"/>
        <v>0</v>
      </c>
      <c r="X1866" s="1383">
        <f t="shared" si="3766"/>
        <v>0</v>
      </c>
      <c r="Y1866" s="1383">
        <f t="shared" si="3652"/>
        <v>0</v>
      </c>
      <c r="Z1866" s="1383">
        <f t="shared" si="3653"/>
        <v>0</v>
      </c>
      <c r="AA1866" s="1383">
        <f t="shared" si="3654"/>
        <v>0</v>
      </c>
      <c r="AB1866" s="1383">
        <f t="shared" si="3655"/>
        <v>0</v>
      </c>
      <c r="AC1866" s="5">
        <f t="shared" si="3656"/>
        <v>12</v>
      </c>
      <c r="AD1866" s="1383">
        <f t="shared" si="3657"/>
        <v>0</v>
      </c>
      <c r="AE1866" s="1383">
        <f t="shared" si="3658"/>
        <v>0</v>
      </c>
      <c r="AF1866" s="1305" t="e">
        <f t="shared" si="3659"/>
        <v>#DIV/0!</v>
      </c>
      <c r="AG1866" s="1305" t="e">
        <f t="shared" si="3660"/>
        <v>#DIV/0!</v>
      </c>
      <c r="AH1866" s="5"/>
      <c r="AI1866" s="5"/>
      <c r="AJ1866" s="5"/>
      <c r="AK1866" s="5"/>
      <c r="AL1866" s="5"/>
      <c r="AM1866" s="5"/>
      <c r="AN1866" s="5"/>
      <c r="AO1866" s="5"/>
      <c r="AP1866" s="5"/>
      <c r="AQ1866" s="5"/>
      <c r="AR1866" s="5"/>
      <c r="AS1866" s="5"/>
      <c r="AT1866" s="5"/>
      <c r="AU1866" s="5"/>
      <c r="AV1866" s="5"/>
      <c r="AW1866" s="5"/>
      <c r="AX1866" s="5"/>
      <c r="AY1866" s="5"/>
      <c r="AZ1866" s="5"/>
      <c r="BA1866" s="5"/>
      <c r="BB1866" s="5"/>
      <c r="BC1866" s="5"/>
      <c r="BD1866" s="5"/>
      <c r="BE1866" s="5"/>
    </row>
    <row r="1867" spans="1:57" ht="14.25" customHeight="1">
      <c r="A1867" s="1376">
        <v>45670</v>
      </c>
      <c r="B1867" s="1301"/>
      <c r="C1867" s="1302"/>
      <c r="D1867" s="1376">
        <v>45305</v>
      </c>
      <c r="E1867" s="1357"/>
      <c r="F1867" s="5"/>
      <c r="G1867" s="5"/>
      <c r="H1867" s="1302"/>
      <c r="I1867" s="1303"/>
      <c r="J1867" s="1301"/>
      <c r="K1867" s="1376"/>
      <c r="L1867" s="1302"/>
      <c r="M1867" s="1382">
        <f t="shared" si="3649"/>
        <v>45671</v>
      </c>
      <c r="N1867" s="1354">
        <f t="shared" si="3646"/>
        <v>0</v>
      </c>
      <c r="O1867" s="1383">
        <f t="shared" ref="O1867:S1867" si="3767">$AD1867*O$27</f>
        <v>0</v>
      </c>
      <c r="P1867" s="1383">
        <f t="shared" si="3767"/>
        <v>0</v>
      </c>
      <c r="Q1867" s="1383">
        <f t="shared" si="3767"/>
        <v>0</v>
      </c>
      <c r="R1867" s="1383">
        <f t="shared" si="3767"/>
        <v>0</v>
      </c>
      <c r="S1867" s="1383">
        <f t="shared" si="3767"/>
        <v>0</v>
      </c>
      <c r="T1867" s="1383">
        <f t="shared" ref="T1867:X1867" si="3768">$AE1867*T$27</f>
        <v>0</v>
      </c>
      <c r="U1867" s="1383">
        <f t="shared" si="3768"/>
        <v>0</v>
      </c>
      <c r="V1867" s="1383">
        <f t="shared" si="3768"/>
        <v>0</v>
      </c>
      <c r="W1867" s="1383">
        <f t="shared" si="3768"/>
        <v>0</v>
      </c>
      <c r="X1867" s="1383">
        <f t="shared" si="3768"/>
        <v>0</v>
      </c>
      <c r="Y1867" s="1383">
        <f t="shared" si="3652"/>
        <v>0</v>
      </c>
      <c r="Z1867" s="1383">
        <f t="shared" si="3653"/>
        <v>0</v>
      </c>
      <c r="AA1867" s="1383">
        <f t="shared" si="3654"/>
        <v>0</v>
      </c>
      <c r="AB1867" s="1383">
        <f t="shared" si="3655"/>
        <v>0</v>
      </c>
      <c r="AC1867" s="5">
        <f t="shared" si="3656"/>
        <v>13</v>
      </c>
      <c r="AD1867" s="1383">
        <f t="shared" si="3657"/>
        <v>0</v>
      </c>
      <c r="AE1867" s="1383">
        <f t="shared" si="3658"/>
        <v>0</v>
      </c>
      <c r="AF1867" s="1305" t="e">
        <f t="shared" si="3659"/>
        <v>#DIV/0!</v>
      </c>
      <c r="AG1867" s="1305" t="e">
        <f t="shared" si="3660"/>
        <v>#DIV/0!</v>
      </c>
      <c r="AH1867" s="5"/>
      <c r="AI1867" s="5"/>
      <c r="AJ1867" s="5"/>
      <c r="AK1867" s="5"/>
      <c r="AL1867" s="5"/>
      <c r="AM1867" s="5"/>
      <c r="AN1867" s="5"/>
      <c r="AO1867" s="5"/>
      <c r="AP1867" s="5"/>
      <c r="AQ1867" s="5"/>
      <c r="AR1867" s="5"/>
      <c r="AS1867" s="5"/>
      <c r="AT1867" s="5"/>
      <c r="AU1867" s="5"/>
      <c r="AV1867" s="5"/>
      <c r="AW1867" s="5"/>
      <c r="AX1867" s="5"/>
      <c r="AY1867" s="5"/>
      <c r="AZ1867" s="5"/>
      <c r="BA1867" s="5"/>
      <c r="BB1867" s="5"/>
      <c r="BC1867" s="5"/>
      <c r="BD1867" s="5"/>
      <c r="BE1867" s="5"/>
    </row>
    <row r="1868" spans="1:57" ht="14.25" customHeight="1">
      <c r="A1868" s="1376">
        <v>45671</v>
      </c>
      <c r="B1868" s="1301"/>
      <c r="C1868" s="1302"/>
      <c r="D1868" s="1376">
        <v>45306</v>
      </c>
      <c r="E1868" s="1357"/>
      <c r="F1868" s="5"/>
      <c r="G1868" s="5"/>
      <c r="H1868" s="1302"/>
      <c r="I1868" s="1303"/>
      <c r="J1868" s="1301"/>
      <c r="K1868" s="1376"/>
      <c r="L1868" s="1302"/>
      <c r="M1868" s="1382">
        <f t="shared" si="3649"/>
        <v>45672</v>
      </c>
      <c r="N1868" s="1354">
        <f t="shared" si="3646"/>
        <v>0</v>
      </c>
      <c r="O1868" s="1383">
        <f t="shared" ref="O1868:S1868" si="3769">$AD1868*O$27</f>
        <v>0</v>
      </c>
      <c r="P1868" s="1383">
        <f t="shared" si="3769"/>
        <v>0</v>
      </c>
      <c r="Q1868" s="1383">
        <f t="shared" si="3769"/>
        <v>0</v>
      </c>
      <c r="R1868" s="1383">
        <f t="shared" si="3769"/>
        <v>0</v>
      </c>
      <c r="S1868" s="1383">
        <f t="shared" si="3769"/>
        <v>0</v>
      </c>
      <c r="T1868" s="1383">
        <f t="shared" ref="T1868:X1868" si="3770">$AE1868*T$27</f>
        <v>0</v>
      </c>
      <c r="U1868" s="1383">
        <f t="shared" si="3770"/>
        <v>0</v>
      </c>
      <c r="V1868" s="1383">
        <f t="shared" si="3770"/>
        <v>0</v>
      </c>
      <c r="W1868" s="1383">
        <f t="shared" si="3770"/>
        <v>0</v>
      </c>
      <c r="X1868" s="1383">
        <f t="shared" si="3770"/>
        <v>0</v>
      </c>
      <c r="Y1868" s="1383">
        <f t="shared" si="3652"/>
        <v>0</v>
      </c>
      <c r="Z1868" s="1383">
        <f t="shared" si="3653"/>
        <v>0</v>
      </c>
      <c r="AA1868" s="1383">
        <f t="shared" si="3654"/>
        <v>0</v>
      </c>
      <c r="AB1868" s="1383">
        <f t="shared" si="3655"/>
        <v>0</v>
      </c>
      <c r="AC1868" s="5">
        <f t="shared" si="3656"/>
        <v>14</v>
      </c>
      <c r="AD1868" s="1383">
        <f t="shared" si="3657"/>
        <v>0</v>
      </c>
      <c r="AE1868" s="1383">
        <f t="shared" si="3658"/>
        <v>0</v>
      </c>
      <c r="AF1868" s="1305" t="e">
        <f t="shared" si="3659"/>
        <v>#DIV/0!</v>
      </c>
      <c r="AG1868" s="1305" t="e">
        <f t="shared" si="3660"/>
        <v>#DIV/0!</v>
      </c>
      <c r="AH1868" s="5"/>
      <c r="AI1868" s="5"/>
      <c r="AJ1868" s="5"/>
      <c r="AK1868" s="5"/>
      <c r="AL1868" s="5"/>
      <c r="AM1868" s="5"/>
      <c r="AN1868" s="5"/>
      <c r="AO1868" s="5"/>
      <c r="AP1868" s="5"/>
      <c r="AQ1868" s="5"/>
      <c r="AR1868" s="5"/>
      <c r="AS1868" s="5"/>
      <c r="AT1868" s="5"/>
      <c r="AU1868" s="5"/>
      <c r="AV1868" s="5"/>
      <c r="AW1868" s="5"/>
      <c r="AX1868" s="5"/>
      <c r="AY1868" s="5"/>
      <c r="AZ1868" s="5"/>
      <c r="BA1868" s="5"/>
      <c r="BB1868" s="5"/>
      <c r="BC1868" s="5"/>
      <c r="BD1868" s="5"/>
      <c r="BE1868" s="5"/>
    </row>
    <row r="1869" spans="1:57" ht="14.25" customHeight="1">
      <c r="A1869" s="1376">
        <v>45672</v>
      </c>
      <c r="B1869" s="1301"/>
      <c r="C1869" s="1302"/>
      <c r="D1869" s="1376">
        <v>45307</v>
      </c>
      <c r="E1869" s="1357"/>
      <c r="F1869" s="5"/>
      <c r="G1869" s="5"/>
      <c r="H1869" s="1302"/>
      <c r="I1869" s="1303"/>
      <c r="J1869" s="1301"/>
      <c r="K1869" s="1376"/>
      <c r="L1869" s="1302"/>
      <c r="M1869" s="1382">
        <f t="shared" si="3649"/>
        <v>45673</v>
      </c>
      <c r="N1869" s="1354">
        <f t="shared" si="3646"/>
        <v>0</v>
      </c>
      <c r="O1869" s="1383">
        <f t="shared" ref="O1869:S1869" si="3771">$AD1869*O$27</f>
        <v>0</v>
      </c>
      <c r="P1869" s="1383">
        <f t="shared" si="3771"/>
        <v>0</v>
      </c>
      <c r="Q1869" s="1383">
        <f t="shared" si="3771"/>
        <v>0</v>
      </c>
      <c r="R1869" s="1383">
        <f t="shared" si="3771"/>
        <v>0</v>
      </c>
      <c r="S1869" s="1383">
        <f t="shared" si="3771"/>
        <v>0</v>
      </c>
      <c r="T1869" s="1383">
        <f t="shared" ref="T1869:X1869" si="3772">$AE1869*T$27</f>
        <v>0</v>
      </c>
      <c r="U1869" s="1383">
        <f t="shared" si="3772"/>
        <v>0</v>
      </c>
      <c r="V1869" s="1383">
        <f t="shared" si="3772"/>
        <v>0</v>
      </c>
      <c r="W1869" s="1383">
        <f t="shared" si="3772"/>
        <v>0</v>
      </c>
      <c r="X1869" s="1383">
        <f t="shared" si="3772"/>
        <v>0</v>
      </c>
      <c r="Y1869" s="1383">
        <f t="shared" si="3652"/>
        <v>0</v>
      </c>
      <c r="Z1869" s="1383">
        <f t="shared" si="3653"/>
        <v>0</v>
      </c>
      <c r="AA1869" s="1383">
        <f t="shared" si="3654"/>
        <v>0</v>
      </c>
      <c r="AB1869" s="1383">
        <f t="shared" si="3655"/>
        <v>0</v>
      </c>
      <c r="AC1869" s="5">
        <f t="shared" si="3656"/>
        <v>15</v>
      </c>
      <c r="AD1869" s="1383">
        <f t="shared" si="3657"/>
        <v>0</v>
      </c>
      <c r="AE1869" s="1383">
        <f t="shared" si="3658"/>
        <v>0</v>
      </c>
      <c r="AF1869" s="1305" t="e">
        <f t="shared" si="3659"/>
        <v>#DIV/0!</v>
      </c>
      <c r="AG1869" s="1305" t="e">
        <f t="shared" si="3660"/>
        <v>#DIV/0!</v>
      </c>
      <c r="AH1869" s="5"/>
      <c r="AI1869" s="5"/>
      <c r="AJ1869" s="5"/>
      <c r="AK1869" s="5"/>
      <c r="AL1869" s="5"/>
      <c r="AM1869" s="5"/>
      <c r="AN1869" s="5"/>
      <c r="AO1869" s="5"/>
      <c r="AP1869" s="5"/>
      <c r="AQ1869" s="5"/>
      <c r="AR1869" s="5"/>
      <c r="AS1869" s="5"/>
      <c r="AT1869" s="5"/>
      <c r="AU1869" s="5"/>
      <c r="AV1869" s="5"/>
      <c r="AW1869" s="5"/>
      <c r="AX1869" s="5"/>
      <c r="AY1869" s="5"/>
      <c r="AZ1869" s="5"/>
      <c r="BA1869" s="5"/>
      <c r="BB1869" s="5"/>
      <c r="BC1869" s="5"/>
      <c r="BD1869" s="5"/>
      <c r="BE1869" s="5"/>
    </row>
    <row r="1870" spans="1:57" ht="14.25" customHeight="1">
      <c r="A1870" s="1376">
        <v>45673</v>
      </c>
      <c r="B1870" s="1301"/>
      <c r="C1870" s="1302"/>
      <c r="D1870" s="1376">
        <v>45308</v>
      </c>
      <c r="E1870" s="1357"/>
      <c r="F1870" s="5"/>
      <c r="G1870" s="5"/>
      <c r="H1870" s="1302"/>
      <c r="I1870" s="1303"/>
      <c r="J1870" s="1301"/>
      <c r="K1870" s="1376"/>
      <c r="L1870" s="1302"/>
      <c r="M1870" s="1382">
        <f t="shared" si="3649"/>
        <v>45674</v>
      </c>
      <c r="N1870" s="1354">
        <f t="shared" si="3646"/>
        <v>0</v>
      </c>
      <c r="O1870" s="1383">
        <f t="shared" ref="O1870:S1870" si="3773">$AD1870*O$27</f>
        <v>0</v>
      </c>
      <c r="P1870" s="1383">
        <f t="shared" si="3773"/>
        <v>0</v>
      </c>
      <c r="Q1870" s="1383">
        <f t="shared" si="3773"/>
        <v>0</v>
      </c>
      <c r="R1870" s="1383">
        <f t="shared" si="3773"/>
        <v>0</v>
      </c>
      <c r="S1870" s="1383">
        <f t="shared" si="3773"/>
        <v>0</v>
      </c>
      <c r="T1870" s="1383">
        <f t="shared" ref="T1870:X1870" si="3774">$AE1870*T$27</f>
        <v>0</v>
      </c>
      <c r="U1870" s="1383">
        <f t="shared" si="3774"/>
        <v>0</v>
      </c>
      <c r="V1870" s="1383">
        <f t="shared" si="3774"/>
        <v>0</v>
      </c>
      <c r="W1870" s="1383">
        <f t="shared" si="3774"/>
        <v>0</v>
      </c>
      <c r="X1870" s="1383">
        <f t="shared" si="3774"/>
        <v>0</v>
      </c>
      <c r="Y1870" s="1383">
        <f t="shared" si="3652"/>
        <v>0</v>
      </c>
      <c r="Z1870" s="1383">
        <f t="shared" si="3653"/>
        <v>0</v>
      </c>
      <c r="AA1870" s="1383">
        <f t="shared" si="3654"/>
        <v>0</v>
      </c>
      <c r="AB1870" s="1383">
        <f t="shared" si="3655"/>
        <v>0</v>
      </c>
      <c r="AC1870" s="5">
        <f t="shared" si="3656"/>
        <v>16</v>
      </c>
      <c r="AD1870" s="1383">
        <f t="shared" si="3657"/>
        <v>0</v>
      </c>
      <c r="AE1870" s="1383">
        <f t="shared" si="3658"/>
        <v>0</v>
      </c>
      <c r="AF1870" s="1305" t="e">
        <f t="shared" si="3659"/>
        <v>#DIV/0!</v>
      </c>
      <c r="AG1870" s="1305" t="e">
        <f t="shared" si="3660"/>
        <v>#DIV/0!</v>
      </c>
      <c r="AH1870" s="5"/>
      <c r="AI1870" s="5"/>
      <c r="AJ1870" s="5"/>
      <c r="AK1870" s="5"/>
      <c r="AL1870" s="5"/>
      <c r="AM1870" s="5"/>
      <c r="AN1870" s="5"/>
      <c r="AO1870" s="5"/>
      <c r="AP1870" s="5"/>
      <c r="AQ1870" s="5"/>
      <c r="AR1870" s="5"/>
      <c r="AS1870" s="5"/>
      <c r="AT1870" s="5"/>
      <c r="AU1870" s="5"/>
      <c r="AV1870" s="5"/>
      <c r="AW1870" s="5"/>
      <c r="AX1870" s="5"/>
      <c r="AY1870" s="5"/>
      <c r="AZ1870" s="5"/>
      <c r="BA1870" s="5"/>
      <c r="BB1870" s="5"/>
      <c r="BC1870" s="5"/>
      <c r="BD1870" s="5"/>
      <c r="BE1870" s="5"/>
    </row>
    <row r="1871" spans="1:57" ht="14.25" customHeight="1">
      <c r="A1871" s="1376">
        <v>45674</v>
      </c>
      <c r="B1871" s="1301"/>
      <c r="C1871" s="1302"/>
      <c r="D1871" s="1376">
        <v>45309</v>
      </c>
      <c r="E1871" s="1357"/>
      <c r="F1871" s="5"/>
      <c r="G1871" s="5"/>
      <c r="H1871" s="1302"/>
      <c r="I1871" s="1303"/>
      <c r="J1871" s="1301"/>
      <c r="K1871" s="1376"/>
      <c r="L1871" s="1302"/>
      <c r="M1871" s="1382">
        <f t="shared" si="3649"/>
        <v>45675</v>
      </c>
      <c r="N1871" s="1354">
        <f t="shared" si="3646"/>
        <v>0</v>
      </c>
      <c r="O1871" s="1383">
        <f t="shared" ref="O1871:S1871" si="3775">$AD1871*O$27</f>
        <v>0</v>
      </c>
      <c r="P1871" s="1383">
        <f t="shared" si="3775"/>
        <v>0</v>
      </c>
      <c r="Q1871" s="1383">
        <f t="shared" si="3775"/>
        <v>0</v>
      </c>
      <c r="R1871" s="1383">
        <f t="shared" si="3775"/>
        <v>0</v>
      </c>
      <c r="S1871" s="1383">
        <f t="shared" si="3775"/>
        <v>0</v>
      </c>
      <c r="T1871" s="1383">
        <f t="shared" ref="T1871:X1871" si="3776">$AE1871*T$27</f>
        <v>0</v>
      </c>
      <c r="U1871" s="1383">
        <f t="shared" si="3776"/>
        <v>0</v>
      </c>
      <c r="V1871" s="1383">
        <f t="shared" si="3776"/>
        <v>0</v>
      </c>
      <c r="W1871" s="1383">
        <f t="shared" si="3776"/>
        <v>0</v>
      </c>
      <c r="X1871" s="1383">
        <f t="shared" si="3776"/>
        <v>0</v>
      </c>
      <c r="Y1871" s="1383">
        <f t="shared" si="3652"/>
        <v>0</v>
      </c>
      <c r="Z1871" s="1383">
        <f t="shared" si="3653"/>
        <v>0</v>
      </c>
      <c r="AA1871" s="1383">
        <f t="shared" si="3654"/>
        <v>0</v>
      </c>
      <c r="AB1871" s="1383">
        <f t="shared" si="3655"/>
        <v>0</v>
      </c>
      <c r="AC1871" s="5">
        <f t="shared" si="3656"/>
        <v>17</v>
      </c>
      <c r="AD1871" s="1383">
        <f t="shared" si="3657"/>
        <v>0</v>
      </c>
      <c r="AE1871" s="1383">
        <f t="shared" si="3658"/>
        <v>0</v>
      </c>
      <c r="AF1871" s="1305" t="e">
        <f t="shared" si="3659"/>
        <v>#DIV/0!</v>
      </c>
      <c r="AG1871" s="1305" t="e">
        <f t="shared" si="3660"/>
        <v>#DIV/0!</v>
      </c>
      <c r="AH1871" s="5"/>
      <c r="AI1871" s="5"/>
      <c r="AJ1871" s="5"/>
      <c r="AK1871" s="5"/>
      <c r="AL1871" s="5"/>
      <c r="AM1871" s="5"/>
      <c r="AN1871" s="5"/>
      <c r="AO1871" s="5"/>
      <c r="AP1871" s="5"/>
      <c r="AQ1871" s="5"/>
      <c r="AR1871" s="5"/>
      <c r="AS1871" s="5"/>
      <c r="AT1871" s="5"/>
      <c r="AU1871" s="5"/>
      <c r="AV1871" s="5"/>
      <c r="AW1871" s="5"/>
      <c r="AX1871" s="5"/>
      <c r="AY1871" s="5"/>
      <c r="AZ1871" s="5"/>
      <c r="BA1871" s="5"/>
      <c r="BB1871" s="5"/>
      <c r="BC1871" s="5"/>
      <c r="BD1871" s="5"/>
      <c r="BE1871" s="5"/>
    </row>
    <row r="1872" spans="1:57" ht="14.25" customHeight="1">
      <c r="A1872" s="1376">
        <v>45675</v>
      </c>
      <c r="B1872" s="1301"/>
      <c r="C1872" s="1302"/>
      <c r="D1872" s="1376">
        <v>45310</v>
      </c>
      <c r="E1872" s="1357"/>
      <c r="F1872" s="5"/>
      <c r="G1872" s="5"/>
      <c r="H1872" s="1302"/>
      <c r="I1872" s="1303"/>
      <c r="J1872" s="1301"/>
      <c r="K1872" s="1376"/>
      <c r="L1872" s="1302"/>
      <c r="M1872" s="1382">
        <f t="shared" si="3649"/>
        <v>45676</v>
      </c>
      <c r="N1872" s="1354">
        <f t="shared" si="3646"/>
        <v>0</v>
      </c>
      <c r="O1872" s="1383">
        <f t="shared" ref="O1872:S1872" si="3777">$AD1872*O$27</f>
        <v>0</v>
      </c>
      <c r="P1872" s="1383">
        <f t="shared" si="3777"/>
        <v>0</v>
      </c>
      <c r="Q1872" s="1383">
        <f t="shared" si="3777"/>
        <v>0</v>
      </c>
      <c r="R1872" s="1383">
        <f t="shared" si="3777"/>
        <v>0</v>
      </c>
      <c r="S1872" s="1383">
        <f t="shared" si="3777"/>
        <v>0</v>
      </c>
      <c r="T1872" s="1383">
        <f t="shared" ref="T1872:X1872" si="3778">$AE1872*T$27</f>
        <v>0</v>
      </c>
      <c r="U1872" s="1383">
        <f t="shared" si="3778"/>
        <v>0</v>
      </c>
      <c r="V1872" s="1383">
        <f t="shared" si="3778"/>
        <v>0</v>
      </c>
      <c r="W1872" s="1383">
        <f t="shared" si="3778"/>
        <v>0</v>
      </c>
      <c r="X1872" s="1383">
        <f t="shared" si="3778"/>
        <v>0</v>
      </c>
      <c r="Y1872" s="1383">
        <f t="shared" si="3652"/>
        <v>0</v>
      </c>
      <c r="Z1872" s="1383">
        <f t="shared" si="3653"/>
        <v>0</v>
      </c>
      <c r="AA1872" s="1383">
        <f t="shared" si="3654"/>
        <v>0</v>
      </c>
      <c r="AB1872" s="1383">
        <f t="shared" si="3655"/>
        <v>0</v>
      </c>
      <c r="AC1872" s="5">
        <f t="shared" si="3656"/>
        <v>18</v>
      </c>
      <c r="AD1872" s="1383">
        <f t="shared" si="3657"/>
        <v>0</v>
      </c>
      <c r="AE1872" s="1383">
        <f t="shared" si="3658"/>
        <v>0</v>
      </c>
      <c r="AF1872" s="1305" t="e">
        <f t="shared" si="3659"/>
        <v>#DIV/0!</v>
      </c>
      <c r="AG1872" s="1305" t="e">
        <f t="shared" si="3660"/>
        <v>#DIV/0!</v>
      </c>
      <c r="AH1872" s="5"/>
      <c r="AI1872" s="5"/>
      <c r="AJ1872" s="5"/>
      <c r="AK1872" s="5"/>
      <c r="AL1872" s="5"/>
      <c r="AM1872" s="5"/>
      <c r="AN1872" s="5"/>
      <c r="AO1872" s="5"/>
      <c r="AP1872" s="5"/>
      <c r="AQ1872" s="5"/>
      <c r="AR1872" s="5"/>
      <c r="AS1872" s="5"/>
      <c r="AT1872" s="5"/>
      <c r="AU1872" s="5"/>
      <c r="AV1872" s="5"/>
      <c r="AW1872" s="5"/>
      <c r="AX1872" s="5"/>
      <c r="AY1872" s="5"/>
      <c r="AZ1872" s="5"/>
      <c r="BA1872" s="5"/>
      <c r="BB1872" s="5"/>
      <c r="BC1872" s="5"/>
      <c r="BD1872" s="5"/>
      <c r="BE1872" s="5"/>
    </row>
    <row r="1873" spans="1:57" ht="14.25" customHeight="1">
      <c r="A1873" s="1376">
        <v>45676</v>
      </c>
      <c r="B1873" s="1301"/>
      <c r="C1873" s="1302"/>
      <c r="D1873" s="1376">
        <v>45311</v>
      </c>
      <c r="E1873" s="1357"/>
      <c r="F1873" s="5"/>
      <c r="G1873" s="5"/>
      <c r="H1873" s="1302"/>
      <c r="I1873" s="1303"/>
      <c r="J1873" s="1301"/>
      <c r="K1873" s="1376"/>
      <c r="L1873" s="1302"/>
      <c r="M1873" s="1382">
        <f t="shared" si="3649"/>
        <v>45677</v>
      </c>
      <c r="N1873" s="1354">
        <f t="shared" si="3646"/>
        <v>0</v>
      </c>
      <c r="O1873" s="1383">
        <f t="shared" ref="O1873:S1873" si="3779">$AD1873*O$27</f>
        <v>0</v>
      </c>
      <c r="P1873" s="1383">
        <f t="shared" si="3779"/>
        <v>0</v>
      </c>
      <c r="Q1873" s="1383">
        <f t="shared" si="3779"/>
        <v>0</v>
      </c>
      <c r="R1873" s="1383">
        <f t="shared" si="3779"/>
        <v>0</v>
      </c>
      <c r="S1873" s="1383">
        <f t="shared" si="3779"/>
        <v>0</v>
      </c>
      <c r="T1873" s="1383">
        <f t="shared" ref="T1873:X1873" si="3780">$AE1873*T$27</f>
        <v>0</v>
      </c>
      <c r="U1873" s="1383">
        <f t="shared" si="3780"/>
        <v>0</v>
      </c>
      <c r="V1873" s="1383">
        <f t="shared" si="3780"/>
        <v>0</v>
      </c>
      <c r="W1873" s="1383">
        <f t="shared" si="3780"/>
        <v>0</v>
      </c>
      <c r="X1873" s="1383">
        <f t="shared" si="3780"/>
        <v>0</v>
      </c>
      <c r="Y1873" s="1383">
        <f t="shared" si="3652"/>
        <v>0</v>
      </c>
      <c r="Z1873" s="1383">
        <f t="shared" si="3653"/>
        <v>0</v>
      </c>
      <c r="AA1873" s="1383">
        <f t="shared" si="3654"/>
        <v>0</v>
      </c>
      <c r="AB1873" s="1383">
        <f t="shared" si="3655"/>
        <v>0</v>
      </c>
      <c r="AC1873" s="5">
        <f t="shared" si="3656"/>
        <v>19</v>
      </c>
      <c r="AD1873" s="1383">
        <f t="shared" si="3657"/>
        <v>0</v>
      </c>
      <c r="AE1873" s="1383">
        <f t="shared" si="3658"/>
        <v>0</v>
      </c>
      <c r="AF1873" s="1305" t="e">
        <f t="shared" si="3659"/>
        <v>#DIV/0!</v>
      </c>
      <c r="AG1873" s="1305" t="e">
        <f t="shared" si="3660"/>
        <v>#DIV/0!</v>
      </c>
      <c r="AH1873" s="5"/>
      <c r="AI1873" s="5"/>
      <c r="AJ1873" s="5"/>
      <c r="AK1873" s="5"/>
      <c r="AL1873" s="5"/>
      <c r="AM1873" s="5"/>
      <c r="AN1873" s="5"/>
      <c r="AO1873" s="5"/>
      <c r="AP1873" s="5"/>
      <c r="AQ1873" s="5"/>
      <c r="AR1873" s="5"/>
      <c r="AS1873" s="5"/>
      <c r="AT1873" s="5"/>
      <c r="AU1873" s="5"/>
      <c r="AV1873" s="5"/>
      <c r="AW1873" s="5"/>
      <c r="AX1873" s="5"/>
      <c r="AY1873" s="5"/>
      <c r="AZ1873" s="5"/>
      <c r="BA1873" s="5"/>
      <c r="BB1873" s="5"/>
      <c r="BC1873" s="5"/>
      <c r="BD1873" s="5"/>
      <c r="BE1873" s="5"/>
    </row>
    <row r="1874" spans="1:57" ht="14.25" customHeight="1">
      <c r="A1874" s="1376">
        <v>45677</v>
      </c>
      <c r="B1874" s="1301"/>
      <c r="C1874" s="1302"/>
      <c r="D1874" s="1376">
        <v>45312</v>
      </c>
      <c r="E1874" s="1357"/>
      <c r="F1874" s="5"/>
      <c r="G1874" s="5"/>
      <c r="H1874" s="1302"/>
      <c r="I1874" s="1303"/>
      <c r="J1874" s="1301"/>
      <c r="K1874" s="1376"/>
      <c r="L1874" s="1302"/>
      <c r="M1874" s="1382">
        <f t="shared" si="3649"/>
        <v>45678</v>
      </c>
      <c r="N1874" s="1354">
        <f t="shared" si="3646"/>
        <v>0</v>
      </c>
      <c r="O1874" s="1383">
        <f t="shared" ref="O1874:S1874" si="3781">$AD1874*O$27</f>
        <v>0</v>
      </c>
      <c r="P1874" s="1383">
        <f t="shared" si="3781"/>
        <v>0</v>
      </c>
      <c r="Q1874" s="1383">
        <f t="shared" si="3781"/>
        <v>0</v>
      </c>
      <c r="R1874" s="1383">
        <f t="shared" si="3781"/>
        <v>0</v>
      </c>
      <c r="S1874" s="1383">
        <f t="shared" si="3781"/>
        <v>0</v>
      </c>
      <c r="T1874" s="1383">
        <f t="shared" ref="T1874:X1874" si="3782">$AE1874*T$27</f>
        <v>0</v>
      </c>
      <c r="U1874" s="1383">
        <f t="shared" si="3782"/>
        <v>0</v>
      </c>
      <c r="V1874" s="1383">
        <f t="shared" si="3782"/>
        <v>0</v>
      </c>
      <c r="W1874" s="1383">
        <f t="shared" si="3782"/>
        <v>0</v>
      </c>
      <c r="X1874" s="1383">
        <f t="shared" si="3782"/>
        <v>0</v>
      </c>
      <c r="Y1874" s="1383">
        <f t="shared" si="3652"/>
        <v>0</v>
      </c>
      <c r="Z1874" s="1383">
        <f t="shared" si="3653"/>
        <v>0</v>
      </c>
      <c r="AA1874" s="1383">
        <f t="shared" si="3654"/>
        <v>0</v>
      </c>
      <c r="AB1874" s="1383">
        <f t="shared" si="3655"/>
        <v>0</v>
      </c>
      <c r="AC1874" s="5">
        <f t="shared" si="3656"/>
        <v>20</v>
      </c>
      <c r="AD1874" s="1383">
        <f t="shared" si="3657"/>
        <v>0</v>
      </c>
      <c r="AE1874" s="1383">
        <f t="shared" si="3658"/>
        <v>0</v>
      </c>
      <c r="AF1874" s="1305" t="e">
        <f t="shared" si="3659"/>
        <v>#DIV/0!</v>
      </c>
      <c r="AG1874" s="1305" t="e">
        <f t="shared" si="3660"/>
        <v>#DIV/0!</v>
      </c>
      <c r="AH1874" s="5"/>
      <c r="AI1874" s="5"/>
      <c r="AJ1874" s="5"/>
      <c r="AK1874" s="5"/>
      <c r="AL1874" s="5"/>
      <c r="AM1874" s="5"/>
      <c r="AN1874" s="5"/>
      <c r="AO1874" s="5"/>
      <c r="AP1874" s="5"/>
      <c r="AQ1874" s="5"/>
      <c r="AR1874" s="5"/>
      <c r="AS1874" s="5"/>
      <c r="AT1874" s="5"/>
      <c r="AU1874" s="5"/>
      <c r="AV1874" s="5"/>
      <c r="AW1874" s="5"/>
      <c r="AX1874" s="5"/>
      <c r="AY1874" s="5"/>
      <c r="AZ1874" s="5"/>
      <c r="BA1874" s="5"/>
      <c r="BB1874" s="5"/>
      <c r="BC1874" s="5"/>
      <c r="BD1874" s="5"/>
      <c r="BE1874" s="5"/>
    </row>
    <row r="1875" spans="1:57" ht="14.25" customHeight="1">
      <c r="A1875" s="1376">
        <v>45678</v>
      </c>
      <c r="B1875" s="1301"/>
      <c r="C1875" s="1302"/>
      <c r="D1875" s="1376">
        <v>45313</v>
      </c>
      <c r="E1875" s="1357"/>
      <c r="F1875" s="5"/>
      <c r="G1875" s="5"/>
      <c r="H1875" s="1302"/>
      <c r="I1875" s="1303"/>
      <c r="J1875" s="1301"/>
      <c r="K1875" s="1376"/>
      <c r="L1875" s="1302"/>
      <c r="M1875" s="1382">
        <f t="shared" si="3649"/>
        <v>45679</v>
      </c>
      <c r="N1875" s="1354">
        <f t="shared" si="3646"/>
        <v>0</v>
      </c>
      <c r="O1875" s="1383">
        <f t="shared" ref="O1875:S1875" si="3783">$AD1875*O$27</f>
        <v>0</v>
      </c>
      <c r="P1875" s="1383">
        <f t="shared" si="3783"/>
        <v>0</v>
      </c>
      <c r="Q1875" s="1383">
        <f t="shared" si="3783"/>
        <v>0</v>
      </c>
      <c r="R1875" s="1383">
        <f t="shared" si="3783"/>
        <v>0</v>
      </c>
      <c r="S1875" s="1383">
        <f t="shared" si="3783"/>
        <v>0</v>
      </c>
      <c r="T1875" s="1383">
        <f t="shared" ref="T1875:X1875" si="3784">$AE1875*T$27</f>
        <v>0</v>
      </c>
      <c r="U1875" s="1383">
        <f t="shared" si="3784"/>
        <v>0</v>
      </c>
      <c r="V1875" s="1383">
        <f t="shared" si="3784"/>
        <v>0</v>
      </c>
      <c r="W1875" s="1383">
        <f t="shared" si="3784"/>
        <v>0</v>
      </c>
      <c r="X1875" s="1383">
        <f t="shared" si="3784"/>
        <v>0</v>
      </c>
      <c r="Y1875" s="1383">
        <f t="shared" si="3652"/>
        <v>0</v>
      </c>
      <c r="Z1875" s="1383">
        <f t="shared" si="3653"/>
        <v>0</v>
      </c>
      <c r="AA1875" s="1383">
        <f t="shared" si="3654"/>
        <v>0</v>
      </c>
      <c r="AB1875" s="1383">
        <f t="shared" si="3655"/>
        <v>0</v>
      </c>
      <c r="AC1875" s="5">
        <f t="shared" si="3656"/>
        <v>21</v>
      </c>
      <c r="AD1875" s="1383">
        <f t="shared" si="3657"/>
        <v>0</v>
      </c>
      <c r="AE1875" s="1383">
        <f t="shared" si="3658"/>
        <v>0</v>
      </c>
      <c r="AF1875" s="1305" t="e">
        <f t="shared" si="3659"/>
        <v>#DIV/0!</v>
      </c>
      <c r="AG1875" s="1305" t="e">
        <f t="shared" si="3660"/>
        <v>#DIV/0!</v>
      </c>
      <c r="AH1875" s="5"/>
      <c r="AI1875" s="5"/>
      <c r="AJ1875" s="5"/>
      <c r="AK1875" s="5"/>
      <c r="AL1875" s="5"/>
      <c r="AM1875" s="5"/>
      <c r="AN1875" s="5"/>
      <c r="AO1875" s="5"/>
      <c r="AP1875" s="5"/>
      <c r="AQ1875" s="5"/>
      <c r="AR1875" s="5"/>
      <c r="AS1875" s="5"/>
      <c r="AT1875" s="5"/>
      <c r="AU1875" s="5"/>
      <c r="AV1875" s="5"/>
      <c r="AW1875" s="5"/>
      <c r="AX1875" s="5"/>
      <c r="AY1875" s="5"/>
      <c r="AZ1875" s="5"/>
      <c r="BA1875" s="5"/>
      <c r="BB1875" s="5"/>
      <c r="BC1875" s="5"/>
      <c r="BD1875" s="5"/>
      <c r="BE1875" s="5"/>
    </row>
    <row r="1876" spans="1:57" ht="14.25" customHeight="1">
      <c r="A1876" s="1376">
        <v>45679</v>
      </c>
      <c r="B1876" s="1301"/>
      <c r="C1876" s="1302"/>
      <c r="D1876" s="1376">
        <v>45314</v>
      </c>
      <c r="E1876" s="1357"/>
      <c r="F1876" s="5"/>
      <c r="G1876" s="5"/>
      <c r="H1876" s="1302"/>
      <c r="I1876" s="1303"/>
      <c r="J1876" s="1301"/>
      <c r="K1876" s="1376"/>
      <c r="L1876" s="1302"/>
      <c r="M1876" s="1382">
        <f t="shared" si="3649"/>
        <v>45680</v>
      </c>
      <c r="N1876" s="1354">
        <f t="shared" si="3646"/>
        <v>0</v>
      </c>
      <c r="O1876" s="1383">
        <f t="shared" ref="O1876:S1876" si="3785">$AD1876*O$27</f>
        <v>0</v>
      </c>
      <c r="P1876" s="1383">
        <f t="shared" si="3785"/>
        <v>0</v>
      </c>
      <c r="Q1876" s="1383">
        <f t="shared" si="3785"/>
        <v>0</v>
      </c>
      <c r="R1876" s="1383">
        <f t="shared" si="3785"/>
        <v>0</v>
      </c>
      <c r="S1876" s="1383">
        <f t="shared" si="3785"/>
        <v>0</v>
      </c>
      <c r="T1876" s="1383">
        <f t="shared" ref="T1876:X1876" si="3786">$AE1876*T$27</f>
        <v>0</v>
      </c>
      <c r="U1876" s="1383">
        <f t="shared" si="3786"/>
        <v>0</v>
      </c>
      <c r="V1876" s="1383">
        <f t="shared" si="3786"/>
        <v>0</v>
      </c>
      <c r="W1876" s="1383">
        <f t="shared" si="3786"/>
        <v>0</v>
      </c>
      <c r="X1876" s="1383">
        <f t="shared" si="3786"/>
        <v>0</v>
      </c>
      <c r="Y1876" s="1383">
        <f t="shared" si="3652"/>
        <v>0</v>
      </c>
      <c r="Z1876" s="1383">
        <f t="shared" si="3653"/>
        <v>0</v>
      </c>
      <c r="AA1876" s="1383">
        <f t="shared" si="3654"/>
        <v>0</v>
      </c>
      <c r="AB1876" s="1383">
        <f t="shared" si="3655"/>
        <v>0</v>
      </c>
      <c r="AC1876" s="5">
        <f t="shared" si="3656"/>
        <v>22</v>
      </c>
      <c r="AD1876" s="1383">
        <f t="shared" si="3657"/>
        <v>0</v>
      </c>
      <c r="AE1876" s="1383">
        <f t="shared" si="3658"/>
        <v>0</v>
      </c>
      <c r="AF1876" s="1305" t="e">
        <f t="shared" si="3659"/>
        <v>#DIV/0!</v>
      </c>
      <c r="AG1876" s="1305" t="e">
        <f t="shared" si="3660"/>
        <v>#DIV/0!</v>
      </c>
      <c r="AH1876" s="5"/>
      <c r="AI1876" s="5"/>
      <c r="AJ1876" s="5"/>
      <c r="AK1876" s="5"/>
      <c r="AL1876" s="5"/>
      <c r="AM1876" s="5"/>
      <c r="AN1876" s="5"/>
      <c r="AO1876" s="5"/>
      <c r="AP1876" s="5"/>
      <c r="AQ1876" s="5"/>
      <c r="AR1876" s="5"/>
      <c r="AS1876" s="5"/>
      <c r="AT1876" s="5"/>
      <c r="AU1876" s="5"/>
      <c r="AV1876" s="5"/>
      <c r="AW1876" s="5"/>
      <c r="AX1876" s="5"/>
      <c r="AY1876" s="5"/>
      <c r="AZ1876" s="5"/>
      <c r="BA1876" s="5"/>
      <c r="BB1876" s="5"/>
      <c r="BC1876" s="5"/>
      <c r="BD1876" s="5"/>
      <c r="BE1876" s="5"/>
    </row>
    <row r="1877" spans="1:57" ht="14.25" customHeight="1">
      <c r="A1877" s="1376">
        <v>45680</v>
      </c>
      <c r="B1877" s="1301"/>
      <c r="C1877" s="1302"/>
      <c r="D1877" s="1376">
        <v>45315</v>
      </c>
      <c r="E1877" s="1357"/>
      <c r="F1877" s="5"/>
      <c r="G1877" s="5"/>
      <c r="H1877" s="1302"/>
      <c r="I1877" s="1303"/>
      <c r="J1877" s="1301"/>
      <c r="K1877" s="1376"/>
      <c r="L1877" s="1302"/>
      <c r="M1877" s="1382">
        <f t="shared" si="3649"/>
        <v>45681</v>
      </c>
      <c r="N1877" s="1354">
        <f t="shared" si="3646"/>
        <v>0</v>
      </c>
      <c r="O1877" s="1383">
        <f t="shared" ref="O1877:S1877" si="3787">$AD1877*O$27</f>
        <v>0</v>
      </c>
      <c r="P1877" s="1383">
        <f t="shared" si="3787"/>
        <v>0</v>
      </c>
      <c r="Q1877" s="1383">
        <f t="shared" si="3787"/>
        <v>0</v>
      </c>
      <c r="R1877" s="1383">
        <f t="shared" si="3787"/>
        <v>0</v>
      </c>
      <c r="S1877" s="1383">
        <f t="shared" si="3787"/>
        <v>0</v>
      </c>
      <c r="T1877" s="1383">
        <f t="shared" ref="T1877:X1877" si="3788">$AE1877*T$27</f>
        <v>0</v>
      </c>
      <c r="U1877" s="1383">
        <f t="shared" si="3788"/>
        <v>0</v>
      </c>
      <c r="V1877" s="1383">
        <f t="shared" si="3788"/>
        <v>0</v>
      </c>
      <c r="W1877" s="1383">
        <f t="shared" si="3788"/>
        <v>0</v>
      </c>
      <c r="X1877" s="1383">
        <f t="shared" si="3788"/>
        <v>0</v>
      </c>
      <c r="Y1877" s="1383">
        <f t="shared" si="3652"/>
        <v>0</v>
      </c>
      <c r="Z1877" s="1383">
        <f t="shared" si="3653"/>
        <v>0</v>
      </c>
      <c r="AA1877" s="1383">
        <f t="shared" si="3654"/>
        <v>0</v>
      </c>
      <c r="AB1877" s="1383">
        <f t="shared" si="3655"/>
        <v>0</v>
      </c>
      <c r="AC1877" s="5">
        <f t="shared" si="3656"/>
        <v>23</v>
      </c>
      <c r="AD1877" s="1383">
        <f t="shared" si="3657"/>
        <v>0</v>
      </c>
      <c r="AE1877" s="1383">
        <f t="shared" si="3658"/>
        <v>0</v>
      </c>
      <c r="AF1877" s="1305" t="e">
        <f t="shared" si="3659"/>
        <v>#DIV/0!</v>
      </c>
      <c r="AG1877" s="1305" t="e">
        <f t="shared" si="3660"/>
        <v>#DIV/0!</v>
      </c>
      <c r="AH1877" s="5"/>
      <c r="AI1877" s="5"/>
      <c r="AJ1877" s="5"/>
      <c r="AK1877" s="5"/>
      <c r="AL1877" s="5"/>
      <c r="AM1877" s="5"/>
      <c r="AN1877" s="5"/>
      <c r="AO1877" s="5"/>
      <c r="AP1877" s="5"/>
      <c r="AQ1877" s="5"/>
      <c r="AR1877" s="5"/>
      <c r="AS1877" s="5"/>
      <c r="AT1877" s="5"/>
      <c r="AU1877" s="5"/>
      <c r="AV1877" s="5"/>
      <c r="AW1877" s="5"/>
      <c r="AX1877" s="5"/>
      <c r="AY1877" s="5"/>
      <c r="AZ1877" s="5"/>
      <c r="BA1877" s="5"/>
      <c r="BB1877" s="5"/>
      <c r="BC1877" s="5"/>
      <c r="BD1877" s="5"/>
      <c r="BE1877" s="5"/>
    </row>
    <row r="1878" spans="1:57" ht="14.25" customHeight="1">
      <c r="A1878" s="1376">
        <v>45681</v>
      </c>
      <c r="B1878" s="1301"/>
      <c r="C1878" s="1302"/>
      <c r="D1878" s="1376">
        <v>45316</v>
      </c>
      <c r="E1878" s="1357"/>
      <c r="F1878" s="5"/>
      <c r="G1878" s="5"/>
      <c r="H1878" s="1302"/>
      <c r="I1878" s="1303"/>
      <c r="J1878" s="1301"/>
      <c r="K1878" s="1376"/>
      <c r="L1878" s="1302"/>
      <c r="M1878" s="1382">
        <f t="shared" si="3649"/>
        <v>45682</v>
      </c>
      <c r="N1878" s="1354">
        <f t="shared" si="3646"/>
        <v>0</v>
      </c>
      <c r="O1878" s="1383">
        <f t="shared" ref="O1878:S1878" si="3789">$AD1878*O$27</f>
        <v>0</v>
      </c>
      <c r="P1878" s="1383">
        <f t="shared" si="3789"/>
        <v>0</v>
      </c>
      <c r="Q1878" s="1383">
        <f t="shared" si="3789"/>
        <v>0</v>
      </c>
      <c r="R1878" s="1383">
        <f t="shared" si="3789"/>
        <v>0</v>
      </c>
      <c r="S1878" s="1383">
        <f t="shared" si="3789"/>
        <v>0</v>
      </c>
      <c r="T1878" s="1383">
        <f t="shared" ref="T1878:X1878" si="3790">$AE1878*T$27</f>
        <v>0</v>
      </c>
      <c r="U1878" s="1383">
        <f t="shared" si="3790"/>
        <v>0</v>
      </c>
      <c r="V1878" s="1383">
        <f t="shared" si="3790"/>
        <v>0</v>
      </c>
      <c r="W1878" s="1383">
        <f t="shared" si="3790"/>
        <v>0</v>
      </c>
      <c r="X1878" s="1383">
        <f t="shared" si="3790"/>
        <v>0</v>
      </c>
      <c r="Y1878" s="1383">
        <f t="shared" si="3652"/>
        <v>0</v>
      </c>
      <c r="Z1878" s="1383">
        <f t="shared" si="3653"/>
        <v>0</v>
      </c>
      <c r="AA1878" s="1383">
        <f t="shared" si="3654"/>
        <v>0</v>
      </c>
      <c r="AB1878" s="1383">
        <f t="shared" si="3655"/>
        <v>0</v>
      </c>
      <c r="AC1878" s="5">
        <f t="shared" si="3656"/>
        <v>24</v>
      </c>
      <c r="AD1878" s="1383">
        <f t="shared" si="3657"/>
        <v>0</v>
      </c>
      <c r="AE1878" s="1383">
        <f t="shared" si="3658"/>
        <v>0</v>
      </c>
      <c r="AF1878" s="1305" t="e">
        <f t="shared" si="3659"/>
        <v>#DIV/0!</v>
      </c>
      <c r="AG1878" s="1305" t="e">
        <f t="shared" si="3660"/>
        <v>#DIV/0!</v>
      </c>
      <c r="AH1878" s="5"/>
      <c r="AI1878" s="5"/>
      <c r="AJ1878" s="5"/>
      <c r="AK1878" s="5"/>
      <c r="AL1878" s="5"/>
      <c r="AM1878" s="5"/>
      <c r="AN1878" s="5"/>
      <c r="AO1878" s="5"/>
      <c r="AP1878" s="5"/>
      <c r="AQ1878" s="5"/>
      <c r="AR1878" s="5"/>
      <c r="AS1878" s="5"/>
      <c r="AT1878" s="5"/>
      <c r="AU1878" s="5"/>
      <c r="AV1878" s="5"/>
      <c r="AW1878" s="5"/>
      <c r="AX1878" s="5"/>
      <c r="AY1878" s="5"/>
      <c r="AZ1878" s="5"/>
      <c r="BA1878" s="5"/>
      <c r="BB1878" s="5"/>
      <c r="BC1878" s="5"/>
      <c r="BD1878" s="5"/>
      <c r="BE1878" s="5"/>
    </row>
    <row r="1879" spans="1:57" ht="14.25" customHeight="1">
      <c r="A1879" s="1376">
        <v>45682</v>
      </c>
      <c r="B1879" s="1301"/>
      <c r="C1879" s="1302"/>
      <c r="D1879" s="1376">
        <v>45317</v>
      </c>
      <c r="E1879" s="1357"/>
      <c r="F1879" s="5"/>
      <c r="G1879" s="5"/>
      <c r="H1879" s="1302"/>
      <c r="I1879" s="1303"/>
      <c r="J1879" s="1301"/>
      <c r="K1879" s="1376"/>
      <c r="L1879" s="1302"/>
      <c r="M1879" s="1382">
        <f t="shared" si="3649"/>
        <v>45683</v>
      </c>
      <c r="N1879" s="1354">
        <f t="shared" si="3646"/>
        <v>0</v>
      </c>
      <c r="O1879" s="1383">
        <f t="shared" ref="O1879:S1879" si="3791">$AD1879*O$27</f>
        <v>0</v>
      </c>
      <c r="P1879" s="1383">
        <f t="shared" si="3791"/>
        <v>0</v>
      </c>
      <c r="Q1879" s="1383">
        <f t="shared" si="3791"/>
        <v>0</v>
      </c>
      <c r="R1879" s="1383">
        <f t="shared" si="3791"/>
        <v>0</v>
      </c>
      <c r="S1879" s="1383">
        <f t="shared" si="3791"/>
        <v>0</v>
      </c>
      <c r="T1879" s="1383">
        <f t="shared" ref="T1879:X1879" si="3792">$AE1879*T$27</f>
        <v>0</v>
      </c>
      <c r="U1879" s="1383">
        <f t="shared" si="3792"/>
        <v>0</v>
      </c>
      <c r="V1879" s="1383">
        <f t="shared" si="3792"/>
        <v>0</v>
      </c>
      <c r="W1879" s="1383">
        <f t="shared" si="3792"/>
        <v>0</v>
      </c>
      <c r="X1879" s="1383">
        <f t="shared" si="3792"/>
        <v>0</v>
      </c>
      <c r="Y1879" s="1383">
        <f t="shared" si="3652"/>
        <v>0</v>
      </c>
      <c r="Z1879" s="1383">
        <f t="shared" si="3653"/>
        <v>0</v>
      </c>
      <c r="AA1879" s="1383">
        <f t="shared" si="3654"/>
        <v>0</v>
      </c>
      <c r="AB1879" s="1383">
        <f t="shared" si="3655"/>
        <v>0</v>
      </c>
      <c r="AC1879" s="5">
        <f t="shared" si="3656"/>
        <v>25</v>
      </c>
      <c r="AD1879" s="1383">
        <f t="shared" si="3657"/>
        <v>0</v>
      </c>
      <c r="AE1879" s="1383">
        <f t="shared" si="3658"/>
        <v>0</v>
      </c>
      <c r="AF1879" s="1305" t="e">
        <f t="shared" si="3659"/>
        <v>#DIV/0!</v>
      </c>
      <c r="AG1879" s="1305" t="e">
        <f t="shared" si="3660"/>
        <v>#DIV/0!</v>
      </c>
      <c r="AH1879" s="5"/>
      <c r="AI1879" s="5"/>
      <c r="AJ1879" s="5"/>
      <c r="AK1879" s="5"/>
      <c r="AL1879" s="5"/>
      <c r="AM1879" s="5"/>
      <c r="AN1879" s="5"/>
      <c r="AO1879" s="5"/>
      <c r="AP1879" s="5"/>
      <c r="AQ1879" s="5"/>
      <c r="AR1879" s="5"/>
      <c r="AS1879" s="5"/>
      <c r="AT1879" s="5"/>
      <c r="AU1879" s="5"/>
      <c r="AV1879" s="5"/>
      <c r="AW1879" s="5"/>
      <c r="AX1879" s="5"/>
      <c r="AY1879" s="5"/>
      <c r="AZ1879" s="5"/>
      <c r="BA1879" s="5"/>
      <c r="BB1879" s="5"/>
      <c r="BC1879" s="5"/>
      <c r="BD1879" s="5"/>
      <c r="BE1879" s="5"/>
    </row>
    <row r="1880" spans="1:57" ht="14.25" customHeight="1">
      <c r="A1880" s="1376">
        <v>45683</v>
      </c>
      <c r="B1880" s="1301"/>
      <c r="C1880" s="1302"/>
      <c r="D1880" s="1376">
        <v>45318</v>
      </c>
      <c r="E1880" s="1357"/>
      <c r="F1880" s="5"/>
      <c r="G1880" s="5"/>
      <c r="H1880" s="1302"/>
      <c r="I1880" s="1303"/>
      <c r="J1880" s="1301"/>
      <c r="K1880" s="1376"/>
      <c r="L1880" s="1302"/>
      <c r="M1880" s="1382">
        <f t="shared" si="3649"/>
        <v>45684</v>
      </c>
      <c r="N1880" s="1354">
        <f t="shared" si="3646"/>
        <v>0</v>
      </c>
      <c r="O1880" s="1383">
        <f t="shared" ref="O1880:S1880" si="3793">$AD1880*O$27</f>
        <v>0</v>
      </c>
      <c r="P1880" s="1383">
        <f t="shared" si="3793"/>
        <v>0</v>
      </c>
      <c r="Q1880" s="1383">
        <f t="shared" si="3793"/>
        <v>0</v>
      </c>
      <c r="R1880" s="1383">
        <f t="shared" si="3793"/>
        <v>0</v>
      </c>
      <c r="S1880" s="1383">
        <f t="shared" si="3793"/>
        <v>0</v>
      </c>
      <c r="T1880" s="1383">
        <f t="shared" ref="T1880:X1880" si="3794">$AE1880*T$27</f>
        <v>0</v>
      </c>
      <c r="U1880" s="1383">
        <f t="shared" si="3794"/>
        <v>0</v>
      </c>
      <c r="V1880" s="1383">
        <f t="shared" si="3794"/>
        <v>0</v>
      </c>
      <c r="W1880" s="1383">
        <f t="shared" si="3794"/>
        <v>0</v>
      </c>
      <c r="X1880" s="1383">
        <f t="shared" si="3794"/>
        <v>0</v>
      </c>
      <c r="Y1880" s="1383">
        <f t="shared" si="3652"/>
        <v>0</v>
      </c>
      <c r="Z1880" s="1383">
        <f t="shared" si="3653"/>
        <v>0</v>
      </c>
      <c r="AA1880" s="1383">
        <f t="shared" si="3654"/>
        <v>0</v>
      </c>
      <c r="AB1880" s="1383">
        <f t="shared" si="3655"/>
        <v>0</v>
      </c>
      <c r="AC1880" s="5">
        <f t="shared" si="3656"/>
        <v>26</v>
      </c>
      <c r="AD1880" s="1383">
        <f t="shared" si="3657"/>
        <v>0</v>
      </c>
      <c r="AE1880" s="1383">
        <f t="shared" si="3658"/>
        <v>0</v>
      </c>
      <c r="AF1880" s="1305" t="e">
        <f t="shared" si="3659"/>
        <v>#DIV/0!</v>
      </c>
      <c r="AG1880" s="1305" t="e">
        <f t="shared" si="3660"/>
        <v>#DIV/0!</v>
      </c>
      <c r="AH1880" s="5"/>
      <c r="AI1880" s="5"/>
      <c r="AJ1880" s="5"/>
      <c r="AK1880" s="5"/>
      <c r="AL1880" s="5"/>
      <c r="AM1880" s="5"/>
      <c r="AN1880" s="5"/>
      <c r="AO1880" s="5"/>
      <c r="AP1880" s="5"/>
      <c r="AQ1880" s="5"/>
      <c r="AR1880" s="5"/>
      <c r="AS1880" s="5"/>
      <c r="AT1880" s="5"/>
      <c r="AU1880" s="5"/>
      <c r="AV1880" s="5"/>
      <c r="AW1880" s="5"/>
      <c r="AX1880" s="5"/>
      <c r="AY1880" s="5"/>
      <c r="AZ1880" s="5"/>
      <c r="BA1880" s="5"/>
      <c r="BB1880" s="5"/>
      <c r="BC1880" s="5"/>
      <c r="BD1880" s="5"/>
      <c r="BE1880" s="5"/>
    </row>
    <row r="1881" spans="1:57" ht="14.25" customHeight="1">
      <c r="A1881" s="1376">
        <v>45684</v>
      </c>
      <c r="B1881" s="1301"/>
      <c r="C1881" s="1302"/>
      <c r="D1881" s="1376">
        <v>45319</v>
      </c>
      <c r="E1881" s="1357"/>
      <c r="F1881" s="5"/>
      <c r="G1881" s="5"/>
      <c r="H1881" s="1302"/>
      <c r="I1881" s="1303"/>
      <c r="J1881" s="1301"/>
      <c r="K1881" s="1376"/>
      <c r="L1881" s="1302"/>
      <c r="M1881" s="1382">
        <f t="shared" si="3649"/>
        <v>45685</v>
      </c>
      <c r="N1881" s="1354">
        <f t="shared" si="3646"/>
        <v>0</v>
      </c>
      <c r="O1881" s="1383">
        <f t="shared" ref="O1881:S1881" si="3795">$AD1881*O$27</f>
        <v>0</v>
      </c>
      <c r="P1881" s="1383">
        <f t="shared" si="3795"/>
        <v>0</v>
      </c>
      <c r="Q1881" s="1383">
        <f t="shared" si="3795"/>
        <v>0</v>
      </c>
      <c r="R1881" s="1383">
        <f t="shared" si="3795"/>
        <v>0</v>
      </c>
      <c r="S1881" s="1383">
        <f t="shared" si="3795"/>
        <v>0</v>
      </c>
      <c r="T1881" s="1383">
        <f t="shared" ref="T1881:X1881" si="3796">$AE1881*T$27</f>
        <v>0</v>
      </c>
      <c r="U1881" s="1383">
        <f t="shared" si="3796"/>
        <v>0</v>
      </c>
      <c r="V1881" s="1383">
        <f t="shared" si="3796"/>
        <v>0</v>
      </c>
      <c r="W1881" s="1383">
        <f t="shared" si="3796"/>
        <v>0</v>
      </c>
      <c r="X1881" s="1383">
        <f t="shared" si="3796"/>
        <v>0</v>
      </c>
      <c r="Y1881" s="1383">
        <f t="shared" si="3652"/>
        <v>0</v>
      </c>
      <c r="Z1881" s="1383">
        <f t="shared" si="3653"/>
        <v>0</v>
      </c>
      <c r="AA1881" s="1383">
        <f t="shared" si="3654"/>
        <v>0</v>
      </c>
      <c r="AB1881" s="1383">
        <f t="shared" si="3655"/>
        <v>0</v>
      </c>
      <c r="AC1881" s="5">
        <f t="shared" si="3656"/>
        <v>27</v>
      </c>
      <c r="AD1881" s="1383">
        <f t="shared" si="3657"/>
        <v>0</v>
      </c>
      <c r="AE1881" s="1383">
        <f t="shared" si="3658"/>
        <v>0</v>
      </c>
      <c r="AF1881" s="1305" t="e">
        <f t="shared" si="3659"/>
        <v>#DIV/0!</v>
      </c>
      <c r="AG1881" s="1305" t="e">
        <f t="shared" si="3660"/>
        <v>#DIV/0!</v>
      </c>
      <c r="AH1881" s="5"/>
      <c r="AI1881" s="5"/>
      <c r="AJ1881" s="5"/>
      <c r="AK1881" s="5"/>
      <c r="AL1881" s="5"/>
      <c r="AM1881" s="5"/>
      <c r="AN1881" s="5"/>
      <c r="AO1881" s="5"/>
      <c r="AP1881" s="5"/>
      <c r="AQ1881" s="5"/>
      <c r="AR1881" s="5"/>
      <c r="AS1881" s="5"/>
      <c r="AT1881" s="5"/>
      <c r="AU1881" s="5"/>
      <c r="AV1881" s="5"/>
      <c r="AW1881" s="5"/>
      <c r="AX1881" s="5"/>
      <c r="AY1881" s="5"/>
      <c r="AZ1881" s="5"/>
      <c r="BA1881" s="5"/>
      <c r="BB1881" s="5"/>
      <c r="BC1881" s="5"/>
      <c r="BD1881" s="5"/>
      <c r="BE1881" s="5"/>
    </row>
    <row r="1882" spans="1:57" ht="14.25" customHeight="1">
      <c r="A1882" s="1376">
        <v>45685</v>
      </c>
      <c r="B1882" s="1301"/>
      <c r="C1882" s="1302"/>
      <c r="D1882" s="1376">
        <v>45320</v>
      </c>
      <c r="E1882" s="1357"/>
      <c r="F1882" s="5"/>
      <c r="G1882" s="5"/>
      <c r="H1882" s="1302"/>
      <c r="I1882" s="1303"/>
      <c r="J1882" s="1301"/>
      <c r="K1882" s="1376"/>
      <c r="L1882" s="1302"/>
      <c r="M1882" s="1382">
        <f t="shared" si="3649"/>
        <v>45686</v>
      </c>
      <c r="N1882" s="1354">
        <f t="shared" si="3646"/>
        <v>0</v>
      </c>
      <c r="O1882" s="1383">
        <f t="shared" ref="O1882:S1882" si="3797">$AD1882*O$27</f>
        <v>0</v>
      </c>
      <c r="P1882" s="1383">
        <f t="shared" si="3797"/>
        <v>0</v>
      </c>
      <c r="Q1882" s="1383">
        <f t="shared" si="3797"/>
        <v>0</v>
      </c>
      <c r="R1882" s="1383">
        <f t="shared" si="3797"/>
        <v>0</v>
      </c>
      <c r="S1882" s="1383">
        <f t="shared" si="3797"/>
        <v>0</v>
      </c>
      <c r="T1882" s="1383">
        <f t="shared" ref="T1882:X1882" si="3798">$AE1882*T$27</f>
        <v>0</v>
      </c>
      <c r="U1882" s="1383">
        <f t="shared" si="3798"/>
        <v>0</v>
      </c>
      <c r="V1882" s="1383">
        <f t="shared" si="3798"/>
        <v>0</v>
      </c>
      <c r="W1882" s="1383">
        <f t="shared" si="3798"/>
        <v>0</v>
      </c>
      <c r="X1882" s="1383">
        <f t="shared" si="3798"/>
        <v>0</v>
      </c>
      <c r="Y1882" s="1383">
        <f t="shared" si="3652"/>
        <v>0</v>
      </c>
      <c r="Z1882" s="1383">
        <f t="shared" si="3653"/>
        <v>0</v>
      </c>
      <c r="AA1882" s="1383">
        <f t="shared" si="3654"/>
        <v>0</v>
      </c>
      <c r="AB1882" s="1383">
        <f t="shared" si="3655"/>
        <v>0</v>
      </c>
      <c r="AC1882" s="5">
        <f t="shared" si="3656"/>
        <v>28</v>
      </c>
      <c r="AD1882" s="1383">
        <f t="shared" si="3657"/>
        <v>0</v>
      </c>
      <c r="AE1882" s="1383">
        <f t="shared" si="3658"/>
        <v>0</v>
      </c>
      <c r="AF1882" s="1305" t="e">
        <f t="shared" si="3659"/>
        <v>#DIV/0!</v>
      </c>
      <c r="AG1882" s="1305" t="e">
        <f t="shared" si="3660"/>
        <v>#DIV/0!</v>
      </c>
      <c r="AH1882" s="5"/>
      <c r="AI1882" s="5"/>
      <c r="AJ1882" s="5"/>
      <c r="AK1882" s="5"/>
      <c r="AL1882" s="5"/>
      <c r="AM1882" s="5"/>
      <c r="AN1882" s="5"/>
      <c r="AO1882" s="5"/>
      <c r="AP1882" s="5"/>
      <c r="AQ1882" s="5"/>
      <c r="AR1882" s="5"/>
      <c r="AS1882" s="5"/>
      <c r="AT1882" s="5"/>
      <c r="AU1882" s="5"/>
      <c r="AV1882" s="5"/>
      <c r="AW1882" s="5"/>
      <c r="AX1882" s="5"/>
      <c r="AY1882" s="5"/>
      <c r="AZ1882" s="5"/>
      <c r="BA1882" s="5"/>
      <c r="BB1882" s="5"/>
      <c r="BC1882" s="5"/>
      <c r="BD1882" s="5"/>
      <c r="BE1882" s="5"/>
    </row>
    <row r="1883" spans="1:57" ht="14.25" customHeight="1">
      <c r="A1883" s="1376">
        <v>45686</v>
      </c>
      <c r="B1883" s="1301"/>
      <c r="C1883" s="1302"/>
      <c r="D1883" s="1376">
        <v>45321</v>
      </c>
      <c r="E1883" s="1357"/>
      <c r="F1883" s="5"/>
      <c r="G1883" s="5"/>
      <c r="H1883" s="1302"/>
      <c r="I1883" s="1303"/>
      <c r="J1883" s="1301"/>
      <c r="K1883" s="1376"/>
      <c r="L1883" s="1302"/>
      <c r="M1883" s="1382">
        <f t="shared" si="3649"/>
        <v>45687</v>
      </c>
      <c r="N1883" s="1354">
        <f t="shared" si="3646"/>
        <v>0</v>
      </c>
      <c r="O1883" s="1383">
        <f t="shared" ref="O1883:S1883" si="3799">$AD1883*O$27</f>
        <v>0</v>
      </c>
      <c r="P1883" s="1383">
        <f t="shared" si="3799"/>
        <v>0</v>
      </c>
      <c r="Q1883" s="1383">
        <f t="shared" si="3799"/>
        <v>0</v>
      </c>
      <c r="R1883" s="1383">
        <f t="shared" si="3799"/>
        <v>0</v>
      </c>
      <c r="S1883" s="1383">
        <f t="shared" si="3799"/>
        <v>0</v>
      </c>
      <c r="T1883" s="1383">
        <f t="shared" ref="T1883:X1883" si="3800">$AE1883*T$27</f>
        <v>0</v>
      </c>
      <c r="U1883" s="1383">
        <f t="shared" si="3800"/>
        <v>0</v>
      </c>
      <c r="V1883" s="1383">
        <f t="shared" si="3800"/>
        <v>0</v>
      </c>
      <c r="W1883" s="1383">
        <f t="shared" si="3800"/>
        <v>0</v>
      </c>
      <c r="X1883" s="1383">
        <f t="shared" si="3800"/>
        <v>0</v>
      </c>
      <c r="Y1883" s="1383">
        <f t="shared" si="3652"/>
        <v>0</v>
      </c>
      <c r="Z1883" s="1383">
        <f t="shared" si="3653"/>
        <v>0</v>
      </c>
      <c r="AA1883" s="1383">
        <f t="shared" si="3654"/>
        <v>0</v>
      </c>
      <c r="AB1883" s="1383">
        <f t="shared" si="3655"/>
        <v>0</v>
      </c>
      <c r="AC1883" s="5">
        <f t="shared" si="3656"/>
        <v>29</v>
      </c>
      <c r="AD1883" s="1383">
        <f t="shared" si="3657"/>
        <v>0</v>
      </c>
      <c r="AE1883" s="1383">
        <f t="shared" si="3658"/>
        <v>0</v>
      </c>
      <c r="AF1883" s="1305" t="e">
        <f t="shared" si="3659"/>
        <v>#DIV/0!</v>
      </c>
      <c r="AG1883" s="1305" t="e">
        <f t="shared" si="3660"/>
        <v>#DIV/0!</v>
      </c>
      <c r="AH1883" s="5"/>
      <c r="AI1883" s="5"/>
      <c r="AJ1883" s="5"/>
      <c r="AK1883" s="5"/>
      <c r="AL1883" s="5"/>
      <c r="AM1883" s="5"/>
      <c r="AN1883" s="5"/>
      <c r="AO1883" s="5"/>
      <c r="AP1883" s="5"/>
      <c r="AQ1883" s="5"/>
      <c r="AR1883" s="5"/>
      <c r="AS1883" s="5"/>
      <c r="AT1883" s="5"/>
      <c r="AU1883" s="5"/>
      <c r="AV1883" s="5"/>
      <c r="AW1883" s="5"/>
      <c r="AX1883" s="5"/>
      <c r="AY1883" s="5"/>
      <c r="AZ1883" s="5"/>
      <c r="BA1883" s="5"/>
      <c r="BB1883" s="5"/>
      <c r="BC1883" s="5"/>
      <c r="BD1883" s="5"/>
      <c r="BE1883" s="5"/>
    </row>
    <row r="1884" spans="1:57" ht="14.25" customHeight="1">
      <c r="A1884" s="1376">
        <v>45687</v>
      </c>
      <c r="B1884" s="1301"/>
      <c r="C1884" s="1302"/>
      <c r="D1884" s="1376">
        <v>45322</v>
      </c>
      <c r="E1884" s="1357"/>
      <c r="F1884" s="5"/>
      <c r="G1884" s="5"/>
      <c r="H1884" s="1302"/>
      <c r="I1884" s="1303"/>
      <c r="J1884" s="1301"/>
      <c r="K1884" s="1376"/>
      <c r="L1884" s="1302"/>
      <c r="M1884" s="1382">
        <f t="shared" si="3649"/>
        <v>45688</v>
      </c>
      <c r="N1884" s="1354">
        <f t="shared" si="3646"/>
        <v>0</v>
      </c>
      <c r="O1884" s="1383">
        <f t="shared" ref="O1884:S1884" si="3801">$AD1884*O$27</f>
        <v>0</v>
      </c>
      <c r="P1884" s="1383">
        <f t="shared" si="3801"/>
        <v>0</v>
      </c>
      <c r="Q1884" s="1383">
        <f t="shared" si="3801"/>
        <v>0</v>
      </c>
      <c r="R1884" s="1383">
        <f t="shared" si="3801"/>
        <v>0</v>
      </c>
      <c r="S1884" s="1383">
        <f t="shared" si="3801"/>
        <v>0</v>
      </c>
      <c r="T1884" s="1383">
        <f t="shared" ref="T1884:X1884" si="3802">$AE1884*T$27</f>
        <v>0</v>
      </c>
      <c r="U1884" s="1383">
        <f t="shared" si="3802"/>
        <v>0</v>
      </c>
      <c r="V1884" s="1383">
        <f t="shared" si="3802"/>
        <v>0</v>
      </c>
      <c r="W1884" s="1383">
        <f t="shared" si="3802"/>
        <v>0</v>
      </c>
      <c r="X1884" s="1383">
        <f t="shared" si="3802"/>
        <v>0</v>
      </c>
      <c r="Y1884" s="1383">
        <f t="shared" si="3652"/>
        <v>0</v>
      </c>
      <c r="Z1884" s="1383">
        <f t="shared" si="3653"/>
        <v>0</v>
      </c>
      <c r="AA1884" s="1383">
        <f t="shared" si="3654"/>
        <v>0</v>
      </c>
      <c r="AB1884" s="1383">
        <f t="shared" si="3655"/>
        <v>0</v>
      </c>
      <c r="AC1884" s="5">
        <f t="shared" si="3656"/>
        <v>30</v>
      </c>
      <c r="AD1884" s="1383">
        <f t="shared" si="3657"/>
        <v>0</v>
      </c>
      <c r="AE1884" s="1383">
        <f t="shared" si="3658"/>
        <v>0</v>
      </c>
      <c r="AF1884" s="1305" t="e">
        <f t="shared" si="3659"/>
        <v>#DIV/0!</v>
      </c>
      <c r="AG1884" s="1305" t="e">
        <f t="shared" si="3660"/>
        <v>#DIV/0!</v>
      </c>
      <c r="AH1884" s="5"/>
      <c r="AI1884" s="5"/>
      <c r="AJ1884" s="5"/>
      <c r="AK1884" s="5"/>
      <c r="AL1884" s="5"/>
      <c r="AM1884" s="5"/>
      <c r="AN1884" s="5"/>
      <c r="AO1884" s="5"/>
      <c r="AP1884" s="5"/>
      <c r="AQ1884" s="5"/>
      <c r="AR1884" s="5"/>
      <c r="AS1884" s="5"/>
      <c r="AT1884" s="5"/>
      <c r="AU1884" s="5"/>
      <c r="AV1884" s="5"/>
      <c r="AW1884" s="5"/>
      <c r="AX1884" s="5"/>
      <c r="AY1884" s="5"/>
      <c r="AZ1884" s="5"/>
      <c r="BA1884" s="5"/>
      <c r="BB1884" s="5"/>
      <c r="BC1884" s="5"/>
      <c r="BD1884" s="5"/>
      <c r="BE1884" s="5"/>
    </row>
    <row r="1885" spans="1:57" ht="14.25" customHeight="1">
      <c r="A1885" s="1376">
        <v>45688</v>
      </c>
      <c r="B1885" s="1301"/>
      <c r="C1885" s="1302"/>
      <c r="D1885" s="1376">
        <v>45323</v>
      </c>
      <c r="E1885" s="1357"/>
      <c r="F1885" s="5"/>
      <c r="G1885" s="5"/>
      <c r="H1885" s="1302"/>
      <c r="I1885" s="1303"/>
      <c r="J1885" s="1301"/>
      <c r="K1885" s="1376"/>
      <c r="L1885" s="1302"/>
      <c r="M1885" s="1382">
        <f t="shared" si="3649"/>
        <v>45689</v>
      </c>
      <c r="N1885" s="1354">
        <f t="shared" si="3646"/>
        <v>0</v>
      </c>
      <c r="O1885" s="1383">
        <f t="shared" ref="O1885:S1885" si="3803">$AD1885*O$27</f>
        <v>0</v>
      </c>
      <c r="P1885" s="1383">
        <f t="shared" si="3803"/>
        <v>0</v>
      </c>
      <c r="Q1885" s="1383">
        <f t="shared" si="3803"/>
        <v>0</v>
      </c>
      <c r="R1885" s="1383">
        <f t="shared" si="3803"/>
        <v>0</v>
      </c>
      <c r="S1885" s="1383">
        <f t="shared" si="3803"/>
        <v>0</v>
      </c>
      <c r="T1885" s="1383">
        <f t="shared" ref="T1885:X1885" si="3804">$AE1885*T$27</f>
        <v>0</v>
      </c>
      <c r="U1885" s="1383">
        <f t="shared" si="3804"/>
        <v>0</v>
      </c>
      <c r="V1885" s="1383">
        <f t="shared" si="3804"/>
        <v>0</v>
      </c>
      <c r="W1885" s="1383">
        <f t="shared" si="3804"/>
        <v>0</v>
      </c>
      <c r="X1885" s="1383">
        <f t="shared" si="3804"/>
        <v>0</v>
      </c>
      <c r="Y1885" s="1383">
        <f t="shared" si="3652"/>
        <v>0</v>
      </c>
      <c r="Z1885" s="1383">
        <f t="shared" si="3653"/>
        <v>0</v>
      </c>
      <c r="AA1885" s="1383">
        <f t="shared" si="3654"/>
        <v>0</v>
      </c>
      <c r="AB1885" s="1383">
        <f t="shared" si="3655"/>
        <v>0</v>
      </c>
      <c r="AC1885" s="5">
        <f t="shared" si="3656"/>
        <v>31</v>
      </c>
      <c r="AD1885" s="1383">
        <f t="shared" si="3657"/>
        <v>0</v>
      </c>
      <c r="AE1885" s="1383">
        <f t="shared" si="3658"/>
        <v>0</v>
      </c>
      <c r="AF1885" s="1305" t="e">
        <f t="shared" si="3659"/>
        <v>#DIV/0!</v>
      </c>
      <c r="AG1885" s="1305" t="e">
        <f t="shared" si="3660"/>
        <v>#DIV/0!</v>
      </c>
      <c r="AH1885" s="5"/>
      <c r="AI1885" s="5"/>
      <c r="AJ1885" s="5"/>
      <c r="AK1885" s="5"/>
      <c r="AL1885" s="5"/>
      <c r="AM1885" s="5"/>
      <c r="AN1885" s="5"/>
      <c r="AO1885" s="5"/>
      <c r="AP1885" s="5"/>
      <c r="AQ1885" s="5"/>
      <c r="AR1885" s="5"/>
      <c r="AS1885" s="5"/>
      <c r="AT1885" s="5"/>
      <c r="AU1885" s="5"/>
      <c r="AV1885" s="5"/>
      <c r="AW1885" s="5"/>
      <c r="AX1885" s="5"/>
      <c r="AY1885" s="5"/>
      <c r="AZ1885" s="5"/>
      <c r="BA1885" s="5"/>
      <c r="BB1885" s="5"/>
      <c r="BC1885" s="5"/>
      <c r="BD1885" s="5"/>
      <c r="BE1885" s="5"/>
    </row>
    <row r="1886" spans="1:57" ht="14.25" customHeight="1">
      <c r="A1886" s="1376">
        <v>45689</v>
      </c>
      <c r="B1886" s="1301"/>
      <c r="C1886" s="1302"/>
      <c r="D1886" s="1376">
        <v>45324</v>
      </c>
      <c r="E1886" s="1357"/>
      <c r="F1886" s="5"/>
      <c r="G1886" s="5"/>
      <c r="H1886" s="1302"/>
      <c r="I1886" s="1303"/>
      <c r="J1886" s="1301"/>
      <c r="K1886" s="1376"/>
      <c r="L1886" s="1302"/>
      <c r="M1886" s="1382">
        <f t="shared" si="3649"/>
        <v>45690</v>
      </c>
      <c r="N1886" s="1354">
        <f t="shared" si="3646"/>
        <v>0</v>
      </c>
      <c r="O1886" s="1383">
        <f t="shared" ref="O1886:S1886" si="3805">$AD1886*O$27</f>
        <v>0</v>
      </c>
      <c r="P1886" s="1383">
        <f t="shared" si="3805"/>
        <v>0</v>
      </c>
      <c r="Q1886" s="1383">
        <f t="shared" si="3805"/>
        <v>0</v>
      </c>
      <c r="R1886" s="1383">
        <f t="shared" si="3805"/>
        <v>0</v>
      </c>
      <c r="S1886" s="1383">
        <f t="shared" si="3805"/>
        <v>0</v>
      </c>
      <c r="T1886" s="1383">
        <f t="shared" ref="T1886:X1886" si="3806">$AE1886*T$27</f>
        <v>0</v>
      </c>
      <c r="U1886" s="1383">
        <f t="shared" si="3806"/>
        <v>0</v>
      </c>
      <c r="V1886" s="1383">
        <f t="shared" si="3806"/>
        <v>0</v>
      </c>
      <c r="W1886" s="1383">
        <f t="shared" si="3806"/>
        <v>0</v>
      </c>
      <c r="X1886" s="1383">
        <f t="shared" si="3806"/>
        <v>0</v>
      </c>
      <c r="Y1886" s="1383">
        <f t="shared" si="3652"/>
        <v>0</v>
      </c>
      <c r="Z1886" s="1383">
        <f t="shared" si="3653"/>
        <v>0</v>
      </c>
      <c r="AA1886" s="1383">
        <f t="shared" si="3654"/>
        <v>0</v>
      </c>
      <c r="AB1886" s="1383">
        <f t="shared" si="3655"/>
        <v>0</v>
      </c>
      <c r="AC1886" s="5">
        <f t="shared" si="3656"/>
        <v>32</v>
      </c>
      <c r="AD1886" s="1383">
        <f t="shared" si="3657"/>
        <v>0</v>
      </c>
      <c r="AE1886" s="1383">
        <f t="shared" si="3658"/>
        <v>0</v>
      </c>
      <c r="AF1886" s="1305" t="e">
        <f t="shared" si="3659"/>
        <v>#DIV/0!</v>
      </c>
      <c r="AG1886" s="1305" t="e">
        <f t="shared" si="3660"/>
        <v>#DIV/0!</v>
      </c>
      <c r="AH1886" s="5"/>
      <c r="AI1886" s="5"/>
      <c r="AJ1886" s="5"/>
      <c r="AK1886" s="5"/>
      <c r="AL1886" s="5"/>
      <c r="AM1886" s="5"/>
      <c r="AN1886" s="5"/>
      <c r="AO1886" s="5"/>
      <c r="AP1886" s="5"/>
      <c r="AQ1886" s="5"/>
      <c r="AR1886" s="5"/>
      <c r="AS1886" s="5"/>
      <c r="AT1886" s="5"/>
      <c r="AU1886" s="5"/>
      <c r="AV1886" s="5"/>
      <c r="AW1886" s="5"/>
      <c r="AX1886" s="5"/>
      <c r="AY1886" s="5"/>
      <c r="AZ1886" s="5"/>
      <c r="BA1886" s="5"/>
      <c r="BB1886" s="5"/>
      <c r="BC1886" s="5"/>
      <c r="BD1886" s="5"/>
      <c r="BE1886" s="5"/>
    </row>
    <row r="1887" spans="1:57" ht="14.25" customHeight="1">
      <c r="A1887" s="1376">
        <v>45690</v>
      </c>
      <c r="B1887" s="1301"/>
      <c r="C1887" s="1302"/>
      <c r="D1887" s="1376">
        <v>45325</v>
      </c>
      <c r="E1887" s="1357"/>
      <c r="F1887" s="5"/>
      <c r="G1887" s="5"/>
      <c r="H1887" s="1302"/>
      <c r="I1887" s="1303"/>
      <c r="J1887" s="1301"/>
      <c r="K1887" s="1376"/>
      <c r="L1887" s="1302"/>
      <c r="M1887" s="1382">
        <f t="shared" si="3649"/>
        <v>45691</v>
      </c>
      <c r="N1887" s="1354">
        <f t="shared" si="3646"/>
        <v>0</v>
      </c>
      <c r="O1887" s="1383">
        <f t="shared" ref="O1887:S1887" si="3807">$AD1887*O$27</f>
        <v>0</v>
      </c>
      <c r="P1887" s="1383">
        <f t="shared" si="3807"/>
        <v>0</v>
      </c>
      <c r="Q1887" s="1383">
        <f t="shared" si="3807"/>
        <v>0</v>
      </c>
      <c r="R1887" s="1383">
        <f t="shared" si="3807"/>
        <v>0</v>
      </c>
      <c r="S1887" s="1383">
        <f t="shared" si="3807"/>
        <v>0</v>
      </c>
      <c r="T1887" s="1383">
        <f t="shared" ref="T1887:X1887" si="3808">$AE1887*T$27</f>
        <v>0</v>
      </c>
      <c r="U1887" s="1383">
        <f t="shared" si="3808"/>
        <v>0</v>
      </c>
      <c r="V1887" s="1383">
        <f t="shared" si="3808"/>
        <v>0</v>
      </c>
      <c r="W1887" s="1383">
        <f t="shared" si="3808"/>
        <v>0</v>
      </c>
      <c r="X1887" s="1383">
        <f t="shared" si="3808"/>
        <v>0</v>
      </c>
      <c r="Y1887" s="1383">
        <f t="shared" si="3652"/>
        <v>0</v>
      </c>
      <c r="Z1887" s="1383">
        <f t="shared" si="3653"/>
        <v>0</v>
      </c>
      <c r="AA1887" s="1383">
        <f t="shared" si="3654"/>
        <v>0</v>
      </c>
      <c r="AB1887" s="1383">
        <f t="shared" si="3655"/>
        <v>0</v>
      </c>
      <c r="AC1887" s="5">
        <f t="shared" si="3656"/>
        <v>33</v>
      </c>
      <c r="AD1887" s="1383">
        <f t="shared" si="3657"/>
        <v>0</v>
      </c>
      <c r="AE1887" s="1383">
        <f t="shared" si="3658"/>
        <v>0</v>
      </c>
      <c r="AF1887" s="1305" t="e">
        <f t="shared" si="3659"/>
        <v>#DIV/0!</v>
      </c>
      <c r="AG1887" s="1305" t="e">
        <f t="shared" si="3660"/>
        <v>#DIV/0!</v>
      </c>
      <c r="AH1887" s="5"/>
      <c r="AI1887" s="5"/>
      <c r="AJ1887" s="5"/>
      <c r="AK1887" s="5"/>
      <c r="AL1887" s="5"/>
      <c r="AM1887" s="5"/>
      <c r="AN1887" s="5"/>
      <c r="AO1887" s="5"/>
      <c r="AP1887" s="5"/>
      <c r="AQ1887" s="5"/>
      <c r="AR1887" s="5"/>
      <c r="AS1887" s="5"/>
      <c r="AT1887" s="5"/>
      <c r="AU1887" s="5"/>
      <c r="AV1887" s="5"/>
      <c r="AW1887" s="5"/>
      <c r="AX1887" s="5"/>
      <c r="AY1887" s="5"/>
      <c r="AZ1887" s="5"/>
      <c r="BA1887" s="5"/>
      <c r="BB1887" s="5"/>
      <c r="BC1887" s="5"/>
      <c r="BD1887" s="5"/>
      <c r="BE1887" s="5"/>
    </row>
    <row r="1888" spans="1:57" ht="14.25" customHeight="1">
      <c r="A1888" s="1376">
        <v>45691</v>
      </c>
      <c r="B1888" s="1301"/>
      <c r="C1888" s="1302"/>
      <c r="D1888" s="1376">
        <v>45326</v>
      </c>
      <c r="E1888" s="1357"/>
      <c r="F1888" s="5"/>
      <c r="G1888" s="5"/>
      <c r="H1888" s="1302"/>
      <c r="I1888" s="1303"/>
      <c r="J1888" s="1301"/>
      <c r="K1888" s="1376"/>
      <c r="L1888" s="1302"/>
      <c r="M1888" s="1382">
        <f t="shared" si="3649"/>
        <v>45692</v>
      </c>
      <c r="N1888" s="1354">
        <f t="shared" si="3646"/>
        <v>0</v>
      </c>
      <c r="O1888" s="1383">
        <f t="shared" ref="O1888:S1888" si="3809">$AD1888*O$27</f>
        <v>0</v>
      </c>
      <c r="P1888" s="1383">
        <f t="shared" si="3809"/>
        <v>0</v>
      </c>
      <c r="Q1888" s="1383">
        <f t="shared" si="3809"/>
        <v>0</v>
      </c>
      <c r="R1888" s="1383">
        <f t="shared" si="3809"/>
        <v>0</v>
      </c>
      <c r="S1888" s="1383">
        <f t="shared" si="3809"/>
        <v>0</v>
      </c>
      <c r="T1888" s="1383">
        <f t="shared" ref="T1888:X1888" si="3810">$AE1888*T$27</f>
        <v>0</v>
      </c>
      <c r="U1888" s="1383">
        <f t="shared" si="3810"/>
        <v>0</v>
      </c>
      <c r="V1888" s="1383">
        <f t="shared" si="3810"/>
        <v>0</v>
      </c>
      <c r="W1888" s="1383">
        <f t="shared" si="3810"/>
        <v>0</v>
      </c>
      <c r="X1888" s="1383">
        <f t="shared" si="3810"/>
        <v>0</v>
      </c>
      <c r="Y1888" s="1383">
        <f t="shared" si="3652"/>
        <v>0</v>
      </c>
      <c r="Z1888" s="1383">
        <f t="shared" si="3653"/>
        <v>0</v>
      </c>
      <c r="AA1888" s="1383">
        <f t="shared" si="3654"/>
        <v>0</v>
      </c>
      <c r="AB1888" s="1383">
        <f t="shared" si="3655"/>
        <v>0</v>
      </c>
      <c r="AC1888" s="5">
        <f t="shared" si="3656"/>
        <v>34</v>
      </c>
      <c r="AD1888" s="1383">
        <f t="shared" si="3657"/>
        <v>0</v>
      </c>
      <c r="AE1888" s="1383">
        <f t="shared" si="3658"/>
        <v>0</v>
      </c>
      <c r="AF1888" s="1305" t="e">
        <f t="shared" si="3659"/>
        <v>#DIV/0!</v>
      </c>
      <c r="AG1888" s="1305" t="e">
        <f t="shared" si="3660"/>
        <v>#DIV/0!</v>
      </c>
      <c r="AH1888" s="5"/>
      <c r="AI1888" s="5"/>
      <c r="AJ1888" s="5"/>
      <c r="AK1888" s="5"/>
      <c r="AL1888" s="5"/>
      <c r="AM1888" s="5"/>
      <c r="AN1888" s="5"/>
      <c r="AO1888" s="5"/>
      <c r="AP1888" s="5"/>
      <c r="AQ1888" s="5"/>
      <c r="AR1888" s="5"/>
      <c r="AS1888" s="5"/>
      <c r="AT1888" s="5"/>
      <c r="AU1888" s="5"/>
      <c r="AV1888" s="5"/>
      <c r="AW1888" s="5"/>
      <c r="AX1888" s="5"/>
      <c r="AY1888" s="5"/>
      <c r="AZ1888" s="5"/>
      <c r="BA1888" s="5"/>
      <c r="BB1888" s="5"/>
      <c r="BC1888" s="5"/>
      <c r="BD1888" s="5"/>
      <c r="BE1888" s="5"/>
    </row>
    <row r="1889" spans="1:57" ht="14.25" customHeight="1">
      <c r="A1889" s="1376">
        <v>45692</v>
      </c>
      <c r="B1889" s="1301"/>
      <c r="C1889" s="1302"/>
      <c r="D1889" s="1376">
        <v>45327</v>
      </c>
      <c r="E1889" s="1357"/>
      <c r="F1889" s="5"/>
      <c r="G1889" s="5"/>
      <c r="H1889" s="1302"/>
      <c r="I1889" s="1303"/>
      <c r="J1889" s="1301"/>
      <c r="K1889" s="1376"/>
      <c r="L1889" s="1302"/>
      <c r="M1889" s="1382">
        <f t="shared" si="3649"/>
        <v>45693</v>
      </c>
      <c r="N1889" s="1354">
        <f t="shared" si="3646"/>
        <v>0</v>
      </c>
      <c r="O1889" s="1383">
        <f t="shared" ref="O1889:S1889" si="3811">$AD1889*O$27</f>
        <v>0</v>
      </c>
      <c r="P1889" s="1383">
        <f t="shared" si="3811"/>
        <v>0</v>
      </c>
      <c r="Q1889" s="1383">
        <f t="shared" si="3811"/>
        <v>0</v>
      </c>
      <c r="R1889" s="1383">
        <f t="shared" si="3811"/>
        <v>0</v>
      </c>
      <c r="S1889" s="1383">
        <f t="shared" si="3811"/>
        <v>0</v>
      </c>
      <c r="T1889" s="1383">
        <f t="shared" ref="T1889:X1889" si="3812">$AE1889*T$27</f>
        <v>0</v>
      </c>
      <c r="U1889" s="1383">
        <f t="shared" si="3812"/>
        <v>0</v>
      </c>
      <c r="V1889" s="1383">
        <f t="shared" si="3812"/>
        <v>0</v>
      </c>
      <c r="W1889" s="1383">
        <f t="shared" si="3812"/>
        <v>0</v>
      </c>
      <c r="X1889" s="1383">
        <f t="shared" si="3812"/>
        <v>0</v>
      </c>
      <c r="Y1889" s="1383">
        <f t="shared" si="3652"/>
        <v>0</v>
      </c>
      <c r="Z1889" s="1383">
        <f t="shared" si="3653"/>
        <v>0</v>
      </c>
      <c r="AA1889" s="1383">
        <f t="shared" si="3654"/>
        <v>0</v>
      </c>
      <c r="AB1889" s="1383">
        <f t="shared" si="3655"/>
        <v>0</v>
      </c>
      <c r="AC1889" s="5">
        <f t="shared" si="3656"/>
        <v>35</v>
      </c>
      <c r="AD1889" s="1383">
        <f t="shared" si="3657"/>
        <v>0</v>
      </c>
      <c r="AE1889" s="1383">
        <f t="shared" si="3658"/>
        <v>0</v>
      </c>
      <c r="AF1889" s="1305" t="e">
        <f t="shared" si="3659"/>
        <v>#DIV/0!</v>
      </c>
      <c r="AG1889" s="1305" t="e">
        <f t="shared" si="3660"/>
        <v>#DIV/0!</v>
      </c>
      <c r="AH1889" s="5"/>
      <c r="AI1889" s="5"/>
      <c r="AJ1889" s="5"/>
      <c r="AK1889" s="5"/>
      <c r="AL1889" s="5"/>
      <c r="AM1889" s="5"/>
      <c r="AN1889" s="5"/>
      <c r="AO1889" s="5"/>
      <c r="AP1889" s="5"/>
      <c r="AQ1889" s="5"/>
      <c r="AR1889" s="5"/>
      <c r="AS1889" s="5"/>
      <c r="AT1889" s="5"/>
      <c r="AU1889" s="5"/>
      <c r="AV1889" s="5"/>
      <c r="AW1889" s="5"/>
      <c r="AX1889" s="5"/>
      <c r="AY1889" s="5"/>
      <c r="AZ1889" s="5"/>
      <c r="BA1889" s="5"/>
      <c r="BB1889" s="5"/>
      <c r="BC1889" s="5"/>
      <c r="BD1889" s="5"/>
      <c r="BE1889" s="5"/>
    </row>
    <row r="1890" spans="1:57" ht="14.25" customHeight="1">
      <c r="A1890" s="1376">
        <v>45693</v>
      </c>
      <c r="B1890" s="1301"/>
      <c r="C1890" s="1302"/>
      <c r="D1890" s="1376">
        <v>45328</v>
      </c>
      <c r="E1890" s="1357"/>
      <c r="F1890" s="5"/>
      <c r="G1890" s="5"/>
      <c r="H1890" s="1302"/>
      <c r="I1890" s="1303"/>
      <c r="J1890" s="1301"/>
      <c r="K1890" s="1376"/>
      <c r="L1890" s="1302"/>
      <c r="M1890" s="1382">
        <f t="shared" si="3649"/>
        <v>45694</v>
      </c>
      <c r="N1890" s="1354">
        <f t="shared" si="3646"/>
        <v>0</v>
      </c>
      <c r="O1890" s="1383">
        <f t="shared" ref="O1890:S1890" si="3813">$AD1890*O$27</f>
        <v>0</v>
      </c>
      <c r="P1890" s="1383">
        <f t="shared" si="3813"/>
        <v>0</v>
      </c>
      <c r="Q1890" s="1383">
        <f t="shared" si="3813"/>
        <v>0</v>
      </c>
      <c r="R1890" s="1383">
        <f t="shared" si="3813"/>
        <v>0</v>
      </c>
      <c r="S1890" s="1383">
        <f t="shared" si="3813"/>
        <v>0</v>
      </c>
      <c r="T1890" s="1383">
        <f t="shared" ref="T1890:X1890" si="3814">$AE1890*T$27</f>
        <v>0</v>
      </c>
      <c r="U1890" s="1383">
        <f t="shared" si="3814"/>
        <v>0</v>
      </c>
      <c r="V1890" s="1383">
        <f t="shared" si="3814"/>
        <v>0</v>
      </c>
      <c r="W1890" s="1383">
        <f t="shared" si="3814"/>
        <v>0</v>
      </c>
      <c r="X1890" s="1383">
        <f t="shared" si="3814"/>
        <v>0</v>
      </c>
      <c r="Y1890" s="1383">
        <f t="shared" si="3652"/>
        <v>0</v>
      </c>
      <c r="Z1890" s="1383">
        <f t="shared" si="3653"/>
        <v>0</v>
      </c>
      <c r="AA1890" s="1383">
        <f t="shared" si="3654"/>
        <v>0</v>
      </c>
      <c r="AB1890" s="1383">
        <f t="shared" si="3655"/>
        <v>0</v>
      </c>
      <c r="AC1890" s="5">
        <f t="shared" si="3656"/>
        <v>36</v>
      </c>
      <c r="AD1890" s="1383">
        <f t="shared" si="3657"/>
        <v>0</v>
      </c>
      <c r="AE1890" s="1383">
        <f t="shared" si="3658"/>
        <v>0</v>
      </c>
      <c r="AF1890" s="1305" t="e">
        <f t="shared" si="3659"/>
        <v>#DIV/0!</v>
      </c>
      <c r="AG1890" s="1305" t="e">
        <f t="shared" si="3660"/>
        <v>#DIV/0!</v>
      </c>
      <c r="AH1890" s="5"/>
      <c r="AI1890" s="5"/>
      <c r="AJ1890" s="5"/>
      <c r="AK1890" s="5"/>
      <c r="AL1890" s="5"/>
      <c r="AM1890" s="5"/>
      <c r="AN1890" s="5"/>
      <c r="AO1890" s="5"/>
      <c r="AP1890" s="5"/>
      <c r="AQ1890" s="5"/>
      <c r="AR1890" s="5"/>
      <c r="AS1890" s="5"/>
      <c r="AT1890" s="5"/>
      <c r="AU1890" s="5"/>
      <c r="AV1890" s="5"/>
      <c r="AW1890" s="5"/>
      <c r="AX1890" s="5"/>
      <c r="AY1890" s="5"/>
      <c r="AZ1890" s="5"/>
      <c r="BA1890" s="5"/>
      <c r="BB1890" s="5"/>
      <c r="BC1890" s="5"/>
      <c r="BD1890" s="5"/>
      <c r="BE1890" s="5"/>
    </row>
    <row r="1891" spans="1:57" ht="14.25" customHeight="1">
      <c r="A1891" s="1376">
        <v>45694</v>
      </c>
      <c r="B1891" s="1301"/>
      <c r="C1891" s="1302"/>
      <c r="D1891" s="1376">
        <v>45329</v>
      </c>
      <c r="E1891" s="1357"/>
      <c r="F1891" s="5"/>
      <c r="G1891" s="5"/>
      <c r="H1891" s="1302"/>
      <c r="I1891" s="1303"/>
      <c r="J1891" s="1301"/>
      <c r="K1891" s="1376"/>
      <c r="L1891" s="1302"/>
      <c r="M1891" s="1382">
        <f t="shared" si="3649"/>
        <v>45695</v>
      </c>
      <c r="N1891" s="1354">
        <f t="shared" si="3646"/>
        <v>0</v>
      </c>
      <c r="O1891" s="1383">
        <f t="shared" ref="O1891:S1891" si="3815">$AD1891*O$27</f>
        <v>0</v>
      </c>
      <c r="P1891" s="1383">
        <f t="shared" si="3815"/>
        <v>0</v>
      </c>
      <c r="Q1891" s="1383">
        <f t="shared" si="3815"/>
        <v>0</v>
      </c>
      <c r="R1891" s="1383">
        <f t="shared" si="3815"/>
        <v>0</v>
      </c>
      <c r="S1891" s="1383">
        <f t="shared" si="3815"/>
        <v>0</v>
      </c>
      <c r="T1891" s="1383">
        <f t="shared" ref="T1891:X1891" si="3816">$AE1891*T$27</f>
        <v>0</v>
      </c>
      <c r="U1891" s="1383">
        <f t="shared" si="3816"/>
        <v>0</v>
      </c>
      <c r="V1891" s="1383">
        <f t="shared" si="3816"/>
        <v>0</v>
      </c>
      <c r="W1891" s="1383">
        <f t="shared" si="3816"/>
        <v>0</v>
      </c>
      <c r="X1891" s="1383">
        <f t="shared" si="3816"/>
        <v>0</v>
      </c>
      <c r="Y1891" s="1383">
        <f t="shared" si="3652"/>
        <v>0</v>
      </c>
      <c r="Z1891" s="1383">
        <f t="shared" si="3653"/>
        <v>0</v>
      </c>
      <c r="AA1891" s="1383">
        <f t="shared" si="3654"/>
        <v>0</v>
      </c>
      <c r="AB1891" s="1383">
        <f t="shared" si="3655"/>
        <v>0</v>
      </c>
      <c r="AC1891" s="5">
        <f t="shared" si="3656"/>
        <v>37</v>
      </c>
      <c r="AD1891" s="1383">
        <f t="shared" si="3657"/>
        <v>0</v>
      </c>
      <c r="AE1891" s="1383">
        <f t="shared" si="3658"/>
        <v>0</v>
      </c>
      <c r="AF1891" s="1305" t="e">
        <f t="shared" si="3659"/>
        <v>#DIV/0!</v>
      </c>
      <c r="AG1891" s="1305" t="e">
        <f t="shared" si="3660"/>
        <v>#DIV/0!</v>
      </c>
      <c r="AH1891" s="5"/>
      <c r="AI1891" s="5"/>
      <c r="AJ1891" s="5"/>
      <c r="AK1891" s="5"/>
      <c r="AL1891" s="5"/>
      <c r="AM1891" s="5"/>
      <c r="AN1891" s="5"/>
      <c r="AO1891" s="5"/>
      <c r="AP1891" s="5"/>
      <c r="AQ1891" s="5"/>
      <c r="AR1891" s="5"/>
      <c r="AS1891" s="5"/>
      <c r="AT1891" s="5"/>
      <c r="AU1891" s="5"/>
      <c r="AV1891" s="5"/>
      <c r="AW1891" s="5"/>
      <c r="AX1891" s="5"/>
      <c r="AY1891" s="5"/>
      <c r="AZ1891" s="5"/>
      <c r="BA1891" s="5"/>
      <c r="BB1891" s="5"/>
      <c r="BC1891" s="5"/>
      <c r="BD1891" s="5"/>
      <c r="BE1891" s="5"/>
    </row>
    <row r="1892" spans="1:57" ht="14.25" customHeight="1">
      <c r="A1892" s="1376">
        <v>45695</v>
      </c>
      <c r="B1892" s="1301"/>
      <c r="C1892" s="1302"/>
      <c r="D1892" s="1376">
        <v>45330</v>
      </c>
      <c r="E1892" s="1357"/>
      <c r="F1892" s="5"/>
      <c r="G1892" s="5"/>
      <c r="H1892" s="1302"/>
      <c r="I1892" s="1303"/>
      <c r="J1892" s="1301"/>
      <c r="K1892" s="1376"/>
      <c r="L1892" s="1302"/>
      <c r="M1892" s="1382">
        <f t="shared" si="3649"/>
        <v>45696</v>
      </c>
      <c r="N1892" s="1354">
        <f t="shared" si="3646"/>
        <v>0</v>
      </c>
      <c r="O1892" s="1383">
        <f t="shared" ref="O1892:S1892" si="3817">$AD1892*O$27</f>
        <v>0</v>
      </c>
      <c r="P1892" s="1383">
        <f t="shared" si="3817"/>
        <v>0</v>
      </c>
      <c r="Q1892" s="1383">
        <f t="shared" si="3817"/>
        <v>0</v>
      </c>
      <c r="R1892" s="1383">
        <f t="shared" si="3817"/>
        <v>0</v>
      </c>
      <c r="S1892" s="1383">
        <f t="shared" si="3817"/>
        <v>0</v>
      </c>
      <c r="T1892" s="1383">
        <f t="shared" ref="T1892:X1892" si="3818">$AE1892*T$27</f>
        <v>0</v>
      </c>
      <c r="U1892" s="1383">
        <f t="shared" si="3818"/>
        <v>0</v>
      </c>
      <c r="V1892" s="1383">
        <f t="shared" si="3818"/>
        <v>0</v>
      </c>
      <c r="W1892" s="1383">
        <f t="shared" si="3818"/>
        <v>0</v>
      </c>
      <c r="X1892" s="1383">
        <f t="shared" si="3818"/>
        <v>0</v>
      </c>
      <c r="Y1892" s="1383">
        <f t="shared" si="3652"/>
        <v>0</v>
      </c>
      <c r="Z1892" s="1383">
        <f t="shared" si="3653"/>
        <v>0</v>
      </c>
      <c r="AA1892" s="1383">
        <f t="shared" si="3654"/>
        <v>0</v>
      </c>
      <c r="AB1892" s="1383">
        <f t="shared" si="3655"/>
        <v>0</v>
      </c>
      <c r="AC1892" s="5">
        <f t="shared" si="3656"/>
        <v>38</v>
      </c>
      <c r="AD1892" s="1383">
        <f t="shared" si="3657"/>
        <v>0</v>
      </c>
      <c r="AE1892" s="1383">
        <f t="shared" si="3658"/>
        <v>0</v>
      </c>
      <c r="AF1892" s="1305" t="e">
        <f t="shared" si="3659"/>
        <v>#DIV/0!</v>
      </c>
      <c r="AG1892" s="1305" t="e">
        <f t="shared" si="3660"/>
        <v>#DIV/0!</v>
      </c>
      <c r="AH1892" s="5"/>
      <c r="AI1892" s="5"/>
      <c r="AJ1892" s="5"/>
      <c r="AK1892" s="5"/>
      <c r="AL1892" s="5"/>
      <c r="AM1892" s="5"/>
      <c r="AN1892" s="5"/>
      <c r="AO1892" s="5"/>
      <c r="AP1892" s="5"/>
      <c r="AQ1892" s="5"/>
      <c r="AR1892" s="5"/>
      <c r="AS1892" s="5"/>
      <c r="AT1892" s="5"/>
      <c r="AU1892" s="5"/>
      <c r="AV1892" s="5"/>
      <c r="AW1892" s="5"/>
      <c r="AX1892" s="5"/>
      <c r="AY1892" s="5"/>
      <c r="AZ1892" s="5"/>
      <c r="BA1892" s="5"/>
      <c r="BB1892" s="5"/>
      <c r="BC1892" s="5"/>
      <c r="BD1892" s="5"/>
      <c r="BE1892" s="5"/>
    </row>
    <row r="1893" spans="1:57" ht="14.25" customHeight="1">
      <c r="A1893" s="1376">
        <v>45696</v>
      </c>
      <c r="B1893" s="1301"/>
      <c r="C1893" s="1302"/>
      <c r="D1893" s="1376">
        <v>45331</v>
      </c>
      <c r="E1893" s="1357"/>
      <c r="F1893" s="5"/>
      <c r="G1893" s="5"/>
      <c r="H1893" s="1302"/>
      <c r="I1893" s="1303"/>
      <c r="J1893" s="1301"/>
      <c r="K1893" s="1376"/>
      <c r="L1893" s="1302"/>
      <c r="M1893" s="1382">
        <f t="shared" si="3649"/>
        <v>45697</v>
      </c>
      <c r="N1893" s="1354">
        <f t="shared" si="3646"/>
        <v>0</v>
      </c>
      <c r="O1893" s="1383">
        <f t="shared" ref="O1893:S1893" si="3819">$AD1893*O$27</f>
        <v>0</v>
      </c>
      <c r="P1893" s="1383">
        <f t="shared" si="3819"/>
        <v>0</v>
      </c>
      <c r="Q1893" s="1383">
        <f t="shared" si="3819"/>
        <v>0</v>
      </c>
      <c r="R1893" s="1383">
        <f t="shared" si="3819"/>
        <v>0</v>
      </c>
      <c r="S1893" s="1383">
        <f t="shared" si="3819"/>
        <v>0</v>
      </c>
      <c r="T1893" s="1383">
        <f t="shared" ref="T1893:X1893" si="3820">$AE1893*T$27</f>
        <v>0</v>
      </c>
      <c r="U1893" s="1383">
        <f t="shared" si="3820"/>
        <v>0</v>
      </c>
      <c r="V1893" s="1383">
        <f t="shared" si="3820"/>
        <v>0</v>
      </c>
      <c r="W1893" s="1383">
        <f t="shared" si="3820"/>
        <v>0</v>
      </c>
      <c r="X1893" s="1383">
        <f t="shared" si="3820"/>
        <v>0</v>
      </c>
      <c r="Y1893" s="1383">
        <f t="shared" si="3652"/>
        <v>0</v>
      </c>
      <c r="Z1893" s="1383">
        <f t="shared" si="3653"/>
        <v>0</v>
      </c>
      <c r="AA1893" s="1383">
        <f t="shared" si="3654"/>
        <v>0</v>
      </c>
      <c r="AB1893" s="1383">
        <f t="shared" si="3655"/>
        <v>0</v>
      </c>
      <c r="AC1893" s="5">
        <f t="shared" si="3656"/>
        <v>39</v>
      </c>
      <c r="AD1893" s="1383">
        <f t="shared" si="3657"/>
        <v>0</v>
      </c>
      <c r="AE1893" s="1383">
        <f t="shared" si="3658"/>
        <v>0</v>
      </c>
      <c r="AF1893" s="1305" t="e">
        <f t="shared" si="3659"/>
        <v>#DIV/0!</v>
      </c>
      <c r="AG1893" s="1305" t="e">
        <f t="shared" si="3660"/>
        <v>#DIV/0!</v>
      </c>
      <c r="AH1893" s="5"/>
      <c r="AI1893" s="5"/>
      <c r="AJ1893" s="5"/>
      <c r="AK1893" s="5"/>
      <c r="AL1893" s="5"/>
      <c r="AM1893" s="5"/>
      <c r="AN1893" s="5"/>
      <c r="AO1893" s="5"/>
      <c r="AP1893" s="5"/>
      <c r="AQ1893" s="5"/>
      <c r="AR1893" s="5"/>
      <c r="AS1893" s="5"/>
      <c r="AT1893" s="5"/>
      <c r="AU1893" s="5"/>
      <c r="AV1893" s="5"/>
      <c r="AW1893" s="5"/>
      <c r="AX1893" s="5"/>
      <c r="AY1893" s="5"/>
      <c r="AZ1893" s="5"/>
      <c r="BA1893" s="5"/>
      <c r="BB1893" s="5"/>
      <c r="BC1893" s="5"/>
      <c r="BD1893" s="5"/>
      <c r="BE1893" s="5"/>
    </row>
    <row r="1894" spans="1:57" ht="14.25" customHeight="1">
      <c r="A1894" s="1376">
        <v>45697</v>
      </c>
      <c r="B1894" s="1301"/>
      <c r="C1894" s="1302"/>
      <c r="D1894" s="1376">
        <v>45332</v>
      </c>
      <c r="E1894" s="1357"/>
      <c r="F1894" s="5"/>
      <c r="G1894" s="5"/>
      <c r="H1894" s="1302"/>
      <c r="I1894" s="1303"/>
      <c r="J1894" s="1301"/>
      <c r="K1894" s="1376"/>
      <c r="L1894" s="1302"/>
      <c r="M1894" s="1382">
        <f t="shared" si="3649"/>
        <v>45698</v>
      </c>
      <c r="N1894" s="1354">
        <f t="shared" si="3646"/>
        <v>0</v>
      </c>
      <c r="O1894" s="1383">
        <f t="shared" ref="O1894:S1894" si="3821">$AD1894*O$27</f>
        <v>0</v>
      </c>
      <c r="P1894" s="1383">
        <f t="shared" si="3821"/>
        <v>0</v>
      </c>
      <c r="Q1894" s="1383">
        <f t="shared" si="3821"/>
        <v>0</v>
      </c>
      <c r="R1894" s="1383">
        <f t="shared" si="3821"/>
        <v>0</v>
      </c>
      <c r="S1894" s="1383">
        <f t="shared" si="3821"/>
        <v>0</v>
      </c>
      <c r="T1894" s="1383">
        <f t="shared" ref="T1894:X1894" si="3822">$AE1894*T$27</f>
        <v>0</v>
      </c>
      <c r="U1894" s="1383">
        <f t="shared" si="3822"/>
        <v>0</v>
      </c>
      <c r="V1894" s="1383">
        <f t="shared" si="3822"/>
        <v>0</v>
      </c>
      <c r="W1894" s="1383">
        <f t="shared" si="3822"/>
        <v>0</v>
      </c>
      <c r="X1894" s="1383">
        <f t="shared" si="3822"/>
        <v>0</v>
      </c>
      <c r="Y1894" s="1383">
        <f t="shared" si="3652"/>
        <v>0</v>
      </c>
      <c r="Z1894" s="1383">
        <f t="shared" si="3653"/>
        <v>0</v>
      </c>
      <c r="AA1894" s="1383">
        <f t="shared" si="3654"/>
        <v>0</v>
      </c>
      <c r="AB1894" s="1383">
        <f t="shared" si="3655"/>
        <v>0</v>
      </c>
      <c r="AC1894" s="5">
        <f t="shared" si="3656"/>
        <v>40</v>
      </c>
      <c r="AD1894" s="1383">
        <f t="shared" si="3657"/>
        <v>0</v>
      </c>
      <c r="AE1894" s="1383">
        <f t="shared" si="3658"/>
        <v>0</v>
      </c>
      <c r="AF1894" s="1305" t="e">
        <f t="shared" si="3659"/>
        <v>#DIV/0!</v>
      </c>
      <c r="AG1894" s="1305" t="e">
        <f t="shared" si="3660"/>
        <v>#DIV/0!</v>
      </c>
      <c r="AH1894" s="5"/>
      <c r="AI1894" s="5"/>
      <c r="AJ1894" s="5"/>
      <c r="AK1894" s="5"/>
      <c r="AL1894" s="5"/>
      <c r="AM1894" s="5"/>
      <c r="AN1894" s="5"/>
      <c r="AO1894" s="5"/>
      <c r="AP1894" s="5"/>
      <c r="AQ1894" s="5"/>
      <c r="AR1894" s="5"/>
      <c r="AS1894" s="5"/>
      <c r="AT1894" s="5"/>
      <c r="AU1894" s="5"/>
      <c r="AV1894" s="5"/>
      <c r="AW1894" s="5"/>
      <c r="AX1894" s="5"/>
      <c r="AY1894" s="5"/>
      <c r="AZ1894" s="5"/>
      <c r="BA1894" s="5"/>
      <c r="BB1894" s="5"/>
      <c r="BC1894" s="5"/>
      <c r="BD1894" s="5"/>
      <c r="BE1894" s="5"/>
    </row>
    <row r="1895" spans="1:57" ht="14.25" customHeight="1">
      <c r="A1895" s="1376">
        <v>45698</v>
      </c>
      <c r="B1895" s="1301"/>
      <c r="C1895" s="1302"/>
      <c r="D1895" s="1376">
        <v>45333</v>
      </c>
      <c r="E1895" s="1357"/>
      <c r="F1895" s="5"/>
      <c r="G1895" s="5"/>
      <c r="H1895" s="1302"/>
      <c r="I1895" s="1303"/>
      <c r="J1895" s="1301"/>
      <c r="K1895" s="1376"/>
      <c r="L1895" s="1302"/>
      <c r="M1895" s="1382">
        <f t="shared" si="3649"/>
        <v>45699</v>
      </c>
      <c r="N1895" s="1354">
        <f t="shared" si="3646"/>
        <v>0</v>
      </c>
      <c r="O1895" s="1383">
        <f t="shared" ref="O1895:S1895" si="3823">$AD1895*O$27</f>
        <v>0</v>
      </c>
      <c r="P1895" s="1383">
        <f t="shared" si="3823"/>
        <v>0</v>
      </c>
      <c r="Q1895" s="1383">
        <f t="shared" si="3823"/>
        <v>0</v>
      </c>
      <c r="R1895" s="1383">
        <f t="shared" si="3823"/>
        <v>0</v>
      </c>
      <c r="S1895" s="1383">
        <f t="shared" si="3823"/>
        <v>0</v>
      </c>
      <c r="T1895" s="1383">
        <f t="shared" ref="T1895:X1895" si="3824">$AE1895*T$27</f>
        <v>0</v>
      </c>
      <c r="U1895" s="1383">
        <f t="shared" si="3824"/>
        <v>0</v>
      </c>
      <c r="V1895" s="1383">
        <f t="shared" si="3824"/>
        <v>0</v>
      </c>
      <c r="W1895" s="1383">
        <f t="shared" si="3824"/>
        <v>0</v>
      </c>
      <c r="X1895" s="1383">
        <f t="shared" si="3824"/>
        <v>0</v>
      </c>
      <c r="Y1895" s="1383">
        <f t="shared" si="3652"/>
        <v>0</v>
      </c>
      <c r="Z1895" s="1383">
        <f t="shared" si="3653"/>
        <v>0</v>
      </c>
      <c r="AA1895" s="1383">
        <f t="shared" si="3654"/>
        <v>0</v>
      </c>
      <c r="AB1895" s="1383">
        <f t="shared" si="3655"/>
        <v>0</v>
      </c>
      <c r="AC1895" s="5">
        <f t="shared" si="3656"/>
        <v>41</v>
      </c>
      <c r="AD1895" s="1383">
        <f t="shared" si="3657"/>
        <v>0</v>
      </c>
      <c r="AE1895" s="1383">
        <f t="shared" si="3658"/>
        <v>0</v>
      </c>
      <c r="AF1895" s="1305" t="e">
        <f t="shared" si="3659"/>
        <v>#DIV/0!</v>
      </c>
      <c r="AG1895" s="1305" t="e">
        <f t="shared" si="3660"/>
        <v>#DIV/0!</v>
      </c>
      <c r="AH1895" s="5"/>
      <c r="AI1895" s="5"/>
      <c r="AJ1895" s="5"/>
      <c r="AK1895" s="5"/>
      <c r="AL1895" s="5"/>
      <c r="AM1895" s="5"/>
      <c r="AN1895" s="5"/>
      <c r="AO1895" s="5"/>
      <c r="AP1895" s="5"/>
      <c r="AQ1895" s="5"/>
      <c r="AR1895" s="5"/>
      <c r="AS1895" s="5"/>
      <c r="AT1895" s="5"/>
      <c r="AU1895" s="5"/>
      <c r="AV1895" s="5"/>
      <c r="AW1895" s="5"/>
      <c r="AX1895" s="5"/>
      <c r="AY1895" s="5"/>
      <c r="AZ1895" s="5"/>
      <c r="BA1895" s="5"/>
      <c r="BB1895" s="5"/>
      <c r="BC1895" s="5"/>
      <c r="BD1895" s="5"/>
      <c r="BE1895" s="5"/>
    </row>
    <row r="1896" spans="1:57" ht="14.25" customHeight="1">
      <c r="A1896" s="1376">
        <v>45699</v>
      </c>
      <c r="B1896" s="1301"/>
      <c r="C1896" s="1302"/>
      <c r="D1896" s="1376">
        <v>45334</v>
      </c>
      <c r="E1896" s="1357"/>
      <c r="F1896" s="5"/>
      <c r="G1896" s="5"/>
      <c r="H1896" s="1302"/>
      <c r="I1896" s="1303"/>
      <c r="J1896" s="1301"/>
      <c r="K1896" s="1376"/>
      <c r="L1896" s="1302"/>
      <c r="M1896" s="1382">
        <f t="shared" si="3649"/>
        <v>45700</v>
      </c>
      <c r="N1896" s="1354">
        <f t="shared" si="3646"/>
        <v>0</v>
      </c>
      <c r="O1896" s="1383">
        <f t="shared" ref="O1896:S1896" si="3825">$AD1896*O$27</f>
        <v>0</v>
      </c>
      <c r="P1896" s="1383">
        <f t="shared" si="3825"/>
        <v>0</v>
      </c>
      <c r="Q1896" s="1383">
        <f t="shared" si="3825"/>
        <v>0</v>
      </c>
      <c r="R1896" s="1383">
        <f t="shared" si="3825"/>
        <v>0</v>
      </c>
      <c r="S1896" s="1383">
        <f t="shared" si="3825"/>
        <v>0</v>
      </c>
      <c r="T1896" s="1383">
        <f t="shared" ref="T1896:X1896" si="3826">$AE1896*T$27</f>
        <v>0</v>
      </c>
      <c r="U1896" s="1383">
        <f t="shared" si="3826"/>
        <v>0</v>
      </c>
      <c r="V1896" s="1383">
        <f t="shared" si="3826"/>
        <v>0</v>
      </c>
      <c r="W1896" s="1383">
        <f t="shared" si="3826"/>
        <v>0</v>
      </c>
      <c r="X1896" s="1383">
        <f t="shared" si="3826"/>
        <v>0</v>
      </c>
      <c r="Y1896" s="1383">
        <f t="shared" si="3652"/>
        <v>0</v>
      </c>
      <c r="Z1896" s="1383">
        <f t="shared" si="3653"/>
        <v>0</v>
      </c>
      <c r="AA1896" s="1383">
        <f t="shared" si="3654"/>
        <v>0</v>
      </c>
      <c r="AB1896" s="1383">
        <f t="shared" si="3655"/>
        <v>0</v>
      </c>
      <c r="AC1896" s="5">
        <f t="shared" si="3656"/>
        <v>42</v>
      </c>
      <c r="AD1896" s="1383">
        <f t="shared" si="3657"/>
        <v>0</v>
      </c>
      <c r="AE1896" s="1383">
        <f t="shared" si="3658"/>
        <v>0</v>
      </c>
      <c r="AF1896" s="1305" t="e">
        <f t="shared" si="3659"/>
        <v>#DIV/0!</v>
      </c>
      <c r="AG1896" s="1305" t="e">
        <f t="shared" si="3660"/>
        <v>#DIV/0!</v>
      </c>
      <c r="AH1896" s="5"/>
      <c r="AI1896" s="5"/>
      <c r="AJ1896" s="5"/>
      <c r="AK1896" s="5"/>
      <c r="AL1896" s="5"/>
      <c r="AM1896" s="5"/>
      <c r="AN1896" s="5"/>
      <c r="AO1896" s="5"/>
      <c r="AP1896" s="5"/>
      <c r="AQ1896" s="5"/>
      <c r="AR1896" s="5"/>
      <c r="AS1896" s="5"/>
      <c r="AT1896" s="5"/>
      <c r="AU1896" s="5"/>
      <c r="AV1896" s="5"/>
      <c r="AW1896" s="5"/>
      <c r="AX1896" s="5"/>
      <c r="AY1896" s="5"/>
      <c r="AZ1896" s="5"/>
      <c r="BA1896" s="5"/>
      <c r="BB1896" s="5"/>
      <c r="BC1896" s="5"/>
      <c r="BD1896" s="5"/>
      <c r="BE1896" s="5"/>
    </row>
    <row r="1897" spans="1:57" ht="14.25" customHeight="1">
      <c r="A1897" s="1376">
        <v>45700</v>
      </c>
      <c r="B1897" s="1301"/>
      <c r="C1897" s="1302"/>
      <c r="D1897" s="1376">
        <v>45335</v>
      </c>
      <c r="E1897" s="1357"/>
      <c r="F1897" s="5"/>
      <c r="G1897" s="5"/>
      <c r="H1897" s="1302"/>
      <c r="I1897" s="1303"/>
      <c r="J1897" s="1301"/>
      <c r="K1897" s="1376"/>
      <c r="L1897" s="1302"/>
      <c r="M1897" s="1382">
        <f t="shared" si="3649"/>
        <v>45701</v>
      </c>
      <c r="N1897" s="1354">
        <f t="shared" si="3646"/>
        <v>0</v>
      </c>
      <c r="O1897" s="1383">
        <f t="shared" ref="O1897:S1897" si="3827">$AD1897*O$27</f>
        <v>0</v>
      </c>
      <c r="P1897" s="1383">
        <f t="shared" si="3827"/>
        <v>0</v>
      </c>
      <c r="Q1897" s="1383">
        <f t="shared" si="3827"/>
        <v>0</v>
      </c>
      <c r="R1897" s="1383">
        <f t="shared" si="3827"/>
        <v>0</v>
      </c>
      <c r="S1897" s="1383">
        <f t="shared" si="3827"/>
        <v>0</v>
      </c>
      <c r="T1897" s="1383">
        <f t="shared" ref="T1897:X1897" si="3828">$AE1897*T$27</f>
        <v>0</v>
      </c>
      <c r="U1897" s="1383">
        <f t="shared" si="3828"/>
        <v>0</v>
      </c>
      <c r="V1897" s="1383">
        <f t="shared" si="3828"/>
        <v>0</v>
      </c>
      <c r="W1897" s="1383">
        <f t="shared" si="3828"/>
        <v>0</v>
      </c>
      <c r="X1897" s="1383">
        <f t="shared" si="3828"/>
        <v>0</v>
      </c>
      <c r="Y1897" s="1383">
        <f t="shared" si="3652"/>
        <v>0</v>
      </c>
      <c r="Z1897" s="1383">
        <f t="shared" si="3653"/>
        <v>0</v>
      </c>
      <c r="AA1897" s="1383">
        <f t="shared" si="3654"/>
        <v>0</v>
      </c>
      <c r="AB1897" s="1383">
        <f t="shared" si="3655"/>
        <v>0</v>
      </c>
      <c r="AC1897" s="5">
        <f t="shared" si="3656"/>
        <v>43</v>
      </c>
      <c r="AD1897" s="1383">
        <f t="shared" si="3657"/>
        <v>0</v>
      </c>
      <c r="AE1897" s="1383">
        <f t="shared" si="3658"/>
        <v>0</v>
      </c>
      <c r="AF1897" s="1305" t="e">
        <f t="shared" si="3659"/>
        <v>#DIV/0!</v>
      </c>
      <c r="AG1897" s="1305" t="e">
        <f t="shared" si="3660"/>
        <v>#DIV/0!</v>
      </c>
      <c r="AH1897" s="5"/>
      <c r="AI1897" s="5"/>
      <c r="AJ1897" s="5"/>
      <c r="AK1897" s="5"/>
      <c r="AL1897" s="5"/>
      <c r="AM1897" s="5"/>
      <c r="AN1897" s="5"/>
      <c r="AO1897" s="5"/>
      <c r="AP1897" s="5"/>
      <c r="AQ1897" s="5"/>
      <c r="AR1897" s="5"/>
      <c r="AS1897" s="5"/>
      <c r="AT1897" s="5"/>
      <c r="AU1897" s="5"/>
      <c r="AV1897" s="5"/>
      <c r="AW1897" s="5"/>
      <c r="AX1897" s="5"/>
      <c r="AY1897" s="5"/>
      <c r="AZ1897" s="5"/>
      <c r="BA1897" s="5"/>
      <c r="BB1897" s="5"/>
      <c r="BC1897" s="5"/>
      <c r="BD1897" s="5"/>
      <c r="BE1897" s="5"/>
    </row>
    <row r="1898" spans="1:57" ht="14.25" customHeight="1">
      <c r="A1898" s="1376">
        <v>45701</v>
      </c>
      <c r="B1898" s="1301"/>
      <c r="C1898" s="1302"/>
      <c r="D1898" s="1376">
        <v>45336</v>
      </c>
      <c r="E1898" s="1357"/>
      <c r="F1898" s="5"/>
      <c r="G1898" s="5"/>
      <c r="H1898" s="1302"/>
      <c r="I1898" s="1303"/>
      <c r="J1898" s="1301"/>
      <c r="K1898" s="1376"/>
      <c r="L1898" s="1302"/>
      <c r="M1898" s="1382">
        <f t="shared" si="3649"/>
        <v>45702</v>
      </c>
      <c r="N1898" s="1354">
        <f t="shared" si="3646"/>
        <v>0</v>
      </c>
      <c r="O1898" s="1383">
        <f t="shared" ref="O1898:S1898" si="3829">$AD1898*O$27</f>
        <v>0</v>
      </c>
      <c r="P1898" s="1383">
        <f t="shared" si="3829"/>
        <v>0</v>
      </c>
      <c r="Q1898" s="1383">
        <f t="shared" si="3829"/>
        <v>0</v>
      </c>
      <c r="R1898" s="1383">
        <f t="shared" si="3829"/>
        <v>0</v>
      </c>
      <c r="S1898" s="1383">
        <f t="shared" si="3829"/>
        <v>0</v>
      </c>
      <c r="T1898" s="1383">
        <f t="shared" ref="T1898:X1898" si="3830">$AE1898*T$27</f>
        <v>0</v>
      </c>
      <c r="U1898" s="1383">
        <f t="shared" si="3830"/>
        <v>0</v>
      </c>
      <c r="V1898" s="1383">
        <f t="shared" si="3830"/>
        <v>0</v>
      </c>
      <c r="W1898" s="1383">
        <f t="shared" si="3830"/>
        <v>0</v>
      </c>
      <c r="X1898" s="1383">
        <f t="shared" si="3830"/>
        <v>0</v>
      </c>
      <c r="Y1898" s="1383">
        <f t="shared" si="3652"/>
        <v>0</v>
      </c>
      <c r="Z1898" s="1383">
        <f t="shared" si="3653"/>
        <v>0</v>
      </c>
      <c r="AA1898" s="1383">
        <f t="shared" si="3654"/>
        <v>0</v>
      </c>
      <c r="AB1898" s="1383">
        <f t="shared" si="3655"/>
        <v>0</v>
      </c>
      <c r="AC1898" s="5">
        <f t="shared" si="3656"/>
        <v>44</v>
      </c>
      <c r="AD1898" s="1383">
        <f t="shared" si="3657"/>
        <v>0</v>
      </c>
      <c r="AE1898" s="1383">
        <f t="shared" si="3658"/>
        <v>0</v>
      </c>
      <c r="AF1898" s="1305" t="e">
        <f t="shared" si="3659"/>
        <v>#DIV/0!</v>
      </c>
      <c r="AG1898" s="1305" t="e">
        <f t="shared" si="3660"/>
        <v>#DIV/0!</v>
      </c>
      <c r="AH1898" s="5"/>
      <c r="AI1898" s="5"/>
      <c r="AJ1898" s="5"/>
      <c r="AK1898" s="5"/>
      <c r="AL1898" s="5"/>
      <c r="AM1898" s="5"/>
      <c r="AN1898" s="5"/>
      <c r="AO1898" s="5"/>
      <c r="AP1898" s="5"/>
      <c r="AQ1898" s="5"/>
      <c r="AR1898" s="5"/>
      <c r="AS1898" s="5"/>
      <c r="AT1898" s="5"/>
      <c r="AU1898" s="5"/>
      <c r="AV1898" s="5"/>
      <c r="AW1898" s="5"/>
      <c r="AX1898" s="5"/>
      <c r="AY1898" s="5"/>
      <c r="AZ1898" s="5"/>
      <c r="BA1898" s="5"/>
      <c r="BB1898" s="5"/>
      <c r="BC1898" s="5"/>
      <c r="BD1898" s="5"/>
      <c r="BE1898" s="5"/>
    </row>
    <row r="1899" spans="1:57" ht="14.25" customHeight="1">
      <c r="A1899" s="1376">
        <v>45702</v>
      </c>
      <c r="B1899" s="1301"/>
      <c r="C1899" s="1302"/>
      <c r="D1899" s="1376">
        <v>45337</v>
      </c>
      <c r="E1899" s="1357"/>
      <c r="F1899" s="5"/>
      <c r="G1899" s="5"/>
      <c r="H1899" s="1302"/>
      <c r="I1899" s="1303"/>
      <c r="J1899" s="1301"/>
      <c r="K1899" s="1376"/>
      <c r="L1899" s="1302"/>
      <c r="M1899" s="1382">
        <f t="shared" si="3649"/>
        <v>45703</v>
      </c>
      <c r="N1899" s="1354">
        <f t="shared" si="3646"/>
        <v>0</v>
      </c>
      <c r="O1899" s="1383">
        <f t="shared" ref="O1899:S1899" si="3831">$AD1899*O$27</f>
        <v>0</v>
      </c>
      <c r="P1899" s="1383">
        <f t="shared" si="3831"/>
        <v>0</v>
      </c>
      <c r="Q1899" s="1383">
        <f t="shared" si="3831"/>
        <v>0</v>
      </c>
      <c r="R1899" s="1383">
        <f t="shared" si="3831"/>
        <v>0</v>
      </c>
      <c r="S1899" s="1383">
        <f t="shared" si="3831"/>
        <v>0</v>
      </c>
      <c r="T1899" s="1383">
        <f t="shared" ref="T1899:X1899" si="3832">$AE1899*T$27</f>
        <v>0</v>
      </c>
      <c r="U1899" s="1383">
        <f t="shared" si="3832"/>
        <v>0</v>
      </c>
      <c r="V1899" s="1383">
        <f t="shared" si="3832"/>
        <v>0</v>
      </c>
      <c r="W1899" s="1383">
        <f t="shared" si="3832"/>
        <v>0</v>
      </c>
      <c r="X1899" s="1383">
        <f t="shared" si="3832"/>
        <v>0</v>
      </c>
      <c r="Y1899" s="1383">
        <f t="shared" si="3652"/>
        <v>0</v>
      </c>
      <c r="Z1899" s="1383">
        <f t="shared" si="3653"/>
        <v>0</v>
      </c>
      <c r="AA1899" s="1383">
        <f t="shared" si="3654"/>
        <v>0</v>
      </c>
      <c r="AB1899" s="1383">
        <f t="shared" si="3655"/>
        <v>0</v>
      </c>
      <c r="AC1899" s="5">
        <f t="shared" si="3656"/>
        <v>45</v>
      </c>
      <c r="AD1899" s="1383">
        <f t="shared" si="3657"/>
        <v>0</v>
      </c>
      <c r="AE1899" s="1383">
        <f t="shared" si="3658"/>
        <v>0</v>
      </c>
      <c r="AF1899" s="1305" t="e">
        <f t="shared" si="3659"/>
        <v>#DIV/0!</v>
      </c>
      <c r="AG1899" s="1305" t="e">
        <f t="shared" si="3660"/>
        <v>#DIV/0!</v>
      </c>
      <c r="AH1899" s="5"/>
      <c r="AI1899" s="5"/>
      <c r="AJ1899" s="5"/>
      <c r="AK1899" s="5"/>
      <c r="AL1899" s="5"/>
      <c r="AM1899" s="5"/>
      <c r="AN1899" s="5"/>
      <c r="AO1899" s="5"/>
      <c r="AP1899" s="5"/>
      <c r="AQ1899" s="5"/>
      <c r="AR1899" s="5"/>
      <c r="AS1899" s="5"/>
      <c r="AT1899" s="5"/>
      <c r="AU1899" s="5"/>
      <c r="AV1899" s="5"/>
      <c r="AW1899" s="5"/>
      <c r="AX1899" s="5"/>
      <c r="AY1899" s="5"/>
      <c r="AZ1899" s="5"/>
      <c r="BA1899" s="5"/>
      <c r="BB1899" s="5"/>
      <c r="BC1899" s="5"/>
      <c r="BD1899" s="5"/>
      <c r="BE1899" s="5"/>
    </row>
    <row r="1900" spans="1:57" ht="14.25" customHeight="1">
      <c r="A1900" s="1376">
        <v>45703</v>
      </c>
      <c r="B1900" s="1301"/>
      <c r="C1900" s="1302"/>
      <c r="D1900" s="1376">
        <v>45338</v>
      </c>
      <c r="E1900" s="1357"/>
      <c r="F1900" s="5"/>
      <c r="G1900" s="5"/>
      <c r="H1900" s="1302"/>
      <c r="I1900" s="1303"/>
      <c r="J1900" s="1301"/>
      <c r="K1900" s="1376"/>
      <c r="L1900" s="1302"/>
      <c r="M1900" s="1382">
        <f t="shared" si="3649"/>
        <v>45704</v>
      </c>
      <c r="N1900" s="1354">
        <f t="shared" si="3646"/>
        <v>0</v>
      </c>
      <c r="O1900" s="1383">
        <f t="shared" ref="O1900:S1900" si="3833">$AD1900*O$27</f>
        <v>0</v>
      </c>
      <c r="P1900" s="1383">
        <f t="shared" si="3833"/>
        <v>0</v>
      </c>
      <c r="Q1900" s="1383">
        <f t="shared" si="3833"/>
        <v>0</v>
      </c>
      <c r="R1900" s="1383">
        <f t="shared" si="3833"/>
        <v>0</v>
      </c>
      <c r="S1900" s="1383">
        <f t="shared" si="3833"/>
        <v>0</v>
      </c>
      <c r="T1900" s="1383">
        <f t="shared" ref="T1900:X1900" si="3834">$AE1900*T$27</f>
        <v>0</v>
      </c>
      <c r="U1900" s="1383">
        <f t="shared" si="3834"/>
        <v>0</v>
      </c>
      <c r="V1900" s="1383">
        <f t="shared" si="3834"/>
        <v>0</v>
      </c>
      <c r="W1900" s="1383">
        <f t="shared" si="3834"/>
        <v>0</v>
      </c>
      <c r="X1900" s="1383">
        <f t="shared" si="3834"/>
        <v>0</v>
      </c>
      <c r="Y1900" s="1383">
        <f t="shared" si="3652"/>
        <v>0</v>
      </c>
      <c r="Z1900" s="1383">
        <f t="shared" si="3653"/>
        <v>0</v>
      </c>
      <c r="AA1900" s="1383">
        <f t="shared" si="3654"/>
        <v>0</v>
      </c>
      <c r="AB1900" s="1383">
        <f t="shared" si="3655"/>
        <v>0</v>
      </c>
      <c r="AC1900" s="5">
        <f t="shared" si="3656"/>
        <v>46</v>
      </c>
      <c r="AD1900" s="1383">
        <f t="shared" si="3657"/>
        <v>0</v>
      </c>
      <c r="AE1900" s="1383">
        <f t="shared" si="3658"/>
        <v>0</v>
      </c>
      <c r="AF1900" s="1305" t="e">
        <f t="shared" si="3659"/>
        <v>#DIV/0!</v>
      </c>
      <c r="AG1900" s="1305" t="e">
        <f t="shared" si="3660"/>
        <v>#DIV/0!</v>
      </c>
      <c r="AH1900" s="5"/>
      <c r="AI1900" s="5"/>
      <c r="AJ1900" s="5"/>
      <c r="AK1900" s="5"/>
      <c r="AL1900" s="5"/>
      <c r="AM1900" s="5"/>
      <c r="AN1900" s="5"/>
      <c r="AO1900" s="5"/>
      <c r="AP1900" s="5"/>
      <c r="AQ1900" s="5"/>
      <c r="AR1900" s="5"/>
      <c r="AS1900" s="5"/>
      <c r="AT1900" s="5"/>
      <c r="AU1900" s="5"/>
      <c r="AV1900" s="5"/>
      <c r="AW1900" s="5"/>
      <c r="AX1900" s="5"/>
      <c r="AY1900" s="5"/>
      <c r="AZ1900" s="5"/>
      <c r="BA1900" s="5"/>
      <c r="BB1900" s="5"/>
      <c r="BC1900" s="5"/>
      <c r="BD1900" s="5"/>
      <c r="BE1900" s="5"/>
    </row>
    <row r="1901" spans="1:57" ht="14.25" customHeight="1">
      <c r="A1901" s="1376">
        <v>45704</v>
      </c>
      <c r="B1901" s="1301"/>
      <c r="C1901" s="1302"/>
      <c r="D1901" s="1376">
        <v>45339</v>
      </c>
      <c r="E1901" s="1357"/>
      <c r="F1901" s="5"/>
      <c r="G1901" s="5"/>
      <c r="H1901" s="1302"/>
      <c r="I1901" s="1303"/>
      <c r="J1901" s="1301"/>
      <c r="K1901" s="1376"/>
      <c r="L1901" s="1302"/>
      <c r="M1901" s="1382">
        <f t="shared" si="3649"/>
        <v>45705</v>
      </c>
      <c r="N1901" s="1354">
        <f t="shared" si="3646"/>
        <v>0</v>
      </c>
      <c r="O1901" s="1383">
        <f t="shared" ref="O1901:S1901" si="3835">$AD1901*O$27</f>
        <v>0</v>
      </c>
      <c r="P1901" s="1383">
        <f t="shared" si="3835"/>
        <v>0</v>
      </c>
      <c r="Q1901" s="1383">
        <f t="shared" si="3835"/>
        <v>0</v>
      </c>
      <c r="R1901" s="1383">
        <f t="shared" si="3835"/>
        <v>0</v>
      </c>
      <c r="S1901" s="1383">
        <f t="shared" si="3835"/>
        <v>0</v>
      </c>
      <c r="T1901" s="1383">
        <f t="shared" ref="T1901:X1901" si="3836">$AE1901*T$27</f>
        <v>0</v>
      </c>
      <c r="U1901" s="1383">
        <f t="shared" si="3836"/>
        <v>0</v>
      </c>
      <c r="V1901" s="1383">
        <f t="shared" si="3836"/>
        <v>0</v>
      </c>
      <c r="W1901" s="1383">
        <f t="shared" si="3836"/>
        <v>0</v>
      </c>
      <c r="X1901" s="1383">
        <f t="shared" si="3836"/>
        <v>0</v>
      </c>
      <c r="Y1901" s="1383">
        <f t="shared" si="3652"/>
        <v>0</v>
      </c>
      <c r="Z1901" s="1383">
        <f t="shared" si="3653"/>
        <v>0</v>
      </c>
      <c r="AA1901" s="1383">
        <f t="shared" si="3654"/>
        <v>0</v>
      </c>
      <c r="AB1901" s="1383">
        <f t="shared" si="3655"/>
        <v>0</v>
      </c>
      <c r="AC1901" s="5">
        <f t="shared" si="3656"/>
        <v>47</v>
      </c>
      <c r="AD1901" s="1383">
        <f t="shared" si="3657"/>
        <v>0</v>
      </c>
      <c r="AE1901" s="1383">
        <f t="shared" si="3658"/>
        <v>0</v>
      </c>
      <c r="AF1901" s="1305" t="e">
        <f t="shared" si="3659"/>
        <v>#DIV/0!</v>
      </c>
      <c r="AG1901" s="1305" t="e">
        <f t="shared" si="3660"/>
        <v>#DIV/0!</v>
      </c>
      <c r="AH1901" s="5"/>
      <c r="AI1901" s="5"/>
      <c r="AJ1901" s="5"/>
      <c r="AK1901" s="5"/>
      <c r="AL1901" s="5"/>
      <c r="AM1901" s="5"/>
      <c r="AN1901" s="5"/>
      <c r="AO1901" s="5"/>
      <c r="AP1901" s="5"/>
      <c r="AQ1901" s="5"/>
      <c r="AR1901" s="5"/>
      <c r="AS1901" s="5"/>
      <c r="AT1901" s="5"/>
      <c r="AU1901" s="5"/>
      <c r="AV1901" s="5"/>
      <c r="AW1901" s="5"/>
      <c r="AX1901" s="5"/>
      <c r="AY1901" s="5"/>
      <c r="AZ1901" s="5"/>
      <c r="BA1901" s="5"/>
      <c r="BB1901" s="5"/>
      <c r="BC1901" s="5"/>
      <c r="BD1901" s="5"/>
      <c r="BE1901" s="5"/>
    </row>
    <row r="1902" spans="1:57" ht="14.25" customHeight="1">
      <c r="A1902" s="1376">
        <v>45705</v>
      </c>
      <c r="B1902" s="1301"/>
      <c r="C1902" s="1302"/>
      <c r="D1902" s="1376">
        <v>45340</v>
      </c>
      <c r="E1902" s="1357"/>
      <c r="F1902" s="5"/>
      <c r="G1902" s="5"/>
      <c r="H1902" s="1302"/>
      <c r="I1902" s="1303"/>
      <c r="J1902" s="1301"/>
      <c r="K1902" s="1376"/>
      <c r="L1902" s="1302"/>
      <c r="M1902" s="1382">
        <f t="shared" si="3649"/>
        <v>45706</v>
      </c>
      <c r="N1902" s="1354">
        <f t="shared" si="3646"/>
        <v>0</v>
      </c>
      <c r="O1902" s="1383">
        <f t="shared" ref="O1902:S1902" si="3837">$AD1902*O$27</f>
        <v>0</v>
      </c>
      <c r="P1902" s="1383">
        <f t="shared" si="3837"/>
        <v>0</v>
      </c>
      <c r="Q1902" s="1383">
        <f t="shared" si="3837"/>
        <v>0</v>
      </c>
      <c r="R1902" s="1383">
        <f t="shared" si="3837"/>
        <v>0</v>
      </c>
      <c r="S1902" s="1383">
        <f t="shared" si="3837"/>
        <v>0</v>
      </c>
      <c r="T1902" s="1383">
        <f t="shared" ref="T1902:X1902" si="3838">$AE1902*T$27</f>
        <v>0</v>
      </c>
      <c r="U1902" s="1383">
        <f t="shared" si="3838"/>
        <v>0</v>
      </c>
      <c r="V1902" s="1383">
        <f t="shared" si="3838"/>
        <v>0</v>
      </c>
      <c r="W1902" s="1383">
        <f t="shared" si="3838"/>
        <v>0</v>
      </c>
      <c r="X1902" s="1383">
        <f t="shared" si="3838"/>
        <v>0</v>
      </c>
      <c r="Y1902" s="1383">
        <f t="shared" si="3652"/>
        <v>0</v>
      </c>
      <c r="Z1902" s="1383">
        <f t="shared" si="3653"/>
        <v>0</v>
      </c>
      <c r="AA1902" s="1383">
        <f t="shared" si="3654"/>
        <v>0</v>
      </c>
      <c r="AB1902" s="1383">
        <f t="shared" si="3655"/>
        <v>0</v>
      </c>
      <c r="AC1902" s="5">
        <f t="shared" si="3656"/>
        <v>48</v>
      </c>
      <c r="AD1902" s="1383">
        <f t="shared" si="3657"/>
        <v>0</v>
      </c>
      <c r="AE1902" s="1383">
        <f t="shared" si="3658"/>
        <v>0</v>
      </c>
      <c r="AF1902" s="1305" t="e">
        <f t="shared" si="3659"/>
        <v>#DIV/0!</v>
      </c>
      <c r="AG1902" s="1305" t="e">
        <f t="shared" si="3660"/>
        <v>#DIV/0!</v>
      </c>
      <c r="AH1902" s="5"/>
      <c r="AI1902" s="5"/>
      <c r="AJ1902" s="5"/>
      <c r="AK1902" s="5"/>
      <c r="AL1902" s="5"/>
      <c r="AM1902" s="5"/>
      <c r="AN1902" s="5"/>
      <c r="AO1902" s="5"/>
      <c r="AP1902" s="5"/>
      <c r="AQ1902" s="5"/>
      <c r="AR1902" s="5"/>
      <c r="AS1902" s="5"/>
      <c r="AT1902" s="5"/>
      <c r="AU1902" s="5"/>
      <c r="AV1902" s="5"/>
      <c r="AW1902" s="5"/>
      <c r="AX1902" s="5"/>
      <c r="AY1902" s="5"/>
      <c r="AZ1902" s="5"/>
      <c r="BA1902" s="5"/>
      <c r="BB1902" s="5"/>
      <c r="BC1902" s="5"/>
      <c r="BD1902" s="5"/>
      <c r="BE1902" s="5"/>
    </row>
    <row r="1903" spans="1:57" ht="14.25" customHeight="1">
      <c r="A1903" s="1376">
        <v>45706</v>
      </c>
      <c r="B1903" s="1301"/>
      <c r="C1903" s="1302"/>
      <c r="D1903" s="1376">
        <v>45341</v>
      </c>
      <c r="E1903" s="1357"/>
      <c r="F1903" s="5"/>
      <c r="G1903" s="5"/>
      <c r="H1903" s="1302"/>
      <c r="I1903" s="1303"/>
      <c r="J1903" s="1301"/>
      <c r="K1903" s="1376"/>
      <c r="L1903" s="1302"/>
      <c r="M1903" s="1382">
        <f t="shared" si="3649"/>
        <v>45707</v>
      </c>
      <c r="N1903" s="1354">
        <f t="shared" si="3646"/>
        <v>0</v>
      </c>
      <c r="O1903" s="1383">
        <f t="shared" ref="O1903:S1903" si="3839">$AD1903*O$27</f>
        <v>0</v>
      </c>
      <c r="P1903" s="1383">
        <f t="shared" si="3839"/>
        <v>0</v>
      </c>
      <c r="Q1903" s="1383">
        <f t="shared" si="3839"/>
        <v>0</v>
      </c>
      <c r="R1903" s="1383">
        <f t="shared" si="3839"/>
        <v>0</v>
      </c>
      <c r="S1903" s="1383">
        <f t="shared" si="3839"/>
        <v>0</v>
      </c>
      <c r="T1903" s="1383">
        <f t="shared" ref="T1903:X1903" si="3840">$AE1903*T$27</f>
        <v>0</v>
      </c>
      <c r="U1903" s="1383">
        <f t="shared" si="3840"/>
        <v>0</v>
      </c>
      <c r="V1903" s="1383">
        <f t="shared" si="3840"/>
        <v>0</v>
      </c>
      <c r="W1903" s="1383">
        <f t="shared" si="3840"/>
        <v>0</v>
      </c>
      <c r="X1903" s="1383">
        <f t="shared" si="3840"/>
        <v>0</v>
      </c>
      <c r="Y1903" s="1383">
        <f t="shared" si="3652"/>
        <v>0</v>
      </c>
      <c r="Z1903" s="1383">
        <f t="shared" si="3653"/>
        <v>0</v>
      </c>
      <c r="AA1903" s="1383">
        <f t="shared" si="3654"/>
        <v>0</v>
      </c>
      <c r="AB1903" s="1383">
        <f t="shared" si="3655"/>
        <v>0</v>
      </c>
      <c r="AC1903" s="5">
        <f t="shared" si="3656"/>
        <v>49</v>
      </c>
      <c r="AD1903" s="1383">
        <f t="shared" si="3657"/>
        <v>0</v>
      </c>
      <c r="AE1903" s="1383">
        <f t="shared" si="3658"/>
        <v>0</v>
      </c>
      <c r="AF1903" s="1305" t="e">
        <f t="shared" si="3659"/>
        <v>#DIV/0!</v>
      </c>
      <c r="AG1903" s="1305" t="e">
        <f t="shared" si="3660"/>
        <v>#DIV/0!</v>
      </c>
      <c r="AH1903" s="5"/>
      <c r="AI1903" s="5"/>
      <c r="AJ1903" s="5"/>
      <c r="AK1903" s="5"/>
      <c r="AL1903" s="5"/>
      <c r="AM1903" s="5"/>
      <c r="AN1903" s="5"/>
      <c r="AO1903" s="5"/>
      <c r="AP1903" s="5"/>
      <c r="AQ1903" s="5"/>
      <c r="AR1903" s="5"/>
      <c r="AS1903" s="5"/>
      <c r="AT1903" s="5"/>
      <c r="AU1903" s="5"/>
      <c r="AV1903" s="5"/>
      <c r="AW1903" s="5"/>
      <c r="AX1903" s="5"/>
      <c r="AY1903" s="5"/>
      <c r="AZ1903" s="5"/>
      <c r="BA1903" s="5"/>
      <c r="BB1903" s="5"/>
      <c r="BC1903" s="5"/>
      <c r="BD1903" s="5"/>
      <c r="BE1903" s="5"/>
    </row>
    <row r="1904" spans="1:57" ht="14.25" customHeight="1">
      <c r="A1904" s="1376">
        <v>45707</v>
      </c>
      <c r="B1904" s="1301"/>
      <c r="C1904" s="1302"/>
      <c r="D1904" s="1376">
        <v>45342</v>
      </c>
      <c r="E1904" s="1357"/>
      <c r="F1904" s="5"/>
      <c r="G1904" s="5"/>
      <c r="H1904" s="1302"/>
      <c r="I1904" s="1303"/>
      <c r="J1904" s="1301"/>
      <c r="K1904" s="1376"/>
      <c r="L1904" s="1302"/>
      <c r="M1904" s="1382">
        <f t="shared" si="3649"/>
        <v>45708</v>
      </c>
      <c r="N1904" s="1354">
        <f t="shared" si="3646"/>
        <v>0</v>
      </c>
      <c r="O1904" s="1383">
        <f t="shared" ref="O1904:S1904" si="3841">$AD1904*O$27</f>
        <v>0</v>
      </c>
      <c r="P1904" s="1383">
        <f t="shared" si="3841"/>
        <v>0</v>
      </c>
      <c r="Q1904" s="1383">
        <f t="shared" si="3841"/>
        <v>0</v>
      </c>
      <c r="R1904" s="1383">
        <f t="shared" si="3841"/>
        <v>0</v>
      </c>
      <c r="S1904" s="1383">
        <f t="shared" si="3841"/>
        <v>0</v>
      </c>
      <c r="T1904" s="1383">
        <f t="shared" ref="T1904:X1904" si="3842">$AE1904*T$27</f>
        <v>0</v>
      </c>
      <c r="U1904" s="1383">
        <f t="shared" si="3842"/>
        <v>0</v>
      </c>
      <c r="V1904" s="1383">
        <f t="shared" si="3842"/>
        <v>0</v>
      </c>
      <c r="W1904" s="1383">
        <f t="shared" si="3842"/>
        <v>0</v>
      </c>
      <c r="X1904" s="1383">
        <f t="shared" si="3842"/>
        <v>0</v>
      </c>
      <c r="Y1904" s="1383">
        <f t="shared" si="3652"/>
        <v>0</v>
      </c>
      <c r="Z1904" s="1383">
        <f t="shared" si="3653"/>
        <v>0</v>
      </c>
      <c r="AA1904" s="1383">
        <f t="shared" si="3654"/>
        <v>0</v>
      </c>
      <c r="AB1904" s="1383">
        <f t="shared" si="3655"/>
        <v>0</v>
      </c>
      <c r="AC1904" s="5">
        <f t="shared" si="3656"/>
        <v>50</v>
      </c>
      <c r="AD1904" s="1383">
        <f t="shared" si="3657"/>
        <v>0</v>
      </c>
      <c r="AE1904" s="1383">
        <f t="shared" si="3658"/>
        <v>0</v>
      </c>
      <c r="AF1904" s="1305" t="e">
        <f t="shared" si="3659"/>
        <v>#DIV/0!</v>
      </c>
      <c r="AG1904" s="1305" t="e">
        <f t="shared" si="3660"/>
        <v>#DIV/0!</v>
      </c>
      <c r="AH1904" s="5"/>
      <c r="AI1904" s="5"/>
      <c r="AJ1904" s="5"/>
      <c r="AK1904" s="5"/>
      <c r="AL1904" s="5"/>
      <c r="AM1904" s="5"/>
      <c r="AN1904" s="5"/>
      <c r="AO1904" s="5"/>
      <c r="AP1904" s="5"/>
      <c r="AQ1904" s="5"/>
      <c r="AR1904" s="5"/>
      <c r="AS1904" s="5"/>
      <c r="AT1904" s="5"/>
      <c r="AU1904" s="5"/>
      <c r="AV1904" s="5"/>
      <c r="AW1904" s="5"/>
      <c r="AX1904" s="5"/>
      <c r="AY1904" s="5"/>
      <c r="AZ1904" s="5"/>
      <c r="BA1904" s="5"/>
      <c r="BB1904" s="5"/>
      <c r="BC1904" s="5"/>
      <c r="BD1904" s="5"/>
      <c r="BE1904" s="5"/>
    </row>
    <row r="1905" spans="1:57" ht="14.25" customHeight="1">
      <c r="A1905" s="1376">
        <v>45708</v>
      </c>
      <c r="B1905" s="1301"/>
      <c r="C1905" s="1302"/>
      <c r="D1905" s="1376">
        <v>45343</v>
      </c>
      <c r="E1905" s="1357"/>
      <c r="F1905" s="5"/>
      <c r="G1905" s="5"/>
      <c r="H1905" s="1302"/>
      <c r="I1905" s="1303"/>
      <c r="J1905" s="1301"/>
      <c r="K1905" s="1376"/>
      <c r="L1905" s="1302"/>
      <c r="M1905" s="1382">
        <f t="shared" si="3649"/>
        <v>45709</v>
      </c>
      <c r="N1905" s="1354">
        <f t="shared" si="3646"/>
        <v>0</v>
      </c>
      <c r="O1905" s="1383">
        <f t="shared" ref="O1905:S1905" si="3843">$AD1905*O$27</f>
        <v>0</v>
      </c>
      <c r="P1905" s="1383">
        <f t="shared" si="3843"/>
        <v>0</v>
      </c>
      <c r="Q1905" s="1383">
        <f t="shared" si="3843"/>
        <v>0</v>
      </c>
      <c r="R1905" s="1383">
        <f t="shared" si="3843"/>
        <v>0</v>
      </c>
      <c r="S1905" s="1383">
        <f t="shared" si="3843"/>
        <v>0</v>
      </c>
      <c r="T1905" s="1383">
        <f t="shared" ref="T1905:X1905" si="3844">$AE1905*T$27</f>
        <v>0</v>
      </c>
      <c r="U1905" s="1383">
        <f t="shared" si="3844"/>
        <v>0</v>
      </c>
      <c r="V1905" s="1383">
        <f t="shared" si="3844"/>
        <v>0</v>
      </c>
      <c r="W1905" s="1383">
        <f t="shared" si="3844"/>
        <v>0</v>
      </c>
      <c r="X1905" s="1383">
        <f t="shared" si="3844"/>
        <v>0</v>
      </c>
      <c r="Y1905" s="1383">
        <f t="shared" si="3652"/>
        <v>0</v>
      </c>
      <c r="Z1905" s="1383">
        <f t="shared" si="3653"/>
        <v>0</v>
      </c>
      <c r="AA1905" s="1383">
        <f t="shared" si="3654"/>
        <v>0</v>
      </c>
      <c r="AB1905" s="1383">
        <f t="shared" si="3655"/>
        <v>0</v>
      </c>
      <c r="AC1905" s="5">
        <f t="shared" si="3656"/>
        <v>51</v>
      </c>
      <c r="AD1905" s="1383">
        <f t="shared" si="3657"/>
        <v>0</v>
      </c>
      <c r="AE1905" s="1383">
        <f t="shared" si="3658"/>
        <v>0</v>
      </c>
      <c r="AF1905" s="1305" t="e">
        <f t="shared" si="3659"/>
        <v>#DIV/0!</v>
      </c>
      <c r="AG1905" s="1305" t="e">
        <f t="shared" si="3660"/>
        <v>#DIV/0!</v>
      </c>
      <c r="AH1905" s="5"/>
      <c r="AI1905" s="5"/>
      <c r="AJ1905" s="5"/>
      <c r="AK1905" s="5"/>
      <c r="AL1905" s="5"/>
      <c r="AM1905" s="5"/>
      <c r="AN1905" s="5"/>
      <c r="AO1905" s="5"/>
      <c r="AP1905" s="5"/>
      <c r="AQ1905" s="5"/>
      <c r="AR1905" s="5"/>
      <c r="AS1905" s="5"/>
      <c r="AT1905" s="5"/>
      <c r="AU1905" s="5"/>
      <c r="AV1905" s="5"/>
      <c r="AW1905" s="5"/>
      <c r="AX1905" s="5"/>
      <c r="AY1905" s="5"/>
      <c r="AZ1905" s="5"/>
      <c r="BA1905" s="5"/>
      <c r="BB1905" s="5"/>
      <c r="BC1905" s="5"/>
      <c r="BD1905" s="5"/>
      <c r="BE1905" s="5"/>
    </row>
    <row r="1906" spans="1:57" ht="14.25" customHeight="1">
      <c r="A1906" s="1376">
        <v>45709</v>
      </c>
      <c r="B1906" s="1301"/>
      <c r="C1906" s="1302"/>
      <c r="D1906" s="1376">
        <v>45344</v>
      </c>
      <c r="E1906" s="1357"/>
      <c r="F1906" s="5"/>
      <c r="G1906" s="5"/>
      <c r="H1906" s="1302"/>
      <c r="I1906" s="1303"/>
      <c r="J1906" s="1301"/>
      <c r="K1906" s="1376"/>
      <c r="L1906" s="1302"/>
      <c r="M1906" s="1382">
        <f t="shared" si="3649"/>
        <v>45710</v>
      </c>
      <c r="N1906" s="1354">
        <f t="shared" si="3646"/>
        <v>0</v>
      </c>
      <c r="O1906" s="1383">
        <f t="shared" ref="O1906:S1906" si="3845">$AD1906*O$27</f>
        <v>0</v>
      </c>
      <c r="P1906" s="1383">
        <f t="shared" si="3845"/>
        <v>0</v>
      </c>
      <c r="Q1906" s="1383">
        <f t="shared" si="3845"/>
        <v>0</v>
      </c>
      <c r="R1906" s="1383">
        <f t="shared" si="3845"/>
        <v>0</v>
      </c>
      <c r="S1906" s="1383">
        <f t="shared" si="3845"/>
        <v>0</v>
      </c>
      <c r="T1906" s="1383">
        <f t="shared" ref="T1906:X1906" si="3846">$AE1906*T$27</f>
        <v>0</v>
      </c>
      <c r="U1906" s="1383">
        <f t="shared" si="3846"/>
        <v>0</v>
      </c>
      <c r="V1906" s="1383">
        <f t="shared" si="3846"/>
        <v>0</v>
      </c>
      <c r="W1906" s="1383">
        <f t="shared" si="3846"/>
        <v>0</v>
      </c>
      <c r="X1906" s="1383">
        <f t="shared" si="3846"/>
        <v>0</v>
      </c>
      <c r="Y1906" s="1383">
        <f t="shared" si="3652"/>
        <v>0</v>
      </c>
      <c r="Z1906" s="1383">
        <f t="shared" si="3653"/>
        <v>0</v>
      </c>
      <c r="AA1906" s="1383">
        <f t="shared" si="3654"/>
        <v>0</v>
      </c>
      <c r="AB1906" s="1383">
        <f t="shared" si="3655"/>
        <v>0</v>
      </c>
      <c r="AC1906" s="5">
        <f t="shared" si="3656"/>
        <v>52</v>
      </c>
      <c r="AD1906" s="1383">
        <f t="shared" si="3657"/>
        <v>0</v>
      </c>
      <c r="AE1906" s="1383">
        <f t="shared" si="3658"/>
        <v>0</v>
      </c>
      <c r="AF1906" s="1305" t="e">
        <f t="shared" si="3659"/>
        <v>#DIV/0!</v>
      </c>
      <c r="AG1906" s="1305" t="e">
        <f t="shared" si="3660"/>
        <v>#DIV/0!</v>
      </c>
      <c r="AH1906" s="5"/>
      <c r="AI1906" s="5"/>
      <c r="AJ1906" s="5"/>
      <c r="AK1906" s="5"/>
      <c r="AL1906" s="5"/>
      <c r="AM1906" s="5"/>
      <c r="AN1906" s="5"/>
      <c r="AO1906" s="5"/>
      <c r="AP1906" s="5"/>
      <c r="AQ1906" s="5"/>
      <c r="AR1906" s="5"/>
      <c r="AS1906" s="5"/>
      <c r="AT1906" s="5"/>
      <c r="AU1906" s="5"/>
      <c r="AV1906" s="5"/>
      <c r="AW1906" s="5"/>
      <c r="AX1906" s="5"/>
      <c r="AY1906" s="5"/>
      <c r="AZ1906" s="5"/>
      <c r="BA1906" s="5"/>
      <c r="BB1906" s="5"/>
      <c r="BC1906" s="5"/>
      <c r="BD1906" s="5"/>
      <c r="BE1906" s="5"/>
    </row>
    <row r="1907" spans="1:57" ht="14.25" customHeight="1">
      <c r="A1907" s="1376">
        <v>45710</v>
      </c>
      <c r="B1907" s="1301"/>
      <c r="C1907" s="1302"/>
      <c r="D1907" s="1376">
        <v>45345</v>
      </c>
      <c r="E1907" s="1357"/>
      <c r="F1907" s="5"/>
      <c r="G1907" s="5"/>
      <c r="H1907" s="1302"/>
      <c r="I1907" s="1303"/>
      <c r="J1907" s="1301"/>
      <c r="K1907" s="1376"/>
      <c r="L1907" s="1302"/>
      <c r="M1907" s="1382">
        <f t="shared" si="3649"/>
        <v>45711</v>
      </c>
      <c r="N1907" s="1354">
        <f t="shared" si="3646"/>
        <v>0</v>
      </c>
      <c r="O1907" s="1383">
        <f t="shared" ref="O1907:S1907" si="3847">$AD1907*O$27</f>
        <v>0</v>
      </c>
      <c r="P1907" s="1383">
        <f t="shared" si="3847"/>
        <v>0</v>
      </c>
      <c r="Q1907" s="1383">
        <f t="shared" si="3847"/>
        <v>0</v>
      </c>
      <c r="R1907" s="1383">
        <f t="shared" si="3847"/>
        <v>0</v>
      </c>
      <c r="S1907" s="1383">
        <f t="shared" si="3847"/>
        <v>0</v>
      </c>
      <c r="T1907" s="1383">
        <f t="shared" ref="T1907:X1907" si="3848">$AE1907*T$27</f>
        <v>0</v>
      </c>
      <c r="U1907" s="1383">
        <f t="shared" si="3848"/>
        <v>0</v>
      </c>
      <c r="V1907" s="1383">
        <f t="shared" si="3848"/>
        <v>0</v>
      </c>
      <c r="W1907" s="1383">
        <f t="shared" si="3848"/>
        <v>0</v>
      </c>
      <c r="X1907" s="1383">
        <f t="shared" si="3848"/>
        <v>0</v>
      </c>
      <c r="Y1907" s="1383">
        <f t="shared" si="3652"/>
        <v>0</v>
      </c>
      <c r="Z1907" s="1383">
        <f t="shared" si="3653"/>
        <v>0</v>
      </c>
      <c r="AA1907" s="1383">
        <f t="shared" si="3654"/>
        <v>0</v>
      </c>
      <c r="AB1907" s="1383">
        <f t="shared" si="3655"/>
        <v>0</v>
      </c>
      <c r="AC1907" s="5">
        <f t="shared" si="3656"/>
        <v>53</v>
      </c>
      <c r="AD1907" s="1383">
        <f t="shared" si="3657"/>
        <v>0</v>
      </c>
      <c r="AE1907" s="1383">
        <f t="shared" si="3658"/>
        <v>0</v>
      </c>
      <c r="AF1907" s="1305" t="e">
        <f t="shared" si="3659"/>
        <v>#DIV/0!</v>
      </c>
      <c r="AG1907" s="1305" t="e">
        <f t="shared" si="3660"/>
        <v>#DIV/0!</v>
      </c>
      <c r="AH1907" s="5"/>
      <c r="AI1907" s="5"/>
      <c r="AJ1907" s="5"/>
      <c r="AK1907" s="5"/>
      <c r="AL1907" s="5"/>
      <c r="AM1907" s="5"/>
      <c r="AN1907" s="5"/>
      <c r="AO1907" s="5"/>
      <c r="AP1907" s="5"/>
      <c r="AQ1907" s="5"/>
      <c r="AR1907" s="5"/>
      <c r="AS1907" s="5"/>
      <c r="AT1907" s="5"/>
      <c r="AU1907" s="5"/>
      <c r="AV1907" s="5"/>
      <c r="AW1907" s="5"/>
      <c r="AX1907" s="5"/>
      <c r="AY1907" s="5"/>
      <c r="AZ1907" s="5"/>
      <c r="BA1907" s="5"/>
      <c r="BB1907" s="5"/>
      <c r="BC1907" s="5"/>
      <c r="BD1907" s="5"/>
      <c r="BE1907" s="5"/>
    </row>
    <row r="1908" spans="1:57" ht="14.25" customHeight="1">
      <c r="A1908" s="1376">
        <v>45711</v>
      </c>
      <c r="B1908" s="1301"/>
      <c r="C1908" s="1302"/>
      <c r="D1908" s="1376">
        <v>45346</v>
      </c>
      <c r="E1908" s="1357"/>
      <c r="F1908" s="5"/>
      <c r="G1908" s="5"/>
      <c r="H1908" s="1302"/>
      <c r="I1908" s="1303"/>
      <c r="J1908" s="1301"/>
      <c r="K1908" s="1376"/>
      <c r="L1908" s="1302"/>
      <c r="M1908" s="1382">
        <f t="shared" si="3649"/>
        <v>45712</v>
      </c>
      <c r="N1908" s="1354">
        <f t="shared" si="3646"/>
        <v>0</v>
      </c>
      <c r="O1908" s="1383">
        <f t="shared" ref="O1908:S1908" si="3849">$AD1908*O$27</f>
        <v>0</v>
      </c>
      <c r="P1908" s="1383">
        <f t="shared" si="3849"/>
        <v>0</v>
      </c>
      <c r="Q1908" s="1383">
        <f t="shared" si="3849"/>
        <v>0</v>
      </c>
      <c r="R1908" s="1383">
        <f t="shared" si="3849"/>
        <v>0</v>
      </c>
      <c r="S1908" s="1383">
        <f t="shared" si="3849"/>
        <v>0</v>
      </c>
      <c r="T1908" s="1383">
        <f t="shared" ref="T1908:X1908" si="3850">$AE1908*T$27</f>
        <v>0</v>
      </c>
      <c r="U1908" s="1383">
        <f t="shared" si="3850"/>
        <v>0</v>
      </c>
      <c r="V1908" s="1383">
        <f t="shared" si="3850"/>
        <v>0</v>
      </c>
      <c r="W1908" s="1383">
        <f t="shared" si="3850"/>
        <v>0</v>
      </c>
      <c r="X1908" s="1383">
        <f t="shared" si="3850"/>
        <v>0</v>
      </c>
      <c r="Y1908" s="1383">
        <f t="shared" si="3652"/>
        <v>0</v>
      </c>
      <c r="Z1908" s="1383">
        <f t="shared" si="3653"/>
        <v>0</v>
      </c>
      <c r="AA1908" s="1383">
        <f t="shared" si="3654"/>
        <v>0</v>
      </c>
      <c r="AB1908" s="1383">
        <f t="shared" si="3655"/>
        <v>0</v>
      </c>
      <c r="AC1908" s="5">
        <f t="shared" si="3656"/>
        <v>54</v>
      </c>
      <c r="AD1908" s="1383">
        <f t="shared" si="3657"/>
        <v>0</v>
      </c>
      <c r="AE1908" s="1383">
        <f t="shared" si="3658"/>
        <v>0</v>
      </c>
      <c r="AF1908" s="1305" t="e">
        <f t="shared" si="3659"/>
        <v>#DIV/0!</v>
      </c>
      <c r="AG1908" s="1305" t="e">
        <f t="shared" si="3660"/>
        <v>#DIV/0!</v>
      </c>
      <c r="AH1908" s="5"/>
      <c r="AI1908" s="5"/>
      <c r="AJ1908" s="5"/>
      <c r="AK1908" s="5"/>
      <c r="AL1908" s="5"/>
      <c r="AM1908" s="5"/>
      <c r="AN1908" s="5"/>
      <c r="AO1908" s="5"/>
      <c r="AP1908" s="5"/>
      <c r="AQ1908" s="5"/>
      <c r="AR1908" s="5"/>
      <c r="AS1908" s="5"/>
      <c r="AT1908" s="5"/>
      <c r="AU1908" s="5"/>
      <c r="AV1908" s="5"/>
      <c r="AW1908" s="5"/>
      <c r="AX1908" s="5"/>
      <c r="AY1908" s="5"/>
      <c r="AZ1908" s="5"/>
      <c r="BA1908" s="5"/>
      <c r="BB1908" s="5"/>
      <c r="BC1908" s="5"/>
      <c r="BD1908" s="5"/>
      <c r="BE1908" s="5"/>
    </row>
    <row r="1909" spans="1:57" ht="14.25" customHeight="1">
      <c r="A1909" s="1376">
        <v>45712</v>
      </c>
      <c r="B1909" s="1301"/>
      <c r="C1909" s="1302"/>
      <c r="D1909" s="1376">
        <v>45347</v>
      </c>
      <c r="E1909" s="1357"/>
      <c r="F1909" s="5"/>
      <c r="G1909" s="5"/>
      <c r="H1909" s="1302"/>
      <c r="I1909" s="1303"/>
      <c r="J1909" s="1301"/>
      <c r="K1909" s="1376"/>
      <c r="L1909" s="1302"/>
      <c r="M1909" s="1382">
        <f t="shared" si="3649"/>
        <v>45713</v>
      </c>
      <c r="N1909" s="1354">
        <f t="shared" si="3646"/>
        <v>0</v>
      </c>
      <c r="O1909" s="1383">
        <f t="shared" ref="O1909:S1909" si="3851">$AD1909*O$27</f>
        <v>0</v>
      </c>
      <c r="P1909" s="1383">
        <f t="shared" si="3851"/>
        <v>0</v>
      </c>
      <c r="Q1909" s="1383">
        <f t="shared" si="3851"/>
        <v>0</v>
      </c>
      <c r="R1909" s="1383">
        <f t="shared" si="3851"/>
        <v>0</v>
      </c>
      <c r="S1909" s="1383">
        <f t="shared" si="3851"/>
        <v>0</v>
      </c>
      <c r="T1909" s="1383">
        <f t="shared" ref="T1909:X1909" si="3852">$AE1909*T$27</f>
        <v>0</v>
      </c>
      <c r="U1909" s="1383">
        <f t="shared" si="3852"/>
        <v>0</v>
      </c>
      <c r="V1909" s="1383">
        <f t="shared" si="3852"/>
        <v>0</v>
      </c>
      <c r="W1909" s="1383">
        <f t="shared" si="3852"/>
        <v>0</v>
      </c>
      <c r="X1909" s="1383">
        <f t="shared" si="3852"/>
        <v>0</v>
      </c>
      <c r="Y1909" s="1383">
        <f t="shared" si="3652"/>
        <v>0</v>
      </c>
      <c r="Z1909" s="1383">
        <f t="shared" si="3653"/>
        <v>0</v>
      </c>
      <c r="AA1909" s="1383">
        <f t="shared" si="3654"/>
        <v>0</v>
      </c>
      <c r="AB1909" s="1383">
        <f t="shared" si="3655"/>
        <v>0</v>
      </c>
      <c r="AC1909" s="5">
        <f t="shared" si="3656"/>
        <v>55</v>
      </c>
      <c r="AD1909" s="1383">
        <f t="shared" si="3657"/>
        <v>0</v>
      </c>
      <c r="AE1909" s="1383">
        <f t="shared" si="3658"/>
        <v>0</v>
      </c>
      <c r="AF1909" s="1305" t="e">
        <f t="shared" si="3659"/>
        <v>#DIV/0!</v>
      </c>
      <c r="AG1909" s="1305" t="e">
        <f t="shared" si="3660"/>
        <v>#DIV/0!</v>
      </c>
      <c r="AH1909" s="5"/>
      <c r="AI1909" s="5"/>
      <c r="AJ1909" s="5"/>
      <c r="AK1909" s="5"/>
      <c r="AL1909" s="5"/>
      <c r="AM1909" s="5"/>
      <c r="AN1909" s="5"/>
      <c r="AO1909" s="5"/>
      <c r="AP1909" s="5"/>
      <c r="AQ1909" s="5"/>
      <c r="AR1909" s="5"/>
      <c r="AS1909" s="5"/>
      <c r="AT1909" s="5"/>
      <c r="AU1909" s="5"/>
      <c r="AV1909" s="5"/>
      <c r="AW1909" s="5"/>
      <c r="AX1909" s="5"/>
      <c r="AY1909" s="5"/>
      <c r="AZ1909" s="5"/>
      <c r="BA1909" s="5"/>
      <c r="BB1909" s="5"/>
      <c r="BC1909" s="5"/>
      <c r="BD1909" s="5"/>
      <c r="BE1909" s="5"/>
    </row>
    <row r="1910" spans="1:57" ht="14.25" customHeight="1">
      <c r="A1910" s="1376">
        <v>45713</v>
      </c>
      <c r="B1910" s="1301"/>
      <c r="C1910" s="1302"/>
      <c r="D1910" s="1376">
        <v>45348</v>
      </c>
      <c r="E1910" s="1357"/>
      <c r="F1910" s="5"/>
      <c r="G1910" s="5"/>
      <c r="H1910" s="1302"/>
      <c r="I1910" s="1303"/>
      <c r="J1910" s="1301"/>
      <c r="K1910" s="1376"/>
      <c r="L1910" s="1302"/>
      <c r="M1910" s="1382">
        <f t="shared" si="3649"/>
        <v>45714</v>
      </c>
      <c r="N1910" s="1354">
        <f t="shared" si="3646"/>
        <v>0</v>
      </c>
      <c r="O1910" s="1383">
        <f t="shared" ref="O1910:S1910" si="3853">$AD1910*O$27</f>
        <v>0</v>
      </c>
      <c r="P1910" s="1383">
        <f t="shared" si="3853"/>
        <v>0</v>
      </c>
      <c r="Q1910" s="1383">
        <f t="shared" si="3853"/>
        <v>0</v>
      </c>
      <c r="R1910" s="1383">
        <f t="shared" si="3853"/>
        <v>0</v>
      </c>
      <c r="S1910" s="1383">
        <f t="shared" si="3853"/>
        <v>0</v>
      </c>
      <c r="T1910" s="1383">
        <f t="shared" ref="T1910:X1910" si="3854">$AE1910*T$27</f>
        <v>0</v>
      </c>
      <c r="U1910" s="1383">
        <f t="shared" si="3854"/>
        <v>0</v>
      </c>
      <c r="V1910" s="1383">
        <f t="shared" si="3854"/>
        <v>0</v>
      </c>
      <c r="W1910" s="1383">
        <f t="shared" si="3854"/>
        <v>0</v>
      </c>
      <c r="X1910" s="1383">
        <f t="shared" si="3854"/>
        <v>0</v>
      </c>
      <c r="Y1910" s="1383">
        <f t="shared" si="3652"/>
        <v>0</v>
      </c>
      <c r="Z1910" s="1383">
        <f t="shared" si="3653"/>
        <v>0</v>
      </c>
      <c r="AA1910" s="1383">
        <f t="shared" si="3654"/>
        <v>0</v>
      </c>
      <c r="AB1910" s="1383">
        <f t="shared" si="3655"/>
        <v>0</v>
      </c>
      <c r="AC1910" s="5">
        <f t="shared" si="3656"/>
        <v>56</v>
      </c>
      <c r="AD1910" s="1383">
        <f t="shared" si="3657"/>
        <v>0</v>
      </c>
      <c r="AE1910" s="1383">
        <f t="shared" si="3658"/>
        <v>0</v>
      </c>
      <c r="AF1910" s="1305" t="e">
        <f t="shared" si="3659"/>
        <v>#DIV/0!</v>
      </c>
      <c r="AG1910" s="1305" t="e">
        <f t="shared" si="3660"/>
        <v>#DIV/0!</v>
      </c>
      <c r="AH1910" s="5"/>
      <c r="AI1910" s="5"/>
      <c r="AJ1910" s="5"/>
      <c r="AK1910" s="5"/>
      <c r="AL1910" s="5"/>
      <c r="AM1910" s="5"/>
      <c r="AN1910" s="5"/>
      <c r="AO1910" s="5"/>
      <c r="AP1910" s="5"/>
      <c r="AQ1910" s="5"/>
      <c r="AR1910" s="5"/>
      <c r="AS1910" s="5"/>
      <c r="AT1910" s="5"/>
      <c r="AU1910" s="5"/>
      <c r="AV1910" s="5"/>
      <c r="AW1910" s="5"/>
      <c r="AX1910" s="5"/>
      <c r="AY1910" s="5"/>
      <c r="AZ1910" s="5"/>
      <c r="BA1910" s="5"/>
      <c r="BB1910" s="5"/>
      <c r="BC1910" s="5"/>
      <c r="BD1910" s="5"/>
      <c r="BE1910" s="5"/>
    </row>
    <row r="1911" spans="1:57" ht="14.25" customHeight="1">
      <c r="A1911" s="1376">
        <v>45714</v>
      </c>
      <c r="B1911" s="1301"/>
      <c r="C1911" s="1302"/>
      <c r="D1911" s="1376">
        <v>45349</v>
      </c>
      <c r="E1911" s="1357"/>
      <c r="F1911" s="5"/>
      <c r="G1911" s="5"/>
      <c r="H1911" s="1302"/>
      <c r="I1911" s="1303"/>
      <c r="J1911" s="1301"/>
      <c r="K1911" s="1376"/>
      <c r="L1911" s="1302"/>
      <c r="M1911" s="1382">
        <f t="shared" si="3649"/>
        <v>45715</v>
      </c>
      <c r="N1911" s="1354">
        <f t="shared" si="3646"/>
        <v>0</v>
      </c>
      <c r="O1911" s="1383">
        <f t="shared" ref="O1911:S1911" si="3855">$AD1911*O$27</f>
        <v>0</v>
      </c>
      <c r="P1911" s="1383">
        <f t="shared" si="3855"/>
        <v>0</v>
      </c>
      <c r="Q1911" s="1383">
        <f t="shared" si="3855"/>
        <v>0</v>
      </c>
      <c r="R1911" s="1383">
        <f t="shared" si="3855"/>
        <v>0</v>
      </c>
      <c r="S1911" s="1383">
        <f t="shared" si="3855"/>
        <v>0</v>
      </c>
      <c r="T1911" s="1383">
        <f t="shared" ref="T1911:X1911" si="3856">$AE1911*T$27</f>
        <v>0</v>
      </c>
      <c r="U1911" s="1383">
        <f t="shared" si="3856"/>
        <v>0</v>
      </c>
      <c r="V1911" s="1383">
        <f t="shared" si="3856"/>
        <v>0</v>
      </c>
      <c r="W1911" s="1383">
        <f t="shared" si="3856"/>
        <v>0</v>
      </c>
      <c r="X1911" s="1383">
        <f t="shared" si="3856"/>
        <v>0</v>
      </c>
      <c r="Y1911" s="1383">
        <f t="shared" si="3652"/>
        <v>0</v>
      </c>
      <c r="Z1911" s="1383">
        <f t="shared" si="3653"/>
        <v>0</v>
      </c>
      <c r="AA1911" s="1383">
        <f t="shared" si="3654"/>
        <v>0</v>
      </c>
      <c r="AB1911" s="1383">
        <f t="shared" si="3655"/>
        <v>0</v>
      </c>
      <c r="AC1911" s="5">
        <f t="shared" si="3656"/>
        <v>57</v>
      </c>
      <c r="AD1911" s="1383">
        <f t="shared" si="3657"/>
        <v>0</v>
      </c>
      <c r="AE1911" s="1383">
        <f t="shared" si="3658"/>
        <v>0</v>
      </c>
      <c r="AF1911" s="1305" t="e">
        <f t="shared" si="3659"/>
        <v>#DIV/0!</v>
      </c>
      <c r="AG1911" s="1305" t="e">
        <f t="shared" si="3660"/>
        <v>#DIV/0!</v>
      </c>
      <c r="AH1911" s="5"/>
      <c r="AI1911" s="5"/>
      <c r="AJ1911" s="5"/>
      <c r="AK1911" s="5"/>
      <c r="AL1911" s="5"/>
      <c r="AM1911" s="5"/>
      <c r="AN1911" s="5"/>
      <c r="AO1911" s="5"/>
      <c r="AP1911" s="5"/>
      <c r="AQ1911" s="5"/>
      <c r="AR1911" s="5"/>
      <c r="AS1911" s="5"/>
      <c r="AT1911" s="5"/>
      <c r="AU1911" s="5"/>
      <c r="AV1911" s="5"/>
      <c r="AW1911" s="5"/>
      <c r="AX1911" s="5"/>
      <c r="AY1911" s="5"/>
      <c r="AZ1911" s="5"/>
      <c r="BA1911" s="5"/>
      <c r="BB1911" s="5"/>
      <c r="BC1911" s="5"/>
      <c r="BD1911" s="5"/>
      <c r="BE1911" s="5"/>
    </row>
    <row r="1912" spans="1:57" ht="14.25" customHeight="1">
      <c r="A1912" s="1376">
        <v>45715</v>
      </c>
      <c r="B1912" s="1301"/>
      <c r="C1912" s="1302"/>
      <c r="D1912" s="1376">
        <v>45350</v>
      </c>
      <c r="E1912" s="1357"/>
      <c r="F1912" s="5"/>
      <c r="G1912" s="5"/>
      <c r="H1912" s="1302"/>
      <c r="I1912" s="1303"/>
      <c r="J1912" s="1301"/>
      <c r="K1912" s="1376"/>
      <c r="L1912" s="1302"/>
      <c r="M1912" s="1382">
        <f t="shared" si="3649"/>
        <v>45716</v>
      </c>
      <c r="N1912" s="1354">
        <f t="shared" si="3646"/>
        <v>0</v>
      </c>
      <c r="O1912" s="1383">
        <f t="shared" ref="O1912:S1912" si="3857">$AD1912*O$27</f>
        <v>0</v>
      </c>
      <c r="P1912" s="1383">
        <f t="shared" si="3857"/>
        <v>0</v>
      </c>
      <c r="Q1912" s="1383">
        <f t="shared" si="3857"/>
        <v>0</v>
      </c>
      <c r="R1912" s="1383">
        <f t="shared" si="3857"/>
        <v>0</v>
      </c>
      <c r="S1912" s="1383">
        <f t="shared" si="3857"/>
        <v>0</v>
      </c>
      <c r="T1912" s="1383">
        <f t="shared" ref="T1912:X1912" si="3858">$AE1912*T$27</f>
        <v>0</v>
      </c>
      <c r="U1912" s="1383">
        <f t="shared" si="3858"/>
        <v>0</v>
      </c>
      <c r="V1912" s="1383">
        <f t="shared" si="3858"/>
        <v>0</v>
      </c>
      <c r="W1912" s="1383">
        <f t="shared" si="3858"/>
        <v>0</v>
      </c>
      <c r="X1912" s="1383">
        <f t="shared" si="3858"/>
        <v>0</v>
      </c>
      <c r="Y1912" s="1383">
        <f t="shared" si="3652"/>
        <v>0</v>
      </c>
      <c r="Z1912" s="1383">
        <f t="shared" si="3653"/>
        <v>0</v>
      </c>
      <c r="AA1912" s="1383">
        <f t="shared" si="3654"/>
        <v>0</v>
      </c>
      <c r="AB1912" s="1383">
        <f t="shared" si="3655"/>
        <v>0</v>
      </c>
      <c r="AC1912" s="5">
        <f t="shared" si="3656"/>
        <v>58</v>
      </c>
      <c r="AD1912" s="1383">
        <f t="shared" si="3657"/>
        <v>0</v>
      </c>
      <c r="AE1912" s="1383">
        <f t="shared" si="3658"/>
        <v>0</v>
      </c>
      <c r="AF1912" s="1305" t="e">
        <f t="shared" si="3659"/>
        <v>#DIV/0!</v>
      </c>
      <c r="AG1912" s="1305" t="e">
        <f t="shared" si="3660"/>
        <v>#DIV/0!</v>
      </c>
      <c r="AH1912" s="5"/>
      <c r="AI1912" s="5"/>
      <c r="AJ1912" s="5"/>
      <c r="AK1912" s="5"/>
      <c r="AL1912" s="5"/>
      <c r="AM1912" s="5"/>
      <c r="AN1912" s="5"/>
      <c r="AO1912" s="5"/>
      <c r="AP1912" s="5"/>
      <c r="AQ1912" s="5"/>
      <c r="AR1912" s="5"/>
      <c r="AS1912" s="5"/>
      <c r="AT1912" s="5"/>
      <c r="AU1912" s="5"/>
      <c r="AV1912" s="5"/>
      <c r="AW1912" s="5"/>
      <c r="AX1912" s="5"/>
      <c r="AY1912" s="5"/>
      <c r="AZ1912" s="5"/>
      <c r="BA1912" s="5"/>
      <c r="BB1912" s="5"/>
      <c r="BC1912" s="5"/>
      <c r="BD1912" s="5"/>
      <c r="BE1912" s="5"/>
    </row>
    <row r="1913" spans="1:57" ht="14.25" customHeight="1">
      <c r="A1913" s="1376">
        <v>45716</v>
      </c>
      <c r="B1913" s="1301"/>
      <c r="C1913" s="1302"/>
      <c r="D1913" s="1376">
        <v>45351</v>
      </c>
      <c r="E1913" s="1357"/>
      <c r="F1913" s="5"/>
      <c r="G1913" s="5"/>
      <c r="H1913" s="1302"/>
      <c r="I1913" s="1303"/>
      <c r="J1913" s="1301"/>
      <c r="K1913" s="1376"/>
      <c r="L1913" s="1302"/>
      <c r="M1913" s="1382">
        <f t="shared" si="3649"/>
        <v>45717</v>
      </c>
      <c r="N1913" s="1354">
        <f t="shared" si="3646"/>
        <v>0</v>
      </c>
      <c r="O1913" s="1383">
        <f t="shared" ref="O1913:S1913" si="3859">$AD1913*O$27</f>
        <v>0</v>
      </c>
      <c r="P1913" s="1383">
        <f t="shared" si="3859"/>
        <v>0</v>
      </c>
      <c r="Q1913" s="1383">
        <f t="shared" si="3859"/>
        <v>0</v>
      </c>
      <c r="R1913" s="1383">
        <f t="shared" si="3859"/>
        <v>0</v>
      </c>
      <c r="S1913" s="1383">
        <f t="shared" si="3859"/>
        <v>0</v>
      </c>
      <c r="T1913" s="1383">
        <f t="shared" ref="T1913:X1913" si="3860">$AE1913*T$27</f>
        <v>0</v>
      </c>
      <c r="U1913" s="1383">
        <f t="shared" si="3860"/>
        <v>0</v>
      </c>
      <c r="V1913" s="1383">
        <f t="shared" si="3860"/>
        <v>0</v>
      </c>
      <c r="W1913" s="1383">
        <f t="shared" si="3860"/>
        <v>0</v>
      </c>
      <c r="X1913" s="1383">
        <f t="shared" si="3860"/>
        <v>0</v>
      </c>
      <c r="Y1913" s="1383">
        <f t="shared" si="3652"/>
        <v>0</v>
      </c>
      <c r="Z1913" s="1383">
        <f t="shared" si="3653"/>
        <v>0</v>
      </c>
      <c r="AA1913" s="1383">
        <f t="shared" si="3654"/>
        <v>0</v>
      </c>
      <c r="AB1913" s="1383">
        <f t="shared" si="3655"/>
        <v>0</v>
      </c>
      <c r="AC1913" s="5">
        <f t="shared" si="3656"/>
        <v>59</v>
      </c>
      <c r="AD1913" s="1383">
        <f t="shared" si="3657"/>
        <v>0</v>
      </c>
      <c r="AE1913" s="1383">
        <f t="shared" si="3658"/>
        <v>0</v>
      </c>
      <c r="AF1913" s="1305" t="e">
        <f t="shared" si="3659"/>
        <v>#DIV/0!</v>
      </c>
      <c r="AG1913" s="1305" t="e">
        <f t="shared" si="3660"/>
        <v>#DIV/0!</v>
      </c>
      <c r="AH1913" s="5"/>
      <c r="AI1913" s="5"/>
      <c r="AJ1913" s="5"/>
      <c r="AK1913" s="5"/>
      <c r="AL1913" s="5"/>
      <c r="AM1913" s="5"/>
      <c r="AN1913" s="5"/>
      <c r="AO1913" s="5"/>
      <c r="AP1913" s="5"/>
      <c r="AQ1913" s="5"/>
      <c r="AR1913" s="5"/>
      <c r="AS1913" s="5"/>
      <c r="AT1913" s="5"/>
      <c r="AU1913" s="5"/>
      <c r="AV1913" s="5"/>
      <c r="AW1913" s="5"/>
      <c r="AX1913" s="5"/>
      <c r="AY1913" s="5"/>
      <c r="AZ1913" s="5"/>
      <c r="BA1913" s="5"/>
      <c r="BB1913" s="5"/>
      <c r="BC1913" s="5"/>
      <c r="BD1913" s="5"/>
      <c r="BE1913" s="5"/>
    </row>
    <row r="1914" spans="1:57" ht="14.25" customHeight="1">
      <c r="A1914" s="1376">
        <v>45717</v>
      </c>
      <c r="B1914" s="1301"/>
      <c r="C1914" s="1302"/>
      <c r="D1914" s="1376">
        <v>45352</v>
      </c>
      <c r="E1914" s="1357"/>
      <c r="F1914" s="5"/>
      <c r="G1914" s="5"/>
      <c r="H1914" s="1302"/>
      <c r="I1914" s="1303"/>
      <c r="J1914" s="1301"/>
      <c r="K1914" s="1376"/>
      <c r="L1914" s="1302"/>
      <c r="M1914" s="1382">
        <f t="shared" si="3649"/>
        <v>45718</v>
      </c>
      <c r="N1914" s="1354">
        <f t="shared" si="3646"/>
        <v>0</v>
      </c>
      <c r="O1914" s="1383">
        <f t="shared" ref="O1914:S1914" si="3861">$AD1914*O$27</f>
        <v>0</v>
      </c>
      <c r="P1914" s="1383">
        <f t="shared" si="3861"/>
        <v>0</v>
      </c>
      <c r="Q1914" s="1383">
        <f t="shared" si="3861"/>
        <v>0</v>
      </c>
      <c r="R1914" s="1383">
        <f t="shared" si="3861"/>
        <v>0</v>
      </c>
      <c r="S1914" s="1383">
        <f t="shared" si="3861"/>
        <v>0</v>
      </c>
      <c r="T1914" s="1383">
        <f t="shared" ref="T1914:X1914" si="3862">$AE1914*T$27</f>
        <v>0</v>
      </c>
      <c r="U1914" s="1383">
        <f t="shared" si="3862"/>
        <v>0</v>
      </c>
      <c r="V1914" s="1383">
        <f t="shared" si="3862"/>
        <v>0</v>
      </c>
      <c r="W1914" s="1383">
        <f t="shared" si="3862"/>
        <v>0</v>
      </c>
      <c r="X1914" s="1383">
        <f t="shared" si="3862"/>
        <v>0</v>
      </c>
      <c r="Y1914" s="1383">
        <f t="shared" si="3652"/>
        <v>0</v>
      </c>
      <c r="Z1914" s="1383">
        <f t="shared" si="3653"/>
        <v>0</v>
      </c>
      <c r="AA1914" s="1383">
        <f t="shared" si="3654"/>
        <v>0</v>
      </c>
      <c r="AB1914" s="1383">
        <f t="shared" si="3655"/>
        <v>0</v>
      </c>
      <c r="AC1914" s="5">
        <f t="shared" si="3656"/>
        <v>60</v>
      </c>
      <c r="AD1914" s="1383">
        <f t="shared" si="3657"/>
        <v>0</v>
      </c>
      <c r="AE1914" s="1383">
        <f t="shared" si="3658"/>
        <v>0</v>
      </c>
      <c r="AF1914" s="1305" t="e">
        <f t="shared" si="3659"/>
        <v>#DIV/0!</v>
      </c>
      <c r="AG1914" s="1305" t="e">
        <f t="shared" si="3660"/>
        <v>#DIV/0!</v>
      </c>
      <c r="AH1914" s="5"/>
      <c r="AI1914" s="5"/>
      <c r="AJ1914" s="5"/>
      <c r="AK1914" s="5"/>
      <c r="AL1914" s="5"/>
      <c r="AM1914" s="5"/>
      <c r="AN1914" s="5"/>
      <c r="AO1914" s="5"/>
      <c r="AP1914" s="5"/>
      <c r="AQ1914" s="5"/>
      <c r="AR1914" s="5"/>
      <c r="AS1914" s="5"/>
      <c r="AT1914" s="5"/>
      <c r="AU1914" s="5"/>
      <c r="AV1914" s="5"/>
      <c r="AW1914" s="5"/>
      <c r="AX1914" s="5"/>
      <c r="AY1914" s="5"/>
      <c r="AZ1914" s="5"/>
      <c r="BA1914" s="5"/>
      <c r="BB1914" s="5"/>
      <c r="BC1914" s="5"/>
      <c r="BD1914" s="5"/>
      <c r="BE1914" s="5"/>
    </row>
    <row r="1915" spans="1:57" ht="14.25" customHeight="1">
      <c r="A1915" s="1376">
        <v>45718</v>
      </c>
      <c r="B1915" s="1301"/>
      <c r="C1915" s="1302"/>
      <c r="D1915" s="1376">
        <v>45353</v>
      </c>
      <c r="E1915" s="1357"/>
      <c r="F1915" s="5"/>
      <c r="G1915" s="5"/>
      <c r="H1915" s="1302"/>
      <c r="I1915" s="1303"/>
      <c r="J1915" s="1301"/>
      <c r="K1915" s="1376"/>
      <c r="L1915" s="1302"/>
      <c r="M1915" s="1382">
        <f t="shared" si="3649"/>
        <v>45719</v>
      </c>
      <c r="N1915" s="1354">
        <f t="shared" si="3646"/>
        <v>0</v>
      </c>
      <c r="O1915" s="1383">
        <f t="shared" ref="O1915:S1915" si="3863">$AD1915*O$27</f>
        <v>0</v>
      </c>
      <c r="P1915" s="1383">
        <f t="shared" si="3863"/>
        <v>0</v>
      </c>
      <c r="Q1915" s="1383">
        <f t="shared" si="3863"/>
        <v>0</v>
      </c>
      <c r="R1915" s="1383">
        <f t="shared" si="3863"/>
        <v>0</v>
      </c>
      <c r="S1915" s="1383">
        <f t="shared" si="3863"/>
        <v>0</v>
      </c>
      <c r="T1915" s="1383">
        <f t="shared" ref="T1915:X1915" si="3864">$AE1915*T$27</f>
        <v>0</v>
      </c>
      <c r="U1915" s="1383">
        <f t="shared" si="3864"/>
        <v>0</v>
      </c>
      <c r="V1915" s="1383">
        <f t="shared" si="3864"/>
        <v>0</v>
      </c>
      <c r="W1915" s="1383">
        <f t="shared" si="3864"/>
        <v>0</v>
      </c>
      <c r="X1915" s="1383">
        <f t="shared" si="3864"/>
        <v>0</v>
      </c>
      <c r="Y1915" s="1383">
        <f t="shared" si="3652"/>
        <v>0</v>
      </c>
      <c r="Z1915" s="1383">
        <f t="shared" si="3653"/>
        <v>0</v>
      </c>
      <c r="AA1915" s="1383">
        <f t="shared" si="3654"/>
        <v>0</v>
      </c>
      <c r="AB1915" s="1383">
        <f t="shared" si="3655"/>
        <v>0</v>
      </c>
      <c r="AC1915" s="5">
        <f t="shared" si="3656"/>
        <v>61</v>
      </c>
      <c r="AD1915" s="1383">
        <f t="shared" si="3657"/>
        <v>0</v>
      </c>
      <c r="AE1915" s="1383">
        <f t="shared" si="3658"/>
        <v>0</v>
      </c>
      <c r="AF1915" s="1305" t="e">
        <f t="shared" si="3659"/>
        <v>#DIV/0!</v>
      </c>
      <c r="AG1915" s="1305" t="e">
        <f t="shared" si="3660"/>
        <v>#DIV/0!</v>
      </c>
      <c r="AH1915" s="5"/>
      <c r="AI1915" s="5"/>
      <c r="AJ1915" s="5"/>
      <c r="AK1915" s="5"/>
      <c r="AL1915" s="5"/>
      <c r="AM1915" s="5"/>
      <c r="AN1915" s="5"/>
      <c r="AO1915" s="5"/>
      <c r="AP1915" s="5"/>
      <c r="AQ1915" s="5"/>
      <c r="AR1915" s="5"/>
      <c r="AS1915" s="5"/>
      <c r="AT1915" s="5"/>
      <c r="AU1915" s="5"/>
      <c r="AV1915" s="5"/>
      <c r="AW1915" s="5"/>
      <c r="AX1915" s="5"/>
      <c r="AY1915" s="5"/>
      <c r="AZ1915" s="5"/>
      <c r="BA1915" s="5"/>
      <c r="BB1915" s="5"/>
      <c r="BC1915" s="5"/>
      <c r="BD1915" s="5"/>
      <c r="BE1915" s="5"/>
    </row>
    <row r="1916" spans="1:57" ht="14.25" customHeight="1">
      <c r="A1916" s="1376">
        <v>45719</v>
      </c>
      <c r="B1916" s="1301"/>
      <c r="C1916" s="1302"/>
      <c r="D1916" s="1376">
        <v>45354</v>
      </c>
      <c r="E1916" s="1357"/>
      <c r="F1916" s="5"/>
      <c r="G1916" s="5"/>
      <c r="H1916" s="1302"/>
      <c r="I1916" s="1303"/>
      <c r="J1916" s="1301"/>
      <c r="K1916" s="1376"/>
      <c r="L1916" s="1302"/>
      <c r="M1916" s="1382">
        <f t="shared" si="3649"/>
        <v>45720</v>
      </c>
      <c r="N1916" s="1354">
        <f t="shared" si="3646"/>
        <v>0</v>
      </c>
      <c r="O1916" s="1383">
        <f t="shared" ref="O1916:S1916" si="3865">$AD1916*O$27</f>
        <v>0</v>
      </c>
      <c r="P1916" s="1383">
        <f t="shared" si="3865"/>
        <v>0</v>
      </c>
      <c r="Q1916" s="1383">
        <f t="shared" si="3865"/>
        <v>0</v>
      </c>
      <c r="R1916" s="1383">
        <f t="shared" si="3865"/>
        <v>0</v>
      </c>
      <c r="S1916" s="1383">
        <f t="shared" si="3865"/>
        <v>0</v>
      </c>
      <c r="T1916" s="1383">
        <f t="shared" ref="T1916:X1916" si="3866">$AE1916*T$27</f>
        <v>0</v>
      </c>
      <c r="U1916" s="1383">
        <f t="shared" si="3866"/>
        <v>0</v>
      </c>
      <c r="V1916" s="1383">
        <f t="shared" si="3866"/>
        <v>0</v>
      </c>
      <c r="W1916" s="1383">
        <f t="shared" si="3866"/>
        <v>0</v>
      </c>
      <c r="X1916" s="1383">
        <f t="shared" si="3866"/>
        <v>0</v>
      </c>
      <c r="Y1916" s="1383">
        <f t="shared" si="3652"/>
        <v>0</v>
      </c>
      <c r="Z1916" s="1383">
        <f t="shared" si="3653"/>
        <v>0</v>
      </c>
      <c r="AA1916" s="1383">
        <f t="shared" si="3654"/>
        <v>0</v>
      </c>
      <c r="AB1916" s="1383">
        <f t="shared" si="3655"/>
        <v>0</v>
      </c>
      <c r="AC1916" s="5">
        <f t="shared" si="3656"/>
        <v>62</v>
      </c>
      <c r="AD1916" s="1383">
        <f t="shared" si="3657"/>
        <v>0</v>
      </c>
      <c r="AE1916" s="1383">
        <f t="shared" si="3658"/>
        <v>0</v>
      </c>
      <c r="AF1916" s="1305" t="e">
        <f t="shared" si="3659"/>
        <v>#DIV/0!</v>
      </c>
      <c r="AG1916" s="1305" t="e">
        <f t="shared" si="3660"/>
        <v>#DIV/0!</v>
      </c>
      <c r="AH1916" s="5"/>
      <c r="AI1916" s="5"/>
      <c r="AJ1916" s="5"/>
      <c r="AK1916" s="5"/>
      <c r="AL1916" s="5"/>
      <c r="AM1916" s="5"/>
      <c r="AN1916" s="5"/>
      <c r="AO1916" s="5"/>
      <c r="AP1916" s="5"/>
      <c r="AQ1916" s="5"/>
      <c r="AR1916" s="5"/>
      <c r="AS1916" s="5"/>
      <c r="AT1916" s="5"/>
      <c r="AU1916" s="5"/>
      <c r="AV1916" s="5"/>
      <c r="AW1916" s="5"/>
      <c r="AX1916" s="5"/>
      <c r="AY1916" s="5"/>
      <c r="AZ1916" s="5"/>
      <c r="BA1916" s="5"/>
      <c r="BB1916" s="5"/>
      <c r="BC1916" s="5"/>
      <c r="BD1916" s="5"/>
      <c r="BE1916" s="5"/>
    </row>
    <row r="1917" spans="1:57" ht="14.25" customHeight="1">
      <c r="A1917" s="1376">
        <v>45720</v>
      </c>
      <c r="B1917" s="1301"/>
      <c r="C1917" s="1302"/>
      <c r="D1917" s="1376">
        <v>45355</v>
      </c>
      <c r="E1917" s="1357"/>
      <c r="F1917" s="5"/>
      <c r="G1917" s="5"/>
      <c r="H1917" s="1302"/>
      <c r="I1917" s="1303"/>
      <c r="J1917" s="1301"/>
      <c r="K1917" s="1376"/>
      <c r="L1917" s="1302"/>
      <c r="M1917" s="1382">
        <f t="shared" si="3649"/>
        <v>45721</v>
      </c>
      <c r="N1917" s="1354">
        <f t="shared" si="3646"/>
        <v>0</v>
      </c>
      <c r="O1917" s="1383">
        <f t="shared" ref="O1917:S1917" si="3867">$AD1917*O$27</f>
        <v>0</v>
      </c>
      <c r="P1917" s="1383">
        <f t="shared" si="3867"/>
        <v>0</v>
      </c>
      <c r="Q1917" s="1383">
        <f t="shared" si="3867"/>
        <v>0</v>
      </c>
      <c r="R1917" s="1383">
        <f t="shared" si="3867"/>
        <v>0</v>
      </c>
      <c r="S1917" s="1383">
        <f t="shared" si="3867"/>
        <v>0</v>
      </c>
      <c r="T1917" s="1383">
        <f t="shared" ref="T1917:X1917" si="3868">$AE1917*T$27</f>
        <v>0</v>
      </c>
      <c r="U1917" s="1383">
        <f t="shared" si="3868"/>
        <v>0</v>
      </c>
      <c r="V1917" s="1383">
        <f t="shared" si="3868"/>
        <v>0</v>
      </c>
      <c r="W1917" s="1383">
        <f t="shared" si="3868"/>
        <v>0</v>
      </c>
      <c r="X1917" s="1383">
        <f t="shared" si="3868"/>
        <v>0</v>
      </c>
      <c r="Y1917" s="1383">
        <f t="shared" si="3652"/>
        <v>0</v>
      </c>
      <c r="Z1917" s="1383">
        <f t="shared" si="3653"/>
        <v>0</v>
      </c>
      <c r="AA1917" s="1383">
        <f t="shared" si="3654"/>
        <v>0</v>
      </c>
      <c r="AB1917" s="1383">
        <f t="shared" si="3655"/>
        <v>0</v>
      </c>
      <c r="AC1917" s="5">
        <f t="shared" si="3656"/>
        <v>63</v>
      </c>
      <c r="AD1917" s="1383">
        <f t="shared" si="3657"/>
        <v>0</v>
      </c>
      <c r="AE1917" s="1383">
        <f t="shared" si="3658"/>
        <v>0</v>
      </c>
      <c r="AF1917" s="1305" t="e">
        <f t="shared" si="3659"/>
        <v>#DIV/0!</v>
      </c>
      <c r="AG1917" s="1305" t="e">
        <f t="shared" si="3660"/>
        <v>#DIV/0!</v>
      </c>
      <c r="AH1917" s="5"/>
      <c r="AI1917" s="5"/>
      <c r="AJ1917" s="5"/>
      <c r="AK1917" s="5"/>
      <c r="AL1917" s="5"/>
      <c r="AM1917" s="5"/>
      <c r="AN1917" s="5"/>
      <c r="AO1917" s="5"/>
      <c r="AP1917" s="5"/>
      <c r="AQ1917" s="5"/>
      <c r="AR1917" s="5"/>
      <c r="AS1917" s="5"/>
      <c r="AT1917" s="5"/>
      <c r="AU1917" s="5"/>
      <c r="AV1917" s="5"/>
      <c r="AW1917" s="5"/>
      <c r="AX1917" s="5"/>
      <c r="AY1917" s="5"/>
      <c r="AZ1917" s="5"/>
      <c r="BA1917" s="5"/>
      <c r="BB1917" s="5"/>
      <c r="BC1917" s="5"/>
      <c r="BD1917" s="5"/>
      <c r="BE1917" s="5"/>
    </row>
    <row r="1918" spans="1:57" ht="14.25" customHeight="1">
      <c r="A1918" s="1376">
        <v>45721</v>
      </c>
      <c r="B1918" s="1301"/>
      <c r="C1918" s="1302"/>
      <c r="D1918" s="1376">
        <v>45356</v>
      </c>
      <c r="E1918" s="1357"/>
      <c r="F1918" s="5"/>
      <c r="G1918" s="5"/>
      <c r="H1918" s="1302"/>
      <c r="I1918" s="1303"/>
      <c r="J1918" s="1301"/>
      <c r="K1918" s="1376"/>
      <c r="L1918" s="1302"/>
      <c r="M1918" s="1382">
        <f t="shared" si="3649"/>
        <v>45722</v>
      </c>
      <c r="N1918" s="1354">
        <f t="shared" si="3646"/>
        <v>0</v>
      </c>
      <c r="O1918" s="1383">
        <f t="shared" ref="O1918:S1918" si="3869">$AD1918*O$27</f>
        <v>0</v>
      </c>
      <c r="P1918" s="1383">
        <f t="shared" si="3869"/>
        <v>0</v>
      </c>
      <c r="Q1918" s="1383">
        <f t="shared" si="3869"/>
        <v>0</v>
      </c>
      <c r="R1918" s="1383">
        <f t="shared" si="3869"/>
        <v>0</v>
      </c>
      <c r="S1918" s="1383">
        <f t="shared" si="3869"/>
        <v>0</v>
      </c>
      <c r="T1918" s="1383">
        <f t="shared" ref="T1918:X1918" si="3870">$AE1918*T$27</f>
        <v>0</v>
      </c>
      <c r="U1918" s="1383">
        <f t="shared" si="3870"/>
        <v>0</v>
      </c>
      <c r="V1918" s="1383">
        <f t="shared" si="3870"/>
        <v>0</v>
      </c>
      <c r="W1918" s="1383">
        <f t="shared" si="3870"/>
        <v>0</v>
      </c>
      <c r="X1918" s="1383">
        <f t="shared" si="3870"/>
        <v>0</v>
      </c>
      <c r="Y1918" s="1383">
        <f t="shared" si="3652"/>
        <v>0</v>
      </c>
      <c r="Z1918" s="1383">
        <f t="shared" si="3653"/>
        <v>0</v>
      </c>
      <c r="AA1918" s="1383">
        <f t="shared" si="3654"/>
        <v>0</v>
      </c>
      <c r="AB1918" s="1383">
        <f t="shared" si="3655"/>
        <v>0</v>
      </c>
      <c r="AC1918" s="5">
        <f t="shared" si="3656"/>
        <v>64</v>
      </c>
      <c r="AD1918" s="1383">
        <f t="shared" si="3657"/>
        <v>0</v>
      </c>
      <c r="AE1918" s="1383">
        <f t="shared" si="3658"/>
        <v>0</v>
      </c>
      <c r="AF1918" s="1305" t="e">
        <f t="shared" si="3659"/>
        <v>#DIV/0!</v>
      </c>
      <c r="AG1918" s="1305" t="e">
        <f t="shared" si="3660"/>
        <v>#DIV/0!</v>
      </c>
      <c r="AH1918" s="5"/>
      <c r="AI1918" s="5"/>
      <c r="AJ1918" s="5"/>
      <c r="AK1918" s="5"/>
      <c r="AL1918" s="5"/>
      <c r="AM1918" s="5"/>
      <c r="AN1918" s="5"/>
      <c r="AO1918" s="5"/>
      <c r="AP1918" s="5"/>
      <c r="AQ1918" s="5"/>
      <c r="AR1918" s="5"/>
      <c r="AS1918" s="5"/>
      <c r="AT1918" s="5"/>
      <c r="AU1918" s="5"/>
      <c r="AV1918" s="5"/>
      <c r="AW1918" s="5"/>
      <c r="AX1918" s="5"/>
      <c r="AY1918" s="5"/>
      <c r="AZ1918" s="5"/>
      <c r="BA1918" s="5"/>
      <c r="BB1918" s="5"/>
      <c r="BC1918" s="5"/>
      <c r="BD1918" s="5"/>
      <c r="BE1918" s="5"/>
    </row>
    <row r="1919" spans="1:57" ht="14.25" customHeight="1">
      <c r="A1919" s="1376">
        <v>45722</v>
      </c>
      <c r="B1919" s="1301"/>
      <c r="C1919" s="1302"/>
      <c r="D1919" s="1376">
        <v>45357</v>
      </c>
      <c r="E1919" s="1357"/>
      <c r="F1919" s="5"/>
      <c r="G1919" s="5"/>
      <c r="H1919" s="1302"/>
      <c r="I1919" s="1303"/>
      <c r="J1919" s="1301"/>
      <c r="K1919" s="1376"/>
      <c r="L1919" s="1302"/>
      <c r="M1919" s="1382">
        <f t="shared" si="3649"/>
        <v>45723</v>
      </c>
      <c r="N1919" s="1354">
        <f t="shared" si="3646"/>
        <v>0</v>
      </c>
      <c r="O1919" s="1383">
        <f t="shared" ref="O1919:S1919" si="3871">$AD1919*O$27</f>
        <v>0</v>
      </c>
      <c r="P1919" s="1383">
        <f t="shared" si="3871"/>
        <v>0</v>
      </c>
      <c r="Q1919" s="1383">
        <f t="shared" si="3871"/>
        <v>0</v>
      </c>
      <c r="R1919" s="1383">
        <f t="shared" si="3871"/>
        <v>0</v>
      </c>
      <c r="S1919" s="1383">
        <f t="shared" si="3871"/>
        <v>0</v>
      </c>
      <c r="T1919" s="1383">
        <f t="shared" ref="T1919:X1919" si="3872">$AE1919*T$27</f>
        <v>0</v>
      </c>
      <c r="U1919" s="1383">
        <f t="shared" si="3872"/>
        <v>0</v>
      </c>
      <c r="V1919" s="1383">
        <f t="shared" si="3872"/>
        <v>0</v>
      </c>
      <c r="W1919" s="1383">
        <f t="shared" si="3872"/>
        <v>0</v>
      </c>
      <c r="X1919" s="1383">
        <f t="shared" si="3872"/>
        <v>0</v>
      </c>
      <c r="Y1919" s="1383">
        <f t="shared" si="3652"/>
        <v>0</v>
      </c>
      <c r="Z1919" s="1383">
        <f t="shared" si="3653"/>
        <v>0</v>
      </c>
      <c r="AA1919" s="1383">
        <f t="shared" si="3654"/>
        <v>0</v>
      </c>
      <c r="AB1919" s="1383">
        <f t="shared" si="3655"/>
        <v>0</v>
      </c>
      <c r="AC1919" s="5">
        <f t="shared" si="3656"/>
        <v>65</v>
      </c>
      <c r="AD1919" s="1383">
        <f t="shared" si="3657"/>
        <v>0</v>
      </c>
      <c r="AE1919" s="1383">
        <f t="shared" si="3658"/>
        <v>0</v>
      </c>
      <c r="AF1919" s="1305" t="e">
        <f t="shared" si="3659"/>
        <v>#DIV/0!</v>
      </c>
      <c r="AG1919" s="1305" t="e">
        <f t="shared" si="3660"/>
        <v>#DIV/0!</v>
      </c>
      <c r="AH1919" s="5"/>
      <c r="AI1919" s="5"/>
      <c r="AJ1919" s="5"/>
      <c r="AK1919" s="5"/>
      <c r="AL1919" s="5"/>
      <c r="AM1919" s="5"/>
      <c r="AN1919" s="5"/>
      <c r="AO1919" s="5"/>
      <c r="AP1919" s="5"/>
      <c r="AQ1919" s="5"/>
      <c r="AR1919" s="5"/>
      <c r="AS1919" s="5"/>
      <c r="AT1919" s="5"/>
      <c r="AU1919" s="5"/>
      <c r="AV1919" s="5"/>
      <c r="AW1919" s="5"/>
      <c r="AX1919" s="5"/>
      <c r="AY1919" s="5"/>
      <c r="AZ1919" s="5"/>
      <c r="BA1919" s="5"/>
      <c r="BB1919" s="5"/>
      <c r="BC1919" s="5"/>
      <c r="BD1919" s="5"/>
      <c r="BE1919" s="5"/>
    </row>
    <row r="1920" spans="1:57" ht="14.25" customHeight="1">
      <c r="A1920" s="1376">
        <v>45723</v>
      </c>
      <c r="B1920" s="1301"/>
      <c r="C1920" s="1302"/>
      <c r="D1920" s="1376">
        <v>45358</v>
      </c>
      <c r="E1920" s="1357"/>
      <c r="F1920" s="5"/>
      <c r="G1920" s="5"/>
      <c r="H1920" s="1302"/>
      <c r="I1920" s="1303"/>
      <c r="J1920" s="1301"/>
      <c r="K1920" s="1376"/>
      <c r="L1920" s="1302"/>
      <c r="M1920" s="1382">
        <f t="shared" si="3649"/>
        <v>45724</v>
      </c>
      <c r="N1920" s="1354">
        <f t="shared" si="3646"/>
        <v>0</v>
      </c>
      <c r="O1920" s="1383">
        <f t="shared" ref="O1920:S1920" si="3873">$AD1920*O$27</f>
        <v>0</v>
      </c>
      <c r="P1920" s="1383">
        <f t="shared" si="3873"/>
        <v>0</v>
      </c>
      <c r="Q1920" s="1383">
        <f t="shared" si="3873"/>
        <v>0</v>
      </c>
      <c r="R1920" s="1383">
        <f t="shared" si="3873"/>
        <v>0</v>
      </c>
      <c r="S1920" s="1383">
        <f t="shared" si="3873"/>
        <v>0</v>
      </c>
      <c r="T1920" s="1383">
        <f t="shared" ref="T1920:X1920" si="3874">$AE1920*T$27</f>
        <v>0</v>
      </c>
      <c r="U1920" s="1383">
        <f t="shared" si="3874"/>
        <v>0</v>
      </c>
      <c r="V1920" s="1383">
        <f t="shared" si="3874"/>
        <v>0</v>
      </c>
      <c r="W1920" s="1383">
        <f t="shared" si="3874"/>
        <v>0</v>
      </c>
      <c r="X1920" s="1383">
        <f t="shared" si="3874"/>
        <v>0</v>
      </c>
      <c r="Y1920" s="1383">
        <f t="shared" si="3652"/>
        <v>0</v>
      </c>
      <c r="Z1920" s="1383">
        <f t="shared" si="3653"/>
        <v>0</v>
      </c>
      <c r="AA1920" s="1383">
        <f t="shared" si="3654"/>
        <v>0</v>
      </c>
      <c r="AB1920" s="1383">
        <f t="shared" si="3655"/>
        <v>0</v>
      </c>
      <c r="AC1920" s="5">
        <f t="shared" si="3656"/>
        <v>66</v>
      </c>
      <c r="AD1920" s="1383">
        <f t="shared" si="3657"/>
        <v>0</v>
      </c>
      <c r="AE1920" s="1383">
        <f t="shared" si="3658"/>
        <v>0</v>
      </c>
      <c r="AF1920" s="1305" t="e">
        <f t="shared" si="3659"/>
        <v>#DIV/0!</v>
      </c>
      <c r="AG1920" s="1305" t="e">
        <f t="shared" si="3660"/>
        <v>#DIV/0!</v>
      </c>
      <c r="AH1920" s="5"/>
      <c r="AI1920" s="5"/>
      <c r="AJ1920" s="5"/>
      <c r="AK1920" s="5"/>
      <c r="AL1920" s="5"/>
      <c r="AM1920" s="5"/>
      <c r="AN1920" s="5"/>
      <c r="AO1920" s="5"/>
      <c r="AP1920" s="5"/>
      <c r="AQ1920" s="5"/>
      <c r="AR1920" s="5"/>
      <c r="AS1920" s="5"/>
      <c r="AT1920" s="5"/>
      <c r="AU1920" s="5"/>
      <c r="AV1920" s="5"/>
      <c r="AW1920" s="5"/>
      <c r="AX1920" s="5"/>
      <c r="AY1920" s="5"/>
      <c r="AZ1920" s="5"/>
      <c r="BA1920" s="5"/>
      <c r="BB1920" s="5"/>
      <c r="BC1920" s="5"/>
      <c r="BD1920" s="5"/>
      <c r="BE1920" s="5"/>
    </row>
    <row r="1921" spans="1:57" ht="14.25" customHeight="1">
      <c r="A1921" s="1376">
        <v>45724</v>
      </c>
      <c r="B1921" s="1301"/>
      <c r="C1921" s="1302"/>
      <c r="D1921" s="1376">
        <v>45359</v>
      </c>
      <c r="E1921" s="1357"/>
      <c r="F1921" s="5"/>
      <c r="G1921" s="5"/>
      <c r="H1921" s="1302"/>
      <c r="I1921" s="1303"/>
      <c r="J1921" s="1301"/>
      <c r="K1921" s="1376"/>
      <c r="L1921" s="1302"/>
      <c r="M1921" s="1382">
        <f t="shared" si="3649"/>
        <v>45725</v>
      </c>
      <c r="N1921" s="1354">
        <f t="shared" si="3646"/>
        <v>0</v>
      </c>
      <c r="O1921" s="1383">
        <f t="shared" ref="O1921:S1921" si="3875">$AD1921*O$27</f>
        <v>0</v>
      </c>
      <c r="P1921" s="1383">
        <f t="shared" si="3875"/>
        <v>0</v>
      </c>
      <c r="Q1921" s="1383">
        <f t="shared" si="3875"/>
        <v>0</v>
      </c>
      <c r="R1921" s="1383">
        <f t="shared" si="3875"/>
        <v>0</v>
      </c>
      <c r="S1921" s="1383">
        <f t="shared" si="3875"/>
        <v>0</v>
      </c>
      <c r="T1921" s="1383">
        <f t="shared" ref="T1921:X1921" si="3876">$AE1921*T$27</f>
        <v>0</v>
      </c>
      <c r="U1921" s="1383">
        <f t="shared" si="3876"/>
        <v>0</v>
      </c>
      <c r="V1921" s="1383">
        <f t="shared" si="3876"/>
        <v>0</v>
      </c>
      <c r="W1921" s="1383">
        <f t="shared" si="3876"/>
        <v>0</v>
      </c>
      <c r="X1921" s="1383">
        <f t="shared" si="3876"/>
        <v>0</v>
      </c>
      <c r="Y1921" s="1383">
        <f t="shared" si="3652"/>
        <v>0</v>
      </c>
      <c r="Z1921" s="1383">
        <f t="shared" si="3653"/>
        <v>0</v>
      </c>
      <c r="AA1921" s="1383">
        <f t="shared" si="3654"/>
        <v>0</v>
      </c>
      <c r="AB1921" s="1383">
        <f t="shared" si="3655"/>
        <v>0</v>
      </c>
      <c r="AC1921" s="5">
        <f t="shared" si="3656"/>
        <v>67</v>
      </c>
      <c r="AD1921" s="1383">
        <f t="shared" si="3657"/>
        <v>0</v>
      </c>
      <c r="AE1921" s="1383">
        <f t="shared" si="3658"/>
        <v>0</v>
      </c>
      <c r="AF1921" s="1305" t="e">
        <f t="shared" si="3659"/>
        <v>#DIV/0!</v>
      </c>
      <c r="AG1921" s="1305" t="e">
        <f t="shared" si="3660"/>
        <v>#DIV/0!</v>
      </c>
      <c r="AH1921" s="5"/>
      <c r="AI1921" s="5"/>
      <c r="AJ1921" s="5"/>
      <c r="AK1921" s="5"/>
      <c r="AL1921" s="5"/>
      <c r="AM1921" s="5"/>
      <c r="AN1921" s="5"/>
      <c r="AO1921" s="5"/>
      <c r="AP1921" s="5"/>
      <c r="AQ1921" s="5"/>
      <c r="AR1921" s="5"/>
      <c r="AS1921" s="5"/>
      <c r="AT1921" s="5"/>
      <c r="AU1921" s="5"/>
      <c r="AV1921" s="5"/>
      <c r="AW1921" s="5"/>
      <c r="AX1921" s="5"/>
      <c r="AY1921" s="5"/>
      <c r="AZ1921" s="5"/>
      <c r="BA1921" s="5"/>
      <c r="BB1921" s="5"/>
      <c r="BC1921" s="5"/>
      <c r="BD1921" s="5"/>
      <c r="BE1921" s="5"/>
    </row>
    <row r="1922" spans="1:57" ht="14.25" customHeight="1">
      <c r="A1922" s="1376">
        <v>45725</v>
      </c>
      <c r="B1922" s="1301"/>
      <c r="C1922" s="1302"/>
      <c r="D1922" s="1376">
        <v>45360</v>
      </c>
      <c r="E1922" s="1357"/>
      <c r="F1922" s="5"/>
      <c r="G1922" s="5"/>
      <c r="H1922" s="1302"/>
      <c r="I1922" s="1303"/>
      <c r="J1922" s="1301"/>
      <c r="K1922" s="1376"/>
      <c r="L1922" s="1302"/>
      <c r="M1922" s="1382">
        <f t="shared" si="3649"/>
        <v>45726</v>
      </c>
      <c r="N1922" s="1354">
        <f t="shared" si="3646"/>
        <v>0</v>
      </c>
      <c r="O1922" s="1383">
        <f t="shared" ref="O1922:S1922" si="3877">$AD1922*O$27</f>
        <v>0</v>
      </c>
      <c r="P1922" s="1383">
        <f t="shared" si="3877"/>
        <v>0</v>
      </c>
      <c r="Q1922" s="1383">
        <f t="shared" si="3877"/>
        <v>0</v>
      </c>
      <c r="R1922" s="1383">
        <f t="shared" si="3877"/>
        <v>0</v>
      </c>
      <c r="S1922" s="1383">
        <f t="shared" si="3877"/>
        <v>0</v>
      </c>
      <c r="T1922" s="1383">
        <f t="shared" ref="T1922:X1922" si="3878">$AE1922*T$27</f>
        <v>0</v>
      </c>
      <c r="U1922" s="1383">
        <f t="shared" si="3878"/>
        <v>0</v>
      </c>
      <c r="V1922" s="1383">
        <f t="shared" si="3878"/>
        <v>0</v>
      </c>
      <c r="W1922" s="1383">
        <f t="shared" si="3878"/>
        <v>0</v>
      </c>
      <c r="X1922" s="1383">
        <f t="shared" si="3878"/>
        <v>0</v>
      </c>
      <c r="Y1922" s="1383">
        <f t="shared" si="3652"/>
        <v>0</v>
      </c>
      <c r="Z1922" s="1383">
        <f t="shared" si="3653"/>
        <v>0</v>
      </c>
      <c r="AA1922" s="1383">
        <f t="shared" si="3654"/>
        <v>0</v>
      </c>
      <c r="AB1922" s="1383">
        <f t="shared" si="3655"/>
        <v>0</v>
      </c>
      <c r="AC1922" s="5">
        <f t="shared" si="3656"/>
        <v>68</v>
      </c>
      <c r="AD1922" s="1383">
        <f t="shared" si="3657"/>
        <v>0</v>
      </c>
      <c r="AE1922" s="1383">
        <f t="shared" si="3658"/>
        <v>0</v>
      </c>
      <c r="AF1922" s="1305" t="e">
        <f t="shared" si="3659"/>
        <v>#DIV/0!</v>
      </c>
      <c r="AG1922" s="1305" t="e">
        <f t="shared" si="3660"/>
        <v>#DIV/0!</v>
      </c>
      <c r="AH1922" s="5"/>
      <c r="AI1922" s="5"/>
      <c r="AJ1922" s="5"/>
      <c r="AK1922" s="5"/>
      <c r="AL1922" s="5"/>
      <c r="AM1922" s="5"/>
      <c r="AN1922" s="5"/>
      <c r="AO1922" s="5"/>
      <c r="AP1922" s="5"/>
      <c r="AQ1922" s="5"/>
      <c r="AR1922" s="5"/>
      <c r="AS1922" s="5"/>
      <c r="AT1922" s="5"/>
      <c r="AU1922" s="5"/>
      <c r="AV1922" s="5"/>
      <c r="AW1922" s="5"/>
      <c r="AX1922" s="5"/>
      <c r="AY1922" s="5"/>
      <c r="AZ1922" s="5"/>
      <c r="BA1922" s="5"/>
      <c r="BB1922" s="5"/>
      <c r="BC1922" s="5"/>
      <c r="BD1922" s="5"/>
      <c r="BE1922" s="5"/>
    </row>
    <row r="1923" spans="1:57" ht="14.25" customHeight="1">
      <c r="A1923" s="1376">
        <v>45726</v>
      </c>
      <c r="B1923" s="1301"/>
      <c r="C1923" s="1302"/>
      <c r="D1923" s="1376">
        <v>45361</v>
      </c>
      <c r="E1923" s="1357"/>
      <c r="F1923" s="5"/>
      <c r="G1923" s="5"/>
      <c r="H1923" s="1302"/>
      <c r="I1923" s="1303"/>
      <c r="J1923" s="1301"/>
      <c r="K1923" s="1376"/>
      <c r="L1923" s="1302"/>
      <c r="M1923" s="1382">
        <f t="shared" si="3649"/>
        <v>45727</v>
      </c>
      <c r="N1923" s="1354">
        <f t="shared" si="3646"/>
        <v>0</v>
      </c>
      <c r="O1923" s="1383">
        <f t="shared" ref="O1923:S1923" si="3879">$AD1923*O$27</f>
        <v>0</v>
      </c>
      <c r="P1923" s="1383">
        <f t="shared" si="3879"/>
        <v>0</v>
      </c>
      <c r="Q1923" s="1383">
        <f t="shared" si="3879"/>
        <v>0</v>
      </c>
      <c r="R1923" s="1383">
        <f t="shared" si="3879"/>
        <v>0</v>
      </c>
      <c r="S1923" s="1383">
        <f t="shared" si="3879"/>
        <v>0</v>
      </c>
      <c r="T1923" s="1383">
        <f t="shared" ref="T1923:X1923" si="3880">$AE1923*T$27</f>
        <v>0</v>
      </c>
      <c r="U1923" s="1383">
        <f t="shared" si="3880"/>
        <v>0</v>
      </c>
      <c r="V1923" s="1383">
        <f t="shared" si="3880"/>
        <v>0</v>
      </c>
      <c r="W1923" s="1383">
        <f t="shared" si="3880"/>
        <v>0</v>
      </c>
      <c r="X1923" s="1383">
        <f t="shared" si="3880"/>
        <v>0</v>
      </c>
      <c r="Y1923" s="1383">
        <f t="shared" si="3652"/>
        <v>0</v>
      </c>
      <c r="Z1923" s="1383">
        <f t="shared" si="3653"/>
        <v>0</v>
      </c>
      <c r="AA1923" s="1383">
        <f t="shared" si="3654"/>
        <v>0</v>
      </c>
      <c r="AB1923" s="1383">
        <f t="shared" si="3655"/>
        <v>0</v>
      </c>
      <c r="AC1923" s="5">
        <f t="shared" si="3656"/>
        <v>69</v>
      </c>
      <c r="AD1923" s="1383">
        <f t="shared" si="3657"/>
        <v>0</v>
      </c>
      <c r="AE1923" s="1383">
        <f t="shared" si="3658"/>
        <v>0</v>
      </c>
      <c r="AF1923" s="1305" t="e">
        <f t="shared" si="3659"/>
        <v>#DIV/0!</v>
      </c>
      <c r="AG1923" s="1305" t="e">
        <f t="shared" si="3660"/>
        <v>#DIV/0!</v>
      </c>
      <c r="AH1923" s="5"/>
      <c r="AI1923" s="5"/>
      <c r="AJ1923" s="5"/>
      <c r="AK1923" s="5"/>
      <c r="AL1923" s="5"/>
      <c r="AM1923" s="5"/>
      <c r="AN1923" s="5"/>
      <c r="AO1923" s="5"/>
      <c r="AP1923" s="5"/>
      <c r="AQ1923" s="5"/>
      <c r="AR1923" s="5"/>
      <c r="AS1923" s="5"/>
      <c r="AT1923" s="5"/>
      <c r="AU1923" s="5"/>
      <c r="AV1923" s="5"/>
      <c r="AW1923" s="5"/>
      <c r="AX1923" s="5"/>
      <c r="AY1923" s="5"/>
      <c r="AZ1923" s="5"/>
      <c r="BA1923" s="5"/>
      <c r="BB1923" s="5"/>
      <c r="BC1923" s="5"/>
      <c r="BD1923" s="5"/>
      <c r="BE1923" s="5"/>
    </row>
    <row r="1924" spans="1:57" ht="14.25" customHeight="1">
      <c r="A1924" s="1376">
        <v>45727</v>
      </c>
      <c r="B1924" s="1301"/>
      <c r="C1924" s="1302"/>
      <c r="D1924" s="1376">
        <v>45362</v>
      </c>
      <c r="E1924" s="1357"/>
      <c r="F1924" s="5"/>
      <c r="G1924" s="5"/>
      <c r="H1924" s="1302"/>
      <c r="I1924" s="1303"/>
      <c r="J1924" s="1301"/>
      <c r="K1924" s="1376"/>
      <c r="L1924" s="1302"/>
      <c r="M1924" s="1382">
        <f t="shared" si="3649"/>
        <v>45728</v>
      </c>
      <c r="N1924" s="1354">
        <f t="shared" si="3646"/>
        <v>0</v>
      </c>
      <c r="O1924" s="1383">
        <f t="shared" ref="O1924:S1924" si="3881">$AD1924*O$27</f>
        <v>0</v>
      </c>
      <c r="P1924" s="1383">
        <f t="shared" si="3881"/>
        <v>0</v>
      </c>
      <c r="Q1924" s="1383">
        <f t="shared" si="3881"/>
        <v>0</v>
      </c>
      <c r="R1924" s="1383">
        <f t="shared" si="3881"/>
        <v>0</v>
      </c>
      <c r="S1924" s="1383">
        <f t="shared" si="3881"/>
        <v>0</v>
      </c>
      <c r="T1924" s="1383">
        <f t="shared" ref="T1924:X1924" si="3882">$AE1924*T$27</f>
        <v>0</v>
      </c>
      <c r="U1924" s="1383">
        <f t="shared" si="3882"/>
        <v>0</v>
      </c>
      <c r="V1924" s="1383">
        <f t="shared" si="3882"/>
        <v>0</v>
      </c>
      <c r="W1924" s="1383">
        <f t="shared" si="3882"/>
        <v>0</v>
      </c>
      <c r="X1924" s="1383">
        <f t="shared" si="3882"/>
        <v>0</v>
      </c>
      <c r="Y1924" s="1383">
        <f t="shared" si="3652"/>
        <v>0</v>
      </c>
      <c r="Z1924" s="1383">
        <f t="shared" si="3653"/>
        <v>0</v>
      </c>
      <c r="AA1924" s="1383">
        <f t="shared" si="3654"/>
        <v>0</v>
      </c>
      <c r="AB1924" s="1383">
        <f t="shared" si="3655"/>
        <v>0</v>
      </c>
      <c r="AC1924" s="5">
        <f t="shared" si="3656"/>
        <v>70</v>
      </c>
      <c r="AD1924" s="1383">
        <f t="shared" si="3657"/>
        <v>0</v>
      </c>
      <c r="AE1924" s="1383">
        <f t="shared" si="3658"/>
        <v>0</v>
      </c>
      <c r="AF1924" s="1305" t="e">
        <f t="shared" si="3659"/>
        <v>#DIV/0!</v>
      </c>
      <c r="AG1924" s="1305" t="e">
        <f t="shared" si="3660"/>
        <v>#DIV/0!</v>
      </c>
      <c r="AH1924" s="5"/>
      <c r="AI1924" s="5"/>
      <c r="AJ1924" s="5"/>
      <c r="AK1924" s="5"/>
      <c r="AL1924" s="5"/>
      <c r="AM1924" s="5"/>
      <c r="AN1924" s="5"/>
      <c r="AO1924" s="5"/>
      <c r="AP1924" s="5"/>
      <c r="AQ1924" s="5"/>
      <c r="AR1924" s="5"/>
      <c r="AS1924" s="5"/>
      <c r="AT1924" s="5"/>
      <c r="AU1924" s="5"/>
      <c r="AV1924" s="5"/>
      <c r="AW1924" s="5"/>
      <c r="AX1924" s="5"/>
      <c r="AY1924" s="5"/>
      <c r="AZ1924" s="5"/>
      <c r="BA1924" s="5"/>
      <c r="BB1924" s="5"/>
      <c r="BC1924" s="5"/>
      <c r="BD1924" s="5"/>
      <c r="BE1924" s="5"/>
    </row>
    <row r="1925" spans="1:57" ht="14.25" customHeight="1">
      <c r="A1925" s="1376">
        <v>45728</v>
      </c>
      <c r="B1925" s="1301"/>
      <c r="C1925" s="1302"/>
      <c r="D1925" s="1376">
        <v>45363</v>
      </c>
      <c r="E1925" s="1357"/>
      <c r="F1925" s="5"/>
      <c r="G1925" s="5"/>
      <c r="H1925" s="1302"/>
      <c r="I1925" s="1303"/>
      <c r="J1925" s="1301"/>
      <c r="K1925" s="1376"/>
      <c r="L1925" s="1302"/>
      <c r="M1925" s="1382">
        <f t="shared" si="3649"/>
        <v>45729</v>
      </c>
      <c r="N1925" s="1354">
        <f t="shared" si="3646"/>
        <v>0</v>
      </c>
      <c r="O1925" s="1383">
        <f t="shared" ref="O1925:S1925" si="3883">$AD1925*O$27</f>
        <v>0</v>
      </c>
      <c r="P1925" s="1383">
        <f t="shared" si="3883"/>
        <v>0</v>
      </c>
      <c r="Q1925" s="1383">
        <f t="shared" si="3883"/>
        <v>0</v>
      </c>
      <c r="R1925" s="1383">
        <f t="shared" si="3883"/>
        <v>0</v>
      </c>
      <c r="S1925" s="1383">
        <f t="shared" si="3883"/>
        <v>0</v>
      </c>
      <c r="T1925" s="1383">
        <f t="shared" ref="T1925:X1925" si="3884">$AE1925*T$27</f>
        <v>0</v>
      </c>
      <c r="U1925" s="1383">
        <f t="shared" si="3884"/>
        <v>0</v>
      </c>
      <c r="V1925" s="1383">
        <f t="shared" si="3884"/>
        <v>0</v>
      </c>
      <c r="W1925" s="1383">
        <f t="shared" si="3884"/>
        <v>0</v>
      </c>
      <c r="X1925" s="1383">
        <f t="shared" si="3884"/>
        <v>0</v>
      </c>
      <c r="Y1925" s="1383">
        <f t="shared" si="3652"/>
        <v>0</v>
      </c>
      <c r="Z1925" s="1383">
        <f t="shared" si="3653"/>
        <v>0</v>
      </c>
      <c r="AA1925" s="1383">
        <f t="shared" si="3654"/>
        <v>0</v>
      </c>
      <c r="AB1925" s="1383">
        <f t="shared" si="3655"/>
        <v>0</v>
      </c>
      <c r="AC1925" s="5">
        <f t="shared" si="3656"/>
        <v>71</v>
      </c>
      <c r="AD1925" s="1383">
        <f t="shared" si="3657"/>
        <v>0</v>
      </c>
      <c r="AE1925" s="1383">
        <f t="shared" si="3658"/>
        <v>0</v>
      </c>
      <c r="AF1925" s="1305" t="e">
        <f t="shared" si="3659"/>
        <v>#DIV/0!</v>
      </c>
      <c r="AG1925" s="1305" t="e">
        <f t="shared" si="3660"/>
        <v>#DIV/0!</v>
      </c>
      <c r="AH1925" s="5"/>
      <c r="AI1925" s="5"/>
      <c r="AJ1925" s="5"/>
      <c r="AK1925" s="5"/>
      <c r="AL1925" s="5"/>
      <c r="AM1925" s="5"/>
      <c r="AN1925" s="5"/>
      <c r="AO1925" s="5"/>
      <c r="AP1925" s="5"/>
      <c r="AQ1925" s="5"/>
      <c r="AR1925" s="5"/>
      <c r="AS1925" s="5"/>
      <c r="AT1925" s="5"/>
      <c r="AU1925" s="5"/>
      <c r="AV1925" s="5"/>
      <c r="AW1925" s="5"/>
      <c r="AX1925" s="5"/>
      <c r="AY1925" s="5"/>
      <c r="AZ1925" s="5"/>
      <c r="BA1925" s="5"/>
      <c r="BB1925" s="5"/>
      <c r="BC1925" s="5"/>
      <c r="BD1925" s="5"/>
      <c r="BE1925" s="5"/>
    </row>
    <row r="1926" spans="1:57" ht="14.25" customHeight="1">
      <c r="A1926" s="1376">
        <v>45729</v>
      </c>
      <c r="B1926" s="1301"/>
      <c r="C1926" s="1302"/>
      <c r="D1926" s="1376">
        <v>45364</v>
      </c>
      <c r="E1926" s="1357"/>
      <c r="F1926" s="5"/>
      <c r="G1926" s="5"/>
      <c r="H1926" s="1302"/>
      <c r="I1926" s="1303"/>
      <c r="J1926" s="1301"/>
      <c r="K1926" s="1376"/>
      <c r="L1926" s="1302"/>
      <c r="M1926" s="1382">
        <f t="shared" si="3649"/>
        <v>45730</v>
      </c>
      <c r="N1926" s="1354">
        <f t="shared" si="3646"/>
        <v>0</v>
      </c>
      <c r="O1926" s="1383">
        <f t="shared" ref="O1926:S1926" si="3885">$AD1926*O$27</f>
        <v>0</v>
      </c>
      <c r="P1926" s="1383">
        <f t="shared" si="3885"/>
        <v>0</v>
      </c>
      <c r="Q1926" s="1383">
        <f t="shared" si="3885"/>
        <v>0</v>
      </c>
      <c r="R1926" s="1383">
        <f t="shared" si="3885"/>
        <v>0</v>
      </c>
      <c r="S1926" s="1383">
        <f t="shared" si="3885"/>
        <v>0</v>
      </c>
      <c r="T1926" s="1383">
        <f t="shared" ref="T1926:X1926" si="3886">$AE1926*T$27</f>
        <v>0</v>
      </c>
      <c r="U1926" s="1383">
        <f t="shared" si="3886"/>
        <v>0</v>
      </c>
      <c r="V1926" s="1383">
        <f t="shared" si="3886"/>
        <v>0</v>
      </c>
      <c r="W1926" s="1383">
        <f t="shared" si="3886"/>
        <v>0</v>
      </c>
      <c r="X1926" s="1383">
        <f t="shared" si="3886"/>
        <v>0</v>
      </c>
      <c r="Y1926" s="1383">
        <f t="shared" si="3652"/>
        <v>0</v>
      </c>
      <c r="Z1926" s="1383">
        <f t="shared" si="3653"/>
        <v>0</v>
      </c>
      <c r="AA1926" s="1383">
        <f t="shared" si="3654"/>
        <v>0</v>
      </c>
      <c r="AB1926" s="1383">
        <f t="shared" si="3655"/>
        <v>0</v>
      </c>
      <c r="AC1926" s="5">
        <f t="shared" si="3656"/>
        <v>72</v>
      </c>
      <c r="AD1926" s="1383">
        <f t="shared" si="3657"/>
        <v>0</v>
      </c>
      <c r="AE1926" s="1383">
        <f t="shared" si="3658"/>
        <v>0</v>
      </c>
      <c r="AF1926" s="1305" t="e">
        <f t="shared" si="3659"/>
        <v>#DIV/0!</v>
      </c>
      <c r="AG1926" s="1305" t="e">
        <f t="shared" si="3660"/>
        <v>#DIV/0!</v>
      </c>
      <c r="AH1926" s="5"/>
      <c r="AI1926" s="5"/>
      <c r="AJ1926" s="5"/>
      <c r="AK1926" s="5"/>
      <c r="AL1926" s="5"/>
      <c r="AM1926" s="5"/>
      <c r="AN1926" s="5"/>
      <c r="AO1926" s="5"/>
      <c r="AP1926" s="5"/>
      <c r="AQ1926" s="5"/>
      <c r="AR1926" s="5"/>
      <c r="AS1926" s="5"/>
      <c r="AT1926" s="5"/>
      <c r="AU1926" s="5"/>
      <c r="AV1926" s="5"/>
      <c r="AW1926" s="5"/>
      <c r="AX1926" s="5"/>
      <c r="AY1926" s="5"/>
      <c r="AZ1926" s="5"/>
      <c r="BA1926" s="5"/>
      <c r="BB1926" s="5"/>
      <c r="BC1926" s="5"/>
      <c r="BD1926" s="5"/>
      <c r="BE1926" s="5"/>
    </row>
    <row r="1927" spans="1:57" ht="14.25" customHeight="1">
      <c r="A1927" s="1376">
        <v>45730</v>
      </c>
      <c r="B1927" s="1301"/>
      <c r="C1927" s="1302"/>
      <c r="D1927" s="1376">
        <v>45365</v>
      </c>
      <c r="E1927" s="1357"/>
      <c r="F1927" s="5"/>
      <c r="G1927" s="5"/>
      <c r="H1927" s="1302"/>
      <c r="I1927" s="1303"/>
      <c r="J1927" s="1301"/>
      <c r="K1927" s="1376"/>
      <c r="L1927" s="1302"/>
      <c r="M1927" s="1382">
        <f t="shared" si="3649"/>
        <v>45731</v>
      </c>
      <c r="N1927" s="1354">
        <f t="shared" si="3646"/>
        <v>0</v>
      </c>
      <c r="O1927" s="1383">
        <f t="shared" ref="O1927:S1927" si="3887">$AD1927*O$27</f>
        <v>0</v>
      </c>
      <c r="P1927" s="1383">
        <f t="shared" si="3887"/>
        <v>0</v>
      </c>
      <c r="Q1927" s="1383">
        <f t="shared" si="3887"/>
        <v>0</v>
      </c>
      <c r="R1927" s="1383">
        <f t="shared" si="3887"/>
        <v>0</v>
      </c>
      <c r="S1927" s="1383">
        <f t="shared" si="3887"/>
        <v>0</v>
      </c>
      <c r="T1927" s="1383">
        <f t="shared" ref="T1927:X1927" si="3888">$AE1927*T$27</f>
        <v>0</v>
      </c>
      <c r="U1927" s="1383">
        <f t="shared" si="3888"/>
        <v>0</v>
      </c>
      <c r="V1927" s="1383">
        <f t="shared" si="3888"/>
        <v>0</v>
      </c>
      <c r="W1927" s="1383">
        <f t="shared" si="3888"/>
        <v>0</v>
      </c>
      <c r="X1927" s="1383">
        <f t="shared" si="3888"/>
        <v>0</v>
      </c>
      <c r="Y1927" s="1383">
        <f t="shared" si="3652"/>
        <v>0</v>
      </c>
      <c r="Z1927" s="1383">
        <f t="shared" si="3653"/>
        <v>0</v>
      </c>
      <c r="AA1927" s="1383">
        <f t="shared" si="3654"/>
        <v>0</v>
      </c>
      <c r="AB1927" s="1383">
        <f t="shared" si="3655"/>
        <v>0</v>
      </c>
      <c r="AC1927" s="5">
        <f t="shared" si="3656"/>
        <v>73</v>
      </c>
      <c r="AD1927" s="1383">
        <f t="shared" si="3657"/>
        <v>0</v>
      </c>
      <c r="AE1927" s="1383">
        <f t="shared" si="3658"/>
        <v>0</v>
      </c>
      <c r="AF1927" s="1305" t="e">
        <f t="shared" si="3659"/>
        <v>#DIV/0!</v>
      </c>
      <c r="AG1927" s="1305" t="e">
        <f t="shared" si="3660"/>
        <v>#DIV/0!</v>
      </c>
      <c r="AH1927" s="5"/>
      <c r="AI1927" s="5"/>
      <c r="AJ1927" s="5"/>
      <c r="AK1927" s="5"/>
      <c r="AL1927" s="5"/>
      <c r="AM1927" s="5"/>
      <c r="AN1927" s="5"/>
      <c r="AO1927" s="5"/>
      <c r="AP1927" s="5"/>
      <c r="AQ1927" s="5"/>
      <c r="AR1927" s="5"/>
      <c r="AS1927" s="5"/>
      <c r="AT1927" s="5"/>
      <c r="AU1927" s="5"/>
      <c r="AV1927" s="5"/>
      <c r="AW1927" s="5"/>
      <c r="AX1927" s="5"/>
      <c r="AY1927" s="5"/>
      <c r="AZ1927" s="5"/>
      <c r="BA1927" s="5"/>
      <c r="BB1927" s="5"/>
      <c r="BC1927" s="5"/>
      <c r="BD1927" s="5"/>
      <c r="BE1927" s="5"/>
    </row>
    <row r="1928" spans="1:57" ht="14.25" customHeight="1">
      <c r="A1928" s="1376">
        <v>45731</v>
      </c>
      <c r="B1928" s="1301"/>
      <c r="C1928" s="1302"/>
      <c r="D1928" s="1376">
        <v>45366</v>
      </c>
      <c r="E1928" s="1357"/>
      <c r="F1928" s="5"/>
      <c r="G1928" s="5"/>
      <c r="H1928" s="1302"/>
      <c r="I1928" s="1303"/>
      <c r="J1928" s="1301"/>
      <c r="K1928" s="1376"/>
      <c r="L1928" s="1302"/>
      <c r="M1928" s="1382">
        <f t="shared" si="3649"/>
        <v>45732</v>
      </c>
      <c r="N1928" s="1354">
        <f t="shared" si="3646"/>
        <v>0</v>
      </c>
      <c r="O1928" s="1383">
        <f t="shared" ref="O1928:S1928" si="3889">$AD1928*O$27</f>
        <v>0</v>
      </c>
      <c r="P1928" s="1383">
        <f t="shared" si="3889"/>
        <v>0</v>
      </c>
      <c r="Q1928" s="1383">
        <f t="shared" si="3889"/>
        <v>0</v>
      </c>
      <c r="R1928" s="1383">
        <f t="shared" si="3889"/>
        <v>0</v>
      </c>
      <c r="S1928" s="1383">
        <f t="shared" si="3889"/>
        <v>0</v>
      </c>
      <c r="T1928" s="1383">
        <f t="shared" ref="T1928:X1928" si="3890">$AE1928*T$27</f>
        <v>0</v>
      </c>
      <c r="U1928" s="1383">
        <f t="shared" si="3890"/>
        <v>0</v>
      </c>
      <c r="V1928" s="1383">
        <f t="shared" si="3890"/>
        <v>0</v>
      </c>
      <c r="W1928" s="1383">
        <f t="shared" si="3890"/>
        <v>0</v>
      </c>
      <c r="X1928" s="1383">
        <f t="shared" si="3890"/>
        <v>0</v>
      </c>
      <c r="Y1928" s="1383">
        <f t="shared" si="3652"/>
        <v>0</v>
      </c>
      <c r="Z1928" s="1383">
        <f t="shared" si="3653"/>
        <v>0</v>
      </c>
      <c r="AA1928" s="1383">
        <f t="shared" si="3654"/>
        <v>0</v>
      </c>
      <c r="AB1928" s="1383">
        <f t="shared" si="3655"/>
        <v>0</v>
      </c>
      <c r="AC1928" s="5">
        <f t="shared" si="3656"/>
        <v>74</v>
      </c>
      <c r="AD1928" s="1383">
        <f t="shared" si="3657"/>
        <v>0</v>
      </c>
      <c r="AE1928" s="1383">
        <f t="shared" si="3658"/>
        <v>0</v>
      </c>
      <c r="AF1928" s="1305" t="e">
        <f t="shared" si="3659"/>
        <v>#DIV/0!</v>
      </c>
      <c r="AG1928" s="1305" t="e">
        <f t="shared" si="3660"/>
        <v>#DIV/0!</v>
      </c>
      <c r="AH1928" s="5"/>
      <c r="AI1928" s="5"/>
      <c r="AJ1928" s="5"/>
      <c r="AK1928" s="5"/>
      <c r="AL1928" s="5"/>
      <c r="AM1928" s="5"/>
      <c r="AN1928" s="5"/>
      <c r="AO1928" s="5"/>
      <c r="AP1928" s="5"/>
      <c r="AQ1928" s="5"/>
      <c r="AR1928" s="5"/>
      <c r="AS1928" s="5"/>
      <c r="AT1928" s="5"/>
      <c r="AU1928" s="5"/>
      <c r="AV1928" s="5"/>
      <c r="AW1928" s="5"/>
      <c r="AX1928" s="5"/>
      <c r="AY1928" s="5"/>
      <c r="AZ1928" s="5"/>
      <c r="BA1928" s="5"/>
      <c r="BB1928" s="5"/>
      <c r="BC1928" s="5"/>
      <c r="BD1928" s="5"/>
      <c r="BE1928" s="5"/>
    </row>
    <row r="1929" spans="1:57" ht="14.25" customHeight="1">
      <c r="A1929" s="1376">
        <v>45732</v>
      </c>
      <c r="B1929" s="1301"/>
      <c r="C1929" s="1302"/>
      <c r="D1929" s="1376">
        <v>45367</v>
      </c>
      <c r="E1929" s="1357"/>
      <c r="F1929" s="5"/>
      <c r="G1929" s="5"/>
      <c r="H1929" s="1302"/>
      <c r="I1929" s="1303"/>
      <c r="J1929" s="1301"/>
      <c r="K1929" s="1376"/>
      <c r="L1929" s="1302"/>
      <c r="M1929" s="1382">
        <f t="shared" si="3649"/>
        <v>45733</v>
      </c>
      <c r="N1929" s="1354">
        <f t="shared" si="3646"/>
        <v>0</v>
      </c>
      <c r="O1929" s="1383">
        <f t="shared" ref="O1929:S1929" si="3891">$AD1929*O$27</f>
        <v>0</v>
      </c>
      <c r="P1929" s="1383">
        <f t="shared" si="3891"/>
        <v>0</v>
      </c>
      <c r="Q1929" s="1383">
        <f t="shared" si="3891"/>
        <v>0</v>
      </c>
      <c r="R1929" s="1383">
        <f t="shared" si="3891"/>
        <v>0</v>
      </c>
      <c r="S1929" s="1383">
        <f t="shared" si="3891"/>
        <v>0</v>
      </c>
      <c r="T1929" s="1383">
        <f t="shared" ref="T1929:X1929" si="3892">$AE1929*T$27</f>
        <v>0</v>
      </c>
      <c r="U1929" s="1383">
        <f t="shared" si="3892"/>
        <v>0</v>
      </c>
      <c r="V1929" s="1383">
        <f t="shared" si="3892"/>
        <v>0</v>
      </c>
      <c r="W1929" s="1383">
        <f t="shared" si="3892"/>
        <v>0</v>
      </c>
      <c r="X1929" s="1383">
        <f t="shared" si="3892"/>
        <v>0</v>
      </c>
      <c r="Y1929" s="1383">
        <f t="shared" si="3652"/>
        <v>0</v>
      </c>
      <c r="Z1929" s="1383">
        <f t="shared" si="3653"/>
        <v>0</v>
      </c>
      <c r="AA1929" s="1383">
        <f t="shared" si="3654"/>
        <v>0</v>
      </c>
      <c r="AB1929" s="1383">
        <f t="shared" si="3655"/>
        <v>0</v>
      </c>
      <c r="AC1929" s="5">
        <f t="shared" si="3656"/>
        <v>75</v>
      </c>
      <c r="AD1929" s="1383">
        <f t="shared" si="3657"/>
        <v>0</v>
      </c>
      <c r="AE1929" s="1383">
        <f t="shared" si="3658"/>
        <v>0</v>
      </c>
      <c r="AF1929" s="1305" t="e">
        <f t="shared" si="3659"/>
        <v>#DIV/0!</v>
      </c>
      <c r="AG1929" s="1305" t="e">
        <f t="shared" si="3660"/>
        <v>#DIV/0!</v>
      </c>
      <c r="AH1929" s="5"/>
      <c r="AI1929" s="5"/>
      <c r="AJ1929" s="5"/>
      <c r="AK1929" s="5"/>
      <c r="AL1929" s="5"/>
      <c r="AM1929" s="5"/>
      <c r="AN1929" s="5"/>
      <c r="AO1929" s="5"/>
      <c r="AP1929" s="5"/>
      <c r="AQ1929" s="5"/>
      <c r="AR1929" s="5"/>
      <c r="AS1929" s="5"/>
      <c r="AT1929" s="5"/>
      <c r="AU1929" s="5"/>
      <c r="AV1929" s="5"/>
      <c r="AW1929" s="5"/>
      <c r="AX1929" s="5"/>
      <c r="AY1929" s="5"/>
      <c r="AZ1929" s="5"/>
      <c r="BA1929" s="5"/>
      <c r="BB1929" s="5"/>
      <c r="BC1929" s="5"/>
      <c r="BD1929" s="5"/>
      <c r="BE1929" s="5"/>
    </row>
    <row r="1930" spans="1:57" ht="14.25" customHeight="1">
      <c r="A1930" s="1376">
        <v>45733</v>
      </c>
      <c r="B1930" s="1301"/>
      <c r="C1930" s="1302"/>
      <c r="D1930" s="1376">
        <v>45368</v>
      </c>
      <c r="E1930" s="1357"/>
      <c r="F1930" s="5"/>
      <c r="G1930" s="5"/>
      <c r="H1930" s="1302"/>
      <c r="I1930" s="1303"/>
      <c r="J1930" s="1301"/>
      <c r="K1930" s="1376"/>
      <c r="L1930" s="1302"/>
      <c r="M1930" s="1382">
        <f t="shared" si="3649"/>
        <v>45734</v>
      </c>
      <c r="N1930" s="1354">
        <f t="shared" si="3646"/>
        <v>0</v>
      </c>
      <c r="O1930" s="1383">
        <f t="shared" ref="O1930:S1930" si="3893">$AD1930*O$27</f>
        <v>0</v>
      </c>
      <c r="P1930" s="1383">
        <f t="shared" si="3893"/>
        <v>0</v>
      </c>
      <c r="Q1930" s="1383">
        <f t="shared" si="3893"/>
        <v>0</v>
      </c>
      <c r="R1930" s="1383">
        <f t="shared" si="3893"/>
        <v>0</v>
      </c>
      <c r="S1930" s="1383">
        <f t="shared" si="3893"/>
        <v>0</v>
      </c>
      <c r="T1930" s="1383">
        <f t="shared" ref="T1930:X1930" si="3894">$AE1930*T$27</f>
        <v>0</v>
      </c>
      <c r="U1930" s="1383">
        <f t="shared" si="3894"/>
        <v>0</v>
      </c>
      <c r="V1930" s="1383">
        <f t="shared" si="3894"/>
        <v>0</v>
      </c>
      <c r="W1930" s="1383">
        <f t="shared" si="3894"/>
        <v>0</v>
      </c>
      <c r="X1930" s="1383">
        <f t="shared" si="3894"/>
        <v>0</v>
      </c>
      <c r="Y1930" s="1383">
        <f t="shared" si="3652"/>
        <v>0</v>
      </c>
      <c r="Z1930" s="1383">
        <f t="shared" si="3653"/>
        <v>0</v>
      </c>
      <c r="AA1930" s="1383">
        <f t="shared" si="3654"/>
        <v>0</v>
      </c>
      <c r="AB1930" s="1383">
        <f t="shared" si="3655"/>
        <v>0</v>
      </c>
      <c r="AC1930" s="5">
        <f t="shared" si="3656"/>
        <v>76</v>
      </c>
      <c r="AD1930" s="1383">
        <f t="shared" si="3657"/>
        <v>0</v>
      </c>
      <c r="AE1930" s="1383">
        <f t="shared" si="3658"/>
        <v>0</v>
      </c>
      <c r="AF1930" s="1305" t="e">
        <f t="shared" si="3659"/>
        <v>#DIV/0!</v>
      </c>
      <c r="AG1930" s="1305" t="e">
        <f t="shared" si="3660"/>
        <v>#DIV/0!</v>
      </c>
      <c r="AH1930" s="5"/>
      <c r="AI1930" s="5"/>
      <c r="AJ1930" s="5"/>
      <c r="AK1930" s="5"/>
      <c r="AL1930" s="5"/>
      <c r="AM1930" s="5"/>
      <c r="AN1930" s="5"/>
      <c r="AO1930" s="5"/>
      <c r="AP1930" s="5"/>
      <c r="AQ1930" s="5"/>
      <c r="AR1930" s="5"/>
      <c r="AS1930" s="5"/>
      <c r="AT1930" s="5"/>
      <c r="AU1930" s="5"/>
      <c r="AV1930" s="5"/>
      <c r="AW1930" s="5"/>
      <c r="AX1930" s="5"/>
      <c r="AY1930" s="5"/>
      <c r="AZ1930" s="5"/>
      <c r="BA1930" s="5"/>
      <c r="BB1930" s="5"/>
      <c r="BC1930" s="5"/>
      <c r="BD1930" s="5"/>
      <c r="BE1930" s="5"/>
    </row>
    <row r="1931" spans="1:57" ht="14.25" customHeight="1">
      <c r="A1931" s="1376">
        <v>45734</v>
      </c>
      <c r="B1931" s="1301"/>
      <c r="C1931" s="1302"/>
      <c r="D1931" s="1376">
        <v>45369</v>
      </c>
      <c r="E1931" s="1357"/>
      <c r="F1931" s="5"/>
      <c r="G1931" s="5"/>
      <c r="H1931" s="1302"/>
      <c r="I1931" s="1303"/>
      <c r="J1931" s="1301"/>
      <c r="K1931" s="1376"/>
      <c r="L1931" s="1302"/>
      <c r="M1931" s="1382">
        <f t="shared" si="3649"/>
        <v>45735</v>
      </c>
      <c r="N1931" s="1354">
        <f t="shared" si="3646"/>
        <v>0</v>
      </c>
      <c r="O1931" s="1383">
        <f t="shared" ref="O1931:S1931" si="3895">$AD1931*O$27</f>
        <v>0</v>
      </c>
      <c r="P1931" s="1383">
        <f t="shared" si="3895"/>
        <v>0</v>
      </c>
      <c r="Q1931" s="1383">
        <f t="shared" si="3895"/>
        <v>0</v>
      </c>
      <c r="R1931" s="1383">
        <f t="shared" si="3895"/>
        <v>0</v>
      </c>
      <c r="S1931" s="1383">
        <f t="shared" si="3895"/>
        <v>0</v>
      </c>
      <c r="T1931" s="1383">
        <f t="shared" ref="T1931:X1931" si="3896">$AE1931*T$27</f>
        <v>0</v>
      </c>
      <c r="U1931" s="1383">
        <f t="shared" si="3896"/>
        <v>0</v>
      </c>
      <c r="V1931" s="1383">
        <f t="shared" si="3896"/>
        <v>0</v>
      </c>
      <c r="W1931" s="1383">
        <f t="shared" si="3896"/>
        <v>0</v>
      </c>
      <c r="X1931" s="1383">
        <f t="shared" si="3896"/>
        <v>0</v>
      </c>
      <c r="Y1931" s="1383">
        <f t="shared" si="3652"/>
        <v>0</v>
      </c>
      <c r="Z1931" s="1383">
        <f t="shared" si="3653"/>
        <v>0</v>
      </c>
      <c r="AA1931" s="1383">
        <f t="shared" si="3654"/>
        <v>0</v>
      </c>
      <c r="AB1931" s="1383">
        <f t="shared" si="3655"/>
        <v>0</v>
      </c>
      <c r="AC1931" s="5">
        <f t="shared" si="3656"/>
        <v>77</v>
      </c>
      <c r="AD1931" s="1383">
        <f t="shared" si="3657"/>
        <v>0</v>
      </c>
      <c r="AE1931" s="1383">
        <f t="shared" si="3658"/>
        <v>0</v>
      </c>
      <c r="AF1931" s="1305" t="e">
        <f t="shared" si="3659"/>
        <v>#DIV/0!</v>
      </c>
      <c r="AG1931" s="1305" t="e">
        <f t="shared" si="3660"/>
        <v>#DIV/0!</v>
      </c>
      <c r="AH1931" s="5"/>
      <c r="AI1931" s="5"/>
      <c r="AJ1931" s="5"/>
      <c r="AK1931" s="5"/>
      <c r="AL1931" s="5"/>
      <c r="AM1931" s="5"/>
      <c r="AN1931" s="5"/>
      <c r="AO1931" s="5"/>
      <c r="AP1931" s="5"/>
      <c r="AQ1931" s="5"/>
      <c r="AR1931" s="5"/>
      <c r="AS1931" s="5"/>
      <c r="AT1931" s="5"/>
      <c r="AU1931" s="5"/>
      <c r="AV1931" s="5"/>
      <c r="AW1931" s="5"/>
      <c r="AX1931" s="5"/>
      <c r="AY1931" s="5"/>
      <c r="AZ1931" s="5"/>
      <c r="BA1931" s="5"/>
      <c r="BB1931" s="5"/>
      <c r="BC1931" s="5"/>
      <c r="BD1931" s="5"/>
      <c r="BE1931" s="5"/>
    </row>
    <row r="1932" spans="1:57" ht="14.25" customHeight="1">
      <c r="A1932" s="1376">
        <v>45735</v>
      </c>
      <c r="B1932" s="1301"/>
      <c r="C1932" s="1302"/>
      <c r="D1932" s="1376">
        <v>45370</v>
      </c>
      <c r="E1932" s="1357"/>
      <c r="F1932" s="5"/>
      <c r="G1932" s="5"/>
      <c r="H1932" s="1302"/>
      <c r="I1932" s="1303"/>
      <c r="J1932" s="1301"/>
      <c r="K1932" s="1376"/>
      <c r="L1932" s="1302"/>
      <c r="M1932" s="1382">
        <f t="shared" si="3649"/>
        <v>45736</v>
      </c>
      <c r="N1932" s="1354">
        <f t="shared" si="3646"/>
        <v>0</v>
      </c>
      <c r="O1932" s="1383">
        <f t="shared" ref="O1932:S1932" si="3897">$AD1932*O$27</f>
        <v>0</v>
      </c>
      <c r="P1932" s="1383">
        <f t="shared" si="3897"/>
        <v>0</v>
      </c>
      <c r="Q1932" s="1383">
        <f t="shared" si="3897"/>
        <v>0</v>
      </c>
      <c r="R1932" s="1383">
        <f t="shared" si="3897"/>
        <v>0</v>
      </c>
      <c r="S1932" s="1383">
        <f t="shared" si="3897"/>
        <v>0</v>
      </c>
      <c r="T1932" s="1383">
        <f t="shared" ref="T1932:X1932" si="3898">$AE1932*T$27</f>
        <v>0</v>
      </c>
      <c r="U1932" s="1383">
        <f t="shared" si="3898"/>
        <v>0</v>
      </c>
      <c r="V1932" s="1383">
        <f t="shared" si="3898"/>
        <v>0</v>
      </c>
      <c r="W1932" s="1383">
        <f t="shared" si="3898"/>
        <v>0</v>
      </c>
      <c r="X1932" s="1383">
        <f t="shared" si="3898"/>
        <v>0</v>
      </c>
      <c r="Y1932" s="1383">
        <f t="shared" si="3652"/>
        <v>0</v>
      </c>
      <c r="Z1932" s="1383">
        <f t="shared" si="3653"/>
        <v>0</v>
      </c>
      <c r="AA1932" s="1383">
        <f t="shared" si="3654"/>
        <v>0</v>
      </c>
      <c r="AB1932" s="1383">
        <f t="shared" si="3655"/>
        <v>0</v>
      </c>
      <c r="AC1932" s="5">
        <f t="shared" si="3656"/>
        <v>78</v>
      </c>
      <c r="AD1932" s="1383">
        <f t="shared" si="3657"/>
        <v>0</v>
      </c>
      <c r="AE1932" s="1383">
        <f t="shared" si="3658"/>
        <v>0</v>
      </c>
      <c r="AF1932" s="1305" t="e">
        <f t="shared" si="3659"/>
        <v>#DIV/0!</v>
      </c>
      <c r="AG1932" s="1305" t="e">
        <f t="shared" si="3660"/>
        <v>#DIV/0!</v>
      </c>
      <c r="AH1932" s="5"/>
      <c r="AI1932" s="5"/>
      <c r="AJ1932" s="5"/>
      <c r="AK1932" s="5"/>
      <c r="AL1932" s="5"/>
      <c r="AM1932" s="5"/>
      <c r="AN1932" s="5"/>
      <c r="AO1932" s="5"/>
      <c r="AP1932" s="5"/>
      <c r="AQ1932" s="5"/>
      <c r="AR1932" s="5"/>
      <c r="AS1932" s="5"/>
      <c r="AT1932" s="5"/>
      <c r="AU1932" s="5"/>
      <c r="AV1932" s="5"/>
      <c r="AW1932" s="5"/>
      <c r="AX1932" s="5"/>
      <c r="AY1932" s="5"/>
      <c r="AZ1932" s="5"/>
      <c r="BA1932" s="5"/>
      <c r="BB1932" s="5"/>
      <c r="BC1932" s="5"/>
      <c r="BD1932" s="5"/>
      <c r="BE1932" s="5"/>
    </row>
    <row r="1933" spans="1:57" ht="14.25" customHeight="1">
      <c r="A1933" s="1376">
        <v>45736</v>
      </c>
      <c r="B1933" s="1301"/>
      <c r="C1933" s="1302"/>
      <c r="D1933" s="1376">
        <v>45371</v>
      </c>
      <c r="E1933" s="1357"/>
      <c r="F1933" s="5"/>
      <c r="G1933" s="5"/>
      <c r="H1933" s="1302"/>
      <c r="I1933" s="1303"/>
      <c r="J1933" s="1301"/>
      <c r="K1933" s="1376"/>
      <c r="L1933" s="1302"/>
      <c r="M1933" s="1382">
        <f t="shared" si="3649"/>
        <v>45737</v>
      </c>
      <c r="N1933" s="1354">
        <f t="shared" si="3646"/>
        <v>0</v>
      </c>
      <c r="O1933" s="1383">
        <f t="shared" ref="O1933:S1933" si="3899">$AD1933*O$27</f>
        <v>0</v>
      </c>
      <c r="P1933" s="1383">
        <f t="shared" si="3899"/>
        <v>0</v>
      </c>
      <c r="Q1933" s="1383">
        <f t="shared" si="3899"/>
        <v>0</v>
      </c>
      <c r="R1933" s="1383">
        <f t="shared" si="3899"/>
        <v>0</v>
      </c>
      <c r="S1933" s="1383">
        <f t="shared" si="3899"/>
        <v>0</v>
      </c>
      <c r="T1933" s="1383">
        <f t="shared" ref="T1933:X1933" si="3900">$AE1933*T$27</f>
        <v>0</v>
      </c>
      <c r="U1933" s="1383">
        <f t="shared" si="3900"/>
        <v>0</v>
      </c>
      <c r="V1933" s="1383">
        <f t="shared" si="3900"/>
        <v>0</v>
      </c>
      <c r="W1933" s="1383">
        <f t="shared" si="3900"/>
        <v>0</v>
      </c>
      <c r="X1933" s="1383">
        <f t="shared" si="3900"/>
        <v>0</v>
      </c>
      <c r="Y1933" s="1383">
        <f t="shared" si="3652"/>
        <v>0</v>
      </c>
      <c r="Z1933" s="1383">
        <f t="shared" si="3653"/>
        <v>0</v>
      </c>
      <c r="AA1933" s="1383">
        <f t="shared" si="3654"/>
        <v>0</v>
      </c>
      <c r="AB1933" s="1383">
        <f t="shared" si="3655"/>
        <v>0</v>
      </c>
      <c r="AC1933" s="5">
        <f t="shared" si="3656"/>
        <v>79</v>
      </c>
      <c r="AD1933" s="1383">
        <f t="shared" si="3657"/>
        <v>0</v>
      </c>
      <c r="AE1933" s="1383">
        <f t="shared" si="3658"/>
        <v>0</v>
      </c>
      <c r="AF1933" s="1305" t="e">
        <f t="shared" si="3659"/>
        <v>#DIV/0!</v>
      </c>
      <c r="AG1933" s="1305" t="e">
        <f t="shared" si="3660"/>
        <v>#DIV/0!</v>
      </c>
      <c r="AH1933" s="5"/>
      <c r="AI1933" s="5"/>
      <c r="AJ1933" s="5"/>
      <c r="AK1933" s="5"/>
      <c r="AL1933" s="5"/>
      <c r="AM1933" s="5"/>
      <c r="AN1933" s="5"/>
      <c r="AO1933" s="5"/>
      <c r="AP1933" s="5"/>
      <c r="AQ1933" s="5"/>
      <c r="AR1933" s="5"/>
      <c r="AS1933" s="5"/>
      <c r="AT1933" s="5"/>
      <c r="AU1933" s="5"/>
      <c r="AV1933" s="5"/>
      <c r="AW1933" s="5"/>
      <c r="AX1933" s="5"/>
      <c r="AY1933" s="5"/>
      <c r="AZ1933" s="5"/>
      <c r="BA1933" s="5"/>
      <c r="BB1933" s="5"/>
      <c r="BC1933" s="5"/>
      <c r="BD1933" s="5"/>
      <c r="BE1933" s="5"/>
    </row>
    <row r="1934" spans="1:57" ht="14.25" customHeight="1">
      <c r="A1934" s="1376">
        <v>45737</v>
      </c>
      <c r="B1934" s="1301"/>
      <c r="C1934" s="1302"/>
      <c r="D1934" s="1376">
        <v>45372</v>
      </c>
      <c r="E1934" s="1357"/>
      <c r="F1934" s="5"/>
      <c r="G1934" s="5"/>
      <c r="H1934" s="1302"/>
      <c r="I1934" s="1303"/>
      <c r="J1934" s="1301"/>
      <c r="K1934" s="1376"/>
      <c r="L1934" s="1302"/>
      <c r="M1934" s="1382">
        <f t="shared" si="3649"/>
        <v>45738</v>
      </c>
      <c r="N1934" s="1354">
        <f t="shared" si="3646"/>
        <v>0</v>
      </c>
      <c r="O1934" s="1383">
        <f t="shared" ref="O1934:S1934" si="3901">$AD1934*O$27</f>
        <v>0</v>
      </c>
      <c r="P1934" s="1383">
        <f t="shared" si="3901"/>
        <v>0</v>
      </c>
      <c r="Q1934" s="1383">
        <f t="shared" si="3901"/>
        <v>0</v>
      </c>
      <c r="R1934" s="1383">
        <f t="shared" si="3901"/>
        <v>0</v>
      </c>
      <c r="S1934" s="1383">
        <f t="shared" si="3901"/>
        <v>0</v>
      </c>
      <c r="T1934" s="1383">
        <f t="shared" ref="T1934:X1934" si="3902">$AE1934*T$27</f>
        <v>0</v>
      </c>
      <c r="U1934" s="1383">
        <f t="shared" si="3902"/>
        <v>0</v>
      </c>
      <c r="V1934" s="1383">
        <f t="shared" si="3902"/>
        <v>0</v>
      </c>
      <c r="W1934" s="1383">
        <f t="shared" si="3902"/>
        <v>0</v>
      </c>
      <c r="X1934" s="1383">
        <f t="shared" si="3902"/>
        <v>0</v>
      </c>
      <c r="Y1934" s="1383">
        <f t="shared" si="3652"/>
        <v>0</v>
      </c>
      <c r="Z1934" s="1383">
        <f t="shared" si="3653"/>
        <v>0</v>
      </c>
      <c r="AA1934" s="1383">
        <f t="shared" si="3654"/>
        <v>0</v>
      </c>
      <c r="AB1934" s="1383">
        <f t="shared" si="3655"/>
        <v>0</v>
      </c>
      <c r="AC1934" s="5">
        <f t="shared" si="3656"/>
        <v>80</v>
      </c>
      <c r="AD1934" s="1383">
        <f t="shared" si="3657"/>
        <v>0</v>
      </c>
      <c r="AE1934" s="1383">
        <f t="shared" si="3658"/>
        <v>0</v>
      </c>
      <c r="AF1934" s="1305" t="e">
        <f t="shared" si="3659"/>
        <v>#DIV/0!</v>
      </c>
      <c r="AG1934" s="1305" t="e">
        <f t="shared" si="3660"/>
        <v>#DIV/0!</v>
      </c>
      <c r="AH1934" s="5"/>
      <c r="AI1934" s="5"/>
      <c r="AJ1934" s="5"/>
      <c r="AK1934" s="5"/>
      <c r="AL1934" s="5"/>
      <c r="AM1934" s="5"/>
      <c r="AN1934" s="5"/>
      <c r="AO1934" s="5"/>
      <c r="AP1934" s="5"/>
      <c r="AQ1934" s="5"/>
      <c r="AR1934" s="5"/>
      <c r="AS1934" s="5"/>
      <c r="AT1934" s="5"/>
      <c r="AU1934" s="5"/>
      <c r="AV1934" s="5"/>
      <c r="AW1934" s="5"/>
      <c r="AX1934" s="5"/>
      <c r="AY1934" s="5"/>
      <c r="AZ1934" s="5"/>
      <c r="BA1934" s="5"/>
      <c r="BB1934" s="5"/>
      <c r="BC1934" s="5"/>
      <c r="BD1934" s="5"/>
      <c r="BE1934" s="5"/>
    </row>
    <row r="1935" spans="1:57" ht="14.25" customHeight="1">
      <c r="A1935" s="1376">
        <v>45738</v>
      </c>
      <c r="B1935" s="1301"/>
      <c r="C1935" s="1302"/>
      <c r="D1935" s="1376">
        <v>45373</v>
      </c>
      <c r="E1935" s="1357"/>
      <c r="F1935" s="5"/>
      <c r="G1935" s="5"/>
      <c r="H1935" s="1302"/>
      <c r="I1935" s="1303"/>
      <c r="J1935" s="1301"/>
      <c r="K1935" s="1376"/>
      <c r="L1935" s="1302"/>
      <c r="M1935" s="1382">
        <f t="shared" si="3649"/>
        <v>45739</v>
      </c>
      <c r="N1935" s="1354">
        <f t="shared" si="3646"/>
        <v>0</v>
      </c>
      <c r="O1935" s="1383">
        <f t="shared" ref="O1935:S1935" si="3903">$AD1935*O$27</f>
        <v>0</v>
      </c>
      <c r="P1935" s="1383">
        <f t="shared" si="3903"/>
        <v>0</v>
      </c>
      <c r="Q1935" s="1383">
        <f t="shared" si="3903"/>
        <v>0</v>
      </c>
      <c r="R1935" s="1383">
        <f t="shared" si="3903"/>
        <v>0</v>
      </c>
      <c r="S1935" s="1383">
        <f t="shared" si="3903"/>
        <v>0</v>
      </c>
      <c r="T1935" s="1383">
        <f t="shared" ref="T1935:X1935" si="3904">$AE1935*T$27</f>
        <v>0</v>
      </c>
      <c r="U1935" s="1383">
        <f t="shared" si="3904"/>
        <v>0</v>
      </c>
      <c r="V1935" s="1383">
        <f t="shared" si="3904"/>
        <v>0</v>
      </c>
      <c r="W1935" s="1383">
        <f t="shared" si="3904"/>
        <v>0</v>
      </c>
      <c r="X1935" s="1383">
        <f t="shared" si="3904"/>
        <v>0</v>
      </c>
      <c r="Y1935" s="1383">
        <f t="shared" si="3652"/>
        <v>0</v>
      </c>
      <c r="Z1935" s="1383">
        <f t="shared" si="3653"/>
        <v>0</v>
      </c>
      <c r="AA1935" s="1383">
        <f t="shared" si="3654"/>
        <v>0</v>
      </c>
      <c r="AB1935" s="1383">
        <f t="shared" si="3655"/>
        <v>0</v>
      </c>
      <c r="AC1935" s="5">
        <f t="shared" si="3656"/>
        <v>81</v>
      </c>
      <c r="AD1935" s="1383">
        <f t="shared" si="3657"/>
        <v>0</v>
      </c>
      <c r="AE1935" s="1383">
        <f t="shared" si="3658"/>
        <v>0</v>
      </c>
      <c r="AF1935" s="1305" t="e">
        <f t="shared" si="3659"/>
        <v>#DIV/0!</v>
      </c>
      <c r="AG1935" s="1305" t="e">
        <f t="shared" si="3660"/>
        <v>#DIV/0!</v>
      </c>
      <c r="AH1935" s="5"/>
      <c r="AI1935" s="5"/>
      <c r="AJ1935" s="5"/>
      <c r="AK1935" s="5"/>
      <c r="AL1935" s="5"/>
      <c r="AM1935" s="5"/>
      <c r="AN1935" s="5"/>
      <c r="AO1935" s="5"/>
      <c r="AP1935" s="5"/>
      <c r="AQ1935" s="5"/>
      <c r="AR1935" s="5"/>
      <c r="AS1935" s="5"/>
      <c r="AT1935" s="5"/>
      <c r="AU1935" s="5"/>
      <c r="AV1935" s="5"/>
      <c r="AW1935" s="5"/>
      <c r="AX1935" s="5"/>
      <c r="AY1935" s="5"/>
      <c r="AZ1935" s="5"/>
      <c r="BA1935" s="5"/>
      <c r="BB1935" s="5"/>
      <c r="BC1935" s="5"/>
      <c r="BD1935" s="5"/>
      <c r="BE1935" s="5"/>
    </row>
    <row r="1936" spans="1:57" ht="14.25" customHeight="1">
      <c r="A1936" s="1376">
        <v>45739</v>
      </c>
      <c r="B1936" s="1301"/>
      <c r="C1936" s="1302"/>
      <c r="D1936" s="1376">
        <v>45374</v>
      </c>
      <c r="E1936" s="1357"/>
      <c r="F1936" s="5"/>
      <c r="G1936" s="5"/>
      <c r="H1936" s="1302"/>
      <c r="I1936" s="1303"/>
      <c r="J1936" s="1301"/>
      <c r="K1936" s="1376"/>
      <c r="L1936" s="1302"/>
      <c r="M1936" s="1382">
        <f t="shared" si="3649"/>
        <v>45740</v>
      </c>
      <c r="N1936" s="1354">
        <f t="shared" si="3646"/>
        <v>0</v>
      </c>
      <c r="O1936" s="1383">
        <f t="shared" ref="O1936:S1936" si="3905">$AD1936*O$27</f>
        <v>0</v>
      </c>
      <c r="P1936" s="1383">
        <f t="shared" si="3905"/>
        <v>0</v>
      </c>
      <c r="Q1936" s="1383">
        <f t="shared" si="3905"/>
        <v>0</v>
      </c>
      <c r="R1936" s="1383">
        <f t="shared" si="3905"/>
        <v>0</v>
      </c>
      <c r="S1936" s="1383">
        <f t="shared" si="3905"/>
        <v>0</v>
      </c>
      <c r="T1936" s="1383">
        <f t="shared" ref="T1936:X1936" si="3906">$AE1936*T$27</f>
        <v>0</v>
      </c>
      <c r="U1936" s="1383">
        <f t="shared" si="3906"/>
        <v>0</v>
      </c>
      <c r="V1936" s="1383">
        <f t="shared" si="3906"/>
        <v>0</v>
      </c>
      <c r="W1936" s="1383">
        <f t="shared" si="3906"/>
        <v>0</v>
      </c>
      <c r="X1936" s="1383">
        <f t="shared" si="3906"/>
        <v>0</v>
      </c>
      <c r="Y1936" s="1383">
        <f t="shared" si="3652"/>
        <v>0</v>
      </c>
      <c r="Z1936" s="1383">
        <f t="shared" si="3653"/>
        <v>0</v>
      </c>
      <c r="AA1936" s="1383">
        <f t="shared" si="3654"/>
        <v>0</v>
      </c>
      <c r="AB1936" s="1383">
        <f t="shared" si="3655"/>
        <v>0</v>
      </c>
      <c r="AC1936" s="5">
        <f t="shared" si="3656"/>
        <v>82</v>
      </c>
      <c r="AD1936" s="1383">
        <f t="shared" si="3657"/>
        <v>0</v>
      </c>
      <c r="AE1936" s="1383">
        <f t="shared" si="3658"/>
        <v>0</v>
      </c>
      <c r="AF1936" s="1305" t="e">
        <f t="shared" si="3659"/>
        <v>#DIV/0!</v>
      </c>
      <c r="AG1936" s="1305" t="e">
        <f t="shared" si="3660"/>
        <v>#DIV/0!</v>
      </c>
      <c r="AH1936" s="5"/>
      <c r="AI1936" s="5"/>
      <c r="AJ1936" s="5"/>
      <c r="AK1936" s="5"/>
      <c r="AL1936" s="5"/>
      <c r="AM1936" s="5"/>
      <c r="AN1936" s="5"/>
      <c r="AO1936" s="5"/>
      <c r="AP1936" s="5"/>
      <c r="AQ1936" s="5"/>
      <c r="AR1936" s="5"/>
      <c r="AS1936" s="5"/>
      <c r="AT1936" s="5"/>
      <c r="AU1936" s="5"/>
      <c r="AV1936" s="5"/>
      <c r="AW1936" s="5"/>
      <c r="AX1936" s="5"/>
      <c r="AY1936" s="5"/>
      <c r="AZ1936" s="5"/>
      <c r="BA1936" s="5"/>
      <c r="BB1936" s="5"/>
      <c r="BC1936" s="5"/>
      <c r="BD1936" s="5"/>
      <c r="BE1936" s="5"/>
    </row>
    <row r="1937" spans="1:57" ht="14.25" customHeight="1">
      <c r="A1937" s="1376">
        <v>45740</v>
      </c>
      <c r="B1937" s="1301"/>
      <c r="C1937" s="1302"/>
      <c r="D1937" s="1376">
        <v>45375</v>
      </c>
      <c r="E1937" s="1357"/>
      <c r="F1937" s="5"/>
      <c r="G1937" s="5"/>
      <c r="H1937" s="1302"/>
      <c r="I1937" s="1303"/>
      <c r="J1937" s="1301"/>
      <c r="K1937" s="1376"/>
      <c r="L1937" s="1302"/>
      <c r="M1937" s="1382">
        <f t="shared" si="3649"/>
        <v>45741</v>
      </c>
      <c r="N1937" s="1354">
        <f t="shared" si="3646"/>
        <v>0</v>
      </c>
      <c r="O1937" s="1383">
        <f t="shared" ref="O1937:S1937" si="3907">$AD1937*O$27</f>
        <v>0</v>
      </c>
      <c r="P1937" s="1383">
        <f t="shared" si="3907"/>
        <v>0</v>
      </c>
      <c r="Q1937" s="1383">
        <f t="shared" si="3907"/>
        <v>0</v>
      </c>
      <c r="R1937" s="1383">
        <f t="shared" si="3907"/>
        <v>0</v>
      </c>
      <c r="S1937" s="1383">
        <f t="shared" si="3907"/>
        <v>0</v>
      </c>
      <c r="T1937" s="1383">
        <f t="shared" ref="T1937:X1937" si="3908">$AE1937*T$27</f>
        <v>0</v>
      </c>
      <c r="U1937" s="1383">
        <f t="shared" si="3908"/>
        <v>0</v>
      </c>
      <c r="V1937" s="1383">
        <f t="shared" si="3908"/>
        <v>0</v>
      </c>
      <c r="W1937" s="1383">
        <f t="shared" si="3908"/>
        <v>0</v>
      </c>
      <c r="X1937" s="1383">
        <f t="shared" si="3908"/>
        <v>0</v>
      </c>
      <c r="Y1937" s="1383">
        <f t="shared" si="3652"/>
        <v>0</v>
      </c>
      <c r="Z1937" s="1383">
        <f t="shared" si="3653"/>
        <v>0</v>
      </c>
      <c r="AA1937" s="1383">
        <f t="shared" si="3654"/>
        <v>0</v>
      </c>
      <c r="AB1937" s="1383">
        <f t="shared" si="3655"/>
        <v>0</v>
      </c>
      <c r="AC1937" s="5">
        <f t="shared" si="3656"/>
        <v>83</v>
      </c>
      <c r="AD1937" s="1383">
        <f t="shared" si="3657"/>
        <v>0</v>
      </c>
      <c r="AE1937" s="1383">
        <f t="shared" si="3658"/>
        <v>0</v>
      </c>
      <c r="AF1937" s="1305" t="e">
        <f t="shared" si="3659"/>
        <v>#DIV/0!</v>
      </c>
      <c r="AG1937" s="1305" t="e">
        <f t="shared" si="3660"/>
        <v>#DIV/0!</v>
      </c>
      <c r="AH1937" s="5"/>
      <c r="AI1937" s="5"/>
      <c r="AJ1937" s="5"/>
      <c r="AK1937" s="5"/>
      <c r="AL1937" s="5"/>
      <c r="AM1937" s="5"/>
      <c r="AN1937" s="5"/>
      <c r="AO1937" s="5"/>
      <c r="AP1937" s="5"/>
      <c r="AQ1937" s="5"/>
      <c r="AR1937" s="5"/>
      <c r="AS1937" s="5"/>
      <c r="AT1937" s="5"/>
      <c r="AU1937" s="5"/>
      <c r="AV1937" s="5"/>
      <c r="AW1937" s="5"/>
      <c r="AX1937" s="5"/>
      <c r="AY1937" s="5"/>
      <c r="AZ1937" s="5"/>
      <c r="BA1937" s="5"/>
      <c r="BB1937" s="5"/>
      <c r="BC1937" s="5"/>
      <c r="BD1937" s="5"/>
      <c r="BE1937" s="5"/>
    </row>
    <row r="1938" spans="1:57" ht="14.25" customHeight="1">
      <c r="A1938" s="1376">
        <v>45741</v>
      </c>
      <c r="B1938" s="1301"/>
      <c r="C1938" s="1302"/>
      <c r="D1938" s="1376">
        <v>45376</v>
      </c>
      <c r="E1938" s="1357"/>
      <c r="F1938" s="5"/>
      <c r="G1938" s="5"/>
      <c r="H1938" s="1302"/>
      <c r="I1938" s="1303"/>
      <c r="J1938" s="1301"/>
      <c r="K1938" s="1376"/>
      <c r="L1938" s="1302"/>
      <c r="M1938" s="1382">
        <f t="shared" si="3649"/>
        <v>45742</v>
      </c>
      <c r="N1938" s="1354">
        <f t="shared" si="3646"/>
        <v>0</v>
      </c>
      <c r="O1938" s="1383">
        <f t="shared" ref="O1938:S1938" si="3909">$AD1938*O$27</f>
        <v>0</v>
      </c>
      <c r="P1938" s="1383">
        <f t="shared" si="3909"/>
        <v>0</v>
      </c>
      <c r="Q1938" s="1383">
        <f t="shared" si="3909"/>
        <v>0</v>
      </c>
      <c r="R1938" s="1383">
        <f t="shared" si="3909"/>
        <v>0</v>
      </c>
      <c r="S1938" s="1383">
        <f t="shared" si="3909"/>
        <v>0</v>
      </c>
      <c r="T1938" s="1383">
        <f t="shared" ref="T1938:X1938" si="3910">$AE1938*T$27</f>
        <v>0</v>
      </c>
      <c r="U1938" s="1383">
        <f t="shared" si="3910"/>
        <v>0</v>
      </c>
      <c r="V1938" s="1383">
        <f t="shared" si="3910"/>
        <v>0</v>
      </c>
      <c r="W1938" s="1383">
        <f t="shared" si="3910"/>
        <v>0</v>
      </c>
      <c r="X1938" s="1383">
        <f t="shared" si="3910"/>
        <v>0</v>
      </c>
      <c r="Y1938" s="1383">
        <f t="shared" si="3652"/>
        <v>0</v>
      </c>
      <c r="Z1938" s="1383">
        <f t="shared" si="3653"/>
        <v>0</v>
      </c>
      <c r="AA1938" s="1383">
        <f t="shared" si="3654"/>
        <v>0</v>
      </c>
      <c r="AB1938" s="1383">
        <f t="shared" si="3655"/>
        <v>0</v>
      </c>
      <c r="AC1938" s="5">
        <f t="shared" si="3656"/>
        <v>84</v>
      </c>
      <c r="AD1938" s="1383">
        <f t="shared" si="3657"/>
        <v>0</v>
      </c>
      <c r="AE1938" s="1383">
        <f t="shared" si="3658"/>
        <v>0</v>
      </c>
      <c r="AF1938" s="1305" t="e">
        <f t="shared" si="3659"/>
        <v>#DIV/0!</v>
      </c>
      <c r="AG1938" s="1305" t="e">
        <f t="shared" si="3660"/>
        <v>#DIV/0!</v>
      </c>
      <c r="AH1938" s="5"/>
      <c r="AI1938" s="5"/>
      <c r="AJ1938" s="5"/>
      <c r="AK1938" s="5"/>
      <c r="AL1938" s="5"/>
      <c r="AM1938" s="5"/>
      <c r="AN1938" s="5"/>
      <c r="AO1938" s="5"/>
      <c r="AP1938" s="5"/>
      <c r="AQ1938" s="5"/>
      <c r="AR1938" s="5"/>
      <c r="AS1938" s="5"/>
      <c r="AT1938" s="5"/>
      <c r="AU1938" s="5"/>
      <c r="AV1938" s="5"/>
      <c r="AW1938" s="5"/>
      <c r="AX1938" s="5"/>
      <c r="AY1938" s="5"/>
      <c r="AZ1938" s="5"/>
      <c r="BA1938" s="5"/>
      <c r="BB1938" s="5"/>
      <c r="BC1938" s="5"/>
      <c r="BD1938" s="5"/>
      <c r="BE1938" s="5"/>
    </row>
    <row r="1939" spans="1:57" ht="14.25" customHeight="1">
      <c r="A1939" s="1376">
        <v>45742</v>
      </c>
      <c r="B1939" s="1301"/>
      <c r="C1939" s="1302"/>
      <c r="D1939" s="1376">
        <v>45377</v>
      </c>
      <c r="E1939" s="1357"/>
      <c r="F1939" s="5"/>
      <c r="G1939" s="5"/>
      <c r="H1939" s="1302"/>
      <c r="I1939" s="1303"/>
      <c r="J1939" s="1301"/>
      <c r="K1939" s="1376"/>
      <c r="L1939" s="1302"/>
      <c r="M1939" s="1382">
        <f t="shared" si="3649"/>
        <v>45743</v>
      </c>
      <c r="N1939" s="1354">
        <f t="shared" si="3646"/>
        <v>0</v>
      </c>
      <c r="O1939" s="1383">
        <f t="shared" ref="O1939:S1939" si="3911">$AD1939*O$27</f>
        <v>0</v>
      </c>
      <c r="P1939" s="1383">
        <f t="shared" si="3911"/>
        <v>0</v>
      </c>
      <c r="Q1939" s="1383">
        <f t="shared" si="3911"/>
        <v>0</v>
      </c>
      <c r="R1939" s="1383">
        <f t="shared" si="3911"/>
        <v>0</v>
      </c>
      <c r="S1939" s="1383">
        <f t="shared" si="3911"/>
        <v>0</v>
      </c>
      <c r="T1939" s="1383">
        <f t="shared" ref="T1939:X1939" si="3912">$AE1939*T$27</f>
        <v>0</v>
      </c>
      <c r="U1939" s="1383">
        <f t="shared" si="3912"/>
        <v>0</v>
      </c>
      <c r="V1939" s="1383">
        <f t="shared" si="3912"/>
        <v>0</v>
      </c>
      <c r="W1939" s="1383">
        <f t="shared" si="3912"/>
        <v>0</v>
      </c>
      <c r="X1939" s="1383">
        <f t="shared" si="3912"/>
        <v>0</v>
      </c>
      <c r="Y1939" s="1383">
        <f t="shared" si="3652"/>
        <v>0</v>
      </c>
      <c r="Z1939" s="1383">
        <f t="shared" si="3653"/>
        <v>0</v>
      </c>
      <c r="AA1939" s="1383">
        <f t="shared" si="3654"/>
        <v>0</v>
      </c>
      <c r="AB1939" s="1383">
        <f t="shared" si="3655"/>
        <v>0</v>
      </c>
      <c r="AC1939" s="5">
        <f t="shared" si="3656"/>
        <v>85</v>
      </c>
      <c r="AD1939" s="1383">
        <f t="shared" si="3657"/>
        <v>0</v>
      </c>
      <c r="AE1939" s="1383">
        <f t="shared" si="3658"/>
        <v>0</v>
      </c>
      <c r="AF1939" s="1305" t="e">
        <f t="shared" si="3659"/>
        <v>#DIV/0!</v>
      </c>
      <c r="AG1939" s="1305" t="e">
        <f t="shared" si="3660"/>
        <v>#DIV/0!</v>
      </c>
      <c r="AH1939" s="5"/>
      <c r="AI1939" s="5"/>
      <c r="AJ1939" s="5"/>
      <c r="AK1939" s="5"/>
      <c r="AL1939" s="5"/>
      <c r="AM1939" s="5"/>
      <c r="AN1939" s="5"/>
      <c r="AO1939" s="5"/>
      <c r="AP1939" s="5"/>
      <c r="AQ1939" s="5"/>
      <c r="AR1939" s="5"/>
      <c r="AS1939" s="5"/>
      <c r="AT1939" s="5"/>
      <c r="AU1939" s="5"/>
      <c r="AV1939" s="5"/>
      <c r="AW1939" s="5"/>
      <c r="AX1939" s="5"/>
      <c r="AY1939" s="5"/>
      <c r="AZ1939" s="5"/>
      <c r="BA1939" s="5"/>
      <c r="BB1939" s="5"/>
      <c r="BC1939" s="5"/>
      <c r="BD1939" s="5"/>
      <c r="BE1939" s="5"/>
    </row>
    <row r="1940" spans="1:57" ht="14.25" customHeight="1">
      <c r="A1940" s="1376">
        <v>45743</v>
      </c>
      <c r="B1940" s="1301"/>
      <c r="C1940" s="1302"/>
      <c r="D1940" s="1376">
        <v>45378</v>
      </c>
      <c r="E1940" s="1357"/>
      <c r="F1940" s="5"/>
      <c r="G1940" s="5"/>
      <c r="H1940" s="1302"/>
      <c r="I1940" s="1303"/>
      <c r="J1940" s="1301"/>
      <c r="K1940" s="1376"/>
      <c r="L1940" s="1302"/>
      <c r="M1940" s="1382">
        <f t="shared" si="3649"/>
        <v>45744</v>
      </c>
      <c r="N1940" s="1354">
        <f t="shared" si="3646"/>
        <v>0</v>
      </c>
      <c r="O1940" s="1383">
        <f t="shared" ref="O1940:S1940" si="3913">$AD1940*O$27</f>
        <v>0</v>
      </c>
      <c r="P1940" s="1383">
        <f t="shared" si="3913"/>
        <v>0</v>
      </c>
      <c r="Q1940" s="1383">
        <f t="shared" si="3913"/>
        <v>0</v>
      </c>
      <c r="R1940" s="1383">
        <f t="shared" si="3913"/>
        <v>0</v>
      </c>
      <c r="S1940" s="1383">
        <f t="shared" si="3913"/>
        <v>0</v>
      </c>
      <c r="T1940" s="1383">
        <f t="shared" ref="T1940:X1940" si="3914">$AE1940*T$27</f>
        <v>0</v>
      </c>
      <c r="U1940" s="1383">
        <f t="shared" si="3914"/>
        <v>0</v>
      </c>
      <c r="V1940" s="1383">
        <f t="shared" si="3914"/>
        <v>0</v>
      </c>
      <c r="W1940" s="1383">
        <f t="shared" si="3914"/>
        <v>0</v>
      </c>
      <c r="X1940" s="1383">
        <f t="shared" si="3914"/>
        <v>0</v>
      </c>
      <c r="Y1940" s="1383">
        <f t="shared" si="3652"/>
        <v>0</v>
      </c>
      <c r="Z1940" s="1383">
        <f t="shared" si="3653"/>
        <v>0</v>
      </c>
      <c r="AA1940" s="1383">
        <f t="shared" si="3654"/>
        <v>0</v>
      </c>
      <c r="AB1940" s="1383">
        <f t="shared" si="3655"/>
        <v>0</v>
      </c>
      <c r="AC1940" s="5">
        <f t="shared" si="3656"/>
        <v>86</v>
      </c>
      <c r="AD1940" s="1383">
        <f t="shared" si="3657"/>
        <v>0</v>
      </c>
      <c r="AE1940" s="1383">
        <f t="shared" si="3658"/>
        <v>0</v>
      </c>
      <c r="AF1940" s="1305" t="e">
        <f t="shared" si="3659"/>
        <v>#DIV/0!</v>
      </c>
      <c r="AG1940" s="1305" t="e">
        <f t="shared" si="3660"/>
        <v>#DIV/0!</v>
      </c>
      <c r="AH1940" s="5"/>
      <c r="AI1940" s="5"/>
      <c r="AJ1940" s="5"/>
      <c r="AK1940" s="5"/>
      <c r="AL1940" s="5"/>
      <c r="AM1940" s="5"/>
      <c r="AN1940" s="5"/>
      <c r="AO1940" s="5"/>
      <c r="AP1940" s="5"/>
      <c r="AQ1940" s="5"/>
      <c r="AR1940" s="5"/>
      <c r="AS1940" s="5"/>
      <c r="AT1940" s="5"/>
      <c r="AU1940" s="5"/>
      <c r="AV1940" s="5"/>
      <c r="AW1940" s="5"/>
      <c r="AX1940" s="5"/>
      <c r="AY1940" s="5"/>
      <c r="AZ1940" s="5"/>
      <c r="BA1940" s="5"/>
      <c r="BB1940" s="5"/>
      <c r="BC1940" s="5"/>
      <c r="BD1940" s="5"/>
      <c r="BE1940" s="5"/>
    </row>
    <row r="1941" spans="1:57" ht="14.25" customHeight="1">
      <c r="A1941" s="1376">
        <v>45744</v>
      </c>
      <c r="B1941" s="1301"/>
      <c r="C1941" s="1302"/>
      <c r="D1941" s="1376">
        <v>45379</v>
      </c>
      <c r="E1941" s="1357"/>
      <c r="F1941" s="5"/>
      <c r="G1941" s="5"/>
      <c r="H1941" s="1302"/>
      <c r="I1941" s="1303"/>
      <c r="J1941" s="1301"/>
      <c r="K1941" s="1376"/>
      <c r="L1941" s="1302"/>
      <c r="M1941" s="1382">
        <f t="shared" si="3649"/>
        <v>45745</v>
      </c>
      <c r="N1941" s="1354">
        <f t="shared" si="3646"/>
        <v>0</v>
      </c>
      <c r="O1941" s="1383">
        <f t="shared" ref="O1941:S1941" si="3915">$AD1941*O$27</f>
        <v>0</v>
      </c>
      <c r="P1941" s="1383">
        <f t="shared" si="3915"/>
        <v>0</v>
      </c>
      <c r="Q1941" s="1383">
        <f t="shared" si="3915"/>
        <v>0</v>
      </c>
      <c r="R1941" s="1383">
        <f t="shared" si="3915"/>
        <v>0</v>
      </c>
      <c r="S1941" s="1383">
        <f t="shared" si="3915"/>
        <v>0</v>
      </c>
      <c r="T1941" s="1383">
        <f t="shared" ref="T1941:X1941" si="3916">$AE1941*T$27</f>
        <v>0</v>
      </c>
      <c r="U1941" s="1383">
        <f t="shared" si="3916"/>
        <v>0</v>
      </c>
      <c r="V1941" s="1383">
        <f t="shared" si="3916"/>
        <v>0</v>
      </c>
      <c r="W1941" s="1383">
        <f t="shared" si="3916"/>
        <v>0</v>
      </c>
      <c r="X1941" s="1383">
        <f t="shared" si="3916"/>
        <v>0</v>
      </c>
      <c r="Y1941" s="1383">
        <f t="shared" si="3652"/>
        <v>0</v>
      </c>
      <c r="Z1941" s="1383">
        <f t="shared" si="3653"/>
        <v>0</v>
      </c>
      <c r="AA1941" s="1383">
        <f t="shared" si="3654"/>
        <v>0</v>
      </c>
      <c r="AB1941" s="1383">
        <f t="shared" si="3655"/>
        <v>0</v>
      </c>
      <c r="AC1941" s="5">
        <f t="shared" si="3656"/>
        <v>87</v>
      </c>
      <c r="AD1941" s="1383">
        <f t="shared" si="3657"/>
        <v>0</v>
      </c>
      <c r="AE1941" s="1383">
        <f t="shared" si="3658"/>
        <v>0</v>
      </c>
      <c r="AF1941" s="1305" t="e">
        <f t="shared" si="3659"/>
        <v>#DIV/0!</v>
      </c>
      <c r="AG1941" s="1305" t="e">
        <f t="shared" si="3660"/>
        <v>#DIV/0!</v>
      </c>
      <c r="AH1941" s="5"/>
      <c r="AI1941" s="5"/>
      <c r="AJ1941" s="5"/>
      <c r="AK1941" s="5"/>
      <c r="AL1941" s="5"/>
      <c r="AM1941" s="5"/>
      <c r="AN1941" s="5"/>
      <c r="AO1941" s="5"/>
      <c r="AP1941" s="5"/>
      <c r="AQ1941" s="5"/>
      <c r="AR1941" s="5"/>
      <c r="AS1941" s="5"/>
      <c r="AT1941" s="5"/>
      <c r="AU1941" s="5"/>
      <c r="AV1941" s="5"/>
      <c r="AW1941" s="5"/>
      <c r="AX1941" s="5"/>
      <c r="AY1941" s="5"/>
      <c r="AZ1941" s="5"/>
      <c r="BA1941" s="5"/>
      <c r="BB1941" s="5"/>
      <c r="BC1941" s="5"/>
      <c r="BD1941" s="5"/>
      <c r="BE1941" s="5"/>
    </row>
    <row r="1942" spans="1:57" ht="14.25" customHeight="1">
      <c r="A1942" s="1376">
        <v>45745</v>
      </c>
      <c r="B1942" s="1301"/>
      <c r="C1942" s="1302"/>
      <c r="D1942" s="1376">
        <v>45380</v>
      </c>
      <c r="E1942" s="1357"/>
      <c r="F1942" s="5"/>
      <c r="G1942" s="5"/>
      <c r="H1942" s="1302"/>
      <c r="I1942" s="1303"/>
      <c r="J1942" s="1301"/>
      <c r="K1942" s="1376"/>
      <c r="L1942" s="1302"/>
      <c r="M1942" s="1382">
        <f t="shared" si="3649"/>
        <v>45746</v>
      </c>
      <c r="N1942" s="1354">
        <f t="shared" si="3646"/>
        <v>0</v>
      </c>
      <c r="O1942" s="1383">
        <f t="shared" ref="O1942:S1942" si="3917">$AD1942*O$27</f>
        <v>0</v>
      </c>
      <c r="P1942" s="1383">
        <f t="shared" si="3917"/>
        <v>0</v>
      </c>
      <c r="Q1942" s="1383">
        <f t="shared" si="3917"/>
        <v>0</v>
      </c>
      <c r="R1942" s="1383">
        <f t="shared" si="3917"/>
        <v>0</v>
      </c>
      <c r="S1942" s="1383">
        <f t="shared" si="3917"/>
        <v>0</v>
      </c>
      <c r="T1942" s="1383">
        <f t="shared" ref="T1942:X1942" si="3918">$AE1942*T$27</f>
        <v>0</v>
      </c>
      <c r="U1942" s="1383">
        <f t="shared" si="3918"/>
        <v>0</v>
      </c>
      <c r="V1942" s="1383">
        <f t="shared" si="3918"/>
        <v>0</v>
      </c>
      <c r="W1942" s="1383">
        <f t="shared" si="3918"/>
        <v>0</v>
      </c>
      <c r="X1942" s="1383">
        <f t="shared" si="3918"/>
        <v>0</v>
      </c>
      <c r="Y1942" s="1383">
        <f t="shared" si="3652"/>
        <v>0</v>
      </c>
      <c r="Z1942" s="1383">
        <f t="shared" si="3653"/>
        <v>0</v>
      </c>
      <c r="AA1942" s="1383">
        <f t="shared" si="3654"/>
        <v>0</v>
      </c>
      <c r="AB1942" s="1383">
        <f t="shared" si="3655"/>
        <v>0</v>
      </c>
      <c r="AC1942" s="5">
        <f t="shared" si="3656"/>
        <v>88</v>
      </c>
      <c r="AD1942" s="1383">
        <f t="shared" si="3657"/>
        <v>0</v>
      </c>
      <c r="AE1942" s="1383">
        <f t="shared" si="3658"/>
        <v>0</v>
      </c>
      <c r="AF1942" s="1305" t="e">
        <f t="shared" si="3659"/>
        <v>#DIV/0!</v>
      </c>
      <c r="AG1942" s="1305" t="e">
        <f t="shared" si="3660"/>
        <v>#DIV/0!</v>
      </c>
      <c r="AH1942" s="5"/>
      <c r="AI1942" s="5"/>
      <c r="AJ1942" s="5"/>
      <c r="AK1942" s="5"/>
      <c r="AL1942" s="5"/>
      <c r="AM1942" s="5"/>
      <c r="AN1942" s="5"/>
      <c r="AO1942" s="5"/>
      <c r="AP1942" s="5"/>
      <c r="AQ1942" s="5"/>
      <c r="AR1942" s="5"/>
      <c r="AS1942" s="5"/>
      <c r="AT1942" s="5"/>
      <c r="AU1942" s="5"/>
      <c r="AV1942" s="5"/>
      <c r="AW1942" s="5"/>
      <c r="AX1942" s="5"/>
      <c r="AY1942" s="5"/>
      <c r="AZ1942" s="5"/>
      <c r="BA1942" s="5"/>
      <c r="BB1942" s="5"/>
      <c r="BC1942" s="5"/>
      <c r="BD1942" s="5"/>
      <c r="BE1942" s="5"/>
    </row>
    <row r="1943" spans="1:57" ht="14.25" customHeight="1">
      <c r="A1943" s="1376">
        <v>45746</v>
      </c>
      <c r="B1943" s="1301"/>
      <c r="C1943" s="1302"/>
      <c r="D1943" s="1376">
        <v>45381</v>
      </c>
      <c r="E1943" s="1357"/>
      <c r="F1943" s="5"/>
      <c r="G1943" s="5"/>
      <c r="H1943" s="1302"/>
      <c r="I1943" s="1303"/>
      <c r="J1943" s="1301"/>
      <c r="K1943" s="1376"/>
      <c r="L1943" s="1302"/>
      <c r="M1943" s="1382">
        <f t="shared" si="3649"/>
        <v>45747</v>
      </c>
      <c r="N1943" s="1354">
        <f t="shared" si="3646"/>
        <v>0</v>
      </c>
      <c r="O1943" s="1383">
        <f t="shared" ref="O1943:S1943" si="3919">$AD1943*O$27</f>
        <v>0</v>
      </c>
      <c r="P1943" s="1383">
        <f t="shared" si="3919"/>
        <v>0</v>
      </c>
      <c r="Q1943" s="1383">
        <f t="shared" si="3919"/>
        <v>0</v>
      </c>
      <c r="R1943" s="1383">
        <f t="shared" si="3919"/>
        <v>0</v>
      </c>
      <c r="S1943" s="1383">
        <f t="shared" si="3919"/>
        <v>0</v>
      </c>
      <c r="T1943" s="1383">
        <f t="shared" ref="T1943:X1943" si="3920">$AE1943*T$27</f>
        <v>0</v>
      </c>
      <c r="U1943" s="1383">
        <f t="shared" si="3920"/>
        <v>0</v>
      </c>
      <c r="V1943" s="1383">
        <f t="shared" si="3920"/>
        <v>0</v>
      </c>
      <c r="W1943" s="1383">
        <f t="shared" si="3920"/>
        <v>0</v>
      </c>
      <c r="X1943" s="1383">
        <f t="shared" si="3920"/>
        <v>0</v>
      </c>
      <c r="Y1943" s="1383">
        <f t="shared" si="3652"/>
        <v>0</v>
      </c>
      <c r="Z1943" s="1383">
        <f t="shared" si="3653"/>
        <v>0</v>
      </c>
      <c r="AA1943" s="1383">
        <f t="shared" si="3654"/>
        <v>0</v>
      </c>
      <c r="AB1943" s="1383">
        <f t="shared" si="3655"/>
        <v>0</v>
      </c>
      <c r="AC1943" s="5">
        <f t="shared" si="3656"/>
        <v>89</v>
      </c>
      <c r="AD1943" s="1383">
        <f t="shared" si="3657"/>
        <v>0</v>
      </c>
      <c r="AE1943" s="1383">
        <f t="shared" si="3658"/>
        <v>0</v>
      </c>
      <c r="AF1943" s="1305" t="e">
        <f t="shared" si="3659"/>
        <v>#DIV/0!</v>
      </c>
      <c r="AG1943" s="1305" t="e">
        <f t="shared" si="3660"/>
        <v>#DIV/0!</v>
      </c>
      <c r="AH1943" s="5"/>
      <c r="AI1943" s="5"/>
      <c r="AJ1943" s="5"/>
      <c r="AK1943" s="5"/>
      <c r="AL1943" s="5"/>
      <c r="AM1943" s="5"/>
      <c r="AN1943" s="5"/>
      <c r="AO1943" s="5"/>
      <c r="AP1943" s="5"/>
      <c r="AQ1943" s="5"/>
      <c r="AR1943" s="5"/>
      <c r="AS1943" s="5"/>
      <c r="AT1943" s="5"/>
      <c r="AU1943" s="5"/>
      <c r="AV1943" s="5"/>
      <c r="AW1943" s="5"/>
      <c r="AX1943" s="5"/>
      <c r="AY1943" s="5"/>
      <c r="AZ1943" s="5"/>
      <c r="BA1943" s="5"/>
      <c r="BB1943" s="5"/>
      <c r="BC1943" s="5"/>
      <c r="BD1943" s="5"/>
      <c r="BE1943" s="5"/>
    </row>
    <row r="1944" spans="1:57" ht="14.25" customHeight="1">
      <c r="A1944" s="1376">
        <v>45747</v>
      </c>
      <c r="B1944" s="1301"/>
      <c r="C1944" s="1302"/>
      <c r="D1944" s="1376">
        <v>45382</v>
      </c>
      <c r="E1944" s="1357"/>
      <c r="F1944" s="5"/>
      <c r="G1944" s="5"/>
      <c r="H1944" s="1302"/>
      <c r="I1944" s="1303"/>
      <c r="J1944" s="1301"/>
      <c r="K1944" s="1376"/>
      <c r="L1944" s="1302"/>
      <c r="M1944" s="1382">
        <f t="shared" si="3649"/>
        <v>45748</v>
      </c>
      <c r="N1944" s="1354">
        <f t="shared" si="3646"/>
        <v>0</v>
      </c>
      <c r="O1944" s="1383">
        <f t="shared" ref="O1944:S1944" si="3921">$AD1944*O$27</f>
        <v>0</v>
      </c>
      <c r="P1944" s="1383">
        <f t="shared" si="3921"/>
        <v>0</v>
      </c>
      <c r="Q1944" s="1383">
        <f t="shared" si="3921"/>
        <v>0</v>
      </c>
      <c r="R1944" s="1383">
        <f t="shared" si="3921"/>
        <v>0</v>
      </c>
      <c r="S1944" s="1383">
        <f t="shared" si="3921"/>
        <v>0</v>
      </c>
      <c r="T1944" s="1383">
        <f t="shared" ref="T1944:X1944" si="3922">$AE1944*T$27</f>
        <v>0</v>
      </c>
      <c r="U1944" s="1383">
        <f t="shared" si="3922"/>
        <v>0</v>
      </c>
      <c r="V1944" s="1383">
        <f t="shared" si="3922"/>
        <v>0</v>
      </c>
      <c r="W1944" s="1383">
        <f t="shared" si="3922"/>
        <v>0</v>
      </c>
      <c r="X1944" s="1383">
        <f t="shared" si="3922"/>
        <v>0</v>
      </c>
      <c r="Y1944" s="1383">
        <f t="shared" si="3652"/>
        <v>0</v>
      </c>
      <c r="Z1944" s="1383">
        <f t="shared" si="3653"/>
        <v>0</v>
      </c>
      <c r="AA1944" s="1383">
        <f t="shared" si="3654"/>
        <v>0</v>
      </c>
      <c r="AB1944" s="1383">
        <f t="shared" si="3655"/>
        <v>0</v>
      </c>
      <c r="AC1944" s="5">
        <f t="shared" si="3656"/>
        <v>90</v>
      </c>
      <c r="AD1944" s="1383">
        <f t="shared" si="3657"/>
        <v>0</v>
      </c>
      <c r="AE1944" s="1383">
        <f t="shared" si="3658"/>
        <v>0</v>
      </c>
      <c r="AF1944" s="1305" t="e">
        <f t="shared" si="3659"/>
        <v>#DIV/0!</v>
      </c>
      <c r="AG1944" s="1305" t="e">
        <f t="shared" si="3660"/>
        <v>#DIV/0!</v>
      </c>
      <c r="AH1944" s="5"/>
      <c r="AI1944" s="5"/>
      <c r="AJ1944" s="5"/>
      <c r="AK1944" s="5"/>
      <c r="AL1944" s="5"/>
      <c r="AM1944" s="5"/>
      <c r="AN1944" s="5"/>
      <c r="AO1944" s="5"/>
      <c r="AP1944" s="5"/>
      <c r="AQ1944" s="5"/>
      <c r="AR1944" s="5"/>
      <c r="AS1944" s="5"/>
      <c r="AT1944" s="5"/>
      <c r="AU1944" s="5"/>
      <c r="AV1944" s="5"/>
      <c r="AW1944" s="5"/>
      <c r="AX1944" s="5"/>
      <c r="AY1944" s="5"/>
      <c r="AZ1944" s="5"/>
      <c r="BA1944" s="5"/>
      <c r="BB1944" s="5"/>
      <c r="BC1944" s="5"/>
      <c r="BD1944" s="5"/>
      <c r="BE1944" s="5"/>
    </row>
    <row r="1945" spans="1:57" ht="14.25" customHeight="1">
      <c r="A1945" s="1376">
        <v>45748</v>
      </c>
      <c r="B1945" s="1301"/>
      <c r="C1945" s="1302"/>
      <c r="D1945" s="1376">
        <v>45383</v>
      </c>
      <c r="E1945" s="1357"/>
      <c r="F1945" s="5"/>
      <c r="G1945" s="5"/>
      <c r="H1945" s="1302"/>
      <c r="I1945" s="1303"/>
      <c r="J1945" s="1301"/>
      <c r="K1945" s="1376"/>
      <c r="L1945" s="1302"/>
      <c r="M1945" s="1382">
        <f t="shared" si="3649"/>
        <v>45749</v>
      </c>
      <c r="N1945" s="1354">
        <f t="shared" si="3646"/>
        <v>0</v>
      </c>
      <c r="O1945" s="1383">
        <f t="shared" ref="O1945:S1945" si="3923">$AD1945*O$27</f>
        <v>0</v>
      </c>
      <c r="P1945" s="1383">
        <f t="shared" si="3923"/>
        <v>0</v>
      </c>
      <c r="Q1945" s="1383">
        <f t="shared" si="3923"/>
        <v>0</v>
      </c>
      <c r="R1945" s="1383">
        <f t="shared" si="3923"/>
        <v>0</v>
      </c>
      <c r="S1945" s="1383">
        <f t="shared" si="3923"/>
        <v>0</v>
      </c>
      <c r="T1945" s="1383">
        <f t="shared" ref="T1945:X1945" si="3924">$AE1945*T$27</f>
        <v>0</v>
      </c>
      <c r="U1945" s="1383">
        <f t="shared" si="3924"/>
        <v>0</v>
      </c>
      <c r="V1945" s="1383">
        <f t="shared" si="3924"/>
        <v>0</v>
      </c>
      <c r="W1945" s="1383">
        <f t="shared" si="3924"/>
        <v>0</v>
      </c>
      <c r="X1945" s="1383">
        <f t="shared" si="3924"/>
        <v>0</v>
      </c>
      <c r="Y1945" s="1383">
        <f t="shared" si="3652"/>
        <v>0</v>
      </c>
      <c r="Z1945" s="1383">
        <f t="shared" si="3653"/>
        <v>0</v>
      </c>
      <c r="AA1945" s="1383">
        <f t="shared" si="3654"/>
        <v>0</v>
      </c>
      <c r="AB1945" s="1383">
        <f t="shared" si="3655"/>
        <v>0</v>
      </c>
      <c r="AC1945" s="5">
        <f t="shared" si="3656"/>
        <v>91</v>
      </c>
      <c r="AD1945" s="1383">
        <f t="shared" si="3657"/>
        <v>0</v>
      </c>
      <c r="AE1945" s="1383">
        <f t="shared" si="3658"/>
        <v>0</v>
      </c>
      <c r="AF1945" s="1305" t="e">
        <f t="shared" si="3659"/>
        <v>#DIV/0!</v>
      </c>
      <c r="AG1945" s="1305" t="e">
        <f t="shared" si="3660"/>
        <v>#DIV/0!</v>
      </c>
      <c r="AH1945" s="5"/>
      <c r="AI1945" s="5"/>
      <c r="AJ1945" s="5"/>
      <c r="AK1945" s="5"/>
      <c r="AL1945" s="5"/>
      <c r="AM1945" s="5"/>
      <c r="AN1945" s="5"/>
      <c r="AO1945" s="5"/>
      <c r="AP1945" s="5"/>
      <c r="AQ1945" s="5"/>
      <c r="AR1945" s="5"/>
      <c r="AS1945" s="5"/>
      <c r="AT1945" s="5"/>
      <c r="AU1945" s="5"/>
      <c r="AV1945" s="5"/>
      <c r="AW1945" s="5"/>
      <c r="AX1945" s="5"/>
      <c r="AY1945" s="5"/>
      <c r="AZ1945" s="5"/>
      <c r="BA1945" s="5"/>
      <c r="BB1945" s="5"/>
      <c r="BC1945" s="5"/>
      <c r="BD1945" s="5"/>
      <c r="BE1945" s="5"/>
    </row>
    <row r="1946" spans="1:57" ht="14.25" customHeight="1">
      <c r="A1946" s="1376">
        <v>45749</v>
      </c>
      <c r="B1946" s="1301"/>
      <c r="C1946" s="1302"/>
      <c r="D1946" s="1376">
        <v>45384</v>
      </c>
      <c r="E1946" s="1357"/>
      <c r="F1946" s="5"/>
      <c r="G1946" s="5"/>
      <c r="H1946" s="1302"/>
      <c r="I1946" s="1303"/>
      <c r="J1946" s="1301"/>
      <c r="K1946" s="1376"/>
      <c r="L1946" s="1302"/>
      <c r="M1946" s="1382">
        <f t="shared" si="3649"/>
        <v>45750</v>
      </c>
      <c r="N1946" s="1354">
        <f t="shared" si="3646"/>
        <v>0</v>
      </c>
      <c r="O1946" s="1383">
        <f t="shared" ref="O1946:S1946" si="3925">$AD1946*O$27</f>
        <v>0</v>
      </c>
      <c r="P1946" s="1383">
        <f t="shared" si="3925"/>
        <v>0</v>
      </c>
      <c r="Q1946" s="1383">
        <f t="shared" si="3925"/>
        <v>0</v>
      </c>
      <c r="R1946" s="1383">
        <f t="shared" si="3925"/>
        <v>0</v>
      </c>
      <c r="S1946" s="1383">
        <f t="shared" si="3925"/>
        <v>0</v>
      </c>
      <c r="T1946" s="1383">
        <f t="shared" ref="T1946:X1946" si="3926">$AE1946*T$27</f>
        <v>0</v>
      </c>
      <c r="U1946" s="1383">
        <f t="shared" si="3926"/>
        <v>0</v>
      </c>
      <c r="V1946" s="1383">
        <f t="shared" si="3926"/>
        <v>0</v>
      </c>
      <c r="W1946" s="1383">
        <f t="shared" si="3926"/>
        <v>0</v>
      </c>
      <c r="X1946" s="1383">
        <f t="shared" si="3926"/>
        <v>0</v>
      </c>
      <c r="Y1946" s="1383">
        <f t="shared" si="3652"/>
        <v>0</v>
      </c>
      <c r="Z1946" s="1383">
        <f t="shared" si="3653"/>
        <v>0</v>
      </c>
      <c r="AA1946" s="1383">
        <f t="shared" si="3654"/>
        <v>0</v>
      </c>
      <c r="AB1946" s="1383">
        <f t="shared" si="3655"/>
        <v>0</v>
      </c>
      <c r="AC1946" s="5">
        <f t="shared" si="3656"/>
        <v>92</v>
      </c>
      <c r="AD1946" s="1383">
        <f t="shared" si="3657"/>
        <v>0</v>
      </c>
      <c r="AE1946" s="1383">
        <f t="shared" si="3658"/>
        <v>0</v>
      </c>
      <c r="AF1946" s="1305" t="e">
        <f t="shared" si="3659"/>
        <v>#DIV/0!</v>
      </c>
      <c r="AG1946" s="1305" t="e">
        <f t="shared" si="3660"/>
        <v>#DIV/0!</v>
      </c>
      <c r="AH1946" s="5"/>
      <c r="AI1946" s="5"/>
      <c r="AJ1946" s="5"/>
      <c r="AK1946" s="5"/>
      <c r="AL1946" s="5"/>
      <c r="AM1946" s="5"/>
      <c r="AN1946" s="5"/>
      <c r="AO1946" s="5"/>
      <c r="AP1946" s="5"/>
      <c r="AQ1946" s="5"/>
      <c r="AR1946" s="5"/>
      <c r="AS1946" s="5"/>
      <c r="AT1946" s="5"/>
      <c r="AU1946" s="5"/>
      <c r="AV1946" s="5"/>
      <c r="AW1946" s="5"/>
      <c r="AX1946" s="5"/>
      <c r="AY1946" s="5"/>
      <c r="AZ1946" s="5"/>
      <c r="BA1946" s="5"/>
      <c r="BB1946" s="5"/>
      <c r="BC1946" s="5"/>
      <c r="BD1946" s="5"/>
      <c r="BE1946" s="5"/>
    </row>
    <row r="1947" spans="1:57" ht="14.25" customHeight="1">
      <c r="A1947" s="1376">
        <v>45750</v>
      </c>
      <c r="B1947" s="1301"/>
      <c r="C1947" s="1302"/>
      <c r="D1947" s="1376">
        <v>45385</v>
      </c>
      <c r="E1947" s="1357"/>
      <c r="F1947" s="5"/>
      <c r="G1947" s="5"/>
      <c r="H1947" s="1302"/>
      <c r="I1947" s="1303"/>
      <c r="J1947" s="1301"/>
      <c r="K1947" s="1376"/>
      <c r="L1947" s="1302"/>
      <c r="M1947" s="1382">
        <f t="shared" si="3649"/>
        <v>45751</v>
      </c>
      <c r="N1947" s="1354">
        <f t="shared" si="3646"/>
        <v>0</v>
      </c>
      <c r="O1947" s="1383">
        <f t="shared" ref="O1947:S1947" si="3927">$AD1947*O$27</f>
        <v>0</v>
      </c>
      <c r="P1947" s="1383">
        <f t="shared" si="3927"/>
        <v>0</v>
      </c>
      <c r="Q1947" s="1383">
        <f t="shared" si="3927"/>
        <v>0</v>
      </c>
      <c r="R1947" s="1383">
        <f t="shared" si="3927"/>
        <v>0</v>
      </c>
      <c r="S1947" s="1383">
        <f t="shared" si="3927"/>
        <v>0</v>
      </c>
      <c r="T1947" s="1383">
        <f t="shared" ref="T1947:X1947" si="3928">$AE1947*T$27</f>
        <v>0</v>
      </c>
      <c r="U1947" s="1383">
        <f t="shared" si="3928"/>
        <v>0</v>
      </c>
      <c r="V1947" s="1383">
        <f t="shared" si="3928"/>
        <v>0</v>
      </c>
      <c r="W1947" s="1383">
        <f t="shared" si="3928"/>
        <v>0</v>
      </c>
      <c r="X1947" s="1383">
        <f t="shared" si="3928"/>
        <v>0</v>
      </c>
      <c r="Y1947" s="1383">
        <f t="shared" si="3652"/>
        <v>0</v>
      </c>
      <c r="Z1947" s="1383">
        <f t="shared" si="3653"/>
        <v>0</v>
      </c>
      <c r="AA1947" s="1383">
        <f t="shared" si="3654"/>
        <v>0</v>
      </c>
      <c r="AB1947" s="1383">
        <f t="shared" si="3655"/>
        <v>0</v>
      </c>
      <c r="AC1947" s="5">
        <f t="shared" si="3656"/>
        <v>93</v>
      </c>
      <c r="AD1947" s="1383">
        <f t="shared" si="3657"/>
        <v>0</v>
      </c>
      <c r="AE1947" s="1383">
        <f t="shared" si="3658"/>
        <v>0</v>
      </c>
      <c r="AF1947" s="1305" t="e">
        <f t="shared" si="3659"/>
        <v>#DIV/0!</v>
      </c>
      <c r="AG1947" s="1305" t="e">
        <f t="shared" si="3660"/>
        <v>#DIV/0!</v>
      </c>
      <c r="AH1947" s="5"/>
      <c r="AI1947" s="5"/>
      <c r="AJ1947" s="5"/>
      <c r="AK1947" s="5"/>
      <c r="AL1947" s="5"/>
      <c r="AM1947" s="5"/>
      <c r="AN1947" s="5"/>
      <c r="AO1947" s="5"/>
      <c r="AP1947" s="5"/>
      <c r="AQ1947" s="5"/>
      <c r="AR1947" s="5"/>
      <c r="AS1947" s="5"/>
      <c r="AT1947" s="5"/>
      <c r="AU1947" s="5"/>
      <c r="AV1947" s="5"/>
      <c r="AW1947" s="5"/>
      <c r="AX1947" s="5"/>
      <c r="AY1947" s="5"/>
      <c r="AZ1947" s="5"/>
      <c r="BA1947" s="5"/>
      <c r="BB1947" s="5"/>
      <c r="BC1947" s="5"/>
      <c r="BD1947" s="5"/>
      <c r="BE1947" s="5"/>
    </row>
    <row r="1948" spans="1:57" ht="14.25" customHeight="1">
      <c r="A1948" s="1376">
        <v>45751</v>
      </c>
      <c r="B1948" s="1301"/>
      <c r="C1948" s="1302"/>
      <c r="D1948" s="1376">
        <v>45386</v>
      </c>
      <c r="E1948" s="1357"/>
      <c r="F1948" s="5"/>
      <c r="G1948" s="5"/>
      <c r="H1948" s="1302"/>
      <c r="I1948" s="1303"/>
      <c r="J1948" s="1301"/>
      <c r="K1948" s="1376"/>
      <c r="L1948" s="1302"/>
      <c r="M1948" s="1382">
        <f t="shared" si="3649"/>
        <v>45752</v>
      </c>
      <c r="N1948" s="1354">
        <f t="shared" si="3646"/>
        <v>0</v>
      </c>
      <c r="O1948" s="1383">
        <f t="shared" ref="O1948:S1948" si="3929">$AD1948*O$27</f>
        <v>0</v>
      </c>
      <c r="P1948" s="1383">
        <f t="shared" si="3929"/>
        <v>0</v>
      </c>
      <c r="Q1948" s="1383">
        <f t="shared" si="3929"/>
        <v>0</v>
      </c>
      <c r="R1948" s="1383">
        <f t="shared" si="3929"/>
        <v>0</v>
      </c>
      <c r="S1948" s="1383">
        <f t="shared" si="3929"/>
        <v>0</v>
      </c>
      <c r="T1948" s="1383">
        <f t="shared" ref="T1948:X1948" si="3930">$AE1948*T$27</f>
        <v>0</v>
      </c>
      <c r="U1948" s="1383">
        <f t="shared" si="3930"/>
        <v>0</v>
      </c>
      <c r="V1948" s="1383">
        <f t="shared" si="3930"/>
        <v>0</v>
      </c>
      <c r="W1948" s="1383">
        <f t="shared" si="3930"/>
        <v>0</v>
      </c>
      <c r="X1948" s="1383">
        <f t="shared" si="3930"/>
        <v>0</v>
      </c>
      <c r="Y1948" s="1383">
        <f t="shared" si="3652"/>
        <v>0</v>
      </c>
      <c r="Z1948" s="1383">
        <f t="shared" si="3653"/>
        <v>0</v>
      </c>
      <c r="AA1948" s="1383">
        <f t="shared" si="3654"/>
        <v>0</v>
      </c>
      <c r="AB1948" s="1383">
        <f t="shared" si="3655"/>
        <v>0</v>
      </c>
      <c r="AC1948" s="5">
        <f t="shared" si="3656"/>
        <v>94</v>
      </c>
      <c r="AD1948" s="1383">
        <f t="shared" si="3657"/>
        <v>0</v>
      </c>
      <c r="AE1948" s="1383">
        <f t="shared" si="3658"/>
        <v>0</v>
      </c>
      <c r="AF1948" s="1305" t="e">
        <f t="shared" si="3659"/>
        <v>#DIV/0!</v>
      </c>
      <c r="AG1948" s="1305" t="e">
        <f t="shared" si="3660"/>
        <v>#DIV/0!</v>
      </c>
      <c r="AH1948" s="5"/>
      <c r="AI1948" s="5"/>
      <c r="AJ1948" s="5"/>
      <c r="AK1948" s="5"/>
      <c r="AL1948" s="5"/>
      <c r="AM1948" s="5"/>
      <c r="AN1948" s="5"/>
      <c r="AO1948" s="5"/>
      <c r="AP1948" s="5"/>
      <c r="AQ1948" s="5"/>
      <c r="AR1948" s="5"/>
      <c r="AS1948" s="5"/>
      <c r="AT1948" s="5"/>
      <c r="AU1948" s="5"/>
      <c r="AV1948" s="5"/>
      <c r="AW1948" s="5"/>
      <c r="AX1948" s="5"/>
      <c r="AY1948" s="5"/>
      <c r="AZ1948" s="5"/>
      <c r="BA1948" s="5"/>
      <c r="BB1948" s="5"/>
      <c r="BC1948" s="5"/>
      <c r="BD1948" s="5"/>
      <c r="BE1948" s="5"/>
    </row>
    <row r="1949" spans="1:57" ht="14.25" customHeight="1">
      <c r="A1949" s="1376">
        <v>45752</v>
      </c>
      <c r="B1949" s="1301"/>
      <c r="C1949" s="1302"/>
      <c r="D1949" s="1376">
        <v>45387</v>
      </c>
      <c r="E1949" s="1357"/>
      <c r="F1949" s="5"/>
      <c r="G1949" s="5"/>
      <c r="H1949" s="1302"/>
      <c r="I1949" s="1303"/>
      <c r="J1949" s="1301"/>
      <c r="K1949" s="1376"/>
      <c r="L1949" s="1302"/>
      <c r="M1949" s="1382">
        <f t="shared" si="3649"/>
        <v>45753</v>
      </c>
      <c r="N1949" s="1354">
        <f t="shared" si="3646"/>
        <v>0</v>
      </c>
      <c r="O1949" s="1383">
        <f t="shared" ref="O1949:S1949" si="3931">$AD1949*O$27</f>
        <v>0</v>
      </c>
      <c r="P1949" s="1383">
        <f t="shared" si="3931"/>
        <v>0</v>
      </c>
      <c r="Q1949" s="1383">
        <f t="shared" si="3931"/>
        <v>0</v>
      </c>
      <c r="R1949" s="1383">
        <f t="shared" si="3931"/>
        <v>0</v>
      </c>
      <c r="S1949" s="1383">
        <f t="shared" si="3931"/>
        <v>0</v>
      </c>
      <c r="T1949" s="1383">
        <f t="shared" ref="T1949:X1949" si="3932">$AE1949*T$27</f>
        <v>0</v>
      </c>
      <c r="U1949" s="1383">
        <f t="shared" si="3932"/>
        <v>0</v>
      </c>
      <c r="V1949" s="1383">
        <f t="shared" si="3932"/>
        <v>0</v>
      </c>
      <c r="W1949" s="1383">
        <f t="shared" si="3932"/>
        <v>0</v>
      </c>
      <c r="X1949" s="1383">
        <f t="shared" si="3932"/>
        <v>0</v>
      </c>
      <c r="Y1949" s="1383">
        <f t="shared" si="3652"/>
        <v>0</v>
      </c>
      <c r="Z1949" s="1383">
        <f t="shared" si="3653"/>
        <v>0</v>
      </c>
      <c r="AA1949" s="1383">
        <f t="shared" si="3654"/>
        <v>0</v>
      </c>
      <c r="AB1949" s="1383">
        <f t="shared" si="3655"/>
        <v>0</v>
      </c>
      <c r="AC1949" s="5">
        <f t="shared" si="3656"/>
        <v>95</v>
      </c>
      <c r="AD1949" s="1383">
        <f t="shared" si="3657"/>
        <v>0</v>
      </c>
      <c r="AE1949" s="1383">
        <f t="shared" si="3658"/>
        <v>0</v>
      </c>
      <c r="AF1949" s="1305" t="e">
        <f t="shared" si="3659"/>
        <v>#DIV/0!</v>
      </c>
      <c r="AG1949" s="1305" t="e">
        <f t="shared" si="3660"/>
        <v>#DIV/0!</v>
      </c>
      <c r="AH1949" s="5"/>
      <c r="AI1949" s="5"/>
      <c r="AJ1949" s="5"/>
      <c r="AK1949" s="5"/>
      <c r="AL1949" s="5"/>
      <c r="AM1949" s="5"/>
      <c r="AN1949" s="5"/>
      <c r="AO1949" s="5"/>
      <c r="AP1949" s="5"/>
      <c r="AQ1949" s="5"/>
      <c r="AR1949" s="5"/>
      <c r="AS1949" s="5"/>
      <c r="AT1949" s="5"/>
      <c r="AU1949" s="5"/>
      <c r="AV1949" s="5"/>
      <c r="AW1949" s="5"/>
      <c r="AX1949" s="5"/>
      <c r="AY1949" s="5"/>
      <c r="AZ1949" s="5"/>
      <c r="BA1949" s="5"/>
      <c r="BB1949" s="5"/>
      <c r="BC1949" s="5"/>
      <c r="BD1949" s="5"/>
      <c r="BE1949" s="5"/>
    </row>
    <row r="1950" spans="1:57" ht="14.25" customHeight="1">
      <c r="A1950" s="1376">
        <v>45753</v>
      </c>
      <c r="B1950" s="1301"/>
      <c r="C1950" s="1302"/>
      <c r="D1950" s="1376">
        <v>45388</v>
      </c>
      <c r="E1950" s="1357"/>
      <c r="F1950" s="5"/>
      <c r="G1950" s="5"/>
      <c r="H1950" s="1302"/>
      <c r="I1950" s="1303"/>
      <c r="J1950" s="1301"/>
      <c r="K1950" s="1376"/>
      <c r="L1950" s="1302"/>
      <c r="M1950" s="1382">
        <f t="shared" si="3649"/>
        <v>45754</v>
      </c>
      <c r="N1950" s="1354">
        <f t="shared" si="3646"/>
        <v>0</v>
      </c>
      <c r="O1950" s="1383">
        <f t="shared" ref="O1950:S1950" si="3933">$AD1950*O$27</f>
        <v>0</v>
      </c>
      <c r="P1950" s="1383">
        <f t="shared" si="3933"/>
        <v>0</v>
      </c>
      <c r="Q1950" s="1383">
        <f t="shared" si="3933"/>
        <v>0</v>
      </c>
      <c r="R1950" s="1383">
        <f t="shared" si="3933"/>
        <v>0</v>
      </c>
      <c r="S1950" s="1383">
        <f t="shared" si="3933"/>
        <v>0</v>
      </c>
      <c r="T1950" s="1383">
        <f t="shared" ref="T1950:X1950" si="3934">$AE1950*T$27</f>
        <v>0</v>
      </c>
      <c r="U1950" s="1383">
        <f t="shared" si="3934"/>
        <v>0</v>
      </c>
      <c r="V1950" s="1383">
        <f t="shared" si="3934"/>
        <v>0</v>
      </c>
      <c r="W1950" s="1383">
        <f t="shared" si="3934"/>
        <v>0</v>
      </c>
      <c r="X1950" s="1383">
        <f t="shared" si="3934"/>
        <v>0</v>
      </c>
      <c r="Y1950" s="1383">
        <f t="shared" si="3652"/>
        <v>0</v>
      </c>
      <c r="Z1950" s="1383">
        <f t="shared" si="3653"/>
        <v>0</v>
      </c>
      <c r="AA1950" s="1383">
        <f t="shared" si="3654"/>
        <v>0</v>
      </c>
      <c r="AB1950" s="1383">
        <f t="shared" si="3655"/>
        <v>0</v>
      </c>
      <c r="AC1950" s="5">
        <f t="shared" si="3656"/>
        <v>96</v>
      </c>
      <c r="AD1950" s="1383">
        <f t="shared" si="3657"/>
        <v>0</v>
      </c>
      <c r="AE1950" s="1383">
        <f t="shared" si="3658"/>
        <v>0</v>
      </c>
      <c r="AF1950" s="1305" t="e">
        <f t="shared" si="3659"/>
        <v>#DIV/0!</v>
      </c>
      <c r="AG1950" s="1305" t="e">
        <f t="shared" si="3660"/>
        <v>#DIV/0!</v>
      </c>
      <c r="AH1950" s="5"/>
      <c r="AI1950" s="5"/>
      <c r="AJ1950" s="5"/>
      <c r="AK1950" s="5"/>
      <c r="AL1950" s="5"/>
      <c r="AM1950" s="5"/>
      <c r="AN1950" s="5"/>
      <c r="AO1950" s="5"/>
      <c r="AP1950" s="5"/>
      <c r="AQ1950" s="5"/>
      <c r="AR1950" s="5"/>
      <c r="AS1950" s="5"/>
      <c r="AT1950" s="5"/>
      <c r="AU1950" s="5"/>
      <c r="AV1950" s="5"/>
      <c r="AW1950" s="5"/>
      <c r="AX1950" s="5"/>
      <c r="AY1950" s="5"/>
      <c r="AZ1950" s="5"/>
      <c r="BA1950" s="5"/>
      <c r="BB1950" s="5"/>
      <c r="BC1950" s="5"/>
      <c r="BD1950" s="5"/>
      <c r="BE1950" s="5"/>
    </row>
    <row r="1951" spans="1:57" ht="14.25" customHeight="1">
      <c r="A1951" s="1376">
        <v>45754</v>
      </c>
      <c r="B1951" s="1301"/>
      <c r="C1951" s="1302"/>
      <c r="D1951" s="1376">
        <v>45389</v>
      </c>
      <c r="E1951" s="1357"/>
      <c r="F1951" s="5"/>
      <c r="G1951" s="5"/>
      <c r="H1951" s="1302"/>
      <c r="I1951" s="1303"/>
      <c r="J1951" s="1301"/>
      <c r="K1951" s="1376"/>
      <c r="L1951" s="1302"/>
      <c r="M1951" s="1382">
        <f t="shared" si="3649"/>
        <v>45755</v>
      </c>
      <c r="N1951" s="1354">
        <f t="shared" si="3646"/>
        <v>0</v>
      </c>
      <c r="O1951" s="1383">
        <f t="shared" ref="O1951:S1951" si="3935">$AD1951*O$27</f>
        <v>0</v>
      </c>
      <c r="P1951" s="1383">
        <f t="shared" si="3935"/>
        <v>0</v>
      </c>
      <c r="Q1951" s="1383">
        <f t="shared" si="3935"/>
        <v>0</v>
      </c>
      <c r="R1951" s="1383">
        <f t="shared" si="3935"/>
        <v>0</v>
      </c>
      <c r="S1951" s="1383">
        <f t="shared" si="3935"/>
        <v>0</v>
      </c>
      <c r="T1951" s="1383">
        <f t="shared" ref="T1951:X1951" si="3936">$AE1951*T$27</f>
        <v>0</v>
      </c>
      <c r="U1951" s="1383">
        <f t="shared" si="3936"/>
        <v>0</v>
      </c>
      <c r="V1951" s="1383">
        <f t="shared" si="3936"/>
        <v>0</v>
      </c>
      <c r="W1951" s="1383">
        <f t="shared" si="3936"/>
        <v>0</v>
      </c>
      <c r="X1951" s="1383">
        <f t="shared" si="3936"/>
        <v>0</v>
      </c>
      <c r="Y1951" s="1383">
        <f t="shared" si="3652"/>
        <v>0</v>
      </c>
      <c r="Z1951" s="1383">
        <f t="shared" si="3653"/>
        <v>0</v>
      </c>
      <c r="AA1951" s="1383">
        <f t="shared" si="3654"/>
        <v>0</v>
      </c>
      <c r="AB1951" s="1383">
        <f t="shared" si="3655"/>
        <v>0</v>
      </c>
      <c r="AC1951" s="5">
        <f t="shared" si="3656"/>
        <v>97</v>
      </c>
      <c r="AD1951" s="1383">
        <f t="shared" si="3657"/>
        <v>0</v>
      </c>
      <c r="AE1951" s="1383">
        <f t="shared" si="3658"/>
        <v>0</v>
      </c>
      <c r="AF1951" s="1305" t="e">
        <f t="shared" si="3659"/>
        <v>#DIV/0!</v>
      </c>
      <c r="AG1951" s="1305" t="e">
        <f t="shared" si="3660"/>
        <v>#DIV/0!</v>
      </c>
      <c r="AH1951" s="5"/>
      <c r="AI1951" s="5"/>
      <c r="AJ1951" s="5"/>
      <c r="AK1951" s="5"/>
      <c r="AL1951" s="5"/>
      <c r="AM1951" s="5"/>
      <c r="AN1951" s="5"/>
      <c r="AO1951" s="5"/>
      <c r="AP1951" s="5"/>
      <c r="AQ1951" s="5"/>
      <c r="AR1951" s="5"/>
      <c r="AS1951" s="5"/>
      <c r="AT1951" s="5"/>
      <c r="AU1951" s="5"/>
      <c r="AV1951" s="5"/>
      <c r="AW1951" s="5"/>
      <c r="AX1951" s="5"/>
      <c r="AY1951" s="5"/>
      <c r="AZ1951" s="5"/>
      <c r="BA1951" s="5"/>
      <c r="BB1951" s="5"/>
      <c r="BC1951" s="5"/>
      <c r="BD1951" s="5"/>
      <c r="BE1951" s="5"/>
    </row>
    <row r="1952" spans="1:57" ht="14.25" customHeight="1">
      <c r="A1952" s="1376">
        <v>45755</v>
      </c>
      <c r="B1952" s="1301"/>
      <c r="C1952" s="1302"/>
      <c r="D1952" s="1376">
        <v>45390</v>
      </c>
      <c r="E1952" s="1357"/>
      <c r="F1952" s="5"/>
      <c r="G1952" s="5"/>
      <c r="H1952" s="1302"/>
      <c r="I1952" s="1303"/>
      <c r="J1952" s="1301"/>
      <c r="K1952" s="1376"/>
      <c r="L1952" s="1302"/>
      <c r="M1952" s="1382">
        <f t="shared" si="3649"/>
        <v>45756</v>
      </c>
      <c r="N1952" s="1354">
        <f t="shared" si="3646"/>
        <v>0</v>
      </c>
      <c r="O1952" s="1383">
        <f t="shared" ref="O1952:S1952" si="3937">$AD1952*O$27</f>
        <v>0</v>
      </c>
      <c r="P1952" s="1383">
        <f t="shared" si="3937"/>
        <v>0</v>
      </c>
      <c r="Q1952" s="1383">
        <f t="shared" si="3937"/>
        <v>0</v>
      </c>
      <c r="R1952" s="1383">
        <f t="shared" si="3937"/>
        <v>0</v>
      </c>
      <c r="S1952" s="1383">
        <f t="shared" si="3937"/>
        <v>0</v>
      </c>
      <c r="T1952" s="1383">
        <f t="shared" ref="T1952:X1952" si="3938">$AE1952*T$27</f>
        <v>0</v>
      </c>
      <c r="U1952" s="1383">
        <f t="shared" si="3938"/>
        <v>0</v>
      </c>
      <c r="V1952" s="1383">
        <f t="shared" si="3938"/>
        <v>0</v>
      </c>
      <c r="W1952" s="1383">
        <f t="shared" si="3938"/>
        <v>0</v>
      </c>
      <c r="X1952" s="1383">
        <f t="shared" si="3938"/>
        <v>0</v>
      </c>
      <c r="Y1952" s="1383">
        <f t="shared" si="3652"/>
        <v>0</v>
      </c>
      <c r="Z1952" s="1383">
        <f t="shared" si="3653"/>
        <v>0</v>
      </c>
      <c r="AA1952" s="1383">
        <f t="shared" si="3654"/>
        <v>0</v>
      </c>
      <c r="AB1952" s="1383">
        <f t="shared" si="3655"/>
        <v>0</v>
      </c>
      <c r="AC1952" s="5">
        <f t="shared" si="3656"/>
        <v>98</v>
      </c>
      <c r="AD1952" s="1383">
        <f t="shared" si="3657"/>
        <v>0</v>
      </c>
      <c r="AE1952" s="1383">
        <f t="shared" si="3658"/>
        <v>0</v>
      </c>
      <c r="AF1952" s="1305" t="e">
        <f t="shared" si="3659"/>
        <v>#DIV/0!</v>
      </c>
      <c r="AG1952" s="1305" t="e">
        <f t="shared" si="3660"/>
        <v>#DIV/0!</v>
      </c>
      <c r="AH1952" s="5"/>
      <c r="AI1952" s="5"/>
      <c r="AJ1952" s="5"/>
      <c r="AK1952" s="5"/>
      <c r="AL1952" s="5"/>
      <c r="AM1952" s="5"/>
      <c r="AN1952" s="5"/>
      <c r="AO1952" s="5"/>
      <c r="AP1952" s="5"/>
      <c r="AQ1952" s="5"/>
      <c r="AR1952" s="5"/>
      <c r="AS1952" s="5"/>
      <c r="AT1952" s="5"/>
      <c r="AU1952" s="5"/>
      <c r="AV1952" s="5"/>
      <c r="AW1952" s="5"/>
      <c r="AX1952" s="5"/>
      <c r="AY1952" s="5"/>
      <c r="AZ1952" s="5"/>
      <c r="BA1952" s="5"/>
      <c r="BB1952" s="5"/>
      <c r="BC1952" s="5"/>
      <c r="BD1952" s="5"/>
      <c r="BE1952" s="5"/>
    </row>
    <row r="1953" spans="1:57" ht="14.25" customHeight="1">
      <c r="A1953" s="1376">
        <v>45756</v>
      </c>
      <c r="B1953" s="1301"/>
      <c r="C1953" s="1302"/>
      <c r="D1953" s="1376">
        <v>45391</v>
      </c>
      <c r="E1953" s="1357"/>
      <c r="F1953" s="5"/>
      <c r="G1953" s="5"/>
      <c r="H1953" s="1302"/>
      <c r="I1953" s="1303"/>
      <c r="J1953" s="1301"/>
      <c r="K1953" s="1376"/>
      <c r="L1953" s="1302"/>
      <c r="M1953" s="1382">
        <f t="shared" si="3649"/>
        <v>45757</v>
      </c>
      <c r="N1953" s="1354">
        <f t="shared" si="3646"/>
        <v>0</v>
      </c>
      <c r="O1953" s="1383">
        <f t="shared" ref="O1953:S1953" si="3939">$AD1953*O$27</f>
        <v>0</v>
      </c>
      <c r="P1953" s="1383">
        <f t="shared" si="3939"/>
        <v>0</v>
      </c>
      <c r="Q1953" s="1383">
        <f t="shared" si="3939"/>
        <v>0</v>
      </c>
      <c r="R1953" s="1383">
        <f t="shared" si="3939"/>
        <v>0</v>
      </c>
      <c r="S1953" s="1383">
        <f t="shared" si="3939"/>
        <v>0</v>
      </c>
      <c r="T1953" s="1383">
        <f t="shared" ref="T1953:X1953" si="3940">$AE1953*T$27</f>
        <v>0</v>
      </c>
      <c r="U1953" s="1383">
        <f t="shared" si="3940"/>
        <v>0</v>
      </c>
      <c r="V1953" s="1383">
        <f t="shared" si="3940"/>
        <v>0</v>
      </c>
      <c r="W1953" s="1383">
        <f t="shared" si="3940"/>
        <v>0</v>
      </c>
      <c r="X1953" s="1383">
        <f t="shared" si="3940"/>
        <v>0</v>
      </c>
      <c r="Y1953" s="1383">
        <f t="shared" si="3652"/>
        <v>0</v>
      </c>
      <c r="Z1953" s="1383">
        <f t="shared" si="3653"/>
        <v>0</v>
      </c>
      <c r="AA1953" s="1383">
        <f t="shared" si="3654"/>
        <v>0</v>
      </c>
      <c r="AB1953" s="1383">
        <f t="shared" si="3655"/>
        <v>0</v>
      </c>
      <c r="AC1953" s="5">
        <f t="shared" si="3656"/>
        <v>99</v>
      </c>
      <c r="AD1953" s="1383">
        <f t="shared" si="3657"/>
        <v>0</v>
      </c>
      <c r="AE1953" s="1383">
        <f t="shared" si="3658"/>
        <v>0</v>
      </c>
      <c r="AF1953" s="1305" t="e">
        <f t="shared" si="3659"/>
        <v>#DIV/0!</v>
      </c>
      <c r="AG1953" s="1305" t="e">
        <f t="shared" si="3660"/>
        <v>#DIV/0!</v>
      </c>
      <c r="AH1953" s="5"/>
      <c r="AI1953" s="5"/>
      <c r="AJ1953" s="5"/>
      <c r="AK1953" s="5"/>
      <c r="AL1953" s="5"/>
      <c r="AM1953" s="5"/>
      <c r="AN1953" s="5"/>
      <c r="AO1953" s="5"/>
      <c r="AP1953" s="5"/>
      <c r="AQ1953" s="5"/>
      <c r="AR1953" s="5"/>
      <c r="AS1953" s="5"/>
      <c r="AT1953" s="5"/>
      <c r="AU1953" s="5"/>
      <c r="AV1953" s="5"/>
      <c r="AW1953" s="5"/>
      <c r="AX1953" s="5"/>
      <c r="AY1953" s="5"/>
      <c r="AZ1953" s="5"/>
      <c r="BA1953" s="5"/>
      <c r="BB1953" s="5"/>
      <c r="BC1953" s="5"/>
      <c r="BD1953" s="5"/>
      <c r="BE1953" s="5"/>
    </row>
    <row r="1954" spans="1:57" ht="14.25" customHeight="1">
      <c r="A1954" s="1376">
        <v>45757</v>
      </c>
      <c r="B1954" s="1301"/>
      <c r="C1954" s="1302"/>
      <c r="D1954" s="1376">
        <v>45392</v>
      </c>
      <c r="E1954" s="1357"/>
      <c r="F1954" s="5"/>
      <c r="G1954" s="5"/>
      <c r="H1954" s="1302"/>
      <c r="I1954" s="1303"/>
      <c r="J1954" s="1301"/>
      <c r="K1954" s="1376"/>
      <c r="L1954" s="1302"/>
      <c r="M1954" s="1382">
        <f t="shared" si="3649"/>
        <v>45758</v>
      </c>
      <c r="N1954" s="1354">
        <f t="shared" si="3646"/>
        <v>0</v>
      </c>
      <c r="O1954" s="1383">
        <f t="shared" ref="O1954:S1954" si="3941">$AD1954*O$27</f>
        <v>0</v>
      </c>
      <c r="P1954" s="1383">
        <f t="shared" si="3941"/>
        <v>0</v>
      </c>
      <c r="Q1954" s="1383">
        <f t="shared" si="3941"/>
        <v>0</v>
      </c>
      <c r="R1954" s="1383">
        <f t="shared" si="3941"/>
        <v>0</v>
      </c>
      <c r="S1954" s="1383">
        <f t="shared" si="3941"/>
        <v>0</v>
      </c>
      <c r="T1954" s="1383">
        <f t="shared" ref="T1954:X1954" si="3942">$AE1954*T$27</f>
        <v>0</v>
      </c>
      <c r="U1954" s="1383">
        <f t="shared" si="3942"/>
        <v>0</v>
      </c>
      <c r="V1954" s="1383">
        <f t="shared" si="3942"/>
        <v>0</v>
      </c>
      <c r="W1954" s="1383">
        <f t="shared" si="3942"/>
        <v>0</v>
      </c>
      <c r="X1954" s="1383">
        <f t="shared" si="3942"/>
        <v>0</v>
      </c>
      <c r="Y1954" s="1383">
        <f t="shared" si="3652"/>
        <v>0</v>
      </c>
      <c r="Z1954" s="1383">
        <f t="shared" si="3653"/>
        <v>0</v>
      </c>
      <c r="AA1954" s="1383">
        <f t="shared" si="3654"/>
        <v>0</v>
      </c>
      <c r="AB1954" s="1383">
        <f t="shared" si="3655"/>
        <v>0</v>
      </c>
      <c r="AC1954" s="5">
        <f t="shared" si="3656"/>
        <v>100</v>
      </c>
      <c r="AD1954" s="1383">
        <f t="shared" si="3657"/>
        <v>0</v>
      </c>
      <c r="AE1954" s="1383">
        <f t="shared" si="3658"/>
        <v>0</v>
      </c>
      <c r="AF1954" s="1305" t="e">
        <f t="shared" si="3659"/>
        <v>#DIV/0!</v>
      </c>
      <c r="AG1954" s="1305" t="e">
        <f t="shared" si="3660"/>
        <v>#DIV/0!</v>
      </c>
      <c r="AH1954" s="5"/>
      <c r="AI1954" s="5"/>
      <c r="AJ1954" s="5"/>
      <c r="AK1954" s="5"/>
      <c r="AL1954" s="5"/>
      <c r="AM1954" s="5"/>
      <c r="AN1954" s="5"/>
      <c r="AO1954" s="5"/>
      <c r="AP1954" s="5"/>
      <c r="AQ1954" s="5"/>
      <c r="AR1954" s="5"/>
      <c r="AS1954" s="5"/>
      <c r="AT1954" s="5"/>
      <c r="AU1954" s="5"/>
      <c r="AV1954" s="5"/>
      <c r="AW1954" s="5"/>
      <c r="AX1954" s="5"/>
      <c r="AY1954" s="5"/>
      <c r="AZ1954" s="5"/>
      <c r="BA1954" s="5"/>
      <c r="BB1954" s="5"/>
      <c r="BC1954" s="5"/>
      <c r="BD1954" s="5"/>
      <c r="BE1954" s="5"/>
    </row>
    <row r="1955" spans="1:57" ht="14.25" customHeight="1">
      <c r="A1955" s="1376">
        <v>45758</v>
      </c>
      <c r="B1955" s="1301"/>
      <c r="C1955" s="1302"/>
      <c r="D1955" s="1376">
        <v>45393</v>
      </c>
      <c r="E1955" s="1357"/>
      <c r="F1955" s="5"/>
      <c r="G1955" s="5"/>
      <c r="H1955" s="1302"/>
      <c r="I1955" s="1303"/>
      <c r="J1955" s="1301"/>
      <c r="K1955" s="1376"/>
      <c r="L1955" s="1302"/>
      <c r="M1955" s="1382">
        <f t="shared" si="3649"/>
        <v>45759</v>
      </c>
      <c r="N1955" s="1354">
        <f t="shared" si="3646"/>
        <v>0</v>
      </c>
      <c r="O1955" s="1383">
        <f t="shared" ref="O1955:S1955" si="3943">$AD1955*O$27</f>
        <v>0</v>
      </c>
      <c r="P1955" s="1383">
        <f t="shared" si="3943"/>
        <v>0</v>
      </c>
      <c r="Q1955" s="1383">
        <f t="shared" si="3943"/>
        <v>0</v>
      </c>
      <c r="R1955" s="1383">
        <f t="shared" si="3943"/>
        <v>0</v>
      </c>
      <c r="S1955" s="1383">
        <f t="shared" si="3943"/>
        <v>0</v>
      </c>
      <c r="T1955" s="1383">
        <f t="shared" ref="T1955:X1955" si="3944">$AE1955*T$27</f>
        <v>0</v>
      </c>
      <c r="U1955" s="1383">
        <f t="shared" si="3944"/>
        <v>0</v>
      </c>
      <c r="V1955" s="1383">
        <f t="shared" si="3944"/>
        <v>0</v>
      </c>
      <c r="W1955" s="1383">
        <f t="shared" si="3944"/>
        <v>0</v>
      </c>
      <c r="X1955" s="1383">
        <f t="shared" si="3944"/>
        <v>0</v>
      </c>
      <c r="Y1955" s="1383">
        <f t="shared" si="3652"/>
        <v>0</v>
      </c>
      <c r="Z1955" s="1383">
        <f t="shared" si="3653"/>
        <v>0</v>
      </c>
      <c r="AA1955" s="1383">
        <f t="shared" si="3654"/>
        <v>0</v>
      </c>
      <c r="AB1955" s="1383">
        <f t="shared" si="3655"/>
        <v>0</v>
      </c>
      <c r="AC1955" s="5">
        <f t="shared" si="3656"/>
        <v>101</v>
      </c>
      <c r="AD1955" s="1383">
        <f t="shared" si="3657"/>
        <v>0</v>
      </c>
      <c r="AE1955" s="1383">
        <f t="shared" si="3658"/>
        <v>0</v>
      </c>
      <c r="AF1955" s="1305" t="e">
        <f t="shared" si="3659"/>
        <v>#DIV/0!</v>
      </c>
      <c r="AG1955" s="1305" t="e">
        <f t="shared" si="3660"/>
        <v>#DIV/0!</v>
      </c>
      <c r="AH1955" s="5"/>
      <c r="AI1955" s="5"/>
      <c r="AJ1955" s="5"/>
      <c r="AK1955" s="5"/>
      <c r="AL1955" s="5"/>
      <c r="AM1955" s="5"/>
      <c r="AN1955" s="5"/>
      <c r="AO1955" s="5"/>
      <c r="AP1955" s="5"/>
      <c r="AQ1955" s="5"/>
      <c r="AR1955" s="5"/>
      <c r="AS1955" s="5"/>
      <c r="AT1955" s="5"/>
      <c r="AU1955" s="5"/>
      <c r="AV1955" s="5"/>
      <c r="AW1955" s="5"/>
      <c r="AX1955" s="5"/>
      <c r="AY1955" s="5"/>
      <c r="AZ1955" s="5"/>
      <c r="BA1955" s="5"/>
      <c r="BB1955" s="5"/>
      <c r="BC1955" s="5"/>
      <c r="BD1955" s="5"/>
      <c r="BE1955" s="5"/>
    </row>
    <row r="1956" spans="1:57" ht="14.25" customHeight="1">
      <c r="A1956" s="1376">
        <v>45759</v>
      </c>
      <c r="B1956" s="1301"/>
      <c r="C1956" s="1302"/>
      <c r="D1956" s="1376">
        <v>45394</v>
      </c>
      <c r="E1956" s="1357"/>
      <c r="F1956" s="5"/>
      <c r="G1956" s="5"/>
      <c r="H1956" s="1302"/>
      <c r="I1956" s="1303"/>
      <c r="J1956" s="1301"/>
      <c r="K1956" s="1376"/>
      <c r="L1956" s="1302"/>
      <c r="M1956" s="1382">
        <f t="shared" si="3649"/>
        <v>45760</v>
      </c>
      <c r="N1956" s="1354">
        <f t="shared" si="3646"/>
        <v>0</v>
      </c>
      <c r="O1956" s="1383">
        <f t="shared" ref="O1956:S1956" si="3945">$AD1956*O$27</f>
        <v>0</v>
      </c>
      <c r="P1956" s="1383">
        <f t="shared" si="3945"/>
        <v>0</v>
      </c>
      <c r="Q1956" s="1383">
        <f t="shared" si="3945"/>
        <v>0</v>
      </c>
      <c r="R1956" s="1383">
        <f t="shared" si="3945"/>
        <v>0</v>
      </c>
      <c r="S1956" s="1383">
        <f t="shared" si="3945"/>
        <v>0</v>
      </c>
      <c r="T1956" s="1383">
        <f t="shared" ref="T1956:X1956" si="3946">$AE1956*T$27</f>
        <v>0</v>
      </c>
      <c r="U1956" s="1383">
        <f t="shared" si="3946"/>
        <v>0</v>
      </c>
      <c r="V1956" s="1383">
        <f t="shared" si="3946"/>
        <v>0</v>
      </c>
      <c r="W1956" s="1383">
        <f t="shared" si="3946"/>
        <v>0</v>
      </c>
      <c r="X1956" s="1383">
        <f t="shared" si="3946"/>
        <v>0</v>
      </c>
      <c r="Y1956" s="1383">
        <f t="shared" si="3652"/>
        <v>0</v>
      </c>
      <c r="Z1956" s="1383">
        <f t="shared" si="3653"/>
        <v>0</v>
      </c>
      <c r="AA1956" s="1383">
        <f t="shared" si="3654"/>
        <v>0</v>
      </c>
      <c r="AB1956" s="1383">
        <f t="shared" si="3655"/>
        <v>0</v>
      </c>
      <c r="AC1956" s="5">
        <f t="shared" si="3656"/>
        <v>102</v>
      </c>
      <c r="AD1956" s="1383">
        <f t="shared" si="3657"/>
        <v>0</v>
      </c>
      <c r="AE1956" s="1383">
        <f t="shared" si="3658"/>
        <v>0</v>
      </c>
      <c r="AF1956" s="1305" t="e">
        <f t="shared" si="3659"/>
        <v>#DIV/0!</v>
      </c>
      <c r="AG1956" s="1305" t="e">
        <f t="shared" si="3660"/>
        <v>#DIV/0!</v>
      </c>
      <c r="AH1956" s="5"/>
      <c r="AI1956" s="5"/>
      <c r="AJ1956" s="5"/>
      <c r="AK1956" s="5"/>
      <c r="AL1956" s="5"/>
      <c r="AM1956" s="5"/>
      <c r="AN1956" s="5"/>
      <c r="AO1956" s="5"/>
      <c r="AP1956" s="5"/>
      <c r="AQ1956" s="5"/>
      <c r="AR1956" s="5"/>
      <c r="AS1956" s="5"/>
      <c r="AT1956" s="5"/>
      <c r="AU1956" s="5"/>
      <c r="AV1956" s="5"/>
      <c r="AW1956" s="5"/>
      <c r="AX1956" s="5"/>
      <c r="AY1956" s="5"/>
      <c r="AZ1956" s="5"/>
      <c r="BA1956" s="5"/>
      <c r="BB1956" s="5"/>
      <c r="BC1956" s="5"/>
      <c r="BD1956" s="5"/>
      <c r="BE1956" s="5"/>
    </row>
    <row r="1957" spans="1:57" ht="14.25" customHeight="1">
      <c r="A1957" s="1376">
        <v>45760</v>
      </c>
      <c r="B1957" s="1301"/>
      <c r="C1957" s="1302"/>
      <c r="D1957" s="1376">
        <v>45395</v>
      </c>
      <c r="E1957" s="1357"/>
      <c r="F1957" s="5"/>
      <c r="G1957" s="5"/>
      <c r="H1957" s="1302"/>
      <c r="I1957" s="1303"/>
      <c r="J1957" s="1301"/>
      <c r="K1957" s="1376"/>
      <c r="L1957" s="1302"/>
      <c r="M1957" s="1382">
        <f t="shared" si="3649"/>
        <v>45761</v>
      </c>
      <c r="N1957" s="1354">
        <f t="shared" si="3646"/>
        <v>0</v>
      </c>
      <c r="O1957" s="1383">
        <f t="shared" ref="O1957:S1957" si="3947">$AD1957*O$27</f>
        <v>0</v>
      </c>
      <c r="P1957" s="1383">
        <f t="shared" si="3947"/>
        <v>0</v>
      </c>
      <c r="Q1957" s="1383">
        <f t="shared" si="3947"/>
        <v>0</v>
      </c>
      <c r="R1957" s="1383">
        <f t="shared" si="3947"/>
        <v>0</v>
      </c>
      <c r="S1957" s="1383">
        <f t="shared" si="3947"/>
        <v>0</v>
      </c>
      <c r="T1957" s="1383">
        <f t="shared" ref="T1957:X1957" si="3948">$AE1957*T$27</f>
        <v>0</v>
      </c>
      <c r="U1957" s="1383">
        <f t="shared" si="3948"/>
        <v>0</v>
      </c>
      <c r="V1957" s="1383">
        <f t="shared" si="3948"/>
        <v>0</v>
      </c>
      <c r="W1957" s="1383">
        <f t="shared" si="3948"/>
        <v>0</v>
      </c>
      <c r="X1957" s="1383">
        <f t="shared" si="3948"/>
        <v>0</v>
      </c>
      <c r="Y1957" s="1383">
        <f t="shared" si="3652"/>
        <v>0</v>
      </c>
      <c r="Z1957" s="1383">
        <f t="shared" si="3653"/>
        <v>0</v>
      </c>
      <c r="AA1957" s="1383">
        <f t="shared" si="3654"/>
        <v>0</v>
      </c>
      <c r="AB1957" s="1383">
        <f t="shared" si="3655"/>
        <v>0</v>
      </c>
      <c r="AC1957" s="5">
        <f t="shared" si="3656"/>
        <v>103</v>
      </c>
      <c r="AD1957" s="1383">
        <f t="shared" si="3657"/>
        <v>0</v>
      </c>
      <c r="AE1957" s="1383">
        <f t="shared" si="3658"/>
        <v>0</v>
      </c>
      <c r="AF1957" s="1305" t="e">
        <f t="shared" si="3659"/>
        <v>#DIV/0!</v>
      </c>
      <c r="AG1957" s="1305" t="e">
        <f t="shared" si="3660"/>
        <v>#DIV/0!</v>
      </c>
      <c r="AH1957" s="5"/>
      <c r="AI1957" s="5"/>
      <c r="AJ1957" s="5"/>
      <c r="AK1957" s="5"/>
      <c r="AL1957" s="5"/>
      <c r="AM1957" s="5"/>
      <c r="AN1957" s="5"/>
      <c r="AO1957" s="5"/>
      <c r="AP1957" s="5"/>
      <c r="AQ1957" s="5"/>
      <c r="AR1957" s="5"/>
      <c r="AS1957" s="5"/>
      <c r="AT1957" s="5"/>
      <c r="AU1957" s="5"/>
      <c r="AV1957" s="5"/>
      <c r="AW1957" s="5"/>
      <c r="AX1957" s="5"/>
      <c r="AY1957" s="5"/>
      <c r="AZ1957" s="5"/>
      <c r="BA1957" s="5"/>
      <c r="BB1957" s="5"/>
      <c r="BC1957" s="5"/>
      <c r="BD1957" s="5"/>
      <c r="BE1957" s="5"/>
    </row>
    <row r="1958" spans="1:57" ht="14.25" customHeight="1">
      <c r="A1958" s="1376">
        <v>45761</v>
      </c>
      <c r="B1958" s="1301"/>
      <c r="C1958" s="1302"/>
      <c r="D1958" s="1376">
        <v>45396</v>
      </c>
      <c r="E1958" s="1357"/>
      <c r="F1958" s="5"/>
      <c r="G1958" s="5"/>
      <c r="H1958" s="1302"/>
      <c r="I1958" s="1303"/>
      <c r="J1958" s="1301"/>
      <c r="K1958" s="1376"/>
      <c r="L1958" s="1302"/>
      <c r="M1958" s="1382">
        <f t="shared" si="3649"/>
        <v>45762</v>
      </c>
      <c r="N1958" s="1354">
        <f t="shared" si="3646"/>
        <v>0</v>
      </c>
      <c r="O1958" s="1383">
        <f t="shared" ref="O1958:S1958" si="3949">$AD1958*O$27</f>
        <v>0</v>
      </c>
      <c r="P1958" s="1383">
        <f t="shared" si="3949"/>
        <v>0</v>
      </c>
      <c r="Q1958" s="1383">
        <f t="shared" si="3949"/>
        <v>0</v>
      </c>
      <c r="R1958" s="1383">
        <f t="shared" si="3949"/>
        <v>0</v>
      </c>
      <c r="S1958" s="1383">
        <f t="shared" si="3949"/>
        <v>0</v>
      </c>
      <c r="T1958" s="1383">
        <f t="shared" ref="T1958:X1958" si="3950">$AE1958*T$27</f>
        <v>0</v>
      </c>
      <c r="U1958" s="1383">
        <f t="shared" si="3950"/>
        <v>0</v>
      </c>
      <c r="V1958" s="1383">
        <f t="shared" si="3950"/>
        <v>0</v>
      </c>
      <c r="W1958" s="1383">
        <f t="shared" si="3950"/>
        <v>0</v>
      </c>
      <c r="X1958" s="1383">
        <f t="shared" si="3950"/>
        <v>0</v>
      </c>
      <c r="Y1958" s="1383">
        <f t="shared" si="3652"/>
        <v>0</v>
      </c>
      <c r="Z1958" s="1383">
        <f t="shared" si="3653"/>
        <v>0</v>
      </c>
      <c r="AA1958" s="1383">
        <f t="shared" si="3654"/>
        <v>0</v>
      </c>
      <c r="AB1958" s="1383">
        <f t="shared" si="3655"/>
        <v>0</v>
      </c>
      <c r="AC1958" s="5">
        <f t="shared" si="3656"/>
        <v>104</v>
      </c>
      <c r="AD1958" s="1383">
        <f t="shared" si="3657"/>
        <v>0</v>
      </c>
      <c r="AE1958" s="1383">
        <f t="shared" si="3658"/>
        <v>0</v>
      </c>
      <c r="AF1958" s="1305" t="e">
        <f t="shared" si="3659"/>
        <v>#DIV/0!</v>
      </c>
      <c r="AG1958" s="1305" t="e">
        <f t="shared" si="3660"/>
        <v>#DIV/0!</v>
      </c>
      <c r="AH1958" s="5"/>
      <c r="AI1958" s="5"/>
      <c r="AJ1958" s="5"/>
      <c r="AK1958" s="5"/>
      <c r="AL1958" s="5"/>
      <c r="AM1958" s="5"/>
      <c r="AN1958" s="5"/>
      <c r="AO1958" s="5"/>
      <c r="AP1958" s="5"/>
      <c r="AQ1958" s="5"/>
      <c r="AR1958" s="5"/>
      <c r="AS1958" s="5"/>
      <c r="AT1958" s="5"/>
      <c r="AU1958" s="5"/>
      <c r="AV1958" s="5"/>
      <c r="AW1958" s="5"/>
      <c r="AX1958" s="5"/>
      <c r="AY1958" s="5"/>
      <c r="AZ1958" s="5"/>
      <c r="BA1958" s="5"/>
      <c r="BB1958" s="5"/>
      <c r="BC1958" s="5"/>
      <c r="BD1958" s="5"/>
      <c r="BE1958" s="5"/>
    </row>
    <row r="1959" spans="1:57" ht="14.25" customHeight="1">
      <c r="A1959" s="1376">
        <v>45762</v>
      </c>
      <c r="B1959" s="1301"/>
      <c r="C1959" s="1302"/>
      <c r="D1959" s="1376">
        <v>45397</v>
      </c>
      <c r="E1959" s="1357"/>
      <c r="F1959" s="5"/>
      <c r="G1959" s="5"/>
      <c r="H1959" s="1302"/>
      <c r="I1959" s="1303"/>
      <c r="J1959" s="1301"/>
      <c r="K1959" s="1376"/>
      <c r="L1959" s="1302"/>
      <c r="M1959" s="1382">
        <f t="shared" si="3649"/>
        <v>45763</v>
      </c>
      <c r="N1959" s="1354">
        <f t="shared" si="3646"/>
        <v>0</v>
      </c>
      <c r="O1959" s="1383">
        <f t="shared" ref="O1959:S1959" si="3951">$AD1959*O$27</f>
        <v>0</v>
      </c>
      <c r="P1959" s="1383">
        <f t="shared" si="3951"/>
        <v>0</v>
      </c>
      <c r="Q1959" s="1383">
        <f t="shared" si="3951"/>
        <v>0</v>
      </c>
      <c r="R1959" s="1383">
        <f t="shared" si="3951"/>
        <v>0</v>
      </c>
      <c r="S1959" s="1383">
        <f t="shared" si="3951"/>
        <v>0</v>
      </c>
      <c r="T1959" s="1383">
        <f t="shared" ref="T1959:X1959" si="3952">$AE1959*T$27</f>
        <v>0</v>
      </c>
      <c r="U1959" s="1383">
        <f t="shared" si="3952"/>
        <v>0</v>
      </c>
      <c r="V1959" s="1383">
        <f t="shared" si="3952"/>
        <v>0</v>
      </c>
      <c r="W1959" s="1383">
        <f t="shared" si="3952"/>
        <v>0</v>
      </c>
      <c r="X1959" s="1383">
        <f t="shared" si="3952"/>
        <v>0</v>
      </c>
      <c r="Y1959" s="1383">
        <f t="shared" si="3652"/>
        <v>0</v>
      </c>
      <c r="Z1959" s="1383">
        <f t="shared" si="3653"/>
        <v>0</v>
      </c>
      <c r="AA1959" s="1383">
        <f t="shared" si="3654"/>
        <v>0</v>
      </c>
      <c r="AB1959" s="1383">
        <f t="shared" si="3655"/>
        <v>0</v>
      </c>
      <c r="AC1959" s="5">
        <f t="shared" si="3656"/>
        <v>105</v>
      </c>
      <c r="AD1959" s="1383">
        <f t="shared" si="3657"/>
        <v>0</v>
      </c>
      <c r="AE1959" s="1383">
        <f t="shared" si="3658"/>
        <v>0</v>
      </c>
      <c r="AF1959" s="1305" t="e">
        <f t="shared" si="3659"/>
        <v>#DIV/0!</v>
      </c>
      <c r="AG1959" s="1305" t="e">
        <f t="shared" si="3660"/>
        <v>#DIV/0!</v>
      </c>
      <c r="AH1959" s="5"/>
      <c r="AI1959" s="5"/>
      <c r="AJ1959" s="5"/>
      <c r="AK1959" s="5"/>
      <c r="AL1959" s="5"/>
      <c r="AM1959" s="5"/>
      <c r="AN1959" s="5"/>
      <c r="AO1959" s="5"/>
      <c r="AP1959" s="5"/>
      <c r="AQ1959" s="5"/>
      <c r="AR1959" s="5"/>
      <c r="AS1959" s="5"/>
      <c r="AT1959" s="5"/>
      <c r="AU1959" s="5"/>
      <c r="AV1959" s="5"/>
      <c r="AW1959" s="5"/>
      <c r="AX1959" s="5"/>
      <c r="AY1959" s="5"/>
      <c r="AZ1959" s="5"/>
      <c r="BA1959" s="5"/>
      <c r="BB1959" s="5"/>
      <c r="BC1959" s="5"/>
      <c r="BD1959" s="5"/>
      <c r="BE1959" s="5"/>
    </row>
    <row r="1960" spans="1:57" ht="14.25" customHeight="1">
      <c r="A1960" s="1376">
        <v>45763</v>
      </c>
      <c r="B1960" s="1301"/>
      <c r="C1960" s="1302"/>
      <c r="D1960" s="1376">
        <v>45398</v>
      </c>
      <c r="E1960" s="1357"/>
      <c r="F1960" s="5"/>
      <c r="G1960" s="5"/>
      <c r="H1960" s="1302"/>
      <c r="I1960" s="1303"/>
      <c r="J1960" s="1301"/>
      <c r="K1960" s="1376"/>
      <c r="L1960" s="1302"/>
      <c r="M1960" s="1382">
        <f t="shared" si="3649"/>
        <v>45764</v>
      </c>
      <c r="N1960" s="1354">
        <f t="shared" si="3646"/>
        <v>0</v>
      </c>
      <c r="O1960" s="1383">
        <f t="shared" ref="O1960:S1960" si="3953">$AD1960*O$27</f>
        <v>0</v>
      </c>
      <c r="P1960" s="1383">
        <f t="shared" si="3953"/>
        <v>0</v>
      </c>
      <c r="Q1960" s="1383">
        <f t="shared" si="3953"/>
        <v>0</v>
      </c>
      <c r="R1960" s="1383">
        <f t="shared" si="3953"/>
        <v>0</v>
      </c>
      <c r="S1960" s="1383">
        <f t="shared" si="3953"/>
        <v>0</v>
      </c>
      <c r="T1960" s="1383">
        <f t="shared" ref="T1960:X1960" si="3954">$AE1960*T$27</f>
        <v>0</v>
      </c>
      <c r="U1960" s="1383">
        <f t="shared" si="3954"/>
        <v>0</v>
      </c>
      <c r="V1960" s="1383">
        <f t="shared" si="3954"/>
        <v>0</v>
      </c>
      <c r="W1960" s="1383">
        <f t="shared" si="3954"/>
        <v>0</v>
      </c>
      <c r="X1960" s="1383">
        <f t="shared" si="3954"/>
        <v>0</v>
      </c>
      <c r="Y1960" s="1383">
        <f t="shared" si="3652"/>
        <v>0</v>
      </c>
      <c r="Z1960" s="1383">
        <f t="shared" si="3653"/>
        <v>0</v>
      </c>
      <c r="AA1960" s="1383">
        <f t="shared" si="3654"/>
        <v>0</v>
      </c>
      <c r="AB1960" s="1383">
        <f t="shared" si="3655"/>
        <v>0</v>
      </c>
      <c r="AC1960" s="5">
        <f t="shared" si="3656"/>
        <v>106</v>
      </c>
      <c r="AD1960" s="1383">
        <f t="shared" si="3657"/>
        <v>0</v>
      </c>
      <c r="AE1960" s="1383">
        <f t="shared" si="3658"/>
        <v>0</v>
      </c>
      <c r="AF1960" s="1305" t="e">
        <f t="shared" si="3659"/>
        <v>#DIV/0!</v>
      </c>
      <c r="AG1960" s="1305" t="e">
        <f t="shared" si="3660"/>
        <v>#DIV/0!</v>
      </c>
      <c r="AH1960" s="5"/>
      <c r="AI1960" s="5"/>
      <c r="AJ1960" s="5"/>
      <c r="AK1960" s="5"/>
      <c r="AL1960" s="5"/>
      <c r="AM1960" s="5"/>
      <c r="AN1960" s="5"/>
      <c r="AO1960" s="5"/>
      <c r="AP1960" s="5"/>
      <c r="AQ1960" s="5"/>
      <c r="AR1960" s="5"/>
      <c r="AS1960" s="5"/>
      <c r="AT1960" s="5"/>
      <c r="AU1960" s="5"/>
      <c r="AV1960" s="5"/>
      <c r="AW1960" s="5"/>
      <c r="AX1960" s="5"/>
      <c r="AY1960" s="5"/>
      <c r="AZ1960" s="5"/>
      <c r="BA1960" s="5"/>
      <c r="BB1960" s="5"/>
      <c r="BC1960" s="5"/>
      <c r="BD1960" s="5"/>
      <c r="BE1960" s="5"/>
    </row>
    <row r="1961" spans="1:57" ht="14.25" customHeight="1">
      <c r="A1961" s="1376">
        <v>45764</v>
      </c>
      <c r="B1961" s="1301"/>
      <c r="C1961" s="1302"/>
      <c r="D1961" s="1376">
        <v>45399</v>
      </c>
      <c r="E1961" s="1357"/>
      <c r="F1961" s="5"/>
      <c r="G1961" s="5"/>
      <c r="H1961" s="1302"/>
      <c r="I1961" s="1303"/>
      <c r="J1961" s="1301"/>
      <c r="K1961" s="1376"/>
      <c r="L1961" s="1302"/>
      <c r="M1961" s="1382">
        <f t="shared" si="3649"/>
        <v>45765</v>
      </c>
      <c r="N1961" s="1354">
        <f t="shared" si="3646"/>
        <v>0</v>
      </c>
      <c r="O1961" s="1383">
        <f t="shared" ref="O1961:S1961" si="3955">$AD1961*O$27</f>
        <v>0</v>
      </c>
      <c r="P1961" s="1383">
        <f t="shared" si="3955"/>
        <v>0</v>
      </c>
      <c r="Q1961" s="1383">
        <f t="shared" si="3955"/>
        <v>0</v>
      </c>
      <c r="R1961" s="1383">
        <f t="shared" si="3955"/>
        <v>0</v>
      </c>
      <c r="S1961" s="1383">
        <f t="shared" si="3955"/>
        <v>0</v>
      </c>
      <c r="T1961" s="1383">
        <f t="shared" ref="T1961:X1961" si="3956">$AE1961*T$27</f>
        <v>0</v>
      </c>
      <c r="U1961" s="1383">
        <f t="shared" si="3956"/>
        <v>0</v>
      </c>
      <c r="V1961" s="1383">
        <f t="shared" si="3956"/>
        <v>0</v>
      </c>
      <c r="W1961" s="1383">
        <f t="shared" si="3956"/>
        <v>0</v>
      </c>
      <c r="X1961" s="1383">
        <f t="shared" si="3956"/>
        <v>0</v>
      </c>
      <c r="Y1961" s="1383">
        <f t="shared" si="3652"/>
        <v>0</v>
      </c>
      <c r="Z1961" s="1383">
        <f t="shared" si="3653"/>
        <v>0</v>
      </c>
      <c r="AA1961" s="1383">
        <f t="shared" si="3654"/>
        <v>0</v>
      </c>
      <c r="AB1961" s="1383">
        <f t="shared" si="3655"/>
        <v>0</v>
      </c>
      <c r="AC1961" s="5">
        <f t="shared" si="3656"/>
        <v>107</v>
      </c>
      <c r="AD1961" s="1383">
        <f t="shared" si="3657"/>
        <v>0</v>
      </c>
      <c r="AE1961" s="1383">
        <f t="shared" si="3658"/>
        <v>0</v>
      </c>
      <c r="AF1961" s="1305" t="e">
        <f t="shared" si="3659"/>
        <v>#DIV/0!</v>
      </c>
      <c r="AG1961" s="1305" t="e">
        <f t="shared" si="3660"/>
        <v>#DIV/0!</v>
      </c>
      <c r="AH1961" s="5"/>
      <c r="AI1961" s="5"/>
      <c r="AJ1961" s="5"/>
      <c r="AK1961" s="5"/>
      <c r="AL1961" s="5"/>
      <c r="AM1961" s="5"/>
      <c r="AN1961" s="5"/>
      <c r="AO1961" s="5"/>
      <c r="AP1961" s="5"/>
      <c r="AQ1961" s="5"/>
      <c r="AR1961" s="5"/>
      <c r="AS1961" s="5"/>
      <c r="AT1961" s="5"/>
      <c r="AU1961" s="5"/>
      <c r="AV1961" s="5"/>
      <c r="AW1961" s="5"/>
      <c r="AX1961" s="5"/>
      <c r="AY1961" s="5"/>
      <c r="AZ1961" s="5"/>
      <c r="BA1961" s="5"/>
      <c r="BB1961" s="5"/>
      <c r="BC1961" s="5"/>
      <c r="BD1961" s="5"/>
      <c r="BE1961" s="5"/>
    </row>
    <row r="1962" spans="1:57" ht="14.25" customHeight="1">
      <c r="A1962" s="1376">
        <v>45765</v>
      </c>
      <c r="B1962" s="1301"/>
      <c r="C1962" s="1302"/>
      <c r="D1962" s="1376">
        <v>45400</v>
      </c>
      <c r="E1962" s="1357"/>
      <c r="F1962" s="5"/>
      <c r="G1962" s="5"/>
      <c r="H1962" s="1302"/>
      <c r="I1962" s="1303"/>
      <c r="J1962" s="1301"/>
      <c r="K1962" s="1376"/>
      <c r="L1962" s="1302"/>
      <c r="M1962" s="1382">
        <f t="shared" si="3649"/>
        <v>45766</v>
      </c>
      <c r="N1962" s="1354">
        <f t="shared" si="3646"/>
        <v>0</v>
      </c>
      <c r="O1962" s="1383">
        <f t="shared" ref="O1962:S1962" si="3957">$AD1962*O$27</f>
        <v>0</v>
      </c>
      <c r="P1962" s="1383">
        <f t="shared" si="3957"/>
        <v>0</v>
      </c>
      <c r="Q1962" s="1383">
        <f t="shared" si="3957"/>
        <v>0</v>
      </c>
      <c r="R1962" s="1383">
        <f t="shared" si="3957"/>
        <v>0</v>
      </c>
      <c r="S1962" s="1383">
        <f t="shared" si="3957"/>
        <v>0</v>
      </c>
      <c r="T1962" s="1383">
        <f t="shared" ref="T1962:X1962" si="3958">$AE1962*T$27</f>
        <v>0</v>
      </c>
      <c r="U1962" s="1383">
        <f t="shared" si="3958"/>
        <v>0</v>
      </c>
      <c r="V1962" s="1383">
        <f t="shared" si="3958"/>
        <v>0</v>
      </c>
      <c r="W1962" s="1383">
        <f t="shared" si="3958"/>
        <v>0</v>
      </c>
      <c r="X1962" s="1383">
        <f t="shared" si="3958"/>
        <v>0</v>
      </c>
      <c r="Y1962" s="1383">
        <f t="shared" si="3652"/>
        <v>0</v>
      </c>
      <c r="Z1962" s="1383">
        <f t="shared" si="3653"/>
        <v>0</v>
      </c>
      <c r="AA1962" s="1383">
        <f t="shared" si="3654"/>
        <v>0</v>
      </c>
      <c r="AB1962" s="1383">
        <f t="shared" si="3655"/>
        <v>0</v>
      </c>
      <c r="AC1962" s="5">
        <f t="shared" si="3656"/>
        <v>108</v>
      </c>
      <c r="AD1962" s="1383">
        <f t="shared" si="3657"/>
        <v>0</v>
      </c>
      <c r="AE1962" s="1383">
        <f t="shared" si="3658"/>
        <v>0</v>
      </c>
      <c r="AF1962" s="1305" t="e">
        <f t="shared" si="3659"/>
        <v>#DIV/0!</v>
      </c>
      <c r="AG1962" s="1305" t="e">
        <f t="shared" si="3660"/>
        <v>#DIV/0!</v>
      </c>
      <c r="AH1962" s="5"/>
      <c r="AI1962" s="5"/>
      <c r="AJ1962" s="5"/>
      <c r="AK1962" s="5"/>
      <c r="AL1962" s="5"/>
      <c r="AM1962" s="5"/>
      <c r="AN1962" s="5"/>
      <c r="AO1962" s="5"/>
      <c r="AP1962" s="5"/>
      <c r="AQ1962" s="5"/>
      <c r="AR1962" s="5"/>
      <c r="AS1962" s="5"/>
      <c r="AT1962" s="5"/>
      <c r="AU1962" s="5"/>
      <c r="AV1962" s="5"/>
      <c r="AW1962" s="5"/>
      <c r="AX1962" s="5"/>
      <c r="AY1962" s="5"/>
      <c r="AZ1962" s="5"/>
      <c r="BA1962" s="5"/>
      <c r="BB1962" s="5"/>
      <c r="BC1962" s="5"/>
      <c r="BD1962" s="5"/>
      <c r="BE1962" s="5"/>
    </row>
    <row r="1963" spans="1:57" ht="14.25" customHeight="1">
      <c r="A1963" s="1376">
        <v>45766</v>
      </c>
      <c r="B1963" s="1301"/>
      <c r="C1963" s="1302"/>
      <c r="D1963" s="1376">
        <v>45401</v>
      </c>
      <c r="E1963" s="1357"/>
      <c r="F1963" s="5"/>
      <c r="G1963" s="5"/>
      <c r="H1963" s="1302"/>
      <c r="I1963" s="1303"/>
      <c r="J1963" s="1301"/>
      <c r="K1963" s="1376"/>
      <c r="L1963" s="1302"/>
      <c r="M1963" s="1382">
        <f t="shared" si="3649"/>
        <v>45767</v>
      </c>
      <c r="N1963" s="1354">
        <f t="shared" si="3646"/>
        <v>0</v>
      </c>
      <c r="O1963" s="1383">
        <f t="shared" ref="O1963:S1963" si="3959">$AD1963*O$27</f>
        <v>0</v>
      </c>
      <c r="P1963" s="1383">
        <f t="shared" si="3959"/>
        <v>0</v>
      </c>
      <c r="Q1963" s="1383">
        <f t="shared" si="3959"/>
        <v>0</v>
      </c>
      <c r="R1963" s="1383">
        <f t="shared" si="3959"/>
        <v>0</v>
      </c>
      <c r="S1963" s="1383">
        <f t="shared" si="3959"/>
        <v>0</v>
      </c>
      <c r="T1963" s="1383">
        <f t="shared" ref="T1963:X1963" si="3960">$AE1963*T$27</f>
        <v>0</v>
      </c>
      <c r="U1963" s="1383">
        <f t="shared" si="3960"/>
        <v>0</v>
      </c>
      <c r="V1963" s="1383">
        <f t="shared" si="3960"/>
        <v>0</v>
      </c>
      <c r="W1963" s="1383">
        <f t="shared" si="3960"/>
        <v>0</v>
      </c>
      <c r="X1963" s="1383">
        <f t="shared" si="3960"/>
        <v>0</v>
      </c>
      <c r="Y1963" s="1383">
        <f t="shared" si="3652"/>
        <v>0</v>
      </c>
      <c r="Z1963" s="1383">
        <f t="shared" si="3653"/>
        <v>0</v>
      </c>
      <c r="AA1963" s="1383">
        <f t="shared" si="3654"/>
        <v>0</v>
      </c>
      <c r="AB1963" s="1383">
        <f t="shared" si="3655"/>
        <v>0</v>
      </c>
      <c r="AC1963" s="5">
        <f t="shared" si="3656"/>
        <v>109</v>
      </c>
      <c r="AD1963" s="1383">
        <f t="shared" si="3657"/>
        <v>0</v>
      </c>
      <c r="AE1963" s="1383">
        <f t="shared" si="3658"/>
        <v>0</v>
      </c>
      <c r="AF1963" s="1305" t="e">
        <f t="shared" si="3659"/>
        <v>#DIV/0!</v>
      </c>
      <c r="AG1963" s="1305" t="e">
        <f t="shared" si="3660"/>
        <v>#DIV/0!</v>
      </c>
      <c r="AH1963" s="5"/>
      <c r="AI1963" s="5"/>
      <c r="AJ1963" s="5"/>
      <c r="AK1963" s="5"/>
      <c r="AL1963" s="5"/>
      <c r="AM1963" s="5"/>
      <c r="AN1963" s="5"/>
      <c r="AO1963" s="5"/>
      <c r="AP1963" s="5"/>
      <c r="AQ1963" s="5"/>
      <c r="AR1963" s="5"/>
      <c r="AS1963" s="5"/>
      <c r="AT1963" s="5"/>
      <c r="AU1963" s="5"/>
      <c r="AV1963" s="5"/>
      <c r="AW1963" s="5"/>
      <c r="AX1963" s="5"/>
      <c r="AY1963" s="5"/>
      <c r="AZ1963" s="5"/>
      <c r="BA1963" s="5"/>
      <c r="BB1963" s="5"/>
      <c r="BC1963" s="5"/>
      <c r="BD1963" s="5"/>
      <c r="BE1963" s="5"/>
    </row>
    <row r="1964" spans="1:57" ht="14.25" customHeight="1">
      <c r="A1964" s="1376">
        <v>45767</v>
      </c>
      <c r="B1964" s="1301"/>
      <c r="C1964" s="1302"/>
      <c r="D1964" s="1376">
        <v>45402</v>
      </c>
      <c r="E1964" s="1357"/>
      <c r="F1964" s="5"/>
      <c r="G1964" s="5"/>
      <c r="H1964" s="1302"/>
      <c r="I1964" s="1303"/>
      <c r="J1964" s="1301"/>
      <c r="K1964" s="1376"/>
      <c r="L1964" s="1302"/>
      <c r="M1964" s="1382">
        <f t="shared" si="3649"/>
        <v>45768</v>
      </c>
      <c r="N1964" s="1354">
        <f t="shared" si="3646"/>
        <v>0</v>
      </c>
      <c r="O1964" s="1383">
        <f t="shared" ref="O1964:S1964" si="3961">$AD1964*O$27</f>
        <v>0</v>
      </c>
      <c r="P1964" s="1383">
        <f t="shared" si="3961"/>
        <v>0</v>
      </c>
      <c r="Q1964" s="1383">
        <f t="shared" si="3961"/>
        <v>0</v>
      </c>
      <c r="R1964" s="1383">
        <f t="shared" si="3961"/>
        <v>0</v>
      </c>
      <c r="S1964" s="1383">
        <f t="shared" si="3961"/>
        <v>0</v>
      </c>
      <c r="T1964" s="1383">
        <f t="shared" ref="T1964:X1964" si="3962">$AE1964*T$27</f>
        <v>0</v>
      </c>
      <c r="U1964" s="1383">
        <f t="shared" si="3962"/>
        <v>0</v>
      </c>
      <c r="V1964" s="1383">
        <f t="shared" si="3962"/>
        <v>0</v>
      </c>
      <c r="W1964" s="1383">
        <f t="shared" si="3962"/>
        <v>0</v>
      </c>
      <c r="X1964" s="1383">
        <f t="shared" si="3962"/>
        <v>0</v>
      </c>
      <c r="Y1964" s="1383">
        <f t="shared" si="3652"/>
        <v>0</v>
      </c>
      <c r="Z1964" s="1383">
        <f t="shared" si="3653"/>
        <v>0</v>
      </c>
      <c r="AA1964" s="1383">
        <f t="shared" si="3654"/>
        <v>0</v>
      </c>
      <c r="AB1964" s="1383">
        <f t="shared" si="3655"/>
        <v>0</v>
      </c>
      <c r="AC1964" s="5">
        <f t="shared" si="3656"/>
        <v>110</v>
      </c>
      <c r="AD1964" s="1383">
        <f t="shared" si="3657"/>
        <v>0</v>
      </c>
      <c r="AE1964" s="1383">
        <f t="shared" si="3658"/>
        <v>0</v>
      </c>
      <c r="AF1964" s="1305" t="e">
        <f t="shared" si="3659"/>
        <v>#DIV/0!</v>
      </c>
      <c r="AG1964" s="1305" t="e">
        <f t="shared" si="3660"/>
        <v>#DIV/0!</v>
      </c>
      <c r="AH1964" s="5"/>
      <c r="AI1964" s="5"/>
      <c r="AJ1964" s="5"/>
      <c r="AK1964" s="5"/>
      <c r="AL1964" s="5"/>
      <c r="AM1964" s="5"/>
      <c r="AN1964" s="5"/>
      <c r="AO1964" s="5"/>
      <c r="AP1964" s="5"/>
      <c r="AQ1964" s="5"/>
      <c r="AR1964" s="5"/>
      <c r="AS1964" s="5"/>
      <c r="AT1964" s="5"/>
      <c r="AU1964" s="5"/>
      <c r="AV1964" s="5"/>
      <c r="AW1964" s="5"/>
      <c r="AX1964" s="5"/>
      <c r="AY1964" s="5"/>
      <c r="AZ1964" s="5"/>
      <c r="BA1964" s="5"/>
      <c r="BB1964" s="5"/>
      <c r="BC1964" s="5"/>
      <c r="BD1964" s="5"/>
      <c r="BE1964" s="5"/>
    </row>
    <row r="1965" spans="1:57" ht="14.25" customHeight="1">
      <c r="A1965" s="1376">
        <v>45768</v>
      </c>
      <c r="B1965" s="1301"/>
      <c r="C1965" s="1302"/>
      <c r="D1965" s="1376">
        <v>45403</v>
      </c>
      <c r="E1965" s="1357"/>
      <c r="F1965" s="5"/>
      <c r="G1965" s="5"/>
      <c r="H1965" s="1302"/>
      <c r="I1965" s="1303"/>
      <c r="J1965" s="1301"/>
      <c r="K1965" s="1376"/>
      <c r="L1965" s="1302"/>
      <c r="M1965" s="1382">
        <f t="shared" si="3649"/>
        <v>45769</v>
      </c>
      <c r="N1965" s="1354">
        <f t="shared" si="3646"/>
        <v>0</v>
      </c>
      <c r="O1965" s="1383">
        <f t="shared" ref="O1965:S1965" si="3963">$AD1965*O$27</f>
        <v>0</v>
      </c>
      <c r="P1965" s="1383">
        <f t="shared" si="3963"/>
        <v>0</v>
      </c>
      <c r="Q1965" s="1383">
        <f t="shared" si="3963"/>
        <v>0</v>
      </c>
      <c r="R1965" s="1383">
        <f t="shared" si="3963"/>
        <v>0</v>
      </c>
      <c r="S1965" s="1383">
        <f t="shared" si="3963"/>
        <v>0</v>
      </c>
      <c r="T1965" s="1383">
        <f t="shared" ref="T1965:X1965" si="3964">$AE1965*T$27</f>
        <v>0</v>
      </c>
      <c r="U1965" s="1383">
        <f t="shared" si="3964"/>
        <v>0</v>
      </c>
      <c r="V1965" s="1383">
        <f t="shared" si="3964"/>
        <v>0</v>
      </c>
      <c r="W1965" s="1383">
        <f t="shared" si="3964"/>
        <v>0</v>
      </c>
      <c r="X1965" s="1383">
        <f t="shared" si="3964"/>
        <v>0</v>
      </c>
      <c r="Y1965" s="1383">
        <f t="shared" si="3652"/>
        <v>0</v>
      </c>
      <c r="Z1965" s="1383">
        <f t="shared" si="3653"/>
        <v>0</v>
      </c>
      <c r="AA1965" s="1383">
        <f t="shared" si="3654"/>
        <v>0</v>
      </c>
      <c r="AB1965" s="1383">
        <f t="shared" si="3655"/>
        <v>0</v>
      </c>
      <c r="AC1965" s="5">
        <f t="shared" si="3656"/>
        <v>111</v>
      </c>
      <c r="AD1965" s="1383">
        <f t="shared" si="3657"/>
        <v>0</v>
      </c>
      <c r="AE1965" s="1383">
        <f t="shared" si="3658"/>
        <v>0</v>
      </c>
      <c r="AF1965" s="1305" t="e">
        <f t="shared" si="3659"/>
        <v>#DIV/0!</v>
      </c>
      <c r="AG1965" s="1305" t="e">
        <f t="shared" si="3660"/>
        <v>#DIV/0!</v>
      </c>
      <c r="AH1965" s="5"/>
      <c r="AI1965" s="5"/>
      <c r="AJ1965" s="5"/>
      <c r="AK1965" s="5"/>
      <c r="AL1965" s="5"/>
      <c r="AM1965" s="5"/>
      <c r="AN1965" s="5"/>
      <c r="AO1965" s="5"/>
      <c r="AP1965" s="5"/>
      <c r="AQ1965" s="5"/>
      <c r="AR1965" s="5"/>
      <c r="AS1965" s="5"/>
      <c r="AT1965" s="5"/>
      <c r="AU1965" s="5"/>
      <c r="AV1965" s="5"/>
      <c r="AW1965" s="5"/>
      <c r="AX1965" s="5"/>
      <c r="AY1965" s="5"/>
      <c r="AZ1965" s="5"/>
      <c r="BA1965" s="5"/>
      <c r="BB1965" s="5"/>
      <c r="BC1965" s="5"/>
      <c r="BD1965" s="5"/>
      <c r="BE1965" s="5"/>
    </row>
    <row r="1966" spans="1:57" ht="14.25" customHeight="1">
      <c r="A1966" s="1376">
        <v>45769</v>
      </c>
      <c r="B1966" s="1301"/>
      <c r="C1966" s="1302"/>
      <c r="D1966" s="1376">
        <v>45404</v>
      </c>
      <c r="E1966" s="1357"/>
      <c r="F1966" s="5"/>
      <c r="G1966" s="5"/>
      <c r="H1966" s="1302"/>
      <c r="I1966" s="1303"/>
      <c r="J1966" s="1301"/>
      <c r="K1966" s="1376"/>
      <c r="L1966" s="1302"/>
      <c r="M1966" s="1382">
        <f t="shared" si="3649"/>
        <v>45770</v>
      </c>
      <c r="N1966" s="1354">
        <f t="shared" si="3646"/>
        <v>0</v>
      </c>
      <c r="O1966" s="1383">
        <f t="shared" ref="O1966:S1966" si="3965">$AD1966*O$27</f>
        <v>0</v>
      </c>
      <c r="P1966" s="1383">
        <f t="shared" si="3965"/>
        <v>0</v>
      </c>
      <c r="Q1966" s="1383">
        <f t="shared" si="3965"/>
        <v>0</v>
      </c>
      <c r="R1966" s="1383">
        <f t="shared" si="3965"/>
        <v>0</v>
      </c>
      <c r="S1966" s="1383">
        <f t="shared" si="3965"/>
        <v>0</v>
      </c>
      <c r="T1966" s="1383">
        <f t="shared" ref="T1966:X1966" si="3966">$AE1966*T$27</f>
        <v>0</v>
      </c>
      <c r="U1966" s="1383">
        <f t="shared" si="3966"/>
        <v>0</v>
      </c>
      <c r="V1966" s="1383">
        <f t="shared" si="3966"/>
        <v>0</v>
      </c>
      <c r="W1966" s="1383">
        <f t="shared" si="3966"/>
        <v>0</v>
      </c>
      <c r="X1966" s="1383">
        <f t="shared" si="3966"/>
        <v>0</v>
      </c>
      <c r="Y1966" s="1383">
        <f t="shared" si="3652"/>
        <v>0</v>
      </c>
      <c r="Z1966" s="1383">
        <f t="shared" si="3653"/>
        <v>0</v>
      </c>
      <c r="AA1966" s="1383">
        <f t="shared" si="3654"/>
        <v>0</v>
      </c>
      <c r="AB1966" s="1383">
        <f t="shared" si="3655"/>
        <v>0</v>
      </c>
      <c r="AC1966" s="5">
        <f t="shared" si="3656"/>
        <v>112</v>
      </c>
      <c r="AD1966" s="1383">
        <f t="shared" si="3657"/>
        <v>0</v>
      </c>
      <c r="AE1966" s="1383">
        <f t="shared" si="3658"/>
        <v>0</v>
      </c>
      <c r="AF1966" s="1305" t="e">
        <f t="shared" si="3659"/>
        <v>#DIV/0!</v>
      </c>
      <c r="AG1966" s="1305" t="e">
        <f t="shared" si="3660"/>
        <v>#DIV/0!</v>
      </c>
      <c r="AH1966" s="5"/>
      <c r="AI1966" s="5"/>
      <c r="AJ1966" s="5"/>
      <c r="AK1966" s="5"/>
      <c r="AL1966" s="5"/>
      <c r="AM1966" s="5"/>
      <c r="AN1966" s="5"/>
      <c r="AO1966" s="5"/>
      <c r="AP1966" s="5"/>
      <c r="AQ1966" s="5"/>
      <c r="AR1966" s="5"/>
      <c r="AS1966" s="5"/>
      <c r="AT1966" s="5"/>
      <c r="AU1966" s="5"/>
      <c r="AV1966" s="5"/>
      <c r="AW1966" s="5"/>
      <c r="AX1966" s="5"/>
      <c r="AY1966" s="5"/>
      <c r="AZ1966" s="5"/>
      <c r="BA1966" s="5"/>
      <c r="BB1966" s="5"/>
      <c r="BC1966" s="5"/>
      <c r="BD1966" s="5"/>
      <c r="BE1966" s="5"/>
    </row>
    <row r="1967" spans="1:57" ht="14.25" customHeight="1">
      <c r="A1967" s="1376">
        <v>45770</v>
      </c>
      <c r="B1967" s="1301"/>
      <c r="C1967" s="1302"/>
      <c r="D1967" s="1376">
        <v>45405</v>
      </c>
      <c r="E1967" s="1357"/>
      <c r="F1967" s="5"/>
      <c r="G1967" s="5"/>
      <c r="H1967" s="1302"/>
      <c r="I1967" s="1303"/>
      <c r="J1967" s="1301"/>
      <c r="K1967" s="1376"/>
      <c r="L1967" s="1302"/>
      <c r="M1967" s="1382">
        <f t="shared" si="3649"/>
        <v>45771</v>
      </c>
      <c r="N1967" s="1354">
        <f t="shared" si="3646"/>
        <v>0</v>
      </c>
      <c r="O1967" s="1383">
        <f t="shared" ref="O1967:S1967" si="3967">$AD1967*O$27</f>
        <v>0</v>
      </c>
      <c r="P1967" s="1383">
        <f t="shared" si="3967"/>
        <v>0</v>
      </c>
      <c r="Q1967" s="1383">
        <f t="shared" si="3967"/>
        <v>0</v>
      </c>
      <c r="R1967" s="1383">
        <f t="shared" si="3967"/>
        <v>0</v>
      </c>
      <c r="S1967" s="1383">
        <f t="shared" si="3967"/>
        <v>0</v>
      </c>
      <c r="T1967" s="1383">
        <f t="shared" ref="T1967:X1967" si="3968">$AE1967*T$27</f>
        <v>0</v>
      </c>
      <c r="U1967" s="1383">
        <f t="shared" si="3968"/>
        <v>0</v>
      </c>
      <c r="V1967" s="1383">
        <f t="shared" si="3968"/>
        <v>0</v>
      </c>
      <c r="W1967" s="1383">
        <f t="shared" si="3968"/>
        <v>0</v>
      </c>
      <c r="X1967" s="1383">
        <f t="shared" si="3968"/>
        <v>0</v>
      </c>
      <c r="Y1967" s="1383">
        <f t="shared" si="3652"/>
        <v>0</v>
      </c>
      <c r="Z1967" s="1383">
        <f t="shared" si="3653"/>
        <v>0</v>
      </c>
      <c r="AA1967" s="1383">
        <f t="shared" si="3654"/>
        <v>0</v>
      </c>
      <c r="AB1967" s="1383">
        <f t="shared" si="3655"/>
        <v>0</v>
      </c>
      <c r="AC1967" s="5">
        <f t="shared" si="3656"/>
        <v>113</v>
      </c>
      <c r="AD1967" s="1383">
        <f t="shared" si="3657"/>
        <v>0</v>
      </c>
      <c r="AE1967" s="1383">
        <f t="shared" si="3658"/>
        <v>0</v>
      </c>
      <c r="AF1967" s="1305" t="e">
        <f t="shared" si="3659"/>
        <v>#DIV/0!</v>
      </c>
      <c r="AG1967" s="1305" t="e">
        <f t="shared" si="3660"/>
        <v>#DIV/0!</v>
      </c>
      <c r="AH1967" s="5"/>
      <c r="AI1967" s="5"/>
      <c r="AJ1967" s="5"/>
      <c r="AK1967" s="5"/>
      <c r="AL1967" s="5"/>
      <c r="AM1967" s="5"/>
      <c r="AN1967" s="5"/>
      <c r="AO1967" s="5"/>
      <c r="AP1967" s="5"/>
      <c r="AQ1967" s="5"/>
      <c r="AR1967" s="5"/>
      <c r="AS1967" s="5"/>
      <c r="AT1967" s="5"/>
      <c r="AU1967" s="5"/>
      <c r="AV1967" s="5"/>
      <c r="AW1967" s="5"/>
      <c r="AX1967" s="5"/>
      <c r="AY1967" s="5"/>
      <c r="AZ1967" s="5"/>
      <c r="BA1967" s="5"/>
      <c r="BB1967" s="5"/>
      <c r="BC1967" s="5"/>
      <c r="BD1967" s="5"/>
      <c r="BE1967" s="5"/>
    </row>
    <row r="1968" spans="1:57" ht="14.25" customHeight="1">
      <c r="A1968" s="1376">
        <v>45771</v>
      </c>
      <c r="B1968" s="1301"/>
      <c r="C1968" s="1302"/>
      <c r="D1968" s="1376">
        <v>45406</v>
      </c>
      <c r="E1968" s="1357"/>
      <c r="F1968" s="5"/>
      <c r="G1968" s="5"/>
      <c r="H1968" s="1302"/>
      <c r="I1968" s="1303"/>
      <c r="J1968" s="1301"/>
      <c r="K1968" s="1376"/>
      <c r="L1968" s="1302"/>
      <c r="M1968" s="1382">
        <f t="shared" si="3649"/>
        <v>45772</v>
      </c>
      <c r="N1968" s="1354">
        <f t="shared" si="3646"/>
        <v>0</v>
      </c>
      <c r="O1968" s="1383">
        <f t="shared" ref="O1968:S1968" si="3969">$AD1968*O$27</f>
        <v>0</v>
      </c>
      <c r="P1968" s="1383">
        <f t="shared" si="3969"/>
        <v>0</v>
      </c>
      <c r="Q1968" s="1383">
        <f t="shared" si="3969"/>
        <v>0</v>
      </c>
      <c r="R1968" s="1383">
        <f t="shared" si="3969"/>
        <v>0</v>
      </c>
      <c r="S1968" s="1383">
        <f t="shared" si="3969"/>
        <v>0</v>
      </c>
      <c r="T1968" s="1383">
        <f t="shared" ref="T1968:X1968" si="3970">$AE1968*T$27</f>
        <v>0</v>
      </c>
      <c r="U1968" s="1383">
        <f t="shared" si="3970"/>
        <v>0</v>
      </c>
      <c r="V1968" s="1383">
        <f t="shared" si="3970"/>
        <v>0</v>
      </c>
      <c r="W1968" s="1383">
        <f t="shared" si="3970"/>
        <v>0</v>
      </c>
      <c r="X1968" s="1383">
        <f t="shared" si="3970"/>
        <v>0</v>
      </c>
      <c r="Y1968" s="1383">
        <f t="shared" si="3652"/>
        <v>0</v>
      </c>
      <c r="Z1968" s="1383">
        <f t="shared" si="3653"/>
        <v>0</v>
      </c>
      <c r="AA1968" s="1383">
        <f t="shared" si="3654"/>
        <v>0</v>
      </c>
      <c r="AB1968" s="1383">
        <f t="shared" si="3655"/>
        <v>0</v>
      </c>
      <c r="AC1968" s="5">
        <f t="shared" si="3656"/>
        <v>114</v>
      </c>
      <c r="AD1968" s="1383">
        <f t="shared" si="3657"/>
        <v>0</v>
      </c>
      <c r="AE1968" s="1383">
        <f t="shared" si="3658"/>
        <v>0</v>
      </c>
      <c r="AF1968" s="1305" t="e">
        <f t="shared" si="3659"/>
        <v>#DIV/0!</v>
      </c>
      <c r="AG1968" s="1305" t="e">
        <f t="shared" si="3660"/>
        <v>#DIV/0!</v>
      </c>
      <c r="AH1968" s="5"/>
      <c r="AI1968" s="5"/>
      <c r="AJ1968" s="5"/>
      <c r="AK1968" s="5"/>
      <c r="AL1968" s="5"/>
      <c r="AM1968" s="5"/>
      <c r="AN1968" s="5"/>
      <c r="AO1968" s="5"/>
      <c r="AP1968" s="5"/>
      <c r="AQ1968" s="5"/>
      <c r="AR1968" s="5"/>
      <c r="AS1968" s="5"/>
      <c r="AT1968" s="5"/>
      <c r="AU1968" s="5"/>
      <c r="AV1968" s="5"/>
      <c r="AW1968" s="5"/>
      <c r="AX1968" s="5"/>
      <c r="AY1968" s="5"/>
      <c r="AZ1968" s="5"/>
      <c r="BA1968" s="5"/>
      <c r="BB1968" s="5"/>
      <c r="BC1968" s="5"/>
      <c r="BD1968" s="5"/>
      <c r="BE1968" s="5"/>
    </row>
    <row r="1969" spans="1:57" ht="14.25" customHeight="1">
      <c r="A1969" s="1376">
        <v>45772</v>
      </c>
      <c r="B1969" s="1301"/>
      <c r="C1969" s="1302"/>
      <c r="D1969" s="1376">
        <v>45407</v>
      </c>
      <c r="E1969" s="1357"/>
      <c r="F1969" s="5"/>
      <c r="G1969" s="5"/>
      <c r="H1969" s="1302"/>
      <c r="I1969" s="1303"/>
      <c r="J1969" s="1301"/>
      <c r="K1969" s="1376"/>
      <c r="L1969" s="1302"/>
      <c r="M1969" s="1382">
        <f t="shared" si="3649"/>
        <v>45773</v>
      </c>
      <c r="N1969" s="1354">
        <f t="shared" si="3646"/>
        <v>0</v>
      </c>
      <c r="O1969" s="1383">
        <f t="shared" ref="O1969:S1969" si="3971">$AD1969*O$27</f>
        <v>0</v>
      </c>
      <c r="P1969" s="1383">
        <f t="shared" si="3971"/>
        <v>0</v>
      </c>
      <c r="Q1969" s="1383">
        <f t="shared" si="3971"/>
        <v>0</v>
      </c>
      <c r="R1969" s="1383">
        <f t="shared" si="3971"/>
        <v>0</v>
      </c>
      <c r="S1969" s="1383">
        <f t="shared" si="3971"/>
        <v>0</v>
      </c>
      <c r="T1969" s="1383">
        <f t="shared" ref="T1969:X1969" si="3972">$AE1969*T$27</f>
        <v>0</v>
      </c>
      <c r="U1969" s="1383">
        <f t="shared" si="3972"/>
        <v>0</v>
      </c>
      <c r="V1969" s="1383">
        <f t="shared" si="3972"/>
        <v>0</v>
      </c>
      <c r="W1969" s="1383">
        <f t="shared" si="3972"/>
        <v>0</v>
      </c>
      <c r="X1969" s="1383">
        <f t="shared" si="3972"/>
        <v>0</v>
      </c>
      <c r="Y1969" s="1383">
        <f t="shared" si="3652"/>
        <v>0</v>
      </c>
      <c r="Z1969" s="1383">
        <f t="shared" si="3653"/>
        <v>0</v>
      </c>
      <c r="AA1969" s="1383">
        <f t="shared" si="3654"/>
        <v>0</v>
      </c>
      <c r="AB1969" s="1383">
        <f t="shared" si="3655"/>
        <v>0</v>
      </c>
      <c r="AC1969" s="5">
        <f t="shared" si="3656"/>
        <v>115</v>
      </c>
      <c r="AD1969" s="1383">
        <f t="shared" si="3657"/>
        <v>0</v>
      </c>
      <c r="AE1969" s="1383">
        <f t="shared" si="3658"/>
        <v>0</v>
      </c>
      <c r="AF1969" s="1305" t="e">
        <f t="shared" si="3659"/>
        <v>#DIV/0!</v>
      </c>
      <c r="AG1969" s="1305" t="e">
        <f t="shared" si="3660"/>
        <v>#DIV/0!</v>
      </c>
      <c r="AH1969" s="5"/>
      <c r="AI1969" s="5"/>
      <c r="AJ1969" s="5"/>
      <c r="AK1969" s="5"/>
      <c r="AL1969" s="5"/>
      <c r="AM1969" s="5"/>
      <c r="AN1969" s="5"/>
      <c r="AO1969" s="5"/>
      <c r="AP1969" s="5"/>
      <c r="AQ1969" s="5"/>
      <c r="AR1969" s="5"/>
      <c r="AS1969" s="5"/>
      <c r="AT1969" s="5"/>
      <c r="AU1969" s="5"/>
      <c r="AV1969" s="5"/>
      <c r="AW1969" s="5"/>
      <c r="AX1969" s="5"/>
      <c r="AY1969" s="5"/>
      <c r="AZ1969" s="5"/>
      <c r="BA1969" s="5"/>
      <c r="BB1969" s="5"/>
      <c r="BC1969" s="5"/>
      <c r="BD1969" s="5"/>
      <c r="BE1969" s="5"/>
    </row>
    <row r="1970" spans="1:57" ht="14.25" customHeight="1">
      <c r="A1970" s="1376">
        <v>45773</v>
      </c>
      <c r="B1970" s="1301"/>
      <c r="C1970" s="1302"/>
      <c r="D1970" s="1376">
        <v>45408</v>
      </c>
      <c r="E1970" s="1357"/>
      <c r="F1970" s="5"/>
      <c r="G1970" s="5"/>
      <c r="H1970" s="1302"/>
      <c r="I1970" s="1303"/>
      <c r="J1970" s="1301"/>
      <c r="K1970" s="1376"/>
      <c r="L1970" s="1302"/>
      <c r="M1970" s="1382">
        <f t="shared" si="3649"/>
        <v>45774</v>
      </c>
      <c r="N1970" s="1354">
        <f t="shared" si="3646"/>
        <v>0</v>
      </c>
      <c r="O1970" s="1383">
        <f t="shared" ref="O1970:S1970" si="3973">$AD1970*O$27</f>
        <v>0</v>
      </c>
      <c r="P1970" s="1383">
        <f t="shared" si="3973"/>
        <v>0</v>
      </c>
      <c r="Q1970" s="1383">
        <f t="shared" si="3973"/>
        <v>0</v>
      </c>
      <c r="R1970" s="1383">
        <f t="shared" si="3973"/>
        <v>0</v>
      </c>
      <c r="S1970" s="1383">
        <f t="shared" si="3973"/>
        <v>0</v>
      </c>
      <c r="T1970" s="1383">
        <f t="shared" ref="T1970:X1970" si="3974">$AE1970*T$27</f>
        <v>0</v>
      </c>
      <c r="U1970" s="1383">
        <f t="shared" si="3974"/>
        <v>0</v>
      </c>
      <c r="V1970" s="1383">
        <f t="shared" si="3974"/>
        <v>0</v>
      </c>
      <c r="W1970" s="1383">
        <f t="shared" si="3974"/>
        <v>0</v>
      </c>
      <c r="X1970" s="1383">
        <f t="shared" si="3974"/>
        <v>0</v>
      </c>
      <c r="Y1970" s="1383">
        <f t="shared" si="3652"/>
        <v>0</v>
      </c>
      <c r="Z1970" s="1383">
        <f t="shared" si="3653"/>
        <v>0</v>
      </c>
      <c r="AA1970" s="1383">
        <f t="shared" si="3654"/>
        <v>0</v>
      </c>
      <c r="AB1970" s="1383">
        <f t="shared" si="3655"/>
        <v>0</v>
      </c>
      <c r="AC1970" s="5">
        <f t="shared" si="3656"/>
        <v>116</v>
      </c>
      <c r="AD1970" s="1383">
        <f t="shared" si="3657"/>
        <v>0</v>
      </c>
      <c r="AE1970" s="1383">
        <f t="shared" si="3658"/>
        <v>0</v>
      </c>
      <c r="AF1970" s="1305" t="e">
        <f t="shared" si="3659"/>
        <v>#DIV/0!</v>
      </c>
      <c r="AG1970" s="1305" t="e">
        <f t="shared" si="3660"/>
        <v>#DIV/0!</v>
      </c>
      <c r="AH1970" s="5"/>
      <c r="AI1970" s="5"/>
      <c r="AJ1970" s="5"/>
      <c r="AK1970" s="5"/>
      <c r="AL1970" s="5"/>
      <c r="AM1970" s="5"/>
      <c r="AN1970" s="5"/>
      <c r="AO1970" s="5"/>
      <c r="AP1970" s="5"/>
      <c r="AQ1970" s="5"/>
      <c r="AR1970" s="5"/>
      <c r="AS1970" s="5"/>
      <c r="AT1970" s="5"/>
      <c r="AU1970" s="5"/>
      <c r="AV1970" s="5"/>
      <c r="AW1970" s="5"/>
      <c r="AX1970" s="5"/>
      <c r="AY1970" s="5"/>
      <c r="AZ1970" s="5"/>
      <c r="BA1970" s="5"/>
      <c r="BB1970" s="5"/>
      <c r="BC1970" s="5"/>
      <c r="BD1970" s="5"/>
      <c r="BE1970" s="5"/>
    </row>
    <row r="1971" spans="1:57" ht="14.25" customHeight="1">
      <c r="A1971" s="1376">
        <v>45774</v>
      </c>
      <c r="B1971" s="1301"/>
      <c r="C1971" s="1302"/>
      <c r="D1971" s="1376">
        <v>45409</v>
      </c>
      <c r="E1971" s="1357"/>
      <c r="F1971" s="5"/>
      <c r="G1971" s="5"/>
      <c r="H1971" s="1302"/>
      <c r="I1971" s="1303"/>
      <c r="J1971" s="1301"/>
      <c r="K1971" s="1376"/>
      <c r="L1971" s="1302"/>
      <c r="M1971" s="1382">
        <f t="shared" si="3649"/>
        <v>45775</v>
      </c>
      <c r="N1971" s="1354">
        <f t="shared" si="3646"/>
        <v>0</v>
      </c>
      <c r="O1971" s="1383">
        <f t="shared" ref="O1971:S1971" si="3975">$AD1971*O$27</f>
        <v>0</v>
      </c>
      <c r="P1971" s="1383">
        <f t="shared" si="3975"/>
        <v>0</v>
      </c>
      <c r="Q1971" s="1383">
        <f t="shared" si="3975"/>
        <v>0</v>
      </c>
      <c r="R1971" s="1383">
        <f t="shared" si="3975"/>
        <v>0</v>
      </c>
      <c r="S1971" s="1383">
        <f t="shared" si="3975"/>
        <v>0</v>
      </c>
      <c r="T1971" s="1383">
        <f t="shared" ref="T1971:X1971" si="3976">$AE1971*T$27</f>
        <v>0</v>
      </c>
      <c r="U1971" s="1383">
        <f t="shared" si="3976"/>
        <v>0</v>
      </c>
      <c r="V1971" s="1383">
        <f t="shared" si="3976"/>
        <v>0</v>
      </c>
      <c r="W1971" s="1383">
        <f t="shared" si="3976"/>
        <v>0</v>
      </c>
      <c r="X1971" s="1383">
        <f t="shared" si="3976"/>
        <v>0</v>
      </c>
      <c r="Y1971" s="1383">
        <f t="shared" si="3652"/>
        <v>0</v>
      </c>
      <c r="Z1971" s="1383">
        <f t="shared" si="3653"/>
        <v>0</v>
      </c>
      <c r="AA1971" s="1383">
        <f t="shared" si="3654"/>
        <v>0</v>
      </c>
      <c r="AB1971" s="1383">
        <f t="shared" si="3655"/>
        <v>0</v>
      </c>
      <c r="AC1971" s="5">
        <f t="shared" si="3656"/>
        <v>117</v>
      </c>
      <c r="AD1971" s="1383">
        <f t="shared" si="3657"/>
        <v>0</v>
      </c>
      <c r="AE1971" s="1383">
        <f t="shared" si="3658"/>
        <v>0</v>
      </c>
      <c r="AF1971" s="1305" t="e">
        <f t="shared" si="3659"/>
        <v>#DIV/0!</v>
      </c>
      <c r="AG1971" s="1305" t="e">
        <f t="shared" si="3660"/>
        <v>#DIV/0!</v>
      </c>
      <c r="AH1971" s="5"/>
      <c r="AI1971" s="5"/>
      <c r="AJ1971" s="5"/>
      <c r="AK1971" s="5"/>
      <c r="AL1971" s="5"/>
      <c r="AM1971" s="5"/>
      <c r="AN1971" s="5"/>
      <c r="AO1971" s="5"/>
      <c r="AP1971" s="5"/>
      <c r="AQ1971" s="5"/>
      <c r="AR1971" s="5"/>
      <c r="AS1971" s="5"/>
      <c r="AT1971" s="5"/>
      <c r="AU1971" s="5"/>
      <c r="AV1971" s="5"/>
      <c r="AW1971" s="5"/>
      <c r="AX1971" s="5"/>
      <c r="AY1971" s="5"/>
      <c r="AZ1971" s="5"/>
      <c r="BA1971" s="5"/>
      <c r="BB1971" s="5"/>
      <c r="BC1971" s="5"/>
      <c r="BD1971" s="5"/>
      <c r="BE1971" s="5"/>
    </row>
    <row r="1972" spans="1:57" ht="14.25" customHeight="1">
      <c r="A1972" s="1376">
        <v>45775</v>
      </c>
      <c r="B1972" s="1301"/>
      <c r="C1972" s="1302"/>
      <c r="D1972" s="1376">
        <v>45410</v>
      </c>
      <c r="E1972" s="1357"/>
      <c r="F1972" s="5"/>
      <c r="G1972" s="5"/>
      <c r="H1972" s="1302"/>
      <c r="I1972" s="1303"/>
      <c r="J1972" s="1301"/>
      <c r="K1972" s="1376"/>
      <c r="L1972" s="1302"/>
      <c r="M1972" s="1382">
        <f t="shared" si="3649"/>
        <v>45776</v>
      </c>
      <c r="N1972" s="1354">
        <f t="shared" si="3646"/>
        <v>0</v>
      </c>
      <c r="O1972" s="1383">
        <f t="shared" ref="O1972:S1972" si="3977">$AD1972*O$27</f>
        <v>0</v>
      </c>
      <c r="P1972" s="1383">
        <f t="shared" si="3977"/>
        <v>0</v>
      </c>
      <c r="Q1972" s="1383">
        <f t="shared" si="3977"/>
        <v>0</v>
      </c>
      <c r="R1972" s="1383">
        <f t="shared" si="3977"/>
        <v>0</v>
      </c>
      <c r="S1972" s="1383">
        <f t="shared" si="3977"/>
        <v>0</v>
      </c>
      <c r="T1972" s="1383">
        <f t="shared" ref="T1972:X1972" si="3978">$AE1972*T$27</f>
        <v>0</v>
      </c>
      <c r="U1972" s="1383">
        <f t="shared" si="3978"/>
        <v>0</v>
      </c>
      <c r="V1972" s="1383">
        <f t="shared" si="3978"/>
        <v>0</v>
      </c>
      <c r="W1972" s="1383">
        <f t="shared" si="3978"/>
        <v>0</v>
      </c>
      <c r="X1972" s="1383">
        <f t="shared" si="3978"/>
        <v>0</v>
      </c>
      <c r="Y1972" s="1383">
        <f t="shared" si="3652"/>
        <v>0</v>
      </c>
      <c r="Z1972" s="1383">
        <f t="shared" si="3653"/>
        <v>0</v>
      </c>
      <c r="AA1972" s="1383">
        <f t="shared" si="3654"/>
        <v>0</v>
      </c>
      <c r="AB1972" s="1383">
        <f t="shared" si="3655"/>
        <v>0</v>
      </c>
      <c r="AC1972" s="5">
        <f t="shared" si="3656"/>
        <v>118</v>
      </c>
      <c r="AD1972" s="1383">
        <f t="shared" si="3657"/>
        <v>0</v>
      </c>
      <c r="AE1972" s="1383">
        <f t="shared" si="3658"/>
        <v>0</v>
      </c>
      <c r="AF1972" s="1305" t="e">
        <f t="shared" si="3659"/>
        <v>#DIV/0!</v>
      </c>
      <c r="AG1972" s="1305" t="e">
        <f t="shared" si="3660"/>
        <v>#DIV/0!</v>
      </c>
      <c r="AH1972" s="5"/>
      <c r="AI1972" s="5"/>
      <c r="AJ1972" s="5"/>
      <c r="AK1972" s="5"/>
      <c r="AL1972" s="5"/>
      <c r="AM1972" s="5"/>
      <c r="AN1972" s="5"/>
      <c r="AO1972" s="5"/>
      <c r="AP1972" s="5"/>
      <c r="AQ1972" s="5"/>
      <c r="AR1972" s="5"/>
      <c r="AS1972" s="5"/>
      <c r="AT1972" s="5"/>
      <c r="AU1972" s="5"/>
      <c r="AV1972" s="5"/>
      <c r="AW1972" s="5"/>
      <c r="AX1972" s="5"/>
      <c r="AY1972" s="5"/>
      <c r="AZ1972" s="5"/>
      <c r="BA1972" s="5"/>
      <c r="BB1972" s="5"/>
      <c r="BC1972" s="5"/>
      <c r="BD1972" s="5"/>
      <c r="BE1972" s="5"/>
    </row>
    <row r="1973" spans="1:57" ht="14.25" customHeight="1">
      <c r="A1973" s="1376">
        <v>45776</v>
      </c>
      <c r="B1973" s="1301"/>
      <c r="C1973" s="1302"/>
      <c r="D1973" s="1376">
        <v>45411</v>
      </c>
      <c r="E1973" s="1357"/>
      <c r="F1973" s="5"/>
      <c r="G1973" s="5"/>
      <c r="H1973" s="1302"/>
      <c r="I1973" s="1303"/>
      <c r="J1973" s="1301"/>
      <c r="K1973" s="1376"/>
      <c r="L1973" s="1302"/>
      <c r="M1973" s="1382">
        <f t="shared" si="3649"/>
        <v>45777</v>
      </c>
      <c r="N1973" s="1354">
        <f t="shared" si="3646"/>
        <v>0</v>
      </c>
      <c r="O1973" s="1383">
        <f t="shared" ref="O1973:S1973" si="3979">$AD1973*O$27</f>
        <v>0</v>
      </c>
      <c r="P1973" s="1383">
        <f t="shared" si="3979"/>
        <v>0</v>
      </c>
      <c r="Q1973" s="1383">
        <f t="shared" si="3979"/>
        <v>0</v>
      </c>
      <c r="R1973" s="1383">
        <f t="shared" si="3979"/>
        <v>0</v>
      </c>
      <c r="S1973" s="1383">
        <f t="shared" si="3979"/>
        <v>0</v>
      </c>
      <c r="T1973" s="1383">
        <f t="shared" ref="T1973:X1973" si="3980">$AE1973*T$27</f>
        <v>0</v>
      </c>
      <c r="U1973" s="1383">
        <f t="shared" si="3980"/>
        <v>0</v>
      </c>
      <c r="V1973" s="1383">
        <f t="shared" si="3980"/>
        <v>0</v>
      </c>
      <c r="W1973" s="1383">
        <f t="shared" si="3980"/>
        <v>0</v>
      </c>
      <c r="X1973" s="1383">
        <f t="shared" si="3980"/>
        <v>0</v>
      </c>
      <c r="Y1973" s="1383">
        <f t="shared" si="3652"/>
        <v>0</v>
      </c>
      <c r="Z1973" s="1383">
        <f t="shared" si="3653"/>
        <v>0</v>
      </c>
      <c r="AA1973" s="1383">
        <f t="shared" si="3654"/>
        <v>0</v>
      </c>
      <c r="AB1973" s="1383">
        <f t="shared" si="3655"/>
        <v>0</v>
      </c>
      <c r="AC1973" s="5">
        <f t="shared" si="3656"/>
        <v>119</v>
      </c>
      <c r="AD1973" s="1383">
        <f t="shared" si="3657"/>
        <v>0</v>
      </c>
      <c r="AE1973" s="1383">
        <f t="shared" si="3658"/>
        <v>0</v>
      </c>
      <c r="AF1973" s="1305" t="e">
        <f t="shared" si="3659"/>
        <v>#DIV/0!</v>
      </c>
      <c r="AG1973" s="1305" t="e">
        <f t="shared" si="3660"/>
        <v>#DIV/0!</v>
      </c>
      <c r="AH1973" s="5"/>
      <c r="AI1973" s="5"/>
      <c r="AJ1973" s="5"/>
      <c r="AK1973" s="5"/>
      <c r="AL1973" s="5"/>
      <c r="AM1973" s="5"/>
      <c r="AN1973" s="5"/>
      <c r="AO1973" s="5"/>
      <c r="AP1973" s="5"/>
      <c r="AQ1973" s="5"/>
      <c r="AR1973" s="5"/>
      <c r="AS1973" s="5"/>
      <c r="AT1973" s="5"/>
      <c r="AU1973" s="5"/>
      <c r="AV1973" s="5"/>
      <c r="AW1973" s="5"/>
      <c r="AX1973" s="5"/>
      <c r="AY1973" s="5"/>
      <c r="AZ1973" s="5"/>
      <c r="BA1973" s="5"/>
      <c r="BB1973" s="5"/>
      <c r="BC1973" s="5"/>
      <c r="BD1973" s="5"/>
      <c r="BE1973" s="5"/>
    </row>
    <row r="1974" spans="1:57" ht="14.25" customHeight="1">
      <c r="A1974" s="1376">
        <v>45777</v>
      </c>
      <c r="B1974" s="1301"/>
      <c r="C1974" s="1302"/>
      <c r="D1974" s="1376">
        <v>45412</v>
      </c>
      <c r="E1974" s="1357"/>
      <c r="F1974" s="5"/>
      <c r="G1974" s="5"/>
      <c r="H1974" s="1302"/>
      <c r="I1974" s="1303"/>
      <c r="J1974" s="1301"/>
      <c r="K1974" s="1376"/>
      <c r="L1974" s="1302"/>
      <c r="M1974" s="1382">
        <f t="shared" si="3649"/>
        <v>45778</v>
      </c>
      <c r="N1974" s="1354">
        <f t="shared" si="3646"/>
        <v>0</v>
      </c>
      <c r="O1974" s="1383">
        <f t="shared" ref="O1974:S1974" si="3981">$AD1974*O$27</f>
        <v>0</v>
      </c>
      <c r="P1974" s="1383">
        <f t="shared" si="3981"/>
        <v>0</v>
      </c>
      <c r="Q1974" s="1383">
        <f t="shared" si="3981"/>
        <v>0</v>
      </c>
      <c r="R1974" s="1383">
        <f t="shared" si="3981"/>
        <v>0</v>
      </c>
      <c r="S1974" s="1383">
        <f t="shared" si="3981"/>
        <v>0</v>
      </c>
      <c r="T1974" s="1383">
        <f t="shared" ref="T1974:X1974" si="3982">$AE1974*T$27</f>
        <v>0</v>
      </c>
      <c r="U1974" s="1383">
        <f t="shared" si="3982"/>
        <v>0</v>
      </c>
      <c r="V1974" s="1383">
        <f t="shared" si="3982"/>
        <v>0</v>
      </c>
      <c r="W1974" s="1383">
        <f t="shared" si="3982"/>
        <v>0</v>
      </c>
      <c r="X1974" s="1383">
        <f t="shared" si="3982"/>
        <v>0</v>
      </c>
      <c r="Y1974" s="1383">
        <f t="shared" si="3652"/>
        <v>0</v>
      </c>
      <c r="Z1974" s="1383">
        <f t="shared" si="3653"/>
        <v>0</v>
      </c>
      <c r="AA1974" s="1383">
        <f t="shared" si="3654"/>
        <v>0</v>
      </c>
      <c r="AB1974" s="1383">
        <f t="shared" si="3655"/>
        <v>0</v>
      </c>
      <c r="AC1974" s="5">
        <f t="shared" si="3656"/>
        <v>120</v>
      </c>
      <c r="AD1974" s="1383">
        <f t="shared" si="3657"/>
        <v>0</v>
      </c>
      <c r="AE1974" s="1383">
        <f t="shared" si="3658"/>
        <v>0</v>
      </c>
      <c r="AF1974" s="1305" t="e">
        <f t="shared" si="3659"/>
        <v>#DIV/0!</v>
      </c>
      <c r="AG1974" s="1305" t="e">
        <f t="shared" si="3660"/>
        <v>#DIV/0!</v>
      </c>
      <c r="AH1974" s="5"/>
      <c r="AI1974" s="5"/>
      <c r="AJ1974" s="5"/>
      <c r="AK1974" s="5"/>
      <c r="AL1974" s="5"/>
      <c r="AM1974" s="5"/>
      <c r="AN1974" s="5"/>
      <c r="AO1974" s="5"/>
      <c r="AP1974" s="5"/>
      <c r="AQ1974" s="5"/>
      <c r="AR1974" s="5"/>
      <c r="AS1974" s="5"/>
      <c r="AT1974" s="5"/>
      <c r="AU1974" s="5"/>
      <c r="AV1974" s="5"/>
      <c r="AW1974" s="5"/>
      <c r="AX1974" s="5"/>
      <c r="AY1974" s="5"/>
      <c r="AZ1974" s="5"/>
      <c r="BA1974" s="5"/>
      <c r="BB1974" s="5"/>
      <c r="BC1974" s="5"/>
      <c r="BD1974" s="5"/>
      <c r="BE1974" s="5"/>
    </row>
    <row r="1975" spans="1:57" ht="14.25" customHeight="1">
      <c r="A1975" s="1376">
        <v>45778</v>
      </c>
      <c r="B1975" s="1301"/>
      <c r="C1975" s="1302"/>
      <c r="D1975" s="1376">
        <v>45413</v>
      </c>
      <c r="E1975" s="1357"/>
      <c r="F1975" s="5"/>
      <c r="G1975" s="5"/>
      <c r="H1975" s="1302"/>
      <c r="I1975" s="1303"/>
      <c r="J1975" s="1301"/>
      <c r="K1975" s="1376"/>
      <c r="L1975" s="1302"/>
      <c r="M1975" s="1382">
        <f t="shared" si="3649"/>
        <v>45779</v>
      </c>
      <c r="N1975" s="1354">
        <f t="shared" si="3646"/>
        <v>0</v>
      </c>
      <c r="O1975" s="1383">
        <f t="shared" ref="O1975:S1975" si="3983">$AD1975*O$27</f>
        <v>0</v>
      </c>
      <c r="P1975" s="1383">
        <f t="shared" si="3983"/>
        <v>0</v>
      </c>
      <c r="Q1975" s="1383">
        <f t="shared" si="3983"/>
        <v>0</v>
      </c>
      <c r="R1975" s="1383">
        <f t="shared" si="3983"/>
        <v>0</v>
      </c>
      <c r="S1975" s="1383">
        <f t="shared" si="3983"/>
        <v>0</v>
      </c>
      <c r="T1975" s="1383">
        <f t="shared" ref="T1975:X1975" si="3984">$AE1975*T$27</f>
        <v>0</v>
      </c>
      <c r="U1975" s="1383">
        <f t="shared" si="3984"/>
        <v>0</v>
      </c>
      <c r="V1975" s="1383">
        <f t="shared" si="3984"/>
        <v>0</v>
      </c>
      <c r="W1975" s="1383">
        <f t="shared" si="3984"/>
        <v>0</v>
      </c>
      <c r="X1975" s="1383">
        <f t="shared" si="3984"/>
        <v>0</v>
      </c>
      <c r="Y1975" s="1383">
        <f t="shared" si="3652"/>
        <v>0</v>
      </c>
      <c r="Z1975" s="1383">
        <f t="shared" si="3653"/>
        <v>0</v>
      </c>
      <c r="AA1975" s="1383">
        <f t="shared" si="3654"/>
        <v>0</v>
      </c>
      <c r="AB1975" s="1383">
        <f t="shared" si="3655"/>
        <v>0</v>
      </c>
      <c r="AC1975" s="5">
        <f t="shared" si="3656"/>
        <v>121</v>
      </c>
      <c r="AD1975" s="1383">
        <f t="shared" si="3657"/>
        <v>0</v>
      </c>
      <c r="AE1975" s="1383">
        <f t="shared" si="3658"/>
        <v>0</v>
      </c>
      <c r="AF1975" s="1305" t="e">
        <f t="shared" si="3659"/>
        <v>#DIV/0!</v>
      </c>
      <c r="AG1975" s="1305" t="e">
        <f t="shared" si="3660"/>
        <v>#DIV/0!</v>
      </c>
      <c r="AH1975" s="5"/>
      <c r="AI1975" s="5"/>
      <c r="AJ1975" s="5"/>
      <c r="AK1975" s="5"/>
      <c r="AL1975" s="5"/>
      <c r="AM1975" s="5"/>
      <c r="AN1975" s="5"/>
      <c r="AO1975" s="5"/>
      <c r="AP1975" s="5"/>
      <c r="AQ1975" s="5"/>
      <c r="AR1975" s="5"/>
      <c r="AS1975" s="5"/>
      <c r="AT1975" s="5"/>
      <c r="AU1975" s="5"/>
      <c r="AV1975" s="5"/>
      <c r="AW1975" s="5"/>
      <c r="AX1975" s="5"/>
      <c r="AY1975" s="5"/>
      <c r="AZ1975" s="5"/>
      <c r="BA1975" s="5"/>
      <c r="BB1975" s="5"/>
      <c r="BC1975" s="5"/>
      <c r="BD1975" s="5"/>
      <c r="BE1975" s="5"/>
    </row>
    <row r="1976" spans="1:57" ht="14.25" customHeight="1">
      <c r="A1976" s="1376">
        <v>45779</v>
      </c>
      <c r="B1976" s="1301"/>
      <c r="C1976" s="1302"/>
      <c r="D1976" s="1376">
        <v>45414</v>
      </c>
      <c r="E1976" s="1357"/>
      <c r="F1976" s="5"/>
      <c r="G1976" s="5"/>
      <c r="H1976" s="1302"/>
      <c r="I1976" s="1303"/>
      <c r="J1976" s="1301"/>
      <c r="K1976" s="1376"/>
      <c r="L1976" s="1302"/>
      <c r="M1976" s="1382">
        <f t="shared" si="3649"/>
        <v>45780</v>
      </c>
      <c r="N1976" s="1354">
        <f t="shared" si="3646"/>
        <v>0</v>
      </c>
      <c r="O1976" s="1383">
        <f t="shared" ref="O1976:S1976" si="3985">$AD1976*O$27</f>
        <v>0</v>
      </c>
      <c r="P1976" s="1383">
        <f t="shared" si="3985"/>
        <v>0</v>
      </c>
      <c r="Q1976" s="1383">
        <f t="shared" si="3985"/>
        <v>0</v>
      </c>
      <c r="R1976" s="1383">
        <f t="shared" si="3985"/>
        <v>0</v>
      </c>
      <c r="S1976" s="1383">
        <f t="shared" si="3985"/>
        <v>0</v>
      </c>
      <c r="T1976" s="1383">
        <f t="shared" ref="T1976:X1976" si="3986">$AE1976*T$27</f>
        <v>0</v>
      </c>
      <c r="U1976" s="1383">
        <f t="shared" si="3986"/>
        <v>0</v>
      </c>
      <c r="V1976" s="1383">
        <f t="shared" si="3986"/>
        <v>0</v>
      </c>
      <c r="W1976" s="1383">
        <f t="shared" si="3986"/>
        <v>0</v>
      </c>
      <c r="X1976" s="1383">
        <f t="shared" si="3986"/>
        <v>0</v>
      </c>
      <c r="Y1976" s="1383">
        <f t="shared" si="3652"/>
        <v>0</v>
      </c>
      <c r="Z1976" s="1383">
        <f t="shared" si="3653"/>
        <v>0</v>
      </c>
      <c r="AA1976" s="1383">
        <f t="shared" si="3654"/>
        <v>0</v>
      </c>
      <c r="AB1976" s="1383">
        <f t="shared" si="3655"/>
        <v>0</v>
      </c>
      <c r="AC1976" s="5">
        <f t="shared" si="3656"/>
        <v>122</v>
      </c>
      <c r="AD1976" s="1383">
        <f t="shared" si="3657"/>
        <v>0</v>
      </c>
      <c r="AE1976" s="1383">
        <f t="shared" si="3658"/>
        <v>0</v>
      </c>
      <c r="AF1976" s="1305" t="e">
        <f t="shared" si="3659"/>
        <v>#DIV/0!</v>
      </c>
      <c r="AG1976" s="1305" t="e">
        <f t="shared" si="3660"/>
        <v>#DIV/0!</v>
      </c>
      <c r="AH1976" s="5"/>
      <c r="AI1976" s="5"/>
      <c r="AJ1976" s="5"/>
      <c r="AK1976" s="5"/>
      <c r="AL1976" s="5"/>
      <c r="AM1976" s="5"/>
      <c r="AN1976" s="5"/>
      <c r="AO1976" s="5"/>
      <c r="AP1976" s="5"/>
      <c r="AQ1976" s="5"/>
      <c r="AR1976" s="5"/>
      <c r="AS1976" s="5"/>
      <c r="AT1976" s="5"/>
      <c r="AU1976" s="5"/>
      <c r="AV1976" s="5"/>
      <c r="AW1976" s="5"/>
      <c r="AX1976" s="5"/>
      <c r="AY1976" s="5"/>
      <c r="AZ1976" s="5"/>
      <c r="BA1976" s="5"/>
      <c r="BB1976" s="5"/>
      <c r="BC1976" s="5"/>
      <c r="BD1976" s="5"/>
      <c r="BE1976" s="5"/>
    </row>
    <row r="1977" spans="1:57" ht="14.25" customHeight="1">
      <c r="A1977" s="1376">
        <v>45780</v>
      </c>
      <c r="B1977" s="1301"/>
      <c r="C1977" s="1302"/>
      <c r="D1977" s="1376">
        <v>45415</v>
      </c>
      <c r="E1977" s="1357"/>
      <c r="F1977" s="5"/>
      <c r="G1977" s="5"/>
      <c r="H1977" s="1302"/>
      <c r="I1977" s="1303"/>
      <c r="J1977" s="1301"/>
      <c r="K1977" s="1376"/>
      <c r="L1977" s="1302"/>
      <c r="M1977" s="1382">
        <f t="shared" si="3649"/>
        <v>45781</v>
      </c>
      <c r="N1977" s="1354">
        <f t="shared" si="3646"/>
        <v>0</v>
      </c>
      <c r="O1977" s="1383">
        <f t="shared" ref="O1977:S1977" si="3987">$AD1977*O$27</f>
        <v>0</v>
      </c>
      <c r="P1977" s="1383">
        <f t="shared" si="3987"/>
        <v>0</v>
      </c>
      <c r="Q1977" s="1383">
        <f t="shared" si="3987"/>
        <v>0</v>
      </c>
      <c r="R1977" s="1383">
        <f t="shared" si="3987"/>
        <v>0</v>
      </c>
      <c r="S1977" s="1383">
        <f t="shared" si="3987"/>
        <v>0</v>
      </c>
      <c r="T1977" s="1383">
        <f t="shared" ref="T1977:X1977" si="3988">$AE1977*T$27</f>
        <v>0</v>
      </c>
      <c r="U1977" s="1383">
        <f t="shared" si="3988"/>
        <v>0</v>
      </c>
      <c r="V1977" s="1383">
        <f t="shared" si="3988"/>
        <v>0</v>
      </c>
      <c r="W1977" s="1383">
        <f t="shared" si="3988"/>
        <v>0</v>
      </c>
      <c r="X1977" s="1383">
        <f t="shared" si="3988"/>
        <v>0</v>
      </c>
      <c r="Y1977" s="1383">
        <f t="shared" si="3652"/>
        <v>0</v>
      </c>
      <c r="Z1977" s="1383">
        <f t="shared" si="3653"/>
        <v>0</v>
      </c>
      <c r="AA1977" s="1383">
        <f t="shared" si="3654"/>
        <v>0</v>
      </c>
      <c r="AB1977" s="1383">
        <f t="shared" si="3655"/>
        <v>0</v>
      </c>
      <c r="AC1977" s="5">
        <f t="shared" si="3656"/>
        <v>123</v>
      </c>
      <c r="AD1977" s="1383">
        <f t="shared" si="3657"/>
        <v>0</v>
      </c>
      <c r="AE1977" s="1383">
        <f t="shared" si="3658"/>
        <v>0</v>
      </c>
      <c r="AF1977" s="1305" t="e">
        <f t="shared" si="3659"/>
        <v>#DIV/0!</v>
      </c>
      <c r="AG1977" s="1305" t="e">
        <f t="shared" si="3660"/>
        <v>#DIV/0!</v>
      </c>
      <c r="AH1977" s="5"/>
      <c r="AI1977" s="5"/>
      <c r="AJ1977" s="5"/>
      <c r="AK1977" s="5"/>
      <c r="AL1977" s="5"/>
      <c r="AM1977" s="5"/>
      <c r="AN1977" s="5"/>
      <c r="AO1977" s="5"/>
      <c r="AP1977" s="5"/>
      <c r="AQ1977" s="5"/>
      <c r="AR1977" s="5"/>
      <c r="AS1977" s="5"/>
      <c r="AT1977" s="5"/>
      <c r="AU1977" s="5"/>
      <c r="AV1977" s="5"/>
      <c r="AW1977" s="5"/>
      <c r="AX1977" s="5"/>
      <c r="AY1977" s="5"/>
      <c r="AZ1977" s="5"/>
      <c r="BA1977" s="5"/>
      <c r="BB1977" s="5"/>
      <c r="BC1977" s="5"/>
      <c r="BD1977" s="5"/>
      <c r="BE1977" s="5"/>
    </row>
    <row r="1978" spans="1:57" ht="14.25" customHeight="1">
      <c r="A1978" s="1376">
        <v>45781</v>
      </c>
      <c r="B1978" s="1301"/>
      <c r="C1978" s="1302"/>
      <c r="D1978" s="1376">
        <v>45416</v>
      </c>
      <c r="E1978" s="1357"/>
      <c r="F1978" s="5"/>
      <c r="G1978" s="5"/>
      <c r="H1978" s="1302"/>
      <c r="I1978" s="1303"/>
      <c r="J1978" s="1301"/>
      <c r="K1978" s="1376"/>
      <c r="L1978" s="1302"/>
      <c r="M1978" s="1382">
        <f t="shared" si="3649"/>
        <v>45782</v>
      </c>
      <c r="N1978" s="1354">
        <f t="shared" si="3646"/>
        <v>0</v>
      </c>
      <c r="O1978" s="1383">
        <f t="shared" ref="O1978:S1978" si="3989">$AD1978*O$27</f>
        <v>0</v>
      </c>
      <c r="P1978" s="1383">
        <f t="shared" si="3989"/>
        <v>0</v>
      </c>
      <c r="Q1978" s="1383">
        <f t="shared" si="3989"/>
        <v>0</v>
      </c>
      <c r="R1978" s="1383">
        <f t="shared" si="3989"/>
        <v>0</v>
      </c>
      <c r="S1978" s="1383">
        <f t="shared" si="3989"/>
        <v>0</v>
      </c>
      <c r="T1978" s="1383">
        <f t="shared" ref="T1978:X1978" si="3990">$AE1978*T$27</f>
        <v>0</v>
      </c>
      <c r="U1978" s="1383">
        <f t="shared" si="3990"/>
        <v>0</v>
      </c>
      <c r="V1978" s="1383">
        <f t="shared" si="3990"/>
        <v>0</v>
      </c>
      <c r="W1978" s="1383">
        <f t="shared" si="3990"/>
        <v>0</v>
      </c>
      <c r="X1978" s="1383">
        <f t="shared" si="3990"/>
        <v>0</v>
      </c>
      <c r="Y1978" s="1383">
        <f t="shared" si="3652"/>
        <v>0</v>
      </c>
      <c r="Z1978" s="1383">
        <f t="shared" si="3653"/>
        <v>0</v>
      </c>
      <c r="AA1978" s="1383">
        <f t="shared" si="3654"/>
        <v>0</v>
      </c>
      <c r="AB1978" s="1383">
        <f t="shared" si="3655"/>
        <v>0</v>
      </c>
      <c r="AC1978" s="5">
        <f t="shared" si="3656"/>
        <v>124</v>
      </c>
      <c r="AD1978" s="1383">
        <f t="shared" si="3657"/>
        <v>0</v>
      </c>
      <c r="AE1978" s="1383">
        <f t="shared" si="3658"/>
        <v>0</v>
      </c>
      <c r="AF1978" s="1305" t="e">
        <f t="shared" si="3659"/>
        <v>#DIV/0!</v>
      </c>
      <c r="AG1978" s="1305" t="e">
        <f t="shared" si="3660"/>
        <v>#DIV/0!</v>
      </c>
      <c r="AH1978" s="5"/>
      <c r="AI1978" s="5"/>
      <c r="AJ1978" s="5"/>
      <c r="AK1978" s="5"/>
      <c r="AL1978" s="5"/>
      <c r="AM1978" s="5"/>
      <c r="AN1978" s="5"/>
      <c r="AO1978" s="5"/>
      <c r="AP1978" s="5"/>
      <c r="AQ1978" s="5"/>
      <c r="AR1978" s="5"/>
      <c r="AS1978" s="5"/>
      <c r="AT1978" s="5"/>
      <c r="AU1978" s="5"/>
      <c r="AV1978" s="5"/>
      <c r="AW1978" s="5"/>
      <c r="AX1978" s="5"/>
      <c r="AY1978" s="5"/>
      <c r="AZ1978" s="5"/>
      <c r="BA1978" s="5"/>
      <c r="BB1978" s="5"/>
      <c r="BC1978" s="5"/>
      <c r="BD1978" s="5"/>
      <c r="BE1978" s="5"/>
    </row>
    <row r="1979" spans="1:57" ht="14.25" customHeight="1">
      <c r="A1979" s="1376">
        <v>45782</v>
      </c>
      <c r="B1979" s="1301"/>
      <c r="C1979" s="1302"/>
      <c r="D1979" s="1376">
        <v>45417</v>
      </c>
      <c r="E1979" s="1357"/>
      <c r="F1979" s="5"/>
      <c r="G1979" s="5"/>
      <c r="H1979" s="1302"/>
      <c r="I1979" s="1303"/>
      <c r="J1979" s="1301"/>
      <c r="K1979" s="1376"/>
      <c r="L1979" s="1302"/>
      <c r="M1979" s="1382">
        <f t="shared" si="3649"/>
        <v>45783</v>
      </c>
      <c r="N1979" s="1354">
        <f t="shared" si="3646"/>
        <v>0</v>
      </c>
      <c r="O1979" s="1383">
        <f t="shared" ref="O1979:S1979" si="3991">$AD1979*O$27</f>
        <v>0</v>
      </c>
      <c r="P1979" s="1383">
        <f t="shared" si="3991"/>
        <v>0</v>
      </c>
      <c r="Q1979" s="1383">
        <f t="shared" si="3991"/>
        <v>0</v>
      </c>
      <c r="R1979" s="1383">
        <f t="shared" si="3991"/>
        <v>0</v>
      </c>
      <c r="S1979" s="1383">
        <f t="shared" si="3991"/>
        <v>0</v>
      </c>
      <c r="T1979" s="1383">
        <f t="shared" ref="T1979:X1979" si="3992">$AE1979*T$27</f>
        <v>0</v>
      </c>
      <c r="U1979" s="1383">
        <f t="shared" si="3992"/>
        <v>0</v>
      </c>
      <c r="V1979" s="1383">
        <f t="shared" si="3992"/>
        <v>0</v>
      </c>
      <c r="W1979" s="1383">
        <f t="shared" si="3992"/>
        <v>0</v>
      </c>
      <c r="X1979" s="1383">
        <f t="shared" si="3992"/>
        <v>0</v>
      </c>
      <c r="Y1979" s="1383">
        <f t="shared" si="3652"/>
        <v>0</v>
      </c>
      <c r="Z1979" s="1383">
        <f t="shared" si="3653"/>
        <v>0</v>
      </c>
      <c r="AA1979" s="1383">
        <f t="shared" si="3654"/>
        <v>0</v>
      </c>
      <c r="AB1979" s="1383">
        <f t="shared" si="3655"/>
        <v>0</v>
      </c>
      <c r="AC1979" s="5">
        <f t="shared" si="3656"/>
        <v>125</v>
      </c>
      <c r="AD1979" s="1383">
        <f t="shared" si="3657"/>
        <v>0</v>
      </c>
      <c r="AE1979" s="1383">
        <f t="shared" si="3658"/>
        <v>0</v>
      </c>
      <c r="AF1979" s="1305" t="e">
        <f t="shared" si="3659"/>
        <v>#DIV/0!</v>
      </c>
      <c r="AG1979" s="1305" t="e">
        <f t="shared" si="3660"/>
        <v>#DIV/0!</v>
      </c>
      <c r="AH1979" s="5"/>
      <c r="AI1979" s="5"/>
      <c r="AJ1979" s="5"/>
      <c r="AK1979" s="5"/>
      <c r="AL1979" s="5"/>
      <c r="AM1979" s="5"/>
      <c r="AN1979" s="5"/>
      <c r="AO1979" s="5"/>
      <c r="AP1979" s="5"/>
      <c r="AQ1979" s="5"/>
      <c r="AR1979" s="5"/>
      <c r="AS1979" s="5"/>
      <c r="AT1979" s="5"/>
      <c r="AU1979" s="5"/>
      <c r="AV1979" s="5"/>
      <c r="AW1979" s="5"/>
      <c r="AX1979" s="5"/>
      <c r="AY1979" s="5"/>
      <c r="AZ1979" s="5"/>
      <c r="BA1979" s="5"/>
      <c r="BB1979" s="5"/>
      <c r="BC1979" s="5"/>
      <c r="BD1979" s="5"/>
      <c r="BE1979" s="5"/>
    </row>
    <row r="1980" spans="1:57" ht="14.25" customHeight="1">
      <c r="A1980" s="1376">
        <v>45783</v>
      </c>
      <c r="B1980" s="1301"/>
      <c r="C1980" s="1302"/>
      <c r="D1980" s="1376">
        <v>45418</v>
      </c>
      <c r="E1980" s="1357"/>
      <c r="F1980" s="5"/>
      <c r="G1980" s="5"/>
      <c r="H1980" s="1302"/>
      <c r="I1980" s="1303"/>
      <c r="J1980" s="1301"/>
      <c r="K1980" s="1376"/>
      <c r="L1980" s="1302"/>
      <c r="M1980" s="1382">
        <f t="shared" si="3649"/>
        <v>45784</v>
      </c>
      <c r="N1980" s="1354">
        <f t="shared" si="3646"/>
        <v>0</v>
      </c>
      <c r="O1980" s="1383">
        <f t="shared" ref="O1980:S1980" si="3993">$AD1980*O$27</f>
        <v>0</v>
      </c>
      <c r="P1980" s="1383">
        <f t="shared" si="3993"/>
        <v>0</v>
      </c>
      <c r="Q1980" s="1383">
        <f t="shared" si="3993"/>
        <v>0</v>
      </c>
      <c r="R1980" s="1383">
        <f t="shared" si="3993"/>
        <v>0</v>
      </c>
      <c r="S1980" s="1383">
        <f t="shared" si="3993"/>
        <v>0</v>
      </c>
      <c r="T1980" s="1383">
        <f t="shared" ref="T1980:X1980" si="3994">$AE1980*T$27</f>
        <v>0</v>
      </c>
      <c r="U1980" s="1383">
        <f t="shared" si="3994"/>
        <v>0</v>
      </c>
      <c r="V1980" s="1383">
        <f t="shared" si="3994"/>
        <v>0</v>
      </c>
      <c r="W1980" s="1383">
        <f t="shared" si="3994"/>
        <v>0</v>
      </c>
      <c r="X1980" s="1383">
        <f t="shared" si="3994"/>
        <v>0</v>
      </c>
      <c r="Y1980" s="1383">
        <f t="shared" si="3652"/>
        <v>0</v>
      </c>
      <c r="Z1980" s="1383">
        <f t="shared" si="3653"/>
        <v>0</v>
      </c>
      <c r="AA1980" s="1383">
        <f t="shared" si="3654"/>
        <v>0</v>
      </c>
      <c r="AB1980" s="1383">
        <f t="shared" si="3655"/>
        <v>0</v>
      </c>
      <c r="AC1980" s="5">
        <f t="shared" si="3656"/>
        <v>126</v>
      </c>
      <c r="AD1980" s="1383">
        <f t="shared" si="3657"/>
        <v>0</v>
      </c>
      <c r="AE1980" s="1383">
        <f t="shared" si="3658"/>
        <v>0</v>
      </c>
      <c r="AF1980" s="1305" t="e">
        <f t="shared" si="3659"/>
        <v>#DIV/0!</v>
      </c>
      <c r="AG1980" s="1305" t="e">
        <f t="shared" si="3660"/>
        <v>#DIV/0!</v>
      </c>
      <c r="AH1980" s="5"/>
      <c r="AI1980" s="5"/>
      <c r="AJ1980" s="5"/>
      <c r="AK1980" s="5"/>
      <c r="AL1980" s="5"/>
      <c r="AM1980" s="5"/>
      <c r="AN1980" s="5"/>
      <c r="AO1980" s="5"/>
      <c r="AP1980" s="5"/>
      <c r="AQ1980" s="5"/>
      <c r="AR1980" s="5"/>
      <c r="AS1980" s="5"/>
      <c r="AT1980" s="5"/>
      <c r="AU1980" s="5"/>
      <c r="AV1980" s="5"/>
      <c r="AW1980" s="5"/>
      <c r="AX1980" s="5"/>
      <c r="AY1980" s="5"/>
      <c r="AZ1980" s="5"/>
      <c r="BA1980" s="5"/>
      <c r="BB1980" s="5"/>
      <c r="BC1980" s="5"/>
      <c r="BD1980" s="5"/>
      <c r="BE1980" s="5"/>
    </row>
    <row r="1981" spans="1:57" ht="14.25" customHeight="1">
      <c r="A1981" s="1376">
        <v>45784</v>
      </c>
      <c r="B1981" s="1301"/>
      <c r="C1981" s="1302"/>
      <c r="D1981" s="1376">
        <v>45419</v>
      </c>
      <c r="E1981" s="1357"/>
      <c r="F1981" s="5"/>
      <c r="G1981" s="5"/>
      <c r="H1981" s="1302"/>
      <c r="I1981" s="1303"/>
      <c r="J1981" s="1301"/>
      <c r="K1981" s="1376"/>
      <c r="L1981" s="1302"/>
      <c r="M1981" s="1382">
        <f t="shared" si="3649"/>
        <v>45785</v>
      </c>
      <c r="N1981" s="1354">
        <f t="shared" si="3646"/>
        <v>0</v>
      </c>
      <c r="O1981" s="1383">
        <f t="shared" ref="O1981:S1981" si="3995">$AD1981*O$27</f>
        <v>0</v>
      </c>
      <c r="P1981" s="1383">
        <f t="shared" si="3995"/>
        <v>0</v>
      </c>
      <c r="Q1981" s="1383">
        <f t="shared" si="3995"/>
        <v>0</v>
      </c>
      <c r="R1981" s="1383">
        <f t="shared" si="3995"/>
        <v>0</v>
      </c>
      <c r="S1981" s="1383">
        <f t="shared" si="3995"/>
        <v>0</v>
      </c>
      <c r="T1981" s="1383">
        <f t="shared" ref="T1981:X1981" si="3996">$AE1981*T$27</f>
        <v>0</v>
      </c>
      <c r="U1981" s="1383">
        <f t="shared" si="3996"/>
        <v>0</v>
      </c>
      <c r="V1981" s="1383">
        <f t="shared" si="3996"/>
        <v>0</v>
      </c>
      <c r="W1981" s="1383">
        <f t="shared" si="3996"/>
        <v>0</v>
      </c>
      <c r="X1981" s="1383">
        <f t="shared" si="3996"/>
        <v>0</v>
      </c>
      <c r="Y1981" s="1383">
        <f t="shared" si="3652"/>
        <v>0</v>
      </c>
      <c r="Z1981" s="1383">
        <f t="shared" si="3653"/>
        <v>0</v>
      </c>
      <c r="AA1981" s="1383">
        <f t="shared" si="3654"/>
        <v>0</v>
      </c>
      <c r="AB1981" s="1383">
        <f t="shared" si="3655"/>
        <v>0</v>
      </c>
      <c r="AC1981" s="5">
        <f t="shared" si="3656"/>
        <v>127</v>
      </c>
      <c r="AD1981" s="1383">
        <f t="shared" si="3657"/>
        <v>0</v>
      </c>
      <c r="AE1981" s="1383">
        <f t="shared" si="3658"/>
        <v>0</v>
      </c>
      <c r="AF1981" s="1305" t="e">
        <f t="shared" si="3659"/>
        <v>#DIV/0!</v>
      </c>
      <c r="AG1981" s="1305" t="e">
        <f t="shared" si="3660"/>
        <v>#DIV/0!</v>
      </c>
      <c r="AH1981" s="5"/>
      <c r="AI1981" s="5"/>
      <c r="AJ1981" s="5"/>
      <c r="AK1981" s="5"/>
      <c r="AL1981" s="5"/>
      <c r="AM1981" s="5"/>
      <c r="AN1981" s="5"/>
      <c r="AO1981" s="5"/>
      <c r="AP1981" s="5"/>
      <c r="AQ1981" s="5"/>
      <c r="AR1981" s="5"/>
      <c r="AS1981" s="5"/>
      <c r="AT1981" s="5"/>
      <c r="AU1981" s="5"/>
      <c r="AV1981" s="5"/>
      <c r="AW1981" s="5"/>
      <c r="AX1981" s="5"/>
      <c r="AY1981" s="5"/>
      <c r="AZ1981" s="5"/>
      <c r="BA1981" s="5"/>
      <c r="BB1981" s="5"/>
      <c r="BC1981" s="5"/>
      <c r="BD1981" s="5"/>
      <c r="BE1981" s="5"/>
    </row>
    <row r="1982" spans="1:57" ht="14.25" customHeight="1">
      <c r="A1982" s="1376">
        <v>45785</v>
      </c>
      <c r="B1982" s="1301"/>
      <c r="C1982" s="1302"/>
      <c r="D1982" s="1376">
        <v>45420</v>
      </c>
      <c r="E1982" s="1357"/>
      <c r="F1982" s="5"/>
      <c r="G1982" s="5"/>
      <c r="H1982" s="1302"/>
      <c r="I1982" s="1303"/>
      <c r="J1982" s="1301"/>
      <c r="K1982" s="1376"/>
      <c r="L1982" s="1302"/>
      <c r="M1982" s="1382">
        <f t="shared" si="3649"/>
        <v>45786</v>
      </c>
      <c r="N1982" s="1354">
        <f t="shared" si="3646"/>
        <v>0</v>
      </c>
      <c r="O1982" s="1383">
        <f t="shared" ref="O1982:S1982" si="3997">$AD1982*O$27</f>
        <v>0</v>
      </c>
      <c r="P1982" s="1383">
        <f t="shared" si="3997"/>
        <v>0</v>
      </c>
      <c r="Q1982" s="1383">
        <f t="shared" si="3997"/>
        <v>0</v>
      </c>
      <c r="R1982" s="1383">
        <f t="shared" si="3997"/>
        <v>0</v>
      </c>
      <c r="S1982" s="1383">
        <f t="shared" si="3997"/>
        <v>0</v>
      </c>
      <c r="T1982" s="1383">
        <f t="shared" ref="T1982:X1982" si="3998">$AE1982*T$27</f>
        <v>0</v>
      </c>
      <c r="U1982" s="1383">
        <f t="shared" si="3998"/>
        <v>0</v>
      </c>
      <c r="V1982" s="1383">
        <f t="shared" si="3998"/>
        <v>0</v>
      </c>
      <c r="W1982" s="1383">
        <f t="shared" si="3998"/>
        <v>0</v>
      </c>
      <c r="X1982" s="1383">
        <f t="shared" si="3998"/>
        <v>0</v>
      </c>
      <c r="Y1982" s="1383">
        <f t="shared" si="3652"/>
        <v>0</v>
      </c>
      <c r="Z1982" s="1383">
        <f t="shared" si="3653"/>
        <v>0</v>
      </c>
      <c r="AA1982" s="1383">
        <f t="shared" si="3654"/>
        <v>0</v>
      </c>
      <c r="AB1982" s="1383">
        <f t="shared" si="3655"/>
        <v>0</v>
      </c>
      <c r="AC1982" s="5">
        <f t="shared" si="3656"/>
        <v>128</v>
      </c>
      <c r="AD1982" s="1383">
        <f t="shared" si="3657"/>
        <v>0</v>
      </c>
      <c r="AE1982" s="1383">
        <f t="shared" si="3658"/>
        <v>0</v>
      </c>
      <c r="AF1982" s="1305" t="e">
        <f t="shared" si="3659"/>
        <v>#DIV/0!</v>
      </c>
      <c r="AG1982" s="1305" t="e">
        <f t="shared" si="3660"/>
        <v>#DIV/0!</v>
      </c>
      <c r="AH1982" s="5"/>
      <c r="AI1982" s="5"/>
      <c r="AJ1982" s="5"/>
      <c r="AK1982" s="5"/>
      <c r="AL1982" s="5"/>
      <c r="AM1982" s="5"/>
      <c r="AN1982" s="5"/>
      <c r="AO1982" s="5"/>
      <c r="AP1982" s="5"/>
      <c r="AQ1982" s="5"/>
      <c r="AR1982" s="5"/>
      <c r="AS1982" s="5"/>
      <c r="AT1982" s="5"/>
      <c r="AU1982" s="5"/>
      <c r="AV1982" s="5"/>
      <c r="AW1982" s="5"/>
      <c r="AX1982" s="5"/>
      <c r="AY1982" s="5"/>
      <c r="AZ1982" s="5"/>
      <c r="BA1982" s="5"/>
      <c r="BB1982" s="5"/>
      <c r="BC1982" s="5"/>
      <c r="BD1982" s="5"/>
      <c r="BE1982" s="5"/>
    </row>
    <row r="1983" spans="1:57" ht="14.25" customHeight="1">
      <c r="A1983" s="1376">
        <v>45786</v>
      </c>
      <c r="B1983" s="1301"/>
      <c r="C1983" s="1302"/>
      <c r="D1983" s="1376">
        <v>45421</v>
      </c>
      <c r="E1983" s="1357"/>
      <c r="F1983" s="5"/>
      <c r="G1983" s="5"/>
      <c r="H1983" s="1302"/>
      <c r="I1983" s="1303"/>
      <c r="J1983" s="1301"/>
      <c r="K1983" s="1376"/>
      <c r="L1983" s="1302"/>
      <c r="M1983" s="1382">
        <f t="shared" si="3649"/>
        <v>45787</v>
      </c>
      <c r="N1983" s="1354">
        <f t="shared" si="3646"/>
        <v>0</v>
      </c>
      <c r="O1983" s="1383">
        <f t="shared" ref="O1983:S1983" si="3999">$AD1983*O$27</f>
        <v>0</v>
      </c>
      <c r="P1983" s="1383">
        <f t="shared" si="3999"/>
        <v>0</v>
      </c>
      <c r="Q1983" s="1383">
        <f t="shared" si="3999"/>
        <v>0</v>
      </c>
      <c r="R1983" s="1383">
        <f t="shared" si="3999"/>
        <v>0</v>
      </c>
      <c r="S1983" s="1383">
        <f t="shared" si="3999"/>
        <v>0</v>
      </c>
      <c r="T1983" s="1383">
        <f t="shared" ref="T1983:X1983" si="4000">$AE1983*T$27</f>
        <v>0</v>
      </c>
      <c r="U1983" s="1383">
        <f t="shared" si="4000"/>
        <v>0</v>
      </c>
      <c r="V1983" s="1383">
        <f t="shared" si="4000"/>
        <v>0</v>
      </c>
      <c r="W1983" s="1383">
        <f t="shared" si="4000"/>
        <v>0</v>
      </c>
      <c r="X1983" s="1383">
        <f t="shared" si="4000"/>
        <v>0</v>
      </c>
      <c r="Y1983" s="1383">
        <f t="shared" si="3652"/>
        <v>0</v>
      </c>
      <c r="Z1983" s="1383">
        <f t="shared" si="3653"/>
        <v>0</v>
      </c>
      <c r="AA1983" s="1383">
        <f t="shared" si="3654"/>
        <v>0</v>
      </c>
      <c r="AB1983" s="1383">
        <f t="shared" si="3655"/>
        <v>0</v>
      </c>
      <c r="AC1983" s="5">
        <f t="shared" si="3656"/>
        <v>129</v>
      </c>
      <c r="AD1983" s="1383">
        <f t="shared" si="3657"/>
        <v>0</v>
      </c>
      <c r="AE1983" s="1383">
        <f t="shared" si="3658"/>
        <v>0</v>
      </c>
      <c r="AF1983" s="1305" t="e">
        <f t="shared" si="3659"/>
        <v>#DIV/0!</v>
      </c>
      <c r="AG1983" s="1305" t="e">
        <f t="shared" si="3660"/>
        <v>#DIV/0!</v>
      </c>
      <c r="AH1983" s="5"/>
      <c r="AI1983" s="5"/>
      <c r="AJ1983" s="5"/>
      <c r="AK1983" s="5"/>
      <c r="AL1983" s="5"/>
      <c r="AM1983" s="5"/>
      <c r="AN1983" s="5"/>
      <c r="AO1983" s="5"/>
      <c r="AP1983" s="5"/>
      <c r="AQ1983" s="5"/>
      <c r="AR1983" s="5"/>
      <c r="AS1983" s="5"/>
      <c r="AT1983" s="5"/>
      <c r="AU1983" s="5"/>
      <c r="AV1983" s="5"/>
      <c r="AW1983" s="5"/>
      <c r="AX1983" s="5"/>
      <c r="AY1983" s="5"/>
      <c r="AZ1983" s="5"/>
      <c r="BA1983" s="5"/>
      <c r="BB1983" s="5"/>
      <c r="BC1983" s="5"/>
      <c r="BD1983" s="5"/>
      <c r="BE1983" s="5"/>
    </row>
    <row r="1984" spans="1:57" ht="14.25" customHeight="1">
      <c r="A1984" s="1376">
        <v>45787</v>
      </c>
      <c r="B1984" s="1301"/>
      <c r="C1984" s="1302"/>
      <c r="D1984" s="1376">
        <v>45422</v>
      </c>
      <c r="E1984" s="1357"/>
      <c r="F1984" s="5"/>
      <c r="G1984" s="5"/>
      <c r="H1984" s="1302"/>
      <c r="I1984" s="1303"/>
      <c r="J1984" s="1301"/>
      <c r="K1984" s="1376"/>
      <c r="L1984" s="1302"/>
      <c r="M1984" s="1382">
        <f t="shared" si="3649"/>
        <v>45788</v>
      </c>
      <c r="N1984" s="1354">
        <f t="shared" si="3646"/>
        <v>0</v>
      </c>
      <c r="O1984" s="1383">
        <f t="shared" ref="O1984:S1984" si="4001">$AD1984*O$27</f>
        <v>0</v>
      </c>
      <c r="P1984" s="1383">
        <f t="shared" si="4001"/>
        <v>0</v>
      </c>
      <c r="Q1984" s="1383">
        <f t="shared" si="4001"/>
        <v>0</v>
      </c>
      <c r="R1984" s="1383">
        <f t="shared" si="4001"/>
        <v>0</v>
      </c>
      <c r="S1984" s="1383">
        <f t="shared" si="4001"/>
        <v>0</v>
      </c>
      <c r="T1984" s="1383">
        <f t="shared" ref="T1984:X1984" si="4002">$AE1984*T$27</f>
        <v>0</v>
      </c>
      <c r="U1984" s="1383">
        <f t="shared" si="4002"/>
        <v>0</v>
      </c>
      <c r="V1984" s="1383">
        <f t="shared" si="4002"/>
        <v>0</v>
      </c>
      <c r="W1984" s="1383">
        <f t="shared" si="4002"/>
        <v>0</v>
      </c>
      <c r="X1984" s="1383">
        <f t="shared" si="4002"/>
        <v>0</v>
      </c>
      <c r="Y1984" s="1383">
        <f t="shared" si="3652"/>
        <v>0</v>
      </c>
      <c r="Z1984" s="1383">
        <f t="shared" si="3653"/>
        <v>0</v>
      </c>
      <c r="AA1984" s="1383">
        <f t="shared" si="3654"/>
        <v>0</v>
      </c>
      <c r="AB1984" s="1383">
        <f t="shared" si="3655"/>
        <v>0</v>
      </c>
      <c r="AC1984" s="5">
        <f t="shared" si="3656"/>
        <v>130</v>
      </c>
      <c r="AD1984" s="1383">
        <f t="shared" si="3657"/>
        <v>0</v>
      </c>
      <c r="AE1984" s="1383">
        <f t="shared" si="3658"/>
        <v>0</v>
      </c>
      <c r="AF1984" s="1305" t="e">
        <f t="shared" si="3659"/>
        <v>#DIV/0!</v>
      </c>
      <c r="AG1984" s="1305" t="e">
        <f t="shared" si="3660"/>
        <v>#DIV/0!</v>
      </c>
      <c r="AH1984" s="5"/>
      <c r="AI1984" s="5"/>
      <c r="AJ1984" s="5"/>
      <c r="AK1984" s="5"/>
      <c r="AL1984" s="5"/>
      <c r="AM1984" s="5"/>
      <c r="AN1984" s="5"/>
      <c r="AO1984" s="5"/>
      <c r="AP1984" s="5"/>
      <c r="AQ1984" s="5"/>
      <c r="AR1984" s="5"/>
      <c r="AS1984" s="5"/>
      <c r="AT1984" s="5"/>
      <c r="AU1984" s="5"/>
      <c r="AV1984" s="5"/>
      <c r="AW1984" s="5"/>
      <c r="AX1984" s="5"/>
      <c r="AY1984" s="5"/>
      <c r="AZ1984" s="5"/>
      <c r="BA1984" s="5"/>
      <c r="BB1984" s="5"/>
      <c r="BC1984" s="5"/>
      <c r="BD1984" s="5"/>
      <c r="BE1984" s="5"/>
    </row>
    <row r="1985" spans="1:57" ht="14.25" customHeight="1">
      <c r="A1985" s="1376">
        <v>45788</v>
      </c>
      <c r="B1985" s="1301"/>
      <c r="C1985" s="1302"/>
      <c r="D1985" s="1376">
        <v>45423</v>
      </c>
      <c r="E1985" s="1357"/>
      <c r="F1985" s="5"/>
      <c r="G1985" s="5"/>
      <c r="H1985" s="1302"/>
      <c r="I1985" s="1303"/>
      <c r="J1985" s="1301"/>
      <c r="K1985" s="1376"/>
      <c r="L1985" s="1302"/>
      <c r="M1985" s="1382">
        <f t="shared" si="3649"/>
        <v>45789</v>
      </c>
      <c r="N1985" s="1354">
        <f t="shared" si="3646"/>
        <v>0</v>
      </c>
      <c r="O1985" s="1383">
        <f t="shared" ref="O1985:S1985" si="4003">$AD1985*O$27</f>
        <v>0</v>
      </c>
      <c r="P1985" s="1383">
        <f t="shared" si="4003"/>
        <v>0</v>
      </c>
      <c r="Q1985" s="1383">
        <f t="shared" si="4003"/>
        <v>0</v>
      </c>
      <c r="R1985" s="1383">
        <f t="shared" si="4003"/>
        <v>0</v>
      </c>
      <c r="S1985" s="1383">
        <f t="shared" si="4003"/>
        <v>0</v>
      </c>
      <c r="T1985" s="1383">
        <f t="shared" ref="T1985:X1985" si="4004">$AE1985*T$27</f>
        <v>0</v>
      </c>
      <c r="U1985" s="1383">
        <f t="shared" si="4004"/>
        <v>0</v>
      </c>
      <c r="V1985" s="1383">
        <f t="shared" si="4004"/>
        <v>0</v>
      </c>
      <c r="W1985" s="1383">
        <f t="shared" si="4004"/>
        <v>0</v>
      </c>
      <c r="X1985" s="1383">
        <f t="shared" si="4004"/>
        <v>0</v>
      </c>
      <c r="Y1985" s="1383">
        <f t="shared" si="3652"/>
        <v>0</v>
      </c>
      <c r="Z1985" s="1383">
        <f t="shared" si="3653"/>
        <v>0</v>
      </c>
      <c r="AA1985" s="1383">
        <f t="shared" si="3654"/>
        <v>0</v>
      </c>
      <c r="AB1985" s="1383">
        <f t="shared" si="3655"/>
        <v>0</v>
      </c>
      <c r="AC1985" s="5">
        <f t="shared" si="3656"/>
        <v>131</v>
      </c>
      <c r="AD1985" s="1383">
        <f t="shared" si="3657"/>
        <v>0</v>
      </c>
      <c r="AE1985" s="1383">
        <f t="shared" si="3658"/>
        <v>0</v>
      </c>
      <c r="AF1985" s="1305" t="e">
        <f t="shared" si="3659"/>
        <v>#DIV/0!</v>
      </c>
      <c r="AG1985" s="1305" t="e">
        <f t="shared" si="3660"/>
        <v>#DIV/0!</v>
      </c>
      <c r="AH1985" s="5"/>
      <c r="AI1985" s="5"/>
      <c r="AJ1985" s="5"/>
      <c r="AK1985" s="5"/>
      <c r="AL1985" s="5"/>
      <c r="AM1985" s="5"/>
      <c r="AN1985" s="5"/>
      <c r="AO1985" s="5"/>
      <c r="AP1985" s="5"/>
      <c r="AQ1985" s="5"/>
      <c r="AR1985" s="5"/>
      <c r="AS1985" s="5"/>
      <c r="AT1985" s="5"/>
      <c r="AU1985" s="5"/>
      <c r="AV1985" s="5"/>
      <c r="AW1985" s="5"/>
      <c r="AX1985" s="5"/>
      <c r="AY1985" s="5"/>
      <c r="AZ1985" s="5"/>
      <c r="BA1985" s="5"/>
      <c r="BB1985" s="5"/>
      <c r="BC1985" s="5"/>
      <c r="BD1985" s="5"/>
      <c r="BE1985" s="5"/>
    </row>
    <row r="1986" spans="1:57" ht="14.25" customHeight="1">
      <c r="A1986" s="1376">
        <v>45789</v>
      </c>
      <c r="B1986" s="1301"/>
      <c r="C1986" s="1302"/>
      <c r="D1986" s="1376">
        <v>45424</v>
      </c>
      <c r="E1986" s="1357"/>
      <c r="F1986" s="5"/>
      <c r="G1986" s="5"/>
      <c r="H1986" s="1302"/>
      <c r="I1986" s="1303"/>
      <c r="J1986" s="1301"/>
      <c r="K1986" s="1376"/>
      <c r="L1986" s="1302"/>
      <c r="M1986" s="1382">
        <f t="shared" si="3649"/>
        <v>45790</v>
      </c>
      <c r="N1986" s="1354">
        <f t="shared" si="3646"/>
        <v>0</v>
      </c>
      <c r="O1986" s="1383">
        <f t="shared" ref="O1986:S1986" si="4005">$AD1986*O$27</f>
        <v>0</v>
      </c>
      <c r="P1986" s="1383">
        <f t="shared" si="4005"/>
        <v>0</v>
      </c>
      <c r="Q1986" s="1383">
        <f t="shared" si="4005"/>
        <v>0</v>
      </c>
      <c r="R1986" s="1383">
        <f t="shared" si="4005"/>
        <v>0</v>
      </c>
      <c r="S1986" s="1383">
        <f t="shared" si="4005"/>
        <v>0</v>
      </c>
      <c r="T1986" s="1383">
        <f t="shared" ref="T1986:X1986" si="4006">$AE1986*T$27</f>
        <v>0</v>
      </c>
      <c r="U1986" s="1383">
        <f t="shared" si="4006"/>
        <v>0</v>
      </c>
      <c r="V1986" s="1383">
        <f t="shared" si="4006"/>
        <v>0</v>
      </c>
      <c r="W1986" s="1383">
        <f t="shared" si="4006"/>
        <v>0</v>
      </c>
      <c r="X1986" s="1383">
        <f t="shared" si="4006"/>
        <v>0</v>
      </c>
      <c r="Y1986" s="1383">
        <f t="shared" si="3652"/>
        <v>0</v>
      </c>
      <c r="Z1986" s="1383">
        <f t="shared" si="3653"/>
        <v>0</v>
      </c>
      <c r="AA1986" s="1383">
        <f t="shared" si="3654"/>
        <v>0</v>
      </c>
      <c r="AB1986" s="1383">
        <f t="shared" si="3655"/>
        <v>0</v>
      </c>
      <c r="AC1986" s="5">
        <f t="shared" si="3656"/>
        <v>132</v>
      </c>
      <c r="AD1986" s="1383">
        <f t="shared" si="3657"/>
        <v>0</v>
      </c>
      <c r="AE1986" s="1383">
        <f t="shared" si="3658"/>
        <v>0</v>
      </c>
      <c r="AF1986" s="1305" t="e">
        <f t="shared" si="3659"/>
        <v>#DIV/0!</v>
      </c>
      <c r="AG1986" s="1305" t="e">
        <f t="shared" si="3660"/>
        <v>#DIV/0!</v>
      </c>
      <c r="AH1986" s="5"/>
      <c r="AI1986" s="5"/>
      <c r="AJ1986" s="5"/>
      <c r="AK1986" s="5"/>
      <c r="AL1986" s="5"/>
      <c r="AM1986" s="5"/>
      <c r="AN1986" s="5"/>
      <c r="AO1986" s="5"/>
      <c r="AP1986" s="5"/>
      <c r="AQ1986" s="5"/>
      <c r="AR1986" s="5"/>
      <c r="AS1986" s="5"/>
      <c r="AT1986" s="5"/>
      <c r="AU1986" s="5"/>
      <c r="AV1986" s="5"/>
      <c r="AW1986" s="5"/>
      <c r="AX1986" s="5"/>
      <c r="AY1986" s="5"/>
      <c r="AZ1986" s="5"/>
      <c r="BA1986" s="5"/>
      <c r="BB1986" s="5"/>
      <c r="BC1986" s="5"/>
      <c r="BD1986" s="5"/>
      <c r="BE1986" s="5"/>
    </row>
    <row r="1987" spans="1:57" ht="14.25" customHeight="1">
      <c r="A1987" s="1376">
        <v>45790</v>
      </c>
      <c r="B1987" s="1301"/>
      <c r="C1987" s="1302"/>
      <c r="D1987" s="1376">
        <v>45425</v>
      </c>
      <c r="E1987" s="1357"/>
      <c r="F1987" s="5"/>
      <c r="G1987" s="5"/>
      <c r="H1987" s="1302"/>
      <c r="I1987" s="1303"/>
      <c r="J1987" s="1301"/>
      <c r="K1987" s="1376"/>
      <c r="L1987" s="1302"/>
      <c r="M1987" s="1382">
        <f t="shared" si="3649"/>
        <v>45791</v>
      </c>
      <c r="N1987" s="1354">
        <f t="shared" si="3646"/>
        <v>0</v>
      </c>
      <c r="O1987" s="1383">
        <f t="shared" ref="O1987:S1987" si="4007">$AD1987*O$27</f>
        <v>0</v>
      </c>
      <c r="P1987" s="1383">
        <f t="shared" si="4007"/>
        <v>0</v>
      </c>
      <c r="Q1987" s="1383">
        <f t="shared" si="4007"/>
        <v>0</v>
      </c>
      <c r="R1987" s="1383">
        <f t="shared" si="4007"/>
        <v>0</v>
      </c>
      <c r="S1987" s="1383">
        <f t="shared" si="4007"/>
        <v>0</v>
      </c>
      <c r="T1987" s="1383">
        <f t="shared" ref="T1987:X1987" si="4008">$AE1987*T$27</f>
        <v>0</v>
      </c>
      <c r="U1987" s="1383">
        <f t="shared" si="4008"/>
        <v>0</v>
      </c>
      <c r="V1987" s="1383">
        <f t="shared" si="4008"/>
        <v>0</v>
      </c>
      <c r="W1987" s="1383">
        <f t="shared" si="4008"/>
        <v>0</v>
      </c>
      <c r="X1987" s="1383">
        <f t="shared" si="4008"/>
        <v>0</v>
      </c>
      <c r="Y1987" s="1383">
        <f t="shared" si="3652"/>
        <v>0</v>
      </c>
      <c r="Z1987" s="1383">
        <f t="shared" si="3653"/>
        <v>0</v>
      </c>
      <c r="AA1987" s="1383">
        <f t="shared" si="3654"/>
        <v>0</v>
      </c>
      <c r="AB1987" s="1383">
        <f t="shared" si="3655"/>
        <v>0</v>
      </c>
      <c r="AC1987" s="5">
        <f t="shared" si="3656"/>
        <v>133</v>
      </c>
      <c r="AD1987" s="1383">
        <f t="shared" si="3657"/>
        <v>0</v>
      </c>
      <c r="AE1987" s="1383">
        <f t="shared" si="3658"/>
        <v>0</v>
      </c>
      <c r="AF1987" s="1305" t="e">
        <f t="shared" si="3659"/>
        <v>#DIV/0!</v>
      </c>
      <c r="AG1987" s="1305" t="e">
        <f t="shared" si="3660"/>
        <v>#DIV/0!</v>
      </c>
      <c r="AH1987" s="5"/>
      <c r="AI1987" s="5"/>
      <c r="AJ1987" s="5"/>
      <c r="AK1987" s="5"/>
      <c r="AL1987" s="5"/>
      <c r="AM1987" s="5"/>
      <c r="AN1987" s="5"/>
      <c r="AO1987" s="5"/>
      <c r="AP1987" s="5"/>
      <c r="AQ1987" s="5"/>
      <c r="AR1987" s="5"/>
      <c r="AS1987" s="5"/>
      <c r="AT1987" s="5"/>
      <c r="AU1987" s="5"/>
      <c r="AV1987" s="5"/>
      <c r="AW1987" s="5"/>
      <c r="AX1987" s="5"/>
      <c r="AY1987" s="5"/>
      <c r="AZ1987" s="5"/>
      <c r="BA1987" s="5"/>
      <c r="BB1987" s="5"/>
      <c r="BC1987" s="5"/>
      <c r="BD1987" s="5"/>
      <c r="BE1987" s="5"/>
    </row>
    <row r="1988" spans="1:57" ht="14.25" customHeight="1">
      <c r="A1988" s="1376">
        <v>45791</v>
      </c>
      <c r="B1988" s="1301"/>
      <c r="C1988" s="1302"/>
      <c r="D1988" s="1376">
        <v>45426</v>
      </c>
      <c r="E1988" s="1357"/>
      <c r="F1988" s="5"/>
      <c r="G1988" s="5"/>
      <c r="H1988" s="1302"/>
      <c r="I1988" s="1303"/>
      <c r="J1988" s="1301"/>
      <c r="K1988" s="1376"/>
      <c r="L1988" s="1302"/>
      <c r="M1988" s="1382">
        <f t="shared" si="3649"/>
        <v>45792</v>
      </c>
      <c r="N1988" s="1354">
        <f t="shared" si="3646"/>
        <v>0</v>
      </c>
      <c r="O1988" s="1383">
        <f t="shared" ref="O1988:S1988" si="4009">$AD1988*O$27</f>
        <v>0</v>
      </c>
      <c r="P1988" s="1383">
        <f t="shared" si="4009"/>
        <v>0</v>
      </c>
      <c r="Q1988" s="1383">
        <f t="shared" si="4009"/>
        <v>0</v>
      </c>
      <c r="R1988" s="1383">
        <f t="shared" si="4009"/>
        <v>0</v>
      </c>
      <c r="S1988" s="1383">
        <f t="shared" si="4009"/>
        <v>0</v>
      </c>
      <c r="T1988" s="1383">
        <f t="shared" ref="T1988:X1988" si="4010">$AE1988*T$27</f>
        <v>0</v>
      </c>
      <c r="U1988" s="1383">
        <f t="shared" si="4010"/>
        <v>0</v>
      </c>
      <c r="V1988" s="1383">
        <f t="shared" si="4010"/>
        <v>0</v>
      </c>
      <c r="W1988" s="1383">
        <f t="shared" si="4010"/>
        <v>0</v>
      </c>
      <c r="X1988" s="1383">
        <f t="shared" si="4010"/>
        <v>0</v>
      </c>
      <c r="Y1988" s="1383">
        <f t="shared" si="3652"/>
        <v>0</v>
      </c>
      <c r="Z1988" s="1383">
        <f t="shared" si="3653"/>
        <v>0</v>
      </c>
      <c r="AA1988" s="1383">
        <f t="shared" si="3654"/>
        <v>0</v>
      </c>
      <c r="AB1988" s="1383">
        <f t="shared" si="3655"/>
        <v>0</v>
      </c>
      <c r="AC1988" s="5">
        <f t="shared" si="3656"/>
        <v>134</v>
      </c>
      <c r="AD1988" s="1383">
        <f t="shared" si="3657"/>
        <v>0</v>
      </c>
      <c r="AE1988" s="1383">
        <f t="shared" si="3658"/>
        <v>0</v>
      </c>
      <c r="AF1988" s="1305" t="e">
        <f t="shared" si="3659"/>
        <v>#DIV/0!</v>
      </c>
      <c r="AG1988" s="1305" t="e">
        <f t="shared" si="3660"/>
        <v>#DIV/0!</v>
      </c>
      <c r="AH1988" s="5"/>
      <c r="AI1988" s="5"/>
      <c r="AJ1988" s="5"/>
      <c r="AK1988" s="5"/>
      <c r="AL1988" s="5"/>
      <c r="AM1988" s="5"/>
      <c r="AN1988" s="5"/>
      <c r="AO1988" s="5"/>
      <c r="AP1988" s="5"/>
      <c r="AQ1988" s="5"/>
      <c r="AR1988" s="5"/>
      <c r="AS1988" s="5"/>
      <c r="AT1988" s="5"/>
      <c r="AU1988" s="5"/>
      <c r="AV1988" s="5"/>
      <c r="AW1988" s="5"/>
      <c r="AX1988" s="5"/>
      <c r="AY1988" s="5"/>
      <c r="AZ1988" s="5"/>
      <c r="BA1988" s="5"/>
      <c r="BB1988" s="5"/>
      <c r="BC1988" s="5"/>
      <c r="BD1988" s="5"/>
      <c r="BE1988" s="5"/>
    </row>
    <row r="1989" spans="1:57" ht="14.25" customHeight="1">
      <c r="A1989" s="1376">
        <v>45792</v>
      </c>
      <c r="B1989" s="1301"/>
      <c r="C1989" s="1302"/>
      <c r="D1989" s="1376">
        <v>45427</v>
      </c>
      <c r="E1989" s="1357"/>
      <c r="F1989" s="5"/>
      <c r="G1989" s="5"/>
      <c r="H1989" s="1302"/>
      <c r="I1989" s="1303"/>
      <c r="J1989" s="1301"/>
      <c r="K1989" s="1376"/>
      <c r="L1989" s="1302"/>
      <c r="M1989" s="1382">
        <f t="shared" si="3649"/>
        <v>45793</v>
      </c>
      <c r="N1989" s="1354">
        <f t="shared" si="3646"/>
        <v>0</v>
      </c>
      <c r="O1989" s="1383">
        <f t="shared" ref="O1989:S1989" si="4011">$AD1989*O$27</f>
        <v>0</v>
      </c>
      <c r="P1989" s="1383">
        <f t="shared" si="4011"/>
        <v>0</v>
      </c>
      <c r="Q1989" s="1383">
        <f t="shared" si="4011"/>
        <v>0</v>
      </c>
      <c r="R1989" s="1383">
        <f t="shared" si="4011"/>
        <v>0</v>
      </c>
      <c r="S1989" s="1383">
        <f t="shared" si="4011"/>
        <v>0</v>
      </c>
      <c r="T1989" s="1383">
        <f t="shared" ref="T1989:X1989" si="4012">$AE1989*T$27</f>
        <v>0</v>
      </c>
      <c r="U1989" s="1383">
        <f t="shared" si="4012"/>
        <v>0</v>
      </c>
      <c r="V1989" s="1383">
        <f t="shared" si="4012"/>
        <v>0</v>
      </c>
      <c r="W1989" s="1383">
        <f t="shared" si="4012"/>
        <v>0</v>
      </c>
      <c r="X1989" s="1383">
        <f t="shared" si="4012"/>
        <v>0</v>
      </c>
      <c r="Y1989" s="1383">
        <f t="shared" si="3652"/>
        <v>0</v>
      </c>
      <c r="Z1989" s="1383">
        <f t="shared" si="3653"/>
        <v>0</v>
      </c>
      <c r="AA1989" s="1383">
        <f t="shared" si="3654"/>
        <v>0</v>
      </c>
      <c r="AB1989" s="1383">
        <f t="shared" si="3655"/>
        <v>0</v>
      </c>
      <c r="AC1989" s="5">
        <f t="shared" si="3656"/>
        <v>135</v>
      </c>
      <c r="AD1989" s="1383">
        <f t="shared" si="3657"/>
        <v>0</v>
      </c>
      <c r="AE1989" s="1383">
        <f t="shared" si="3658"/>
        <v>0</v>
      </c>
      <c r="AF1989" s="1305" t="e">
        <f t="shared" si="3659"/>
        <v>#DIV/0!</v>
      </c>
      <c r="AG1989" s="1305" t="e">
        <f t="shared" si="3660"/>
        <v>#DIV/0!</v>
      </c>
      <c r="AH1989" s="5"/>
      <c r="AI1989" s="5"/>
      <c r="AJ1989" s="5"/>
      <c r="AK1989" s="5"/>
      <c r="AL1989" s="5"/>
      <c r="AM1989" s="5"/>
      <c r="AN1989" s="5"/>
      <c r="AO1989" s="5"/>
      <c r="AP1989" s="5"/>
      <c r="AQ1989" s="5"/>
      <c r="AR1989" s="5"/>
      <c r="AS1989" s="5"/>
      <c r="AT1989" s="5"/>
      <c r="AU1989" s="5"/>
      <c r="AV1989" s="5"/>
      <c r="AW1989" s="5"/>
      <c r="AX1989" s="5"/>
      <c r="AY1989" s="5"/>
      <c r="AZ1989" s="5"/>
      <c r="BA1989" s="5"/>
      <c r="BB1989" s="5"/>
      <c r="BC1989" s="5"/>
      <c r="BD1989" s="5"/>
      <c r="BE1989" s="5"/>
    </row>
    <row r="1990" spans="1:57" ht="14.25" customHeight="1">
      <c r="A1990" s="1376">
        <v>45793</v>
      </c>
      <c r="B1990" s="1301"/>
      <c r="C1990" s="1302"/>
      <c r="D1990" s="1376">
        <v>45428</v>
      </c>
      <c r="E1990" s="1357"/>
      <c r="F1990" s="5"/>
      <c r="G1990" s="5"/>
      <c r="H1990" s="1302"/>
      <c r="I1990" s="1303"/>
      <c r="J1990" s="1301"/>
      <c r="K1990" s="1376"/>
      <c r="L1990" s="1302"/>
      <c r="M1990" s="1382">
        <f t="shared" si="3649"/>
        <v>45794</v>
      </c>
      <c r="N1990" s="1354">
        <f t="shared" si="3646"/>
        <v>0</v>
      </c>
      <c r="O1990" s="1383">
        <f t="shared" ref="O1990:S1990" si="4013">$AD1990*O$27</f>
        <v>0</v>
      </c>
      <c r="P1990" s="1383">
        <f t="shared" si="4013"/>
        <v>0</v>
      </c>
      <c r="Q1990" s="1383">
        <f t="shared" si="4013"/>
        <v>0</v>
      </c>
      <c r="R1990" s="1383">
        <f t="shared" si="4013"/>
        <v>0</v>
      </c>
      <c r="S1990" s="1383">
        <f t="shared" si="4013"/>
        <v>0</v>
      </c>
      <c r="T1990" s="1383">
        <f t="shared" ref="T1990:X1990" si="4014">$AE1990*T$27</f>
        <v>0</v>
      </c>
      <c r="U1990" s="1383">
        <f t="shared" si="4014"/>
        <v>0</v>
      </c>
      <c r="V1990" s="1383">
        <f t="shared" si="4014"/>
        <v>0</v>
      </c>
      <c r="W1990" s="1383">
        <f t="shared" si="4014"/>
        <v>0</v>
      </c>
      <c r="X1990" s="1383">
        <f t="shared" si="4014"/>
        <v>0</v>
      </c>
      <c r="Y1990" s="1383">
        <f t="shared" si="3652"/>
        <v>0</v>
      </c>
      <c r="Z1990" s="1383">
        <f t="shared" si="3653"/>
        <v>0</v>
      </c>
      <c r="AA1990" s="1383">
        <f t="shared" si="3654"/>
        <v>0</v>
      </c>
      <c r="AB1990" s="1383">
        <f t="shared" si="3655"/>
        <v>0</v>
      </c>
      <c r="AC1990" s="5">
        <f t="shared" si="3656"/>
        <v>136</v>
      </c>
      <c r="AD1990" s="1383">
        <f t="shared" si="3657"/>
        <v>0</v>
      </c>
      <c r="AE1990" s="1383">
        <f t="shared" si="3658"/>
        <v>0</v>
      </c>
      <c r="AF1990" s="1305" t="e">
        <f t="shared" si="3659"/>
        <v>#DIV/0!</v>
      </c>
      <c r="AG1990" s="1305" t="e">
        <f t="shared" si="3660"/>
        <v>#DIV/0!</v>
      </c>
      <c r="AH1990" s="5"/>
      <c r="AI1990" s="5"/>
      <c r="AJ1990" s="5"/>
      <c r="AK1990" s="5"/>
      <c r="AL1990" s="5"/>
      <c r="AM1990" s="5"/>
      <c r="AN1990" s="5"/>
      <c r="AO1990" s="5"/>
      <c r="AP1990" s="5"/>
      <c r="AQ1990" s="5"/>
      <c r="AR1990" s="5"/>
      <c r="AS1990" s="5"/>
      <c r="AT1990" s="5"/>
      <c r="AU1990" s="5"/>
      <c r="AV1990" s="5"/>
      <c r="AW1990" s="5"/>
      <c r="AX1990" s="5"/>
      <c r="AY1990" s="5"/>
      <c r="AZ1990" s="5"/>
      <c r="BA1990" s="5"/>
      <c r="BB1990" s="5"/>
      <c r="BC1990" s="5"/>
      <c r="BD1990" s="5"/>
      <c r="BE1990" s="5"/>
    </row>
    <row r="1991" spans="1:57" ht="14.25" customHeight="1">
      <c r="A1991" s="1376">
        <v>45794</v>
      </c>
      <c r="B1991" s="1301"/>
      <c r="C1991" s="1302"/>
      <c r="D1991" s="1376">
        <v>45429</v>
      </c>
      <c r="E1991" s="1357"/>
      <c r="F1991" s="5"/>
      <c r="G1991" s="5"/>
      <c r="H1991" s="1302"/>
      <c r="I1991" s="1303"/>
      <c r="J1991" s="1301"/>
      <c r="K1991" s="1376"/>
      <c r="L1991" s="1302"/>
      <c r="M1991" s="1382">
        <f t="shared" si="3649"/>
        <v>45795</v>
      </c>
      <c r="N1991" s="1354">
        <f t="shared" si="3646"/>
        <v>0</v>
      </c>
      <c r="O1991" s="1383">
        <f t="shared" ref="O1991:S1991" si="4015">$AD1991*O$27</f>
        <v>0</v>
      </c>
      <c r="P1991" s="1383">
        <f t="shared" si="4015"/>
        <v>0</v>
      </c>
      <c r="Q1991" s="1383">
        <f t="shared" si="4015"/>
        <v>0</v>
      </c>
      <c r="R1991" s="1383">
        <f t="shared" si="4015"/>
        <v>0</v>
      </c>
      <c r="S1991" s="1383">
        <f t="shared" si="4015"/>
        <v>0</v>
      </c>
      <c r="T1991" s="1383">
        <f t="shared" ref="T1991:X1991" si="4016">$AE1991*T$27</f>
        <v>0</v>
      </c>
      <c r="U1991" s="1383">
        <f t="shared" si="4016"/>
        <v>0</v>
      </c>
      <c r="V1991" s="1383">
        <f t="shared" si="4016"/>
        <v>0</v>
      </c>
      <c r="W1991" s="1383">
        <f t="shared" si="4016"/>
        <v>0</v>
      </c>
      <c r="X1991" s="1383">
        <f t="shared" si="4016"/>
        <v>0</v>
      </c>
      <c r="Y1991" s="1383">
        <f t="shared" si="3652"/>
        <v>0</v>
      </c>
      <c r="Z1991" s="1383">
        <f t="shared" si="3653"/>
        <v>0</v>
      </c>
      <c r="AA1991" s="1383">
        <f t="shared" si="3654"/>
        <v>0</v>
      </c>
      <c r="AB1991" s="1383">
        <f t="shared" si="3655"/>
        <v>0</v>
      </c>
      <c r="AC1991" s="5">
        <f t="shared" si="3656"/>
        <v>137</v>
      </c>
      <c r="AD1991" s="1383">
        <f t="shared" si="3657"/>
        <v>0</v>
      </c>
      <c r="AE1991" s="1383">
        <f t="shared" si="3658"/>
        <v>0</v>
      </c>
      <c r="AF1991" s="1305" t="e">
        <f t="shared" si="3659"/>
        <v>#DIV/0!</v>
      </c>
      <c r="AG1991" s="1305" t="e">
        <f t="shared" si="3660"/>
        <v>#DIV/0!</v>
      </c>
      <c r="AH1991" s="5"/>
      <c r="AI1991" s="5"/>
      <c r="AJ1991" s="5"/>
      <c r="AK1991" s="5"/>
      <c r="AL1991" s="5"/>
      <c r="AM1991" s="5"/>
      <c r="AN1991" s="5"/>
      <c r="AO1991" s="5"/>
      <c r="AP1991" s="5"/>
      <c r="AQ1991" s="5"/>
      <c r="AR1991" s="5"/>
      <c r="AS1991" s="5"/>
      <c r="AT1991" s="5"/>
      <c r="AU1991" s="5"/>
      <c r="AV1991" s="5"/>
      <c r="AW1991" s="5"/>
      <c r="AX1991" s="5"/>
      <c r="AY1991" s="5"/>
      <c r="AZ1991" s="5"/>
      <c r="BA1991" s="5"/>
      <c r="BB1991" s="5"/>
      <c r="BC1991" s="5"/>
      <c r="BD1991" s="5"/>
      <c r="BE1991" s="5"/>
    </row>
    <row r="1992" spans="1:57" ht="14.25" customHeight="1">
      <c r="A1992" s="1376">
        <v>45795</v>
      </c>
      <c r="B1992" s="1301"/>
      <c r="C1992" s="1302"/>
      <c r="D1992" s="1376">
        <v>45430</v>
      </c>
      <c r="E1992" s="1357"/>
      <c r="F1992" s="5"/>
      <c r="G1992" s="5"/>
      <c r="H1992" s="1302"/>
      <c r="I1992" s="1303"/>
      <c r="J1992" s="1301"/>
      <c r="K1992" s="1376"/>
      <c r="L1992" s="1302"/>
      <c r="M1992" s="1382">
        <f t="shared" si="3649"/>
        <v>45796</v>
      </c>
      <c r="N1992" s="1354">
        <f t="shared" si="3646"/>
        <v>0</v>
      </c>
      <c r="O1992" s="1383">
        <f t="shared" ref="O1992:S1992" si="4017">$AD1992*O$27</f>
        <v>0</v>
      </c>
      <c r="P1992" s="1383">
        <f t="shared" si="4017"/>
        <v>0</v>
      </c>
      <c r="Q1992" s="1383">
        <f t="shared" si="4017"/>
        <v>0</v>
      </c>
      <c r="R1992" s="1383">
        <f t="shared" si="4017"/>
        <v>0</v>
      </c>
      <c r="S1992" s="1383">
        <f t="shared" si="4017"/>
        <v>0</v>
      </c>
      <c r="T1992" s="1383">
        <f t="shared" ref="T1992:X1992" si="4018">$AE1992*T$27</f>
        <v>0</v>
      </c>
      <c r="U1992" s="1383">
        <f t="shared" si="4018"/>
        <v>0</v>
      </c>
      <c r="V1992" s="1383">
        <f t="shared" si="4018"/>
        <v>0</v>
      </c>
      <c r="W1992" s="1383">
        <f t="shared" si="4018"/>
        <v>0</v>
      </c>
      <c r="X1992" s="1383">
        <f t="shared" si="4018"/>
        <v>0</v>
      </c>
      <c r="Y1992" s="1383">
        <f t="shared" si="3652"/>
        <v>0</v>
      </c>
      <c r="Z1992" s="1383">
        <f t="shared" si="3653"/>
        <v>0</v>
      </c>
      <c r="AA1992" s="1383">
        <f t="shared" si="3654"/>
        <v>0</v>
      </c>
      <c r="AB1992" s="1383">
        <f t="shared" si="3655"/>
        <v>0</v>
      </c>
      <c r="AC1992" s="5">
        <f t="shared" si="3656"/>
        <v>138</v>
      </c>
      <c r="AD1992" s="1383">
        <f t="shared" si="3657"/>
        <v>0</v>
      </c>
      <c r="AE1992" s="1383">
        <f t="shared" si="3658"/>
        <v>0</v>
      </c>
      <c r="AF1992" s="1305" t="e">
        <f t="shared" si="3659"/>
        <v>#DIV/0!</v>
      </c>
      <c r="AG1992" s="1305" t="e">
        <f t="shared" si="3660"/>
        <v>#DIV/0!</v>
      </c>
      <c r="AH1992" s="5"/>
      <c r="AI1992" s="5"/>
      <c r="AJ1992" s="5"/>
      <c r="AK1992" s="5"/>
      <c r="AL1992" s="5"/>
      <c r="AM1992" s="5"/>
      <c r="AN1992" s="5"/>
      <c r="AO1992" s="5"/>
      <c r="AP1992" s="5"/>
      <c r="AQ1992" s="5"/>
      <c r="AR1992" s="5"/>
      <c r="AS1992" s="5"/>
      <c r="AT1992" s="5"/>
      <c r="AU1992" s="5"/>
      <c r="AV1992" s="5"/>
      <c r="AW1992" s="5"/>
      <c r="AX1992" s="5"/>
      <c r="AY1992" s="5"/>
      <c r="AZ1992" s="5"/>
      <c r="BA1992" s="5"/>
      <c r="BB1992" s="5"/>
      <c r="BC1992" s="5"/>
      <c r="BD1992" s="5"/>
      <c r="BE1992" s="5"/>
    </row>
    <row r="1993" spans="1:57" ht="14.25" customHeight="1">
      <c r="A1993" s="1376">
        <v>45796</v>
      </c>
      <c r="B1993" s="1301"/>
      <c r="C1993" s="1302"/>
      <c r="D1993" s="1376">
        <v>45431</v>
      </c>
      <c r="E1993" s="1357"/>
      <c r="F1993" s="5"/>
      <c r="G1993" s="5"/>
      <c r="H1993" s="1302"/>
      <c r="I1993" s="1303"/>
      <c r="J1993" s="1301"/>
      <c r="K1993" s="1376"/>
      <c r="L1993" s="1302"/>
      <c r="M1993" s="1382">
        <f t="shared" si="3649"/>
        <v>45797</v>
      </c>
      <c r="N1993" s="1354">
        <f t="shared" si="3646"/>
        <v>0</v>
      </c>
      <c r="O1993" s="1383">
        <f t="shared" ref="O1993:S1993" si="4019">$AD1993*O$27</f>
        <v>0</v>
      </c>
      <c r="P1993" s="1383">
        <f t="shared" si="4019"/>
        <v>0</v>
      </c>
      <c r="Q1993" s="1383">
        <f t="shared" si="4019"/>
        <v>0</v>
      </c>
      <c r="R1993" s="1383">
        <f t="shared" si="4019"/>
        <v>0</v>
      </c>
      <c r="S1993" s="1383">
        <f t="shared" si="4019"/>
        <v>0</v>
      </c>
      <c r="T1993" s="1383">
        <f t="shared" ref="T1993:X1993" si="4020">$AE1993*T$27</f>
        <v>0</v>
      </c>
      <c r="U1993" s="1383">
        <f t="shared" si="4020"/>
        <v>0</v>
      </c>
      <c r="V1993" s="1383">
        <f t="shared" si="4020"/>
        <v>0</v>
      </c>
      <c r="W1993" s="1383">
        <f t="shared" si="4020"/>
        <v>0</v>
      </c>
      <c r="X1993" s="1383">
        <f t="shared" si="4020"/>
        <v>0</v>
      </c>
      <c r="Y1993" s="1383">
        <f t="shared" si="3652"/>
        <v>0</v>
      </c>
      <c r="Z1993" s="1383">
        <f t="shared" si="3653"/>
        <v>0</v>
      </c>
      <c r="AA1993" s="1383">
        <f t="shared" si="3654"/>
        <v>0</v>
      </c>
      <c r="AB1993" s="1383">
        <f t="shared" si="3655"/>
        <v>0</v>
      </c>
      <c r="AC1993" s="5">
        <f t="shared" si="3656"/>
        <v>139</v>
      </c>
      <c r="AD1993" s="1383">
        <f t="shared" si="3657"/>
        <v>0</v>
      </c>
      <c r="AE1993" s="1383">
        <f t="shared" si="3658"/>
        <v>0</v>
      </c>
      <c r="AF1993" s="1305" t="e">
        <f t="shared" si="3659"/>
        <v>#DIV/0!</v>
      </c>
      <c r="AG1993" s="1305" t="e">
        <f t="shared" si="3660"/>
        <v>#DIV/0!</v>
      </c>
      <c r="AH1993" s="5"/>
      <c r="AI1993" s="5"/>
      <c r="AJ1993" s="5"/>
      <c r="AK1993" s="5"/>
      <c r="AL1993" s="5"/>
      <c r="AM1993" s="5"/>
      <c r="AN1993" s="5"/>
      <c r="AO1993" s="5"/>
      <c r="AP1993" s="5"/>
      <c r="AQ1993" s="5"/>
      <c r="AR1993" s="5"/>
      <c r="AS1993" s="5"/>
      <c r="AT1993" s="5"/>
      <c r="AU1993" s="5"/>
      <c r="AV1993" s="5"/>
      <c r="AW1993" s="5"/>
      <c r="AX1993" s="5"/>
      <c r="AY1993" s="5"/>
      <c r="AZ1993" s="5"/>
      <c r="BA1993" s="5"/>
      <c r="BB1993" s="5"/>
      <c r="BC1993" s="5"/>
      <c r="BD1993" s="5"/>
      <c r="BE1993" s="5"/>
    </row>
    <row r="1994" spans="1:57" ht="14.25" customHeight="1">
      <c r="A1994" s="1376">
        <v>45797</v>
      </c>
      <c r="B1994" s="1301"/>
      <c r="C1994" s="1302"/>
      <c r="D1994" s="1376">
        <v>45432</v>
      </c>
      <c r="E1994" s="1357"/>
      <c r="F1994" s="5"/>
      <c r="G1994" s="5"/>
      <c r="H1994" s="1302"/>
      <c r="I1994" s="1303"/>
      <c r="J1994" s="1301"/>
      <c r="K1994" s="1376"/>
      <c r="L1994" s="1302"/>
      <c r="M1994" s="1382">
        <f t="shared" si="3649"/>
        <v>45798</v>
      </c>
      <c r="N1994" s="1354">
        <f t="shared" si="3646"/>
        <v>0</v>
      </c>
      <c r="O1994" s="1383">
        <f t="shared" ref="O1994:S1994" si="4021">$AD1994*O$27</f>
        <v>0</v>
      </c>
      <c r="P1994" s="1383">
        <f t="shared" si="4021"/>
        <v>0</v>
      </c>
      <c r="Q1994" s="1383">
        <f t="shared" si="4021"/>
        <v>0</v>
      </c>
      <c r="R1994" s="1383">
        <f t="shared" si="4021"/>
        <v>0</v>
      </c>
      <c r="S1994" s="1383">
        <f t="shared" si="4021"/>
        <v>0</v>
      </c>
      <c r="T1994" s="1383">
        <f t="shared" ref="T1994:X1994" si="4022">$AE1994*T$27</f>
        <v>0</v>
      </c>
      <c r="U1994" s="1383">
        <f t="shared" si="4022"/>
        <v>0</v>
      </c>
      <c r="V1994" s="1383">
        <f t="shared" si="4022"/>
        <v>0</v>
      </c>
      <c r="W1994" s="1383">
        <f t="shared" si="4022"/>
        <v>0</v>
      </c>
      <c r="X1994" s="1383">
        <f t="shared" si="4022"/>
        <v>0</v>
      </c>
      <c r="Y1994" s="1383">
        <f t="shared" si="3652"/>
        <v>0</v>
      </c>
      <c r="Z1994" s="1383">
        <f t="shared" si="3653"/>
        <v>0</v>
      </c>
      <c r="AA1994" s="1383">
        <f t="shared" si="3654"/>
        <v>0</v>
      </c>
      <c r="AB1994" s="1383">
        <f t="shared" si="3655"/>
        <v>0</v>
      </c>
      <c r="AC1994" s="5">
        <f t="shared" si="3656"/>
        <v>140</v>
      </c>
      <c r="AD1994" s="1383">
        <f t="shared" si="3657"/>
        <v>0</v>
      </c>
      <c r="AE1994" s="1383">
        <f t="shared" si="3658"/>
        <v>0</v>
      </c>
      <c r="AF1994" s="1305" t="e">
        <f t="shared" si="3659"/>
        <v>#DIV/0!</v>
      </c>
      <c r="AG1994" s="1305" t="e">
        <f t="shared" si="3660"/>
        <v>#DIV/0!</v>
      </c>
      <c r="AH1994" s="5"/>
      <c r="AI1994" s="5"/>
      <c r="AJ1994" s="5"/>
      <c r="AK1994" s="5"/>
      <c r="AL1994" s="5"/>
      <c r="AM1994" s="5"/>
      <c r="AN1994" s="5"/>
      <c r="AO1994" s="5"/>
      <c r="AP1994" s="5"/>
      <c r="AQ1994" s="5"/>
      <c r="AR1994" s="5"/>
      <c r="AS1994" s="5"/>
      <c r="AT1994" s="5"/>
      <c r="AU1994" s="5"/>
      <c r="AV1994" s="5"/>
      <c r="AW1994" s="5"/>
      <c r="AX1994" s="5"/>
      <c r="AY1994" s="5"/>
      <c r="AZ1994" s="5"/>
      <c r="BA1994" s="5"/>
      <c r="BB1994" s="5"/>
      <c r="BC1994" s="5"/>
      <c r="BD1994" s="5"/>
      <c r="BE1994" s="5"/>
    </row>
    <row r="1995" spans="1:57" ht="14.25" customHeight="1">
      <c r="A1995" s="1376">
        <v>45798</v>
      </c>
      <c r="B1995" s="1301"/>
      <c r="C1995" s="1302"/>
      <c r="D1995" s="1376">
        <v>45433</v>
      </c>
      <c r="E1995" s="1357"/>
      <c r="F1995" s="5"/>
      <c r="G1995" s="5"/>
      <c r="H1995" s="1302"/>
      <c r="I1995" s="1303"/>
      <c r="J1995" s="1301"/>
      <c r="K1995" s="1376"/>
      <c r="L1995" s="1302"/>
      <c r="M1995" s="1382">
        <f t="shared" si="3649"/>
        <v>45799</v>
      </c>
      <c r="N1995" s="1354">
        <f t="shared" si="3646"/>
        <v>0</v>
      </c>
      <c r="O1995" s="1383">
        <f t="shared" ref="O1995:S1995" si="4023">$AD1995*O$27</f>
        <v>0</v>
      </c>
      <c r="P1995" s="1383">
        <f t="shared" si="4023"/>
        <v>0</v>
      </c>
      <c r="Q1995" s="1383">
        <f t="shared" si="4023"/>
        <v>0</v>
      </c>
      <c r="R1995" s="1383">
        <f t="shared" si="4023"/>
        <v>0</v>
      </c>
      <c r="S1995" s="1383">
        <f t="shared" si="4023"/>
        <v>0</v>
      </c>
      <c r="T1995" s="1383">
        <f t="shared" ref="T1995:X1995" si="4024">$AE1995*T$27</f>
        <v>0</v>
      </c>
      <c r="U1995" s="1383">
        <f t="shared" si="4024"/>
        <v>0</v>
      </c>
      <c r="V1995" s="1383">
        <f t="shared" si="4024"/>
        <v>0</v>
      </c>
      <c r="W1995" s="1383">
        <f t="shared" si="4024"/>
        <v>0</v>
      </c>
      <c r="X1995" s="1383">
        <f t="shared" si="4024"/>
        <v>0</v>
      </c>
      <c r="Y1995" s="1383">
        <f t="shared" si="3652"/>
        <v>0</v>
      </c>
      <c r="Z1995" s="1383">
        <f t="shared" si="3653"/>
        <v>0</v>
      </c>
      <c r="AA1995" s="1383">
        <f t="shared" si="3654"/>
        <v>0</v>
      </c>
      <c r="AB1995" s="1383">
        <f t="shared" si="3655"/>
        <v>0</v>
      </c>
      <c r="AC1995" s="5">
        <f t="shared" si="3656"/>
        <v>141</v>
      </c>
      <c r="AD1995" s="1383">
        <f t="shared" si="3657"/>
        <v>0</v>
      </c>
      <c r="AE1995" s="1383">
        <f t="shared" si="3658"/>
        <v>0</v>
      </c>
      <c r="AF1995" s="1305" t="e">
        <f t="shared" si="3659"/>
        <v>#DIV/0!</v>
      </c>
      <c r="AG1995" s="1305" t="e">
        <f t="shared" si="3660"/>
        <v>#DIV/0!</v>
      </c>
      <c r="AH1995" s="5"/>
      <c r="AI1995" s="5"/>
      <c r="AJ1995" s="5"/>
      <c r="AK1995" s="5"/>
      <c r="AL1995" s="5"/>
      <c r="AM1995" s="5"/>
      <c r="AN1995" s="5"/>
      <c r="AO1995" s="5"/>
      <c r="AP1995" s="5"/>
      <c r="AQ1995" s="5"/>
      <c r="AR1995" s="5"/>
      <c r="AS1995" s="5"/>
      <c r="AT1995" s="5"/>
      <c r="AU1995" s="5"/>
      <c r="AV1995" s="5"/>
      <c r="AW1995" s="5"/>
      <c r="AX1995" s="5"/>
      <c r="AY1995" s="5"/>
      <c r="AZ1995" s="5"/>
      <c r="BA1995" s="5"/>
      <c r="BB1995" s="5"/>
      <c r="BC1995" s="5"/>
      <c r="BD1995" s="5"/>
      <c r="BE1995" s="5"/>
    </row>
    <row r="1996" spans="1:57" ht="14.25" customHeight="1">
      <c r="A1996" s="1376">
        <v>45799</v>
      </c>
      <c r="B1996" s="1301"/>
      <c r="C1996" s="1302"/>
      <c r="D1996" s="1376">
        <v>45434</v>
      </c>
      <c r="E1996" s="1357"/>
      <c r="F1996" s="5"/>
      <c r="G1996" s="5"/>
      <c r="H1996" s="1302"/>
      <c r="I1996" s="1303"/>
      <c r="J1996" s="1301"/>
      <c r="K1996" s="1376"/>
      <c r="L1996" s="1302"/>
      <c r="M1996" s="1382">
        <f t="shared" si="3649"/>
        <v>45800</v>
      </c>
      <c r="N1996" s="1354">
        <f t="shared" si="3646"/>
        <v>0</v>
      </c>
      <c r="O1996" s="1383">
        <f t="shared" ref="O1996:S1996" si="4025">$AD1996*O$27</f>
        <v>0</v>
      </c>
      <c r="P1996" s="1383">
        <f t="shared" si="4025"/>
        <v>0</v>
      </c>
      <c r="Q1996" s="1383">
        <f t="shared" si="4025"/>
        <v>0</v>
      </c>
      <c r="R1996" s="1383">
        <f t="shared" si="4025"/>
        <v>0</v>
      </c>
      <c r="S1996" s="1383">
        <f t="shared" si="4025"/>
        <v>0</v>
      </c>
      <c r="T1996" s="1383">
        <f t="shared" ref="T1996:X1996" si="4026">$AE1996*T$27</f>
        <v>0</v>
      </c>
      <c r="U1996" s="1383">
        <f t="shared" si="4026"/>
        <v>0</v>
      </c>
      <c r="V1996" s="1383">
        <f t="shared" si="4026"/>
        <v>0</v>
      </c>
      <c r="W1996" s="1383">
        <f t="shared" si="4026"/>
        <v>0</v>
      </c>
      <c r="X1996" s="1383">
        <f t="shared" si="4026"/>
        <v>0</v>
      </c>
      <c r="Y1996" s="1383">
        <f t="shared" si="3652"/>
        <v>0</v>
      </c>
      <c r="Z1996" s="1383">
        <f t="shared" si="3653"/>
        <v>0</v>
      </c>
      <c r="AA1996" s="1383">
        <f t="shared" si="3654"/>
        <v>0</v>
      </c>
      <c r="AB1996" s="1383">
        <f t="shared" si="3655"/>
        <v>0</v>
      </c>
      <c r="AC1996" s="5">
        <f t="shared" si="3656"/>
        <v>142</v>
      </c>
      <c r="AD1996" s="1383">
        <f t="shared" si="3657"/>
        <v>0</v>
      </c>
      <c r="AE1996" s="1383">
        <f t="shared" si="3658"/>
        <v>0</v>
      </c>
      <c r="AF1996" s="1305" t="e">
        <f t="shared" si="3659"/>
        <v>#DIV/0!</v>
      </c>
      <c r="AG1996" s="1305" t="e">
        <f t="shared" si="3660"/>
        <v>#DIV/0!</v>
      </c>
      <c r="AH1996" s="5"/>
      <c r="AI1996" s="5"/>
      <c r="AJ1996" s="5"/>
      <c r="AK1996" s="5"/>
      <c r="AL1996" s="5"/>
      <c r="AM1996" s="5"/>
      <c r="AN1996" s="5"/>
      <c r="AO1996" s="5"/>
      <c r="AP1996" s="5"/>
      <c r="AQ1996" s="5"/>
      <c r="AR1996" s="5"/>
      <c r="AS1996" s="5"/>
      <c r="AT1996" s="5"/>
      <c r="AU1996" s="5"/>
      <c r="AV1996" s="5"/>
      <c r="AW1996" s="5"/>
      <c r="AX1996" s="5"/>
      <c r="AY1996" s="5"/>
      <c r="AZ1996" s="5"/>
      <c r="BA1996" s="5"/>
      <c r="BB1996" s="5"/>
      <c r="BC1996" s="5"/>
      <c r="BD1996" s="5"/>
      <c r="BE1996" s="5"/>
    </row>
    <row r="1997" spans="1:57" ht="14.25" customHeight="1">
      <c r="A1997" s="1376">
        <v>45800</v>
      </c>
      <c r="B1997" s="1301"/>
      <c r="C1997" s="1302"/>
      <c r="D1997" s="1376">
        <v>45435</v>
      </c>
      <c r="E1997" s="1357"/>
      <c r="F1997" s="5"/>
      <c r="G1997" s="5"/>
      <c r="H1997" s="1302"/>
      <c r="I1997" s="1303"/>
      <c r="J1997" s="1301"/>
      <c r="K1997" s="1376"/>
      <c r="L1997" s="1302"/>
      <c r="M1997" s="1382">
        <f t="shared" si="3649"/>
        <v>45801</v>
      </c>
      <c r="N1997" s="1354">
        <f t="shared" si="3646"/>
        <v>0</v>
      </c>
      <c r="O1997" s="1383">
        <f t="shared" ref="O1997:S1997" si="4027">$AD1997*O$27</f>
        <v>0</v>
      </c>
      <c r="P1997" s="1383">
        <f t="shared" si="4027"/>
        <v>0</v>
      </c>
      <c r="Q1997" s="1383">
        <f t="shared" si="4027"/>
        <v>0</v>
      </c>
      <c r="R1997" s="1383">
        <f t="shared" si="4027"/>
        <v>0</v>
      </c>
      <c r="S1997" s="1383">
        <f t="shared" si="4027"/>
        <v>0</v>
      </c>
      <c r="T1997" s="1383">
        <f t="shared" ref="T1997:X1997" si="4028">$AE1997*T$27</f>
        <v>0</v>
      </c>
      <c r="U1997" s="1383">
        <f t="shared" si="4028"/>
        <v>0</v>
      </c>
      <c r="V1997" s="1383">
        <f t="shared" si="4028"/>
        <v>0</v>
      </c>
      <c r="W1997" s="1383">
        <f t="shared" si="4028"/>
        <v>0</v>
      </c>
      <c r="X1997" s="1383">
        <f t="shared" si="4028"/>
        <v>0</v>
      </c>
      <c r="Y1997" s="1383">
        <f t="shared" si="3652"/>
        <v>0</v>
      </c>
      <c r="Z1997" s="1383">
        <f t="shared" si="3653"/>
        <v>0</v>
      </c>
      <c r="AA1997" s="1383">
        <f t="shared" si="3654"/>
        <v>0</v>
      </c>
      <c r="AB1997" s="1383">
        <f t="shared" si="3655"/>
        <v>0</v>
      </c>
      <c r="AC1997" s="5">
        <f t="shared" si="3656"/>
        <v>143</v>
      </c>
      <c r="AD1997" s="1383">
        <f t="shared" si="3657"/>
        <v>0</v>
      </c>
      <c r="AE1997" s="1383">
        <f t="shared" si="3658"/>
        <v>0</v>
      </c>
      <c r="AF1997" s="1305" t="e">
        <f t="shared" si="3659"/>
        <v>#DIV/0!</v>
      </c>
      <c r="AG1997" s="1305" t="e">
        <f t="shared" si="3660"/>
        <v>#DIV/0!</v>
      </c>
      <c r="AH1997" s="5"/>
      <c r="AI1997" s="5"/>
      <c r="AJ1997" s="5"/>
      <c r="AK1997" s="5"/>
      <c r="AL1997" s="5"/>
      <c r="AM1997" s="5"/>
      <c r="AN1997" s="5"/>
      <c r="AO1997" s="5"/>
      <c r="AP1997" s="5"/>
      <c r="AQ1997" s="5"/>
      <c r="AR1997" s="5"/>
      <c r="AS1997" s="5"/>
      <c r="AT1997" s="5"/>
      <c r="AU1997" s="5"/>
      <c r="AV1997" s="5"/>
      <c r="AW1997" s="5"/>
      <c r="AX1997" s="5"/>
      <c r="AY1997" s="5"/>
      <c r="AZ1997" s="5"/>
      <c r="BA1997" s="5"/>
      <c r="BB1997" s="5"/>
      <c r="BC1997" s="5"/>
      <c r="BD1997" s="5"/>
      <c r="BE1997" s="5"/>
    </row>
    <row r="1998" spans="1:57" ht="14.25" customHeight="1">
      <c r="A1998" s="1376">
        <v>45801</v>
      </c>
      <c r="B1998" s="1301"/>
      <c r="C1998" s="1302"/>
      <c r="D1998" s="1376">
        <v>45436</v>
      </c>
      <c r="E1998" s="1357"/>
      <c r="F1998" s="5"/>
      <c r="G1998" s="5"/>
      <c r="H1998" s="1302"/>
      <c r="I1998" s="1303"/>
      <c r="J1998" s="1301"/>
      <c r="K1998" s="1376"/>
      <c r="L1998" s="1302"/>
      <c r="M1998" s="1382">
        <f t="shared" si="3649"/>
        <v>45802</v>
      </c>
      <c r="N1998" s="1354">
        <f t="shared" si="3646"/>
        <v>0</v>
      </c>
      <c r="O1998" s="1383">
        <f t="shared" ref="O1998:S1998" si="4029">$AD1998*O$27</f>
        <v>0</v>
      </c>
      <c r="P1998" s="1383">
        <f t="shared" si="4029"/>
        <v>0</v>
      </c>
      <c r="Q1998" s="1383">
        <f t="shared" si="4029"/>
        <v>0</v>
      </c>
      <c r="R1998" s="1383">
        <f t="shared" si="4029"/>
        <v>0</v>
      </c>
      <c r="S1998" s="1383">
        <f t="shared" si="4029"/>
        <v>0</v>
      </c>
      <c r="T1998" s="1383">
        <f t="shared" ref="T1998:X1998" si="4030">$AE1998*T$27</f>
        <v>0</v>
      </c>
      <c r="U1998" s="1383">
        <f t="shared" si="4030"/>
        <v>0</v>
      </c>
      <c r="V1998" s="1383">
        <f t="shared" si="4030"/>
        <v>0</v>
      </c>
      <c r="W1998" s="1383">
        <f t="shared" si="4030"/>
        <v>0</v>
      </c>
      <c r="X1998" s="1383">
        <f t="shared" si="4030"/>
        <v>0</v>
      </c>
      <c r="Y1998" s="1383">
        <f t="shared" si="3652"/>
        <v>0</v>
      </c>
      <c r="Z1998" s="1383">
        <f t="shared" si="3653"/>
        <v>0</v>
      </c>
      <c r="AA1998" s="1383">
        <f t="shared" si="3654"/>
        <v>0</v>
      </c>
      <c r="AB1998" s="1383">
        <f t="shared" si="3655"/>
        <v>0</v>
      </c>
      <c r="AC1998" s="5">
        <f t="shared" si="3656"/>
        <v>144</v>
      </c>
      <c r="AD1998" s="1383">
        <f t="shared" si="3657"/>
        <v>0</v>
      </c>
      <c r="AE1998" s="1383">
        <f t="shared" si="3658"/>
        <v>0</v>
      </c>
      <c r="AF1998" s="1305" t="e">
        <f t="shared" si="3659"/>
        <v>#DIV/0!</v>
      </c>
      <c r="AG1998" s="1305" t="e">
        <f t="shared" si="3660"/>
        <v>#DIV/0!</v>
      </c>
      <c r="AH1998" s="5"/>
      <c r="AI1998" s="5"/>
      <c r="AJ1998" s="5"/>
      <c r="AK1998" s="5"/>
      <c r="AL1998" s="5"/>
      <c r="AM1998" s="5"/>
      <c r="AN1998" s="5"/>
      <c r="AO1998" s="5"/>
      <c r="AP1998" s="5"/>
      <c r="AQ1998" s="5"/>
      <c r="AR1998" s="5"/>
      <c r="AS1998" s="5"/>
      <c r="AT1998" s="5"/>
      <c r="AU1998" s="5"/>
      <c r="AV1998" s="5"/>
      <c r="AW1998" s="5"/>
      <c r="AX1998" s="5"/>
      <c r="AY1998" s="5"/>
      <c r="AZ1998" s="5"/>
      <c r="BA1998" s="5"/>
      <c r="BB1998" s="5"/>
      <c r="BC1998" s="5"/>
      <c r="BD1998" s="5"/>
      <c r="BE1998" s="5"/>
    </row>
    <row r="1999" spans="1:57" ht="14.25" customHeight="1">
      <c r="A1999" s="1376">
        <v>45802</v>
      </c>
      <c r="B1999" s="1301"/>
      <c r="C1999" s="1302"/>
      <c r="D1999" s="1376">
        <v>45437</v>
      </c>
      <c r="E1999" s="1357"/>
      <c r="F1999" s="5"/>
      <c r="G1999" s="5"/>
      <c r="H1999" s="1302"/>
      <c r="I1999" s="1303"/>
      <c r="J1999" s="1301"/>
      <c r="K1999" s="1376"/>
      <c r="L1999" s="1302"/>
      <c r="M1999" s="1382">
        <f t="shared" si="3649"/>
        <v>45803</v>
      </c>
      <c r="N1999" s="1354">
        <f t="shared" si="3646"/>
        <v>0</v>
      </c>
      <c r="O1999" s="1383">
        <f t="shared" ref="O1999:S1999" si="4031">$AD1999*O$27</f>
        <v>0</v>
      </c>
      <c r="P1999" s="1383">
        <f t="shared" si="4031"/>
        <v>0</v>
      </c>
      <c r="Q1999" s="1383">
        <f t="shared" si="4031"/>
        <v>0</v>
      </c>
      <c r="R1999" s="1383">
        <f t="shared" si="4031"/>
        <v>0</v>
      </c>
      <c r="S1999" s="1383">
        <f t="shared" si="4031"/>
        <v>0</v>
      </c>
      <c r="T1999" s="1383">
        <f t="shared" ref="T1999:X1999" si="4032">$AE1999*T$27</f>
        <v>0</v>
      </c>
      <c r="U1999" s="1383">
        <f t="shared" si="4032"/>
        <v>0</v>
      </c>
      <c r="V1999" s="1383">
        <f t="shared" si="4032"/>
        <v>0</v>
      </c>
      <c r="W1999" s="1383">
        <f t="shared" si="4032"/>
        <v>0</v>
      </c>
      <c r="X1999" s="1383">
        <f t="shared" si="4032"/>
        <v>0</v>
      </c>
      <c r="Y1999" s="1383">
        <f t="shared" si="3652"/>
        <v>0</v>
      </c>
      <c r="Z1999" s="1383">
        <f t="shared" si="3653"/>
        <v>0</v>
      </c>
      <c r="AA1999" s="1383">
        <f t="shared" si="3654"/>
        <v>0</v>
      </c>
      <c r="AB1999" s="1383">
        <f t="shared" si="3655"/>
        <v>0</v>
      </c>
      <c r="AC1999" s="5">
        <f t="shared" si="3656"/>
        <v>145</v>
      </c>
      <c r="AD1999" s="1383">
        <f t="shared" si="3657"/>
        <v>0</v>
      </c>
      <c r="AE1999" s="1383">
        <f t="shared" si="3658"/>
        <v>0</v>
      </c>
      <c r="AF1999" s="1305" t="e">
        <f t="shared" si="3659"/>
        <v>#DIV/0!</v>
      </c>
      <c r="AG1999" s="1305" t="e">
        <f t="shared" si="3660"/>
        <v>#DIV/0!</v>
      </c>
      <c r="AH1999" s="5"/>
      <c r="AI1999" s="5"/>
      <c r="AJ1999" s="5"/>
      <c r="AK1999" s="5"/>
      <c r="AL1999" s="5"/>
      <c r="AM1999" s="5"/>
      <c r="AN1999" s="5"/>
      <c r="AO1999" s="5"/>
      <c r="AP1999" s="5"/>
      <c r="AQ1999" s="5"/>
      <c r="AR1999" s="5"/>
      <c r="AS1999" s="5"/>
      <c r="AT1999" s="5"/>
      <c r="AU1999" s="5"/>
      <c r="AV1999" s="5"/>
      <c r="AW1999" s="5"/>
      <c r="AX1999" s="5"/>
      <c r="AY1999" s="5"/>
      <c r="AZ1999" s="5"/>
      <c r="BA1999" s="5"/>
      <c r="BB1999" s="5"/>
      <c r="BC1999" s="5"/>
      <c r="BD1999" s="5"/>
      <c r="BE1999" s="5"/>
    </row>
    <row r="2000" spans="1:57" ht="14.25" customHeight="1">
      <c r="A2000" s="1376">
        <v>45803</v>
      </c>
      <c r="B2000" s="1301"/>
      <c r="C2000" s="1302"/>
      <c r="D2000" s="1376">
        <v>45438</v>
      </c>
      <c r="E2000" s="1357"/>
      <c r="F2000" s="5"/>
      <c r="G2000" s="5"/>
      <c r="H2000" s="1302"/>
      <c r="I2000" s="1303"/>
      <c r="J2000" s="1301"/>
      <c r="K2000" s="1376"/>
      <c r="L2000" s="1302"/>
      <c r="M2000" s="1382">
        <f t="shared" si="3649"/>
        <v>45804</v>
      </c>
      <c r="N2000" s="1354">
        <f t="shared" si="3646"/>
        <v>0</v>
      </c>
      <c r="O2000" s="1383">
        <f t="shared" ref="O2000:S2000" si="4033">$AD2000*O$27</f>
        <v>0</v>
      </c>
      <c r="P2000" s="1383">
        <f t="shared" si="4033"/>
        <v>0</v>
      </c>
      <c r="Q2000" s="1383">
        <f t="shared" si="4033"/>
        <v>0</v>
      </c>
      <c r="R2000" s="1383">
        <f t="shared" si="4033"/>
        <v>0</v>
      </c>
      <c r="S2000" s="1383">
        <f t="shared" si="4033"/>
        <v>0</v>
      </c>
      <c r="T2000" s="1383">
        <f t="shared" ref="T2000:X2000" si="4034">$AE2000*T$27</f>
        <v>0</v>
      </c>
      <c r="U2000" s="1383">
        <f t="shared" si="4034"/>
        <v>0</v>
      </c>
      <c r="V2000" s="1383">
        <f t="shared" si="4034"/>
        <v>0</v>
      </c>
      <c r="W2000" s="1383">
        <f t="shared" si="4034"/>
        <v>0</v>
      </c>
      <c r="X2000" s="1383">
        <f t="shared" si="4034"/>
        <v>0</v>
      </c>
      <c r="Y2000" s="1383">
        <f t="shared" si="3652"/>
        <v>0</v>
      </c>
      <c r="Z2000" s="1383">
        <f t="shared" si="3653"/>
        <v>0</v>
      </c>
      <c r="AA2000" s="1383">
        <f t="shared" si="3654"/>
        <v>0</v>
      </c>
      <c r="AB2000" s="1383">
        <f t="shared" si="3655"/>
        <v>0</v>
      </c>
      <c r="AC2000" s="5">
        <f t="shared" si="3656"/>
        <v>146</v>
      </c>
      <c r="AD2000" s="1383">
        <f t="shared" si="3657"/>
        <v>0</v>
      </c>
      <c r="AE2000" s="1383">
        <f t="shared" si="3658"/>
        <v>0</v>
      </c>
      <c r="AF2000" s="1305" t="e">
        <f t="shared" si="3659"/>
        <v>#DIV/0!</v>
      </c>
      <c r="AG2000" s="1305" t="e">
        <f t="shared" si="3660"/>
        <v>#DIV/0!</v>
      </c>
      <c r="AH2000" s="5"/>
      <c r="AI2000" s="5"/>
      <c r="AJ2000" s="5"/>
      <c r="AK2000" s="5"/>
      <c r="AL2000" s="5"/>
      <c r="AM2000" s="5"/>
      <c r="AN2000" s="5"/>
      <c r="AO2000" s="5"/>
      <c r="AP2000" s="5"/>
      <c r="AQ2000" s="5"/>
      <c r="AR2000" s="5"/>
      <c r="AS2000" s="5"/>
      <c r="AT2000" s="5"/>
      <c r="AU2000" s="5"/>
      <c r="AV2000" s="5"/>
      <c r="AW2000" s="5"/>
      <c r="AX2000" s="5"/>
      <c r="AY2000" s="5"/>
      <c r="AZ2000" s="5"/>
      <c r="BA2000" s="5"/>
      <c r="BB2000" s="5"/>
      <c r="BC2000" s="5"/>
      <c r="BD2000" s="5"/>
      <c r="BE2000" s="5"/>
    </row>
    <row r="2001" spans="1:57" ht="14.25" customHeight="1">
      <c r="A2001" s="1376">
        <v>45804</v>
      </c>
      <c r="B2001" s="1301"/>
      <c r="C2001" s="1302"/>
      <c r="D2001" s="1376">
        <v>45439</v>
      </c>
      <c r="E2001" s="1357"/>
      <c r="F2001" s="5"/>
      <c r="G2001" s="5"/>
      <c r="H2001" s="1302"/>
      <c r="I2001" s="1303"/>
      <c r="J2001" s="1301"/>
      <c r="K2001" s="1376"/>
      <c r="L2001" s="1302"/>
      <c r="M2001" s="1382">
        <f t="shared" si="3649"/>
        <v>45805</v>
      </c>
      <c r="N2001" s="1354">
        <f t="shared" si="3646"/>
        <v>0</v>
      </c>
      <c r="O2001" s="1383">
        <f t="shared" ref="O2001:S2001" si="4035">$AD2001*O$27</f>
        <v>0</v>
      </c>
      <c r="P2001" s="1383">
        <f t="shared" si="4035"/>
        <v>0</v>
      </c>
      <c r="Q2001" s="1383">
        <f t="shared" si="4035"/>
        <v>0</v>
      </c>
      <c r="R2001" s="1383">
        <f t="shared" si="4035"/>
        <v>0</v>
      </c>
      <c r="S2001" s="1383">
        <f t="shared" si="4035"/>
        <v>0</v>
      </c>
      <c r="T2001" s="1383">
        <f t="shared" ref="T2001:X2001" si="4036">$AE2001*T$27</f>
        <v>0</v>
      </c>
      <c r="U2001" s="1383">
        <f t="shared" si="4036"/>
        <v>0</v>
      </c>
      <c r="V2001" s="1383">
        <f t="shared" si="4036"/>
        <v>0</v>
      </c>
      <c r="W2001" s="1383">
        <f t="shared" si="4036"/>
        <v>0</v>
      </c>
      <c r="X2001" s="1383">
        <f t="shared" si="4036"/>
        <v>0</v>
      </c>
      <c r="Y2001" s="1383">
        <f t="shared" si="3652"/>
        <v>0</v>
      </c>
      <c r="Z2001" s="1383">
        <f t="shared" si="3653"/>
        <v>0</v>
      </c>
      <c r="AA2001" s="1383">
        <f t="shared" si="3654"/>
        <v>0</v>
      </c>
      <c r="AB2001" s="1383">
        <f t="shared" si="3655"/>
        <v>0</v>
      </c>
      <c r="AC2001" s="5">
        <f t="shared" si="3656"/>
        <v>147</v>
      </c>
      <c r="AD2001" s="1383">
        <f t="shared" si="3657"/>
        <v>0</v>
      </c>
      <c r="AE2001" s="1383">
        <f t="shared" si="3658"/>
        <v>0</v>
      </c>
      <c r="AF2001" s="1305" t="e">
        <f t="shared" si="3659"/>
        <v>#DIV/0!</v>
      </c>
      <c r="AG2001" s="1305" t="e">
        <f t="shared" si="3660"/>
        <v>#DIV/0!</v>
      </c>
      <c r="AH2001" s="5"/>
      <c r="AI2001" s="5"/>
      <c r="AJ2001" s="5"/>
      <c r="AK2001" s="5"/>
      <c r="AL2001" s="5"/>
      <c r="AM2001" s="5"/>
      <c r="AN2001" s="5"/>
      <c r="AO2001" s="5"/>
      <c r="AP2001" s="5"/>
      <c r="AQ2001" s="5"/>
      <c r="AR2001" s="5"/>
      <c r="AS2001" s="5"/>
      <c r="AT2001" s="5"/>
      <c r="AU2001" s="5"/>
      <c r="AV2001" s="5"/>
      <c r="AW2001" s="5"/>
      <c r="AX2001" s="5"/>
      <c r="AY2001" s="5"/>
      <c r="AZ2001" s="5"/>
      <c r="BA2001" s="5"/>
      <c r="BB2001" s="5"/>
      <c r="BC2001" s="5"/>
      <c r="BD2001" s="5"/>
      <c r="BE2001" s="5"/>
    </row>
    <row r="2002" spans="1:57" ht="14.25" customHeight="1">
      <c r="A2002" s="1376">
        <v>45805</v>
      </c>
      <c r="B2002" s="1301"/>
      <c r="C2002" s="1302"/>
      <c r="D2002" s="1376">
        <v>45440</v>
      </c>
      <c r="E2002" s="1357"/>
      <c r="F2002" s="5"/>
      <c r="G2002" s="5"/>
      <c r="H2002" s="1302"/>
      <c r="I2002" s="1303"/>
      <c r="J2002" s="1301"/>
      <c r="K2002" s="1376"/>
      <c r="L2002" s="1302"/>
      <c r="M2002" s="1382">
        <f t="shared" si="3649"/>
        <v>45806</v>
      </c>
      <c r="N2002" s="1354">
        <f t="shared" si="3646"/>
        <v>0</v>
      </c>
      <c r="O2002" s="1383">
        <f t="shared" ref="O2002:S2002" si="4037">$AD2002*O$27</f>
        <v>0</v>
      </c>
      <c r="P2002" s="1383">
        <f t="shared" si="4037"/>
        <v>0</v>
      </c>
      <c r="Q2002" s="1383">
        <f t="shared" si="4037"/>
        <v>0</v>
      </c>
      <c r="R2002" s="1383">
        <f t="shared" si="4037"/>
        <v>0</v>
      </c>
      <c r="S2002" s="1383">
        <f t="shared" si="4037"/>
        <v>0</v>
      </c>
      <c r="T2002" s="1383">
        <f t="shared" ref="T2002:X2002" si="4038">$AE2002*T$27</f>
        <v>0</v>
      </c>
      <c r="U2002" s="1383">
        <f t="shared" si="4038"/>
        <v>0</v>
      </c>
      <c r="V2002" s="1383">
        <f t="shared" si="4038"/>
        <v>0</v>
      </c>
      <c r="W2002" s="1383">
        <f t="shared" si="4038"/>
        <v>0</v>
      </c>
      <c r="X2002" s="1383">
        <f t="shared" si="4038"/>
        <v>0</v>
      </c>
      <c r="Y2002" s="1383">
        <f t="shared" si="3652"/>
        <v>0</v>
      </c>
      <c r="Z2002" s="1383">
        <f t="shared" si="3653"/>
        <v>0</v>
      </c>
      <c r="AA2002" s="1383">
        <f t="shared" si="3654"/>
        <v>0</v>
      </c>
      <c r="AB2002" s="1383">
        <f t="shared" si="3655"/>
        <v>0</v>
      </c>
      <c r="AC2002" s="5">
        <f t="shared" si="3656"/>
        <v>148</v>
      </c>
      <c r="AD2002" s="1383">
        <f t="shared" si="3657"/>
        <v>0</v>
      </c>
      <c r="AE2002" s="1383">
        <f t="shared" si="3658"/>
        <v>0</v>
      </c>
      <c r="AF2002" s="1305" t="e">
        <f t="shared" si="3659"/>
        <v>#DIV/0!</v>
      </c>
      <c r="AG2002" s="1305" t="e">
        <f t="shared" si="3660"/>
        <v>#DIV/0!</v>
      </c>
      <c r="AH2002" s="5"/>
      <c r="AI2002" s="5"/>
      <c r="AJ2002" s="5"/>
      <c r="AK2002" s="5"/>
      <c r="AL2002" s="5"/>
      <c r="AM2002" s="5"/>
      <c r="AN2002" s="5"/>
      <c r="AO2002" s="5"/>
      <c r="AP2002" s="5"/>
      <c r="AQ2002" s="5"/>
      <c r="AR2002" s="5"/>
      <c r="AS2002" s="5"/>
      <c r="AT2002" s="5"/>
      <c r="AU2002" s="5"/>
      <c r="AV2002" s="5"/>
      <c r="AW2002" s="5"/>
      <c r="AX2002" s="5"/>
      <c r="AY2002" s="5"/>
      <c r="AZ2002" s="5"/>
      <c r="BA2002" s="5"/>
      <c r="BB2002" s="5"/>
      <c r="BC2002" s="5"/>
      <c r="BD2002" s="5"/>
      <c r="BE2002" s="5"/>
    </row>
    <row r="2003" spans="1:57" ht="14.25" customHeight="1">
      <c r="A2003" s="1376">
        <v>45806</v>
      </c>
      <c r="B2003" s="1301"/>
      <c r="C2003" s="1302"/>
      <c r="D2003" s="1376">
        <v>45441</v>
      </c>
      <c r="E2003" s="1357"/>
      <c r="F2003" s="5"/>
      <c r="G2003" s="5"/>
      <c r="H2003" s="1302"/>
      <c r="I2003" s="1303"/>
      <c r="J2003" s="1301"/>
      <c r="K2003" s="1376"/>
      <c r="L2003" s="1302"/>
      <c r="M2003" s="1382">
        <f t="shared" si="3649"/>
        <v>45807</v>
      </c>
      <c r="N2003" s="1354">
        <f t="shared" si="3646"/>
        <v>0</v>
      </c>
      <c r="O2003" s="1383">
        <f t="shared" ref="O2003:S2003" si="4039">$AD2003*O$27</f>
        <v>0</v>
      </c>
      <c r="P2003" s="1383">
        <f t="shared" si="4039"/>
        <v>0</v>
      </c>
      <c r="Q2003" s="1383">
        <f t="shared" si="4039"/>
        <v>0</v>
      </c>
      <c r="R2003" s="1383">
        <f t="shared" si="4039"/>
        <v>0</v>
      </c>
      <c r="S2003" s="1383">
        <f t="shared" si="4039"/>
        <v>0</v>
      </c>
      <c r="T2003" s="1383">
        <f t="shared" ref="T2003:X2003" si="4040">$AE2003*T$27</f>
        <v>0</v>
      </c>
      <c r="U2003" s="1383">
        <f t="shared" si="4040"/>
        <v>0</v>
      </c>
      <c r="V2003" s="1383">
        <f t="shared" si="4040"/>
        <v>0</v>
      </c>
      <c r="W2003" s="1383">
        <f t="shared" si="4040"/>
        <v>0</v>
      </c>
      <c r="X2003" s="1383">
        <f t="shared" si="4040"/>
        <v>0</v>
      </c>
      <c r="Y2003" s="1383">
        <f t="shared" si="3652"/>
        <v>0</v>
      </c>
      <c r="Z2003" s="1383">
        <f t="shared" si="3653"/>
        <v>0</v>
      </c>
      <c r="AA2003" s="1383">
        <f t="shared" si="3654"/>
        <v>0</v>
      </c>
      <c r="AB2003" s="1383">
        <f t="shared" si="3655"/>
        <v>0</v>
      </c>
      <c r="AC2003" s="5">
        <f t="shared" si="3656"/>
        <v>149</v>
      </c>
      <c r="AD2003" s="1383">
        <f t="shared" si="3657"/>
        <v>0</v>
      </c>
      <c r="AE2003" s="1383">
        <f t="shared" si="3658"/>
        <v>0</v>
      </c>
      <c r="AF2003" s="1305" t="e">
        <f t="shared" si="3659"/>
        <v>#DIV/0!</v>
      </c>
      <c r="AG2003" s="1305" t="e">
        <f t="shared" si="3660"/>
        <v>#DIV/0!</v>
      </c>
      <c r="AH2003" s="5"/>
      <c r="AI2003" s="5"/>
      <c r="AJ2003" s="5"/>
      <c r="AK2003" s="5"/>
      <c r="AL2003" s="5"/>
      <c r="AM2003" s="5"/>
      <c r="AN2003" s="5"/>
      <c r="AO2003" s="5"/>
      <c r="AP2003" s="5"/>
      <c r="AQ2003" s="5"/>
      <c r="AR2003" s="5"/>
      <c r="AS2003" s="5"/>
      <c r="AT2003" s="5"/>
      <c r="AU2003" s="5"/>
      <c r="AV2003" s="5"/>
      <c r="AW2003" s="5"/>
      <c r="AX2003" s="5"/>
      <c r="AY2003" s="5"/>
      <c r="AZ2003" s="5"/>
      <c r="BA2003" s="5"/>
      <c r="BB2003" s="5"/>
      <c r="BC2003" s="5"/>
      <c r="BD2003" s="5"/>
      <c r="BE2003" s="5"/>
    </row>
    <row r="2004" spans="1:57" ht="14.25" customHeight="1">
      <c r="A2004" s="1376">
        <v>45807</v>
      </c>
      <c r="B2004" s="1301"/>
      <c r="C2004" s="1302"/>
      <c r="D2004" s="1376">
        <v>45442</v>
      </c>
      <c r="E2004" s="1357"/>
      <c r="F2004" s="5"/>
      <c r="G2004" s="5"/>
      <c r="H2004" s="1302"/>
      <c r="I2004" s="1303"/>
      <c r="J2004" s="1301"/>
      <c r="K2004" s="1376"/>
      <c r="L2004" s="1302"/>
      <c r="M2004" s="1382">
        <f t="shared" si="3649"/>
        <v>45808</v>
      </c>
      <c r="N2004" s="1354">
        <f t="shared" si="3646"/>
        <v>0</v>
      </c>
      <c r="O2004" s="1383">
        <f t="shared" ref="O2004:S2004" si="4041">$AD2004*O$27</f>
        <v>0</v>
      </c>
      <c r="P2004" s="1383">
        <f t="shared" si="4041"/>
        <v>0</v>
      </c>
      <c r="Q2004" s="1383">
        <f t="shared" si="4041"/>
        <v>0</v>
      </c>
      <c r="R2004" s="1383">
        <f t="shared" si="4041"/>
        <v>0</v>
      </c>
      <c r="S2004" s="1383">
        <f t="shared" si="4041"/>
        <v>0</v>
      </c>
      <c r="T2004" s="1383">
        <f t="shared" ref="T2004:X2004" si="4042">$AE2004*T$27</f>
        <v>0</v>
      </c>
      <c r="U2004" s="1383">
        <f t="shared" si="4042"/>
        <v>0</v>
      </c>
      <c r="V2004" s="1383">
        <f t="shared" si="4042"/>
        <v>0</v>
      </c>
      <c r="W2004" s="1383">
        <f t="shared" si="4042"/>
        <v>0</v>
      </c>
      <c r="X2004" s="1383">
        <f t="shared" si="4042"/>
        <v>0</v>
      </c>
      <c r="Y2004" s="1383">
        <f t="shared" si="3652"/>
        <v>0</v>
      </c>
      <c r="Z2004" s="1383">
        <f t="shared" si="3653"/>
        <v>0</v>
      </c>
      <c r="AA2004" s="1383">
        <f t="shared" si="3654"/>
        <v>0</v>
      </c>
      <c r="AB2004" s="1383">
        <f t="shared" si="3655"/>
        <v>0</v>
      </c>
      <c r="AC2004" s="5">
        <f t="shared" si="3656"/>
        <v>150</v>
      </c>
      <c r="AD2004" s="1383">
        <f t="shared" si="3657"/>
        <v>0</v>
      </c>
      <c r="AE2004" s="1383">
        <f t="shared" si="3658"/>
        <v>0</v>
      </c>
      <c r="AF2004" s="1305" t="e">
        <f t="shared" si="3659"/>
        <v>#DIV/0!</v>
      </c>
      <c r="AG2004" s="1305" t="e">
        <f t="shared" si="3660"/>
        <v>#DIV/0!</v>
      </c>
      <c r="AH2004" s="5"/>
      <c r="AI2004" s="5"/>
      <c r="AJ2004" s="5"/>
      <c r="AK2004" s="5"/>
      <c r="AL2004" s="5"/>
      <c r="AM2004" s="5"/>
      <c r="AN2004" s="5"/>
      <c r="AO2004" s="5"/>
      <c r="AP2004" s="5"/>
      <c r="AQ2004" s="5"/>
      <c r="AR2004" s="5"/>
      <c r="AS2004" s="5"/>
      <c r="AT2004" s="5"/>
      <c r="AU2004" s="5"/>
      <c r="AV2004" s="5"/>
      <c r="AW2004" s="5"/>
      <c r="AX2004" s="5"/>
      <c r="AY2004" s="5"/>
      <c r="AZ2004" s="5"/>
      <c r="BA2004" s="5"/>
      <c r="BB2004" s="5"/>
      <c r="BC2004" s="5"/>
      <c r="BD2004" s="5"/>
      <c r="BE2004" s="5"/>
    </row>
    <row r="2005" spans="1:57" ht="14.25" customHeight="1">
      <c r="A2005" s="1376">
        <v>45808</v>
      </c>
      <c r="B2005" s="1301"/>
      <c r="C2005" s="1302"/>
      <c r="D2005" s="1376">
        <v>45443</v>
      </c>
      <c r="E2005" s="1357"/>
      <c r="F2005" s="5"/>
      <c r="G2005" s="5"/>
      <c r="H2005" s="1302"/>
      <c r="I2005" s="1303"/>
      <c r="J2005" s="1301"/>
      <c r="K2005" s="1376"/>
      <c r="L2005" s="1302"/>
      <c r="M2005" s="1382">
        <f t="shared" si="3649"/>
        <v>45809</v>
      </c>
      <c r="N2005" s="1354">
        <f t="shared" si="3646"/>
        <v>0</v>
      </c>
      <c r="O2005" s="1383">
        <f t="shared" ref="O2005:S2005" si="4043">$AD2005*O$27</f>
        <v>0</v>
      </c>
      <c r="P2005" s="1383">
        <f t="shared" si="4043"/>
        <v>0</v>
      </c>
      <c r="Q2005" s="1383">
        <f t="shared" si="4043"/>
        <v>0</v>
      </c>
      <c r="R2005" s="1383">
        <f t="shared" si="4043"/>
        <v>0</v>
      </c>
      <c r="S2005" s="1383">
        <f t="shared" si="4043"/>
        <v>0</v>
      </c>
      <c r="T2005" s="1383">
        <f t="shared" ref="T2005:X2005" si="4044">$AE2005*T$27</f>
        <v>0</v>
      </c>
      <c r="U2005" s="1383">
        <f t="shared" si="4044"/>
        <v>0</v>
      </c>
      <c r="V2005" s="1383">
        <f t="shared" si="4044"/>
        <v>0</v>
      </c>
      <c r="W2005" s="1383">
        <f t="shared" si="4044"/>
        <v>0</v>
      </c>
      <c r="X2005" s="1383">
        <f t="shared" si="4044"/>
        <v>0</v>
      </c>
      <c r="Y2005" s="1383">
        <f t="shared" si="3652"/>
        <v>0</v>
      </c>
      <c r="Z2005" s="1383">
        <f t="shared" si="3653"/>
        <v>0</v>
      </c>
      <c r="AA2005" s="1383">
        <f t="shared" si="3654"/>
        <v>0</v>
      </c>
      <c r="AB2005" s="1383">
        <f t="shared" si="3655"/>
        <v>0</v>
      </c>
      <c r="AC2005" s="5">
        <f t="shared" si="3656"/>
        <v>151</v>
      </c>
      <c r="AD2005" s="1383">
        <f t="shared" si="3657"/>
        <v>0</v>
      </c>
      <c r="AE2005" s="1383">
        <f t="shared" si="3658"/>
        <v>0</v>
      </c>
      <c r="AF2005" s="1305" t="e">
        <f t="shared" si="3659"/>
        <v>#DIV/0!</v>
      </c>
      <c r="AG2005" s="1305" t="e">
        <f t="shared" si="3660"/>
        <v>#DIV/0!</v>
      </c>
      <c r="AH2005" s="5"/>
      <c r="AI2005" s="5"/>
      <c r="AJ2005" s="5"/>
      <c r="AK2005" s="5"/>
      <c r="AL2005" s="5"/>
      <c r="AM2005" s="5"/>
      <c r="AN2005" s="5"/>
      <c r="AO2005" s="5"/>
      <c r="AP2005" s="5"/>
      <c r="AQ2005" s="5"/>
      <c r="AR2005" s="5"/>
      <c r="AS2005" s="5"/>
      <c r="AT2005" s="5"/>
      <c r="AU2005" s="5"/>
      <c r="AV2005" s="5"/>
      <c r="AW2005" s="5"/>
      <c r="AX2005" s="5"/>
      <c r="AY2005" s="5"/>
      <c r="AZ2005" s="5"/>
      <c r="BA2005" s="5"/>
      <c r="BB2005" s="5"/>
      <c r="BC2005" s="5"/>
      <c r="BD2005" s="5"/>
      <c r="BE2005" s="5"/>
    </row>
    <row r="2006" spans="1:57" ht="14.25" customHeight="1">
      <c r="A2006" s="1376">
        <v>45809</v>
      </c>
      <c r="B2006" s="1301"/>
      <c r="C2006" s="1302"/>
      <c r="D2006" s="1376">
        <v>45444</v>
      </c>
      <c r="E2006" s="1357"/>
      <c r="F2006" s="5"/>
      <c r="G2006" s="5"/>
      <c r="H2006" s="1302"/>
      <c r="I2006" s="1303"/>
      <c r="J2006" s="1301"/>
      <c r="K2006" s="1376"/>
      <c r="L2006" s="1302"/>
      <c r="M2006" s="1382">
        <f t="shared" si="3649"/>
        <v>45810</v>
      </c>
      <c r="N2006" s="1354">
        <f t="shared" si="3646"/>
        <v>0</v>
      </c>
      <c r="O2006" s="1383">
        <f t="shared" ref="O2006:S2006" si="4045">$AD2006*O$27</f>
        <v>0</v>
      </c>
      <c r="P2006" s="1383">
        <f t="shared" si="4045"/>
        <v>0</v>
      </c>
      <c r="Q2006" s="1383">
        <f t="shared" si="4045"/>
        <v>0</v>
      </c>
      <c r="R2006" s="1383">
        <f t="shared" si="4045"/>
        <v>0</v>
      </c>
      <c r="S2006" s="1383">
        <f t="shared" si="4045"/>
        <v>0</v>
      </c>
      <c r="T2006" s="1383">
        <f t="shared" ref="T2006:X2006" si="4046">$AE2006*T$27</f>
        <v>0</v>
      </c>
      <c r="U2006" s="1383">
        <f t="shared" si="4046"/>
        <v>0</v>
      </c>
      <c r="V2006" s="1383">
        <f t="shared" si="4046"/>
        <v>0</v>
      </c>
      <c r="W2006" s="1383">
        <f t="shared" si="4046"/>
        <v>0</v>
      </c>
      <c r="X2006" s="1383">
        <f t="shared" si="4046"/>
        <v>0</v>
      </c>
      <c r="Y2006" s="1383">
        <f t="shared" si="3652"/>
        <v>0</v>
      </c>
      <c r="Z2006" s="1383">
        <f t="shared" si="3653"/>
        <v>0</v>
      </c>
      <c r="AA2006" s="1383">
        <f t="shared" si="3654"/>
        <v>0</v>
      </c>
      <c r="AB2006" s="1383">
        <f t="shared" si="3655"/>
        <v>0</v>
      </c>
      <c r="AC2006" s="5">
        <f t="shared" si="3656"/>
        <v>152</v>
      </c>
      <c r="AD2006" s="1383">
        <f t="shared" si="3657"/>
        <v>0</v>
      </c>
      <c r="AE2006" s="1383">
        <f t="shared" si="3658"/>
        <v>0</v>
      </c>
      <c r="AF2006" s="1305" t="e">
        <f t="shared" si="3659"/>
        <v>#DIV/0!</v>
      </c>
      <c r="AG2006" s="1305" t="e">
        <f t="shared" si="3660"/>
        <v>#DIV/0!</v>
      </c>
      <c r="AH2006" s="5"/>
      <c r="AI2006" s="5"/>
      <c r="AJ2006" s="5"/>
      <c r="AK2006" s="5"/>
      <c r="AL2006" s="5"/>
      <c r="AM2006" s="5"/>
      <c r="AN2006" s="5"/>
      <c r="AO2006" s="5"/>
      <c r="AP2006" s="5"/>
      <c r="AQ2006" s="5"/>
      <c r="AR2006" s="5"/>
      <c r="AS2006" s="5"/>
      <c r="AT2006" s="5"/>
      <c r="AU2006" s="5"/>
      <c r="AV2006" s="5"/>
      <c r="AW2006" s="5"/>
      <c r="AX2006" s="5"/>
      <c r="AY2006" s="5"/>
      <c r="AZ2006" s="5"/>
      <c r="BA2006" s="5"/>
      <c r="BB2006" s="5"/>
      <c r="BC2006" s="5"/>
      <c r="BD2006" s="5"/>
      <c r="BE2006" s="5"/>
    </row>
    <row r="2007" spans="1:57" ht="14.25" customHeight="1">
      <c r="A2007" s="1376">
        <v>45810</v>
      </c>
      <c r="B2007" s="1301"/>
      <c r="C2007" s="1302"/>
      <c r="D2007" s="1376">
        <v>45445</v>
      </c>
      <c r="E2007" s="1357"/>
      <c r="F2007" s="5"/>
      <c r="G2007" s="5"/>
      <c r="H2007" s="1302"/>
      <c r="I2007" s="1303"/>
      <c r="J2007" s="1301"/>
      <c r="K2007" s="1376"/>
      <c r="L2007" s="1302"/>
      <c r="M2007" s="1382">
        <f t="shared" si="3649"/>
        <v>45811</v>
      </c>
      <c r="N2007" s="1354">
        <f t="shared" si="3646"/>
        <v>0</v>
      </c>
      <c r="O2007" s="1383">
        <f t="shared" ref="O2007:S2007" si="4047">$AD2007*O$27</f>
        <v>0</v>
      </c>
      <c r="P2007" s="1383">
        <f t="shared" si="4047"/>
        <v>0</v>
      </c>
      <c r="Q2007" s="1383">
        <f t="shared" si="4047"/>
        <v>0</v>
      </c>
      <c r="R2007" s="1383">
        <f t="shared" si="4047"/>
        <v>0</v>
      </c>
      <c r="S2007" s="1383">
        <f t="shared" si="4047"/>
        <v>0</v>
      </c>
      <c r="T2007" s="1383">
        <f t="shared" ref="T2007:X2007" si="4048">$AE2007*T$27</f>
        <v>0</v>
      </c>
      <c r="U2007" s="1383">
        <f t="shared" si="4048"/>
        <v>0</v>
      </c>
      <c r="V2007" s="1383">
        <f t="shared" si="4048"/>
        <v>0</v>
      </c>
      <c r="W2007" s="1383">
        <f t="shared" si="4048"/>
        <v>0</v>
      </c>
      <c r="X2007" s="1383">
        <f t="shared" si="4048"/>
        <v>0</v>
      </c>
      <c r="Y2007" s="1383">
        <f t="shared" si="3652"/>
        <v>0</v>
      </c>
      <c r="Z2007" s="1383">
        <f t="shared" si="3653"/>
        <v>0</v>
      </c>
      <c r="AA2007" s="1383">
        <f t="shared" si="3654"/>
        <v>0</v>
      </c>
      <c r="AB2007" s="1383">
        <f t="shared" si="3655"/>
        <v>0</v>
      </c>
      <c r="AC2007" s="5">
        <f t="shared" si="3656"/>
        <v>153</v>
      </c>
      <c r="AD2007" s="1383">
        <f t="shared" si="3657"/>
        <v>0</v>
      </c>
      <c r="AE2007" s="1383">
        <f t="shared" si="3658"/>
        <v>0</v>
      </c>
      <c r="AF2007" s="1305" t="e">
        <f t="shared" si="3659"/>
        <v>#DIV/0!</v>
      </c>
      <c r="AG2007" s="1305" t="e">
        <f t="shared" si="3660"/>
        <v>#DIV/0!</v>
      </c>
      <c r="AH2007" s="5"/>
      <c r="AI2007" s="5"/>
      <c r="AJ2007" s="5"/>
      <c r="AK2007" s="5"/>
      <c r="AL2007" s="5"/>
      <c r="AM2007" s="5"/>
      <c r="AN2007" s="5"/>
      <c r="AO2007" s="5"/>
      <c r="AP2007" s="5"/>
      <c r="AQ2007" s="5"/>
      <c r="AR2007" s="5"/>
      <c r="AS2007" s="5"/>
      <c r="AT2007" s="5"/>
      <c r="AU2007" s="5"/>
      <c r="AV2007" s="5"/>
      <c r="AW2007" s="5"/>
      <c r="AX2007" s="5"/>
      <c r="AY2007" s="5"/>
      <c r="AZ2007" s="5"/>
      <c r="BA2007" s="5"/>
      <c r="BB2007" s="5"/>
      <c r="BC2007" s="5"/>
      <c r="BD2007" s="5"/>
      <c r="BE2007" s="5"/>
    </row>
    <row r="2008" spans="1:57" ht="14.25" customHeight="1">
      <c r="A2008" s="1376">
        <v>45811</v>
      </c>
      <c r="B2008" s="1301"/>
      <c r="C2008" s="1302"/>
      <c r="D2008" s="1376">
        <v>45446</v>
      </c>
      <c r="E2008" s="1357"/>
      <c r="F2008" s="5"/>
      <c r="G2008" s="5"/>
      <c r="H2008" s="1302"/>
      <c r="I2008" s="1303"/>
      <c r="J2008" s="1301"/>
      <c r="K2008" s="1376"/>
      <c r="L2008" s="1302"/>
      <c r="M2008" s="1382">
        <f t="shared" si="3649"/>
        <v>45812</v>
      </c>
      <c r="N2008" s="1354">
        <f t="shared" si="3646"/>
        <v>0</v>
      </c>
      <c r="O2008" s="1383">
        <f t="shared" ref="O2008:S2008" si="4049">$AD2008*O$27</f>
        <v>0</v>
      </c>
      <c r="P2008" s="1383">
        <f t="shared" si="4049"/>
        <v>0</v>
      </c>
      <c r="Q2008" s="1383">
        <f t="shared" si="4049"/>
        <v>0</v>
      </c>
      <c r="R2008" s="1383">
        <f t="shared" si="4049"/>
        <v>0</v>
      </c>
      <c r="S2008" s="1383">
        <f t="shared" si="4049"/>
        <v>0</v>
      </c>
      <c r="T2008" s="1383">
        <f t="shared" ref="T2008:X2008" si="4050">$AE2008*T$27</f>
        <v>0</v>
      </c>
      <c r="U2008" s="1383">
        <f t="shared" si="4050"/>
        <v>0</v>
      </c>
      <c r="V2008" s="1383">
        <f t="shared" si="4050"/>
        <v>0</v>
      </c>
      <c r="W2008" s="1383">
        <f t="shared" si="4050"/>
        <v>0</v>
      </c>
      <c r="X2008" s="1383">
        <f t="shared" si="4050"/>
        <v>0</v>
      </c>
      <c r="Y2008" s="1383">
        <f t="shared" si="3652"/>
        <v>0</v>
      </c>
      <c r="Z2008" s="1383">
        <f t="shared" si="3653"/>
        <v>0</v>
      </c>
      <c r="AA2008" s="1383">
        <f t="shared" si="3654"/>
        <v>0</v>
      </c>
      <c r="AB2008" s="1383">
        <f t="shared" si="3655"/>
        <v>0</v>
      </c>
      <c r="AC2008" s="5">
        <f t="shared" si="3656"/>
        <v>154</v>
      </c>
      <c r="AD2008" s="1383">
        <f t="shared" si="3657"/>
        <v>0</v>
      </c>
      <c r="AE2008" s="1383">
        <f t="shared" si="3658"/>
        <v>0</v>
      </c>
      <c r="AF2008" s="1305" t="e">
        <f t="shared" si="3659"/>
        <v>#DIV/0!</v>
      </c>
      <c r="AG2008" s="1305" t="e">
        <f t="shared" si="3660"/>
        <v>#DIV/0!</v>
      </c>
      <c r="AH2008" s="5"/>
      <c r="AI2008" s="5"/>
      <c r="AJ2008" s="5"/>
      <c r="AK2008" s="5"/>
      <c r="AL2008" s="5"/>
      <c r="AM2008" s="5"/>
      <c r="AN2008" s="5"/>
      <c r="AO2008" s="5"/>
      <c r="AP2008" s="5"/>
      <c r="AQ2008" s="5"/>
      <c r="AR2008" s="5"/>
      <c r="AS2008" s="5"/>
      <c r="AT2008" s="5"/>
      <c r="AU2008" s="5"/>
      <c r="AV2008" s="5"/>
      <c r="AW2008" s="5"/>
      <c r="AX2008" s="5"/>
      <c r="AY2008" s="5"/>
      <c r="AZ2008" s="5"/>
      <c r="BA2008" s="5"/>
      <c r="BB2008" s="5"/>
      <c r="BC2008" s="5"/>
      <c r="BD2008" s="5"/>
      <c r="BE2008" s="5"/>
    </row>
    <row r="2009" spans="1:57" ht="14.25" customHeight="1">
      <c r="A2009" s="1376">
        <v>45812</v>
      </c>
      <c r="B2009" s="1301"/>
      <c r="C2009" s="1302"/>
      <c r="D2009" s="1376">
        <v>45447</v>
      </c>
      <c r="E2009" s="1357"/>
      <c r="F2009" s="5"/>
      <c r="G2009" s="5"/>
      <c r="H2009" s="1302"/>
      <c r="I2009" s="1303"/>
      <c r="J2009" s="1301"/>
      <c r="K2009" s="1376"/>
      <c r="L2009" s="1302"/>
      <c r="M2009" s="1382">
        <f t="shared" si="3649"/>
        <v>45813</v>
      </c>
      <c r="N2009" s="1354">
        <f t="shared" si="3646"/>
        <v>0</v>
      </c>
      <c r="O2009" s="1383">
        <f t="shared" ref="O2009:S2009" si="4051">$AD2009*O$27</f>
        <v>0</v>
      </c>
      <c r="P2009" s="1383">
        <f t="shared" si="4051"/>
        <v>0</v>
      </c>
      <c r="Q2009" s="1383">
        <f t="shared" si="4051"/>
        <v>0</v>
      </c>
      <c r="R2009" s="1383">
        <f t="shared" si="4051"/>
        <v>0</v>
      </c>
      <c r="S2009" s="1383">
        <f t="shared" si="4051"/>
        <v>0</v>
      </c>
      <c r="T2009" s="1383">
        <f t="shared" ref="T2009:X2009" si="4052">$AE2009*T$27</f>
        <v>0</v>
      </c>
      <c r="U2009" s="1383">
        <f t="shared" si="4052"/>
        <v>0</v>
      </c>
      <c r="V2009" s="1383">
        <f t="shared" si="4052"/>
        <v>0</v>
      </c>
      <c r="W2009" s="1383">
        <f t="shared" si="4052"/>
        <v>0</v>
      </c>
      <c r="X2009" s="1383">
        <f t="shared" si="4052"/>
        <v>0</v>
      </c>
      <c r="Y2009" s="1383">
        <f t="shared" si="3652"/>
        <v>0</v>
      </c>
      <c r="Z2009" s="1383">
        <f t="shared" si="3653"/>
        <v>0</v>
      </c>
      <c r="AA2009" s="1383">
        <f t="shared" si="3654"/>
        <v>0</v>
      </c>
      <c r="AB2009" s="1383">
        <f t="shared" si="3655"/>
        <v>0</v>
      </c>
      <c r="AC2009" s="5">
        <f t="shared" si="3656"/>
        <v>155</v>
      </c>
      <c r="AD2009" s="1383">
        <f t="shared" si="3657"/>
        <v>0</v>
      </c>
      <c r="AE2009" s="1383">
        <f t="shared" si="3658"/>
        <v>0</v>
      </c>
      <c r="AF2009" s="1305" t="e">
        <f t="shared" si="3659"/>
        <v>#DIV/0!</v>
      </c>
      <c r="AG2009" s="1305" t="e">
        <f t="shared" si="3660"/>
        <v>#DIV/0!</v>
      </c>
      <c r="AH2009" s="5"/>
      <c r="AI2009" s="5"/>
      <c r="AJ2009" s="5"/>
      <c r="AK2009" s="5"/>
      <c r="AL2009" s="5"/>
      <c r="AM2009" s="5"/>
      <c r="AN2009" s="5"/>
      <c r="AO2009" s="5"/>
      <c r="AP2009" s="5"/>
      <c r="AQ2009" s="5"/>
      <c r="AR2009" s="5"/>
      <c r="AS2009" s="5"/>
      <c r="AT2009" s="5"/>
      <c r="AU2009" s="5"/>
      <c r="AV2009" s="5"/>
      <c r="AW2009" s="5"/>
      <c r="AX2009" s="5"/>
      <c r="AY2009" s="5"/>
      <c r="AZ2009" s="5"/>
      <c r="BA2009" s="5"/>
      <c r="BB2009" s="5"/>
      <c r="BC2009" s="5"/>
      <c r="BD2009" s="5"/>
      <c r="BE2009" s="5"/>
    </row>
    <row r="2010" spans="1:57" ht="14.25" customHeight="1">
      <c r="A2010" s="1376">
        <v>45813</v>
      </c>
      <c r="B2010" s="1301"/>
      <c r="C2010" s="1302"/>
      <c r="D2010" s="1376">
        <v>45448</v>
      </c>
      <c r="E2010" s="1357"/>
      <c r="F2010" s="5"/>
      <c r="G2010" s="5"/>
      <c r="H2010" s="1302"/>
      <c r="I2010" s="1303"/>
      <c r="J2010" s="1301"/>
      <c r="K2010" s="1376"/>
      <c r="L2010" s="1302"/>
      <c r="M2010" s="1382">
        <f t="shared" si="3649"/>
        <v>45814</v>
      </c>
      <c r="N2010" s="1354">
        <f t="shared" si="3646"/>
        <v>0</v>
      </c>
      <c r="O2010" s="1383">
        <f t="shared" ref="O2010:S2010" si="4053">$AD2010*O$27</f>
        <v>0</v>
      </c>
      <c r="P2010" s="1383">
        <f t="shared" si="4053"/>
        <v>0</v>
      </c>
      <c r="Q2010" s="1383">
        <f t="shared" si="4053"/>
        <v>0</v>
      </c>
      <c r="R2010" s="1383">
        <f t="shared" si="4053"/>
        <v>0</v>
      </c>
      <c r="S2010" s="1383">
        <f t="shared" si="4053"/>
        <v>0</v>
      </c>
      <c r="T2010" s="1383">
        <f t="shared" ref="T2010:X2010" si="4054">$AE2010*T$27</f>
        <v>0</v>
      </c>
      <c r="U2010" s="1383">
        <f t="shared" si="4054"/>
        <v>0</v>
      </c>
      <c r="V2010" s="1383">
        <f t="shared" si="4054"/>
        <v>0</v>
      </c>
      <c r="W2010" s="1383">
        <f t="shared" si="4054"/>
        <v>0</v>
      </c>
      <c r="X2010" s="1383">
        <f t="shared" si="4054"/>
        <v>0</v>
      </c>
      <c r="Y2010" s="1383">
        <f t="shared" si="3652"/>
        <v>0</v>
      </c>
      <c r="Z2010" s="1383">
        <f t="shared" si="3653"/>
        <v>0</v>
      </c>
      <c r="AA2010" s="1383">
        <f t="shared" si="3654"/>
        <v>0</v>
      </c>
      <c r="AB2010" s="1383">
        <f t="shared" si="3655"/>
        <v>0</v>
      </c>
      <c r="AC2010" s="5">
        <f t="shared" si="3656"/>
        <v>156</v>
      </c>
      <c r="AD2010" s="1383">
        <f t="shared" si="3657"/>
        <v>0</v>
      </c>
      <c r="AE2010" s="1383">
        <f t="shared" si="3658"/>
        <v>0</v>
      </c>
      <c r="AF2010" s="1305" t="e">
        <f t="shared" si="3659"/>
        <v>#DIV/0!</v>
      </c>
      <c r="AG2010" s="1305" t="e">
        <f t="shared" si="3660"/>
        <v>#DIV/0!</v>
      </c>
      <c r="AH2010" s="5"/>
      <c r="AI2010" s="5"/>
      <c r="AJ2010" s="5"/>
      <c r="AK2010" s="5"/>
      <c r="AL2010" s="5"/>
      <c r="AM2010" s="5"/>
      <c r="AN2010" s="5"/>
      <c r="AO2010" s="5"/>
      <c r="AP2010" s="5"/>
      <c r="AQ2010" s="5"/>
      <c r="AR2010" s="5"/>
      <c r="AS2010" s="5"/>
      <c r="AT2010" s="5"/>
      <c r="AU2010" s="5"/>
      <c r="AV2010" s="5"/>
      <c r="AW2010" s="5"/>
      <c r="AX2010" s="5"/>
      <c r="AY2010" s="5"/>
      <c r="AZ2010" s="5"/>
      <c r="BA2010" s="5"/>
      <c r="BB2010" s="5"/>
      <c r="BC2010" s="5"/>
      <c r="BD2010" s="5"/>
      <c r="BE2010" s="5"/>
    </row>
    <row r="2011" spans="1:57" ht="14.25" customHeight="1">
      <c r="A2011" s="1376">
        <v>45814</v>
      </c>
      <c r="B2011" s="1301"/>
      <c r="C2011" s="1302"/>
      <c r="D2011" s="1376">
        <v>45449</v>
      </c>
      <c r="E2011" s="1357"/>
      <c r="F2011" s="5"/>
      <c r="G2011" s="5"/>
      <c r="H2011" s="1302"/>
      <c r="I2011" s="1303"/>
      <c r="J2011" s="1301"/>
      <c r="K2011" s="1376"/>
      <c r="L2011" s="1302"/>
      <c r="M2011" s="1382">
        <f t="shared" si="3649"/>
        <v>45815</v>
      </c>
      <c r="N2011" s="1354">
        <f t="shared" si="3646"/>
        <v>0</v>
      </c>
      <c r="O2011" s="1383">
        <f t="shared" ref="O2011:S2011" si="4055">$AD2011*O$27</f>
        <v>0</v>
      </c>
      <c r="P2011" s="1383">
        <f t="shared" si="4055"/>
        <v>0</v>
      </c>
      <c r="Q2011" s="1383">
        <f t="shared" si="4055"/>
        <v>0</v>
      </c>
      <c r="R2011" s="1383">
        <f t="shared" si="4055"/>
        <v>0</v>
      </c>
      <c r="S2011" s="1383">
        <f t="shared" si="4055"/>
        <v>0</v>
      </c>
      <c r="T2011" s="1383">
        <f t="shared" ref="T2011:X2011" si="4056">$AE2011*T$27</f>
        <v>0</v>
      </c>
      <c r="U2011" s="1383">
        <f t="shared" si="4056"/>
        <v>0</v>
      </c>
      <c r="V2011" s="1383">
        <f t="shared" si="4056"/>
        <v>0</v>
      </c>
      <c r="W2011" s="1383">
        <f t="shared" si="4056"/>
        <v>0</v>
      </c>
      <c r="X2011" s="1383">
        <f t="shared" si="4056"/>
        <v>0</v>
      </c>
      <c r="Y2011" s="1383">
        <f t="shared" si="3652"/>
        <v>0</v>
      </c>
      <c r="Z2011" s="1383">
        <f t="shared" si="3653"/>
        <v>0</v>
      </c>
      <c r="AA2011" s="1383">
        <f t="shared" si="3654"/>
        <v>0</v>
      </c>
      <c r="AB2011" s="1383">
        <f t="shared" si="3655"/>
        <v>0</v>
      </c>
      <c r="AC2011" s="5">
        <f t="shared" si="3656"/>
        <v>157</v>
      </c>
      <c r="AD2011" s="1383">
        <f t="shared" si="3657"/>
        <v>0</v>
      </c>
      <c r="AE2011" s="1383">
        <f t="shared" si="3658"/>
        <v>0</v>
      </c>
      <c r="AF2011" s="1305" t="e">
        <f t="shared" si="3659"/>
        <v>#DIV/0!</v>
      </c>
      <c r="AG2011" s="1305" t="e">
        <f t="shared" si="3660"/>
        <v>#DIV/0!</v>
      </c>
      <c r="AH2011" s="5"/>
      <c r="AI2011" s="5"/>
      <c r="AJ2011" s="5"/>
      <c r="AK2011" s="5"/>
      <c r="AL2011" s="5"/>
      <c r="AM2011" s="5"/>
      <c r="AN2011" s="5"/>
      <c r="AO2011" s="5"/>
      <c r="AP2011" s="5"/>
      <c r="AQ2011" s="5"/>
      <c r="AR2011" s="5"/>
      <c r="AS2011" s="5"/>
      <c r="AT2011" s="5"/>
      <c r="AU2011" s="5"/>
      <c r="AV2011" s="5"/>
      <c r="AW2011" s="5"/>
      <c r="AX2011" s="5"/>
      <c r="AY2011" s="5"/>
      <c r="AZ2011" s="5"/>
      <c r="BA2011" s="5"/>
      <c r="BB2011" s="5"/>
      <c r="BC2011" s="5"/>
      <c r="BD2011" s="5"/>
      <c r="BE2011" s="5"/>
    </row>
    <row r="2012" spans="1:57" ht="14.25" customHeight="1">
      <c r="A2012" s="1376">
        <v>45815</v>
      </c>
      <c r="B2012" s="1301"/>
      <c r="C2012" s="1302"/>
      <c r="D2012" s="1376">
        <v>45450</v>
      </c>
      <c r="E2012" s="1357"/>
      <c r="F2012" s="5"/>
      <c r="G2012" s="5"/>
      <c r="H2012" s="1302"/>
      <c r="I2012" s="1303"/>
      <c r="J2012" s="1301"/>
      <c r="K2012" s="1376"/>
      <c r="L2012" s="1302"/>
      <c r="M2012" s="1382">
        <f t="shared" si="3649"/>
        <v>45816</v>
      </c>
      <c r="N2012" s="1354">
        <f t="shared" si="3646"/>
        <v>0</v>
      </c>
      <c r="O2012" s="1383">
        <f t="shared" ref="O2012:S2012" si="4057">$AD2012*O$27</f>
        <v>0</v>
      </c>
      <c r="P2012" s="1383">
        <f t="shared" si="4057"/>
        <v>0</v>
      </c>
      <c r="Q2012" s="1383">
        <f t="shared" si="4057"/>
        <v>0</v>
      </c>
      <c r="R2012" s="1383">
        <f t="shared" si="4057"/>
        <v>0</v>
      </c>
      <c r="S2012" s="1383">
        <f t="shared" si="4057"/>
        <v>0</v>
      </c>
      <c r="T2012" s="1383">
        <f t="shared" ref="T2012:X2012" si="4058">$AE2012*T$27</f>
        <v>0</v>
      </c>
      <c r="U2012" s="1383">
        <f t="shared" si="4058"/>
        <v>0</v>
      </c>
      <c r="V2012" s="1383">
        <f t="shared" si="4058"/>
        <v>0</v>
      </c>
      <c r="W2012" s="1383">
        <f t="shared" si="4058"/>
        <v>0</v>
      </c>
      <c r="X2012" s="1383">
        <f t="shared" si="4058"/>
        <v>0</v>
      </c>
      <c r="Y2012" s="1383">
        <f t="shared" si="3652"/>
        <v>0</v>
      </c>
      <c r="Z2012" s="1383">
        <f t="shared" si="3653"/>
        <v>0</v>
      </c>
      <c r="AA2012" s="1383">
        <f t="shared" si="3654"/>
        <v>0</v>
      </c>
      <c r="AB2012" s="1383">
        <f t="shared" si="3655"/>
        <v>0</v>
      </c>
      <c r="AC2012" s="5">
        <f t="shared" si="3656"/>
        <v>158</v>
      </c>
      <c r="AD2012" s="1383">
        <f t="shared" si="3657"/>
        <v>0</v>
      </c>
      <c r="AE2012" s="1383">
        <f t="shared" si="3658"/>
        <v>0</v>
      </c>
      <c r="AF2012" s="1305" t="e">
        <f t="shared" si="3659"/>
        <v>#DIV/0!</v>
      </c>
      <c r="AG2012" s="1305" t="e">
        <f t="shared" si="3660"/>
        <v>#DIV/0!</v>
      </c>
      <c r="AH2012" s="5"/>
      <c r="AI2012" s="5"/>
      <c r="AJ2012" s="5"/>
      <c r="AK2012" s="5"/>
      <c r="AL2012" s="5"/>
      <c r="AM2012" s="5"/>
      <c r="AN2012" s="5"/>
      <c r="AO2012" s="5"/>
      <c r="AP2012" s="5"/>
      <c r="AQ2012" s="5"/>
      <c r="AR2012" s="5"/>
      <c r="AS2012" s="5"/>
      <c r="AT2012" s="5"/>
      <c r="AU2012" s="5"/>
      <c r="AV2012" s="5"/>
      <c r="AW2012" s="5"/>
      <c r="AX2012" s="5"/>
      <c r="AY2012" s="5"/>
      <c r="AZ2012" s="5"/>
      <c r="BA2012" s="5"/>
      <c r="BB2012" s="5"/>
      <c r="BC2012" s="5"/>
      <c r="BD2012" s="5"/>
      <c r="BE2012" s="5"/>
    </row>
    <row r="2013" spans="1:57" ht="14.25" customHeight="1">
      <c r="A2013" s="1376">
        <v>45816</v>
      </c>
      <c r="B2013" s="1301"/>
      <c r="C2013" s="1302"/>
      <c r="D2013" s="1376">
        <v>45451</v>
      </c>
      <c r="E2013" s="1357"/>
      <c r="F2013" s="5"/>
      <c r="G2013" s="5"/>
      <c r="H2013" s="1302"/>
      <c r="I2013" s="1303"/>
      <c r="J2013" s="1301"/>
      <c r="K2013" s="1376"/>
      <c r="L2013" s="1302"/>
      <c r="M2013" s="1382">
        <f t="shared" si="3649"/>
        <v>45817</v>
      </c>
      <c r="N2013" s="1354">
        <f t="shared" si="3646"/>
        <v>0</v>
      </c>
      <c r="O2013" s="1383">
        <f t="shared" ref="O2013:S2013" si="4059">$AD2013*O$27</f>
        <v>0</v>
      </c>
      <c r="P2013" s="1383">
        <f t="shared" si="4059"/>
        <v>0</v>
      </c>
      <c r="Q2013" s="1383">
        <f t="shared" si="4059"/>
        <v>0</v>
      </c>
      <c r="R2013" s="1383">
        <f t="shared" si="4059"/>
        <v>0</v>
      </c>
      <c r="S2013" s="1383">
        <f t="shared" si="4059"/>
        <v>0</v>
      </c>
      <c r="T2013" s="1383">
        <f t="shared" ref="T2013:X2013" si="4060">$AE2013*T$27</f>
        <v>0</v>
      </c>
      <c r="U2013" s="1383">
        <f t="shared" si="4060"/>
        <v>0</v>
      </c>
      <c r="V2013" s="1383">
        <f t="shared" si="4060"/>
        <v>0</v>
      </c>
      <c r="W2013" s="1383">
        <f t="shared" si="4060"/>
        <v>0</v>
      </c>
      <c r="X2013" s="1383">
        <f t="shared" si="4060"/>
        <v>0</v>
      </c>
      <c r="Y2013" s="1383">
        <f t="shared" si="3652"/>
        <v>0</v>
      </c>
      <c r="Z2013" s="1383">
        <f t="shared" si="3653"/>
        <v>0</v>
      </c>
      <c r="AA2013" s="1383">
        <f t="shared" si="3654"/>
        <v>0</v>
      </c>
      <c r="AB2013" s="1383">
        <f t="shared" si="3655"/>
        <v>0</v>
      </c>
      <c r="AC2013" s="5">
        <f t="shared" si="3656"/>
        <v>159</v>
      </c>
      <c r="AD2013" s="1383">
        <f t="shared" si="3657"/>
        <v>0</v>
      </c>
      <c r="AE2013" s="1383">
        <f t="shared" si="3658"/>
        <v>0</v>
      </c>
      <c r="AF2013" s="1305" t="e">
        <f t="shared" si="3659"/>
        <v>#DIV/0!</v>
      </c>
      <c r="AG2013" s="1305" t="e">
        <f t="shared" si="3660"/>
        <v>#DIV/0!</v>
      </c>
      <c r="AH2013" s="5"/>
      <c r="AI2013" s="5"/>
      <c r="AJ2013" s="5"/>
      <c r="AK2013" s="5"/>
      <c r="AL2013" s="5"/>
      <c r="AM2013" s="5"/>
      <c r="AN2013" s="5"/>
      <c r="AO2013" s="5"/>
      <c r="AP2013" s="5"/>
      <c r="AQ2013" s="5"/>
      <c r="AR2013" s="5"/>
      <c r="AS2013" s="5"/>
      <c r="AT2013" s="5"/>
      <c r="AU2013" s="5"/>
      <c r="AV2013" s="5"/>
      <c r="AW2013" s="5"/>
      <c r="AX2013" s="5"/>
      <c r="AY2013" s="5"/>
      <c r="AZ2013" s="5"/>
      <c r="BA2013" s="5"/>
      <c r="BB2013" s="5"/>
      <c r="BC2013" s="5"/>
      <c r="BD2013" s="5"/>
      <c r="BE2013" s="5"/>
    </row>
    <row r="2014" spans="1:57" ht="14.25" customHeight="1">
      <c r="A2014" s="1376">
        <v>45817</v>
      </c>
      <c r="B2014" s="1301"/>
      <c r="C2014" s="1302"/>
      <c r="D2014" s="1376">
        <v>45452</v>
      </c>
      <c r="E2014" s="1357"/>
      <c r="F2014" s="5"/>
      <c r="G2014" s="5"/>
      <c r="H2014" s="1302"/>
      <c r="I2014" s="1303"/>
      <c r="J2014" s="1301"/>
      <c r="K2014" s="1376"/>
      <c r="L2014" s="1302"/>
      <c r="M2014" s="1382">
        <f t="shared" si="3649"/>
        <v>45818</v>
      </c>
      <c r="N2014" s="1354">
        <f t="shared" si="3646"/>
        <v>0</v>
      </c>
      <c r="O2014" s="1383">
        <f t="shared" ref="O2014:S2014" si="4061">$AD2014*O$27</f>
        <v>0</v>
      </c>
      <c r="P2014" s="1383">
        <f t="shared" si="4061"/>
        <v>0</v>
      </c>
      <c r="Q2014" s="1383">
        <f t="shared" si="4061"/>
        <v>0</v>
      </c>
      <c r="R2014" s="1383">
        <f t="shared" si="4061"/>
        <v>0</v>
      </c>
      <c r="S2014" s="1383">
        <f t="shared" si="4061"/>
        <v>0</v>
      </c>
      <c r="T2014" s="1383">
        <f t="shared" ref="T2014:X2014" si="4062">$AE2014*T$27</f>
        <v>0</v>
      </c>
      <c r="U2014" s="1383">
        <f t="shared" si="4062"/>
        <v>0</v>
      </c>
      <c r="V2014" s="1383">
        <f t="shared" si="4062"/>
        <v>0</v>
      </c>
      <c r="W2014" s="1383">
        <f t="shared" si="4062"/>
        <v>0</v>
      </c>
      <c r="X2014" s="1383">
        <f t="shared" si="4062"/>
        <v>0</v>
      </c>
      <c r="Y2014" s="1383">
        <f t="shared" si="3652"/>
        <v>0</v>
      </c>
      <c r="Z2014" s="1383">
        <f t="shared" si="3653"/>
        <v>0</v>
      </c>
      <c r="AA2014" s="1383">
        <f t="shared" si="3654"/>
        <v>0</v>
      </c>
      <c r="AB2014" s="1383">
        <f t="shared" si="3655"/>
        <v>0</v>
      </c>
      <c r="AC2014" s="5">
        <f t="shared" si="3656"/>
        <v>160</v>
      </c>
      <c r="AD2014" s="1383">
        <f t="shared" si="3657"/>
        <v>0</v>
      </c>
      <c r="AE2014" s="1383">
        <f t="shared" si="3658"/>
        <v>0</v>
      </c>
      <c r="AF2014" s="1305" t="e">
        <f t="shared" si="3659"/>
        <v>#DIV/0!</v>
      </c>
      <c r="AG2014" s="1305" t="e">
        <f t="shared" si="3660"/>
        <v>#DIV/0!</v>
      </c>
      <c r="AH2014" s="5"/>
      <c r="AI2014" s="5"/>
      <c r="AJ2014" s="5"/>
      <c r="AK2014" s="5"/>
      <c r="AL2014" s="5"/>
      <c r="AM2014" s="5"/>
      <c r="AN2014" s="5"/>
      <c r="AO2014" s="5"/>
      <c r="AP2014" s="5"/>
      <c r="AQ2014" s="5"/>
      <c r="AR2014" s="5"/>
      <c r="AS2014" s="5"/>
      <c r="AT2014" s="5"/>
      <c r="AU2014" s="5"/>
      <c r="AV2014" s="5"/>
      <c r="AW2014" s="5"/>
      <c r="AX2014" s="5"/>
      <c r="AY2014" s="5"/>
      <c r="AZ2014" s="5"/>
      <c r="BA2014" s="5"/>
      <c r="BB2014" s="5"/>
      <c r="BC2014" s="5"/>
      <c r="BD2014" s="5"/>
      <c r="BE2014" s="5"/>
    </row>
    <row r="2015" spans="1:57" ht="14.25" customHeight="1">
      <c r="A2015" s="1376">
        <v>45818</v>
      </c>
      <c r="B2015" s="1301"/>
      <c r="C2015" s="1302"/>
      <c r="D2015" s="1376">
        <v>45453</v>
      </c>
      <c r="E2015" s="1357"/>
      <c r="F2015" s="5"/>
      <c r="G2015" s="5"/>
      <c r="H2015" s="1302"/>
      <c r="I2015" s="1303"/>
      <c r="J2015" s="1301"/>
      <c r="K2015" s="1376"/>
      <c r="L2015" s="1302"/>
      <c r="M2015" s="1382">
        <f t="shared" si="3649"/>
        <v>45819</v>
      </c>
      <c r="N2015" s="1354">
        <f t="shared" si="3646"/>
        <v>0</v>
      </c>
      <c r="O2015" s="1383">
        <f t="shared" ref="O2015:S2015" si="4063">$AD2015*O$27</f>
        <v>0</v>
      </c>
      <c r="P2015" s="1383">
        <f t="shared" si="4063"/>
        <v>0</v>
      </c>
      <c r="Q2015" s="1383">
        <f t="shared" si="4063"/>
        <v>0</v>
      </c>
      <c r="R2015" s="1383">
        <f t="shared" si="4063"/>
        <v>0</v>
      </c>
      <c r="S2015" s="1383">
        <f t="shared" si="4063"/>
        <v>0</v>
      </c>
      <c r="T2015" s="1383">
        <f t="shared" ref="T2015:X2015" si="4064">$AE2015*T$27</f>
        <v>0</v>
      </c>
      <c r="U2015" s="1383">
        <f t="shared" si="4064"/>
        <v>0</v>
      </c>
      <c r="V2015" s="1383">
        <f t="shared" si="4064"/>
        <v>0</v>
      </c>
      <c r="W2015" s="1383">
        <f t="shared" si="4064"/>
        <v>0</v>
      </c>
      <c r="X2015" s="1383">
        <f t="shared" si="4064"/>
        <v>0</v>
      </c>
      <c r="Y2015" s="1383">
        <f t="shared" si="3652"/>
        <v>0</v>
      </c>
      <c r="Z2015" s="1383">
        <f t="shared" si="3653"/>
        <v>0</v>
      </c>
      <c r="AA2015" s="1383">
        <f t="shared" si="3654"/>
        <v>0</v>
      </c>
      <c r="AB2015" s="1383">
        <f t="shared" si="3655"/>
        <v>0</v>
      </c>
      <c r="AC2015" s="5">
        <f t="shared" si="3656"/>
        <v>161</v>
      </c>
      <c r="AD2015" s="1383">
        <f t="shared" si="3657"/>
        <v>0</v>
      </c>
      <c r="AE2015" s="1383">
        <f t="shared" si="3658"/>
        <v>0</v>
      </c>
      <c r="AF2015" s="1305" t="e">
        <f t="shared" si="3659"/>
        <v>#DIV/0!</v>
      </c>
      <c r="AG2015" s="1305" t="e">
        <f t="shared" si="3660"/>
        <v>#DIV/0!</v>
      </c>
      <c r="AH2015" s="5"/>
      <c r="AI2015" s="5"/>
      <c r="AJ2015" s="5"/>
      <c r="AK2015" s="5"/>
      <c r="AL2015" s="5"/>
      <c r="AM2015" s="5"/>
      <c r="AN2015" s="5"/>
      <c r="AO2015" s="5"/>
      <c r="AP2015" s="5"/>
      <c r="AQ2015" s="5"/>
      <c r="AR2015" s="5"/>
      <c r="AS2015" s="5"/>
      <c r="AT2015" s="5"/>
      <c r="AU2015" s="5"/>
      <c r="AV2015" s="5"/>
      <c r="AW2015" s="5"/>
      <c r="AX2015" s="5"/>
      <c r="AY2015" s="5"/>
      <c r="AZ2015" s="5"/>
      <c r="BA2015" s="5"/>
      <c r="BB2015" s="5"/>
      <c r="BC2015" s="5"/>
      <c r="BD2015" s="5"/>
      <c r="BE2015" s="5"/>
    </row>
    <row r="2016" spans="1:57" ht="14.25" customHeight="1">
      <c r="A2016" s="1376">
        <v>45819</v>
      </c>
      <c r="B2016" s="1301"/>
      <c r="C2016" s="1302"/>
      <c r="D2016" s="1376">
        <v>45454</v>
      </c>
      <c r="E2016" s="1357"/>
      <c r="F2016" s="5"/>
      <c r="G2016" s="5"/>
      <c r="H2016" s="1302"/>
      <c r="I2016" s="1303"/>
      <c r="J2016" s="1301"/>
      <c r="K2016" s="1376"/>
      <c r="L2016" s="1302"/>
      <c r="M2016" s="1382">
        <f t="shared" si="3649"/>
        <v>45820</v>
      </c>
      <c r="N2016" s="1354">
        <f t="shared" si="3646"/>
        <v>0</v>
      </c>
      <c r="O2016" s="1383">
        <f t="shared" ref="O2016:S2016" si="4065">$AD2016*O$27</f>
        <v>0</v>
      </c>
      <c r="P2016" s="1383">
        <f t="shared" si="4065"/>
        <v>0</v>
      </c>
      <c r="Q2016" s="1383">
        <f t="shared" si="4065"/>
        <v>0</v>
      </c>
      <c r="R2016" s="1383">
        <f t="shared" si="4065"/>
        <v>0</v>
      </c>
      <c r="S2016" s="1383">
        <f t="shared" si="4065"/>
        <v>0</v>
      </c>
      <c r="T2016" s="1383">
        <f t="shared" ref="T2016:X2016" si="4066">$AE2016*T$27</f>
        <v>0</v>
      </c>
      <c r="U2016" s="1383">
        <f t="shared" si="4066"/>
        <v>0</v>
      </c>
      <c r="V2016" s="1383">
        <f t="shared" si="4066"/>
        <v>0</v>
      </c>
      <c r="W2016" s="1383">
        <f t="shared" si="4066"/>
        <v>0</v>
      </c>
      <c r="X2016" s="1383">
        <f t="shared" si="4066"/>
        <v>0</v>
      </c>
      <c r="Y2016" s="1383">
        <f t="shared" si="3652"/>
        <v>0</v>
      </c>
      <c r="Z2016" s="1383">
        <f t="shared" si="3653"/>
        <v>0</v>
      </c>
      <c r="AA2016" s="1383">
        <f t="shared" si="3654"/>
        <v>0</v>
      </c>
      <c r="AB2016" s="1383">
        <f t="shared" si="3655"/>
        <v>0</v>
      </c>
      <c r="AC2016" s="5">
        <f t="shared" si="3656"/>
        <v>162</v>
      </c>
      <c r="AD2016" s="1383">
        <f t="shared" si="3657"/>
        <v>0</v>
      </c>
      <c r="AE2016" s="1383">
        <f t="shared" si="3658"/>
        <v>0</v>
      </c>
      <c r="AF2016" s="1305" t="e">
        <f t="shared" si="3659"/>
        <v>#DIV/0!</v>
      </c>
      <c r="AG2016" s="1305" t="e">
        <f t="shared" si="3660"/>
        <v>#DIV/0!</v>
      </c>
      <c r="AH2016" s="5"/>
      <c r="AI2016" s="5"/>
      <c r="AJ2016" s="5"/>
      <c r="AK2016" s="5"/>
      <c r="AL2016" s="5"/>
      <c r="AM2016" s="5"/>
      <c r="AN2016" s="5"/>
      <c r="AO2016" s="5"/>
      <c r="AP2016" s="5"/>
      <c r="AQ2016" s="5"/>
      <c r="AR2016" s="5"/>
      <c r="AS2016" s="5"/>
      <c r="AT2016" s="5"/>
      <c r="AU2016" s="5"/>
      <c r="AV2016" s="5"/>
      <c r="AW2016" s="5"/>
      <c r="AX2016" s="5"/>
      <c r="AY2016" s="5"/>
      <c r="AZ2016" s="5"/>
      <c r="BA2016" s="5"/>
      <c r="BB2016" s="5"/>
      <c r="BC2016" s="5"/>
      <c r="BD2016" s="5"/>
      <c r="BE2016" s="5"/>
    </row>
    <row r="2017" spans="1:57" ht="14.25" customHeight="1">
      <c r="A2017" s="1376">
        <v>45820</v>
      </c>
      <c r="B2017" s="1301"/>
      <c r="C2017" s="1302"/>
      <c r="D2017" s="1376">
        <v>45455</v>
      </c>
      <c r="E2017" s="1357"/>
      <c r="F2017" s="5"/>
      <c r="G2017" s="5"/>
      <c r="H2017" s="1302"/>
      <c r="I2017" s="1303"/>
      <c r="J2017" s="1301"/>
      <c r="K2017" s="1376"/>
      <c r="L2017" s="1302"/>
      <c r="M2017" s="1382">
        <f t="shared" si="3649"/>
        <v>45821</v>
      </c>
      <c r="N2017" s="1354">
        <f t="shared" si="3646"/>
        <v>0</v>
      </c>
      <c r="O2017" s="1383">
        <f t="shared" ref="O2017:S2017" si="4067">$AD2017*O$27</f>
        <v>0</v>
      </c>
      <c r="P2017" s="1383">
        <f t="shared" si="4067"/>
        <v>0</v>
      </c>
      <c r="Q2017" s="1383">
        <f t="shared" si="4067"/>
        <v>0</v>
      </c>
      <c r="R2017" s="1383">
        <f t="shared" si="4067"/>
        <v>0</v>
      </c>
      <c r="S2017" s="1383">
        <f t="shared" si="4067"/>
        <v>0</v>
      </c>
      <c r="T2017" s="1383">
        <f t="shared" ref="T2017:X2017" si="4068">$AE2017*T$27</f>
        <v>0</v>
      </c>
      <c r="U2017" s="1383">
        <f t="shared" si="4068"/>
        <v>0</v>
      </c>
      <c r="V2017" s="1383">
        <f t="shared" si="4068"/>
        <v>0</v>
      </c>
      <c r="W2017" s="1383">
        <f t="shared" si="4068"/>
        <v>0</v>
      </c>
      <c r="X2017" s="1383">
        <f t="shared" si="4068"/>
        <v>0</v>
      </c>
      <c r="Y2017" s="1383">
        <f t="shared" si="3652"/>
        <v>0</v>
      </c>
      <c r="Z2017" s="1383">
        <f t="shared" si="3653"/>
        <v>0</v>
      </c>
      <c r="AA2017" s="1383">
        <f t="shared" si="3654"/>
        <v>0</v>
      </c>
      <c r="AB2017" s="1383">
        <f t="shared" si="3655"/>
        <v>0</v>
      </c>
      <c r="AC2017" s="5">
        <f t="shared" si="3656"/>
        <v>163</v>
      </c>
      <c r="AD2017" s="1383">
        <f t="shared" si="3657"/>
        <v>0</v>
      </c>
      <c r="AE2017" s="1383">
        <f t="shared" si="3658"/>
        <v>0</v>
      </c>
      <c r="AF2017" s="1305" t="e">
        <f t="shared" si="3659"/>
        <v>#DIV/0!</v>
      </c>
      <c r="AG2017" s="1305" t="e">
        <f t="shared" si="3660"/>
        <v>#DIV/0!</v>
      </c>
      <c r="AH2017" s="5"/>
      <c r="AI2017" s="5"/>
      <c r="AJ2017" s="5"/>
      <c r="AK2017" s="5"/>
      <c r="AL2017" s="5"/>
      <c r="AM2017" s="5"/>
      <c r="AN2017" s="5"/>
      <c r="AO2017" s="5"/>
      <c r="AP2017" s="5"/>
      <c r="AQ2017" s="5"/>
      <c r="AR2017" s="5"/>
      <c r="AS2017" s="5"/>
      <c r="AT2017" s="5"/>
      <c r="AU2017" s="5"/>
      <c r="AV2017" s="5"/>
      <c r="AW2017" s="5"/>
      <c r="AX2017" s="5"/>
      <c r="AY2017" s="5"/>
      <c r="AZ2017" s="5"/>
      <c r="BA2017" s="5"/>
      <c r="BB2017" s="5"/>
      <c r="BC2017" s="5"/>
      <c r="BD2017" s="5"/>
      <c r="BE2017" s="5"/>
    </row>
    <row r="2018" spans="1:57" ht="14.25" customHeight="1">
      <c r="A2018" s="1376">
        <v>45821</v>
      </c>
      <c r="B2018" s="1301"/>
      <c r="C2018" s="1302"/>
      <c r="D2018" s="1376">
        <v>45456</v>
      </c>
      <c r="E2018" s="1357"/>
      <c r="F2018" s="5"/>
      <c r="G2018" s="5"/>
      <c r="H2018" s="1302"/>
      <c r="I2018" s="1303"/>
      <c r="J2018" s="1301"/>
      <c r="K2018" s="1376"/>
      <c r="L2018" s="1302"/>
      <c r="M2018" s="1382">
        <f t="shared" si="3649"/>
        <v>45822</v>
      </c>
      <c r="N2018" s="1354">
        <f t="shared" si="3646"/>
        <v>0</v>
      </c>
      <c r="O2018" s="1383">
        <f t="shared" ref="O2018:S2018" si="4069">$AD2018*O$27</f>
        <v>0</v>
      </c>
      <c r="P2018" s="1383">
        <f t="shared" si="4069"/>
        <v>0</v>
      </c>
      <c r="Q2018" s="1383">
        <f t="shared" si="4069"/>
        <v>0</v>
      </c>
      <c r="R2018" s="1383">
        <f t="shared" si="4069"/>
        <v>0</v>
      </c>
      <c r="S2018" s="1383">
        <f t="shared" si="4069"/>
        <v>0</v>
      </c>
      <c r="T2018" s="1383">
        <f t="shared" ref="T2018:X2018" si="4070">$AE2018*T$27</f>
        <v>0</v>
      </c>
      <c r="U2018" s="1383">
        <f t="shared" si="4070"/>
        <v>0</v>
      </c>
      <c r="V2018" s="1383">
        <f t="shared" si="4070"/>
        <v>0</v>
      </c>
      <c r="W2018" s="1383">
        <f t="shared" si="4070"/>
        <v>0</v>
      </c>
      <c r="X2018" s="1383">
        <f t="shared" si="4070"/>
        <v>0</v>
      </c>
      <c r="Y2018" s="1383">
        <f t="shared" si="3652"/>
        <v>0</v>
      </c>
      <c r="Z2018" s="1383">
        <f t="shared" si="3653"/>
        <v>0</v>
      </c>
      <c r="AA2018" s="1383">
        <f t="shared" si="3654"/>
        <v>0</v>
      </c>
      <c r="AB2018" s="1383">
        <f t="shared" si="3655"/>
        <v>0</v>
      </c>
      <c r="AC2018" s="5">
        <f t="shared" si="3656"/>
        <v>164</v>
      </c>
      <c r="AD2018" s="1383">
        <f t="shared" si="3657"/>
        <v>0</v>
      </c>
      <c r="AE2018" s="1383">
        <f t="shared" si="3658"/>
        <v>0</v>
      </c>
      <c r="AF2018" s="1305" t="e">
        <f t="shared" si="3659"/>
        <v>#DIV/0!</v>
      </c>
      <c r="AG2018" s="1305" t="e">
        <f t="shared" si="3660"/>
        <v>#DIV/0!</v>
      </c>
      <c r="AH2018" s="5"/>
      <c r="AI2018" s="5"/>
      <c r="AJ2018" s="5"/>
      <c r="AK2018" s="5"/>
      <c r="AL2018" s="5"/>
      <c r="AM2018" s="5"/>
      <c r="AN2018" s="5"/>
      <c r="AO2018" s="5"/>
      <c r="AP2018" s="5"/>
      <c r="AQ2018" s="5"/>
      <c r="AR2018" s="5"/>
      <c r="AS2018" s="5"/>
      <c r="AT2018" s="5"/>
      <c r="AU2018" s="5"/>
      <c r="AV2018" s="5"/>
      <c r="AW2018" s="5"/>
      <c r="AX2018" s="5"/>
      <c r="AY2018" s="5"/>
      <c r="AZ2018" s="5"/>
      <c r="BA2018" s="5"/>
      <c r="BB2018" s="5"/>
      <c r="BC2018" s="5"/>
      <c r="BD2018" s="5"/>
      <c r="BE2018" s="5"/>
    </row>
    <row r="2019" spans="1:57" ht="14.25" customHeight="1">
      <c r="A2019" s="1376">
        <v>45822</v>
      </c>
      <c r="B2019" s="1301"/>
      <c r="C2019" s="1302"/>
      <c r="D2019" s="1376">
        <v>45457</v>
      </c>
      <c r="E2019" s="1357"/>
      <c r="F2019" s="5"/>
      <c r="G2019" s="5"/>
      <c r="H2019" s="1302"/>
      <c r="I2019" s="1303"/>
      <c r="J2019" s="1301"/>
      <c r="K2019" s="1376"/>
      <c r="L2019" s="1302"/>
      <c r="M2019" s="1382">
        <f t="shared" si="3649"/>
        <v>45823</v>
      </c>
      <c r="N2019" s="1354">
        <f t="shared" si="3646"/>
        <v>0</v>
      </c>
      <c r="O2019" s="1383">
        <f t="shared" ref="O2019:S2019" si="4071">$AD2019*O$27</f>
        <v>0</v>
      </c>
      <c r="P2019" s="1383">
        <f t="shared" si="4071"/>
        <v>0</v>
      </c>
      <c r="Q2019" s="1383">
        <f t="shared" si="4071"/>
        <v>0</v>
      </c>
      <c r="R2019" s="1383">
        <f t="shared" si="4071"/>
        <v>0</v>
      </c>
      <c r="S2019" s="1383">
        <f t="shared" si="4071"/>
        <v>0</v>
      </c>
      <c r="T2019" s="1383">
        <f t="shared" ref="T2019:X2019" si="4072">$AE2019*T$27</f>
        <v>0</v>
      </c>
      <c r="U2019" s="1383">
        <f t="shared" si="4072"/>
        <v>0</v>
      </c>
      <c r="V2019" s="1383">
        <f t="shared" si="4072"/>
        <v>0</v>
      </c>
      <c r="W2019" s="1383">
        <f t="shared" si="4072"/>
        <v>0</v>
      </c>
      <c r="X2019" s="1383">
        <f t="shared" si="4072"/>
        <v>0</v>
      </c>
      <c r="Y2019" s="1383">
        <f t="shared" si="3652"/>
        <v>0</v>
      </c>
      <c r="Z2019" s="1383">
        <f t="shared" si="3653"/>
        <v>0</v>
      </c>
      <c r="AA2019" s="1383">
        <f t="shared" si="3654"/>
        <v>0</v>
      </c>
      <c r="AB2019" s="1383">
        <f t="shared" si="3655"/>
        <v>0</v>
      </c>
      <c r="AC2019" s="5">
        <f t="shared" si="3656"/>
        <v>165</v>
      </c>
      <c r="AD2019" s="1383">
        <f t="shared" si="3657"/>
        <v>0</v>
      </c>
      <c r="AE2019" s="1383">
        <f t="shared" si="3658"/>
        <v>0</v>
      </c>
      <c r="AF2019" s="1305" t="e">
        <f t="shared" si="3659"/>
        <v>#DIV/0!</v>
      </c>
      <c r="AG2019" s="1305" t="e">
        <f t="shared" si="3660"/>
        <v>#DIV/0!</v>
      </c>
      <c r="AH2019" s="5"/>
      <c r="AI2019" s="5"/>
      <c r="AJ2019" s="5"/>
      <c r="AK2019" s="5"/>
      <c r="AL2019" s="5"/>
      <c r="AM2019" s="5"/>
      <c r="AN2019" s="5"/>
      <c r="AO2019" s="5"/>
      <c r="AP2019" s="5"/>
      <c r="AQ2019" s="5"/>
      <c r="AR2019" s="5"/>
      <c r="AS2019" s="5"/>
      <c r="AT2019" s="5"/>
      <c r="AU2019" s="5"/>
      <c r="AV2019" s="5"/>
      <c r="AW2019" s="5"/>
      <c r="AX2019" s="5"/>
      <c r="AY2019" s="5"/>
      <c r="AZ2019" s="5"/>
      <c r="BA2019" s="5"/>
      <c r="BB2019" s="5"/>
      <c r="BC2019" s="5"/>
      <c r="BD2019" s="5"/>
      <c r="BE2019" s="5"/>
    </row>
    <row r="2020" spans="1:57" ht="14.25" customHeight="1">
      <c r="A2020" s="1376">
        <v>45823</v>
      </c>
      <c r="B2020" s="1301"/>
      <c r="C2020" s="1302"/>
      <c r="D2020" s="1376">
        <v>45458</v>
      </c>
      <c r="E2020" s="1357"/>
      <c r="F2020" s="5"/>
      <c r="G2020" s="5"/>
      <c r="H2020" s="1302"/>
      <c r="I2020" s="1303"/>
      <c r="J2020" s="1301"/>
      <c r="K2020" s="1376"/>
      <c r="L2020" s="1302"/>
      <c r="M2020" s="1382">
        <f t="shared" si="3649"/>
        <v>45824</v>
      </c>
      <c r="N2020" s="1354">
        <f t="shared" si="3646"/>
        <v>0</v>
      </c>
      <c r="O2020" s="1383">
        <f t="shared" ref="O2020:S2020" si="4073">$AD2020*O$27</f>
        <v>0</v>
      </c>
      <c r="P2020" s="1383">
        <f t="shared" si="4073"/>
        <v>0</v>
      </c>
      <c r="Q2020" s="1383">
        <f t="shared" si="4073"/>
        <v>0</v>
      </c>
      <c r="R2020" s="1383">
        <f t="shared" si="4073"/>
        <v>0</v>
      </c>
      <c r="S2020" s="1383">
        <f t="shared" si="4073"/>
        <v>0</v>
      </c>
      <c r="T2020" s="1383">
        <f t="shared" ref="T2020:X2020" si="4074">$AE2020*T$27</f>
        <v>0</v>
      </c>
      <c r="U2020" s="1383">
        <f t="shared" si="4074"/>
        <v>0</v>
      </c>
      <c r="V2020" s="1383">
        <f t="shared" si="4074"/>
        <v>0</v>
      </c>
      <c r="W2020" s="1383">
        <f t="shared" si="4074"/>
        <v>0</v>
      </c>
      <c r="X2020" s="1383">
        <f t="shared" si="4074"/>
        <v>0</v>
      </c>
      <c r="Y2020" s="1383">
        <f t="shared" si="3652"/>
        <v>0</v>
      </c>
      <c r="Z2020" s="1383">
        <f t="shared" si="3653"/>
        <v>0</v>
      </c>
      <c r="AA2020" s="1383">
        <f t="shared" si="3654"/>
        <v>0</v>
      </c>
      <c r="AB2020" s="1383">
        <f t="shared" si="3655"/>
        <v>0</v>
      </c>
      <c r="AC2020" s="5">
        <f t="shared" si="3656"/>
        <v>166</v>
      </c>
      <c r="AD2020" s="1383">
        <f t="shared" si="3657"/>
        <v>0</v>
      </c>
      <c r="AE2020" s="1383">
        <f t="shared" si="3658"/>
        <v>0</v>
      </c>
      <c r="AF2020" s="1305" t="e">
        <f t="shared" si="3659"/>
        <v>#DIV/0!</v>
      </c>
      <c r="AG2020" s="1305" t="e">
        <f t="shared" si="3660"/>
        <v>#DIV/0!</v>
      </c>
      <c r="AH2020" s="5"/>
      <c r="AI2020" s="5"/>
      <c r="AJ2020" s="5"/>
      <c r="AK2020" s="5"/>
      <c r="AL2020" s="5"/>
      <c r="AM2020" s="5"/>
      <c r="AN2020" s="5"/>
      <c r="AO2020" s="5"/>
      <c r="AP2020" s="5"/>
      <c r="AQ2020" s="5"/>
      <c r="AR2020" s="5"/>
      <c r="AS2020" s="5"/>
      <c r="AT2020" s="5"/>
      <c r="AU2020" s="5"/>
      <c r="AV2020" s="5"/>
      <c r="AW2020" s="5"/>
      <c r="AX2020" s="5"/>
      <c r="AY2020" s="5"/>
      <c r="AZ2020" s="5"/>
      <c r="BA2020" s="5"/>
      <c r="BB2020" s="5"/>
      <c r="BC2020" s="5"/>
      <c r="BD2020" s="5"/>
      <c r="BE2020" s="5"/>
    </row>
    <row r="2021" spans="1:57" ht="14.25" customHeight="1">
      <c r="A2021" s="1376">
        <v>45824</v>
      </c>
      <c r="B2021" s="1301"/>
      <c r="C2021" s="1302"/>
      <c r="D2021" s="1376">
        <v>45459</v>
      </c>
      <c r="E2021" s="1357"/>
      <c r="F2021" s="5"/>
      <c r="G2021" s="5"/>
      <c r="H2021" s="1302"/>
      <c r="I2021" s="1303"/>
      <c r="J2021" s="1301"/>
      <c r="K2021" s="1376"/>
      <c r="L2021" s="1302"/>
      <c r="M2021" s="1382">
        <f t="shared" si="3649"/>
        <v>45825</v>
      </c>
      <c r="N2021" s="1354">
        <f t="shared" si="3646"/>
        <v>0</v>
      </c>
      <c r="O2021" s="1383">
        <f t="shared" ref="O2021:S2021" si="4075">$AD2021*O$27</f>
        <v>0</v>
      </c>
      <c r="P2021" s="1383">
        <f t="shared" si="4075"/>
        <v>0</v>
      </c>
      <c r="Q2021" s="1383">
        <f t="shared" si="4075"/>
        <v>0</v>
      </c>
      <c r="R2021" s="1383">
        <f t="shared" si="4075"/>
        <v>0</v>
      </c>
      <c r="S2021" s="1383">
        <f t="shared" si="4075"/>
        <v>0</v>
      </c>
      <c r="T2021" s="1383">
        <f t="shared" ref="T2021:X2021" si="4076">$AE2021*T$27</f>
        <v>0</v>
      </c>
      <c r="U2021" s="1383">
        <f t="shared" si="4076"/>
        <v>0</v>
      </c>
      <c r="V2021" s="1383">
        <f t="shared" si="4076"/>
        <v>0</v>
      </c>
      <c r="W2021" s="1383">
        <f t="shared" si="4076"/>
        <v>0</v>
      </c>
      <c r="X2021" s="1383">
        <f t="shared" si="4076"/>
        <v>0</v>
      </c>
      <c r="Y2021" s="1383">
        <f t="shared" si="3652"/>
        <v>0</v>
      </c>
      <c r="Z2021" s="1383">
        <f t="shared" si="3653"/>
        <v>0</v>
      </c>
      <c r="AA2021" s="1383">
        <f t="shared" si="3654"/>
        <v>0</v>
      </c>
      <c r="AB2021" s="1383">
        <f t="shared" si="3655"/>
        <v>0</v>
      </c>
      <c r="AC2021" s="5">
        <f t="shared" si="3656"/>
        <v>167</v>
      </c>
      <c r="AD2021" s="1383">
        <f t="shared" si="3657"/>
        <v>0</v>
      </c>
      <c r="AE2021" s="1383">
        <f t="shared" si="3658"/>
        <v>0</v>
      </c>
      <c r="AF2021" s="1305" t="e">
        <f t="shared" si="3659"/>
        <v>#DIV/0!</v>
      </c>
      <c r="AG2021" s="1305" t="e">
        <f t="shared" si="3660"/>
        <v>#DIV/0!</v>
      </c>
      <c r="AH2021" s="5"/>
      <c r="AI2021" s="5"/>
      <c r="AJ2021" s="5"/>
      <c r="AK2021" s="5"/>
      <c r="AL2021" s="5"/>
      <c r="AM2021" s="5"/>
      <c r="AN2021" s="5"/>
      <c r="AO2021" s="5"/>
      <c r="AP2021" s="5"/>
      <c r="AQ2021" s="5"/>
      <c r="AR2021" s="5"/>
      <c r="AS2021" s="5"/>
      <c r="AT2021" s="5"/>
      <c r="AU2021" s="5"/>
      <c r="AV2021" s="5"/>
      <c r="AW2021" s="5"/>
      <c r="AX2021" s="5"/>
      <c r="AY2021" s="5"/>
      <c r="AZ2021" s="5"/>
      <c r="BA2021" s="5"/>
      <c r="BB2021" s="5"/>
      <c r="BC2021" s="5"/>
      <c r="BD2021" s="5"/>
      <c r="BE2021" s="5"/>
    </row>
    <row r="2022" spans="1:57" ht="14.25" customHeight="1">
      <c r="A2022" s="1376">
        <v>45825</v>
      </c>
      <c r="B2022" s="1301"/>
      <c r="C2022" s="1302"/>
      <c r="D2022" s="1376">
        <v>45460</v>
      </c>
      <c r="E2022" s="1357"/>
      <c r="F2022" s="5"/>
      <c r="G2022" s="5"/>
      <c r="H2022" s="1302"/>
      <c r="I2022" s="1303"/>
      <c r="J2022" s="1301"/>
      <c r="K2022" s="1376"/>
      <c r="L2022" s="1302"/>
      <c r="M2022" s="1382">
        <f t="shared" si="3649"/>
        <v>45826</v>
      </c>
      <c r="N2022" s="1354">
        <f t="shared" si="3646"/>
        <v>0</v>
      </c>
      <c r="O2022" s="1383">
        <f t="shared" ref="O2022:S2022" si="4077">$AD2022*O$27</f>
        <v>0</v>
      </c>
      <c r="P2022" s="1383">
        <f t="shared" si="4077"/>
        <v>0</v>
      </c>
      <c r="Q2022" s="1383">
        <f t="shared" si="4077"/>
        <v>0</v>
      </c>
      <c r="R2022" s="1383">
        <f t="shared" si="4077"/>
        <v>0</v>
      </c>
      <c r="S2022" s="1383">
        <f t="shared" si="4077"/>
        <v>0</v>
      </c>
      <c r="T2022" s="1383">
        <f t="shared" ref="T2022:X2022" si="4078">$AE2022*T$27</f>
        <v>0</v>
      </c>
      <c r="U2022" s="1383">
        <f t="shared" si="4078"/>
        <v>0</v>
      </c>
      <c r="V2022" s="1383">
        <f t="shared" si="4078"/>
        <v>0</v>
      </c>
      <c r="W2022" s="1383">
        <f t="shared" si="4078"/>
        <v>0</v>
      </c>
      <c r="X2022" s="1383">
        <f t="shared" si="4078"/>
        <v>0</v>
      </c>
      <c r="Y2022" s="1383">
        <f t="shared" si="3652"/>
        <v>0</v>
      </c>
      <c r="Z2022" s="1383">
        <f t="shared" si="3653"/>
        <v>0</v>
      </c>
      <c r="AA2022" s="1383">
        <f t="shared" si="3654"/>
        <v>0</v>
      </c>
      <c r="AB2022" s="1383">
        <f t="shared" si="3655"/>
        <v>0</v>
      </c>
      <c r="AC2022" s="5">
        <f t="shared" si="3656"/>
        <v>168</v>
      </c>
      <c r="AD2022" s="1383">
        <f t="shared" si="3657"/>
        <v>0</v>
      </c>
      <c r="AE2022" s="1383">
        <f t="shared" si="3658"/>
        <v>0</v>
      </c>
      <c r="AF2022" s="1305" t="e">
        <f t="shared" si="3659"/>
        <v>#DIV/0!</v>
      </c>
      <c r="AG2022" s="1305" t="e">
        <f t="shared" si="3660"/>
        <v>#DIV/0!</v>
      </c>
      <c r="AH2022" s="5"/>
      <c r="AI2022" s="5"/>
      <c r="AJ2022" s="5"/>
      <c r="AK2022" s="5"/>
      <c r="AL2022" s="5"/>
      <c r="AM2022" s="5"/>
      <c r="AN2022" s="5"/>
      <c r="AO2022" s="5"/>
      <c r="AP2022" s="5"/>
      <c r="AQ2022" s="5"/>
      <c r="AR2022" s="5"/>
      <c r="AS2022" s="5"/>
      <c r="AT2022" s="5"/>
      <c r="AU2022" s="5"/>
      <c r="AV2022" s="5"/>
      <c r="AW2022" s="5"/>
      <c r="AX2022" s="5"/>
      <c r="AY2022" s="5"/>
      <c r="AZ2022" s="5"/>
      <c r="BA2022" s="5"/>
      <c r="BB2022" s="5"/>
      <c r="BC2022" s="5"/>
      <c r="BD2022" s="5"/>
      <c r="BE2022" s="5"/>
    </row>
    <row r="2023" spans="1:57" ht="14.25" customHeight="1">
      <c r="A2023" s="1376">
        <v>45826</v>
      </c>
      <c r="B2023" s="1301"/>
      <c r="C2023" s="1302"/>
      <c r="D2023" s="1376">
        <v>45461</v>
      </c>
      <c r="E2023" s="1357"/>
      <c r="F2023" s="5"/>
      <c r="G2023" s="5"/>
      <c r="H2023" s="1302"/>
      <c r="I2023" s="1303"/>
      <c r="J2023" s="1301"/>
      <c r="K2023" s="1376"/>
      <c r="L2023" s="1302"/>
      <c r="M2023" s="1382">
        <f t="shared" si="3649"/>
        <v>45827</v>
      </c>
      <c r="N2023" s="1354">
        <f t="shared" si="3646"/>
        <v>0</v>
      </c>
      <c r="O2023" s="1383">
        <f t="shared" ref="O2023:S2023" si="4079">$AD2023*O$27</f>
        <v>0</v>
      </c>
      <c r="P2023" s="1383">
        <f t="shared" si="4079"/>
        <v>0</v>
      </c>
      <c r="Q2023" s="1383">
        <f t="shared" si="4079"/>
        <v>0</v>
      </c>
      <c r="R2023" s="1383">
        <f t="shared" si="4079"/>
        <v>0</v>
      </c>
      <c r="S2023" s="1383">
        <f t="shared" si="4079"/>
        <v>0</v>
      </c>
      <c r="T2023" s="1383">
        <f t="shared" ref="T2023:X2023" si="4080">$AE2023*T$27</f>
        <v>0</v>
      </c>
      <c r="U2023" s="1383">
        <f t="shared" si="4080"/>
        <v>0</v>
      </c>
      <c r="V2023" s="1383">
        <f t="shared" si="4080"/>
        <v>0</v>
      </c>
      <c r="W2023" s="1383">
        <f t="shared" si="4080"/>
        <v>0</v>
      </c>
      <c r="X2023" s="1383">
        <f t="shared" si="4080"/>
        <v>0</v>
      </c>
      <c r="Y2023" s="1383">
        <f t="shared" si="3652"/>
        <v>0</v>
      </c>
      <c r="Z2023" s="1383">
        <f t="shared" si="3653"/>
        <v>0</v>
      </c>
      <c r="AA2023" s="1383">
        <f t="shared" si="3654"/>
        <v>0</v>
      </c>
      <c r="AB2023" s="1383">
        <f t="shared" si="3655"/>
        <v>0</v>
      </c>
      <c r="AC2023" s="5">
        <f t="shared" si="3656"/>
        <v>169</v>
      </c>
      <c r="AD2023" s="1383">
        <f t="shared" si="3657"/>
        <v>0</v>
      </c>
      <c r="AE2023" s="1383">
        <f t="shared" si="3658"/>
        <v>0</v>
      </c>
      <c r="AF2023" s="1305" t="e">
        <f t="shared" si="3659"/>
        <v>#DIV/0!</v>
      </c>
      <c r="AG2023" s="1305" t="e">
        <f t="shared" si="3660"/>
        <v>#DIV/0!</v>
      </c>
      <c r="AH2023" s="5"/>
      <c r="AI2023" s="5"/>
      <c r="AJ2023" s="5"/>
      <c r="AK2023" s="5"/>
      <c r="AL2023" s="5"/>
      <c r="AM2023" s="5"/>
      <c r="AN2023" s="5"/>
      <c r="AO2023" s="5"/>
      <c r="AP2023" s="5"/>
      <c r="AQ2023" s="5"/>
      <c r="AR2023" s="5"/>
      <c r="AS2023" s="5"/>
      <c r="AT2023" s="5"/>
      <c r="AU2023" s="5"/>
      <c r="AV2023" s="5"/>
      <c r="AW2023" s="5"/>
      <c r="AX2023" s="5"/>
      <c r="AY2023" s="5"/>
      <c r="AZ2023" s="5"/>
      <c r="BA2023" s="5"/>
      <c r="BB2023" s="5"/>
      <c r="BC2023" s="5"/>
      <c r="BD2023" s="5"/>
      <c r="BE2023" s="5"/>
    </row>
    <row r="2024" spans="1:57" ht="14.25" customHeight="1">
      <c r="A2024" s="1376">
        <v>45827</v>
      </c>
      <c r="B2024" s="1301"/>
      <c r="C2024" s="1302"/>
      <c r="D2024" s="1376">
        <v>45462</v>
      </c>
      <c r="E2024" s="1357"/>
      <c r="F2024" s="5"/>
      <c r="G2024" s="5"/>
      <c r="H2024" s="1302"/>
      <c r="I2024" s="1303"/>
      <c r="J2024" s="1301"/>
      <c r="K2024" s="1376"/>
      <c r="L2024" s="1302"/>
      <c r="M2024" s="1382">
        <f t="shared" si="3649"/>
        <v>45828</v>
      </c>
      <c r="N2024" s="1354">
        <f t="shared" si="3646"/>
        <v>0</v>
      </c>
      <c r="O2024" s="1383">
        <f t="shared" ref="O2024:S2024" si="4081">$AD2024*O$27</f>
        <v>0</v>
      </c>
      <c r="P2024" s="1383">
        <f t="shared" si="4081"/>
        <v>0</v>
      </c>
      <c r="Q2024" s="1383">
        <f t="shared" si="4081"/>
        <v>0</v>
      </c>
      <c r="R2024" s="1383">
        <f t="shared" si="4081"/>
        <v>0</v>
      </c>
      <c r="S2024" s="1383">
        <f t="shared" si="4081"/>
        <v>0</v>
      </c>
      <c r="T2024" s="1383">
        <f t="shared" ref="T2024:X2024" si="4082">$AE2024*T$27</f>
        <v>0</v>
      </c>
      <c r="U2024" s="1383">
        <f t="shared" si="4082"/>
        <v>0</v>
      </c>
      <c r="V2024" s="1383">
        <f t="shared" si="4082"/>
        <v>0</v>
      </c>
      <c r="W2024" s="1383">
        <f t="shared" si="4082"/>
        <v>0</v>
      </c>
      <c r="X2024" s="1383">
        <f t="shared" si="4082"/>
        <v>0</v>
      </c>
      <c r="Y2024" s="1383">
        <f t="shared" si="3652"/>
        <v>0</v>
      </c>
      <c r="Z2024" s="1383">
        <f t="shared" si="3653"/>
        <v>0</v>
      </c>
      <c r="AA2024" s="1383">
        <f t="shared" si="3654"/>
        <v>0</v>
      </c>
      <c r="AB2024" s="1383">
        <f t="shared" si="3655"/>
        <v>0</v>
      </c>
      <c r="AC2024" s="5">
        <f t="shared" si="3656"/>
        <v>170</v>
      </c>
      <c r="AD2024" s="1383">
        <f t="shared" si="3657"/>
        <v>0</v>
      </c>
      <c r="AE2024" s="1383">
        <f t="shared" si="3658"/>
        <v>0</v>
      </c>
      <c r="AF2024" s="1305" t="e">
        <f t="shared" si="3659"/>
        <v>#DIV/0!</v>
      </c>
      <c r="AG2024" s="1305" t="e">
        <f t="shared" si="3660"/>
        <v>#DIV/0!</v>
      </c>
      <c r="AH2024" s="5"/>
      <c r="AI2024" s="5"/>
      <c r="AJ2024" s="5"/>
      <c r="AK2024" s="5"/>
      <c r="AL2024" s="5"/>
      <c r="AM2024" s="5"/>
      <c r="AN2024" s="5"/>
      <c r="AO2024" s="5"/>
      <c r="AP2024" s="5"/>
      <c r="AQ2024" s="5"/>
      <c r="AR2024" s="5"/>
      <c r="AS2024" s="5"/>
      <c r="AT2024" s="5"/>
      <c r="AU2024" s="5"/>
      <c r="AV2024" s="5"/>
      <c r="AW2024" s="5"/>
      <c r="AX2024" s="5"/>
      <c r="AY2024" s="5"/>
      <c r="AZ2024" s="5"/>
      <c r="BA2024" s="5"/>
      <c r="BB2024" s="5"/>
      <c r="BC2024" s="5"/>
      <c r="BD2024" s="5"/>
      <c r="BE2024" s="5"/>
    </row>
    <row r="2025" spans="1:57" ht="14.25" customHeight="1">
      <c r="A2025" s="1376">
        <v>45828</v>
      </c>
      <c r="B2025" s="1301"/>
      <c r="C2025" s="1302"/>
      <c r="D2025" s="1376">
        <v>45463</v>
      </c>
      <c r="E2025" s="1357"/>
      <c r="F2025" s="5"/>
      <c r="G2025" s="5"/>
      <c r="H2025" s="1302"/>
      <c r="I2025" s="1303"/>
      <c r="J2025" s="1301"/>
      <c r="K2025" s="1376"/>
      <c r="L2025" s="1302"/>
      <c r="M2025" s="1382">
        <f t="shared" si="3649"/>
        <v>45829</v>
      </c>
      <c r="N2025" s="1354">
        <f t="shared" si="3646"/>
        <v>0</v>
      </c>
      <c r="O2025" s="1383">
        <f t="shared" ref="O2025:S2025" si="4083">$AD2025*O$27</f>
        <v>0</v>
      </c>
      <c r="P2025" s="1383">
        <f t="shared" si="4083"/>
        <v>0</v>
      </c>
      <c r="Q2025" s="1383">
        <f t="shared" si="4083"/>
        <v>0</v>
      </c>
      <c r="R2025" s="1383">
        <f t="shared" si="4083"/>
        <v>0</v>
      </c>
      <c r="S2025" s="1383">
        <f t="shared" si="4083"/>
        <v>0</v>
      </c>
      <c r="T2025" s="1383">
        <f t="shared" ref="T2025:X2025" si="4084">$AE2025*T$27</f>
        <v>0</v>
      </c>
      <c r="U2025" s="1383">
        <f t="shared" si="4084"/>
        <v>0</v>
      </c>
      <c r="V2025" s="1383">
        <f t="shared" si="4084"/>
        <v>0</v>
      </c>
      <c r="W2025" s="1383">
        <f t="shared" si="4084"/>
        <v>0</v>
      </c>
      <c r="X2025" s="1383">
        <f t="shared" si="4084"/>
        <v>0</v>
      </c>
      <c r="Y2025" s="1383">
        <f t="shared" si="3652"/>
        <v>0</v>
      </c>
      <c r="Z2025" s="1383">
        <f t="shared" si="3653"/>
        <v>0</v>
      </c>
      <c r="AA2025" s="1383">
        <f t="shared" si="3654"/>
        <v>0</v>
      </c>
      <c r="AB2025" s="1383">
        <f t="shared" si="3655"/>
        <v>0</v>
      </c>
      <c r="AC2025" s="5">
        <f t="shared" si="3656"/>
        <v>171</v>
      </c>
      <c r="AD2025" s="1383">
        <f t="shared" si="3657"/>
        <v>0</v>
      </c>
      <c r="AE2025" s="1383">
        <f t="shared" si="3658"/>
        <v>0</v>
      </c>
      <c r="AF2025" s="1305" t="e">
        <f t="shared" si="3659"/>
        <v>#DIV/0!</v>
      </c>
      <c r="AG2025" s="1305" t="e">
        <f t="shared" si="3660"/>
        <v>#DIV/0!</v>
      </c>
      <c r="AH2025" s="5"/>
      <c r="AI2025" s="5"/>
      <c r="AJ2025" s="5"/>
      <c r="AK2025" s="5"/>
      <c r="AL2025" s="5"/>
      <c r="AM2025" s="5"/>
      <c r="AN2025" s="5"/>
      <c r="AO2025" s="5"/>
      <c r="AP2025" s="5"/>
      <c r="AQ2025" s="5"/>
      <c r="AR2025" s="5"/>
      <c r="AS2025" s="5"/>
      <c r="AT2025" s="5"/>
      <c r="AU2025" s="5"/>
      <c r="AV2025" s="5"/>
      <c r="AW2025" s="5"/>
      <c r="AX2025" s="5"/>
      <c r="AY2025" s="5"/>
      <c r="AZ2025" s="5"/>
      <c r="BA2025" s="5"/>
      <c r="BB2025" s="5"/>
      <c r="BC2025" s="5"/>
      <c r="BD2025" s="5"/>
      <c r="BE2025" s="5"/>
    </row>
    <row r="2026" spans="1:57" ht="14.25" customHeight="1">
      <c r="A2026" s="1376">
        <v>45829</v>
      </c>
      <c r="B2026" s="1301"/>
      <c r="C2026" s="1302"/>
      <c r="D2026" s="1376">
        <v>45464</v>
      </c>
      <c r="E2026" s="1357"/>
      <c r="F2026" s="5"/>
      <c r="G2026" s="5"/>
      <c r="H2026" s="1302"/>
      <c r="I2026" s="1303"/>
      <c r="J2026" s="1301"/>
      <c r="K2026" s="1376"/>
      <c r="L2026" s="1302"/>
      <c r="M2026" s="1382">
        <f t="shared" si="3649"/>
        <v>45830</v>
      </c>
      <c r="N2026" s="1354">
        <f t="shared" si="3646"/>
        <v>0</v>
      </c>
      <c r="O2026" s="1383">
        <f t="shared" ref="O2026:S2026" si="4085">$AD2026*O$27</f>
        <v>0</v>
      </c>
      <c r="P2026" s="1383">
        <f t="shared" si="4085"/>
        <v>0</v>
      </c>
      <c r="Q2026" s="1383">
        <f t="shared" si="4085"/>
        <v>0</v>
      </c>
      <c r="R2026" s="1383">
        <f t="shared" si="4085"/>
        <v>0</v>
      </c>
      <c r="S2026" s="1383">
        <f t="shared" si="4085"/>
        <v>0</v>
      </c>
      <c r="T2026" s="1383">
        <f t="shared" ref="T2026:X2026" si="4086">$AE2026*T$27</f>
        <v>0</v>
      </c>
      <c r="U2026" s="1383">
        <f t="shared" si="4086"/>
        <v>0</v>
      </c>
      <c r="V2026" s="1383">
        <f t="shared" si="4086"/>
        <v>0</v>
      </c>
      <c r="W2026" s="1383">
        <f t="shared" si="4086"/>
        <v>0</v>
      </c>
      <c r="X2026" s="1383">
        <f t="shared" si="4086"/>
        <v>0</v>
      </c>
      <c r="Y2026" s="1383">
        <f t="shared" si="3652"/>
        <v>0</v>
      </c>
      <c r="Z2026" s="1383">
        <f t="shared" si="3653"/>
        <v>0</v>
      </c>
      <c r="AA2026" s="1383">
        <f t="shared" si="3654"/>
        <v>0</v>
      </c>
      <c r="AB2026" s="1383">
        <f t="shared" si="3655"/>
        <v>0</v>
      </c>
      <c r="AC2026" s="5">
        <f t="shared" si="3656"/>
        <v>172</v>
      </c>
      <c r="AD2026" s="1383">
        <f t="shared" si="3657"/>
        <v>0</v>
      </c>
      <c r="AE2026" s="1383">
        <f t="shared" si="3658"/>
        <v>0</v>
      </c>
      <c r="AF2026" s="1305" t="e">
        <f t="shared" si="3659"/>
        <v>#DIV/0!</v>
      </c>
      <c r="AG2026" s="1305" t="e">
        <f t="shared" si="3660"/>
        <v>#DIV/0!</v>
      </c>
      <c r="AH2026" s="5"/>
      <c r="AI2026" s="5"/>
      <c r="AJ2026" s="5"/>
      <c r="AK2026" s="5"/>
      <c r="AL2026" s="5"/>
      <c r="AM2026" s="5"/>
      <c r="AN2026" s="5"/>
      <c r="AO2026" s="5"/>
      <c r="AP2026" s="5"/>
      <c r="AQ2026" s="5"/>
      <c r="AR2026" s="5"/>
      <c r="AS2026" s="5"/>
      <c r="AT2026" s="5"/>
      <c r="AU2026" s="5"/>
      <c r="AV2026" s="5"/>
      <c r="AW2026" s="5"/>
      <c r="AX2026" s="5"/>
      <c r="AY2026" s="5"/>
      <c r="AZ2026" s="5"/>
      <c r="BA2026" s="5"/>
      <c r="BB2026" s="5"/>
      <c r="BC2026" s="5"/>
      <c r="BD2026" s="5"/>
      <c r="BE2026" s="5"/>
    </row>
    <row r="2027" spans="1:57" ht="14.25" customHeight="1">
      <c r="A2027" s="1376">
        <v>45830</v>
      </c>
      <c r="B2027" s="1301"/>
      <c r="C2027" s="1302"/>
      <c r="D2027" s="1376">
        <v>45465</v>
      </c>
      <c r="E2027" s="1357"/>
      <c r="F2027" s="5"/>
      <c r="G2027" s="5"/>
      <c r="H2027" s="1302"/>
      <c r="I2027" s="1303"/>
      <c r="J2027" s="1301"/>
      <c r="K2027" s="1376"/>
      <c r="L2027" s="1302"/>
      <c r="M2027" s="1382">
        <f t="shared" si="3649"/>
        <v>45831</v>
      </c>
      <c r="N2027" s="1354">
        <f t="shared" si="3646"/>
        <v>0</v>
      </c>
      <c r="O2027" s="1383">
        <f t="shared" ref="O2027:S2027" si="4087">$AD2027*O$27</f>
        <v>0</v>
      </c>
      <c r="P2027" s="1383">
        <f t="shared" si="4087"/>
        <v>0</v>
      </c>
      <c r="Q2027" s="1383">
        <f t="shared" si="4087"/>
        <v>0</v>
      </c>
      <c r="R2027" s="1383">
        <f t="shared" si="4087"/>
        <v>0</v>
      </c>
      <c r="S2027" s="1383">
        <f t="shared" si="4087"/>
        <v>0</v>
      </c>
      <c r="T2027" s="1383">
        <f t="shared" ref="T2027:X2027" si="4088">$AE2027*T$27</f>
        <v>0</v>
      </c>
      <c r="U2027" s="1383">
        <f t="shared" si="4088"/>
        <v>0</v>
      </c>
      <c r="V2027" s="1383">
        <f t="shared" si="4088"/>
        <v>0</v>
      </c>
      <c r="W2027" s="1383">
        <f t="shared" si="4088"/>
        <v>0</v>
      </c>
      <c r="X2027" s="1383">
        <f t="shared" si="4088"/>
        <v>0</v>
      </c>
      <c r="Y2027" s="1383">
        <f t="shared" si="3652"/>
        <v>0</v>
      </c>
      <c r="Z2027" s="1383">
        <f t="shared" si="3653"/>
        <v>0</v>
      </c>
      <c r="AA2027" s="1383">
        <f t="shared" si="3654"/>
        <v>0</v>
      </c>
      <c r="AB2027" s="1383">
        <f t="shared" si="3655"/>
        <v>0</v>
      </c>
      <c r="AC2027" s="5">
        <f t="shared" si="3656"/>
        <v>173</v>
      </c>
      <c r="AD2027" s="1383">
        <f t="shared" si="3657"/>
        <v>0</v>
      </c>
      <c r="AE2027" s="1383">
        <f t="shared" si="3658"/>
        <v>0</v>
      </c>
      <c r="AF2027" s="1305" t="e">
        <f t="shared" si="3659"/>
        <v>#DIV/0!</v>
      </c>
      <c r="AG2027" s="1305" t="e">
        <f t="shared" si="3660"/>
        <v>#DIV/0!</v>
      </c>
      <c r="AH2027" s="5"/>
      <c r="AI2027" s="5"/>
      <c r="AJ2027" s="5"/>
      <c r="AK2027" s="5"/>
      <c r="AL2027" s="5"/>
      <c r="AM2027" s="5"/>
      <c r="AN2027" s="5"/>
      <c r="AO2027" s="5"/>
      <c r="AP2027" s="5"/>
      <c r="AQ2027" s="5"/>
      <c r="AR2027" s="5"/>
      <c r="AS2027" s="5"/>
      <c r="AT2027" s="5"/>
      <c r="AU2027" s="5"/>
      <c r="AV2027" s="5"/>
      <c r="AW2027" s="5"/>
      <c r="AX2027" s="5"/>
      <c r="AY2027" s="5"/>
      <c r="AZ2027" s="5"/>
      <c r="BA2027" s="5"/>
      <c r="BB2027" s="5"/>
      <c r="BC2027" s="5"/>
      <c r="BD2027" s="5"/>
      <c r="BE2027" s="5"/>
    </row>
    <row r="2028" spans="1:57" ht="14.25" customHeight="1">
      <c r="A2028" s="1376">
        <v>45831</v>
      </c>
      <c r="B2028" s="1301"/>
      <c r="C2028" s="1302"/>
      <c r="D2028" s="1376">
        <v>45466</v>
      </c>
      <c r="E2028" s="1357"/>
      <c r="F2028" s="5"/>
      <c r="G2028" s="5"/>
      <c r="H2028" s="1302"/>
      <c r="I2028" s="1303"/>
      <c r="J2028" s="1301"/>
      <c r="K2028" s="1376"/>
      <c r="L2028" s="1302"/>
      <c r="M2028" s="1382">
        <f t="shared" si="3649"/>
        <v>45832</v>
      </c>
      <c r="N2028" s="1354">
        <f t="shared" si="3646"/>
        <v>0</v>
      </c>
      <c r="O2028" s="1383">
        <f t="shared" ref="O2028:S2028" si="4089">$AD2028*O$27</f>
        <v>0</v>
      </c>
      <c r="P2028" s="1383">
        <f t="shared" si="4089"/>
        <v>0</v>
      </c>
      <c r="Q2028" s="1383">
        <f t="shared" si="4089"/>
        <v>0</v>
      </c>
      <c r="R2028" s="1383">
        <f t="shared" si="4089"/>
        <v>0</v>
      </c>
      <c r="S2028" s="1383">
        <f t="shared" si="4089"/>
        <v>0</v>
      </c>
      <c r="T2028" s="1383">
        <f t="shared" ref="T2028:X2028" si="4090">$AE2028*T$27</f>
        <v>0</v>
      </c>
      <c r="U2028" s="1383">
        <f t="shared" si="4090"/>
        <v>0</v>
      </c>
      <c r="V2028" s="1383">
        <f t="shared" si="4090"/>
        <v>0</v>
      </c>
      <c r="W2028" s="1383">
        <f t="shared" si="4090"/>
        <v>0</v>
      </c>
      <c r="X2028" s="1383">
        <f t="shared" si="4090"/>
        <v>0</v>
      </c>
      <c r="Y2028" s="1383">
        <f t="shared" si="3652"/>
        <v>0</v>
      </c>
      <c r="Z2028" s="1383">
        <f t="shared" si="3653"/>
        <v>0</v>
      </c>
      <c r="AA2028" s="1383">
        <f t="shared" si="3654"/>
        <v>0</v>
      </c>
      <c r="AB2028" s="1383">
        <f t="shared" si="3655"/>
        <v>0</v>
      </c>
      <c r="AC2028" s="5">
        <f t="shared" si="3656"/>
        <v>174</v>
      </c>
      <c r="AD2028" s="1383">
        <f t="shared" si="3657"/>
        <v>0</v>
      </c>
      <c r="AE2028" s="1383">
        <f t="shared" si="3658"/>
        <v>0</v>
      </c>
      <c r="AF2028" s="1305" t="e">
        <f t="shared" si="3659"/>
        <v>#DIV/0!</v>
      </c>
      <c r="AG2028" s="1305" t="e">
        <f t="shared" si="3660"/>
        <v>#DIV/0!</v>
      </c>
      <c r="AH2028" s="5"/>
      <c r="AI2028" s="5"/>
      <c r="AJ2028" s="5"/>
      <c r="AK2028" s="5"/>
      <c r="AL2028" s="5"/>
      <c r="AM2028" s="5"/>
      <c r="AN2028" s="5"/>
      <c r="AO2028" s="5"/>
      <c r="AP2028" s="5"/>
      <c r="AQ2028" s="5"/>
      <c r="AR2028" s="5"/>
      <c r="AS2028" s="5"/>
      <c r="AT2028" s="5"/>
      <c r="AU2028" s="5"/>
      <c r="AV2028" s="5"/>
      <c r="AW2028" s="5"/>
      <c r="AX2028" s="5"/>
      <c r="AY2028" s="5"/>
      <c r="AZ2028" s="5"/>
      <c r="BA2028" s="5"/>
      <c r="BB2028" s="5"/>
      <c r="BC2028" s="5"/>
      <c r="BD2028" s="5"/>
      <c r="BE2028" s="5"/>
    </row>
    <row r="2029" spans="1:57" ht="14.25" customHeight="1">
      <c r="A2029" s="1376">
        <v>45832</v>
      </c>
      <c r="B2029" s="1301"/>
      <c r="C2029" s="1302"/>
      <c r="D2029" s="1376">
        <v>45467</v>
      </c>
      <c r="E2029" s="1357"/>
      <c r="F2029" s="5"/>
      <c r="G2029" s="5"/>
      <c r="H2029" s="1302"/>
      <c r="I2029" s="1303"/>
      <c r="J2029" s="1301"/>
      <c r="K2029" s="1376"/>
      <c r="L2029" s="1302"/>
      <c r="M2029" s="1382">
        <f t="shared" si="3649"/>
        <v>45833</v>
      </c>
      <c r="N2029" s="1354">
        <f t="shared" si="3646"/>
        <v>0</v>
      </c>
      <c r="O2029" s="1383">
        <f t="shared" ref="O2029:S2029" si="4091">$AD2029*O$27</f>
        <v>0</v>
      </c>
      <c r="P2029" s="1383">
        <f t="shared" si="4091"/>
        <v>0</v>
      </c>
      <c r="Q2029" s="1383">
        <f t="shared" si="4091"/>
        <v>0</v>
      </c>
      <c r="R2029" s="1383">
        <f t="shared" si="4091"/>
        <v>0</v>
      </c>
      <c r="S2029" s="1383">
        <f t="shared" si="4091"/>
        <v>0</v>
      </c>
      <c r="T2029" s="1383">
        <f t="shared" ref="T2029:X2029" si="4092">$AE2029*T$27</f>
        <v>0</v>
      </c>
      <c r="U2029" s="1383">
        <f t="shared" si="4092"/>
        <v>0</v>
      </c>
      <c r="V2029" s="1383">
        <f t="shared" si="4092"/>
        <v>0</v>
      </c>
      <c r="W2029" s="1383">
        <f t="shared" si="4092"/>
        <v>0</v>
      </c>
      <c r="X2029" s="1383">
        <f t="shared" si="4092"/>
        <v>0</v>
      </c>
      <c r="Y2029" s="1383">
        <f t="shared" si="3652"/>
        <v>0</v>
      </c>
      <c r="Z2029" s="1383">
        <f t="shared" si="3653"/>
        <v>0</v>
      </c>
      <c r="AA2029" s="1383">
        <f t="shared" si="3654"/>
        <v>0</v>
      </c>
      <c r="AB2029" s="1383">
        <f t="shared" si="3655"/>
        <v>0</v>
      </c>
      <c r="AC2029" s="5">
        <f t="shared" si="3656"/>
        <v>175</v>
      </c>
      <c r="AD2029" s="1383">
        <f t="shared" si="3657"/>
        <v>0</v>
      </c>
      <c r="AE2029" s="1383">
        <f t="shared" si="3658"/>
        <v>0</v>
      </c>
      <c r="AF2029" s="1305" t="e">
        <f t="shared" si="3659"/>
        <v>#DIV/0!</v>
      </c>
      <c r="AG2029" s="1305" t="e">
        <f t="shared" si="3660"/>
        <v>#DIV/0!</v>
      </c>
      <c r="AH2029" s="5"/>
      <c r="AI2029" s="5"/>
      <c r="AJ2029" s="5"/>
      <c r="AK2029" s="5"/>
      <c r="AL2029" s="5"/>
      <c r="AM2029" s="5"/>
      <c r="AN2029" s="5"/>
      <c r="AO2029" s="5"/>
      <c r="AP2029" s="5"/>
      <c r="AQ2029" s="5"/>
      <c r="AR2029" s="5"/>
      <c r="AS2029" s="5"/>
      <c r="AT2029" s="5"/>
      <c r="AU2029" s="5"/>
      <c r="AV2029" s="5"/>
      <c r="AW2029" s="5"/>
      <c r="AX2029" s="5"/>
      <c r="AY2029" s="5"/>
      <c r="AZ2029" s="5"/>
      <c r="BA2029" s="5"/>
      <c r="BB2029" s="5"/>
      <c r="BC2029" s="5"/>
      <c r="BD2029" s="5"/>
      <c r="BE2029" s="5"/>
    </row>
    <row r="2030" spans="1:57" ht="14.25" customHeight="1">
      <c r="A2030" s="1376">
        <v>45833</v>
      </c>
      <c r="B2030" s="1301"/>
      <c r="C2030" s="1302"/>
      <c r="D2030" s="1376">
        <v>45468</v>
      </c>
      <c r="E2030" s="1357"/>
      <c r="F2030" s="5"/>
      <c r="G2030" s="5"/>
      <c r="H2030" s="1302"/>
      <c r="I2030" s="1303"/>
      <c r="J2030" s="1301"/>
      <c r="K2030" s="1376"/>
      <c r="L2030" s="1302"/>
      <c r="M2030" s="1382">
        <f t="shared" si="3649"/>
        <v>45834</v>
      </c>
      <c r="N2030" s="1354">
        <f t="shared" si="3646"/>
        <v>0</v>
      </c>
      <c r="O2030" s="1383">
        <f t="shared" ref="O2030:S2030" si="4093">$AD2030*O$27</f>
        <v>0</v>
      </c>
      <c r="P2030" s="1383">
        <f t="shared" si="4093"/>
        <v>0</v>
      </c>
      <c r="Q2030" s="1383">
        <f t="shared" si="4093"/>
        <v>0</v>
      </c>
      <c r="R2030" s="1383">
        <f t="shared" si="4093"/>
        <v>0</v>
      </c>
      <c r="S2030" s="1383">
        <f t="shared" si="4093"/>
        <v>0</v>
      </c>
      <c r="T2030" s="1383">
        <f t="shared" ref="T2030:X2030" si="4094">$AE2030*T$27</f>
        <v>0</v>
      </c>
      <c r="U2030" s="1383">
        <f t="shared" si="4094"/>
        <v>0</v>
      </c>
      <c r="V2030" s="1383">
        <f t="shared" si="4094"/>
        <v>0</v>
      </c>
      <c r="W2030" s="1383">
        <f t="shared" si="4094"/>
        <v>0</v>
      </c>
      <c r="X2030" s="1383">
        <f t="shared" si="4094"/>
        <v>0</v>
      </c>
      <c r="Y2030" s="1383">
        <f t="shared" si="3652"/>
        <v>0</v>
      </c>
      <c r="Z2030" s="1383">
        <f t="shared" si="3653"/>
        <v>0</v>
      </c>
      <c r="AA2030" s="1383">
        <f t="shared" si="3654"/>
        <v>0</v>
      </c>
      <c r="AB2030" s="1383">
        <f t="shared" si="3655"/>
        <v>0</v>
      </c>
      <c r="AC2030" s="5">
        <f t="shared" si="3656"/>
        <v>176</v>
      </c>
      <c r="AD2030" s="1383">
        <f t="shared" si="3657"/>
        <v>0</v>
      </c>
      <c r="AE2030" s="1383">
        <f t="shared" si="3658"/>
        <v>0</v>
      </c>
      <c r="AF2030" s="1305" t="e">
        <f t="shared" si="3659"/>
        <v>#DIV/0!</v>
      </c>
      <c r="AG2030" s="1305" t="e">
        <f t="shared" si="3660"/>
        <v>#DIV/0!</v>
      </c>
      <c r="AH2030" s="5"/>
      <c r="AI2030" s="5"/>
      <c r="AJ2030" s="5"/>
      <c r="AK2030" s="5"/>
      <c r="AL2030" s="5"/>
      <c r="AM2030" s="5"/>
      <c r="AN2030" s="5"/>
      <c r="AO2030" s="5"/>
      <c r="AP2030" s="5"/>
      <c r="AQ2030" s="5"/>
      <c r="AR2030" s="5"/>
      <c r="AS2030" s="5"/>
      <c r="AT2030" s="5"/>
      <c r="AU2030" s="5"/>
      <c r="AV2030" s="5"/>
      <c r="AW2030" s="5"/>
      <c r="AX2030" s="5"/>
      <c r="AY2030" s="5"/>
      <c r="AZ2030" s="5"/>
      <c r="BA2030" s="5"/>
      <c r="BB2030" s="5"/>
      <c r="BC2030" s="5"/>
      <c r="BD2030" s="5"/>
      <c r="BE2030" s="5"/>
    </row>
    <row r="2031" spans="1:57" ht="14.25" customHeight="1">
      <c r="A2031" s="1376">
        <v>45834</v>
      </c>
      <c r="B2031" s="1301"/>
      <c r="C2031" s="1302"/>
      <c r="D2031" s="1376">
        <v>45469</v>
      </c>
      <c r="E2031" s="1357"/>
      <c r="F2031" s="5"/>
      <c r="G2031" s="5"/>
      <c r="H2031" s="1302"/>
      <c r="I2031" s="1303"/>
      <c r="J2031" s="1301"/>
      <c r="K2031" s="1376"/>
      <c r="L2031" s="1302"/>
      <c r="M2031" s="1382">
        <f t="shared" si="3649"/>
        <v>45835</v>
      </c>
      <c r="N2031" s="1354">
        <f t="shared" si="3646"/>
        <v>0</v>
      </c>
      <c r="O2031" s="1383">
        <f t="shared" ref="O2031:S2031" si="4095">$AD2031*O$27</f>
        <v>0</v>
      </c>
      <c r="P2031" s="1383">
        <f t="shared" si="4095"/>
        <v>0</v>
      </c>
      <c r="Q2031" s="1383">
        <f t="shared" si="4095"/>
        <v>0</v>
      </c>
      <c r="R2031" s="1383">
        <f t="shared" si="4095"/>
        <v>0</v>
      </c>
      <c r="S2031" s="1383">
        <f t="shared" si="4095"/>
        <v>0</v>
      </c>
      <c r="T2031" s="1383">
        <f t="shared" ref="T2031:X2031" si="4096">$AE2031*T$27</f>
        <v>0</v>
      </c>
      <c r="U2031" s="1383">
        <f t="shared" si="4096"/>
        <v>0</v>
      </c>
      <c r="V2031" s="1383">
        <f t="shared" si="4096"/>
        <v>0</v>
      </c>
      <c r="W2031" s="1383">
        <f t="shared" si="4096"/>
        <v>0</v>
      </c>
      <c r="X2031" s="1383">
        <f t="shared" si="4096"/>
        <v>0</v>
      </c>
      <c r="Y2031" s="1383">
        <f t="shared" si="3652"/>
        <v>0</v>
      </c>
      <c r="Z2031" s="1383">
        <f t="shared" si="3653"/>
        <v>0</v>
      </c>
      <c r="AA2031" s="1383">
        <f t="shared" si="3654"/>
        <v>0</v>
      </c>
      <c r="AB2031" s="1383">
        <f t="shared" si="3655"/>
        <v>0</v>
      </c>
      <c r="AC2031" s="5">
        <f t="shared" si="3656"/>
        <v>177</v>
      </c>
      <c r="AD2031" s="1383">
        <f t="shared" si="3657"/>
        <v>0</v>
      </c>
      <c r="AE2031" s="1383">
        <f t="shared" si="3658"/>
        <v>0</v>
      </c>
      <c r="AF2031" s="1305" t="e">
        <f t="shared" si="3659"/>
        <v>#DIV/0!</v>
      </c>
      <c r="AG2031" s="1305" t="e">
        <f t="shared" si="3660"/>
        <v>#DIV/0!</v>
      </c>
      <c r="AH2031" s="5"/>
      <c r="AI2031" s="5"/>
      <c r="AJ2031" s="5"/>
      <c r="AK2031" s="5"/>
      <c r="AL2031" s="5"/>
      <c r="AM2031" s="5"/>
      <c r="AN2031" s="5"/>
      <c r="AO2031" s="5"/>
      <c r="AP2031" s="5"/>
      <c r="AQ2031" s="5"/>
      <c r="AR2031" s="5"/>
      <c r="AS2031" s="5"/>
      <c r="AT2031" s="5"/>
      <c r="AU2031" s="5"/>
      <c r="AV2031" s="5"/>
      <c r="AW2031" s="5"/>
      <c r="AX2031" s="5"/>
      <c r="AY2031" s="5"/>
      <c r="AZ2031" s="5"/>
      <c r="BA2031" s="5"/>
      <c r="BB2031" s="5"/>
      <c r="BC2031" s="5"/>
      <c r="BD2031" s="5"/>
      <c r="BE2031" s="5"/>
    </row>
    <row r="2032" spans="1:57" ht="14.25" customHeight="1">
      <c r="A2032" s="1376">
        <v>45835</v>
      </c>
      <c r="B2032" s="1301"/>
      <c r="C2032" s="1302"/>
      <c r="D2032" s="1376">
        <v>45470</v>
      </c>
      <c r="E2032" s="1357"/>
      <c r="F2032" s="5"/>
      <c r="G2032" s="5"/>
      <c r="H2032" s="1302"/>
      <c r="I2032" s="1303"/>
      <c r="J2032" s="1301"/>
      <c r="K2032" s="1376"/>
      <c r="L2032" s="1302"/>
      <c r="M2032" s="1382">
        <f t="shared" si="3649"/>
        <v>45836</v>
      </c>
      <c r="N2032" s="1354">
        <f t="shared" si="3646"/>
        <v>0</v>
      </c>
      <c r="O2032" s="1383">
        <f t="shared" ref="O2032:S2032" si="4097">$AD2032*O$27</f>
        <v>0</v>
      </c>
      <c r="P2032" s="1383">
        <f t="shared" si="4097"/>
        <v>0</v>
      </c>
      <c r="Q2032" s="1383">
        <f t="shared" si="4097"/>
        <v>0</v>
      </c>
      <c r="R2032" s="1383">
        <f t="shared" si="4097"/>
        <v>0</v>
      </c>
      <c r="S2032" s="1383">
        <f t="shared" si="4097"/>
        <v>0</v>
      </c>
      <c r="T2032" s="1383">
        <f t="shared" ref="T2032:X2032" si="4098">$AE2032*T$27</f>
        <v>0</v>
      </c>
      <c r="U2032" s="1383">
        <f t="shared" si="4098"/>
        <v>0</v>
      </c>
      <c r="V2032" s="1383">
        <f t="shared" si="4098"/>
        <v>0</v>
      </c>
      <c r="W2032" s="1383">
        <f t="shared" si="4098"/>
        <v>0</v>
      </c>
      <c r="X2032" s="1383">
        <f t="shared" si="4098"/>
        <v>0</v>
      </c>
      <c r="Y2032" s="1383">
        <f t="shared" si="3652"/>
        <v>0</v>
      </c>
      <c r="Z2032" s="1383">
        <f t="shared" si="3653"/>
        <v>0</v>
      </c>
      <c r="AA2032" s="1383">
        <f t="shared" si="3654"/>
        <v>0</v>
      </c>
      <c r="AB2032" s="1383">
        <f t="shared" si="3655"/>
        <v>0</v>
      </c>
      <c r="AC2032" s="5">
        <f t="shared" si="3656"/>
        <v>178</v>
      </c>
      <c r="AD2032" s="1383">
        <f t="shared" si="3657"/>
        <v>0</v>
      </c>
      <c r="AE2032" s="1383">
        <f t="shared" si="3658"/>
        <v>0</v>
      </c>
      <c r="AF2032" s="1305" t="e">
        <f t="shared" si="3659"/>
        <v>#DIV/0!</v>
      </c>
      <c r="AG2032" s="1305" t="e">
        <f t="shared" si="3660"/>
        <v>#DIV/0!</v>
      </c>
      <c r="AH2032" s="5"/>
      <c r="AI2032" s="5"/>
      <c r="AJ2032" s="5"/>
      <c r="AK2032" s="5"/>
      <c r="AL2032" s="5"/>
      <c r="AM2032" s="5"/>
      <c r="AN2032" s="5"/>
      <c r="AO2032" s="5"/>
      <c r="AP2032" s="5"/>
      <c r="AQ2032" s="5"/>
      <c r="AR2032" s="5"/>
      <c r="AS2032" s="5"/>
      <c r="AT2032" s="5"/>
      <c r="AU2032" s="5"/>
      <c r="AV2032" s="5"/>
      <c r="AW2032" s="5"/>
      <c r="AX2032" s="5"/>
      <c r="AY2032" s="5"/>
      <c r="AZ2032" s="5"/>
      <c r="BA2032" s="5"/>
      <c r="BB2032" s="5"/>
      <c r="BC2032" s="5"/>
      <c r="BD2032" s="5"/>
      <c r="BE2032" s="5"/>
    </row>
    <row r="2033" spans="1:57" ht="14.25" customHeight="1">
      <c r="A2033" s="1376">
        <v>45836</v>
      </c>
      <c r="B2033" s="1301"/>
      <c r="C2033" s="1302"/>
      <c r="D2033" s="1376">
        <v>45471</v>
      </c>
      <c r="E2033" s="1357"/>
      <c r="F2033" s="5"/>
      <c r="G2033" s="5"/>
      <c r="H2033" s="1302"/>
      <c r="I2033" s="1303"/>
      <c r="J2033" s="1301"/>
      <c r="K2033" s="1376"/>
      <c r="L2033" s="1302"/>
      <c r="M2033" s="1382">
        <f t="shared" si="3649"/>
        <v>45837</v>
      </c>
      <c r="N2033" s="1354">
        <f t="shared" si="3646"/>
        <v>0</v>
      </c>
      <c r="O2033" s="1383">
        <f t="shared" ref="O2033:S2033" si="4099">$AD2033*O$27</f>
        <v>0</v>
      </c>
      <c r="P2033" s="1383">
        <f t="shared" si="4099"/>
        <v>0</v>
      </c>
      <c r="Q2033" s="1383">
        <f t="shared" si="4099"/>
        <v>0</v>
      </c>
      <c r="R2033" s="1383">
        <f t="shared" si="4099"/>
        <v>0</v>
      </c>
      <c r="S2033" s="1383">
        <f t="shared" si="4099"/>
        <v>0</v>
      </c>
      <c r="T2033" s="1383">
        <f t="shared" ref="T2033:X2033" si="4100">$AE2033*T$27</f>
        <v>0</v>
      </c>
      <c r="U2033" s="1383">
        <f t="shared" si="4100"/>
        <v>0</v>
      </c>
      <c r="V2033" s="1383">
        <f t="shared" si="4100"/>
        <v>0</v>
      </c>
      <c r="W2033" s="1383">
        <f t="shared" si="4100"/>
        <v>0</v>
      </c>
      <c r="X2033" s="1383">
        <f t="shared" si="4100"/>
        <v>0</v>
      </c>
      <c r="Y2033" s="1383">
        <f t="shared" si="3652"/>
        <v>0</v>
      </c>
      <c r="Z2033" s="1383">
        <f t="shared" si="3653"/>
        <v>0</v>
      </c>
      <c r="AA2033" s="1383">
        <f t="shared" si="3654"/>
        <v>0</v>
      </c>
      <c r="AB2033" s="1383">
        <f t="shared" si="3655"/>
        <v>0</v>
      </c>
      <c r="AC2033" s="5">
        <f t="shared" si="3656"/>
        <v>179</v>
      </c>
      <c r="AD2033" s="1383">
        <f t="shared" si="3657"/>
        <v>0</v>
      </c>
      <c r="AE2033" s="1383">
        <f t="shared" si="3658"/>
        <v>0</v>
      </c>
      <c r="AF2033" s="1305" t="e">
        <f t="shared" si="3659"/>
        <v>#DIV/0!</v>
      </c>
      <c r="AG2033" s="1305" t="e">
        <f t="shared" si="3660"/>
        <v>#DIV/0!</v>
      </c>
      <c r="AH2033" s="5"/>
      <c r="AI2033" s="5"/>
      <c r="AJ2033" s="5"/>
      <c r="AK2033" s="5"/>
      <c r="AL2033" s="5"/>
      <c r="AM2033" s="5"/>
      <c r="AN2033" s="5"/>
      <c r="AO2033" s="5"/>
      <c r="AP2033" s="5"/>
      <c r="AQ2033" s="5"/>
      <c r="AR2033" s="5"/>
      <c r="AS2033" s="5"/>
      <c r="AT2033" s="5"/>
      <c r="AU2033" s="5"/>
      <c r="AV2033" s="5"/>
      <c r="AW2033" s="5"/>
      <c r="AX2033" s="5"/>
      <c r="AY2033" s="5"/>
      <c r="AZ2033" s="5"/>
      <c r="BA2033" s="5"/>
      <c r="BB2033" s="5"/>
      <c r="BC2033" s="5"/>
      <c r="BD2033" s="5"/>
      <c r="BE2033" s="5"/>
    </row>
    <row r="2034" spans="1:57" ht="14.25" customHeight="1">
      <c r="A2034" s="1376">
        <v>45837</v>
      </c>
      <c r="B2034" s="1301"/>
      <c r="C2034" s="1302"/>
      <c r="D2034" s="1376">
        <v>45472</v>
      </c>
      <c r="E2034" s="1357"/>
      <c r="F2034" s="5"/>
      <c r="G2034" s="5"/>
      <c r="H2034" s="1302"/>
      <c r="I2034" s="1303"/>
      <c r="J2034" s="1301"/>
      <c r="K2034" s="1376"/>
      <c r="L2034" s="1302"/>
      <c r="M2034" s="1382">
        <f t="shared" si="3649"/>
        <v>45838</v>
      </c>
      <c r="N2034" s="1354">
        <f t="shared" si="3646"/>
        <v>0</v>
      </c>
      <c r="O2034" s="1383">
        <f t="shared" ref="O2034:S2034" si="4101">$AD2034*O$27</f>
        <v>0</v>
      </c>
      <c r="P2034" s="1383">
        <f t="shared" si="4101"/>
        <v>0</v>
      </c>
      <c r="Q2034" s="1383">
        <f t="shared" si="4101"/>
        <v>0</v>
      </c>
      <c r="R2034" s="1383">
        <f t="shared" si="4101"/>
        <v>0</v>
      </c>
      <c r="S2034" s="1383">
        <f t="shared" si="4101"/>
        <v>0</v>
      </c>
      <c r="T2034" s="1383">
        <f t="shared" ref="T2034:X2034" si="4102">$AE2034*T$27</f>
        <v>0</v>
      </c>
      <c r="U2034" s="1383">
        <f t="shared" si="4102"/>
        <v>0</v>
      </c>
      <c r="V2034" s="1383">
        <f t="shared" si="4102"/>
        <v>0</v>
      </c>
      <c r="W2034" s="1383">
        <f t="shared" si="4102"/>
        <v>0</v>
      </c>
      <c r="X2034" s="1383">
        <f t="shared" si="4102"/>
        <v>0</v>
      </c>
      <c r="Y2034" s="1383">
        <f t="shared" si="3652"/>
        <v>0</v>
      </c>
      <c r="Z2034" s="1383">
        <f t="shared" si="3653"/>
        <v>0</v>
      </c>
      <c r="AA2034" s="1383">
        <f t="shared" si="3654"/>
        <v>0</v>
      </c>
      <c r="AB2034" s="1383">
        <f t="shared" si="3655"/>
        <v>0</v>
      </c>
      <c r="AC2034" s="5">
        <f t="shared" si="3656"/>
        <v>180</v>
      </c>
      <c r="AD2034" s="1383">
        <f t="shared" si="3657"/>
        <v>0</v>
      </c>
      <c r="AE2034" s="1383">
        <f t="shared" si="3658"/>
        <v>0</v>
      </c>
      <c r="AF2034" s="1305" t="e">
        <f t="shared" si="3659"/>
        <v>#DIV/0!</v>
      </c>
      <c r="AG2034" s="1305" t="e">
        <f t="shared" si="3660"/>
        <v>#DIV/0!</v>
      </c>
      <c r="AH2034" s="5"/>
      <c r="AI2034" s="5"/>
      <c r="AJ2034" s="5"/>
      <c r="AK2034" s="5"/>
      <c r="AL2034" s="5"/>
      <c r="AM2034" s="5"/>
      <c r="AN2034" s="5"/>
      <c r="AO2034" s="5"/>
      <c r="AP2034" s="5"/>
      <c r="AQ2034" s="5"/>
      <c r="AR2034" s="5"/>
      <c r="AS2034" s="5"/>
      <c r="AT2034" s="5"/>
      <c r="AU2034" s="5"/>
      <c r="AV2034" s="5"/>
      <c r="AW2034" s="5"/>
      <c r="AX2034" s="5"/>
      <c r="AY2034" s="5"/>
      <c r="AZ2034" s="5"/>
      <c r="BA2034" s="5"/>
      <c r="BB2034" s="5"/>
      <c r="BC2034" s="5"/>
      <c r="BD2034" s="5"/>
      <c r="BE2034" s="5"/>
    </row>
    <row r="2035" spans="1:57" ht="14.25" customHeight="1">
      <c r="A2035" s="1376">
        <v>45838</v>
      </c>
      <c r="B2035" s="1301"/>
      <c r="C2035" s="1302"/>
      <c r="D2035" s="1376">
        <v>45473</v>
      </c>
      <c r="E2035" s="1357"/>
      <c r="F2035" s="5"/>
      <c r="G2035" s="5"/>
      <c r="H2035" s="1302"/>
      <c r="I2035" s="1303"/>
      <c r="J2035" s="1301"/>
      <c r="K2035" s="1376"/>
      <c r="L2035" s="1302"/>
      <c r="M2035" s="1382">
        <f t="shared" si="3649"/>
        <v>45839</v>
      </c>
      <c r="N2035" s="1354">
        <f t="shared" si="3646"/>
        <v>0</v>
      </c>
      <c r="O2035" s="1383">
        <f t="shared" ref="O2035:S2035" si="4103">$AD2035*O$27</f>
        <v>0</v>
      </c>
      <c r="P2035" s="1383">
        <f t="shared" si="4103"/>
        <v>0</v>
      </c>
      <c r="Q2035" s="1383">
        <f t="shared" si="4103"/>
        <v>0</v>
      </c>
      <c r="R2035" s="1383">
        <f t="shared" si="4103"/>
        <v>0</v>
      </c>
      <c r="S2035" s="1383">
        <f t="shared" si="4103"/>
        <v>0</v>
      </c>
      <c r="T2035" s="1383">
        <f t="shared" ref="T2035:X2035" si="4104">$AE2035*T$27</f>
        <v>0</v>
      </c>
      <c r="U2035" s="1383">
        <f t="shared" si="4104"/>
        <v>0</v>
      </c>
      <c r="V2035" s="1383">
        <f t="shared" si="4104"/>
        <v>0</v>
      </c>
      <c r="W2035" s="1383">
        <f t="shared" si="4104"/>
        <v>0</v>
      </c>
      <c r="X2035" s="1383">
        <f t="shared" si="4104"/>
        <v>0</v>
      </c>
      <c r="Y2035" s="1383">
        <f t="shared" si="3652"/>
        <v>0</v>
      </c>
      <c r="Z2035" s="1383">
        <f t="shared" si="3653"/>
        <v>0</v>
      </c>
      <c r="AA2035" s="1383">
        <f t="shared" si="3654"/>
        <v>0</v>
      </c>
      <c r="AB2035" s="1383">
        <f t="shared" si="3655"/>
        <v>0</v>
      </c>
      <c r="AC2035" s="5">
        <f t="shared" si="3656"/>
        <v>181</v>
      </c>
      <c r="AD2035" s="1383">
        <f t="shared" si="3657"/>
        <v>0</v>
      </c>
      <c r="AE2035" s="1383">
        <f t="shared" si="3658"/>
        <v>0</v>
      </c>
      <c r="AF2035" s="1305" t="e">
        <f t="shared" si="3659"/>
        <v>#DIV/0!</v>
      </c>
      <c r="AG2035" s="1305" t="e">
        <f t="shared" si="3660"/>
        <v>#DIV/0!</v>
      </c>
      <c r="AH2035" s="5"/>
      <c r="AI2035" s="5"/>
      <c r="AJ2035" s="5"/>
      <c r="AK2035" s="5"/>
      <c r="AL2035" s="5"/>
      <c r="AM2035" s="5"/>
      <c r="AN2035" s="5"/>
      <c r="AO2035" s="5"/>
      <c r="AP2035" s="5"/>
      <c r="AQ2035" s="5"/>
      <c r="AR2035" s="5"/>
      <c r="AS2035" s="5"/>
      <c r="AT2035" s="5"/>
      <c r="AU2035" s="5"/>
      <c r="AV2035" s="5"/>
      <c r="AW2035" s="5"/>
      <c r="AX2035" s="5"/>
      <c r="AY2035" s="5"/>
      <c r="AZ2035" s="5"/>
      <c r="BA2035" s="5"/>
      <c r="BB2035" s="5"/>
      <c r="BC2035" s="5"/>
      <c r="BD2035" s="5"/>
      <c r="BE2035" s="5"/>
    </row>
    <row r="2036" spans="1:57" ht="14.25" customHeight="1">
      <c r="A2036" s="1376">
        <v>45839</v>
      </c>
      <c r="B2036" s="1301"/>
      <c r="C2036" s="1302"/>
      <c r="D2036" s="1376">
        <v>45474</v>
      </c>
      <c r="E2036" s="1357"/>
      <c r="F2036" s="5"/>
      <c r="G2036" s="5"/>
      <c r="H2036" s="1302"/>
      <c r="I2036" s="1303"/>
      <c r="J2036" s="1301"/>
      <c r="K2036" s="1376"/>
      <c r="L2036" s="1302"/>
      <c r="M2036" s="1382">
        <f t="shared" si="3649"/>
        <v>45840</v>
      </c>
      <c r="N2036" s="1354">
        <f t="shared" si="3646"/>
        <v>0</v>
      </c>
      <c r="O2036" s="1383">
        <f t="shared" ref="O2036:S2036" si="4105">$AD2036*O$27</f>
        <v>0</v>
      </c>
      <c r="P2036" s="1383">
        <f t="shared" si="4105"/>
        <v>0</v>
      </c>
      <c r="Q2036" s="1383">
        <f t="shared" si="4105"/>
        <v>0</v>
      </c>
      <c r="R2036" s="1383">
        <f t="shared" si="4105"/>
        <v>0</v>
      </c>
      <c r="S2036" s="1383">
        <f t="shared" si="4105"/>
        <v>0</v>
      </c>
      <c r="T2036" s="1383">
        <f t="shared" ref="T2036:X2036" si="4106">$AE2036*T$27</f>
        <v>0</v>
      </c>
      <c r="U2036" s="1383">
        <f t="shared" si="4106"/>
        <v>0</v>
      </c>
      <c r="V2036" s="1383">
        <f t="shared" si="4106"/>
        <v>0</v>
      </c>
      <c r="W2036" s="1383">
        <f t="shared" si="4106"/>
        <v>0</v>
      </c>
      <c r="X2036" s="1383">
        <f t="shared" si="4106"/>
        <v>0</v>
      </c>
      <c r="Y2036" s="1383">
        <f t="shared" si="3652"/>
        <v>0</v>
      </c>
      <c r="Z2036" s="1383">
        <f t="shared" si="3653"/>
        <v>0</v>
      </c>
      <c r="AA2036" s="1383">
        <f t="shared" si="3654"/>
        <v>0</v>
      </c>
      <c r="AB2036" s="1383">
        <f t="shared" si="3655"/>
        <v>0</v>
      </c>
      <c r="AC2036" s="5">
        <f t="shared" si="3656"/>
        <v>182</v>
      </c>
      <c r="AD2036" s="1383">
        <f t="shared" si="3657"/>
        <v>0</v>
      </c>
      <c r="AE2036" s="1383">
        <f t="shared" si="3658"/>
        <v>0</v>
      </c>
      <c r="AF2036" s="1305" t="e">
        <f t="shared" si="3659"/>
        <v>#DIV/0!</v>
      </c>
      <c r="AG2036" s="1305" t="e">
        <f t="shared" si="3660"/>
        <v>#DIV/0!</v>
      </c>
      <c r="AH2036" s="5"/>
      <c r="AI2036" s="5"/>
      <c r="AJ2036" s="5"/>
      <c r="AK2036" s="5"/>
      <c r="AL2036" s="5"/>
      <c r="AM2036" s="5"/>
      <c r="AN2036" s="5"/>
      <c r="AO2036" s="5"/>
      <c r="AP2036" s="5"/>
      <c r="AQ2036" s="5"/>
      <c r="AR2036" s="5"/>
      <c r="AS2036" s="5"/>
      <c r="AT2036" s="5"/>
      <c r="AU2036" s="5"/>
      <c r="AV2036" s="5"/>
      <c r="AW2036" s="5"/>
      <c r="AX2036" s="5"/>
      <c r="AY2036" s="5"/>
      <c r="AZ2036" s="5"/>
      <c r="BA2036" s="5"/>
      <c r="BB2036" s="5"/>
      <c r="BC2036" s="5"/>
      <c r="BD2036" s="5"/>
      <c r="BE2036" s="5"/>
    </row>
    <row r="2037" spans="1:57" ht="14.25" customHeight="1">
      <c r="A2037" s="1376">
        <v>45840</v>
      </c>
      <c r="B2037" s="1301"/>
      <c r="C2037" s="1302"/>
      <c r="D2037" s="1376">
        <v>45475</v>
      </c>
      <c r="E2037" s="1357"/>
      <c r="F2037" s="5"/>
      <c r="G2037" s="5"/>
      <c r="H2037" s="1302"/>
      <c r="I2037" s="1303"/>
      <c r="J2037" s="1301"/>
      <c r="K2037" s="1376"/>
      <c r="L2037" s="1302"/>
      <c r="M2037" s="1382">
        <f t="shared" si="3649"/>
        <v>45841</v>
      </c>
      <c r="N2037" s="1354">
        <f t="shared" si="3646"/>
        <v>0</v>
      </c>
      <c r="O2037" s="1383">
        <f t="shared" ref="O2037:S2037" si="4107">$AD2037*O$27</f>
        <v>0</v>
      </c>
      <c r="P2037" s="1383">
        <f t="shared" si="4107"/>
        <v>0</v>
      </c>
      <c r="Q2037" s="1383">
        <f t="shared" si="4107"/>
        <v>0</v>
      </c>
      <c r="R2037" s="1383">
        <f t="shared" si="4107"/>
        <v>0</v>
      </c>
      <c r="S2037" s="1383">
        <f t="shared" si="4107"/>
        <v>0</v>
      </c>
      <c r="T2037" s="1383">
        <f t="shared" ref="T2037:X2037" si="4108">$AE2037*T$27</f>
        <v>0</v>
      </c>
      <c r="U2037" s="1383">
        <f t="shared" si="4108"/>
        <v>0</v>
      </c>
      <c r="V2037" s="1383">
        <f t="shared" si="4108"/>
        <v>0</v>
      </c>
      <c r="W2037" s="1383">
        <f t="shared" si="4108"/>
        <v>0</v>
      </c>
      <c r="X2037" s="1383">
        <f t="shared" si="4108"/>
        <v>0</v>
      </c>
      <c r="Y2037" s="1383">
        <f t="shared" si="3652"/>
        <v>0</v>
      </c>
      <c r="Z2037" s="1383">
        <f t="shared" si="3653"/>
        <v>0</v>
      </c>
      <c r="AA2037" s="1383">
        <f t="shared" si="3654"/>
        <v>0</v>
      </c>
      <c r="AB2037" s="1383">
        <f t="shared" si="3655"/>
        <v>0</v>
      </c>
      <c r="AC2037" s="5">
        <f t="shared" si="3656"/>
        <v>183</v>
      </c>
      <c r="AD2037" s="1383">
        <f t="shared" si="3657"/>
        <v>0</v>
      </c>
      <c r="AE2037" s="1383">
        <f t="shared" si="3658"/>
        <v>0</v>
      </c>
      <c r="AF2037" s="1305" t="e">
        <f t="shared" si="3659"/>
        <v>#DIV/0!</v>
      </c>
      <c r="AG2037" s="1305" t="e">
        <f t="shared" si="3660"/>
        <v>#DIV/0!</v>
      </c>
      <c r="AH2037" s="5"/>
      <c r="AI2037" s="5"/>
      <c r="AJ2037" s="5"/>
      <c r="AK2037" s="5"/>
      <c r="AL2037" s="5"/>
      <c r="AM2037" s="5"/>
      <c r="AN2037" s="5"/>
      <c r="AO2037" s="5"/>
      <c r="AP2037" s="5"/>
      <c r="AQ2037" s="5"/>
      <c r="AR2037" s="5"/>
      <c r="AS2037" s="5"/>
      <c r="AT2037" s="5"/>
      <c r="AU2037" s="5"/>
      <c r="AV2037" s="5"/>
      <c r="AW2037" s="5"/>
      <c r="AX2037" s="5"/>
      <c r="AY2037" s="5"/>
      <c r="AZ2037" s="5"/>
      <c r="BA2037" s="5"/>
      <c r="BB2037" s="5"/>
      <c r="BC2037" s="5"/>
      <c r="BD2037" s="5"/>
      <c r="BE2037" s="5"/>
    </row>
    <row r="2038" spans="1:57" ht="14.25" customHeight="1">
      <c r="A2038" s="1376">
        <v>45841</v>
      </c>
      <c r="B2038" s="1301"/>
      <c r="C2038" s="1302"/>
      <c r="D2038" s="1376">
        <v>45476</v>
      </c>
      <c r="E2038" s="1357"/>
      <c r="F2038" s="5"/>
      <c r="G2038" s="5"/>
      <c r="H2038" s="1302"/>
      <c r="I2038" s="1303"/>
      <c r="J2038" s="1301"/>
      <c r="K2038" s="1376"/>
      <c r="L2038" s="1302"/>
      <c r="M2038" s="1382">
        <f t="shared" si="3649"/>
        <v>45842</v>
      </c>
      <c r="N2038" s="1354">
        <f t="shared" si="3646"/>
        <v>0</v>
      </c>
      <c r="O2038" s="1383">
        <f t="shared" ref="O2038:S2038" si="4109">$AD2038*O$27</f>
        <v>0</v>
      </c>
      <c r="P2038" s="1383">
        <f t="shared" si="4109"/>
        <v>0</v>
      </c>
      <c r="Q2038" s="1383">
        <f t="shared" si="4109"/>
        <v>0</v>
      </c>
      <c r="R2038" s="1383">
        <f t="shared" si="4109"/>
        <v>0</v>
      </c>
      <c r="S2038" s="1383">
        <f t="shared" si="4109"/>
        <v>0</v>
      </c>
      <c r="T2038" s="1383">
        <f t="shared" ref="T2038:X2038" si="4110">$AE2038*T$27</f>
        <v>0</v>
      </c>
      <c r="U2038" s="1383">
        <f t="shared" si="4110"/>
        <v>0</v>
      </c>
      <c r="V2038" s="1383">
        <f t="shared" si="4110"/>
        <v>0</v>
      </c>
      <c r="W2038" s="1383">
        <f t="shared" si="4110"/>
        <v>0</v>
      </c>
      <c r="X2038" s="1383">
        <f t="shared" si="4110"/>
        <v>0</v>
      </c>
      <c r="Y2038" s="1383">
        <f t="shared" si="3652"/>
        <v>0</v>
      </c>
      <c r="Z2038" s="1383">
        <f t="shared" si="3653"/>
        <v>0</v>
      </c>
      <c r="AA2038" s="1383">
        <f t="shared" si="3654"/>
        <v>0</v>
      </c>
      <c r="AB2038" s="1383">
        <f t="shared" si="3655"/>
        <v>0</v>
      </c>
      <c r="AC2038" s="5">
        <f t="shared" si="3656"/>
        <v>184</v>
      </c>
      <c r="AD2038" s="1383">
        <f t="shared" si="3657"/>
        <v>0</v>
      </c>
      <c r="AE2038" s="1383">
        <f t="shared" si="3658"/>
        <v>0</v>
      </c>
      <c r="AF2038" s="1305" t="e">
        <f t="shared" si="3659"/>
        <v>#DIV/0!</v>
      </c>
      <c r="AG2038" s="1305" t="e">
        <f t="shared" si="3660"/>
        <v>#DIV/0!</v>
      </c>
      <c r="AH2038" s="5"/>
      <c r="AI2038" s="5"/>
      <c r="AJ2038" s="5"/>
      <c r="AK2038" s="5"/>
      <c r="AL2038" s="5"/>
      <c r="AM2038" s="5"/>
      <c r="AN2038" s="5"/>
      <c r="AO2038" s="5"/>
      <c r="AP2038" s="5"/>
      <c r="AQ2038" s="5"/>
      <c r="AR2038" s="5"/>
      <c r="AS2038" s="5"/>
      <c r="AT2038" s="5"/>
      <c r="AU2038" s="5"/>
      <c r="AV2038" s="5"/>
      <c r="AW2038" s="5"/>
      <c r="AX2038" s="5"/>
      <c r="AY2038" s="5"/>
      <c r="AZ2038" s="5"/>
      <c r="BA2038" s="5"/>
      <c r="BB2038" s="5"/>
      <c r="BC2038" s="5"/>
      <c r="BD2038" s="5"/>
      <c r="BE2038" s="5"/>
    </row>
    <row r="2039" spans="1:57" ht="14.25" customHeight="1">
      <c r="A2039" s="1376">
        <v>45842</v>
      </c>
      <c r="B2039" s="1301"/>
      <c r="C2039" s="1302"/>
      <c r="D2039" s="1376">
        <v>45477</v>
      </c>
      <c r="E2039" s="1357"/>
      <c r="F2039" s="5"/>
      <c r="G2039" s="5"/>
      <c r="H2039" s="1302"/>
      <c r="I2039" s="1303"/>
      <c r="J2039" s="1301"/>
      <c r="K2039" s="1376"/>
      <c r="L2039" s="1302"/>
      <c r="M2039" s="1382">
        <f t="shared" si="3649"/>
        <v>45843</v>
      </c>
      <c r="N2039" s="1354">
        <f t="shared" si="3646"/>
        <v>0</v>
      </c>
      <c r="O2039" s="1383">
        <f t="shared" ref="O2039:S2039" si="4111">$AD2039*O$27</f>
        <v>0</v>
      </c>
      <c r="P2039" s="1383">
        <f t="shared" si="4111"/>
        <v>0</v>
      </c>
      <c r="Q2039" s="1383">
        <f t="shared" si="4111"/>
        <v>0</v>
      </c>
      <c r="R2039" s="1383">
        <f t="shared" si="4111"/>
        <v>0</v>
      </c>
      <c r="S2039" s="1383">
        <f t="shared" si="4111"/>
        <v>0</v>
      </c>
      <c r="T2039" s="1383">
        <f t="shared" ref="T2039:X2039" si="4112">$AE2039*T$27</f>
        <v>0</v>
      </c>
      <c r="U2039" s="1383">
        <f t="shared" si="4112"/>
        <v>0</v>
      </c>
      <c r="V2039" s="1383">
        <f t="shared" si="4112"/>
        <v>0</v>
      </c>
      <c r="W2039" s="1383">
        <f t="shared" si="4112"/>
        <v>0</v>
      </c>
      <c r="X2039" s="1383">
        <f t="shared" si="4112"/>
        <v>0</v>
      </c>
      <c r="Y2039" s="1383">
        <f t="shared" si="3652"/>
        <v>0</v>
      </c>
      <c r="Z2039" s="1383">
        <f t="shared" si="3653"/>
        <v>0</v>
      </c>
      <c r="AA2039" s="1383">
        <f t="shared" si="3654"/>
        <v>0</v>
      </c>
      <c r="AB2039" s="1383">
        <f t="shared" si="3655"/>
        <v>0</v>
      </c>
      <c r="AC2039" s="5">
        <f t="shared" si="3656"/>
        <v>185</v>
      </c>
      <c r="AD2039" s="1383">
        <f t="shared" si="3657"/>
        <v>0</v>
      </c>
      <c r="AE2039" s="1383">
        <f t="shared" si="3658"/>
        <v>0</v>
      </c>
      <c r="AF2039" s="1305" t="e">
        <f t="shared" si="3659"/>
        <v>#DIV/0!</v>
      </c>
      <c r="AG2039" s="1305" t="e">
        <f t="shared" si="3660"/>
        <v>#DIV/0!</v>
      </c>
      <c r="AH2039" s="5"/>
      <c r="AI2039" s="5"/>
      <c r="AJ2039" s="5"/>
      <c r="AK2039" s="5"/>
      <c r="AL2039" s="5"/>
      <c r="AM2039" s="5"/>
      <c r="AN2039" s="5"/>
      <c r="AO2039" s="5"/>
      <c r="AP2039" s="5"/>
      <c r="AQ2039" s="5"/>
      <c r="AR2039" s="5"/>
      <c r="AS2039" s="5"/>
      <c r="AT2039" s="5"/>
      <c r="AU2039" s="5"/>
      <c r="AV2039" s="5"/>
      <c r="AW2039" s="5"/>
      <c r="AX2039" s="5"/>
      <c r="AY2039" s="5"/>
      <c r="AZ2039" s="5"/>
      <c r="BA2039" s="5"/>
      <c r="BB2039" s="5"/>
      <c r="BC2039" s="5"/>
      <c r="BD2039" s="5"/>
      <c r="BE2039" s="5"/>
    </row>
    <row r="2040" spans="1:57" ht="14.25" customHeight="1">
      <c r="A2040" s="1376">
        <v>45843</v>
      </c>
      <c r="B2040" s="1301"/>
      <c r="C2040" s="1302"/>
      <c r="D2040" s="1376">
        <v>45478</v>
      </c>
      <c r="E2040" s="1357"/>
      <c r="F2040" s="5"/>
      <c r="G2040" s="5"/>
      <c r="H2040" s="1302"/>
      <c r="I2040" s="1303"/>
      <c r="J2040" s="1301"/>
      <c r="K2040" s="1376"/>
      <c r="L2040" s="1302"/>
      <c r="M2040" s="1382">
        <f t="shared" si="3649"/>
        <v>45844</v>
      </c>
      <c r="N2040" s="1354">
        <f t="shared" si="3646"/>
        <v>0</v>
      </c>
      <c r="O2040" s="1383">
        <f t="shared" ref="O2040:S2040" si="4113">$AD2040*O$27</f>
        <v>0</v>
      </c>
      <c r="P2040" s="1383">
        <f t="shared" si="4113"/>
        <v>0</v>
      </c>
      <c r="Q2040" s="1383">
        <f t="shared" si="4113"/>
        <v>0</v>
      </c>
      <c r="R2040" s="1383">
        <f t="shared" si="4113"/>
        <v>0</v>
      </c>
      <c r="S2040" s="1383">
        <f t="shared" si="4113"/>
        <v>0</v>
      </c>
      <c r="T2040" s="1383">
        <f t="shared" ref="T2040:X2040" si="4114">$AE2040*T$27</f>
        <v>0</v>
      </c>
      <c r="U2040" s="1383">
        <f t="shared" si="4114"/>
        <v>0</v>
      </c>
      <c r="V2040" s="1383">
        <f t="shared" si="4114"/>
        <v>0</v>
      </c>
      <c r="W2040" s="1383">
        <f t="shared" si="4114"/>
        <v>0</v>
      </c>
      <c r="X2040" s="1383">
        <f t="shared" si="4114"/>
        <v>0</v>
      </c>
      <c r="Y2040" s="1383">
        <f t="shared" si="3652"/>
        <v>0</v>
      </c>
      <c r="Z2040" s="1383">
        <f t="shared" si="3653"/>
        <v>0</v>
      </c>
      <c r="AA2040" s="1383">
        <f t="shared" si="3654"/>
        <v>0</v>
      </c>
      <c r="AB2040" s="1383">
        <f t="shared" si="3655"/>
        <v>0</v>
      </c>
      <c r="AC2040" s="5">
        <f t="shared" si="3656"/>
        <v>186</v>
      </c>
      <c r="AD2040" s="1383">
        <f t="shared" si="3657"/>
        <v>0</v>
      </c>
      <c r="AE2040" s="1383">
        <f t="shared" si="3658"/>
        <v>0</v>
      </c>
      <c r="AF2040" s="1305" t="e">
        <f t="shared" si="3659"/>
        <v>#DIV/0!</v>
      </c>
      <c r="AG2040" s="1305" t="e">
        <f t="shared" si="3660"/>
        <v>#DIV/0!</v>
      </c>
      <c r="AH2040" s="5"/>
      <c r="AI2040" s="5"/>
      <c r="AJ2040" s="5"/>
      <c r="AK2040" s="5"/>
      <c r="AL2040" s="5"/>
      <c r="AM2040" s="5"/>
      <c r="AN2040" s="5"/>
      <c r="AO2040" s="5"/>
      <c r="AP2040" s="5"/>
      <c r="AQ2040" s="5"/>
      <c r="AR2040" s="5"/>
      <c r="AS2040" s="5"/>
      <c r="AT2040" s="5"/>
      <c r="AU2040" s="5"/>
      <c r="AV2040" s="5"/>
      <c r="AW2040" s="5"/>
      <c r="AX2040" s="5"/>
      <c r="AY2040" s="5"/>
      <c r="AZ2040" s="5"/>
      <c r="BA2040" s="5"/>
      <c r="BB2040" s="5"/>
      <c r="BC2040" s="5"/>
      <c r="BD2040" s="5"/>
      <c r="BE2040" s="5"/>
    </row>
    <row r="2041" spans="1:57" ht="14.25" customHeight="1">
      <c r="A2041" s="1376">
        <v>45844</v>
      </c>
      <c r="B2041" s="1301"/>
      <c r="C2041" s="1302"/>
      <c r="D2041" s="1376">
        <v>45479</v>
      </c>
      <c r="E2041" s="1357"/>
      <c r="F2041" s="5"/>
      <c r="G2041" s="5"/>
      <c r="H2041" s="1302"/>
      <c r="I2041" s="1303"/>
      <c r="J2041" s="1301"/>
      <c r="K2041" s="1376"/>
      <c r="L2041" s="1302"/>
      <c r="M2041" s="1382">
        <f t="shared" si="3649"/>
        <v>45845</v>
      </c>
      <c r="N2041" s="1354">
        <f t="shared" si="3646"/>
        <v>0</v>
      </c>
      <c r="O2041" s="1383">
        <f t="shared" ref="O2041:S2041" si="4115">$AD2041*O$27</f>
        <v>0</v>
      </c>
      <c r="P2041" s="1383">
        <f t="shared" si="4115"/>
        <v>0</v>
      </c>
      <c r="Q2041" s="1383">
        <f t="shared" si="4115"/>
        <v>0</v>
      </c>
      <c r="R2041" s="1383">
        <f t="shared" si="4115"/>
        <v>0</v>
      </c>
      <c r="S2041" s="1383">
        <f t="shared" si="4115"/>
        <v>0</v>
      </c>
      <c r="T2041" s="1383">
        <f t="shared" ref="T2041:X2041" si="4116">$AE2041*T$27</f>
        <v>0</v>
      </c>
      <c r="U2041" s="1383">
        <f t="shared" si="4116"/>
        <v>0</v>
      </c>
      <c r="V2041" s="1383">
        <f t="shared" si="4116"/>
        <v>0</v>
      </c>
      <c r="W2041" s="1383">
        <f t="shared" si="4116"/>
        <v>0</v>
      </c>
      <c r="X2041" s="1383">
        <f t="shared" si="4116"/>
        <v>0</v>
      </c>
      <c r="Y2041" s="1383">
        <f t="shared" si="3652"/>
        <v>0</v>
      </c>
      <c r="Z2041" s="1383">
        <f t="shared" si="3653"/>
        <v>0</v>
      </c>
      <c r="AA2041" s="1383">
        <f t="shared" si="3654"/>
        <v>0</v>
      </c>
      <c r="AB2041" s="1383">
        <f t="shared" si="3655"/>
        <v>0</v>
      </c>
      <c r="AC2041" s="5">
        <f t="shared" si="3656"/>
        <v>187</v>
      </c>
      <c r="AD2041" s="1383">
        <f t="shared" si="3657"/>
        <v>0</v>
      </c>
      <c r="AE2041" s="1383">
        <f t="shared" si="3658"/>
        <v>0</v>
      </c>
      <c r="AF2041" s="1305" t="e">
        <f t="shared" si="3659"/>
        <v>#DIV/0!</v>
      </c>
      <c r="AG2041" s="1305" t="e">
        <f t="shared" si="3660"/>
        <v>#DIV/0!</v>
      </c>
      <c r="AH2041" s="5"/>
      <c r="AI2041" s="5"/>
      <c r="AJ2041" s="5"/>
      <c r="AK2041" s="5"/>
      <c r="AL2041" s="5"/>
      <c r="AM2041" s="5"/>
      <c r="AN2041" s="5"/>
      <c r="AO2041" s="5"/>
      <c r="AP2041" s="5"/>
      <c r="AQ2041" s="5"/>
      <c r="AR2041" s="5"/>
      <c r="AS2041" s="5"/>
      <c r="AT2041" s="5"/>
      <c r="AU2041" s="5"/>
      <c r="AV2041" s="5"/>
      <c r="AW2041" s="5"/>
      <c r="AX2041" s="5"/>
      <c r="AY2041" s="5"/>
      <c r="AZ2041" s="5"/>
      <c r="BA2041" s="5"/>
      <c r="BB2041" s="5"/>
      <c r="BC2041" s="5"/>
      <c r="BD2041" s="5"/>
      <c r="BE2041" s="5"/>
    </row>
    <row r="2042" spans="1:57" ht="14.25" customHeight="1">
      <c r="A2042" s="1376">
        <v>45845</v>
      </c>
      <c r="B2042" s="1301"/>
      <c r="C2042" s="1302"/>
      <c r="D2042" s="1376">
        <v>45480</v>
      </c>
      <c r="E2042" s="1357"/>
      <c r="F2042" s="5"/>
      <c r="G2042" s="5"/>
      <c r="H2042" s="1302"/>
      <c r="I2042" s="1303"/>
      <c r="J2042" s="1301"/>
      <c r="K2042" s="1376"/>
      <c r="L2042" s="1302"/>
      <c r="M2042" s="1382">
        <f t="shared" si="3649"/>
        <v>45846</v>
      </c>
      <c r="N2042" s="1354">
        <f t="shared" si="3646"/>
        <v>0</v>
      </c>
      <c r="O2042" s="1383">
        <f t="shared" ref="O2042:S2042" si="4117">$AD2042*O$27</f>
        <v>0</v>
      </c>
      <c r="P2042" s="1383">
        <f t="shared" si="4117"/>
        <v>0</v>
      </c>
      <c r="Q2042" s="1383">
        <f t="shared" si="4117"/>
        <v>0</v>
      </c>
      <c r="R2042" s="1383">
        <f t="shared" si="4117"/>
        <v>0</v>
      </c>
      <c r="S2042" s="1383">
        <f t="shared" si="4117"/>
        <v>0</v>
      </c>
      <c r="T2042" s="1383">
        <f t="shared" ref="T2042:X2042" si="4118">$AE2042*T$27</f>
        <v>0</v>
      </c>
      <c r="U2042" s="1383">
        <f t="shared" si="4118"/>
        <v>0</v>
      </c>
      <c r="V2042" s="1383">
        <f t="shared" si="4118"/>
        <v>0</v>
      </c>
      <c r="W2042" s="1383">
        <f t="shared" si="4118"/>
        <v>0</v>
      </c>
      <c r="X2042" s="1383">
        <f t="shared" si="4118"/>
        <v>0</v>
      </c>
      <c r="Y2042" s="1383">
        <f t="shared" si="3652"/>
        <v>0</v>
      </c>
      <c r="Z2042" s="1383">
        <f t="shared" si="3653"/>
        <v>0</v>
      </c>
      <c r="AA2042" s="1383">
        <f t="shared" si="3654"/>
        <v>0</v>
      </c>
      <c r="AB2042" s="1383">
        <f t="shared" si="3655"/>
        <v>0</v>
      </c>
      <c r="AC2042" s="5">
        <f t="shared" si="3656"/>
        <v>188</v>
      </c>
      <c r="AD2042" s="1383">
        <f t="shared" si="3657"/>
        <v>0</v>
      </c>
      <c r="AE2042" s="1383">
        <f t="shared" si="3658"/>
        <v>0</v>
      </c>
      <c r="AF2042" s="1305" t="e">
        <f t="shared" si="3659"/>
        <v>#DIV/0!</v>
      </c>
      <c r="AG2042" s="1305" t="e">
        <f t="shared" si="3660"/>
        <v>#DIV/0!</v>
      </c>
      <c r="AH2042" s="5"/>
      <c r="AI2042" s="5"/>
      <c r="AJ2042" s="5"/>
      <c r="AK2042" s="5"/>
      <c r="AL2042" s="5"/>
      <c r="AM2042" s="5"/>
      <c r="AN2042" s="5"/>
      <c r="AO2042" s="5"/>
      <c r="AP2042" s="5"/>
      <c r="AQ2042" s="5"/>
      <c r="AR2042" s="5"/>
      <c r="AS2042" s="5"/>
      <c r="AT2042" s="5"/>
      <c r="AU2042" s="5"/>
      <c r="AV2042" s="5"/>
      <c r="AW2042" s="5"/>
      <c r="AX2042" s="5"/>
      <c r="AY2042" s="5"/>
      <c r="AZ2042" s="5"/>
      <c r="BA2042" s="5"/>
      <c r="BB2042" s="5"/>
      <c r="BC2042" s="5"/>
      <c r="BD2042" s="5"/>
      <c r="BE2042" s="5"/>
    </row>
    <row r="2043" spans="1:57" ht="14.25" customHeight="1">
      <c r="A2043" s="1376">
        <v>45846</v>
      </c>
      <c r="B2043" s="1301"/>
      <c r="C2043" s="1302"/>
      <c r="D2043" s="1376">
        <v>45481</v>
      </c>
      <c r="E2043" s="1357"/>
      <c r="F2043" s="5"/>
      <c r="G2043" s="5"/>
      <c r="H2043" s="1302"/>
      <c r="I2043" s="1303"/>
      <c r="J2043" s="1301"/>
      <c r="K2043" s="1376"/>
      <c r="L2043" s="1302"/>
      <c r="M2043" s="1382">
        <f t="shared" si="3649"/>
        <v>45847</v>
      </c>
      <c r="N2043" s="1354">
        <f t="shared" si="3646"/>
        <v>0</v>
      </c>
      <c r="O2043" s="1383">
        <f t="shared" ref="O2043:S2043" si="4119">$AD2043*O$27</f>
        <v>0</v>
      </c>
      <c r="P2043" s="1383">
        <f t="shared" si="4119"/>
        <v>0</v>
      </c>
      <c r="Q2043" s="1383">
        <f t="shared" si="4119"/>
        <v>0</v>
      </c>
      <c r="R2043" s="1383">
        <f t="shared" si="4119"/>
        <v>0</v>
      </c>
      <c r="S2043" s="1383">
        <f t="shared" si="4119"/>
        <v>0</v>
      </c>
      <c r="T2043" s="1383">
        <f t="shared" ref="T2043:X2043" si="4120">$AE2043*T$27</f>
        <v>0</v>
      </c>
      <c r="U2043" s="1383">
        <f t="shared" si="4120"/>
        <v>0</v>
      </c>
      <c r="V2043" s="1383">
        <f t="shared" si="4120"/>
        <v>0</v>
      </c>
      <c r="W2043" s="1383">
        <f t="shared" si="4120"/>
        <v>0</v>
      </c>
      <c r="X2043" s="1383">
        <f t="shared" si="4120"/>
        <v>0</v>
      </c>
      <c r="Y2043" s="1383">
        <f t="shared" si="3652"/>
        <v>0</v>
      </c>
      <c r="Z2043" s="1383">
        <f t="shared" si="3653"/>
        <v>0</v>
      </c>
      <c r="AA2043" s="1383">
        <f t="shared" si="3654"/>
        <v>0</v>
      </c>
      <c r="AB2043" s="1383">
        <f t="shared" si="3655"/>
        <v>0</v>
      </c>
      <c r="AC2043" s="5">
        <f t="shared" si="3656"/>
        <v>189</v>
      </c>
      <c r="AD2043" s="1383">
        <f t="shared" si="3657"/>
        <v>0</v>
      </c>
      <c r="AE2043" s="1383">
        <f t="shared" si="3658"/>
        <v>0</v>
      </c>
      <c r="AF2043" s="1305" t="e">
        <f t="shared" si="3659"/>
        <v>#DIV/0!</v>
      </c>
      <c r="AG2043" s="1305" t="e">
        <f t="shared" si="3660"/>
        <v>#DIV/0!</v>
      </c>
      <c r="AH2043" s="5"/>
      <c r="AI2043" s="5"/>
      <c r="AJ2043" s="5"/>
      <c r="AK2043" s="5"/>
      <c r="AL2043" s="5"/>
      <c r="AM2043" s="5"/>
      <c r="AN2043" s="5"/>
      <c r="AO2043" s="5"/>
      <c r="AP2043" s="5"/>
      <c r="AQ2043" s="5"/>
      <c r="AR2043" s="5"/>
      <c r="AS2043" s="5"/>
      <c r="AT2043" s="5"/>
      <c r="AU2043" s="5"/>
      <c r="AV2043" s="5"/>
      <c r="AW2043" s="5"/>
      <c r="AX2043" s="5"/>
      <c r="AY2043" s="5"/>
      <c r="AZ2043" s="5"/>
      <c r="BA2043" s="5"/>
      <c r="BB2043" s="5"/>
      <c r="BC2043" s="5"/>
      <c r="BD2043" s="5"/>
      <c r="BE2043" s="5"/>
    </row>
    <row r="2044" spans="1:57" ht="14.25" customHeight="1">
      <c r="A2044" s="1376">
        <v>45847</v>
      </c>
      <c r="B2044" s="1301"/>
      <c r="C2044" s="1302"/>
      <c r="D2044" s="1376">
        <v>45482</v>
      </c>
      <c r="E2044" s="1357"/>
      <c r="F2044" s="5"/>
      <c r="G2044" s="5"/>
      <c r="H2044" s="1302"/>
      <c r="I2044" s="1303"/>
      <c r="J2044" s="1301"/>
      <c r="K2044" s="1376"/>
      <c r="L2044" s="1302"/>
      <c r="M2044" s="1382">
        <f t="shared" si="3649"/>
        <v>45848</v>
      </c>
      <c r="N2044" s="1354">
        <f t="shared" si="3646"/>
        <v>0</v>
      </c>
      <c r="O2044" s="1383">
        <f t="shared" ref="O2044:S2044" si="4121">$AD2044*O$27</f>
        <v>0</v>
      </c>
      <c r="P2044" s="1383">
        <f t="shared" si="4121"/>
        <v>0</v>
      </c>
      <c r="Q2044" s="1383">
        <f t="shared" si="4121"/>
        <v>0</v>
      </c>
      <c r="R2044" s="1383">
        <f t="shared" si="4121"/>
        <v>0</v>
      </c>
      <c r="S2044" s="1383">
        <f t="shared" si="4121"/>
        <v>0</v>
      </c>
      <c r="T2044" s="1383">
        <f t="shared" ref="T2044:X2044" si="4122">$AE2044*T$27</f>
        <v>0</v>
      </c>
      <c r="U2044" s="1383">
        <f t="shared" si="4122"/>
        <v>0</v>
      </c>
      <c r="V2044" s="1383">
        <f t="shared" si="4122"/>
        <v>0</v>
      </c>
      <c r="W2044" s="1383">
        <f t="shared" si="4122"/>
        <v>0</v>
      </c>
      <c r="X2044" s="1383">
        <f t="shared" si="4122"/>
        <v>0</v>
      </c>
      <c r="Y2044" s="1383">
        <f t="shared" si="3652"/>
        <v>0</v>
      </c>
      <c r="Z2044" s="1383">
        <f t="shared" si="3653"/>
        <v>0</v>
      </c>
      <c r="AA2044" s="1383">
        <f t="shared" si="3654"/>
        <v>0</v>
      </c>
      <c r="AB2044" s="1383">
        <f t="shared" si="3655"/>
        <v>0</v>
      </c>
      <c r="AC2044" s="5">
        <f t="shared" si="3656"/>
        <v>190</v>
      </c>
      <c r="AD2044" s="1383">
        <f t="shared" si="3657"/>
        <v>0</v>
      </c>
      <c r="AE2044" s="1383">
        <f t="shared" si="3658"/>
        <v>0</v>
      </c>
      <c r="AF2044" s="1305" t="e">
        <f t="shared" si="3659"/>
        <v>#DIV/0!</v>
      </c>
      <c r="AG2044" s="1305" t="e">
        <f t="shared" si="3660"/>
        <v>#DIV/0!</v>
      </c>
      <c r="AH2044" s="5"/>
      <c r="AI2044" s="5"/>
      <c r="AJ2044" s="5"/>
      <c r="AK2044" s="5"/>
      <c r="AL2044" s="5"/>
      <c r="AM2044" s="5"/>
      <c r="AN2044" s="5"/>
      <c r="AO2044" s="5"/>
      <c r="AP2044" s="5"/>
      <c r="AQ2044" s="5"/>
      <c r="AR2044" s="5"/>
      <c r="AS2044" s="5"/>
      <c r="AT2044" s="5"/>
      <c r="AU2044" s="5"/>
      <c r="AV2044" s="5"/>
      <c r="AW2044" s="5"/>
      <c r="AX2044" s="5"/>
      <c r="AY2044" s="5"/>
      <c r="AZ2044" s="5"/>
      <c r="BA2044" s="5"/>
      <c r="BB2044" s="5"/>
      <c r="BC2044" s="5"/>
      <c r="BD2044" s="5"/>
      <c r="BE2044" s="5"/>
    </row>
    <row r="2045" spans="1:57" ht="14.25" customHeight="1">
      <c r="A2045" s="1376">
        <v>45848</v>
      </c>
      <c r="B2045" s="1301"/>
      <c r="C2045" s="1302"/>
      <c r="D2045" s="1376">
        <v>45483</v>
      </c>
      <c r="E2045" s="1357"/>
      <c r="F2045" s="5"/>
      <c r="G2045" s="5"/>
      <c r="H2045" s="1302"/>
      <c r="I2045" s="1303"/>
      <c r="J2045" s="1301"/>
      <c r="K2045" s="1376"/>
      <c r="L2045" s="1302"/>
      <c r="M2045" s="1382">
        <f t="shared" si="3649"/>
        <v>45849</v>
      </c>
      <c r="N2045" s="1354">
        <f t="shared" si="3646"/>
        <v>0</v>
      </c>
      <c r="O2045" s="1383">
        <f t="shared" ref="O2045:S2045" si="4123">$AD2045*O$27</f>
        <v>0</v>
      </c>
      <c r="P2045" s="1383">
        <f t="shared" si="4123"/>
        <v>0</v>
      </c>
      <c r="Q2045" s="1383">
        <f t="shared" si="4123"/>
        <v>0</v>
      </c>
      <c r="R2045" s="1383">
        <f t="shared" si="4123"/>
        <v>0</v>
      </c>
      <c r="S2045" s="1383">
        <f t="shared" si="4123"/>
        <v>0</v>
      </c>
      <c r="T2045" s="1383">
        <f t="shared" ref="T2045:X2045" si="4124">$AE2045*T$27</f>
        <v>0</v>
      </c>
      <c r="U2045" s="1383">
        <f t="shared" si="4124"/>
        <v>0</v>
      </c>
      <c r="V2045" s="1383">
        <f t="shared" si="4124"/>
        <v>0</v>
      </c>
      <c r="W2045" s="1383">
        <f t="shared" si="4124"/>
        <v>0</v>
      </c>
      <c r="X2045" s="1383">
        <f t="shared" si="4124"/>
        <v>0</v>
      </c>
      <c r="Y2045" s="1383">
        <f t="shared" si="3652"/>
        <v>0</v>
      </c>
      <c r="Z2045" s="1383">
        <f t="shared" si="3653"/>
        <v>0</v>
      </c>
      <c r="AA2045" s="1383">
        <f t="shared" si="3654"/>
        <v>0</v>
      </c>
      <c r="AB2045" s="1383">
        <f t="shared" si="3655"/>
        <v>0</v>
      </c>
      <c r="AC2045" s="5">
        <f t="shared" si="3656"/>
        <v>191</v>
      </c>
      <c r="AD2045" s="1383">
        <f t="shared" si="3657"/>
        <v>0</v>
      </c>
      <c r="AE2045" s="1383">
        <f t="shared" si="3658"/>
        <v>0</v>
      </c>
      <c r="AF2045" s="1305" t="e">
        <f t="shared" si="3659"/>
        <v>#DIV/0!</v>
      </c>
      <c r="AG2045" s="1305" t="e">
        <f t="shared" si="3660"/>
        <v>#DIV/0!</v>
      </c>
      <c r="AH2045" s="5"/>
      <c r="AI2045" s="5"/>
      <c r="AJ2045" s="5"/>
      <c r="AK2045" s="5"/>
      <c r="AL2045" s="5"/>
      <c r="AM2045" s="5"/>
      <c r="AN2045" s="5"/>
      <c r="AO2045" s="5"/>
      <c r="AP2045" s="5"/>
      <c r="AQ2045" s="5"/>
      <c r="AR2045" s="5"/>
      <c r="AS2045" s="5"/>
      <c r="AT2045" s="5"/>
      <c r="AU2045" s="5"/>
      <c r="AV2045" s="5"/>
      <c r="AW2045" s="5"/>
      <c r="AX2045" s="5"/>
      <c r="AY2045" s="5"/>
      <c r="AZ2045" s="5"/>
      <c r="BA2045" s="5"/>
      <c r="BB2045" s="5"/>
      <c r="BC2045" s="5"/>
      <c r="BD2045" s="5"/>
      <c r="BE2045" s="5"/>
    </row>
    <row r="2046" spans="1:57" ht="14.25" customHeight="1">
      <c r="A2046" s="1376">
        <v>45849</v>
      </c>
      <c r="B2046" s="1301"/>
      <c r="C2046" s="1302"/>
      <c r="D2046" s="1376">
        <v>45484</v>
      </c>
      <c r="E2046" s="1357"/>
      <c r="F2046" s="5"/>
      <c r="G2046" s="5"/>
      <c r="H2046" s="1302"/>
      <c r="I2046" s="1303"/>
      <c r="J2046" s="1301"/>
      <c r="K2046" s="1376"/>
      <c r="L2046" s="1302"/>
      <c r="M2046" s="1382">
        <f t="shared" si="3649"/>
        <v>45850</v>
      </c>
      <c r="N2046" s="1354">
        <f t="shared" si="3646"/>
        <v>0</v>
      </c>
      <c r="O2046" s="1383">
        <f t="shared" ref="O2046:S2046" si="4125">$AD2046*O$27</f>
        <v>0</v>
      </c>
      <c r="P2046" s="1383">
        <f t="shared" si="4125"/>
        <v>0</v>
      </c>
      <c r="Q2046" s="1383">
        <f t="shared" si="4125"/>
        <v>0</v>
      </c>
      <c r="R2046" s="1383">
        <f t="shared" si="4125"/>
        <v>0</v>
      </c>
      <c r="S2046" s="1383">
        <f t="shared" si="4125"/>
        <v>0</v>
      </c>
      <c r="T2046" s="1383">
        <f t="shared" ref="T2046:X2046" si="4126">$AE2046*T$27</f>
        <v>0</v>
      </c>
      <c r="U2046" s="1383">
        <f t="shared" si="4126"/>
        <v>0</v>
      </c>
      <c r="V2046" s="1383">
        <f t="shared" si="4126"/>
        <v>0</v>
      </c>
      <c r="W2046" s="1383">
        <f t="shared" si="4126"/>
        <v>0</v>
      </c>
      <c r="X2046" s="1383">
        <f t="shared" si="4126"/>
        <v>0</v>
      </c>
      <c r="Y2046" s="1383">
        <f t="shared" si="3652"/>
        <v>0</v>
      </c>
      <c r="Z2046" s="1383">
        <f t="shared" si="3653"/>
        <v>0</v>
      </c>
      <c r="AA2046" s="1383">
        <f t="shared" si="3654"/>
        <v>0</v>
      </c>
      <c r="AB2046" s="1383">
        <f t="shared" si="3655"/>
        <v>0</v>
      </c>
      <c r="AC2046" s="5">
        <f t="shared" si="3656"/>
        <v>192</v>
      </c>
      <c r="AD2046" s="1383">
        <f t="shared" si="3657"/>
        <v>0</v>
      </c>
      <c r="AE2046" s="1383">
        <f t="shared" si="3658"/>
        <v>0</v>
      </c>
      <c r="AF2046" s="1305" t="e">
        <f t="shared" si="3659"/>
        <v>#DIV/0!</v>
      </c>
      <c r="AG2046" s="1305" t="e">
        <f t="shared" si="3660"/>
        <v>#DIV/0!</v>
      </c>
      <c r="AH2046" s="5"/>
      <c r="AI2046" s="5"/>
      <c r="AJ2046" s="5"/>
      <c r="AK2046" s="5"/>
      <c r="AL2046" s="5"/>
      <c r="AM2046" s="5"/>
      <c r="AN2046" s="5"/>
      <c r="AO2046" s="5"/>
      <c r="AP2046" s="5"/>
      <c r="AQ2046" s="5"/>
      <c r="AR2046" s="5"/>
      <c r="AS2046" s="5"/>
      <c r="AT2046" s="5"/>
      <c r="AU2046" s="5"/>
      <c r="AV2046" s="5"/>
      <c r="AW2046" s="5"/>
      <c r="AX2046" s="5"/>
      <c r="AY2046" s="5"/>
      <c r="AZ2046" s="5"/>
      <c r="BA2046" s="5"/>
      <c r="BB2046" s="5"/>
      <c r="BC2046" s="5"/>
      <c r="BD2046" s="5"/>
      <c r="BE2046" s="5"/>
    </row>
    <row r="2047" spans="1:57" ht="14.25" customHeight="1">
      <c r="A2047" s="1376">
        <v>45850</v>
      </c>
      <c r="B2047" s="1301"/>
      <c r="C2047" s="1302"/>
      <c r="D2047" s="1376">
        <v>45485</v>
      </c>
      <c r="E2047" s="1357"/>
      <c r="F2047" s="5"/>
      <c r="G2047" s="5"/>
      <c r="H2047" s="1302"/>
      <c r="I2047" s="1303"/>
      <c r="J2047" s="1301"/>
      <c r="K2047" s="1376"/>
      <c r="L2047" s="1302"/>
      <c r="M2047" s="1382">
        <f t="shared" si="3649"/>
        <v>45851</v>
      </c>
      <c r="N2047" s="1354">
        <f t="shared" si="3646"/>
        <v>0</v>
      </c>
      <c r="O2047" s="1383">
        <f t="shared" ref="O2047:S2047" si="4127">$AD2047*O$27</f>
        <v>0</v>
      </c>
      <c r="P2047" s="1383">
        <f t="shared" si="4127"/>
        <v>0</v>
      </c>
      <c r="Q2047" s="1383">
        <f t="shared" si="4127"/>
        <v>0</v>
      </c>
      <c r="R2047" s="1383">
        <f t="shared" si="4127"/>
        <v>0</v>
      </c>
      <c r="S2047" s="1383">
        <f t="shared" si="4127"/>
        <v>0</v>
      </c>
      <c r="T2047" s="1383">
        <f t="shared" ref="T2047:X2047" si="4128">$AE2047*T$27</f>
        <v>0</v>
      </c>
      <c r="U2047" s="1383">
        <f t="shared" si="4128"/>
        <v>0</v>
      </c>
      <c r="V2047" s="1383">
        <f t="shared" si="4128"/>
        <v>0</v>
      </c>
      <c r="W2047" s="1383">
        <f t="shared" si="4128"/>
        <v>0</v>
      </c>
      <c r="X2047" s="1383">
        <f t="shared" si="4128"/>
        <v>0</v>
      </c>
      <c r="Y2047" s="1383">
        <f t="shared" si="3652"/>
        <v>0</v>
      </c>
      <c r="Z2047" s="1383">
        <f t="shared" si="3653"/>
        <v>0</v>
      </c>
      <c r="AA2047" s="1383">
        <f t="shared" si="3654"/>
        <v>0</v>
      </c>
      <c r="AB2047" s="1383">
        <f t="shared" si="3655"/>
        <v>0</v>
      </c>
      <c r="AC2047" s="5">
        <f t="shared" si="3656"/>
        <v>193</v>
      </c>
      <c r="AD2047" s="1383">
        <f t="shared" si="3657"/>
        <v>0</v>
      </c>
      <c r="AE2047" s="1383">
        <f t="shared" si="3658"/>
        <v>0</v>
      </c>
      <c r="AF2047" s="1305" t="e">
        <f t="shared" si="3659"/>
        <v>#DIV/0!</v>
      </c>
      <c r="AG2047" s="1305" t="e">
        <f t="shared" si="3660"/>
        <v>#DIV/0!</v>
      </c>
      <c r="AH2047" s="5"/>
      <c r="AI2047" s="5"/>
      <c r="AJ2047" s="5"/>
      <c r="AK2047" s="5"/>
      <c r="AL2047" s="5"/>
      <c r="AM2047" s="5"/>
      <c r="AN2047" s="5"/>
      <c r="AO2047" s="5"/>
      <c r="AP2047" s="5"/>
      <c r="AQ2047" s="5"/>
      <c r="AR2047" s="5"/>
      <c r="AS2047" s="5"/>
      <c r="AT2047" s="5"/>
      <c r="AU2047" s="5"/>
      <c r="AV2047" s="5"/>
      <c r="AW2047" s="5"/>
      <c r="AX2047" s="5"/>
      <c r="AY2047" s="5"/>
      <c r="AZ2047" s="5"/>
      <c r="BA2047" s="5"/>
      <c r="BB2047" s="5"/>
      <c r="BC2047" s="5"/>
      <c r="BD2047" s="5"/>
      <c r="BE2047" s="5"/>
    </row>
    <row r="2048" spans="1:57" ht="14.25" customHeight="1">
      <c r="A2048" s="1376">
        <v>45851</v>
      </c>
      <c r="B2048" s="1301"/>
      <c r="C2048" s="1302"/>
      <c r="D2048" s="1376">
        <v>45486</v>
      </c>
      <c r="E2048" s="1357"/>
      <c r="F2048" s="5"/>
      <c r="G2048" s="5"/>
      <c r="H2048" s="1302"/>
      <c r="I2048" s="1303"/>
      <c r="J2048" s="1301"/>
      <c r="K2048" s="1376"/>
      <c r="L2048" s="1302"/>
      <c r="M2048" s="1382">
        <f t="shared" si="3649"/>
        <v>45852</v>
      </c>
      <c r="N2048" s="1354">
        <f t="shared" si="3646"/>
        <v>0</v>
      </c>
      <c r="O2048" s="1383">
        <f t="shared" ref="O2048:S2048" si="4129">$AD2048*O$27</f>
        <v>0</v>
      </c>
      <c r="P2048" s="1383">
        <f t="shared" si="4129"/>
        <v>0</v>
      </c>
      <c r="Q2048" s="1383">
        <f t="shared" si="4129"/>
        <v>0</v>
      </c>
      <c r="R2048" s="1383">
        <f t="shared" si="4129"/>
        <v>0</v>
      </c>
      <c r="S2048" s="1383">
        <f t="shared" si="4129"/>
        <v>0</v>
      </c>
      <c r="T2048" s="1383">
        <f t="shared" ref="T2048:X2048" si="4130">$AE2048*T$27</f>
        <v>0</v>
      </c>
      <c r="U2048" s="1383">
        <f t="shared" si="4130"/>
        <v>0</v>
      </c>
      <c r="V2048" s="1383">
        <f t="shared" si="4130"/>
        <v>0</v>
      </c>
      <c r="W2048" s="1383">
        <f t="shared" si="4130"/>
        <v>0</v>
      </c>
      <c r="X2048" s="1383">
        <f t="shared" si="4130"/>
        <v>0</v>
      </c>
      <c r="Y2048" s="1383">
        <f t="shared" si="3652"/>
        <v>0</v>
      </c>
      <c r="Z2048" s="1383">
        <f t="shared" si="3653"/>
        <v>0</v>
      </c>
      <c r="AA2048" s="1383">
        <f t="shared" si="3654"/>
        <v>0</v>
      </c>
      <c r="AB2048" s="1383">
        <f t="shared" si="3655"/>
        <v>0</v>
      </c>
      <c r="AC2048" s="5">
        <f t="shared" si="3656"/>
        <v>194</v>
      </c>
      <c r="AD2048" s="1383">
        <f t="shared" si="3657"/>
        <v>0</v>
      </c>
      <c r="AE2048" s="1383">
        <f t="shared" si="3658"/>
        <v>0</v>
      </c>
      <c r="AF2048" s="1305" t="e">
        <f t="shared" si="3659"/>
        <v>#DIV/0!</v>
      </c>
      <c r="AG2048" s="1305" t="e">
        <f t="shared" si="3660"/>
        <v>#DIV/0!</v>
      </c>
      <c r="AH2048" s="5"/>
      <c r="AI2048" s="5"/>
      <c r="AJ2048" s="5"/>
      <c r="AK2048" s="5"/>
      <c r="AL2048" s="5"/>
      <c r="AM2048" s="5"/>
      <c r="AN2048" s="5"/>
      <c r="AO2048" s="5"/>
      <c r="AP2048" s="5"/>
      <c r="AQ2048" s="5"/>
      <c r="AR2048" s="5"/>
      <c r="AS2048" s="5"/>
      <c r="AT2048" s="5"/>
      <c r="AU2048" s="5"/>
      <c r="AV2048" s="5"/>
      <c r="AW2048" s="5"/>
      <c r="AX2048" s="5"/>
      <c r="AY2048" s="5"/>
      <c r="AZ2048" s="5"/>
      <c r="BA2048" s="5"/>
      <c r="BB2048" s="5"/>
      <c r="BC2048" s="5"/>
      <c r="BD2048" s="5"/>
      <c r="BE2048" s="5"/>
    </row>
    <row r="2049" spans="1:57" ht="14.25" customHeight="1">
      <c r="A2049" s="1376">
        <v>45852</v>
      </c>
      <c r="B2049" s="1301"/>
      <c r="C2049" s="1302"/>
      <c r="D2049" s="1376">
        <v>45487</v>
      </c>
      <c r="E2049" s="1357"/>
      <c r="F2049" s="5"/>
      <c r="G2049" s="5"/>
      <c r="H2049" s="1302"/>
      <c r="I2049" s="1303"/>
      <c r="J2049" s="1301"/>
      <c r="K2049" s="1376"/>
      <c r="L2049" s="1302"/>
      <c r="M2049" s="1382">
        <f t="shared" si="3649"/>
        <v>45853</v>
      </c>
      <c r="N2049" s="1354">
        <f t="shared" si="3646"/>
        <v>0</v>
      </c>
      <c r="O2049" s="1383">
        <f t="shared" ref="O2049:S2049" si="4131">$AD2049*O$27</f>
        <v>0</v>
      </c>
      <c r="P2049" s="1383">
        <f t="shared" si="4131"/>
        <v>0</v>
      </c>
      <c r="Q2049" s="1383">
        <f t="shared" si="4131"/>
        <v>0</v>
      </c>
      <c r="R2049" s="1383">
        <f t="shared" si="4131"/>
        <v>0</v>
      </c>
      <c r="S2049" s="1383">
        <f t="shared" si="4131"/>
        <v>0</v>
      </c>
      <c r="T2049" s="1383">
        <f t="shared" ref="T2049:X2049" si="4132">$AE2049*T$27</f>
        <v>0</v>
      </c>
      <c r="U2049" s="1383">
        <f t="shared" si="4132"/>
        <v>0</v>
      </c>
      <c r="V2049" s="1383">
        <f t="shared" si="4132"/>
        <v>0</v>
      </c>
      <c r="W2049" s="1383">
        <f t="shared" si="4132"/>
        <v>0</v>
      </c>
      <c r="X2049" s="1383">
        <f t="shared" si="4132"/>
        <v>0</v>
      </c>
      <c r="Y2049" s="1383">
        <f t="shared" si="3652"/>
        <v>0</v>
      </c>
      <c r="Z2049" s="1383">
        <f t="shared" si="3653"/>
        <v>0</v>
      </c>
      <c r="AA2049" s="1383">
        <f t="shared" si="3654"/>
        <v>0</v>
      </c>
      <c r="AB2049" s="1383">
        <f t="shared" si="3655"/>
        <v>0</v>
      </c>
      <c r="AC2049" s="5">
        <f t="shared" si="3656"/>
        <v>195</v>
      </c>
      <c r="AD2049" s="1383">
        <f t="shared" si="3657"/>
        <v>0</v>
      </c>
      <c r="AE2049" s="1383">
        <f t="shared" si="3658"/>
        <v>0</v>
      </c>
      <c r="AF2049" s="1305" t="e">
        <f t="shared" si="3659"/>
        <v>#DIV/0!</v>
      </c>
      <c r="AG2049" s="1305" t="e">
        <f t="shared" si="3660"/>
        <v>#DIV/0!</v>
      </c>
      <c r="AH2049" s="5"/>
      <c r="AI2049" s="5"/>
      <c r="AJ2049" s="5"/>
      <c r="AK2049" s="5"/>
      <c r="AL2049" s="5"/>
      <c r="AM2049" s="5"/>
      <c r="AN2049" s="5"/>
      <c r="AO2049" s="5"/>
      <c r="AP2049" s="5"/>
      <c r="AQ2049" s="5"/>
      <c r="AR2049" s="5"/>
      <c r="AS2049" s="5"/>
      <c r="AT2049" s="5"/>
      <c r="AU2049" s="5"/>
      <c r="AV2049" s="5"/>
      <c r="AW2049" s="5"/>
      <c r="AX2049" s="5"/>
      <c r="AY2049" s="5"/>
      <c r="AZ2049" s="5"/>
      <c r="BA2049" s="5"/>
      <c r="BB2049" s="5"/>
      <c r="BC2049" s="5"/>
      <c r="BD2049" s="5"/>
      <c r="BE2049" s="5"/>
    </row>
    <row r="2050" spans="1:57" ht="14.25" customHeight="1">
      <c r="A2050" s="1376">
        <v>45853</v>
      </c>
      <c r="B2050" s="1301"/>
      <c r="C2050" s="1302"/>
      <c r="D2050" s="1376">
        <v>45488</v>
      </c>
      <c r="E2050" s="1357"/>
      <c r="F2050" s="5"/>
      <c r="G2050" s="5"/>
      <c r="H2050" s="1302"/>
      <c r="I2050" s="1303"/>
      <c r="J2050" s="1301"/>
      <c r="K2050" s="1376"/>
      <c r="L2050" s="1302"/>
      <c r="M2050" s="1382">
        <f t="shared" si="3649"/>
        <v>45854</v>
      </c>
      <c r="N2050" s="1354">
        <f t="shared" si="3646"/>
        <v>0</v>
      </c>
      <c r="O2050" s="1383">
        <f t="shared" ref="O2050:S2050" si="4133">$AD2050*O$27</f>
        <v>0</v>
      </c>
      <c r="P2050" s="1383">
        <f t="shared" si="4133"/>
        <v>0</v>
      </c>
      <c r="Q2050" s="1383">
        <f t="shared" si="4133"/>
        <v>0</v>
      </c>
      <c r="R2050" s="1383">
        <f t="shared" si="4133"/>
        <v>0</v>
      </c>
      <c r="S2050" s="1383">
        <f t="shared" si="4133"/>
        <v>0</v>
      </c>
      <c r="T2050" s="1383">
        <f t="shared" ref="T2050:X2050" si="4134">$AE2050*T$27</f>
        <v>0</v>
      </c>
      <c r="U2050" s="1383">
        <f t="shared" si="4134"/>
        <v>0</v>
      </c>
      <c r="V2050" s="1383">
        <f t="shared" si="4134"/>
        <v>0</v>
      </c>
      <c r="W2050" s="1383">
        <f t="shared" si="4134"/>
        <v>0</v>
      </c>
      <c r="X2050" s="1383">
        <f t="shared" si="4134"/>
        <v>0</v>
      </c>
      <c r="Y2050" s="1383">
        <f t="shared" si="3652"/>
        <v>0</v>
      </c>
      <c r="Z2050" s="1383">
        <f t="shared" si="3653"/>
        <v>0</v>
      </c>
      <c r="AA2050" s="1383">
        <f t="shared" si="3654"/>
        <v>0</v>
      </c>
      <c r="AB2050" s="1383">
        <f t="shared" si="3655"/>
        <v>0</v>
      </c>
      <c r="AC2050" s="5">
        <f t="shared" si="3656"/>
        <v>196</v>
      </c>
      <c r="AD2050" s="1383">
        <f t="shared" si="3657"/>
        <v>0</v>
      </c>
      <c r="AE2050" s="1383">
        <f t="shared" si="3658"/>
        <v>0</v>
      </c>
      <c r="AF2050" s="1305" t="e">
        <f t="shared" si="3659"/>
        <v>#DIV/0!</v>
      </c>
      <c r="AG2050" s="1305" t="e">
        <f t="shared" si="3660"/>
        <v>#DIV/0!</v>
      </c>
      <c r="AH2050" s="5"/>
      <c r="AI2050" s="5"/>
      <c r="AJ2050" s="5"/>
      <c r="AK2050" s="5"/>
      <c r="AL2050" s="5"/>
      <c r="AM2050" s="5"/>
      <c r="AN2050" s="5"/>
      <c r="AO2050" s="5"/>
      <c r="AP2050" s="5"/>
      <c r="AQ2050" s="5"/>
      <c r="AR2050" s="5"/>
      <c r="AS2050" s="5"/>
      <c r="AT2050" s="5"/>
      <c r="AU2050" s="5"/>
      <c r="AV2050" s="5"/>
      <c r="AW2050" s="5"/>
      <c r="AX2050" s="5"/>
      <c r="AY2050" s="5"/>
      <c r="AZ2050" s="5"/>
      <c r="BA2050" s="5"/>
      <c r="BB2050" s="5"/>
      <c r="BC2050" s="5"/>
      <c r="BD2050" s="5"/>
      <c r="BE2050" s="5"/>
    </row>
    <row r="2051" spans="1:57" ht="14.25" customHeight="1">
      <c r="A2051" s="1376">
        <v>45854</v>
      </c>
      <c r="B2051" s="1301"/>
      <c r="C2051" s="1302"/>
      <c r="D2051" s="1376">
        <v>45489</v>
      </c>
      <c r="E2051" s="1357"/>
      <c r="F2051" s="5"/>
      <c r="G2051" s="5"/>
      <c r="H2051" s="1302"/>
      <c r="I2051" s="1303"/>
      <c r="J2051" s="1301"/>
      <c r="K2051" s="1376"/>
      <c r="L2051" s="1302"/>
      <c r="M2051" s="1382">
        <f t="shared" si="3649"/>
        <v>45855</v>
      </c>
      <c r="N2051" s="1354">
        <f t="shared" si="3646"/>
        <v>0</v>
      </c>
      <c r="O2051" s="1383">
        <f t="shared" ref="O2051:S2051" si="4135">$AD2051*O$27</f>
        <v>0</v>
      </c>
      <c r="P2051" s="1383">
        <f t="shared" si="4135"/>
        <v>0</v>
      </c>
      <c r="Q2051" s="1383">
        <f t="shared" si="4135"/>
        <v>0</v>
      </c>
      <c r="R2051" s="1383">
        <f t="shared" si="4135"/>
        <v>0</v>
      </c>
      <c r="S2051" s="1383">
        <f t="shared" si="4135"/>
        <v>0</v>
      </c>
      <c r="T2051" s="1383">
        <f t="shared" ref="T2051:X2051" si="4136">$AE2051*T$27</f>
        <v>0</v>
      </c>
      <c r="U2051" s="1383">
        <f t="shared" si="4136"/>
        <v>0</v>
      </c>
      <c r="V2051" s="1383">
        <f t="shared" si="4136"/>
        <v>0</v>
      </c>
      <c r="W2051" s="1383">
        <f t="shared" si="4136"/>
        <v>0</v>
      </c>
      <c r="X2051" s="1383">
        <f t="shared" si="4136"/>
        <v>0</v>
      </c>
      <c r="Y2051" s="1383">
        <f t="shared" si="3652"/>
        <v>0</v>
      </c>
      <c r="Z2051" s="1383">
        <f t="shared" si="3653"/>
        <v>0</v>
      </c>
      <c r="AA2051" s="1383">
        <f t="shared" si="3654"/>
        <v>0</v>
      </c>
      <c r="AB2051" s="1383">
        <f t="shared" si="3655"/>
        <v>0</v>
      </c>
      <c r="AC2051" s="5">
        <f t="shared" si="3656"/>
        <v>197</v>
      </c>
      <c r="AD2051" s="1383">
        <f t="shared" si="3657"/>
        <v>0</v>
      </c>
      <c r="AE2051" s="1383">
        <f t="shared" si="3658"/>
        <v>0</v>
      </c>
      <c r="AF2051" s="1305" t="e">
        <f t="shared" si="3659"/>
        <v>#DIV/0!</v>
      </c>
      <c r="AG2051" s="1305" t="e">
        <f t="shared" si="3660"/>
        <v>#DIV/0!</v>
      </c>
      <c r="AH2051" s="5"/>
      <c r="AI2051" s="5"/>
      <c r="AJ2051" s="5"/>
      <c r="AK2051" s="5"/>
      <c r="AL2051" s="5"/>
      <c r="AM2051" s="5"/>
      <c r="AN2051" s="5"/>
      <c r="AO2051" s="5"/>
      <c r="AP2051" s="5"/>
      <c r="AQ2051" s="5"/>
      <c r="AR2051" s="5"/>
      <c r="AS2051" s="5"/>
      <c r="AT2051" s="5"/>
      <c r="AU2051" s="5"/>
      <c r="AV2051" s="5"/>
      <c r="AW2051" s="5"/>
      <c r="AX2051" s="5"/>
      <c r="AY2051" s="5"/>
      <c r="AZ2051" s="5"/>
      <c r="BA2051" s="5"/>
      <c r="BB2051" s="5"/>
      <c r="BC2051" s="5"/>
      <c r="BD2051" s="5"/>
      <c r="BE2051" s="5"/>
    </row>
    <row r="2052" spans="1:57" ht="14.25" customHeight="1">
      <c r="A2052" s="1376">
        <v>45855</v>
      </c>
      <c r="B2052" s="1301"/>
      <c r="C2052" s="1302"/>
      <c r="D2052" s="1376">
        <v>45490</v>
      </c>
      <c r="E2052" s="1357"/>
      <c r="F2052" s="5"/>
      <c r="G2052" s="5"/>
      <c r="H2052" s="1302"/>
      <c r="I2052" s="1303"/>
      <c r="J2052" s="1301"/>
      <c r="K2052" s="1376"/>
      <c r="L2052" s="1302"/>
      <c r="M2052" s="1382">
        <f t="shared" si="3649"/>
        <v>45856</v>
      </c>
      <c r="N2052" s="1354">
        <f t="shared" si="3646"/>
        <v>0</v>
      </c>
      <c r="O2052" s="1383">
        <f t="shared" ref="O2052:S2052" si="4137">$AD2052*O$27</f>
        <v>0</v>
      </c>
      <c r="P2052" s="1383">
        <f t="shared" si="4137"/>
        <v>0</v>
      </c>
      <c r="Q2052" s="1383">
        <f t="shared" si="4137"/>
        <v>0</v>
      </c>
      <c r="R2052" s="1383">
        <f t="shared" si="4137"/>
        <v>0</v>
      </c>
      <c r="S2052" s="1383">
        <f t="shared" si="4137"/>
        <v>0</v>
      </c>
      <c r="T2052" s="1383">
        <f t="shared" ref="T2052:X2052" si="4138">$AE2052*T$27</f>
        <v>0</v>
      </c>
      <c r="U2052" s="1383">
        <f t="shared" si="4138"/>
        <v>0</v>
      </c>
      <c r="V2052" s="1383">
        <f t="shared" si="4138"/>
        <v>0</v>
      </c>
      <c r="W2052" s="1383">
        <f t="shared" si="4138"/>
        <v>0</v>
      </c>
      <c r="X2052" s="1383">
        <f t="shared" si="4138"/>
        <v>0</v>
      </c>
      <c r="Y2052" s="1383">
        <f t="shared" si="3652"/>
        <v>0</v>
      </c>
      <c r="Z2052" s="1383">
        <f t="shared" si="3653"/>
        <v>0</v>
      </c>
      <c r="AA2052" s="1383">
        <f t="shared" si="3654"/>
        <v>0</v>
      </c>
      <c r="AB2052" s="1383">
        <f t="shared" si="3655"/>
        <v>0</v>
      </c>
      <c r="AC2052" s="5">
        <f t="shared" si="3656"/>
        <v>198</v>
      </c>
      <c r="AD2052" s="1383">
        <f t="shared" si="3657"/>
        <v>0</v>
      </c>
      <c r="AE2052" s="1383">
        <f t="shared" si="3658"/>
        <v>0</v>
      </c>
      <c r="AF2052" s="1305" t="e">
        <f t="shared" si="3659"/>
        <v>#DIV/0!</v>
      </c>
      <c r="AG2052" s="1305" t="e">
        <f t="shared" si="3660"/>
        <v>#DIV/0!</v>
      </c>
      <c r="AH2052" s="5"/>
      <c r="AI2052" s="5"/>
      <c r="AJ2052" s="5"/>
      <c r="AK2052" s="5"/>
      <c r="AL2052" s="5"/>
      <c r="AM2052" s="5"/>
      <c r="AN2052" s="5"/>
      <c r="AO2052" s="5"/>
      <c r="AP2052" s="5"/>
      <c r="AQ2052" s="5"/>
      <c r="AR2052" s="5"/>
      <c r="AS2052" s="5"/>
      <c r="AT2052" s="5"/>
      <c r="AU2052" s="5"/>
      <c r="AV2052" s="5"/>
      <c r="AW2052" s="5"/>
      <c r="AX2052" s="5"/>
      <c r="AY2052" s="5"/>
      <c r="AZ2052" s="5"/>
      <c r="BA2052" s="5"/>
      <c r="BB2052" s="5"/>
      <c r="BC2052" s="5"/>
      <c r="BD2052" s="5"/>
      <c r="BE2052" s="5"/>
    </row>
    <row r="2053" spans="1:57" ht="14.25" customHeight="1">
      <c r="A2053" s="1376">
        <v>45856</v>
      </c>
      <c r="B2053" s="1301"/>
      <c r="C2053" s="1302"/>
      <c r="D2053" s="1376">
        <v>45491</v>
      </c>
      <c r="E2053" s="1357"/>
      <c r="F2053" s="5"/>
      <c r="G2053" s="5"/>
      <c r="H2053" s="1302"/>
      <c r="I2053" s="1303"/>
      <c r="J2053" s="1301"/>
      <c r="K2053" s="1376"/>
      <c r="L2053" s="1302"/>
      <c r="M2053" s="1382">
        <f t="shared" si="3649"/>
        <v>45857</v>
      </c>
      <c r="N2053" s="1354">
        <f t="shared" si="3646"/>
        <v>0</v>
      </c>
      <c r="O2053" s="1383">
        <f t="shared" ref="O2053:S2053" si="4139">$AD2053*O$27</f>
        <v>0</v>
      </c>
      <c r="P2053" s="1383">
        <f t="shared" si="4139"/>
        <v>0</v>
      </c>
      <c r="Q2053" s="1383">
        <f t="shared" si="4139"/>
        <v>0</v>
      </c>
      <c r="R2053" s="1383">
        <f t="shared" si="4139"/>
        <v>0</v>
      </c>
      <c r="S2053" s="1383">
        <f t="shared" si="4139"/>
        <v>0</v>
      </c>
      <c r="T2053" s="1383">
        <f t="shared" ref="T2053:X2053" si="4140">$AE2053*T$27</f>
        <v>0</v>
      </c>
      <c r="U2053" s="1383">
        <f t="shared" si="4140"/>
        <v>0</v>
      </c>
      <c r="V2053" s="1383">
        <f t="shared" si="4140"/>
        <v>0</v>
      </c>
      <c r="W2053" s="1383">
        <f t="shared" si="4140"/>
        <v>0</v>
      </c>
      <c r="X2053" s="1383">
        <f t="shared" si="4140"/>
        <v>0</v>
      </c>
      <c r="Y2053" s="1383">
        <f t="shared" si="3652"/>
        <v>0</v>
      </c>
      <c r="Z2053" s="1383">
        <f t="shared" si="3653"/>
        <v>0</v>
      </c>
      <c r="AA2053" s="1383">
        <f t="shared" si="3654"/>
        <v>0</v>
      </c>
      <c r="AB2053" s="1383">
        <f t="shared" si="3655"/>
        <v>0</v>
      </c>
      <c r="AC2053" s="5">
        <f t="shared" si="3656"/>
        <v>199</v>
      </c>
      <c r="AD2053" s="1383">
        <f t="shared" si="3657"/>
        <v>0</v>
      </c>
      <c r="AE2053" s="1383">
        <f t="shared" si="3658"/>
        <v>0</v>
      </c>
      <c r="AF2053" s="1305" t="e">
        <f t="shared" si="3659"/>
        <v>#DIV/0!</v>
      </c>
      <c r="AG2053" s="1305" t="e">
        <f t="shared" si="3660"/>
        <v>#DIV/0!</v>
      </c>
      <c r="AH2053" s="5"/>
      <c r="AI2053" s="5"/>
      <c r="AJ2053" s="5"/>
      <c r="AK2053" s="5"/>
      <c r="AL2053" s="5"/>
      <c r="AM2053" s="5"/>
      <c r="AN2053" s="5"/>
      <c r="AO2053" s="5"/>
      <c r="AP2053" s="5"/>
      <c r="AQ2053" s="5"/>
      <c r="AR2053" s="5"/>
      <c r="AS2053" s="5"/>
      <c r="AT2053" s="5"/>
      <c r="AU2053" s="5"/>
      <c r="AV2053" s="5"/>
      <c r="AW2053" s="5"/>
      <c r="AX2053" s="5"/>
      <c r="AY2053" s="5"/>
      <c r="AZ2053" s="5"/>
      <c r="BA2053" s="5"/>
      <c r="BB2053" s="5"/>
      <c r="BC2053" s="5"/>
      <c r="BD2053" s="5"/>
      <c r="BE2053" s="5"/>
    </row>
    <row r="2054" spans="1:57" ht="14.25" customHeight="1">
      <c r="A2054" s="1376">
        <v>45857</v>
      </c>
      <c r="B2054" s="1301"/>
      <c r="C2054" s="1302"/>
      <c r="D2054" s="1376">
        <v>45492</v>
      </c>
      <c r="E2054" s="1357"/>
      <c r="F2054" s="5"/>
      <c r="G2054" s="5"/>
      <c r="H2054" s="1302"/>
      <c r="I2054" s="1303"/>
      <c r="J2054" s="1301"/>
      <c r="K2054" s="1376"/>
      <c r="L2054" s="1302"/>
      <c r="M2054" s="1382">
        <f t="shared" si="3649"/>
        <v>45858</v>
      </c>
      <c r="N2054" s="1354">
        <f t="shared" si="3646"/>
        <v>0</v>
      </c>
      <c r="O2054" s="1383">
        <f t="shared" ref="O2054:S2054" si="4141">$AD2054*O$27</f>
        <v>0</v>
      </c>
      <c r="P2054" s="1383">
        <f t="shared" si="4141"/>
        <v>0</v>
      </c>
      <c r="Q2054" s="1383">
        <f t="shared" si="4141"/>
        <v>0</v>
      </c>
      <c r="R2054" s="1383">
        <f t="shared" si="4141"/>
        <v>0</v>
      </c>
      <c r="S2054" s="1383">
        <f t="shared" si="4141"/>
        <v>0</v>
      </c>
      <c r="T2054" s="1383">
        <f t="shared" ref="T2054:X2054" si="4142">$AE2054*T$27</f>
        <v>0</v>
      </c>
      <c r="U2054" s="1383">
        <f t="shared" si="4142"/>
        <v>0</v>
      </c>
      <c r="V2054" s="1383">
        <f t="shared" si="4142"/>
        <v>0</v>
      </c>
      <c r="W2054" s="1383">
        <f t="shared" si="4142"/>
        <v>0</v>
      </c>
      <c r="X2054" s="1383">
        <f t="shared" si="4142"/>
        <v>0</v>
      </c>
      <c r="Y2054" s="1383">
        <f t="shared" si="3652"/>
        <v>0</v>
      </c>
      <c r="Z2054" s="1383">
        <f t="shared" si="3653"/>
        <v>0</v>
      </c>
      <c r="AA2054" s="1383">
        <f t="shared" si="3654"/>
        <v>0</v>
      </c>
      <c r="AB2054" s="1383">
        <f t="shared" si="3655"/>
        <v>0</v>
      </c>
      <c r="AC2054" s="5">
        <f t="shared" si="3656"/>
        <v>200</v>
      </c>
      <c r="AD2054" s="1383">
        <f t="shared" si="3657"/>
        <v>0</v>
      </c>
      <c r="AE2054" s="1383">
        <f t="shared" si="3658"/>
        <v>0</v>
      </c>
      <c r="AF2054" s="1305" t="e">
        <f t="shared" si="3659"/>
        <v>#DIV/0!</v>
      </c>
      <c r="AG2054" s="1305" t="e">
        <f t="shared" si="3660"/>
        <v>#DIV/0!</v>
      </c>
      <c r="AH2054" s="5"/>
      <c r="AI2054" s="5"/>
      <c r="AJ2054" s="5"/>
      <c r="AK2054" s="5"/>
      <c r="AL2054" s="5"/>
      <c r="AM2054" s="5"/>
      <c r="AN2054" s="5"/>
      <c r="AO2054" s="5"/>
      <c r="AP2054" s="5"/>
      <c r="AQ2054" s="5"/>
      <c r="AR2054" s="5"/>
      <c r="AS2054" s="5"/>
      <c r="AT2054" s="5"/>
      <c r="AU2054" s="5"/>
      <c r="AV2054" s="5"/>
      <c r="AW2054" s="5"/>
      <c r="AX2054" s="5"/>
      <c r="AY2054" s="5"/>
      <c r="AZ2054" s="5"/>
      <c r="BA2054" s="5"/>
      <c r="BB2054" s="5"/>
      <c r="BC2054" s="5"/>
      <c r="BD2054" s="5"/>
      <c r="BE2054" s="5"/>
    </row>
    <row r="2055" spans="1:57" ht="14.25" customHeight="1">
      <c r="A2055" s="1376">
        <v>45858</v>
      </c>
      <c r="B2055" s="1301"/>
      <c r="C2055" s="1302"/>
      <c r="D2055" s="1376">
        <v>45493</v>
      </c>
      <c r="E2055" s="1357"/>
      <c r="F2055" s="5"/>
      <c r="G2055" s="5"/>
      <c r="H2055" s="1302"/>
      <c r="I2055" s="1303"/>
      <c r="J2055" s="1301"/>
      <c r="K2055" s="1376"/>
      <c r="L2055" s="1302"/>
      <c r="M2055" s="1382">
        <f t="shared" si="3649"/>
        <v>45859</v>
      </c>
      <c r="N2055" s="1354">
        <f t="shared" si="3646"/>
        <v>0</v>
      </c>
      <c r="O2055" s="1383">
        <f t="shared" ref="O2055:S2055" si="4143">$AD2055*O$27</f>
        <v>0</v>
      </c>
      <c r="P2055" s="1383">
        <f t="shared" si="4143"/>
        <v>0</v>
      </c>
      <c r="Q2055" s="1383">
        <f t="shared" si="4143"/>
        <v>0</v>
      </c>
      <c r="R2055" s="1383">
        <f t="shared" si="4143"/>
        <v>0</v>
      </c>
      <c r="S2055" s="1383">
        <f t="shared" si="4143"/>
        <v>0</v>
      </c>
      <c r="T2055" s="1383">
        <f t="shared" ref="T2055:X2055" si="4144">$AE2055*T$27</f>
        <v>0</v>
      </c>
      <c r="U2055" s="1383">
        <f t="shared" si="4144"/>
        <v>0</v>
      </c>
      <c r="V2055" s="1383">
        <f t="shared" si="4144"/>
        <v>0</v>
      </c>
      <c r="W2055" s="1383">
        <f t="shared" si="4144"/>
        <v>0</v>
      </c>
      <c r="X2055" s="1383">
        <f t="shared" si="4144"/>
        <v>0</v>
      </c>
      <c r="Y2055" s="1383">
        <f t="shared" si="3652"/>
        <v>0</v>
      </c>
      <c r="Z2055" s="1383">
        <f t="shared" si="3653"/>
        <v>0</v>
      </c>
      <c r="AA2055" s="1383">
        <f t="shared" si="3654"/>
        <v>0</v>
      </c>
      <c r="AB2055" s="1383">
        <f t="shared" si="3655"/>
        <v>0</v>
      </c>
      <c r="AC2055" s="5">
        <f t="shared" si="3656"/>
        <v>201</v>
      </c>
      <c r="AD2055" s="1383">
        <f t="shared" si="3657"/>
        <v>0</v>
      </c>
      <c r="AE2055" s="1383">
        <f t="shared" si="3658"/>
        <v>0</v>
      </c>
      <c r="AF2055" s="1305" t="e">
        <f t="shared" si="3659"/>
        <v>#DIV/0!</v>
      </c>
      <c r="AG2055" s="1305" t="e">
        <f t="shared" si="3660"/>
        <v>#DIV/0!</v>
      </c>
      <c r="AH2055" s="5"/>
      <c r="AI2055" s="5"/>
      <c r="AJ2055" s="5"/>
      <c r="AK2055" s="5"/>
      <c r="AL2055" s="5"/>
      <c r="AM2055" s="5"/>
      <c r="AN2055" s="5"/>
      <c r="AO2055" s="5"/>
      <c r="AP2055" s="5"/>
      <c r="AQ2055" s="5"/>
      <c r="AR2055" s="5"/>
      <c r="AS2055" s="5"/>
      <c r="AT2055" s="5"/>
      <c r="AU2055" s="5"/>
      <c r="AV2055" s="5"/>
      <c r="AW2055" s="5"/>
      <c r="AX2055" s="5"/>
      <c r="AY2055" s="5"/>
      <c r="AZ2055" s="5"/>
      <c r="BA2055" s="5"/>
      <c r="BB2055" s="5"/>
      <c r="BC2055" s="5"/>
      <c r="BD2055" s="5"/>
      <c r="BE2055" s="5"/>
    </row>
    <row r="2056" spans="1:57" ht="14.25" customHeight="1">
      <c r="A2056" s="1376">
        <v>45859</v>
      </c>
      <c r="B2056" s="1301"/>
      <c r="C2056" s="1302"/>
      <c r="D2056" s="1376">
        <v>45494</v>
      </c>
      <c r="E2056" s="1357"/>
      <c r="F2056" s="5"/>
      <c r="G2056" s="5"/>
      <c r="H2056" s="1302"/>
      <c r="I2056" s="1303"/>
      <c r="J2056" s="1301"/>
      <c r="K2056" s="1376"/>
      <c r="L2056" s="1302"/>
      <c r="M2056" s="1382">
        <f t="shared" si="3649"/>
        <v>45860</v>
      </c>
      <c r="N2056" s="1354">
        <f t="shared" si="3646"/>
        <v>0</v>
      </c>
      <c r="O2056" s="1383">
        <f t="shared" ref="O2056:S2056" si="4145">$AD2056*O$27</f>
        <v>0</v>
      </c>
      <c r="P2056" s="1383">
        <f t="shared" si="4145"/>
        <v>0</v>
      </c>
      <c r="Q2056" s="1383">
        <f t="shared" si="4145"/>
        <v>0</v>
      </c>
      <c r="R2056" s="1383">
        <f t="shared" si="4145"/>
        <v>0</v>
      </c>
      <c r="S2056" s="1383">
        <f t="shared" si="4145"/>
        <v>0</v>
      </c>
      <c r="T2056" s="1383">
        <f t="shared" ref="T2056:X2056" si="4146">$AE2056*T$27</f>
        <v>0</v>
      </c>
      <c r="U2056" s="1383">
        <f t="shared" si="4146"/>
        <v>0</v>
      </c>
      <c r="V2056" s="1383">
        <f t="shared" si="4146"/>
        <v>0</v>
      </c>
      <c r="W2056" s="1383">
        <f t="shared" si="4146"/>
        <v>0</v>
      </c>
      <c r="X2056" s="1383">
        <f t="shared" si="4146"/>
        <v>0</v>
      </c>
      <c r="Y2056" s="1383">
        <f t="shared" si="3652"/>
        <v>0</v>
      </c>
      <c r="Z2056" s="1383">
        <f t="shared" si="3653"/>
        <v>0</v>
      </c>
      <c r="AA2056" s="1383">
        <f t="shared" si="3654"/>
        <v>0</v>
      </c>
      <c r="AB2056" s="1383">
        <f t="shared" si="3655"/>
        <v>0</v>
      </c>
      <c r="AC2056" s="5">
        <f t="shared" si="3656"/>
        <v>202</v>
      </c>
      <c r="AD2056" s="1383">
        <f t="shared" si="3657"/>
        <v>0</v>
      </c>
      <c r="AE2056" s="1383">
        <f t="shared" si="3658"/>
        <v>0</v>
      </c>
      <c r="AF2056" s="1305" t="e">
        <f t="shared" si="3659"/>
        <v>#DIV/0!</v>
      </c>
      <c r="AG2056" s="1305" t="e">
        <f t="shared" si="3660"/>
        <v>#DIV/0!</v>
      </c>
      <c r="AH2056" s="5"/>
      <c r="AI2056" s="5"/>
      <c r="AJ2056" s="5"/>
      <c r="AK2056" s="5"/>
      <c r="AL2056" s="5"/>
      <c r="AM2056" s="5"/>
      <c r="AN2056" s="5"/>
      <c r="AO2056" s="5"/>
      <c r="AP2056" s="5"/>
      <c r="AQ2056" s="5"/>
      <c r="AR2056" s="5"/>
      <c r="AS2056" s="5"/>
      <c r="AT2056" s="5"/>
      <c r="AU2056" s="5"/>
      <c r="AV2056" s="5"/>
      <c r="AW2056" s="5"/>
      <c r="AX2056" s="5"/>
      <c r="AY2056" s="5"/>
      <c r="AZ2056" s="5"/>
      <c r="BA2056" s="5"/>
      <c r="BB2056" s="5"/>
      <c r="BC2056" s="5"/>
      <c r="BD2056" s="5"/>
      <c r="BE2056" s="5"/>
    </row>
    <row r="2057" spans="1:57" ht="14.25" customHeight="1">
      <c r="A2057" s="1376">
        <v>45860</v>
      </c>
      <c r="B2057" s="1301"/>
      <c r="C2057" s="1302"/>
      <c r="D2057" s="1376">
        <v>45495</v>
      </c>
      <c r="E2057" s="1357"/>
      <c r="F2057" s="5"/>
      <c r="G2057" s="5"/>
      <c r="H2057" s="1302"/>
      <c r="I2057" s="1303"/>
      <c r="J2057" s="1301"/>
      <c r="K2057" s="1376"/>
      <c r="L2057" s="1302"/>
      <c r="M2057" s="1382">
        <f t="shared" si="3649"/>
        <v>45861</v>
      </c>
      <c r="N2057" s="1354">
        <f t="shared" si="3646"/>
        <v>0</v>
      </c>
      <c r="O2057" s="1383">
        <f t="shared" ref="O2057:S2057" si="4147">$AD2057*O$27</f>
        <v>0</v>
      </c>
      <c r="P2057" s="1383">
        <f t="shared" si="4147"/>
        <v>0</v>
      </c>
      <c r="Q2057" s="1383">
        <f t="shared" si="4147"/>
        <v>0</v>
      </c>
      <c r="R2057" s="1383">
        <f t="shared" si="4147"/>
        <v>0</v>
      </c>
      <c r="S2057" s="1383">
        <f t="shared" si="4147"/>
        <v>0</v>
      </c>
      <c r="T2057" s="1383">
        <f t="shared" ref="T2057:X2057" si="4148">$AE2057*T$27</f>
        <v>0</v>
      </c>
      <c r="U2057" s="1383">
        <f t="shared" si="4148"/>
        <v>0</v>
      </c>
      <c r="V2057" s="1383">
        <f t="shared" si="4148"/>
        <v>0</v>
      </c>
      <c r="W2057" s="1383">
        <f t="shared" si="4148"/>
        <v>0</v>
      </c>
      <c r="X2057" s="1383">
        <f t="shared" si="4148"/>
        <v>0</v>
      </c>
      <c r="Y2057" s="1383">
        <f t="shared" si="3652"/>
        <v>0</v>
      </c>
      <c r="Z2057" s="1383">
        <f t="shared" si="3653"/>
        <v>0</v>
      </c>
      <c r="AA2057" s="1383">
        <f t="shared" si="3654"/>
        <v>0</v>
      </c>
      <c r="AB2057" s="1383">
        <f t="shared" si="3655"/>
        <v>0</v>
      </c>
      <c r="AC2057" s="5">
        <f t="shared" si="3656"/>
        <v>203</v>
      </c>
      <c r="AD2057" s="1383">
        <f t="shared" si="3657"/>
        <v>0</v>
      </c>
      <c r="AE2057" s="1383">
        <f t="shared" si="3658"/>
        <v>0</v>
      </c>
      <c r="AF2057" s="1305" t="e">
        <f t="shared" si="3659"/>
        <v>#DIV/0!</v>
      </c>
      <c r="AG2057" s="1305" t="e">
        <f t="shared" si="3660"/>
        <v>#DIV/0!</v>
      </c>
      <c r="AH2057" s="5"/>
      <c r="AI2057" s="5"/>
      <c r="AJ2057" s="5"/>
      <c r="AK2057" s="5"/>
      <c r="AL2057" s="5"/>
      <c r="AM2057" s="5"/>
      <c r="AN2057" s="5"/>
      <c r="AO2057" s="5"/>
      <c r="AP2057" s="5"/>
      <c r="AQ2057" s="5"/>
      <c r="AR2057" s="5"/>
      <c r="AS2057" s="5"/>
      <c r="AT2057" s="5"/>
      <c r="AU2057" s="5"/>
      <c r="AV2057" s="5"/>
      <c r="AW2057" s="5"/>
      <c r="AX2057" s="5"/>
      <c r="AY2057" s="5"/>
      <c r="AZ2057" s="5"/>
      <c r="BA2057" s="5"/>
      <c r="BB2057" s="5"/>
      <c r="BC2057" s="5"/>
      <c r="BD2057" s="5"/>
      <c r="BE2057" s="5"/>
    </row>
    <row r="2058" spans="1:57" ht="14.25" customHeight="1">
      <c r="A2058" s="1376">
        <v>45861</v>
      </c>
      <c r="B2058" s="1301"/>
      <c r="C2058" s="1302"/>
      <c r="D2058" s="1376">
        <v>45496</v>
      </c>
      <c r="E2058" s="1357"/>
      <c r="F2058" s="5"/>
      <c r="G2058" s="5"/>
      <c r="H2058" s="1302"/>
      <c r="I2058" s="1303"/>
      <c r="J2058" s="1301"/>
      <c r="K2058" s="1376"/>
      <c r="L2058" s="1302"/>
      <c r="M2058" s="1382">
        <f t="shared" si="3649"/>
        <v>45862</v>
      </c>
      <c r="N2058" s="1354">
        <f t="shared" si="3646"/>
        <v>0</v>
      </c>
      <c r="O2058" s="1383">
        <f t="shared" ref="O2058:S2058" si="4149">$AD2058*O$27</f>
        <v>0</v>
      </c>
      <c r="P2058" s="1383">
        <f t="shared" si="4149"/>
        <v>0</v>
      </c>
      <c r="Q2058" s="1383">
        <f t="shared" si="4149"/>
        <v>0</v>
      </c>
      <c r="R2058" s="1383">
        <f t="shared" si="4149"/>
        <v>0</v>
      </c>
      <c r="S2058" s="1383">
        <f t="shared" si="4149"/>
        <v>0</v>
      </c>
      <c r="T2058" s="1383">
        <f t="shared" ref="T2058:X2058" si="4150">$AE2058*T$27</f>
        <v>0</v>
      </c>
      <c r="U2058" s="1383">
        <f t="shared" si="4150"/>
        <v>0</v>
      </c>
      <c r="V2058" s="1383">
        <f t="shared" si="4150"/>
        <v>0</v>
      </c>
      <c r="W2058" s="1383">
        <f t="shared" si="4150"/>
        <v>0</v>
      </c>
      <c r="X2058" s="1383">
        <f t="shared" si="4150"/>
        <v>0</v>
      </c>
      <c r="Y2058" s="1383">
        <f t="shared" si="3652"/>
        <v>0</v>
      </c>
      <c r="Z2058" s="1383">
        <f t="shared" si="3653"/>
        <v>0</v>
      </c>
      <c r="AA2058" s="1383">
        <f t="shared" si="3654"/>
        <v>0</v>
      </c>
      <c r="AB2058" s="1383">
        <f t="shared" si="3655"/>
        <v>0</v>
      </c>
      <c r="AC2058" s="5">
        <f t="shared" si="3656"/>
        <v>204</v>
      </c>
      <c r="AD2058" s="1383">
        <f t="shared" si="3657"/>
        <v>0</v>
      </c>
      <c r="AE2058" s="1383">
        <f t="shared" si="3658"/>
        <v>0</v>
      </c>
      <c r="AF2058" s="1305" t="e">
        <f t="shared" si="3659"/>
        <v>#DIV/0!</v>
      </c>
      <c r="AG2058" s="1305" t="e">
        <f t="shared" si="3660"/>
        <v>#DIV/0!</v>
      </c>
      <c r="AH2058" s="5"/>
      <c r="AI2058" s="5"/>
      <c r="AJ2058" s="5"/>
      <c r="AK2058" s="5"/>
      <c r="AL2058" s="5"/>
      <c r="AM2058" s="5"/>
      <c r="AN2058" s="5"/>
      <c r="AO2058" s="5"/>
      <c r="AP2058" s="5"/>
      <c r="AQ2058" s="5"/>
      <c r="AR2058" s="5"/>
      <c r="AS2058" s="5"/>
      <c r="AT2058" s="5"/>
      <c r="AU2058" s="5"/>
      <c r="AV2058" s="5"/>
      <c r="AW2058" s="5"/>
      <c r="AX2058" s="5"/>
      <c r="AY2058" s="5"/>
      <c r="AZ2058" s="5"/>
      <c r="BA2058" s="5"/>
      <c r="BB2058" s="5"/>
      <c r="BC2058" s="5"/>
      <c r="BD2058" s="5"/>
      <c r="BE2058" s="5"/>
    </row>
    <row r="2059" spans="1:57" ht="14.25" customHeight="1">
      <c r="A2059" s="1376">
        <v>45862</v>
      </c>
      <c r="B2059" s="1301"/>
      <c r="C2059" s="1302"/>
      <c r="D2059" s="1376">
        <v>45497</v>
      </c>
      <c r="E2059" s="1357"/>
      <c r="F2059" s="5"/>
      <c r="G2059" s="5"/>
      <c r="H2059" s="1302"/>
      <c r="I2059" s="1303"/>
      <c r="J2059" s="1301"/>
      <c r="K2059" s="1376"/>
      <c r="L2059" s="1302"/>
      <c r="M2059" s="1382">
        <f t="shared" si="3649"/>
        <v>45863</v>
      </c>
      <c r="N2059" s="1354">
        <f t="shared" si="3646"/>
        <v>0</v>
      </c>
      <c r="O2059" s="1383">
        <f t="shared" ref="O2059:S2059" si="4151">$AD2059*O$27</f>
        <v>0</v>
      </c>
      <c r="P2059" s="1383">
        <f t="shared" si="4151"/>
        <v>0</v>
      </c>
      <c r="Q2059" s="1383">
        <f t="shared" si="4151"/>
        <v>0</v>
      </c>
      <c r="R2059" s="1383">
        <f t="shared" si="4151"/>
        <v>0</v>
      </c>
      <c r="S2059" s="1383">
        <f t="shared" si="4151"/>
        <v>0</v>
      </c>
      <c r="T2059" s="1383">
        <f t="shared" ref="T2059:X2059" si="4152">$AE2059*T$27</f>
        <v>0</v>
      </c>
      <c r="U2059" s="1383">
        <f t="shared" si="4152"/>
        <v>0</v>
      </c>
      <c r="V2059" s="1383">
        <f t="shared" si="4152"/>
        <v>0</v>
      </c>
      <c r="W2059" s="1383">
        <f t="shared" si="4152"/>
        <v>0</v>
      </c>
      <c r="X2059" s="1383">
        <f t="shared" si="4152"/>
        <v>0</v>
      </c>
      <c r="Y2059" s="1383">
        <f t="shared" si="3652"/>
        <v>0</v>
      </c>
      <c r="Z2059" s="1383">
        <f t="shared" si="3653"/>
        <v>0</v>
      </c>
      <c r="AA2059" s="1383">
        <f t="shared" si="3654"/>
        <v>0</v>
      </c>
      <c r="AB2059" s="1383">
        <f t="shared" si="3655"/>
        <v>0</v>
      </c>
      <c r="AC2059" s="5">
        <f t="shared" si="3656"/>
        <v>205</v>
      </c>
      <c r="AD2059" s="1383">
        <f t="shared" si="3657"/>
        <v>0</v>
      </c>
      <c r="AE2059" s="1383">
        <f t="shared" si="3658"/>
        <v>0</v>
      </c>
      <c r="AF2059" s="1305" t="e">
        <f t="shared" si="3659"/>
        <v>#DIV/0!</v>
      </c>
      <c r="AG2059" s="1305" t="e">
        <f t="shared" si="3660"/>
        <v>#DIV/0!</v>
      </c>
      <c r="AH2059" s="5"/>
      <c r="AI2059" s="5"/>
      <c r="AJ2059" s="5"/>
      <c r="AK2059" s="5"/>
      <c r="AL2059" s="5"/>
      <c r="AM2059" s="5"/>
      <c r="AN2059" s="5"/>
      <c r="AO2059" s="5"/>
      <c r="AP2059" s="5"/>
      <c r="AQ2059" s="5"/>
      <c r="AR2059" s="5"/>
      <c r="AS2059" s="5"/>
      <c r="AT2059" s="5"/>
      <c r="AU2059" s="5"/>
      <c r="AV2059" s="5"/>
      <c r="AW2059" s="5"/>
      <c r="AX2059" s="5"/>
      <c r="AY2059" s="5"/>
      <c r="AZ2059" s="5"/>
      <c r="BA2059" s="5"/>
      <c r="BB2059" s="5"/>
      <c r="BC2059" s="5"/>
      <c r="BD2059" s="5"/>
      <c r="BE2059" s="5"/>
    </row>
    <row r="2060" spans="1:57" ht="14.25" customHeight="1">
      <c r="A2060" s="1376">
        <v>45863</v>
      </c>
      <c r="B2060" s="1301"/>
      <c r="C2060" s="1302"/>
      <c r="D2060" s="1376">
        <v>45498</v>
      </c>
      <c r="E2060" s="1357"/>
      <c r="F2060" s="5"/>
      <c r="G2060" s="5"/>
      <c r="H2060" s="1302"/>
      <c r="I2060" s="1303"/>
      <c r="J2060" s="1301"/>
      <c r="K2060" s="1376"/>
      <c r="L2060" s="1302"/>
      <c r="M2060" s="1382">
        <f t="shared" si="3649"/>
        <v>45864</v>
      </c>
      <c r="N2060" s="1354">
        <f t="shared" si="3646"/>
        <v>0</v>
      </c>
      <c r="O2060" s="1383">
        <f t="shared" ref="O2060:S2060" si="4153">$AD2060*O$27</f>
        <v>0</v>
      </c>
      <c r="P2060" s="1383">
        <f t="shared" si="4153"/>
        <v>0</v>
      </c>
      <c r="Q2060" s="1383">
        <f t="shared" si="4153"/>
        <v>0</v>
      </c>
      <c r="R2060" s="1383">
        <f t="shared" si="4153"/>
        <v>0</v>
      </c>
      <c r="S2060" s="1383">
        <f t="shared" si="4153"/>
        <v>0</v>
      </c>
      <c r="T2060" s="1383">
        <f t="shared" ref="T2060:X2060" si="4154">$AE2060*T$27</f>
        <v>0</v>
      </c>
      <c r="U2060" s="1383">
        <f t="shared" si="4154"/>
        <v>0</v>
      </c>
      <c r="V2060" s="1383">
        <f t="shared" si="4154"/>
        <v>0</v>
      </c>
      <c r="W2060" s="1383">
        <f t="shared" si="4154"/>
        <v>0</v>
      </c>
      <c r="X2060" s="1383">
        <f t="shared" si="4154"/>
        <v>0</v>
      </c>
      <c r="Y2060" s="1383">
        <f t="shared" si="3652"/>
        <v>0</v>
      </c>
      <c r="Z2060" s="1383">
        <f t="shared" si="3653"/>
        <v>0</v>
      </c>
      <c r="AA2060" s="1383">
        <f t="shared" si="3654"/>
        <v>0</v>
      </c>
      <c r="AB2060" s="1383">
        <f t="shared" si="3655"/>
        <v>0</v>
      </c>
      <c r="AC2060" s="5">
        <f t="shared" si="3656"/>
        <v>206</v>
      </c>
      <c r="AD2060" s="1383">
        <f t="shared" si="3657"/>
        <v>0</v>
      </c>
      <c r="AE2060" s="1383">
        <f t="shared" si="3658"/>
        <v>0</v>
      </c>
      <c r="AF2060" s="1305" t="e">
        <f t="shared" si="3659"/>
        <v>#DIV/0!</v>
      </c>
      <c r="AG2060" s="1305" t="e">
        <f t="shared" si="3660"/>
        <v>#DIV/0!</v>
      </c>
      <c r="AH2060" s="5"/>
      <c r="AI2060" s="5"/>
      <c r="AJ2060" s="5"/>
      <c r="AK2060" s="5"/>
      <c r="AL2060" s="5"/>
      <c r="AM2060" s="5"/>
      <c r="AN2060" s="5"/>
      <c r="AO2060" s="5"/>
      <c r="AP2060" s="5"/>
      <c r="AQ2060" s="5"/>
      <c r="AR2060" s="5"/>
      <c r="AS2060" s="5"/>
      <c r="AT2060" s="5"/>
      <c r="AU2060" s="5"/>
      <c r="AV2060" s="5"/>
      <c r="AW2060" s="5"/>
      <c r="AX2060" s="5"/>
      <c r="AY2060" s="5"/>
      <c r="AZ2060" s="5"/>
      <c r="BA2060" s="5"/>
      <c r="BB2060" s="5"/>
      <c r="BC2060" s="5"/>
      <c r="BD2060" s="5"/>
      <c r="BE2060" s="5"/>
    </row>
    <row r="2061" spans="1:57" ht="14.25" customHeight="1">
      <c r="A2061" s="1376">
        <v>45864</v>
      </c>
      <c r="B2061" s="1301"/>
      <c r="C2061" s="1302"/>
      <c r="D2061" s="1376">
        <v>45499</v>
      </c>
      <c r="E2061" s="1357"/>
      <c r="F2061" s="5"/>
      <c r="G2061" s="5"/>
      <c r="H2061" s="1302"/>
      <c r="I2061" s="1303"/>
      <c r="J2061" s="1301"/>
      <c r="K2061" s="1376"/>
      <c r="L2061" s="1302"/>
      <c r="M2061" s="1382">
        <f t="shared" si="3649"/>
        <v>45865</v>
      </c>
      <c r="N2061" s="1354">
        <f t="shared" si="3646"/>
        <v>0</v>
      </c>
      <c r="O2061" s="1383">
        <f t="shared" ref="O2061:S2061" si="4155">$AD2061*O$27</f>
        <v>0</v>
      </c>
      <c r="P2061" s="1383">
        <f t="shared" si="4155"/>
        <v>0</v>
      </c>
      <c r="Q2061" s="1383">
        <f t="shared" si="4155"/>
        <v>0</v>
      </c>
      <c r="R2061" s="1383">
        <f t="shared" si="4155"/>
        <v>0</v>
      </c>
      <c r="S2061" s="1383">
        <f t="shared" si="4155"/>
        <v>0</v>
      </c>
      <c r="T2061" s="1383">
        <f t="shared" ref="T2061:X2061" si="4156">$AE2061*T$27</f>
        <v>0</v>
      </c>
      <c r="U2061" s="1383">
        <f t="shared" si="4156"/>
        <v>0</v>
      </c>
      <c r="V2061" s="1383">
        <f t="shared" si="4156"/>
        <v>0</v>
      </c>
      <c r="W2061" s="1383">
        <f t="shared" si="4156"/>
        <v>0</v>
      </c>
      <c r="X2061" s="1383">
        <f t="shared" si="4156"/>
        <v>0</v>
      </c>
      <c r="Y2061" s="1383">
        <f t="shared" si="3652"/>
        <v>0</v>
      </c>
      <c r="Z2061" s="1383">
        <f t="shared" si="3653"/>
        <v>0</v>
      </c>
      <c r="AA2061" s="1383">
        <f t="shared" si="3654"/>
        <v>0</v>
      </c>
      <c r="AB2061" s="1383">
        <f t="shared" si="3655"/>
        <v>0</v>
      </c>
      <c r="AC2061" s="5">
        <f t="shared" si="3656"/>
        <v>207</v>
      </c>
      <c r="AD2061" s="1383">
        <f t="shared" si="3657"/>
        <v>0</v>
      </c>
      <c r="AE2061" s="1383">
        <f t="shared" si="3658"/>
        <v>0</v>
      </c>
      <c r="AF2061" s="1305" t="e">
        <f t="shared" si="3659"/>
        <v>#DIV/0!</v>
      </c>
      <c r="AG2061" s="1305" t="e">
        <f t="shared" si="3660"/>
        <v>#DIV/0!</v>
      </c>
      <c r="AH2061" s="5"/>
      <c r="AI2061" s="5"/>
      <c r="AJ2061" s="5"/>
      <c r="AK2061" s="5"/>
      <c r="AL2061" s="5"/>
      <c r="AM2061" s="5"/>
      <c r="AN2061" s="5"/>
      <c r="AO2061" s="5"/>
      <c r="AP2061" s="5"/>
      <c r="AQ2061" s="5"/>
      <c r="AR2061" s="5"/>
      <c r="AS2061" s="5"/>
      <c r="AT2061" s="5"/>
      <c r="AU2061" s="5"/>
      <c r="AV2061" s="5"/>
      <c r="AW2061" s="5"/>
      <c r="AX2061" s="5"/>
      <c r="AY2061" s="5"/>
      <c r="AZ2061" s="5"/>
      <c r="BA2061" s="5"/>
      <c r="BB2061" s="5"/>
      <c r="BC2061" s="5"/>
      <c r="BD2061" s="5"/>
      <c r="BE2061" s="5"/>
    </row>
    <row r="2062" spans="1:57" ht="14.25" customHeight="1">
      <c r="A2062" s="1376">
        <v>45865</v>
      </c>
      <c r="B2062" s="1301"/>
      <c r="C2062" s="1302"/>
      <c r="D2062" s="1376">
        <v>45500</v>
      </c>
      <c r="E2062" s="1357"/>
      <c r="F2062" s="5"/>
      <c r="G2062" s="5"/>
      <c r="H2062" s="1302"/>
      <c r="I2062" s="1303"/>
      <c r="J2062" s="1301"/>
      <c r="K2062" s="1376"/>
      <c r="L2062" s="1302"/>
      <c r="M2062" s="1382">
        <f t="shared" si="3649"/>
        <v>45866</v>
      </c>
      <c r="N2062" s="1354">
        <f t="shared" si="3646"/>
        <v>0</v>
      </c>
      <c r="O2062" s="1383">
        <f t="shared" ref="O2062:S2062" si="4157">$AD2062*O$27</f>
        <v>0</v>
      </c>
      <c r="P2062" s="1383">
        <f t="shared" si="4157"/>
        <v>0</v>
      </c>
      <c r="Q2062" s="1383">
        <f t="shared" si="4157"/>
        <v>0</v>
      </c>
      <c r="R2062" s="1383">
        <f t="shared" si="4157"/>
        <v>0</v>
      </c>
      <c r="S2062" s="1383">
        <f t="shared" si="4157"/>
        <v>0</v>
      </c>
      <c r="T2062" s="1383">
        <f t="shared" ref="T2062:X2062" si="4158">$AE2062*T$27</f>
        <v>0</v>
      </c>
      <c r="U2062" s="1383">
        <f t="shared" si="4158"/>
        <v>0</v>
      </c>
      <c r="V2062" s="1383">
        <f t="shared" si="4158"/>
        <v>0</v>
      </c>
      <c r="W2062" s="1383">
        <f t="shared" si="4158"/>
        <v>0</v>
      </c>
      <c r="X2062" s="1383">
        <f t="shared" si="4158"/>
        <v>0</v>
      </c>
      <c r="Y2062" s="1383">
        <f t="shared" si="3652"/>
        <v>0</v>
      </c>
      <c r="Z2062" s="1383">
        <f t="shared" si="3653"/>
        <v>0</v>
      </c>
      <c r="AA2062" s="1383">
        <f t="shared" si="3654"/>
        <v>0</v>
      </c>
      <c r="AB2062" s="1383">
        <f t="shared" si="3655"/>
        <v>0</v>
      </c>
      <c r="AC2062" s="5">
        <f t="shared" si="3656"/>
        <v>208</v>
      </c>
      <c r="AD2062" s="1383">
        <f t="shared" si="3657"/>
        <v>0</v>
      </c>
      <c r="AE2062" s="1383">
        <f t="shared" si="3658"/>
        <v>0</v>
      </c>
      <c r="AF2062" s="1305" t="e">
        <f t="shared" si="3659"/>
        <v>#DIV/0!</v>
      </c>
      <c r="AG2062" s="1305" t="e">
        <f t="shared" si="3660"/>
        <v>#DIV/0!</v>
      </c>
      <c r="AH2062" s="5"/>
      <c r="AI2062" s="5"/>
      <c r="AJ2062" s="5"/>
      <c r="AK2062" s="5"/>
      <c r="AL2062" s="5"/>
      <c r="AM2062" s="5"/>
      <c r="AN2062" s="5"/>
      <c r="AO2062" s="5"/>
      <c r="AP2062" s="5"/>
      <c r="AQ2062" s="5"/>
      <c r="AR2062" s="5"/>
      <c r="AS2062" s="5"/>
      <c r="AT2062" s="5"/>
      <c r="AU2062" s="5"/>
      <c r="AV2062" s="5"/>
      <c r="AW2062" s="5"/>
      <c r="AX2062" s="5"/>
      <c r="AY2062" s="5"/>
      <c r="AZ2062" s="5"/>
      <c r="BA2062" s="5"/>
      <c r="BB2062" s="5"/>
      <c r="BC2062" s="5"/>
      <c r="BD2062" s="5"/>
      <c r="BE2062" s="5"/>
    </row>
    <row r="2063" spans="1:57" ht="14.25" customHeight="1">
      <c r="A2063" s="1376">
        <v>45866</v>
      </c>
      <c r="B2063" s="1301"/>
      <c r="C2063" s="1302"/>
      <c r="D2063" s="1376">
        <v>45501</v>
      </c>
      <c r="E2063" s="1357"/>
      <c r="F2063" s="5"/>
      <c r="G2063" s="5"/>
      <c r="H2063" s="1302"/>
      <c r="I2063" s="1303"/>
      <c r="J2063" s="1301"/>
      <c r="K2063" s="1376"/>
      <c r="L2063" s="1302"/>
      <c r="M2063" s="1382">
        <f t="shared" si="3649"/>
        <v>45867</v>
      </c>
      <c r="N2063" s="1354">
        <f t="shared" si="3646"/>
        <v>0</v>
      </c>
      <c r="O2063" s="1383">
        <f t="shared" ref="O2063:S2063" si="4159">$AD2063*O$27</f>
        <v>0</v>
      </c>
      <c r="P2063" s="1383">
        <f t="shared" si="4159"/>
        <v>0</v>
      </c>
      <c r="Q2063" s="1383">
        <f t="shared" si="4159"/>
        <v>0</v>
      </c>
      <c r="R2063" s="1383">
        <f t="shared" si="4159"/>
        <v>0</v>
      </c>
      <c r="S2063" s="1383">
        <f t="shared" si="4159"/>
        <v>0</v>
      </c>
      <c r="T2063" s="1383">
        <f t="shared" ref="T2063:X2063" si="4160">$AE2063*T$27</f>
        <v>0</v>
      </c>
      <c r="U2063" s="1383">
        <f t="shared" si="4160"/>
        <v>0</v>
      </c>
      <c r="V2063" s="1383">
        <f t="shared" si="4160"/>
        <v>0</v>
      </c>
      <c r="W2063" s="1383">
        <f t="shared" si="4160"/>
        <v>0</v>
      </c>
      <c r="X2063" s="1383">
        <f t="shared" si="4160"/>
        <v>0</v>
      </c>
      <c r="Y2063" s="1383">
        <f t="shared" si="3652"/>
        <v>0</v>
      </c>
      <c r="Z2063" s="1383">
        <f t="shared" si="3653"/>
        <v>0</v>
      </c>
      <c r="AA2063" s="1383">
        <f t="shared" si="3654"/>
        <v>0</v>
      </c>
      <c r="AB2063" s="1383">
        <f t="shared" si="3655"/>
        <v>0</v>
      </c>
      <c r="AC2063" s="5">
        <f t="shared" si="3656"/>
        <v>209</v>
      </c>
      <c r="AD2063" s="1383">
        <f t="shared" si="3657"/>
        <v>0</v>
      </c>
      <c r="AE2063" s="1383">
        <f t="shared" si="3658"/>
        <v>0</v>
      </c>
      <c r="AF2063" s="1305" t="e">
        <f t="shared" si="3659"/>
        <v>#DIV/0!</v>
      </c>
      <c r="AG2063" s="1305" t="e">
        <f t="shared" si="3660"/>
        <v>#DIV/0!</v>
      </c>
      <c r="AH2063" s="5"/>
      <c r="AI2063" s="5"/>
      <c r="AJ2063" s="5"/>
      <c r="AK2063" s="5"/>
      <c r="AL2063" s="5"/>
      <c r="AM2063" s="5"/>
      <c r="AN2063" s="5"/>
      <c r="AO2063" s="5"/>
      <c r="AP2063" s="5"/>
      <c r="AQ2063" s="5"/>
      <c r="AR2063" s="5"/>
      <c r="AS2063" s="5"/>
      <c r="AT2063" s="5"/>
      <c r="AU2063" s="5"/>
      <c r="AV2063" s="5"/>
      <c r="AW2063" s="5"/>
      <c r="AX2063" s="5"/>
      <c r="AY2063" s="5"/>
      <c r="AZ2063" s="5"/>
      <c r="BA2063" s="5"/>
      <c r="BB2063" s="5"/>
      <c r="BC2063" s="5"/>
      <c r="BD2063" s="5"/>
      <c r="BE2063" s="5"/>
    </row>
    <row r="2064" spans="1:57" ht="14.25" customHeight="1">
      <c r="A2064" s="1376">
        <v>45867</v>
      </c>
      <c r="B2064" s="1301"/>
      <c r="C2064" s="1302"/>
      <c r="D2064" s="1376">
        <v>45502</v>
      </c>
      <c r="E2064" s="1357"/>
      <c r="F2064" s="5"/>
      <c r="G2064" s="5"/>
      <c r="H2064" s="1302"/>
      <c r="I2064" s="1303"/>
      <c r="J2064" s="1301"/>
      <c r="K2064" s="1376"/>
      <c r="L2064" s="1302"/>
      <c r="M2064" s="1382">
        <f t="shared" si="3649"/>
        <v>45868</v>
      </c>
      <c r="N2064" s="1354">
        <f t="shared" si="3646"/>
        <v>0</v>
      </c>
      <c r="O2064" s="1383">
        <f t="shared" ref="O2064:S2064" si="4161">$AD2064*O$27</f>
        <v>0</v>
      </c>
      <c r="P2064" s="1383">
        <f t="shared" si="4161"/>
        <v>0</v>
      </c>
      <c r="Q2064" s="1383">
        <f t="shared" si="4161"/>
        <v>0</v>
      </c>
      <c r="R2064" s="1383">
        <f t="shared" si="4161"/>
        <v>0</v>
      </c>
      <c r="S2064" s="1383">
        <f t="shared" si="4161"/>
        <v>0</v>
      </c>
      <c r="T2064" s="1383">
        <f t="shared" ref="T2064:X2064" si="4162">$AE2064*T$27</f>
        <v>0</v>
      </c>
      <c r="U2064" s="1383">
        <f t="shared" si="4162"/>
        <v>0</v>
      </c>
      <c r="V2064" s="1383">
        <f t="shared" si="4162"/>
        <v>0</v>
      </c>
      <c r="W2064" s="1383">
        <f t="shared" si="4162"/>
        <v>0</v>
      </c>
      <c r="X2064" s="1383">
        <f t="shared" si="4162"/>
        <v>0</v>
      </c>
      <c r="Y2064" s="1383">
        <f t="shared" si="3652"/>
        <v>0</v>
      </c>
      <c r="Z2064" s="1383">
        <f t="shared" si="3653"/>
        <v>0</v>
      </c>
      <c r="AA2064" s="1383">
        <f t="shared" si="3654"/>
        <v>0</v>
      </c>
      <c r="AB2064" s="1383">
        <f t="shared" si="3655"/>
        <v>0</v>
      </c>
      <c r="AC2064" s="5">
        <f t="shared" si="3656"/>
        <v>210</v>
      </c>
      <c r="AD2064" s="1383">
        <f t="shared" si="3657"/>
        <v>0</v>
      </c>
      <c r="AE2064" s="1383">
        <f t="shared" si="3658"/>
        <v>0</v>
      </c>
      <c r="AF2064" s="1305" t="e">
        <f t="shared" si="3659"/>
        <v>#DIV/0!</v>
      </c>
      <c r="AG2064" s="1305" t="e">
        <f t="shared" si="3660"/>
        <v>#DIV/0!</v>
      </c>
      <c r="AH2064" s="5"/>
      <c r="AI2064" s="5"/>
      <c r="AJ2064" s="5"/>
      <c r="AK2064" s="5"/>
      <c r="AL2064" s="5"/>
      <c r="AM2064" s="5"/>
      <c r="AN2064" s="5"/>
      <c r="AO2064" s="5"/>
      <c r="AP2064" s="5"/>
      <c r="AQ2064" s="5"/>
      <c r="AR2064" s="5"/>
      <c r="AS2064" s="5"/>
      <c r="AT2064" s="5"/>
      <c r="AU2064" s="5"/>
      <c r="AV2064" s="5"/>
      <c r="AW2064" s="5"/>
      <c r="AX2064" s="5"/>
      <c r="AY2064" s="5"/>
      <c r="AZ2064" s="5"/>
      <c r="BA2064" s="5"/>
      <c r="BB2064" s="5"/>
      <c r="BC2064" s="5"/>
      <c r="BD2064" s="5"/>
      <c r="BE2064" s="5"/>
    </row>
    <row r="2065" spans="1:57" ht="14.25" customHeight="1">
      <c r="A2065" s="1376">
        <v>45868</v>
      </c>
      <c r="B2065" s="1301"/>
      <c r="C2065" s="1302"/>
      <c r="D2065" s="1376">
        <v>45503</v>
      </c>
      <c r="E2065" s="1357"/>
      <c r="F2065" s="5"/>
      <c r="G2065" s="5"/>
      <c r="H2065" s="1302"/>
      <c r="I2065" s="1303"/>
      <c r="J2065" s="1301"/>
      <c r="K2065" s="1376"/>
      <c r="L2065" s="1302"/>
      <c r="M2065" s="1382">
        <f t="shared" si="3649"/>
        <v>45869</v>
      </c>
      <c r="N2065" s="1354">
        <f t="shared" si="3646"/>
        <v>0</v>
      </c>
      <c r="O2065" s="1383">
        <f t="shared" ref="O2065:S2065" si="4163">$AD2065*O$27</f>
        <v>0</v>
      </c>
      <c r="P2065" s="1383">
        <f t="shared" si="4163"/>
        <v>0</v>
      </c>
      <c r="Q2065" s="1383">
        <f t="shared" si="4163"/>
        <v>0</v>
      </c>
      <c r="R2065" s="1383">
        <f t="shared" si="4163"/>
        <v>0</v>
      </c>
      <c r="S2065" s="1383">
        <f t="shared" si="4163"/>
        <v>0</v>
      </c>
      <c r="T2065" s="1383">
        <f t="shared" ref="T2065:X2065" si="4164">$AE2065*T$27</f>
        <v>0</v>
      </c>
      <c r="U2065" s="1383">
        <f t="shared" si="4164"/>
        <v>0</v>
      </c>
      <c r="V2065" s="1383">
        <f t="shared" si="4164"/>
        <v>0</v>
      </c>
      <c r="W2065" s="1383">
        <f t="shared" si="4164"/>
        <v>0</v>
      </c>
      <c r="X2065" s="1383">
        <f t="shared" si="4164"/>
        <v>0</v>
      </c>
      <c r="Y2065" s="1383">
        <f t="shared" si="3652"/>
        <v>0</v>
      </c>
      <c r="Z2065" s="1383">
        <f t="shared" si="3653"/>
        <v>0</v>
      </c>
      <c r="AA2065" s="1383">
        <f t="shared" si="3654"/>
        <v>0</v>
      </c>
      <c r="AB2065" s="1383">
        <f t="shared" si="3655"/>
        <v>0</v>
      </c>
      <c r="AC2065" s="5">
        <f t="shared" si="3656"/>
        <v>211</v>
      </c>
      <c r="AD2065" s="1383">
        <f t="shared" si="3657"/>
        <v>0</v>
      </c>
      <c r="AE2065" s="1383">
        <f t="shared" si="3658"/>
        <v>0</v>
      </c>
      <c r="AF2065" s="1305" t="e">
        <f t="shared" si="3659"/>
        <v>#DIV/0!</v>
      </c>
      <c r="AG2065" s="1305" t="e">
        <f t="shared" si="3660"/>
        <v>#DIV/0!</v>
      </c>
      <c r="AH2065" s="5"/>
      <c r="AI2065" s="5"/>
      <c r="AJ2065" s="5"/>
      <c r="AK2065" s="5"/>
      <c r="AL2065" s="5"/>
      <c r="AM2065" s="5"/>
      <c r="AN2065" s="5"/>
      <c r="AO2065" s="5"/>
      <c r="AP2065" s="5"/>
      <c r="AQ2065" s="5"/>
      <c r="AR2065" s="5"/>
      <c r="AS2065" s="5"/>
      <c r="AT2065" s="5"/>
      <c r="AU2065" s="5"/>
      <c r="AV2065" s="5"/>
      <c r="AW2065" s="5"/>
      <c r="AX2065" s="5"/>
      <c r="AY2065" s="5"/>
      <c r="AZ2065" s="5"/>
      <c r="BA2065" s="5"/>
      <c r="BB2065" s="5"/>
      <c r="BC2065" s="5"/>
      <c r="BD2065" s="5"/>
      <c r="BE2065" s="5"/>
    </row>
    <row r="2066" spans="1:57" ht="14.25" customHeight="1">
      <c r="A2066" s="1376">
        <v>45869</v>
      </c>
      <c r="B2066" s="1301"/>
      <c r="C2066" s="1302"/>
      <c r="D2066" s="1376">
        <v>45504</v>
      </c>
      <c r="E2066" s="1357"/>
      <c r="F2066" s="5"/>
      <c r="G2066" s="5"/>
      <c r="H2066" s="1302"/>
      <c r="I2066" s="1303"/>
      <c r="J2066" s="1301"/>
      <c r="K2066" s="1376"/>
      <c r="L2066" s="1302"/>
      <c r="M2066" s="1382">
        <f t="shared" si="3649"/>
        <v>45870</v>
      </c>
      <c r="N2066" s="1354">
        <f t="shared" si="3646"/>
        <v>0</v>
      </c>
      <c r="O2066" s="1383">
        <f t="shared" ref="O2066:S2066" si="4165">$AD2066*O$27</f>
        <v>0</v>
      </c>
      <c r="P2066" s="1383">
        <f t="shared" si="4165"/>
        <v>0</v>
      </c>
      <c r="Q2066" s="1383">
        <f t="shared" si="4165"/>
        <v>0</v>
      </c>
      <c r="R2066" s="1383">
        <f t="shared" si="4165"/>
        <v>0</v>
      </c>
      <c r="S2066" s="1383">
        <f t="shared" si="4165"/>
        <v>0</v>
      </c>
      <c r="T2066" s="1383">
        <f t="shared" ref="T2066:X2066" si="4166">$AE2066*T$27</f>
        <v>0</v>
      </c>
      <c r="U2066" s="1383">
        <f t="shared" si="4166"/>
        <v>0</v>
      </c>
      <c r="V2066" s="1383">
        <f t="shared" si="4166"/>
        <v>0</v>
      </c>
      <c r="W2066" s="1383">
        <f t="shared" si="4166"/>
        <v>0</v>
      </c>
      <c r="X2066" s="1383">
        <f t="shared" si="4166"/>
        <v>0</v>
      </c>
      <c r="Y2066" s="1383">
        <f t="shared" si="3652"/>
        <v>0</v>
      </c>
      <c r="Z2066" s="1383">
        <f t="shared" si="3653"/>
        <v>0</v>
      </c>
      <c r="AA2066" s="1383">
        <f t="shared" si="3654"/>
        <v>0</v>
      </c>
      <c r="AB2066" s="1383">
        <f t="shared" si="3655"/>
        <v>0</v>
      </c>
      <c r="AC2066" s="5">
        <f t="shared" si="3656"/>
        <v>212</v>
      </c>
      <c r="AD2066" s="1383">
        <f t="shared" si="3657"/>
        <v>0</v>
      </c>
      <c r="AE2066" s="1383">
        <f t="shared" si="3658"/>
        <v>0</v>
      </c>
      <c r="AF2066" s="1305" t="e">
        <f t="shared" si="3659"/>
        <v>#DIV/0!</v>
      </c>
      <c r="AG2066" s="1305" t="e">
        <f t="shared" si="3660"/>
        <v>#DIV/0!</v>
      </c>
      <c r="AH2066" s="5"/>
      <c r="AI2066" s="5"/>
      <c r="AJ2066" s="5"/>
      <c r="AK2066" s="5"/>
      <c r="AL2066" s="5"/>
      <c r="AM2066" s="5"/>
      <c r="AN2066" s="5"/>
      <c r="AO2066" s="5"/>
      <c r="AP2066" s="5"/>
      <c r="AQ2066" s="5"/>
      <c r="AR2066" s="5"/>
      <c r="AS2066" s="5"/>
      <c r="AT2066" s="5"/>
      <c r="AU2066" s="5"/>
      <c r="AV2066" s="5"/>
      <c r="AW2066" s="5"/>
      <c r="AX2066" s="5"/>
      <c r="AY2066" s="5"/>
      <c r="AZ2066" s="5"/>
      <c r="BA2066" s="5"/>
      <c r="BB2066" s="5"/>
      <c r="BC2066" s="5"/>
      <c r="BD2066" s="5"/>
      <c r="BE2066" s="5"/>
    </row>
    <row r="2067" spans="1:57" ht="14.25" customHeight="1">
      <c r="A2067" s="1376">
        <v>45870</v>
      </c>
      <c r="B2067" s="1301"/>
      <c r="C2067" s="1302"/>
      <c r="D2067" s="1376">
        <v>45505</v>
      </c>
      <c r="E2067" s="1357"/>
      <c r="F2067" s="5"/>
      <c r="G2067" s="5"/>
      <c r="H2067" s="1302"/>
      <c r="I2067" s="1303"/>
      <c r="J2067" s="1301"/>
      <c r="K2067" s="1376"/>
      <c r="L2067" s="1302"/>
      <c r="M2067" s="1382">
        <f t="shared" si="3649"/>
        <v>45871</v>
      </c>
      <c r="N2067" s="1354">
        <f t="shared" ref="N2067:N2321" si="4167">VLOOKUP($M2067,$A$27:$B$24073,2,TRUE)</f>
        <v>0</v>
      </c>
      <c r="O2067" s="1383">
        <f t="shared" ref="O2067:S2067" si="4168">$AD2067*O$27</f>
        <v>0</v>
      </c>
      <c r="P2067" s="1383">
        <f t="shared" si="4168"/>
        <v>0</v>
      </c>
      <c r="Q2067" s="1383">
        <f t="shared" si="4168"/>
        <v>0</v>
      </c>
      <c r="R2067" s="1383">
        <f t="shared" si="4168"/>
        <v>0</v>
      </c>
      <c r="S2067" s="1383">
        <f t="shared" si="4168"/>
        <v>0</v>
      </c>
      <c r="T2067" s="1383">
        <f t="shared" ref="T2067:X2067" si="4169">$AE2067*T$27</f>
        <v>0</v>
      </c>
      <c r="U2067" s="1383">
        <f t="shared" si="4169"/>
        <v>0</v>
      </c>
      <c r="V2067" s="1383">
        <f t="shared" si="4169"/>
        <v>0</v>
      </c>
      <c r="W2067" s="1383">
        <f t="shared" si="4169"/>
        <v>0</v>
      </c>
      <c r="X2067" s="1383">
        <f t="shared" si="4169"/>
        <v>0</v>
      </c>
      <c r="Y2067" s="1383">
        <f t="shared" si="3652"/>
        <v>0</v>
      </c>
      <c r="Z2067" s="1383">
        <f t="shared" si="3653"/>
        <v>0</v>
      </c>
      <c r="AA2067" s="1383">
        <f t="shared" si="3654"/>
        <v>0</v>
      </c>
      <c r="AB2067" s="1383">
        <f t="shared" si="3655"/>
        <v>0</v>
      </c>
      <c r="AC2067" s="5">
        <f t="shared" si="3656"/>
        <v>213</v>
      </c>
      <c r="AD2067" s="1383">
        <f t="shared" si="3657"/>
        <v>0</v>
      </c>
      <c r="AE2067" s="1383">
        <f t="shared" si="3658"/>
        <v>0</v>
      </c>
      <c r="AF2067" s="1305" t="e">
        <f t="shared" si="3659"/>
        <v>#DIV/0!</v>
      </c>
      <c r="AG2067" s="1305" t="e">
        <f t="shared" si="3660"/>
        <v>#DIV/0!</v>
      </c>
      <c r="AH2067" s="5"/>
      <c r="AI2067" s="5"/>
      <c r="AJ2067" s="5"/>
      <c r="AK2067" s="5"/>
      <c r="AL2067" s="5"/>
      <c r="AM2067" s="5"/>
      <c r="AN2067" s="5"/>
      <c r="AO2067" s="5"/>
      <c r="AP2067" s="5"/>
      <c r="AQ2067" s="5"/>
      <c r="AR2067" s="5"/>
      <c r="AS2067" s="5"/>
      <c r="AT2067" s="5"/>
      <c r="AU2067" s="5"/>
      <c r="AV2067" s="5"/>
      <c r="AW2067" s="5"/>
      <c r="AX2067" s="5"/>
      <c r="AY2067" s="5"/>
      <c r="AZ2067" s="5"/>
      <c r="BA2067" s="5"/>
      <c r="BB2067" s="5"/>
      <c r="BC2067" s="5"/>
      <c r="BD2067" s="5"/>
      <c r="BE2067" s="5"/>
    </row>
    <row r="2068" spans="1:57" ht="14.25" customHeight="1">
      <c r="A2068" s="1376">
        <v>45871</v>
      </c>
      <c r="B2068" s="1301"/>
      <c r="C2068" s="1302"/>
      <c r="D2068" s="1376">
        <v>45506</v>
      </c>
      <c r="E2068" s="1357"/>
      <c r="F2068" s="5"/>
      <c r="G2068" s="5"/>
      <c r="H2068" s="1302"/>
      <c r="I2068" s="1303"/>
      <c r="J2068" s="1301"/>
      <c r="K2068" s="1376"/>
      <c r="L2068" s="1302"/>
      <c r="M2068" s="1382">
        <f t="shared" ref="M2068:M2322" si="4170">M2067+1</f>
        <v>45872</v>
      </c>
      <c r="N2068" s="1354">
        <f t="shared" si="4167"/>
        <v>0</v>
      </c>
      <c r="O2068" s="1383">
        <f t="shared" ref="O2068:S2068" si="4171">$AD2068*O$27</f>
        <v>0</v>
      </c>
      <c r="P2068" s="1383">
        <f t="shared" si="4171"/>
        <v>0</v>
      </c>
      <c r="Q2068" s="1383">
        <f t="shared" si="4171"/>
        <v>0</v>
      </c>
      <c r="R2068" s="1383">
        <f t="shared" si="4171"/>
        <v>0</v>
      </c>
      <c r="S2068" s="1383">
        <f t="shared" si="4171"/>
        <v>0</v>
      </c>
      <c r="T2068" s="1383">
        <f t="shared" ref="T2068:X2068" si="4172">$AE2068*T$27</f>
        <v>0</v>
      </c>
      <c r="U2068" s="1383">
        <f t="shared" si="4172"/>
        <v>0</v>
      </c>
      <c r="V2068" s="1383">
        <f t="shared" si="4172"/>
        <v>0</v>
      </c>
      <c r="W2068" s="1383">
        <f t="shared" si="4172"/>
        <v>0</v>
      </c>
      <c r="X2068" s="1383">
        <f t="shared" si="4172"/>
        <v>0</v>
      </c>
      <c r="Y2068" s="1383">
        <f t="shared" ref="Y2068:Y2322" si="4173">VLOOKUP($M2068,$I$3:$K$231,2)</f>
        <v>0</v>
      </c>
      <c r="Z2068" s="1383">
        <f t="shared" ref="Z2068:Z2322" si="4174">VLOOKUP($M2068+365,$I$3:$K$231,2)</f>
        <v>0</v>
      </c>
      <c r="AA2068" s="1383">
        <f t="shared" ref="AA2068:AA2322" si="4175">VLOOKUP($M2068,$I$3:$K$231,3)</f>
        <v>0</v>
      </c>
      <c r="AB2068" s="1383">
        <f t="shared" ref="AB2068:AB2322" si="4176">VLOOKUP($M2068+365,$I$3:$K$231,3)</f>
        <v>0</v>
      </c>
      <c r="AC2068" s="5">
        <f t="shared" ref="AC2068:AC2322" si="4177">M2068-DATE(YEAR(M2068),1,1)</f>
        <v>214</v>
      </c>
      <c r="AD2068" s="1383">
        <f t="shared" ref="AD2068:AD2322" si="4178">(Y2068*(365-AC2068)+Z2068*AC2068)/365</f>
        <v>0</v>
      </c>
      <c r="AE2068" s="1383">
        <f t="shared" ref="AE2068:AE2322" si="4179">(AA2068*(365-AC2068)+AB2068*AC2068)/365</f>
        <v>0</v>
      </c>
      <c r="AF2068" s="1305" t="e">
        <f t="shared" ref="AF2068:AF2322" si="4180">N2068/AD2068</f>
        <v>#DIV/0!</v>
      </c>
      <c r="AG2068" s="1305" t="e">
        <f t="shared" ref="AG2068:AG2322" si="4181">N2068/AE2068</f>
        <v>#DIV/0!</v>
      </c>
      <c r="AH2068" s="5"/>
      <c r="AI2068" s="5"/>
      <c r="AJ2068" s="5"/>
      <c r="AK2068" s="5"/>
      <c r="AL2068" s="5"/>
      <c r="AM2068" s="5"/>
      <c r="AN2068" s="5"/>
      <c r="AO2068" s="5"/>
      <c r="AP2068" s="5"/>
      <c r="AQ2068" s="5"/>
      <c r="AR2068" s="5"/>
      <c r="AS2068" s="5"/>
      <c r="AT2068" s="5"/>
      <c r="AU2068" s="5"/>
      <c r="AV2068" s="5"/>
      <c r="AW2068" s="5"/>
      <c r="AX2068" s="5"/>
      <c r="AY2068" s="5"/>
      <c r="AZ2068" s="5"/>
      <c r="BA2068" s="5"/>
      <c r="BB2068" s="5"/>
      <c r="BC2068" s="5"/>
      <c r="BD2068" s="5"/>
      <c r="BE2068" s="5"/>
    </row>
    <row r="2069" spans="1:57" ht="14.25" customHeight="1">
      <c r="A2069" s="1376">
        <v>45872</v>
      </c>
      <c r="B2069" s="1301"/>
      <c r="C2069" s="1302"/>
      <c r="D2069" s="1376">
        <v>45507</v>
      </c>
      <c r="E2069" s="1357"/>
      <c r="F2069" s="5"/>
      <c r="G2069" s="5"/>
      <c r="H2069" s="1302"/>
      <c r="I2069" s="1303"/>
      <c r="J2069" s="1301"/>
      <c r="K2069" s="1376"/>
      <c r="L2069" s="1302"/>
      <c r="M2069" s="1382">
        <f t="shared" si="4170"/>
        <v>45873</v>
      </c>
      <c r="N2069" s="1354">
        <f t="shared" si="4167"/>
        <v>0</v>
      </c>
      <c r="O2069" s="1383">
        <f t="shared" ref="O2069:S2069" si="4182">$AD2069*O$27</f>
        <v>0</v>
      </c>
      <c r="P2069" s="1383">
        <f t="shared" si="4182"/>
        <v>0</v>
      </c>
      <c r="Q2069" s="1383">
        <f t="shared" si="4182"/>
        <v>0</v>
      </c>
      <c r="R2069" s="1383">
        <f t="shared" si="4182"/>
        <v>0</v>
      </c>
      <c r="S2069" s="1383">
        <f t="shared" si="4182"/>
        <v>0</v>
      </c>
      <c r="T2069" s="1383">
        <f t="shared" ref="T2069:X2069" si="4183">$AE2069*T$27</f>
        <v>0</v>
      </c>
      <c r="U2069" s="1383">
        <f t="shared" si="4183"/>
        <v>0</v>
      </c>
      <c r="V2069" s="1383">
        <f t="shared" si="4183"/>
        <v>0</v>
      </c>
      <c r="W2069" s="1383">
        <f t="shared" si="4183"/>
        <v>0</v>
      </c>
      <c r="X2069" s="1383">
        <f t="shared" si="4183"/>
        <v>0</v>
      </c>
      <c r="Y2069" s="1383">
        <f t="shared" si="4173"/>
        <v>0</v>
      </c>
      <c r="Z2069" s="1383">
        <f t="shared" si="4174"/>
        <v>0</v>
      </c>
      <c r="AA2069" s="1383">
        <f t="shared" si="4175"/>
        <v>0</v>
      </c>
      <c r="AB2069" s="1383">
        <f t="shared" si="4176"/>
        <v>0</v>
      </c>
      <c r="AC2069" s="5">
        <f t="shared" si="4177"/>
        <v>215</v>
      </c>
      <c r="AD2069" s="1383">
        <f t="shared" si="4178"/>
        <v>0</v>
      </c>
      <c r="AE2069" s="1383">
        <f t="shared" si="4179"/>
        <v>0</v>
      </c>
      <c r="AF2069" s="1305" t="e">
        <f t="shared" si="4180"/>
        <v>#DIV/0!</v>
      </c>
      <c r="AG2069" s="1305" t="e">
        <f t="shared" si="4181"/>
        <v>#DIV/0!</v>
      </c>
      <c r="AH2069" s="5"/>
      <c r="AI2069" s="5"/>
      <c r="AJ2069" s="5"/>
      <c r="AK2069" s="5"/>
      <c r="AL2069" s="5"/>
      <c r="AM2069" s="5"/>
      <c r="AN2069" s="5"/>
      <c r="AO2069" s="5"/>
      <c r="AP2069" s="5"/>
      <c r="AQ2069" s="5"/>
      <c r="AR2069" s="5"/>
      <c r="AS2069" s="5"/>
      <c r="AT2069" s="5"/>
      <c r="AU2069" s="5"/>
      <c r="AV2069" s="5"/>
      <c r="AW2069" s="5"/>
      <c r="AX2069" s="5"/>
      <c r="AY2069" s="5"/>
      <c r="AZ2069" s="5"/>
      <c r="BA2069" s="5"/>
      <c r="BB2069" s="5"/>
      <c r="BC2069" s="5"/>
      <c r="BD2069" s="5"/>
      <c r="BE2069" s="5"/>
    </row>
    <row r="2070" spans="1:57" ht="14.25" customHeight="1">
      <c r="A2070" s="1376">
        <v>45873</v>
      </c>
      <c r="B2070" s="1301"/>
      <c r="C2070" s="1302"/>
      <c r="D2070" s="1376">
        <v>45508</v>
      </c>
      <c r="E2070" s="1357"/>
      <c r="F2070" s="5"/>
      <c r="G2070" s="5"/>
      <c r="H2070" s="1302"/>
      <c r="I2070" s="1303"/>
      <c r="J2070" s="1301"/>
      <c r="K2070" s="1376"/>
      <c r="L2070" s="1302"/>
      <c r="M2070" s="1382">
        <f t="shared" si="4170"/>
        <v>45874</v>
      </c>
      <c r="N2070" s="1354">
        <f t="shared" si="4167"/>
        <v>0</v>
      </c>
      <c r="O2070" s="1383">
        <f t="shared" ref="O2070:S2070" si="4184">$AD2070*O$27</f>
        <v>0</v>
      </c>
      <c r="P2070" s="1383">
        <f t="shared" si="4184"/>
        <v>0</v>
      </c>
      <c r="Q2070" s="1383">
        <f t="shared" si="4184"/>
        <v>0</v>
      </c>
      <c r="R2070" s="1383">
        <f t="shared" si="4184"/>
        <v>0</v>
      </c>
      <c r="S2070" s="1383">
        <f t="shared" si="4184"/>
        <v>0</v>
      </c>
      <c r="T2070" s="1383">
        <f t="shared" ref="T2070:X2070" si="4185">$AE2070*T$27</f>
        <v>0</v>
      </c>
      <c r="U2070" s="1383">
        <f t="shared" si="4185"/>
        <v>0</v>
      </c>
      <c r="V2070" s="1383">
        <f t="shared" si="4185"/>
        <v>0</v>
      </c>
      <c r="W2070" s="1383">
        <f t="shared" si="4185"/>
        <v>0</v>
      </c>
      <c r="X2070" s="1383">
        <f t="shared" si="4185"/>
        <v>0</v>
      </c>
      <c r="Y2070" s="1383">
        <f t="shared" si="4173"/>
        <v>0</v>
      </c>
      <c r="Z2070" s="1383">
        <f t="shared" si="4174"/>
        <v>0</v>
      </c>
      <c r="AA2070" s="1383">
        <f t="shared" si="4175"/>
        <v>0</v>
      </c>
      <c r="AB2070" s="1383">
        <f t="shared" si="4176"/>
        <v>0</v>
      </c>
      <c r="AC2070" s="5">
        <f t="shared" si="4177"/>
        <v>216</v>
      </c>
      <c r="AD2070" s="1383">
        <f t="shared" si="4178"/>
        <v>0</v>
      </c>
      <c r="AE2070" s="1383">
        <f t="shared" si="4179"/>
        <v>0</v>
      </c>
      <c r="AF2070" s="1305" t="e">
        <f t="shared" si="4180"/>
        <v>#DIV/0!</v>
      </c>
      <c r="AG2070" s="1305" t="e">
        <f t="shared" si="4181"/>
        <v>#DIV/0!</v>
      </c>
      <c r="AH2070" s="5"/>
      <c r="AI2070" s="5"/>
      <c r="AJ2070" s="5"/>
      <c r="AK2070" s="5"/>
      <c r="AL2070" s="5"/>
      <c r="AM2070" s="5"/>
      <c r="AN2070" s="5"/>
      <c r="AO2070" s="5"/>
      <c r="AP2070" s="5"/>
      <c r="AQ2070" s="5"/>
      <c r="AR2070" s="5"/>
      <c r="AS2070" s="5"/>
      <c r="AT2070" s="5"/>
      <c r="AU2070" s="5"/>
      <c r="AV2070" s="5"/>
      <c r="AW2070" s="5"/>
      <c r="AX2070" s="5"/>
      <c r="AY2070" s="5"/>
      <c r="AZ2070" s="5"/>
      <c r="BA2070" s="5"/>
      <c r="BB2070" s="5"/>
      <c r="BC2070" s="5"/>
      <c r="BD2070" s="5"/>
      <c r="BE2070" s="5"/>
    </row>
    <row r="2071" spans="1:57" ht="14.25" customHeight="1">
      <c r="A2071" s="1376">
        <v>45874</v>
      </c>
      <c r="B2071" s="1301"/>
      <c r="C2071" s="1302"/>
      <c r="D2071" s="1376">
        <v>45509</v>
      </c>
      <c r="E2071" s="1357"/>
      <c r="F2071" s="5"/>
      <c r="G2071" s="5"/>
      <c r="H2071" s="1302"/>
      <c r="I2071" s="1303"/>
      <c r="J2071" s="1301"/>
      <c r="K2071" s="1376"/>
      <c r="L2071" s="1302"/>
      <c r="M2071" s="1382">
        <f t="shared" si="4170"/>
        <v>45875</v>
      </c>
      <c r="N2071" s="1354">
        <f t="shared" si="4167"/>
        <v>0</v>
      </c>
      <c r="O2071" s="1383">
        <f t="shared" ref="O2071:S2071" si="4186">$AD2071*O$27</f>
        <v>0</v>
      </c>
      <c r="P2071" s="1383">
        <f t="shared" si="4186"/>
        <v>0</v>
      </c>
      <c r="Q2071" s="1383">
        <f t="shared" si="4186"/>
        <v>0</v>
      </c>
      <c r="R2071" s="1383">
        <f t="shared" si="4186"/>
        <v>0</v>
      </c>
      <c r="S2071" s="1383">
        <f t="shared" si="4186"/>
        <v>0</v>
      </c>
      <c r="T2071" s="1383">
        <f t="shared" ref="T2071:X2071" si="4187">$AE2071*T$27</f>
        <v>0</v>
      </c>
      <c r="U2071" s="1383">
        <f t="shared" si="4187"/>
        <v>0</v>
      </c>
      <c r="V2071" s="1383">
        <f t="shared" si="4187"/>
        <v>0</v>
      </c>
      <c r="W2071" s="1383">
        <f t="shared" si="4187"/>
        <v>0</v>
      </c>
      <c r="X2071" s="1383">
        <f t="shared" si="4187"/>
        <v>0</v>
      </c>
      <c r="Y2071" s="1383">
        <f t="shared" si="4173"/>
        <v>0</v>
      </c>
      <c r="Z2071" s="1383">
        <f t="shared" si="4174"/>
        <v>0</v>
      </c>
      <c r="AA2071" s="1383">
        <f t="shared" si="4175"/>
        <v>0</v>
      </c>
      <c r="AB2071" s="1383">
        <f t="shared" si="4176"/>
        <v>0</v>
      </c>
      <c r="AC2071" s="5">
        <f t="shared" si="4177"/>
        <v>217</v>
      </c>
      <c r="AD2071" s="1383">
        <f t="shared" si="4178"/>
        <v>0</v>
      </c>
      <c r="AE2071" s="1383">
        <f t="shared" si="4179"/>
        <v>0</v>
      </c>
      <c r="AF2071" s="1305" t="e">
        <f t="shared" si="4180"/>
        <v>#DIV/0!</v>
      </c>
      <c r="AG2071" s="1305" t="e">
        <f t="shared" si="4181"/>
        <v>#DIV/0!</v>
      </c>
      <c r="AH2071" s="5"/>
      <c r="AI2071" s="5"/>
      <c r="AJ2071" s="5"/>
      <c r="AK2071" s="5"/>
      <c r="AL2071" s="5"/>
      <c r="AM2071" s="5"/>
      <c r="AN2071" s="5"/>
      <c r="AO2071" s="5"/>
      <c r="AP2071" s="5"/>
      <c r="AQ2071" s="5"/>
      <c r="AR2071" s="5"/>
      <c r="AS2071" s="5"/>
      <c r="AT2071" s="5"/>
      <c r="AU2071" s="5"/>
      <c r="AV2071" s="5"/>
      <c r="AW2071" s="5"/>
      <c r="AX2071" s="5"/>
      <c r="AY2071" s="5"/>
      <c r="AZ2071" s="5"/>
      <c r="BA2071" s="5"/>
      <c r="BB2071" s="5"/>
      <c r="BC2071" s="5"/>
      <c r="BD2071" s="5"/>
      <c r="BE2071" s="5"/>
    </row>
    <row r="2072" spans="1:57" ht="14.25" customHeight="1">
      <c r="A2072" s="1376">
        <v>45875</v>
      </c>
      <c r="B2072" s="1301"/>
      <c r="C2072" s="1302"/>
      <c r="D2072" s="1376">
        <v>45510</v>
      </c>
      <c r="E2072" s="1357"/>
      <c r="F2072" s="5"/>
      <c r="G2072" s="5"/>
      <c r="H2072" s="1302"/>
      <c r="I2072" s="1303"/>
      <c r="J2072" s="1301"/>
      <c r="K2072" s="1376"/>
      <c r="L2072" s="1302"/>
      <c r="M2072" s="1382">
        <f t="shared" si="4170"/>
        <v>45876</v>
      </c>
      <c r="N2072" s="1354">
        <f t="shared" si="4167"/>
        <v>0</v>
      </c>
      <c r="O2072" s="1383">
        <f t="shared" ref="O2072:S2072" si="4188">$AD2072*O$27</f>
        <v>0</v>
      </c>
      <c r="P2072" s="1383">
        <f t="shared" si="4188"/>
        <v>0</v>
      </c>
      <c r="Q2072" s="1383">
        <f t="shared" si="4188"/>
        <v>0</v>
      </c>
      <c r="R2072" s="1383">
        <f t="shared" si="4188"/>
        <v>0</v>
      </c>
      <c r="S2072" s="1383">
        <f t="shared" si="4188"/>
        <v>0</v>
      </c>
      <c r="T2072" s="1383">
        <f t="shared" ref="T2072:X2072" si="4189">$AE2072*T$27</f>
        <v>0</v>
      </c>
      <c r="U2072" s="1383">
        <f t="shared" si="4189"/>
        <v>0</v>
      </c>
      <c r="V2072" s="1383">
        <f t="shared" si="4189"/>
        <v>0</v>
      </c>
      <c r="W2072" s="1383">
        <f t="shared" si="4189"/>
        <v>0</v>
      </c>
      <c r="X2072" s="1383">
        <f t="shared" si="4189"/>
        <v>0</v>
      </c>
      <c r="Y2072" s="1383">
        <f t="shared" si="4173"/>
        <v>0</v>
      </c>
      <c r="Z2072" s="1383">
        <f t="shared" si="4174"/>
        <v>0</v>
      </c>
      <c r="AA2072" s="1383">
        <f t="shared" si="4175"/>
        <v>0</v>
      </c>
      <c r="AB2072" s="1383">
        <f t="shared" si="4176"/>
        <v>0</v>
      </c>
      <c r="AC2072" s="5">
        <f t="shared" si="4177"/>
        <v>218</v>
      </c>
      <c r="AD2072" s="1383">
        <f t="shared" si="4178"/>
        <v>0</v>
      </c>
      <c r="AE2072" s="1383">
        <f t="shared" si="4179"/>
        <v>0</v>
      </c>
      <c r="AF2072" s="1305" t="e">
        <f t="shared" si="4180"/>
        <v>#DIV/0!</v>
      </c>
      <c r="AG2072" s="1305" t="e">
        <f t="shared" si="4181"/>
        <v>#DIV/0!</v>
      </c>
      <c r="AH2072" s="5"/>
      <c r="AI2072" s="5"/>
      <c r="AJ2072" s="5"/>
      <c r="AK2072" s="5"/>
      <c r="AL2072" s="5"/>
      <c r="AM2072" s="5"/>
      <c r="AN2072" s="5"/>
      <c r="AO2072" s="5"/>
      <c r="AP2072" s="5"/>
      <c r="AQ2072" s="5"/>
      <c r="AR2072" s="5"/>
      <c r="AS2072" s="5"/>
      <c r="AT2072" s="5"/>
      <c r="AU2072" s="5"/>
      <c r="AV2072" s="5"/>
      <c r="AW2072" s="5"/>
      <c r="AX2072" s="5"/>
      <c r="AY2072" s="5"/>
      <c r="AZ2072" s="5"/>
      <c r="BA2072" s="5"/>
      <c r="BB2072" s="5"/>
      <c r="BC2072" s="5"/>
      <c r="BD2072" s="5"/>
      <c r="BE2072" s="5"/>
    </row>
    <row r="2073" spans="1:57" ht="14.25" customHeight="1">
      <c r="A2073" s="1376">
        <v>45876</v>
      </c>
      <c r="B2073" s="1301"/>
      <c r="C2073" s="1302"/>
      <c r="D2073" s="1376">
        <v>45511</v>
      </c>
      <c r="E2073" s="1357"/>
      <c r="F2073" s="5"/>
      <c r="G2073" s="5"/>
      <c r="H2073" s="1302"/>
      <c r="I2073" s="1303"/>
      <c r="J2073" s="1301"/>
      <c r="K2073" s="1376"/>
      <c r="L2073" s="1302"/>
      <c r="M2073" s="1382">
        <f t="shared" si="4170"/>
        <v>45877</v>
      </c>
      <c r="N2073" s="1354">
        <f t="shared" si="4167"/>
        <v>0</v>
      </c>
      <c r="O2073" s="1383">
        <f t="shared" ref="O2073:S2073" si="4190">$AD2073*O$27</f>
        <v>0</v>
      </c>
      <c r="P2073" s="1383">
        <f t="shared" si="4190"/>
        <v>0</v>
      </c>
      <c r="Q2073" s="1383">
        <f t="shared" si="4190"/>
        <v>0</v>
      </c>
      <c r="R2073" s="1383">
        <f t="shared" si="4190"/>
        <v>0</v>
      </c>
      <c r="S2073" s="1383">
        <f t="shared" si="4190"/>
        <v>0</v>
      </c>
      <c r="T2073" s="1383">
        <f t="shared" ref="T2073:X2073" si="4191">$AE2073*T$27</f>
        <v>0</v>
      </c>
      <c r="U2073" s="1383">
        <f t="shared" si="4191"/>
        <v>0</v>
      </c>
      <c r="V2073" s="1383">
        <f t="shared" si="4191"/>
        <v>0</v>
      </c>
      <c r="W2073" s="1383">
        <f t="shared" si="4191"/>
        <v>0</v>
      </c>
      <c r="X2073" s="1383">
        <f t="shared" si="4191"/>
        <v>0</v>
      </c>
      <c r="Y2073" s="1383">
        <f t="shared" si="4173"/>
        <v>0</v>
      </c>
      <c r="Z2073" s="1383">
        <f t="shared" si="4174"/>
        <v>0</v>
      </c>
      <c r="AA2073" s="1383">
        <f t="shared" si="4175"/>
        <v>0</v>
      </c>
      <c r="AB2073" s="1383">
        <f t="shared" si="4176"/>
        <v>0</v>
      </c>
      <c r="AC2073" s="5">
        <f t="shared" si="4177"/>
        <v>219</v>
      </c>
      <c r="AD2073" s="1383">
        <f t="shared" si="4178"/>
        <v>0</v>
      </c>
      <c r="AE2073" s="1383">
        <f t="shared" si="4179"/>
        <v>0</v>
      </c>
      <c r="AF2073" s="1305" t="e">
        <f t="shared" si="4180"/>
        <v>#DIV/0!</v>
      </c>
      <c r="AG2073" s="1305" t="e">
        <f t="shared" si="4181"/>
        <v>#DIV/0!</v>
      </c>
      <c r="AH2073" s="5"/>
      <c r="AI2073" s="5"/>
      <c r="AJ2073" s="5"/>
      <c r="AK2073" s="5"/>
      <c r="AL2073" s="5"/>
      <c r="AM2073" s="5"/>
      <c r="AN2073" s="5"/>
      <c r="AO2073" s="5"/>
      <c r="AP2073" s="5"/>
      <c r="AQ2073" s="5"/>
      <c r="AR2073" s="5"/>
      <c r="AS2073" s="5"/>
      <c r="AT2073" s="5"/>
      <c r="AU2073" s="5"/>
      <c r="AV2073" s="5"/>
      <c r="AW2073" s="5"/>
      <c r="AX2073" s="5"/>
      <c r="AY2073" s="5"/>
      <c r="AZ2073" s="5"/>
      <c r="BA2073" s="5"/>
      <c r="BB2073" s="5"/>
      <c r="BC2073" s="5"/>
      <c r="BD2073" s="5"/>
      <c r="BE2073" s="5"/>
    </row>
    <row r="2074" spans="1:57" ht="14.25" customHeight="1">
      <c r="A2074" s="1376">
        <v>45877</v>
      </c>
      <c r="B2074" s="1301"/>
      <c r="C2074" s="1302"/>
      <c r="D2074" s="1376">
        <v>45512</v>
      </c>
      <c r="E2074" s="1357"/>
      <c r="F2074" s="5"/>
      <c r="G2074" s="5"/>
      <c r="H2074" s="1302"/>
      <c r="I2074" s="1303"/>
      <c r="J2074" s="1301"/>
      <c r="K2074" s="1376"/>
      <c r="L2074" s="1302"/>
      <c r="M2074" s="1382">
        <f t="shared" si="4170"/>
        <v>45878</v>
      </c>
      <c r="N2074" s="1354">
        <f t="shared" si="4167"/>
        <v>0</v>
      </c>
      <c r="O2074" s="1383">
        <f t="shared" ref="O2074:S2074" si="4192">$AD2074*O$27</f>
        <v>0</v>
      </c>
      <c r="P2074" s="1383">
        <f t="shared" si="4192"/>
        <v>0</v>
      </c>
      <c r="Q2074" s="1383">
        <f t="shared" si="4192"/>
        <v>0</v>
      </c>
      <c r="R2074" s="1383">
        <f t="shared" si="4192"/>
        <v>0</v>
      </c>
      <c r="S2074" s="1383">
        <f t="shared" si="4192"/>
        <v>0</v>
      </c>
      <c r="T2074" s="1383">
        <f t="shared" ref="T2074:X2074" si="4193">$AE2074*T$27</f>
        <v>0</v>
      </c>
      <c r="U2074" s="1383">
        <f t="shared" si="4193"/>
        <v>0</v>
      </c>
      <c r="V2074" s="1383">
        <f t="shared" si="4193"/>
        <v>0</v>
      </c>
      <c r="W2074" s="1383">
        <f t="shared" si="4193"/>
        <v>0</v>
      </c>
      <c r="X2074" s="1383">
        <f t="shared" si="4193"/>
        <v>0</v>
      </c>
      <c r="Y2074" s="1383">
        <f t="shared" si="4173"/>
        <v>0</v>
      </c>
      <c r="Z2074" s="1383">
        <f t="shared" si="4174"/>
        <v>0</v>
      </c>
      <c r="AA2074" s="1383">
        <f t="shared" si="4175"/>
        <v>0</v>
      </c>
      <c r="AB2074" s="1383">
        <f t="shared" si="4176"/>
        <v>0</v>
      </c>
      <c r="AC2074" s="5">
        <f t="shared" si="4177"/>
        <v>220</v>
      </c>
      <c r="AD2074" s="1383">
        <f t="shared" si="4178"/>
        <v>0</v>
      </c>
      <c r="AE2074" s="1383">
        <f t="shared" si="4179"/>
        <v>0</v>
      </c>
      <c r="AF2074" s="1305" t="e">
        <f t="shared" si="4180"/>
        <v>#DIV/0!</v>
      </c>
      <c r="AG2074" s="1305" t="e">
        <f t="shared" si="4181"/>
        <v>#DIV/0!</v>
      </c>
      <c r="AH2074" s="5"/>
      <c r="AI2074" s="5"/>
      <c r="AJ2074" s="5"/>
      <c r="AK2074" s="5"/>
      <c r="AL2074" s="5"/>
      <c r="AM2074" s="5"/>
      <c r="AN2074" s="5"/>
      <c r="AO2074" s="5"/>
      <c r="AP2074" s="5"/>
      <c r="AQ2074" s="5"/>
      <c r="AR2074" s="5"/>
      <c r="AS2074" s="5"/>
      <c r="AT2074" s="5"/>
      <c r="AU2074" s="5"/>
      <c r="AV2074" s="5"/>
      <c r="AW2074" s="5"/>
      <c r="AX2074" s="5"/>
      <c r="AY2074" s="5"/>
      <c r="AZ2074" s="5"/>
      <c r="BA2074" s="5"/>
      <c r="BB2074" s="5"/>
      <c r="BC2074" s="5"/>
      <c r="BD2074" s="5"/>
      <c r="BE2074" s="5"/>
    </row>
    <row r="2075" spans="1:57" ht="14.25" customHeight="1">
      <c r="A2075" s="1376">
        <v>45878</v>
      </c>
      <c r="B2075" s="1301"/>
      <c r="C2075" s="1302"/>
      <c r="D2075" s="1376">
        <v>45513</v>
      </c>
      <c r="E2075" s="1357"/>
      <c r="F2075" s="5"/>
      <c r="G2075" s="5"/>
      <c r="H2075" s="1302"/>
      <c r="I2075" s="1303"/>
      <c r="J2075" s="1301"/>
      <c r="K2075" s="1376"/>
      <c r="L2075" s="1302"/>
      <c r="M2075" s="1382">
        <f t="shared" si="4170"/>
        <v>45879</v>
      </c>
      <c r="N2075" s="1354">
        <f t="shared" si="4167"/>
        <v>0</v>
      </c>
      <c r="O2075" s="1383">
        <f t="shared" ref="O2075:S2075" si="4194">$AD2075*O$27</f>
        <v>0</v>
      </c>
      <c r="P2075" s="1383">
        <f t="shared" si="4194"/>
        <v>0</v>
      </c>
      <c r="Q2075" s="1383">
        <f t="shared" si="4194"/>
        <v>0</v>
      </c>
      <c r="R2075" s="1383">
        <f t="shared" si="4194"/>
        <v>0</v>
      </c>
      <c r="S2075" s="1383">
        <f t="shared" si="4194"/>
        <v>0</v>
      </c>
      <c r="T2075" s="1383">
        <f t="shared" ref="T2075:X2075" si="4195">$AE2075*T$27</f>
        <v>0</v>
      </c>
      <c r="U2075" s="1383">
        <f t="shared" si="4195"/>
        <v>0</v>
      </c>
      <c r="V2075" s="1383">
        <f t="shared" si="4195"/>
        <v>0</v>
      </c>
      <c r="W2075" s="1383">
        <f t="shared" si="4195"/>
        <v>0</v>
      </c>
      <c r="X2075" s="1383">
        <f t="shared" si="4195"/>
        <v>0</v>
      </c>
      <c r="Y2075" s="1383">
        <f t="shared" si="4173"/>
        <v>0</v>
      </c>
      <c r="Z2075" s="1383">
        <f t="shared" si="4174"/>
        <v>0</v>
      </c>
      <c r="AA2075" s="1383">
        <f t="shared" si="4175"/>
        <v>0</v>
      </c>
      <c r="AB2075" s="1383">
        <f t="shared" si="4176"/>
        <v>0</v>
      </c>
      <c r="AC2075" s="5">
        <f t="shared" si="4177"/>
        <v>221</v>
      </c>
      <c r="AD2075" s="1383">
        <f t="shared" si="4178"/>
        <v>0</v>
      </c>
      <c r="AE2075" s="1383">
        <f t="shared" si="4179"/>
        <v>0</v>
      </c>
      <c r="AF2075" s="1305" t="e">
        <f t="shared" si="4180"/>
        <v>#DIV/0!</v>
      </c>
      <c r="AG2075" s="1305" t="e">
        <f t="shared" si="4181"/>
        <v>#DIV/0!</v>
      </c>
      <c r="AH2075" s="5"/>
      <c r="AI2075" s="5"/>
      <c r="AJ2075" s="5"/>
      <c r="AK2075" s="5"/>
      <c r="AL2075" s="5"/>
      <c r="AM2075" s="5"/>
      <c r="AN2075" s="5"/>
      <c r="AO2075" s="5"/>
      <c r="AP2075" s="5"/>
      <c r="AQ2075" s="5"/>
      <c r="AR2075" s="5"/>
      <c r="AS2075" s="5"/>
      <c r="AT2075" s="5"/>
      <c r="AU2075" s="5"/>
      <c r="AV2075" s="5"/>
      <c r="AW2075" s="5"/>
      <c r="AX2075" s="5"/>
      <c r="AY2075" s="5"/>
      <c r="AZ2075" s="5"/>
      <c r="BA2075" s="5"/>
      <c r="BB2075" s="5"/>
      <c r="BC2075" s="5"/>
      <c r="BD2075" s="5"/>
      <c r="BE2075" s="5"/>
    </row>
    <row r="2076" spans="1:57" ht="14.25" customHeight="1">
      <c r="A2076" s="1376">
        <v>45879</v>
      </c>
      <c r="B2076" s="1301"/>
      <c r="C2076" s="1302"/>
      <c r="D2076" s="1376">
        <v>45514</v>
      </c>
      <c r="E2076" s="1357"/>
      <c r="F2076" s="5"/>
      <c r="G2076" s="5"/>
      <c r="H2076" s="1302"/>
      <c r="I2076" s="1303"/>
      <c r="J2076" s="1301"/>
      <c r="K2076" s="1376"/>
      <c r="L2076" s="1302"/>
      <c r="M2076" s="1382">
        <f t="shared" si="4170"/>
        <v>45880</v>
      </c>
      <c r="N2076" s="1354">
        <f t="shared" si="4167"/>
        <v>0</v>
      </c>
      <c r="O2076" s="1383">
        <f t="shared" ref="O2076:S2076" si="4196">$AD2076*O$27</f>
        <v>0</v>
      </c>
      <c r="P2076" s="1383">
        <f t="shared" si="4196"/>
        <v>0</v>
      </c>
      <c r="Q2076" s="1383">
        <f t="shared" si="4196"/>
        <v>0</v>
      </c>
      <c r="R2076" s="1383">
        <f t="shared" si="4196"/>
        <v>0</v>
      </c>
      <c r="S2076" s="1383">
        <f t="shared" si="4196"/>
        <v>0</v>
      </c>
      <c r="T2076" s="1383">
        <f t="shared" ref="T2076:X2076" si="4197">$AE2076*T$27</f>
        <v>0</v>
      </c>
      <c r="U2076" s="1383">
        <f t="shared" si="4197"/>
        <v>0</v>
      </c>
      <c r="V2076" s="1383">
        <f t="shared" si="4197"/>
        <v>0</v>
      </c>
      <c r="W2076" s="1383">
        <f t="shared" si="4197"/>
        <v>0</v>
      </c>
      <c r="X2076" s="1383">
        <f t="shared" si="4197"/>
        <v>0</v>
      </c>
      <c r="Y2076" s="1383">
        <f t="shared" si="4173"/>
        <v>0</v>
      </c>
      <c r="Z2076" s="1383">
        <f t="shared" si="4174"/>
        <v>0</v>
      </c>
      <c r="AA2076" s="1383">
        <f t="shared" si="4175"/>
        <v>0</v>
      </c>
      <c r="AB2076" s="1383">
        <f t="shared" si="4176"/>
        <v>0</v>
      </c>
      <c r="AC2076" s="5">
        <f t="shared" si="4177"/>
        <v>222</v>
      </c>
      <c r="AD2076" s="1383">
        <f t="shared" si="4178"/>
        <v>0</v>
      </c>
      <c r="AE2076" s="1383">
        <f t="shared" si="4179"/>
        <v>0</v>
      </c>
      <c r="AF2076" s="1305" t="e">
        <f t="shared" si="4180"/>
        <v>#DIV/0!</v>
      </c>
      <c r="AG2076" s="1305" t="e">
        <f t="shared" si="4181"/>
        <v>#DIV/0!</v>
      </c>
      <c r="AH2076" s="5"/>
      <c r="AI2076" s="5"/>
      <c r="AJ2076" s="5"/>
      <c r="AK2076" s="5"/>
      <c r="AL2076" s="5"/>
      <c r="AM2076" s="5"/>
      <c r="AN2076" s="5"/>
      <c r="AO2076" s="5"/>
      <c r="AP2076" s="5"/>
      <c r="AQ2076" s="5"/>
      <c r="AR2076" s="5"/>
      <c r="AS2076" s="5"/>
      <c r="AT2076" s="5"/>
      <c r="AU2076" s="5"/>
      <c r="AV2076" s="5"/>
      <c r="AW2076" s="5"/>
      <c r="AX2076" s="5"/>
      <c r="AY2076" s="5"/>
      <c r="AZ2076" s="5"/>
      <c r="BA2076" s="5"/>
      <c r="BB2076" s="5"/>
      <c r="BC2076" s="5"/>
      <c r="BD2076" s="5"/>
      <c r="BE2076" s="5"/>
    </row>
    <row r="2077" spans="1:57" ht="14.25" customHeight="1">
      <c r="A2077" s="1376">
        <v>45880</v>
      </c>
      <c r="B2077" s="1301"/>
      <c r="C2077" s="1302"/>
      <c r="D2077" s="1376">
        <v>45515</v>
      </c>
      <c r="E2077" s="1357"/>
      <c r="F2077" s="5"/>
      <c r="G2077" s="5"/>
      <c r="H2077" s="1302"/>
      <c r="I2077" s="1303"/>
      <c r="J2077" s="1301"/>
      <c r="K2077" s="1376"/>
      <c r="L2077" s="1302"/>
      <c r="M2077" s="1382">
        <f t="shared" si="4170"/>
        <v>45881</v>
      </c>
      <c r="N2077" s="1354">
        <f t="shared" si="4167"/>
        <v>0</v>
      </c>
      <c r="O2077" s="1383">
        <f t="shared" ref="O2077:S2077" si="4198">$AD2077*O$27</f>
        <v>0</v>
      </c>
      <c r="P2077" s="1383">
        <f t="shared" si="4198"/>
        <v>0</v>
      </c>
      <c r="Q2077" s="1383">
        <f t="shared" si="4198"/>
        <v>0</v>
      </c>
      <c r="R2077" s="1383">
        <f t="shared" si="4198"/>
        <v>0</v>
      </c>
      <c r="S2077" s="1383">
        <f t="shared" si="4198"/>
        <v>0</v>
      </c>
      <c r="T2077" s="1383">
        <f t="shared" ref="T2077:X2077" si="4199">$AE2077*T$27</f>
        <v>0</v>
      </c>
      <c r="U2077" s="1383">
        <f t="shared" si="4199"/>
        <v>0</v>
      </c>
      <c r="V2077" s="1383">
        <f t="shared" si="4199"/>
        <v>0</v>
      </c>
      <c r="W2077" s="1383">
        <f t="shared" si="4199"/>
        <v>0</v>
      </c>
      <c r="X2077" s="1383">
        <f t="shared" si="4199"/>
        <v>0</v>
      </c>
      <c r="Y2077" s="1383">
        <f t="shared" si="4173"/>
        <v>0</v>
      </c>
      <c r="Z2077" s="1383">
        <f t="shared" si="4174"/>
        <v>0</v>
      </c>
      <c r="AA2077" s="1383">
        <f t="shared" si="4175"/>
        <v>0</v>
      </c>
      <c r="AB2077" s="1383">
        <f t="shared" si="4176"/>
        <v>0</v>
      </c>
      <c r="AC2077" s="5">
        <f t="shared" si="4177"/>
        <v>223</v>
      </c>
      <c r="AD2077" s="1383">
        <f t="shared" si="4178"/>
        <v>0</v>
      </c>
      <c r="AE2077" s="1383">
        <f t="shared" si="4179"/>
        <v>0</v>
      </c>
      <c r="AF2077" s="1305" t="e">
        <f t="shared" si="4180"/>
        <v>#DIV/0!</v>
      </c>
      <c r="AG2077" s="1305" t="e">
        <f t="shared" si="4181"/>
        <v>#DIV/0!</v>
      </c>
      <c r="AH2077" s="5"/>
      <c r="AI2077" s="5"/>
      <c r="AJ2077" s="5"/>
      <c r="AK2077" s="5"/>
      <c r="AL2077" s="5"/>
      <c r="AM2077" s="5"/>
      <c r="AN2077" s="5"/>
      <c r="AO2077" s="5"/>
      <c r="AP2077" s="5"/>
      <c r="AQ2077" s="5"/>
      <c r="AR2077" s="5"/>
      <c r="AS2077" s="5"/>
      <c r="AT2077" s="5"/>
      <c r="AU2077" s="5"/>
      <c r="AV2077" s="5"/>
      <c r="AW2077" s="5"/>
      <c r="AX2077" s="5"/>
      <c r="AY2077" s="5"/>
      <c r="AZ2077" s="5"/>
      <c r="BA2077" s="5"/>
      <c r="BB2077" s="5"/>
      <c r="BC2077" s="5"/>
      <c r="BD2077" s="5"/>
      <c r="BE2077" s="5"/>
    </row>
    <row r="2078" spans="1:57" ht="14.25" customHeight="1">
      <c r="A2078" s="1376">
        <v>45881</v>
      </c>
      <c r="B2078" s="1301"/>
      <c r="C2078" s="1302"/>
      <c r="D2078" s="1376">
        <v>45516</v>
      </c>
      <c r="E2078" s="1357"/>
      <c r="F2078" s="5"/>
      <c r="G2078" s="5"/>
      <c r="H2078" s="1302"/>
      <c r="I2078" s="1303"/>
      <c r="J2078" s="1301"/>
      <c r="K2078" s="1376"/>
      <c r="L2078" s="1302"/>
      <c r="M2078" s="1382">
        <f t="shared" si="4170"/>
        <v>45882</v>
      </c>
      <c r="N2078" s="1354">
        <f t="shared" si="4167"/>
        <v>0</v>
      </c>
      <c r="O2078" s="1383">
        <f t="shared" ref="O2078:S2078" si="4200">$AD2078*O$27</f>
        <v>0</v>
      </c>
      <c r="P2078" s="1383">
        <f t="shared" si="4200"/>
        <v>0</v>
      </c>
      <c r="Q2078" s="1383">
        <f t="shared" si="4200"/>
        <v>0</v>
      </c>
      <c r="R2078" s="1383">
        <f t="shared" si="4200"/>
        <v>0</v>
      </c>
      <c r="S2078" s="1383">
        <f t="shared" si="4200"/>
        <v>0</v>
      </c>
      <c r="T2078" s="1383">
        <f t="shared" ref="T2078:X2078" si="4201">$AE2078*T$27</f>
        <v>0</v>
      </c>
      <c r="U2078" s="1383">
        <f t="shared" si="4201"/>
        <v>0</v>
      </c>
      <c r="V2078" s="1383">
        <f t="shared" si="4201"/>
        <v>0</v>
      </c>
      <c r="W2078" s="1383">
        <f t="shared" si="4201"/>
        <v>0</v>
      </c>
      <c r="X2078" s="1383">
        <f t="shared" si="4201"/>
        <v>0</v>
      </c>
      <c r="Y2078" s="1383">
        <f t="shared" si="4173"/>
        <v>0</v>
      </c>
      <c r="Z2078" s="1383">
        <f t="shared" si="4174"/>
        <v>0</v>
      </c>
      <c r="AA2078" s="1383">
        <f t="shared" si="4175"/>
        <v>0</v>
      </c>
      <c r="AB2078" s="1383">
        <f t="shared" si="4176"/>
        <v>0</v>
      </c>
      <c r="AC2078" s="5">
        <f t="shared" si="4177"/>
        <v>224</v>
      </c>
      <c r="AD2078" s="1383">
        <f t="shared" si="4178"/>
        <v>0</v>
      </c>
      <c r="AE2078" s="1383">
        <f t="shared" si="4179"/>
        <v>0</v>
      </c>
      <c r="AF2078" s="1305" t="e">
        <f t="shared" si="4180"/>
        <v>#DIV/0!</v>
      </c>
      <c r="AG2078" s="1305" t="e">
        <f t="shared" si="4181"/>
        <v>#DIV/0!</v>
      </c>
      <c r="AH2078" s="5"/>
      <c r="AI2078" s="5"/>
      <c r="AJ2078" s="5"/>
      <c r="AK2078" s="5"/>
      <c r="AL2078" s="5"/>
      <c r="AM2078" s="5"/>
      <c r="AN2078" s="5"/>
      <c r="AO2078" s="5"/>
      <c r="AP2078" s="5"/>
      <c r="AQ2078" s="5"/>
      <c r="AR2078" s="5"/>
      <c r="AS2078" s="5"/>
      <c r="AT2078" s="5"/>
      <c r="AU2078" s="5"/>
      <c r="AV2078" s="5"/>
      <c r="AW2078" s="5"/>
      <c r="AX2078" s="5"/>
      <c r="AY2078" s="5"/>
      <c r="AZ2078" s="5"/>
      <c r="BA2078" s="5"/>
      <c r="BB2078" s="5"/>
      <c r="BC2078" s="5"/>
      <c r="BD2078" s="5"/>
      <c r="BE2078" s="5"/>
    </row>
    <row r="2079" spans="1:57" ht="14.25" customHeight="1">
      <c r="A2079" s="1376">
        <v>45882</v>
      </c>
      <c r="B2079" s="1301"/>
      <c r="C2079" s="1302"/>
      <c r="D2079" s="1376">
        <v>45517</v>
      </c>
      <c r="E2079" s="1357"/>
      <c r="F2079" s="5"/>
      <c r="G2079" s="5"/>
      <c r="H2079" s="1302"/>
      <c r="I2079" s="1303"/>
      <c r="J2079" s="1301"/>
      <c r="K2079" s="1376"/>
      <c r="L2079" s="1302"/>
      <c r="M2079" s="1382">
        <f t="shared" si="4170"/>
        <v>45883</v>
      </c>
      <c r="N2079" s="1354">
        <f t="shared" si="4167"/>
        <v>0</v>
      </c>
      <c r="O2079" s="1383">
        <f t="shared" ref="O2079:S2079" si="4202">$AD2079*O$27</f>
        <v>0</v>
      </c>
      <c r="P2079" s="1383">
        <f t="shared" si="4202"/>
        <v>0</v>
      </c>
      <c r="Q2079" s="1383">
        <f t="shared" si="4202"/>
        <v>0</v>
      </c>
      <c r="R2079" s="1383">
        <f t="shared" si="4202"/>
        <v>0</v>
      </c>
      <c r="S2079" s="1383">
        <f t="shared" si="4202"/>
        <v>0</v>
      </c>
      <c r="T2079" s="1383">
        <f t="shared" ref="T2079:X2079" si="4203">$AE2079*T$27</f>
        <v>0</v>
      </c>
      <c r="U2079" s="1383">
        <f t="shared" si="4203"/>
        <v>0</v>
      </c>
      <c r="V2079" s="1383">
        <f t="shared" si="4203"/>
        <v>0</v>
      </c>
      <c r="W2079" s="1383">
        <f t="shared" si="4203"/>
        <v>0</v>
      </c>
      <c r="X2079" s="1383">
        <f t="shared" si="4203"/>
        <v>0</v>
      </c>
      <c r="Y2079" s="1383">
        <f t="shared" si="4173"/>
        <v>0</v>
      </c>
      <c r="Z2079" s="1383">
        <f t="shared" si="4174"/>
        <v>0</v>
      </c>
      <c r="AA2079" s="1383">
        <f t="shared" si="4175"/>
        <v>0</v>
      </c>
      <c r="AB2079" s="1383">
        <f t="shared" si="4176"/>
        <v>0</v>
      </c>
      <c r="AC2079" s="5">
        <f t="shared" si="4177"/>
        <v>225</v>
      </c>
      <c r="AD2079" s="1383">
        <f t="shared" si="4178"/>
        <v>0</v>
      </c>
      <c r="AE2079" s="1383">
        <f t="shared" si="4179"/>
        <v>0</v>
      </c>
      <c r="AF2079" s="1305" t="e">
        <f t="shared" si="4180"/>
        <v>#DIV/0!</v>
      </c>
      <c r="AG2079" s="1305" t="e">
        <f t="shared" si="4181"/>
        <v>#DIV/0!</v>
      </c>
      <c r="AH2079" s="5"/>
      <c r="AI2079" s="5"/>
      <c r="AJ2079" s="5"/>
      <c r="AK2079" s="5"/>
      <c r="AL2079" s="5"/>
      <c r="AM2079" s="5"/>
      <c r="AN2079" s="5"/>
      <c r="AO2079" s="5"/>
      <c r="AP2079" s="5"/>
      <c r="AQ2079" s="5"/>
      <c r="AR2079" s="5"/>
      <c r="AS2079" s="5"/>
      <c r="AT2079" s="5"/>
      <c r="AU2079" s="5"/>
      <c r="AV2079" s="5"/>
      <c r="AW2079" s="5"/>
      <c r="AX2079" s="5"/>
      <c r="AY2079" s="5"/>
      <c r="AZ2079" s="5"/>
      <c r="BA2079" s="5"/>
      <c r="BB2079" s="5"/>
      <c r="BC2079" s="5"/>
      <c r="BD2079" s="5"/>
      <c r="BE2079" s="5"/>
    </row>
    <row r="2080" spans="1:57" ht="14.25" customHeight="1">
      <c r="A2080" s="1376">
        <v>45883</v>
      </c>
      <c r="B2080" s="1301"/>
      <c r="C2080" s="1302"/>
      <c r="D2080" s="1376">
        <v>45518</v>
      </c>
      <c r="E2080" s="1357"/>
      <c r="F2080" s="5"/>
      <c r="G2080" s="5"/>
      <c r="H2080" s="1302"/>
      <c r="I2080" s="1303"/>
      <c r="J2080" s="1301"/>
      <c r="K2080" s="1376"/>
      <c r="L2080" s="1302"/>
      <c r="M2080" s="1382">
        <f t="shared" si="4170"/>
        <v>45884</v>
      </c>
      <c r="N2080" s="1354">
        <f t="shared" si="4167"/>
        <v>0</v>
      </c>
      <c r="O2080" s="1383">
        <f t="shared" ref="O2080:S2080" si="4204">$AD2080*O$27</f>
        <v>0</v>
      </c>
      <c r="P2080" s="1383">
        <f t="shared" si="4204"/>
        <v>0</v>
      </c>
      <c r="Q2080" s="1383">
        <f t="shared" si="4204"/>
        <v>0</v>
      </c>
      <c r="R2080" s="1383">
        <f t="shared" si="4204"/>
        <v>0</v>
      </c>
      <c r="S2080" s="1383">
        <f t="shared" si="4204"/>
        <v>0</v>
      </c>
      <c r="T2080" s="1383">
        <f t="shared" ref="T2080:X2080" si="4205">$AE2080*T$27</f>
        <v>0</v>
      </c>
      <c r="U2080" s="1383">
        <f t="shared" si="4205"/>
        <v>0</v>
      </c>
      <c r="V2080" s="1383">
        <f t="shared" si="4205"/>
        <v>0</v>
      </c>
      <c r="W2080" s="1383">
        <f t="shared" si="4205"/>
        <v>0</v>
      </c>
      <c r="X2080" s="1383">
        <f t="shared" si="4205"/>
        <v>0</v>
      </c>
      <c r="Y2080" s="1383">
        <f t="shared" si="4173"/>
        <v>0</v>
      </c>
      <c r="Z2080" s="1383">
        <f t="shared" si="4174"/>
        <v>0</v>
      </c>
      <c r="AA2080" s="1383">
        <f t="shared" si="4175"/>
        <v>0</v>
      </c>
      <c r="AB2080" s="1383">
        <f t="shared" si="4176"/>
        <v>0</v>
      </c>
      <c r="AC2080" s="5">
        <f t="shared" si="4177"/>
        <v>226</v>
      </c>
      <c r="AD2080" s="1383">
        <f t="shared" si="4178"/>
        <v>0</v>
      </c>
      <c r="AE2080" s="1383">
        <f t="shared" si="4179"/>
        <v>0</v>
      </c>
      <c r="AF2080" s="1305" t="e">
        <f t="shared" si="4180"/>
        <v>#DIV/0!</v>
      </c>
      <c r="AG2080" s="1305" t="e">
        <f t="shared" si="4181"/>
        <v>#DIV/0!</v>
      </c>
      <c r="AH2080" s="5"/>
      <c r="AI2080" s="5"/>
      <c r="AJ2080" s="5"/>
      <c r="AK2080" s="5"/>
      <c r="AL2080" s="5"/>
      <c r="AM2080" s="5"/>
      <c r="AN2080" s="5"/>
      <c r="AO2080" s="5"/>
      <c r="AP2080" s="5"/>
      <c r="AQ2080" s="5"/>
      <c r="AR2080" s="5"/>
      <c r="AS2080" s="5"/>
      <c r="AT2080" s="5"/>
      <c r="AU2080" s="5"/>
      <c r="AV2080" s="5"/>
      <c r="AW2080" s="5"/>
      <c r="AX2080" s="5"/>
      <c r="AY2080" s="5"/>
      <c r="AZ2080" s="5"/>
      <c r="BA2080" s="5"/>
      <c r="BB2080" s="5"/>
      <c r="BC2080" s="5"/>
      <c r="BD2080" s="5"/>
      <c r="BE2080" s="5"/>
    </row>
    <row r="2081" spans="1:57" ht="14.25" customHeight="1">
      <c r="A2081" s="1376">
        <v>45884</v>
      </c>
      <c r="B2081" s="1301"/>
      <c r="C2081" s="1302"/>
      <c r="D2081" s="1376">
        <v>45519</v>
      </c>
      <c r="E2081" s="1357"/>
      <c r="F2081" s="5"/>
      <c r="G2081" s="5"/>
      <c r="H2081" s="1302"/>
      <c r="I2081" s="1303"/>
      <c r="J2081" s="1301"/>
      <c r="K2081" s="1376"/>
      <c r="L2081" s="1302"/>
      <c r="M2081" s="1382">
        <f t="shared" si="4170"/>
        <v>45885</v>
      </c>
      <c r="N2081" s="1354">
        <f t="shared" si="4167"/>
        <v>0</v>
      </c>
      <c r="O2081" s="1383">
        <f t="shared" ref="O2081:S2081" si="4206">$AD2081*O$27</f>
        <v>0</v>
      </c>
      <c r="P2081" s="1383">
        <f t="shared" si="4206"/>
        <v>0</v>
      </c>
      <c r="Q2081" s="1383">
        <f t="shared" si="4206"/>
        <v>0</v>
      </c>
      <c r="R2081" s="1383">
        <f t="shared" si="4206"/>
        <v>0</v>
      </c>
      <c r="S2081" s="1383">
        <f t="shared" si="4206"/>
        <v>0</v>
      </c>
      <c r="T2081" s="1383">
        <f t="shared" ref="T2081:X2081" si="4207">$AE2081*T$27</f>
        <v>0</v>
      </c>
      <c r="U2081" s="1383">
        <f t="shared" si="4207"/>
        <v>0</v>
      </c>
      <c r="V2081" s="1383">
        <f t="shared" si="4207"/>
        <v>0</v>
      </c>
      <c r="W2081" s="1383">
        <f t="shared" si="4207"/>
        <v>0</v>
      </c>
      <c r="X2081" s="1383">
        <f t="shared" si="4207"/>
        <v>0</v>
      </c>
      <c r="Y2081" s="1383">
        <f t="shared" si="4173"/>
        <v>0</v>
      </c>
      <c r="Z2081" s="1383">
        <f t="shared" si="4174"/>
        <v>0</v>
      </c>
      <c r="AA2081" s="1383">
        <f t="shared" si="4175"/>
        <v>0</v>
      </c>
      <c r="AB2081" s="1383">
        <f t="shared" si="4176"/>
        <v>0</v>
      </c>
      <c r="AC2081" s="5">
        <f t="shared" si="4177"/>
        <v>227</v>
      </c>
      <c r="AD2081" s="1383">
        <f t="shared" si="4178"/>
        <v>0</v>
      </c>
      <c r="AE2081" s="1383">
        <f t="shared" si="4179"/>
        <v>0</v>
      </c>
      <c r="AF2081" s="1305" t="e">
        <f t="shared" si="4180"/>
        <v>#DIV/0!</v>
      </c>
      <c r="AG2081" s="1305" t="e">
        <f t="shared" si="4181"/>
        <v>#DIV/0!</v>
      </c>
      <c r="AH2081" s="5"/>
      <c r="AI2081" s="5"/>
      <c r="AJ2081" s="5"/>
      <c r="AK2081" s="5"/>
      <c r="AL2081" s="5"/>
      <c r="AM2081" s="5"/>
      <c r="AN2081" s="5"/>
      <c r="AO2081" s="5"/>
      <c r="AP2081" s="5"/>
      <c r="AQ2081" s="5"/>
      <c r="AR2081" s="5"/>
      <c r="AS2081" s="5"/>
      <c r="AT2081" s="5"/>
      <c r="AU2081" s="5"/>
      <c r="AV2081" s="5"/>
      <c r="AW2081" s="5"/>
      <c r="AX2081" s="5"/>
      <c r="AY2081" s="5"/>
      <c r="AZ2081" s="5"/>
      <c r="BA2081" s="5"/>
      <c r="BB2081" s="5"/>
      <c r="BC2081" s="5"/>
      <c r="BD2081" s="5"/>
      <c r="BE2081" s="5"/>
    </row>
    <row r="2082" spans="1:57" ht="14.25" customHeight="1">
      <c r="A2082" s="1376">
        <v>45885</v>
      </c>
      <c r="B2082" s="1301"/>
      <c r="C2082" s="1302"/>
      <c r="D2082" s="1376">
        <v>45520</v>
      </c>
      <c r="E2082" s="1357"/>
      <c r="F2082" s="5"/>
      <c r="G2082" s="5"/>
      <c r="H2082" s="1302"/>
      <c r="I2082" s="1303"/>
      <c r="J2082" s="1301"/>
      <c r="K2082" s="1376"/>
      <c r="L2082" s="1302"/>
      <c r="M2082" s="1382">
        <f t="shared" si="4170"/>
        <v>45886</v>
      </c>
      <c r="N2082" s="1354">
        <f t="shared" si="4167"/>
        <v>0</v>
      </c>
      <c r="O2082" s="1383">
        <f t="shared" ref="O2082:S2082" si="4208">$AD2082*O$27</f>
        <v>0</v>
      </c>
      <c r="P2082" s="1383">
        <f t="shared" si="4208"/>
        <v>0</v>
      </c>
      <c r="Q2082" s="1383">
        <f t="shared" si="4208"/>
        <v>0</v>
      </c>
      <c r="R2082" s="1383">
        <f t="shared" si="4208"/>
        <v>0</v>
      </c>
      <c r="S2082" s="1383">
        <f t="shared" si="4208"/>
        <v>0</v>
      </c>
      <c r="T2082" s="1383">
        <f t="shared" ref="T2082:X2082" si="4209">$AE2082*T$27</f>
        <v>0</v>
      </c>
      <c r="U2082" s="1383">
        <f t="shared" si="4209"/>
        <v>0</v>
      </c>
      <c r="V2082" s="1383">
        <f t="shared" si="4209"/>
        <v>0</v>
      </c>
      <c r="W2082" s="1383">
        <f t="shared" si="4209"/>
        <v>0</v>
      </c>
      <c r="X2082" s="1383">
        <f t="shared" si="4209"/>
        <v>0</v>
      </c>
      <c r="Y2082" s="1383">
        <f t="shared" si="4173"/>
        <v>0</v>
      </c>
      <c r="Z2082" s="1383">
        <f t="shared" si="4174"/>
        <v>0</v>
      </c>
      <c r="AA2082" s="1383">
        <f t="shared" si="4175"/>
        <v>0</v>
      </c>
      <c r="AB2082" s="1383">
        <f t="shared" si="4176"/>
        <v>0</v>
      </c>
      <c r="AC2082" s="5">
        <f t="shared" si="4177"/>
        <v>228</v>
      </c>
      <c r="AD2082" s="1383">
        <f t="shared" si="4178"/>
        <v>0</v>
      </c>
      <c r="AE2082" s="1383">
        <f t="shared" si="4179"/>
        <v>0</v>
      </c>
      <c r="AF2082" s="1305" t="e">
        <f t="shared" si="4180"/>
        <v>#DIV/0!</v>
      </c>
      <c r="AG2082" s="1305" t="e">
        <f t="shared" si="4181"/>
        <v>#DIV/0!</v>
      </c>
      <c r="AH2082" s="5"/>
      <c r="AI2082" s="5"/>
      <c r="AJ2082" s="5"/>
      <c r="AK2082" s="5"/>
      <c r="AL2082" s="5"/>
      <c r="AM2082" s="5"/>
      <c r="AN2082" s="5"/>
      <c r="AO2082" s="5"/>
      <c r="AP2082" s="5"/>
      <c r="AQ2082" s="5"/>
      <c r="AR2082" s="5"/>
      <c r="AS2082" s="5"/>
      <c r="AT2082" s="5"/>
      <c r="AU2082" s="5"/>
      <c r="AV2082" s="5"/>
      <c r="AW2082" s="5"/>
      <c r="AX2082" s="5"/>
      <c r="AY2082" s="5"/>
      <c r="AZ2082" s="5"/>
      <c r="BA2082" s="5"/>
      <c r="BB2082" s="5"/>
      <c r="BC2082" s="5"/>
      <c r="BD2082" s="5"/>
      <c r="BE2082" s="5"/>
    </row>
    <row r="2083" spans="1:57" ht="14.25" customHeight="1">
      <c r="A2083" s="1376">
        <v>45886</v>
      </c>
      <c r="B2083" s="1301"/>
      <c r="C2083" s="1302"/>
      <c r="D2083" s="1376">
        <v>45521</v>
      </c>
      <c r="E2083" s="1357"/>
      <c r="F2083" s="5"/>
      <c r="G2083" s="5"/>
      <c r="H2083" s="1302"/>
      <c r="I2083" s="1303"/>
      <c r="J2083" s="1301"/>
      <c r="K2083" s="1376"/>
      <c r="L2083" s="1302"/>
      <c r="M2083" s="1382">
        <f t="shared" si="4170"/>
        <v>45887</v>
      </c>
      <c r="N2083" s="1354">
        <f t="shared" si="4167"/>
        <v>0</v>
      </c>
      <c r="O2083" s="1383">
        <f t="shared" ref="O2083:S2083" si="4210">$AD2083*O$27</f>
        <v>0</v>
      </c>
      <c r="P2083" s="1383">
        <f t="shared" si="4210"/>
        <v>0</v>
      </c>
      <c r="Q2083" s="1383">
        <f t="shared" si="4210"/>
        <v>0</v>
      </c>
      <c r="R2083" s="1383">
        <f t="shared" si="4210"/>
        <v>0</v>
      </c>
      <c r="S2083" s="1383">
        <f t="shared" si="4210"/>
        <v>0</v>
      </c>
      <c r="T2083" s="1383">
        <f t="shared" ref="T2083:X2083" si="4211">$AE2083*T$27</f>
        <v>0</v>
      </c>
      <c r="U2083" s="1383">
        <f t="shared" si="4211"/>
        <v>0</v>
      </c>
      <c r="V2083" s="1383">
        <f t="shared" si="4211"/>
        <v>0</v>
      </c>
      <c r="W2083" s="1383">
        <f t="shared" si="4211"/>
        <v>0</v>
      </c>
      <c r="X2083" s="1383">
        <f t="shared" si="4211"/>
        <v>0</v>
      </c>
      <c r="Y2083" s="1383">
        <f t="shared" si="4173"/>
        <v>0</v>
      </c>
      <c r="Z2083" s="1383">
        <f t="shared" si="4174"/>
        <v>0</v>
      </c>
      <c r="AA2083" s="1383">
        <f t="shared" si="4175"/>
        <v>0</v>
      </c>
      <c r="AB2083" s="1383">
        <f t="shared" si="4176"/>
        <v>0</v>
      </c>
      <c r="AC2083" s="5">
        <f t="shared" si="4177"/>
        <v>229</v>
      </c>
      <c r="AD2083" s="1383">
        <f t="shared" si="4178"/>
        <v>0</v>
      </c>
      <c r="AE2083" s="1383">
        <f t="shared" si="4179"/>
        <v>0</v>
      </c>
      <c r="AF2083" s="1305" t="e">
        <f t="shared" si="4180"/>
        <v>#DIV/0!</v>
      </c>
      <c r="AG2083" s="1305" t="e">
        <f t="shared" si="4181"/>
        <v>#DIV/0!</v>
      </c>
      <c r="AH2083" s="5"/>
      <c r="AI2083" s="5"/>
      <c r="AJ2083" s="5"/>
      <c r="AK2083" s="5"/>
      <c r="AL2083" s="5"/>
      <c r="AM2083" s="5"/>
      <c r="AN2083" s="5"/>
      <c r="AO2083" s="5"/>
      <c r="AP2083" s="5"/>
      <c r="AQ2083" s="5"/>
      <c r="AR2083" s="5"/>
      <c r="AS2083" s="5"/>
      <c r="AT2083" s="5"/>
      <c r="AU2083" s="5"/>
      <c r="AV2083" s="5"/>
      <c r="AW2083" s="5"/>
      <c r="AX2083" s="5"/>
      <c r="AY2083" s="5"/>
      <c r="AZ2083" s="5"/>
      <c r="BA2083" s="5"/>
      <c r="BB2083" s="5"/>
      <c r="BC2083" s="5"/>
      <c r="BD2083" s="5"/>
      <c r="BE2083" s="5"/>
    </row>
    <row r="2084" spans="1:57" ht="14.25" customHeight="1">
      <c r="A2084" s="1376">
        <v>45887</v>
      </c>
      <c r="B2084" s="1301"/>
      <c r="C2084" s="1302"/>
      <c r="D2084" s="1376">
        <v>45522</v>
      </c>
      <c r="E2084" s="1357"/>
      <c r="F2084" s="5"/>
      <c r="G2084" s="5"/>
      <c r="H2084" s="1302"/>
      <c r="I2084" s="1303"/>
      <c r="J2084" s="1301"/>
      <c r="K2084" s="1376"/>
      <c r="L2084" s="1302"/>
      <c r="M2084" s="1382">
        <f t="shared" si="4170"/>
        <v>45888</v>
      </c>
      <c r="N2084" s="1354">
        <f t="shared" si="4167"/>
        <v>0</v>
      </c>
      <c r="O2084" s="1383">
        <f t="shared" ref="O2084:S2084" si="4212">$AD2084*O$27</f>
        <v>0</v>
      </c>
      <c r="P2084" s="1383">
        <f t="shared" si="4212"/>
        <v>0</v>
      </c>
      <c r="Q2084" s="1383">
        <f t="shared" si="4212"/>
        <v>0</v>
      </c>
      <c r="R2084" s="1383">
        <f t="shared" si="4212"/>
        <v>0</v>
      </c>
      <c r="S2084" s="1383">
        <f t="shared" si="4212"/>
        <v>0</v>
      </c>
      <c r="T2084" s="1383">
        <f t="shared" ref="T2084:X2084" si="4213">$AE2084*T$27</f>
        <v>0</v>
      </c>
      <c r="U2084" s="1383">
        <f t="shared" si="4213"/>
        <v>0</v>
      </c>
      <c r="V2084" s="1383">
        <f t="shared" si="4213"/>
        <v>0</v>
      </c>
      <c r="W2084" s="1383">
        <f t="shared" si="4213"/>
        <v>0</v>
      </c>
      <c r="X2084" s="1383">
        <f t="shared" si="4213"/>
        <v>0</v>
      </c>
      <c r="Y2084" s="1383">
        <f t="shared" si="4173"/>
        <v>0</v>
      </c>
      <c r="Z2084" s="1383">
        <f t="shared" si="4174"/>
        <v>0</v>
      </c>
      <c r="AA2084" s="1383">
        <f t="shared" si="4175"/>
        <v>0</v>
      </c>
      <c r="AB2084" s="1383">
        <f t="shared" si="4176"/>
        <v>0</v>
      </c>
      <c r="AC2084" s="5">
        <f t="shared" si="4177"/>
        <v>230</v>
      </c>
      <c r="AD2084" s="1383">
        <f t="shared" si="4178"/>
        <v>0</v>
      </c>
      <c r="AE2084" s="1383">
        <f t="shared" si="4179"/>
        <v>0</v>
      </c>
      <c r="AF2084" s="1305" t="e">
        <f t="shared" si="4180"/>
        <v>#DIV/0!</v>
      </c>
      <c r="AG2084" s="1305" t="e">
        <f t="shared" si="4181"/>
        <v>#DIV/0!</v>
      </c>
      <c r="AH2084" s="5"/>
      <c r="AI2084" s="5"/>
      <c r="AJ2084" s="5"/>
      <c r="AK2084" s="5"/>
      <c r="AL2084" s="5"/>
      <c r="AM2084" s="5"/>
      <c r="AN2084" s="5"/>
      <c r="AO2084" s="5"/>
      <c r="AP2084" s="5"/>
      <c r="AQ2084" s="5"/>
      <c r="AR2084" s="5"/>
      <c r="AS2084" s="5"/>
      <c r="AT2084" s="5"/>
      <c r="AU2084" s="5"/>
      <c r="AV2084" s="5"/>
      <c r="AW2084" s="5"/>
      <c r="AX2084" s="5"/>
      <c r="AY2084" s="5"/>
      <c r="AZ2084" s="5"/>
      <c r="BA2084" s="5"/>
      <c r="BB2084" s="5"/>
      <c r="BC2084" s="5"/>
      <c r="BD2084" s="5"/>
      <c r="BE2084" s="5"/>
    </row>
    <row r="2085" spans="1:57" ht="14.25" customHeight="1">
      <c r="A2085" s="1376">
        <v>45888</v>
      </c>
      <c r="B2085" s="1301"/>
      <c r="C2085" s="1302"/>
      <c r="D2085" s="1376">
        <v>45523</v>
      </c>
      <c r="E2085" s="1357"/>
      <c r="F2085" s="5"/>
      <c r="G2085" s="5"/>
      <c r="H2085" s="1302"/>
      <c r="I2085" s="1303"/>
      <c r="J2085" s="1301"/>
      <c r="K2085" s="1376"/>
      <c r="L2085" s="1302"/>
      <c r="M2085" s="1382">
        <f t="shared" si="4170"/>
        <v>45889</v>
      </c>
      <c r="N2085" s="1354">
        <f t="shared" si="4167"/>
        <v>0</v>
      </c>
      <c r="O2085" s="1383">
        <f t="shared" ref="O2085:S2085" si="4214">$AD2085*O$27</f>
        <v>0</v>
      </c>
      <c r="P2085" s="1383">
        <f t="shared" si="4214"/>
        <v>0</v>
      </c>
      <c r="Q2085" s="1383">
        <f t="shared" si="4214"/>
        <v>0</v>
      </c>
      <c r="R2085" s="1383">
        <f t="shared" si="4214"/>
        <v>0</v>
      </c>
      <c r="S2085" s="1383">
        <f t="shared" si="4214"/>
        <v>0</v>
      </c>
      <c r="T2085" s="1383">
        <f t="shared" ref="T2085:X2085" si="4215">$AE2085*T$27</f>
        <v>0</v>
      </c>
      <c r="U2085" s="1383">
        <f t="shared" si="4215"/>
        <v>0</v>
      </c>
      <c r="V2085" s="1383">
        <f t="shared" si="4215"/>
        <v>0</v>
      </c>
      <c r="W2085" s="1383">
        <f t="shared" si="4215"/>
        <v>0</v>
      </c>
      <c r="X2085" s="1383">
        <f t="shared" si="4215"/>
        <v>0</v>
      </c>
      <c r="Y2085" s="1383">
        <f t="shared" si="4173"/>
        <v>0</v>
      </c>
      <c r="Z2085" s="1383">
        <f t="shared" si="4174"/>
        <v>0</v>
      </c>
      <c r="AA2085" s="1383">
        <f t="shared" si="4175"/>
        <v>0</v>
      </c>
      <c r="AB2085" s="1383">
        <f t="shared" si="4176"/>
        <v>0</v>
      </c>
      <c r="AC2085" s="5">
        <f t="shared" si="4177"/>
        <v>231</v>
      </c>
      <c r="AD2085" s="1383">
        <f t="shared" si="4178"/>
        <v>0</v>
      </c>
      <c r="AE2085" s="1383">
        <f t="shared" si="4179"/>
        <v>0</v>
      </c>
      <c r="AF2085" s="1305" t="e">
        <f t="shared" si="4180"/>
        <v>#DIV/0!</v>
      </c>
      <c r="AG2085" s="1305" t="e">
        <f t="shared" si="4181"/>
        <v>#DIV/0!</v>
      </c>
      <c r="AH2085" s="5"/>
      <c r="AI2085" s="5"/>
      <c r="AJ2085" s="5"/>
      <c r="AK2085" s="5"/>
      <c r="AL2085" s="5"/>
      <c r="AM2085" s="5"/>
      <c r="AN2085" s="5"/>
      <c r="AO2085" s="5"/>
      <c r="AP2085" s="5"/>
      <c r="AQ2085" s="5"/>
      <c r="AR2085" s="5"/>
      <c r="AS2085" s="5"/>
      <c r="AT2085" s="5"/>
      <c r="AU2085" s="5"/>
      <c r="AV2085" s="5"/>
      <c r="AW2085" s="5"/>
      <c r="AX2085" s="5"/>
      <c r="AY2085" s="5"/>
      <c r="AZ2085" s="5"/>
      <c r="BA2085" s="5"/>
      <c r="BB2085" s="5"/>
      <c r="BC2085" s="5"/>
      <c r="BD2085" s="5"/>
      <c r="BE2085" s="5"/>
    </row>
    <row r="2086" spans="1:57" ht="14.25" customHeight="1">
      <c r="A2086" s="1376">
        <v>45889</v>
      </c>
      <c r="B2086" s="1301"/>
      <c r="C2086" s="1302"/>
      <c r="D2086" s="1376">
        <v>45524</v>
      </c>
      <c r="E2086" s="1357"/>
      <c r="F2086" s="5"/>
      <c r="G2086" s="5"/>
      <c r="H2086" s="1302"/>
      <c r="I2086" s="1303"/>
      <c r="J2086" s="1301"/>
      <c r="K2086" s="1376"/>
      <c r="L2086" s="1302"/>
      <c r="M2086" s="1382">
        <f t="shared" si="4170"/>
        <v>45890</v>
      </c>
      <c r="N2086" s="1354">
        <f t="shared" si="4167"/>
        <v>0</v>
      </c>
      <c r="O2086" s="1383">
        <f t="shared" ref="O2086:S2086" si="4216">$AD2086*O$27</f>
        <v>0</v>
      </c>
      <c r="P2086" s="1383">
        <f t="shared" si="4216"/>
        <v>0</v>
      </c>
      <c r="Q2086" s="1383">
        <f t="shared" si="4216"/>
        <v>0</v>
      </c>
      <c r="R2086" s="1383">
        <f t="shared" si="4216"/>
        <v>0</v>
      </c>
      <c r="S2086" s="1383">
        <f t="shared" si="4216"/>
        <v>0</v>
      </c>
      <c r="T2086" s="1383">
        <f t="shared" ref="T2086:X2086" si="4217">$AE2086*T$27</f>
        <v>0</v>
      </c>
      <c r="U2086" s="1383">
        <f t="shared" si="4217"/>
        <v>0</v>
      </c>
      <c r="V2086" s="1383">
        <f t="shared" si="4217"/>
        <v>0</v>
      </c>
      <c r="W2086" s="1383">
        <f t="shared" si="4217"/>
        <v>0</v>
      </c>
      <c r="X2086" s="1383">
        <f t="shared" si="4217"/>
        <v>0</v>
      </c>
      <c r="Y2086" s="1383">
        <f t="shared" si="4173"/>
        <v>0</v>
      </c>
      <c r="Z2086" s="1383">
        <f t="shared" si="4174"/>
        <v>0</v>
      </c>
      <c r="AA2086" s="1383">
        <f t="shared" si="4175"/>
        <v>0</v>
      </c>
      <c r="AB2086" s="1383">
        <f t="shared" si="4176"/>
        <v>0</v>
      </c>
      <c r="AC2086" s="5">
        <f t="shared" si="4177"/>
        <v>232</v>
      </c>
      <c r="AD2086" s="1383">
        <f t="shared" si="4178"/>
        <v>0</v>
      </c>
      <c r="AE2086" s="1383">
        <f t="shared" si="4179"/>
        <v>0</v>
      </c>
      <c r="AF2086" s="1305" t="e">
        <f t="shared" si="4180"/>
        <v>#DIV/0!</v>
      </c>
      <c r="AG2086" s="1305" t="e">
        <f t="shared" si="4181"/>
        <v>#DIV/0!</v>
      </c>
      <c r="AH2086" s="5"/>
      <c r="AI2086" s="5"/>
      <c r="AJ2086" s="5"/>
      <c r="AK2086" s="5"/>
      <c r="AL2086" s="5"/>
      <c r="AM2086" s="5"/>
      <c r="AN2086" s="5"/>
      <c r="AO2086" s="5"/>
      <c r="AP2086" s="5"/>
      <c r="AQ2086" s="5"/>
      <c r="AR2086" s="5"/>
      <c r="AS2086" s="5"/>
      <c r="AT2086" s="5"/>
      <c r="AU2086" s="5"/>
      <c r="AV2086" s="5"/>
      <c r="AW2086" s="5"/>
      <c r="AX2086" s="5"/>
      <c r="AY2086" s="5"/>
      <c r="AZ2086" s="5"/>
      <c r="BA2086" s="5"/>
      <c r="BB2086" s="5"/>
      <c r="BC2086" s="5"/>
      <c r="BD2086" s="5"/>
      <c r="BE2086" s="5"/>
    </row>
    <row r="2087" spans="1:57" ht="14.25" customHeight="1">
      <c r="A2087" s="1376">
        <v>45890</v>
      </c>
      <c r="B2087" s="1301"/>
      <c r="C2087" s="1302"/>
      <c r="D2087" s="1376">
        <v>45525</v>
      </c>
      <c r="E2087" s="1357"/>
      <c r="F2087" s="5"/>
      <c r="G2087" s="5"/>
      <c r="H2087" s="1302"/>
      <c r="I2087" s="1303"/>
      <c r="J2087" s="1301"/>
      <c r="K2087" s="1376"/>
      <c r="L2087" s="1302"/>
      <c r="M2087" s="1382">
        <f t="shared" si="4170"/>
        <v>45891</v>
      </c>
      <c r="N2087" s="1354">
        <f t="shared" si="4167"/>
        <v>0</v>
      </c>
      <c r="O2087" s="1383">
        <f t="shared" ref="O2087:S2087" si="4218">$AD2087*O$27</f>
        <v>0</v>
      </c>
      <c r="P2087" s="1383">
        <f t="shared" si="4218"/>
        <v>0</v>
      </c>
      <c r="Q2087" s="1383">
        <f t="shared" si="4218"/>
        <v>0</v>
      </c>
      <c r="R2087" s="1383">
        <f t="shared" si="4218"/>
        <v>0</v>
      </c>
      <c r="S2087" s="1383">
        <f t="shared" si="4218"/>
        <v>0</v>
      </c>
      <c r="T2087" s="1383">
        <f t="shared" ref="T2087:X2087" si="4219">$AE2087*T$27</f>
        <v>0</v>
      </c>
      <c r="U2087" s="1383">
        <f t="shared" si="4219"/>
        <v>0</v>
      </c>
      <c r="V2087" s="1383">
        <f t="shared" si="4219"/>
        <v>0</v>
      </c>
      <c r="W2087" s="1383">
        <f t="shared" si="4219"/>
        <v>0</v>
      </c>
      <c r="X2087" s="1383">
        <f t="shared" si="4219"/>
        <v>0</v>
      </c>
      <c r="Y2087" s="1383">
        <f t="shared" si="4173"/>
        <v>0</v>
      </c>
      <c r="Z2087" s="1383">
        <f t="shared" si="4174"/>
        <v>0</v>
      </c>
      <c r="AA2087" s="1383">
        <f t="shared" si="4175"/>
        <v>0</v>
      </c>
      <c r="AB2087" s="1383">
        <f t="shared" si="4176"/>
        <v>0</v>
      </c>
      <c r="AC2087" s="5">
        <f t="shared" si="4177"/>
        <v>233</v>
      </c>
      <c r="AD2087" s="1383">
        <f t="shared" si="4178"/>
        <v>0</v>
      </c>
      <c r="AE2087" s="1383">
        <f t="shared" si="4179"/>
        <v>0</v>
      </c>
      <c r="AF2087" s="1305" t="e">
        <f t="shared" si="4180"/>
        <v>#DIV/0!</v>
      </c>
      <c r="AG2087" s="1305" t="e">
        <f t="shared" si="4181"/>
        <v>#DIV/0!</v>
      </c>
      <c r="AH2087" s="5"/>
      <c r="AI2087" s="5"/>
      <c r="AJ2087" s="5"/>
      <c r="AK2087" s="5"/>
      <c r="AL2087" s="5"/>
      <c r="AM2087" s="5"/>
      <c r="AN2087" s="5"/>
      <c r="AO2087" s="5"/>
      <c r="AP2087" s="5"/>
      <c r="AQ2087" s="5"/>
      <c r="AR2087" s="5"/>
      <c r="AS2087" s="5"/>
      <c r="AT2087" s="5"/>
      <c r="AU2087" s="5"/>
      <c r="AV2087" s="5"/>
      <c r="AW2087" s="5"/>
      <c r="AX2087" s="5"/>
      <c r="AY2087" s="5"/>
      <c r="AZ2087" s="5"/>
      <c r="BA2087" s="5"/>
      <c r="BB2087" s="5"/>
      <c r="BC2087" s="5"/>
      <c r="BD2087" s="5"/>
      <c r="BE2087" s="5"/>
    </row>
    <row r="2088" spans="1:57" ht="14.25" customHeight="1">
      <c r="A2088" s="1376">
        <v>45891</v>
      </c>
      <c r="B2088" s="1301"/>
      <c r="C2088" s="1302"/>
      <c r="D2088" s="1376">
        <v>45526</v>
      </c>
      <c r="E2088" s="1357"/>
      <c r="F2088" s="5"/>
      <c r="G2088" s="5"/>
      <c r="H2088" s="1302"/>
      <c r="I2088" s="1303"/>
      <c r="J2088" s="1301"/>
      <c r="K2088" s="1376"/>
      <c r="L2088" s="1302"/>
      <c r="M2088" s="1382">
        <f t="shared" si="4170"/>
        <v>45892</v>
      </c>
      <c r="N2088" s="1354">
        <f t="shared" si="4167"/>
        <v>0</v>
      </c>
      <c r="O2088" s="1383">
        <f t="shared" ref="O2088:S2088" si="4220">$AD2088*O$27</f>
        <v>0</v>
      </c>
      <c r="P2088" s="1383">
        <f t="shared" si="4220"/>
        <v>0</v>
      </c>
      <c r="Q2088" s="1383">
        <f t="shared" si="4220"/>
        <v>0</v>
      </c>
      <c r="R2088" s="1383">
        <f t="shared" si="4220"/>
        <v>0</v>
      </c>
      <c r="S2088" s="1383">
        <f t="shared" si="4220"/>
        <v>0</v>
      </c>
      <c r="T2088" s="1383">
        <f t="shared" ref="T2088:X2088" si="4221">$AE2088*T$27</f>
        <v>0</v>
      </c>
      <c r="U2088" s="1383">
        <f t="shared" si="4221"/>
        <v>0</v>
      </c>
      <c r="V2088" s="1383">
        <f t="shared" si="4221"/>
        <v>0</v>
      </c>
      <c r="W2088" s="1383">
        <f t="shared" si="4221"/>
        <v>0</v>
      </c>
      <c r="X2088" s="1383">
        <f t="shared" si="4221"/>
        <v>0</v>
      </c>
      <c r="Y2088" s="1383">
        <f t="shared" si="4173"/>
        <v>0</v>
      </c>
      <c r="Z2088" s="1383">
        <f t="shared" si="4174"/>
        <v>0</v>
      </c>
      <c r="AA2088" s="1383">
        <f t="shared" si="4175"/>
        <v>0</v>
      </c>
      <c r="AB2088" s="1383">
        <f t="shared" si="4176"/>
        <v>0</v>
      </c>
      <c r="AC2088" s="5">
        <f t="shared" si="4177"/>
        <v>234</v>
      </c>
      <c r="AD2088" s="1383">
        <f t="shared" si="4178"/>
        <v>0</v>
      </c>
      <c r="AE2088" s="1383">
        <f t="shared" si="4179"/>
        <v>0</v>
      </c>
      <c r="AF2088" s="1305" t="e">
        <f t="shared" si="4180"/>
        <v>#DIV/0!</v>
      </c>
      <c r="AG2088" s="1305" t="e">
        <f t="shared" si="4181"/>
        <v>#DIV/0!</v>
      </c>
      <c r="AH2088" s="5"/>
      <c r="AI2088" s="5"/>
      <c r="AJ2088" s="5"/>
      <c r="AK2088" s="5"/>
      <c r="AL2088" s="5"/>
      <c r="AM2088" s="5"/>
      <c r="AN2088" s="5"/>
      <c r="AO2088" s="5"/>
      <c r="AP2088" s="5"/>
      <c r="AQ2088" s="5"/>
      <c r="AR2088" s="5"/>
      <c r="AS2088" s="5"/>
      <c r="AT2088" s="5"/>
      <c r="AU2088" s="5"/>
      <c r="AV2088" s="5"/>
      <c r="AW2088" s="5"/>
      <c r="AX2088" s="5"/>
      <c r="AY2088" s="5"/>
      <c r="AZ2088" s="5"/>
      <c r="BA2088" s="5"/>
      <c r="BB2088" s="5"/>
      <c r="BC2088" s="5"/>
      <c r="BD2088" s="5"/>
      <c r="BE2088" s="5"/>
    </row>
    <row r="2089" spans="1:57" ht="14.25" customHeight="1">
      <c r="A2089" s="1376">
        <v>45892</v>
      </c>
      <c r="B2089" s="1301"/>
      <c r="C2089" s="1302"/>
      <c r="D2089" s="1376">
        <v>45527</v>
      </c>
      <c r="E2089" s="1357"/>
      <c r="F2089" s="5"/>
      <c r="G2089" s="5"/>
      <c r="H2089" s="1302"/>
      <c r="I2089" s="1303"/>
      <c r="J2089" s="1301"/>
      <c r="K2089" s="1376"/>
      <c r="L2089" s="1302"/>
      <c r="M2089" s="1382">
        <f t="shared" si="4170"/>
        <v>45893</v>
      </c>
      <c r="N2089" s="1354">
        <f t="shared" si="4167"/>
        <v>0</v>
      </c>
      <c r="O2089" s="1383">
        <f t="shared" ref="O2089:S2089" si="4222">$AD2089*O$27</f>
        <v>0</v>
      </c>
      <c r="P2089" s="1383">
        <f t="shared" si="4222"/>
        <v>0</v>
      </c>
      <c r="Q2089" s="1383">
        <f t="shared" si="4222"/>
        <v>0</v>
      </c>
      <c r="R2089" s="1383">
        <f t="shared" si="4222"/>
        <v>0</v>
      </c>
      <c r="S2089" s="1383">
        <f t="shared" si="4222"/>
        <v>0</v>
      </c>
      <c r="T2089" s="1383">
        <f t="shared" ref="T2089:X2089" si="4223">$AE2089*T$27</f>
        <v>0</v>
      </c>
      <c r="U2089" s="1383">
        <f t="shared" si="4223"/>
        <v>0</v>
      </c>
      <c r="V2089" s="1383">
        <f t="shared" si="4223"/>
        <v>0</v>
      </c>
      <c r="W2089" s="1383">
        <f t="shared" si="4223"/>
        <v>0</v>
      </c>
      <c r="X2089" s="1383">
        <f t="shared" si="4223"/>
        <v>0</v>
      </c>
      <c r="Y2089" s="1383">
        <f t="shared" si="4173"/>
        <v>0</v>
      </c>
      <c r="Z2089" s="1383">
        <f t="shared" si="4174"/>
        <v>0</v>
      </c>
      <c r="AA2089" s="1383">
        <f t="shared" si="4175"/>
        <v>0</v>
      </c>
      <c r="AB2089" s="1383">
        <f t="shared" si="4176"/>
        <v>0</v>
      </c>
      <c r="AC2089" s="5">
        <f t="shared" si="4177"/>
        <v>235</v>
      </c>
      <c r="AD2089" s="1383">
        <f t="shared" si="4178"/>
        <v>0</v>
      </c>
      <c r="AE2089" s="1383">
        <f t="shared" si="4179"/>
        <v>0</v>
      </c>
      <c r="AF2089" s="1305" t="e">
        <f t="shared" si="4180"/>
        <v>#DIV/0!</v>
      </c>
      <c r="AG2089" s="1305" t="e">
        <f t="shared" si="4181"/>
        <v>#DIV/0!</v>
      </c>
      <c r="AH2089" s="5"/>
      <c r="AI2089" s="5"/>
      <c r="AJ2089" s="5"/>
      <c r="AK2089" s="5"/>
      <c r="AL2089" s="5"/>
      <c r="AM2089" s="5"/>
      <c r="AN2089" s="5"/>
      <c r="AO2089" s="5"/>
      <c r="AP2089" s="5"/>
      <c r="AQ2089" s="5"/>
      <c r="AR2089" s="5"/>
      <c r="AS2089" s="5"/>
      <c r="AT2089" s="5"/>
      <c r="AU2089" s="5"/>
      <c r="AV2089" s="5"/>
      <c r="AW2089" s="5"/>
      <c r="AX2089" s="5"/>
      <c r="AY2089" s="5"/>
      <c r="AZ2089" s="5"/>
      <c r="BA2089" s="5"/>
      <c r="BB2089" s="5"/>
      <c r="BC2089" s="5"/>
      <c r="BD2089" s="5"/>
      <c r="BE2089" s="5"/>
    </row>
    <row r="2090" spans="1:57" ht="14.25" customHeight="1">
      <c r="A2090" s="1376">
        <v>45893</v>
      </c>
      <c r="B2090" s="1301"/>
      <c r="C2090" s="1302"/>
      <c r="D2090" s="1376">
        <v>45528</v>
      </c>
      <c r="E2090" s="1357"/>
      <c r="F2090" s="5"/>
      <c r="G2090" s="5"/>
      <c r="H2090" s="1302"/>
      <c r="I2090" s="1303"/>
      <c r="J2090" s="1301"/>
      <c r="K2090" s="1376"/>
      <c r="L2090" s="1302"/>
      <c r="M2090" s="1382">
        <f t="shared" si="4170"/>
        <v>45894</v>
      </c>
      <c r="N2090" s="1354">
        <f t="shared" si="4167"/>
        <v>0</v>
      </c>
      <c r="O2090" s="1383">
        <f t="shared" ref="O2090:S2090" si="4224">$AD2090*O$27</f>
        <v>0</v>
      </c>
      <c r="P2090" s="1383">
        <f t="shared" si="4224"/>
        <v>0</v>
      </c>
      <c r="Q2090" s="1383">
        <f t="shared" si="4224"/>
        <v>0</v>
      </c>
      <c r="R2090" s="1383">
        <f t="shared" si="4224"/>
        <v>0</v>
      </c>
      <c r="S2090" s="1383">
        <f t="shared" si="4224"/>
        <v>0</v>
      </c>
      <c r="T2090" s="1383">
        <f t="shared" ref="T2090:X2090" si="4225">$AE2090*T$27</f>
        <v>0</v>
      </c>
      <c r="U2090" s="1383">
        <f t="shared" si="4225"/>
        <v>0</v>
      </c>
      <c r="V2090" s="1383">
        <f t="shared" si="4225"/>
        <v>0</v>
      </c>
      <c r="W2090" s="1383">
        <f t="shared" si="4225"/>
        <v>0</v>
      </c>
      <c r="X2090" s="1383">
        <f t="shared" si="4225"/>
        <v>0</v>
      </c>
      <c r="Y2090" s="1383">
        <f t="shared" si="4173"/>
        <v>0</v>
      </c>
      <c r="Z2090" s="1383">
        <f t="shared" si="4174"/>
        <v>0</v>
      </c>
      <c r="AA2090" s="1383">
        <f t="shared" si="4175"/>
        <v>0</v>
      </c>
      <c r="AB2090" s="1383">
        <f t="shared" si="4176"/>
        <v>0</v>
      </c>
      <c r="AC2090" s="5">
        <f t="shared" si="4177"/>
        <v>236</v>
      </c>
      <c r="AD2090" s="1383">
        <f t="shared" si="4178"/>
        <v>0</v>
      </c>
      <c r="AE2090" s="1383">
        <f t="shared" si="4179"/>
        <v>0</v>
      </c>
      <c r="AF2090" s="1305" t="e">
        <f t="shared" si="4180"/>
        <v>#DIV/0!</v>
      </c>
      <c r="AG2090" s="1305" t="e">
        <f t="shared" si="4181"/>
        <v>#DIV/0!</v>
      </c>
      <c r="AH2090" s="5"/>
      <c r="AI2090" s="5"/>
      <c r="AJ2090" s="5"/>
      <c r="AK2090" s="5"/>
      <c r="AL2090" s="5"/>
      <c r="AM2090" s="5"/>
      <c r="AN2090" s="5"/>
      <c r="AO2090" s="5"/>
      <c r="AP2090" s="5"/>
      <c r="AQ2090" s="5"/>
      <c r="AR2090" s="5"/>
      <c r="AS2090" s="5"/>
      <c r="AT2090" s="5"/>
      <c r="AU2090" s="5"/>
      <c r="AV2090" s="5"/>
      <c r="AW2090" s="5"/>
      <c r="AX2090" s="5"/>
      <c r="AY2090" s="5"/>
      <c r="AZ2090" s="5"/>
      <c r="BA2090" s="5"/>
      <c r="BB2090" s="5"/>
      <c r="BC2090" s="5"/>
      <c r="BD2090" s="5"/>
      <c r="BE2090" s="5"/>
    </row>
    <row r="2091" spans="1:57" ht="14.25" customHeight="1">
      <c r="A2091" s="1376">
        <v>45894</v>
      </c>
      <c r="B2091" s="1301"/>
      <c r="C2091" s="1302"/>
      <c r="D2091" s="1376">
        <v>45529</v>
      </c>
      <c r="E2091" s="1357"/>
      <c r="F2091" s="5"/>
      <c r="G2091" s="5"/>
      <c r="H2091" s="1302"/>
      <c r="I2091" s="1303"/>
      <c r="J2091" s="1301"/>
      <c r="K2091" s="1376"/>
      <c r="L2091" s="1302"/>
      <c r="M2091" s="1382">
        <f t="shared" si="4170"/>
        <v>45895</v>
      </c>
      <c r="N2091" s="1354">
        <f t="shared" si="4167"/>
        <v>0</v>
      </c>
      <c r="O2091" s="1383">
        <f t="shared" ref="O2091:S2091" si="4226">$AD2091*O$27</f>
        <v>0</v>
      </c>
      <c r="P2091" s="1383">
        <f t="shared" si="4226"/>
        <v>0</v>
      </c>
      <c r="Q2091" s="1383">
        <f t="shared" si="4226"/>
        <v>0</v>
      </c>
      <c r="R2091" s="1383">
        <f t="shared" si="4226"/>
        <v>0</v>
      </c>
      <c r="S2091" s="1383">
        <f t="shared" si="4226"/>
        <v>0</v>
      </c>
      <c r="T2091" s="1383">
        <f t="shared" ref="T2091:X2091" si="4227">$AE2091*T$27</f>
        <v>0</v>
      </c>
      <c r="U2091" s="1383">
        <f t="shared" si="4227"/>
        <v>0</v>
      </c>
      <c r="V2091" s="1383">
        <f t="shared" si="4227"/>
        <v>0</v>
      </c>
      <c r="W2091" s="1383">
        <f t="shared" si="4227"/>
        <v>0</v>
      </c>
      <c r="X2091" s="1383">
        <f t="shared" si="4227"/>
        <v>0</v>
      </c>
      <c r="Y2091" s="1383">
        <f t="shared" si="4173"/>
        <v>0</v>
      </c>
      <c r="Z2091" s="1383">
        <f t="shared" si="4174"/>
        <v>0</v>
      </c>
      <c r="AA2091" s="1383">
        <f t="shared" si="4175"/>
        <v>0</v>
      </c>
      <c r="AB2091" s="1383">
        <f t="shared" si="4176"/>
        <v>0</v>
      </c>
      <c r="AC2091" s="5">
        <f t="shared" si="4177"/>
        <v>237</v>
      </c>
      <c r="AD2091" s="1383">
        <f t="shared" si="4178"/>
        <v>0</v>
      </c>
      <c r="AE2091" s="1383">
        <f t="shared" si="4179"/>
        <v>0</v>
      </c>
      <c r="AF2091" s="1305" t="e">
        <f t="shared" si="4180"/>
        <v>#DIV/0!</v>
      </c>
      <c r="AG2091" s="1305" t="e">
        <f t="shared" si="4181"/>
        <v>#DIV/0!</v>
      </c>
      <c r="AH2091" s="5"/>
      <c r="AI2091" s="5"/>
      <c r="AJ2091" s="5"/>
      <c r="AK2091" s="5"/>
      <c r="AL2091" s="5"/>
      <c r="AM2091" s="5"/>
      <c r="AN2091" s="5"/>
      <c r="AO2091" s="5"/>
      <c r="AP2091" s="5"/>
      <c r="AQ2091" s="5"/>
      <c r="AR2091" s="5"/>
      <c r="AS2091" s="5"/>
      <c r="AT2091" s="5"/>
      <c r="AU2091" s="5"/>
      <c r="AV2091" s="5"/>
      <c r="AW2091" s="5"/>
      <c r="AX2091" s="5"/>
      <c r="AY2091" s="5"/>
      <c r="AZ2091" s="5"/>
      <c r="BA2091" s="5"/>
      <c r="BB2091" s="5"/>
      <c r="BC2091" s="5"/>
      <c r="BD2091" s="5"/>
      <c r="BE2091" s="5"/>
    </row>
    <row r="2092" spans="1:57" ht="14.25" customHeight="1">
      <c r="A2092" s="1376">
        <v>45895</v>
      </c>
      <c r="B2092" s="1301"/>
      <c r="C2092" s="1302"/>
      <c r="D2092" s="1376">
        <v>45530</v>
      </c>
      <c r="E2092" s="1357"/>
      <c r="F2092" s="5"/>
      <c r="G2092" s="5"/>
      <c r="H2092" s="1302"/>
      <c r="I2092" s="1303"/>
      <c r="J2092" s="1301"/>
      <c r="K2092" s="1376"/>
      <c r="L2092" s="1302"/>
      <c r="M2092" s="1382">
        <f t="shared" si="4170"/>
        <v>45896</v>
      </c>
      <c r="N2092" s="1354">
        <f t="shared" si="4167"/>
        <v>0</v>
      </c>
      <c r="O2092" s="1383">
        <f t="shared" ref="O2092:S2092" si="4228">$AD2092*O$27</f>
        <v>0</v>
      </c>
      <c r="P2092" s="1383">
        <f t="shared" si="4228"/>
        <v>0</v>
      </c>
      <c r="Q2092" s="1383">
        <f t="shared" si="4228"/>
        <v>0</v>
      </c>
      <c r="R2092" s="1383">
        <f t="shared" si="4228"/>
        <v>0</v>
      </c>
      <c r="S2092" s="1383">
        <f t="shared" si="4228"/>
        <v>0</v>
      </c>
      <c r="T2092" s="1383">
        <f t="shared" ref="T2092:X2092" si="4229">$AE2092*T$27</f>
        <v>0</v>
      </c>
      <c r="U2092" s="1383">
        <f t="shared" si="4229"/>
        <v>0</v>
      </c>
      <c r="V2092" s="1383">
        <f t="shared" si="4229"/>
        <v>0</v>
      </c>
      <c r="W2092" s="1383">
        <f t="shared" si="4229"/>
        <v>0</v>
      </c>
      <c r="X2092" s="1383">
        <f t="shared" si="4229"/>
        <v>0</v>
      </c>
      <c r="Y2092" s="1383">
        <f t="shared" si="4173"/>
        <v>0</v>
      </c>
      <c r="Z2092" s="1383">
        <f t="shared" si="4174"/>
        <v>0</v>
      </c>
      <c r="AA2092" s="1383">
        <f t="shared" si="4175"/>
        <v>0</v>
      </c>
      <c r="AB2092" s="1383">
        <f t="shared" si="4176"/>
        <v>0</v>
      </c>
      <c r="AC2092" s="5">
        <f t="shared" si="4177"/>
        <v>238</v>
      </c>
      <c r="AD2092" s="1383">
        <f t="shared" si="4178"/>
        <v>0</v>
      </c>
      <c r="AE2092" s="1383">
        <f t="shared" si="4179"/>
        <v>0</v>
      </c>
      <c r="AF2092" s="1305" t="e">
        <f t="shared" si="4180"/>
        <v>#DIV/0!</v>
      </c>
      <c r="AG2092" s="1305" t="e">
        <f t="shared" si="4181"/>
        <v>#DIV/0!</v>
      </c>
      <c r="AH2092" s="5"/>
      <c r="AI2092" s="5"/>
      <c r="AJ2092" s="5"/>
      <c r="AK2092" s="5"/>
      <c r="AL2092" s="5"/>
      <c r="AM2092" s="5"/>
      <c r="AN2092" s="5"/>
      <c r="AO2092" s="5"/>
      <c r="AP2092" s="5"/>
      <c r="AQ2092" s="5"/>
      <c r="AR2092" s="5"/>
      <c r="AS2092" s="5"/>
      <c r="AT2092" s="5"/>
      <c r="AU2092" s="5"/>
      <c r="AV2092" s="5"/>
      <c r="AW2092" s="5"/>
      <c r="AX2092" s="5"/>
      <c r="AY2092" s="5"/>
      <c r="AZ2092" s="5"/>
      <c r="BA2092" s="5"/>
      <c r="BB2092" s="5"/>
      <c r="BC2092" s="5"/>
      <c r="BD2092" s="5"/>
      <c r="BE2092" s="5"/>
    </row>
    <row r="2093" spans="1:57" ht="14.25" customHeight="1">
      <c r="A2093" s="1376">
        <v>45896</v>
      </c>
      <c r="B2093" s="1301"/>
      <c r="C2093" s="1302"/>
      <c r="D2093" s="1376">
        <v>45531</v>
      </c>
      <c r="E2093" s="1357"/>
      <c r="F2093" s="5"/>
      <c r="G2093" s="5"/>
      <c r="H2093" s="1302"/>
      <c r="I2093" s="1303"/>
      <c r="J2093" s="1301"/>
      <c r="K2093" s="1376"/>
      <c r="L2093" s="1302"/>
      <c r="M2093" s="1382">
        <f t="shared" si="4170"/>
        <v>45897</v>
      </c>
      <c r="N2093" s="1354">
        <f t="shared" si="4167"/>
        <v>0</v>
      </c>
      <c r="O2093" s="1383">
        <f t="shared" ref="O2093:S2093" si="4230">$AD2093*O$27</f>
        <v>0</v>
      </c>
      <c r="P2093" s="1383">
        <f t="shared" si="4230"/>
        <v>0</v>
      </c>
      <c r="Q2093" s="1383">
        <f t="shared" si="4230"/>
        <v>0</v>
      </c>
      <c r="R2093" s="1383">
        <f t="shared" si="4230"/>
        <v>0</v>
      </c>
      <c r="S2093" s="1383">
        <f t="shared" si="4230"/>
        <v>0</v>
      </c>
      <c r="T2093" s="1383">
        <f t="shared" ref="T2093:X2093" si="4231">$AE2093*T$27</f>
        <v>0</v>
      </c>
      <c r="U2093" s="1383">
        <f t="shared" si="4231"/>
        <v>0</v>
      </c>
      <c r="V2093" s="1383">
        <f t="shared" si="4231"/>
        <v>0</v>
      </c>
      <c r="W2093" s="1383">
        <f t="shared" si="4231"/>
        <v>0</v>
      </c>
      <c r="X2093" s="1383">
        <f t="shared" si="4231"/>
        <v>0</v>
      </c>
      <c r="Y2093" s="1383">
        <f t="shared" si="4173"/>
        <v>0</v>
      </c>
      <c r="Z2093" s="1383">
        <f t="shared" si="4174"/>
        <v>0</v>
      </c>
      <c r="AA2093" s="1383">
        <f t="shared" si="4175"/>
        <v>0</v>
      </c>
      <c r="AB2093" s="1383">
        <f t="shared" si="4176"/>
        <v>0</v>
      </c>
      <c r="AC2093" s="5">
        <f t="shared" si="4177"/>
        <v>239</v>
      </c>
      <c r="AD2093" s="1383">
        <f t="shared" si="4178"/>
        <v>0</v>
      </c>
      <c r="AE2093" s="1383">
        <f t="shared" si="4179"/>
        <v>0</v>
      </c>
      <c r="AF2093" s="1305" t="e">
        <f t="shared" si="4180"/>
        <v>#DIV/0!</v>
      </c>
      <c r="AG2093" s="1305" t="e">
        <f t="shared" si="4181"/>
        <v>#DIV/0!</v>
      </c>
      <c r="AH2093" s="5"/>
      <c r="AI2093" s="5"/>
      <c r="AJ2093" s="5"/>
      <c r="AK2093" s="5"/>
      <c r="AL2093" s="5"/>
      <c r="AM2093" s="5"/>
      <c r="AN2093" s="5"/>
      <c r="AO2093" s="5"/>
      <c r="AP2093" s="5"/>
      <c r="AQ2093" s="5"/>
      <c r="AR2093" s="5"/>
      <c r="AS2093" s="5"/>
      <c r="AT2093" s="5"/>
      <c r="AU2093" s="5"/>
      <c r="AV2093" s="5"/>
      <c r="AW2093" s="5"/>
      <c r="AX2093" s="5"/>
      <c r="AY2093" s="5"/>
      <c r="AZ2093" s="5"/>
      <c r="BA2093" s="5"/>
      <c r="BB2093" s="5"/>
      <c r="BC2093" s="5"/>
      <c r="BD2093" s="5"/>
      <c r="BE2093" s="5"/>
    </row>
    <row r="2094" spans="1:57" ht="14.25" customHeight="1">
      <c r="A2094" s="1376">
        <v>45897</v>
      </c>
      <c r="B2094" s="1301"/>
      <c r="C2094" s="1302"/>
      <c r="D2094" s="1376">
        <v>45532</v>
      </c>
      <c r="E2094" s="1357"/>
      <c r="F2094" s="5"/>
      <c r="G2094" s="5"/>
      <c r="H2094" s="1302"/>
      <c r="I2094" s="1303"/>
      <c r="J2094" s="1301"/>
      <c r="K2094" s="1376"/>
      <c r="L2094" s="1302"/>
      <c r="M2094" s="1382">
        <f t="shared" si="4170"/>
        <v>45898</v>
      </c>
      <c r="N2094" s="1354">
        <f t="shared" si="4167"/>
        <v>0</v>
      </c>
      <c r="O2094" s="1383">
        <f t="shared" ref="O2094:S2094" si="4232">$AD2094*O$27</f>
        <v>0</v>
      </c>
      <c r="P2094" s="1383">
        <f t="shared" si="4232"/>
        <v>0</v>
      </c>
      <c r="Q2094" s="1383">
        <f t="shared" si="4232"/>
        <v>0</v>
      </c>
      <c r="R2094" s="1383">
        <f t="shared" si="4232"/>
        <v>0</v>
      </c>
      <c r="S2094" s="1383">
        <f t="shared" si="4232"/>
        <v>0</v>
      </c>
      <c r="T2094" s="1383">
        <f t="shared" ref="T2094:X2094" si="4233">$AE2094*T$27</f>
        <v>0</v>
      </c>
      <c r="U2094" s="1383">
        <f t="shared" si="4233"/>
        <v>0</v>
      </c>
      <c r="V2094" s="1383">
        <f t="shared" si="4233"/>
        <v>0</v>
      </c>
      <c r="W2094" s="1383">
        <f t="shared" si="4233"/>
        <v>0</v>
      </c>
      <c r="X2094" s="1383">
        <f t="shared" si="4233"/>
        <v>0</v>
      </c>
      <c r="Y2094" s="1383">
        <f t="shared" si="4173"/>
        <v>0</v>
      </c>
      <c r="Z2094" s="1383">
        <f t="shared" si="4174"/>
        <v>0</v>
      </c>
      <c r="AA2094" s="1383">
        <f t="shared" si="4175"/>
        <v>0</v>
      </c>
      <c r="AB2094" s="1383">
        <f t="shared" si="4176"/>
        <v>0</v>
      </c>
      <c r="AC2094" s="5">
        <f t="shared" si="4177"/>
        <v>240</v>
      </c>
      <c r="AD2094" s="1383">
        <f t="shared" si="4178"/>
        <v>0</v>
      </c>
      <c r="AE2094" s="1383">
        <f t="shared" si="4179"/>
        <v>0</v>
      </c>
      <c r="AF2094" s="1305" t="e">
        <f t="shared" si="4180"/>
        <v>#DIV/0!</v>
      </c>
      <c r="AG2094" s="1305" t="e">
        <f t="shared" si="4181"/>
        <v>#DIV/0!</v>
      </c>
      <c r="AH2094" s="5"/>
      <c r="AI2094" s="5"/>
      <c r="AJ2094" s="5"/>
      <c r="AK2094" s="5"/>
      <c r="AL2094" s="5"/>
      <c r="AM2094" s="5"/>
      <c r="AN2094" s="5"/>
      <c r="AO2094" s="5"/>
      <c r="AP2094" s="5"/>
      <c r="AQ2094" s="5"/>
      <c r="AR2094" s="5"/>
      <c r="AS2094" s="5"/>
      <c r="AT2094" s="5"/>
      <c r="AU2094" s="5"/>
      <c r="AV2094" s="5"/>
      <c r="AW2094" s="5"/>
      <c r="AX2094" s="5"/>
      <c r="AY2094" s="5"/>
      <c r="AZ2094" s="5"/>
      <c r="BA2094" s="5"/>
      <c r="BB2094" s="5"/>
      <c r="BC2094" s="5"/>
      <c r="BD2094" s="5"/>
      <c r="BE2094" s="5"/>
    </row>
    <row r="2095" spans="1:57" ht="14.25" customHeight="1">
      <c r="A2095" s="1376">
        <v>45898</v>
      </c>
      <c r="B2095" s="1301"/>
      <c r="C2095" s="1302"/>
      <c r="D2095" s="1376">
        <v>45533</v>
      </c>
      <c r="E2095" s="1357"/>
      <c r="F2095" s="5"/>
      <c r="G2095" s="5"/>
      <c r="H2095" s="1302"/>
      <c r="I2095" s="1303"/>
      <c r="J2095" s="1301"/>
      <c r="K2095" s="1376"/>
      <c r="L2095" s="1302"/>
      <c r="M2095" s="1382">
        <f t="shared" si="4170"/>
        <v>45899</v>
      </c>
      <c r="N2095" s="1354">
        <f t="shared" si="4167"/>
        <v>0</v>
      </c>
      <c r="O2095" s="1383">
        <f t="shared" ref="O2095:S2095" si="4234">$AD2095*O$27</f>
        <v>0</v>
      </c>
      <c r="P2095" s="1383">
        <f t="shared" si="4234"/>
        <v>0</v>
      </c>
      <c r="Q2095" s="1383">
        <f t="shared" si="4234"/>
        <v>0</v>
      </c>
      <c r="R2095" s="1383">
        <f t="shared" si="4234"/>
        <v>0</v>
      </c>
      <c r="S2095" s="1383">
        <f t="shared" si="4234"/>
        <v>0</v>
      </c>
      <c r="T2095" s="1383">
        <f t="shared" ref="T2095:X2095" si="4235">$AE2095*T$27</f>
        <v>0</v>
      </c>
      <c r="U2095" s="1383">
        <f t="shared" si="4235"/>
        <v>0</v>
      </c>
      <c r="V2095" s="1383">
        <f t="shared" si="4235"/>
        <v>0</v>
      </c>
      <c r="W2095" s="1383">
        <f t="shared" si="4235"/>
        <v>0</v>
      </c>
      <c r="X2095" s="1383">
        <f t="shared" si="4235"/>
        <v>0</v>
      </c>
      <c r="Y2095" s="1383">
        <f t="shared" si="4173"/>
        <v>0</v>
      </c>
      <c r="Z2095" s="1383">
        <f t="shared" si="4174"/>
        <v>0</v>
      </c>
      <c r="AA2095" s="1383">
        <f t="shared" si="4175"/>
        <v>0</v>
      </c>
      <c r="AB2095" s="1383">
        <f t="shared" si="4176"/>
        <v>0</v>
      </c>
      <c r="AC2095" s="5">
        <f t="shared" si="4177"/>
        <v>241</v>
      </c>
      <c r="AD2095" s="1383">
        <f t="shared" si="4178"/>
        <v>0</v>
      </c>
      <c r="AE2095" s="1383">
        <f t="shared" si="4179"/>
        <v>0</v>
      </c>
      <c r="AF2095" s="1305" t="e">
        <f t="shared" si="4180"/>
        <v>#DIV/0!</v>
      </c>
      <c r="AG2095" s="1305" t="e">
        <f t="shared" si="4181"/>
        <v>#DIV/0!</v>
      </c>
      <c r="AH2095" s="5"/>
      <c r="AI2095" s="5"/>
      <c r="AJ2095" s="5"/>
      <c r="AK2095" s="5"/>
      <c r="AL2095" s="5"/>
      <c r="AM2095" s="5"/>
      <c r="AN2095" s="5"/>
      <c r="AO2095" s="5"/>
      <c r="AP2095" s="5"/>
      <c r="AQ2095" s="5"/>
      <c r="AR2095" s="5"/>
      <c r="AS2095" s="5"/>
      <c r="AT2095" s="5"/>
      <c r="AU2095" s="5"/>
      <c r="AV2095" s="5"/>
      <c r="AW2095" s="5"/>
      <c r="AX2095" s="5"/>
      <c r="AY2095" s="5"/>
      <c r="AZ2095" s="5"/>
      <c r="BA2095" s="5"/>
      <c r="BB2095" s="5"/>
      <c r="BC2095" s="5"/>
      <c r="BD2095" s="5"/>
      <c r="BE2095" s="5"/>
    </row>
    <row r="2096" spans="1:57" ht="14.25" customHeight="1">
      <c r="A2096" s="1376">
        <v>45899</v>
      </c>
      <c r="B2096" s="1301"/>
      <c r="C2096" s="1302"/>
      <c r="D2096" s="1376">
        <v>45534</v>
      </c>
      <c r="E2096" s="1357"/>
      <c r="F2096" s="5"/>
      <c r="G2096" s="5"/>
      <c r="H2096" s="1302"/>
      <c r="I2096" s="1303"/>
      <c r="J2096" s="1301"/>
      <c r="K2096" s="1376"/>
      <c r="L2096" s="1302"/>
      <c r="M2096" s="1382">
        <f t="shared" si="4170"/>
        <v>45900</v>
      </c>
      <c r="N2096" s="1354">
        <f t="shared" si="4167"/>
        <v>0</v>
      </c>
      <c r="O2096" s="1383">
        <f t="shared" ref="O2096:S2096" si="4236">$AD2096*O$27</f>
        <v>0</v>
      </c>
      <c r="P2096" s="1383">
        <f t="shared" si="4236"/>
        <v>0</v>
      </c>
      <c r="Q2096" s="1383">
        <f t="shared" si="4236"/>
        <v>0</v>
      </c>
      <c r="R2096" s="1383">
        <f t="shared" si="4236"/>
        <v>0</v>
      </c>
      <c r="S2096" s="1383">
        <f t="shared" si="4236"/>
        <v>0</v>
      </c>
      <c r="T2096" s="1383">
        <f t="shared" ref="T2096:X2096" si="4237">$AE2096*T$27</f>
        <v>0</v>
      </c>
      <c r="U2096" s="1383">
        <f t="shared" si="4237"/>
        <v>0</v>
      </c>
      <c r="V2096" s="1383">
        <f t="shared" si="4237"/>
        <v>0</v>
      </c>
      <c r="W2096" s="1383">
        <f t="shared" si="4237"/>
        <v>0</v>
      </c>
      <c r="X2096" s="1383">
        <f t="shared" si="4237"/>
        <v>0</v>
      </c>
      <c r="Y2096" s="1383">
        <f t="shared" si="4173"/>
        <v>0</v>
      </c>
      <c r="Z2096" s="1383">
        <f t="shared" si="4174"/>
        <v>0</v>
      </c>
      <c r="AA2096" s="1383">
        <f t="shared" si="4175"/>
        <v>0</v>
      </c>
      <c r="AB2096" s="1383">
        <f t="shared" si="4176"/>
        <v>0</v>
      </c>
      <c r="AC2096" s="5">
        <f t="shared" si="4177"/>
        <v>242</v>
      </c>
      <c r="AD2096" s="1383">
        <f t="shared" si="4178"/>
        <v>0</v>
      </c>
      <c r="AE2096" s="1383">
        <f t="shared" si="4179"/>
        <v>0</v>
      </c>
      <c r="AF2096" s="1305" t="e">
        <f t="shared" si="4180"/>
        <v>#DIV/0!</v>
      </c>
      <c r="AG2096" s="1305" t="e">
        <f t="shared" si="4181"/>
        <v>#DIV/0!</v>
      </c>
      <c r="AH2096" s="5"/>
      <c r="AI2096" s="5"/>
      <c r="AJ2096" s="5"/>
      <c r="AK2096" s="5"/>
      <c r="AL2096" s="5"/>
      <c r="AM2096" s="5"/>
      <c r="AN2096" s="5"/>
      <c r="AO2096" s="5"/>
      <c r="AP2096" s="5"/>
      <c r="AQ2096" s="5"/>
      <c r="AR2096" s="5"/>
      <c r="AS2096" s="5"/>
      <c r="AT2096" s="5"/>
      <c r="AU2096" s="5"/>
      <c r="AV2096" s="5"/>
      <c r="AW2096" s="5"/>
      <c r="AX2096" s="5"/>
      <c r="AY2096" s="5"/>
      <c r="AZ2096" s="5"/>
      <c r="BA2096" s="5"/>
      <c r="BB2096" s="5"/>
      <c r="BC2096" s="5"/>
      <c r="BD2096" s="5"/>
      <c r="BE2096" s="5"/>
    </row>
    <row r="2097" spans="1:57" ht="14.25" customHeight="1">
      <c r="A2097" s="1376">
        <v>45900</v>
      </c>
      <c r="B2097" s="1301"/>
      <c r="C2097" s="1302"/>
      <c r="D2097" s="1376">
        <v>45535</v>
      </c>
      <c r="E2097" s="1357"/>
      <c r="F2097" s="5"/>
      <c r="G2097" s="5"/>
      <c r="H2097" s="1302"/>
      <c r="I2097" s="1303"/>
      <c r="J2097" s="1301"/>
      <c r="K2097" s="1376"/>
      <c r="L2097" s="1302"/>
      <c r="M2097" s="1382">
        <f t="shared" si="4170"/>
        <v>45901</v>
      </c>
      <c r="N2097" s="1354">
        <f t="shared" si="4167"/>
        <v>0</v>
      </c>
      <c r="O2097" s="1383">
        <f t="shared" ref="O2097:S2097" si="4238">$AD2097*O$27</f>
        <v>0</v>
      </c>
      <c r="P2097" s="1383">
        <f t="shared" si="4238"/>
        <v>0</v>
      </c>
      <c r="Q2097" s="1383">
        <f t="shared" si="4238"/>
        <v>0</v>
      </c>
      <c r="R2097" s="1383">
        <f t="shared" si="4238"/>
        <v>0</v>
      </c>
      <c r="S2097" s="1383">
        <f t="shared" si="4238"/>
        <v>0</v>
      </c>
      <c r="T2097" s="1383">
        <f t="shared" ref="T2097:X2097" si="4239">$AE2097*T$27</f>
        <v>0</v>
      </c>
      <c r="U2097" s="1383">
        <f t="shared" si="4239"/>
        <v>0</v>
      </c>
      <c r="V2097" s="1383">
        <f t="shared" si="4239"/>
        <v>0</v>
      </c>
      <c r="W2097" s="1383">
        <f t="shared" si="4239"/>
        <v>0</v>
      </c>
      <c r="X2097" s="1383">
        <f t="shared" si="4239"/>
        <v>0</v>
      </c>
      <c r="Y2097" s="1383">
        <f t="shared" si="4173"/>
        <v>0</v>
      </c>
      <c r="Z2097" s="1383">
        <f t="shared" si="4174"/>
        <v>0</v>
      </c>
      <c r="AA2097" s="1383">
        <f t="shared" si="4175"/>
        <v>0</v>
      </c>
      <c r="AB2097" s="1383">
        <f t="shared" si="4176"/>
        <v>0</v>
      </c>
      <c r="AC2097" s="5">
        <f t="shared" si="4177"/>
        <v>243</v>
      </c>
      <c r="AD2097" s="1383">
        <f t="shared" si="4178"/>
        <v>0</v>
      </c>
      <c r="AE2097" s="1383">
        <f t="shared" si="4179"/>
        <v>0</v>
      </c>
      <c r="AF2097" s="1305" t="e">
        <f t="shared" si="4180"/>
        <v>#DIV/0!</v>
      </c>
      <c r="AG2097" s="1305" t="e">
        <f t="shared" si="4181"/>
        <v>#DIV/0!</v>
      </c>
      <c r="AH2097" s="5"/>
      <c r="AI2097" s="5"/>
      <c r="AJ2097" s="5"/>
      <c r="AK2097" s="5"/>
      <c r="AL2097" s="5"/>
      <c r="AM2097" s="5"/>
      <c r="AN2097" s="5"/>
      <c r="AO2097" s="5"/>
      <c r="AP2097" s="5"/>
      <c r="AQ2097" s="5"/>
      <c r="AR2097" s="5"/>
      <c r="AS2097" s="5"/>
      <c r="AT2097" s="5"/>
      <c r="AU2097" s="5"/>
      <c r="AV2097" s="5"/>
      <c r="AW2097" s="5"/>
      <c r="AX2097" s="5"/>
      <c r="AY2097" s="5"/>
      <c r="AZ2097" s="5"/>
      <c r="BA2097" s="5"/>
      <c r="BB2097" s="5"/>
      <c r="BC2097" s="5"/>
      <c r="BD2097" s="5"/>
      <c r="BE2097" s="5"/>
    </row>
    <row r="2098" spans="1:57" ht="14.25" customHeight="1">
      <c r="A2098" s="1376">
        <v>45901</v>
      </c>
      <c r="B2098" s="1301"/>
      <c r="C2098" s="1302"/>
      <c r="D2098" s="1376">
        <v>45536</v>
      </c>
      <c r="E2098" s="1357"/>
      <c r="F2098" s="5"/>
      <c r="G2098" s="5"/>
      <c r="H2098" s="1302"/>
      <c r="I2098" s="1303"/>
      <c r="J2098" s="1301"/>
      <c r="K2098" s="1376"/>
      <c r="L2098" s="1302"/>
      <c r="M2098" s="1382">
        <f t="shared" si="4170"/>
        <v>45902</v>
      </c>
      <c r="N2098" s="1354">
        <f t="shared" si="4167"/>
        <v>0</v>
      </c>
      <c r="O2098" s="1383">
        <f t="shared" ref="O2098:S2098" si="4240">$AD2098*O$27</f>
        <v>0</v>
      </c>
      <c r="P2098" s="1383">
        <f t="shared" si="4240"/>
        <v>0</v>
      </c>
      <c r="Q2098" s="1383">
        <f t="shared" si="4240"/>
        <v>0</v>
      </c>
      <c r="R2098" s="1383">
        <f t="shared" si="4240"/>
        <v>0</v>
      </c>
      <c r="S2098" s="1383">
        <f t="shared" si="4240"/>
        <v>0</v>
      </c>
      <c r="T2098" s="1383">
        <f t="shared" ref="T2098:X2098" si="4241">$AE2098*T$27</f>
        <v>0</v>
      </c>
      <c r="U2098" s="1383">
        <f t="shared" si="4241"/>
        <v>0</v>
      </c>
      <c r="V2098" s="1383">
        <f t="shared" si="4241"/>
        <v>0</v>
      </c>
      <c r="W2098" s="1383">
        <f t="shared" si="4241"/>
        <v>0</v>
      </c>
      <c r="X2098" s="1383">
        <f t="shared" si="4241"/>
        <v>0</v>
      </c>
      <c r="Y2098" s="1383">
        <f t="shared" si="4173"/>
        <v>0</v>
      </c>
      <c r="Z2098" s="1383">
        <f t="shared" si="4174"/>
        <v>0</v>
      </c>
      <c r="AA2098" s="1383">
        <f t="shared" si="4175"/>
        <v>0</v>
      </c>
      <c r="AB2098" s="1383">
        <f t="shared" si="4176"/>
        <v>0</v>
      </c>
      <c r="AC2098" s="5">
        <f t="shared" si="4177"/>
        <v>244</v>
      </c>
      <c r="AD2098" s="1383">
        <f t="shared" si="4178"/>
        <v>0</v>
      </c>
      <c r="AE2098" s="1383">
        <f t="shared" si="4179"/>
        <v>0</v>
      </c>
      <c r="AF2098" s="1305" t="e">
        <f t="shared" si="4180"/>
        <v>#DIV/0!</v>
      </c>
      <c r="AG2098" s="1305" t="e">
        <f t="shared" si="4181"/>
        <v>#DIV/0!</v>
      </c>
      <c r="AH2098" s="5"/>
      <c r="AI2098" s="5"/>
      <c r="AJ2098" s="5"/>
      <c r="AK2098" s="5"/>
      <c r="AL2098" s="5"/>
      <c r="AM2098" s="5"/>
      <c r="AN2098" s="5"/>
      <c r="AO2098" s="5"/>
      <c r="AP2098" s="5"/>
      <c r="AQ2098" s="5"/>
      <c r="AR2098" s="5"/>
      <c r="AS2098" s="5"/>
      <c r="AT2098" s="5"/>
      <c r="AU2098" s="5"/>
      <c r="AV2098" s="5"/>
      <c r="AW2098" s="5"/>
      <c r="AX2098" s="5"/>
      <c r="AY2098" s="5"/>
      <c r="AZ2098" s="5"/>
      <c r="BA2098" s="5"/>
      <c r="BB2098" s="5"/>
      <c r="BC2098" s="5"/>
      <c r="BD2098" s="5"/>
      <c r="BE2098" s="5"/>
    </row>
    <row r="2099" spans="1:57" ht="14.25" customHeight="1">
      <c r="A2099" s="1376">
        <v>45902</v>
      </c>
      <c r="B2099" s="1301"/>
      <c r="C2099" s="1302"/>
      <c r="D2099" s="1376">
        <v>45537</v>
      </c>
      <c r="E2099" s="1357"/>
      <c r="F2099" s="5"/>
      <c r="G2099" s="5"/>
      <c r="H2099" s="1302"/>
      <c r="I2099" s="1303"/>
      <c r="J2099" s="1301"/>
      <c r="K2099" s="1376"/>
      <c r="L2099" s="1302"/>
      <c r="M2099" s="1382">
        <f t="shared" si="4170"/>
        <v>45903</v>
      </c>
      <c r="N2099" s="1354">
        <f t="shared" si="4167"/>
        <v>0</v>
      </c>
      <c r="O2099" s="1383">
        <f t="shared" ref="O2099:S2099" si="4242">$AD2099*O$27</f>
        <v>0</v>
      </c>
      <c r="P2099" s="1383">
        <f t="shared" si="4242"/>
        <v>0</v>
      </c>
      <c r="Q2099" s="1383">
        <f t="shared" si="4242"/>
        <v>0</v>
      </c>
      <c r="R2099" s="1383">
        <f t="shared" si="4242"/>
        <v>0</v>
      </c>
      <c r="S2099" s="1383">
        <f t="shared" si="4242"/>
        <v>0</v>
      </c>
      <c r="T2099" s="1383">
        <f t="shared" ref="T2099:X2099" si="4243">$AE2099*T$27</f>
        <v>0</v>
      </c>
      <c r="U2099" s="1383">
        <f t="shared" si="4243"/>
        <v>0</v>
      </c>
      <c r="V2099" s="1383">
        <f t="shared" si="4243"/>
        <v>0</v>
      </c>
      <c r="W2099" s="1383">
        <f t="shared" si="4243"/>
        <v>0</v>
      </c>
      <c r="X2099" s="1383">
        <f t="shared" si="4243"/>
        <v>0</v>
      </c>
      <c r="Y2099" s="1383">
        <f t="shared" si="4173"/>
        <v>0</v>
      </c>
      <c r="Z2099" s="1383">
        <f t="shared" si="4174"/>
        <v>0</v>
      </c>
      <c r="AA2099" s="1383">
        <f t="shared" si="4175"/>
        <v>0</v>
      </c>
      <c r="AB2099" s="1383">
        <f t="shared" si="4176"/>
        <v>0</v>
      </c>
      <c r="AC2099" s="5">
        <f t="shared" si="4177"/>
        <v>245</v>
      </c>
      <c r="AD2099" s="1383">
        <f t="shared" si="4178"/>
        <v>0</v>
      </c>
      <c r="AE2099" s="1383">
        <f t="shared" si="4179"/>
        <v>0</v>
      </c>
      <c r="AF2099" s="1305" t="e">
        <f t="shared" si="4180"/>
        <v>#DIV/0!</v>
      </c>
      <c r="AG2099" s="1305" t="e">
        <f t="shared" si="4181"/>
        <v>#DIV/0!</v>
      </c>
      <c r="AH2099" s="5"/>
      <c r="AI2099" s="5"/>
      <c r="AJ2099" s="5"/>
      <c r="AK2099" s="5"/>
      <c r="AL2099" s="5"/>
      <c r="AM2099" s="5"/>
      <c r="AN2099" s="5"/>
      <c r="AO2099" s="5"/>
      <c r="AP2099" s="5"/>
      <c r="AQ2099" s="5"/>
      <c r="AR2099" s="5"/>
      <c r="AS2099" s="5"/>
      <c r="AT2099" s="5"/>
      <c r="AU2099" s="5"/>
      <c r="AV2099" s="5"/>
      <c r="AW2099" s="5"/>
      <c r="AX2099" s="5"/>
      <c r="AY2099" s="5"/>
      <c r="AZ2099" s="5"/>
      <c r="BA2099" s="5"/>
      <c r="BB2099" s="5"/>
      <c r="BC2099" s="5"/>
      <c r="BD2099" s="5"/>
      <c r="BE2099" s="5"/>
    </row>
    <row r="2100" spans="1:57" ht="14.25" customHeight="1">
      <c r="A2100" s="1376">
        <v>45903</v>
      </c>
      <c r="B2100" s="1301"/>
      <c r="C2100" s="1302"/>
      <c r="D2100" s="1376">
        <v>45538</v>
      </c>
      <c r="E2100" s="1357"/>
      <c r="F2100" s="5"/>
      <c r="G2100" s="5"/>
      <c r="H2100" s="1302"/>
      <c r="I2100" s="1303"/>
      <c r="J2100" s="1301"/>
      <c r="K2100" s="1376"/>
      <c r="L2100" s="1302"/>
      <c r="M2100" s="1382">
        <f t="shared" si="4170"/>
        <v>45904</v>
      </c>
      <c r="N2100" s="1354">
        <f t="shared" si="4167"/>
        <v>0</v>
      </c>
      <c r="O2100" s="1383">
        <f t="shared" ref="O2100:S2100" si="4244">$AD2100*O$27</f>
        <v>0</v>
      </c>
      <c r="P2100" s="1383">
        <f t="shared" si="4244"/>
        <v>0</v>
      </c>
      <c r="Q2100" s="1383">
        <f t="shared" si="4244"/>
        <v>0</v>
      </c>
      <c r="R2100" s="1383">
        <f t="shared" si="4244"/>
        <v>0</v>
      </c>
      <c r="S2100" s="1383">
        <f t="shared" si="4244"/>
        <v>0</v>
      </c>
      <c r="T2100" s="1383">
        <f t="shared" ref="T2100:X2100" si="4245">$AE2100*T$27</f>
        <v>0</v>
      </c>
      <c r="U2100" s="1383">
        <f t="shared" si="4245"/>
        <v>0</v>
      </c>
      <c r="V2100" s="1383">
        <f t="shared" si="4245"/>
        <v>0</v>
      </c>
      <c r="W2100" s="1383">
        <f t="shared" si="4245"/>
        <v>0</v>
      </c>
      <c r="X2100" s="1383">
        <f t="shared" si="4245"/>
        <v>0</v>
      </c>
      <c r="Y2100" s="1383">
        <f t="shared" si="4173"/>
        <v>0</v>
      </c>
      <c r="Z2100" s="1383">
        <f t="shared" si="4174"/>
        <v>0</v>
      </c>
      <c r="AA2100" s="1383">
        <f t="shared" si="4175"/>
        <v>0</v>
      </c>
      <c r="AB2100" s="1383">
        <f t="shared" si="4176"/>
        <v>0</v>
      </c>
      <c r="AC2100" s="5">
        <f t="shared" si="4177"/>
        <v>246</v>
      </c>
      <c r="AD2100" s="1383">
        <f t="shared" si="4178"/>
        <v>0</v>
      </c>
      <c r="AE2100" s="1383">
        <f t="shared" si="4179"/>
        <v>0</v>
      </c>
      <c r="AF2100" s="1305" t="e">
        <f t="shared" si="4180"/>
        <v>#DIV/0!</v>
      </c>
      <c r="AG2100" s="1305" t="e">
        <f t="shared" si="4181"/>
        <v>#DIV/0!</v>
      </c>
      <c r="AH2100" s="5"/>
      <c r="AI2100" s="5"/>
      <c r="AJ2100" s="5"/>
      <c r="AK2100" s="5"/>
      <c r="AL2100" s="5"/>
      <c r="AM2100" s="5"/>
      <c r="AN2100" s="5"/>
      <c r="AO2100" s="5"/>
      <c r="AP2100" s="5"/>
      <c r="AQ2100" s="5"/>
      <c r="AR2100" s="5"/>
      <c r="AS2100" s="5"/>
      <c r="AT2100" s="5"/>
      <c r="AU2100" s="5"/>
      <c r="AV2100" s="5"/>
      <c r="AW2100" s="5"/>
      <c r="AX2100" s="5"/>
      <c r="AY2100" s="5"/>
      <c r="AZ2100" s="5"/>
      <c r="BA2100" s="5"/>
      <c r="BB2100" s="5"/>
      <c r="BC2100" s="5"/>
      <c r="BD2100" s="5"/>
      <c r="BE2100" s="5"/>
    </row>
    <row r="2101" spans="1:57" ht="14.25" customHeight="1">
      <c r="A2101" s="1376">
        <v>45904</v>
      </c>
      <c r="B2101" s="1301"/>
      <c r="C2101" s="1302"/>
      <c r="D2101" s="1376">
        <v>45539</v>
      </c>
      <c r="E2101" s="1357"/>
      <c r="F2101" s="5"/>
      <c r="G2101" s="5"/>
      <c r="H2101" s="1302"/>
      <c r="I2101" s="1303"/>
      <c r="J2101" s="1301"/>
      <c r="K2101" s="1376"/>
      <c r="L2101" s="1302"/>
      <c r="M2101" s="1382">
        <f t="shared" si="4170"/>
        <v>45905</v>
      </c>
      <c r="N2101" s="1354">
        <f t="shared" si="4167"/>
        <v>0</v>
      </c>
      <c r="O2101" s="1383">
        <f t="shared" ref="O2101:S2101" si="4246">$AD2101*O$27</f>
        <v>0</v>
      </c>
      <c r="P2101" s="1383">
        <f t="shared" si="4246"/>
        <v>0</v>
      </c>
      <c r="Q2101" s="1383">
        <f t="shared" si="4246"/>
        <v>0</v>
      </c>
      <c r="R2101" s="1383">
        <f t="shared" si="4246"/>
        <v>0</v>
      </c>
      <c r="S2101" s="1383">
        <f t="shared" si="4246"/>
        <v>0</v>
      </c>
      <c r="T2101" s="1383">
        <f t="shared" ref="T2101:X2101" si="4247">$AE2101*T$27</f>
        <v>0</v>
      </c>
      <c r="U2101" s="1383">
        <f t="shared" si="4247"/>
        <v>0</v>
      </c>
      <c r="V2101" s="1383">
        <f t="shared" si="4247"/>
        <v>0</v>
      </c>
      <c r="W2101" s="1383">
        <f t="shared" si="4247"/>
        <v>0</v>
      </c>
      <c r="X2101" s="1383">
        <f t="shared" si="4247"/>
        <v>0</v>
      </c>
      <c r="Y2101" s="1383">
        <f t="shared" si="4173"/>
        <v>0</v>
      </c>
      <c r="Z2101" s="1383">
        <f t="shared" si="4174"/>
        <v>0</v>
      </c>
      <c r="AA2101" s="1383">
        <f t="shared" si="4175"/>
        <v>0</v>
      </c>
      <c r="AB2101" s="1383">
        <f t="shared" si="4176"/>
        <v>0</v>
      </c>
      <c r="AC2101" s="5">
        <f t="shared" si="4177"/>
        <v>247</v>
      </c>
      <c r="AD2101" s="1383">
        <f t="shared" si="4178"/>
        <v>0</v>
      </c>
      <c r="AE2101" s="1383">
        <f t="shared" si="4179"/>
        <v>0</v>
      </c>
      <c r="AF2101" s="1305" t="e">
        <f t="shared" si="4180"/>
        <v>#DIV/0!</v>
      </c>
      <c r="AG2101" s="1305" t="e">
        <f t="shared" si="4181"/>
        <v>#DIV/0!</v>
      </c>
      <c r="AH2101" s="5"/>
      <c r="AI2101" s="5"/>
      <c r="AJ2101" s="5"/>
      <c r="AK2101" s="5"/>
      <c r="AL2101" s="5"/>
      <c r="AM2101" s="5"/>
      <c r="AN2101" s="5"/>
      <c r="AO2101" s="5"/>
      <c r="AP2101" s="5"/>
      <c r="AQ2101" s="5"/>
      <c r="AR2101" s="5"/>
      <c r="AS2101" s="5"/>
      <c r="AT2101" s="5"/>
      <c r="AU2101" s="5"/>
      <c r="AV2101" s="5"/>
      <c r="AW2101" s="5"/>
      <c r="AX2101" s="5"/>
      <c r="AY2101" s="5"/>
      <c r="AZ2101" s="5"/>
      <c r="BA2101" s="5"/>
      <c r="BB2101" s="5"/>
      <c r="BC2101" s="5"/>
      <c r="BD2101" s="5"/>
      <c r="BE2101" s="5"/>
    </row>
    <row r="2102" spans="1:57" ht="14.25" customHeight="1">
      <c r="A2102" s="1376">
        <v>45905</v>
      </c>
      <c r="B2102" s="1301"/>
      <c r="C2102" s="1302"/>
      <c r="D2102" s="1376">
        <v>45540</v>
      </c>
      <c r="E2102" s="1357"/>
      <c r="F2102" s="5"/>
      <c r="G2102" s="5"/>
      <c r="H2102" s="1302"/>
      <c r="I2102" s="1303"/>
      <c r="J2102" s="1301"/>
      <c r="K2102" s="1376"/>
      <c r="L2102" s="1302"/>
      <c r="M2102" s="1382">
        <f t="shared" si="4170"/>
        <v>45906</v>
      </c>
      <c r="N2102" s="1354">
        <f t="shared" si="4167"/>
        <v>0</v>
      </c>
      <c r="O2102" s="1383">
        <f t="shared" ref="O2102:S2102" si="4248">$AD2102*O$27</f>
        <v>0</v>
      </c>
      <c r="P2102" s="1383">
        <f t="shared" si="4248"/>
        <v>0</v>
      </c>
      <c r="Q2102" s="1383">
        <f t="shared" si="4248"/>
        <v>0</v>
      </c>
      <c r="R2102" s="1383">
        <f t="shared" si="4248"/>
        <v>0</v>
      </c>
      <c r="S2102" s="1383">
        <f t="shared" si="4248"/>
        <v>0</v>
      </c>
      <c r="T2102" s="1383">
        <f t="shared" ref="T2102:X2102" si="4249">$AE2102*T$27</f>
        <v>0</v>
      </c>
      <c r="U2102" s="1383">
        <f t="shared" si="4249"/>
        <v>0</v>
      </c>
      <c r="V2102" s="1383">
        <f t="shared" si="4249"/>
        <v>0</v>
      </c>
      <c r="W2102" s="1383">
        <f t="shared" si="4249"/>
        <v>0</v>
      </c>
      <c r="X2102" s="1383">
        <f t="shared" si="4249"/>
        <v>0</v>
      </c>
      <c r="Y2102" s="1383">
        <f t="shared" si="4173"/>
        <v>0</v>
      </c>
      <c r="Z2102" s="1383">
        <f t="shared" si="4174"/>
        <v>0</v>
      </c>
      <c r="AA2102" s="1383">
        <f t="shared" si="4175"/>
        <v>0</v>
      </c>
      <c r="AB2102" s="1383">
        <f t="shared" si="4176"/>
        <v>0</v>
      </c>
      <c r="AC2102" s="5">
        <f t="shared" si="4177"/>
        <v>248</v>
      </c>
      <c r="AD2102" s="1383">
        <f t="shared" si="4178"/>
        <v>0</v>
      </c>
      <c r="AE2102" s="1383">
        <f t="shared" si="4179"/>
        <v>0</v>
      </c>
      <c r="AF2102" s="1305" t="e">
        <f t="shared" si="4180"/>
        <v>#DIV/0!</v>
      </c>
      <c r="AG2102" s="1305" t="e">
        <f t="shared" si="4181"/>
        <v>#DIV/0!</v>
      </c>
      <c r="AH2102" s="5"/>
      <c r="AI2102" s="5"/>
      <c r="AJ2102" s="5"/>
      <c r="AK2102" s="5"/>
      <c r="AL2102" s="5"/>
      <c r="AM2102" s="5"/>
      <c r="AN2102" s="5"/>
      <c r="AO2102" s="5"/>
      <c r="AP2102" s="5"/>
      <c r="AQ2102" s="5"/>
      <c r="AR2102" s="5"/>
      <c r="AS2102" s="5"/>
      <c r="AT2102" s="5"/>
      <c r="AU2102" s="5"/>
      <c r="AV2102" s="5"/>
      <c r="AW2102" s="5"/>
      <c r="AX2102" s="5"/>
      <c r="AY2102" s="5"/>
      <c r="AZ2102" s="5"/>
      <c r="BA2102" s="5"/>
      <c r="BB2102" s="5"/>
      <c r="BC2102" s="5"/>
      <c r="BD2102" s="5"/>
      <c r="BE2102" s="5"/>
    </row>
    <row r="2103" spans="1:57" ht="14.25" customHeight="1">
      <c r="A2103" s="1376">
        <v>45906</v>
      </c>
      <c r="B2103" s="1301"/>
      <c r="C2103" s="1302"/>
      <c r="D2103" s="1376">
        <v>45541</v>
      </c>
      <c r="E2103" s="1357"/>
      <c r="F2103" s="5"/>
      <c r="G2103" s="5"/>
      <c r="H2103" s="1302"/>
      <c r="I2103" s="1303"/>
      <c r="J2103" s="1301"/>
      <c r="K2103" s="1376"/>
      <c r="L2103" s="1302"/>
      <c r="M2103" s="1382">
        <f t="shared" si="4170"/>
        <v>45907</v>
      </c>
      <c r="N2103" s="1354">
        <f t="shared" si="4167"/>
        <v>0</v>
      </c>
      <c r="O2103" s="1383">
        <f t="shared" ref="O2103:S2103" si="4250">$AD2103*O$27</f>
        <v>0</v>
      </c>
      <c r="P2103" s="1383">
        <f t="shared" si="4250"/>
        <v>0</v>
      </c>
      <c r="Q2103" s="1383">
        <f t="shared" si="4250"/>
        <v>0</v>
      </c>
      <c r="R2103" s="1383">
        <f t="shared" si="4250"/>
        <v>0</v>
      </c>
      <c r="S2103" s="1383">
        <f t="shared" si="4250"/>
        <v>0</v>
      </c>
      <c r="T2103" s="1383">
        <f t="shared" ref="T2103:X2103" si="4251">$AE2103*T$27</f>
        <v>0</v>
      </c>
      <c r="U2103" s="1383">
        <f t="shared" si="4251"/>
        <v>0</v>
      </c>
      <c r="V2103" s="1383">
        <f t="shared" si="4251"/>
        <v>0</v>
      </c>
      <c r="W2103" s="1383">
        <f t="shared" si="4251"/>
        <v>0</v>
      </c>
      <c r="X2103" s="1383">
        <f t="shared" si="4251"/>
        <v>0</v>
      </c>
      <c r="Y2103" s="1383">
        <f t="shared" si="4173"/>
        <v>0</v>
      </c>
      <c r="Z2103" s="1383">
        <f t="shared" si="4174"/>
        <v>0</v>
      </c>
      <c r="AA2103" s="1383">
        <f t="shared" si="4175"/>
        <v>0</v>
      </c>
      <c r="AB2103" s="1383">
        <f t="shared" si="4176"/>
        <v>0</v>
      </c>
      <c r="AC2103" s="5">
        <f t="shared" si="4177"/>
        <v>249</v>
      </c>
      <c r="AD2103" s="1383">
        <f t="shared" si="4178"/>
        <v>0</v>
      </c>
      <c r="AE2103" s="1383">
        <f t="shared" si="4179"/>
        <v>0</v>
      </c>
      <c r="AF2103" s="1305" t="e">
        <f t="shared" si="4180"/>
        <v>#DIV/0!</v>
      </c>
      <c r="AG2103" s="1305" t="e">
        <f t="shared" si="4181"/>
        <v>#DIV/0!</v>
      </c>
      <c r="AH2103" s="5"/>
      <c r="AI2103" s="5"/>
      <c r="AJ2103" s="5"/>
      <c r="AK2103" s="5"/>
      <c r="AL2103" s="5"/>
      <c r="AM2103" s="5"/>
      <c r="AN2103" s="5"/>
      <c r="AO2103" s="5"/>
      <c r="AP2103" s="5"/>
      <c r="AQ2103" s="5"/>
      <c r="AR2103" s="5"/>
      <c r="AS2103" s="5"/>
      <c r="AT2103" s="5"/>
      <c r="AU2103" s="5"/>
      <c r="AV2103" s="5"/>
      <c r="AW2103" s="5"/>
      <c r="AX2103" s="5"/>
      <c r="AY2103" s="5"/>
      <c r="AZ2103" s="5"/>
      <c r="BA2103" s="5"/>
      <c r="BB2103" s="5"/>
      <c r="BC2103" s="5"/>
      <c r="BD2103" s="5"/>
      <c r="BE2103" s="5"/>
    </row>
    <row r="2104" spans="1:57" ht="14.25" customHeight="1">
      <c r="A2104" s="1376">
        <v>45907</v>
      </c>
      <c r="B2104" s="1301"/>
      <c r="C2104" s="1302"/>
      <c r="D2104" s="1376">
        <v>45542</v>
      </c>
      <c r="E2104" s="1357"/>
      <c r="F2104" s="5"/>
      <c r="G2104" s="5"/>
      <c r="H2104" s="1302"/>
      <c r="I2104" s="1303"/>
      <c r="J2104" s="1301"/>
      <c r="K2104" s="1376"/>
      <c r="L2104" s="1302"/>
      <c r="M2104" s="1382">
        <f t="shared" si="4170"/>
        <v>45908</v>
      </c>
      <c r="N2104" s="1354">
        <f t="shared" si="4167"/>
        <v>0</v>
      </c>
      <c r="O2104" s="1383">
        <f t="shared" ref="O2104:S2104" si="4252">$AD2104*O$27</f>
        <v>0</v>
      </c>
      <c r="P2104" s="1383">
        <f t="shared" si="4252"/>
        <v>0</v>
      </c>
      <c r="Q2104" s="1383">
        <f t="shared" si="4252"/>
        <v>0</v>
      </c>
      <c r="R2104" s="1383">
        <f t="shared" si="4252"/>
        <v>0</v>
      </c>
      <c r="S2104" s="1383">
        <f t="shared" si="4252"/>
        <v>0</v>
      </c>
      <c r="T2104" s="1383">
        <f t="shared" ref="T2104:X2104" si="4253">$AE2104*T$27</f>
        <v>0</v>
      </c>
      <c r="U2104" s="1383">
        <f t="shared" si="4253"/>
        <v>0</v>
      </c>
      <c r="V2104" s="1383">
        <f t="shared" si="4253"/>
        <v>0</v>
      </c>
      <c r="W2104" s="1383">
        <f t="shared" si="4253"/>
        <v>0</v>
      </c>
      <c r="X2104" s="1383">
        <f t="shared" si="4253"/>
        <v>0</v>
      </c>
      <c r="Y2104" s="1383">
        <f t="shared" si="4173"/>
        <v>0</v>
      </c>
      <c r="Z2104" s="1383">
        <f t="shared" si="4174"/>
        <v>0</v>
      </c>
      <c r="AA2104" s="1383">
        <f t="shared" si="4175"/>
        <v>0</v>
      </c>
      <c r="AB2104" s="1383">
        <f t="shared" si="4176"/>
        <v>0</v>
      </c>
      <c r="AC2104" s="5">
        <f t="shared" si="4177"/>
        <v>250</v>
      </c>
      <c r="AD2104" s="1383">
        <f t="shared" si="4178"/>
        <v>0</v>
      </c>
      <c r="AE2104" s="1383">
        <f t="shared" si="4179"/>
        <v>0</v>
      </c>
      <c r="AF2104" s="1305" t="e">
        <f t="shared" si="4180"/>
        <v>#DIV/0!</v>
      </c>
      <c r="AG2104" s="1305" t="e">
        <f t="shared" si="4181"/>
        <v>#DIV/0!</v>
      </c>
      <c r="AH2104" s="5"/>
      <c r="AI2104" s="5"/>
      <c r="AJ2104" s="5"/>
      <c r="AK2104" s="5"/>
      <c r="AL2104" s="5"/>
      <c r="AM2104" s="5"/>
      <c r="AN2104" s="5"/>
      <c r="AO2104" s="5"/>
      <c r="AP2104" s="5"/>
      <c r="AQ2104" s="5"/>
      <c r="AR2104" s="5"/>
      <c r="AS2104" s="5"/>
      <c r="AT2104" s="5"/>
      <c r="AU2104" s="5"/>
      <c r="AV2104" s="5"/>
      <c r="AW2104" s="5"/>
      <c r="AX2104" s="5"/>
      <c r="AY2104" s="5"/>
      <c r="AZ2104" s="5"/>
      <c r="BA2104" s="5"/>
      <c r="BB2104" s="5"/>
      <c r="BC2104" s="5"/>
      <c r="BD2104" s="5"/>
      <c r="BE2104" s="5"/>
    </row>
    <row r="2105" spans="1:57" ht="14.25" customHeight="1">
      <c r="A2105" s="1376">
        <v>45908</v>
      </c>
      <c r="B2105" s="1301"/>
      <c r="C2105" s="1302"/>
      <c r="D2105" s="1376">
        <v>45543</v>
      </c>
      <c r="E2105" s="1357"/>
      <c r="F2105" s="5"/>
      <c r="G2105" s="5"/>
      <c r="H2105" s="1302"/>
      <c r="I2105" s="1303"/>
      <c r="J2105" s="1301"/>
      <c r="K2105" s="1376"/>
      <c r="L2105" s="1302"/>
      <c r="M2105" s="1382">
        <f t="shared" si="4170"/>
        <v>45909</v>
      </c>
      <c r="N2105" s="1354">
        <f t="shared" si="4167"/>
        <v>0</v>
      </c>
      <c r="O2105" s="1383">
        <f t="shared" ref="O2105:S2105" si="4254">$AD2105*O$27</f>
        <v>0</v>
      </c>
      <c r="P2105" s="1383">
        <f t="shared" si="4254"/>
        <v>0</v>
      </c>
      <c r="Q2105" s="1383">
        <f t="shared" si="4254"/>
        <v>0</v>
      </c>
      <c r="R2105" s="1383">
        <f t="shared" si="4254"/>
        <v>0</v>
      </c>
      <c r="S2105" s="1383">
        <f t="shared" si="4254"/>
        <v>0</v>
      </c>
      <c r="T2105" s="1383">
        <f t="shared" ref="T2105:X2105" si="4255">$AE2105*T$27</f>
        <v>0</v>
      </c>
      <c r="U2105" s="1383">
        <f t="shared" si="4255"/>
        <v>0</v>
      </c>
      <c r="V2105" s="1383">
        <f t="shared" si="4255"/>
        <v>0</v>
      </c>
      <c r="W2105" s="1383">
        <f t="shared" si="4255"/>
        <v>0</v>
      </c>
      <c r="X2105" s="1383">
        <f t="shared" si="4255"/>
        <v>0</v>
      </c>
      <c r="Y2105" s="1383">
        <f t="shared" si="4173"/>
        <v>0</v>
      </c>
      <c r="Z2105" s="1383">
        <f t="shared" si="4174"/>
        <v>0</v>
      </c>
      <c r="AA2105" s="1383">
        <f t="shared" si="4175"/>
        <v>0</v>
      </c>
      <c r="AB2105" s="1383">
        <f t="shared" si="4176"/>
        <v>0</v>
      </c>
      <c r="AC2105" s="5">
        <f t="shared" si="4177"/>
        <v>251</v>
      </c>
      <c r="AD2105" s="1383">
        <f t="shared" si="4178"/>
        <v>0</v>
      </c>
      <c r="AE2105" s="1383">
        <f t="shared" si="4179"/>
        <v>0</v>
      </c>
      <c r="AF2105" s="1305" t="e">
        <f t="shared" si="4180"/>
        <v>#DIV/0!</v>
      </c>
      <c r="AG2105" s="1305" t="e">
        <f t="shared" si="4181"/>
        <v>#DIV/0!</v>
      </c>
      <c r="AH2105" s="5"/>
      <c r="AI2105" s="5"/>
      <c r="AJ2105" s="5"/>
      <c r="AK2105" s="5"/>
      <c r="AL2105" s="5"/>
      <c r="AM2105" s="5"/>
      <c r="AN2105" s="5"/>
      <c r="AO2105" s="5"/>
      <c r="AP2105" s="5"/>
      <c r="AQ2105" s="5"/>
      <c r="AR2105" s="5"/>
      <c r="AS2105" s="5"/>
      <c r="AT2105" s="5"/>
      <c r="AU2105" s="5"/>
      <c r="AV2105" s="5"/>
      <c r="AW2105" s="5"/>
      <c r="AX2105" s="5"/>
      <c r="AY2105" s="5"/>
      <c r="AZ2105" s="5"/>
      <c r="BA2105" s="5"/>
      <c r="BB2105" s="5"/>
      <c r="BC2105" s="5"/>
      <c r="BD2105" s="5"/>
      <c r="BE2105" s="5"/>
    </row>
    <row r="2106" spans="1:57" ht="14.25" customHeight="1">
      <c r="A2106" s="1376">
        <v>45909</v>
      </c>
      <c r="B2106" s="1301"/>
      <c r="C2106" s="1302"/>
      <c r="D2106" s="1376">
        <v>45544</v>
      </c>
      <c r="E2106" s="1357"/>
      <c r="F2106" s="5"/>
      <c r="G2106" s="5"/>
      <c r="H2106" s="1302"/>
      <c r="I2106" s="1303"/>
      <c r="J2106" s="1301"/>
      <c r="K2106" s="1376"/>
      <c r="L2106" s="1302"/>
      <c r="M2106" s="1382">
        <f t="shared" si="4170"/>
        <v>45910</v>
      </c>
      <c r="N2106" s="1354">
        <f t="shared" si="4167"/>
        <v>0</v>
      </c>
      <c r="O2106" s="1383">
        <f t="shared" ref="O2106:S2106" si="4256">$AD2106*O$27</f>
        <v>0</v>
      </c>
      <c r="P2106" s="1383">
        <f t="shared" si="4256"/>
        <v>0</v>
      </c>
      <c r="Q2106" s="1383">
        <f t="shared" si="4256"/>
        <v>0</v>
      </c>
      <c r="R2106" s="1383">
        <f t="shared" si="4256"/>
        <v>0</v>
      </c>
      <c r="S2106" s="1383">
        <f t="shared" si="4256"/>
        <v>0</v>
      </c>
      <c r="T2106" s="1383">
        <f t="shared" ref="T2106:X2106" si="4257">$AE2106*T$27</f>
        <v>0</v>
      </c>
      <c r="U2106" s="1383">
        <f t="shared" si="4257"/>
        <v>0</v>
      </c>
      <c r="V2106" s="1383">
        <f t="shared" si="4257"/>
        <v>0</v>
      </c>
      <c r="W2106" s="1383">
        <f t="shared" si="4257"/>
        <v>0</v>
      </c>
      <c r="X2106" s="1383">
        <f t="shared" si="4257"/>
        <v>0</v>
      </c>
      <c r="Y2106" s="1383">
        <f t="shared" si="4173"/>
        <v>0</v>
      </c>
      <c r="Z2106" s="1383">
        <f t="shared" si="4174"/>
        <v>0</v>
      </c>
      <c r="AA2106" s="1383">
        <f t="shared" si="4175"/>
        <v>0</v>
      </c>
      <c r="AB2106" s="1383">
        <f t="shared" si="4176"/>
        <v>0</v>
      </c>
      <c r="AC2106" s="5">
        <f t="shared" si="4177"/>
        <v>252</v>
      </c>
      <c r="AD2106" s="1383">
        <f t="shared" si="4178"/>
        <v>0</v>
      </c>
      <c r="AE2106" s="1383">
        <f t="shared" si="4179"/>
        <v>0</v>
      </c>
      <c r="AF2106" s="1305" t="e">
        <f t="shared" si="4180"/>
        <v>#DIV/0!</v>
      </c>
      <c r="AG2106" s="1305" t="e">
        <f t="shared" si="4181"/>
        <v>#DIV/0!</v>
      </c>
      <c r="AH2106" s="5"/>
      <c r="AI2106" s="5"/>
      <c r="AJ2106" s="5"/>
      <c r="AK2106" s="5"/>
      <c r="AL2106" s="5"/>
      <c r="AM2106" s="5"/>
      <c r="AN2106" s="5"/>
      <c r="AO2106" s="5"/>
      <c r="AP2106" s="5"/>
      <c r="AQ2106" s="5"/>
      <c r="AR2106" s="5"/>
      <c r="AS2106" s="5"/>
      <c r="AT2106" s="5"/>
      <c r="AU2106" s="5"/>
      <c r="AV2106" s="5"/>
      <c r="AW2106" s="5"/>
      <c r="AX2106" s="5"/>
      <c r="AY2106" s="5"/>
      <c r="AZ2106" s="5"/>
      <c r="BA2106" s="5"/>
      <c r="BB2106" s="5"/>
      <c r="BC2106" s="5"/>
      <c r="BD2106" s="5"/>
      <c r="BE2106" s="5"/>
    </row>
    <row r="2107" spans="1:57" ht="14.25" customHeight="1">
      <c r="A2107" s="1376">
        <v>45910</v>
      </c>
      <c r="B2107" s="1301"/>
      <c r="C2107" s="1302"/>
      <c r="D2107" s="1376">
        <v>45545</v>
      </c>
      <c r="E2107" s="1357"/>
      <c r="F2107" s="5"/>
      <c r="G2107" s="5"/>
      <c r="H2107" s="1302"/>
      <c r="I2107" s="1303"/>
      <c r="J2107" s="1301"/>
      <c r="K2107" s="1376"/>
      <c r="L2107" s="1302"/>
      <c r="M2107" s="1382">
        <f t="shared" si="4170"/>
        <v>45911</v>
      </c>
      <c r="N2107" s="1354">
        <f t="shared" si="4167"/>
        <v>0</v>
      </c>
      <c r="O2107" s="1383">
        <f t="shared" ref="O2107:S2107" si="4258">$AD2107*O$27</f>
        <v>0</v>
      </c>
      <c r="P2107" s="1383">
        <f t="shared" si="4258"/>
        <v>0</v>
      </c>
      <c r="Q2107" s="1383">
        <f t="shared" si="4258"/>
        <v>0</v>
      </c>
      <c r="R2107" s="1383">
        <f t="shared" si="4258"/>
        <v>0</v>
      </c>
      <c r="S2107" s="1383">
        <f t="shared" si="4258"/>
        <v>0</v>
      </c>
      <c r="T2107" s="1383">
        <f t="shared" ref="T2107:X2107" si="4259">$AE2107*T$27</f>
        <v>0</v>
      </c>
      <c r="U2107" s="1383">
        <f t="shared" si="4259"/>
        <v>0</v>
      </c>
      <c r="V2107" s="1383">
        <f t="shared" si="4259"/>
        <v>0</v>
      </c>
      <c r="W2107" s="1383">
        <f t="shared" si="4259"/>
        <v>0</v>
      </c>
      <c r="X2107" s="1383">
        <f t="shared" si="4259"/>
        <v>0</v>
      </c>
      <c r="Y2107" s="1383">
        <f t="shared" si="4173"/>
        <v>0</v>
      </c>
      <c r="Z2107" s="1383">
        <f t="shared" si="4174"/>
        <v>0</v>
      </c>
      <c r="AA2107" s="1383">
        <f t="shared" si="4175"/>
        <v>0</v>
      </c>
      <c r="AB2107" s="1383">
        <f t="shared" si="4176"/>
        <v>0</v>
      </c>
      <c r="AC2107" s="5">
        <f t="shared" si="4177"/>
        <v>253</v>
      </c>
      <c r="AD2107" s="1383">
        <f t="shared" si="4178"/>
        <v>0</v>
      </c>
      <c r="AE2107" s="1383">
        <f t="shared" si="4179"/>
        <v>0</v>
      </c>
      <c r="AF2107" s="1305" t="e">
        <f t="shared" si="4180"/>
        <v>#DIV/0!</v>
      </c>
      <c r="AG2107" s="1305" t="e">
        <f t="shared" si="4181"/>
        <v>#DIV/0!</v>
      </c>
      <c r="AH2107" s="5"/>
      <c r="AI2107" s="5"/>
      <c r="AJ2107" s="5"/>
      <c r="AK2107" s="5"/>
      <c r="AL2107" s="5"/>
      <c r="AM2107" s="5"/>
      <c r="AN2107" s="5"/>
      <c r="AO2107" s="5"/>
      <c r="AP2107" s="5"/>
      <c r="AQ2107" s="5"/>
      <c r="AR2107" s="5"/>
      <c r="AS2107" s="5"/>
      <c r="AT2107" s="5"/>
      <c r="AU2107" s="5"/>
      <c r="AV2107" s="5"/>
      <c r="AW2107" s="5"/>
      <c r="AX2107" s="5"/>
      <c r="AY2107" s="5"/>
      <c r="AZ2107" s="5"/>
      <c r="BA2107" s="5"/>
      <c r="BB2107" s="5"/>
      <c r="BC2107" s="5"/>
      <c r="BD2107" s="5"/>
      <c r="BE2107" s="5"/>
    </row>
    <row r="2108" spans="1:57" ht="14.25" customHeight="1">
      <c r="A2108" s="1376">
        <v>45911</v>
      </c>
      <c r="B2108" s="1301"/>
      <c r="C2108" s="1302"/>
      <c r="D2108" s="1376">
        <v>45546</v>
      </c>
      <c r="E2108" s="1357"/>
      <c r="F2108" s="5"/>
      <c r="G2108" s="5"/>
      <c r="H2108" s="1302"/>
      <c r="I2108" s="1303"/>
      <c r="J2108" s="1301"/>
      <c r="K2108" s="1376"/>
      <c r="L2108" s="1302"/>
      <c r="M2108" s="1382">
        <f t="shared" si="4170"/>
        <v>45912</v>
      </c>
      <c r="N2108" s="1354">
        <f t="shared" si="4167"/>
        <v>0</v>
      </c>
      <c r="O2108" s="1383">
        <f t="shared" ref="O2108:S2108" si="4260">$AD2108*O$27</f>
        <v>0</v>
      </c>
      <c r="P2108" s="1383">
        <f t="shared" si="4260"/>
        <v>0</v>
      </c>
      <c r="Q2108" s="1383">
        <f t="shared" si="4260"/>
        <v>0</v>
      </c>
      <c r="R2108" s="1383">
        <f t="shared" si="4260"/>
        <v>0</v>
      </c>
      <c r="S2108" s="1383">
        <f t="shared" si="4260"/>
        <v>0</v>
      </c>
      <c r="T2108" s="1383">
        <f t="shared" ref="T2108:X2108" si="4261">$AE2108*T$27</f>
        <v>0</v>
      </c>
      <c r="U2108" s="1383">
        <f t="shared" si="4261"/>
        <v>0</v>
      </c>
      <c r="V2108" s="1383">
        <f t="shared" si="4261"/>
        <v>0</v>
      </c>
      <c r="W2108" s="1383">
        <f t="shared" si="4261"/>
        <v>0</v>
      </c>
      <c r="X2108" s="1383">
        <f t="shared" si="4261"/>
        <v>0</v>
      </c>
      <c r="Y2108" s="1383">
        <f t="shared" si="4173"/>
        <v>0</v>
      </c>
      <c r="Z2108" s="1383">
        <f t="shared" si="4174"/>
        <v>0</v>
      </c>
      <c r="AA2108" s="1383">
        <f t="shared" si="4175"/>
        <v>0</v>
      </c>
      <c r="AB2108" s="1383">
        <f t="shared" si="4176"/>
        <v>0</v>
      </c>
      <c r="AC2108" s="5">
        <f t="shared" si="4177"/>
        <v>254</v>
      </c>
      <c r="AD2108" s="1383">
        <f t="shared" si="4178"/>
        <v>0</v>
      </c>
      <c r="AE2108" s="1383">
        <f t="shared" si="4179"/>
        <v>0</v>
      </c>
      <c r="AF2108" s="1305" t="e">
        <f t="shared" si="4180"/>
        <v>#DIV/0!</v>
      </c>
      <c r="AG2108" s="1305" t="e">
        <f t="shared" si="4181"/>
        <v>#DIV/0!</v>
      </c>
      <c r="AH2108" s="5"/>
      <c r="AI2108" s="5"/>
      <c r="AJ2108" s="5"/>
      <c r="AK2108" s="5"/>
      <c r="AL2108" s="5"/>
      <c r="AM2108" s="5"/>
      <c r="AN2108" s="5"/>
      <c r="AO2108" s="5"/>
      <c r="AP2108" s="5"/>
      <c r="AQ2108" s="5"/>
      <c r="AR2108" s="5"/>
      <c r="AS2108" s="5"/>
      <c r="AT2108" s="5"/>
      <c r="AU2108" s="5"/>
      <c r="AV2108" s="5"/>
      <c r="AW2108" s="5"/>
      <c r="AX2108" s="5"/>
      <c r="AY2108" s="5"/>
      <c r="AZ2108" s="5"/>
      <c r="BA2108" s="5"/>
      <c r="BB2108" s="5"/>
      <c r="BC2108" s="5"/>
      <c r="BD2108" s="5"/>
      <c r="BE2108" s="5"/>
    </row>
    <row r="2109" spans="1:57" ht="14.25" customHeight="1">
      <c r="A2109" s="1376">
        <v>45912</v>
      </c>
      <c r="B2109" s="1301"/>
      <c r="C2109" s="1302"/>
      <c r="D2109" s="1376">
        <v>45547</v>
      </c>
      <c r="E2109" s="1357"/>
      <c r="F2109" s="5"/>
      <c r="G2109" s="5"/>
      <c r="H2109" s="1302"/>
      <c r="I2109" s="1303"/>
      <c r="J2109" s="1301"/>
      <c r="K2109" s="1376"/>
      <c r="L2109" s="1302"/>
      <c r="M2109" s="1382">
        <f t="shared" si="4170"/>
        <v>45913</v>
      </c>
      <c r="N2109" s="1354">
        <f t="shared" si="4167"/>
        <v>0</v>
      </c>
      <c r="O2109" s="1383">
        <f t="shared" ref="O2109:S2109" si="4262">$AD2109*O$27</f>
        <v>0</v>
      </c>
      <c r="P2109" s="1383">
        <f t="shared" si="4262"/>
        <v>0</v>
      </c>
      <c r="Q2109" s="1383">
        <f t="shared" si="4262"/>
        <v>0</v>
      </c>
      <c r="R2109" s="1383">
        <f t="shared" si="4262"/>
        <v>0</v>
      </c>
      <c r="S2109" s="1383">
        <f t="shared" si="4262"/>
        <v>0</v>
      </c>
      <c r="T2109" s="1383">
        <f t="shared" ref="T2109:X2109" si="4263">$AE2109*T$27</f>
        <v>0</v>
      </c>
      <c r="U2109" s="1383">
        <f t="shared" si="4263"/>
        <v>0</v>
      </c>
      <c r="V2109" s="1383">
        <f t="shared" si="4263"/>
        <v>0</v>
      </c>
      <c r="W2109" s="1383">
        <f t="shared" si="4263"/>
        <v>0</v>
      </c>
      <c r="X2109" s="1383">
        <f t="shared" si="4263"/>
        <v>0</v>
      </c>
      <c r="Y2109" s="1383">
        <f t="shared" si="4173"/>
        <v>0</v>
      </c>
      <c r="Z2109" s="1383">
        <f t="shared" si="4174"/>
        <v>0</v>
      </c>
      <c r="AA2109" s="1383">
        <f t="shared" si="4175"/>
        <v>0</v>
      </c>
      <c r="AB2109" s="1383">
        <f t="shared" si="4176"/>
        <v>0</v>
      </c>
      <c r="AC2109" s="5">
        <f t="shared" si="4177"/>
        <v>255</v>
      </c>
      <c r="AD2109" s="1383">
        <f t="shared" si="4178"/>
        <v>0</v>
      </c>
      <c r="AE2109" s="1383">
        <f t="shared" si="4179"/>
        <v>0</v>
      </c>
      <c r="AF2109" s="1305" t="e">
        <f t="shared" si="4180"/>
        <v>#DIV/0!</v>
      </c>
      <c r="AG2109" s="1305" t="e">
        <f t="shared" si="4181"/>
        <v>#DIV/0!</v>
      </c>
      <c r="AH2109" s="5"/>
      <c r="AI2109" s="5"/>
      <c r="AJ2109" s="5"/>
      <c r="AK2109" s="5"/>
      <c r="AL2109" s="5"/>
      <c r="AM2109" s="5"/>
      <c r="AN2109" s="5"/>
      <c r="AO2109" s="5"/>
      <c r="AP2109" s="5"/>
      <c r="AQ2109" s="5"/>
      <c r="AR2109" s="5"/>
      <c r="AS2109" s="5"/>
      <c r="AT2109" s="5"/>
      <c r="AU2109" s="5"/>
      <c r="AV2109" s="5"/>
      <c r="AW2109" s="5"/>
      <c r="AX2109" s="5"/>
      <c r="AY2109" s="5"/>
      <c r="AZ2109" s="5"/>
      <c r="BA2109" s="5"/>
      <c r="BB2109" s="5"/>
      <c r="BC2109" s="5"/>
      <c r="BD2109" s="5"/>
      <c r="BE2109" s="5"/>
    </row>
    <row r="2110" spans="1:57" ht="14.25" customHeight="1">
      <c r="A2110" s="1376">
        <v>45913</v>
      </c>
      <c r="B2110" s="1301"/>
      <c r="C2110" s="1302"/>
      <c r="D2110" s="1376">
        <v>45548</v>
      </c>
      <c r="E2110" s="1357"/>
      <c r="F2110" s="5"/>
      <c r="G2110" s="5"/>
      <c r="H2110" s="1302"/>
      <c r="I2110" s="1303"/>
      <c r="J2110" s="1301"/>
      <c r="K2110" s="1376"/>
      <c r="L2110" s="1302"/>
      <c r="M2110" s="1382">
        <f t="shared" si="4170"/>
        <v>45914</v>
      </c>
      <c r="N2110" s="1354">
        <f t="shared" si="4167"/>
        <v>0</v>
      </c>
      <c r="O2110" s="1383">
        <f t="shared" ref="O2110:S2110" si="4264">$AD2110*O$27</f>
        <v>0</v>
      </c>
      <c r="P2110" s="1383">
        <f t="shared" si="4264"/>
        <v>0</v>
      </c>
      <c r="Q2110" s="1383">
        <f t="shared" si="4264"/>
        <v>0</v>
      </c>
      <c r="R2110" s="1383">
        <f t="shared" si="4264"/>
        <v>0</v>
      </c>
      <c r="S2110" s="1383">
        <f t="shared" si="4264"/>
        <v>0</v>
      </c>
      <c r="T2110" s="1383">
        <f t="shared" ref="T2110:X2110" si="4265">$AE2110*T$27</f>
        <v>0</v>
      </c>
      <c r="U2110" s="1383">
        <f t="shared" si="4265"/>
        <v>0</v>
      </c>
      <c r="V2110" s="1383">
        <f t="shared" si="4265"/>
        <v>0</v>
      </c>
      <c r="W2110" s="1383">
        <f t="shared" si="4265"/>
        <v>0</v>
      </c>
      <c r="X2110" s="1383">
        <f t="shared" si="4265"/>
        <v>0</v>
      </c>
      <c r="Y2110" s="1383">
        <f t="shared" si="4173"/>
        <v>0</v>
      </c>
      <c r="Z2110" s="1383">
        <f t="shared" si="4174"/>
        <v>0</v>
      </c>
      <c r="AA2110" s="1383">
        <f t="shared" si="4175"/>
        <v>0</v>
      </c>
      <c r="AB2110" s="1383">
        <f t="shared" si="4176"/>
        <v>0</v>
      </c>
      <c r="AC2110" s="5">
        <f t="shared" si="4177"/>
        <v>256</v>
      </c>
      <c r="AD2110" s="1383">
        <f t="shared" si="4178"/>
        <v>0</v>
      </c>
      <c r="AE2110" s="1383">
        <f t="shared" si="4179"/>
        <v>0</v>
      </c>
      <c r="AF2110" s="1305" t="e">
        <f t="shared" si="4180"/>
        <v>#DIV/0!</v>
      </c>
      <c r="AG2110" s="1305" t="e">
        <f t="shared" si="4181"/>
        <v>#DIV/0!</v>
      </c>
      <c r="AH2110" s="5"/>
      <c r="AI2110" s="5"/>
      <c r="AJ2110" s="5"/>
      <c r="AK2110" s="5"/>
      <c r="AL2110" s="5"/>
      <c r="AM2110" s="5"/>
      <c r="AN2110" s="5"/>
      <c r="AO2110" s="5"/>
      <c r="AP2110" s="5"/>
      <c r="AQ2110" s="5"/>
      <c r="AR2110" s="5"/>
      <c r="AS2110" s="5"/>
      <c r="AT2110" s="5"/>
      <c r="AU2110" s="5"/>
      <c r="AV2110" s="5"/>
      <c r="AW2110" s="5"/>
      <c r="AX2110" s="5"/>
      <c r="AY2110" s="5"/>
      <c r="AZ2110" s="5"/>
      <c r="BA2110" s="5"/>
      <c r="BB2110" s="5"/>
      <c r="BC2110" s="5"/>
      <c r="BD2110" s="5"/>
      <c r="BE2110" s="5"/>
    </row>
    <row r="2111" spans="1:57" ht="14.25" customHeight="1">
      <c r="A2111" s="1376">
        <v>45914</v>
      </c>
      <c r="B2111" s="1301"/>
      <c r="C2111" s="1302"/>
      <c r="D2111" s="1376">
        <v>45549</v>
      </c>
      <c r="E2111" s="1357"/>
      <c r="F2111" s="5"/>
      <c r="G2111" s="5"/>
      <c r="H2111" s="1302"/>
      <c r="I2111" s="1303"/>
      <c r="J2111" s="1301"/>
      <c r="K2111" s="1376"/>
      <c r="L2111" s="1302"/>
      <c r="M2111" s="1382">
        <f t="shared" si="4170"/>
        <v>45915</v>
      </c>
      <c r="N2111" s="1354">
        <f t="shared" si="4167"/>
        <v>0</v>
      </c>
      <c r="O2111" s="1383">
        <f t="shared" ref="O2111:S2111" si="4266">$AD2111*O$27</f>
        <v>0</v>
      </c>
      <c r="P2111" s="1383">
        <f t="shared" si="4266"/>
        <v>0</v>
      </c>
      <c r="Q2111" s="1383">
        <f t="shared" si="4266"/>
        <v>0</v>
      </c>
      <c r="R2111" s="1383">
        <f t="shared" si="4266"/>
        <v>0</v>
      </c>
      <c r="S2111" s="1383">
        <f t="shared" si="4266"/>
        <v>0</v>
      </c>
      <c r="T2111" s="1383">
        <f t="shared" ref="T2111:X2111" si="4267">$AE2111*T$27</f>
        <v>0</v>
      </c>
      <c r="U2111" s="1383">
        <f t="shared" si="4267"/>
        <v>0</v>
      </c>
      <c r="V2111" s="1383">
        <f t="shared" si="4267"/>
        <v>0</v>
      </c>
      <c r="W2111" s="1383">
        <f t="shared" si="4267"/>
        <v>0</v>
      </c>
      <c r="X2111" s="1383">
        <f t="shared" si="4267"/>
        <v>0</v>
      </c>
      <c r="Y2111" s="1383">
        <f t="shared" si="4173"/>
        <v>0</v>
      </c>
      <c r="Z2111" s="1383">
        <f t="shared" si="4174"/>
        <v>0</v>
      </c>
      <c r="AA2111" s="1383">
        <f t="shared" si="4175"/>
        <v>0</v>
      </c>
      <c r="AB2111" s="1383">
        <f t="shared" si="4176"/>
        <v>0</v>
      </c>
      <c r="AC2111" s="5">
        <f t="shared" si="4177"/>
        <v>257</v>
      </c>
      <c r="AD2111" s="1383">
        <f t="shared" si="4178"/>
        <v>0</v>
      </c>
      <c r="AE2111" s="1383">
        <f t="shared" si="4179"/>
        <v>0</v>
      </c>
      <c r="AF2111" s="1305" t="e">
        <f t="shared" si="4180"/>
        <v>#DIV/0!</v>
      </c>
      <c r="AG2111" s="1305" t="e">
        <f t="shared" si="4181"/>
        <v>#DIV/0!</v>
      </c>
      <c r="AH2111" s="5"/>
      <c r="AI2111" s="5"/>
      <c r="AJ2111" s="5"/>
      <c r="AK2111" s="5"/>
      <c r="AL2111" s="5"/>
      <c r="AM2111" s="5"/>
      <c r="AN2111" s="5"/>
      <c r="AO2111" s="5"/>
      <c r="AP2111" s="5"/>
      <c r="AQ2111" s="5"/>
      <c r="AR2111" s="5"/>
      <c r="AS2111" s="5"/>
      <c r="AT2111" s="5"/>
      <c r="AU2111" s="5"/>
      <c r="AV2111" s="5"/>
      <c r="AW2111" s="5"/>
      <c r="AX2111" s="5"/>
      <c r="AY2111" s="5"/>
      <c r="AZ2111" s="5"/>
      <c r="BA2111" s="5"/>
      <c r="BB2111" s="5"/>
      <c r="BC2111" s="5"/>
      <c r="BD2111" s="5"/>
      <c r="BE2111" s="5"/>
    </row>
    <row r="2112" spans="1:57" ht="14.25" customHeight="1">
      <c r="A2112" s="1376">
        <v>45915</v>
      </c>
      <c r="B2112" s="1301"/>
      <c r="C2112" s="1302"/>
      <c r="D2112" s="1376">
        <v>45550</v>
      </c>
      <c r="E2112" s="1357"/>
      <c r="F2112" s="5"/>
      <c r="G2112" s="5"/>
      <c r="H2112" s="1302"/>
      <c r="I2112" s="1303"/>
      <c r="J2112" s="1301"/>
      <c r="K2112" s="1376"/>
      <c r="L2112" s="1302"/>
      <c r="M2112" s="1382">
        <f t="shared" si="4170"/>
        <v>45916</v>
      </c>
      <c r="N2112" s="1354">
        <f t="shared" si="4167"/>
        <v>0</v>
      </c>
      <c r="O2112" s="1383">
        <f t="shared" ref="O2112:S2112" si="4268">$AD2112*O$27</f>
        <v>0</v>
      </c>
      <c r="P2112" s="1383">
        <f t="shared" si="4268"/>
        <v>0</v>
      </c>
      <c r="Q2112" s="1383">
        <f t="shared" si="4268"/>
        <v>0</v>
      </c>
      <c r="R2112" s="1383">
        <f t="shared" si="4268"/>
        <v>0</v>
      </c>
      <c r="S2112" s="1383">
        <f t="shared" si="4268"/>
        <v>0</v>
      </c>
      <c r="T2112" s="1383">
        <f t="shared" ref="T2112:X2112" si="4269">$AE2112*T$27</f>
        <v>0</v>
      </c>
      <c r="U2112" s="1383">
        <f t="shared" si="4269"/>
        <v>0</v>
      </c>
      <c r="V2112" s="1383">
        <f t="shared" si="4269"/>
        <v>0</v>
      </c>
      <c r="W2112" s="1383">
        <f t="shared" si="4269"/>
        <v>0</v>
      </c>
      <c r="X2112" s="1383">
        <f t="shared" si="4269"/>
        <v>0</v>
      </c>
      <c r="Y2112" s="1383">
        <f t="shared" si="4173"/>
        <v>0</v>
      </c>
      <c r="Z2112" s="1383">
        <f t="shared" si="4174"/>
        <v>0</v>
      </c>
      <c r="AA2112" s="1383">
        <f t="shared" si="4175"/>
        <v>0</v>
      </c>
      <c r="AB2112" s="1383">
        <f t="shared" si="4176"/>
        <v>0</v>
      </c>
      <c r="AC2112" s="5">
        <f t="shared" si="4177"/>
        <v>258</v>
      </c>
      <c r="AD2112" s="1383">
        <f t="shared" si="4178"/>
        <v>0</v>
      </c>
      <c r="AE2112" s="1383">
        <f t="shared" si="4179"/>
        <v>0</v>
      </c>
      <c r="AF2112" s="1305" t="e">
        <f t="shared" si="4180"/>
        <v>#DIV/0!</v>
      </c>
      <c r="AG2112" s="1305" t="e">
        <f t="shared" si="4181"/>
        <v>#DIV/0!</v>
      </c>
      <c r="AH2112" s="5"/>
      <c r="AI2112" s="5"/>
      <c r="AJ2112" s="5"/>
      <c r="AK2112" s="5"/>
      <c r="AL2112" s="5"/>
      <c r="AM2112" s="5"/>
      <c r="AN2112" s="5"/>
      <c r="AO2112" s="5"/>
      <c r="AP2112" s="5"/>
      <c r="AQ2112" s="5"/>
      <c r="AR2112" s="5"/>
      <c r="AS2112" s="5"/>
      <c r="AT2112" s="5"/>
      <c r="AU2112" s="5"/>
      <c r="AV2112" s="5"/>
      <c r="AW2112" s="5"/>
      <c r="AX2112" s="5"/>
      <c r="AY2112" s="5"/>
      <c r="AZ2112" s="5"/>
      <c r="BA2112" s="5"/>
      <c r="BB2112" s="5"/>
      <c r="BC2112" s="5"/>
      <c r="BD2112" s="5"/>
      <c r="BE2112" s="5"/>
    </row>
    <row r="2113" spans="1:57" ht="14.25" customHeight="1">
      <c r="A2113" s="1376">
        <v>45916</v>
      </c>
      <c r="B2113" s="1301"/>
      <c r="C2113" s="1302"/>
      <c r="D2113" s="1376">
        <v>45551</v>
      </c>
      <c r="E2113" s="1357"/>
      <c r="F2113" s="5"/>
      <c r="G2113" s="5"/>
      <c r="H2113" s="1302"/>
      <c r="I2113" s="1303"/>
      <c r="J2113" s="1301"/>
      <c r="K2113" s="1376"/>
      <c r="L2113" s="1302"/>
      <c r="M2113" s="1382">
        <f t="shared" si="4170"/>
        <v>45917</v>
      </c>
      <c r="N2113" s="1354">
        <f t="shared" si="4167"/>
        <v>0</v>
      </c>
      <c r="O2113" s="1383">
        <f t="shared" ref="O2113:S2113" si="4270">$AD2113*O$27</f>
        <v>0</v>
      </c>
      <c r="P2113" s="1383">
        <f t="shared" si="4270"/>
        <v>0</v>
      </c>
      <c r="Q2113" s="1383">
        <f t="shared" si="4270"/>
        <v>0</v>
      </c>
      <c r="R2113" s="1383">
        <f t="shared" si="4270"/>
        <v>0</v>
      </c>
      <c r="S2113" s="1383">
        <f t="shared" si="4270"/>
        <v>0</v>
      </c>
      <c r="T2113" s="1383">
        <f t="shared" ref="T2113:X2113" si="4271">$AE2113*T$27</f>
        <v>0</v>
      </c>
      <c r="U2113" s="1383">
        <f t="shared" si="4271"/>
        <v>0</v>
      </c>
      <c r="V2113" s="1383">
        <f t="shared" si="4271"/>
        <v>0</v>
      </c>
      <c r="W2113" s="1383">
        <f t="shared" si="4271"/>
        <v>0</v>
      </c>
      <c r="X2113" s="1383">
        <f t="shared" si="4271"/>
        <v>0</v>
      </c>
      <c r="Y2113" s="1383">
        <f t="shared" si="4173"/>
        <v>0</v>
      </c>
      <c r="Z2113" s="1383">
        <f t="shared" si="4174"/>
        <v>0</v>
      </c>
      <c r="AA2113" s="1383">
        <f t="shared" si="4175"/>
        <v>0</v>
      </c>
      <c r="AB2113" s="1383">
        <f t="shared" si="4176"/>
        <v>0</v>
      </c>
      <c r="AC2113" s="5">
        <f t="shared" si="4177"/>
        <v>259</v>
      </c>
      <c r="AD2113" s="1383">
        <f t="shared" si="4178"/>
        <v>0</v>
      </c>
      <c r="AE2113" s="1383">
        <f t="shared" si="4179"/>
        <v>0</v>
      </c>
      <c r="AF2113" s="1305" t="e">
        <f t="shared" si="4180"/>
        <v>#DIV/0!</v>
      </c>
      <c r="AG2113" s="1305" t="e">
        <f t="shared" si="4181"/>
        <v>#DIV/0!</v>
      </c>
      <c r="AH2113" s="5"/>
      <c r="AI2113" s="5"/>
      <c r="AJ2113" s="5"/>
      <c r="AK2113" s="5"/>
      <c r="AL2113" s="5"/>
      <c r="AM2113" s="5"/>
      <c r="AN2113" s="5"/>
      <c r="AO2113" s="5"/>
      <c r="AP2113" s="5"/>
      <c r="AQ2113" s="5"/>
      <c r="AR2113" s="5"/>
      <c r="AS2113" s="5"/>
      <c r="AT2113" s="5"/>
      <c r="AU2113" s="5"/>
      <c r="AV2113" s="5"/>
      <c r="AW2113" s="5"/>
      <c r="AX2113" s="5"/>
      <c r="AY2113" s="5"/>
      <c r="AZ2113" s="5"/>
      <c r="BA2113" s="5"/>
      <c r="BB2113" s="5"/>
      <c r="BC2113" s="5"/>
      <c r="BD2113" s="5"/>
      <c r="BE2113" s="5"/>
    </row>
    <row r="2114" spans="1:57" ht="14.25" customHeight="1">
      <c r="A2114" s="1376">
        <v>45917</v>
      </c>
      <c r="B2114" s="1301"/>
      <c r="C2114" s="1302"/>
      <c r="D2114" s="1376">
        <v>45552</v>
      </c>
      <c r="E2114" s="1357"/>
      <c r="F2114" s="5"/>
      <c r="G2114" s="5"/>
      <c r="H2114" s="1302"/>
      <c r="I2114" s="1303"/>
      <c r="J2114" s="1301"/>
      <c r="K2114" s="1376"/>
      <c r="L2114" s="1302"/>
      <c r="M2114" s="1382">
        <f t="shared" si="4170"/>
        <v>45918</v>
      </c>
      <c r="N2114" s="1354">
        <f t="shared" si="4167"/>
        <v>0</v>
      </c>
      <c r="O2114" s="1383">
        <f t="shared" ref="O2114:S2114" si="4272">$AD2114*O$27</f>
        <v>0</v>
      </c>
      <c r="P2114" s="1383">
        <f t="shared" si="4272"/>
        <v>0</v>
      </c>
      <c r="Q2114" s="1383">
        <f t="shared" si="4272"/>
        <v>0</v>
      </c>
      <c r="R2114" s="1383">
        <f t="shared" si="4272"/>
        <v>0</v>
      </c>
      <c r="S2114" s="1383">
        <f t="shared" si="4272"/>
        <v>0</v>
      </c>
      <c r="T2114" s="1383">
        <f t="shared" ref="T2114:X2114" si="4273">$AE2114*T$27</f>
        <v>0</v>
      </c>
      <c r="U2114" s="1383">
        <f t="shared" si="4273"/>
        <v>0</v>
      </c>
      <c r="V2114" s="1383">
        <f t="shared" si="4273"/>
        <v>0</v>
      </c>
      <c r="W2114" s="1383">
        <f t="shared" si="4273"/>
        <v>0</v>
      </c>
      <c r="X2114" s="1383">
        <f t="shared" si="4273"/>
        <v>0</v>
      </c>
      <c r="Y2114" s="1383">
        <f t="shared" si="4173"/>
        <v>0</v>
      </c>
      <c r="Z2114" s="1383">
        <f t="shared" si="4174"/>
        <v>0</v>
      </c>
      <c r="AA2114" s="1383">
        <f t="shared" si="4175"/>
        <v>0</v>
      </c>
      <c r="AB2114" s="1383">
        <f t="shared" si="4176"/>
        <v>0</v>
      </c>
      <c r="AC2114" s="5">
        <f t="shared" si="4177"/>
        <v>260</v>
      </c>
      <c r="AD2114" s="1383">
        <f t="shared" si="4178"/>
        <v>0</v>
      </c>
      <c r="AE2114" s="1383">
        <f t="shared" si="4179"/>
        <v>0</v>
      </c>
      <c r="AF2114" s="1305" t="e">
        <f t="shared" si="4180"/>
        <v>#DIV/0!</v>
      </c>
      <c r="AG2114" s="1305" t="e">
        <f t="shared" si="4181"/>
        <v>#DIV/0!</v>
      </c>
      <c r="AH2114" s="5"/>
      <c r="AI2114" s="5"/>
      <c r="AJ2114" s="5"/>
      <c r="AK2114" s="5"/>
      <c r="AL2114" s="5"/>
      <c r="AM2114" s="5"/>
      <c r="AN2114" s="5"/>
      <c r="AO2114" s="5"/>
      <c r="AP2114" s="5"/>
      <c r="AQ2114" s="5"/>
      <c r="AR2114" s="5"/>
      <c r="AS2114" s="5"/>
      <c r="AT2114" s="5"/>
      <c r="AU2114" s="5"/>
      <c r="AV2114" s="5"/>
      <c r="AW2114" s="5"/>
      <c r="AX2114" s="5"/>
      <c r="AY2114" s="5"/>
      <c r="AZ2114" s="5"/>
      <c r="BA2114" s="5"/>
      <c r="BB2114" s="5"/>
      <c r="BC2114" s="5"/>
      <c r="BD2114" s="5"/>
      <c r="BE2114" s="5"/>
    </row>
    <row r="2115" spans="1:57" ht="14.25" customHeight="1">
      <c r="A2115" s="1376">
        <v>45918</v>
      </c>
      <c r="B2115" s="1301"/>
      <c r="C2115" s="1302"/>
      <c r="D2115" s="1376">
        <v>45553</v>
      </c>
      <c r="E2115" s="1357"/>
      <c r="F2115" s="5"/>
      <c r="G2115" s="5"/>
      <c r="H2115" s="1302"/>
      <c r="I2115" s="1303"/>
      <c r="J2115" s="1301"/>
      <c r="K2115" s="1376"/>
      <c r="L2115" s="1302"/>
      <c r="M2115" s="1382">
        <f t="shared" si="4170"/>
        <v>45919</v>
      </c>
      <c r="N2115" s="1354">
        <f t="shared" si="4167"/>
        <v>0</v>
      </c>
      <c r="O2115" s="1383">
        <f t="shared" ref="O2115:S2115" si="4274">$AD2115*O$27</f>
        <v>0</v>
      </c>
      <c r="P2115" s="1383">
        <f t="shared" si="4274"/>
        <v>0</v>
      </c>
      <c r="Q2115" s="1383">
        <f t="shared" si="4274"/>
        <v>0</v>
      </c>
      <c r="R2115" s="1383">
        <f t="shared" si="4274"/>
        <v>0</v>
      </c>
      <c r="S2115" s="1383">
        <f t="shared" si="4274"/>
        <v>0</v>
      </c>
      <c r="T2115" s="1383">
        <f t="shared" ref="T2115:X2115" si="4275">$AE2115*T$27</f>
        <v>0</v>
      </c>
      <c r="U2115" s="1383">
        <f t="shared" si="4275"/>
        <v>0</v>
      </c>
      <c r="V2115" s="1383">
        <f t="shared" si="4275"/>
        <v>0</v>
      </c>
      <c r="W2115" s="1383">
        <f t="shared" si="4275"/>
        <v>0</v>
      </c>
      <c r="X2115" s="1383">
        <f t="shared" si="4275"/>
        <v>0</v>
      </c>
      <c r="Y2115" s="1383">
        <f t="shared" si="4173"/>
        <v>0</v>
      </c>
      <c r="Z2115" s="1383">
        <f t="shared" si="4174"/>
        <v>0</v>
      </c>
      <c r="AA2115" s="1383">
        <f t="shared" si="4175"/>
        <v>0</v>
      </c>
      <c r="AB2115" s="1383">
        <f t="shared" si="4176"/>
        <v>0</v>
      </c>
      <c r="AC2115" s="5">
        <f t="shared" si="4177"/>
        <v>261</v>
      </c>
      <c r="AD2115" s="1383">
        <f t="shared" si="4178"/>
        <v>0</v>
      </c>
      <c r="AE2115" s="1383">
        <f t="shared" si="4179"/>
        <v>0</v>
      </c>
      <c r="AF2115" s="1305" t="e">
        <f t="shared" si="4180"/>
        <v>#DIV/0!</v>
      </c>
      <c r="AG2115" s="1305" t="e">
        <f t="shared" si="4181"/>
        <v>#DIV/0!</v>
      </c>
      <c r="AH2115" s="5"/>
      <c r="AI2115" s="5"/>
      <c r="AJ2115" s="5"/>
      <c r="AK2115" s="5"/>
      <c r="AL2115" s="5"/>
      <c r="AM2115" s="5"/>
      <c r="AN2115" s="5"/>
      <c r="AO2115" s="5"/>
      <c r="AP2115" s="5"/>
      <c r="AQ2115" s="5"/>
      <c r="AR2115" s="5"/>
      <c r="AS2115" s="5"/>
      <c r="AT2115" s="5"/>
      <c r="AU2115" s="5"/>
      <c r="AV2115" s="5"/>
      <c r="AW2115" s="5"/>
      <c r="AX2115" s="5"/>
      <c r="AY2115" s="5"/>
      <c r="AZ2115" s="5"/>
      <c r="BA2115" s="5"/>
      <c r="BB2115" s="5"/>
      <c r="BC2115" s="5"/>
      <c r="BD2115" s="5"/>
      <c r="BE2115" s="5"/>
    </row>
    <row r="2116" spans="1:57" ht="14.25" customHeight="1">
      <c r="A2116" s="1376">
        <v>45919</v>
      </c>
      <c r="B2116" s="1301"/>
      <c r="C2116" s="1302"/>
      <c r="D2116" s="1376">
        <v>45554</v>
      </c>
      <c r="E2116" s="1357"/>
      <c r="F2116" s="5"/>
      <c r="G2116" s="5"/>
      <c r="H2116" s="1302"/>
      <c r="I2116" s="1303"/>
      <c r="J2116" s="1301"/>
      <c r="K2116" s="1376"/>
      <c r="L2116" s="1302"/>
      <c r="M2116" s="1382">
        <f t="shared" si="4170"/>
        <v>45920</v>
      </c>
      <c r="N2116" s="1354">
        <f t="shared" si="4167"/>
        <v>0</v>
      </c>
      <c r="O2116" s="1383">
        <f t="shared" ref="O2116:S2116" si="4276">$AD2116*O$27</f>
        <v>0</v>
      </c>
      <c r="P2116" s="1383">
        <f t="shared" si="4276"/>
        <v>0</v>
      </c>
      <c r="Q2116" s="1383">
        <f t="shared" si="4276"/>
        <v>0</v>
      </c>
      <c r="R2116" s="1383">
        <f t="shared" si="4276"/>
        <v>0</v>
      </c>
      <c r="S2116" s="1383">
        <f t="shared" si="4276"/>
        <v>0</v>
      </c>
      <c r="T2116" s="1383">
        <f t="shared" ref="T2116:X2116" si="4277">$AE2116*T$27</f>
        <v>0</v>
      </c>
      <c r="U2116" s="1383">
        <f t="shared" si="4277"/>
        <v>0</v>
      </c>
      <c r="V2116" s="1383">
        <f t="shared" si="4277"/>
        <v>0</v>
      </c>
      <c r="W2116" s="1383">
        <f t="shared" si="4277"/>
        <v>0</v>
      </c>
      <c r="X2116" s="1383">
        <f t="shared" si="4277"/>
        <v>0</v>
      </c>
      <c r="Y2116" s="1383">
        <f t="shared" si="4173"/>
        <v>0</v>
      </c>
      <c r="Z2116" s="1383">
        <f t="shared" si="4174"/>
        <v>0</v>
      </c>
      <c r="AA2116" s="1383">
        <f t="shared" si="4175"/>
        <v>0</v>
      </c>
      <c r="AB2116" s="1383">
        <f t="shared" si="4176"/>
        <v>0</v>
      </c>
      <c r="AC2116" s="5">
        <f t="shared" si="4177"/>
        <v>262</v>
      </c>
      <c r="AD2116" s="1383">
        <f t="shared" si="4178"/>
        <v>0</v>
      </c>
      <c r="AE2116" s="1383">
        <f t="shared" si="4179"/>
        <v>0</v>
      </c>
      <c r="AF2116" s="1305" t="e">
        <f t="shared" si="4180"/>
        <v>#DIV/0!</v>
      </c>
      <c r="AG2116" s="1305" t="e">
        <f t="shared" si="4181"/>
        <v>#DIV/0!</v>
      </c>
      <c r="AH2116" s="5"/>
      <c r="AI2116" s="5"/>
      <c r="AJ2116" s="5"/>
      <c r="AK2116" s="5"/>
      <c r="AL2116" s="5"/>
      <c r="AM2116" s="5"/>
      <c r="AN2116" s="5"/>
      <c r="AO2116" s="5"/>
      <c r="AP2116" s="5"/>
      <c r="AQ2116" s="5"/>
      <c r="AR2116" s="5"/>
      <c r="AS2116" s="5"/>
      <c r="AT2116" s="5"/>
      <c r="AU2116" s="5"/>
      <c r="AV2116" s="5"/>
      <c r="AW2116" s="5"/>
      <c r="AX2116" s="5"/>
      <c r="AY2116" s="5"/>
      <c r="AZ2116" s="5"/>
      <c r="BA2116" s="5"/>
      <c r="BB2116" s="5"/>
      <c r="BC2116" s="5"/>
      <c r="BD2116" s="5"/>
      <c r="BE2116" s="5"/>
    </row>
    <row r="2117" spans="1:57" ht="14.25" customHeight="1">
      <c r="A2117" s="1376">
        <v>45920</v>
      </c>
      <c r="B2117" s="1301"/>
      <c r="C2117" s="1302"/>
      <c r="D2117" s="1376">
        <v>45555</v>
      </c>
      <c r="E2117" s="1357"/>
      <c r="F2117" s="5"/>
      <c r="G2117" s="5"/>
      <c r="H2117" s="1302"/>
      <c r="I2117" s="1303"/>
      <c r="J2117" s="1301"/>
      <c r="K2117" s="1376"/>
      <c r="L2117" s="1302"/>
      <c r="M2117" s="1382">
        <f t="shared" si="4170"/>
        <v>45921</v>
      </c>
      <c r="N2117" s="1354">
        <f t="shared" si="4167"/>
        <v>0</v>
      </c>
      <c r="O2117" s="1383">
        <f t="shared" ref="O2117:S2117" si="4278">$AD2117*O$27</f>
        <v>0</v>
      </c>
      <c r="P2117" s="1383">
        <f t="shared" si="4278"/>
        <v>0</v>
      </c>
      <c r="Q2117" s="1383">
        <f t="shared" si="4278"/>
        <v>0</v>
      </c>
      <c r="R2117" s="1383">
        <f t="shared" si="4278"/>
        <v>0</v>
      </c>
      <c r="S2117" s="1383">
        <f t="shared" si="4278"/>
        <v>0</v>
      </c>
      <c r="T2117" s="1383">
        <f t="shared" ref="T2117:X2117" si="4279">$AE2117*T$27</f>
        <v>0</v>
      </c>
      <c r="U2117" s="1383">
        <f t="shared" si="4279"/>
        <v>0</v>
      </c>
      <c r="V2117" s="1383">
        <f t="shared" si="4279"/>
        <v>0</v>
      </c>
      <c r="W2117" s="1383">
        <f t="shared" si="4279"/>
        <v>0</v>
      </c>
      <c r="X2117" s="1383">
        <f t="shared" si="4279"/>
        <v>0</v>
      </c>
      <c r="Y2117" s="1383">
        <f t="shared" si="4173"/>
        <v>0</v>
      </c>
      <c r="Z2117" s="1383">
        <f t="shared" si="4174"/>
        <v>0</v>
      </c>
      <c r="AA2117" s="1383">
        <f t="shared" si="4175"/>
        <v>0</v>
      </c>
      <c r="AB2117" s="1383">
        <f t="shared" si="4176"/>
        <v>0</v>
      </c>
      <c r="AC2117" s="5">
        <f t="shared" si="4177"/>
        <v>263</v>
      </c>
      <c r="AD2117" s="1383">
        <f t="shared" si="4178"/>
        <v>0</v>
      </c>
      <c r="AE2117" s="1383">
        <f t="shared" si="4179"/>
        <v>0</v>
      </c>
      <c r="AF2117" s="1305" t="e">
        <f t="shared" si="4180"/>
        <v>#DIV/0!</v>
      </c>
      <c r="AG2117" s="1305" t="e">
        <f t="shared" si="4181"/>
        <v>#DIV/0!</v>
      </c>
      <c r="AH2117" s="5"/>
      <c r="AI2117" s="5"/>
      <c r="AJ2117" s="5"/>
      <c r="AK2117" s="5"/>
      <c r="AL2117" s="5"/>
      <c r="AM2117" s="5"/>
      <c r="AN2117" s="5"/>
      <c r="AO2117" s="5"/>
      <c r="AP2117" s="5"/>
      <c r="AQ2117" s="5"/>
      <c r="AR2117" s="5"/>
      <c r="AS2117" s="5"/>
      <c r="AT2117" s="5"/>
      <c r="AU2117" s="5"/>
      <c r="AV2117" s="5"/>
      <c r="AW2117" s="5"/>
      <c r="AX2117" s="5"/>
      <c r="AY2117" s="5"/>
      <c r="AZ2117" s="5"/>
      <c r="BA2117" s="5"/>
      <c r="BB2117" s="5"/>
      <c r="BC2117" s="5"/>
      <c r="BD2117" s="5"/>
      <c r="BE2117" s="5"/>
    </row>
    <row r="2118" spans="1:57" ht="14.25" customHeight="1">
      <c r="A2118" s="1376">
        <v>45921</v>
      </c>
      <c r="B2118" s="1301"/>
      <c r="C2118" s="1302"/>
      <c r="D2118" s="1376">
        <v>45556</v>
      </c>
      <c r="E2118" s="1357"/>
      <c r="F2118" s="5"/>
      <c r="G2118" s="5"/>
      <c r="H2118" s="1302"/>
      <c r="I2118" s="1303"/>
      <c r="J2118" s="1301"/>
      <c r="K2118" s="1376"/>
      <c r="L2118" s="1302"/>
      <c r="M2118" s="1382">
        <f t="shared" si="4170"/>
        <v>45922</v>
      </c>
      <c r="N2118" s="1354">
        <f t="shared" si="4167"/>
        <v>0</v>
      </c>
      <c r="O2118" s="1383">
        <f t="shared" ref="O2118:S2118" si="4280">$AD2118*O$27</f>
        <v>0</v>
      </c>
      <c r="P2118" s="1383">
        <f t="shared" si="4280"/>
        <v>0</v>
      </c>
      <c r="Q2118" s="1383">
        <f t="shared" si="4280"/>
        <v>0</v>
      </c>
      <c r="R2118" s="1383">
        <f t="shared" si="4280"/>
        <v>0</v>
      </c>
      <c r="S2118" s="1383">
        <f t="shared" si="4280"/>
        <v>0</v>
      </c>
      <c r="T2118" s="1383">
        <f t="shared" ref="T2118:X2118" si="4281">$AE2118*T$27</f>
        <v>0</v>
      </c>
      <c r="U2118" s="1383">
        <f t="shared" si="4281"/>
        <v>0</v>
      </c>
      <c r="V2118" s="1383">
        <f t="shared" si="4281"/>
        <v>0</v>
      </c>
      <c r="W2118" s="1383">
        <f t="shared" si="4281"/>
        <v>0</v>
      </c>
      <c r="X2118" s="1383">
        <f t="shared" si="4281"/>
        <v>0</v>
      </c>
      <c r="Y2118" s="1383">
        <f t="shared" si="4173"/>
        <v>0</v>
      </c>
      <c r="Z2118" s="1383">
        <f t="shared" si="4174"/>
        <v>0</v>
      </c>
      <c r="AA2118" s="1383">
        <f t="shared" si="4175"/>
        <v>0</v>
      </c>
      <c r="AB2118" s="1383">
        <f t="shared" si="4176"/>
        <v>0</v>
      </c>
      <c r="AC2118" s="5">
        <f t="shared" si="4177"/>
        <v>264</v>
      </c>
      <c r="AD2118" s="1383">
        <f t="shared" si="4178"/>
        <v>0</v>
      </c>
      <c r="AE2118" s="1383">
        <f t="shared" si="4179"/>
        <v>0</v>
      </c>
      <c r="AF2118" s="1305" t="e">
        <f t="shared" si="4180"/>
        <v>#DIV/0!</v>
      </c>
      <c r="AG2118" s="1305" t="e">
        <f t="shared" si="4181"/>
        <v>#DIV/0!</v>
      </c>
      <c r="AH2118" s="5"/>
      <c r="AI2118" s="5"/>
      <c r="AJ2118" s="5"/>
      <c r="AK2118" s="5"/>
      <c r="AL2118" s="5"/>
      <c r="AM2118" s="5"/>
      <c r="AN2118" s="5"/>
      <c r="AO2118" s="5"/>
      <c r="AP2118" s="5"/>
      <c r="AQ2118" s="5"/>
      <c r="AR2118" s="5"/>
      <c r="AS2118" s="5"/>
      <c r="AT2118" s="5"/>
      <c r="AU2118" s="5"/>
      <c r="AV2118" s="5"/>
      <c r="AW2118" s="5"/>
      <c r="AX2118" s="5"/>
      <c r="AY2118" s="5"/>
      <c r="AZ2118" s="5"/>
      <c r="BA2118" s="5"/>
      <c r="BB2118" s="5"/>
      <c r="BC2118" s="5"/>
      <c r="BD2118" s="5"/>
      <c r="BE2118" s="5"/>
    </row>
    <row r="2119" spans="1:57" ht="14.25" customHeight="1">
      <c r="A2119" s="1376">
        <v>45922</v>
      </c>
      <c r="B2119" s="1301"/>
      <c r="C2119" s="1302"/>
      <c r="D2119" s="1376">
        <v>45557</v>
      </c>
      <c r="E2119" s="1357"/>
      <c r="F2119" s="5"/>
      <c r="G2119" s="5"/>
      <c r="H2119" s="1302"/>
      <c r="I2119" s="1303"/>
      <c r="J2119" s="1301"/>
      <c r="K2119" s="1376"/>
      <c r="L2119" s="1302"/>
      <c r="M2119" s="1382">
        <f t="shared" si="4170"/>
        <v>45923</v>
      </c>
      <c r="N2119" s="1354">
        <f t="shared" si="4167"/>
        <v>0</v>
      </c>
      <c r="O2119" s="1383">
        <f t="shared" ref="O2119:S2119" si="4282">$AD2119*O$27</f>
        <v>0</v>
      </c>
      <c r="P2119" s="1383">
        <f t="shared" si="4282"/>
        <v>0</v>
      </c>
      <c r="Q2119" s="1383">
        <f t="shared" si="4282"/>
        <v>0</v>
      </c>
      <c r="R2119" s="1383">
        <f t="shared" si="4282"/>
        <v>0</v>
      </c>
      <c r="S2119" s="1383">
        <f t="shared" si="4282"/>
        <v>0</v>
      </c>
      <c r="T2119" s="1383">
        <f t="shared" ref="T2119:X2119" si="4283">$AE2119*T$27</f>
        <v>0</v>
      </c>
      <c r="U2119" s="1383">
        <f t="shared" si="4283"/>
        <v>0</v>
      </c>
      <c r="V2119" s="1383">
        <f t="shared" si="4283"/>
        <v>0</v>
      </c>
      <c r="W2119" s="1383">
        <f t="shared" si="4283"/>
        <v>0</v>
      </c>
      <c r="X2119" s="1383">
        <f t="shared" si="4283"/>
        <v>0</v>
      </c>
      <c r="Y2119" s="1383">
        <f t="shared" si="4173"/>
        <v>0</v>
      </c>
      <c r="Z2119" s="1383">
        <f t="shared" si="4174"/>
        <v>0</v>
      </c>
      <c r="AA2119" s="1383">
        <f t="shared" si="4175"/>
        <v>0</v>
      </c>
      <c r="AB2119" s="1383">
        <f t="shared" si="4176"/>
        <v>0</v>
      </c>
      <c r="AC2119" s="5">
        <f t="shared" si="4177"/>
        <v>265</v>
      </c>
      <c r="AD2119" s="1383">
        <f t="shared" si="4178"/>
        <v>0</v>
      </c>
      <c r="AE2119" s="1383">
        <f t="shared" si="4179"/>
        <v>0</v>
      </c>
      <c r="AF2119" s="1305" t="e">
        <f t="shared" si="4180"/>
        <v>#DIV/0!</v>
      </c>
      <c r="AG2119" s="1305" t="e">
        <f t="shared" si="4181"/>
        <v>#DIV/0!</v>
      </c>
      <c r="AH2119" s="5"/>
      <c r="AI2119" s="5"/>
      <c r="AJ2119" s="5"/>
      <c r="AK2119" s="5"/>
      <c r="AL2119" s="5"/>
      <c r="AM2119" s="5"/>
      <c r="AN2119" s="5"/>
      <c r="AO2119" s="5"/>
      <c r="AP2119" s="5"/>
      <c r="AQ2119" s="5"/>
      <c r="AR2119" s="5"/>
      <c r="AS2119" s="5"/>
      <c r="AT2119" s="5"/>
      <c r="AU2119" s="5"/>
      <c r="AV2119" s="5"/>
      <c r="AW2119" s="5"/>
      <c r="AX2119" s="5"/>
      <c r="AY2119" s="5"/>
      <c r="AZ2119" s="5"/>
      <c r="BA2119" s="5"/>
      <c r="BB2119" s="5"/>
      <c r="BC2119" s="5"/>
      <c r="BD2119" s="5"/>
      <c r="BE2119" s="5"/>
    </row>
    <row r="2120" spans="1:57" ht="14.25" customHeight="1">
      <c r="A2120" s="1376">
        <v>45923</v>
      </c>
      <c r="B2120" s="1301"/>
      <c r="C2120" s="1302"/>
      <c r="D2120" s="1376">
        <v>45558</v>
      </c>
      <c r="E2120" s="1357"/>
      <c r="F2120" s="5"/>
      <c r="G2120" s="5"/>
      <c r="H2120" s="1302"/>
      <c r="I2120" s="1303"/>
      <c r="J2120" s="1301"/>
      <c r="K2120" s="1376"/>
      <c r="L2120" s="1302"/>
      <c r="M2120" s="1382">
        <f t="shared" si="4170"/>
        <v>45924</v>
      </c>
      <c r="N2120" s="1354">
        <f t="shared" si="4167"/>
        <v>0</v>
      </c>
      <c r="O2120" s="1383">
        <f t="shared" ref="O2120:S2120" si="4284">$AD2120*O$27</f>
        <v>0</v>
      </c>
      <c r="P2120" s="1383">
        <f t="shared" si="4284"/>
        <v>0</v>
      </c>
      <c r="Q2120" s="1383">
        <f t="shared" si="4284"/>
        <v>0</v>
      </c>
      <c r="R2120" s="1383">
        <f t="shared" si="4284"/>
        <v>0</v>
      </c>
      <c r="S2120" s="1383">
        <f t="shared" si="4284"/>
        <v>0</v>
      </c>
      <c r="T2120" s="1383">
        <f t="shared" ref="T2120:X2120" si="4285">$AE2120*T$27</f>
        <v>0</v>
      </c>
      <c r="U2120" s="1383">
        <f t="shared" si="4285"/>
        <v>0</v>
      </c>
      <c r="V2120" s="1383">
        <f t="shared" si="4285"/>
        <v>0</v>
      </c>
      <c r="W2120" s="1383">
        <f t="shared" si="4285"/>
        <v>0</v>
      </c>
      <c r="X2120" s="1383">
        <f t="shared" si="4285"/>
        <v>0</v>
      </c>
      <c r="Y2120" s="1383">
        <f t="shared" si="4173"/>
        <v>0</v>
      </c>
      <c r="Z2120" s="1383">
        <f t="shared" si="4174"/>
        <v>0</v>
      </c>
      <c r="AA2120" s="1383">
        <f t="shared" si="4175"/>
        <v>0</v>
      </c>
      <c r="AB2120" s="1383">
        <f t="shared" si="4176"/>
        <v>0</v>
      </c>
      <c r="AC2120" s="5">
        <f t="shared" si="4177"/>
        <v>266</v>
      </c>
      <c r="AD2120" s="1383">
        <f t="shared" si="4178"/>
        <v>0</v>
      </c>
      <c r="AE2120" s="1383">
        <f t="shared" si="4179"/>
        <v>0</v>
      </c>
      <c r="AF2120" s="1305" t="e">
        <f t="shared" si="4180"/>
        <v>#DIV/0!</v>
      </c>
      <c r="AG2120" s="1305" t="e">
        <f t="shared" si="4181"/>
        <v>#DIV/0!</v>
      </c>
      <c r="AH2120" s="5"/>
      <c r="AI2120" s="5"/>
      <c r="AJ2120" s="5"/>
      <c r="AK2120" s="5"/>
      <c r="AL2120" s="5"/>
      <c r="AM2120" s="5"/>
      <c r="AN2120" s="5"/>
      <c r="AO2120" s="5"/>
      <c r="AP2120" s="5"/>
      <c r="AQ2120" s="5"/>
      <c r="AR2120" s="5"/>
      <c r="AS2120" s="5"/>
      <c r="AT2120" s="5"/>
      <c r="AU2120" s="5"/>
      <c r="AV2120" s="5"/>
      <c r="AW2120" s="5"/>
      <c r="AX2120" s="5"/>
      <c r="AY2120" s="5"/>
      <c r="AZ2120" s="5"/>
      <c r="BA2120" s="5"/>
      <c r="BB2120" s="5"/>
      <c r="BC2120" s="5"/>
      <c r="BD2120" s="5"/>
      <c r="BE2120" s="5"/>
    </row>
    <row r="2121" spans="1:57" ht="14.25" customHeight="1">
      <c r="A2121" s="1376">
        <v>45924</v>
      </c>
      <c r="B2121" s="1301"/>
      <c r="C2121" s="1302"/>
      <c r="D2121" s="1376">
        <v>45559</v>
      </c>
      <c r="E2121" s="1357"/>
      <c r="F2121" s="5"/>
      <c r="G2121" s="5"/>
      <c r="H2121" s="1302"/>
      <c r="I2121" s="1303"/>
      <c r="J2121" s="1301"/>
      <c r="K2121" s="1376"/>
      <c r="L2121" s="1302"/>
      <c r="M2121" s="1382">
        <f t="shared" si="4170"/>
        <v>45925</v>
      </c>
      <c r="N2121" s="1354">
        <f t="shared" si="4167"/>
        <v>0</v>
      </c>
      <c r="O2121" s="1383">
        <f t="shared" ref="O2121:S2121" si="4286">$AD2121*O$27</f>
        <v>0</v>
      </c>
      <c r="P2121" s="1383">
        <f t="shared" si="4286"/>
        <v>0</v>
      </c>
      <c r="Q2121" s="1383">
        <f t="shared" si="4286"/>
        <v>0</v>
      </c>
      <c r="R2121" s="1383">
        <f t="shared" si="4286"/>
        <v>0</v>
      </c>
      <c r="S2121" s="1383">
        <f t="shared" si="4286"/>
        <v>0</v>
      </c>
      <c r="T2121" s="1383">
        <f t="shared" ref="T2121:X2121" si="4287">$AE2121*T$27</f>
        <v>0</v>
      </c>
      <c r="U2121" s="1383">
        <f t="shared" si="4287"/>
        <v>0</v>
      </c>
      <c r="V2121" s="1383">
        <f t="shared" si="4287"/>
        <v>0</v>
      </c>
      <c r="W2121" s="1383">
        <f t="shared" si="4287"/>
        <v>0</v>
      </c>
      <c r="X2121" s="1383">
        <f t="shared" si="4287"/>
        <v>0</v>
      </c>
      <c r="Y2121" s="1383">
        <f t="shared" si="4173"/>
        <v>0</v>
      </c>
      <c r="Z2121" s="1383">
        <f t="shared" si="4174"/>
        <v>0</v>
      </c>
      <c r="AA2121" s="1383">
        <f t="shared" si="4175"/>
        <v>0</v>
      </c>
      <c r="AB2121" s="1383">
        <f t="shared" si="4176"/>
        <v>0</v>
      </c>
      <c r="AC2121" s="5">
        <f t="shared" si="4177"/>
        <v>267</v>
      </c>
      <c r="AD2121" s="1383">
        <f t="shared" si="4178"/>
        <v>0</v>
      </c>
      <c r="AE2121" s="1383">
        <f t="shared" si="4179"/>
        <v>0</v>
      </c>
      <c r="AF2121" s="1305" t="e">
        <f t="shared" si="4180"/>
        <v>#DIV/0!</v>
      </c>
      <c r="AG2121" s="1305" t="e">
        <f t="shared" si="4181"/>
        <v>#DIV/0!</v>
      </c>
      <c r="AH2121" s="5"/>
      <c r="AI2121" s="5"/>
      <c r="AJ2121" s="5"/>
      <c r="AK2121" s="5"/>
      <c r="AL2121" s="5"/>
      <c r="AM2121" s="5"/>
      <c r="AN2121" s="5"/>
      <c r="AO2121" s="5"/>
      <c r="AP2121" s="5"/>
      <c r="AQ2121" s="5"/>
      <c r="AR2121" s="5"/>
      <c r="AS2121" s="5"/>
      <c r="AT2121" s="5"/>
      <c r="AU2121" s="5"/>
      <c r="AV2121" s="5"/>
      <c r="AW2121" s="5"/>
      <c r="AX2121" s="5"/>
      <c r="AY2121" s="5"/>
      <c r="AZ2121" s="5"/>
      <c r="BA2121" s="5"/>
      <c r="BB2121" s="5"/>
      <c r="BC2121" s="5"/>
      <c r="BD2121" s="5"/>
      <c r="BE2121" s="5"/>
    </row>
    <row r="2122" spans="1:57" ht="14.25" customHeight="1">
      <c r="A2122" s="1376">
        <v>45925</v>
      </c>
      <c r="B2122" s="1301"/>
      <c r="C2122" s="1302"/>
      <c r="D2122" s="1376">
        <v>45560</v>
      </c>
      <c r="E2122" s="1357"/>
      <c r="F2122" s="5"/>
      <c r="G2122" s="5"/>
      <c r="H2122" s="1302"/>
      <c r="I2122" s="1303"/>
      <c r="J2122" s="1301"/>
      <c r="K2122" s="1376"/>
      <c r="L2122" s="1302"/>
      <c r="M2122" s="1382">
        <f t="shared" si="4170"/>
        <v>45926</v>
      </c>
      <c r="N2122" s="1354">
        <f t="shared" si="4167"/>
        <v>0</v>
      </c>
      <c r="O2122" s="1383">
        <f t="shared" ref="O2122:S2122" si="4288">$AD2122*O$27</f>
        <v>0</v>
      </c>
      <c r="P2122" s="1383">
        <f t="shared" si="4288"/>
        <v>0</v>
      </c>
      <c r="Q2122" s="1383">
        <f t="shared" si="4288"/>
        <v>0</v>
      </c>
      <c r="R2122" s="1383">
        <f t="shared" si="4288"/>
        <v>0</v>
      </c>
      <c r="S2122" s="1383">
        <f t="shared" si="4288"/>
        <v>0</v>
      </c>
      <c r="T2122" s="1383">
        <f t="shared" ref="T2122:X2122" si="4289">$AE2122*T$27</f>
        <v>0</v>
      </c>
      <c r="U2122" s="1383">
        <f t="shared" si="4289"/>
        <v>0</v>
      </c>
      <c r="V2122" s="1383">
        <f t="shared" si="4289"/>
        <v>0</v>
      </c>
      <c r="W2122" s="1383">
        <f t="shared" si="4289"/>
        <v>0</v>
      </c>
      <c r="X2122" s="1383">
        <f t="shared" si="4289"/>
        <v>0</v>
      </c>
      <c r="Y2122" s="1383">
        <f t="shared" si="4173"/>
        <v>0</v>
      </c>
      <c r="Z2122" s="1383">
        <f t="shared" si="4174"/>
        <v>0</v>
      </c>
      <c r="AA2122" s="1383">
        <f t="shared" si="4175"/>
        <v>0</v>
      </c>
      <c r="AB2122" s="1383">
        <f t="shared" si="4176"/>
        <v>0</v>
      </c>
      <c r="AC2122" s="5">
        <f t="shared" si="4177"/>
        <v>268</v>
      </c>
      <c r="AD2122" s="1383">
        <f t="shared" si="4178"/>
        <v>0</v>
      </c>
      <c r="AE2122" s="1383">
        <f t="shared" si="4179"/>
        <v>0</v>
      </c>
      <c r="AF2122" s="1305" t="e">
        <f t="shared" si="4180"/>
        <v>#DIV/0!</v>
      </c>
      <c r="AG2122" s="1305" t="e">
        <f t="shared" si="4181"/>
        <v>#DIV/0!</v>
      </c>
      <c r="AH2122" s="5"/>
      <c r="AI2122" s="5"/>
      <c r="AJ2122" s="5"/>
      <c r="AK2122" s="5"/>
      <c r="AL2122" s="5"/>
      <c r="AM2122" s="5"/>
      <c r="AN2122" s="5"/>
      <c r="AO2122" s="5"/>
      <c r="AP2122" s="5"/>
      <c r="AQ2122" s="5"/>
      <c r="AR2122" s="5"/>
      <c r="AS2122" s="5"/>
      <c r="AT2122" s="5"/>
      <c r="AU2122" s="5"/>
      <c r="AV2122" s="5"/>
      <c r="AW2122" s="5"/>
      <c r="AX2122" s="5"/>
      <c r="AY2122" s="5"/>
      <c r="AZ2122" s="5"/>
      <c r="BA2122" s="5"/>
      <c r="BB2122" s="5"/>
      <c r="BC2122" s="5"/>
      <c r="BD2122" s="5"/>
      <c r="BE2122" s="5"/>
    </row>
    <row r="2123" spans="1:57" ht="14.25" customHeight="1">
      <c r="A2123" s="1376">
        <v>45926</v>
      </c>
      <c r="B2123" s="1301"/>
      <c r="C2123" s="1302"/>
      <c r="D2123" s="1376">
        <v>45561</v>
      </c>
      <c r="E2123" s="1357"/>
      <c r="F2123" s="5"/>
      <c r="G2123" s="5"/>
      <c r="H2123" s="1302"/>
      <c r="I2123" s="1303"/>
      <c r="J2123" s="1301"/>
      <c r="K2123" s="1376"/>
      <c r="L2123" s="1302"/>
      <c r="M2123" s="1382">
        <f t="shared" si="4170"/>
        <v>45927</v>
      </c>
      <c r="N2123" s="1354">
        <f t="shared" si="4167"/>
        <v>0</v>
      </c>
      <c r="O2123" s="1383">
        <f t="shared" ref="O2123:S2123" si="4290">$AD2123*O$27</f>
        <v>0</v>
      </c>
      <c r="P2123" s="1383">
        <f t="shared" si="4290"/>
        <v>0</v>
      </c>
      <c r="Q2123" s="1383">
        <f t="shared" si="4290"/>
        <v>0</v>
      </c>
      <c r="R2123" s="1383">
        <f t="shared" si="4290"/>
        <v>0</v>
      </c>
      <c r="S2123" s="1383">
        <f t="shared" si="4290"/>
        <v>0</v>
      </c>
      <c r="T2123" s="1383">
        <f t="shared" ref="T2123:X2123" si="4291">$AE2123*T$27</f>
        <v>0</v>
      </c>
      <c r="U2123" s="1383">
        <f t="shared" si="4291"/>
        <v>0</v>
      </c>
      <c r="V2123" s="1383">
        <f t="shared" si="4291"/>
        <v>0</v>
      </c>
      <c r="W2123" s="1383">
        <f t="shared" si="4291"/>
        <v>0</v>
      </c>
      <c r="X2123" s="1383">
        <f t="shared" si="4291"/>
        <v>0</v>
      </c>
      <c r="Y2123" s="1383">
        <f t="shared" si="4173"/>
        <v>0</v>
      </c>
      <c r="Z2123" s="1383">
        <f t="shared" si="4174"/>
        <v>0</v>
      </c>
      <c r="AA2123" s="1383">
        <f t="shared" si="4175"/>
        <v>0</v>
      </c>
      <c r="AB2123" s="1383">
        <f t="shared" si="4176"/>
        <v>0</v>
      </c>
      <c r="AC2123" s="5">
        <f t="shared" si="4177"/>
        <v>269</v>
      </c>
      <c r="AD2123" s="1383">
        <f t="shared" si="4178"/>
        <v>0</v>
      </c>
      <c r="AE2123" s="1383">
        <f t="shared" si="4179"/>
        <v>0</v>
      </c>
      <c r="AF2123" s="1305" t="e">
        <f t="shared" si="4180"/>
        <v>#DIV/0!</v>
      </c>
      <c r="AG2123" s="1305" t="e">
        <f t="shared" si="4181"/>
        <v>#DIV/0!</v>
      </c>
      <c r="AH2123" s="5"/>
      <c r="AI2123" s="5"/>
      <c r="AJ2123" s="5"/>
      <c r="AK2123" s="5"/>
      <c r="AL2123" s="5"/>
      <c r="AM2123" s="5"/>
      <c r="AN2123" s="5"/>
      <c r="AO2123" s="5"/>
      <c r="AP2123" s="5"/>
      <c r="AQ2123" s="5"/>
      <c r="AR2123" s="5"/>
      <c r="AS2123" s="5"/>
      <c r="AT2123" s="5"/>
      <c r="AU2123" s="5"/>
      <c r="AV2123" s="5"/>
      <c r="AW2123" s="5"/>
      <c r="AX2123" s="5"/>
      <c r="AY2123" s="5"/>
      <c r="AZ2123" s="5"/>
      <c r="BA2123" s="5"/>
      <c r="BB2123" s="5"/>
      <c r="BC2123" s="5"/>
      <c r="BD2123" s="5"/>
      <c r="BE2123" s="5"/>
    </row>
    <row r="2124" spans="1:57" ht="14.25" customHeight="1">
      <c r="A2124" s="1376">
        <v>45927</v>
      </c>
      <c r="B2124" s="1301"/>
      <c r="C2124" s="1302"/>
      <c r="D2124" s="1376">
        <v>45562</v>
      </c>
      <c r="E2124" s="1357"/>
      <c r="F2124" s="5"/>
      <c r="G2124" s="5"/>
      <c r="H2124" s="1302"/>
      <c r="I2124" s="1303"/>
      <c r="J2124" s="1301"/>
      <c r="K2124" s="1376"/>
      <c r="L2124" s="1302"/>
      <c r="M2124" s="1382">
        <f t="shared" si="4170"/>
        <v>45928</v>
      </c>
      <c r="N2124" s="1354">
        <f t="shared" si="4167"/>
        <v>0</v>
      </c>
      <c r="O2124" s="1383">
        <f t="shared" ref="O2124:S2124" si="4292">$AD2124*O$27</f>
        <v>0</v>
      </c>
      <c r="P2124" s="1383">
        <f t="shared" si="4292"/>
        <v>0</v>
      </c>
      <c r="Q2124" s="1383">
        <f t="shared" si="4292"/>
        <v>0</v>
      </c>
      <c r="R2124" s="1383">
        <f t="shared" si="4292"/>
        <v>0</v>
      </c>
      <c r="S2124" s="1383">
        <f t="shared" si="4292"/>
        <v>0</v>
      </c>
      <c r="T2124" s="1383">
        <f t="shared" ref="T2124:X2124" si="4293">$AE2124*T$27</f>
        <v>0</v>
      </c>
      <c r="U2124" s="1383">
        <f t="shared" si="4293"/>
        <v>0</v>
      </c>
      <c r="V2124" s="1383">
        <f t="shared" si="4293"/>
        <v>0</v>
      </c>
      <c r="W2124" s="1383">
        <f t="shared" si="4293"/>
        <v>0</v>
      </c>
      <c r="X2124" s="1383">
        <f t="shared" si="4293"/>
        <v>0</v>
      </c>
      <c r="Y2124" s="1383">
        <f t="shared" si="4173"/>
        <v>0</v>
      </c>
      <c r="Z2124" s="1383">
        <f t="shared" si="4174"/>
        <v>0</v>
      </c>
      <c r="AA2124" s="1383">
        <f t="shared" si="4175"/>
        <v>0</v>
      </c>
      <c r="AB2124" s="1383">
        <f t="shared" si="4176"/>
        <v>0</v>
      </c>
      <c r="AC2124" s="5">
        <f t="shared" si="4177"/>
        <v>270</v>
      </c>
      <c r="AD2124" s="1383">
        <f t="shared" si="4178"/>
        <v>0</v>
      </c>
      <c r="AE2124" s="1383">
        <f t="shared" si="4179"/>
        <v>0</v>
      </c>
      <c r="AF2124" s="1305" t="e">
        <f t="shared" si="4180"/>
        <v>#DIV/0!</v>
      </c>
      <c r="AG2124" s="1305" t="e">
        <f t="shared" si="4181"/>
        <v>#DIV/0!</v>
      </c>
      <c r="AH2124" s="5"/>
      <c r="AI2124" s="5"/>
      <c r="AJ2124" s="5"/>
      <c r="AK2124" s="5"/>
      <c r="AL2124" s="5"/>
      <c r="AM2124" s="5"/>
      <c r="AN2124" s="5"/>
      <c r="AO2124" s="5"/>
      <c r="AP2124" s="5"/>
      <c r="AQ2124" s="5"/>
      <c r="AR2124" s="5"/>
      <c r="AS2124" s="5"/>
      <c r="AT2124" s="5"/>
      <c r="AU2124" s="5"/>
      <c r="AV2124" s="5"/>
      <c r="AW2124" s="5"/>
      <c r="AX2124" s="5"/>
      <c r="AY2124" s="5"/>
      <c r="AZ2124" s="5"/>
      <c r="BA2124" s="5"/>
      <c r="BB2124" s="5"/>
      <c r="BC2124" s="5"/>
      <c r="BD2124" s="5"/>
      <c r="BE2124" s="5"/>
    </row>
    <row r="2125" spans="1:57" ht="14.25" customHeight="1">
      <c r="A2125" s="1376">
        <v>45928</v>
      </c>
      <c r="B2125" s="1301"/>
      <c r="C2125" s="1302"/>
      <c r="D2125" s="1376">
        <v>45563</v>
      </c>
      <c r="E2125" s="1357"/>
      <c r="F2125" s="5"/>
      <c r="G2125" s="5"/>
      <c r="H2125" s="1302"/>
      <c r="I2125" s="1303"/>
      <c r="J2125" s="1301"/>
      <c r="K2125" s="1376"/>
      <c r="L2125" s="1302"/>
      <c r="M2125" s="1382">
        <f t="shared" si="4170"/>
        <v>45929</v>
      </c>
      <c r="N2125" s="1354">
        <f t="shared" si="4167"/>
        <v>0</v>
      </c>
      <c r="O2125" s="1383">
        <f t="shared" ref="O2125:S2125" si="4294">$AD2125*O$27</f>
        <v>0</v>
      </c>
      <c r="P2125" s="1383">
        <f t="shared" si="4294"/>
        <v>0</v>
      </c>
      <c r="Q2125" s="1383">
        <f t="shared" si="4294"/>
        <v>0</v>
      </c>
      <c r="R2125" s="1383">
        <f t="shared" si="4294"/>
        <v>0</v>
      </c>
      <c r="S2125" s="1383">
        <f t="shared" si="4294"/>
        <v>0</v>
      </c>
      <c r="T2125" s="1383">
        <f t="shared" ref="T2125:X2125" si="4295">$AE2125*T$27</f>
        <v>0</v>
      </c>
      <c r="U2125" s="1383">
        <f t="shared" si="4295"/>
        <v>0</v>
      </c>
      <c r="V2125" s="1383">
        <f t="shared" si="4295"/>
        <v>0</v>
      </c>
      <c r="W2125" s="1383">
        <f t="shared" si="4295"/>
        <v>0</v>
      </c>
      <c r="X2125" s="1383">
        <f t="shared" si="4295"/>
        <v>0</v>
      </c>
      <c r="Y2125" s="1383">
        <f t="shared" si="4173"/>
        <v>0</v>
      </c>
      <c r="Z2125" s="1383">
        <f t="shared" si="4174"/>
        <v>0</v>
      </c>
      <c r="AA2125" s="1383">
        <f t="shared" si="4175"/>
        <v>0</v>
      </c>
      <c r="AB2125" s="1383">
        <f t="shared" si="4176"/>
        <v>0</v>
      </c>
      <c r="AC2125" s="5">
        <f t="shared" si="4177"/>
        <v>271</v>
      </c>
      <c r="AD2125" s="1383">
        <f t="shared" si="4178"/>
        <v>0</v>
      </c>
      <c r="AE2125" s="1383">
        <f t="shared" si="4179"/>
        <v>0</v>
      </c>
      <c r="AF2125" s="1305" t="e">
        <f t="shared" si="4180"/>
        <v>#DIV/0!</v>
      </c>
      <c r="AG2125" s="1305" t="e">
        <f t="shared" si="4181"/>
        <v>#DIV/0!</v>
      </c>
      <c r="AH2125" s="5"/>
      <c r="AI2125" s="5"/>
      <c r="AJ2125" s="5"/>
      <c r="AK2125" s="5"/>
      <c r="AL2125" s="5"/>
      <c r="AM2125" s="5"/>
      <c r="AN2125" s="5"/>
      <c r="AO2125" s="5"/>
      <c r="AP2125" s="5"/>
      <c r="AQ2125" s="5"/>
      <c r="AR2125" s="5"/>
      <c r="AS2125" s="5"/>
      <c r="AT2125" s="5"/>
      <c r="AU2125" s="5"/>
      <c r="AV2125" s="5"/>
      <c r="AW2125" s="5"/>
      <c r="AX2125" s="5"/>
      <c r="AY2125" s="5"/>
      <c r="AZ2125" s="5"/>
      <c r="BA2125" s="5"/>
      <c r="BB2125" s="5"/>
      <c r="BC2125" s="5"/>
      <c r="BD2125" s="5"/>
      <c r="BE2125" s="5"/>
    </row>
    <row r="2126" spans="1:57" ht="14.25" customHeight="1">
      <c r="A2126" s="1376">
        <v>45929</v>
      </c>
      <c r="B2126" s="1301"/>
      <c r="C2126" s="1302"/>
      <c r="D2126" s="1376">
        <v>45564</v>
      </c>
      <c r="E2126" s="1357"/>
      <c r="F2126" s="5"/>
      <c r="G2126" s="5"/>
      <c r="H2126" s="1302"/>
      <c r="I2126" s="1303"/>
      <c r="J2126" s="1301"/>
      <c r="K2126" s="1376"/>
      <c r="L2126" s="1302"/>
      <c r="M2126" s="1382">
        <f t="shared" si="4170"/>
        <v>45930</v>
      </c>
      <c r="N2126" s="1354">
        <f t="shared" si="4167"/>
        <v>0</v>
      </c>
      <c r="O2126" s="1383">
        <f t="shared" ref="O2126:S2126" si="4296">$AD2126*O$27</f>
        <v>0</v>
      </c>
      <c r="P2126" s="1383">
        <f t="shared" si="4296"/>
        <v>0</v>
      </c>
      <c r="Q2126" s="1383">
        <f t="shared" si="4296"/>
        <v>0</v>
      </c>
      <c r="R2126" s="1383">
        <f t="shared" si="4296"/>
        <v>0</v>
      </c>
      <c r="S2126" s="1383">
        <f t="shared" si="4296"/>
        <v>0</v>
      </c>
      <c r="T2126" s="1383">
        <f t="shared" ref="T2126:X2126" si="4297">$AE2126*T$27</f>
        <v>0</v>
      </c>
      <c r="U2126" s="1383">
        <f t="shared" si="4297"/>
        <v>0</v>
      </c>
      <c r="V2126" s="1383">
        <f t="shared" si="4297"/>
        <v>0</v>
      </c>
      <c r="W2126" s="1383">
        <f t="shared" si="4297"/>
        <v>0</v>
      </c>
      <c r="X2126" s="1383">
        <f t="shared" si="4297"/>
        <v>0</v>
      </c>
      <c r="Y2126" s="1383">
        <f t="shared" si="4173"/>
        <v>0</v>
      </c>
      <c r="Z2126" s="1383">
        <f t="shared" si="4174"/>
        <v>0</v>
      </c>
      <c r="AA2126" s="1383">
        <f t="shared" si="4175"/>
        <v>0</v>
      </c>
      <c r="AB2126" s="1383">
        <f t="shared" si="4176"/>
        <v>0</v>
      </c>
      <c r="AC2126" s="5">
        <f t="shared" si="4177"/>
        <v>272</v>
      </c>
      <c r="AD2126" s="1383">
        <f t="shared" si="4178"/>
        <v>0</v>
      </c>
      <c r="AE2126" s="1383">
        <f t="shared" si="4179"/>
        <v>0</v>
      </c>
      <c r="AF2126" s="1305" t="e">
        <f t="shared" si="4180"/>
        <v>#DIV/0!</v>
      </c>
      <c r="AG2126" s="1305" t="e">
        <f t="shared" si="4181"/>
        <v>#DIV/0!</v>
      </c>
      <c r="AH2126" s="5"/>
      <c r="AI2126" s="5"/>
      <c r="AJ2126" s="5"/>
      <c r="AK2126" s="5"/>
      <c r="AL2126" s="5"/>
      <c r="AM2126" s="5"/>
      <c r="AN2126" s="5"/>
      <c r="AO2126" s="5"/>
      <c r="AP2126" s="5"/>
      <c r="AQ2126" s="5"/>
      <c r="AR2126" s="5"/>
      <c r="AS2126" s="5"/>
      <c r="AT2126" s="5"/>
      <c r="AU2126" s="5"/>
      <c r="AV2126" s="5"/>
      <c r="AW2126" s="5"/>
      <c r="AX2126" s="5"/>
      <c r="AY2126" s="5"/>
      <c r="AZ2126" s="5"/>
      <c r="BA2126" s="5"/>
      <c r="BB2126" s="5"/>
      <c r="BC2126" s="5"/>
      <c r="BD2126" s="5"/>
      <c r="BE2126" s="5"/>
    </row>
    <row r="2127" spans="1:57" ht="14.25" customHeight="1">
      <c r="A2127" s="1376">
        <v>45930</v>
      </c>
      <c r="B2127" s="1301"/>
      <c r="C2127" s="1302"/>
      <c r="D2127" s="1376">
        <v>45565</v>
      </c>
      <c r="E2127" s="1357"/>
      <c r="F2127" s="5"/>
      <c r="G2127" s="5"/>
      <c r="H2127" s="1302"/>
      <c r="I2127" s="1303"/>
      <c r="J2127" s="1301"/>
      <c r="K2127" s="1376"/>
      <c r="L2127" s="1302"/>
      <c r="M2127" s="1382">
        <f t="shared" si="4170"/>
        <v>45931</v>
      </c>
      <c r="N2127" s="1354">
        <f t="shared" si="4167"/>
        <v>0</v>
      </c>
      <c r="O2127" s="1383">
        <f t="shared" ref="O2127:S2127" si="4298">$AD2127*O$27</f>
        <v>0</v>
      </c>
      <c r="P2127" s="1383">
        <f t="shared" si="4298"/>
        <v>0</v>
      </c>
      <c r="Q2127" s="1383">
        <f t="shared" si="4298"/>
        <v>0</v>
      </c>
      <c r="R2127" s="1383">
        <f t="shared" si="4298"/>
        <v>0</v>
      </c>
      <c r="S2127" s="1383">
        <f t="shared" si="4298"/>
        <v>0</v>
      </c>
      <c r="T2127" s="1383">
        <f t="shared" ref="T2127:X2127" si="4299">$AE2127*T$27</f>
        <v>0</v>
      </c>
      <c r="U2127" s="1383">
        <f t="shared" si="4299"/>
        <v>0</v>
      </c>
      <c r="V2127" s="1383">
        <f t="shared" si="4299"/>
        <v>0</v>
      </c>
      <c r="W2127" s="1383">
        <f t="shared" si="4299"/>
        <v>0</v>
      </c>
      <c r="X2127" s="1383">
        <f t="shared" si="4299"/>
        <v>0</v>
      </c>
      <c r="Y2127" s="1383">
        <f t="shared" si="4173"/>
        <v>0</v>
      </c>
      <c r="Z2127" s="1383">
        <f t="shared" si="4174"/>
        <v>0</v>
      </c>
      <c r="AA2127" s="1383">
        <f t="shared" si="4175"/>
        <v>0</v>
      </c>
      <c r="AB2127" s="1383">
        <f t="shared" si="4176"/>
        <v>0</v>
      </c>
      <c r="AC2127" s="5">
        <f t="shared" si="4177"/>
        <v>273</v>
      </c>
      <c r="AD2127" s="1383">
        <f t="shared" si="4178"/>
        <v>0</v>
      </c>
      <c r="AE2127" s="1383">
        <f t="shared" si="4179"/>
        <v>0</v>
      </c>
      <c r="AF2127" s="1305" t="e">
        <f t="shared" si="4180"/>
        <v>#DIV/0!</v>
      </c>
      <c r="AG2127" s="1305" t="e">
        <f t="shared" si="4181"/>
        <v>#DIV/0!</v>
      </c>
      <c r="AH2127" s="5"/>
      <c r="AI2127" s="5"/>
      <c r="AJ2127" s="5"/>
      <c r="AK2127" s="5"/>
      <c r="AL2127" s="5"/>
      <c r="AM2127" s="5"/>
      <c r="AN2127" s="5"/>
      <c r="AO2127" s="5"/>
      <c r="AP2127" s="5"/>
      <c r="AQ2127" s="5"/>
      <c r="AR2127" s="5"/>
      <c r="AS2127" s="5"/>
      <c r="AT2127" s="5"/>
      <c r="AU2127" s="5"/>
      <c r="AV2127" s="5"/>
      <c r="AW2127" s="5"/>
      <c r="AX2127" s="5"/>
      <c r="AY2127" s="5"/>
      <c r="AZ2127" s="5"/>
      <c r="BA2127" s="5"/>
      <c r="BB2127" s="5"/>
      <c r="BC2127" s="5"/>
      <c r="BD2127" s="5"/>
      <c r="BE2127" s="5"/>
    </row>
    <row r="2128" spans="1:57" ht="14.25" customHeight="1">
      <c r="A2128" s="1376">
        <v>45931</v>
      </c>
      <c r="B2128" s="1301"/>
      <c r="C2128" s="1302"/>
      <c r="D2128" s="1376">
        <v>45566</v>
      </c>
      <c r="E2128" s="1357"/>
      <c r="F2128" s="5"/>
      <c r="G2128" s="5"/>
      <c r="H2128" s="1302"/>
      <c r="I2128" s="1303"/>
      <c r="J2128" s="1301"/>
      <c r="K2128" s="1376"/>
      <c r="L2128" s="1302"/>
      <c r="M2128" s="1382">
        <f t="shared" si="4170"/>
        <v>45932</v>
      </c>
      <c r="N2128" s="1354">
        <f t="shared" si="4167"/>
        <v>0</v>
      </c>
      <c r="O2128" s="1383">
        <f t="shared" ref="O2128:S2128" si="4300">$AD2128*O$27</f>
        <v>0</v>
      </c>
      <c r="P2128" s="1383">
        <f t="shared" si="4300"/>
        <v>0</v>
      </c>
      <c r="Q2128" s="1383">
        <f t="shared" si="4300"/>
        <v>0</v>
      </c>
      <c r="R2128" s="1383">
        <f t="shared" si="4300"/>
        <v>0</v>
      </c>
      <c r="S2128" s="1383">
        <f t="shared" si="4300"/>
        <v>0</v>
      </c>
      <c r="T2128" s="1383">
        <f t="shared" ref="T2128:X2128" si="4301">$AE2128*T$27</f>
        <v>0</v>
      </c>
      <c r="U2128" s="1383">
        <f t="shared" si="4301"/>
        <v>0</v>
      </c>
      <c r="V2128" s="1383">
        <f t="shared" si="4301"/>
        <v>0</v>
      </c>
      <c r="W2128" s="1383">
        <f t="shared" si="4301"/>
        <v>0</v>
      </c>
      <c r="X2128" s="1383">
        <f t="shared" si="4301"/>
        <v>0</v>
      </c>
      <c r="Y2128" s="1383">
        <f t="shared" si="4173"/>
        <v>0</v>
      </c>
      <c r="Z2128" s="1383">
        <f t="shared" si="4174"/>
        <v>0</v>
      </c>
      <c r="AA2128" s="1383">
        <f t="shared" si="4175"/>
        <v>0</v>
      </c>
      <c r="AB2128" s="1383">
        <f t="shared" si="4176"/>
        <v>0</v>
      </c>
      <c r="AC2128" s="5">
        <f t="shared" si="4177"/>
        <v>274</v>
      </c>
      <c r="AD2128" s="1383">
        <f t="shared" si="4178"/>
        <v>0</v>
      </c>
      <c r="AE2128" s="1383">
        <f t="shared" si="4179"/>
        <v>0</v>
      </c>
      <c r="AF2128" s="1305" t="e">
        <f t="shared" si="4180"/>
        <v>#DIV/0!</v>
      </c>
      <c r="AG2128" s="1305" t="e">
        <f t="shared" si="4181"/>
        <v>#DIV/0!</v>
      </c>
      <c r="AH2128" s="5"/>
      <c r="AI2128" s="5"/>
      <c r="AJ2128" s="5"/>
      <c r="AK2128" s="5"/>
      <c r="AL2128" s="5"/>
      <c r="AM2128" s="5"/>
      <c r="AN2128" s="5"/>
      <c r="AO2128" s="5"/>
      <c r="AP2128" s="5"/>
      <c r="AQ2128" s="5"/>
      <c r="AR2128" s="5"/>
      <c r="AS2128" s="5"/>
      <c r="AT2128" s="5"/>
      <c r="AU2128" s="5"/>
      <c r="AV2128" s="5"/>
      <c r="AW2128" s="5"/>
      <c r="AX2128" s="5"/>
      <c r="AY2128" s="5"/>
      <c r="AZ2128" s="5"/>
      <c r="BA2128" s="5"/>
      <c r="BB2128" s="5"/>
      <c r="BC2128" s="5"/>
      <c r="BD2128" s="5"/>
      <c r="BE2128" s="5"/>
    </row>
    <row r="2129" spans="1:57" ht="14.25" customHeight="1">
      <c r="A2129" s="1376">
        <v>45932</v>
      </c>
      <c r="B2129" s="1301"/>
      <c r="C2129" s="1302"/>
      <c r="D2129" s="1376">
        <v>45567</v>
      </c>
      <c r="E2129" s="1357"/>
      <c r="F2129" s="5"/>
      <c r="G2129" s="5"/>
      <c r="H2129" s="1302"/>
      <c r="I2129" s="1303"/>
      <c r="J2129" s="1301"/>
      <c r="K2129" s="1376"/>
      <c r="L2129" s="1302"/>
      <c r="M2129" s="1382">
        <f t="shared" si="4170"/>
        <v>45933</v>
      </c>
      <c r="N2129" s="1354">
        <f t="shared" si="4167"/>
        <v>0</v>
      </c>
      <c r="O2129" s="1383">
        <f t="shared" ref="O2129:S2129" si="4302">$AD2129*O$27</f>
        <v>0</v>
      </c>
      <c r="P2129" s="1383">
        <f t="shared" si="4302"/>
        <v>0</v>
      </c>
      <c r="Q2129" s="1383">
        <f t="shared" si="4302"/>
        <v>0</v>
      </c>
      <c r="R2129" s="1383">
        <f t="shared" si="4302"/>
        <v>0</v>
      </c>
      <c r="S2129" s="1383">
        <f t="shared" si="4302"/>
        <v>0</v>
      </c>
      <c r="T2129" s="1383">
        <f t="shared" ref="T2129:X2129" si="4303">$AE2129*T$27</f>
        <v>0</v>
      </c>
      <c r="U2129" s="1383">
        <f t="shared" si="4303"/>
        <v>0</v>
      </c>
      <c r="V2129" s="1383">
        <f t="shared" si="4303"/>
        <v>0</v>
      </c>
      <c r="W2129" s="1383">
        <f t="shared" si="4303"/>
        <v>0</v>
      </c>
      <c r="X2129" s="1383">
        <f t="shared" si="4303"/>
        <v>0</v>
      </c>
      <c r="Y2129" s="1383">
        <f t="shared" si="4173"/>
        <v>0</v>
      </c>
      <c r="Z2129" s="1383">
        <f t="shared" si="4174"/>
        <v>0</v>
      </c>
      <c r="AA2129" s="1383">
        <f t="shared" si="4175"/>
        <v>0</v>
      </c>
      <c r="AB2129" s="1383">
        <f t="shared" si="4176"/>
        <v>0</v>
      </c>
      <c r="AC2129" s="5">
        <f t="shared" si="4177"/>
        <v>275</v>
      </c>
      <c r="AD2129" s="1383">
        <f t="shared" si="4178"/>
        <v>0</v>
      </c>
      <c r="AE2129" s="1383">
        <f t="shared" si="4179"/>
        <v>0</v>
      </c>
      <c r="AF2129" s="1305" t="e">
        <f t="shared" si="4180"/>
        <v>#DIV/0!</v>
      </c>
      <c r="AG2129" s="1305" t="e">
        <f t="shared" si="4181"/>
        <v>#DIV/0!</v>
      </c>
      <c r="AH2129" s="5"/>
      <c r="AI2129" s="5"/>
      <c r="AJ2129" s="5"/>
      <c r="AK2129" s="5"/>
      <c r="AL2129" s="5"/>
      <c r="AM2129" s="5"/>
      <c r="AN2129" s="5"/>
      <c r="AO2129" s="5"/>
      <c r="AP2129" s="5"/>
      <c r="AQ2129" s="5"/>
      <c r="AR2129" s="5"/>
      <c r="AS2129" s="5"/>
      <c r="AT2129" s="5"/>
      <c r="AU2129" s="5"/>
      <c r="AV2129" s="5"/>
      <c r="AW2129" s="5"/>
      <c r="AX2129" s="5"/>
      <c r="AY2129" s="5"/>
      <c r="AZ2129" s="5"/>
      <c r="BA2129" s="5"/>
      <c r="BB2129" s="5"/>
      <c r="BC2129" s="5"/>
      <c r="BD2129" s="5"/>
      <c r="BE2129" s="5"/>
    </row>
    <row r="2130" spans="1:57" ht="14.25" customHeight="1">
      <c r="A2130" s="1376">
        <v>45933</v>
      </c>
      <c r="B2130" s="1301"/>
      <c r="C2130" s="1302"/>
      <c r="D2130" s="1376">
        <v>45568</v>
      </c>
      <c r="E2130" s="1357"/>
      <c r="F2130" s="5"/>
      <c r="G2130" s="5"/>
      <c r="H2130" s="1302"/>
      <c r="I2130" s="1303"/>
      <c r="J2130" s="1301"/>
      <c r="K2130" s="1376"/>
      <c r="L2130" s="1302"/>
      <c r="M2130" s="1382">
        <f t="shared" si="4170"/>
        <v>45934</v>
      </c>
      <c r="N2130" s="1354">
        <f t="shared" si="4167"/>
        <v>0</v>
      </c>
      <c r="O2130" s="1383">
        <f t="shared" ref="O2130:S2130" si="4304">$AD2130*O$27</f>
        <v>0</v>
      </c>
      <c r="P2130" s="1383">
        <f t="shared" si="4304"/>
        <v>0</v>
      </c>
      <c r="Q2130" s="1383">
        <f t="shared" si="4304"/>
        <v>0</v>
      </c>
      <c r="R2130" s="1383">
        <f t="shared" si="4304"/>
        <v>0</v>
      </c>
      <c r="S2130" s="1383">
        <f t="shared" si="4304"/>
        <v>0</v>
      </c>
      <c r="T2130" s="1383">
        <f t="shared" ref="T2130:X2130" si="4305">$AE2130*T$27</f>
        <v>0</v>
      </c>
      <c r="U2130" s="1383">
        <f t="shared" si="4305"/>
        <v>0</v>
      </c>
      <c r="V2130" s="1383">
        <f t="shared" si="4305"/>
        <v>0</v>
      </c>
      <c r="W2130" s="1383">
        <f t="shared" si="4305"/>
        <v>0</v>
      </c>
      <c r="X2130" s="1383">
        <f t="shared" si="4305"/>
        <v>0</v>
      </c>
      <c r="Y2130" s="1383">
        <f t="shared" si="4173"/>
        <v>0</v>
      </c>
      <c r="Z2130" s="1383">
        <f t="shared" si="4174"/>
        <v>0</v>
      </c>
      <c r="AA2130" s="1383">
        <f t="shared" si="4175"/>
        <v>0</v>
      </c>
      <c r="AB2130" s="1383">
        <f t="shared" si="4176"/>
        <v>0</v>
      </c>
      <c r="AC2130" s="5">
        <f t="shared" si="4177"/>
        <v>276</v>
      </c>
      <c r="AD2130" s="1383">
        <f t="shared" si="4178"/>
        <v>0</v>
      </c>
      <c r="AE2130" s="1383">
        <f t="shared" si="4179"/>
        <v>0</v>
      </c>
      <c r="AF2130" s="1305" t="e">
        <f t="shared" si="4180"/>
        <v>#DIV/0!</v>
      </c>
      <c r="AG2130" s="1305" t="e">
        <f t="shared" si="4181"/>
        <v>#DIV/0!</v>
      </c>
      <c r="AH2130" s="5"/>
      <c r="AI2130" s="5"/>
      <c r="AJ2130" s="5"/>
      <c r="AK2130" s="5"/>
      <c r="AL2130" s="5"/>
      <c r="AM2130" s="5"/>
      <c r="AN2130" s="5"/>
      <c r="AO2130" s="5"/>
      <c r="AP2130" s="5"/>
      <c r="AQ2130" s="5"/>
      <c r="AR2130" s="5"/>
      <c r="AS2130" s="5"/>
      <c r="AT2130" s="5"/>
      <c r="AU2130" s="5"/>
      <c r="AV2130" s="5"/>
      <c r="AW2130" s="5"/>
      <c r="AX2130" s="5"/>
      <c r="AY2130" s="5"/>
      <c r="AZ2130" s="5"/>
      <c r="BA2130" s="5"/>
      <c r="BB2130" s="5"/>
      <c r="BC2130" s="5"/>
      <c r="BD2130" s="5"/>
      <c r="BE2130" s="5"/>
    </row>
    <row r="2131" spans="1:57" ht="14.25" customHeight="1">
      <c r="A2131" s="1376">
        <v>45934</v>
      </c>
      <c r="B2131" s="1301"/>
      <c r="C2131" s="1302"/>
      <c r="D2131" s="1376">
        <v>45569</v>
      </c>
      <c r="E2131" s="1357"/>
      <c r="F2131" s="5"/>
      <c r="G2131" s="5"/>
      <c r="H2131" s="1302"/>
      <c r="I2131" s="1303"/>
      <c r="J2131" s="1301"/>
      <c r="K2131" s="1376"/>
      <c r="L2131" s="1302"/>
      <c r="M2131" s="1382">
        <f t="shared" si="4170"/>
        <v>45935</v>
      </c>
      <c r="N2131" s="1354">
        <f t="shared" si="4167"/>
        <v>0</v>
      </c>
      <c r="O2131" s="1383">
        <f t="shared" ref="O2131:S2131" si="4306">$AD2131*O$27</f>
        <v>0</v>
      </c>
      <c r="P2131" s="1383">
        <f t="shared" si="4306"/>
        <v>0</v>
      </c>
      <c r="Q2131" s="1383">
        <f t="shared" si="4306"/>
        <v>0</v>
      </c>
      <c r="R2131" s="1383">
        <f t="shared" si="4306"/>
        <v>0</v>
      </c>
      <c r="S2131" s="1383">
        <f t="shared" si="4306"/>
        <v>0</v>
      </c>
      <c r="T2131" s="1383">
        <f t="shared" ref="T2131:X2131" si="4307">$AE2131*T$27</f>
        <v>0</v>
      </c>
      <c r="U2131" s="1383">
        <f t="shared" si="4307"/>
        <v>0</v>
      </c>
      <c r="V2131" s="1383">
        <f t="shared" si="4307"/>
        <v>0</v>
      </c>
      <c r="W2131" s="1383">
        <f t="shared" si="4307"/>
        <v>0</v>
      </c>
      <c r="X2131" s="1383">
        <f t="shared" si="4307"/>
        <v>0</v>
      </c>
      <c r="Y2131" s="1383">
        <f t="shared" si="4173"/>
        <v>0</v>
      </c>
      <c r="Z2131" s="1383">
        <f t="shared" si="4174"/>
        <v>0</v>
      </c>
      <c r="AA2131" s="1383">
        <f t="shared" si="4175"/>
        <v>0</v>
      </c>
      <c r="AB2131" s="1383">
        <f t="shared" si="4176"/>
        <v>0</v>
      </c>
      <c r="AC2131" s="5">
        <f t="shared" si="4177"/>
        <v>277</v>
      </c>
      <c r="AD2131" s="1383">
        <f t="shared" si="4178"/>
        <v>0</v>
      </c>
      <c r="AE2131" s="1383">
        <f t="shared" si="4179"/>
        <v>0</v>
      </c>
      <c r="AF2131" s="1305" t="e">
        <f t="shared" si="4180"/>
        <v>#DIV/0!</v>
      </c>
      <c r="AG2131" s="1305" t="e">
        <f t="shared" si="4181"/>
        <v>#DIV/0!</v>
      </c>
      <c r="AH2131" s="5"/>
      <c r="AI2131" s="5"/>
      <c r="AJ2131" s="5"/>
      <c r="AK2131" s="5"/>
      <c r="AL2131" s="5"/>
      <c r="AM2131" s="5"/>
      <c r="AN2131" s="5"/>
      <c r="AO2131" s="5"/>
      <c r="AP2131" s="5"/>
      <c r="AQ2131" s="5"/>
      <c r="AR2131" s="5"/>
      <c r="AS2131" s="5"/>
      <c r="AT2131" s="5"/>
      <c r="AU2131" s="5"/>
      <c r="AV2131" s="5"/>
      <c r="AW2131" s="5"/>
      <c r="AX2131" s="5"/>
      <c r="AY2131" s="5"/>
      <c r="AZ2131" s="5"/>
      <c r="BA2131" s="5"/>
      <c r="BB2131" s="5"/>
      <c r="BC2131" s="5"/>
      <c r="BD2131" s="5"/>
      <c r="BE2131" s="5"/>
    </row>
    <row r="2132" spans="1:57" ht="14.25" customHeight="1">
      <c r="A2132" s="1376">
        <v>45935</v>
      </c>
      <c r="B2132" s="1301"/>
      <c r="C2132" s="1302"/>
      <c r="D2132" s="1376">
        <v>45570</v>
      </c>
      <c r="E2132" s="1357"/>
      <c r="F2132" s="5"/>
      <c r="G2132" s="5"/>
      <c r="H2132" s="1302"/>
      <c r="I2132" s="1303"/>
      <c r="J2132" s="1301"/>
      <c r="K2132" s="1376"/>
      <c r="L2132" s="1302"/>
      <c r="M2132" s="1382">
        <f t="shared" si="4170"/>
        <v>45936</v>
      </c>
      <c r="N2132" s="1354">
        <f t="shared" si="4167"/>
        <v>0</v>
      </c>
      <c r="O2132" s="1383">
        <f t="shared" ref="O2132:S2132" si="4308">$AD2132*O$27</f>
        <v>0</v>
      </c>
      <c r="P2132" s="1383">
        <f t="shared" si="4308"/>
        <v>0</v>
      </c>
      <c r="Q2132" s="1383">
        <f t="shared" si="4308"/>
        <v>0</v>
      </c>
      <c r="R2132" s="1383">
        <f t="shared" si="4308"/>
        <v>0</v>
      </c>
      <c r="S2132" s="1383">
        <f t="shared" si="4308"/>
        <v>0</v>
      </c>
      <c r="T2132" s="1383">
        <f t="shared" ref="T2132:X2132" si="4309">$AE2132*T$27</f>
        <v>0</v>
      </c>
      <c r="U2132" s="1383">
        <f t="shared" si="4309"/>
        <v>0</v>
      </c>
      <c r="V2132" s="1383">
        <f t="shared" si="4309"/>
        <v>0</v>
      </c>
      <c r="W2132" s="1383">
        <f t="shared" si="4309"/>
        <v>0</v>
      </c>
      <c r="X2132" s="1383">
        <f t="shared" si="4309"/>
        <v>0</v>
      </c>
      <c r="Y2132" s="1383">
        <f t="shared" si="4173"/>
        <v>0</v>
      </c>
      <c r="Z2132" s="1383">
        <f t="shared" si="4174"/>
        <v>0</v>
      </c>
      <c r="AA2132" s="1383">
        <f t="shared" si="4175"/>
        <v>0</v>
      </c>
      <c r="AB2132" s="1383">
        <f t="shared" si="4176"/>
        <v>0</v>
      </c>
      <c r="AC2132" s="5">
        <f t="shared" si="4177"/>
        <v>278</v>
      </c>
      <c r="AD2132" s="1383">
        <f t="shared" si="4178"/>
        <v>0</v>
      </c>
      <c r="AE2132" s="1383">
        <f t="shared" si="4179"/>
        <v>0</v>
      </c>
      <c r="AF2132" s="1305" t="e">
        <f t="shared" si="4180"/>
        <v>#DIV/0!</v>
      </c>
      <c r="AG2132" s="1305" t="e">
        <f t="shared" si="4181"/>
        <v>#DIV/0!</v>
      </c>
      <c r="AH2132" s="5"/>
      <c r="AI2132" s="5"/>
      <c r="AJ2132" s="5"/>
      <c r="AK2132" s="5"/>
      <c r="AL2132" s="5"/>
      <c r="AM2132" s="5"/>
      <c r="AN2132" s="5"/>
      <c r="AO2132" s="5"/>
      <c r="AP2132" s="5"/>
      <c r="AQ2132" s="5"/>
      <c r="AR2132" s="5"/>
      <c r="AS2132" s="5"/>
      <c r="AT2132" s="5"/>
      <c r="AU2132" s="5"/>
      <c r="AV2132" s="5"/>
      <c r="AW2132" s="5"/>
      <c r="AX2132" s="5"/>
      <c r="AY2132" s="5"/>
      <c r="AZ2132" s="5"/>
      <c r="BA2132" s="5"/>
      <c r="BB2132" s="5"/>
      <c r="BC2132" s="5"/>
      <c r="BD2132" s="5"/>
      <c r="BE2132" s="5"/>
    </row>
    <row r="2133" spans="1:57" ht="14.25" customHeight="1">
      <c r="A2133" s="1376">
        <v>45936</v>
      </c>
      <c r="B2133" s="1301"/>
      <c r="C2133" s="1302"/>
      <c r="D2133" s="1376">
        <v>45571</v>
      </c>
      <c r="E2133" s="1357"/>
      <c r="F2133" s="5"/>
      <c r="G2133" s="5"/>
      <c r="H2133" s="1302"/>
      <c r="I2133" s="1303"/>
      <c r="J2133" s="1301"/>
      <c r="K2133" s="1376"/>
      <c r="L2133" s="1302"/>
      <c r="M2133" s="1382">
        <f t="shared" si="4170"/>
        <v>45937</v>
      </c>
      <c r="N2133" s="1354">
        <f t="shared" si="4167"/>
        <v>0</v>
      </c>
      <c r="O2133" s="1383">
        <f t="shared" ref="O2133:S2133" si="4310">$AD2133*O$27</f>
        <v>0</v>
      </c>
      <c r="P2133" s="1383">
        <f t="shared" si="4310"/>
        <v>0</v>
      </c>
      <c r="Q2133" s="1383">
        <f t="shared" si="4310"/>
        <v>0</v>
      </c>
      <c r="R2133" s="1383">
        <f t="shared" si="4310"/>
        <v>0</v>
      </c>
      <c r="S2133" s="1383">
        <f t="shared" si="4310"/>
        <v>0</v>
      </c>
      <c r="T2133" s="1383">
        <f t="shared" ref="T2133:X2133" si="4311">$AE2133*T$27</f>
        <v>0</v>
      </c>
      <c r="U2133" s="1383">
        <f t="shared" si="4311"/>
        <v>0</v>
      </c>
      <c r="V2133" s="1383">
        <f t="shared" si="4311"/>
        <v>0</v>
      </c>
      <c r="W2133" s="1383">
        <f t="shared" si="4311"/>
        <v>0</v>
      </c>
      <c r="X2133" s="1383">
        <f t="shared" si="4311"/>
        <v>0</v>
      </c>
      <c r="Y2133" s="1383">
        <f t="shared" si="4173"/>
        <v>0</v>
      </c>
      <c r="Z2133" s="1383">
        <f t="shared" si="4174"/>
        <v>0</v>
      </c>
      <c r="AA2133" s="1383">
        <f t="shared" si="4175"/>
        <v>0</v>
      </c>
      <c r="AB2133" s="1383">
        <f t="shared" si="4176"/>
        <v>0</v>
      </c>
      <c r="AC2133" s="5">
        <f t="shared" si="4177"/>
        <v>279</v>
      </c>
      <c r="AD2133" s="1383">
        <f t="shared" si="4178"/>
        <v>0</v>
      </c>
      <c r="AE2133" s="1383">
        <f t="shared" si="4179"/>
        <v>0</v>
      </c>
      <c r="AF2133" s="1305" t="e">
        <f t="shared" si="4180"/>
        <v>#DIV/0!</v>
      </c>
      <c r="AG2133" s="1305" t="e">
        <f t="shared" si="4181"/>
        <v>#DIV/0!</v>
      </c>
      <c r="AH2133" s="5"/>
      <c r="AI2133" s="5"/>
      <c r="AJ2133" s="5"/>
      <c r="AK2133" s="5"/>
      <c r="AL2133" s="5"/>
      <c r="AM2133" s="5"/>
      <c r="AN2133" s="5"/>
      <c r="AO2133" s="5"/>
      <c r="AP2133" s="5"/>
      <c r="AQ2133" s="5"/>
      <c r="AR2133" s="5"/>
      <c r="AS2133" s="5"/>
      <c r="AT2133" s="5"/>
      <c r="AU2133" s="5"/>
      <c r="AV2133" s="5"/>
      <c r="AW2133" s="5"/>
      <c r="AX2133" s="5"/>
      <c r="AY2133" s="5"/>
      <c r="AZ2133" s="5"/>
      <c r="BA2133" s="5"/>
      <c r="BB2133" s="5"/>
      <c r="BC2133" s="5"/>
      <c r="BD2133" s="5"/>
      <c r="BE2133" s="5"/>
    </row>
    <row r="2134" spans="1:57" ht="14.25" customHeight="1">
      <c r="A2134" s="1376">
        <v>45937</v>
      </c>
      <c r="B2134" s="1301"/>
      <c r="C2134" s="1302"/>
      <c r="D2134" s="1376">
        <v>45572</v>
      </c>
      <c r="E2134" s="1357"/>
      <c r="F2134" s="5"/>
      <c r="G2134" s="5"/>
      <c r="H2134" s="1302"/>
      <c r="I2134" s="1303"/>
      <c r="J2134" s="1301"/>
      <c r="K2134" s="1376"/>
      <c r="L2134" s="1302"/>
      <c r="M2134" s="1382">
        <f t="shared" si="4170"/>
        <v>45938</v>
      </c>
      <c r="N2134" s="1354">
        <f t="shared" si="4167"/>
        <v>0</v>
      </c>
      <c r="O2134" s="1383">
        <f t="shared" ref="O2134:S2134" si="4312">$AD2134*O$27</f>
        <v>0</v>
      </c>
      <c r="P2134" s="1383">
        <f t="shared" si="4312"/>
        <v>0</v>
      </c>
      <c r="Q2134" s="1383">
        <f t="shared" si="4312"/>
        <v>0</v>
      </c>
      <c r="R2134" s="1383">
        <f t="shared" si="4312"/>
        <v>0</v>
      </c>
      <c r="S2134" s="1383">
        <f t="shared" si="4312"/>
        <v>0</v>
      </c>
      <c r="T2134" s="1383">
        <f t="shared" ref="T2134:X2134" si="4313">$AE2134*T$27</f>
        <v>0</v>
      </c>
      <c r="U2134" s="1383">
        <f t="shared" si="4313"/>
        <v>0</v>
      </c>
      <c r="V2134" s="1383">
        <f t="shared" si="4313"/>
        <v>0</v>
      </c>
      <c r="W2134" s="1383">
        <f t="shared" si="4313"/>
        <v>0</v>
      </c>
      <c r="X2134" s="1383">
        <f t="shared" si="4313"/>
        <v>0</v>
      </c>
      <c r="Y2134" s="1383">
        <f t="shared" si="4173"/>
        <v>0</v>
      </c>
      <c r="Z2134" s="1383">
        <f t="shared" si="4174"/>
        <v>0</v>
      </c>
      <c r="AA2134" s="1383">
        <f t="shared" si="4175"/>
        <v>0</v>
      </c>
      <c r="AB2134" s="1383">
        <f t="shared" si="4176"/>
        <v>0</v>
      </c>
      <c r="AC2134" s="5">
        <f t="shared" si="4177"/>
        <v>280</v>
      </c>
      <c r="AD2134" s="1383">
        <f t="shared" si="4178"/>
        <v>0</v>
      </c>
      <c r="AE2134" s="1383">
        <f t="shared" si="4179"/>
        <v>0</v>
      </c>
      <c r="AF2134" s="1305" t="e">
        <f t="shared" si="4180"/>
        <v>#DIV/0!</v>
      </c>
      <c r="AG2134" s="1305" t="e">
        <f t="shared" si="4181"/>
        <v>#DIV/0!</v>
      </c>
      <c r="AH2134" s="5"/>
      <c r="AI2134" s="5"/>
      <c r="AJ2134" s="5"/>
      <c r="AK2134" s="5"/>
      <c r="AL2134" s="5"/>
      <c r="AM2134" s="5"/>
      <c r="AN2134" s="5"/>
      <c r="AO2134" s="5"/>
      <c r="AP2134" s="5"/>
      <c r="AQ2134" s="5"/>
      <c r="AR2134" s="5"/>
      <c r="AS2134" s="5"/>
      <c r="AT2134" s="5"/>
      <c r="AU2134" s="5"/>
      <c r="AV2134" s="5"/>
      <c r="AW2134" s="5"/>
      <c r="AX2134" s="5"/>
      <c r="AY2134" s="5"/>
      <c r="AZ2134" s="5"/>
      <c r="BA2134" s="5"/>
      <c r="BB2134" s="5"/>
      <c r="BC2134" s="5"/>
      <c r="BD2134" s="5"/>
      <c r="BE2134" s="5"/>
    </row>
    <row r="2135" spans="1:57" ht="14.25" customHeight="1">
      <c r="A2135" s="1376">
        <v>45938</v>
      </c>
      <c r="B2135" s="1301"/>
      <c r="C2135" s="1302"/>
      <c r="D2135" s="1376">
        <v>45573</v>
      </c>
      <c r="E2135" s="1357"/>
      <c r="F2135" s="5"/>
      <c r="G2135" s="5"/>
      <c r="H2135" s="1302"/>
      <c r="I2135" s="1303"/>
      <c r="J2135" s="1301"/>
      <c r="K2135" s="1376"/>
      <c r="L2135" s="1302"/>
      <c r="M2135" s="1382">
        <f t="shared" si="4170"/>
        <v>45939</v>
      </c>
      <c r="N2135" s="1354">
        <f t="shared" si="4167"/>
        <v>0</v>
      </c>
      <c r="O2135" s="1383">
        <f t="shared" ref="O2135:S2135" si="4314">$AD2135*O$27</f>
        <v>0</v>
      </c>
      <c r="P2135" s="1383">
        <f t="shared" si="4314"/>
        <v>0</v>
      </c>
      <c r="Q2135" s="1383">
        <f t="shared" si="4314"/>
        <v>0</v>
      </c>
      <c r="R2135" s="1383">
        <f t="shared" si="4314"/>
        <v>0</v>
      </c>
      <c r="S2135" s="1383">
        <f t="shared" si="4314"/>
        <v>0</v>
      </c>
      <c r="T2135" s="1383">
        <f t="shared" ref="T2135:X2135" si="4315">$AE2135*T$27</f>
        <v>0</v>
      </c>
      <c r="U2135" s="1383">
        <f t="shared" si="4315"/>
        <v>0</v>
      </c>
      <c r="V2135" s="1383">
        <f t="shared" si="4315"/>
        <v>0</v>
      </c>
      <c r="W2135" s="1383">
        <f t="shared" si="4315"/>
        <v>0</v>
      </c>
      <c r="X2135" s="1383">
        <f t="shared" si="4315"/>
        <v>0</v>
      </c>
      <c r="Y2135" s="1383">
        <f t="shared" si="4173"/>
        <v>0</v>
      </c>
      <c r="Z2135" s="1383">
        <f t="shared" si="4174"/>
        <v>0</v>
      </c>
      <c r="AA2135" s="1383">
        <f t="shared" si="4175"/>
        <v>0</v>
      </c>
      <c r="AB2135" s="1383">
        <f t="shared" si="4176"/>
        <v>0</v>
      </c>
      <c r="AC2135" s="5">
        <f t="shared" si="4177"/>
        <v>281</v>
      </c>
      <c r="AD2135" s="1383">
        <f t="shared" si="4178"/>
        <v>0</v>
      </c>
      <c r="AE2135" s="1383">
        <f t="shared" si="4179"/>
        <v>0</v>
      </c>
      <c r="AF2135" s="1305" t="e">
        <f t="shared" si="4180"/>
        <v>#DIV/0!</v>
      </c>
      <c r="AG2135" s="1305" t="e">
        <f t="shared" si="4181"/>
        <v>#DIV/0!</v>
      </c>
      <c r="AH2135" s="5"/>
      <c r="AI2135" s="5"/>
      <c r="AJ2135" s="5"/>
      <c r="AK2135" s="5"/>
      <c r="AL2135" s="5"/>
      <c r="AM2135" s="5"/>
      <c r="AN2135" s="5"/>
      <c r="AO2135" s="5"/>
      <c r="AP2135" s="5"/>
      <c r="AQ2135" s="5"/>
      <c r="AR2135" s="5"/>
      <c r="AS2135" s="5"/>
      <c r="AT2135" s="5"/>
      <c r="AU2135" s="5"/>
      <c r="AV2135" s="5"/>
      <c r="AW2135" s="5"/>
      <c r="AX2135" s="5"/>
      <c r="AY2135" s="5"/>
      <c r="AZ2135" s="5"/>
      <c r="BA2135" s="5"/>
      <c r="BB2135" s="5"/>
      <c r="BC2135" s="5"/>
      <c r="BD2135" s="5"/>
      <c r="BE2135" s="5"/>
    </row>
    <row r="2136" spans="1:57" ht="14.25" customHeight="1">
      <c r="A2136" s="1376">
        <v>45939</v>
      </c>
      <c r="B2136" s="1301"/>
      <c r="C2136" s="1302"/>
      <c r="D2136" s="1376">
        <v>45574</v>
      </c>
      <c r="E2136" s="1357"/>
      <c r="F2136" s="5"/>
      <c r="G2136" s="5"/>
      <c r="H2136" s="1302"/>
      <c r="I2136" s="1303"/>
      <c r="J2136" s="1301"/>
      <c r="K2136" s="1376"/>
      <c r="L2136" s="1302"/>
      <c r="M2136" s="1382">
        <f t="shared" si="4170"/>
        <v>45940</v>
      </c>
      <c r="N2136" s="1354">
        <f t="shared" si="4167"/>
        <v>0</v>
      </c>
      <c r="O2136" s="1383">
        <f t="shared" ref="O2136:S2136" si="4316">$AD2136*O$27</f>
        <v>0</v>
      </c>
      <c r="P2136" s="1383">
        <f t="shared" si="4316"/>
        <v>0</v>
      </c>
      <c r="Q2136" s="1383">
        <f t="shared" si="4316"/>
        <v>0</v>
      </c>
      <c r="R2136" s="1383">
        <f t="shared" si="4316"/>
        <v>0</v>
      </c>
      <c r="S2136" s="1383">
        <f t="shared" si="4316"/>
        <v>0</v>
      </c>
      <c r="T2136" s="1383">
        <f t="shared" ref="T2136:X2136" si="4317">$AE2136*T$27</f>
        <v>0</v>
      </c>
      <c r="U2136" s="1383">
        <f t="shared" si="4317"/>
        <v>0</v>
      </c>
      <c r="V2136" s="1383">
        <f t="shared" si="4317"/>
        <v>0</v>
      </c>
      <c r="W2136" s="1383">
        <f t="shared" si="4317"/>
        <v>0</v>
      </c>
      <c r="X2136" s="1383">
        <f t="shared" si="4317"/>
        <v>0</v>
      </c>
      <c r="Y2136" s="1383">
        <f t="shared" si="4173"/>
        <v>0</v>
      </c>
      <c r="Z2136" s="1383">
        <f t="shared" si="4174"/>
        <v>0</v>
      </c>
      <c r="AA2136" s="1383">
        <f t="shared" si="4175"/>
        <v>0</v>
      </c>
      <c r="AB2136" s="1383">
        <f t="shared" si="4176"/>
        <v>0</v>
      </c>
      <c r="AC2136" s="5">
        <f t="shared" si="4177"/>
        <v>282</v>
      </c>
      <c r="AD2136" s="1383">
        <f t="shared" si="4178"/>
        <v>0</v>
      </c>
      <c r="AE2136" s="1383">
        <f t="shared" si="4179"/>
        <v>0</v>
      </c>
      <c r="AF2136" s="1305" t="e">
        <f t="shared" si="4180"/>
        <v>#DIV/0!</v>
      </c>
      <c r="AG2136" s="1305" t="e">
        <f t="shared" si="4181"/>
        <v>#DIV/0!</v>
      </c>
      <c r="AH2136" s="5"/>
      <c r="AI2136" s="5"/>
      <c r="AJ2136" s="5"/>
      <c r="AK2136" s="5"/>
      <c r="AL2136" s="5"/>
      <c r="AM2136" s="5"/>
      <c r="AN2136" s="5"/>
      <c r="AO2136" s="5"/>
      <c r="AP2136" s="5"/>
      <c r="AQ2136" s="5"/>
      <c r="AR2136" s="5"/>
      <c r="AS2136" s="5"/>
      <c r="AT2136" s="5"/>
      <c r="AU2136" s="5"/>
      <c r="AV2136" s="5"/>
      <c r="AW2136" s="5"/>
      <c r="AX2136" s="5"/>
      <c r="AY2136" s="5"/>
      <c r="AZ2136" s="5"/>
      <c r="BA2136" s="5"/>
      <c r="BB2136" s="5"/>
      <c r="BC2136" s="5"/>
      <c r="BD2136" s="5"/>
      <c r="BE2136" s="5"/>
    </row>
    <row r="2137" spans="1:57" ht="14.25" customHeight="1">
      <c r="A2137" s="1376">
        <v>45940</v>
      </c>
      <c r="B2137" s="1301"/>
      <c r="C2137" s="1302"/>
      <c r="D2137" s="1376">
        <v>45575</v>
      </c>
      <c r="E2137" s="1357"/>
      <c r="F2137" s="5"/>
      <c r="G2137" s="5"/>
      <c r="H2137" s="1302"/>
      <c r="I2137" s="1303"/>
      <c r="J2137" s="1301"/>
      <c r="K2137" s="1376"/>
      <c r="L2137" s="1302"/>
      <c r="M2137" s="1382">
        <f t="shared" si="4170"/>
        <v>45941</v>
      </c>
      <c r="N2137" s="1354">
        <f t="shared" si="4167"/>
        <v>0</v>
      </c>
      <c r="O2137" s="1383">
        <f t="shared" ref="O2137:S2137" si="4318">$AD2137*O$27</f>
        <v>0</v>
      </c>
      <c r="P2137" s="1383">
        <f t="shared" si="4318"/>
        <v>0</v>
      </c>
      <c r="Q2137" s="1383">
        <f t="shared" si="4318"/>
        <v>0</v>
      </c>
      <c r="R2137" s="1383">
        <f t="shared" si="4318"/>
        <v>0</v>
      </c>
      <c r="S2137" s="1383">
        <f t="shared" si="4318"/>
        <v>0</v>
      </c>
      <c r="T2137" s="1383">
        <f t="shared" ref="T2137:X2137" si="4319">$AE2137*T$27</f>
        <v>0</v>
      </c>
      <c r="U2137" s="1383">
        <f t="shared" si="4319"/>
        <v>0</v>
      </c>
      <c r="V2137" s="1383">
        <f t="shared" si="4319"/>
        <v>0</v>
      </c>
      <c r="W2137" s="1383">
        <f t="shared" si="4319"/>
        <v>0</v>
      </c>
      <c r="X2137" s="1383">
        <f t="shared" si="4319"/>
        <v>0</v>
      </c>
      <c r="Y2137" s="1383">
        <f t="shared" si="4173"/>
        <v>0</v>
      </c>
      <c r="Z2137" s="1383">
        <f t="shared" si="4174"/>
        <v>0</v>
      </c>
      <c r="AA2137" s="1383">
        <f t="shared" si="4175"/>
        <v>0</v>
      </c>
      <c r="AB2137" s="1383">
        <f t="shared" si="4176"/>
        <v>0</v>
      </c>
      <c r="AC2137" s="5">
        <f t="shared" si="4177"/>
        <v>283</v>
      </c>
      <c r="AD2137" s="1383">
        <f t="shared" si="4178"/>
        <v>0</v>
      </c>
      <c r="AE2137" s="1383">
        <f t="shared" si="4179"/>
        <v>0</v>
      </c>
      <c r="AF2137" s="1305" t="e">
        <f t="shared" si="4180"/>
        <v>#DIV/0!</v>
      </c>
      <c r="AG2137" s="1305" t="e">
        <f t="shared" si="4181"/>
        <v>#DIV/0!</v>
      </c>
      <c r="AH2137" s="5"/>
      <c r="AI2137" s="5"/>
      <c r="AJ2137" s="5"/>
      <c r="AK2137" s="5"/>
      <c r="AL2137" s="5"/>
      <c r="AM2137" s="5"/>
      <c r="AN2137" s="5"/>
      <c r="AO2137" s="5"/>
      <c r="AP2137" s="5"/>
      <c r="AQ2137" s="5"/>
      <c r="AR2137" s="5"/>
      <c r="AS2137" s="5"/>
      <c r="AT2137" s="5"/>
      <c r="AU2137" s="5"/>
      <c r="AV2137" s="5"/>
      <c r="AW2137" s="5"/>
      <c r="AX2137" s="5"/>
      <c r="AY2137" s="5"/>
      <c r="AZ2137" s="5"/>
      <c r="BA2137" s="5"/>
      <c r="BB2137" s="5"/>
      <c r="BC2137" s="5"/>
      <c r="BD2137" s="5"/>
      <c r="BE2137" s="5"/>
    </row>
    <row r="2138" spans="1:57" ht="14.25" customHeight="1">
      <c r="A2138" s="1376">
        <v>45941</v>
      </c>
      <c r="B2138" s="1301"/>
      <c r="C2138" s="1302"/>
      <c r="D2138" s="1376">
        <v>45576</v>
      </c>
      <c r="E2138" s="1357"/>
      <c r="F2138" s="5"/>
      <c r="G2138" s="5"/>
      <c r="H2138" s="1302"/>
      <c r="I2138" s="1303"/>
      <c r="J2138" s="1301"/>
      <c r="K2138" s="1376"/>
      <c r="L2138" s="1302"/>
      <c r="M2138" s="1382">
        <f t="shared" si="4170"/>
        <v>45942</v>
      </c>
      <c r="N2138" s="1354">
        <f t="shared" si="4167"/>
        <v>0</v>
      </c>
      <c r="O2138" s="1383">
        <f t="shared" ref="O2138:S2138" si="4320">$AD2138*O$27</f>
        <v>0</v>
      </c>
      <c r="P2138" s="1383">
        <f t="shared" si="4320"/>
        <v>0</v>
      </c>
      <c r="Q2138" s="1383">
        <f t="shared" si="4320"/>
        <v>0</v>
      </c>
      <c r="R2138" s="1383">
        <f t="shared" si="4320"/>
        <v>0</v>
      </c>
      <c r="S2138" s="1383">
        <f t="shared" si="4320"/>
        <v>0</v>
      </c>
      <c r="T2138" s="1383">
        <f t="shared" ref="T2138:X2138" si="4321">$AE2138*T$27</f>
        <v>0</v>
      </c>
      <c r="U2138" s="1383">
        <f t="shared" si="4321"/>
        <v>0</v>
      </c>
      <c r="V2138" s="1383">
        <f t="shared" si="4321"/>
        <v>0</v>
      </c>
      <c r="W2138" s="1383">
        <f t="shared" si="4321"/>
        <v>0</v>
      </c>
      <c r="X2138" s="1383">
        <f t="shared" si="4321"/>
        <v>0</v>
      </c>
      <c r="Y2138" s="1383">
        <f t="shared" si="4173"/>
        <v>0</v>
      </c>
      <c r="Z2138" s="1383">
        <f t="shared" si="4174"/>
        <v>0</v>
      </c>
      <c r="AA2138" s="1383">
        <f t="shared" si="4175"/>
        <v>0</v>
      </c>
      <c r="AB2138" s="1383">
        <f t="shared" si="4176"/>
        <v>0</v>
      </c>
      <c r="AC2138" s="5">
        <f t="shared" si="4177"/>
        <v>284</v>
      </c>
      <c r="AD2138" s="1383">
        <f t="shared" si="4178"/>
        <v>0</v>
      </c>
      <c r="AE2138" s="1383">
        <f t="shared" si="4179"/>
        <v>0</v>
      </c>
      <c r="AF2138" s="1305" t="e">
        <f t="shared" si="4180"/>
        <v>#DIV/0!</v>
      </c>
      <c r="AG2138" s="1305" t="e">
        <f t="shared" si="4181"/>
        <v>#DIV/0!</v>
      </c>
      <c r="AH2138" s="5"/>
      <c r="AI2138" s="5"/>
      <c r="AJ2138" s="5"/>
      <c r="AK2138" s="5"/>
      <c r="AL2138" s="5"/>
      <c r="AM2138" s="5"/>
      <c r="AN2138" s="5"/>
      <c r="AO2138" s="5"/>
      <c r="AP2138" s="5"/>
      <c r="AQ2138" s="5"/>
      <c r="AR2138" s="5"/>
      <c r="AS2138" s="5"/>
      <c r="AT2138" s="5"/>
      <c r="AU2138" s="5"/>
      <c r="AV2138" s="5"/>
      <c r="AW2138" s="5"/>
      <c r="AX2138" s="5"/>
      <c r="AY2138" s="5"/>
      <c r="AZ2138" s="5"/>
      <c r="BA2138" s="5"/>
      <c r="BB2138" s="5"/>
      <c r="BC2138" s="5"/>
      <c r="BD2138" s="5"/>
      <c r="BE2138" s="5"/>
    </row>
    <row r="2139" spans="1:57" ht="14.25" customHeight="1">
      <c r="A2139" s="1376">
        <v>45942</v>
      </c>
      <c r="B2139" s="1301"/>
      <c r="C2139" s="1302"/>
      <c r="D2139" s="1376">
        <v>45577</v>
      </c>
      <c r="E2139" s="1357"/>
      <c r="F2139" s="5"/>
      <c r="G2139" s="5"/>
      <c r="H2139" s="1302"/>
      <c r="I2139" s="1303"/>
      <c r="J2139" s="1301"/>
      <c r="K2139" s="1376"/>
      <c r="L2139" s="1302"/>
      <c r="M2139" s="1382">
        <f t="shared" si="4170"/>
        <v>45943</v>
      </c>
      <c r="N2139" s="1354">
        <f t="shared" si="4167"/>
        <v>0</v>
      </c>
      <c r="O2139" s="1383">
        <f t="shared" ref="O2139:S2139" si="4322">$AD2139*O$27</f>
        <v>0</v>
      </c>
      <c r="P2139" s="1383">
        <f t="shared" si="4322"/>
        <v>0</v>
      </c>
      <c r="Q2139" s="1383">
        <f t="shared" si="4322"/>
        <v>0</v>
      </c>
      <c r="R2139" s="1383">
        <f t="shared" si="4322"/>
        <v>0</v>
      </c>
      <c r="S2139" s="1383">
        <f t="shared" si="4322"/>
        <v>0</v>
      </c>
      <c r="T2139" s="1383">
        <f t="shared" ref="T2139:X2139" si="4323">$AE2139*T$27</f>
        <v>0</v>
      </c>
      <c r="U2139" s="1383">
        <f t="shared" si="4323"/>
        <v>0</v>
      </c>
      <c r="V2139" s="1383">
        <f t="shared" si="4323"/>
        <v>0</v>
      </c>
      <c r="W2139" s="1383">
        <f t="shared" si="4323"/>
        <v>0</v>
      </c>
      <c r="X2139" s="1383">
        <f t="shared" si="4323"/>
        <v>0</v>
      </c>
      <c r="Y2139" s="1383">
        <f t="shared" si="4173"/>
        <v>0</v>
      </c>
      <c r="Z2139" s="1383">
        <f t="shared" si="4174"/>
        <v>0</v>
      </c>
      <c r="AA2139" s="1383">
        <f t="shared" si="4175"/>
        <v>0</v>
      </c>
      <c r="AB2139" s="1383">
        <f t="shared" si="4176"/>
        <v>0</v>
      </c>
      <c r="AC2139" s="5">
        <f t="shared" si="4177"/>
        <v>285</v>
      </c>
      <c r="AD2139" s="1383">
        <f t="shared" si="4178"/>
        <v>0</v>
      </c>
      <c r="AE2139" s="1383">
        <f t="shared" si="4179"/>
        <v>0</v>
      </c>
      <c r="AF2139" s="1305" t="e">
        <f t="shared" si="4180"/>
        <v>#DIV/0!</v>
      </c>
      <c r="AG2139" s="1305" t="e">
        <f t="shared" si="4181"/>
        <v>#DIV/0!</v>
      </c>
      <c r="AH2139" s="5"/>
      <c r="AI2139" s="5"/>
      <c r="AJ2139" s="5"/>
      <c r="AK2139" s="5"/>
      <c r="AL2139" s="5"/>
      <c r="AM2139" s="5"/>
      <c r="AN2139" s="5"/>
      <c r="AO2139" s="5"/>
      <c r="AP2139" s="5"/>
      <c r="AQ2139" s="5"/>
      <c r="AR2139" s="5"/>
      <c r="AS2139" s="5"/>
      <c r="AT2139" s="5"/>
      <c r="AU2139" s="5"/>
      <c r="AV2139" s="5"/>
      <c r="AW2139" s="5"/>
      <c r="AX2139" s="5"/>
      <c r="AY2139" s="5"/>
      <c r="AZ2139" s="5"/>
      <c r="BA2139" s="5"/>
      <c r="BB2139" s="5"/>
      <c r="BC2139" s="5"/>
      <c r="BD2139" s="5"/>
      <c r="BE2139" s="5"/>
    </row>
    <row r="2140" spans="1:57" ht="14.25" customHeight="1">
      <c r="A2140" s="1376">
        <v>45943</v>
      </c>
      <c r="B2140" s="1301"/>
      <c r="C2140" s="1302"/>
      <c r="D2140" s="1376">
        <v>45578</v>
      </c>
      <c r="E2140" s="1357"/>
      <c r="F2140" s="5"/>
      <c r="G2140" s="5"/>
      <c r="H2140" s="1302"/>
      <c r="I2140" s="1303"/>
      <c r="J2140" s="1301"/>
      <c r="K2140" s="1376"/>
      <c r="L2140" s="1302"/>
      <c r="M2140" s="1382">
        <f t="shared" si="4170"/>
        <v>45944</v>
      </c>
      <c r="N2140" s="1354">
        <f t="shared" si="4167"/>
        <v>0</v>
      </c>
      <c r="O2140" s="1383">
        <f t="shared" ref="O2140:S2140" si="4324">$AD2140*O$27</f>
        <v>0</v>
      </c>
      <c r="P2140" s="1383">
        <f t="shared" si="4324"/>
        <v>0</v>
      </c>
      <c r="Q2140" s="1383">
        <f t="shared" si="4324"/>
        <v>0</v>
      </c>
      <c r="R2140" s="1383">
        <f t="shared" si="4324"/>
        <v>0</v>
      </c>
      <c r="S2140" s="1383">
        <f t="shared" si="4324"/>
        <v>0</v>
      </c>
      <c r="T2140" s="1383">
        <f t="shared" ref="T2140:X2140" si="4325">$AE2140*T$27</f>
        <v>0</v>
      </c>
      <c r="U2140" s="1383">
        <f t="shared" si="4325"/>
        <v>0</v>
      </c>
      <c r="V2140" s="1383">
        <f t="shared" si="4325"/>
        <v>0</v>
      </c>
      <c r="W2140" s="1383">
        <f t="shared" si="4325"/>
        <v>0</v>
      </c>
      <c r="X2140" s="1383">
        <f t="shared" si="4325"/>
        <v>0</v>
      </c>
      <c r="Y2140" s="1383">
        <f t="shared" si="4173"/>
        <v>0</v>
      </c>
      <c r="Z2140" s="1383">
        <f t="shared" si="4174"/>
        <v>0</v>
      </c>
      <c r="AA2140" s="1383">
        <f t="shared" si="4175"/>
        <v>0</v>
      </c>
      <c r="AB2140" s="1383">
        <f t="shared" si="4176"/>
        <v>0</v>
      </c>
      <c r="AC2140" s="5">
        <f t="shared" si="4177"/>
        <v>286</v>
      </c>
      <c r="AD2140" s="1383">
        <f t="shared" si="4178"/>
        <v>0</v>
      </c>
      <c r="AE2140" s="1383">
        <f t="shared" si="4179"/>
        <v>0</v>
      </c>
      <c r="AF2140" s="1305" t="e">
        <f t="shared" si="4180"/>
        <v>#DIV/0!</v>
      </c>
      <c r="AG2140" s="1305" t="e">
        <f t="shared" si="4181"/>
        <v>#DIV/0!</v>
      </c>
      <c r="AH2140" s="5"/>
      <c r="AI2140" s="5"/>
      <c r="AJ2140" s="5"/>
      <c r="AK2140" s="5"/>
      <c r="AL2140" s="5"/>
      <c r="AM2140" s="5"/>
      <c r="AN2140" s="5"/>
      <c r="AO2140" s="5"/>
      <c r="AP2140" s="5"/>
      <c r="AQ2140" s="5"/>
      <c r="AR2140" s="5"/>
      <c r="AS2140" s="5"/>
      <c r="AT2140" s="5"/>
      <c r="AU2140" s="5"/>
      <c r="AV2140" s="5"/>
      <c r="AW2140" s="5"/>
      <c r="AX2140" s="5"/>
      <c r="AY2140" s="5"/>
      <c r="AZ2140" s="5"/>
      <c r="BA2140" s="5"/>
      <c r="BB2140" s="5"/>
      <c r="BC2140" s="5"/>
      <c r="BD2140" s="5"/>
      <c r="BE2140" s="5"/>
    </row>
    <row r="2141" spans="1:57" ht="14.25" customHeight="1">
      <c r="A2141" s="1376">
        <v>45944</v>
      </c>
      <c r="B2141" s="1301"/>
      <c r="C2141" s="1302"/>
      <c r="D2141" s="1376">
        <v>45579</v>
      </c>
      <c r="E2141" s="1357"/>
      <c r="F2141" s="5"/>
      <c r="G2141" s="5"/>
      <c r="H2141" s="1302"/>
      <c r="I2141" s="1303"/>
      <c r="J2141" s="1301"/>
      <c r="K2141" s="1376"/>
      <c r="L2141" s="1302"/>
      <c r="M2141" s="1382">
        <f t="shared" si="4170"/>
        <v>45945</v>
      </c>
      <c r="N2141" s="1354">
        <f t="shared" si="4167"/>
        <v>0</v>
      </c>
      <c r="O2141" s="1383">
        <f t="shared" ref="O2141:S2141" si="4326">$AD2141*O$27</f>
        <v>0</v>
      </c>
      <c r="P2141" s="1383">
        <f t="shared" si="4326"/>
        <v>0</v>
      </c>
      <c r="Q2141" s="1383">
        <f t="shared" si="4326"/>
        <v>0</v>
      </c>
      <c r="R2141" s="1383">
        <f t="shared" si="4326"/>
        <v>0</v>
      </c>
      <c r="S2141" s="1383">
        <f t="shared" si="4326"/>
        <v>0</v>
      </c>
      <c r="T2141" s="1383">
        <f t="shared" ref="T2141:X2141" si="4327">$AE2141*T$27</f>
        <v>0</v>
      </c>
      <c r="U2141" s="1383">
        <f t="shared" si="4327"/>
        <v>0</v>
      </c>
      <c r="V2141" s="1383">
        <f t="shared" si="4327"/>
        <v>0</v>
      </c>
      <c r="W2141" s="1383">
        <f t="shared" si="4327"/>
        <v>0</v>
      </c>
      <c r="X2141" s="1383">
        <f t="shared" si="4327"/>
        <v>0</v>
      </c>
      <c r="Y2141" s="1383">
        <f t="shared" si="4173"/>
        <v>0</v>
      </c>
      <c r="Z2141" s="1383">
        <f t="shared" si="4174"/>
        <v>0</v>
      </c>
      <c r="AA2141" s="1383">
        <f t="shared" si="4175"/>
        <v>0</v>
      </c>
      <c r="AB2141" s="1383">
        <f t="shared" si="4176"/>
        <v>0</v>
      </c>
      <c r="AC2141" s="5">
        <f t="shared" si="4177"/>
        <v>287</v>
      </c>
      <c r="AD2141" s="1383">
        <f t="shared" si="4178"/>
        <v>0</v>
      </c>
      <c r="AE2141" s="1383">
        <f t="shared" si="4179"/>
        <v>0</v>
      </c>
      <c r="AF2141" s="1305" t="e">
        <f t="shared" si="4180"/>
        <v>#DIV/0!</v>
      </c>
      <c r="AG2141" s="1305" t="e">
        <f t="shared" si="4181"/>
        <v>#DIV/0!</v>
      </c>
      <c r="AH2141" s="5"/>
      <c r="AI2141" s="5"/>
      <c r="AJ2141" s="5"/>
      <c r="AK2141" s="5"/>
      <c r="AL2141" s="5"/>
      <c r="AM2141" s="5"/>
      <c r="AN2141" s="5"/>
      <c r="AO2141" s="5"/>
      <c r="AP2141" s="5"/>
      <c r="AQ2141" s="5"/>
      <c r="AR2141" s="5"/>
      <c r="AS2141" s="5"/>
      <c r="AT2141" s="5"/>
      <c r="AU2141" s="5"/>
      <c r="AV2141" s="5"/>
      <c r="AW2141" s="5"/>
      <c r="AX2141" s="5"/>
      <c r="AY2141" s="5"/>
      <c r="AZ2141" s="5"/>
      <c r="BA2141" s="5"/>
      <c r="BB2141" s="5"/>
      <c r="BC2141" s="5"/>
      <c r="BD2141" s="5"/>
      <c r="BE2141" s="5"/>
    </row>
    <row r="2142" spans="1:57" ht="14.25" customHeight="1">
      <c r="A2142" s="1376">
        <v>45945</v>
      </c>
      <c r="B2142" s="1301"/>
      <c r="C2142" s="1302"/>
      <c r="D2142" s="1376">
        <v>45580</v>
      </c>
      <c r="E2142" s="1357"/>
      <c r="F2142" s="5"/>
      <c r="G2142" s="5"/>
      <c r="H2142" s="1302"/>
      <c r="I2142" s="1303"/>
      <c r="J2142" s="1301"/>
      <c r="K2142" s="1376"/>
      <c r="L2142" s="1302"/>
      <c r="M2142" s="1382">
        <f t="shared" si="4170"/>
        <v>45946</v>
      </c>
      <c r="N2142" s="1354">
        <f t="shared" si="4167"/>
        <v>0</v>
      </c>
      <c r="O2142" s="1383">
        <f t="shared" ref="O2142:S2142" si="4328">$AD2142*O$27</f>
        <v>0</v>
      </c>
      <c r="P2142" s="1383">
        <f t="shared" si="4328"/>
        <v>0</v>
      </c>
      <c r="Q2142" s="1383">
        <f t="shared" si="4328"/>
        <v>0</v>
      </c>
      <c r="R2142" s="1383">
        <f t="shared" si="4328"/>
        <v>0</v>
      </c>
      <c r="S2142" s="1383">
        <f t="shared" si="4328"/>
        <v>0</v>
      </c>
      <c r="T2142" s="1383">
        <f t="shared" ref="T2142:X2142" si="4329">$AE2142*T$27</f>
        <v>0</v>
      </c>
      <c r="U2142" s="1383">
        <f t="shared" si="4329"/>
        <v>0</v>
      </c>
      <c r="V2142" s="1383">
        <f t="shared" si="4329"/>
        <v>0</v>
      </c>
      <c r="W2142" s="1383">
        <f t="shared" si="4329"/>
        <v>0</v>
      </c>
      <c r="X2142" s="1383">
        <f t="shared" si="4329"/>
        <v>0</v>
      </c>
      <c r="Y2142" s="1383">
        <f t="shared" si="4173"/>
        <v>0</v>
      </c>
      <c r="Z2142" s="1383">
        <f t="shared" si="4174"/>
        <v>0</v>
      </c>
      <c r="AA2142" s="1383">
        <f t="shared" si="4175"/>
        <v>0</v>
      </c>
      <c r="AB2142" s="1383">
        <f t="shared" si="4176"/>
        <v>0</v>
      </c>
      <c r="AC2142" s="5">
        <f t="shared" si="4177"/>
        <v>288</v>
      </c>
      <c r="AD2142" s="1383">
        <f t="shared" si="4178"/>
        <v>0</v>
      </c>
      <c r="AE2142" s="1383">
        <f t="shared" si="4179"/>
        <v>0</v>
      </c>
      <c r="AF2142" s="1305" t="e">
        <f t="shared" si="4180"/>
        <v>#DIV/0!</v>
      </c>
      <c r="AG2142" s="1305" t="e">
        <f t="shared" si="4181"/>
        <v>#DIV/0!</v>
      </c>
      <c r="AH2142" s="5"/>
      <c r="AI2142" s="5"/>
      <c r="AJ2142" s="5"/>
      <c r="AK2142" s="5"/>
      <c r="AL2142" s="5"/>
      <c r="AM2142" s="5"/>
      <c r="AN2142" s="5"/>
      <c r="AO2142" s="5"/>
      <c r="AP2142" s="5"/>
      <c r="AQ2142" s="5"/>
      <c r="AR2142" s="5"/>
      <c r="AS2142" s="5"/>
      <c r="AT2142" s="5"/>
      <c r="AU2142" s="5"/>
      <c r="AV2142" s="5"/>
      <c r="AW2142" s="5"/>
      <c r="AX2142" s="5"/>
      <c r="AY2142" s="5"/>
      <c r="AZ2142" s="5"/>
      <c r="BA2142" s="5"/>
      <c r="BB2142" s="5"/>
      <c r="BC2142" s="5"/>
      <c r="BD2142" s="5"/>
      <c r="BE2142" s="5"/>
    </row>
    <row r="2143" spans="1:57" ht="14.25" customHeight="1">
      <c r="A2143" s="1376">
        <v>45946</v>
      </c>
      <c r="B2143" s="1301"/>
      <c r="C2143" s="1302"/>
      <c r="D2143" s="1376">
        <v>45581</v>
      </c>
      <c r="E2143" s="1357"/>
      <c r="F2143" s="5"/>
      <c r="G2143" s="5"/>
      <c r="H2143" s="1302"/>
      <c r="I2143" s="1303"/>
      <c r="J2143" s="1301"/>
      <c r="K2143" s="1376"/>
      <c r="L2143" s="1302"/>
      <c r="M2143" s="1382">
        <f t="shared" si="4170"/>
        <v>45947</v>
      </c>
      <c r="N2143" s="1354">
        <f t="shared" si="4167"/>
        <v>0</v>
      </c>
      <c r="O2143" s="1383">
        <f t="shared" ref="O2143:S2143" si="4330">$AD2143*O$27</f>
        <v>0</v>
      </c>
      <c r="P2143" s="1383">
        <f t="shared" si="4330"/>
        <v>0</v>
      </c>
      <c r="Q2143" s="1383">
        <f t="shared" si="4330"/>
        <v>0</v>
      </c>
      <c r="R2143" s="1383">
        <f t="shared" si="4330"/>
        <v>0</v>
      </c>
      <c r="S2143" s="1383">
        <f t="shared" si="4330"/>
        <v>0</v>
      </c>
      <c r="T2143" s="1383">
        <f t="shared" ref="T2143:X2143" si="4331">$AE2143*T$27</f>
        <v>0</v>
      </c>
      <c r="U2143" s="1383">
        <f t="shared" si="4331"/>
        <v>0</v>
      </c>
      <c r="V2143" s="1383">
        <f t="shared" si="4331"/>
        <v>0</v>
      </c>
      <c r="W2143" s="1383">
        <f t="shared" si="4331"/>
        <v>0</v>
      </c>
      <c r="X2143" s="1383">
        <f t="shared" si="4331"/>
        <v>0</v>
      </c>
      <c r="Y2143" s="1383">
        <f t="shared" si="4173"/>
        <v>0</v>
      </c>
      <c r="Z2143" s="1383">
        <f t="shared" si="4174"/>
        <v>0</v>
      </c>
      <c r="AA2143" s="1383">
        <f t="shared" si="4175"/>
        <v>0</v>
      </c>
      <c r="AB2143" s="1383">
        <f t="shared" si="4176"/>
        <v>0</v>
      </c>
      <c r="AC2143" s="5">
        <f t="shared" si="4177"/>
        <v>289</v>
      </c>
      <c r="AD2143" s="1383">
        <f t="shared" si="4178"/>
        <v>0</v>
      </c>
      <c r="AE2143" s="1383">
        <f t="shared" si="4179"/>
        <v>0</v>
      </c>
      <c r="AF2143" s="1305" t="e">
        <f t="shared" si="4180"/>
        <v>#DIV/0!</v>
      </c>
      <c r="AG2143" s="1305" t="e">
        <f t="shared" si="4181"/>
        <v>#DIV/0!</v>
      </c>
      <c r="AH2143" s="5"/>
      <c r="AI2143" s="5"/>
      <c r="AJ2143" s="5"/>
      <c r="AK2143" s="5"/>
      <c r="AL2143" s="5"/>
      <c r="AM2143" s="5"/>
      <c r="AN2143" s="5"/>
      <c r="AO2143" s="5"/>
      <c r="AP2143" s="5"/>
      <c r="AQ2143" s="5"/>
      <c r="AR2143" s="5"/>
      <c r="AS2143" s="5"/>
      <c r="AT2143" s="5"/>
      <c r="AU2143" s="5"/>
      <c r="AV2143" s="5"/>
      <c r="AW2143" s="5"/>
      <c r="AX2143" s="5"/>
      <c r="AY2143" s="5"/>
      <c r="AZ2143" s="5"/>
      <c r="BA2143" s="5"/>
      <c r="BB2143" s="5"/>
      <c r="BC2143" s="5"/>
      <c r="BD2143" s="5"/>
      <c r="BE2143" s="5"/>
    </row>
    <row r="2144" spans="1:57" ht="14.25" customHeight="1">
      <c r="A2144" s="1376">
        <v>45947</v>
      </c>
      <c r="B2144" s="1301"/>
      <c r="C2144" s="1302"/>
      <c r="D2144" s="1376">
        <v>45582</v>
      </c>
      <c r="E2144" s="1357"/>
      <c r="F2144" s="5"/>
      <c r="G2144" s="5"/>
      <c r="H2144" s="1302"/>
      <c r="I2144" s="1303"/>
      <c r="J2144" s="1301"/>
      <c r="K2144" s="1376"/>
      <c r="L2144" s="1302"/>
      <c r="M2144" s="1382">
        <f t="shared" si="4170"/>
        <v>45948</v>
      </c>
      <c r="N2144" s="1354">
        <f t="shared" si="4167"/>
        <v>0</v>
      </c>
      <c r="O2144" s="1383">
        <f t="shared" ref="O2144:S2144" si="4332">$AD2144*O$27</f>
        <v>0</v>
      </c>
      <c r="P2144" s="1383">
        <f t="shared" si="4332"/>
        <v>0</v>
      </c>
      <c r="Q2144" s="1383">
        <f t="shared" si="4332"/>
        <v>0</v>
      </c>
      <c r="R2144" s="1383">
        <f t="shared" si="4332"/>
        <v>0</v>
      </c>
      <c r="S2144" s="1383">
        <f t="shared" si="4332"/>
        <v>0</v>
      </c>
      <c r="T2144" s="1383">
        <f t="shared" ref="T2144:X2144" si="4333">$AE2144*T$27</f>
        <v>0</v>
      </c>
      <c r="U2144" s="1383">
        <f t="shared" si="4333"/>
        <v>0</v>
      </c>
      <c r="V2144" s="1383">
        <f t="shared" si="4333"/>
        <v>0</v>
      </c>
      <c r="W2144" s="1383">
        <f t="shared" si="4333"/>
        <v>0</v>
      </c>
      <c r="X2144" s="1383">
        <f t="shared" si="4333"/>
        <v>0</v>
      </c>
      <c r="Y2144" s="1383">
        <f t="shared" si="4173"/>
        <v>0</v>
      </c>
      <c r="Z2144" s="1383">
        <f t="shared" si="4174"/>
        <v>0</v>
      </c>
      <c r="AA2144" s="1383">
        <f t="shared" si="4175"/>
        <v>0</v>
      </c>
      <c r="AB2144" s="1383">
        <f t="shared" si="4176"/>
        <v>0</v>
      </c>
      <c r="AC2144" s="5">
        <f t="shared" si="4177"/>
        <v>290</v>
      </c>
      <c r="AD2144" s="1383">
        <f t="shared" si="4178"/>
        <v>0</v>
      </c>
      <c r="AE2144" s="1383">
        <f t="shared" si="4179"/>
        <v>0</v>
      </c>
      <c r="AF2144" s="1305" t="e">
        <f t="shared" si="4180"/>
        <v>#DIV/0!</v>
      </c>
      <c r="AG2144" s="1305" t="e">
        <f t="shared" si="4181"/>
        <v>#DIV/0!</v>
      </c>
      <c r="AH2144" s="5"/>
      <c r="AI2144" s="5"/>
      <c r="AJ2144" s="5"/>
      <c r="AK2144" s="5"/>
      <c r="AL2144" s="5"/>
      <c r="AM2144" s="5"/>
      <c r="AN2144" s="5"/>
      <c r="AO2144" s="5"/>
      <c r="AP2144" s="5"/>
      <c r="AQ2144" s="5"/>
      <c r="AR2144" s="5"/>
      <c r="AS2144" s="5"/>
      <c r="AT2144" s="5"/>
      <c r="AU2144" s="5"/>
      <c r="AV2144" s="5"/>
      <c r="AW2144" s="5"/>
      <c r="AX2144" s="5"/>
      <c r="AY2144" s="5"/>
      <c r="AZ2144" s="5"/>
      <c r="BA2144" s="5"/>
      <c r="BB2144" s="5"/>
      <c r="BC2144" s="5"/>
      <c r="BD2144" s="5"/>
      <c r="BE2144" s="5"/>
    </row>
    <row r="2145" spans="1:57" ht="14.25" customHeight="1">
      <c r="A2145" s="1376">
        <v>45948</v>
      </c>
      <c r="B2145" s="1301"/>
      <c r="C2145" s="1302"/>
      <c r="D2145" s="1376">
        <v>45583</v>
      </c>
      <c r="E2145" s="1357"/>
      <c r="F2145" s="5"/>
      <c r="G2145" s="5"/>
      <c r="H2145" s="1302"/>
      <c r="I2145" s="1303"/>
      <c r="J2145" s="1301"/>
      <c r="K2145" s="1376"/>
      <c r="L2145" s="1302"/>
      <c r="M2145" s="1382">
        <f t="shared" si="4170"/>
        <v>45949</v>
      </c>
      <c r="N2145" s="1354">
        <f t="shared" si="4167"/>
        <v>0</v>
      </c>
      <c r="O2145" s="1383">
        <f t="shared" ref="O2145:S2145" si="4334">$AD2145*O$27</f>
        <v>0</v>
      </c>
      <c r="P2145" s="1383">
        <f t="shared" si="4334"/>
        <v>0</v>
      </c>
      <c r="Q2145" s="1383">
        <f t="shared" si="4334"/>
        <v>0</v>
      </c>
      <c r="R2145" s="1383">
        <f t="shared" si="4334"/>
        <v>0</v>
      </c>
      <c r="S2145" s="1383">
        <f t="shared" si="4334"/>
        <v>0</v>
      </c>
      <c r="T2145" s="1383">
        <f t="shared" ref="T2145:X2145" si="4335">$AE2145*T$27</f>
        <v>0</v>
      </c>
      <c r="U2145" s="1383">
        <f t="shared" si="4335"/>
        <v>0</v>
      </c>
      <c r="V2145" s="1383">
        <f t="shared" si="4335"/>
        <v>0</v>
      </c>
      <c r="W2145" s="1383">
        <f t="shared" si="4335"/>
        <v>0</v>
      </c>
      <c r="X2145" s="1383">
        <f t="shared" si="4335"/>
        <v>0</v>
      </c>
      <c r="Y2145" s="1383">
        <f t="shared" si="4173"/>
        <v>0</v>
      </c>
      <c r="Z2145" s="1383">
        <f t="shared" si="4174"/>
        <v>0</v>
      </c>
      <c r="AA2145" s="1383">
        <f t="shared" si="4175"/>
        <v>0</v>
      </c>
      <c r="AB2145" s="1383">
        <f t="shared" si="4176"/>
        <v>0</v>
      </c>
      <c r="AC2145" s="5">
        <f t="shared" si="4177"/>
        <v>291</v>
      </c>
      <c r="AD2145" s="1383">
        <f t="shared" si="4178"/>
        <v>0</v>
      </c>
      <c r="AE2145" s="1383">
        <f t="shared" si="4179"/>
        <v>0</v>
      </c>
      <c r="AF2145" s="1305" t="e">
        <f t="shared" si="4180"/>
        <v>#DIV/0!</v>
      </c>
      <c r="AG2145" s="1305" t="e">
        <f t="shared" si="4181"/>
        <v>#DIV/0!</v>
      </c>
      <c r="AH2145" s="5"/>
      <c r="AI2145" s="5"/>
      <c r="AJ2145" s="5"/>
      <c r="AK2145" s="5"/>
      <c r="AL2145" s="5"/>
      <c r="AM2145" s="5"/>
      <c r="AN2145" s="5"/>
      <c r="AO2145" s="5"/>
      <c r="AP2145" s="5"/>
      <c r="AQ2145" s="5"/>
      <c r="AR2145" s="5"/>
      <c r="AS2145" s="5"/>
      <c r="AT2145" s="5"/>
      <c r="AU2145" s="5"/>
      <c r="AV2145" s="5"/>
      <c r="AW2145" s="5"/>
      <c r="AX2145" s="5"/>
      <c r="AY2145" s="5"/>
      <c r="AZ2145" s="5"/>
      <c r="BA2145" s="5"/>
      <c r="BB2145" s="5"/>
      <c r="BC2145" s="5"/>
      <c r="BD2145" s="5"/>
      <c r="BE2145" s="5"/>
    </row>
    <row r="2146" spans="1:57" ht="14.25" customHeight="1">
      <c r="A2146" s="1376">
        <v>45949</v>
      </c>
      <c r="B2146" s="1301"/>
      <c r="C2146" s="1302"/>
      <c r="D2146" s="1376">
        <v>45584</v>
      </c>
      <c r="E2146" s="1357"/>
      <c r="F2146" s="5"/>
      <c r="G2146" s="5"/>
      <c r="H2146" s="1302"/>
      <c r="I2146" s="1303"/>
      <c r="J2146" s="1301"/>
      <c r="K2146" s="1376"/>
      <c r="L2146" s="1302"/>
      <c r="M2146" s="1382">
        <f t="shared" si="4170"/>
        <v>45950</v>
      </c>
      <c r="N2146" s="1354">
        <f t="shared" si="4167"/>
        <v>0</v>
      </c>
      <c r="O2146" s="1383">
        <f t="shared" ref="O2146:S2146" si="4336">$AD2146*O$27</f>
        <v>0</v>
      </c>
      <c r="P2146" s="1383">
        <f t="shared" si="4336"/>
        <v>0</v>
      </c>
      <c r="Q2146" s="1383">
        <f t="shared" si="4336"/>
        <v>0</v>
      </c>
      <c r="R2146" s="1383">
        <f t="shared" si="4336"/>
        <v>0</v>
      </c>
      <c r="S2146" s="1383">
        <f t="shared" si="4336"/>
        <v>0</v>
      </c>
      <c r="T2146" s="1383">
        <f t="shared" ref="T2146:X2146" si="4337">$AE2146*T$27</f>
        <v>0</v>
      </c>
      <c r="U2146" s="1383">
        <f t="shared" si="4337"/>
        <v>0</v>
      </c>
      <c r="V2146" s="1383">
        <f t="shared" si="4337"/>
        <v>0</v>
      </c>
      <c r="W2146" s="1383">
        <f t="shared" si="4337"/>
        <v>0</v>
      </c>
      <c r="X2146" s="1383">
        <f t="shared" si="4337"/>
        <v>0</v>
      </c>
      <c r="Y2146" s="1383">
        <f t="shared" si="4173"/>
        <v>0</v>
      </c>
      <c r="Z2146" s="1383">
        <f t="shared" si="4174"/>
        <v>0</v>
      </c>
      <c r="AA2146" s="1383">
        <f t="shared" si="4175"/>
        <v>0</v>
      </c>
      <c r="AB2146" s="1383">
        <f t="shared" si="4176"/>
        <v>0</v>
      </c>
      <c r="AC2146" s="5">
        <f t="shared" si="4177"/>
        <v>292</v>
      </c>
      <c r="AD2146" s="1383">
        <f t="shared" si="4178"/>
        <v>0</v>
      </c>
      <c r="AE2146" s="1383">
        <f t="shared" si="4179"/>
        <v>0</v>
      </c>
      <c r="AF2146" s="1305" t="e">
        <f t="shared" si="4180"/>
        <v>#DIV/0!</v>
      </c>
      <c r="AG2146" s="1305" t="e">
        <f t="shared" si="4181"/>
        <v>#DIV/0!</v>
      </c>
      <c r="AH2146" s="5"/>
      <c r="AI2146" s="5"/>
      <c r="AJ2146" s="5"/>
      <c r="AK2146" s="5"/>
      <c r="AL2146" s="5"/>
      <c r="AM2146" s="5"/>
      <c r="AN2146" s="5"/>
      <c r="AO2146" s="5"/>
      <c r="AP2146" s="5"/>
      <c r="AQ2146" s="5"/>
      <c r="AR2146" s="5"/>
      <c r="AS2146" s="5"/>
      <c r="AT2146" s="5"/>
      <c r="AU2146" s="5"/>
      <c r="AV2146" s="5"/>
      <c r="AW2146" s="5"/>
      <c r="AX2146" s="5"/>
      <c r="AY2146" s="5"/>
      <c r="AZ2146" s="5"/>
      <c r="BA2146" s="5"/>
      <c r="BB2146" s="5"/>
      <c r="BC2146" s="5"/>
      <c r="BD2146" s="5"/>
      <c r="BE2146" s="5"/>
    </row>
    <row r="2147" spans="1:57" ht="14.25" customHeight="1">
      <c r="A2147" s="1376">
        <v>45950</v>
      </c>
      <c r="B2147" s="1301"/>
      <c r="C2147" s="1302"/>
      <c r="D2147" s="1376">
        <v>45585</v>
      </c>
      <c r="E2147" s="1357"/>
      <c r="F2147" s="5"/>
      <c r="G2147" s="5"/>
      <c r="H2147" s="1302"/>
      <c r="I2147" s="1303"/>
      <c r="J2147" s="1301"/>
      <c r="K2147" s="1376"/>
      <c r="L2147" s="1302"/>
      <c r="M2147" s="1382">
        <f t="shared" si="4170"/>
        <v>45951</v>
      </c>
      <c r="N2147" s="1354">
        <f t="shared" si="4167"/>
        <v>0</v>
      </c>
      <c r="O2147" s="1383">
        <f t="shared" ref="O2147:S2147" si="4338">$AD2147*O$27</f>
        <v>0</v>
      </c>
      <c r="P2147" s="1383">
        <f t="shared" si="4338"/>
        <v>0</v>
      </c>
      <c r="Q2147" s="1383">
        <f t="shared" si="4338"/>
        <v>0</v>
      </c>
      <c r="R2147" s="1383">
        <f t="shared" si="4338"/>
        <v>0</v>
      </c>
      <c r="S2147" s="1383">
        <f t="shared" si="4338"/>
        <v>0</v>
      </c>
      <c r="T2147" s="1383">
        <f t="shared" ref="T2147:X2147" si="4339">$AE2147*T$27</f>
        <v>0</v>
      </c>
      <c r="U2147" s="1383">
        <f t="shared" si="4339"/>
        <v>0</v>
      </c>
      <c r="V2147" s="1383">
        <f t="shared" si="4339"/>
        <v>0</v>
      </c>
      <c r="W2147" s="1383">
        <f t="shared" si="4339"/>
        <v>0</v>
      </c>
      <c r="X2147" s="1383">
        <f t="shared" si="4339"/>
        <v>0</v>
      </c>
      <c r="Y2147" s="1383">
        <f t="shared" si="4173"/>
        <v>0</v>
      </c>
      <c r="Z2147" s="1383">
        <f t="shared" si="4174"/>
        <v>0</v>
      </c>
      <c r="AA2147" s="1383">
        <f t="shared" si="4175"/>
        <v>0</v>
      </c>
      <c r="AB2147" s="1383">
        <f t="shared" si="4176"/>
        <v>0</v>
      </c>
      <c r="AC2147" s="5">
        <f t="shared" si="4177"/>
        <v>293</v>
      </c>
      <c r="AD2147" s="1383">
        <f t="shared" si="4178"/>
        <v>0</v>
      </c>
      <c r="AE2147" s="1383">
        <f t="shared" si="4179"/>
        <v>0</v>
      </c>
      <c r="AF2147" s="1305" t="e">
        <f t="shared" si="4180"/>
        <v>#DIV/0!</v>
      </c>
      <c r="AG2147" s="1305" t="e">
        <f t="shared" si="4181"/>
        <v>#DIV/0!</v>
      </c>
      <c r="AH2147" s="5"/>
      <c r="AI2147" s="5"/>
      <c r="AJ2147" s="5"/>
      <c r="AK2147" s="5"/>
      <c r="AL2147" s="5"/>
      <c r="AM2147" s="5"/>
      <c r="AN2147" s="5"/>
      <c r="AO2147" s="5"/>
      <c r="AP2147" s="5"/>
      <c r="AQ2147" s="5"/>
      <c r="AR2147" s="5"/>
      <c r="AS2147" s="5"/>
      <c r="AT2147" s="5"/>
      <c r="AU2147" s="5"/>
      <c r="AV2147" s="5"/>
      <c r="AW2147" s="5"/>
      <c r="AX2147" s="5"/>
      <c r="AY2147" s="5"/>
      <c r="AZ2147" s="5"/>
      <c r="BA2147" s="5"/>
      <c r="BB2147" s="5"/>
      <c r="BC2147" s="5"/>
      <c r="BD2147" s="5"/>
      <c r="BE2147" s="5"/>
    </row>
    <row r="2148" spans="1:57" ht="14.25" customHeight="1">
      <c r="A2148" s="1376">
        <v>45951</v>
      </c>
      <c r="B2148" s="1301"/>
      <c r="C2148" s="1302"/>
      <c r="D2148" s="1376">
        <v>45586</v>
      </c>
      <c r="E2148" s="1357"/>
      <c r="F2148" s="5"/>
      <c r="G2148" s="5"/>
      <c r="H2148" s="1302"/>
      <c r="I2148" s="1303"/>
      <c r="J2148" s="1301"/>
      <c r="K2148" s="1376"/>
      <c r="L2148" s="1302"/>
      <c r="M2148" s="1382">
        <f t="shared" si="4170"/>
        <v>45952</v>
      </c>
      <c r="N2148" s="1354">
        <f t="shared" si="4167"/>
        <v>0</v>
      </c>
      <c r="O2148" s="1383">
        <f t="shared" ref="O2148:S2148" si="4340">$AD2148*O$27</f>
        <v>0</v>
      </c>
      <c r="P2148" s="1383">
        <f t="shared" si="4340"/>
        <v>0</v>
      </c>
      <c r="Q2148" s="1383">
        <f t="shared" si="4340"/>
        <v>0</v>
      </c>
      <c r="R2148" s="1383">
        <f t="shared" si="4340"/>
        <v>0</v>
      </c>
      <c r="S2148" s="1383">
        <f t="shared" si="4340"/>
        <v>0</v>
      </c>
      <c r="T2148" s="1383">
        <f t="shared" ref="T2148:X2148" si="4341">$AE2148*T$27</f>
        <v>0</v>
      </c>
      <c r="U2148" s="1383">
        <f t="shared" si="4341"/>
        <v>0</v>
      </c>
      <c r="V2148" s="1383">
        <f t="shared" si="4341"/>
        <v>0</v>
      </c>
      <c r="W2148" s="1383">
        <f t="shared" si="4341"/>
        <v>0</v>
      </c>
      <c r="X2148" s="1383">
        <f t="shared" si="4341"/>
        <v>0</v>
      </c>
      <c r="Y2148" s="1383">
        <f t="shared" si="4173"/>
        <v>0</v>
      </c>
      <c r="Z2148" s="1383">
        <f t="shared" si="4174"/>
        <v>0</v>
      </c>
      <c r="AA2148" s="1383">
        <f t="shared" si="4175"/>
        <v>0</v>
      </c>
      <c r="AB2148" s="1383">
        <f t="shared" si="4176"/>
        <v>0</v>
      </c>
      <c r="AC2148" s="5">
        <f t="shared" si="4177"/>
        <v>294</v>
      </c>
      <c r="AD2148" s="1383">
        <f t="shared" si="4178"/>
        <v>0</v>
      </c>
      <c r="AE2148" s="1383">
        <f t="shared" si="4179"/>
        <v>0</v>
      </c>
      <c r="AF2148" s="1305" t="e">
        <f t="shared" si="4180"/>
        <v>#DIV/0!</v>
      </c>
      <c r="AG2148" s="1305" t="e">
        <f t="shared" si="4181"/>
        <v>#DIV/0!</v>
      </c>
      <c r="AH2148" s="5"/>
      <c r="AI2148" s="5"/>
      <c r="AJ2148" s="5"/>
      <c r="AK2148" s="5"/>
      <c r="AL2148" s="5"/>
      <c r="AM2148" s="5"/>
      <c r="AN2148" s="5"/>
      <c r="AO2148" s="5"/>
      <c r="AP2148" s="5"/>
      <c r="AQ2148" s="5"/>
      <c r="AR2148" s="5"/>
      <c r="AS2148" s="5"/>
      <c r="AT2148" s="5"/>
      <c r="AU2148" s="5"/>
      <c r="AV2148" s="5"/>
      <c r="AW2148" s="5"/>
      <c r="AX2148" s="5"/>
      <c r="AY2148" s="5"/>
      <c r="AZ2148" s="5"/>
      <c r="BA2148" s="5"/>
      <c r="BB2148" s="5"/>
      <c r="BC2148" s="5"/>
      <c r="BD2148" s="5"/>
      <c r="BE2148" s="5"/>
    </row>
    <row r="2149" spans="1:57" ht="14.25" customHeight="1">
      <c r="A2149" s="1376">
        <v>45952</v>
      </c>
      <c r="B2149" s="1301"/>
      <c r="C2149" s="1302"/>
      <c r="D2149" s="1376">
        <v>45587</v>
      </c>
      <c r="E2149" s="1357"/>
      <c r="F2149" s="5"/>
      <c r="G2149" s="5"/>
      <c r="H2149" s="1302"/>
      <c r="I2149" s="1303"/>
      <c r="J2149" s="1301"/>
      <c r="K2149" s="1376"/>
      <c r="L2149" s="1302"/>
      <c r="M2149" s="1382">
        <f t="shared" si="4170"/>
        <v>45953</v>
      </c>
      <c r="N2149" s="1354">
        <f t="shared" si="4167"/>
        <v>0</v>
      </c>
      <c r="O2149" s="1383">
        <f t="shared" ref="O2149:S2149" si="4342">$AD2149*O$27</f>
        <v>0</v>
      </c>
      <c r="P2149" s="1383">
        <f t="shared" si="4342"/>
        <v>0</v>
      </c>
      <c r="Q2149" s="1383">
        <f t="shared" si="4342"/>
        <v>0</v>
      </c>
      <c r="R2149" s="1383">
        <f t="shared" si="4342"/>
        <v>0</v>
      </c>
      <c r="S2149" s="1383">
        <f t="shared" si="4342"/>
        <v>0</v>
      </c>
      <c r="T2149" s="1383">
        <f t="shared" ref="T2149:X2149" si="4343">$AE2149*T$27</f>
        <v>0</v>
      </c>
      <c r="U2149" s="1383">
        <f t="shared" si="4343"/>
        <v>0</v>
      </c>
      <c r="V2149" s="1383">
        <f t="shared" si="4343"/>
        <v>0</v>
      </c>
      <c r="W2149" s="1383">
        <f t="shared" si="4343"/>
        <v>0</v>
      </c>
      <c r="X2149" s="1383">
        <f t="shared" si="4343"/>
        <v>0</v>
      </c>
      <c r="Y2149" s="1383">
        <f t="shared" si="4173"/>
        <v>0</v>
      </c>
      <c r="Z2149" s="1383">
        <f t="shared" si="4174"/>
        <v>0</v>
      </c>
      <c r="AA2149" s="1383">
        <f t="shared" si="4175"/>
        <v>0</v>
      </c>
      <c r="AB2149" s="1383">
        <f t="shared" si="4176"/>
        <v>0</v>
      </c>
      <c r="AC2149" s="5">
        <f t="shared" si="4177"/>
        <v>295</v>
      </c>
      <c r="AD2149" s="1383">
        <f t="shared" si="4178"/>
        <v>0</v>
      </c>
      <c r="AE2149" s="1383">
        <f t="shared" si="4179"/>
        <v>0</v>
      </c>
      <c r="AF2149" s="1305" t="e">
        <f t="shared" si="4180"/>
        <v>#DIV/0!</v>
      </c>
      <c r="AG2149" s="1305" t="e">
        <f t="shared" si="4181"/>
        <v>#DIV/0!</v>
      </c>
      <c r="AH2149" s="5"/>
      <c r="AI2149" s="5"/>
      <c r="AJ2149" s="5"/>
      <c r="AK2149" s="5"/>
      <c r="AL2149" s="5"/>
      <c r="AM2149" s="5"/>
      <c r="AN2149" s="5"/>
      <c r="AO2149" s="5"/>
      <c r="AP2149" s="5"/>
      <c r="AQ2149" s="5"/>
      <c r="AR2149" s="5"/>
      <c r="AS2149" s="5"/>
      <c r="AT2149" s="5"/>
      <c r="AU2149" s="5"/>
      <c r="AV2149" s="5"/>
      <c r="AW2149" s="5"/>
      <c r="AX2149" s="5"/>
      <c r="AY2149" s="5"/>
      <c r="AZ2149" s="5"/>
      <c r="BA2149" s="5"/>
      <c r="BB2149" s="5"/>
      <c r="BC2149" s="5"/>
      <c r="BD2149" s="5"/>
      <c r="BE2149" s="5"/>
    </row>
    <row r="2150" spans="1:57" ht="14.25" customHeight="1">
      <c r="A2150" s="1376">
        <v>45953</v>
      </c>
      <c r="B2150" s="1301"/>
      <c r="C2150" s="1302"/>
      <c r="D2150" s="1376">
        <v>45588</v>
      </c>
      <c r="E2150" s="1357"/>
      <c r="F2150" s="5"/>
      <c r="G2150" s="5"/>
      <c r="H2150" s="1302"/>
      <c r="I2150" s="1303"/>
      <c r="J2150" s="1301"/>
      <c r="K2150" s="1376"/>
      <c r="L2150" s="1302"/>
      <c r="M2150" s="1382">
        <f t="shared" si="4170"/>
        <v>45954</v>
      </c>
      <c r="N2150" s="1354">
        <f t="shared" si="4167"/>
        <v>0</v>
      </c>
      <c r="O2150" s="1383">
        <f t="shared" ref="O2150:S2150" si="4344">$AD2150*O$27</f>
        <v>0</v>
      </c>
      <c r="P2150" s="1383">
        <f t="shared" si="4344"/>
        <v>0</v>
      </c>
      <c r="Q2150" s="1383">
        <f t="shared" si="4344"/>
        <v>0</v>
      </c>
      <c r="R2150" s="1383">
        <f t="shared" si="4344"/>
        <v>0</v>
      </c>
      <c r="S2150" s="1383">
        <f t="shared" si="4344"/>
        <v>0</v>
      </c>
      <c r="T2150" s="1383">
        <f t="shared" ref="T2150:X2150" si="4345">$AE2150*T$27</f>
        <v>0</v>
      </c>
      <c r="U2150" s="1383">
        <f t="shared" si="4345"/>
        <v>0</v>
      </c>
      <c r="V2150" s="1383">
        <f t="shared" si="4345"/>
        <v>0</v>
      </c>
      <c r="W2150" s="1383">
        <f t="shared" si="4345"/>
        <v>0</v>
      </c>
      <c r="X2150" s="1383">
        <f t="shared" si="4345"/>
        <v>0</v>
      </c>
      <c r="Y2150" s="1383">
        <f t="shared" si="4173"/>
        <v>0</v>
      </c>
      <c r="Z2150" s="1383">
        <f t="shared" si="4174"/>
        <v>0</v>
      </c>
      <c r="AA2150" s="1383">
        <f t="shared" si="4175"/>
        <v>0</v>
      </c>
      <c r="AB2150" s="1383">
        <f t="shared" si="4176"/>
        <v>0</v>
      </c>
      <c r="AC2150" s="5">
        <f t="shared" si="4177"/>
        <v>296</v>
      </c>
      <c r="AD2150" s="1383">
        <f t="shared" si="4178"/>
        <v>0</v>
      </c>
      <c r="AE2150" s="1383">
        <f t="shared" si="4179"/>
        <v>0</v>
      </c>
      <c r="AF2150" s="1305" t="e">
        <f t="shared" si="4180"/>
        <v>#DIV/0!</v>
      </c>
      <c r="AG2150" s="1305" t="e">
        <f t="shared" si="4181"/>
        <v>#DIV/0!</v>
      </c>
      <c r="AH2150" s="5"/>
      <c r="AI2150" s="5"/>
      <c r="AJ2150" s="5"/>
      <c r="AK2150" s="5"/>
      <c r="AL2150" s="5"/>
      <c r="AM2150" s="5"/>
      <c r="AN2150" s="5"/>
      <c r="AO2150" s="5"/>
      <c r="AP2150" s="5"/>
      <c r="AQ2150" s="5"/>
      <c r="AR2150" s="5"/>
      <c r="AS2150" s="5"/>
      <c r="AT2150" s="5"/>
      <c r="AU2150" s="5"/>
      <c r="AV2150" s="5"/>
      <c r="AW2150" s="5"/>
      <c r="AX2150" s="5"/>
      <c r="AY2150" s="5"/>
      <c r="AZ2150" s="5"/>
      <c r="BA2150" s="5"/>
      <c r="BB2150" s="5"/>
      <c r="BC2150" s="5"/>
      <c r="BD2150" s="5"/>
      <c r="BE2150" s="5"/>
    </row>
    <row r="2151" spans="1:57" ht="14.25" customHeight="1">
      <c r="A2151" s="1376">
        <v>45954</v>
      </c>
      <c r="B2151" s="1301"/>
      <c r="C2151" s="1302"/>
      <c r="D2151" s="1376">
        <v>45589</v>
      </c>
      <c r="E2151" s="1357"/>
      <c r="F2151" s="5"/>
      <c r="G2151" s="5"/>
      <c r="H2151" s="1302"/>
      <c r="I2151" s="1303"/>
      <c r="J2151" s="1301"/>
      <c r="K2151" s="1376"/>
      <c r="L2151" s="1302"/>
      <c r="M2151" s="1382">
        <f t="shared" si="4170"/>
        <v>45955</v>
      </c>
      <c r="N2151" s="1354">
        <f t="shared" si="4167"/>
        <v>0</v>
      </c>
      <c r="O2151" s="1383">
        <f t="shared" ref="O2151:S2151" si="4346">$AD2151*O$27</f>
        <v>0</v>
      </c>
      <c r="P2151" s="1383">
        <f t="shared" si="4346"/>
        <v>0</v>
      </c>
      <c r="Q2151" s="1383">
        <f t="shared" si="4346"/>
        <v>0</v>
      </c>
      <c r="R2151" s="1383">
        <f t="shared" si="4346"/>
        <v>0</v>
      </c>
      <c r="S2151" s="1383">
        <f t="shared" si="4346"/>
        <v>0</v>
      </c>
      <c r="T2151" s="1383">
        <f t="shared" ref="T2151:X2151" si="4347">$AE2151*T$27</f>
        <v>0</v>
      </c>
      <c r="U2151" s="1383">
        <f t="shared" si="4347"/>
        <v>0</v>
      </c>
      <c r="V2151" s="1383">
        <f t="shared" si="4347"/>
        <v>0</v>
      </c>
      <c r="W2151" s="1383">
        <f t="shared" si="4347"/>
        <v>0</v>
      </c>
      <c r="X2151" s="1383">
        <f t="shared" si="4347"/>
        <v>0</v>
      </c>
      <c r="Y2151" s="1383">
        <f t="shared" si="4173"/>
        <v>0</v>
      </c>
      <c r="Z2151" s="1383">
        <f t="shared" si="4174"/>
        <v>0</v>
      </c>
      <c r="AA2151" s="1383">
        <f t="shared" si="4175"/>
        <v>0</v>
      </c>
      <c r="AB2151" s="1383">
        <f t="shared" si="4176"/>
        <v>0</v>
      </c>
      <c r="AC2151" s="5">
        <f t="shared" si="4177"/>
        <v>297</v>
      </c>
      <c r="AD2151" s="1383">
        <f t="shared" si="4178"/>
        <v>0</v>
      </c>
      <c r="AE2151" s="1383">
        <f t="shared" si="4179"/>
        <v>0</v>
      </c>
      <c r="AF2151" s="1305" t="e">
        <f t="shared" si="4180"/>
        <v>#DIV/0!</v>
      </c>
      <c r="AG2151" s="1305" t="e">
        <f t="shared" si="4181"/>
        <v>#DIV/0!</v>
      </c>
      <c r="AH2151" s="5"/>
      <c r="AI2151" s="5"/>
      <c r="AJ2151" s="5"/>
      <c r="AK2151" s="5"/>
      <c r="AL2151" s="5"/>
      <c r="AM2151" s="5"/>
      <c r="AN2151" s="5"/>
      <c r="AO2151" s="5"/>
      <c r="AP2151" s="5"/>
      <c r="AQ2151" s="5"/>
      <c r="AR2151" s="5"/>
      <c r="AS2151" s="5"/>
      <c r="AT2151" s="5"/>
      <c r="AU2151" s="5"/>
      <c r="AV2151" s="5"/>
      <c r="AW2151" s="5"/>
      <c r="AX2151" s="5"/>
      <c r="AY2151" s="5"/>
      <c r="AZ2151" s="5"/>
      <c r="BA2151" s="5"/>
      <c r="BB2151" s="5"/>
      <c r="BC2151" s="5"/>
      <c r="BD2151" s="5"/>
      <c r="BE2151" s="5"/>
    </row>
    <row r="2152" spans="1:57" ht="14.25" customHeight="1">
      <c r="A2152" s="1376">
        <v>45955</v>
      </c>
      <c r="B2152" s="1301"/>
      <c r="C2152" s="1302"/>
      <c r="D2152" s="1376">
        <v>45590</v>
      </c>
      <c r="E2152" s="1357"/>
      <c r="F2152" s="5"/>
      <c r="G2152" s="5"/>
      <c r="H2152" s="1302"/>
      <c r="I2152" s="1303"/>
      <c r="J2152" s="1301"/>
      <c r="K2152" s="1376"/>
      <c r="L2152" s="1302"/>
      <c r="M2152" s="1382">
        <f t="shared" si="4170"/>
        <v>45956</v>
      </c>
      <c r="N2152" s="1354">
        <f t="shared" si="4167"/>
        <v>0</v>
      </c>
      <c r="O2152" s="1383">
        <f t="shared" ref="O2152:S2152" si="4348">$AD2152*O$27</f>
        <v>0</v>
      </c>
      <c r="P2152" s="1383">
        <f t="shared" si="4348"/>
        <v>0</v>
      </c>
      <c r="Q2152" s="1383">
        <f t="shared" si="4348"/>
        <v>0</v>
      </c>
      <c r="R2152" s="1383">
        <f t="shared" si="4348"/>
        <v>0</v>
      </c>
      <c r="S2152" s="1383">
        <f t="shared" si="4348"/>
        <v>0</v>
      </c>
      <c r="T2152" s="1383">
        <f t="shared" ref="T2152:X2152" si="4349">$AE2152*T$27</f>
        <v>0</v>
      </c>
      <c r="U2152" s="1383">
        <f t="shared" si="4349"/>
        <v>0</v>
      </c>
      <c r="V2152" s="1383">
        <f t="shared" si="4349"/>
        <v>0</v>
      </c>
      <c r="W2152" s="1383">
        <f t="shared" si="4349"/>
        <v>0</v>
      </c>
      <c r="X2152" s="1383">
        <f t="shared" si="4349"/>
        <v>0</v>
      </c>
      <c r="Y2152" s="1383">
        <f t="shared" si="4173"/>
        <v>0</v>
      </c>
      <c r="Z2152" s="1383">
        <f t="shared" si="4174"/>
        <v>0</v>
      </c>
      <c r="AA2152" s="1383">
        <f t="shared" si="4175"/>
        <v>0</v>
      </c>
      <c r="AB2152" s="1383">
        <f t="shared" si="4176"/>
        <v>0</v>
      </c>
      <c r="AC2152" s="5">
        <f t="shared" si="4177"/>
        <v>298</v>
      </c>
      <c r="AD2152" s="1383">
        <f t="shared" si="4178"/>
        <v>0</v>
      </c>
      <c r="AE2152" s="1383">
        <f t="shared" si="4179"/>
        <v>0</v>
      </c>
      <c r="AF2152" s="1305" t="e">
        <f t="shared" si="4180"/>
        <v>#DIV/0!</v>
      </c>
      <c r="AG2152" s="1305" t="e">
        <f t="shared" si="4181"/>
        <v>#DIV/0!</v>
      </c>
      <c r="AH2152" s="5"/>
      <c r="AI2152" s="5"/>
      <c r="AJ2152" s="5"/>
      <c r="AK2152" s="5"/>
      <c r="AL2152" s="5"/>
      <c r="AM2152" s="5"/>
      <c r="AN2152" s="5"/>
      <c r="AO2152" s="5"/>
      <c r="AP2152" s="5"/>
      <c r="AQ2152" s="5"/>
      <c r="AR2152" s="5"/>
      <c r="AS2152" s="5"/>
      <c r="AT2152" s="5"/>
      <c r="AU2152" s="5"/>
      <c r="AV2152" s="5"/>
      <c r="AW2152" s="5"/>
      <c r="AX2152" s="5"/>
      <c r="AY2152" s="5"/>
      <c r="AZ2152" s="5"/>
      <c r="BA2152" s="5"/>
      <c r="BB2152" s="5"/>
      <c r="BC2152" s="5"/>
      <c r="BD2152" s="5"/>
      <c r="BE2152" s="5"/>
    </row>
    <row r="2153" spans="1:57" ht="14.25" customHeight="1">
      <c r="A2153" s="1376">
        <v>45956</v>
      </c>
      <c r="B2153" s="1301"/>
      <c r="C2153" s="1302"/>
      <c r="D2153" s="1376">
        <v>45591</v>
      </c>
      <c r="E2153" s="1357"/>
      <c r="F2153" s="5"/>
      <c r="G2153" s="5"/>
      <c r="H2153" s="1302"/>
      <c r="I2153" s="1303"/>
      <c r="J2153" s="1301"/>
      <c r="K2153" s="1376"/>
      <c r="L2153" s="1302"/>
      <c r="M2153" s="1382">
        <f t="shared" si="4170"/>
        <v>45957</v>
      </c>
      <c r="N2153" s="1354">
        <f t="shared" si="4167"/>
        <v>0</v>
      </c>
      <c r="O2153" s="1383">
        <f t="shared" ref="O2153:S2153" si="4350">$AD2153*O$27</f>
        <v>0</v>
      </c>
      <c r="P2153" s="1383">
        <f t="shared" si="4350"/>
        <v>0</v>
      </c>
      <c r="Q2153" s="1383">
        <f t="shared" si="4350"/>
        <v>0</v>
      </c>
      <c r="R2153" s="1383">
        <f t="shared" si="4350"/>
        <v>0</v>
      </c>
      <c r="S2153" s="1383">
        <f t="shared" si="4350"/>
        <v>0</v>
      </c>
      <c r="T2153" s="1383">
        <f t="shared" ref="T2153:X2153" si="4351">$AE2153*T$27</f>
        <v>0</v>
      </c>
      <c r="U2153" s="1383">
        <f t="shared" si="4351"/>
        <v>0</v>
      </c>
      <c r="V2153" s="1383">
        <f t="shared" si="4351"/>
        <v>0</v>
      </c>
      <c r="W2153" s="1383">
        <f t="shared" si="4351"/>
        <v>0</v>
      </c>
      <c r="X2153" s="1383">
        <f t="shared" si="4351"/>
        <v>0</v>
      </c>
      <c r="Y2153" s="1383">
        <f t="shared" si="4173"/>
        <v>0</v>
      </c>
      <c r="Z2153" s="1383">
        <f t="shared" si="4174"/>
        <v>0</v>
      </c>
      <c r="AA2153" s="1383">
        <f t="shared" si="4175"/>
        <v>0</v>
      </c>
      <c r="AB2153" s="1383">
        <f t="shared" si="4176"/>
        <v>0</v>
      </c>
      <c r="AC2153" s="5">
        <f t="shared" si="4177"/>
        <v>299</v>
      </c>
      <c r="AD2153" s="1383">
        <f t="shared" si="4178"/>
        <v>0</v>
      </c>
      <c r="AE2153" s="1383">
        <f t="shared" si="4179"/>
        <v>0</v>
      </c>
      <c r="AF2153" s="1305" t="e">
        <f t="shared" si="4180"/>
        <v>#DIV/0!</v>
      </c>
      <c r="AG2153" s="1305" t="e">
        <f t="shared" si="4181"/>
        <v>#DIV/0!</v>
      </c>
      <c r="AH2153" s="5"/>
      <c r="AI2153" s="5"/>
      <c r="AJ2153" s="5"/>
      <c r="AK2153" s="5"/>
      <c r="AL2153" s="5"/>
      <c r="AM2153" s="5"/>
      <c r="AN2153" s="5"/>
      <c r="AO2153" s="5"/>
      <c r="AP2153" s="5"/>
      <c r="AQ2153" s="5"/>
      <c r="AR2153" s="5"/>
      <c r="AS2153" s="5"/>
      <c r="AT2153" s="5"/>
      <c r="AU2153" s="5"/>
      <c r="AV2153" s="5"/>
      <c r="AW2153" s="5"/>
      <c r="AX2153" s="5"/>
      <c r="AY2153" s="5"/>
      <c r="AZ2153" s="5"/>
      <c r="BA2153" s="5"/>
      <c r="BB2153" s="5"/>
      <c r="BC2153" s="5"/>
      <c r="BD2153" s="5"/>
      <c r="BE2153" s="5"/>
    </row>
    <row r="2154" spans="1:57" ht="14.25" customHeight="1">
      <c r="A2154" s="1376">
        <v>45957</v>
      </c>
      <c r="B2154" s="1301"/>
      <c r="C2154" s="1302"/>
      <c r="D2154" s="1376">
        <v>45592</v>
      </c>
      <c r="E2154" s="1357"/>
      <c r="F2154" s="5"/>
      <c r="G2154" s="5"/>
      <c r="H2154" s="1302"/>
      <c r="I2154" s="1303"/>
      <c r="J2154" s="1301"/>
      <c r="K2154" s="1376"/>
      <c r="L2154" s="1302"/>
      <c r="M2154" s="1382">
        <f t="shared" si="4170"/>
        <v>45958</v>
      </c>
      <c r="N2154" s="1354">
        <f t="shared" si="4167"/>
        <v>0</v>
      </c>
      <c r="O2154" s="1383">
        <f t="shared" ref="O2154:S2154" si="4352">$AD2154*O$27</f>
        <v>0</v>
      </c>
      <c r="P2154" s="1383">
        <f t="shared" si="4352"/>
        <v>0</v>
      </c>
      <c r="Q2154" s="1383">
        <f t="shared" si="4352"/>
        <v>0</v>
      </c>
      <c r="R2154" s="1383">
        <f t="shared" si="4352"/>
        <v>0</v>
      </c>
      <c r="S2154" s="1383">
        <f t="shared" si="4352"/>
        <v>0</v>
      </c>
      <c r="T2154" s="1383">
        <f t="shared" ref="T2154:X2154" si="4353">$AE2154*T$27</f>
        <v>0</v>
      </c>
      <c r="U2154" s="1383">
        <f t="shared" si="4353"/>
        <v>0</v>
      </c>
      <c r="V2154" s="1383">
        <f t="shared" si="4353"/>
        <v>0</v>
      </c>
      <c r="W2154" s="1383">
        <f t="shared" si="4353"/>
        <v>0</v>
      </c>
      <c r="X2154" s="1383">
        <f t="shared" si="4353"/>
        <v>0</v>
      </c>
      <c r="Y2154" s="1383">
        <f t="shared" si="4173"/>
        <v>0</v>
      </c>
      <c r="Z2154" s="1383">
        <f t="shared" si="4174"/>
        <v>0</v>
      </c>
      <c r="AA2154" s="1383">
        <f t="shared" si="4175"/>
        <v>0</v>
      </c>
      <c r="AB2154" s="1383">
        <f t="shared" si="4176"/>
        <v>0</v>
      </c>
      <c r="AC2154" s="5">
        <f t="shared" si="4177"/>
        <v>300</v>
      </c>
      <c r="AD2154" s="1383">
        <f t="shared" si="4178"/>
        <v>0</v>
      </c>
      <c r="AE2154" s="1383">
        <f t="shared" si="4179"/>
        <v>0</v>
      </c>
      <c r="AF2154" s="1305" t="e">
        <f t="shared" si="4180"/>
        <v>#DIV/0!</v>
      </c>
      <c r="AG2154" s="1305" t="e">
        <f t="shared" si="4181"/>
        <v>#DIV/0!</v>
      </c>
      <c r="AH2154" s="5"/>
      <c r="AI2154" s="5"/>
      <c r="AJ2154" s="5"/>
      <c r="AK2154" s="5"/>
      <c r="AL2154" s="5"/>
      <c r="AM2154" s="5"/>
      <c r="AN2154" s="5"/>
      <c r="AO2154" s="5"/>
      <c r="AP2154" s="5"/>
      <c r="AQ2154" s="5"/>
      <c r="AR2154" s="5"/>
      <c r="AS2154" s="5"/>
      <c r="AT2154" s="5"/>
      <c r="AU2154" s="5"/>
      <c r="AV2154" s="5"/>
      <c r="AW2154" s="5"/>
      <c r="AX2154" s="5"/>
      <c r="AY2154" s="5"/>
      <c r="AZ2154" s="5"/>
      <c r="BA2154" s="5"/>
      <c r="BB2154" s="5"/>
      <c r="BC2154" s="5"/>
      <c r="BD2154" s="5"/>
      <c r="BE2154" s="5"/>
    </row>
    <row r="2155" spans="1:57" ht="14.25" customHeight="1">
      <c r="A2155" s="1376">
        <v>45958</v>
      </c>
      <c r="B2155" s="1301"/>
      <c r="C2155" s="1302"/>
      <c r="D2155" s="1376">
        <v>45593</v>
      </c>
      <c r="E2155" s="1357"/>
      <c r="F2155" s="5"/>
      <c r="G2155" s="5"/>
      <c r="H2155" s="1302"/>
      <c r="I2155" s="1303"/>
      <c r="J2155" s="1301"/>
      <c r="K2155" s="1376"/>
      <c r="L2155" s="1302"/>
      <c r="M2155" s="1382">
        <f t="shared" si="4170"/>
        <v>45959</v>
      </c>
      <c r="N2155" s="1354">
        <f t="shared" si="4167"/>
        <v>0</v>
      </c>
      <c r="O2155" s="1383">
        <f t="shared" ref="O2155:S2155" si="4354">$AD2155*O$27</f>
        <v>0</v>
      </c>
      <c r="P2155" s="1383">
        <f t="shared" si="4354"/>
        <v>0</v>
      </c>
      <c r="Q2155" s="1383">
        <f t="shared" si="4354"/>
        <v>0</v>
      </c>
      <c r="R2155" s="1383">
        <f t="shared" si="4354"/>
        <v>0</v>
      </c>
      <c r="S2155" s="1383">
        <f t="shared" si="4354"/>
        <v>0</v>
      </c>
      <c r="T2155" s="1383">
        <f t="shared" ref="T2155:X2155" si="4355">$AE2155*T$27</f>
        <v>0</v>
      </c>
      <c r="U2155" s="1383">
        <f t="shared" si="4355"/>
        <v>0</v>
      </c>
      <c r="V2155" s="1383">
        <f t="shared" si="4355"/>
        <v>0</v>
      </c>
      <c r="W2155" s="1383">
        <f t="shared" si="4355"/>
        <v>0</v>
      </c>
      <c r="X2155" s="1383">
        <f t="shared" si="4355"/>
        <v>0</v>
      </c>
      <c r="Y2155" s="1383">
        <f t="shared" si="4173"/>
        <v>0</v>
      </c>
      <c r="Z2155" s="1383">
        <f t="shared" si="4174"/>
        <v>0</v>
      </c>
      <c r="AA2155" s="1383">
        <f t="shared" si="4175"/>
        <v>0</v>
      </c>
      <c r="AB2155" s="1383">
        <f t="shared" si="4176"/>
        <v>0</v>
      </c>
      <c r="AC2155" s="5">
        <f t="shared" si="4177"/>
        <v>301</v>
      </c>
      <c r="AD2155" s="1383">
        <f t="shared" si="4178"/>
        <v>0</v>
      </c>
      <c r="AE2155" s="1383">
        <f t="shared" si="4179"/>
        <v>0</v>
      </c>
      <c r="AF2155" s="1305" t="e">
        <f t="shared" si="4180"/>
        <v>#DIV/0!</v>
      </c>
      <c r="AG2155" s="1305" t="e">
        <f t="shared" si="4181"/>
        <v>#DIV/0!</v>
      </c>
      <c r="AH2155" s="5"/>
      <c r="AI2155" s="5"/>
      <c r="AJ2155" s="5"/>
      <c r="AK2155" s="5"/>
      <c r="AL2155" s="5"/>
      <c r="AM2155" s="5"/>
      <c r="AN2155" s="5"/>
      <c r="AO2155" s="5"/>
      <c r="AP2155" s="5"/>
      <c r="AQ2155" s="5"/>
      <c r="AR2155" s="5"/>
      <c r="AS2155" s="5"/>
      <c r="AT2155" s="5"/>
      <c r="AU2155" s="5"/>
      <c r="AV2155" s="5"/>
      <c r="AW2155" s="5"/>
      <c r="AX2155" s="5"/>
      <c r="AY2155" s="5"/>
      <c r="AZ2155" s="5"/>
      <c r="BA2155" s="5"/>
      <c r="BB2155" s="5"/>
      <c r="BC2155" s="5"/>
      <c r="BD2155" s="5"/>
      <c r="BE2155" s="5"/>
    </row>
    <row r="2156" spans="1:57" ht="14.25" customHeight="1">
      <c r="A2156" s="1376">
        <v>45959</v>
      </c>
      <c r="B2156" s="1301"/>
      <c r="C2156" s="1302"/>
      <c r="D2156" s="1376">
        <v>45594</v>
      </c>
      <c r="E2156" s="1357"/>
      <c r="F2156" s="5"/>
      <c r="G2156" s="5"/>
      <c r="H2156" s="1302"/>
      <c r="I2156" s="1303"/>
      <c r="J2156" s="1301"/>
      <c r="K2156" s="1376"/>
      <c r="L2156" s="1302"/>
      <c r="M2156" s="1382">
        <f t="shared" si="4170"/>
        <v>45960</v>
      </c>
      <c r="N2156" s="1354">
        <f t="shared" si="4167"/>
        <v>0</v>
      </c>
      <c r="O2156" s="1383">
        <f t="shared" ref="O2156:S2156" si="4356">$AD2156*O$27</f>
        <v>0</v>
      </c>
      <c r="P2156" s="1383">
        <f t="shared" si="4356"/>
        <v>0</v>
      </c>
      <c r="Q2156" s="1383">
        <f t="shared" si="4356"/>
        <v>0</v>
      </c>
      <c r="R2156" s="1383">
        <f t="shared" si="4356"/>
        <v>0</v>
      </c>
      <c r="S2156" s="1383">
        <f t="shared" si="4356"/>
        <v>0</v>
      </c>
      <c r="T2156" s="1383">
        <f t="shared" ref="T2156:X2156" si="4357">$AE2156*T$27</f>
        <v>0</v>
      </c>
      <c r="U2156" s="1383">
        <f t="shared" si="4357"/>
        <v>0</v>
      </c>
      <c r="V2156" s="1383">
        <f t="shared" si="4357"/>
        <v>0</v>
      </c>
      <c r="W2156" s="1383">
        <f t="shared" si="4357"/>
        <v>0</v>
      </c>
      <c r="X2156" s="1383">
        <f t="shared" si="4357"/>
        <v>0</v>
      </c>
      <c r="Y2156" s="1383">
        <f t="shared" si="4173"/>
        <v>0</v>
      </c>
      <c r="Z2156" s="1383">
        <f t="shared" si="4174"/>
        <v>0</v>
      </c>
      <c r="AA2156" s="1383">
        <f t="shared" si="4175"/>
        <v>0</v>
      </c>
      <c r="AB2156" s="1383">
        <f t="shared" si="4176"/>
        <v>0</v>
      </c>
      <c r="AC2156" s="5">
        <f t="shared" si="4177"/>
        <v>302</v>
      </c>
      <c r="AD2156" s="1383">
        <f t="shared" si="4178"/>
        <v>0</v>
      </c>
      <c r="AE2156" s="1383">
        <f t="shared" si="4179"/>
        <v>0</v>
      </c>
      <c r="AF2156" s="1305" t="e">
        <f t="shared" si="4180"/>
        <v>#DIV/0!</v>
      </c>
      <c r="AG2156" s="1305" t="e">
        <f t="shared" si="4181"/>
        <v>#DIV/0!</v>
      </c>
      <c r="AH2156" s="5"/>
      <c r="AI2156" s="5"/>
      <c r="AJ2156" s="5"/>
      <c r="AK2156" s="5"/>
      <c r="AL2156" s="5"/>
      <c r="AM2156" s="5"/>
      <c r="AN2156" s="5"/>
      <c r="AO2156" s="5"/>
      <c r="AP2156" s="5"/>
      <c r="AQ2156" s="5"/>
      <c r="AR2156" s="5"/>
      <c r="AS2156" s="5"/>
      <c r="AT2156" s="5"/>
      <c r="AU2156" s="5"/>
      <c r="AV2156" s="5"/>
      <c r="AW2156" s="5"/>
      <c r="AX2156" s="5"/>
      <c r="AY2156" s="5"/>
      <c r="AZ2156" s="5"/>
      <c r="BA2156" s="5"/>
      <c r="BB2156" s="5"/>
      <c r="BC2156" s="5"/>
      <c r="BD2156" s="5"/>
      <c r="BE2156" s="5"/>
    </row>
    <row r="2157" spans="1:57" ht="14.25" customHeight="1">
      <c r="A2157" s="1376">
        <v>45960</v>
      </c>
      <c r="B2157" s="1301"/>
      <c r="C2157" s="1302"/>
      <c r="D2157" s="1376">
        <v>45595</v>
      </c>
      <c r="E2157" s="1357"/>
      <c r="F2157" s="5"/>
      <c r="G2157" s="5"/>
      <c r="H2157" s="1302"/>
      <c r="I2157" s="1303"/>
      <c r="J2157" s="1301"/>
      <c r="K2157" s="1376"/>
      <c r="L2157" s="1302"/>
      <c r="M2157" s="1382">
        <f t="shared" si="4170"/>
        <v>45961</v>
      </c>
      <c r="N2157" s="1354">
        <f t="shared" si="4167"/>
        <v>0</v>
      </c>
      <c r="O2157" s="1383">
        <f t="shared" ref="O2157:S2157" si="4358">$AD2157*O$27</f>
        <v>0</v>
      </c>
      <c r="P2157" s="1383">
        <f t="shared" si="4358"/>
        <v>0</v>
      </c>
      <c r="Q2157" s="1383">
        <f t="shared" si="4358"/>
        <v>0</v>
      </c>
      <c r="R2157" s="1383">
        <f t="shared" si="4358"/>
        <v>0</v>
      </c>
      <c r="S2157" s="1383">
        <f t="shared" si="4358"/>
        <v>0</v>
      </c>
      <c r="T2157" s="1383">
        <f t="shared" ref="T2157:X2157" si="4359">$AE2157*T$27</f>
        <v>0</v>
      </c>
      <c r="U2157" s="1383">
        <f t="shared" si="4359"/>
        <v>0</v>
      </c>
      <c r="V2157" s="1383">
        <f t="shared" si="4359"/>
        <v>0</v>
      </c>
      <c r="W2157" s="1383">
        <f t="shared" si="4359"/>
        <v>0</v>
      </c>
      <c r="X2157" s="1383">
        <f t="shared" si="4359"/>
        <v>0</v>
      </c>
      <c r="Y2157" s="1383">
        <f t="shared" si="4173"/>
        <v>0</v>
      </c>
      <c r="Z2157" s="1383">
        <f t="shared" si="4174"/>
        <v>0</v>
      </c>
      <c r="AA2157" s="1383">
        <f t="shared" si="4175"/>
        <v>0</v>
      </c>
      <c r="AB2157" s="1383">
        <f t="shared" si="4176"/>
        <v>0</v>
      </c>
      <c r="AC2157" s="5">
        <f t="shared" si="4177"/>
        <v>303</v>
      </c>
      <c r="AD2157" s="1383">
        <f t="shared" si="4178"/>
        <v>0</v>
      </c>
      <c r="AE2157" s="1383">
        <f t="shared" si="4179"/>
        <v>0</v>
      </c>
      <c r="AF2157" s="1305" t="e">
        <f t="shared" si="4180"/>
        <v>#DIV/0!</v>
      </c>
      <c r="AG2157" s="1305" t="e">
        <f t="shared" si="4181"/>
        <v>#DIV/0!</v>
      </c>
      <c r="AH2157" s="5"/>
      <c r="AI2157" s="5"/>
      <c r="AJ2157" s="5"/>
      <c r="AK2157" s="5"/>
      <c r="AL2157" s="5"/>
      <c r="AM2157" s="5"/>
      <c r="AN2157" s="5"/>
      <c r="AO2157" s="5"/>
      <c r="AP2157" s="5"/>
      <c r="AQ2157" s="5"/>
      <c r="AR2157" s="5"/>
      <c r="AS2157" s="5"/>
      <c r="AT2157" s="5"/>
      <c r="AU2157" s="5"/>
      <c r="AV2157" s="5"/>
      <c r="AW2157" s="5"/>
      <c r="AX2157" s="5"/>
      <c r="AY2157" s="5"/>
      <c r="AZ2157" s="5"/>
      <c r="BA2157" s="5"/>
      <c r="BB2157" s="5"/>
      <c r="BC2157" s="5"/>
      <c r="BD2157" s="5"/>
      <c r="BE2157" s="5"/>
    </row>
    <row r="2158" spans="1:57" ht="14.25" customHeight="1">
      <c r="A2158" s="1376">
        <v>45961</v>
      </c>
      <c r="B2158" s="1301"/>
      <c r="C2158" s="1302"/>
      <c r="D2158" s="1376">
        <v>45596</v>
      </c>
      <c r="E2158" s="1357"/>
      <c r="F2158" s="5"/>
      <c r="G2158" s="5"/>
      <c r="H2158" s="1302"/>
      <c r="I2158" s="1303"/>
      <c r="J2158" s="1301"/>
      <c r="K2158" s="1376"/>
      <c r="L2158" s="1302"/>
      <c r="M2158" s="1382">
        <f t="shared" si="4170"/>
        <v>45962</v>
      </c>
      <c r="N2158" s="1354">
        <f t="shared" si="4167"/>
        <v>0</v>
      </c>
      <c r="O2158" s="1383">
        <f t="shared" ref="O2158:S2158" si="4360">$AD2158*O$27</f>
        <v>0</v>
      </c>
      <c r="P2158" s="1383">
        <f t="shared" si="4360"/>
        <v>0</v>
      </c>
      <c r="Q2158" s="1383">
        <f t="shared" si="4360"/>
        <v>0</v>
      </c>
      <c r="R2158" s="1383">
        <f t="shared" si="4360"/>
        <v>0</v>
      </c>
      <c r="S2158" s="1383">
        <f t="shared" si="4360"/>
        <v>0</v>
      </c>
      <c r="T2158" s="1383">
        <f t="shared" ref="T2158:X2158" si="4361">$AE2158*T$27</f>
        <v>0</v>
      </c>
      <c r="U2158" s="1383">
        <f t="shared" si="4361"/>
        <v>0</v>
      </c>
      <c r="V2158" s="1383">
        <f t="shared" si="4361"/>
        <v>0</v>
      </c>
      <c r="W2158" s="1383">
        <f t="shared" si="4361"/>
        <v>0</v>
      </c>
      <c r="X2158" s="1383">
        <f t="shared" si="4361"/>
        <v>0</v>
      </c>
      <c r="Y2158" s="1383">
        <f t="shared" si="4173"/>
        <v>0</v>
      </c>
      <c r="Z2158" s="1383">
        <f t="shared" si="4174"/>
        <v>0</v>
      </c>
      <c r="AA2158" s="1383">
        <f t="shared" si="4175"/>
        <v>0</v>
      </c>
      <c r="AB2158" s="1383">
        <f t="shared" si="4176"/>
        <v>0</v>
      </c>
      <c r="AC2158" s="5">
        <f t="shared" si="4177"/>
        <v>304</v>
      </c>
      <c r="AD2158" s="1383">
        <f t="shared" si="4178"/>
        <v>0</v>
      </c>
      <c r="AE2158" s="1383">
        <f t="shared" si="4179"/>
        <v>0</v>
      </c>
      <c r="AF2158" s="1305" t="e">
        <f t="shared" si="4180"/>
        <v>#DIV/0!</v>
      </c>
      <c r="AG2158" s="1305" t="e">
        <f t="shared" si="4181"/>
        <v>#DIV/0!</v>
      </c>
      <c r="AH2158" s="5"/>
      <c r="AI2158" s="5"/>
      <c r="AJ2158" s="5"/>
      <c r="AK2158" s="5"/>
      <c r="AL2158" s="5"/>
      <c r="AM2158" s="5"/>
      <c r="AN2158" s="5"/>
      <c r="AO2158" s="5"/>
      <c r="AP2158" s="5"/>
      <c r="AQ2158" s="5"/>
      <c r="AR2158" s="5"/>
      <c r="AS2158" s="5"/>
      <c r="AT2158" s="5"/>
      <c r="AU2158" s="5"/>
      <c r="AV2158" s="5"/>
      <c r="AW2158" s="5"/>
      <c r="AX2158" s="5"/>
      <c r="AY2158" s="5"/>
      <c r="AZ2158" s="5"/>
      <c r="BA2158" s="5"/>
      <c r="BB2158" s="5"/>
      <c r="BC2158" s="5"/>
      <c r="BD2158" s="5"/>
      <c r="BE2158" s="5"/>
    </row>
    <row r="2159" spans="1:57" ht="14.25" customHeight="1">
      <c r="A2159" s="1376">
        <v>45962</v>
      </c>
      <c r="B2159" s="1301"/>
      <c r="C2159" s="1302"/>
      <c r="D2159" s="1376">
        <v>45597</v>
      </c>
      <c r="E2159" s="1357"/>
      <c r="F2159" s="5"/>
      <c r="G2159" s="5"/>
      <c r="H2159" s="1302"/>
      <c r="I2159" s="1303"/>
      <c r="J2159" s="1301"/>
      <c r="K2159" s="1376"/>
      <c r="L2159" s="1302"/>
      <c r="M2159" s="1382">
        <f t="shared" si="4170"/>
        <v>45963</v>
      </c>
      <c r="N2159" s="1354">
        <f t="shared" si="4167"/>
        <v>0</v>
      </c>
      <c r="O2159" s="1383">
        <f t="shared" ref="O2159:S2159" si="4362">$AD2159*O$27</f>
        <v>0</v>
      </c>
      <c r="P2159" s="1383">
        <f t="shared" si="4362"/>
        <v>0</v>
      </c>
      <c r="Q2159" s="1383">
        <f t="shared" si="4362"/>
        <v>0</v>
      </c>
      <c r="R2159" s="1383">
        <f t="shared" si="4362"/>
        <v>0</v>
      </c>
      <c r="S2159" s="1383">
        <f t="shared" si="4362"/>
        <v>0</v>
      </c>
      <c r="T2159" s="1383">
        <f t="shared" ref="T2159:X2159" si="4363">$AE2159*T$27</f>
        <v>0</v>
      </c>
      <c r="U2159" s="1383">
        <f t="shared" si="4363"/>
        <v>0</v>
      </c>
      <c r="V2159" s="1383">
        <f t="shared" si="4363"/>
        <v>0</v>
      </c>
      <c r="W2159" s="1383">
        <f t="shared" si="4363"/>
        <v>0</v>
      </c>
      <c r="X2159" s="1383">
        <f t="shared" si="4363"/>
        <v>0</v>
      </c>
      <c r="Y2159" s="1383">
        <f t="shared" si="4173"/>
        <v>0</v>
      </c>
      <c r="Z2159" s="1383">
        <f t="shared" si="4174"/>
        <v>0</v>
      </c>
      <c r="AA2159" s="1383">
        <f t="shared" si="4175"/>
        <v>0</v>
      </c>
      <c r="AB2159" s="1383">
        <f t="shared" si="4176"/>
        <v>0</v>
      </c>
      <c r="AC2159" s="5">
        <f t="shared" si="4177"/>
        <v>305</v>
      </c>
      <c r="AD2159" s="1383">
        <f t="shared" si="4178"/>
        <v>0</v>
      </c>
      <c r="AE2159" s="1383">
        <f t="shared" si="4179"/>
        <v>0</v>
      </c>
      <c r="AF2159" s="1305" t="e">
        <f t="shared" si="4180"/>
        <v>#DIV/0!</v>
      </c>
      <c r="AG2159" s="1305" t="e">
        <f t="shared" si="4181"/>
        <v>#DIV/0!</v>
      </c>
      <c r="AH2159" s="5"/>
      <c r="AI2159" s="5"/>
      <c r="AJ2159" s="5"/>
      <c r="AK2159" s="5"/>
      <c r="AL2159" s="5"/>
      <c r="AM2159" s="5"/>
      <c r="AN2159" s="5"/>
      <c r="AO2159" s="5"/>
      <c r="AP2159" s="5"/>
      <c r="AQ2159" s="5"/>
      <c r="AR2159" s="5"/>
      <c r="AS2159" s="5"/>
      <c r="AT2159" s="5"/>
      <c r="AU2159" s="5"/>
      <c r="AV2159" s="5"/>
      <c r="AW2159" s="5"/>
      <c r="AX2159" s="5"/>
      <c r="AY2159" s="5"/>
      <c r="AZ2159" s="5"/>
      <c r="BA2159" s="5"/>
      <c r="BB2159" s="5"/>
      <c r="BC2159" s="5"/>
      <c r="BD2159" s="5"/>
      <c r="BE2159" s="5"/>
    </row>
    <row r="2160" spans="1:57" ht="14.25" customHeight="1">
      <c r="A2160" s="1376">
        <v>45963</v>
      </c>
      <c r="B2160" s="1301"/>
      <c r="C2160" s="1302"/>
      <c r="D2160" s="1376">
        <v>45598</v>
      </c>
      <c r="E2160" s="1357"/>
      <c r="F2160" s="5"/>
      <c r="G2160" s="5"/>
      <c r="H2160" s="1302"/>
      <c r="I2160" s="1303"/>
      <c r="J2160" s="1301"/>
      <c r="K2160" s="1376"/>
      <c r="L2160" s="1302"/>
      <c r="M2160" s="1382">
        <f t="shared" si="4170"/>
        <v>45964</v>
      </c>
      <c r="N2160" s="1354">
        <f t="shared" si="4167"/>
        <v>0</v>
      </c>
      <c r="O2160" s="1383">
        <f t="shared" ref="O2160:S2160" si="4364">$AD2160*O$27</f>
        <v>0</v>
      </c>
      <c r="P2160" s="1383">
        <f t="shared" si="4364"/>
        <v>0</v>
      </c>
      <c r="Q2160" s="1383">
        <f t="shared" si="4364"/>
        <v>0</v>
      </c>
      <c r="R2160" s="1383">
        <f t="shared" si="4364"/>
        <v>0</v>
      </c>
      <c r="S2160" s="1383">
        <f t="shared" si="4364"/>
        <v>0</v>
      </c>
      <c r="T2160" s="1383">
        <f t="shared" ref="T2160:X2160" si="4365">$AE2160*T$27</f>
        <v>0</v>
      </c>
      <c r="U2160" s="1383">
        <f t="shared" si="4365"/>
        <v>0</v>
      </c>
      <c r="V2160" s="1383">
        <f t="shared" si="4365"/>
        <v>0</v>
      </c>
      <c r="W2160" s="1383">
        <f t="shared" si="4365"/>
        <v>0</v>
      </c>
      <c r="X2160" s="1383">
        <f t="shared" si="4365"/>
        <v>0</v>
      </c>
      <c r="Y2160" s="1383">
        <f t="shared" si="4173"/>
        <v>0</v>
      </c>
      <c r="Z2160" s="1383">
        <f t="shared" si="4174"/>
        <v>0</v>
      </c>
      <c r="AA2160" s="1383">
        <f t="shared" si="4175"/>
        <v>0</v>
      </c>
      <c r="AB2160" s="1383">
        <f t="shared" si="4176"/>
        <v>0</v>
      </c>
      <c r="AC2160" s="5">
        <f t="shared" si="4177"/>
        <v>306</v>
      </c>
      <c r="AD2160" s="1383">
        <f t="shared" si="4178"/>
        <v>0</v>
      </c>
      <c r="AE2160" s="1383">
        <f t="shared" si="4179"/>
        <v>0</v>
      </c>
      <c r="AF2160" s="1305" t="e">
        <f t="shared" si="4180"/>
        <v>#DIV/0!</v>
      </c>
      <c r="AG2160" s="1305" t="e">
        <f t="shared" si="4181"/>
        <v>#DIV/0!</v>
      </c>
      <c r="AH2160" s="5"/>
      <c r="AI2160" s="5"/>
      <c r="AJ2160" s="5"/>
      <c r="AK2160" s="5"/>
      <c r="AL2160" s="5"/>
      <c r="AM2160" s="5"/>
      <c r="AN2160" s="5"/>
      <c r="AO2160" s="5"/>
      <c r="AP2160" s="5"/>
      <c r="AQ2160" s="5"/>
      <c r="AR2160" s="5"/>
      <c r="AS2160" s="5"/>
      <c r="AT2160" s="5"/>
      <c r="AU2160" s="5"/>
      <c r="AV2160" s="5"/>
      <c r="AW2160" s="5"/>
      <c r="AX2160" s="5"/>
      <c r="AY2160" s="5"/>
      <c r="AZ2160" s="5"/>
      <c r="BA2160" s="5"/>
      <c r="BB2160" s="5"/>
      <c r="BC2160" s="5"/>
      <c r="BD2160" s="5"/>
      <c r="BE2160" s="5"/>
    </row>
    <row r="2161" spans="1:57" ht="14.25" customHeight="1">
      <c r="A2161" s="1376">
        <v>45964</v>
      </c>
      <c r="B2161" s="1301"/>
      <c r="C2161" s="1302"/>
      <c r="D2161" s="1376">
        <v>45599</v>
      </c>
      <c r="E2161" s="1357"/>
      <c r="F2161" s="5"/>
      <c r="G2161" s="5"/>
      <c r="H2161" s="1302"/>
      <c r="I2161" s="1303"/>
      <c r="J2161" s="1301"/>
      <c r="K2161" s="1376"/>
      <c r="L2161" s="1302"/>
      <c r="M2161" s="1382">
        <f t="shared" si="4170"/>
        <v>45965</v>
      </c>
      <c r="N2161" s="1354">
        <f t="shared" si="4167"/>
        <v>0</v>
      </c>
      <c r="O2161" s="1383">
        <f t="shared" ref="O2161:S2161" si="4366">$AD2161*O$27</f>
        <v>0</v>
      </c>
      <c r="P2161" s="1383">
        <f t="shared" si="4366"/>
        <v>0</v>
      </c>
      <c r="Q2161" s="1383">
        <f t="shared" si="4366"/>
        <v>0</v>
      </c>
      <c r="R2161" s="1383">
        <f t="shared" si="4366"/>
        <v>0</v>
      </c>
      <c r="S2161" s="1383">
        <f t="shared" si="4366"/>
        <v>0</v>
      </c>
      <c r="T2161" s="1383">
        <f t="shared" ref="T2161:X2161" si="4367">$AE2161*T$27</f>
        <v>0</v>
      </c>
      <c r="U2161" s="1383">
        <f t="shared" si="4367"/>
        <v>0</v>
      </c>
      <c r="V2161" s="1383">
        <f t="shared" si="4367"/>
        <v>0</v>
      </c>
      <c r="W2161" s="1383">
        <f t="shared" si="4367"/>
        <v>0</v>
      </c>
      <c r="X2161" s="1383">
        <f t="shared" si="4367"/>
        <v>0</v>
      </c>
      <c r="Y2161" s="1383">
        <f t="shared" si="4173"/>
        <v>0</v>
      </c>
      <c r="Z2161" s="1383">
        <f t="shared" si="4174"/>
        <v>0</v>
      </c>
      <c r="AA2161" s="1383">
        <f t="shared" si="4175"/>
        <v>0</v>
      </c>
      <c r="AB2161" s="1383">
        <f t="shared" si="4176"/>
        <v>0</v>
      </c>
      <c r="AC2161" s="5">
        <f t="shared" si="4177"/>
        <v>307</v>
      </c>
      <c r="AD2161" s="1383">
        <f t="shared" si="4178"/>
        <v>0</v>
      </c>
      <c r="AE2161" s="1383">
        <f t="shared" si="4179"/>
        <v>0</v>
      </c>
      <c r="AF2161" s="1305" t="e">
        <f t="shared" si="4180"/>
        <v>#DIV/0!</v>
      </c>
      <c r="AG2161" s="1305" t="e">
        <f t="shared" si="4181"/>
        <v>#DIV/0!</v>
      </c>
      <c r="AH2161" s="5"/>
      <c r="AI2161" s="5"/>
      <c r="AJ2161" s="5"/>
      <c r="AK2161" s="5"/>
      <c r="AL2161" s="5"/>
      <c r="AM2161" s="5"/>
      <c r="AN2161" s="5"/>
      <c r="AO2161" s="5"/>
      <c r="AP2161" s="5"/>
      <c r="AQ2161" s="5"/>
      <c r="AR2161" s="5"/>
      <c r="AS2161" s="5"/>
      <c r="AT2161" s="5"/>
      <c r="AU2161" s="5"/>
      <c r="AV2161" s="5"/>
      <c r="AW2161" s="5"/>
      <c r="AX2161" s="5"/>
      <c r="AY2161" s="5"/>
      <c r="AZ2161" s="5"/>
      <c r="BA2161" s="5"/>
      <c r="BB2161" s="5"/>
      <c r="BC2161" s="5"/>
      <c r="BD2161" s="5"/>
      <c r="BE2161" s="5"/>
    </row>
    <row r="2162" spans="1:57" ht="14.25" customHeight="1">
      <c r="A2162" s="1376">
        <v>45965</v>
      </c>
      <c r="B2162" s="1301"/>
      <c r="C2162" s="1302"/>
      <c r="D2162" s="1376">
        <v>45600</v>
      </c>
      <c r="E2162" s="1357"/>
      <c r="F2162" s="5"/>
      <c r="G2162" s="5"/>
      <c r="H2162" s="1302"/>
      <c r="I2162" s="1303"/>
      <c r="J2162" s="1301"/>
      <c r="K2162" s="1376"/>
      <c r="L2162" s="1302"/>
      <c r="M2162" s="1382">
        <f t="shared" si="4170"/>
        <v>45966</v>
      </c>
      <c r="N2162" s="1354">
        <f t="shared" si="4167"/>
        <v>0</v>
      </c>
      <c r="O2162" s="1383">
        <f t="shared" ref="O2162:S2162" si="4368">$AD2162*O$27</f>
        <v>0</v>
      </c>
      <c r="P2162" s="1383">
        <f t="shared" si="4368"/>
        <v>0</v>
      </c>
      <c r="Q2162" s="1383">
        <f t="shared" si="4368"/>
        <v>0</v>
      </c>
      <c r="R2162" s="1383">
        <f t="shared" si="4368"/>
        <v>0</v>
      </c>
      <c r="S2162" s="1383">
        <f t="shared" si="4368"/>
        <v>0</v>
      </c>
      <c r="T2162" s="1383">
        <f t="shared" ref="T2162:X2162" si="4369">$AE2162*T$27</f>
        <v>0</v>
      </c>
      <c r="U2162" s="1383">
        <f t="shared" si="4369"/>
        <v>0</v>
      </c>
      <c r="V2162" s="1383">
        <f t="shared" si="4369"/>
        <v>0</v>
      </c>
      <c r="W2162" s="1383">
        <f t="shared" si="4369"/>
        <v>0</v>
      </c>
      <c r="X2162" s="1383">
        <f t="shared" si="4369"/>
        <v>0</v>
      </c>
      <c r="Y2162" s="1383">
        <f t="shared" si="4173"/>
        <v>0</v>
      </c>
      <c r="Z2162" s="1383">
        <f t="shared" si="4174"/>
        <v>0</v>
      </c>
      <c r="AA2162" s="1383">
        <f t="shared" si="4175"/>
        <v>0</v>
      </c>
      <c r="AB2162" s="1383">
        <f t="shared" si="4176"/>
        <v>0</v>
      </c>
      <c r="AC2162" s="5">
        <f t="shared" si="4177"/>
        <v>308</v>
      </c>
      <c r="AD2162" s="1383">
        <f t="shared" si="4178"/>
        <v>0</v>
      </c>
      <c r="AE2162" s="1383">
        <f t="shared" si="4179"/>
        <v>0</v>
      </c>
      <c r="AF2162" s="1305" t="e">
        <f t="shared" si="4180"/>
        <v>#DIV/0!</v>
      </c>
      <c r="AG2162" s="1305" t="e">
        <f t="shared" si="4181"/>
        <v>#DIV/0!</v>
      </c>
      <c r="AH2162" s="5"/>
      <c r="AI2162" s="5"/>
      <c r="AJ2162" s="5"/>
      <c r="AK2162" s="5"/>
      <c r="AL2162" s="5"/>
      <c r="AM2162" s="5"/>
      <c r="AN2162" s="5"/>
      <c r="AO2162" s="5"/>
      <c r="AP2162" s="5"/>
      <c r="AQ2162" s="5"/>
      <c r="AR2162" s="5"/>
      <c r="AS2162" s="5"/>
      <c r="AT2162" s="5"/>
      <c r="AU2162" s="5"/>
      <c r="AV2162" s="5"/>
      <c r="AW2162" s="5"/>
      <c r="AX2162" s="5"/>
      <c r="AY2162" s="5"/>
      <c r="AZ2162" s="5"/>
      <c r="BA2162" s="5"/>
      <c r="BB2162" s="5"/>
      <c r="BC2162" s="5"/>
      <c r="BD2162" s="5"/>
      <c r="BE2162" s="5"/>
    </row>
    <row r="2163" spans="1:57" ht="14.25" customHeight="1">
      <c r="A2163" s="1376">
        <v>45966</v>
      </c>
      <c r="B2163" s="1301"/>
      <c r="C2163" s="1302"/>
      <c r="D2163" s="1376">
        <v>45601</v>
      </c>
      <c r="E2163" s="1357"/>
      <c r="F2163" s="5"/>
      <c r="G2163" s="5"/>
      <c r="H2163" s="1302"/>
      <c r="I2163" s="1303"/>
      <c r="J2163" s="1301"/>
      <c r="K2163" s="1376"/>
      <c r="L2163" s="1302"/>
      <c r="M2163" s="1382">
        <f t="shared" si="4170"/>
        <v>45967</v>
      </c>
      <c r="N2163" s="1354">
        <f t="shared" si="4167"/>
        <v>0</v>
      </c>
      <c r="O2163" s="1383">
        <f t="shared" ref="O2163:S2163" si="4370">$AD2163*O$27</f>
        <v>0</v>
      </c>
      <c r="P2163" s="1383">
        <f t="shared" si="4370"/>
        <v>0</v>
      </c>
      <c r="Q2163" s="1383">
        <f t="shared" si="4370"/>
        <v>0</v>
      </c>
      <c r="R2163" s="1383">
        <f t="shared" si="4370"/>
        <v>0</v>
      </c>
      <c r="S2163" s="1383">
        <f t="shared" si="4370"/>
        <v>0</v>
      </c>
      <c r="T2163" s="1383">
        <f t="shared" ref="T2163:X2163" si="4371">$AE2163*T$27</f>
        <v>0</v>
      </c>
      <c r="U2163" s="1383">
        <f t="shared" si="4371"/>
        <v>0</v>
      </c>
      <c r="V2163" s="1383">
        <f t="shared" si="4371"/>
        <v>0</v>
      </c>
      <c r="W2163" s="1383">
        <f t="shared" si="4371"/>
        <v>0</v>
      </c>
      <c r="X2163" s="1383">
        <f t="shared" si="4371"/>
        <v>0</v>
      </c>
      <c r="Y2163" s="1383">
        <f t="shared" si="4173"/>
        <v>0</v>
      </c>
      <c r="Z2163" s="1383">
        <f t="shared" si="4174"/>
        <v>0</v>
      </c>
      <c r="AA2163" s="1383">
        <f t="shared" si="4175"/>
        <v>0</v>
      </c>
      <c r="AB2163" s="1383">
        <f t="shared" si="4176"/>
        <v>0</v>
      </c>
      <c r="AC2163" s="5">
        <f t="shared" si="4177"/>
        <v>309</v>
      </c>
      <c r="AD2163" s="1383">
        <f t="shared" si="4178"/>
        <v>0</v>
      </c>
      <c r="AE2163" s="1383">
        <f t="shared" si="4179"/>
        <v>0</v>
      </c>
      <c r="AF2163" s="1305" t="e">
        <f t="shared" si="4180"/>
        <v>#DIV/0!</v>
      </c>
      <c r="AG2163" s="1305" t="e">
        <f t="shared" si="4181"/>
        <v>#DIV/0!</v>
      </c>
      <c r="AH2163" s="5"/>
      <c r="AI2163" s="5"/>
      <c r="AJ2163" s="5"/>
      <c r="AK2163" s="5"/>
      <c r="AL2163" s="5"/>
      <c r="AM2163" s="5"/>
      <c r="AN2163" s="5"/>
      <c r="AO2163" s="5"/>
      <c r="AP2163" s="5"/>
      <c r="AQ2163" s="5"/>
      <c r="AR2163" s="5"/>
      <c r="AS2163" s="5"/>
      <c r="AT2163" s="5"/>
      <c r="AU2163" s="5"/>
      <c r="AV2163" s="5"/>
      <c r="AW2163" s="5"/>
      <c r="AX2163" s="5"/>
      <c r="AY2163" s="5"/>
      <c r="AZ2163" s="5"/>
      <c r="BA2163" s="5"/>
      <c r="BB2163" s="5"/>
      <c r="BC2163" s="5"/>
      <c r="BD2163" s="5"/>
      <c r="BE2163" s="5"/>
    </row>
    <row r="2164" spans="1:57" ht="14.25" customHeight="1">
      <c r="A2164" s="1376">
        <v>45967</v>
      </c>
      <c r="B2164" s="1301"/>
      <c r="C2164" s="1302"/>
      <c r="D2164" s="1376">
        <v>45602</v>
      </c>
      <c r="E2164" s="1357"/>
      <c r="F2164" s="5"/>
      <c r="G2164" s="5"/>
      <c r="H2164" s="1302"/>
      <c r="I2164" s="1303"/>
      <c r="J2164" s="1301"/>
      <c r="K2164" s="1376"/>
      <c r="L2164" s="1302"/>
      <c r="M2164" s="1382">
        <f t="shared" si="4170"/>
        <v>45968</v>
      </c>
      <c r="N2164" s="1354">
        <f t="shared" si="4167"/>
        <v>0</v>
      </c>
      <c r="O2164" s="1383">
        <f t="shared" ref="O2164:S2164" si="4372">$AD2164*O$27</f>
        <v>0</v>
      </c>
      <c r="P2164" s="1383">
        <f t="shared" si="4372"/>
        <v>0</v>
      </c>
      <c r="Q2164" s="1383">
        <f t="shared" si="4372"/>
        <v>0</v>
      </c>
      <c r="R2164" s="1383">
        <f t="shared" si="4372"/>
        <v>0</v>
      </c>
      <c r="S2164" s="1383">
        <f t="shared" si="4372"/>
        <v>0</v>
      </c>
      <c r="T2164" s="1383">
        <f t="shared" ref="T2164:X2164" si="4373">$AE2164*T$27</f>
        <v>0</v>
      </c>
      <c r="U2164" s="1383">
        <f t="shared" si="4373"/>
        <v>0</v>
      </c>
      <c r="V2164" s="1383">
        <f t="shared" si="4373"/>
        <v>0</v>
      </c>
      <c r="W2164" s="1383">
        <f t="shared" si="4373"/>
        <v>0</v>
      </c>
      <c r="X2164" s="1383">
        <f t="shared" si="4373"/>
        <v>0</v>
      </c>
      <c r="Y2164" s="1383">
        <f t="shared" si="4173"/>
        <v>0</v>
      </c>
      <c r="Z2164" s="1383">
        <f t="shared" si="4174"/>
        <v>0</v>
      </c>
      <c r="AA2164" s="1383">
        <f t="shared" si="4175"/>
        <v>0</v>
      </c>
      <c r="AB2164" s="1383">
        <f t="shared" si="4176"/>
        <v>0</v>
      </c>
      <c r="AC2164" s="5">
        <f t="shared" si="4177"/>
        <v>310</v>
      </c>
      <c r="AD2164" s="1383">
        <f t="shared" si="4178"/>
        <v>0</v>
      </c>
      <c r="AE2164" s="1383">
        <f t="shared" si="4179"/>
        <v>0</v>
      </c>
      <c r="AF2164" s="1305" t="e">
        <f t="shared" si="4180"/>
        <v>#DIV/0!</v>
      </c>
      <c r="AG2164" s="1305" t="e">
        <f t="shared" si="4181"/>
        <v>#DIV/0!</v>
      </c>
      <c r="AH2164" s="5"/>
      <c r="AI2164" s="5"/>
      <c r="AJ2164" s="5"/>
      <c r="AK2164" s="5"/>
      <c r="AL2164" s="5"/>
      <c r="AM2164" s="5"/>
      <c r="AN2164" s="5"/>
      <c r="AO2164" s="5"/>
      <c r="AP2164" s="5"/>
      <c r="AQ2164" s="5"/>
      <c r="AR2164" s="5"/>
      <c r="AS2164" s="5"/>
      <c r="AT2164" s="5"/>
      <c r="AU2164" s="5"/>
      <c r="AV2164" s="5"/>
      <c r="AW2164" s="5"/>
      <c r="AX2164" s="5"/>
      <c r="AY2164" s="5"/>
      <c r="AZ2164" s="5"/>
      <c r="BA2164" s="5"/>
      <c r="BB2164" s="5"/>
      <c r="BC2164" s="5"/>
      <c r="BD2164" s="5"/>
      <c r="BE2164" s="5"/>
    </row>
    <row r="2165" spans="1:57" ht="14.25" customHeight="1">
      <c r="A2165" s="1376">
        <v>45968</v>
      </c>
      <c r="B2165" s="1301"/>
      <c r="C2165" s="1302"/>
      <c r="D2165" s="1376">
        <v>45603</v>
      </c>
      <c r="E2165" s="1357"/>
      <c r="F2165" s="5"/>
      <c r="G2165" s="5"/>
      <c r="H2165" s="1302"/>
      <c r="I2165" s="1303"/>
      <c r="J2165" s="1301"/>
      <c r="K2165" s="1376"/>
      <c r="L2165" s="1302"/>
      <c r="M2165" s="1382">
        <f t="shared" si="4170"/>
        <v>45969</v>
      </c>
      <c r="N2165" s="1354">
        <f t="shared" si="4167"/>
        <v>0</v>
      </c>
      <c r="O2165" s="1383">
        <f t="shared" ref="O2165:S2165" si="4374">$AD2165*O$27</f>
        <v>0</v>
      </c>
      <c r="P2165" s="1383">
        <f t="shared" si="4374"/>
        <v>0</v>
      </c>
      <c r="Q2165" s="1383">
        <f t="shared" si="4374"/>
        <v>0</v>
      </c>
      <c r="R2165" s="1383">
        <f t="shared" si="4374"/>
        <v>0</v>
      </c>
      <c r="S2165" s="1383">
        <f t="shared" si="4374"/>
        <v>0</v>
      </c>
      <c r="T2165" s="1383">
        <f t="shared" ref="T2165:X2165" si="4375">$AE2165*T$27</f>
        <v>0</v>
      </c>
      <c r="U2165" s="1383">
        <f t="shared" si="4375"/>
        <v>0</v>
      </c>
      <c r="V2165" s="1383">
        <f t="shared" si="4375"/>
        <v>0</v>
      </c>
      <c r="W2165" s="1383">
        <f t="shared" si="4375"/>
        <v>0</v>
      </c>
      <c r="X2165" s="1383">
        <f t="shared" si="4375"/>
        <v>0</v>
      </c>
      <c r="Y2165" s="1383">
        <f t="shared" si="4173"/>
        <v>0</v>
      </c>
      <c r="Z2165" s="1383">
        <f t="shared" si="4174"/>
        <v>0</v>
      </c>
      <c r="AA2165" s="1383">
        <f t="shared" si="4175"/>
        <v>0</v>
      </c>
      <c r="AB2165" s="1383">
        <f t="shared" si="4176"/>
        <v>0</v>
      </c>
      <c r="AC2165" s="5">
        <f t="shared" si="4177"/>
        <v>311</v>
      </c>
      <c r="AD2165" s="1383">
        <f t="shared" si="4178"/>
        <v>0</v>
      </c>
      <c r="AE2165" s="1383">
        <f t="shared" si="4179"/>
        <v>0</v>
      </c>
      <c r="AF2165" s="1305" t="e">
        <f t="shared" si="4180"/>
        <v>#DIV/0!</v>
      </c>
      <c r="AG2165" s="1305" t="e">
        <f t="shared" si="4181"/>
        <v>#DIV/0!</v>
      </c>
      <c r="AH2165" s="5"/>
      <c r="AI2165" s="5"/>
      <c r="AJ2165" s="5"/>
      <c r="AK2165" s="5"/>
      <c r="AL2165" s="5"/>
      <c r="AM2165" s="5"/>
      <c r="AN2165" s="5"/>
      <c r="AO2165" s="5"/>
      <c r="AP2165" s="5"/>
      <c r="AQ2165" s="5"/>
      <c r="AR2165" s="5"/>
      <c r="AS2165" s="5"/>
      <c r="AT2165" s="5"/>
      <c r="AU2165" s="5"/>
      <c r="AV2165" s="5"/>
      <c r="AW2165" s="5"/>
      <c r="AX2165" s="5"/>
      <c r="AY2165" s="5"/>
      <c r="AZ2165" s="5"/>
      <c r="BA2165" s="5"/>
      <c r="BB2165" s="5"/>
      <c r="BC2165" s="5"/>
      <c r="BD2165" s="5"/>
      <c r="BE2165" s="5"/>
    </row>
    <row r="2166" spans="1:57" ht="14.25" customHeight="1">
      <c r="A2166" s="1376">
        <v>45969</v>
      </c>
      <c r="B2166" s="1301"/>
      <c r="C2166" s="1302"/>
      <c r="D2166" s="1376">
        <v>45604</v>
      </c>
      <c r="E2166" s="1357"/>
      <c r="F2166" s="5"/>
      <c r="G2166" s="5"/>
      <c r="H2166" s="1302"/>
      <c r="I2166" s="1303"/>
      <c r="J2166" s="1301"/>
      <c r="K2166" s="1376"/>
      <c r="L2166" s="1302"/>
      <c r="M2166" s="1382">
        <f t="shared" si="4170"/>
        <v>45970</v>
      </c>
      <c r="N2166" s="1354">
        <f t="shared" si="4167"/>
        <v>0</v>
      </c>
      <c r="O2166" s="1383">
        <f t="shared" ref="O2166:S2166" si="4376">$AD2166*O$27</f>
        <v>0</v>
      </c>
      <c r="P2166" s="1383">
        <f t="shared" si="4376"/>
        <v>0</v>
      </c>
      <c r="Q2166" s="1383">
        <f t="shared" si="4376"/>
        <v>0</v>
      </c>
      <c r="R2166" s="1383">
        <f t="shared" si="4376"/>
        <v>0</v>
      </c>
      <c r="S2166" s="1383">
        <f t="shared" si="4376"/>
        <v>0</v>
      </c>
      <c r="T2166" s="1383">
        <f t="shared" ref="T2166:X2166" si="4377">$AE2166*T$27</f>
        <v>0</v>
      </c>
      <c r="U2166" s="1383">
        <f t="shared" si="4377"/>
        <v>0</v>
      </c>
      <c r="V2166" s="1383">
        <f t="shared" si="4377"/>
        <v>0</v>
      </c>
      <c r="W2166" s="1383">
        <f t="shared" si="4377"/>
        <v>0</v>
      </c>
      <c r="X2166" s="1383">
        <f t="shared" si="4377"/>
        <v>0</v>
      </c>
      <c r="Y2166" s="1383">
        <f t="shared" si="4173"/>
        <v>0</v>
      </c>
      <c r="Z2166" s="1383">
        <f t="shared" si="4174"/>
        <v>0</v>
      </c>
      <c r="AA2166" s="1383">
        <f t="shared" si="4175"/>
        <v>0</v>
      </c>
      <c r="AB2166" s="1383">
        <f t="shared" si="4176"/>
        <v>0</v>
      </c>
      <c r="AC2166" s="5">
        <f t="shared" si="4177"/>
        <v>312</v>
      </c>
      <c r="AD2166" s="1383">
        <f t="shared" si="4178"/>
        <v>0</v>
      </c>
      <c r="AE2166" s="1383">
        <f t="shared" si="4179"/>
        <v>0</v>
      </c>
      <c r="AF2166" s="1305" t="e">
        <f t="shared" si="4180"/>
        <v>#DIV/0!</v>
      </c>
      <c r="AG2166" s="1305" t="e">
        <f t="shared" si="4181"/>
        <v>#DIV/0!</v>
      </c>
      <c r="AH2166" s="5"/>
      <c r="AI2166" s="5"/>
      <c r="AJ2166" s="5"/>
      <c r="AK2166" s="5"/>
      <c r="AL2166" s="5"/>
      <c r="AM2166" s="5"/>
      <c r="AN2166" s="5"/>
      <c r="AO2166" s="5"/>
      <c r="AP2166" s="5"/>
      <c r="AQ2166" s="5"/>
      <c r="AR2166" s="5"/>
      <c r="AS2166" s="5"/>
      <c r="AT2166" s="5"/>
      <c r="AU2166" s="5"/>
      <c r="AV2166" s="5"/>
      <c r="AW2166" s="5"/>
      <c r="AX2166" s="5"/>
      <c r="AY2166" s="5"/>
      <c r="AZ2166" s="5"/>
      <c r="BA2166" s="5"/>
      <c r="BB2166" s="5"/>
      <c r="BC2166" s="5"/>
      <c r="BD2166" s="5"/>
      <c r="BE2166" s="5"/>
    </row>
    <row r="2167" spans="1:57" ht="14.25" customHeight="1">
      <c r="A2167" s="1376">
        <v>45970</v>
      </c>
      <c r="B2167" s="1301"/>
      <c r="C2167" s="1302"/>
      <c r="D2167" s="1376">
        <v>45605</v>
      </c>
      <c r="E2167" s="1357"/>
      <c r="F2167" s="5"/>
      <c r="G2167" s="5"/>
      <c r="H2167" s="1302"/>
      <c r="I2167" s="1303"/>
      <c r="J2167" s="1301"/>
      <c r="K2167" s="1376"/>
      <c r="L2167" s="1302"/>
      <c r="M2167" s="1382">
        <f t="shared" si="4170"/>
        <v>45971</v>
      </c>
      <c r="N2167" s="1354">
        <f t="shared" si="4167"/>
        <v>0</v>
      </c>
      <c r="O2167" s="1383">
        <f t="shared" ref="O2167:S2167" si="4378">$AD2167*O$27</f>
        <v>0</v>
      </c>
      <c r="P2167" s="1383">
        <f t="shared" si="4378"/>
        <v>0</v>
      </c>
      <c r="Q2167" s="1383">
        <f t="shared" si="4378"/>
        <v>0</v>
      </c>
      <c r="R2167" s="1383">
        <f t="shared" si="4378"/>
        <v>0</v>
      </c>
      <c r="S2167" s="1383">
        <f t="shared" si="4378"/>
        <v>0</v>
      </c>
      <c r="T2167" s="1383">
        <f t="shared" ref="T2167:X2167" si="4379">$AE2167*T$27</f>
        <v>0</v>
      </c>
      <c r="U2167" s="1383">
        <f t="shared" si="4379"/>
        <v>0</v>
      </c>
      <c r="V2167" s="1383">
        <f t="shared" si="4379"/>
        <v>0</v>
      </c>
      <c r="W2167" s="1383">
        <f t="shared" si="4379"/>
        <v>0</v>
      </c>
      <c r="X2167" s="1383">
        <f t="shared" si="4379"/>
        <v>0</v>
      </c>
      <c r="Y2167" s="1383">
        <f t="shared" si="4173"/>
        <v>0</v>
      </c>
      <c r="Z2167" s="1383">
        <f t="shared" si="4174"/>
        <v>0</v>
      </c>
      <c r="AA2167" s="1383">
        <f t="shared" si="4175"/>
        <v>0</v>
      </c>
      <c r="AB2167" s="1383">
        <f t="shared" si="4176"/>
        <v>0</v>
      </c>
      <c r="AC2167" s="5">
        <f t="shared" si="4177"/>
        <v>313</v>
      </c>
      <c r="AD2167" s="1383">
        <f t="shared" si="4178"/>
        <v>0</v>
      </c>
      <c r="AE2167" s="1383">
        <f t="shared" si="4179"/>
        <v>0</v>
      </c>
      <c r="AF2167" s="1305" t="e">
        <f t="shared" si="4180"/>
        <v>#DIV/0!</v>
      </c>
      <c r="AG2167" s="1305" t="e">
        <f t="shared" si="4181"/>
        <v>#DIV/0!</v>
      </c>
      <c r="AH2167" s="5"/>
      <c r="AI2167" s="5"/>
      <c r="AJ2167" s="5"/>
      <c r="AK2167" s="5"/>
      <c r="AL2167" s="5"/>
      <c r="AM2167" s="5"/>
      <c r="AN2167" s="5"/>
      <c r="AO2167" s="5"/>
      <c r="AP2167" s="5"/>
      <c r="AQ2167" s="5"/>
      <c r="AR2167" s="5"/>
      <c r="AS2167" s="5"/>
      <c r="AT2167" s="5"/>
      <c r="AU2167" s="5"/>
      <c r="AV2167" s="5"/>
      <c r="AW2167" s="5"/>
      <c r="AX2167" s="5"/>
      <c r="AY2167" s="5"/>
      <c r="AZ2167" s="5"/>
      <c r="BA2167" s="5"/>
      <c r="BB2167" s="5"/>
      <c r="BC2167" s="5"/>
      <c r="BD2167" s="5"/>
      <c r="BE2167" s="5"/>
    </row>
    <row r="2168" spans="1:57" ht="14.25" customHeight="1">
      <c r="A2168" s="1376">
        <v>45971</v>
      </c>
      <c r="B2168" s="1301"/>
      <c r="C2168" s="1302"/>
      <c r="D2168" s="1376">
        <v>45606</v>
      </c>
      <c r="E2168" s="1357"/>
      <c r="F2168" s="5"/>
      <c r="G2168" s="5"/>
      <c r="H2168" s="1302"/>
      <c r="I2168" s="1303"/>
      <c r="J2168" s="1301"/>
      <c r="K2168" s="1376"/>
      <c r="L2168" s="1302"/>
      <c r="M2168" s="1382">
        <f t="shared" si="4170"/>
        <v>45972</v>
      </c>
      <c r="N2168" s="1354">
        <f t="shared" si="4167"/>
        <v>0</v>
      </c>
      <c r="O2168" s="1383">
        <f t="shared" ref="O2168:S2168" si="4380">$AD2168*O$27</f>
        <v>0</v>
      </c>
      <c r="P2168" s="1383">
        <f t="shared" si="4380"/>
        <v>0</v>
      </c>
      <c r="Q2168" s="1383">
        <f t="shared" si="4380"/>
        <v>0</v>
      </c>
      <c r="R2168" s="1383">
        <f t="shared" si="4380"/>
        <v>0</v>
      </c>
      <c r="S2168" s="1383">
        <f t="shared" si="4380"/>
        <v>0</v>
      </c>
      <c r="T2168" s="1383">
        <f t="shared" ref="T2168:X2168" si="4381">$AE2168*T$27</f>
        <v>0</v>
      </c>
      <c r="U2168" s="1383">
        <f t="shared" si="4381"/>
        <v>0</v>
      </c>
      <c r="V2168" s="1383">
        <f t="shared" si="4381"/>
        <v>0</v>
      </c>
      <c r="W2168" s="1383">
        <f t="shared" si="4381"/>
        <v>0</v>
      </c>
      <c r="X2168" s="1383">
        <f t="shared" si="4381"/>
        <v>0</v>
      </c>
      <c r="Y2168" s="1383">
        <f t="shared" si="4173"/>
        <v>0</v>
      </c>
      <c r="Z2168" s="1383">
        <f t="shared" si="4174"/>
        <v>0</v>
      </c>
      <c r="AA2168" s="1383">
        <f t="shared" si="4175"/>
        <v>0</v>
      </c>
      <c r="AB2168" s="1383">
        <f t="shared" si="4176"/>
        <v>0</v>
      </c>
      <c r="AC2168" s="5">
        <f t="shared" si="4177"/>
        <v>314</v>
      </c>
      <c r="AD2168" s="1383">
        <f t="shared" si="4178"/>
        <v>0</v>
      </c>
      <c r="AE2168" s="1383">
        <f t="shared" si="4179"/>
        <v>0</v>
      </c>
      <c r="AF2168" s="1305" t="e">
        <f t="shared" si="4180"/>
        <v>#DIV/0!</v>
      </c>
      <c r="AG2168" s="1305" t="e">
        <f t="shared" si="4181"/>
        <v>#DIV/0!</v>
      </c>
      <c r="AH2168" s="5"/>
      <c r="AI2168" s="5"/>
      <c r="AJ2168" s="5"/>
      <c r="AK2168" s="5"/>
      <c r="AL2168" s="5"/>
      <c r="AM2168" s="5"/>
      <c r="AN2168" s="5"/>
      <c r="AO2168" s="5"/>
      <c r="AP2168" s="5"/>
      <c r="AQ2168" s="5"/>
      <c r="AR2168" s="5"/>
      <c r="AS2168" s="5"/>
      <c r="AT2168" s="5"/>
      <c r="AU2168" s="5"/>
      <c r="AV2168" s="5"/>
      <c r="AW2168" s="5"/>
      <c r="AX2168" s="5"/>
      <c r="AY2168" s="5"/>
      <c r="AZ2168" s="5"/>
      <c r="BA2168" s="5"/>
      <c r="BB2168" s="5"/>
      <c r="BC2168" s="5"/>
      <c r="BD2168" s="5"/>
      <c r="BE2168" s="5"/>
    </row>
    <row r="2169" spans="1:57" ht="14.25" customHeight="1">
      <c r="A2169" s="1376">
        <v>45972</v>
      </c>
      <c r="B2169" s="1301"/>
      <c r="C2169" s="1302"/>
      <c r="D2169" s="1376">
        <v>45607</v>
      </c>
      <c r="E2169" s="1357"/>
      <c r="F2169" s="5"/>
      <c r="G2169" s="5"/>
      <c r="H2169" s="1302"/>
      <c r="I2169" s="1303"/>
      <c r="J2169" s="1301"/>
      <c r="K2169" s="1376"/>
      <c r="L2169" s="1302"/>
      <c r="M2169" s="1382">
        <f t="shared" si="4170"/>
        <v>45973</v>
      </c>
      <c r="N2169" s="1354">
        <f t="shared" si="4167"/>
        <v>0</v>
      </c>
      <c r="O2169" s="1383">
        <f t="shared" ref="O2169:S2169" si="4382">$AD2169*O$27</f>
        <v>0</v>
      </c>
      <c r="P2169" s="1383">
        <f t="shared" si="4382"/>
        <v>0</v>
      </c>
      <c r="Q2169" s="1383">
        <f t="shared" si="4382"/>
        <v>0</v>
      </c>
      <c r="R2169" s="1383">
        <f t="shared" si="4382"/>
        <v>0</v>
      </c>
      <c r="S2169" s="1383">
        <f t="shared" si="4382"/>
        <v>0</v>
      </c>
      <c r="T2169" s="1383">
        <f t="shared" ref="T2169:X2169" si="4383">$AE2169*T$27</f>
        <v>0</v>
      </c>
      <c r="U2169" s="1383">
        <f t="shared" si="4383"/>
        <v>0</v>
      </c>
      <c r="V2169" s="1383">
        <f t="shared" si="4383"/>
        <v>0</v>
      </c>
      <c r="W2169" s="1383">
        <f t="shared" si="4383"/>
        <v>0</v>
      </c>
      <c r="X2169" s="1383">
        <f t="shared" si="4383"/>
        <v>0</v>
      </c>
      <c r="Y2169" s="1383">
        <f t="shared" si="4173"/>
        <v>0</v>
      </c>
      <c r="Z2169" s="1383">
        <f t="shared" si="4174"/>
        <v>0</v>
      </c>
      <c r="AA2169" s="1383">
        <f t="shared" si="4175"/>
        <v>0</v>
      </c>
      <c r="AB2169" s="1383">
        <f t="shared" si="4176"/>
        <v>0</v>
      </c>
      <c r="AC2169" s="5">
        <f t="shared" si="4177"/>
        <v>315</v>
      </c>
      <c r="AD2169" s="1383">
        <f t="shared" si="4178"/>
        <v>0</v>
      </c>
      <c r="AE2169" s="1383">
        <f t="shared" si="4179"/>
        <v>0</v>
      </c>
      <c r="AF2169" s="1305" t="e">
        <f t="shared" si="4180"/>
        <v>#DIV/0!</v>
      </c>
      <c r="AG2169" s="1305" t="e">
        <f t="shared" si="4181"/>
        <v>#DIV/0!</v>
      </c>
      <c r="AH2169" s="5"/>
      <c r="AI2169" s="5"/>
      <c r="AJ2169" s="5"/>
      <c r="AK2169" s="5"/>
      <c r="AL2169" s="5"/>
      <c r="AM2169" s="5"/>
      <c r="AN2169" s="5"/>
      <c r="AO2169" s="5"/>
      <c r="AP2169" s="5"/>
      <c r="AQ2169" s="5"/>
      <c r="AR2169" s="5"/>
      <c r="AS2169" s="5"/>
      <c r="AT2169" s="5"/>
      <c r="AU2169" s="5"/>
      <c r="AV2169" s="5"/>
      <c r="AW2169" s="5"/>
      <c r="AX2169" s="5"/>
      <c r="AY2169" s="5"/>
      <c r="AZ2169" s="5"/>
      <c r="BA2169" s="5"/>
      <c r="BB2169" s="5"/>
      <c r="BC2169" s="5"/>
      <c r="BD2169" s="5"/>
      <c r="BE2169" s="5"/>
    </row>
    <row r="2170" spans="1:57" ht="14.25" customHeight="1">
      <c r="A2170" s="1376">
        <v>45973</v>
      </c>
      <c r="B2170" s="1301"/>
      <c r="C2170" s="1302"/>
      <c r="D2170" s="1376">
        <v>45608</v>
      </c>
      <c r="E2170" s="1357"/>
      <c r="F2170" s="5"/>
      <c r="G2170" s="5"/>
      <c r="H2170" s="1302"/>
      <c r="I2170" s="1303"/>
      <c r="J2170" s="1301"/>
      <c r="K2170" s="1376"/>
      <c r="L2170" s="1302"/>
      <c r="M2170" s="1382">
        <f t="shared" si="4170"/>
        <v>45974</v>
      </c>
      <c r="N2170" s="1354">
        <f t="shared" si="4167"/>
        <v>0</v>
      </c>
      <c r="O2170" s="1383">
        <f t="shared" ref="O2170:S2170" si="4384">$AD2170*O$27</f>
        <v>0</v>
      </c>
      <c r="P2170" s="1383">
        <f t="shared" si="4384"/>
        <v>0</v>
      </c>
      <c r="Q2170" s="1383">
        <f t="shared" si="4384"/>
        <v>0</v>
      </c>
      <c r="R2170" s="1383">
        <f t="shared" si="4384"/>
        <v>0</v>
      </c>
      <c r="S2170" s="1383">
        <f t="shared" si="4384"/>
        <v>0</v>
      </c>
      <c r="T2170" s="1383">
        <f t="shared" ref="T2170:X2170" si="4385">$AE2170*T$27</f>
        <v>0</v>
      </c>
      <c r="U2170" s="1383">
        <f t="shared" si="4385"/>
        <v>0</v>
      </c>
      <c r="V2170" s="1383">
        <f t="shared" si="4385"/>
        <v>0</v>
      </c>
      <c r="W2170" s="1383">
        <f t="shared" si="4385"/>
        <v>0</v>
      </c>
      <c r="X2170" s="1383">
        <f t="shared" si="4385"/>
        <v>0</v>
      </c>
      <c r="Y2170" s="1383">
        <f t="shared" si="4173"/>
        <v>0</v>
      </c>
      <c r="Z2170" s="1383">
        <f t="shared" si="4174"/>
        <v>0</v>
      </c>
      <c r="AA2170" s="1383">
        <f t="shared" si="4175"/>
        <v>0</v>
      </c>
      <c r="AB2170" s="1383">
        <f t="shared" si="4176"/>
        <v>0</v>
      </c>
      <c r="AC2170" s="5">
        <f t="shared" si="4177"/>
        <v>316</v>
      </c>
      <c r="AD2170" s="1383">
        <f t="shared" si="4178"/>
        <v>0</v>
      </c>
      <c r="AE2170" s="1383">
        <f t="shared" si="4179"/>
        <v>0</v>
      </c>
      <c r="AF2170" s="1305" t="e">
        <f t="shared" si="4180"/>
        <v>#DIV/0!</v>
      </c>
      <c r="AG2170" s="1305" t="e">
        <f t="shared" si="4181"/>
        <v>#DIV/0!</v>
      </c>
      <c r="AH2170" s="5"/>
      <c r="AI2170" s="5"/>
      <c r="AJ2170" s="5"/>
      <c r="AK2170" s="5"/>
      <c r="AL2170" s="5"/>
      <c r="AM2170" s="5"/>
      <c r="AN2170" s="5"/>
      <c r="AO2170" s="5"/>
      <c r="AP2170" s="5"/>
      <c r="AQ2170" s="5"/>
      <c r="AR2170" s="5"/>
      <c r="AS2170" s="5"/>
      <c r="AT2170" s="5"/>
      <c r="AU2170" s="5"/>
      <c r="AV2170" s="5"/>
      <c r="AW2170" s="5"/>
      <c r="AX2170" s="5"/>
      <c r="AY2170" s="5"/>
      <c r="AZ2170" s="5"/>
      <c r="BA2170" s="5"/>
      <c r="BB2170" s="5"/>
      <c r="BC2170" s="5"/>
      <c r="BD2170" s="5"/>
      <c r="BE2170" s="5"/>
    </row>
    <row r="2171" spans="1:57" ht="14.25" customHeight="1">
      <c r="A2171" s="1376">
        <v>45974</v>
      </c>
      <c r="B2171" s="1301"/>
      <c r="C2171" s="1302"/>
      <c r="D2171" s="1376">
        <v>45609</v>
      </c>
      <c r="E2171" s="1357"/>
      <c r="F2171" s="5"/>
      <c r="G2171" s="5"/>
      <c r="H2171" s="1302"/>
      <c r="I2171" s="1303"/>
      <c r="J2171" s="1301"/>
      <c r="K2171" s="1376"/>
      <c r="L2171" s="1302"/>
      <c r="M2171" s="1382">
        <f t="shared" si="4170"/>
        <v>45975</v>
      </c>
      <c r="N2171" s="1354">
        <f t="shared" si="4167"/>
        <v>0</v>
      </c>
      <c r="O2171" s="1383">
        <f t="shared" ref="O2171:S2171" si="4386">$AD2171*O$27</f>
        <v>0</v>
      </c>
      <c r="P2171" s="1383">
        <f t="shared" si="4386"/>
        <v>0</v>
      </c>
      <c r="Q2171" s="1383">
        <f t="shared" si="4386"/>
        <v>0</v>
      </c>
      <c r="R2171" s="1383">
        <f t="shared" si="4386"/>
        <v>0</v>
      </c>
      <c r="S2171" s="1383">
        <f t="shared" si="4386"/>
        <v>0</v>
      </c>
      <c r="T2171" s="1383">
        <f t="shared" ref="T2171:X2171" si="4387">$AE2171*T$27</f>
        <v>0</v>
      </c>
      <c r="U2171" s="1383">
        <f t="shared" si="4387"/>
        <v>0</v>
      </c>
      <c r="V2171" s="1383">
        <f t="shared" si="4387"/>
        <v>0</v>
      </c>
      <c r="W2171" s="1383">
        <f t="shared" si="4387"/>
        <v>0</v>
      </c>
      <c r="X2171" s="1383">
        <f t="shared" si="4387"/>
        <v>0</v>
      </c>
      <c r="Y2171" s="1383">
        <f t="shared" si="4173"/>
        <v>0</v>
      </c>
      <c r="Z2171" s="1383">
        <f t="shared" si="4174"/>
        <v>0</v>
      </c>
      <c r="AA2171" s="1383">
        <f t="shared" si="4175"/>
        <v>0</v>
      </c>
      <c r="AB2171" s="1383">
        <f t="shared" si="4176"/>
        <v>0</v>
      </c>
      <c r="AC2171" s="5">
        <f t="shared" si="4177"/>
        <v>317</v>
      </c>
      <c r="AD2171" s="1383">
        <f t="shared" si="4178"/>
        <v>0</v>
      </c>
      <c r="AE2171" s="1383">
        <f t="shared" si="4179"/>
        <v>0</v>
      </c>
      <c r="AF2171" s="1305" t="e">
        <f t="shared" si="4180"/>
        <v>#DIV/0!</v>
      </c>
      <c r="AG2171" s="1305" t="e">
        <f t="shared" si="4181"/>
        <v>#DIV/0!</v>
      </c>
      <c r="AH2171" s="5"/>
      <c r="AI2171" s="5"/>
      <c r="AJ2171" s="5"/>
      <c r="AK2171" s="5"/>
      <c r="AL2171" s="5"/>
      <c r="AM2171" s="5"/>
      <c r="AN2171" s="5"/>
      <c r="AO2171" s="5"/>
      <c r="AP2171" s="5"/>
      <c r="AQ2171" s="5"/>
      <c r="AR2171" s="5"/>
      <c r="AS2171" s="5"/>
      <c r="AT2171" s="5"/>
      <c r="AU2171" s="5"/>
      <c r="AV2171" s="5"/>
      <c r="AW2171" s="5"/>
      <c r="AX2171" s="5"/>
      <c r="AY2171" s="5"/>
      <c r="AZ2171" s="5"/>
      <c r="BA2171" s="5"/>
      <c r="BB2171" s="5"/>
      <c r="BC2171" s="5"/>
      <c r="BD2171" s="5"/>
      <c r="BE2171" s="5"/>
    </row>
    <row r="2172" spans="1:57" ht="14.25" customHeight="1">
      <c r="A2172" s="1376">
        <v>45975</v>
      </c>
      <c r="B2172" s="1301"/>
      <c r="C2172" s="1302"/>
      <c r="D2172" s="1376">
        <v>45610</v>
      </c>
      <c r="E2172" s="1357"/>
      <c r="F2172" s="5"/>
      <c r="G2172" s="5"/>
      <c r="H2172" s="1302"/>
      <c r="I2172" s="1303"/>
      <c r="J2172" s="1301"/>
      <c r="K2172" s="1376"/>
      <c r="L2172" s="1302"/>
      <c r="M2172" s="1382">
        <f t="shared" si="4170"/>
        <v>45976</v>
      </c>
      <c r="N2172" s="1354">
        <f t="shared" si="4167"/>
        <v>0</v>
      </c>
      <c r="O2172" s="1383">
        <f t="shared" ref="O2172:S2172" si="4388">$AD2172*O$27</f>
        <v>0</v>
      </c>
      <c r="P2172" s="1383">
        <f t="shared" si="4388"/>
        <v>0</v>
      </c>
      <c r="Q2172" s="1383">
        <f t="shared" si="4388"/>
        <v>0</v>
      </c>
      <c r="R2172" s="1383">
        <f t="shared" si="4388"/>
        <v>0</v>
      </c>
      <c r="S2172" s="1383">
        <f t="shared" si="4388"/>
        <v>0</v>
      </c>
      <c r="T2172" s="1383">
        <f t="shared" ref="T2172:X2172" si="4389">$AE2172*T$27</f>
        <v>0</v>
      </c>
      <c r="U2172" s="1383">
        <f t="shared" si="4389"/>
        <v>0</v>
      </c>
      <c r="V2172" s="1383">
        <f t="shared" si="4389"/>
        <v>0</v>
      </c>
      <c r="W2172" s="1383">
        <f t="shared" si="4389"/>
        <v>0</v>
      </c>
      <c r="X2172" s="1383">
        <f t="shared" si="4389"/>
        <v>0</v>
      </c>
      <c r="Y2172" s="1383">
        <f t="shared" si="4173"/>
        <v>0</v>
      </c>
      <c r="Z2172" s="1383">
        <f t="shared" si="4174"/>
        <v>0</v>
      </c>
      <c r="AA2172" s="1383">
        <f t="shared" si="4175"/>
        <v>0</v>
      </c>
      <c r="AB2172" s="1383">
        <f t="shared" si="4176"/>
        <v>0</v>
      </c>
      <c r="AC2172" s="5">
        <f t="shared" si="4177"/>
        <v>318</v>
      </c>
      <c r="AD2172" s="1383">
        <f t="shared" si="4178"/>
        <v>0</v>
      </c>
      <c r="AE2172" s="1383">
        <f t="shared" si="4179"/>
        <v>0</v>
      </c>
      <c r="AF2172" s="1305" t="e">
        <f t="shared" si="4180"/>
        <v>#DIV/0!</v>
      </c>
      <c r="AG2172" s="1305" t="e">
        <f t="shared" si="4181"/>
        <v>#DIV/0!</v>
      </c>
      <c r="AH2172" s="5"/>
      <c r="AI2172" s="5"/>
      <c r="AJ2172" s="5"/>
      <c r="AK2172" s="5"/>
      <c r="AL2172" s="5"/>
      <c r="AM2172" s="5"/>
      <c r="AN2172" s="5"/>
      <c r="AO2172" s="5"/>
      <c r="AP2172" s="5"/>
      <c r="AQ2172" s="5"/>
      <c r="AR2172" s="5"/>
      <c r="AS2172" s="5"/>
      <c r="AT2172" s="5"/>
      <c r="AU2172" s="5"/>
      <c r="AV2172" s="5"/>
      <c r="AW2172" s="5"/>
      <c r="AX2172" s="5"/>
      <c r="AY2172" s="5"/>
      <c r="AZ2172" s="5"/>
      <c r="BA2172" s="5"/>
      <c r="BB2172" s="5"/>
      <c r="BC2172" s="5"/>
      <c r="BD2172" s="5"/>
      <c r="BE2172" s="5"/>
    </row>
    <row r="2173" spans="1:57" ht="14.25" customHeight="1">
      <c r="A2173" s="1376">
        <v>45976</v>
      </c>
      <c r="B2173" s="1301"/>
      <c r="C2173" s="1302"/>
      <c r="D2173" s="1376">
        <v>45611</v>
      </c>
      <c r="E2173" s="1357"/>
      <c r="F2173" s="5"/>
      <c r="G2173" s="5"/>
      <c r="H2173" s="1302"/>
      <c r="I2173" s="1303"/>
      <c r="J2173" s="1301"/>
      <c r="K2173" s="1376"/>
      <c r="L2173" s="1302"/>
      <c r="M2173" s="1382">
        <f t="shared" si="4170"/>
        <v>45977</v>
      </c>
      <c r="N2173" s="1354">
        <f t="shared" si="4167"/>
        <v>0</v>
      </c>
      <c r="O2173" s="1383">
        <f t="shared" ref="O2173:S2173" si="4390">$AD2173*O$27</f>
        <v>0</v>
      </c>
      <c r="P2173" s="1383">
        <f t="shared" si="4390"/>
        <v>0</v>
      </c>
      <c r="Q2173" s="1383">
        <f t="shared" si="4390"/>
        <v>0</v>
      </c>
      <c r="R2173" s="1383">
        <f t="shared" si="4390"/>
        <v>0</v>
      </c>
      <c r="S2173" s="1383">
        <f t="shared" si="4390"/>
        <v>0</v>
      </c>
      <c r="T2173" s="1383">
        <f t="shared" ref="T2173:X2173" si="4391">$AE2173*T$27</f>
        <v>0</v>
      </c>
      <c r="U2173" s="1383">
        <f t="shared" si="4391"/>
        <v>0</v>
      </c>
      <c r="V2173" s="1383">
        <f t="shared" si="4391"/>
        <v>0</v>
      </c>
      <c r="W2173" s="1383">
        <f t="shared" si="4391"/>
        <v>0</v>
      </c>
      <c r="X2173" s="1383">
        <f t="shared" si="4391"/>
        <v>0</v>
      </c>
      <c r="Y2173" s="1383">
        <f t="shared" si="4173"/>
        <v>0</v>
      </c>
      <c r="Z2173" s="1383">
        <f t="shared" si="4174"/>
        <v>0</v>
      </c>
      <c r="AA2173" s="1383">
        <f t="shared" si="4175"/>
        <v>0</v>
      </c>
      <c r="AB2173" s="1383">
        <f t="shared" si="4176"/>
        <v>0</v>
      </c>
      <c r="AC2173" s="5">
        <f t="shared" si="4177"/>
        <v>319</v>
      </c>
      <c r="AD2173" s="1383">
        <f t="shared" si="4178"/>
        <v>0</v>
      </c>
      <c r="AE2173" s="1383">
        <f t="shared" si="4179"/>
        <v>0</v>
      </c>
      <c r="AF2173" s="1305" t="e">
        <f t="shared" si="4180"/>
        <v>#DIV/0!</v>
      </c>
      <c r="AG2173" s="1305" t="e">
        <f t="shared" si="4181"/>
        <v>#DIV/0!</v>
      </c>
      <c r="AH2173" s="5"/>
      <c r="AI2173" s="5"/>
      <c r="AJ2173" s="5"/>
      <c r="AK2173" s="5"/>
      <c r="AL2173" s="5"/>
      <c r="AM2173" s="5"/>
      <c r="AN2173" s="5"/>
      <c r="AO2173" s="5"/>
      <c r="AP2173" s="5"/>
      <c r="AQ2173" s="5"/>
      <c r="AR2173" s="5"/>
      <c r="AS2173" s="5"/>
      <c r="AT2173" s="5"/>
      <c r="AU2173" s="5"/>
      <c r="AV2173" s="5"/>
      <c r="AW2173" s="5"/>
      <c r="AX2173" s="5"/>
      <c r="AY2173" s="5"/>
      <c r="AZ2173" s="5"/>
      <c r="BA2173" s="5"/>
      <c r="BB2173" s="5"/>
      <c r="BC2173" s="5"/>
      <c r="BD2173" s="5"/>
      <c r="BE2173" s="5"/>
    </row>
    <row r="2174" spans="1:57" ht="14.25" customHeight="1">
      <c r="A2174" s="1376">
        <v>45977</v>
      </c>
      <c r="B2174" s="1301"/>
      <c r="C2174" s="1302"/>
      <c r="D2174" s="1376">
        <v>45612</v>
      </c>
      <c r="E2174" s="1357"/>
      <c r="F2174" s="5"/>
      <c r="G2174" s="5"/>
      <c r="H2174" s="1302"/>
      <c r="I2174" s="1303"/>
      <c r="J2174" s="1301"/>
      <c r="K2174" s="1376"/>
      <c r="L2174" s="1302"/>
      <c r="M2174" s="1382">
        <f t="shared" si="4170"/>
        <v>45978</v>
      </c>
      <c r="N2174" s="1354">
        <f t="shared" si="4167"/>
        <v>0</v>
      </c>
      <c r="O2174" s="1383">
        <f t="shared" ref="O2174:S2174" si="4392">$AD2174*O$27</f>
        <v>0</v>
      </c>
      <c r="P2174" s="1383">
        <f t="shared" si="4392"/>
        <v>0</v>
      </c>
      <c r="Q2174" s="1383">
        <f t="shared" si="4392"/>
        <v>0</v>
      </c>
      <c r="R2174" s="1383">
        <f t="shared" si="4392"/>
        <v>0</v>
      </c>
      <c r="S2174" s="1383">
        <f t="shared" si="4392"/>
        <v>0</v>
      </c>
      <c r="T2174" s="1383">
        <f t="shared" ref="T2174:X2174" si="4393">$AE2174*T$27</f>
        <v>0</v>
      </c>
      <c r="U2174" s="1383">
        <f t="shared" si="4393"/>
        <v>0</v>
      </c>
      <c r="V2174" s="1383">
        <f t="shared" si="4393"/>
        <v>0</v>
      </c>
      <c r="W2174" s="1383">
        <f t="shared" si="4393"/>
        <v>0</v>
      </c>
      <c r="X2174" s="1383">
        <f t="shared" si="4393"/>
        <v>0</v>
      </c>
      <c r="Y2174" s="1383">
        <f t="shared" si="4173"/>
        <v>0</v>
      </c>
      <c r="Z2174" s="1383">
        <f t="shared" si="4174"/>
        <v>0</v>
      </c>
      <c r="AA2174" s="1383">
        <f t="shared" si="4175"/>
        <v>0</v>
      </c>
      <c r="AB2174" s="1383">
        <f t="shared" si="4176"/>
        <v>0</v>
      </c>
      <c r="AC2174" s="5">
        <f t="shared" si="4177"/>
        <v>320</v>
      </c>
      <c r="AD2174" s="1383">
        <f t="shared" si="4178"/>
        <v>0</v>
      </c>
      <c r="AE2174" s="1383">
        <f t="shared" si="4179"/>
        <v>0</v>
      </c>
      <c r="AF2174" s="1305" t="e">
        <f t="shared" si="4180"/>
        <v>#DIV/0!</v>
      </c>
      <c r="AG2174" s="1305" t="e">
        <f t="shared" si="4181"/>
        <v>#DIV/0!</v>
      </c>
      <c r="AH2174" s="5"/>
      <c r="AI2174" s="5"/>
      <c r="AJ2174" s="5"/>
      <c r="AK2174" s="5"/>
      <c r="AL2174" s="5"/>
      <c r="AM2174" s="5"/>
      <c r="AN2174" s="5"/>
      <c r="AO2174" s="5"/>
      <c r="AP2174" s="5"/>
      <c r="AQ2174" s="5"/>
      <c r="AR2174" s="5"/>
      <c r="AS2174" s="5"/>
      <c r="AT2174" s="5"/>
      <c r="AU2174" s="5"/>
      <c r="AV2174" s="5"/>
      <c r="AW2174" s="5"/>
      <c r="AX2174" s="5"/>
      <c r="AY2174" s="5"/>
      <c r="AZ2174" s="5"/>
      <c r="BA2174" s="5"/>
      <c r="BB2174" s="5"/>
      <c r="BC2174" s="5"/>
      <c r="BD2174" s="5"/>
      <c r="BE2174" s="5"/>
    </row>
    <row r="2175" spans="1:57" ht="14.25" customHeight="1">
      <c r="A2175" s="1376">
        <v>45978</v>
      </c>
      <c r="B2175" s="1301"/>
      <c r="C2175" s="1302"/>
      <c r="D2175" s="1376">
        <v>45613</v>
      </c>
      <c r="E2175" s="1357"/>
      <c r="F2175" s="5"/>
      <c r="G2175" s="5"/>
      <c r="H2175" s="1302"/>
      <c r="I2175" s="1303"/>
      <c r="J2175" s="1301"/>
      <c r="K2175" s="1376"/>
      <c r="L2175" s="1302"/>
      <c r="M2175" s="1382">
        <f t="shared" si="4170"/>
        <v>45979</v>
      </c>
      <c r="N2175" s="1354">
        <f t="shared" si="4167"/>
        <v>0</v>
      </c>
      <c r="O2175" s="1383">
        <f t="shared" ref="O2175:S2175" si="4394">$AD2175*O$27</f>
        <v>0</v>
      </c>
      <c r="P2175" s="1383">
        <f t="shared" si="4394"/>
        <v>0</v>
      </c>
      <c r="Q2175" s="1383">
        <f t="shared" si="4394"/>
        <v>0</v>
      </c>
      <c r="R2175" s="1383">
        <f t="shared" si="4394"/>
        <v>0</v>
      </c>
      <c r="S2175" s="1383">
        <f t="shared" si="4394"/>
        <v>0</v>
      </c>
      <c r="T2175" s="1383">
        <f t="shared" ref="T2175:X2175" si="4395">$AE2175*T$27</f>
        <v>0</v>
      </c>
      <c r="U2175" s="1383">
        <f t="shared" si="4395"/>
        <v>0</v>
      </c>
      <c r="V2175" s="1383">
        <f t="shared" si="4395"/>
        <v>0</v>
      </c>
      <c r="W2175" s="1383">
        <f t="shared" si="4395"/>
        <v>0</v>
      </c>
      <c r="X2175" s="1383">
        <f t="shared" si="4395"/>
        <v>0</v>
      </c>
      <c r="Y2175" s="1383">
        <f t="shared" si="4173"/>
        <v>0</v>
      </c>
      <c r="Z2175" s="1383">
        <f t="shared" si="4174"/>
        <v>0</v>
      </c>
      <c r="AA2175" s="1383">
        <f t="shared" si="4175"/>
        <v>0</v>
      </c>
      <c r="AB2175" s="1383">
        <f t="shared" si="4176"/>
        <v>0</v>
      </c>
      <c r="AC2175" s="5">
        <f t="shared" si="4177"/>
        <v>321</v>
      </c>
      <c r="AD2175" s="1383">
        <f t="shared" si="4178"/>
        <v>0</v>
      </c>
      <c r="AE2175" s="1383">
        <f t="shared" si="4179"/>
        <v>0</v>
      </c>
      <c r="AF2175" s="1305" t="e">
        <f t="shared" si="4180"/>
        <v>#DIV/0!</v>
      </c>
      <c r="AG2175" s="1305" t="e">
        <f t="shared" si="4181"/>
        <v>#DIV/0!</v>
      </c>
      <c r="AH2175" s="5"/>
      <c r="AI2175" s="5"/>
      <c r="AJ2175" s="5"/>
      <c r="AK2175" s="5"/>
      <c r="AL2175" s="5"/>
      <c r="AM2175" s="5"/>
      <c r="AN2175" s="5"/>
      <c r="AO2175" s="5"/>
      <c r="AP2175" s="5"/>
      <c r="AQ2175" s="5"/>
      <c r="AR2175" s="5"/>
      <c r="AS2175" s="5"/>
      <c r="AT2175" s="5"/>
      <c r="AU2175" s="5"/>
      <c r="AV2175" s="5"/>
      <c r="AW2175" s="5"/>
      <c r="AX2175" s="5"/>
      <c r="AY2175" s="5"/>
      <c r="AZ2175" s="5"/>
      <c r="BA2175" s="5"/>
      <c r="BB2175" s="5"/>
      <c r="BC2175" s="5"/>
      <c r="BD2175" s="5"/>
      <c r="BE2175" s="5"/>
    </row>
    <row r="2176" spans="1:57" ht="14.25" customHeight="1">
      <c r="A2176" s="1376">
        <v>45979</v>
      </c>
      <c r="B2176" s="1301"/>
      <c r="C2176" s="1302"/>
      <c r="D2176" s="1376">
        <v>45614</v>
      </c>
      <c r="E2176" s="1357"/>
      <c r="F2176" s="5"/>
      <c r="G2176" s="5"/>
      <c r="H2176" s="1302"/>
      <c r="I2176" s="1303"/>
      <c r="J2176" s="1301"/>
      <c r="K2176" s="1376"/>
      <c r="L2176" s="1302"/>
      <c r="M2176" s="1382">
        <f t="shared" si="4170"/>
        <v>45980</v>
      </c>
      <c r="N2176" s="1354">
        <f t="shared" si="4167"/>
        <v>0</v>
      </c>
      <c r="O2176" s="1383">
        <f t="shared" ref="O2176:S2176" si="4396">$AD2176*O$27</f>
        <v>0</v>
      </c>
      <c r="P2176" s="1383">
        <f t="shared" si="4396"/>
        <v>0</v>
      </c>
      <c r="Q2176" s="1383">
        <f t="shared" si="4396"/>
        <v>0</v>
      </c>
      <c r="R2176" s="1383">
        <f t="shared" si="4396"/>
        <v>0</v>
      </c>
      <c r="S2176" s="1383">
        <f t="shared" si="4396"/>
        <v>0</v>
      </c>
      <c r="T2176" s="1383">
        <f t="shared" ref="T2176:X2176" si="4397">$AE2176*T$27</f>
        <v>0</v>
      </c>
      <c r="U2176" s="1383">
        <f t="shared" si="4397"/>
        <v>0</v>
      </c>
      <c r="V2176" s="1383">
        <f t="shared" si="4397"/>
        <v>0</v>
      </c>
      <c r="W2176" s="1383">
        <f t="shared" si="4397"/>
        <v>0</v>
      </c>
      <c r="X2176" s="1383">
        <f t="shared" si="4397"/>
        <v>0</v>
      </c>
      <c r="Y2176" s="1383">
        <f t="shared" si="4173"/>
        <v>0</v>
      </c>
      <c r="Z2176" s="1383">
        <f t="shared" si="4174"/>
        <v>0</v>
      </c>
      <c r="AA2176" s="1383">
        <f t="shared" si="4175"/>
        <v>0</v>
      </c>
      <c r="AB2176" s="1383">
        <f t="shared" si="4176"/>
        <v>0</v>
      </c>
      <c r="AC2176" s="5">
        <f t="shared" si="4177"/>
        <v>322</v>
      </c>
      <c r="AD2176" s="1383">
        <f t="shared" si="4178"/>
        <v>0</v>
      </c>
      <c r="AE2176" s="1383">
        <f t="shared" si="4179"/>
        <v>0</v>
      </c>
      <c r="AF2176" s="1305" t="e">
        <f t="shared" si="4180"/>
        <v>#DIV/0!</v>
      </c>
      <c r="AG2176" s="1305" t="e">
        <f t="shared" si="4181"/>
        <v>#DIV/0!</v>
      </c>
      <c r="AH2176" s="5"/>
      <c r="AI2176" s="5"/>
      <c r="AJ2176" s="5"/>
      <c r="AK2176" s="5"/>
      <c r="AL2176" s="5"/>
      <c r="AM2176" s="5"/>
      <c r="AN2176" s="5"/>
      <c r="AO2176" s="5"/>
      <c r="AP2176" s="5"/>
      <c r="AQ2176" s="5"/>
      <c r="AR2176" s="5"/>
      <c r="AS2176" s="5"/>
      <c r="AT2176" s="5"/>
      <c r="AU2176" s="5"/>
      <c r="AV2176" s="5"/>
      <c r="AW2176" s="5"/>
      <c r="AX2176" s="5"/>
      <c r="AY2176" s="5"/>
      <c r="AZ2176" s="5"/>
      <c r="BA2176" s="5"/>
      <c r="BB2176" s="5"/>
      <c r="BC2176" s="5"/>
      <c r="BD2176" s="5"/>
      <c r="BE2176" s="5"/>
    </row>
    <row r="2177" spans="1:57" ht="14.25" customHeight="1">
      <c r="A2177" s="1376">
        <v>45980</v>
      </c>
      <c r="B2177" s="1301"/>
      <c r="C2177" s="1302"/>
      <c r="D2177" s="1376">
        <v>45615</v>
      </c>
      <c r="E2177" s="1357"/>
      <c r="F2177" s="5"/>
      <c r="G2177" s="5"/>
      <c r="H2177" s="1302"/>
      <c r="I2177" s="1303"/>
      <c r="J2177" s="1301"/>
      <c r="K2177" s="1376"/>
      <c r="L2177" s="1302"/>
      <c r="M2177" s="1382">
        <f t="shared" si="4170"/>
        <v>45981</v>
      </c>
      <c r="N2177" s="1354">
        <f t="shared" si="4167"/>
        <v>0</v>
      </c>
      <c r="O2177" s="1383">
        <f t="shared" ref="O2177:S2177" si="4398">$AD2177*O$27</f>
        <v>0</v>
      </c>
      <c r="P2177" s="1383">
        <f t="shared" si="4398"/>
        <v>0</v>
      </c>
      <c r="Q2177" s="1383">
        <f t="shared" si="4398"/>
        <v>0</v>
      </c>
      <c r="R2177" s="1383">
        <f t="shared" si="4398"/>
        <v>0</v>
      </c>
      <c r="S2177" s="1383">
        <f t="shared" si="4398"/>
        <v>0</v>
      </c>
      <c r="T2177" s="1383">
        <f t="shared" ref="T2177:X2177" si="4399">$AE2177*T$27</f>
        <v>0</v>
      </c>
      <c r="U2177" s="1383">
        <f t="shared" si="4399"/>
        <v>0</v>
      </c>
      <c r="V2177" s="1383">
        <f t="shared" si="4399"/>
        <v>0</v>
      </c>
      <c r="W2177" s="1383">
        <f t="shared" si="4399"/>
        <v>0</v>
      </c>
      <c r="X2177" s="1383">
        <f t="shared" si="4399"/>
        <v>0</v>
      </c>
      <c r="Y2177" s="1383">
        <f t="shared" si="4173"/>
        <v>0</v>
      </c>
      <c r="Z2177" s="1383">
        <f t="shared" si="4174"/>
        <v>0</v>
      </c>
      <c r="AA2177" s="1383">
        <f t="shared" si="4175"/>
        <v>0</v>
      </c>
      <c r="AB2177" s="1383">
        <f t="shared" si="4176"/>
        <v>0</v>
      </c>
      <c r="AC2177" s="5">
        <f t="shared" si="4177"/>
        <v>323</v>
      </c>
      <c r="AD2177" s="1383">
        <f t="shared" si="4178"/>
        <v>0</v>
      </c>
      <c r="AE2177" s="1383">
        <f t="shared" si="4179"/>
        <v>0</v>
      </c>
      <c r="AF2177" s="1305" t="e">
        <f t="shared" si="4180"/>
        <v>#DIV/0!</v>
      </c>
      <c r="AG2177" s="1305" t="e">
        <f t="shared" si="4181"/>
        <v>#DIV/0!</v>
      </c>
      <c r="AH2177" s="5"/>
      <c r="AI2177" s="5"/>
      <c r="AJ2177" s="5"/>
      <c r="AK2177" s="5"/>
      <c r="AL2177" s="5"/>
      <c r="AM2177" s="5"/>
      <c r="AN2177" s="5"/>
      <c r="AO2177" s="5"/>
      <c r="AP2177" s="5"/>
      <c r="AQ2177" s="5"/>
      <c r="AR2177" s="5"/>
      <c r="AS2177" s="5"/>
      <c r="AT2177" s="5"/>
      <c r="AU2177" s="5"/>
      <c r="AV2177" s="5"/>
      <c r="AW2177" s="5"/>
      <c r="AX2177" s="5"/>
      <c r="AY2177" s="5"/>
      <c r="AZ2177" s="5"/>
      <c r="BA2177" s="5"/>
      <c r="BB2177" s="5"/>
      <c r="BC2177" s="5"/>
      <c r="BD2177" s="5"/>
      <c r="BE2177" s="5"/>
    </row>
    <row r="2178" spans="1:57" ht="14.25" customHeight="1">
      <c r="A2178" s="1376">
        <v>45981</v>
      </c>
      <c r="B2178" s="1301"/>
      <c r="C2178" s="1302"/>
      <c r="D2178" s="1376">
        <v>45616</v>
      </c>
      <c r="E2178" s="1357"/>
      <c r="F2178" s="5"/>
      <c r="G2178" s="5"/>
      <c r="H2178" s="1302"/>
      <c r="I2178" s="1303"/>
      <c r="J2178" s="1301"/>
      <c r="K2178" s="1376"/>
      <c r="L2178" s="1302"/>
      <c r="M2178" s="1382">
        <f t="shared" si="4170"/>
        <v>45982</v>
      </c>
      <c r="N2178" s="1354">
        <f t="shared" si="4167"/>
        <v>0</v>
      </c>
      <c r="O2178" s="1383">
        <f t="shared" ref="O2178:S2178" si="4400">$AD2178*O$27</f>
        <v>0</v>
      </c>
      <c r="P2178" s="1383">
        <f t="shared" si="4400"/>
        <v>0</v>
      </c>
      <c r="Q2178" s="1383">
        <f t="shared" si="4400"/>
        <v>0</v>
      </c>
      <c r="R2178" s="1383">
        <f t="shared" si="4400"/>
        <v>0</v>
      </c>
      <c r="S2178" s="1383">
        <f t="shared" si="4400"/>
        <v>0</v>
      </c>
      <c r="T2178" s="1383">
        <f t="shared" ref="T2178:X2178" si="4401">$AE2178*T$27</f>
        <v>0</v>
      </c>
      <c r="U2178" s="1383">
        <f t="shared" si="4401"/>
        <v>0</v>
      </c>
      <c r="V2178" s="1383">
        <f t="shared" si="4401"/>
        <v>0</v>
      </c>
      <c r="W2178" s="1383">
        <f t="shared" si="4401"/>
        <v>0</v>
      </c>
      <c r="X2178" s="1383">
        <f t="shared" si="4401"/>
        <v>0</v>
      </c>
      <c r="Y2178" s="1383">
        <f t="shared" si="4173"/>
        <v>0</v>
      </c>
      <c r="Z2178" s="1383">
        <f t="shared" si="4174"/>
        <v>0</v>
      </c>
      <c r="AA2178" s="1383">
        <f t="shared" si="4175"/>
        <v>0</v>
      </c>
      <c r="AB2178" s="1383">
        <f t="shared" si="4176"/>
        <v>0</v>
      </c>
      <c r="AC2178" s="5">
        <f t="shared" si="4177"/>
        <v>324</v>
      </c>
      <c r="AD2178" s="1383">
        <f t="shared" si="4178"/>
        <v>0</v>
      </c>
      <c r="AE2178" s="1383">
        <f t="shared" si="4179"/>
        <v>0</v>
      </c>
      <c r="AF2178" s="1305" t="e">
        <f t="shared" si="4180"/>
        <v>#DIV/0!</v>
      </c>
      <c r="AG2178" s="1305" t="e">
        <f t="shared" si="4181"/>
        <v>#DIV/0!</v>
      </c>
      <c r="AH2178" s="5"/>
      <c r="AI2178" s="5"/>
      <c r="AJ2178" s="5"/>
      <c r="AK2178" s="5"/>
      <c r="AL2178" s="5"/>
      <c r="AM2178" s="5"/>
      <c r="AN2178" s="5"/>
      <c r="AO2178" s="5"/>
      <c r="AP2178" s="5"/>
      <c r="AQ2178" s="5"/>
      <c r="AR2178" s="5"/>
      <c r="AS2178" s="5"/>
      <c r="AT2178" s="5"/>
      <c r="AU2178" s="5"/>
      <c r="AV2178" s="5"/>
      <c r="AW2178" s="5"/>
      <c r="AX2178" s="5"/>
      <c r="AY2178" s="5"/>
      <c r="AZ2178" s="5"/>
      <c r="BA2178" s="5"/>
      <c r="BB2178" s="5"/>
      <c r="BC2178" s="5"/>
      <c r="BD2178" s="5"/>
      <c r="BE2178" s="5"/>
    </row>
    <row r="2179" spans="1:57" ht="14.25" customHeight="1">
      <c r="A2179" s="1376">
        <v>45982</v>
      </c>
      <c r="B2179" s="1301"/>
      <c r="C2179" s="1302"/>
      <c r="D2179" s="1376">
        <v>45617</v>
      </c>
      <c r="E2179" s="1357"/>
      <c r="F2179" s="5"/>
      <c r="G2179" s="5"/>
      <c r="H2179" s="1302"/>
      <c r="I2179" s="1303"/>
      <c r="J2179" s="1301"/>
      <c r="K2179" s="1376"/>
      <c r="L2179" s="1302"/>
      <c r="M2179" s="1382">
        <f t="shared" si="4170"/>
        <v>45983</v>
      </c>
      <c r="N2179" s="1354">
        <f t="shared" si="4167"/>
        <v>0</v>
      </c>
      <c r="O2179" s="1383">
        <f t="shared" ref="O2179:S2179" si="4402">$AD2179*O$27</f>
        <v>0</v>
      </c>
      <c r="P2179" s="1383">
        <f t="shared" si="4402"/>
        <v>0</v>
      </c>
      <c r="Q2179" s="1383">
        <f t="shared" si="4402"/>
        <v>0</v>
      </c>
      <c r="R2179" s="1383">
        <f t="shared" si="4402"/>
        <v>0</v>
      </c>
      <c r="S2179" s="1383">
        <f t="shared" si="4402"/>
        <v>0</v>
      </c>
      <c r="T2179" s="1383">
        <f t="shared" ref="T2179:X2179" si="4403">$AE2179*T$27</f>
        <v>0</v>
      </c>
      <c r="U2179" s="1383">
        <f t="shared" si="4403"/>
        <v>0</v>
      </c>
      <c r="V2179" s="1383">
        <f t="shared" si="4403"/>
        <v>0</v>
      </c>
      <c r="W2179" s="1383">
        <f t="shared" si="4403"/>
        <v>0</v>
      </c>
      <c r="X2179" s="1383">
        <f t="shared" si="4403"/>
        <v>0</v>
      </c>
      <c r="Y2179" s="1383">
        <f t="shared" si="4173"/>
        <v>0</v>
      </c>
      <c r="Z2179" s="1383">
        <f t="shared" si="4174"/>
        <v>0</v>
      </c>
      <c r="AA2179" s="1383">
        <f t="shared" si="4175"/>
        <v>0</v>
      </c>
      <c r="AB2179" s="1383">
        <f t="shared" si="4176"/>
        <v>0</v>
      </c>
      <c r="AC2179" s="5">
        <f t="shared" si="4177"/>
        <v>325</v>
      </c>
      <c r="AD2179" s="1383">
        <f t="shared" si="4178"/>
        <v>0</v>
      </c>
      <c r="AE2179" s="1383">
        <f t="shared" si="4179"/>
        <v>0</v>
      </c>
      <c r="AF2179" s="1305" t="e">
        <f t="shared" si="4180"/>
        <v>#DIV/0!</v>
      </c>
      <c r="AG2179" s="1305" t="e">
        <f t="shared" si="4181"/>
        <v>#DIV/0!</v>
      </c>
      <c r="AH2179" s="5"/>
      <c r="AI2179" s="5"/>
      <c r="AJ2179" s="5"/>
      <c r="AK2179" s="5"/>
      <c r="AL2179" s="5"/>
      <c r="AM2179" s="5"/>
      <c r="AN2179" s="5"/>
      <c r="AO2179" s="5"/>
      <c r="AP2179" s="5"/>
      <c r="AQ2179" s="5"/>
      <c r="AR2179" s="5"/>
      <c r="AS2179" s="5"/>
      <c r="AT2179" s="5"/>
      <c r="AU2179" s="5"/>
      <c r="AV2179" s="5"/>
      <c r="AW2179" s="5"/>
      <c r="AX2179" s="5"/>
      <c r="AY2179" s="5"/>
      <c r="AZ2179" s="5"/>
      <c r="BA2179" s="5"/>
      <c r="BB2179" s="5"/>
      <c r="BC2179" s="5"/>
      <c r="BD2179" s="5"/>
      <c r="BE2179" s="5"/>
    </row>
    <row r="2180" spans="1:57" ht="14.25" customHeight="1">
      <c r="A2180" s="1376">
        <v>45983</v>
      </c>
      <c r="B2180" s="1301"/>
      <c r="C2180" s="1302"/>
      <c r="D2180" s="1376">
        <v>45618</v>
      </c>
      <c r="E2180" s="1357"/>
      <c r="F2180" s="5"/>
      <c r="G2180" s="5"/>
      <c r="H2180" s="1302"/>
      <c r="I2180" s="1303"/>
      <c r="J2180" s="1301"/>
      <c r="K2180" s="1376"/>
      <c r="L2180" s="1302"/>
      <c r="M2180" s="1382">
        <f t="shared" si="4170"/>
        <v>45984</v>
      </c>
      <c r="N2180" s="1354">
        <f t="shared" si="4167"/>
        <v>0</v>
      </c>
      <c r="O2180" s="1383">
        <f t="shared" ref="O2180:S2180" si="4404">$AD2180*O$27</f>
        <v>0</v>
      </c>
      <c r="P2180" s="1383">
        <f t="shared" si="4404"/>
        <v>0</v>
      </c>
      <c r="Q2180" s="1383">
        <f t="shared" si="4404"/>
        <v>0</v>
      </c>
      <c r="R2180" s="1383">
        <f t="shared" si="4404"/>
        <v>0</v>
      </c>
      <c r="S2180" s="1383">
        <f t="shared" si="4404"/>
        <v>0</v>
      </c>
      <c r="T2180" s="1383">
        <f t="shared" ref="T2180:X2180" si="4405">$AE2180*T$27</f>
        <v>0</v>
      </c>
      <c r="U2180" s="1383">
        <f t="shared" si="4405"/>
        <v>0</v>
      </c>
      <c r="V2180" s="1383">
        <f t="shared" si="4405"/>
        <v>0</v>
      </c>
      <c r="W2180" s="1383">
        <f t="shared" si="4405"/>
        <v>0</v>
      </c>
      <c r="X2180" s="1383">
        <f t="shared" si="4405"/>
        <v>0</v>
      </c>
      <c r="Y2180" s="1383">
        <f t="shared" si="4173"/>
        <v>0</v>
      </c>
      <c r="Z2180" s="1383">
        <f t="shared" si="4174"/>
        <v>0</v>
      </c>
      <c r="AA2180" s="1383">
        <f t="shared" si="4175"/>
        <v>0</v>
      </c>
      <c r="AB2180" s="1383">
        <f t="shared" si="4176"/>
        <v>0</v>
      </c>
      <c r="AC2180" s="5">
        <f t="shared" si="4177"/>
        <v>326</v>
      </c>
      <c r="AD2180" s="1383">
        <f t="shared" si="4178"/>
        <v>0</v>
      </c>
      <c r="AE2180" s="1383">
        <f t="shared" si="4179"/>
        <v>0</v>
      </c>
      <c r="AF2180" s="1305" t="e">
        <f t="shared" si="4180"/>
        <v>#DIV/0!</v>
      </c>
      <c r="AG2180" s="1305" t="e">
        <f t="shared" si="4181"/>
        <v>#DIV/0!</v>
      </c>
      <c r="AH2180" s="5"/>
      <c r="AI2180" s="5"/>
      <c r="AJ2180" s="5"/>
      <c r="AK2180" s="5"/>
      <c r="AL2180" s="5"/>
      <c r="AM2180" s="5"/>
      <c r="AN2180" s="5"/>
      <c r="AO2180" s="5"/>
      <c r="AP2180" s="5"/>
      <c r="AQ2180" s="5"/>
      <c r="AR2180" s="5"/>
      <c r="AS2180" s="5"/>
      <c r="AT2180" s="5"/>
      <c r="AU2180" s="5"/>
      <c r="AV2180" s="5"/>
      <c r="AW2180" s="5"/>
      <c r="AX2180" s="5"/>
      <c r="AY2180" s="5"/>
      <c r="AZ2180" s="5"/>
      <c r="BA2180" s="5"/>
      <c r="BB2180" s="5"/>
      <c r="BC2180" s="5"/>
      <c r="BD2180" s="5"/>
      <c r="BE2180" s="5"/>
    </row>
    <row r="2181" spans="1:57" ht="14.25" customHeight="1">
      <c r="A2181" s="1376">
        <v>45984</v>
      </c>
      <c r="B2181" s="1301"/>
      <c r="C2181" s="1302"/>
      <c r="D2181" s="1376">
        <v>45619</v>
      </c>
      <c r="E2181" s="1357"/>
      <c r="F2181" s="5"/>
      <c r="G2181" s="5"/>
      <c r="H2181" s="1302"/>
      <c r="I2181" s="1303"/>
      <c r="J2181" s="1301"/>
      <c r="K2181" s="1376"/>
      <c r="L2181" s="1302"/>
      <c r="M2181" s="1382">
        <f t="shared" si="4170"/>
        <v>45985</v>
      </c>
      <c r="N2181" s="1354">
        <f t="shared" si="4167"/>
        <v>0</v>
      </c>
      <c r="O2181" s="1383">
        <f t="shared" ref="O2181:S2181" si="4406">$AD2181*O$27</f>
        <v>0</v>
      </c>
      <c r="P2181" s="1383">
        <f t="shared" si="4406"/>
        <v>0</v>
      </c>
      <c r="Q2181" s="1383">
        <f t="shared" si="4406"/>
        <v>0</v>
      </c>
      <c r="R2181" s="1383">
        <f t="shared" si="4406"/>
        <v>0</v>
      </c>
      <c r="S2181" s="1383">
        <f t="shared" si="4406"/>
        <v>0</v>
      </c>
      <c r="T2181" s="1383">
        <f t="shared" ref="T2181:X2181" si="4407">$AE2181*T$27</f>
        <v>0</v>
      </c>
      <c r="U2181" s="1383">
        <f t="shared" si="4407"/>
        <v>0</v>
      </c>
      <c r="V2181" s="1383">
        <f t="shared" si="4407"/>
        <v>0</v>
      </c>
      <c r="W2181" s="1383">
        <f t="shared" si="4407"/>
        <v>0</v>
      </c>
      <c r="X2181" s="1383">
        <f t="shared" si="4407"/>
        <v>0</v>
      </c>
      <c r="Y2181" s="1383">
        <f t="shared" si="4173"/>
        <v>0</v>
      </c>
      <c r="Z2181" s="1383">
        <f t="shared" si="4174"/>
        <v>0</v>
      </c>
      <c r="AA2181" s="1383">
        <f t="shared" si="4175"/>
        <v>0</v>
      </c>
      <c r="AB2181" s="1383">
        <f t="shared" si="4176"/>
        <v>0</v>
      </c>
      <c r="AC2181" s="5">
        <f t="shared" si="4177"/>
        <v>327</v>
      </c>
      <c r="AD2181" s="1383">
        <f t="shared" si="4178"/>
        <v>0</v>
      </c>
      <c r="AE2181" s="1383">
        <f t="shared" si="4179"/>
        <v>0</v>
      </c>
      <c r="AF2181" s="1305" t="e">
        <f t="shared" si="4180"/>
        <v>#DIV/0!</v>
      </c>
      <c r="AG2181" s="1305" t="e">
        <f t="shared" si="4181"/>
        <v>#DIV/0!</v>
      </c>
      <c r="AH2181" s="5"/>
      <c r="AI2181" s="5"/>
      <c r="AJ2181" s="5"/>
      <c r="AK2181" s="5"/>
      <c r="AL2181" s="5"/>
      <c r="AM2181" s="5"/>
      <c r="AN2181" s="5"/>
      <c r="AO2181" s="5"/>
      <c r="AP2181" s="5"/>
      <c r="AQ2181" s="5"/>
      <c r="AR2181" s="5"/>
      <c r="AS2181" s="5"/>
      <c r="AT2181" s="5"/>
      <c r="AU2181" s="5"/>
      <c r="AV2181" s="5"/>
      <c r="AW2181" s="5"/>
      <c r="AX2181" s="5"/>
      <c r="AY2181" s="5"/>
      <c r="AZ2181" s="5"/>
      <c r="BA2181" s="5"/>
      <c r="BB2181" s="5"/>
      <c r="BC2181" s="5"/>
      <c r="BD2181" s="5"/>
      <c r="BE2181" s="5"/>
    </row>
    <row r="2182" spans="1:57" ht="14.25" customHeight="1">
      <c r="A2182" s="1376">
        <v>45985</v>
      </c>
      <c r="B2182" s="1301"/>
      <c r="C2182" s="1302"/>
      <c r="D2182" s="1376">
        <v>45620</v>
      </c>
      <c r="E2182" s="1357"/>
      <c r="F2182" s="5"/>
      <c r="G2182" s="5"/>
      <c r="H2182" s="1302"/>
      <c r="I2182" s="1303"/>
      <c r="J2182" s="1301"/>
      <c r="K2182" s="1376"/>
      <c r="L2182" s="1302"/>
      <c r="M2182" s="1382">
        <f t="shared" si="4170"/>
        <v>45986</v>
      </c>
      <c r="N2182" s="1354">
        <f t="shared" si="4167"/>
        <v>0</v>
      </c>
      <c r="O2182" s="1383">
        <f t="shared" ref="O2182:S2182" si="4408">$AD2182*O$27</f>
        <v>0</v>
      </c>
      <c r="P2182" s="1383">
        <f t="shared" si="4408"/>
        <v>0</v>
      </c>
      <c r="Q2182" s="1383">
        <f t="shared" si="4408"/>
        <v>0</v>
      </c>
      <c r="R2182" s="1383">
        <f t="shared" si="4408"/>
        <v>0</v>
      </c>
      <c r="S2182" s="1383">
        <f t="shared" si="4408"/>
        <v>0</v>
      </c>
      <c r="T2182" s="1383">
        <f t="shared" ref="T2182:X2182" si="4409">$AE2182*T$27</f>
        <v>0</v>
      </c>
      <c r="U2182" s="1383">
        <f t="shared" si="4409"/>
        <v>0</v>
      </c>
      <c r="V2182" s="1383">
        <f t="shared" si="4409"/>
        <v>0</v>
      </c>
      <c r="W2182" s="1383">
        <f t="shared" si="4409"/>
        <v>0</v>
      </c>
      <c r="X2182" s="1383">
        <f t="shared" si="4409"/>
        <v>0</v>
      </c>
      <c r="Y2182" s="1383">
        <f t="shared" si="4173"/>
        <v>0</v>
      </c>
      <c r="Z2182" s="1383">
        <f t="shared" si="4174"/>
        <v>0</v>
      </c>
      <c r="AA2182" s="1383">
        <f t="shared" si="4175"/>
        <v>0</v>
      </c>
      <c r="AB2182" s="1383">
        <f t="shared" si="4176"/>
        <v>0</v>
      </c>
      <c r="AC2182" s="5">
        <f t="shared" si="4177"/>
        <v>328</v>
      </c>
      <c r="AD2182" s="1383">
        <f t="shared" si="4178"/>
        <v>0</v>
      </c>
      <c r="AE2182" s="1383">
        <f t="shared" si="4179"/>
        <v>0</v>
      </c>
      <c r="AF2182" s="1305" t="e">
        <f t="shared" si="4180"/>
        <v>#DIV/0!</v>
      </c>
      <c r="AG2182" s="1305" t="e">
        <f t="shared" si="4181"/>
        <v>#DIV/0!</v>
      </c>
      <c r="AH2182" s="5"/>
      <c r="AI2182" s="5"/>
      <c r="AJ2182" s="5"/>
      <c r="AK2182" s="5"/>
      <c r="AL2182" s="5"/>
      <c r="AM2182" s="5"/>
      <c r="AN2182" s="5"/>
      <c r="AO2182" s="5"/>
      <c r="AP2182" s="5"/>
      <c r="AQ2182" s="5"/>
      <c r="AR2182" s="5"/>
      <c r="AS2182" s="5"/>
      <c r="AT2182" s="5"/>
      <c r="AU2182" s="5"/>
      <c r="AV2182" s="5"/>
      <c r="AW2182" s="5"/>
      <c r="AX2182" s="5"/>
      <c r="AY2182" s="5"/>
      <c r="AZ2182" s="5"/>
      <c r="BA2182" s="5"/>
      <c r="BB2182" s="5"/>
      <c r="BC2182" s="5"/>
      <c r="BD2182" s="5"/>
      <c r="BE2182" s="5"/>
    </row>
    <row r="2183" spans="1:57" ht="14.25" customHeight="1">
      <c r="A2183" s="1376">
        <v>45986</v>
      </c>
      <c r="B2183" s="1301"/>
      <c r="C2183" s="1302"/>
      <c r="D2183" s="1376">
        <v>45621</v>
      </c>
      <c r="E2183" s="1357"/>
      <c r="F2183" s="5"/>
      <c r="G2183" s="5"/>
      <c r="H2183" s="1302"/>
      <c r="I2183" s="1303"/>
      <c r="J2183" s="1301"/>
      <c r="K2183" s="1376"/>
      <c r="L2183" s="1302"/>
      <c r="M2183" s="1382">
        <f t="shared" si="4170"/>
        <v>45987</v>
      </c>
      <c r="N2183" s="1354">
        <f t="shared" si="4167"/>
        <v>0</v>
      </c>
      <c r="O2183" s="1383">
        <f t="shared" ref="O2183:S2183" si="4410">$AD2183*O$27</f>
        <v>0</v>
      </c>
      <c r="P2183" s="1383">
        <f t="shared" si="4410"/>
        <v>0</v>
      </c>
      <c r="Q2183" s="1383">
        <f t="shared" si="4410"/>
        <v>0</v>
      </c>
      <c r="R2183" s="1383">
        <f t="shared" si="4410"/>
        <v>0</v>
      </c>
      <c r="S2183" s="1383">
        <f t="shared" si="4410"/>
        <v>0</v>
      </c>
      <c r="T2183" s="1383">
        <f t="shared" ref="T2183:X2183" si="4411">$AE2183*T$27</f>
        <v>0</v>
      </c>
      <c r="U2183" s="1383">
        <f t="shared" si="4411"/>
        <v>0</v>
      </c>
      <c r="V2183" s="1383">
        <f t="shared" si="4411"/>
        <v>0</v>
      </c>
      <c r="W2183" s="1383">
        <f t="shared" si="4411"/>
        <v>0</v>
      </c>
      <c r="X2183" s="1383">
        <f t="shared" si="4411"/>
        <v>0</v>
      </c>
      <c r="Y2183" s="1383">
        <f t="shared" si="4173"/>
        <v>0</v>
      </c>
      <c r="Z2183" s="1383">
        <f t="shared" si="4174"/>
        <v>0</v>
      </c>
      <c r="AA2183" s="1383">
        <f t="shared" si="4175"/>
        <v>0</v>
      </c>
      <c r="AB2183" s="1383">
        <f t="shared" si="4176"/>
        <v>0</v>
      </c>
      <c r="AC2183" s="5">
        <f t="shared" si="4177"/>
        <v>329</v>
      </c>
      <c r="AD2183" s="1383">
        <f t="shared" si="4178"/>
        <v>0</v>
      </c>
      <c r="AE2183" s="1383">
        <f t="shared" si="4179"/>
        <v>0</v>
      </c>
      <c r="AF2183" s="1305" t="e">
        <f t="shared" si="4180"/>
        <v>#DIV/0!</v>
      </c>
      <c r="AG2183" s="1305" t="e">
        <f t="shared" si="4181"/>
        <v>#DIV/0!</v>
      </c>
      <c r="AH2183" s="5"/>
      <c r="AI2183" s="5"/>
      <c r="AJ2183" s="5"/>
      <c r="AK2183" s="5"/>
      <c r="AL2183" s="5"/>
      <c r="AM2183" s="5"/>
      <c r="AN2183" s="5"/>
      <c r="AO2183" s="5"/>
      <c r="AP2183" s="5"/>
      <c r="AQ2183" s="5"/>
      <c r="AR2183" s="5"/>
      <c r="AS2183" s="5"/>
      <c r="AT2183" s="5"/>
      <c r="AU2183" s="5"/>
      <c r="AV2183" s="5"/>
      <c r="AW2183" s="5"/>
      <c r="AX2183" s="5"/>
      <c r="AY2183" s="5"/>
      <c r="AZ2183" s="5"/>
      <c r="BA2183" s="5"/>
      <c r="BB2183" s="5"/>
      <c r="BC2183" s="5"/>
      <c r="BD2183" s="5"/>
      <c r="BE2183" s="5"/>
    </row>
    <row r="2184" spans="1:57" ht="14.25" customHeight="1">
      <c r="A2184" s="1376">
        <v>45987</v>
      </c>
      <c r="B2184" s="1301"/>
      <c r="C2184" s="1302"/>
      <c r="D2184" s="1376">
        <v>45622</v>
      </c>
      <c r="E2184" s="1357"/>
      <c r="F2184" s="5"/>
      <c r="G2184" s="5"/>
      <c r="H2184" s="1302"/>
      <c r="I2184" s="1303"/>
      <c r="J2184" s="1301"/>
      <c r="K2184" s="1376"/>
      <c r="L2184" s="1302"/>
      <c r="M2184" s="1382">
        <f t="shared" si="4170"/>
        <v>45988</v>
      </c>
      <c r="N2184" s="1354">
        <f t="shared" si="4167"/>
        <v>0</v>
      </c>
      <c r="O2184" s="1383">
        <f t="shared" ref="O2184:S2184" si="4412">$AD2184*O$27</f>
        <v>0</v>
      </c>
      <c r="P2184" s="1383">
        <f t="shared" si="4412"/>
        <v>0</v>
      </c>
      <c r="Q2184" s="1383">
        <f t="shared" si="4412"/>
        <v>0</v>
      </c>
      <c r="R2184" s="1383">
        <f t="shared" si="4412"/>
        <v>0</v>
      </c>
      <c r="S2184" s="1383">
        <f t="shared" si="4412"/>
        <v>0</v>
      </c>
      <c r="T2184" s="1383">
        <f t="shared" ref="T2184:X2184" si="4413">$AE2184*T$27</f>
        <v>0</v>
      </c>
      <c r="U2184" s="1383">
        <f t="shared" si="4413"/>
        <v>0</v>
      </c>
      <c r="V2184" s="1383">
        <f t="shared" si="4413"/>
        <v>0</v>
      </c>
      <c r="W2184" s="1383">
        <f t="shared" si="4413"/>
        <v>0</v>
      </c>
      <c r="X2184" s="1383">
        <f t="shared" si="4413"/>
        <v>0</v>
      </c>
      <c r="Y2184" s="1383">
        <f t="shared" si="4173"/>
        <v>0</v>
      </c>
      <c r="Z2184" s="1383">
        <f t="shared" si="4174"/>
        <v>0</v>
      </c>
      <c r="AA2184" s="1383">
        <f t="shared" si="4175"/>
        <v>0</v>
      </c>
      <c r="AB2184" s="1383">
        <f t="shared" si="4176"/>
        <v>0</v>
      </c>
      <c r="AC2184" s="5">
        <f t="shared" si="4177"/>
        <v>330</v>
      </c>
      <c r="AD2184" s="1383">
        <f t="shared" si="4178"/>
        <v>0</v>
      </c>
      <c r="AE2184" s="1383">
        <f t="shared" si="4179"/>
        <v>0</v>
      </c>
      <c r="AF2184" s="1305" t="e">
        <f t="shared" si="4180"/>
        <v>#DIV/0!</v>
      </c>
      <c r="AG2184" s="1305" t="e">
        <f t="shared" si="4181"/>
        <v>#DIV/0!</v>
      </c>
      <c r="AH2184" s="5"/>
      <c r="AI2184" s="5"/>
      <c r="AJ2184" s="5"/>
      <c r="AK2184" s="5"/>
      <c r="AL2184" s="5"/>
      <c r="AM2184" s="5"/>
      <c r="AN2184" s="5"/>
      <c r="AO2184" s="5"/>
      <c r="AP2184" s="5"/>
      <c r="AQ2184" s="5"/>
      <c r="AR2184" s="5"/>
      <c r="AS2184" s="5"/>
      <c r="AT2184" s="5"/>
      <c r="AU2184" s="5"/>
      <c r="AV2184" s="5"/>
      <c r="AW2184" s="5"/>
      <c r="AX2184" s="5"/>
      <c r="AY2184" s="5"/>
      <c r="AZ2184" s="5"/>
      <c r="BA2184" s="5"/>
      <c r="BB2184" s="5"/>
      <c r="BC2184" s="5"/>
      <c r="BD2184" s="5"/>
      <c r="BE2184" s="5"/>
    </row>
    <row r="2185" spans="1:57" ht="14.25" customHeight="1">
      <c r="A2185" s="1376">
        <v>45988</v>
      </c>
      <c r="B2185" s="1301"/>
      <c r="C2185" s="1302"/>
      <c r="D2185" s="1376">
        <v>45623</v>
      </c>
      <c r="E2185" s="1357"/>
      <c r="F2185" s="5"/>
      <c r="G2185" s="5"/>
      <c r="H2185" s="1302"/>
      <c r="I2185" s="1303"/>
      <c r="J2185" s="1301"/>
      <c r="K2185" s="1376"/>
      <c r="L2185" s="1302"/>
      <c r="M2185" s="1382">
        <f t="shared" si="4170"/>
        <v>45989</v>
      </c>
      <c r="N2185" s="1354">
        <f t="shared" si="4167"/>
        <v>0</v>
      </c>
      <c r="O2185" s="1383">
        <f t="shared" ref="O2185:S2185" si="4414">$AD2185*O$27</f>
        <v>0</v>
      </c>
      <c r="P2185" s="1383">
        <f t="shared" si="4414"/>
        <v>0</v>
      </c>
      <c r="Q2185" s="1383">
        <f t="shared" si="4414"/>
        <v>0</v>
      </c>
      <c r="R2185" s="1383">
        <f t="shared" si="4414"/>
        <v>0</v>
      </c>
      <c r="S2185" s="1383">
        <f t="shared" si="4414"/>
        <v>0</v>
      </c>
      <c r="T2185" s="1383">
        <f t="shared" ref="T2185:X2185" si="4415">$AE2185*T$27</f>
        <v>0</v>
      </c>
      <c r="U2185" s="1383">
        <f t="shared" si="4415"/>
        <v>0</v>
      </c>
      <c r="V2185" s="1383">
        <f t="shared" si="4415"/>
        <v>0</v>
      </c>
      <c r="W2185" s="1383">
        <f t="shared" si="4415"/>
        <v>0</v>
      </c>
      <c r="X2185" s="1383">
        <f t="shared" si="4415"/>
        <v>0</v>
      </c>
      <c r="Y2185" s="1383">
        <f t="shared" si="4173"/>
        <v>0</v>
      </c>
      <c r="Z2185" s="1383">
        <f t="shared" si="4174"/>
        <v>0</v>
      </c>
      <c r="AA2185" s="1383">
        <f t="shared" si="4175"/>
        <v>0</v>
      </c>
      <c r="AB2185" s="1383">
        <f t="shared" si="4176"/>
        <v>0</v>
      </c>
      <c r="AC2185" s="5">
        <f t="shared" si="4177"/>
        <v>331</v>
      </c>
      <c r="AD2185" s="1383">
        <f t="shared" si="4178"/>
        <v>0</v>
      </c>
      <c r="AE2185" s="1383">
        <f t="shared" si="4179"/>
        <v>0</v>
      </c>
      <c r="AF2185" s="1305" t="e">
        <f t="shared" si="4180"/>
        <v>#DIV/0!</v>
      </c>
      <c r="AG2185" s="1305" t="e">
        <f t="shared" si="4181"/>
        <v>#DIV/0!</v>
      </c>
      <c r="AH2185" s="5"/>
      <c r="AI2185" s="5"/>
      <c r="AJ2185" s="5"/>
      <c r="AK2185" s="5"/>
      <c r="AL2185" s="5"/>
      <c r="AM2185" s="5"/>
      <c r="AN2185" s="5"/>
      <c r="AO2185" s="5"/>
      <c r="AP2185" s="5"/>
      <c r="AQ2185" s="5"/>
      <c r="AR2185" s="5"/>
      <c r="AS2185" s="5"/>
      <c r="AT2185" s="5"/>
      <c r="AU2185" s="5"/>
      <c r="AV2185" s="5"/>
      <c r="AW2185" s="5"/>
      <c r="AX2185" s="5"/>
      <c r="AY2185" s="5"/>
      <c r="AZ2185" s="5"/>
      <c r="BA2185" s="5"/>
      <c r="BB2185" s="5"/>
      <c r="BC2185" s="5"/>
      <c r="BD2185" s="5"/>
      <c r="BE2185" s="5"/>
    </row>
    <row r="2186" spans="1:57" ht="14.25" customHeight="1">
      <c r="A2186" s="1376">
        <v>45989</v>
      </c>
      <c r="B2186" s="1301"/>
      <c r="C2186" s="1302"/>
      <c r="D2186" s="1376">
        <v>45624</v>
      </c>
      <c r="E2186" s="1357"/>
      <c r="F2186" s="5"/>
      <c r="G2186" s="5"/>
      <c r="H2186" s="1302"/>
      <c r="I2186" s="1303"/>
      <c r="J2186" s="1301"/>
      <c r="K2186" s="1376"/>
      <c r="L2186" s="1302"/>
      <c r="M2186" s="1382">
        <f t="shared" si="4170"/>
        <v>45990</v>
      </c>
      <c r="N2186" s="1354">
        <f t="shared" si="4167"/>
        <v>0</v>
      </c>
      <c r="O2186" s="1383">
        <f t="shared" ref="O2186:S2186" si="4416">$AD2186*O$27</f>
        <v>0</v>
      </c>
      <c r="P2186" s="1383">
        <f t="shared" si="4416"/>
        <v>0</v>
      </c>
      <c r="Q2186" s="1383">
        <f t="shared" si="4416"/>
        <v>0</v>
      </c>
      <c r="R2186" s="1383">
        <f t="shared" si="4416"/>
        <v>0</v>
      </c>
      <c r="S2186" s="1383">
        <f t="shared" si="4416"/>
        <v>0</v>
      </c>
      <c r="T2186" s="1383">
        <f t="shared" ref="T2186:X2186" si="4417">$AE2186*T$27</f>
        <v>0</v>
      </c>
      <c r="U2186" s="1383">
        <f t="shared" si="4417"/>
        <v>0</v>
      </c>
      <c r="V2186" s="1383">
        <f t="shared" si="4417"/>
        <v>0</v>
      </c>
      <c r="W2186" s="1383">
        <f t="shared" si="4417"/>
        <v>0</v>
      </c>
      <c r="X2186" s="1383">
        <f t="shared" si="4417"/>
        <v>0</v>
      </c>
      <c r="Y2186" s="1383">
        <f t="shared" si="4173"/>
        <v>0</v>
      </c>
      <c r="Z2186" s="1383">
        <f t="shared" si="4174"/>
        <v>0</v>
      </c>
      <c r="AA2186" s="1383">
        <f t="shared" si="4175"/>
        <v>0</v>
      </c>
      <c r="AB2186" s="1383">
        <f t="shared" si="4176"/>
        <v>0</v>
      </c>
      <c r="AC2186" s="5">
        <f t="shared" si="4177"/>
        <v>332</v>
      </c>
      <c r="AD2186" s="1383">
        <f t="shared" si="4178"/>
        <v>0</v>
      </c>
      <c r="AE2186" s="1383">
        <f t="shared" si="4179"/>
        <v>0</v>
      </c>
      <c r="AF2186" s="1305" t="e">
        <f t="shared" si="4180"/>
        <v>#DIV/0!</v>
      </c>
      <c r="AG2186" s="1305" t="e">
        <f t="shared" si="4181"/>
        <v>#DIV/0!</v>
      </c>
      <c r="AH2186" s="5"/>
      <c r="AI2186" s="5"/>
      <c r="AJ2186" s="5"/>
      <c r="AK2186" s="5"/>
      <c r="AL2186" s="5"/>
      <c r="AM2186" s="5"/>
      <c r="AN2186" s="5"/>
      <c r="AO2186" s="5"/>
      <c r="AP2186" s="5"/>
      <c r="AQ2186" s="5"/>
      <c r="AR2186" s="5"/>
      <c r="AS2186" s="5"/>
      <c r="AT2186" s="5"/>
      <c r="AU2186" s="5"/>
      <c r="AV2186" s="5"/>
      <c r="AW2186" s="5"/>
      <c r="AX2186" s="5"/>
      <c r="AY2186" s="5"/>
      <c r="AZ2186" s="5"/>
      <c r="BA2186" s="5"/>
      <c r="BB2186" s="5"/>
      <c r="BC2186" s="5"/>
      <c r="BD2186" s="5"/>
      <c r="BE2186" s="5"/>
    </row>
    <row r="2187" spans="1:57" ht="14.25" customHeight="1">
      <c r="A2187" s="1376">
        <v>45990</v>
      </c>
      <c r="B2187" s="1301"/>
      <c r="C2187" s="1302"/>
      <c r="D2187" s="1376">
        <v>45625</v>
      </c>
      <c r="E2187" s="1357"/>
      <c r="F2187" s="5"/>
      <c r="G2187" s="5"/>
      <c r="H2187" s="1302"/>
      <c r="I2187" s="1303"/>
      <c r="J2187" s="1301"/>
      <c r="K2187" s="1376"/>
      <c r="L2187" s="1302"/>
      <c r="M2187" s="1382">
        <f t="shared" si="4170"/>
        <v>45991</v>
      </c>
      <c r="N2187" s="1354">
        <f t="shared" si="4167"/>
        <v>0</v>
      </c>
      <c r="O2187" s="1383">
        <f t="shared" ref="O2187:S2187" si="4418">$AD2187*O$27</f>
        <v>0</v>
      </c>
      <c r="P2187" s="1383">
        <f t="shared" si="4418"/>
        <v>0</v>
      </c>
      <c r="Q2187" s="1383">
        <f t="shared" si="4418"/>
        <v>0</v>
      </c>
      <c r="R2187" s="1383">
        <f t="shared" si="4418"/>
        <v>0</v>
      </c>
      <c r="S2187" s="1383">
        <f t="shared" si="4418"/>
        <v>0</v>
      </c>
      <c r="T2187" s="1383">
        <f t="shared" ref="T2187:X2187" si="4419">$AE2187*T$27</f>
        <v>0</v>
      </c>
      <c r="U2187" s="1383">
        <f t="shared" si="4419"/>
        <v>0</v>
      </c>
      <c r="V2187" s="1383">
        <f t="shared" si="4419"/>
        <v>0</v>
      </c>
      <c r="W2187" s="1383">
        <f t="shared" si="4419"/>
        <v>0</v>
      </c>
      <c r="X2187" s="1383">
        <f t="shared" si="4419"/>
        <v>0</v>
      </c>
      <c r="Y2187" s="1383">
        <f t="shared" si="4173"/>
        <v>0</v>
      </c>
      <c r="Z2187" s="1383">
        <f t="shared" si="4174"/>
        <v>0</v>
      </c>
      <c r="AA2187" s="1383">
        <f t="shared" si="4175"/>
        <v>0</v>
      </c>
      <c r="AB2187" s="1383">
        <f t="shared" si="4176"/>
        <v>0</v>
      </c>
      <c r="AC2187" s="5">
        <f t="shared" si="4177"/>
        <v>333</v>
      </c>
      <c r="AD2187" s="1383">
        <f t="shared" si="4178"/>
        <v>0</v>
      </c>
      <c r="AE2187" s="1383">
        <f t="shared" si="4179"/>
        <v>0</v>
      </c>
      <c r="AF2187" s="1305" t="e">
        <f t="shared" si="4180"/>
        <v>#DIV/0!</v>
      </c>
      <c r="AG2187" s="1305" t="e">
        <f t="shared" si="4181"/>
        <v>#DIV/0!</v>
      </c>
      <c r="AH2187" s="5"/>
      <c r="AI2187" s="5"/>
      <c r="AJ2187" s="5"/>
      <c r="AK2187" s="5"/>
      <c r="AL2187" s="5"/>
      <c r="AM2187" s="5"/>
      <c r="AN2187" s="5"/>
      <c r="AO2187" s="5"/>
      <c r="AP2187" s="5"/>
      <c r="AQ2187" s="5"/>
      <c r="AR2187" s="5"/>
      <c r="AS2187" s="5"/>
      <c r="AT2187" s="5"/>
      <c r="AU2187" s="5"/>
      <c r="AV2187" s="5"/>
      <c r="AW2187" s="5"/>
      <c r="AX2187" s="5"/>
      <c r="AY2187" s="5"/>
      <c r="AZ2187" s="5"/>
      <c r="BA2187" s="5"/>
      <c r="BB2187" s="5"/>
      <c r="BC2187" s="5"/>
      <c r="BD2187" s="5"/>
      <c r="BE2187" s="5"/>
    </row>
    <row r="2188" spans="1:57" ht="14.25" customHeight="1">
      <c r="A2188" s="1376">
        <v>45991</v>
      </c>
      <c r="B2188" s="1301"/>
      <c r="C2188" s="1302"/>
      <c r="D2188" s="1376">
        <v>45626</v>
      </c>
      <c r="E2188" s="1357"/>
      <c r="F2188" s="5"/>
      <c r="G2188" s="5"/>
      <c r="H2188" s="1302"/>
      <c r="I2188" s="1303"/>
      <c r="J2188" s="1301"/>
      <c r="K2188" s="1376"/>
      <c r="L2188" s="1302"/>
      <c r="M2188" s="1382">
        <f t="shared" si="4170"/>
        <v>45992</v>
      </c>
      <c r="N2188" s="1354">
        <f t="shared" si="4167"/>
        <v>0</v>
      </c>
      <c r="O2188" s="1383">
        <f t="shared" ref="O2188:S2188" si="4420">$AD2188*O$27</f>
        <v>0</v>
      </c>
      <c r="P2188" s="1383">
        <f t="shared" si="4420"/>
        <v>0</v>
      </c>
      <c r="Q2188" s="1383">
        <f t="shared" si="4420"/>
        <v>0</v>
      </c>
      <c r="R2188" s="1383">
        <f t="shared" si="4420"/>
        <v>0</v>
      </c>
      <c r="S2188" s="1383">
        <f t="shared" si="4420"/>
        <v>0</v>
      </c>
      <c r="T2188" s="1383">
        <f t="shared" ref="T2188:X2188" si="4421">$AE2188*T$27</f>
        <v>0</v>
      </c>
      <c r="U2188" s="1383">
        <f t="shared" si="4421"/>
        <v>0</v>
      </c>
      <c r="V2188" s="1383">
        <f t="shared" si="4421"/>
        <v>0</v>
      </c>
      <c r="W2188" s="1383">
        <f t="shared" si="4421"/>
        <v>0</v>
      </c>
      <c r="X2188" s="1383">
        <f t="shared" si="4421"/>
        <v>0</v>
      </c>
      <c r="Y2188" s="1383">
        <f t="shared" si="4173"/>
        <v>0</v>
      </c>
      <c r="Z2188" s="1383">
        <f t="shared" si="4174"/>
        <v>0</v>
      </c>
      <c r="AA2188" s="1383">
        <f t="shared" si="4175"/>
        <v>0</v>
      </c>
      <c r="AB2188" s="1383">
        <f t="shared" si="4176"/>
        <v>0</v>
      </c>
      <c r="AC2188" s="5">
        <f t="shared" si="4177"/>
        <v>334</v>
      </c>
      <c r="AD2188" s="1383">
        <f t="shared" si="4178"/>
        <v>0</v>
      </c>
      <c r="AE2188" s="1383">
        <f t="shared" si="4179"/>
        <v>0</v>
      </c>
      <c r="AF2188" s="1305" t="e">
        <f t="shared" si="4180"/>
        <v>#DIV/0!</v>
      </c>
      <c r="AG2188" s="1305" t="e">
        <f t="shared" si="4181"/>
        <v>#DIV/0!</v>
      </c>
      <c r="AH2188" s="5"/>
      <c r="AI2188" s="5"/>
      <c r="AJ2188" s="5"/>
      <c r="AK2188" s="5"/>
      <c r="AL2188" s="5"/>
      <c r="AM2188" s="5"/>
      <c r="AN2188" s="5"/>
      <c r="AO2188" s="5"/>
      <c r="AP2188" s="5"/>
      <c r="AQ2188" s="5"/>
      <c r="AR2188" s="5"/>
      <c r="AS2188" s="5"/>
      <c r="AT2188" s="5"/>
      <c r="AU2188" s="5"/>
      <c r="AV2188" s="5"/>
      <c r="AW2188" s="5"/>
      <c r="AX2188" s="5"/>
      <c r="AY2188" s="5"/>
      <c r="AZ2188" s="5"/>
      <c r="BA2188" s="5"/>
      <c r="BB2188" s="5"/>
      <c r="BC2188" s="5"/>
      <c r="BD2188" s="5"/>
      <c r="BE2188" s="5"/>
    </row>
    <row r="2189" spans="1:57" ht="14.25" customHeight="1">
      <c r="A2189" s="1376">
        <v>45992</v>
      </c>
      <c r="B2189" s="1301"/>
      <c r="C2189" s="1302"/>
      <c r="D2189" s="1376">
        <v>45627</v>
      </c>
      <c r="E2189" s="1357"/>
      <c r="F2189" s="5"/>
      <c r="G2189" s="5"/>
      <c r="H2189" s="1302"/>
      <c r="I2189" s="1303"/>
      <c r="J2189" s="1301"/>
      <c r="K2189" s="1376"/>
      <c r="L2189" s="1302"/>
      <c r="M2189" s="1382">
        <f t="shared" si="4170"/>
        <v>45993</v>
      </c>
      <c r="N2189" s="1354">
        <f t="shared" si="4167"/>
        <v>0</v>
      </c>
      <c r="O2189" s="1383">
        <f t="shared" ref="O2189:S2189" si="4422">$AD2189*O$27</f>
        <v>0</v>
      </c>
      <c r="P2189" s="1383">
        <f t="shared" si="4422"/>
        <v>0</v>
      </c>
      <c r="Q2189" s="1383">
        <f t="shared" si="4422"/>
        <v>0</v>
      </c>
      <c r="R2189" s="1383">
        <f t="shared" si="4422"/>
        <v>0</v>
      </c>
      <c r="S2189" s="1383">
        <f t="shared" si="4422"/>
        <v>0</v>
      </c>
      <c r="T2189" s="1383">
        <f t="shared" ref="T2189:X2189" si="4423">$AE2189*T$27</f>
        <v>0</v>
      </c>
      <c r="U2189" s="1383">
        <f t="shared" si="4423"/>
        <v>0</v>
      </c>
      <c r="V2189" s="1383">
        <f t="shared" si="4423"/>
        <v>0</v>
      </c>
      <c r="W2189" s="1383">
        <f t="shared" si="4423"/>
        <v>0</v>
      </c>
      <c r="X2189" s="1383">
        <f t="shared" si="4423"/>
        <v>0</v>
      </c>
      <c r="Y2189" s="1383">
        <f t="shared" si="4173"/>
        <v>0</v>
      </c>
      <c r="Z2189" s="1383">
        <f t="shared" si="4174"/>
        <v>0</v>
      </c>
      <c r="AA2189" s="1383">
        <f t="shared" si="4175"/>
        <v>0</v>
      </c>
      <c r="AB2189" s="1383">
        <f t="shared" si="4176"/>
        <v>0</v>
      </c>
      <c r="AC2189" s="5">
        <f t="shared" si="4177"/>
        <v>335</v>
      </c>
      <c r="AD2189" s="1383">
        <f t="shared" si="4178"/>
        <v>0</v>
      </c>
      <c r="AE2189" s="1383">
        <f t="shared" si="4179"/>
        <v>0</v>
      </c>
      <c r="AF2189" s="1305" t="e">
        <f t="shared" si="4180"/>
        <v>#DIV/0!</v>
      </c>
      <c r="AG2189" s="1305" t="e">
        <f t="shared" si="4181"/>
        <v>#DIV/0!</v>
      </c>
      <c r="AH2189" s="5"/>
      <c r="AI2189" s="5"/>
      <c r="AJ2189" s="5"/>
      <c r="AK2189" s="5"/>
      <c r="AL2189" s="5"/>
      <c r="AM2189" s="5"/>
      <c r="AN2189" s="5"/>
      <c r="AO2189" s="5"/>
      <c r="AP2189" s="5"/>
      <c r="AQ2189" s="5"/>
      <c r="AR2189" s="5"/>
      <c r="AS2189" s="5"/>
      <c r="AT2189" s="5"/>
      <c r="AU2189" s="5"/>
      <c r="AV2189" s="5"/>
      <c r="AW2189" s="5"/>
      <c r="AX2189" s="5"/>
      <c r="AY2189" s="5"/>
      <c r="AZ2189" s="5"/>
      <c r="BA2189" s="5"/>
      <c r="BB2189" s="5"/>
      <c r="BC2189" s="5"/>
      <c r="BD2189" s="5"/>
      <c r="BE2189" s="5"/>
    </row>
    <row r="2190" spans="1:57" ht="14.25" customHeight="1">
      <c r="A2190" s="1376">
        <v>45993</v>
      </c>
      <c r="B2190" s="1301"/>
      <c r="C2190" s="1302"/>
      <c r="D2190" s="1376">
        <v>45628</v>
      </c>
      <c r="E2190" s="1357"/>
      <c r="F2190" s="5"/>
      <c r="G2190" s="5"/>
      <c r="H2190" s="1302"/>
      <c r="I2190" s="1303"/>
      <c r="J2190" s="1301"/>
      <c r="K2190" s="1376"/>
      <c r="L2190" s="1302"/>
      <c r="M2190" s="1382">
        <f t="shared" si="4170"/>
        <v>45994</v>
      </c>
      <c r="N2190" s="1354">
        <f t="shared" si="4167"/>
        <v>0</v>
      </c>
      <c r="O2190" s="1383">
        <f t="shared" ref="O2190:S2190" si="4424">$AD2190*O$27</f>
        <v>0</v>
      </c>
      <c r="P2190" s="1383">
        <f t="shared" si="4424"/>
        <v>0</v>
      </c>
      <c r="Q2190" s="1383">
        <f t="shared" si="4424"/>
        <v>0</v>
      </c>
      <c r="R2190" s="1383">
        <f t="shared" si="4424"/>
        <v>0</v>
      </c>
      <c r="S2190" s="1383">
        <f t="shared" si="4424"/>
        <v>0</v>
      </c>
      <c r="T2190" s="1383">
        <f t="shared" ref="T2190:X2190" si="4425">$AE2190*T$27</f>
        <v>0</v>
      </c>
      <c r="U2190" s="1383">
        <f t="shared" si="4425"/>
        <v>0</v>
      </c>
      <c r="V2190" s="1383">
        <f t="shared" si="4425"/>
        <v>0</v>
      </c>
      <c r="W2190" s="1383">
        <f t="shared" si="4425"/>
        <v>0</v>
      </c>
      <c r="X2190" s="1383">
        <f t="shared" si="4425"/>
        <v>0</v>
      </c>
      <c r="Y2190" s="1383">
        <f t="shared" si="4173"/>
        <v>0</v>
      </c>
      <c r="Z2190" s="1383">
        <f t="shared" si="4174"/>
        <v>0</v>
      </c>
      <c r="AA2190" s="1383">
        <f t="shared" si="4175"/>
        <v>0</v>
      </c>
      <c r="AB2190" s="1383">
        <f t="shared" si="4176"/>
        <v>0</v>
      </c>
      <c r="AC2190" s="5">
        <f t="shared" si="4177"/>
        <v>336</v>
      </c>
      <c r="AD2190" s="1383">
        <f t="shared" si="4178"/>
        <v>0</v>
      </c>
      <c r="AE2190" s="1383">
        <f t="shared" si="4179"/>
        <v>0</v>
      </c>
      <c r="AF2190" s="1305" t="e">
        <f t="shared" si="4180"/>
        <v>#DIV/0!</v>
      </c>
      <c r="AG2190" s="1305" t="e">
        <f t="shared" si="4181"/>
        <v>#DIV/0!</v>
      </c>
      <c r="AH2190" s="5"/>
      <c r="AI2190" s="5"/>
      <c r="AJ2190" s="5"/>
      <c r="AK2190" s="5"/>
      <c r="AL2190" s="5"/>
      <c r="AM2190" s="5"/>
      <c r="AN2190" s="5"/>
      <c r="AO2190" s="5"/>
      <c r="AP2190" s="5"/>
      <c r="AQ2190" s="5"/>
      <c r="AR2190" s="5"/>
      <c r="AS2190" s="5"/>
      <c r="AT2190" s="5"/>
      <c r="AU2190" s="5"/>
      <c r="AV2190" s="5"/>
      <c r="AW2190" s="5"/>
      <c r="AX2190" s="5"/>
      <c r="AY2190" s="5"/>
      <c r="AZ2190" s="5"/>
      <c r="BA2190" s="5"/>
      <c r="BB2190" s="5"/>
      <c r="BC2190" s="5"/>
      <c r="BD2190" s="5"/>
      <c r="BE2190" s="5"/>
    </row>
    <row r="2191" spans="1:57" ht="14.25" customHeight="1">
      <c r="A2191" s="1376">
        <v>45994</v>
      </c>
      <c r="B2191" s="1301"/>
      <c r="C2191" s="1302"/>
      <c r="D2191" s="1376">
        <v>45629</v>
      </c>
      <c r="E2191" s="1357"/>
      <c r="F2191" s="5"/>
      <c r="G2191" s="5"/>
      <c r="H2191" s="1302"/>
      <c r="I2191" s="1303"/>
      <c r="J2191" s="1301"/>
      <c r="K2191" s="1376"/>
      <c r="L2191" s="1302"/>
      <c r="M2191" s="1382">
        <f t="shared" si="4170"/>
        <v>45995</v>
      </c>
      <c r="N2191" s="1354">
        <f t="shared" si="4167"/>
        <v>0</v>
      </c>
      <c r="O2191" s="1383">
        <f t="shared" ref="O2191:S2191" si="4426">$AD2191*O$27</f>
        <v>0</v>
      </c>
      <c r="P2191" s="1383">
        <f t="shared" si="4426"/>
        <v>0</v>
      </c>
      <c r="Q2191" s="1383">
        <f t="shared" si="4426"/>
        <v>0</v>
      </c>
      <c r="R2191" s="1383">
        <f t="shared" si="4426"/>
        <v>0</v>
      </c>
      <c r="S2191" s="1383">
        <f t="shared" si="4426"/>
        <v>0</v>
      </c>
      <c r="T2191" s="1383">
        <f t="shared" ref="T2191:X2191" si="4427">$AE2191*T$27</f>
        <v>0</v>
      </c>
      <c r="U2191" s="1383">
        <f t="shared" si="4427"/>
        <v>0</v>
      </c>
      <c r="V2191" s="1383">
        <f t="shared" si="4427"/>
        <v>0</v>
      </c>
      <c r="W2191" s="1383">
        <f t="shared" si="4427"/>
        <v>0</v>
      </c>
      <c r="X2191" s="1383">
        <f t="shared" si="4427"/>
        <v>0</v>
      </c>
      <c r="Y2191" s="1383">
        <f t="shared" si="4173"/>
        <v>0</v>
      </c>
      <c r="Z2191" s="1383">
        <f t="shared" si="4174"/>
        <v>0</v>
      </c>
      <c r="AA2191" s="1383">
        <f t="shared" si="4175"/>
        <v>0</v>
      </c>
      <c r="AB2191" s="1383">
        <f t="shared" si="4176"/>
        <v>0</v>
      </c>
      <c r="AC2191" s="5">
        <f t="shared" si="4177"/>
        <v>337</v>
      </c>
      <c r="AD2191" s="1383">
        <f t="shared" si="4178"/>
        <v>0</v>
      </c>
      <c r="AE2191" s="1383">
        <f t="shared" si="4179"/>
        <v>0</v>
      </c>
      <c r="AF2191" s="1305" t="e">
        <f t="shared" si="4180"/>
        <v>#DIV/0!</v>
      </c>
      <c r="AG2191" s="1305" t="e">
        <f t="shared" si="4181"/>
        <v>#DIV/0!</v>
      </c>
      <c r="AH2191" s="5"/>
      <c r="AI2191" s="5"/>
      <c r="AJ2191" s="5"/>
      <c r="AK2191" s="5"/>
      <c r="AL2191" s="5"/>
      <c r="AM2191" s="5"/>
      <c r="AN2191" s="5"/>
      <c r="AO2191" s="5"/>
      <c r="AP2191" s="5"/>
      <c r="AQ2191" s="5"/>
      <c r="AR2191" s="5"/>
      <c r="AS2191" s="5"/>
      <c r="AT2191" s="5"/>
      <c r="AU2191" s="5"/>
      <c r="AV2191" s="5"/>
      <c r="AW2191" s="5"/>
      <c r="AX2191" s="5"/>
      <c r="AY2191" s="5"/>
      <c r="AZ2191" s="5"/>
      <c r="BA2191" s="5"/>
      <c r="BB2191" s="5"/>
      <c r="BC2191" s="5"/>
      <c r="BD2191" s="5"/>
      <c r="BE2191" s="5"/>
    </row>
    <row r="2192" spans="1:57" ht="14.25" customHeight="1">
      <c r="A2192" s="1376">
        <v>45995</v>
      </c>
      <c r="B2192" s="1301"/>
      <c r="C2192" s="1302"/>
      <c r="D2192" s="1376">
        <v>45630</v>
      </c>
      <c r="E2192" s="1357"/>
      <c r="F2192" s="5"/>
      <c r="G2192" s="5"/>
      <c r="H2192" s="1302"/>
      <c r="I2192" s="1303"/>
      <c r="J2192" s="1301"/>
      <c r="K2192" s="1376"/>
      <c r="L2192" s="1302"/>
      <c r="M2192" s="1382">
        <f t="shared" si="4170"/>
        <v>45996</v>
      </c>
      <c r="N2192" s="1354">
        <f t="shared" si="4167"/>
        <v>0</v>
      </c>
      <c r="O2192" s="1383">
        <f t="shared" ref="O2192:S2192" si="4428">$AD2192*O$27</f>
        <v>0</v>
      </c>
      <c r="P2192" s="1383">
        <f t="shared" si="4428"/>
        <v>0</v>
      </c>
      <c r="Q2192" s="1383">
        <f t="shared" si="4428"/>
        <v>0</v>
      </c>
      <c r="R2192" s="1383">
        <f t="shared" si="4428"/>
        <v>0</v>
      </c>
      <c r="S2192" s="1383">
        <f t="shared" si="4428"/>
        <v>0</v>
      </c>
      <c r="T2192" s="1383">
        <f t="shared" ref="T2192:X2192" si="4429">$AE2192*T$27</f>
        <v>0</v>
      </c>
      <c r="U2192" s="1383">
        <f t="shared" si="4429"/>
        <v>0</v>
      </c>
      <c r="V2192" s="1383">
        <f t="shared" si="4429"/>
        <v>0</v>
      </c>
      <c r="W2192" s="1383">
        <f t="shared" si="4429"/>
        <v>0</v>
      </c>
      <c r="X2192" s="1383">
        <f t="shared" si="4429"/>
        <v>0</v>
      </c>
      <c r="Y2192" s="1383">
        <f t="shared" si="4173"/>
        <v>0</v>
      </c>
      <c r="Z2192" s="1383">
        <f t="shared" si="4174"/>
        <v>0</v>
      </c>
      <c r="AA2192" s="1383">
        <f t="shared" si="4175"/>
        <v>0</v>
      </c>
      <c r="AB2192" s="1383">
        <f t="shared" si="4176"/>
        <v>0</v>
      </c>
      <c r="AC2192" s="5">
        <f t="shared" si="4177"/>
        <v>338</v>
      </c>
      <c r="AD2192" s="1383">
        <f t="shared" si="4178"/>
        <v>0</v>
      </c>
      <c r="AE2192" s="1383">
        <f t="shared" si="4179"/>
        <v>0</v>
      </c>
      <c r="AF2192" s="1305" t="e">
        <f t="shared" si="4180"/>
        <v>#DIV/0!</v>
      </c>
      <c r="AG2192" s="1305" t="e">
        <f t="shared" si="4181"/>
        <v>#DIV/0!</v>
      </c>
      <c r="AH2192" s="5"/>
      <c r="AI2192" s="5"/>
      <c r="AJ2192" s="5"/>
      <c r="AK2192" s="5"/>
      <c r="AL2192" s="5"/>
      <c r="AM2192" s="5"/>
      <c r="AN2192" s="5"/>
      <c r="AO2192" s="5"/>
      <c r="AP2192" s="5"/>
      <c r="AQ2192" s="5"/>
      <c r="AR2192" s="5"/>
      <c r="AS2192" s="5"/>
      <c r="AT2192" s="5"/>
      <c r="AU2192" s="5"/>
      <c r="AV2192" s="5"/>
      <c r="AW2192" s="5"/>
      <c r="AX2192" s="5"/>
      <c r="AY2192" s="5"/>
      <c r="AZ2192" s="5"/>
      <c r="BA2192" s="5"/>
      <c r="BB2192" s="5"/>
      <c r="BC2192" s="5"/>
      <c r="BD2192" s="5"/>
      <c r="BE2192" s="5"/>
    </row>
    <row r="2193" spans="1:57" ht="14.25" customHeight="1">
      <c r="A2193" s="1376">
        <v>45996</v>
      </c>
      <c r="B2193" s="1301"/>
      <c r="C2193" s="1302"/>
      <c r="D2193" s="1376">
        <v>45631</v>
      </c>
      <c r="E2193" s="1357"/>
      <c r="F2193" s="5"/>
      <c r="G2193" s="5"/>
      <c r="H2193" s="1302"/>
      <c r="I2193" s="1303"/>
      <c r="J2193" s="1301"/>
      <c r="K2193" s="1376"/>
      <c r="L2193" s="1302"/>
      <c r="M2193" s="1382">
        <f t="shared" si="4170"/>
        <v>45997</v>
      </c>
      <c r="N2193" s="1354">
        <f t="shared" si="4167"/>
        <v>0</v>
      </c>
      <c r="O2193" s="1383">
        <f t="shared" ref="O2193:S2193" si="4430">$AD2193*O$27</f>
        <v>0</v>
      </c>
      <c r="P2193" s="1383">
        <f t="shared" si="4430"/>
        <v>0</v>
      </c>
      <c r="Q2193" s="1383">
        <f t="shared" si="4430"/>
        <v>0</v>
      </c>
      <c r="R2193" s="1383">
        <f t="shared" si="4430"/>
        <v>0</v>
      </c>
      <c r="S2193" s="1383">
        <f t="shared" si="4430"/>
        <v>0</v>
      </c>
      <c r="T2193" s="1383">
        <f t="shared" ref="T2193:X2193" si="4431">$AE2193*T$27</f>
        <v>0</v>
      </c>
      <c r="U2193" s="1383">
        <f t="shared" si="4431"/>
        <v>0</v>
      </c>
      <c r="V2193" s="1383">
        <f t="shared" si="4431"/>
        <v>0</v>
      </c>
      <c r="W2193" s="1383">
        <f t="shared" si="4431"/>
        <v>0</v>
      </c>
      <c r="X2193" s="1383">
        <f t="shared" si="4431"/>
        <v>0</v>
      </c>
      <c r="Y2193" s="1383">
        <f t="shared" si="4173"/>
        <v>0</v>
      </c>
      <c r="Z2193" s="1383">
        <f t="shared" si="4174"/>
        <v>0</v>
      </c>
      <c r="AA2193" s="1383">
        <f t="shared" si="4175"/>
        <v>0</v>
      </c>
      <c r="AB2193" s="1383">
        <f t="shared" si="4176"/>
        <v>0</v>
      </c>
      <c r="AC2193" s="5">
        <f t="shared" si="4177"/>
        <v>339</v>
      </c>
      <c r="AD2193" s="1383">
        <f t="shared" si="4178"/>
        <v>0</v>
      </c>
      <c r="AE2193" s="1383">
        <f t="shared" si="4179"/>
        <v>0</v>
      </c>
      <c r="AF2193" s="1305" t="e">
        <f t="shared" si="4180"/>
        <v>#DIV/0!</v>
      </c>
      <c r="AG2193" s="1305" t="e">
        <f t="shared" si="4181"/>
        <v>#DIV/0!</v>
      </c>
      <c r="AH2193" s="5"/>
      <c r="AI2193" s="5"/>
      <c r="AJ2193" s="5"/>
      <c r="AK2193" s="5"/>
      <c r="AL2193" s="5"/>
      <c r="AM2193" s="5"/>
      <c r="AN2193" s="5"/>
      <c r="AO2193" s="5"/>
      <c r="AP2193" s="5"/>
      <c r="AQ2193" s="5"/>
      <c r="AR2193" s="5"/>
      <c r="AS2193" s="5"/>
      <c r="AT2193" s="5"/>
      <c r="AU2193" s="5"/>
      <c r="AV2193" s="5"/>
      <c r="AW2193" s="5"/>
      <c r="AX2193" s="5"/>
      <c r="AY2193" s="5"/>
      <c r="AZ2193" s="5"/>
      <c r="BA2193" s="5"/>
      <c r="BB2193" s="5"/>
      <c r="BC2193" s="5"/>
      <c r="BD2193" s="5"/>
      <c r="BE2193" s="5"/>
    </row>
    <row r="2194" spans="1:57" ht="14.25" customHeight="1">
      <c r="A2194" s="1376">
        <v>45997</v>
      </c>
      <c r="B2194" s="1301"/>
      <c r="C2194" s="1302"/>
      <c r="D2194" s="1376">
        <v>45632</v>
      </c>
      <c r="E2194" s="1357"/>
      <c r="F2194" s="5"/>
      <c r="G2194" s="5"/>
      <c r="H2194" s="1302"/>
      <c r="I2194" s="1303"/>
      <c r="J2194" s="1301"/>
      <c r="K2194" s="1376"/>
      <c r="L2194" s="1302"/>
      <c r="M2194" s="1382">
        <f t="shared" si="4170"/>
        <v>45998</v>
      </c>
      <c r="N2194" s="1354">
        <f t="shared" si="4167"/>
        <v>0</v>
      </c>
      <c r="O2194" s="1383">
        <f t="shared" ref="O2194:S2194" si="4432">$AD2194*O$27</f>
        <v>0</v>
      </c>
      <c r="P2194" s="1383">
        <f t="shared" si="4432"/>
        <v>0</v>
      </c>
      <c r="Q2194" s="1383">
        <f t="shared" si="4432"/>
        <v>0</v>
      </c>
      <c r="R2194" s="1383">
        <f t="shared" si="4432"/>
        <v>0</v>
      </c>
      <c r="S2194" s="1383">
        <f t="shared" si="4432"/>
        <v>0</v>
      </c>
      <c r="T2194" s="1383">
        <f t="shared" ref="T2194:X2194" si="4433">$AE2194*T$27</f>
        <v>0</v>
      </c>
      <c r="U2194" s="1383">
        <f t="shared" si="4433"/>
        <v>0</v>
      </c>
      <c r="V2194" s="1383">
        <f t="shared" si="4433"/>
        <v>0</v>
      </c>
      <c r="W2194" s="1383">
        <f t="shared" si="4433"/>
        <v>0</v>
      </c>
      <c r="X2194" s="1383">
        <f t="shared" si="4433"/>
        <v>0</v>
      </c>
      <c r="Y2194" s="1383">
        <f t="shared" si="4173"/>
        <v>0</v>
      </c>
      <c r="Z2194" s="1383">
        <f t="shared" si="4174"/>
        <v>0</v>
      </c>
      <c r="AA2194" s="1383">
        <f t="shared" si="4175"/>
        <v>0</v>
      </c>
      <c r="AB2194" s="1383">
        <f t="shared" si="4176"/>
        <v>0</v>
      </c>
      <c r="AC2194" s="5">
        <f t="shared" si="4177"/>
        <v>340</v>
      </c>
      <c r="AD2194" s="1383">
        <f t="shared" si="4178"/>
        <v>0</v>
      </c>
      <c r="AE2194" s="1383">
        <f t="shared" si="4179"/>
        <v>0</v>
      </c>
      <c r="AF2194" s="1305" t="e">
        <f t="shared" si="4180"/>
        <v>#DIV/0!</v>
      </c>
      <c r="AG2194" s="1305" t="e">
        <f t="shared" si="4181"/>
        <v>#DIV/0!</v>
      </c>
      <c r="AH2194" s="5"/>
      <c r="AI2194" s="5"/>
      <c r="AJ2194" s="5"/>
      <c r="AK2194" s="5"/>
      <c r="AL2194" s="5"/>
      <c r="AM2194" s="5"/>
      <c r="AN2194" s="5"/>
      <c r="AO2194" s="5"/>
      <c r="AP2194" s="5"/>
      <c r="AQ2194" s="5"/>
      <c r="AR2194" s="5"/>
      <c r="AS2194" s="5"/>
      <c r="AT2194" s="5"/>
      <c r="AU2194" s="5"/>
      <c r="AV2194" s="5"/>
      <c r="AW2194" s="5"/>
      <c r="AX2194" s="5"/>
      <c r="AY2194" s="5"/>
      <c r="AZ2194" s="5"/>
      <c r="BA2194" s="5"/>
      <c r="BB2194" s="5"/>
      <c r="BC2194" s="5"/>
      <c r="BD2194" s="5"/>
      <c r="BE2194" s="5"/>
    </row>
    <row r="2195" spans="1:57" ht="14.25" customHeight="1">
      <c r="A2195" s="1376">
        <v>45998</v>
      </c>
      <c r="B2195" s="1301"/>
      <c r="C2195" s="1302"/>
      <c r="D2195" s="1376">
        <v>45633</v>
      </c>
      <c r="E2195" s="1357"/>
      <c r="F2195" s="5"/>
      <c r="G2195" s="5"/>
      <c r="H2195" s="1302"/>
      <c r="I2195" s="1303"/>
      <c r="J2195" s="1301"/>
      <c r="K2195" s="1376"/>
      <c r="L2195" s="1302"/>
      <c r="M2195" s="1382">
        <f t="shared" si="4170"/>
        <v>45999</v>
      </c>
      <c r="N2195" s="1354">
        <f t="shared" si="4167"/>
        <v>0</v>
      </c>
      <c r="O2195" s="1383">
        <f t="shared" ref="O2195:S2195" si="4434">$AD2195*O$27</f>
        <v>0</v>
      </c>
      <c r="P2195" s="1383">
        <f t="shared" si="4434"/>
        <v>0</v>
      </c>
      <c r="Q2195" s="1383">
        <f t="shared" si="4434"/>
        <v>0</v>
      </c>
      <c r="R2195" s="1383">
        <f t="shared" si="4434"/>
        <v>0</v>
      </c>
      <c r="S2195" s="1383">
        <f t="shared" si="4434"/>
        <v>0</v>
      </c>
      <c r="T2195" s="1383">
        <f t="shared" ref="T2195:X2195" si="4435">$AE2195*T$27</f>
        <v>0</v>
      </c>
      <c r="U2195" s="1383">
        <f t="shared" si="4435"/>
        <v>0</v>
      </c>
      <c r="V2195" s="1383">
        <f t="shared" si="4435"/>
        <v>0</v>
      </c>
      <c r="W2195" s="1383">
        <f t="shared" si="4435"/>
        <v>0</v>
      </c>
      <c r="X2195" s="1383">
        <f t="shared" si="4435"/>
        <v>0</v>
      </c>
      <c r="Y2195" s="1383">
        <f t="shared" si="4173"/>
        <v>0</v>
      </c>
      <c r="Z2195" s="1383">
        <f t="shared" si="4174"/>
        <v>0</v>
      </c>
      <c r="AA2195" s="1383">
        <f t="shared" si="4175"/>
        <v>0</v>
      </c>
      <c r="AB2195" s="1383">
        <f t="shared" si="4176"/>
        <v>0</v>
      </c>
      <c r="AC2195" s="5">
        <f t="shared" si="4177"/>
        <v>341</v>
      </c>
      <c r="AD2195" s="1383">
        <f t="shared" si="4178"/>
        <v>0</v>
      </c>
      <c r="AE2195" s="1383">
        <f t="shared" si="4179"/>
        <v>0</v>
      </c>
      <c r="AF2195" s="1305" t="e">
        <f t="shared" si="4180"/>
        <v>#DIV/0!</v>
      </c>
      <c r="AG2195" s="1305" t="e">
        <f t="shared" si="4181"/>
        <v>#DIV/0!</v>
      </c>
      <c r="AH2195" s="5"/>
      <c r="AI2195" s="5"/>
      <c r="AJ2195" s="5"/>
      <c r="AK2195" s="5"/>
      <c r="AL2195" s="5"/>
      <c r="AM2195" s="5"/>
      <c r="AN2195" s="5"/>
      <c r="AO2195" s="5"/>
      <c r="AP2195" s="5"/>
      <c r="AQ2195" s="5"/>
      <c r="AR2195" s="5"/>
      <c r="AS2195" s="5"/>
      <c r="AT2195" s="5"/>
      <c r="AU2195" s="5"/>
      <c r="AV2195" s="5"/>
      <c r="AW2195" s="5"/>
      <c r="AX2195" s="5"/>
      <c r="AY2195" s="5"/>
      <c r="AZ2195" s="5"/>
      <c r="BA2195" s="5"/>
      <c r="BB2195" s="5"/>
      <c r="BC2195" s="5"/>
      <c r="BD2195" s="5"/>
      <c r="BE2195" s="5"/>
    </row>
    <row r="2196" spans="1:57" ht="14.25" customHeight="1">
      <c r="A2196" s="1376">
        <v>45999</v>
      </c>
      <c r="B2196" s="1301"/>
      <c r="C2196" s="1302"/>
      <c r="D2196" s="1376">
        <v>45634</v>
      </c>
      <c r="E2196" s="1357"/>
      <c r="F2196" s="5"/>
      <c r="G2196" s="5"/>
      <c r="H2196" s="1302"/>
      <c r="I2196" s="1303"/>
      <c r="J2196" s="1301"/>
      <c r="K2196" s="1376"/>
      <c r="L2196" s="1302"/>
      <c r="M2196" s="1382">
        <f t="shared" si="4170"/>
        <v>46000</v>
      </c>
      <c r="N2196" s="1354">
        <f t="shared" si="4167"/>
        <v>0</v>
      </c>
      <c r="O2196" s="1383">
        <f t="shared" ref="O2196:S2196" si="4436">$AD2196*O$27</f>
        <v>0</v>
      </c>
      <c r="P2196" s="1383">
        <f t="shared" si="4436"/>
        <v>0</v>
      </c>
      <c r="Q2196" s="1383">
        <f t="shared" si="4436"/>
        <v>0</v>
      </c>
      <c r="R2196" s="1383">
        <f t="shared" si="4436"/>
        <v>0</v>
      </c>
      <c r="S2196" s="1383">
        <f t="shared" si="4436"/>
        <v>0</v>
      </c>
      <c r="T2196" s="1383">
        <f t="shared" ref="T2196:X2196" si="4437">$AE2196*T$27</f>
        <v>0</v>
      </c>
      <c r="U2196" s="1383">
        <f t="shared" si="4437"/>
        <v>0</v>
      </c>
      <c r="V2196" s="1383">
        <f t="shared" si="4437"/>
        <v>0</v>
      </c>
      <c r="W2196" s="1383">
        <f t="shared" si="4437"/>
        <v>0</v>
      </c>
      <c r="X2196" s="1383">
        <f t="shared" si="4437"/>
        <v>0</v>
      </c>
      <c r="Y2196" s="1383">
        <f t="shared" si="4173"/>
        <v>0</v>
      </c>
      <c r="Z2196" s="1383">
        <f t="shared" si="4174"/>
        <v>0</v>
      </c>
      <c r="AA2196" s="1383">
        <f t="shared" si="4175"/>
        <v>0</v>
      </c>
      <c r="AB2196" s="1383">
        <f t="shared" si="4176"/>
        <v>0</v>
      </c>
      <c r="AC2196" s="5">
        <f t="shared" si="4177"/>
        <v>342</v>
      </c>
      <c r="AD2196" s="1383">
        <f t="shared" si="4178"/>
        <v>0</v>
      </c>
      <c r="AE2196" s="1383">
        <f t="shared" si="4179"/>
        <v>0</v>
      </c>
      <c r="AF2196" s="1305" t="e">
        <f t="shared" si="4180"/>
        <v>#DIV/0!</v>
      </c>
      <c r="AG2196" s="1305" t="e">
        <f t="shared" si="4181"/>
        <v>#DIV/0!</v>
      </c>
      <c r="AH2196" s="5"/>
      <c r="AI2196" s="5"/>
      <c r="AJ2196" s="5"/>
      <c r="AK2196" s="5"/>
      <c r="AL2196" s="5"/>
      <c r="AM2196" s="5"/>
      <c r="AN2196" s="5"/>
      <c r="AO2196" s="5"/>
      <c r="AP2196" s="5"/>
      <c r="AQ2196" s="5"/>
      <c r="AR2196" s="5"/>
      <c r="AS2196" s="5"/>
      <c r="AT2196" s="5"/>
      <c r="AU2196" s="5"/>
      <c r="AV2196" s="5"/>
      <c r="AW2196" s="5"/>
      <c r="AX2196" s="5"/>
      <c r="AY2196" s="5"/>
      <c r="AZ2196" s="5"/>
      <c r="BA2196" s="5"/>
      <c r="BB2196" s="5"/>
      <c r="BC2196" s="5"/>
      <c r="BD2196" s="5"/>
      <c r="BE2196" s="5"/>
    </row>
    <row r="2197" spans="1:57" ht="14.25" customHeight="1">
      <c r="A2197" s="1376">
        <v>46000</v>
      </c>
      <c r="B2197" s="1301"/>
      <c r="C2197" s="1302"/>
      <c r="D2197" s="1376">
        <v>45635</v>
      </c>
      <c r="E2197" s="1357"/>
      <c r="F2197" s="5"/>
      <c r="G2197" s="5"/>
      <c r="H2197" s="1302"/>
      <c r="I2197" s="1303"/>
      <c r="J2197" s="1301"/>
      <c r="K2197" s="1376"/>
      <c r="L2197" s="1302"/>
      <c r="M2197" s="1382">
        <f t="shared" si="4170"/>
        <v>46001</v>
      </c>
      <c r="N2197" s="1354">
        <f t="shared" si="4167"/>
        <v>0</v>
      </c>
      <c r="O2197" s="1383">
        <f t="shared" ref="O2197:S2197" si="4438">$AD2197*O$27</f>
        <v>0</v>
      </c>
      <c r="P2197" s="1383">
        <f t="shared" si="4438"/>
        <v>0</v>
      </c>
      <c r="Q2197" s="1383">
        <f t="shared" si="4438"/>
        <v>0</v>
      </c>
      <c r="R2197" s="1383">
        <f t="shared" si="4438"/>
        <v>0</v>
      </c>
      <c r="S2197" s="1383">
        <f t="shared" si="4438"/>
        <v>0</v>
      </c>
      <c r="T2197" s="1383">
        <f t="shared" ref="T2197:X2197" si="4439">$AE2197*T$27</f>
        <v>0</v>
      </c>
      <c r="U2197" s="1383">
        <f t="shared" si="4439"/>
        <v>0</v>
      </c>
      <c r="V2197" s="1383">
        <f t="shared" si="4439"/>
        <v>0</v>
      </c>
      <c r="W2197" s="1383">
        <f t="shared" si="4439"/>
        <v>0</v>
      </c>
      <c r="X2197" s="1383">
        <f t="shared" si="4439"/>
        <v>0</v>
      </c>
      <c r="Y2197" s="1383">
        <f t="shared" si="4173"/>
        <v>0</v>
      </c>
      <c r="Z2197" s="1383">
        <f t="shared" si="4174"/>
        <v>0</v>
      </c>
      <c r="AA2197" s="1383">
        <f t="shared" si="4175"/>
        <v>0</v>
      </c>
      <c r="AB2197" s="1383">
        <f t="shared" si="4176"/>
        <v>0</v>
      </c>
      <c r="AC2197" s="5">
        <f t="shared" si="4177"/>
        <v>343</v>
      </c>
      <c r="AD2197" s="1383">
        <f t="shared" si="4178"/>
        <v>0</v>
      </c>
      <c r="AE2197" s="1383">
        <f t="shared" si="4179"/>
        <v>0</v>
      </c>
      <c r="AF2197" s="1305" t="e">
        <f t="shared" si="4180"/>
        <v>#DIV/0!</v>
      </c>
      <c r="AG2197" s="1305" t="e">
        <f t="shared" si="4181"/>
        <v>#DIV/0!</v>
      </c>
      <c r="AH2197" s="5"/>
      <c r="AI2197" s="5"/>
      <c r="AJ2197" s="5"/>
      <c r="AK2197" s="5"/>
      <c r="AL2197" s="5"/>
      <c r="AM2197" s="5"/>
      <c r="AN2197" s="5"/>
      <c r="AO2197" s="5"/>
      <c r="AP2197" s="5"/>
      <c r="AQ2197" s="5"/>
      <c r="AR2197" s="5"/>
      <c r="AS2197" s="5"/>
      <c r="AT2197" s="5"/>
      <c r="AU2197" s="5"/>
      <c r="AV2197" s="5"/>
      <c r="AW2197" s="5"/>
      <c r="AX2197" s="5"/>
      <c r="AY2197" s="5"/>
      <c r="AZ2197" s="5"/>
      <c r="BA2197" s="5"/>
      <c r="BB2197" s="5"/>
      <c r="BC2197" s="5"/>
      <c r="BD2197" s="5"/>
      <c r="BE2197" s="5"/>
    </row>
    <row r="2198" spans="1:57" ht="14.25" customHeight="1">
      <c r="A2198" s="1376">
        <v>46001</v>
      </c>
      <c r="B2198" s="1301"/>
      <c r="C2198" s="1302"/>
      <c r="D2198" s="1376">
        <v>45636</v>
      </c>
      <c r="E2198" s="1357"/>
      <c r="F2198" s="5"/>
      <c r="G2198" s="5"/>
      <c r="H2198" s="1302"/>
      <c r="I2198" s="1303"/>
      <c r="J2198" s="1301"/>
      <c r="K2198" s="1376"/>
      <c r="L2198" s="1302"/>
      <c r="M2198" s="1382">
        <f t="shared" si="4170"/>
        <v>46002</v>
      </c>
      <c r="N2198" s="1354">
        <f t="shared" si="4167"/>
        <v>0</v>
      </c>
      <c r="O2198" s="1383">
        <f t="shared" ref="O2198:S2198" si="4440">$AD2198*O$27</f>
        <v>0</v>
      </c>
      <c r="P2198" s="1383">
        <f t="shared" si="4440"/>
        <v>0</v>
      </c>
      <c r="Q2198" s="1383">
        <f t="shared" si="4440"/>
        <v>0</v>
      </c>
      <c r="R2198" s="1383">
        <f t="shared" si="4440"/>
        <v>0</v>
      </c>
      <c r="S2198" s="1383">
        <f t="shared" si="4440"/>
        <v>0</v>
      </c>
      <c r="T2198" s="1383">
        <f t="shared" ref="T2198:X2198" si="4441">$AE2198*T$27</f>
        <v>0</v>
      </c>
      <c r="U2198" s="1383">
        <f t="shared" si="4441"/>
        <v>0</v>
      </c>
      <c r="V2198" s="1383">
        <f t="shared" si="4441"/>
        <v>0</v>
      </c>
      <c r="W2198" s="1383">
        <f t="shared" si="4441"/>
        <v>0</v>
      </c>
      <c r="X2198" s="1383">
        <f t="shared" si="4441"/>
        <v>0</v>
      </c>
      <c r="Y2198" s="1383">
        <f t="shared" si="4173"/>
        <v>0</v>
      </c>
      <c r="Z2198" s="1383">
        <f t="shared" si="4174"/>
        <v>0</v>
      </c>
      <c r="AA2198" s="1383">
        <f t="shared" si="4175"/>
        <v>0</v>
      </c>
      <c r="AB2198" s="1383">
        <f t="shared" si="4176"/>
        <v>0</v>
      </c>
      <c r="AC2198" s="5">
        <f t="shared" si="4177"/>
        <v>344</v>
      </c>
      <c r="AD2198" s="1383">
        <f t="shared" si="4178"/>
        <v>0</v>
      </c>
      <c r="AE2198" s="1383">
        <f t="shared" si="4179"/>
        <v>0</v>
      </c>
      <c r="AF2198" s="1305" t="e">
        <f t="shared" si="4180"/>
        <v>#DIV/0!</v>
      </c>
      <c r="AG2198" s="1305" t="e">
        <f t="shared" si="4181"/>
        <v>#DIV/0!</v>
      </c>
      <c r="AH2198" s="5"/>
      <c r="AI2198" s="5"/>
      <c r="AJ2198" s="5"/>
      <c r="AK2198" s="5"/>
      <c r="AL2198" s="5"/>
      <c r="AM2198" s="5"/>
      <c r="AN2198" s="5"/>
      <c r="AO2198" s="5"/>
      <c r="AP2198" s="5"/>
      <c r="AQ2198" s="5"/>
      <c r="AR2198" s="5"/>
      <c r="AS2198" s="5"/>
      <c r="AT2198" s="5"/>
      <c r="AU2198" s="5"/>
      <c r="AV2198" s="5"/>
      <c r="AW2198" s="5"/>
      <c r="AX2198" s="5"/>
      <c r="AY2198" s="5"/>
      <c r="AZ2198" s="5"/>
      <c r="BA2198" s="5"/>
      <c r="BB2198" s="5"/>
      <c r="BC2198" s="5"/>
      <c r="BD2198" s="5"/>
      <c r="BE2198" s="5"/>
    </row>
    <row r="2199" spans="1:57" ht="14.25" customHeight="1">
      <c r="A2199" s="1376">
        <v>46002</v>
      </c>
      <c r="B2199" s="1301"/>
      <c r="C2199" s="1302"/>
      <c r="D2199" s="1376">
        <v>45637</v>
      </c>
      <c r="E2199" s="1357"/>
      <c r="F2199" s="5"/>
      <c r="G2199" s="5"/>
      <c r="H2199" s="1302"/>
      <c r="I2199" s="1303"/>
      <c r="J2199" s="1301"/>
      <c r="K2199" s="1376"/>
      <c r="L2199" s="1302"/>
      <c r="M2199" s="1382">
        <f t="shared" si="4170"/>
        <v>46003</v>
      </c>
      <c r="N2199" s="1354">
        <f t="shared" si="4167"/>
        <v>0</v>
      </c>
      <c r="O2199" s="1383">
        <f t="shared" ref="O2199:S2199" si="4442">$AD2199*O$27</f>
        <v>0</v>
      </c>
      <c r="P2199" s="1383">
        <f t="shared" si="4442"/>
        <v>0</v>
      </c>
      <c r="Q2199" s="1383">
        <f t="shared" si="4442"/>
        <v>0</v>
      </c>
      <c r="R2199" s="1383">
        <f t="shared" si="4442"/>
        <v>0</v>
      </c>
      <c r="S2199" s="1383">
        <f t="shared" si="4442"/>
        <v>0</v>
      </c>
      <c r="T2199" s="1383">
        <f t="shared" ref="T2199:X2199" si="4443">$AE2199*T$27</f>
        <v>0</v>
      </c>
      <c r="U2199" s="1383">
        <f t="shared" si="4443"/>
        <v>0</v>
      </c>
      <c r="V2199" s="1383">
        <f t="shared" si="4443"/>
        <v>0</v>
      </c>
      <c r="W2199" s="1383">
        <f t="shared" si="4443"/>
        <v>0</v>
      </c>
      <c r="X2199" s="1383">
        <f t="shared" si="4443"/>
        <v>0</v>
      </c>
      <c r="Y2199" s="1383">
        <f t="shared" si="4173"/>
        <v>0</v>
      </c>
      <c r="Z2199" s="1383">
        <f t="shared" si="4174"/>
        <v>0</v>
      </c>
      <c r="AA2199" s="1383">
        <f t="shared" si="4175"/>
        <v>0</v>
      </c>
      <c r="AB2199" s="1383">
        <f t="shared" si="4176"/>
        <v>0</v>
      </c>
      <c r="AC2199" s="5">
        <f t="shared" si="4177"/>
        <v>345</v>
      </c>
      <c r="AD2199" s="1383">
        <f t="shared" si="4178"/>
        <v>0</v>
      </c>
      <c r="AE2199" s="1383">
        <f t="shared" si="4179"/>
        <v>0</v>
      </c>
      <c r="AF2199" s="1305" t="e">
        <f t="shared" si="4180"/>
        <v>#DIV/0!</v>
      </c>
      <c r="AG2199" s="1305" t="e">
        <f t="shared" si="4181"/>
        <v>#DIV/0!</v>
      </c>
      <c r="AH2199" s="5"/>
      <c r="AI2199" s="5"/>
      <c r="AJ2199" s="5"/>
      <c r="AK2199" s="5"/>
      <c r="AL2199" s="5"/>
      <c r="AM2199" s="5"/>
      <c r="AN2199" s="5"/>
      <c r="AO2199" s="5"/>
      <c r="AP2199" s="5"/>
      <c r="AQ2199" s="5"/>
      <c r="AR2199" s="5"/>
      <c r="AS2199" s="5"/>
      <c r="AT2199" s="5"/>
      <c r="AU2199" s="5"/>
      <c r="AV2199" s="5"/>
      <c r="AW2199" s="5"/>
      <c r="AX2199" s="5"/>
      <c r="AY2199" s="5"/>
      <c r="AZ2199" s="5"/>
      <c r="BA2199" s="5"/>
      <c r="BB2199" s="5"/>
      <c r="BC2199" s="5"/>
      <c r="BD2199" s="5"/>
      <c r="BE2199" s="5"/>
    </row>
    <row r="2200" spans="1:57" ht="14.25" customHeight="1">
      <c r="A2200" s="1376">
        <v>46003</v>
      </c>
      <c r="B2200" s="1301"/>
      <c r="C2200" s="1302"/>
      <c r="D2200" s="1376">
        <v>45638</v>
      </c>
      <c r="E2200" s="1357"/>
      <c r="F2200" s="5"/>
      <c r="G2200" s="5"/>
      <c r="H2200" s="1302"/>
      <c r="I2200" s="1303"/>
      <c r="J2200" s="1301"/>
      <c r="K2200" s="1376"/>
      <c r="L2200" s="1302"/>
      <c r="M2200" s="1382">
        <f t="shared" si="4170"/>
        <v>46004</v>
      </c>
      <c r="N2200" s="1354">
        <f t="shared" si="4167"/>
        <v>0</v>
      </c>
      <c r="O2200" s="1383">
        <f t="shared" ref="O2200:S2200" si="4444">$AD2200*O$27</f>
        <v>0</v>
      </c>
      <c r="P2200" s="1383">
        <f t="shared" si="4444"/>
        <v>0</v>
      </c>
      <c r="Q2200" s="1383">
        <f t="shared" si="4444"/>
        <v>0</v>
      </c>
      <c r="R2200" s="1383">
        <f t="shared" si="4444"/>
        <v>0</v>
      </c>
      <c r="S2200" s="1383">
        <f t="shared" si="4444"/>
        <v>0</v>
      </c>
      <c r="T2200" s="1383">
        <f t="shared" ref="T2200:X2200" si="4445">$AE2200*T$27</f>
        <v>0</v>
      </c>
      <c r="U2200" s="1383">
        <f t="shared" si="4445"/>
        <v>0</v>
      </c>
      <c r="V2200" s="1383">
        <f t="shared" si="4445"/>
        <v>0</v>
      </c>
      <c r="W2200" s="1383">
        <f t="shared" si="4445"/>
        <v>0</v>
      </c>
      <c r="X2200" s="1383">
        <f t="shared" si="4445"/>
        <v>0</v>
      </c>
      <c r="Y2200" s="1383">
        <f t="shared" si="4173"/>
        <v>0</v>
      </c>
      <c r="Z2200" s="1383">
        <f t="shared" si="4174"/>
        <v>0</v>
      </c>
      <c r="AA2200" s="1383">
        <f t="shared" si="4175"/>
        <v>0</v>
      </c>
      <c r="AB2200" s="1383">
        <f t="shared" si="4176"/>
        <v>0</v>
      </c>
      <c r="AC2200" s="5">
        <f t="shared" si="4177"/>
        <v>346</v>
      </c>
      <c r="AD2200" s="1383">
        <f t="shared" si="4178"/>
        <v>0</v>
      </c>
      <c r="AE2200" s="1383">
        <f t="shared" si="4179"/>
        <v>0</v>
      </c>
      <c r="AF2200" s="1305" t="e">
        <f t="shared" si="4180"/>
        <v>#DIV/0!</v>
      </c>
      <c r="AG2200" s="1305" t="e">
        <f t="shared" si="4181"/>
        <v>#DIV/0!</v>
      </c>
      <c r="AH2200" s="5"/>
      <c r="AI2200" s="5"/>
      <c r="AJ2200" s="5"/>
      <c r="AK2200" s="5"/>
      <c r="AL2200" s="5"/>
      <c r="AM2200" s="5"/>
      <c r="AN2200" s="5"/>
      <c r="AO2200" s="5"/>
      <c r="AP2200" s="5"/>
      <c r="AQ2200" s="5"/>
      <c r="AR2200" s="5"/>
      <c r="AS2200" s="5"/>
      <c r="AT2200" s="5"/>
      <c r="AU2200" s="5"/>
      <c r="AV2200" s="5"/>
      <c r="AW2200" s="5"/>
      <c r="AX2200" s="5"/>
      <c r="AY2200" s="5"/>
      <c r="AZ2200" s="5"/>
      <c r="BA2200" s="5"/>
      <c r="BB2200" s="5"/>
      <c r="BC2200" s="5"/>
      <c r="BD2200" s="5"/>
      <c r="BE2200" s="5"/>
    </row>
    <row r="2201" spans="1:57" ht="14.25" customHeight="1">
      <c r="A2201" s="1376">
        <v>46004</v>
      </c>
      <c r="B2201" s="1301"/>
      <c r="C2201" s="1302"/>
      <c r="D2201" s="1376">
        <v>45639</v>
      </c>
      <c r="E2201" s="1357"/>
      <c r="F2201" s="5"/>
      <c r="G2201" s="5"/>
      <c r="H2201" s="1302"/>
      <c r="I2201" s="1303"/>
      <c r="J2201" s="1301"/>
      <c r="K2201" s="1376"/>
      <c r="L2201" s="1302"/>
      <c r="M2201" s="1382">
        <f t="shared" si="4170"/>
        <v>46005</v>
      </c>
      <c r="N2201" s="1354">
        <f t="shared" si="4167"/>
        <v>0</v>
      </c>
      <c r="O2201" s="1383">
        <f t="shared" ref="O2201:S2201" si="4446">$AD2201*O$27</f>
        <v>0</v>
      </c>
      <c r="P2201" s="1383">
        <f t="shared" si="4446"/>
        <v>0</v>
      </c>
      <c r="Q2201" s="1383">
        <f t="shared" si="4446"/>
        <v>0</v>
      </c>
      <c r="R2201" s="1383">
        <f t="shared" si="4446"/>
        <v>0</v>
      </c>
      <c r="S2201" s="1383">
        <f t="shared" si="4446"/>
        <v>0</v>
      </c>
      <c r="T2201" s="1383">
        <f t="shared" ref="T2201:X2201" si="4447">$AE2201*T$27</f>
        <v>0</v>
      </c>
      <c r="U2201" s="1383">
        <f t="shared" si="4447"/>
        <v>0</v>
      </c>
      <c r="V2201" s="1383">
        <f t="shared" si="4447"/>
        <v>0</v>
      </c>
      <c r="W2201" s="1383">
        <f t="shared" si="4447"/>
        <v>0</v>
      </c>
      <c r="X2201" s="1383">
        <f t="shared" si="4447"/>
        <v>0</v>
      </c>
      <c r="Y2201" s="1383">
        <f t="shared" si="4173"/>
        <v>0</v>
      </c>
      <c r="Z2201" s="1383">
        <f t="shared" si="4174"/>
        <v>0</v>
      </c>
      <c r="AA2201" s="1383">
        <f t="shared" si="4175"/>
        <v>0</v>
      </c>
      <c r="AB2201" s="1383">
        <f t="shared" si="4176"/>
        <v>0</v>
      </c>
      <c r="AC2201" s="5">
        <f t="shared" si="4177"/>
        <v>347</v>
      </c>
      <c r="AD2201" s="1383">
        <f t="shared" si="4178"/>
        <v>0</v>
      </c>
      <c r="AE2201" s="1383">
        <f t="shared" si="4179"/>
        <v>0</v>
      </c>
      <c r="AF2201" s="1305" t="e">
        <f t="shared" si="4180"/>
        <v>#DIV/0!</v>
      </c>
      <c r="AG2201" s="1305" t="e">
        <f t="shared" si="4181"/>
        <v>#DIV/0!</v>
      </c>
      <c r="AH2201" s="5"/>
      <c r="AI2201" s="5"/>
      <c r="AJ2201" s="5"/>
      <c r="AK2201" s="5"/>
      <c r="AL2201" s="5"/>
      <c r="AM2201" s="5"/>
      <c r="AN2201" s="5"/>
      <c r="AO2201" s="5"/>
      <c r="AP2201" s="5"/>
      <c r="AQ2201" s="5"/>
      <c r="AR2201" s="5"/>
      <c r="AS2201" s="5"/>
      <c r="AT2201" s="5"/>
      <c r="AU2201" s="5"/>
      <c r="AV2201" s="5"/>
      <c r="AW2201" s="5"/>
      <c r="AX2201" s="5"/>
      <c r="AY2201" s="5"/>
      <c r="AZ2201" s="5"/>
      <c r="BA2201" s="5"/>
      <c r="BB2201" s="5"/>
      <c r="BC2201" s="5"/>
      <c r="BD2201" s="5"/>
      <c r="BE2201" s="5"/>
    </row>
    <row r="2202" spans="1:57" ht="14.25" customHeight="1">
      <c r="A2202" s="1376">
        <v>46005</v>
      </c>
      <c r="B2202" s="1301"/>
      <c r="C2202" s="1302"/>
      <c r="D2202" s="1376">
        <v>45640</v>
      </c>
      <c r="E2202" s="1357"/>
      <c r="F2202" s="5"/>
      <c r="G2202" s="5"/>
      <c r="H2202" s="1302"/>
      <c r="I2202" s="1303"/>
      <c r="J2202" s="1301"/>
      <c r="K2202" s="1376"/>
      <c r="L2202" s="1302"/>
      <c r="M2202" s="1382">
        <f t="shared" si="4170"/>
        <v>46006</v>
      </c>
      <c r="N2202" s="1354">
        <f t="shared" si="4167"/>
        <v>0</v>
      </c>
      <c r="O2202" s="1383">
        <f t="shared" ref="O2202:S2202" si="4448">$AD2202*O$27</f>
        <v>0</v>
      </c>
      <c r="P2202" s="1383">
        <f t="shared" si="4448"/>
        <v>0</v>
      </c>
      <c r="Q2202" s="1383">
        <f t="shared" si="4448"/>
        <v>0</v>
      </c>
      <c r="R2202" s="1383">
        <f t="shared" si="4448"/>
        <v>0</v>
      </c>
      <c r="S2202" s="1383">
        <f t="shared" si="4448"/>
        <v>0</v>
      </c>
      <c r="T2202" s="1383">
        <f t="shared" ref="T2202:X2202" si="4449">$AE2202*T$27</f>
        <v>0</v>
      </c>
      <c r="U2202" s="1383">
        <f t="shared" si="4449"/>
        <v>0</v>
      </c>
      <c r="V2202" s="1383">
        <f t="shared" si="4449"/>
        <v>0</v>
      </c>
      <c r="W2202" s="1383">
        <f t="shared" si="4449"/>
        <v>0</v>
      </c>
      <c r="X2202" s="1383">
        <f t="shared" si="4449"/>
        <v>0</v>
      </c>
      <c r="Y2202" s="1383">
        <f t="shared" si="4173"/>
        <v>0</v>
      </c>
      <c r="Z2202" s="1383">
        <f t="shared" si="4174"/>
        <v>0</v>
      </c>
      <c r="AA2202" s="1383">
        <f t="shared" si="4175"/>
        <v>0</v>
      </c>
      <c r="AB2202" s="1383">
        <f t="shared" si="4176"/>
        <v>0</v>
      </c>
      <c r="AC2202" s="5">
        <f t="shared" si="4177"/>
        <v>348</v>
      </c>
      <c r="AD2202" s="1383">
        <f t="shared" si="4178"/>
        <v>0</v>
      </c>
      <c r="AE2202" s="1383">
        <f t="shared" si="4179"/>
        <v>0</v>
      </c>
      <c r="AF2202" s="1305" t="e">
        <f t="shared" si="4180"/>
        <v>#DIV/0!</v>
      </c>
      <c r="AG2202" s="1305" t="e">
        <f t="shared" si="4181"/>
        <v>#DIV/0!</v>
      </c>
      <c r="AH2202" s="5"/>
      <c r="AI2202" s="5"/>
      <c r="AJ2202" s="5"/>
      <c r="AK2202" s="5"/>
      <c r="AL2202" s="5"/>
      <c r="AM2202" s="5"/>
      <c r="AN2202" s="5"/>
      <c r="AO2202" s="5"/>
      <c r="AP2202" s="5"/>
      <c r="AQ2202" s="5"/>
      <c r="AR2202" s="5"/>
      <c r="AS2202" s="5"/>
      <c r="AT2202" s="5"/>
      <c r="AU2202" s="5"/>
      <c r="AV2202" s="5"/>
      <c r="AW2202" s="5"/>
      <c r="AX2202" s="5"/>
      <c r="AY2202" s="5"/>
      <c r="AZ2202" s="5"/>
      <c r="BA2202" s="5"/>
      <c r="BB2202" s="5"/>
      <c r="BC2202" s="5"/>
      <c r="BD2202" s="5"/>
      <c r="BE2202" s="5"/>
    </row>
    <row r="2203" spans="1:57" ht="14.25" customHeight="1">
      <c r="A2203" s="1376">
        <v>46006</v>
      </c>
      <c r="B2203" s="1301"/>
      <c r="C2203" s="1302"/>
      <c r="D2203" s="1376">
        <v>45641</v>
      </c>
      <c r="E2203" s="1357"/>
      <c r="F2203" s="5"/>
      <c r="G2203" s="5"/>
      <c r="H2203" s="1302"/>
      <c r="I2203" s="1303"/>
      <c r="J2203" s="1301"/>
      <c r="K2203" s="1376"/>
      <c r="L2203" s="1302"/>
      <c r="M2203" s="1382">
        <f t="shared" si="4170"/>
        <v>46007</v>
      </c>
      <c r="N2203" s="1354">
        <f t="shared" si="4167"/>
        <v>0</v>
      </c>
      <c r="O2203" s="1383">
        <f t="shared" ref="O2203:S2203" si="4450">$AD2203*O$27</f>
        <v>0</v>
      </c>
      <c r="P2203" s="1383">
        <f t="shared" si="4450"/>
        <v>0</v>
      </c>
      <c r="Q2203" s="1383">
        <f t="shared" si="4450"/>
        <v>0</v>
      </c>
      <c r="R2203" s="1383">
        <f t="shared" si="4450"/>
        <v>0</v>
      </c>
      <c r="S2203" s="1383">
        <f t="shared" si="4450"/>
        <v>0</v>
      </c>
      <c r="T2203" s="1383">
        <f t="shared" ref="T2203:X2203" si="4451">$AE2203*T$27</f>
        <v>0</v>
      </c>
      <c r="U2203" s="1383">
        <f t="shared" si="4451"/>
        <v>0</v>
      </c>
      <c r="V2203" s="1383">
        <f t="shared" si="4451"/>
        <v>0</v>
      </c>
      <c r="W2203" s="1383">
        <f t="shared" si="4451"/>
        <v>0</v>
      </c>
      <c r="X2203" s="1383">
        <f t="shared" si="4451"/>
        <v>0</v>
      </c>
      <c r="Y2203" s="1383">
        <f t="shared" si="4173"/>
        <v>0</v>
      </c>
      <c r="Z2203" s="1383">
        <f t="shared" si="4174"/>
        <v>0</v>
      </c>
      <c r="AA2203" s="1383">
        <f t="shared" si="4175"/>
        <v>0</v>
      </c>
      <c r="AB2203" s="1383">
        <f t="shared" si="4176"/>
        <v>0</v>
      </c>
      <c r="AC2203" s="5">
        <f t="shared" si="4177"/>
        <v>349</v>
      </c>
      <c r="AD2203" s="1383">
        <f t="shared" si="4178"/>
        <v>0</v>
      </c>
      <c r="AE2203" s="1383">
        <f t="shared" si="4179"/>
        <v>0</v>
      </c>
      <c r="AF2203" s="1305" t="e">
        <f t="shared" si="4180"/>
        <v>#DIV/0!</v>
      </c>
      <c r="AG2203" s="1305" t="e">
        <f t="shared" si="4181"/>
        <v>#DIV/0!</v>
      </c>
      <c r="AH2203" s="5"/>
      <c r="AI2203" s="5"/>
      <c r="AJ2203" s="5"/>
      <c r="AK2203" s="5"/>
      <c r="AL2203" s="5"/>
      <c r="AM2203" s="5"/>
      <c r="AN2203" s="5"/>
      <c r="AO2203" s="5"/>
      <c r="AP2203" s="5"/>
      <c r="AQ2203" s="5"/>
      <c r="AR2203" s="5"/>
      <c r="AS2203" s="5"/>
      <c r="AT2203" s="5"/>
      <c r="AU2203" s="5"/>
      <c r="AV2203" s="5"/>
      <c r="AW2203" s="5"/>
      <c r="AX2203" s="5"/>
      <c r="AY2203" s="5"/>
      <c r="AZ2203" s="5"/>
      <c r="BA2203" s="5"/>
      <c r="BB2203" s="5"/>
      <c r="BC2203" s="5"/>
      <c r="BD2203" s="5"/>
      <c r="BE2203" s="5"/>
    </row>
    <row r="2204" spans="1:57" ht="14.25" customHeight="1">
      <c r="A2204" s="1376">
        <v>46007</v>
      </c>
      <c r="B2204" s="1301"/>
      <c r="C2204" s="1302"/>
      <c r="D2204" s="1376">
        <v>45642</v>
      </c>
      <c r="E2204" s="1357"/>
      <c r="F2204" s="5"/>
      <c r="G2204" s="5"/>
      <c r="H2204" s="1302"/>
      <c r="I2204" s="1303"/>
      <c r="J2204" s="1301"/>
      <c r="K2204" s="1376"/>
      <c r="L2204" s="1302"/>
      <c r="M2204" s="1382">
        <f t="shared" si="4170"/>
        <v>46008</v>
      </c>
      <c r="N2204" s="1354">
        <f t="shared" si="4167"/>
        <v>0</v>
      </c>
      <c r="O2204" s="1383">
        <f t="shared" ref="O2204:S2204" si="4452">$AD2204*O$27</f>
        <v>0</v>
      </c>
      <c r="P2204" s="1383">
        <f t="shared" si="4452"/>
        <v>0</v>
      </c>
      <c r="Q2204" s="1383">
        <f t="shared" si="4452"/>
        <v>0</v>
      </c>
      <c r="R2204" s="1383">
        <f t="shared" si="4452"/>
        <v>0</v>
      </c>
      <c r="S2204" s="1383">
        <f t="shared" si="4452"/>
        <v>0</v>
      </c>
      <c r="T2204" s="1383">
        <f t="shared" ref="T2204:X2204" si="4453">$AE2204*T$27</f>
        <v>0</v>
      </c>
      <c r="U2204" s="1383">
        <f t="shared" si="4453"/>
        <v>0</v>
      </c>
      <c r="V2204" s="1383">
        <f t="shared" si="4453"/>
        <v>0</v>
      </c>
      <c r="W2204" s="1383">
        <f t="shared" si="4453"/>
        <v>0</v>
      </c>
      <c r="X2204" s="1383">
        <f t="shared" si="4453"/>
        <v>0</v>
      </c>
      <c r="Y2204" s="1383">
        <f t="shared" si="4173"/>
        <v>0</v>
      </c>
      <c r="Z2204" s="1383">
        <f t="shared" si="4174"/>
        <v>0</v>
      </c>
      <c r="AA2204" s="1383">
        <f t="shared" si="4175"/>
        <v>0</v>
      </c>
      <c r="AB2204" s="1383">
        <f t="shared" si="4176"/>
        <v>0</v>
      </c>
      <c r="AC2204" s="5">
        <f t="shared" si="4177"/>
        <v>350</v>
      </c>
      <c r="AD2204" s="1383">
        <f t="shared" si="4178"/>
        <v>0</v>
      </c>
      <c r="AE2204" s="1383">
        <f t="shared" si="4179"/>
        <v>0</v>
      </c>
      <c r="AF2204" s="1305" t="e">
        <f t="shared" si="4180"/>
        <v>#DIV/0!</v>
      </c>
      <c r="AG2204" s="1305" t="e">
        <f t="shared" si="4181"/>
        <v>#DIV/0!</v>
      </c>
      <c r="AH2204" s="5"/>
      <c r="AI2204" s="5"/>
      <c r="AJ2204" s="5"/>
      <c r="AK2204" s="5"/>
      <c r="AL2204" s="5"/>
      <c r="AM2204" s="5"/>
      <c r="AN2204" s="5"/>
      <c r="AO2204" s="5"/>
      <c r="AP2204" s="5"/>
      <c r="AQ2204" s="5"/>
      <c r="AR2204" s="5"/>
      <c r="AS2204" s="5"/>
      <c r="AT2204" s="5"/>
      <c r="AU2204" s="5"/>
      <c r="AV2204" s="5"/>
      <c r="AW2204" s="5"/>
      <c r="AX2204" s="5"/>
      <c r="AY2204" s="5"/>
      <c r="AZ2204" s="5"/>
      <c r="BA2204" s="5"/>
      <c r="BB2204" s="5"/>
      <c r="BC2204" s="5"/>
      <c r="BD2204" s="5"/>
      <c r="BE2204" s="5"/>
    </row>
    <row r="2205" spans="1:57" ht="14.25" customHeight="1">
      <c r="A2205" s="1376">
        <v>46008</v>
      </c>
      <c r="B2205" s="1301"/>
      <c r="C2205" s="1302"/>
      <c r="D2205" s="1376">
        <v>45643</v>
      </c>
      <c r="E2205" s="1357"/>
      <c r="F2205" s="5"/>
      <c r="G2205" s="5"/>
      <c r="H2205" s="1302"/>
      <c r="I2205" s="1303"/>
      <c r="J2205" s="1301"/>
      <c r="K2205" s="1376"/>
      <c r="L2205" s="1302"/>
      <c r="M2205" s="1382">
        <f t="shared" si="4170"/>
        <v>46009</v>
      </c>
      <c r="N2205" s="1354">
        <f t="shared" si="4167"/>
        <v>0</v>
      </c>
      <c r="O2205" s="1383">
        <f t="shared" ref="O2205:S2205" si="4454">$AD2205*O$27</f>
        <v>0</v>
      </c>
      <c r="P2205" s="1383">
        <f t="shared" si="4454"/>
        <v>0</v>
      </c>
      <c r="Q2205" s="1383">
        <f t="shared" si="4454"/>
        <v>0</v>
      </c>
      <c r="R2205" s="1383">
        <f t="shared" si="4454"/>
        <v>0</v>
      </c>
      <c r="S2205" s="1383">
        <f t="shared" si="4454"/>
        <v>0</v>
      </c>
      <c r="T2205" s="1383">
        <f t="shared" ref="T2205:X2205" si="4455">$AE2205*T$27</f>
        <v>0</v>
      </c>
      <c r="U2205" s="1383">
        <f t="shared" si="4455"/>
        <v>0</v>
      </c>
      <c r="V2205" s="1383">
        <f t="shared" si="4455"/>
        <v>0</v>
      </c>
      <c r="W2205" s="1383">
        <f t="shared" si="4455"/>
        <v>0</v>
      </c>
      <c r="X2205" s="1383">
        <f t="shared" si="4455"/>
        <v>0</v>
      </c>
      <c r="Y2205" s="1383">
        <f t="shared" si="4173"/>
        <v>0</v>
      </c>
      <c r="Z2205" s="1383">
        <f t="shared" si="4174"/>
        <v>0</v>
      </c>
      <c r="AA2205" s="1383">
        <f t="shared" si="4175"/>
        <v>0</v>
      </c>
      <c r="AB2205" s="1383">
        <f t="shared" si="4176"/>
        <v>0</v>
      </c>
      <c r="AC2205" s="5">
        <f t="shared" si="4177"/>
        <v>351</v>
      </c>
      <c r="AD2205" s="1383">
        <f t="shared" si="4178"/>
        <v>0</v>
      </c>
      <c r="AE2205" s="1383">
        <f t="shared" si="4179"/>
        <v>0</v>
      </c>
      <c r="AF2205" s="1305" t="e">
        <f t="shared" si="4180"/>
        <v>#DIV/0!</v>
      </c>
      <c r="AG2205" s="1305" t="e">
        <f t="shared" si="4181"/>
        <v>#DIV/0!</v>
      </c>
      <c r="AH2205" s="5"/>
      <c r="AI2205" s="5"/>
      <c r="AJ2205" s="5"/>
      <c r="AK2205" s="5"/>
      <c r="AL2205" s="5"/>
      <c r="AM2205" s="5"/>
      <c r="AN2205" s="5"/>
      <c r="AO2205" s="5"/>
      <c r="AP2205" s="5"/>
      <c r="AQ2205" s="5"/>
      <c r="AR2205" s="5"/>
      <c r="AS2205" s="5"/>
      <c r="AT2205" s="5"/>
      <c r="AU2205" s="5"/>
      <c r="AV2205" s="5"/>
      <c r="AW2205" s="5"/>
      <c r="AX2205" s="5"/>
      <c r="AY2205" s="5"/>
      <c r="AZ2205" s="5"/>
      <c r="BA2205" s="5"/>
      <c r="BB2205" s="5"/>
      <c r="BC2205" s="5"/>
      <c r="BD2205" s="5"/>
      <c r="BE2205" s="5"/>
    </row>
    <row r="2206" spans="1:57" ht="14.25" customHeight="1">
      <c r="A2206" s="1376">
        <v>46009</v>
      </c>
      <c r="B2206" s="1301"/>
      <c r="C2206" s="1302"/>
      <c r="D2206" s="1376">
        <v>45644</v>
      </c>
      <c r="E2206" s="1357"/>
      <c r="F2206" s="5"/>
      <c r="G2206" s="5"/>
      <c r="H2206" s="1302"/>
      <c r="I2206" s="1303"/>
      <c r="J2206" s="1301"/>
      <c r="K2206" s="1376"/>
      <c r="L2206" s="1302"/>
      <c r="M2206" s="1382">
        <f t="shared" si="4170"/>
        <v>46010</v>
      </c>
      <c r="N2206" s="1354">
        <f t="shared" si="4167"/>
        <v>0</v>
      </c>
      <c r="O2206" s="1383">
        <f t="shared" ref="O2206:S2206" si="4456">$AD2206*O$27</f>
        <v>0</v>
      </c>
      <c r="P2206" s="1383">
        <f t="shared" si="4456"/>
        <v>0</v>
      </c>
      <c r="Q2206" s="1383">
        <f t="shared" si="4456"/>
        <v>0</v>
      </c>
      <c r="R2206" s="1383">
        <f t="shared" si="4456"/>
        <v>0</v>
      </c>
      <c r="S2206" s="1383">
        <f t="shared" si="4456"/>
        <v>0</v>
      </c>
      <c r="T2206" s="1383">
        <f t="shared" ref="T2206:X2206" si="4457">$AE2206*T$27</f>
        <v>0</v>
      </c>
      <c r="U2206" s="1383">
        <f t="shared" si="4457"/>
        <v>0</v>
      </c>
      <c r="V2206" s="1383">
        <f t="shared" si="4457"/>
        <v>0</v>
      </c>
      <c r="W2206" s="1383">
        <f t="shared" si="4457"/>
        <v>0</v>
      </c>
      <c r="X2206" s="1383">
        <f t="shared" si="4457"/>
        <v>0</v>
      </c>
      <c r="Y2206" s="1383">
        <f t="shared" si="4173"/>
        <v>0</v>
      </c>
      <c r="Z2206" s="1383">
        <f t="shared" si="4174"/>
        <v>0</v>
      </c>
      <c r="AA2206" s="1383">
        <f t="shared" si="4175"/>
        <v>0</v>
      </c>
      <c r="AB2206" s="1383">
        <f t="shared" si="4176"/>
        <v>0</v>
      </c>
      <c r="AC2206" s="5">
        <f t="shared" si="4177"/>
        <v>352</v>
      </c>
      <c r="AD2206" s="1383">
        <f t="shared" si="4178"/>
        <v>0</v>
      </c>
      <c r="AE2206" s="1383">
        <f t="shared" si="4179"/>
        <v>0</v>
      </c>
      <c r="AF2206" s="1305" t="e">
        <f t="shared" si="4180"/>
        <v>#DIV/0!</v>
      </c>
      <c r="AG2206" s="1305" t="e">
        <f t="shared" si="4181"/>
        <v>#DIV/0!</v>
      </c>
      <c r="AH2206" s="5"/>
      <c r="AI2206" s="5"/>
      <c r="AJ2206" s="5"/>
      <c r="AK2206" s="5"/>
      <c r="AL2206" s="5"/>
      <c r="AM2206" s="5"/>
      <c r="AN2206" s="5"/>
      <c r="AO2206" s="5"/>
      <c r="AP2206" s="5"/>
      <c r="AQ2206" s="5"/>
      <c r="AR2206" s="5"/>
      <c r="AS2206" s="5"/>
      <c r="AT2206" s="5"/>
      <c r="AU2206" s="5"/>
      <c r="AV2206" s="5"/>
      <c r="AW2206" s="5"/>
      <c r="AX2206" s="5"/>
      <c r="AY2206" s="5"/>
      <c r="AZ2206" s="5"/>
      <c r="BA2206" s="5"/>
      <c r="BB2206" s="5"/>
      <c r="BC2206" s="5"/>
      <c r="BD2206" s="5"/>
      <c r="BE2206" s="5"/>
    </row>
    <row r="2207" spans="1:57" ht="14.25" customHeight="1">
      <c r="A2207" s="1376">
        <v>46010</v>
      </c>
      <c r="B2207" s="1301"/>
      <c r="C2207" s="1302"/>
      <c r="D2207" s="1376">
        <v>45645</v>
      </c>
      <c r="E2207" s="1357"/>
      <c r="F2207" s="5"/>
      <c r="G2207" s="5"/>
      <c r="H2207" s="1302"/>
      <c r="I2207" s="1303"/>
      <c r="J2207" s="1301"/>
      <c r="K2207" s="1376"/>
      <c r="L2207" s="1302"/>
      <c r="M2207" s="1382">
        <f t="shared" si="4170"/>
        <v>46011</v>
      </c>
      <c r="N2207" s="1354">
        <f t="shared" si="4167"/>
        <v>0</v>
      </c>
      <c r="O2207" s="1383">
        <f t="shared" ref="O2207:S2207" si="4458">$AD2207*O$27</f>
        <v>0</v>
      </c>
      <c r="P2207" s="1383">
        <f t="shared" si="4458"/>
        <v>0</v>
      </c>
      <c r="Q2207" s="1383">
        <f t="shared" si="4458"/>
        <v>0</v>
      </c>
      <c r="R2207" s="1383">
        <f t="shared" si="4458"/>
        <v>0</v>
      </c>
      <c r="S2207" s="1383">
        <f t="shared" si="4458"/>
        <v>0</v>
      </c>
      <c r="T2207" s="1383">
        <f t="shared" ref="T2207:X2207" si="4459">$AE2207*T$27</f>
        <v>0</v>
      </c>
      <c r="U2207" s="1383">
        <f t="shared" si="4459"/>
        <v>0</v>
      </c>
      <c r="V2207" s="1383">
        <f t="shared" si="4459"/>
        <v>0</v>
      </c>
      <c r="W2207" s="1383">
        <f t="shared" si="4459"/>
        <v>0</v>
      </c>
      <c r="X2207" s="1383">
        <f t="shared" si="4459"/>
        <v>0</v>
      </c>
      <c r="Y2207" s="1383">
        <f t="shared" si="4173"/>
        <v>0</v>
      </c>
      <c r="Z2207" s="1383">
        <f t="shared" si="4174"/>
        <v>0</v>
      </c>
      <c r="AA2207" s="1383">
        <f t="shared" si="4175"/>
        <v>0</v>
      </c>
      <c r="AB2207" s="1383">
        <f t="shared" si="4176"/>
        <v>0</v>
      </c>
      <c r="AC2207" s="5">
        <f t="shared" si="4177"/>
        <v>353</v>
      </c>
      <c r="AD2207" s="1383">
        <f t="shared" si="4178"/>
        <v>0</v>
      </c>
      <c r="AE2207" s="1383">
        <f t="shared" si="4179"/>
        <v>0</v>
      </c>
      <c r="AF2207" s="1305" t="e">
        <f t="shared" si="4180"/>
        <v>#DIV/0!</v>
      </c>
      <c r="AG2207" s="1305" t="e">
        <f t="shared" si="4181"/>
        <v>#DIV/0!</v>
      </c>
      <c r="AH2207" s="5"/>
      <c r="AI2207" s="5"/>
      <c r="AJ2207" s="5"/>
      <c r="AK2207" s="5"/>
      <c r="AL2207" s="5"/>
      <c r="AM2207" s="5"/>
      <c r="AN2207" s="5"/>
      <c r="AO2207" s="5"/>
      <c r="AP2207" s="5"/>
      <c r="AQ2207" s="5"/>
      <c r="AR2207" s="5"/>
      <c r="AS2207" s="5"/>
      <c r="AT2207" s="5"/>
      <c r="AU2207" s="5"/>
      <c r="AV2207" s="5"/>
      <c r="AW2207" s="5"/>
      <c r="AX2207" s="5"/>
      <c r="AY2207" s="5"/>
      <c r="AZ2207" s="5"/>
      <c r="BA2207" s="5"/>
      <c r="BB2207" s="5"/>
      <c r="BC2207" s="5"/>
      <c r="BD2207" s="5"/>
      <c r="BE2207" s="5"/>
    </row>
    <row r="2208" spans="1:57" ht="14.25" customHeight="1">
      <c r="A2208" s="1376">
        <v>46011</v>
      </c>
      <c r="B2208" s="1301"/>
      <c r="C2208" s="1302"/>
      <c r="D2208" s="1376">
        <v>45646</v>
      </c>
      <c r="E2208" s="1357"/>
      <c r="F2208" s="5"/>
      <c r="G2208" s="5"/>
      <c r="H2208" s="1302"/>
      <c r="I2208" s="1303"/>
      <c r="J2208" s="1301"/>
      <c r="K2208" s="1376"/>
      <c r="L2208" s="1302"/>
      <c r="M2208" s="1382">
        <f t="shared" si="4170"/>
        <v>46012</v>
      </c>
      <c r="N2208" s="1354">
        <f t="shared" si="4167"/>
        <v>0</v>
      </c>
      <c r="O2208" s="1383">
        <f t="shared" ref="O2208:S2208" si="4460">$AD2208*O$27</f>
        <v>0</v>
      </c>
      <c r="P2208" s="1383">
        <f t="shared" si="4460"/>
        <v>0</v>
      </c>
      <c r="Q2208" s="1383">
        <f t="shared" si="4460"/>
        <v>0</v>
      </c>
      <c r="R2208" s="1383">
        <f t="shared" si="4460"/>
        <v>0</v>
      </c>
      <c r="S2208" s="1383">
        <f t="shared" si="4460"/>
        <v>0</v>
      </c>
      <c r="T2208" s="1383">
        <f t="shared" ref="T2208:X2208" si="4461">$AE2208*T$27</f>
        <v>0</v>
      </c>
      <c r="U2208" s="1383">
        <f t="shared" si="4461"/>
        <v>0</v>
      </c>
      <c r="V2208" s="1383">
        <f t="shared" si="4461"/>
        <v>0</v>
      </c>
      <c r="W2208" s="1383">
        <f t="shared" si="4461"/>
        <v>0</v>
      </c>
      <c r="X2208" s="1383">
        <f t="shared" si="4461"/>
        <v>0</v>
      </c>
      <c r="Y2208" s="1383">
        <f t="shared" si="4173"/>
        <v>0</v>
      </c>
      <c r="Z2208" s="1383">
        <f t="shared" si="4174"/>
        <v>0</v>
      </c>
      <c r="AA2208" s="1383">
        <f t="shared" si="4175"/>
        <v>0</v>
      </c>
      <c r="AB2208" s="1383">
        <f t="shared" si="4176"/>
        <v>0</v>
      </c>
      <c r="AC2208" s="5">
        <f t="shared" si="4177"/>
        <v>354</v>
      </c>
      <c r="AD2208" s="1383">
        <f t="shared" si="4178"/>
        <v>0</v>
      </c>
      <c r="AE2208" s="1383">
        <f t="shared" si="4179"/>
        <v>0</v>
      </c>
      <c r="AF2208" s="1305" t="e">
        <f t="shared" si="4180"/>
        <v>#DIV/0!</v>
      </c>
      <c r="AG2208" s="1305" t="e">
        <f t="shared" si="4181"/>
        <v>#DIV/0!</v>
      </c>
      <c r="AH2208" s="5"/>
      <c r="AI2208" s="5"/>
      <c r="AJ2208" s="5"/>
      <c r="AK2208" s="5"/>
      <c r="AL2208" s="5"/>
      <c r="AM2208" s="5"/>
      <c r="AN2208" s="5"/>
      <c r="AO2208" s="5"/>
      <c r="AP2208" s="5"/>
      <c r="AQ2208" s="5"/>
      <c r="AR2208" s="5"/>
      <c r="AS2208" s="5"/>
      <c r="AT2208" s="5"/>
      <c r="AU2208" s="5"/>
      <c r="AV2208" s="5"/>
      <c r="AW2208" s="5"/>
      <c r="AX2208" s="5"/>
      <c r="AY2208" s="5"/>
      <c r="AZ2208" s="5"/>
      <c r="BA2208" s="5"/>
      <c r="BB2208" s="5"/>
      <c r="BC2208" s="5"/>
      <c r="BD2208" s="5"/>
      <c r="BE2208" s="5"/>
    </row>
    <row r="2209" spans="1:57" ht="14.25" customHeight="1">
      <c r="A2209" s="1376">
        <v>46012</v>
      </c>
      <c r="B2209" s="1301"/>
      <c r="C2209" s="1302"/>
      <c r="D2209" s="1376">
        <v>45647</v>
      </c>
      <c r="E2209" s="1357"/>
      <c r="F2209" s="5"/>
      <c r="G2209" s="5"/>
      <c r="H2209" s="1302"/>
      <c r="I2209" s="1303"/>
      <c r="J2209" s="1301"/>
      <c r="K2209" s="1376"/>
      <c r="L2209" s="1302"/>
      <c r="M2209" s="1382">
        <f t="shared" si="4170"/>
        <v>46013</v>
      </c>
      <c r="N2209" s="1354">
        <f t="shared" si="4167"/>
        <v>0</v>
      </c>
      <c r="O2209" s="1383">
        <f t="shared" ref="O2209:S2209" si="4462">$AD2209*O$27</f>
        <v>0</v>
      </c>
      <c r="P2209" s="1383">
        <f t="shared" si="4462"/>
        <v>0</v>
      </c>
      <c r="Q2209" s="1383">
        <f t="shared" si="4462"/>
        <v>0</v>
      </c>
      <c r="R2209" s="1383">
        <f t="shared" si="4462"/>
        <v>0</v>
      </c>
      <c r="S2209" s="1383">
        <f t="shared" si="4462"/>
        <v>0</v>
      </c>
      <c r="T2209" s="1383">
        <f t="shared" ref="T2209:X2209" si="4463">$AE2209*T$27</f>
        <v>0</v>
      </c>
      <c r="U2209" s="1383">
        <f t="shared" si="4463"/>
        <v>0</v>
      </c>
      <c r="V2209" s="1383">
        <f t="shared" si="4463"/>
        <v>0</v>
      </c>
      <c r="W2209" s="1383">
        <f t="shared" si="4463"/>
        <v>0</v>
      </c>
      <c r="X2209" s="1383">
        <f t="shared" si="4463"/>
        <v>0</v>
      </c>
      <c r="Y2209" s="1383">
        <f t="shared" si="4173"/>
        <v>0</v>
      </c>
      <c r="Z2209" s="1383">
        <f t="shared" si="4174"/>
        <v>0</v>
      </c>
      <c r="AA2209" s="1383">
        <f t="shared" si="4175"/>
        <v>0</v>
      </c>
      <c r="AB2209" s="1383">
        <f t="shared" si="4176"/>
        <v>0</v>
      </c>
      <c r="AC2209" s="5">
        <f t="shared" si="4177"/>
        <v>355</v>
      </c>
      <c r="AD2209" s="1383">
        <f t="shared" si="4178"/>
        <v>0</v>
      </c>
      <c r="AE2209" s="1383">
        <f t="shared" si="4179"/>
        <v>0</v>
      </c>
      <c r="AF2209" s="1305" t="e">
        <f t="shared" si="4180"/>
        <v>#DIV/0!</v>
      </c>
      <c r="AG2209" s="1305" t="e">
        <f t="shared" si="4181"/>
        <v>#DIV/0!</v>
      </c>
      <c r="AH2209" s="5"/>
      <c r="AI2209" s="5"/>
      <c r="AJ2209" s="5"/>
      <c r="AK2209" s="5"/>
      <c r="AL2209" s="5"/>
      <c r="AM2209" s="5"/>
      <c r="AN2209" s="5"/>
      <c r="AO2209" s="5"/>
      <c r="AP2209" s="5"/>
      <c r="AQ2209" s="5"/>
      <c r="AR2209" s="5"/>
      <c r="AS2209" s="5"/>
      <c r="AT2209" s="5"/>
      <c r="AU2209" s="5"/>
      <c r="AV2209" s="5"/>
      <c r="AW2209" s="5"/>
      <c r="AX2209" s="5"/>
      <c r="AY2209" s="5"/>
      <c r="AZ2209" s="5"/>
      <c r="BA2209" s="5"/>
      <c r="BB2209" s="5"/>
      <c r="BC2209" s="5"/>
      <c r="BD2209" s="5"/>
      <c r="BE2209" s="5"/>
    </row>
    <row r="2210" spans="1:57" ht="14.25" customHeight="1">
      <c r="A2210" s="1376">
        <v>46013</v>
      </c>
      <c r="B2210" s="1301"/>
      <c r="C2210" s="1302"/>
      <c r="D2210" s="1376">
        <v>45648</v>
      </c>
      <c r="E2210" s="1357"/>
      <c r="F2210" s="5"/>
      <c r="G2210" s="5"/>
      <c r="H2210" s="1302"/>
      <c r="I2210" s="1303"/>
      <c r="J2210" s="1301"/>
      <c r="K2210" s="1376"/>
      <c r="L2210" s="1302"/>
      <c r="M2210" s="1382">
        <f t="shared" si="4170"/>
        <v>46014</v>
      </c>
      <c r="N2210" s="1354">
        <f t="shared" si="4167"/>
        <v>0</v>
      </c>
      <c r="O2210" s="1383">
        <f t="shared" ref="O2210:S2210" si="4464">$AD2210*O$27</f>
        <v>0</v>
      </c>
      <c r="P2210" s="1383">
        <f t="shared" si="4464"/>
        <v>0</v>
      </c>
      <c r="Q2210" s="1383">
        <f t="shared" si="4464"/>
        <v>0</v>
      </c>
      <c r="R2210" s="1383">
        <f t="shared" si="4464"/>
        <v>0</v>
      </c>
      <c r="S2210" s="1383">
        <f t="shared" si="4464"/>
        <v>0</v>
      </c>
      <c r="T2210" s="1383">
        <f t="shared" ref="T2210:X2210" si="4465">$AE2210*T$27</f>
        <v>0</v>
      </c>
      <c r="U2210" s="1383">
        <f t="shared" si="4465"/>
        <v>0</v>
      </c>
      <c r="V2210" s="1383">
        <f t="shared" si="4465"/>
        <v>0</v>
      </c>
      <c r="W2210" s="1383">
        <f t="shared" si="4465"/>
        <v>0</v>
      </c>
      <c r="X2210" s="1383">
        <f t="shared" si="4465"/>
        <v>0</v>
      </c>
      <c r="Y2210" s="1383">
        <f t="shared" si="4173"/>
        <v>0</v>
      </c>
      <c r="Z2210" s="1383">
        <f t="shared" si="4174"/>
        <v>0</v>
      </c>
      <c r="AA2210" s="1383">
        <f t="shared" si="4175"/>
        <v>0</v>
      </c>
      <c r="AB2210" s="1383">
        <f t="shared" si="4176"/>
        <v>0</v>
      </c>
      <c r="AC2210" s="5">
        <f t="shared" si="4177"/>
        <v>356</v>
      </c>
      <c r="AD2210" s="1383">
        <f t="shared" si="4178"/>
        <v>0</v>
      </c>
      <c r="AE2210" s="1383">
        <f t="shared" si="4179"/>
        <v>0</v>
      </c>
      <c r="AF2210" s="1305" t="e">
        <f t="shared" si="4180"/>
        <v>#DIV/0!</v>
      </c>
      <c r="AG2210" s="1305" t="e">
        <f t="shared" si="4181"/>
        <v>#DIV/0!</v>
      </c>
      <c r="AH2210" s="5"/>
      <c r="AI2210" s="5"/>
      <c r="AJ2210" s="5"/>
      <c r="AK2210" s="5"/>
      <c r="AL2210" s="5"/>
      <c r="AM2210" s="5"/>
      <c r="AN2210" s="5"/>
      <c r="AO2210" s="5"/>
      <c r="AP2210" s="5"/>
      <c r="AQ2210" s="5"/>
      <c r="AR2210" s="5"/>
      <c r="AS2210" s="5"/>
      <c r="AT2210" s="5"/>
      <c r="AU2210" s="5"/>
      <c r="AV2210" s="5"/>
      <c r="AW2210" s="5"/>
      <c r="AX2210" s="5"/>
      <c r="AY2210" s="5"/>
      <c r="AZ2210" s="5"/>
      <c r="BA2210" s="5"/>
      <c r="BB2210" s="5"/>
      <c r="BC2210" s="5"/>
      <c r="BD2210" s="5"/>
      <c r="BE2210" s="5"/>
    </row>
    <row r="2211" spans="1:57" ht="14.25" customHeight="1">
      <c r="A2211" s="1376">
        <v>46014</v>
      </c>
      <c r="B2211" s="1301"/>
      <c r="C2211" s="1302"/>
      <c r="D2211" s="1376">
        <v>45649</v>
      </c>
      <c r="E2211" s="1357"/>
      <c r="F2211" s="5"/>
      <c r="G2211" s="5"/>
      <c r="H2211" s="1302"/>
      <c r="I2211" s="1303"/>
      <c r="J2211" s="1301"/>
      <c r="K2211" s="1376"/>
      <c r="L2211" s="1302"/>
      <c r="M2211" s="1382">
        <f t="shared" si="4170"/>
        <v>46015</v>
      </c>
      <c r="N2211" s="1354">
        <f t="shared" si="4167"/>
        <v>0</v>
      </c>
      <c r="O2211" s="1383">
        <f t="shared" ref="O2211:S2211" si="4466">$AD2211*O$27</f>
        <v>0</v>
      </c>
      <c r="P2211" s="1383">
        <f t="shared" si="4466"/>
        <v>0</v>
      </c>
      <c r="Q2211" s="1383">
        <f t="shared" si="4466"/>
        <v>0</v>
      </c>
      <c r="R2211" s="1383">
        <f t="shared" si="4466"/>
        <v>0</v>
      </c>
      <c r="S2211" s="1383">
        <f t="shared" si="4466"/>
        <v>0</v>
      </c>
      <c r="T2211" s="1383">
        <f t="shared" ref="T2211:X2211" si="4467">$AE2211*T$27</f>
        <v>0</v>
      </c>
      <c r="U2211" s="1383">
        <f t="shared" si="4467"/>
        <v>0</v>
      </c>
      <c r="V2211" s="1383">
        <f t="shared" si="4467"/>
        <v>0</v>
      </c>
      <c r="W2211" s="1383">
        <f t="shared" si="4467"/>
        <v>0</v>
      </c>
      <c r="X2211" s="1383">
        <f t="shared" si="4467"/>
        <v>0</v>
      </c>
      <c r="Y2211" s="1383">
        <f t="shared" si="4173"/>
        <v>0</v>
      </c>
      <c r="Z2211" s="1383">
        <f t="shared" si="4174"/>
        <v>0</v>
      </c>
      <c r="AA2211" s="1383">
        <f t="shared" si="4175"/>
        <v>0</v>
      </c>
      <c r="AB2211" s="1383">
        <f t="shared" si="4176"/>
        <v>0</v>
      </c>
      <c r="AC2211" s="5">
        <f t="shared" si="4177"/>
        <v>357</v>
      </c>
      <c r="AD2211" s="1383">
        <f t="shared" si="4178"/>
        <v>0</v>
      </c>
      <c r="AE2211" s="1383">
        <f t="shared" si="4179"/>
        <v>0</v>
      </c>
      <c r="AF2211" s="1305" t="e">
        <f t="shared" si="4180"/>
        <v>#DIV/0!</v>
      </c>
      <c r="AG2211" s="1305" t="e">
        <f t="shared" si="4181"/>
        <v>#DIV/0!</v>
      </c>
      <c r="AH2211" s="5"/>
      <c r="AI2211" s="5"/>
      <c r="AJ2211" s="5"/>
      <c r="AK2211" s="5"/>
      <c r="AL2211" s="5"/>
      <c r="AM2211" s="5"/>
      <c r="AN2211" s="5"/>
      <c r="AO2211" s="5"/>
      <c r="AP2211" s="5"/>
      <c r="AQ2211" s="5"/>
      <c r="AR2211" s="5"/>
      <c r="AS2211" s="5"/>
      <c r="AT2211" s="5"/>
      <c r="AU2211" s="5"/>
      <c r="AV2211" s="5"/>
      <c r="AW2211" s="5"/>
      <c r="AX2211" s="5"/>
      <c r="AY2211" s="5"/>
      <c r="AZ2211" s="5"/>
      <c r="BA2211" s="5"/>
      <c r="BB2211" s="5"/>
      <c r="BC2211" s="5"/>
      <c r="BD2211" s="5"/>
      <c r="BE2211" s="5"/>
    </row>
    <row r="2212" spans="1:57" ht="14.25" customHeight="1">
      <c r="A2212" s="1376">
        <v>46015</v>
      </c>
      <c r="B2212" s="1301"/>
      <c r="C2212" s="1302"/>
      <c r="D2212" s="1376">
        <v>45650</v>
      </c>
      <c r="E2212" s="1357"/>
      <c r="F2212" s="5"/>
      <c r="G2212" s="5"/>
      <c r="H2212" s="1302"/>
      <c r="I2212" s="1303"/>
      <c r="J2212" s="1301"/>
      <c r="K2212" s="1376"/>
      <c r="L2212" s="1302"/>
      <c r="M2212" s="1382">
        <f t="shared" si="4170"/>
        <v>46016</v>
      </c>
      <c r="N2212" s="1354">
        <f t="shared" si="4167"/>
        <v>0</v>
      </c>
      <c r="O2212" s="1383">
        <f t="shared" ref="O2212:S2212" si="4468">$AD2212*O$27</f>
        <v>0</v>
      </c>
      <c r="P2212" s="1383">
        <f t="shared" si="4468"/>
        <v>0</v>
      </c>
      <c r="Q2212" s="1383">
        <f t="shared" si="4468"/>
        <v>0</v>
      </c>
      <c r="R2212" s="1383">
        <f t="shared" si="4468"/>
        <v>0</v>
      </c>
      <c r="S2212" s="1383">
        <f t="shared" si="4468"/>
        <v>0</v>
      </c>
      <c r="T2212" s="1383">
        <f t="shared" ref="T2212:X2212" si="4469">$AE2212*T$27</f>
        <v>0</v>
      </c>
      <c r="U2212" s="1383">
        <f t="shared" si="4469"/>
        <v>0</v>
      </c>
      <c r="V2212" s="1383">
        <f t="shared" si="4469"/>
        <v>0</v>
      </c>
      <c r="W2212" s="1383">
        <f t="shared" si="4469"/>
        <v>0</v>
      </c>
      <c r="X2212" s="1383">
        <f t="shared" si="4469"/>
        <v>0</v>
      </c>
      <c r="Y2212" s="1383">
        <f t="shared" si="4173"/>
        <v>0</v>
      </c>
      <c r="Z2212" s="1383">
        <f t="shared" si="4174"/>
        <v>0</v>
      </c>
      <c r="AA2212" s="1383">
        <f t="shared" si="4175"/>
        <v>0</v>
      </c>
      <c r="AB2212" s="1383">
        <f t="shared" si="4176"/>
        <v>0</v>
      </c>
      <c r="AC2212" s="5">
        <f t="shared" si="4177"/>
        <v>358</v>
      </c>
      <c r="AD2212" s="1383">
        <f t="shared" si="4178"/>
        <v>0</v>
      </c>
      <c r="AE2212" s="1383">
        <f t="shared" si="4179"/>
        <v>0</v>
      </c>
      <c r="AF2212" s="1305" t="e">
        <f t="shared" si="4180"/>
        <v>#DIV/0!</v>
      </c>
      <c r="AG2212" s="1305" t="e">
        <f t="shared" si="4181"/>
        <v>#DIV/0!</v>
      </c>
      <c r="AH2212" s="5"/>
      <c r="AI2212" s="5"/>
      <c r="AJ2212" s="5"/>
      <c r="AK2212" s="5"/>
      <c r="AL2212" s="5"/>
      <c r="AM2212" s="5"/>
      <c r="AN2212" s="5"/>
      <c r="AO2212" s="5"/>
      <c r="AP2212" s="5"/>
      <c r="AQ2212" s="5"/>
      <c r="AR2212" s="5"/>
      <c r="AS2212" s="5"/>
      <c r="AT2212" s="5"/>
      <c r="AU2212" s="5"/>
      <c r="AV2212" s="5"/>
      <c r="AW2212" s="5"/>
      <c r="AX2212" s="5"/>
      <c r="AY2212" s="5"/>
      <c r="AZ2212" s="5"/>
      <c r="BA2212" s="5"/>
      <c r="BB2212" s="5"/>
      <c r="BC2212" s="5"/>
      <c r="BD2212" s="5"/>
      <c r="BE2212" s="5"/>
    </row>
    <row r="2213" spans="1:57" ht="14.25" customHeight="1">
      <c r="A2213" s="1376">
        <v>46016</v>
      </c>
      <c r="B2213" s="1301"/>
      <c r="C2213" s="1302"/>
      <c r="D2213" s="1376">
        <v>45651</v>
      </c>
      <c r="E2213" s="1357"/>
      <c r="F2213" s="5"/>
      <c r="G2213" s="5"/>
      <c r="H2213" s="1302"/>
      <c r="I2213" s="1303"/>
      <c r="J2213" s="1301"/>
      <c r="K2213" s="1376"/>
      <c r="L2213" s="1302"/>
      <c r="M2213" s="1382">
        <f t="shared" si="4170"/>
        <v>46017</v>
      </c>
      <c r="N2213" s="1354">
        <f t="shared" si="4167"/>
        <v>0</v>
      </c>
      <c r="O2213" s="1383">
        <f t="shared" ref="O2213:S2213" si="4470">$AD2213*O$27</f>
        <v>0</v>
      </c>
      <c r="P2213" s="1383">
        <f t="shared" si="4470"/>
        <v>0</v>
      </c>
      <c r="Q2213" s="1383">
        <f t="shared" si="4470"/>
        <v>0</v>
      </c>
      <c r="R2213" s="1383">
        <f t="shared" si="4470"/>
        <v>0</v>
      </c>
      <c r="S2213" s="1383">
        <f t="shared" si="4470"/>
        <v>0</v>
      </c>
      <c r="T2213" s="1383">
        <f t="shared" ref="T2213:X2213" si="4471">$AE2213*T$27</f>
        <v>0</v>
      </c>
      <c r="U2213" s="1383">
        <f t="shared" si="4471"/>
        <v>0</v>
      </c>
      <c r="V2213" s="1383">
        <f t="shared" si="4471"/>
        <v>0</v>
      </c>
      <c r="W2213" s="1383">
        <f t="shared" si="4471"/>
        <v>0</v>
      </c>
      <c r="X2213" s="1383">
        <f t="shared" si="4471"/>
        <v>0</v>
      </c>
      <c r="Y2213" s="1383">
        <f t="shared" si="4173"/>
        <v>0</v>
      </c>
      <c r="Z2213" s="1383">
        <f t="shared" si="4174"/>
        <v>0</v>
      </c>
      <c r="AA2213" s="1383">
        <f t="shared" si="4175"/>
        <v>0</v>
      </c>
      <c r="AB2213" s="1383">
        <f t="shared" si="4176"/>
        <v>0</v>
      </c>
      <c r="AC2213" s="5">
        <f t="shared" si="4177"/>
        <v>359</v>
      </c>
      <c r="AD2213" s="1383">
        <f t="shared" si="4178"/>
        <v>0</v>
      </c>
      <c r="AE2213" s="1383">
        <f t="shared" si="4179"/>
        <v>0</v>
      </c>
      <c r="AF2213" s="1305" t="e">
        <f t="shared" si="4180"/>
        <v>#DIV/0!</v>
      </c>
      <c r="AG2213" s="1305" t="e">
        <f t="shared" si="4181"/>
        <v>#DIV/0!</v>
      </c>
      <c r="AH2213" s="5"/>
      <c r="AI2213" s="5"/>
      <c r="AJ2213" s="5"/>
      <c r="AK2213" s="5"/>
      <c r="AL2213" s="5"/>
      <c r="AM2213" s="5"/>
      <c r="AN2213" s="5"/>
      <c r="AO2213" s="5"/>
      <c r="AP2213" s="5"/>
      <c r="AQ2213" s="5"/>
      <c r="AR2213" s="5"/>
      <c r="AS2213" s="5"/>
      <c r="AT2213" s="5"/>
      <c r="AU2213" s="5"/>
      <c r="AV2213" s="5"/>
      <c r="AW2213" s="5"/>
      <c r="AX2213" s="5"/>
      <c r="AY2213" s="5"/>
      <c r="AZ2213" s="5"/>
      <c r="BA2213" s="5"/>
      <c r="BB2213" s="5"/>
      <c r="BC2213" s="5"/>
      <c r="BD2213" s="5"/>
      <c r="BE2213" s="5"/>
    </row>
    <row r="2214" spans="1:57" ht="14.25" customHeight="1">
      <c r="A2214" s="1376">
        <v>46017</v>
      </c>
      <c r="B2214" s="1301"/>
      <c r="C2214" s="1302"/>
      <c r="D2214" s="1376">
        <v>45652</v>
      </c>
      <c r="E2214" s="1357"/>
      <c r="F2214" s="5"/>
      <c r="G2214" s="5"/>
      <c r="H2214" s="1302"/>
      <c r="I2214" s="1303"/>
      <c r="J2214" s="1301"/>
      <c r="K2214" s="1376"/>
      <c r="L2214" s="1302"/>
      <c r="M2214" s="1382">
        <f t="shared" si="4170"/>
        <v>46018</v>
      </c>
      <c r="N2214" s="1354">
        <f t="shared" si="4167"/>
        <v>0</v>
      </c>
      <c r="O2214" s="1383">
        <f t="shared" ref="O2214:S2214" si="4472">$AD2214*O$27</f>
        <v>0</v>
      </c>
      <c r="P2214" s="1383">
        <f t="shared" si="4472"/>
        <v>0</v>
      </c>
      <c r="Q2214" s="1383">
        <f t="shared" si="4472"/>
        <v>0</v>
      </c>
      <c r="R2214" s="1383">
        <f t="shared" si="4472"/>
        <v>0</v>
      </c>
      <c r="S2214" s="1383">
        <f t="shared" si="4472"/>
        <v>0</v>
      </c>
      <c r="T2214" s="1383">
        <f t="shared" ref="T2214:X2214" si="4473">$AE2214*T$27</f>
        <v>0</v>
      </c>
      <c r="U2214" s="1383">
        <f t="shared" si="4473"/>
        <v>0</v>
      </c>
      <c r="V2214" s="1383">
        <f t="shared" si="4473"/>
        <v>0</v>
      </c>
      <c r="W2214" s="1383">
        <f t="shared" si="4473"/>
        <v>0</v>
      </c>
      <c r="X2214" s="1383">
        <f t="shared" si="4473"/>
        <v>0</v>
      </c>
      <c r="Y2214" s="1383">
        <f t="shared" si="4173"/>
        <v>0</v>
      </c>
      <c r="Z2214" s="1383">
        <f t="shared" si="4174"/>
        <v>0</v>
      </c>
      <c r="AA2214" s="1383">
        <f t="shared" si="4175"/>
        <v>0</v>
      </c>
      <c r="AB2214" s="1383">
        <f t="shared" si="4176"/>
        <v>0</v>
      </c>
      <c r="AC2214" s="5">
        <f t="shared" si="4177"/>
        <v>360</v>
      </c>
      <c r="AD2214" s="1383">
        <f t="shared" si="4178"/>
        <v>0</v>
      </c>
      <c r="AE2214" s="1383">
        <f t="shared" si="4179"/>
        <v>0</v>
      </c>
      <c r="AF2214" s="1305" t="e">
        <f t="shared" si="4180"/>
        <v>#DIV/0!</v>
      </c>
      <c r="AG2214" s="1305" t="e">
        <f t="shared" si="4181"/>
        <v>#DIV/0!</v>
      </c>
      <c r="AH2214" s="5"/>
      <c r="AI2214" s="5"/>
      <c r="AJ2214" s="5"/>
      <c r="AK2214" s="5"/>
      <c r="AL2214" s="5"/>
      <c r="AM2214" s="5"/>
      <c r="AN2214" s="5"/>
      <c r="AO2214" s="5"/>
      <c r="AP2214" s="5"/>
      <c r="AQ2214" s="5"/>
      <c r="AR2214" s="5"/>
      <c r="AS2214" s="5"/>
      <c r="AT2214" s="5"/>
      <c r="AU2214" s="5"/>
      <c r="AV2214" s="5"/>
      <c r="AW2214" s="5"/>
      <c r="AX2214" s="5"/>
      <c r="AY2214" s="5"/>
      <c r="AZ2214" s="5"/>
      <c r="BA2214" s="5"/>
      <c r="BB2214" s="5"/>
      <c r="BC2214" s="5"/>
      <c r="BD2214" s="5"/>
      <c r="BE2214" s="5"/>
    </row>
    <row r="2215" spans="1:57" ht="14.25" customHeight="1">
      <c r="A2215" s="1376">
        <v>46018</v>
      </c>
      <c r="B2215" s="1301"/>
      <c r="C2215" s="1302"/>
      <c r="D2215" s="1376">
        <v>45653</v>
      </c>
      <c r="E2215" s="1357"/>
      <c r="F2215" s="5"/>
      <c r="G2215" s="5"/>
      <c r="H2215" s="1302"/>
      <c r="I2215" s="1303"/>
      <c r="J2215" s="1301"/>
      <c r="K2215" s="1376"/>
      <c r="L2215" s="1302"/>
      <c r="M2215" s="1382">
        <f t="shared" si="4170"/>
        <v>46019</v>
      </c>
      <c r="N2215" s="1354">
        <f t="shared" si="4167"/>
        <v>0</v>
      </c>
      <c r="O2215" s="1383">
        <f t="shared" ref="O2215:S2215" si="4474">$AD2215*O$27</f>
        <v>0</v>
      </c>
      <c r="P2215" s="1383">
        <f t="shared" si="4474"/>
        <v>0</v>
      </c>
      <c r="Q2215" s="1383">
        <f t="shared" si="4474"/>
        <v>0</v>
      </c>
      <c r="R2215" s="1383">
        <f t="shared" si="4474"/>
        <v>0</v>
      </c>
      <c r="S2215" s="1383">
        <f t="shared" si="4474"/>
        <v>0</v>
      </c>
      <c r="T2215" s="1383">
        <f t="shared" ref="T2215:X2215" si="4475">$AE2215*T$27</f>
        <v>0</v>
      </c>
      <c r="U2215" s="1383">
        <f t="shared" si="4475"/>
        <v>0</v>
      </c>
      <c r="V2215" s="1383">
        <f t="shared" si="4475"/>
        <v>0</v>
      </c>
      <c r="W2215" s="1383">
        <f t="shared" si="4475"/>
        <v>0</v>
      </c>
      <c r="X2215" s="1383">
        <f t="shared" si="4475"/>
        <v>0</v>
      </c>
      <c r="Y2215" s="1383">
        <f t="shared" si="4173"/>
        <v>0</v>
      </c>
      <c r="Z2215" s="1383">
        <f t="shared" si="4174"/>
        <v>0</v>
      </c>
      <c r="AA2215" s="1383">
        <f t="shared" si="4175"/>
        <v>0</v>
      </c>
      <c r="AB2215" s="1383">
        <f t="shared" si="4176"/>
        <v>0</v>
      </c>
      <c r="AC2215" s="5">
        <f t="shared" si="4177"/>
        <v>361</v>
      </c>
      <c r="AD2215" s="1383">
        <f t="shared" si="4178"/>
        <v>0</v>
      </c>
      <c r="AE2215" s="1383">
        <f t="shared" si="4179"/>
        <v>0</v>
      </c>
      <c r="AF2215" s="1305" t="e">
        <f t="shared" si="4180"/>
        <v>#DIV/0!</v>
      </c>
      <c r="AG2215" s="1305" t="e">
        <f t="shared" si="4181"/>
        <v>#DIV/0!</v>
      </c>
      <c r="AH2215" s="5"/>
      <c r="AI2215" s="5"/>
      <c r="AJ2215" s="5"/>
      <c r="AK2215" s="5"/>
      <c r="AL2215" s="5"/>
      <c r="AM2215" s="5"/>
      <c r="AN2215" s="5"/>
      <c r="AO2215" s="5"/>
      <c r="AP2215" s="5"/>
      <c r="AQ2215" s="5"/>
      <c r="AR2215" s="5"/>
      <c r="AS2215" s="5"/>
      <c r="AT2215" s="5"/>
      <c r="AU2215" s="5"/>
      <c r="AV2215" s="5"/>
      <c r="AW2215" s="5"/>
      <c r="AX2215" s="5"/>
      <c r="AY2215" s="5"/>
      <c r="AZ2215" s="5"/>
      <c r="BA2215" s="5"/>
      <c r="BB2215" s="5"/>
      <c r="BC2215" s="5"/>
      <c r="BD2215" s="5"/>
      <c r="BE2215" s="5"/>
    </row>
    <row r="2216" spans="1:57" ht="14.25" customHeight="1">
      <c r="A2216" s="1376">
        <v>46019</v>
      </c>
      <c r="B2216" s="1301"/>
      <c r="C2216" s="1302"/>
      <c r="D2216" s="1376">
        <v>45654</v>
      </c>
      <c r="E2216" s="1357"/>
      <c r="F2216" s="5"/>
      <c r="G2216" s="5"/>
      <c r="H2216" s="1302"/>
      <c r="I2216" s="1303"/>
      <c r="J2216" s="1301"/>
      <c r="K2216" s="1376"/>
      <c r="L2216" s="1302"/>
      <c r="M2216" s="1382">
        <f t="shared" si="4170"/>
        <v>46020</v>
      </c>
      <c r="N2216" s="1354">
        <f t="shared" si="4167"/>
        <v>0</v>
      </c>
      <c r="O2216" s="1383">
        <f t="shared" ref="O2216:S2216" si="4476">$AD2216*O$27</f>
        <v>0</v>
      </c>
      <c r="P2216" s="1383">
        <f t="shared" si="4476"/>
        <v>0</v>
      </c>
      <c r="Q2216" s="1383">
        <f t="shared" si="4476"/>
        <v>0</v>
      </c>
      <c r="R2216" s="1383">
        <f t="shared" si="4476"/>
        <v>0</v>
      </c>
      <c r="S2216" s="1383">
        <f t="shared" si="4476"/>
        <v>0</v>
      </c>
      <c r="T2216" s="1383">
        <f t="shared" ref="T2216:X2216" si="4477">$AE2216*T$27</f>
        <v>0</v>
      </c>
      <c r="U2216" s="1383">
        <f t="shared" si="4477"/>
        <v>0</v>
      </c>
      <c r="V2216" s="1383">
        <f t="shared" si="4477"/>
        <v>0</v>
      </c>
      <c r="W2216" s="1383">
        <f t="shared" si="4477"/>
        <v>0</v>
      </c>
      <c r="X2216" s="1383">
        <f t="shared" si="4477"/>
        <v>0</v>
      </c>
      <c r="Y2216" s="1383">
        <f t="shared" si="4173"/>
        <v>0</v>
      </c>
      <c r="Z2216" s="1383">
        <f t="shared" si="4174"/>
        <v>0</v>
      </c>
      <c r="AA2216" s="1383">
        <f t="shared" si="4175"/>
        <v>0</v>
      </c>
      <c r="AB2216" s="1383">
        <f t="shared" si="4176"/>
        <v>0</v>
      </c>
      <c r="AC2216" s="5">
        <f t="shared" si="4177"/>
        <v>362</v>
      </c>
      <c r="AD2216" s="1383">
        <f t="shared" si="4178"/>
        <v>0</v>
      </c>
      <c r="AE2216" s="1383">
        <f t="shared" si="4179"/>
        <v>0</v>
      </c>
      <c r="AF2216" s="1305" t="e">
        <f t="shared" si="4180"/>
        <v>#DIV/0!</v>
      </c>
      <c r="AG2216" s="1305" t="e">
        <f t="shared" si="4181"/>
        <v>#DIV/0!</v>
      </c>
      <c r="AH2216" s="5"/>
      <c r="AI2216" s="5"/>
      <c r="AJ2216" s="5"/>
      <c r="AK2216" s="5"/>
      <c r="AL2216" s="5"/>
      <c r="AM2216" s="5"/>
      <c r="AN2216" s="5"/>
      <c r="AO2216" s="5"/>
      <c r="AP2216" s="5"/>
      <c r="AQ2216" s="5"/>
      <c r="AR2216" s="5"/>
      <c r="AS2216" s="5"/>
      <c r="AT2216" s="5"/>
      <c r="AU2216" s="5"/>
      <c r="AV2216" s="5"/>
      <c r="AW2216" s="5"/>
      <c r="AX2216" s="5"/>
      <c r="AY2216" s="5"/>
      <c r="AZ2216" s="5"/>
      <c r="BA2216" s="5"/>
      <c r="BB2216" s="5"/>
      <c r="BC2216" s="5"/>
      <c r="BD2216" s="5"/>
      <c r="BE2216" s="5"/>
    </row>
    <row r="2217" spans="1:57" ht="14.25" customHeight="1">
      <c r="A2217" s="1376">
        <v>46020</v>
      </c>
      <c r="B2217" s="1301"/>
      <c r="C2217" s="1302"/>
      <c r="D2217" s="1376">
        <v>45655</v>
      </c>
      <c r="E2217" s="1357"/>
      <c r="F2217" s="5"/>
      <c r="G2217" s="5"/>
      <c r="H2217" s="1302"/>
      <c r="I2217" s="1303"/>
      <c r="J2217" s="1301"/>
      <c r="K2217" s="1376"/>
      <c r="L2217" s="1302"/>
      <c r="M2217" s="1382">
        <f t="shared" si="4170"/>
        <v>46021</v>
      </c>
      <c r="N2217" s="1354">
        <f t="shared" si="4167"/>
        <v>0</v>
      </c>
      <c r="O2217" s="1383">
        <f t="shared" ref="O2217:S2217" si="4478">$AD2217*O$27</f>
        <v>0</v>
      </c>
      <c r="P2217" s="1383">
        <f t="shared" si="4478"/>
        <v>0</v>
      </c>
      <c r="Q2217" s="1383">
        <f t="shared" si="4478"/>
        <v>0</v>
      </c>
      <c r="R2217" s="1383">
        <f t="shared" si="4478"/>
        <v>0</v>
      </c>
      <c r="S2217" s="1383">
        <f t="shared" si="4478"/>
        <v>0</v>
      </c>
      <c r="T2217" s="1383">
        <f t="shared" ref="T2217:X2217" si="4479">$AE2217*T$27</f>
        <v>0</v>
      </c>
      <c r="U2217" s="1383">
        <f t="shared" si="4479"/>
        <v>0</v>
      </c>
      <c r="V2217" s="1383">
        <f t="shared" si="4479"/>
        <v>0</v>
      </c>
      <c r="W2217" s="1383">
        <f t="shared" si="4479"/>
        <v>0</v>
      </c>
      <c r="X2217" s="1383">
        <f t="shared" si="4479"/>
        <v>0</v>
      </c>
      <c r="Y2217" s="1383">
        <f t="shared" si="4173"/>
        <v>0</v>
      </c>
      <c r="Z2217" s="1383">
        <f t="shared" si="4174"/>
        <v>0</v>
      </c>
      <c r="AA2217" s="1383">
        <f t="shared" si="4175"/>
        <v>0</v>
      </c>
      <c r="AB2217" s="1383">
        <f t="shared" si="4176"/>
        <v>0</v>
      </c>
      <c r="AC2217" s="5">
        <f t="shared" si="4177"/>
        <v>363</v>
      </c>
      <c r="AD2217" s="1383">
        <f t="shared" si="4178"/>
        <v>0</v>
      </c>
      <c r="AE2217" s="1383">
        <f t="shared" si="4179"/>
        <v>0</v>
      </c>
      <c r="AF2217" s="1305" t="e">
        <f t="shared" si="4180"/>
        <v>#DIV/0!</v>
      </c>
      <c r="AG2217" s="1305" t="e">
        <f t="shared" si="4181"/>
        <v>#DIV/0!</v>
      </c>
      <c r="AH2217" s="5"/>
      <c r="AI2217" s="5"/>
      <c r="AJ2217" s="5"/>
      <c r="AK2217" s="5"/>
      <c r="AL2217" s="5"/>
      <c r="AM2217" s="5"/>
      <c r="AN2217" s="5"/>
      <c r="AO2217" s="5"/>
      <c r="AP2217" s="5"/>
      <c r="AQ2217" s="5"/>
      <c r="AR2217" s="5"/>
      <c r="AS2217" s="5"/>
      <c r="AT2217" s="5"/>
      <c r="AU2217" s="5"/>
      <c r="AV2217" s="5"/>
      <c r="AW2217" s="5"/>
      <c r="AX2217" s="5"/>
      <c r="AY2217" s="5"/>
      <c r="AZ2217" s="5"/>
      <c r="BA2217" s="5"/>
      <c r="BB2217" s="5"/>
      <c r="BC2217" s="5"/>
      <c r="BD2217" s="5"/>
      <c r="BE2217" s="5"/>
    </row>
    <row r="2218" spans="1:57" ht="14.25" customHeight="1">
      <c r="A2218" s="1376">
        <v>46021</v>
      </c>
      <c r="B2218" s="1301"/>
      <c r="C2218" s="1302"/>
      <c r="D2218" s="1376">
        <v>45656</v>
      </c>
      <c r="E2218" s="1357"/>
      <c r="F2218" s="5"/>
      <c r="G2218" s="5"/>
      <c r="H2218" s="1302"/>
      <c r="I2218" s="1303"/>
      <c r="J2218" s="1301"/>
      <c r="K2218" s="1376"/>
      <c r="L2218" s="1302"/>
      <c r="M2218" s="1382">
        <f t="shared" si="4170"/>
        <v>46022</v>
      </c>
      <c r="N2218" s="1354">
        <f t="shared" si="4167"/>
        <v>0</v>
      </c>
      <c r="O2218" s="1383">
        <f t="shared" ref="O2218:S2218" si="4480">$AD2218*O$27</f>
        <v>0</v>
      </c>
      <c r="P2218" s="1383">
        <f t="shared" si="4480"/>
        <v>0</v>
      </c>
      <c r="Q2218" s="1383">
        <f t="shared" si="4480"/>
        <v>0</v>
      </c>
      <c r="R2218" s="1383">
        <f t="shared" si="4480"/>
        <v>0</v>
      </c>
      <c r="S2218" s="1383">
        <f t="shared" si="4480"/>
        <v>0</v>
      </c>
      <c r="T2218" s="1383">
        <f t="shared" ref="T2218:X2218" si="4481">$AE2218*T$27</f>
        <v>0</v>
      </c>
      <c r="U2218" s="1383">
        <f t="shared" si="4481"/>
        <v>0</v>
      </c>
      <c r="V2218" s="1383">
        <f t="shared" si="4481"/>
        <v>0</v>
      </c>
      <c r="W2218" s="1383">
        <f t="shared" si="4481"/>
        <v>0</v>
      </c>
      <c r="X2218" s="1383">
        <f t="shared" si="4481"/>
        <v>0</v>
      </c>
      <c r="Y2218" s="1383">
        <f t="shared" si="4173"/>
        <v>0</v>
      </c>
      <c r="Z2218" s="1383">
        <f t="shared" si="4174"/>
        <v>0</v>
      </c>
      <c r="AA2218" s="1383">
        <f t="shared" si="4175"/>
        <v>0</v>
      </c>
      <c r="AB2218" s="1383">
        <f t="shared" si="4176"/>
        <v>0</v>
      </c>
      <c r="AC2218" s="5">
        <f t="shared" si="4177"/>
        <v>364</v>
      </c>
      <c r="AD2218" s="1383">
        <f t="shared" si="4178"/>
        <v>0</v>
      </c>
      <c r="AE2218" s="1383">
        <f t="shared" si="4179"/>
        <v>0</v>
      </c>
      <c r="AF2218" s="1305" t="e">
        <f t="shared" si="4180"/>
        <v>#DIV/0!</v>
      </c>
      <c r="AG2218" s="1305" t="e">
        <f t="shared" si="4181"/>
        <v>#DIV/0!</v>
      </c>
      <c r="AH2218" s="5"/>
      <c r="AI2218" s="5"/>
      <c r="AJ2218" s="5"/>
      <c r="AK2218" s="5"/>
      <c r="AL2218" s="5"/>
      <c r="AM2218" s="5"/>
      <c r="AN2218" s="5"/>
      <c r="AO2218" s="5"/>
      <c r="AP2218" s="5"/>
      <c r="AQ2218" s="5"/>
      <c r="AR2218" s="5"/>
      <c r="AS2218" s="5"/>
      <c r="AT2218" s="5"/>
      <c r="AU2218" s="5"/>
      <c r="AV2218" s="5"/>
      <c r="AW2218" s="5"/>
      <c r="AX2218" s="5"/>
      <c r="AY2218" s="5"/>
      <c r="AZ2218" s="5"/>
      <c r="BA2218" s="5"/>
      <c r="BB2218" s="5"/>
      <c r="BC2218" s="5"/>
      <c r="BD2218" s="5"/>
      <c r="BE2218" s="5"/>
    </row>
    <row r="2219" spans="1:57" ht="14.25" customHeight="1">
      <c r="A2219" s="1376">
        <v>46022</v>
      </c>
      <c r="B2219" s="1301"/>
      <c r="C2219" s="1302"/>
      <c r="D2219" s="1376">
        <v>45657</v>
      </c>
      <c r="E2219" s="1357"/>
      <c r="F2219" s="5"/>
      <c r="G2219" s="5"/>
      <c r="H2219" s="1302"/>
      <c r="I2219" s="1303"/>
      <c r="J2219" s="1301"/>
      <c r="K2219" s="1376"/>
      <c r="L2219" s="1302"/>
      <c r="M2219" s="1382">
        <f t="shared" si="4170"/>
        <v>46023</v>
      </c>
      <c r="N2219" s="1354">
        <f t="shared" si="4167"/>
        <v>0</v>
      </c>
      <c r="O2219" s="1383">
        <f t="shared" ref="O2219:S2219" si="4482">$AD2219*O$27</f>
        <v>0</v>
      </c>
      <c r="P2219" s="1383">
        <f t="shared" si="4482"/>
        <v>0</v>
      </c>
      <c r="Q2219" s="1383">
        <f t="shared" si="4482"/>
        <v>0</v>
      </c>
      <c r="R2219" s="1383">
        <f t="shared" si="4482"/>
        <v>0</v>
      </c>
      <c r="S2219" s="1383">
        <f t="shared" si="4482"/>
        <v>0</v>
      </c>
      <c r="T2219" s="1383">
        <f t="shared" ref="T2219:X2219" si="4483">$AE2219*T$27</f>
        <v>0</v>
      </c>
      <c r="U2219" s="1383">
        <f t="shared" si="4483"/>
        <v>0</v>
      </c>
      <c r="V2219" s="1383">
        <f t="shared" si="4483"/>
        <v>0</v>
      </c>
      <c r="W2219" s="1383">
        <f t="shared" si="4483"/>
        <v>0</v>
      </c>
      <c r="X2219" s="1383">
        <f t="shared" si="4483"/>
        <v>0</v>
      </c>
      <c r="Y2219" s="1383">
        <f t="shared" si="4173"/>
        <v>0</v>
      </c>
      <c r="Z2219" s="1383">
        <f t="shared" si="4174"/>
        <v>0</v>
      </c>
      <c r="AA2219" s="1383">
        <f t="shared" si="4175"/>
        <v>0</v>
      </c>
      <c r="AB2219" s="1383">
        <f t="shared" si="4176"/>
        <v>0</v>
      </c>
      <c r="AC2219" s="5">
        <f t="shared" si="4177"/>
        <v>0</v>
      </c>
      <c r="AD2219" s="1383">
        <f t="shared" si="4178"/>
        <v>0</v>
      </c>
      <c r="AE2219" s="1383">
        <f t="shared" si="4179"/>
        <v>0</v>
      </c>
      <c r="AF2219" s="1305" t="e">
        <f t="shared" si="4180"/>
        <v>#DIV/0!</v>
      </c>
      <c r="AG2219" s="1305" t="e">
        <f t="shared" si="4181"/>
        <v>#DIV/0!</v>
      </c>
      <c r="AH2219" s="5"/>
      <c r="AI2219" s="5"/>
      <c r="AJ2219" s="5"/>
      <c r="AK2219" s="5"/>
      <c r="AL2219" s="5"/>
      <c r="AM2219" s="5"/>
      <c r="AN2219" s="5"/>
      <c r="AO2219" s="5"/>
      <c r="AP2219" s="5"/>
      <c r="AQ2219" s="5"/>
      <c r="AR2219" s="5"/>
      <c r="AS2219" s="5"/>
      <c r="AT2219" s="5"/>
      <c r="AU2219" s="5"/>
      <c r="AV2219" s="5"/>
      <c r="AW2219" s="5"/>
      <c r="AX2219" s="5"/>
      <c r="AY2219" s="5"/>
      <c r="AZ2219" s="5"/>
      <c r="BA2219" s="5"/>
      <c r="BB2219" s="5"/>
      <c r="BC2219" s="5"/>
      <c r="BD2219" s="5"/>
      <c r="BE2219" s="5"/>
    </row>
    <row r="2220" spans="1:57" ht="14.25" customHeight="1">
      <c r="A2220" s="1376">
        <v>46023</v>
      </c>
      <c r="B2220" s="1301"/>
      <c r="C2220" s="1302"/>
      <c r="D2220" s="1376">
        <v>45658</v>
      </c>
      <c r="E2220" s="1357"/>
      <c r="F2220" s="5"/>
      <c r="G2220" s="5"/>
      <c r="H2220" s="1302"/>
      <c r="I2220" s="1303"/>
      <c r="J2220" s="1301"/>
      <c r="K2220" s="1376"/>
      <c r="L2220" s="1302"/>
      <c r="M2220" s="1382">
        <f t="shared" si="4170"/>
        <v>46024</v>
      </c>
      <c r="N2220" s="1354">
        <f t="shared" si="4167"/>
        <v>0</v>
      </c>
      <c r="O2220" s="1383">
        <f t="shared" ref="O2220:S2220" si="4484">$AD2220*O$27</f>
        <v>0</v>
      </c>
      <c r="P2220" s="1383">
        <f t="shared" si="4484"/>
        <v>0</v>
      </c>
      <c r="Q2220" s="1383">
        <f t="shared" si="4484"/>
        <v>0</v>
      </c>
      <c r="R2220" s="1383">
        <f t="shared" si="4484"/>
        <v>0</v>
      </c>
      <c r="S2220" s="1383">
        <f t="shared" si="4484"/>
        <v>0</v>
      </c>
      <c r="T2220" s="1383">
        <f t="shared" ref="T2220:X2220" si="4485">$AE2220*T$27</f>
        <v>0</v>
      </c>
      <c r="U2220" s="1383">
        <f t="shared" si="4485"/>
        <v>0</v>
      </c>
      <c r="V2220" s="1383">
        <f t="shared" si="4485"/>
        <v>0</v>
      </c>
      <c r="W2220" s="1383">
        <f t="shared" si="4485"/>
        <v>0</v>
      </c>
      <c r="X2220" s="1383">
        <f t="shared" si="4485"/>
        <v>0</v>
      </c>
      <c r="Y2220" s="1383">
        <f t="shared" si="4173"/>
        <v>0</v>
      </c>
      <c r="Z2220" s="1383">
        <f t="shared" si="4174"/>
        <v>0</v>
      </c>
      <c r="AA2220" s="1383">
        <f t="shared" si="4175"/>
        <v>0</v>
      </c>
      <c r="AB2220" s="1383">
        <f t="shared" si="4176"/>
        <v>0</v>
      </c>
      <c r="AC2220" s="5">
        <f t="shared" si="4177"/>
        <v>1</v>
      </c>
      <c r="AD2220" s="1383">
        <f t="shared" si="4178"/>
        <v>0</v>
      </c>
      <c r="AE2220" s="1383">
        <f t="shared" si="4179"/>
        <v>0</v>
      </c>
      <c r="AF2220" s="1305" t="e">
        <f t="shared" si="4180"/>
        <v>#DIV/0!</v>
      </c>
      <c r="AG2220" s="1305" t="e">
        <f t="shared" si="4181"/>
        <v>#DIV/0!</v>
      </c>
      <c r="AH2220" s="5"/>
      <c r="AI2220" s="5"/>
      <c r="AJ2220" s="5"/>
      <c r="AK2220" s="5"/>
      <c r="AL2220" s="5"/>
      <c r="AM2220" s="5"/>
      <c r="AN2220" s="5"/>
      <c r="AO2220" s="5"/>
      <c r="AP2220" s="5"/>
      <c r="AQ2220" s="5"/>
      <c r="AR2220" s="5"/>
      <c r="AS2220" s="5"/>
      <c r="AT2220" s="5"/>
      <c r="AU2220" s="5"/>
      <c r="AV2220" s="5"/>
      <c r="AW2220" s="5"/>
      <c r="AX2220" s="5"/>
      <c r="AY2220" s="5"/>
      <c r="AZ2220" s="5"/>
      <c r="BA2220" s="5"/>
      <c r="BB2220" s="5"/>
      <c r="BC2220" s="5"/>
      <c r="BD2220" s="5"/>
      <c r="BE2220" s="5"/>
    </row>
    <row r="2221" spans="1:57" ht="14.25" customHeight="1">
      <c r="A2221" s="1376">
        <v>46024</v>
      </c>
      <c r="B2221" s="1301"/>
      <c r="C2221" s="1302"/>
      <c r="D2221" s="1376">
        <v>45659</v>
      </c>
      <c r="E2221" s="1357"/>
      <c r="F2221" s="5"/>
      <c r="G2221" s="5"/>
      <c r="H2221" s="1302"/>
      <c r="I2221" s="1303"/>
      <c r="J2221" s="1301"/>
      <c r="K2221" s="1376"/>
      <c r="L2221" s="1302"/>
      <c r="M2221" s="1382">
        <f t="shared" si="4170"/>
        <v>46025</v>
      </c>
      <c r="N2221" s="1354">
        <f t="shared" si="4167"/>
        <v>0</v>
      </c>
      <c r="O2221" s="1383">
        <f t="shared" ref="O2221:S2221" si="4486">$AD2221*O$27</f>
        <v>0</v>
      </c>
      <c r="P2221" s="1383">
        <f t="shared" si="4486"/>
        <v>0</v>
      </c>
      <c r="Q2221" s="1383">
        <f t="shared" si="4486"/>
        <v>0</v>
      </c>
      <c r="R2221" s="1383">
        <f t="shared" si="4486"/>
        <v>0</v>
      </c>
      <c r="S2221" s="1383">
        <f t="shared" si="4486"/>
        <v>0</v>
      </c>
      <c r="T2221" s="1383">
        <f t="shared" ref="T2221:X2221" si="4487">$AE2221*T$27</f>
        <v>0</v>
      </c>
      <c r="U2221" s="1383">
        <f t="shared" si="4487"/>
        <v>0</v>
      </c>
      <c r="V2221" s="1383">
        <f t="shared" si="4487"/>
        <v>0</v>
      </c>
      <c r="W2221" s="1383">
        <f t="shared" si="4487"/>
        <v>0</v>
      </c>
      <c r="X2221" s="1383">
        <f t="shared" si="4487"/>
        <v>0</v>
      </c>
      <c r="Y2221" s="1383">
        <f t="shared" si="4173"/>
        <v>0</v>
      </c>
      <c r="Z2221" s="1383">
        <f t="shared" si="4174"/>
        <v>0</v>
      </c>
      <c r="AA2221" s="1383">
        <f t="shared" si="4175"/>
        <v>0</v>
      </c>
      <c r="AB2221" s="1383">
        <f t="shared" si="4176"/>
        <v>0</v>
      </c>
      <c r="AC2221" s="5">
        <f t="shared" si="4177"/>
        <v>2</v>
      </c>
      <c r="AD2221" s="1383">
        <f t="shared" si="4178"/>
        <v>0</v>
      </c>
      <c r="AE2221" s="1383">
        <f t="shared" si="4179"/>
        <v>0</v>
      </c>
      <c r="AF2221" s="1305" t="e">
        <f t="shared" si="4180"/>
        <v>#DIV/0!</v>
      </c>
      <c r="AG2221" s="1305" t="e">
        <f t="shared" si="4181"/>
        <v>#DIV/0!</v>
      </c>
      <c r="AH2221" s="5"/>
      <c r="AI2221" s="5"/>
      <c r="AJ2221" s="5"/>
      <c r="AK2221" s="5"/>
      <c r="AL2221" s="5"/>
      <c r="AM2221" s="5"/>
      <c r="AN2221" s="5"/>
      <c r="AO2221" s="5"/>
      <c r="AP2221" s="5"/>
      <c r="AQ2221" s="5"/>
      <c r="AR2221" s="5"/>
      <c r="AS2221" s="5"/>
      <c r="AT2221" s="5"/>
      <c r="AU2221" s="5"/>
      <c r="AV2221" s="5"/>
      <c r="AW2221" s="5"/>
      <c r="AX2221" s="5"/>
      <c r="AY2221" s="5"/>
      <c r="AZ2221" s="5"/>
      <c r="BA2221" s="5"/>
      <c r="BB2221" s="5"/>
      <c r="BC2221" s="5"/>
      <c r="BD2221" s="5"/>
      <c r="BE2221" s="5"/>
    </row>
    <row r="2222" spans="1:57" ht="14.25" customHeight="1">
      <c r="A2222" s="1376">
        <v>46025</v>
      </c>
      <c r="B2222" s="1301"/>
      <c r="C2222" s="1302"/>
      <c r="D2222" s="1376">
        <v>45660</v>
      </c>
      <c r="E2222" s="1357"/>
      <c r="F2222" s="5"/>
      <c r="G2222" s="5"/>
      <c r="H2222" s="1302"/>
      <c r="I2222" s="1303"/>
      <c r="J2222" s="1301"/>
      <c r="K2222" s="1376"/>
      <c r="L2222" s="1302"/>
      <c r="M2222" s="1382">
        <f t="shared" si="4170"/>
        <v>46026</v>
      </c>
      <c r="N2222" s="1354">
        <f t="shared" si="4167"/>
        <v>0</v>
      </c>
      <c r="O2222" s="1383">
        <f t="shared" ref="O2222:S2222" si="4488">$AD2222*O$27</f>
        <v>0</v>
      </c>
      <c r="P2222" s="1383">
        <f t="shared" si="4488"/>
        <v>0</v>
      </c>
      <c r="Q2222" s="1383">
        <f t="shared" si="4488"/>
        <v>0</v>
      </c>
      <c r="R2222" s="1383">
        <f t="shared" si="4488"/>
        <v>0</v>
      </c>
      <c r="S2222" s="1383">
        <f t="shared" si="4488"/>
        <v>0</v>
      </c>
      <c r="T2222" s="1383">
        <f t="shared" ref="T2222:X2222" si="4489">$AE2222*T$27</f>
        <v>0</v>
      </c>
      <c r="U2222" s="1383">
        <f t="shared" si="4489"/>
        <v>0</v>
      </c>
      <c r="V2222" s="1383">
        <f t="shared" si="4489"/>
        <v>0</v>
      </c>
      <c r="W2222" s="1383">
        <f t="shared" si="4489"/>
        <v>0</v>
      </c>
      <c r="X2222" s="1383">
        <f t="shared" si="4489"/>
        <v>0</v>
      </c>
      <c r="Y2222" s="1383">
        <f t="shared" si="4173"/>
        <v>0</v>
      </c>
      <c r="Z2222" s="1383">
        <f t="shared" si="4174"/>
        <v>0</v>
      </c>
      <c r="AA2222" s="1383">
        <f t="shared" si="4175"/>
        <v>0</v>
      </c>
      <c r="AB2222" s="1383">
        <f t="shared" si="4176"/>
        <v>0</v>
      </c>
      <c r="AC2222" s="5">
        <f t="shared" si="4177"/>
        <v>3</v>
      </c>
      <c r="AD2222" s="1383">
        <f t="shared" si="4178"/>
        <v>0</v>
      </c>
      <c r="AE2222" s="1383">
        <f t="shared" si="4179"/>
        <v>0</v>
      </c>
      <c r="AF2222" s="1305" t="e">
        <f t="shared" si="4180"/>
        <v>#DIV/0!</v>
      </c>
      <c r="AG2222" s="1305" t="e">
        <f t="shared" si="4181"/>
        <v>#DIV/0!</v>
      </c>
      <c r="AH2222" s="5"/>
      <c r="AI2222" s="5"/>
      <c r="AJ2222" s="5"/>
      <c r="AK2222" s="5"/>
      <c r="AL2222" s="5"/>
      <c r="AM2222" s="5"/>
      <c r="AN2222" s="5"/>
      <c r="AO2222" s="5"/>
      <c r="AP2222" s="5"/>
      <c r="AQ2222" s="5"/>
      <c r="AR2222" s="5"/>
      <c r="AS2222" s="5"/>
      <c r="AT2222" s="5"/>
      <c r="AU2222" s="5"/>
      <c r="AV2222" s="5"/>
      <c r="AW2222" s="5"/>
      <c r="AX2222" s="5"/>
      <c r="AY2222" s="5"/>
      <c r="AZ2222" s="5"/>
      <c r="BA2222" s="5"/>
      <c r="BB2222" s="5"/>
      <c r="BC2222" s="5"/>
      <c r="BD2222" s="5"/>
      <c r="BE2222" s="5"/>
    </row>
    <row r="2223" spans="1:57" ht="14.25" customHeight="1">
      <c r="A2223" s="1376">
        <v>46026</v>
      </c>
      <c r="B2223" s="1301"/>
      <c r="C2223" s="1302"/>
      <c r="D2223" s="1376">
        <v>45661</v>
      </c>
      <c r="E2223" s="1357"/>
      <c r="F2223" s="5"/>
      <c r="G2223" s="5"/>
      <c r="H2223" s="1302"/>
      <c r="I2223" s="1303"/>
      <c r="J2223" s="1301"/>
      <c r="K2223" s="1376"/>
      <c r="L2223" s="1302"/>
      <c r="M2223" s="1382">
        <f t="shared" si="4170"/>
        <v>46027</v>
      </c>
      <c r="N2223" s="1354">
        <f t="shared" si="4167"/>
        <v>0</v>
      </c>
      <c r="O2223" s="1383">
        <f t="shared" ref="O2223:S2223" si="4490">$AD2223*O$27</f>
        <v>0</v>
      </c>
      <c r="P2223" s="1383">
        <f t="shared" si="4490"/>
        <v>0</v>
      </c>
      <c r="Q2223" s="1383">
        <f t="shared" si="4490"/>
        <v>0</v>
      </c>
      <c r="R2223" s="1383">
        <f t="shared" si="4490"/>
        <v>0</v>
      </c>
      <c r="S2223" s="1383">
        <f t="shared" si="4490"/>
        <v>0</v>
      </c>
      <c r="T2223" s="1383">
        <f t="shared" ref="T2223:X2223" si="4491">$AE2223*T$27</f>
        <v>0</v>
      </c>
      <c r="U2223" s="1383">
        <f t="shared" si="4491"/>
        <v>0</v>
      </c>
      <c r="V2223" s="1383">
        <f t="shared" si="4491"/>
        <v>0</v>
      </c>
      <c r="W2223" s="1383">
        <f t="shared" si="4491"/>
        <v>0</v>
      </c>
      <c r="X2223" s="1383">
        <f t="shared" si="4491"/>
        <v>0</v>
      </c>
      <c r="Y2223" s="1383">
        <f t="shared" si="4173"/>
        <v>0</v>
      </c>
      <c r="Z2223" s="1383">
        <f t="shared" si="4174"/>
        <v>0</v>
      </c>
      <c r="AA2223" s="1383">
        <f t="shared" si="4175"/>
        <v>0</v>
      </c>
      <c r="AB2223" s="1383">
        <f t="shared" si="4176"/>
        <v>0</v>
      </c>
      <c r="AC2223" s="5">
        <f t="shared" si="4177"/>
        <v>4</v>
      </c>
      <c r="AD2223" s="1383">
        <f t="shared" si="4178"/>
        <v>0</v>
      </c>
      <c r="AE2223" s="1383">
        <f t="shared" si="4179"/>
        <v>0</v>
      </c>
      <c r="AF2223" s="1305" t="e">
        <f t="shared" si="4180"/>
        <v>#DIV/0!</v>
      </c>
      <c r="AG2223" s="1305" t="e">
        <f t="shared" si="4181"/>
        <v>#DIV/0!</v>
      </c>
      <c r="AH2223" s="5"/>
      <c r="AI2223" s="5"/>
      <c r="AJ2223" s="5"/>
      <c r="AK2223" s="5"/>
      <c r="AL2223" s="5"/>
      <c r="AM2223" s="5"/>
      <c r="AN2223" s="5"/>
      <c r="AO2223" s="5"/>
      <c r="AP2223" s="5"/>
      <c r="AQ2223" s="5"/>
      <c r="AR2223" s="5"/>
      <c r="AS2223" s="5"/>
      <c r="AT2223" s="5"/>
      <c r="AU2223" s="5"/>
      <c r="AV2223" s="5"/>
      <c r="AW2223" s="5"/>
      <c r="AX2223" s="5"/>
      <c r="AY2223" s="5"/>
      <c r="AZ2223" s="5"/>
      <c r="BA2223" s="5"/>
      <c r="BB2223" s="5"/>
      <c r="BC2223" s="5"/>
      <c r="BD2223" s="5"/>
      <c r="BE2223" s="5"/>
    </row>
    <row r="2224" spans="1:57" ht="14.25" customHeight="1">
      <c r="A2224" s="1376">
        <v>46027</v>
      </c>
      <c r="B2224" s="1301"/>
      <c r="C2224" s="1302"/>
      <c r="D2224" s="1376">
        <v>45662</v>
      </c>
      <c r="E2224" s="1357"/>
      <c r="F2224" s="5"/>
      <c r="G2224" s="5"/>
      <c r="H2224" s="1302"/>
      <c r="I2224" s="1303"/>
      <c r="J2224" s="1301"/>
      <c r="K2224" s="1376"/>
      <c r="L2224" s="1302"/>
      <c r="M2224" s="1382">
        <f t="shared" si="4170"/>
        <v>46028</v>
      </c>
      <c r="N2224" s="1354">
        <f t="shared" si="4167"/>
        <v>0</v>
      </c>
      <c r="O2224" s="1383">
        <f t="shared" ref="O2224:S2224" si="4492">$AD2224*O$27</f>
        <v>0</v>
      </c>
      <c r="P2224" s="1383">
        <f t="shared" si="4492"/>
        <v>0</v>
      </c>
      <c r="Q2224" s="1383">
        <f t="shared" si="4492"/>
        <v>0</v>
      </c>
      <c r="R2224" s="1383">
        <f t="shared" si="4492"/>
        <v>0</v>
      </c>
      <c r="S2224" s="1383">
        <f t="shared" si="4492"/>
        <v>0</v>
      </c>
      <c r="T2224" s="1383">
        <f t="shared" ref="T2224:X2224" si="4493">$AE2224*T$27</f>
        <v>0</v>
      </c>
      <c r="U2224" s="1383">
        <f t="shared" si="4493"/>
        <v>0</v>
      </c>
      <c r="V2224" s="1383">
        <f t="shared" si="4493"/>
        <v>0</v>
      </c>
      <c r="W2224" s="1383">
        <f t="shared" si="4493"/>
        <v>0</v>
      </c>
      <c r="X2224" s="1383">
        <f t="shared" si="4493"/>
        <v>0</v>
      </c>
      <c r="Y2224" s="1383">
        <f t="shared" si="4173"/>
        <v>0</v>
      </c>
      <c r="Z2224" s="1383">
        <f t="shared" si="4174"/>
        <v>0</v>
      </c>
      <c r="AA2224" s="1383">
        <f t="shared" si="4175"/>
        <v>0</v>
      </c>
      <c r="AB2224" s="1383">
        <f t="shared" si="4176"/>
        <v>0</v>
      </c>
      <c r="AC2224" s="5">
        <f t="shared" si="4177"/>
        <v>5</v>
      </c>
      <c r="AD2224" s="1383">
        <f t="shared" si="4178"/>
        <v>0</v>
      </c>
      <c r="AE2224" s="1383">
        <f t="shared" si="4179"/>
        <v>0</v>
      </c>
      <c r="AF2224" s="1305" t="e">
        <f t="shared" si="4180"/>
        <v>#DIV/0!</v>
      </c>
      <c r="AG2224" s="1305" t="e">
        <f t="shared" si="4181"/>
        <v>#DIV/0!</v>
      </c>
      <c r="AH2224" s="5"/>
      <c r="AI2224" s="5"/>
      <c r="AJ2224" s="5"/>
      <c r="AK2224" s="5"/>
      <c r="AL2224" s="5"/>
      <c r="AM2224" s="5"/>
      <c r="AN2224" s="5"/>
      <c r="AO2224" s="5"/>
      <c r="AP2224" s="5"/>
      <c r="AQ2224" s="5"/>
      <c r="AR2224" s="5"/>
      <c r="AS2224" s="5"/>
      <c r="AT2224" s="5"/>
      <c r="AU2224" s="5"/>
      <c r="AV2224" s="5"/>
      <c r="AW2224" s="5"/>
      <c r="AX2224" s="5"/>
      <c r="AY2224" s="5"/>
      <c r="AZ2224" s="5"/>
      <c r="BA2224" s="5"/>
      <c r="BB2224" s="5"/>
      <c r="BC2224" s="5"/>
      <c r="BD2224" s="5"/>
      <c r="BE2224" s="5"/>
    </row>
    <row r="2225" spans="1:57" ht="14.25" customHeight="1">
      <c r="A2225" s="1376">
        <v>46028</v>
      </c>
      <c r="B2225" s="1301"/>
      <c r="C2225" s="1302"/>
      <c r="D2225" s="1376">
        <v>45663</v>
      </c>
      <c r="E2225" s="1357"/>
      <c r="F2225" s="5"/>
      <c r="G2225" s="5"/>
      <c r="H2225" s="1302"/>
      <c r="I2225" s="1303"/>
      <c r="J2225" s="1301"/>
      <c r="K2225" s="1376"/>
      <c r="L2225" s="1302"/>
      <c r="M2225" s="1382">
        <f t="shared" si="4170"/>
        <v>46029</v>
      </c>
      <c r="N2225" s="1354">
        <f t="shared" si="4167"/>
        <v>0</v>
      </c>
      <c r="O2225" s="1383">
        <f t="shared" ref="O2225:S2225" si="4494">$AD2225*O$27</f>
        <v>0</v>
      </c>
      <c r="P2225" s="1383">
        <f t="shared" si="4494"/>
        <v>0</v>
      </c>
      <c r="Q2225" s="1383">
        <f t="shared" si="4494"/>
        <v>0</v>
      </c>
      <c r="R2225" s="1383">
        <f t="shared" si="4494"/>
        <v>0</v>
      </c>
      <c r="S2225" s="1383">
        <f t="shared" si="4494"/>
        <v>0</v>
      </c>
      <c r="T2225" s="1383">
        <f t="shared" ref="T2225:X2225" si="4495">$AE2225*T$27</f>
        <v>0</v>
      </c>
      <c r="U2225" s="1383">
        <f t="shared" si="4495"/>
        <v>0</v>
      </c>
      <c r="V2225" s="1383">
        <f t="shared" si="4495"/>
        <v>0</v>
      </c>
      <c r="W2225" s="1383">
        <f t="shared" si="4495"/>
        <v>0</v>
      </c>
      <c r="X2225" s="1383">
        <f t="shared" si="4495"/>
        <v>0</v>
      </c>
      <c r="Y2225" s="1383">
        <f t="shared" si="4173"/>
        <v>0</v>
      </c>
      <c r="Z2225" s="1383">
        <f t="shared" si="4174"/>
        <v>0</v>
      </c>
      <c r="AA2225" s="1383">
        <f t="shared" si="4175"/>
        <v>0</v>
      </c>
      <c r="AB2225" s="1383">
        <f t="shared" si="4176"/>
        <v>0</v>
      </c>
      <c r="AC2225" s="5">
        <f t="shared" si="4177"/>
        <v>6</v>
      </c>
      <c r="AD2225" s="1383">
        <f t="shared" si="4178"/>
        <v>0</v>
      </c>
      <c r="AE2225" s="1383">
        <f t="shared" si="4179"/>
        <v>0</v>
      </c>
      <c r="AF2225" s="1305" t="e">
        <f t="shared" si="4180"/>
        <v>#DIV/0!</v>
      </c>
      <c r="AG2225" s="1305" t="e">
        <f t="shared" si="4181"/>
        <v>#DIV/0!</v>
      </c>
      <c r="AH2225" s="5"/>
      <c r="AI2225" s="5"/>
      <c r="AJ2225" s="5"/>
      <c r="AK2225" s="5"/>
      <c r="AL2225" s="5"/>
      <c r="AM2225" s="5"/>
      <c r="AN2225" s="5"/>
      <c r="AO2225" s="5"/>
      <c r="AP2225" s="5"/>
      <c r="AQ2225" s="5"/>
      <c r="AR2225" s="5"/>
      <c r="AS2225" s="5"/>
      <c r="AT2225" s="5"/>
      <c r="AU2225" s="5"/>
      <c r="AV2225" s="5"/>
      <c r="AW2225" s="5"/>
      <c r="AX2225" s="5"/>
      <c r="AY2225" s="5"/>
      <c r="AZ2225" s="5"/>
      <c r="BA2225" s="5"/>
      <c r="BB2225" s="5"/>
      <c r="BC2225" s="5"/>
      <c r="BD2225" s="5"/>
      <c r="BE2225" s="5"/>
    </row>
    <row r="2226" spans="1:57" ht="14.25" customHeight="1">
      <c r="A2226" s="1376">
        <v>46029</v>
      </c>
      <c r="B2226" s="1301"/>
      <c r="C2226" s="1302"/>
      <c r="D2226" s="1376">
        <v>45664</v>
      </c>
      <c r="E2226" s="1357"/>
      <c r="F2226" s="5"/>
      <c r="G2226" s="5"/>
      <c r="H2226" s="1302"/>
      <c r="I2226" s="1303"/>
      <c r="J2226" s="1301"/>
      <c r="K2226" s="1376"/>
      <c r="L2226" s="1302"/>
      <c r="M2226" s="1382">
        <f t="shared" si="4170"/>
        <v>46030</v>
      </c>
      <c r="N2226" s="1354">
        <f t="shared" si="4167"/>
        <v>0</v>
      </c>
      <c r="O2226" s="1383">
        <f t="shared" ref="O2226:S2226" si="4496">$AD2226*O$27</f>
        <v>0</v>
      </c>
      <c r="P2226" s="1383">
        <f t="shared" si="4496"/>
        <v>0</v>
      </c>
      <c r="Q2226" s="1383">
        <f t="shared" si="4496"/>
        <v>0</v>
      </c>
      <c r="R2226" s="1383">
        <f t="shared" si="4496"/>
        <v>0</v>
      </c>
      <c r="S2226" s="1383">
        <f t="shared" si="4496"/>
        <v>0</v>
      </c>
      <c r="T2226" s="1383">
        <f t="shared" ref="T2226:X2226" si="4497">$AE2226*T$27</f>
        <v>0</v>
      </c>
      <c r="U2226" s="1383">
        <f t="shared" si="4497"/>
        <v>0</v>
      </c>
      <c r="V2226" s="1383">
        <f t="shared" si="4497"/>
        <v>0</v>
      </c>
      <c r="W2226" s="1383">
        <f t="shared" si="4497"/>
        <v>0</v>
      </c>
      <c r="X2226" s="1383">
        <f t="shared" si="4497"/>
        <v>0</v>
      </c>
      <c r="Y2226" s="1383">
        <f t="shared" si="4173"/>
        <v>0</v>
      </c>
      <c r="Z2226" s="1383">
        <f t="shared" si="4174"/>
        <v>0</v>
      </c>
      <c r="AA2226" s="1383">
        <f t="shared" si="4175"/>
        <v>0</v>
      </c>
      <c r="AB2226" s="1383">
        <f t="shared" si="4176"/>
        <v>0</v>
      </c>
      <c r="AC2226" s="5">
        <f t="shared" si="4177"/>
        <v>7</v>
      </c>
      <c r="AD2226" s="1383">
        <f t="shared" si="4178"/>
        <v>0</v>
      </c>
      <c r="AE2226" s="1383">
        <f t="shared" si="4179"/>
        <v>0</v>
      </c>
      <c r="AF2226" s="1305" t="e">
        <f t="shared" si="4180"/>
        <v>#DIV/0!</v>
      </c>
      <c r="AG2226" s="1305" t="e">
        <f t="shared" si="4181"/>
        <v>#DIV/0!</v>
      </c>
      <c r="AH2226" s="5"/>
      <c r="AI2226" s="5"/>
      <c r="AJ2226" s="5"/>
      <c r="AK2226" s="5"/>
      <c r="AL2226" s="5"/>
      <c r="AM2226" s="5"/>
      <c r="AN2226" s="5"/>
      <c r="AO2226" s="5"/>
      <c r="AP2226" s="5"/>
      <c r="AQ2226" s="5"/>
      <c r="AR2226" s="5"/>
      <c r="AS2226" s="5"/>
      <c r="AT2226" s="5"/>
      <c r="AU2226" s="5"/>
      <c r="AV2226" s="5"/>
      <c r="AW2226" s="5"/>
      <c r="AX2226" s="5"/>
      <c r="AY2226" s="5"/>
      <c r="AZ2226" s="5"/>
      <c r="BA2226" s="5"/>
      <c r="BB2226" s="5"/>
      <c r="BC2226" s="5"/>
      <c r="BD2226" s="5"/>
      <c r="BE2226" s="5"/>
    </row>
    <row r="2227" spans="1:57" ht="14.25" customHeight="1">
      <c r="A2227" s="1376">
        <v>46030</v>
      </c>
      <c r="B2227" s="1301"/>
      <c r="C2227" s="1302"/>
      <c r="D2227" s="1376">
        <v>45665</v>
      </c>
      <c r="E2227" s="1357"/>
      <c r="F2227" s="5"/>
      <c r="G2227" s="5"/>
      <c r="H2227" s="1302"/>
      <c r="I2227" s="1303"/>
      <c r="J2227" s="1301"/>
      <c r="K2227" s="1376"/>
      <c r="L2227" s="1302"/>
      <c r="M2227" s="1382">
        <f t="shared" si="4170"/>
        <v>46031</v>
      </c>
      <c r="N2227" s="1354">
        <f t="shared" si="4167"/>
        <v>0</v>
      </c>
      <c r="O2227" s="1383">
        <f t="shared" ref="O2227:S2227" si="4498">$AD2227*O$27</f>
        <v>0</v>
      </c>
      <c r="P2227" s="1383">
        <f t="shared" si="4498"/>
        <v>0</v>
      </c>
      <c r="Q2227" s="1383">
        <f t="shared" si="4498"/>
        <v>0</v>
      </c>
      <c r="R2227" s="1383">
        <f t="shared" si="4498"/>
        <v>0</v>
      </c>
      <c r="S2227" s="1383">
        <f t="shared" si="4498"/>
        <v>0</v>
      </c>
      <c r="T2227" s="1383">
        <f t="shared" ref="T2227:X2227" si="4499">$AE2227*T$27</f>
        <v>0</v>
      </c>
      <c r="U2227" s="1383">
        <f t="shared" si="4499"/>
        <v>0</v>
      </c>
      <c r="V2227" s="1383">
        <f t="shared" si="4499"/>
        <v>0</v>
      </c>
      <c r="W2227" s="1383">
        <f t="shared" si="4499"/>
        <v>0</v>
      </c>
      <c r="X2227" s="1383">
        <f t="shared" si="4499"/>
        <v>0</v>
      </c>
      <c r="Y2227" s="1383">
        <f t="shared" si="4173"/>
        <v>0</v>
      </c>
      <c r="Z2227" s="1383">
        <f t="shared" si="4174"/>
        <v>0</v>
      </c>
      <c r="AA2227" s="1383">
        <f t="shared" si="4175"/>
        <v>0</v>
      </c>
      <c r="AB2227" s="1383">
        <f t="shared" si="4176"/>
        <v>0</v>
      </c>
      <c r="AC2227" s="5">
        <f t="shared" si="4177"/>
        <v>8</v>
      </c>
      <c r="AD2227" s="1383">
        <f t="shared" si="4178"/>
        <v>0</v>
      </c>
      <c r="AE2227" s="1383">
        <f t="shared" si="4179"/>
        <v>0</v>
      </c>
      <c r="AF2227" s="1305" t="e">
        <f t="shared" si="4180"/>
        <v>#DIV/0!</v>
      </c>
      <c r="AG2227" s="1305" t="e">
        <f t="shared" si="4181"/>
        <v>#DIV/0!</v>
      </c>
      <c r="AH2227" s="5"/>
      <c r="AI2227" s="5"/>
      <c r="AJ2227" s="5"/>
      <c r="AK2227" s="5"/>
      <c r="AL2227" s="5"/>
      <c r="AM2227" s="5"/>
      <c r="AN2227" s="5"/>
      <c r="AO2227" s="5"/>
      <c r="AP2227" s="5"/>
      <c r="AQ2227" s="5"/>
      <c r="AR2227" s="5"/>
      <c r="AS2227" s="5"/>
      <c r="AT2227" s="5"/>
      <c r="AU2227" s="5"/>
      <c r="AV2227" s="5"/>
      <c r="AW2227" s="5"/>
      <c r="AX2227" s="5"/>
      <c r="AY2227" s="5"/>
      <c r="AZ2227" s="5"/>
      <c r="BA2227" s="5"/>
      <c r="BB2227" s="5"/>
      <c r="BC2227" s="5"/>
      <c r="BD2227" s="5"/>
      <c r="BE2227" s="5"/>
    </row>
    <row r="2228" spans="1:57" ht="14.25" customHeight="1">
      <c r="A2228" s="1376">
        <v>46031</v>
      </c>
      <c r="B2228" s="1301"/>
      <c r="C2228" s="1302"/>
      <c r="D2228" s="1376">
        <v>45666</v>
      </c>
      <c r="E2228" s="1357"/>
      <c r="F2228" s="5"/>
      <c r="G2228" s="5"/>
      <c r="H2228" s="1302"/>
      <c r="I2228" s="1303"/>
      <c r="J2228" s="1301"/>
      <c r="K2228" s="1376"/>
      <c r="L2228" s="1302"/>
      <c r="M2228" s="1382">
        <f t="shared" si="4170"/>
        <v>46032</v>
      </c>
      <c r="N2228" s="1354">
        <f t="shared" si="4167"/>
        <v>0</v>
      </c>
      <c r="O2228" s="1383">
        <f t="shared" ref="O2228:S2228" si="4500">$AD2228*O$27</f>
        <v>0</v>
      </c>
      <c r="P2228" s="1383">
        <f t="shared" si="4500"/>
        <v>0</v>
      </c>
      <c r="Q2228" s="1383">
        <f t="shared" si="4500"/>
        <v>0</v>
      </c>
      <c r="R2228" s="1383">
        <f t="shared" si="4500"/>
        <v>0</v>
      </c>
      <c r="S2228" s="1383">
        <f t="shared" si="4500"/>
        <v>0</v>
      </c>
      <c r="T2228" s="1383">
        <f t="shared" ref="T2228:X2228" si="4501">$AE2228*T$27</f>
        <v>0</v>
      </c>
      <c r="U2228" s="1383">
        <f t="shared" si="4501"/>
        <v>0</v>
      </c>
      <c r="V2228" s="1383">
        <f t="shared" si="4501"/>
        <v>0</v>
      </c>
      <c r="W2228" s="1383">
        <f t="shared" si="4501"/>
        <v>0</v>
      </c>
      <c r="X2228" s="1383">
        <f t="shared" si="4501"/>
        <v>0</v>
      </c>
      <c r="Y2228" s="1383">
        <f t="shared" si="4173"/>
        <v>0</v>
      </c>
      <c r="Z2228" s="1383">
        <f t="shared" si="4174"/>
        <v>0</v>
      </c>
      <c r="AA2228" s="1383">
        <f t="shared" si="4175"/>
        <v>0</v>
      </c>
      <c r="AB2228" s="1383">
        <f t="shared" si="4176"/>
        <v>0</v>
      </c>
      <c r="AC2228" s="5">
        <f t="shared" si="4177"/>
        <v>9</v>
      </c>
      <c r="AD2228" s="1383">
        <f t="shared" si="4178"/>
        <v>0</v>
      </c>
      <c r="AE2228" s="1383">
        <f t="shared" si="4179"/>
        <v>0</v>
      </c>
      <c r="AF2228" s="1305" t="e">
        <f t="shared" si="4180"/>
        <v>#DIV/0!</v>
      </c>
      <c r="AG2228" s="1305" t="e">
        <f t="shared" si="4181"/>
        <v>#DIV/0!</v>
      </c>
      <c r="AH2228" s="5"/>
      <c r="AI2228" s="5"/>
      <c r="AJ2228" s="5"/>
      <c r="AK2228" s="5"/>
      <c r="AL2228" s="5"/>
      <c r="AM2228" s="5"/>
      <c r="AN2228" s="5"/>
      <c r="AO2228" s="5"/>
      <c r="AP2228" s="5"/>
      <c r="AQ2228" s="5"/>
      <c r="AR2228" s="5"/>
      <c r="AS2228" s="5"/>
      <c r="AT2228" s="5"/>
      <c r="AU2228" s="5"/>
      <c r="AV2228" s="5"/>
      <c r="AW2228" s="5"/>
      <c r="AX2228" s="5"/>
      <c r="AY2228" s="5"/>
      <c r="AZ2228" s="5"/>
      <c r="BA2228" s="5"/>
      <c r="BB2228" s="5"/>
      <c r="BC2228" s="5"/>
      <c r="BD2228" s="5"/>
      <c r="BE2228" s="5"/>
    </row>
    <row r="2229" spans="1:57" ht="14.25" customHeight="1">
      <c r="A2229" s="1376">
        <v>46032</v>
      </c>
      <c r="B2229" s="1301"/>
      <c r="C2229" s="1302"/>
      <c r="D2229" s="1376">
        <v>45667</v>
      </c>
      <c r="E2229" s="1357"/>
      <c r="F2229" s="5"/>
      <c r="G2229" s="5"/>
      <c r="H2229" s="1302"/>
      <c r="I2229" s="1303"/>
      <c r="J2229" s="1301"/>
      <c r="K2229" s="1376"/>
      <c r="L2229" s="1302"/>
      <c r="M2229" s="1382">
        <f t="shared" si="4170"/>
        <v>46033</v>
      </c>
      <c r="N2229" s="1354">
        <f t="shared" si="4167"/>
        <v>0</v>
      </c>
      <c r="O2229" s="1383">
        <f t="shared" ref="O2229:S2229" si="4502">$AD2229*O$27</f>
        <v>0</v>
      </c>
      <c r="P2229" s="1383">
        <f t="shared" si="4502"/>
        <v>0</v>
      </c>
      <c r="Q2229" s="1383">
        <f t="shared" si="4502"/>
        <v>0</v>
      </c>
      <c r="R2229" s="1383">
        <f t="shared" si="4502"/>
        <v>0</v>
      </c>
      <c r="S2229" s="1383">
        <f t="shared" si="4502"/>
        <v>0</v>
      </c>
      <c r="T2229" s="1383">
        <f t="shared" ref="T2229:X2229" si="4503">$AE2229*T$27</f>
        <v>0</v>
      </c>
      <c r="U2229" s="1383">
        <f t="shared" si="4503"/>
        <v>0</v>
      </c>
      <c r="V2229" s="1383">
        <f t="shared" si="4503"/>
        <v>0</v>
      </c>
      <c r="W2229" s="1383">
        <f t="shared" si="4503"/>
        <v>0</v>
      </c>
      <c r="X2229" s="1383">
        <f t="shared" si="4503"/>
        <v>0</v>
      </c>
      <c r="Y2229" s="1383">
        <f t="shared" si="4173"/>
        <v>0</v>
      </c>
      <c r="Z2229" s="1383">
        <f t="shared" si="4174"/>
        <v>0</v>
      </c>
      <c r="AA2229" s="1383">
        <f t="shared" si="4175"/>
        <v>0</v>
      </c>
      <c r="AB2229" s="1383">
        <f t="shared" si="4176"/>
        <v>0</v>
      </c>
      <c r="AC2229" s="5">
        <f t="shared" si="4177"/>
        <v>10</v>
      </c>
      <c r="AD2229" s="1383">
        <f t="shared" si="4178"/>
        <v>0</v>
      </c>
      <c r="AE2229" s="1383">
        <f t="shared" si="4179"/>
        <v>0</v>
      </c>
      <c r="AF2229" s="1305" t="e">
        <f t="shared" si="4180"/>
        <v>#DIV/0!</v>
      </c>
      <c r="AG2229" s="1305" t="e">
        <f t="shared" si="4181"/>
        <v>#DIV/0!</v>
      </c>
      <c r="AH2229" s="5"/>
      <c r="AI2229" s="5"/>
      <c r="AJ2229" s="5"/>
      <c r="AK2229" s="5"/>
      <c r="AL2229" s="5"/>
      <c r="AM2229" s="5"/>
      <c r="AN2229" s="5"/>
      <c r="AO2229" s="5"/>
      <c r="AP2229" s="5"/>
      <c r="AQ2229" s="5"/>
      <c r="AR2229" s="5"/>
      <c r="AS2229" s="5"/>
      <c r="AT2229" s="5"/>
      <c r="AU2229" s="5"/>
      <c r="AV2229" s="5"/>
      <c r="AW2229" s="5"/>
      <c r="AX2229" s="5"/>
      <c r="AY2229" s="5"/>
      <c r="AZ2229" s="5"/>
      <c r="BA2229" s="5"/>
      <c r="BB2229" s="5"/>
      <c r="BC2229" s="5"/>
      <c r="BD2229" s="5"/>
      <c r="BE2229" s="5"/>
    </row>
    <row r="2230" spans="1:57" ht="14.25" customHeight="1">
      <c r="A2230" s="1376">
        <v>46033</v>
      </c>
      <c r="B2230" s="1301"/>
      <c r="C2230" s="1302"/>
      <c r="D2230" s="1376">
        <v>45668</v>
      </c>
      <c r="E2230" s="1357"/>
      <c r="F2230" s="5"/>
      <c r="G2230" s="5"/>
      <c r="H2230" s="1302"/>
      <c r="I2230" s="1303"/>
      <c r="J2230" s="1301"/>
      <c r="K2230" s="1376"/>
      <c r="L2230" s="1302"/>
      <c r="M2230" s="1382">
        <f t="shared" si="4170"/>
        <v>46034</v>
      </c>
      <c r="N2230" s="1354">
        <f t="shared" si="4167"/>
        <v>0</v>
      </c>
      <c r="O2230" s="1383">
        <f t="shared" ref="O2230:S2230" si="4504">$AD2230*O$27</f>
        <v>0</v>
      </c>
      <c r="P2230" s="1383">
        <f t="shared" si="4504"/>
        <v>0</v>
      </c>
      <c r="Q2230" s="1383">
        <f t="shared" si="4504"/>
        <v>0</v>
      </c>
      <c r="R2230" s="1383">
        <f t="shared" si="4504"/>
        <v>0</v>
      </c>
      <c r="S2230" s="1383">
        <f t="shared" si="4504"/>
        <v>0</v>
      </c>
      <c r="T2230" s="1383">
        <f t="shared" ref="T2230:X2230" si="4505">$AE2230*T$27</f>
        <v>0</v>
      </c>
      <c r="U2230" s="1383">
        <f t="shared" si="4505"/>
        <v>0</v>
      </c>
      <c r="V2230" s="1383">
        <f t="shared" si="4505"/>
        <v>0</v>
      </c>
      <c r="W2230" s="1383">
        <f t="shared" si="4505"/>
        <v>0</v>
      </c>
      <c r="X2230" s="1383">
        <f t="shared" si="4505"/>
        <v>0</v>
      </c>
      <c r="Y2230" s="1383">
        <f t="shared" si="4173"/>
        <v>0</v>
      </c>
      <c r="Z2230" s="1383">
        <f t="shared" si="4174"/>
        <v>0</v>
      </c>
      <c r="AA2230" s="1383">
        <f t="shared" si="4175"/>
        <v>0</v>
      </c>
      <c r="AB2230" s="1383">
        <f t="shared" si="4176"/>
        <v>0</v>
      </c>
      <c r="AC2230" s="5">
        <f t="shared" si="4177"/>
        <v>11</v>
      </c>
      <c r="AD2230" s="1383">
        <f t="shared" si="4178"/>
        <v>0</v>
      </c>
      <c r="AE2230" s="1383">
        <f t="shared" si="4179"/>
        <v>0</v>
      </c>
      <c r="AF2230" s="1305" t="e">
        <f t="shared" si="4180"/>
        <v>#DIV/0!</v>
      </c>
      <c r="AG2230" s="1305" t="e">
        <f t="shared" si="4181"/>
        <v>#DIV/0!</v>
      </c>
      <c r="AH2230" s="5"/>
      <c r="AI2230" s="5"/>
      <c r="AJ2230" s="5"/>
      <c r="AK2230" s="5"/>
      <c r="AL2230" s="5"/>
      <c r="AM2230" s="5"/>
      <c r="AN2230" s="5"/>
      <c r="AO2230" s="5"/>
      <c r="AP2230" s="5"/>
      <c r="AQ2230" s="5"/>
      <c r="AR2230" s="5"/>
      <c r="AS2230" s="5"/>
      <c r="AT2230" s="5"/>
      <c r="AU2230" s="5"/>
      <c r="AV2230" s="5"/>
      <c r="AW2230" s="5"/>
      <c r="AX2230" s="5"/>
      <c r="AY2230" s="5"/>
      <c r="AZ2230" s="5"/>
      <c r="BA2230" s="5"/>
      <c r="BB2230" s="5"/>
      <c r="BC2230" s="5"/>
      <c r="BD2230" s="5"/>
      <c r="BE2230" s="5"/>
    </row>
    <row r="2231" spans="1:57" ht="14.25" customHeight="1">
      <c r="A2231" s="1376">
        <v>46034</v>
      </c>
      <c r="B2231" s="1301"/>
      <c r="C2231" s="1302"/>
      <c r="D2231" s="1376">
        <v>45669</v>
      </c>
      <c r="E2231" s="1357"/>
      <c r="F2231" s="5"/>
      <c r="G2231" s="5"/>
      <c r="H2231" s="1302"/>
      <c r="I2231" s="1303"/>
      <c r="J2231" s="1301"/>
      <c r="K2231" s="1376"/>
      <c r="L2231" s="1302"/>
      <c r="M2231" s="1382">
        <f t="shared" si="4170"/>
        <v>46035</v>
      </c>
      <c r="N2231" s="1354">
        <f t="shared" si="4167"/>
        <v>0</v>
      </c>
      <c r="O2231" s="1383">
        <f t="shared" ref="O2231:S2231" si="4506">$AD2231*O$27</f>
        <v>0</v>
      </c>
      <c r="P2231" s="1383">
        <f t="shared" si="4506"/>
        <v>0</v>
      </c>
      <c r="Q2231" s="1383">
        <f t="shared" si="4506"/>
        <v>0</v>
      </c>
      <c r="R2231" s="1383">
        <f t="shared" si="4506"/>
        <v>0</v>
      </c>
      <c r="S2231" s="1383">
        <f t="shared" si="4506"/>
        <v>0</v>
      </c>
      <c r="T2231" s="1383">
        <f t="shared" ref="T2231:X2231" si="4507">$AE2231*T$27</f>
        <v>0</v>
      </c>
      <c r="U2231" s="1383">
        <f t="shared" si="4507"/>
        <v>0</v>
      </c>
      <c r="V2231" s="1383">
        <f t="shared" si="4507"/>
        <v>0</v>
      </c>
      <c r="W2231" s="1383">
        <f t="shared" si="4507"/>
        <v>0</v>
      </c>
      <c r="X2231" s="1383">
        <f t="shared" si="4507"/>
        <v>0</v>
      </c>
      <c r="Y2231" s="1383">
        <f t="shared" si="4173"/>
        <v>0</v>
      </c>
      <c r="Z2231" s="1383">
        <f t="shared" si="4174"/>
        <v>0</v>
      </c>
      <c r="AA2231" s="1383">
        <f t="shared" si="4175"/>
        <v>0</v>
      </c>
      <c r="AB2231" s="1383">
        <f t="shared" si="4176"/>
        <v>0</v>
      </c>
      <c r="AC2231" s="5">
        <f t="shared" si="4177"/>
        <v>12</v>
      </c>
      <c r="AD2231" s="1383">
        <f t="shared" si="4178"/>
        <v>0</v>
      </c>
      <c r="AE2231" s="1383">
        <f t="shared" si="4179"/>
        <v>0</v>
      </c>
      <c r="AF2231" s="1305" t="e">
        <f t="shared" si="4180"/>
        <v>#DIV/0!</v>
      </c>
      <c r="AG2231" s="1305" t="e">
        <f t="shared" si="4181"/>
        <v>#DIV/0!</v>
      </c>
      <c r="AH2231" s="5"/>
      <c r="AI2231" s="5"/>
      <c r="AJ2231" s="5"/>
      <c r="AK2231" s="5"/>
      <c r="AL2231" s="5"/>
      <c r="AM2231" s="5"/>
      <c r="AN2231" s="5"/>
      <c r="AO2231" s="5"/>
      <c r="AP2231" s="5"/>
      <c r="AQ2231" s="5"/>
      <c r="AR2231" s="5"/>
      <c r="AS2231" s="5"/>
      <c r="AT2231" s="5"/>
      <c r="AU2231" s="5"/>
      <c r="AV2231" s="5"/>
      <c r="AW2231" s="5"/>
      <c r="AX2231" s="5"/>
      <c r="AY2231" s="5"/>
      <c r="AZ2231" s="5"/>
      <c r="BA2231" s="5"/>
      <c r="BB2231" s="5"/>
      <c r="BC2231" s="5"/>
      <c r="BD2231" s="5"/>
      <c r="BE2231" s="5"/>
    </row>
    <row r="2232" spans="1:57" ht="14.25" customHeight="1">
      <c r="A2232" s="1376">
        <v>46035</v>
      </c>
      <c r="B2232" s="1301"/>
      <c r="C2232" s="1302"/>
      <c r="D2232" s="1376">
        <v>45670</v>
      </c>
      <c r="E2232" s="1357"/>
      <c r="F2232" s="5"/>
      <c r="G2232" s="5"/>
      <c r="H2232" s="1302"/>
      <c r="I2232" s="1303"/>
      <c r="J2232" s="1301"/>
      <c r="K2232" s="1376"/>
      <c r="L2232" s="1302"/>
      <c r="M2232" s="1382">
        <f t="shared" si="4170"/>
        <v>46036</v>
      </c>
      <c r="N2232" s="1354">
        <f t="shared" si="4167"/>
        <v>0</v>
      </c>
      <c r="O2232" s="1383">
        <f t="shared" ref="O2232:S2232" si="4508">$AD2232*O$27</f>
        <v>0</v>
      </c>
      <c r="P2232" s="1383">
        <f t="shared" si="4508"/>
        <v>0</v>
      </c>
      <c r="Q2232" s="1383">
        <f t="shared" si="4508"/>
        <v>0</v>
      </c>
      <c r="R2232" s="1383">
        <f t="shared" si="4508"/>
        <v>0</v>
      </c>
      <c r="S2232" s="1383">
        <f t="shared" si="4508"/>
        <v>0</v>
      </c>
      <c r="T2232" s="1383">
        <f t="shared" ref="T2232:X2232" si="4509">$AE2232*T$27</f>
        <v>0</v>
      </c>
      <c r="U2232" s="1383">
        <f t="shared" si="4509"/>
        <v>0</v>
      </c>
      <c r="V2232" s="1383">
        <f t="shared" si="4509"/>
        <v>0</v>
      </c>
      <c r="W2232" s="1383">
        <f t="shared" si="4509"/>
        <v>0</v>
      </c>
      <c r="X2232" s="1383">
        <f t="shared" si="4509"/>
        <v>0</v>
      </c>
      <c r="Y2232" s="1383">
        <f t="shared" si="4173"/>
        <v>0</v>
      </c>
      <c r="Z2232" s="1383">
        <f t="shared" si="4174"/>
        <v>0</v>
      </c>
      <c r="AA2232" s="1383">
        <f t="shared" si="4175"/>
        <v>0</v>
      </c>
      <c r="AB2232" s="1383">
        <f t="shared" si="4176"/>
        <v>0</v>
      </c>
      <c r="AC2232" s="5">
        <f t="shared" si="4177"/>
        <v>13</v>
      </c>
      <c r="AD2232" s="1383">
        <f t="shared" si="4178"/>
        <v>0</v>
      </c>
      <c r="AE2232" s="1383">
        <f t="shared" si="4179"/>
        <v>0</v>
      </c>
      <c r="AF2232" s="1305" t="e">
        <f t="shared" si="4180"/>
        <v>#DIV/0!</v>
      </c>
      <c r="AG2232" s="1305" t="e">
        <f t="shared" si="4181"/>
        <v>#DIV/0!</v>
      </c>
      <c r="AH2232" s="5"/>
      <c r="AI2232" s="5"/>
      <c r="AJ2232" s="5"/>
      <c r="AK2232" s="5"/>
      <c r="AL2232" s="5"/>
      <c r="AM2232" s="5"/>
      <c r="AN2232" s="5"/>
      <c r="AO2232" s="5"/>
      <c r="AP2232" s="5"/>
      <c r="AQ2232" s="5"/>
      <c r="AR2232" s="5"/>
      <c r="AS2232" s="5"/>
      <c r="AT2232" s="5"/>
      <c r="AU2232" s="5"/>
      <c r="AV2232" s="5"/>
      <c r="AW2232" s="5"/>
      <c r="AX2232" s="5"/>
      <c r="AY2232" s="5"/>
      <c r="AZ2232" s="5"/>
      <c r="BA2232" s="5"/>
      <c r="BB2232" s="5"/>
      <c r="BC2232" s="5"/>
      <c r="BD2232" s="5"/>
      <c r="BE2232" s="5"/>
    </row>
    <row r="2233" spans="1:57" ht="14.25" customHeight="1">
      <c r="A2233" s="1376">
        <v>46036</v>
      </c>
      <c r="B2233" s="1301"/>
      <c r="C2233" s="1302"/>
      <c r="D2233" s="1376">
        <v>45671</v>
      </c>
      <c r="E2233" s="1357"/>
      <c r="F2233" s="5"/>
      <c r="G2233" s="5"/>
      <c r="H2233" s="1302"/>
      <c r="I2233" s="1303"/>
      <c r="J2233" s="1301"/>
      <c r="K2233" s="1376"/>
      <c r="L2233" s="1302"/>
      <c r="M2233" s="1382">
        <f t="shared" si="4170"/>
        <v>46037</v>
      </c>
      <c r="N2233" s="1354">
        <f t="shared" si="4167"/>
        <v>0</v>
      </c>
      <c r="O2233" s="1383">
        <f t="shared" ref="O2233:S2233" si="4510">$AD2233*O$27</f>
        <v>0</v>
      </c>
      <c r="P2233" s="1383">
        <f t="shared" si="4510"/>
        <v>0</v>
      </c>
      <c r="Q2233" s="1383">
        <f t="shared" si="4510"/>
        <v>0</v>
      </c>
      <c r="R2233" s="1383">
        <f t="shared" si="4510"/>
        <v>0</v>
      </c>
      <c r="S2233" s="1383">
        <f t="shared" si="4510"/>
        <v>0</v>
      </c>
      <c r="T2233" s="1383">
        <f t="shared" ref="T2233:X2233" si="4511">$AE2233*T$27</f>
        <v>0</v>
      </c>
      <c r="U2233" s="1383">
        <f t="shared" si="4511"/>
        <v>0</v>
      </c>
      <c r="V2233" s="1383">
        <f t="shared" si="4511"/>
        <v>0</v>
      </c>
      <c r="W2233" s="1383">
        <f t="shared" si="4511"/>
        <v>0</v>
      </c>
      <c r="X2233" s="1383">
        <f t="shared" si="4511"/>
        <v>0</v>
      </c>
      <c r="Y2233" s="1383">
        <f t="shared" si="4173"/>
        <v>0</v>
      </c>
      <c r="Z2233" s="1383">
        <f t="shared" si="4174"/>
        <v>0</v>
      </c>
      <c r="AA2233" s="1383">
        <f t="shared" si="4175"/>
        <v>0</v>
      </c>
      <c r="AB2233" s="1383">
        <f t="shared" si="4176"/>
        <v>0</v>
      </c>
      <c r="AC2233" s="5">
        <f t="shared" si="4177"/>
        <v>14</v>
      </c>
      <c r="AD2233" s="1383">
        <f t="shared" si="4178"/>
        <v>0</v>
      </c>
      <c r="AE2233" s="1383">
        <f t="shared" si="4179"/>
        <v>0</v>
      </c>
      <c r="AF2233" s="1305" t="e">
        <f t="shared" si="4180"/>
        <v>#DIV/0!</v>
      </c>
      <c r="AG2233" s="1305" t="e">
        <f t="shared" si="4181"/>
        <v>#DIV/0!</v>
      </c>
      <c r="AH2233" s="5"/>
      <c r="AI2233" s="5"/>
      <c r="AJ2233" s="5"/>
      <c r="AK2233" s="5"/>
      <c r="AL2233" s="5"/>
      <c r="AM2233" s="5"/>
      <c r="AN2233" s="5"/>
      <c r="AO2233" s="5"/>
      <c r="AP2233" s="5"/>
      <c r="AQ2233" s="5"/>
      <c r="AR2233" s="5"/>
      <c r="AS2233" s="5"/>
      <c r="AT2233" s="5"/>
      <c r="AU2233" s="5"/>
      <c r="AV2233" s="5"/>
      <c r="AW2233" s="5"/>
      <c r="AX2233" s="5"/>
      <c r="AY2233" s="5"/>
      <c r="AZ2233" s="5"/>
      <c r="BA2233" s="5"/>
      <c r="BB2233" s="5"/>
      <c r="BC2233" s="5"/>
      <c r="BD2233" s="5"/>
      <c r="BE2233" s="5"/>
    </row>
    <row r="2234" spans="1:57" ht="14.25" customHeight="1">
      <c r="A2234" s="1376">
        <v>46037</v>
      </c>
      <c r="B2234" s="1301"/>
      <c r="C2234" s="1302"/>
      <c r="D2234" s="1376">
        <v>45672</v>
      </c>
      <c r="E2234" s="1357"/>
      <c r="F2234" s="5"/>
      <c r="G2234" s="5"/>
      <c r="H2234" s="1302"/>
      <c r="I2234" s="1303"/>
      <c r="J2234" s="1301"/>
      <c r="K2234" s="1376"/>
      <c r="L2234" s="1302"/>
      <c r="M2234" s="1382">
        <f t="shared" si="4170"/>
        <v>46038</v>
      </c>
      <c r="N2234" s="1354">
        <f t="shared" si="4167"/>
        <v>0</v>
      </c>
      <c r="O2234" s="1383">
        <f t="shared" ref="O2234:S2234" si="4512">$AD2234*O$27</f>
        <v>0</v>
      </c>
      <c r="P2234" s="1383">
        <f t="shared" si="4512"/>
        <v>0</v>
      </c>
      <c r="Q2234" s="1383">
        <f t="shared" si="4512"/>
        <v>0</v>
      </c>
      <c r="R2234" s="1383">
        <f t="shared" si="4512"/>
        <v>0</v>
      </c>
      <c r="S2234" s="1383">
        <f t="shared" si="4512"/>
        <v>0</v>
      </c>
      <c r="T2234" s="1383">
        <f t="shared" ref="T2234:X2234" si="4513">$AE2234*T$27</f>
        <v>0</v>
      </c>
      <c r="U2234" s="1383">
        <f t="shared" si="4513"/>
        <v>0</v>
      </c>
      <c r="V2234" s="1383">
        <f t="shared" si="4513"/>
        <v>0</v>
      </c>
      <c r="W2234" s="1383">
        <f t="shared" si="4513"/>
        <v>0</v>
      </c>
      <c r="X2234" s="1383">
        <f t="shared" si="4513"/>
        <v>0</v>
      </c>
      <c r="Y2234" s="1383">
        <f t="shared" si="4173"/>
        <v>0</v>
      </c>
      <c r="Z2234" s="1383">
        <f t="shared" si="4174"/>
        <v>0</v>
      </c>
      <c r="AA2234" s="1383">
        <f t="shared" si="4175"/>
        <v>0</v>
      </c>
      <c r="AB2234" s="1383">
        <f t="shared" si="4176"/>
        <v>0</v>
      </c>
      <c r="AC2234" s="5">
        <f t="shared" si="4177"/>
        <v>15</v>
      </c>
      <c r="AD2234" s="1383">
        <f t="shared" si="4178"/>
        <v>0</v>
      </c>
      <c r="AE2234" s="1383">
        <f t="shared" si="4179"/>
        <v>0</v>
      </c>
      <c r="AF2234" s="1305" t="e">
        <f t="shared" si="4180"/>
        <v>#DIV/0!</v>
      </c>
      <c r="AG2234" s="1305" t="e">
        <f t="shared" si="4181"/>
        <v>#DIV/0!</v>
      </c>
      <c r="AH2234" s="5"/>
      <c r="AI2234" s="5"/>
      <c r="AJ2234" s="5"/>
      <c r="AK2234" s="5"/>
      <c r="AL2234" s="5"/>
      <c r="AM2234" s="5"/>
      <c r="AN2234" s="5"/>
      <c r="AO2234" s="5"/>
      <c r="AP2234" s="5"/>
      <c r="AQ2234" s="5"/>
      <c r="AR2234" s="5"/>
      <c r="AS2234" s="5"/>
      <c r="AT2234" s="5"/>
      <c r="AU2234" s="5"/>
      <c r="AV2234" s="5"/>
      <c r="AW2234" s="5"/>
      <c r="AX2234" s="5"/>
      <c r="AY2234" s="5"/>
      <c r="AZ2234" s="5"/>
      <c r="BA2234" s="5"/>
      <c r="BB2234" s="5"/>
      <c r="BC2234" s="5"/>
      <c r="BD2234" s="5"/>
      <c r="BE2234" s="5"/>
    </row>
    <row r="2235" spans="1:57" ht="14.25" customHeight="1">
      <c r="A2235" s="1376">
        <v>46038</v>
      </c>
      <c r="B2235" s="1301"/>
      <c r="C2235" s="1302"/>
      <c r="D2235" s="1376">
        <v>45673</v>
      </c>
      <c r="E2235" s="1357"/>
      <c r="F2235" s="5"/>
      <c r="G2235" s="5"/>
      <c r="H2235" s="1302"/>
      <c r="I2235" s="1303"/>
      <c r="J2235" s="1301"/>
      <c r="K2235" s="1376"/>
      <c r="L2235" s="1302"/>
      <c r="M2235" s="1382">
        <f t="shared" si="4170"/>
        <v>46039</v>
      </c>
      <c r="N2235" s="1354">
        <f t="shared" si="4167"/>
        <v>0</v>
      </c>
      <c r="O2235" s="1383">
        <f t="shared" ref="O2235:S2235" si="4514">$AD2235*O$27</f>
        <v>0</v>
      </c>
      <c r="P2235" s="1383">
        <f t="shared" si="4514"/>
        <v>0</v>
      </c>
      <c r="Q2235" s="1383">
        <f t="shared" si="4514"/>
        <v>0</v>
      </c>
      <c r="R2235" s="1383">
        <f t="shared" si="4514"/>
        <v>0</v>
      </c>
      <c r="S2235" s="1383">
        <f t="shared" si="4514"/>
        <v>0</v>
      </c>
      <c r="T2235" s="1383">
        <f t="shared" ref="T2235:X2235" si="4515">$AE2235*T$27</f>
        <v>0</v>
      </c>
      <c r="U2235" s="1383">
        <f t="shared" si="4515"/>
        <v>0</v>
      </c>
      <c r="V2235" s="1383">
        <f t="shared" si="4515"/>
        <v>0</v>
      </c>
      <c r="W2235" s="1383">
        <f t="shared" si="4515"/>
        <v>0</v>
      </c>
      <c r="X2235" s="1383">
        <f t="shared" si="4515"/>
        <v>0</v>
      </c>
      <c r="Y2235" s="1383">
        <f t="shared" si="4173"/>
        <v>0</v>
      </c>
      <c r="Z2235" s="1383">
        <f t="shared" si="4174"/>
        <v>0</v>
      </c>
      <c r="AA2235" s="1383">
        <f t="shared" si="4175"/>
        <v>0</v>
      </c>
      <c r="AB2235" s="1383">
        <f t="shared" si="4176"/>
        <v>0</v>
      </c>
      <c r="AC2235" s="5">
        <f t="shared" si="4177"/>
        <v>16</v>
      </c>
      <c r="AD2235" s="1383">
        <f t="shared" si="4178"/>
        <v>0</v>
      </c>
      <c r="AE2235" s="1383">
        <f t="shared" si="4179"/>
        <v>0</v>
      </c>
      <c r="AF2235" s="1305" t="e">
        <f t="shared" si="4180"/>
        <v>#DIV/0!</v>
      </c>
      <c r="AG2235" s="1305" t="e">
        <f t="shared" si="4181"/>
        <v>#DIV/0!</v>
      </c>
      <c r="AH2235" s="5"/>
      <c r="AI2235" s="5"/>
      <c r="AJ2235" s="5"/>
      <c r="AK2235" s="5"/>
      <c r="AL2235" s="5"/>
      <c r="AM2235" s="5"/>
      <c r="AN2235" s="5"/>
      <c r="AO2235" s="5"/>
      <c r="AP2235" s="5"/>
      <c r="AQ2235" s="5"/>
      <c r="AR2235" s="5"/>
      <c r="AS2235" s="5"/>
      <c r="AT2235" s="5"/>
      <c r="AU2235" s="5"/>
      <c r="AV2235" s="5"/>
      <c r="AW2235" s="5"/>
      <c r="AX2235" s="5"/>
      <c r="AY2235" s="5"/>
      <c r="AZ2235" s="5"/>
      <c r="BA2235" s="5"/>
      <c r="BB2235" s="5"/>
      <c r="BC2235" s="5"/>
      <c r="BD2235" s="5"/>
      <c r="BE2235" s="5"/>
    </row>
    <row r="2236" spans="1:57" ht="14.25" customHeight="1">
      <c r="A2236" s="1376">
        <v>46039</v>
      </c>
      <c r="B2236" s="1301"/>
      <c r="C2236" s="1302"/>
      <c r="D2236" s="1376">
        <v>45674</v>
      </c>
      <c r="E2236" s="1357"/>
      <c r="F2236" s="5"/>
      <c r="G2236" s="5"/>
      <c r="H2236" s="1302"/>
      <c r="I2236" s="1303"/>
      <c r="J2236" s="1301"/>
      <c r="K2236" s="1376"/>
      <c r="L2236" s="1302"/>
      <c r="M2236" s="1382">
        <f t="shared" si="4170"/>
        <v>46040</v>
      </c>
      <c r="N2236" s="1354">
        <f t="shared" si="4167"/>
        <v>0</v>
      </c>
      <c r="O2236" s="1383">
        <f t="shared" ref="O2236:S2236" si="4516">$AD2236*O$27</f>
        <v>0</v>
      </c>
      <c r="P2236" s="1383">
        <f t="shared" si="4516"/>
        <v>0</v>
      </c>
      <c r="Q2236" s="1383">
        <f t="shared" si="4516"/>
        <v>0</v>
      </c>
      <c r="R2236" s="1383">
        <f t="shared" si="4516"/>
        <v>0</v>
      </c>
      <c r="S2236" s="1383">
        <f t="shared" si="4516"/>
        <v>0</v>
      </c>
      <c r="T2236" s="1383">
        <f t="shared" ref="T2236:X2236" si="4517">$AE2236*T$27</f>
        <v>0</v>
      </c>
      <c r="U2236" s="1383">
        <f t="shared" si="4517"/>
        <v>0</v>
      </c>
      <c r="V2236" s="1383">
        <f t="shared" si="4517"/>
        <v>0</v>
      </c>
      <c r="W2236" s="1383">
        <f t="shared" si="4517"/>
        <v>0</v>
      </c>
      <c r="X2236" s="1383">
        <f t="shared" si="4517"/>
        <v>0</v>
      </c>
      <c r="Y2236" s="1383">
        <f t="shared" si="4173"/>
        <v>0</v>
      </c>
      <c r="Z2236" s="1383">
        <f t="shared" si="4174"/>
        <v>0</v>
      </c>
      <c r="AA2236" s="1383">
        <f t="shared" si="4175"/>
        <v>0</v>
      </c>
      <c r="AB2236" s="1383">
        <f t="shared" si="4176"/>
        <v>0</v>
      </c>
      <c r="AC2236" s="5">
        <f t="shared" si="4177"/>
        <v>17</v>
      </c>
      <c r="AD2236" s="1383">
        <f t="shared" si="4178"/>
        <v>0</v>
      </c>
      <c r="AE2236" s="1383">
        <f t="shared" si="4179"/>
        <v>0</v>
      </c>
      <c r="AF2236" s="1305" t="e">
        <f t="shared" si="4180"/>
        <v>#DIV/0!</v>
      </c>
      <c r="AG2236" s="1305" t="e">
        <f t="shared" si="4181"/>
        <v>#DIV/0!</v>
      </c>
      <c r="AH2236" s="5"/>
      <c r="AI2236" s="5"/>
      <c r="AJ2236" s="5"/>
      <c r="AK2236" s="5"/>
      <c r="AL2236" s="5"/>
      <c r="AM2236" s="5"/>
      <c r="AN2236" s="5"/>
      <c r="AO2236" s="5"/>
      <c r="AP2236" s="5"/>
      <c r="AQ2236" s="5"/>
      <c r="AR2236" s="5"/>
      <c r="AS2236" s="5"/>
      <c r="AT2236" s="5"/>
      <c r="AU2236" s="5"/>
      <c r="AV2236" s="5"/>
      <c r="AW2236" s="5"/>
      <c r="AX2236" s="5"/>
      <c r="AY2236" s="5"/>
      <c r="AZ2236" s="5"/>
      <c r="BA2236" s="5"/>
      <c r="BB2236" s="5"/>
      <c r="BC2236" s="5"/>
      <c r="BD2236" s="5"/>
      <c r="BE2236" s="5"/>
    </row>
    <row r="2237" spans="1:57" ht="14.25" customHeight="1">
      <c r="A2237" s="1376">
        <v>46040</v>
      </c>
      <c r="B2237" s="1301"/>
      <c r="C2237" s="1302"/>
      <c r="D2237" s="1376">
        <v>45675</v>
      </c>
      <c r="E2237" s="1357"/>
      <c r="F2237" s="5"/>
      <c r="G2237" s="5"/>
      <c r="H2237" s="1302"/>
      <c r="I2237" s="1303"/>
      <c r="J2237" s="1301"/>
      <c r="K2237" s="1376"/>
      <c r="L2237" s="1302"/>
      <c r="M2237" s="1382">
        <f t="shared" si="4170"/>
        <v>46041</v>
      </c>
      <c r="N2237" s="1354">
        <f t="shared" si="4167"/>
        <v>0</v>
      </c>
      <c r="O2237" s="1383">
        <f t="shared" ref="O2237:S2237" si="4518">$AD2237*O$27</f>
        <v>0</v>
      </c>
      <c r="P2237" s="1383">
        <f t="shared" si="4518"/>
        <v>0</v>
      </c>
      <c r="Q2237" s="1383">
        <f t="shared" si="4518"/>
        <v>0</v>
      </c>
      <c r="R2237" s="1383">
        <f t="shared" si="4518"/>
        <v>0</v>
      </c>
      <c r="S2237" s="1383">
        <f t="shared" si="4518"/>
        <v>0</v>
      </c>
      <c r="T2237" s="1383">
        <f t="shared" ref="T2237:X2237" si="4519">$AE2237*T$27</f>
        <v>0</v>
      </c>
      <c r="U2237" s="1383">
        <f t="shared" si="4519"/>
        <v>0</v>
      </c>
      <c r="V2237" s="1383">
        <f t="shared" si="4519"/>
        <v>0</v>
      </c>
      <c r="W2237" s="1383">
        <f t="shared" si="4519"/>
        <v>0</v>
      </c>
      <c r="X2237" s="1383">
        <f t="shared" si="4519"/>
        <v>0</v>
      </c>
      <c r="Y2237" s="1383">
        <f t="shared" si="4173"/>
        <v>0</v>
      </c>
      <c r="Z2237" s="1383">
        <f t="shared" si="4174"/>
        <v>0</v>
      </c>
      <c r="AA2237" s="1383">
        <f t="shared" si="4175"/>
        <v>0</v>
      </c>
      <c r="AB2237" s="1383">
        <f t="shared" si="4176"/>
        <v>0</v>
      </c>
      <c r="AC2237" s="5">
        <f t="shared" si="4177"/>
        <v>18</v>
      </c>
      <c r="AD2237" s="1383">
        <f t="shared" si="4178"/>
        <v>0</v>
      </c>
      <c r="AE2237" s="1383">
        <f t="shared" si="4179"/>
        <v>0</v>
      </c>
      <c r="AF2237" s="1305" t="e">
        <f t="shared" si="4180"/>
        <v>#DIV/0!</v>
      </c>
      <c r="AG2237" s="1305" t="e">
        <f t="shared" si="4181"/>
        <v>#DIV/0!</v>
      </c>
      <c r="AH2237" s="5"/>
      <c r="AI2237" s="5"/>
      <c r="AJ2237" s="5"/>
      <c r="AK2237" s="5"/>
      <c r="AL2237" s="5"/>
      <c r="AM2237" s="5"/>
      <c r="AN2237" s="5"/>
      <c r="AO2237" s="5"/>
      <c r="AP2237" s="5"/>
      <c r="AQ2237" s="5"/>
      <c r="AR2237" s="5"/>
      <c r="AS2237" s="5"/>
      <c r="AT2237" s="5"/>
      <c r="AU2237" s="5"/>
      <c r="AV2237" s="5"/>
      <c r="AW2237" s="5"/>
      <c r="AX2237" s="5"/>
      <c r="AY2237" s="5"/>
      <c r="AZ2237" s="5"/>
      <c r="BA2237" s="5"/>
      <c r="BB2237" s="5"/>
      <c r="BC2237" s="5"/>
      <c r="BD2237" s="5"/>
      <c r="BE2237" s="5"/>
    </row>
    <row r="2238" spans="1:57" ht="14.25" customHeight="1">
      <c r="A2238" s="1376">
        <v>46041</v>
      </c>
      <c r="B2238" s="1301"/>
      <c r="C2238" s="1302"/>
      <c r="D2238" s="1376">
        <v>45676</v>
      </c>
      <c r="E2238" s="1357"/>
      <c r="F2238" s="5"/>
      <c r="G2238" s="5"/>
      <c r="H2238" s="1302"/>
      <c r="I2238" s="1303"/>
      <c r="J2238" s="1301"/>
      <c r="K2238" s="1376"/>
      <c r="L2238" s="1302"/>
      <c r="M2238" s="1382">
        <f t="shared" si="4170"/>
        <v>46042</v>
      </c>
      <c r="N2238" s="1354">
        <f t="shared" si="4167"/>
        <v>0</v>
      </c>
      <c r="O2238" s="1383">
        <f t="shared" ref="O2238:S2238" si="4520">$AD2238*O$27</f>
        <v>0</v>
      </c>
      <c r="P2238" s="1383">
        <f t="shared" si="4520"/>
        <v>0</v>
      </c>
      <c r="Q2238" s="1383">
        <f t="shared" si="4520"/>
        <v>0</v>
      </c>
      <c r="R2238" s="1383">
        <f t="shared" si="4520"/>
        <v>0</v>
      </c>
      <c r="S2238" s="1383">
        <f t="shared" si="4520"/>
        <v>0</v>
      </c>
      <c r="T2238" s="1383">
        <f t="shared" ref="T2238:X2238" si="4521">$AE2238*T$27</f>
        <v>0</v>
      </c>
      <c r="U2238" s="1383">
        <f t="shared" si="4521"/>
        <v>0</v>
      </c>
      <c r="V2238" s="1383">
        <f t="shared" si="4521"/>
        <v>0</v>
      </c>
      <c r="W2238" s="1383">
        <f t="shared" si="4521"/>
        <v>0</v>
      </c>
      <c r="X2238" s="1383">
        <f t="shared" si="4521"/>
        <v>0</v>
      </c>
      <c r="Y2238" s="1383">
        <f t="shared" si="4173"/>
        <v>0</v>
      </c>
      <c r="Z2238" s="1383">
        <f t="shared" si="4174"/>
        <v>0</v>
      </c>
      <c r="AA2238" s="1383">
        <f t="shared" si="4175"/>
        <v>0</v>
      </c>
      <c r="AB2238" s="1383">
        <f t="shared" si="4176"/>
        <v>0</v>
      </c>
      <c r="AC2238" s="5">
        <f t="shared" si="4177"/>
        <v>19</v>
      </c>
      <c r="AD2238" s="1383">
        <f t="shared" si="4178"/>
        <v>0</v>
      </c>
      <c r="AE2238" s="1383">
        <f t="shared" si="4179"/>
        <v>0</v>
      </c>
      <c r="AF2238" s="1305" t="e">
        <f t="shared" si="4180"/>
        <v>#DIV/0!</v>
      </c>
      <c r="AG2238" s="1305" t="e">
        <f t="shared" si="4181"/>
        <v>#DIV/0!</v>
      </c>
      <c r="AH2238" s="5"/>
      <c r="AI2238" s="5"/>
      <c r="AJ2238" s="5"/>
      <c r="AK2238" s="5"/>
      <c r="AL2238" s="5"/>
      <c r="AM2238" s="5"/>
      <c r="AN2238" s="5"/>
      <c r="AO2238" s="5"/>
      <c r="AP2238" s="5"/>
      <c r="AQ2238" s="5"/>
      <c r="AR2238" s="5"/>
      <c r="AS2238" s="5"/>
      <c r="AT2238" s="5"/>
      <c r="AU2238" s="5"/>
      <c r="AV2238" s="5"/>
      <c r="AW2238" s="5"/>
      <c r="AX2238" s="5"/>
      <c r="AY2238" s="5"/>
      <c r="AZ2238" s="5"/>
      <c r="BA2238" s="5"/>
      <c r="BB2238" s="5"/>
      <c r="BC2238" s="5"/>
      <c r="BD2238" s="5"/>
      <c r="BE2238" s="5"/>
    </row>
    <row r="2239" spans="1:57" ht="14.25" customHeight="1">
      <c r="A2239" s="1376">
        <v>46042</v>
      </c>
      <c r="B2239" s="1301"/>
      <c r="C2239" s="1302"/>
      <c r="D2239" s="1376">
        <v>45677</v>
      </c>
      <c r="E2239" s="1357"/>
      <c r="F2239" s="5"/>
      <c r="G2239" s="5"/>
      <c r="H2239" s="1302"/>
      <c r="I2239" s="1303"/>
      <c r="J2239" s="1301"/>
      <c r="K2239" s="1376"/>
      <c r="L2239" s="1302"/>
      <c r="M2239" s="1382">
        <f t="shared" si="4170"/>
        <v>46043</v>
      </c>
      <c r="N2239" s="1354">
        <f t="shared" si="4167"/>
        <v>0</v>
      </c>
      <c r="O2239" s="1383">
        <f t="shared" ref="O2239:S2239" si="4522">$AD2239*O$27</f>
        <v>0</v>
      </c>
      <c r="P2239" s="1383">
        <f t="shared" si="4522"/>
        <v>0</v>
      </c>
      <c r="Q2239" s="1383">
        <f t="shared" si="4522"/>
        <v>0</v>
      </c>
      <c r="R2239" s="1383">
        <f t="shared" si="4522"/>
        <v>0</v>
      </c>
      <c r="S2239" s="1383">
        <f t="shared" si="4522"/>
        <v>0</v>
      </c>
      <c r="T2239" s="1383">
        <f t="shared" ref="T2239:X2239" si="4523">$AE2239*T$27</f>
        <v>0</v>
      </c>
      <c r="U2239" s="1383">
        <f t="shared" si="4523"/>
        <v>0</v>
      </c>
      <c r="V2239" s="1383">
        <f t="shared" si="4523"/>
        <v>0</v>
      </c>
      <c r="W2239" s="1383">
        <f t="shared" si="4523"/>
        <v>0</v>
      </c>
      <c r="X2239" s="1383">
        <f t="shared" si="4523"/>
        <v>0</v>
      </c>
      <c r="Y2239" s="1383">
        <f t="shared" si="4173"/>
        <v>0</v>
      </c>
      <c r="Z2239" s="1383">
        <f t="shared" si="4174"/>
        <v>0</v>
      </c>
      <c r="AA2239" s="1383">
        <f t="shared" si="4175"/>
        <v>0</v>
      </c>
      <c r="AB2239" s="1383">
        <f t="shared" si="4176"/>
        <v>0</v>
      </c>
      <c r="AC2239" s="5">
        <f t="shared" si="4177"/>
        <v>20</v>
      </c>
      <c r="AD2239" s="1383">
        <f t="shared" si="4178"/>
        <v>0</v>
      </c>
      <c r="AE2239" s="1383">
        <f t="shared" si="4179"/>
        <v>0</v>
      </c>
      <c r="AF2239" s="1305" t="e">
        <f t="shared" si="4180"/>
        <v>#DIV/0!</v>
      </c>
      <c r="AG2239" s="1305" t="e">
        <f t="shared" si="4181"/>
        <v>#DIV/0!</v>
      </c>
      <c r="AH2239" s="5"/>
      <c r="AI2239" s="5"/>
      <c r="AJ2239" s="5"/>
      <c r="AK2239" s="5"/>
      <c r="AL2239" s="5"/>
      <c r="AM2239" s="5"/>
      <c r="AN2239" s="5"/>
      <c r="AO2239" s="5"/>
      <c r="AP2239" s="5"/>
      <c r="AQ2239" s="5"/>
      <c r="AR2239" s="5"/>
      <c r="AS2239" s="5"/>
      <c r="AT2239" s="5"/>
      <c r="AU2239" s="5"/>
      <c r="AV2239" s="5"/>
      <c r="AW2239" s="5"/>
      <c r="AX2239" s="5"/>
      <c r="AY2239" s="5"/>
      <c r="AZ2239" s="5"/>
      <c r="BA2239" s="5"/>
      <c r="BB2239" s="5"/>
      <c r="BC2239" s="5"/>
      <c r="BD2239" s="5"/>
      <c r="BE2239" s="5"/>
    </row>
    <row r="2240" spans="1:57" ht="14.25" customHeight="1">
      <c r="A2240" s="1376">
        <v>46043</v>
      </c>
      <c r="B2240" s="1301"/>
      <c r="C2240" s="1302"/>
      <c r="D2240" s="1376">
        <v>45678</v>
      </c>
      <c r="E2240" s="1357"/>
      <c r="F2240" s="5"/>
      <c r="G2240" s="5"/>
      <c r="H2240" s="1302"/>
      <c r="I2240" s="1303"/>
      <c r="J2240" s="1301"/>
      <c r="K2240" s="1376"/>
      <c r="L2240" s="1302"/>
      <c r="M2240" s="1382">
        <f t="shared" si="4170"/>
        <v>46044</v>
      </c>
      <c r="N2240" s="1354">
        <f t="shared" si="4167"/>
        <v>0</v>
      </c>
      <c r="O2240" s="1383">
        <f t="shared" ref="O2240:S2240" si="4524">$AD2240*O$27</f>
        <v>0</v>
      </c>
      <c r="P2240" s="1383">
        <f t="shared" si="4524"/>
        <v>0</v>
      </c>
      <c r="Q2240" s="1383">
        <f t="shared" si="4524"/>
        <v>0</v>
      </c>
      <c r="R2240" s="1383">
        <f t="shared" si="4524"/>
        <v>0</v>
      </c>
      <c r="S2240" s="1383">
        <f t="shared" si="4524"/>
        <v>0</v>
      </c>
      <c r="T2240" s="1383">
        <f t="shared" ref="T2240:X2240" si="4525">$AE2240*T$27</f>
        <v>0</v>
      </c>
      <c r="U2240" s="1383">
        <f t="shared" si="4525"/>
        <v>0</v>
      </c>
      <c r="V2240" s="1383">
        <f t="shared" si="4525"/>
        <v>0</v>
      </c>
      <c r="W2240" s="1383">
        <f t="shared" si="4525"/>
        <v>0</v>
      </c>
      <c r="X2240" s="1383">
        <f t="shared" si="4525"/>
        <v>0</v>
      </c>
      <c r="Y2240" s="1383">
        <f t="shared" si="4173"/>
        <v>0</v>
      </c>
      <c r="Z2240" s="1383">
        <f t="shared" si="4174"/>
        <v>0</v>
      </c>
      <c r="AA2240" s="1383">
        <f t="shared" si="4175"/>
        <v>0</v>
      </c>
      <c r="AB2240" s="1383">
        <f t="shared" si="4176"/>
        <v>0</v>
      </c>
      <c r="AC2240" s="5">
        <f t="shared" si="4177"/>
        <v>21</v>
      </c>
      <c r="AD2240" s="1383">
        <f t="shared" si="4178"/>
        <v>0</v>
      </c>
      <c r="AE2240" s="1383">
        <f t="shared" si="4179"/>
        <v>0</v>
      </c>
      <c r="AF2240" s="1305" t="e">
        <f t="shared" si="4180"/>
        <v>#DIV/0!</v>
      </c>
      <c r="AG2240" s="1305" t="e">
        <f t="shared" si="4181"/>
        <v>#DIV/0!</v>
      </c>
      <c r="AH2240" s="5"/>
      <c r="AI2240" s="5"/>
      <c r="AJ2240" s="5"/>
      <c r="AK2240" s="5"/>
      <c r="AL2240" s="5"/>
      <c r="AM2240" s="5"/>
      <c r="AN2240" s="5"/>
      <c r="AO2240" s="5"/>
      <c r="AP2240" s="5"/>
      <c r="AQ2240" s="5"/>
      <c r="AR2240" s="5"/>
      <c r="AS2240" s="5"/>
      <c r="AT2240" s="5"/>
      <c r="AU2240" s="5"/>
      <c r="AV2240" s="5"/>
      <c r="AW2240" s="5"/>
      <c r="AX2240" s="5"/>
      <c r="AY2240" s="5"/>
      <c r="AZ2240" s="5"/>
      <c r="BA2240" s="5"/>
      <c r="BB2240" s="5"/>
      <c r="BC2240" s="5"/>
      <c r="BD2240" s="5"/>
      <c r="BE2240" s="5"/>
    </row>
    <row r="2241" spans="1:57" ht="14.25" customHeight="1">
      <c r="A2241" s="1376">
        <v>46044</v>
      </c>
      <c r="B2241" s="1301"/>
      <c r="C2241" s="1302"/>
      <c r="D2241" s="1376">
        <v>45679</v>
      </c>
      <c r="E2241" s="1357"/>
      <c r="F2241" s="5"/>
      <c r="G2241" s="5"/>
      <c r="H2241" s="1302"/>
      <c r="I2241" s="1303"/>
      <c r="J2241" s="1301"/>
      <c r="K2241" s="1376"/>
      <c r="L2241" s="1302"/>
      <c r="M2241" s="1382">
        <f t="shared" si="4170"/>
        <v>46045</v>
      </c>
      <c r="N2241" s="1354">
        <f t="shared" si="4167"/>
        <v>0</v>
      </c>
      <c r="O2241" s="1383">
        <f t="shared" ref="O2241:S2241" si="4526">$AD2241*O$27</f>
        <v>0</v>
      </c>
      <c r="P2241" s="1383">
        <f t="shared" si="4526"/>
        <v>0</v>
      </c>
      <c r="Q2241" s="1383">
        <f t="shared" si="4526"/>
        <v>0</v>
      </c>
      <c r="R2241" s="1383">
        <f t="shared" si="4526"/>
        <v>0</v>
      </c>
      <c r="S2241" s="1383">
        <f t="shared" si="4526"/>
        <v>0</v>
      </c>
      <c r="T2241" s="1383">
        <f t="shared" ref="T2241:X2241" si="4527">$AE2241*T$27</f>
        <v>0</v>
      </c>
      <c r="U2241" s="1383">
        <f t="shared" si="4527"/>
        <v>0</v>
      </c>
      <c r="V2241" s="1383">
        <f t="shared" si="4527"/>
        <v>0</v>
      </c>
      <c r="W2241" s="1383">
        <f t="shared" si="4527"/>
        <v>0</v>
      </c>
      <c r="X2241" s="1383">
        <f t="shared" si="4527"/>
        <v>0</v>
      </c>
      <c r="Y2241" s="1383">
        <f t="shared" si="4173"/>
        <v>0</v>
      </c>
      <c r="Z2241" s="1383">
        <f t="shared" si="4174"/>
        <v>0</v>
      </c>
      <c r="AA2241" s="1383">
        <f t="shared" si="4175"/>
        <v>0</v>
      </c>
      <c r="AB2241" s="1383">
        <f t="shared" si="4176"/>
        <v>0</v>
      </c>
      <c r="AC2241" s="5">
        <f t="shared" si="4177"/>
        <v>22</v>
      </c>
      <c r="AD2241" s="1383">
        <f t="shared" si="4178"/>
        <v>0</v>
      </c>
      <c r="AE2241" s="1383">
        <f t="shared" si="4179"/>
        <v>0</v>
      </c>
      <c r="AF2241" s="1305" t="e">
        <f t="shared" si="4180"/>
        <v>#DIV/0!</v>
      </c>
      <c r="AG2241" s="1305" t="e">
        <f t="shared" si="4181"/>
        <v>#DIV/0!</v>
      </c>
      <c r="AH2241" s="5"/>
      <c r="AI2241" s="5"/>
      <c r="AJ2241" s="5"/>
      <c r="AK2241" s="5"/>
      <c r="AL2241" s="5"/>
      <c r="AM2241" s="5"/>
      <c r="AN2241" s="5"/>
      <c r="AO2241" s="5"/>
      <c r="AP2241" s="5"/>
      <c r="AQ2241" s="5"/>
      <c r="AR2241" s="5"/>
      <c r="AS2241" s="5"/>
      <c r="AT2241" s="5"/>
      <c r="AU2241" s="5"/>
      <c r="AV2241" s="5"/>
      <c r="AW2241" s="5"/>
      <c r="AX2241" s="5"/>
      <c r="AY2241" s="5"/>
      <c r="AZ2241" s="5"/>
      <c r="BA2241" s="5"/>
      <c r="BB2241" s="5"/>
      <c r="BC2241" s="5"/>
      <c r="BD2241" s="5"/>
      <c r="BE2241" s="5"/>
    </row>
    <row r="2242" spans="1:57" ht="14.25" customHeight="1">
      <c r="A2242" s="1376">
        <v>46045</v>
      </c>
      <c r="B2242" s="1301"/>
      <c r="C2242" s="1302"/>
      <c r="D2242" s="1376">
        <v>45680</v>
      </c>
      <c r="E2242" s="1357"/>
      <c r="F2242" s="5"/>
      <c r="G2242" s="5"/>
      <c r="H2242" s="1302"/>
      <c r="I2242" s="1303"/>
      <c r="J2242" s="1301"/>
      <c r="K2242" s="1376"/>
      <c r="L2242" s="1302"/>
      <c r="M2242" s="1382">
        <f t="shared" si="4170"/>
        <v>46046</v>
      </c>
      <c r="N2242" s="1354">
        <f t="shared" si="4167"/>
        <v>0</v>
      </c>
      <c r="O2242" s="1383">
        <f t="shared" ref="O2242:S2242" si="4528">$AD2242*O$27</f>
        <v>0</v>
      </c>
      <c r="P2242" s="1383">
        <f t="shared" si="4528"/>
        <v>0</v>
      </c>
      <c r="Q2242" s="1383">
        <f t="shared" si="4528"/>
        <v>0</v>
      </c>
      <c r="R2242" s="1383">
        <f t="shared" si="4528"/>
        <v>0</v>
      </c>
      <c r="S2242" s="1383">
        <f t="shared" si="4528"/>
        <v>0</v>
      </c>
      <c r="T2242" s="1383">
        <f t="shared" ref="T2242:X2242" si="4529">$AE2242*T$27</f>
        <v>0</v>
      </c>
      <c r="U2242" s="1383">
        <f t="shared" si="4529"/>
        <v>0</v>
      </c>
      <c r="V2242" s="1383">
        <f t="shared" si="4529"/>
        <v>0</v>
      </c>
      <c r="W2242" s="1383">
        <f t="shared" si="4529"/>
        <v>0</v>
      </c>
      <c r="X2242" s="1383">
        <f t="shared" si="4529"/>
        <v>0</v>
      </c>
      <c r="Y2242" s="1383">
        <f t="shared" si="4173"/>
        <v>0</v>
      </c>
      <c r="Z2242" s="1383">
        <f t="shared" si="4174"/>
        <v>0</v>
      </c>
      <c r="AA2242" s="1383">
        <f t="shared" si="4175"/>
        <v>0</v>
      </c>
      <c r="AB2242" s="1383">
        <f t="shared" si="4176"/>
        <v>0</v>
      </c>
      <c r="AC2242" s="5">
        <f t="shared" si="4177"/>
        <v>23</v>
      </c>
      <c r="AD2242" s="1383">
        <f t="shared" si="4178"/>
        <v>0</v>
      </c>
      <c r="AE2242" s="1383">
        <f t="shared" si="4179"/>
        <v>0</v>
      </c>
      <c r="AF2242" s="1305" t="e">
        <f t="shared" si="4180"/>
        <v>#DIV/0!</v>
      </c>
      <c r="AG2242" s="1305" t="e">
        <f t="shared" si="4181"/>
        <v>#DIV/0!</v>
      </c>
      <c r="AH2242" s="5"/>
      <c r="AI2242" s="5"/>
      <c r="AJ2242" s="5"/>
      <c r="AK2242" s="5"/>
      <c r="AL2242" s="5"/>
      <c r="AM2242" s="5"/>
      <c r="AN2242" s="5"/>
      <c r="AO2242" s="5"/>
      <c r="AP2242" s="5"/>
      <c r="AQ2242" s="5"/>
      <c r="AR2242" s="5"/>
      <c r="AS2242" s="5"/>
      <c r="AT2242" s="5"/>
      <c r="AU2242" s="5"/>
      <c r="AV2242" s="5"/>
      <c r="AW2242" s="5"/>
      <c r="AX2242" s="5"/>
      <c r="AY2242" s="5"/>
      <c r="AZ2242" s="5"/>
      <c r="BA2242" s="5"/>
      <c r="BB2242" s="5"/>
      <c r="BC2242" s="5"/>
      <c r="BD2242" s="5"/>
      <c r="BE2242" s="5"/>
    </row>
    <row r="2243" spans="1:57" ht="14.25" customHeight="1">
      <c r="A2243" s="1376">
        <v>46046</v>
      </c>
      <c r="B2243" s="1301"/>
      <c r="C2243" s="1302"/>
      <c r="D2243" s="1376">
        <v>45681</v>
      </c>
      <c r="E2243" s="1357"/>
      <c r="F2243" s="5"/>
      <c r="G2243" s="5"/>
      <c r="H2243" s="1302"/>
      <c r="I2243" s="1303"/>
      <c r="J2243" s="1301"/>
      <c r="K2243" s="1376"/>
      <c r="L2243" s="1302"/>
      <c r="M2243" s="1382">
        <f t="shared" si="4170"/>
        <v>46047</v>
      </c>
      <c r="N2243" s="1354">
        <f t="shared" si="4167"/>
        <v>0</v>
      </c>
      <c r="O2243" s="1383">
        <f t="shared" ref="O2243:S2243" si="4530">$AD2243*O$27</f>
        <v>0</v>
      </c>
      <c r="P2243" s="1383">
        <f t="shared" si="4530"/>
        <v>0</v>
      </c>
      <c r="Q2243" s="1383">
        <f t="shared" si="4530"/>
        <v>0</v>
      </c>
      <c r="R2243" s="1383">
        <f t="shared" si="4530"/>
        <v>0</v>
      </c>
      <c r="S2243" s="1383">
        <f t="shared" si="4530"/>
        <v>0</v>
      </c>
      <c r="T2243" s="1383">
        <f t="shared" ref="T2243:X2243" si="4531">$AE2243*T$27</f>
        <v>0</v>
      </c>
      <c r="U2243" s="1383">
        <f t="shared" si="4531"/>
        <v>0</v>
      </c>
      <c r="V2243" s="1383">
        <f t="shared" si="4531"/>
        <v>0</v>
      </c>
      <c r="W2243" s="1383">
        <f t="shared" si="4531"/>
        <v>0</v>
      </c>
      <c r="X2243" s="1383">
        <f t="shared" si="4531"/>
        <v>0</v>
      </c>
      <c r="Y2243" s="1383">
        <f t="shared" si="4173"/>
        <v>0</v>
      </c>
      <c r="Z2243" s="1383">
        <f t="shared" si="4174"/>
        <v>0</v>
      </c>
      <c r="AA2243" s="1383">
        <f t="shared" si="4175"/>
        <v>0</v>
      </c>
      <c r="AB2243" s="1383">
        <f t="shared" si="4176"/>
        <v>0</v>
      </c>
      <c r="AC2243" s="5">
        <f t="shared" si="4177"/>
        <v>24</v>
      </c>
      <c r="AD2243" s="1383">
        <f t="shared" si="4178"/>
        <v>0</v>
      </c>
      <c r="AE2243" s="1383">
        <f t="shared" si="4179"/>
        <v>0</v>
      </c>
      <c r="AF2243" s="1305" t="e">
        <f t="shared" si="4180"/>
        <v>#DIV/0!</v>
      </c>
      <c r="AG2243" s="1305" t="e">
        <f t="shared" si="4181"/>
        <v>#DIV/0!</v>
      </c>
      <c r="AH2243" s="5"/>
      <c r="AI2243" s="5"/>
      <c r="AJ2243" s="5"/>
      <c r="AK2243" s="5"/>
      <c r="AL2243" s="5"/>
      <c r="AM2243" s="5"/>
      <c r="AN2243" s="5"/>
      <c r="AO2243" s="5"/>
      <c r="AP2243" s="5"/>
      <c r="AQ2243" s="5"/>
      <c r="AR2243" s="5"/>
      <c r="AS2243" s="5"/>
      <c r="AT2243" s="5"/>
      <c r="AU2243" s="5"/>
      <c r="AV2243" s="5"/>
      <c r="AW2243" s="5"/>
      <c r="AX2243" s="5"/>
      <c r="AY2243" s="5"/>
      <c r="AZ2243" s="5"/>
      <c r="BA2243" s="5"/>
      <c r="BB2243" s="5"/>
      <c r="BC2243" s="5"/>
      <c r="BD2243" s="5"/>
      <c r="BE2243" s="5"/>
    </row>
    <row r="2244" spans="1:57" ht="14.25" customHeight="1">
      <c r="A2244" s="1376">
        <v>46047</v>
      </c>
      <c r="B2244" s="1301"/>
      <c r="C2244" s="1302"/>
      <c r="D2244" s="1376">
        <v>45682</v>
      </c>
      <c r="E2244" s="1357"/>
      <c r="F2244" s="5"/>
      <c r="G2244" s="5"/>
      <c r="H2244" s="1302"/>
      <c r="I2244" s="1303"/>
      <c r="J2244" s="1301"/>
      <c r="K2244" s="1376"/>
      <c r="L2244" s="1302"/>
      <c r="M2244" s="1382">
        <f t="shared" si="4170"/>
        <v>46048</v>
      </c>
      <c r="N2244" s="1354">
        <f t="shared" si="4167"/>
        <v>0</v>
      </c>
      <c r="O2244" s="1383">
        <f t="shared" ref="O2244:S2244" si="4532">$AD2244*O$27</f>
        <v>0</v>
      </c>
      <c r="P2244" s="1383">
        <f t="shared" si="4532"/>
        <v>0</v>
      </c>
      <c r="Q2244" s="1383">
        <f t="shared" si="4532"/>
        <v>0</v>
      </c>
      <c r="R2244" s="1383">
        <f t="shared" si="4532"/>
        <v>0</v>
      </c>
      <c r="S2244" s="1383">
        <f t="shared" si="4532"/>
        <v>0</v>
      </c>
      <c r="T2244" s="1383">
        <f t="shared" ref="T2244:X2244" si="4533">$AE2244*T$27</f>
        <v>0</v>
      </c>
      <c r="U2244" s="1383">
        <f t="shared" si="4533"/>
        <v>0</v>
      </c>
      <c r="V2244" s="1383">
        <f t="shared" si="4533"/>
        <v>0</v>
      </c>
      <c r="W2244" s="1383">
        <f t="shared" si="4533"/>
        <v>0</v>
      </c>
      <c r="X2244" s="1383">
        <f t="shared" si="4533"/>
        <v>0</v>
      </c>
      <c r="Y2244" s="1383">
        <f t="shared" si="4173"/>
        <v>0</v>
      </c>
      <c r="Z2244" s="1383">
        <f t="shared" si="4174"/>
        <v>0</v>
      </c>
      <c r="AA2244" s="1383">
        <f t="shared" si="4175"/>
        <v>0</v>
      </c>
      <c r="AB2244" s="1383">
        <f t="shared" si="4176"/>
        <v>0</v>
      </c>
      <c r="AC2244" s="5">
        <f t="shared" si="4177"/>
        <v>25</v>
      </c>
      <c r="AD2244" s="1383">
        <f t="shared" si="4178"/>
        <v>0</v>
      </c>
      <c r="AE2244" s="1383">
        <f t="shared" si="4179"/>
        <v>0</v>
      </c>
      <c r="AF2244" s="1305" t="e">
        <f t="shared" si="4180"/>
        <v>#DIV/0!</v>
      </c>
      <c r="AG2244" s="1305" t="e">
        <f t="shared" si="4181"/>
        <v>#DIV/0!</v>
      </c>
      <c r="AH2244" s="5"/>
      <c r="AI2244" s="5"/>
      <c r="AJ2244" s="5"/>
      <c r="AK2244" s="5"/>
      <c r="AL2244" s="5"/>
      <c r="AM2244" s="5"/>
      <c r="AN2244" s="5"/>
      <c r="AO2244" s="5"/>
      <c r="AP2244" s="5"/>
      <c r="AQ2244" s="5"/>
      <c r="AR2244" s="5"/>
      <c r="AS2244" s="5"/>
      <c r="AT2244" s="5"/>
      <c r="AU2244" s="5"/>
      <c r="AV2244" s="5"/>
      <c r="AW2244" s="5"/>
      <c r="AX2244" s="5"/>
      <c r="AY2244" s="5"/>
      <c r="AZ2244" s="5"/>
      <c r="BA2244" s="5"/>
      <c r="BB2244" s="5"/>
      <c r="BC2244" s="5"/>
      <c r="BD2244" s="5"/>
      <c r="BE2244" s="5"/>
    </row>
    <row r="2245" spans="1:57" ht="14.25" customHeight="1">
      <c r="A2245" s="1376">
        <v>46048</v>
      </c>
      <c r="B2245" s="1301"/>
      <c r="C2245" s="1302"/>
      <c r="D2245" s="1376">
        <v>45683</v>
      </c>
      <c r="E2245" s="1357"/>
      <c r="F2245" s="5"/>
      <c r="G2245" s="5"/>
      <c r="H2245" s="1302"/>
      <c r="I2245" s="1303"/>
      <c r="J2245" s="1301"/>
      <c r="K2245" s="1376"/>
      <c r="L2245" s="1302"/>
      <c r="M2245" s="1382">
        <f t="shared" si="4170"/>
        <v>46049</v>
      </c>
      <c r="N2245" s="1354">
        <f t="shared" si="4167"/>
        <v>0</v>
      </c>
      <c r="O2245" s="1383">
        <f t="shared" ref="O2245:S2245" si="4534">$AD2245*O$27</f>
        <v>0</v>
      </c>
      <c r="P2245" s="1383">
        <f t="shared" si="4534"/>
        <v>0</v>
      </c>
      <c r="Q2245" s="1383">
        <f t="shared" si="4534"/>
        <v>0</v>
      </c>
      <c r="R2245" s="1383">
        <f t="shared" si="4534"/>
        <v>0</v>
      </c>
      <c r="S2245" s="1383">
        <f t="shared" si="4534"/>
        <v>0</v>
      </c>
      <c r="T2245" s="1383">
        <f t="shared" ref="T2245:X2245" si="4535">$AE2245*T$27</f>
        <v>0</v>
      </c>
      <c r="U2245" s="1383">
        <f t="shared" si="4535"/>
        <v>0</v>
      </c>
      <c r="V2245" s="1383">
        <f t="shared" si="4535"/>
        <v>0</v>
      </c>
      <c r="W2245" s="1383">
        <f t="shared" si="4535"/>
        <v>0</v>
      </c>
      <c r="X2245" s="1383">
        <f t="shared" si="4535"/>
        <v>0</v>
      </c>
      <c r="Y2245" s="1383">
        <f t="shared" si="4173"/>
        <v>0</v>
      </c>
      <c r="Z2245" s="1383">
        <f t="shared" si="4174"/>
        <v>0</v>
      </c>
      <c r="AA2245" s="1383">
        <f t="shared" si="4175"/>
        <v>0</v>
      </c>
      <c r="AB2245" s="1383">
        <f t="shared" si="4176"/>
        <v>0</v>
      </c>
      <c r="AC2245" s="5">
        <f t="shared" si="4177"/>
        <v>26</v>
      </c>
      <c r="AD2245" s="1383">
        <f t="shared" si="4178"/>
        <v>0</v>
      </c>
      <c r="AE2245" s="1383">
        <f t="shared" si="4179"/>
        <v>0</v>
      </c>
      <c r="AF2245" s="1305" t="e">
        <f t="shared" si="4180"/>
        <v>#DIV/0!</v>
      </c>
      <c r="AG2245" s="1305" t="e">
        <f t="shared" si="4181"/>
        <v>#DIV/0!</v>
      </c>
      <c r="AH2245" s="5"/>
      <c r="AI2245" s="5"/>
      <c r="AJ2245" s="5"/>
      <c r="AK2245" s="5"/>
      <c r="AL2245" s="5"/>
      <c r="AM2245" s="5"/>
      <c r="AN2245" s="5"/>
      <c r="AO2245" s="5"/>
      <c r="AP2245" s="5"/>
      <c r="AQ2245" s="5"/>
      <c r="AR2245" s="5"/>
      <c r="AS2245" s="5"/>
      <c r="AT2245" s="5"/>
      <c r="AU2245" s="5"/>
      <c r="AV2245" s="5"/>
      <c r="AW2245" s="5"/>
      <c r="AX2245" s="5"/>
      <c r="AY2245" s="5"/>
      <c r="AZ2245" s="5"/>
      <c r="BA2245" s="5"/>
      <c r="BB2245" s="5"/>
      <c r="BC2245" s="5"/>
      <c r="BD2245" s="5"/>
      <c r="BE2245" s="5"/>
    </row>
    <row r="2246" spans="1:57" ht="14.25" customHeight="1">
      <c r="A2246" s="1376">
        <v>46049</v>
      </c>
      <c r="B2246" s="1301"/>
      <c r="C2246" s="1302"/>
      <c r="D2246" s="1376">
        <v>45684</v>
      </c>
      <c r="E2246" s="1357"/>
      <c r="F2246" s="5"/>
      <c r="G2246" s="5"/>
      <c r="H2246" s="1302"/>
      <c r="I2246" s="1303"/>
      <c r="J2246" s="1301"/>
      <c r="K2246" s="1376"/>
      <c r="L2246" s="1302"/>
      <c r="M2246" s="1382">
        <f t="shared" si="4170"/>
        <v>46050</v>
      </c>
      <c r="N2246" s="1354">
        <f t="shared" si="4167"/>
        <v>0</v>
      </c>
      <c r="O2246" s="1383">
        <f t="shared" ref="O2246:S2246" si="4536">$AD2246*O$27</f>
        <v>0</v>
      </c>
      <c r="P2246" s="1383">
        <f t="shared" si="4536"/>
        <v>0</v>
      </c>
      <c r="Q2246" s="1383">
        <f t="shared" si="4536"/>
        <v>0</v>
      </c>
      <c r="R2246" s="1383">
        <f t="shared" si="4536"/>
        <v>0</v>
      </c>
      <c r="S2246" s="1383">
        <f t="shared" si="4536"/>
        <v>0</v>
      </c>
      <c r="T2246" s="1383">
        <f t="shared" ref="T2246:X2246" si="4537">$AE2246*T$27</f>
        <v>0</v>
      </c>
      <c r="U2246" s="1383">
        <f t="shared" si="4537"/>
        <v>0</v>
      </c>
      <c r="V2246" s="1383">
        <f t="shared" si="4537"/>
        <v>0</v>
      </c>
      <c r="W2246" s="1383">
        <f t="shared" si="4537"/>
        <v>0</v>
      </c>
      <c r="X2246" s="1383">
        <f t="shared" si="4537"/>
        <v>0</v>
      </c>
      <c r="Y2246" s="1383">
        <f t="shared" si="4173"/>
        <v>0</v>
      </c>
      <c r="Z2246" s="1383">
        <f t="shared" si="4174"/>
        <v>0</v>
      </c>
      <c r="AA2246" s="1383">
        <f t="shared" si="4175"/>
        <v>0</v>
      </c>
      <c r="AB2246" s="1383">
        <f t="shared" si="4176"/>
        <v>0</v>
      </c>
      <c r="AC2246" s="5">
        <f t="shared" si="4177"/>
        <v>27</v>
      </c>
      <c r="AD2246" s="1383">
        <f t="shared" si="4178"/>
        <v>0</v>
      </c>
      <c r="AE2246" s="1383">
        <f t="shared" si="4179"/>
        <v>0</v>
      </c>
      <c r="AF2246" s="1305" t="e">
        <f t="shared" si="4180"/>
        <v>#DIV/0!</v>
      </c>
      <c r="AG2246" s="1305" t="e">
        <f t="shared" si="4181"/>
        <v>#DIV/0!</v>
      </c>
      <c r="AH2246" s="5"/>
      <c r="AI2246" s="5"/>
      <c r="AJ2246" s="5"/>
      <c r="AK2246" s="5"/>
      <c r="AL2246" s="5"/>
      <c r="AM2246" s="5"/>
      <c r="AN2246" s="5"/>
      <c r="AO2246" s="5"/>
      <c r="AP2246" s="5"/>
      <c r="AQ2246" s="5"/>
      <c r="AR2246" s="5"/>
      <c r="AS2246" s="5"/>
      <c r="AT2246" s="5"/>
      <c r="AU2246" s="5"/>
      <c r="AV2246" s="5"/>
      <c r="AW2246" s="5"/>
      <c r="AX2246" s="5"/>
      <c r="AY2246" s="5"/>
      <c r="AZ2246" s="5"/>
      <c r="BA2246" s="5"/>
      <c r="BB2246" s="5"/>
      <c r="BC2246" s="5"/>
      <c r="BD2246" s="5"/>
      <c r="BE2246" s="5"/>
    </row>
    <row r="2247" spans="1:57" ht="14.25" customHeight="1">
      <c r="A2247" s="1376">
        <v>46050</v>
      </c>
      <c r="B2247" s="1301"/>
      <c r="C2247" s="1302"/>
      <c r="D2247" s="1376">
        <v>45685</v>
      </c>
      <c r="E2247" s="1357"/>
      <c r="F2247" s="5"/>
      <c r="G2247" s="5"/>
      <c r="H2247" s="1302"/>
      <c r="I2247" s="1303"/>
      <c r="J2247" s="1301"/>
      <c r="K2247" s="1376"/>
      <c r="L2247" s="1302"/>
      <c r="M2247" s="1382">
        <f t="shared" si="4170"/>
        <v>46051</v>
      </c>
      <c r="N2247" s="1354">
        <f t="shared" si="4167"/>
        <v>0</v>
      </c>
      <c r="O2247" s="1383">
        <f t="shared" ref="O2247:S2247" si="4538">$AD2247*O$27</f>
        <v>0</v>
      </c>
      <c r="P2247" s="1383">
        <f t="shared" si="4538"/>
        <v>0</v>
      </c>
      <c r="Q2247" s="1383">
        <f t="shared" si="4538"/>
        <v>0</v>
      </c>
      <c r="R2247" s="1383">
        <f t="shared" si="4538"/>
        <v>0</v>
      </c>
      <c r="S2247" s="1383">
        <f t="shared" si="4538"/>
        <v>0</v>
      </c>
      <c r="T2247" s="1383">
        <f t="shared" ref="T2247:X2247" si="4539">$AE2247*T$27</f>
        <v>0</v>
      </c>
      <c r="U2247" s="1383">
        <f t="shared" si="4539"/>
        <v>0</v>
      </c>
      <c r="V2247" s="1383">
        <f t="shared" si="4539"/>
        <v>0</v>
      </c>
      <c r="W2247" s="1383">
        <f t="shared" si="4539"/>
        <v>0</v>
      </c>
      <c r="X2247" s="1383">
        <f t="shared" si="4539"/>
        <v>0</v>
      </c>
      <c r="Y2247" s="1383">
        <f t="shared" si="4173"/>
        <v>0</v>
      </c>
      <c r="Z2247" s="1383">
        <f t="shared" si="4174"/>
        <v>0</v>
      </c>
      <c r="AA2247" s="1383">
        <f t="shared" si="4175"/>
        <v>0</v>
      </c>
      <c r="AB2247" s="1383">
        <f t="shared" si="4176"/>
        <v>0</v>
      </c>
      <c r="AC2247" s="5">
        <f t="shared" si="4177"/>
        <v>28</v>
      </c>
      <c r="AD2247" s="1383">
        <f t="shared" si="4178"/>
        <v>0</v>
      </c>
      <c r="AE2247" s="1383">
        <f t="shared" si="4179"/>
        <v>0</v>
      </c>
      <c r="AF2247" s="1305" t="e">
        <f t="shared" si="4180"/>
        <v>#DIV/0!</v>
      </c>
      <c r="AG2247" s="1305" t="e">
        <f t="shared" si="4181"/>
        <v>#DIV/0!</v>
      </c>
      <c r="AH2247" s="5"/>
      <c r="AI2247" s="5"/>
      <c r="AJ2247" s="5"/>
      <c r="AK2247" s="5"/>
      <c r="AL2247" s="5"/>
      <c r="AM2247" s="5"/>
      <c r="AN2247" s="5"/>
      <c r="AO2247" s="5"/>
      <c r="AP2247" s="5"/>
      <c r="AQ2247" s="5"/>
      <c r="AR2247" s="5"/>
      <c r="AS2247" s="5"/>
      <c r="AT2247" s="5"/>
      <c r="AU2247" s="5"/>
      <c r="AV2247" s="5"/>
      <c r="AW2247" s="5"/>
      <c r="AX2247" s="5"/>
      <c r="AY2247" s="5"/>
      <c r="AZ2247" s="5"/>
      <c r="BA2247" s="5"/>
      <c r="BB2247" s="5"/>
      <c r="BC2247" s="5"/>
      <c r="BD2247" s="5"/>
      <c r="BE2247" s="5"/>
    </row>
    <row r="2248" spans="1:57" ht="14.25" customHeight="1">
      <c r="A2248" s="1376">
        <v>46051</v>
      </c>
      <c r="B2248" s="1301"/>
      <c r="C2248" s="1302"/>
      <c r="D2248" s="1376">
        <v>45686</v>
      </c>
      <c r="E2248" s="1357"/>
      <c r="F2248" s="5"/>
      <c r="G2248" s="5"/>
      <c r="H2248" s="1302"/>
      <c r="I2248" s="1303"/>
      <c r="J2248" s="1301"/>
      <c r="K2248" s="1376"/>
      <c r="L2248" s="1302"/>
      <c r="M2248" s="1382">
        <f t="shared" si="4170"/>
        <v>46052</v>
      </c>
      <c r="N2248" s="1354">
        <f t="shared" si="4167"/>
        <v>0</v>
      </c>
      <c r="O2248" s="1383">
        <f t="shared" ref="O2248:S2248" si="4540">$AD2248*O$27</f>
        <v>0</v>
      </c>
      <c r="P2248" s="1383">
        <f t="shared" si="4540"/>
        <v>0</v>
      </c>
      <c r="Q2248" s="1383">
        <f t="shared" si="4540"/>
        <v>0</v>
      </c>
      <c r="R2248" s="1383">
        <f t="shared" si="4540"/>
        <v>0</v>
      </c>
      <c r="S2248" s="1383">
        <f t="shared" si="4540"/>
        <v>0</v>
      </c>
      <c r="T2248" s="1383">
        <f t="shared" ref="T2248:X2248" si="4541">$AE2248*T$27</f>
        <v>0</v>
      </c>
      <c r="U2248" s="1383">
        <f t="shared" si="4541"/>
        <v>0</v>
      </c>
      <c r="V2248" s="1383">
        <f t="shared" si="4541"/>
        <v>0</v>
      </c>
      <c r="W2248" s="1383">
        <f t="shared" si="4541"/>
        <v>0</v>
      </c>
      <c r="X2248" s="1383">
        <f t="shared" si="4541"/>
        <v>0</v>
      </c>
      <c r="Y2248" s="1383">
        <f t="shared" si="4173"/>
        <v>0</v>
      </c>
      <c r="Z2248" s="1383">
        <f t="shared" si="4174"/>
        <v>0</v>
      </c>
      <c r="AA2248" s="1383">
        <f t="shared" si="4175"/>
        <v>0</v>
      </c>
      <c r="AB2248" s="1383">
        <f t="shared" si="4176"/>
        <v>0</v>
      </c>
      <c r="AC2248" s="5">
        <f t="shared" si="4177"/>
        <v>29</v>
      </c>
      <c r="AD2248" s="1383">
        <f t="shared" si="4178"/>
        <v>0</v>
      </c>
      <c r="AE2248" s="1383">
        <f t="shared" si="4179"/>
        <v>0</v>
      </c>
      <c r="AF2248" s="1305" t="e">
        <f t="shared" si="4180"/>
        <v>#DIV/0!</v>
      </c>
      <c r="AG2248" s="1305" t="e">
        <f t="shared" si="4181"/>
        <v>#DIV/0!</v>
      </c>
      <c r="AH2248" s="5"/>
      <c r="AI2248" s="5"/>
      <c r="AJ2248" s="5"/>
      <c r="AK2248" s="5"/>
      <c r="AL2248" s="5"/>
      <c r="AM2248" s="5"/>
      <c r="AN2248" s="5"/>
      <c r="AO2248" s="5"/>
      <c r="AP2248" s="5"/>
      <c r="AQ2248" s="5"/>
      <c r="AR2248" s="5"/>
      <c r="AS2248" s="5"/>
      <c r="AT2248" s="5"/>
      <c r="AU2248" s="5"/>
      <c r="AV2248" s="5"/>
      <c r="AW2248" s="5"/>
      <c r="AX2248" s="5"/>
      <c r="AY2248" s="5"/>
      <c r="AZ2248" s="5"/>
      <c r="BA2248" s="5"/>
      <c r="BB2248" s="5"/>
      <c r="BC2248" s="5"/>
      <c r="BD2248" s="5"/>
      <c r="BE2248" s="5"/>
    </row>
    <row r="2249" spans="1:57" ht="14.25" customHeight="1">
      <c r="A2249" s="1376">
        <v>46052</v>
      </c>
      <c r="B2249" s="1301"/>
      <c r="C2249" s="1302"/>
      <c r="D2249" s="1376">
        <v>45687</v>
      </c>
      <c r="E2249" s="1357"/>
      <c r="F2249" s="5"/>
      <c r="G2249" s="5"/>
      <c r="H2249" s="1302"/>
      <c r="I2249" s="1303"/>
      <c r="J2249" s="1301"/>
      <c r="K2249" s="1376"/>
      <c r="L2249" s="1302"/>
      <c r="M2249" s="1382">
        <f t="shared" si="4170"/>
        <v>46053</v>
      </c>
      <c r="N2249" s="1354">
        <f t="shared" si="4167"/>
        <v>0</v>
      </c>
      <c r="O2249" s="1383">
        <f t="shared" ref="O2249:S2249" si="4542">$AD2249*O$27</f>
        <v>0</v>
      </c>
      <c r="P2249" s="1383">
        <f t="shared" si="4542"/>
        <v>0</v>
      </c>
      <c r="Q2249" s="1383">
        <f t="shared" si="4542"/>
        <v>0</v>
      </c>
      <c r="R2249" s="1383">
        <f t="shared" si="4542"/>
        <v>0</v>
      </c>
      <c r="S2249" s="1383">
        <f t="shared" si="4542"/>
        <v>0</v>
      </c>
      <c r="T2249" s="1383">
        <f t="shared" ref="T2249:X2249" si="4543">$AE2249*T$27</f>
        <v>0</v>
      </c>
      <c r="U2249" s="1383">
        <f t="shared" si="4543"/>
        <v>0</v>
      </c>
      <c r="V2249" s="1383">
        <f t="shared" si="4543"/>
        <v>0</v>
      </c>
      <c r="W2249" s="1383">
        <f t="shared" si="4543"/>
        <v>0</v>
      </c>
      <c r="X2249" s="1383">
        <f t="shared" si="4543"/>
        <v>0</v>
      </c>
      <c r="Y2249" s="1383">
        <f t="shared" si="4173"/>
        <v>0</v>
      </c>
      <c r="Z2249" s="1383">
        <f t="shared" si="4174"/>
        <v>0</v>
      </c>
      <c r="AA2249" s="1383">
        <f t="shared" si="4175"/>
        <v>0</v>
      </c>
      <c r="AB2249" s="1383">
        <f t="shared" si="4176"/>
        <v>0</v>
      </c>
      <c r="AC2249" s="5">
        <f t="shared" si="4177"/>
        <v>30</v>
      </c>
      <c r="AD2249" s="1383">
        <f t="shared" si="4178"/>
        <v>0</v>
      </c>
      <c r="AE2249" s="1383">
        <f t="shared" si="4179"/>
        <v>0</v>
      </c>
      <c r="AF2249" s="1305" t="e">
        <f t="shared" si="4180"/>
        <v>#DIV/0!</v>
      </c>
      <c r="AG2249" s="1305" t="e">
        <f t="shared" si="4181"/>
        <v>#DIV/0!</v>
      </c>
      <c r="AH2249" s="5"/>
      <c r="AI2249" s="5"/>
      <c r="AJ2249" s="5"/>
      <c r="AK2249" s="5"/>
      <c r="AL2249" s="5"/>
      <c r="AM2249" s="5"/>
      <c r="AN2249" s="5"/>
      <c r="AO2249" s="5"/>
      <c r="AP2249" s="5"/>
      <c r="AQ2249" s="5"/>
      <c r="AR2249" s="5"/>
      <c r="AS2249" s="5"/>
      <c r="AT2249" s="5"/>
      <c r="AU2249" s="5"/>
      <c r="AV2249" s="5"/>
      <c r="AW2249" s="5"/>
      <c r="AX2249" s="5"/>
      <c r="AY2249" s="5"/>
      <c r="AZ2249" s="5"/>
      <c r="BA2249" s="5"/>
      <c r="BB2249" s="5"/>
      <c r="BC2249" s="5"/>
      <c r="BD2249" s="5"/>
      <c r="BE2249" s="5"/>
    </row>
    <row r="2250" spans="1:57" ht="14.25" customHeight="1">
      <c r="A2250" s="1376">
        <v>46053</v>
      </c>
      <c r="B2250" s="1301"/>
      <c r="C2250" s="1302"/>
      <c r="D2250" s="1376">
        <v>45688</v>
      </c>
      <c r="E2250" s="1357"/>
      <c r="F2250" s="5"/>
      <c r="G2250" s="5"/>
      <c r="H2250" s="1302"/>
      <c r="I2250" s="1303"/>
      <c r="J2250" s="1301"/>
      <c r="K2250" s="1376"/>
      <c r="L2250" s="1302"/>
      <c r="M2250" s="1382">
        <f t="shared" si="4170"/>
        <v>46054</v>
      </c>
      <c r="N2250" s="1354">
        <f t="shared" si="4167"/>
        <v>0</v>
      </c>
      <c r="O2250" s="1383">
        <f t="shared" ref="O2250:S2250" si="4544">$AD2250*O$27</f>
        <v>0</v>
      </c>
      <c r="P2250" s="1383">
        <f t="shared" si="4544"/>
        <v>0</v>
      </c>
      <c r="Q2250" s="1383">
        <f t="shared" si="4544"/>
        <v>0</v>
      </c>
      <c r="R2250" s="1383">
        <f t="shared" si="4544"/>
        <v>0</v>
      </c>
      <c r="S2250" s="1383">
        <f t="shared" si="4544"/>
        <v>0</v>
      </c>
      <c r="T2250" s="1383">
        <f t="shared" ref="T2250:X2250" si="4545">$AE2250*T$27</f>
        <v>0</v>
      </c>
      <c r="U2250" s="1383">
        <f t="shared" si="4545"/>
        <v>0</v>
      </c>
      <c r="V2250" s="1383">
        <f t="shared" si="4545"/>
        <v>0</v>
      </c>
      <c r="W2250" s="1383">
        <f t="shared" si="4545"/>
        <v>0</v>
      </c>
      <c r="X2250" s="1383">
        <f t="shared" si="4545"/>
        <v>0</v>
      </c>
      <c r="Y2250" s="1383">
        <f t="shared" si="4173"/>
        <v>0</v>
      </c>
      <c r="Z2250" s="1383">
        <f t="shared" si="4174"/>
        <v>0</v>
      </c>
      <c r="AA2250" s="1383">
        <f t="shared" si="4175"/>
        <v>0</v>
      </c>
      <c r="AB2250" s="1383">
        <f t="shared" si="4176"/>
        <v>0</v>
      </c>
      <c r="AC2250" s="5">
        <f t="shared" si="4177"/>
        <v>31</v>
      </c>
      <c r="AD2250" s="1383">
        <f t="shared" si="4178"/>
        <v>0</v>
      </c>
      <c r="AE2250" s="1383">
        <f t="shared" si="4179"/>
        <v>0</v>
      </c>
      <c r="AF2250" s="1305" t="e">
        <f t="shared" si="4180"/>
        <v>#DIV/0!</v>
      </c>
      <c r="AG2250" s="1305" t="e">
        <f t="shared" si="4181"/>
        <v>#DIV/0!</v>
      </c>
      <c r="AH2250" s="5"/>
      <c r="AI2250" s="5"/>
      <c r="AJ2250" s="5"/>
      <c r="AK2250" s="5"/>
      <c r="AL2250" s="5"/>
      <c r="AM2250" s="5"/>
      <c r="AN2250" s="5"/>
      <c r="AO2250" s="5"/>
      <c r="AP2250" s="5"/>
      <c r="AQ2250" s="5"/>
      <c r="AR2250" s="5"/>
      <c r="AS2250" s="5"/>
      <c r="AT2250" s="5"/>
      <c r="AU2250" s="5"/>
      <c r="AV2250" s="5"/>
      <c r="AW2250" s="5"/>
      <c r="AX2250" s="5"/>
      <c r="AY2250" s="5"/>
      <c r="AZ2250" s="5"/>
      <c r="BA2250" s="5"/>
      <c r="BB2250" s="5"/>
      <c r="BC2250" s="5"/>
      <c r="BD2250" s="5"/>
      <c r="BE2250" s="5"/>
    </row>
    <row r="2251" spans="1:57" ht="14.25" customHeight="1">
      <c r="A2251" s="1376">
        <v>46054</v>
      </c>
      <c r="B2251" s="1301"/>
      <c r="C2251" s="1302"/>
      <c r="D2251" s="1376">
        <v>45689</v>
      </c>
      <c r="E2251" s="1357"/>
      <c r="F2251" s="5"/>
      <c r="G2251" s="5"/>
      <c r="H2251" s="1302"/>
      <c r="I2251" s="1303"/>
      <c r="J2251" s="1301"/>
      <c r="K2251" s="1376"/>
      <c r="L2251" s="1302"/>
      <c r="M2251" s="1382">
        <f t="shared" si="4170"/>
        <v>46055</v>
      </c>
      <c r="N2251" s="1354">
        <f t="shared" si="4167"/>
        <v>0</v>
      </c>
      <c r="O2251" s="1383">
        <f t="shared" ref="O2251:S2251" si="4546">$AD2251*O$27</f>
        <v>0</v>
      </c>
      <c r="P2251" s="1383">
        <f t="shared" si="4546"/>
        <v>0</v>
      </c>
      <c r="Q2251" s="1383">
        <f t="shared" si="4546"/>
        <v>0</v>
      </c>
      <c r="R2251" s="1383">
        <f t="shared" si="4546"/>
        <v>0</v>
      </c>
      <c r="S2251" s="1383">
        <f t="shared" si="4546"/>
        <v>0</v>
      </c>
      <c r="T2251" s="1383">
        <f t="shared" ref="T2251:X2251" si="4547">$AE2251*T$27</f>
        <v>0</v>
      </c>
      <c r="U2251" s="1383">
        <f t="shared" si="4547"/>
        <v>0</v>
      </c>
      <c r="V2251" s="1383">
        <f t="shared" si="4547"/>
        <v>0</v>
      </c>
      <c r="W2251" s="1383">
        <f t="shared" si="4547"/>
        <v>0</v>
      </c>
      <c r="X2251" s="1383">
        <f t="shared" si="4547"/>
        <v>0</v>
      </c>
      <c r="Y2251" s="1383">
        <f t="shared" si="4173"/>
        <v>0</v>
      </c>
      <c r="Z2251" s="1383">
        <f t="shared" si="4174"/>
        <v>0</v>
      </c>
      <c r="AA2251" s="1383">
        <f t="shared" si="4175"/>
        <v>0</v>
      </c>
      <c r="AB2251" s="1383">
        <f t="shared" si="4176"/>
        <v>0</v>
      </c>
      <c r="AC2251" s="5">
        <f t="shared" si="4177"/>
        <v>32</v>
      </c>
      <c r="AD2251" s="1383">
        <f t="shared" si="4178"/>
        <v>0</v>
      </c>
      <c r="AE2251" s="1383">
        <f t="shared" si="4179"/>
        <v>0</v>
      </c>
      <c r="AF2251" s="1305" t="e">
        <f t="shared" si="4180"/>
        <v>#DIV/0!</v>
      </c>
      <c r="AG2251" s="1305" t="e">
        <f t="shared" si="4181"/>
        <v>#DIV/0!</v>
      </c>
      <c r="AH2251" s="5"/>
      <c r="AI2251" s="5"/>
      <c r="AJ2251" s="5"/>
      <c r="AK2251" s="5"/>
      <c r="AL2251" s="5"/>
      <c r="AM2251" s="5"/>
      <c r="AN2251" s="5"/>
      <c r="AO2251" s="5"/>
      <c r="AP2251" s="5"/>
      <c r="AQ2251" s="5"/>
      <c r="AR2251" s="5"/>
      <c r="AS2251" s="5"/>
      <c r="AT2251" s="5"/>
      <c r="AU2251" s="5"/>
      <c r="AV2251" s="5"/>
      <c r="AW2251" s="5"/>
      <c r="AX2251" s="5"/>
      <c r="AY2251" s="5"/>
      <c r="AZ2251" s="5"/>
      <c r="BA2251" s="5"/>
      <c r="BB2251" s="5"/>
      <c r="BC2251" s="5"/>
      <c r="BD2251" s="5"/>
      <c r="BE2251" s="5"/>
    </row>
    <row r="2252" spans="1:57" ht="14.25" customHeight="1">
      <c r="A2252" s="1376">
        <v>46055</v>
      </c>
      <c r="B2252" s="1301"/>
      <c r="C2252" s="1302"/>
      <c r="D2252" s="1376">
        <v>45690</v>
      </c>
      <c r="E2252" s="1357"/>
      <c r="F2252" s="5"/>
      <c r="G2252" s="5"/>
      <c r="H2252" s="1302"/>
      <c r="I2252" s="1303"/>
      <c r="J2252" s="1301"/>
      <c r="K2252" s="1376"/>
      <c r="L2252" s="1302"/>
      <c r="M2252" s="1382">
        <f t="shared" si="4170"/>
        <v>46056</v>
      </c>
      <c r="N2252" s="1354">
        <f t="shared" si="4167"/>
        <v>0</v>
      </c>
      <c r="O2252" s="1383">
        <f t="shared" ref="O2252:S2252" si="4548">$AD2252*O$27</f>
        <v>0</v>
      </c>
      <c r="P2252" s="1383">
        <f t="shared" si="4548"/>
        <v>0</v>
      </c>
      <c r="Q2252" s="1383">
        <f t="shared" si="4548"/>
        <v>0</v>
      </c>
      <c r="R2252" s="1383">
        <f t="shared" si="4548"/>
        <v>0</v>
      </c>
      <c r="S2252" s="1383">
        <f t="shared" si="4548"/>
        <v>0</v>
      </c>
      <c r="T2252" s="1383">
        <f t="shared" ref="T2252:X2252" si="4549">$AE2252*T$27</f>
        <v>0</v>
      </c>
      <c r="U2252" s="1383">
        <f t="shared" si="4549"/>
        <v>0</v>
      </c>
      <c r="V2252" s="1383">
        <f t="shared" si="4549"/>
        <v>0</v>
      </c>
      <c r="W2252" s="1383">
        <f t="shared" si="4549"/>
        <v>0</v>
      </c>
      <c r="X2252" s="1383">
        <f t="shared" si="4549"/>
        <v>0</v>
      </c>
      <c r="Y2252" s="1383">
        <f t="shared" si="4173"/>
        <v>0</v>
      </c>
      <c r="Z2252" s="1383">
        <f t="shared" si="4174"/>
        <v>0</v>
      </c>
      <c r="AA2252" s="1383">
        <f t="shared" si="4175"/>
        <v>0</v>
      </c>
      <c r="AB2252" s="1383">
        <f t="shared" si="4176"/>
        <v>0</v>
      </c>
      <c r="AC2252" s="5">
        <f t="shared" si="4177"/>
        <v>33</v>
      </c>
      <c r="AD2252" s="1383">
        <f t="shared" si="4178"/>
        <v>0</v>
      </c>
      <c r="AE2252" s="1383">
        <f t="shared" si="4179"/>
        <v>0</v>
      </c>
      <c r="AF2252" s="1305" t="e">
        <f t="shared" si="4180"/>
        <v>#DIV/0!</v>
      </c>
      <c r="AG2252" s="1305" t="e">
        <f t="shared" si="4181"/>
        <v>#DIV/0!</v>
      </c>
      <c r="AH2252" s="5"/>
      <c r="AI2252" s="5"/>
      <c r="AJ2252" s="5"/>
      <c r="AK2252" s="5"/>
      <c r="AL2252" s="5"/>
      <c r="AM2252" s="5"/>
      <c r="AN2252" s="5"/>
      <c r="AO2252" s="5"/>
      <c r="AP2252" s="5"/>
      <c r="AQ2252" s="5"/>
      <c r="AR2252" s="5"/>
      <c r="AS2252" s="5"/>
      <c r="AT2252" s="5"/>
      <c r="AU2252" s="5"/>
      <c r="AV2252" s="5"/>
      <c r="AW2252" s="5"/>
      <c r="AX2252" s="5"/>
      <c r="AY2252" s="5"/>
      <c r="AZ2252" s="5"/>
      <c r="BA2252" s="5"/>
      <c r="BB2252" s="5"/>
      <c r="BC2252" s="5"/>
      <c r="BD2252" s="5"/>
      <c r="BE2252" s="5"/>
    </row>
    <row r="2253" spans="1:57" ht="14.25" customHeight="1">
      <c r="A2253" s="1376">
        <v>46056</v>
      </c>
      <c r="B2253" s="1301"/>
      <c r="C2253" s="1302"/>
      <c r="D2253" s="1376">
        <v>45691</v>
      </c>
      <c r="E2253" s="1357"/>
      <c r="F2253" s="5"/>
      <c r="G2253" s="5"/>
      <c r="H2253" s="1302"/>
      <c r="I2253" s="1303"/>
      <c r="J2253" s="1301"/>
      <c r="K2253" s="1376"/>
      <c r="L2253" s="1302"/>
      <c r="M2253" s="1382">
        <f t="shared" si="4170"/>
        <v>46057</v>
      </c>
      <c r="N2253" s="1354">
        <f t="shared" si="4167"/>
        <v>0</v>
      </c>
      <c r="O2253" s="1383">
        <f t="shared" ref="O2253:S2253" si="4550">$AD2253*O$27</f>
        <v>0</v>
      </c>
      <c r="P2253" s="1383">
        <f t="shared" si="4550"/>
        <v>0</v>
      </c>
      <c r="Q2253" s="1383">
        <f t="shared" si="4550"/>
        <v>0</v>
      </c>
      <c r="R2253" s="1383">
        <f t="shared" si="4550"/>
        <v>0</v>
      </c>
      <c r="S2253" s="1383">
        <f t="shared" si="4550"/>
        <v>0</v>
      </c>
      <c r="T2253" s="1383">
        <f t="shared" ref="T2253:X2253" si="4551">$AE2253*T$27</f>
        <v>0</v>
      </c>
      <c r="U2253" s="1383">
        <f t="shared" si="4551"/>
        <v>0</v>
      </c>
      <c r="V2253" s="1383">
        <f t="shared" si="4551"/>
        <v>0</v>
      </c>
      <c r="W2253" s="1383">
        <f t="shared" si="4551"/>
        <v>0</v>
      </c>
      <c r="X2253" s="1383">
        <f t="shared" si="4551"/>
        <v>0</v>
      </c>
      <c r="Y2253" s="1383">
        <f t="shared" si="4173"/>
        <v>0</v>
      </c>
      <c r="Z2253" s="1383">
        <f t="shared" si="4174"/>
        <v>0</v>
      </c>
      <c r="AA2253" s="1383">
        <f t="shared" si="4175"/>
        <v>0</v>
      </c>
      <c r="AB2253" s="1383">
        <f t="shared" si="4176"/>
        <v>0</v>
      </c>
      <c r="AC2253" s="5">
        <f t="shared" si="4177"/>
        <v>34</v>
      </c>
      <c r="AD2253" s="1383">
        <f t="shared" si="4178"/>
        <v>0</v>
      </c>
      <c r="AE2253" s="1383">
        <f t="shared" si="4179"/>
        <v>0</v>
      </c>
      <c r="AF2253" s="1305" t="e">
        <f t="shared" si="4180"/>
        <v>#DIV/0!</v>
      </c>
      <c r="AG2253" s="1305" t="e">
        <f t="shared" si="4181"/>
        <v>#DIV/0!</v>
      </c>
      <c r="AH2253" s="5"/>
      <c r="AI2253" s="5"/>
      <c r="AJ2253" s="5"/>
      <c r="AK2253" s="5"/>
      <c r="AL2253" s="5"/>
      <c r="AM2253" s="5"/>
      <c r="AN2253" s="5"/>
      <c r="AO2253" s="5"/>
      <c r="AP2253" s="5"/>
      <c r="AQ2253" s="5"/>
      <c r="AR2253" s="5"/>
      <c r="AS2253" s="5"/>
      <c r="AT2253" s="5"/>
      <c r="AU2253" s="5"/>
      <c r="AV2253" s="5"/>
      <c r="AW2253" s="5"/>
      <c r="AX2253" s="5"/>
      <c r="AY2253" s="5"/>
      <c r="AZ2253" s="5"/>
      <c r="BA2253" s="5"/>
      <c r="BB2253" s="5"/>
      <c r="BC2253" s="5"/>
      <c r="BD2253" s="5"/>
      <c r="BE2253" s="5"/>
    </row>
    <row r="2254" spans="1:57" ht="14.25" customHeight="1">
      <c r="A2254" s="1376">
        <v>46057</v>
      </c>
      <c r="B2254" s="1301"/>
      <c r="C2254" s="1302"/>
      <c r="D2254" s="1376">
        <v>45692</v>
      </c>
      <c r="E2254" s="1357"/>
      <c r="F2254" s="5"/>
      <c r="G2254" s="5"/>
      <c r="H2254" s="1302"/>
      <c r="I2254" s="1303"/>
      <c r="J2254" s="1301"/>
      <c r="K2254" s="1376"/>
      <c r="L2254" s="1302"/>
      <c r="M2254" s="1382">
        <f t="shared" si="4170"/>
        <v>46058</v>
      </c>
      <c r="N2254" s="1354">
        <f t="shared" si="4167"/>
        <v>0</v>
      </c>
      <c r="O2254" s="1383">
        <f t="shared" ref="O2254:S2254" si="4552">$AD2254*O$27</f>
        <v>0</v>
      </c>
      <c r="P2254" s="1383">
        <f t="shared" si="4552"/>
        <v>0</v>
      </c>
      <c r="Q2254" s="1383">
        <f t="shared" si="4552"/>
        <v>0</v>
      </c>
      <c r="R2254" s="1383">
        <f t="shared" si="4552"/>
        <v>0</v>
      </c>
      <c r="S2254" s="1383">
        <f t="shared" si="4552"/>
        <v>0</v>
      </c>
      <c r="T2254" s="1383">
        <f t="shared" ref="T2254:X2254" si="4553">$AE2254*T$27</f>
        <v>0</v>
      </c>
      <c r="U2254" s="1383">
        <f t="shared" si="4553"/>
        <v>0</v>
      </c>
      <c r="V2254" s="1383">
        <f t="shared" si="4553"/>
        <v>0</v>
      </c>
      <c r="W2254" s="1383">
        <f t="shared" si="4553"/>
        <v>0</v>
      </c>
      <c r="X2254" s="1383">
        <f t="shared" si="4553"/>
        <v>0</v>
      </c>
      <c r="Y2254" s="1383">
        <f t="shared" si="4173"/>
        <v>0</v>
      </c>
      <c r="Z2254" s="1383">
        <f t="shared" si="4174"/>
        <v>0</v>
      </c>
      <c r="AA2254" s="1383">
        <f t="shared" si="4175"/>
        <v>0</v>
      </c>
      <c r="AB2254" s="1383">
        <f t="shared" si="4176"/>
        <v>0</v>
      </c>
      <c r="AC2254" s="5">
        <f t="shared" si="4177"/>
        <v>35</v>
      </c>
      <c r="AD2254" s="1383">
        <f t="shared" si="4178"/>
        <v>0</v>
      </c>
      <c r="AE2254" s="1383">
        <f t="shared" si="4179"/>
        <v>0</v>
      </c>
      <c r="AF2254" s="1305" t="e">
        <f t="shared" si="4180"/>
        <v>#DIV/0!</v>
      </c>
      <c r="AG2254" s="1305" t="e">
        <f t="shared" si="4181"/>
        <v>#DIV/0!</v>
      </c>
      <c r="AH2254" s="5"/>
      <c r="AI2254" s="5"/>
      <c r="AJ2254" s="5"/>
      <c r="AK2254" s="5"/>
      <c r="AL2254" s="5"/>
      <c r="AM2254" s="5"/>
      <c r="AN2254" s="5"/>
      <c r="AO2254" s="5"/>
      <c r="AP2254" s="5"/>
      <c r="AQ2254" s="5"/>
      <c r="AR2254" s="5"/>
      <c r="AS2254" s="5"/>
      <c r="AT2254" s="5"/>
      <c r="AU2254" s="5"/>
      <c r="AV2254" s="5"/>
      <c r="AW2254" s="5"/>
      <c r="AX2254" s="5"/>
      <c r="AY2254" s="5"/>
      <c r="AZ2254" s="5"/>
      <c r="BA2254" s="5"/>
      <c r="BB2254" s="5"/>
      <c r="BC2254" s="5"/>
      <c r="BD2254" s="5"/>
      <c r="BE2254" s="5"/>
    </row>
    <row r="2255" spans="1:57" ht="14.25" customHeight="1">
      <c r="A2255" s="1376">
        <v>46058</v>
      </c>
      <c r="B2255" s="1301"/>
      <c r="C2255" s="1302"/>
      <c r="D2255" s="1376">
        <v>45693</v>
      </c>
      <c r="E2255" s="1357"/>
      <c r="F2255" s="5"/>
      <c r="G2255" s="5"/>
      <c r="H2255" s="1302"/>
      <c r="I2255" s="1303"/>
      <c r="J2255" s="1301"/>
      <c r="K2255" s="1376"/>
      <c r="L2255" s="1302"/>
      <c r="M2255" s="1382">
        <f t="shared" si="4170"/>
        <v>46059</v>
      </c>
      <c r="N2255" s="1354">
        <f t="shared" si="4167"/>
        <v>0</v>
      </c>
      <c r="O2255" s="1383">
        <f t="shared" ref="O2255:S2255" si="4554">$AD2255*O$27</f>
        <v>0</v>
      </c>
      <c r="P2255" s="1383">
        <f t="shared" si="4554"/>
        <v>0</v>
      </c>
      <c r="Q2255" s="1383">
        <f t="shared" si="4554"/>
        <v>0</v>
      </c>
      <c r="R2255" s="1383">
        <f t="shared" si="4554"/>
        <v>0</v>
      </c>
      <c r="S2255" s="1383">
        <f t="shared" si="4554"/>
        <v>0</v>
      </c>
      <c r="T2255" s="1383">
        <f t="shared" ref="T2255:X2255" si="4555">$AE2255*T$27</f>
        <v>0</v>
      </c>
      <c r="U2255" s="1383">
        <f t="shared" si="4555"/>
        <v>0</v>
      </c>
      <c r="V2255" s="1383">
        <f t="shared" si="4555"/>
        <v>0</v>
      </c>
      <c r="W2255" s="1383">
        <f t="shared" si="4555"/>
        <v>0</v>
      </c>
      <c r="X2255" s="1383">
        <f t="shared" si="4555"/>
        <v>0</v>
      </c>
      <c r="Y2255" s="1383">
        <f t="shared" si="4173"/>
        <v>0</v>
      </c>
      <c r="Z2255" s="1383">
        <f t="shared" si="4174"/>
        <v>0</v>
      </c>
      <c r="AA2255" s="1383">
        <f t="shared" si="4175"/>
        <v>0</v>
      </c>
      <c r="AB2255" s="1383">
        <f t="shared" si="4176"/>
        <v>0</v>
      </c>
      <c r="AC2255" s="5">
        <f t="shared" si="4177"/>
        <v>36</v>
      </c>
      <c r="AD2255" s="1383">
        <f t="shared" si="4178"/>
        <v>0</v>
      </c>
      <c r="AE2255" s="1383">
        <f t="shared" si="4179"/>
        <v>0</v>
      </c>
      <c r="AF2255" s="1305" t="e">
        <f t="shared" si="4180"/>
        <v>#DIV/0!</v>
      </c>
      <c r="AG2255" s="1305" t="e">
        <f t="shared" si="4181"/>
        <v>#DIV/0!</v>
      </c>
      <c r="AH2255" s="5"/>
      <c r="AI2255" s="5"/>
      <c r="AJ2255" s="5"/>
      <c r="AK2255" s="5"/>
      <c r="AL2255" s="5"/>
      <c r="AM2255" s="5"/>
      <c r="AN2255" s="5"/>
      <c r="AO2255" s="5"/>
      <c r="AP2255" s="5"/>
      <c r="AQ2255" s="5"/>
      <c r="AR2255" s="5"/>
      <c r="AS2255" s="5"/>
      <c r="AT2255" s="5"/>
      <c r="AU2255" s="5"/>
      <c r="AV2255" s="5"/>
      <c r="AW2255" s="5"/>
      <c r="AX2255" s="5"/>
      <c r="AY2255" s="5"/>
      <c r="AZ2255" s="5"/>
      <c r="BA2255" s="5"/>
      <c r="BB2255" s="5"/>
      <c r="BC2255" s="5"/>
      <c r="BD2255" s="5"/>
      <c r="BE2255" s="5"/>
    </row>
    <row r="2256" spans="1:57" ht="14.25" customHeight="1">
      <c r="A2256" s="1376">
        <v>46059</v>
      </c>
      <c r="B2256" s="1301"/>
      <c r="C2256" s="1302"/>
      <c r="D2256" s="1376">
        <v>45694</v>
      </c>
      <c r="E2256" s="1357"/>
      <c r="F2256" s="5"/>
      <c r="G2256" s="5"/>
      <c r="H2256" s="1302"/>
      <c r="I2256" s="1303"/>
      <c r="J2256" s="1301"/>
      <c r="K2256" s="1376"/>
      <c r="L2256" s="1302"/>
      <c r="M2256" s="1382">
        <f t="shared" si="4170"/>
        <v>46060</v>
      </c>
      <c r="N2256" s="1354">
        <f t="shared" si="4167"/>
        <v>0</v>
      </c>
      <c r="O2256" s="1383">
        <f t="shared" ref="O2256:S2256" si="4556">$AD2256*O$27</f>
        <v>0</v>
      </c>
      <c r="P2256" s="1383">
        <f t="shared" si="4556"/>
        <v>0</v>
      </c>
      <c r="Q2256" s="1383">
        <f t="shared" si="4556"/>
        <v>0</v>
      </c>
      <c r="R2256" s="1383">
        <f t="shared" si="4556"/>
        <v>0</v>
      </c>
      <c r="S2256" s="1383">
        <f t="shared" si="4556"/>
        <v>0</v>
      </c>
      <c r="T2256" s="1383">
        <f t="shared" ref="T2256:X2256" si="4557">$AE2256*T$27</f>
        <v>0</v>
      </c>
      <c r="U2256" s="1383">
        <f t="shared" si="4557"/>
        <v>0</v>
      </c>
      <c r="V2256" s="1383">
        <f t="shared" si="4557"/>
        <v>0</v>
      </c>
      <c r="W2256" s="1383">
        <f t="shared" si="4557"/>
        <v>0</v>
      </c>
      <c r="X2256" s="1383">
        <f t="shared" si="4557"/>
        <v>0</v>
      </c>
      <c r="Y2256" s="1383">
        <f t="shared" si="4173"/>
        <v>0</v>
      </c>
      <c r="Z2256" s="1383">
        <f t="shared" si="4174"/>
        <v>0</v>
      </c>
      <c r="AA2256" s="1383">
        <f t="shared" si="4175"/>
        <v>0</v>
      </c>
      <c r="AB2256" s="1383">
        <f t="shared" si="4176"/>
        <v>0</v>
      </c>
      <c r="AC2256" s="5">
        <f t="shared" si="4177"/>
        <v>37</v>
      </c>
      <c r="AD2256" s="1383">
        <f t="shared" si="4178"/>
        <v>0</v>
      </c>
      <c r="AE2256" s="1383">
        <f t="shared" si="4179"/>
        <v>0</v>
      </c>
      <c r="AF2256" s="1305" t="e">
        <f t="shared" si="4180"/>
        <v>#DIV/0!</v>
      </c>
      <c r="AG2256" s="1305" t="e">
        <f t="shared" si="4181"/>
        <v>#DIV/0!</v>
      </c>
      <c r="AH2256" s="5"/>
      <c r="AI2256" s="5"/>
      <c r="AJ2256" s="5"/>
      <c r="AK2256" s="5"/>
      <c r="AL2256" s="5"/>
      <c r="AM2256" s="5"/>
      <c r="AN2256" s="5"/>
      <c r="AO2256" s="5"/>
      <c r="AP2256" s="5"/>
      <c r="AQ2256" s="5"/>
      <c r="AR2256" s="5"/>
      <c r="AS2256" s="5"/>
      <c r="AT2256" s="5"/>
      <c r="AU2256" s="5"/>
      <c r="AV2256" s="5"/>
      <c r="AW2256" s="5"/>
      <c r="AX2256" s="5"/>
      <c r="AY2256" s="5"/>
      <c r="AZ2256" s="5"/>
      <c r="BA2256" s="5"/>
      <c r="BB2256" s="5"/>
      <c r="BC2256" s="5"/>
      <c r="BD2256" s="5"/>
      <c r="BE2256" s="5"/>
    </row>
    <row r="2257" spans="1:57" ht="14.25" customHeight="1">
      <c r="A2257" s="1376">
        <v>46060</v>
      </c>
      <c r="B2257" s="1301"/>
      <c r="C2257" s="1302"/>
      <c r="D2257" s="1376">
        <v>45695</v>
      </c>
      <c r="E2257" s="1357"/>
      <c r="F2257" s="5"/>
      <c r="G2257" s="5"/>
      <c r="H2257" s="1302"/>
      <c r="I2257" s="1303"/>
      <c r="J2257" s="1301"/>
      <c r="K2257" s="1376"/>
      <c r="L2257" s="1302"/>
      <c r="M2257" s="1382">
        <f t="shared" si="4170"/>
        <v>46061</v>
      </c>
      <c r="N2257" s="1354">
        <f t="shared" si="4167"/>
        <v>0</v>
      </c>
      <c r="O2257" s="1383">
        <f t="shared" ref="O2257:S2257" si="4558">$AD2257*O$27</f>
        <v>0</v>
      </c>
      <c r="P2257" s="1383">
        <f t="shared" si="4558"/>
        <v>0</v>
      </c>
      <c r="Q2257" s="1383">
        <f t="shared" si="4558"/>
        <v>0</v>
      </c>
      <c r="R2257" s="1383">
        <f t="shared" si="4558"/>
        <v>0</v>
      </c>
      <c r="S2257" s="1383">
        <f t="shared" si="4558"/>
        <v>0</v>
      </c>
      <c r="T2257" s="1383">
        <f t="shared" ref="T2257:X2257" si="4559">$AE2257*T$27</f>
        <v>0</v>
      </c>
      <c r="U2257" s="1383">
        <f t="shared" si="4559"/>
        <v>0</v>
      </c>
      <c r="V2257" s="1383">
        <f t="shared" si="4559"/>
        <v>0</v>
      </c>
      <c r="W2257" s="1383">
        <f t="shared" si="4559"/>
        <v>0</v>
      </c>
      <c r="X2257" s="1383">
        <f t="shared" si="4559"/>
        <v>0</v>
      </c>
      <c r="Y2257" s="1383">
        <f t="shared" si="4173"/>
        <v>0</v>
      </c>
      <c r="Z2257" s="1383">
        <f t="shared" si="4174"/>
        <v>0</v>
      </c>
      <c r="AA2257" s="1383">
        <f t="shared" si="4175"/>
        <v>0</v>
      </c>
      <c r="AB2257" s="1383">
        <f t="shared" si="4176"/>
        <v>0</v>
      </c>
      <c r="AC2257" s="5">
        <f t="shared" si="4177"/>
        <v>38</v>
      </c>
      <c r="AD2257" s="1383">
        <f t="shared" si="4178"/>
        <v>0</v>
      </c>
      <c r="AE2257" s="1383">
        <f t="shared" si="4179"/>
        <v>0</v>
      </c>
      <c r="AF2257" s="1305" t="e">
        <f t="shared" si="4180"/>
        <v>#DIV/0!</v>
      </c>
      <c r="AG2257" s="1305" t="e">
        <f t="shared" si="4181"/>
        <v>#DIV/0!</v>
      </c>
      <c r="AH2257" s="5"/>
      <c r="AI2257" s="5"/>
      <c r="AJ2257" s="5"/>
      <c r="AK2257" s="5"/>
      <c r="AL2257" s="5"/>
      <c r="AM2257" s="5"/>
      <c r="AN2257" s="5"/>
      <c r="AO2257" s="5"/>
      <c r="AP2257" s="5"/>
      <c r="AQ2257" s="5"/>
      <c r="AR2257" s="5"/>
      <c r="AS2257" s="5"/>
      <c r="AT2257" s="5"/>
      <c r="AU2257" s="5"/>
      <c r="AV2257" s="5"/>
      <c r="AW2257" s="5"/>
      <c r="AX2257" s="5"/>
      <c r="AY2257" s="5"/>
      <c r="AZ2257" s="5"/>
      <c r="BA2257" s="5"/>
      <c r="BB2257" s="5"/>
      <c r="BC2257" s="5"/>
      <c r="BD2257" s="5"/>
      <c r="BE2257" s="5"/>
    </row>
    <row r="2258" spans="1:57" ht="14.25" customHeight="1">
      <c r="A2258" s="1376">
        <v>46061</v>
      </c>
      <c r="B2258" s="1301"/>
      <c r="C2258" s="1302"/>
      <c r="D2258" s="1376">
        <v>45696</v>
      </c>
      <c r="E2258" s="1357"/>
      <c r="F2258" s="5"/>
      <c r="G2258" s="5"/>
      <c r="H2258" s="1302"/>
      <c r="I2258" s="1303"/>
      <c r="J2258" s="1301"/>
      <c r="K2258" s="1376"/>
      <c r="L2258" s="1302"/>
      <c r="M2258" s="1382">
        <f t="shared" si="4170"/>
        <v>46062</v>
      </c>
      <c r="N2258" s="1354">
        <f t="shared" si="4167"/>
        <v>0</v>
      </c>
      <c r="O2258" s="1383">
        <f t="shared" ref="O2258:S2258" si="4560">$AD2258*O$27</f>
        <v>0</v>
      </c>
      <c r="P2258" s="1383">
        <f t="shared" si="4560"/>
        <v>0</v>
      </c>
      <c r="Q2258" s="1383">
        <f t="shared" si="4560"/>
        <v>0</v>
      </c>
      <c r="R2258" s="1383">
        <f t="shared" si="4560"/>
        <v>0</v>
      </c>
      <c r="S2258" s="1383">
        <f t="shared" si="4560"/>
        <v>0</v>
      </c>
      <c r="T2258" s="1383">
        <f t="shared" ref="T2258:X2258" si="4561">$AE2258*T$27</f>
        <v>0</v>
      </c>
      <c r="U2258" s="1383">
        <f t="shared" si="4561"/>
        <v>0</v>
      </c>
      <c r="V2258" s="1383">
        <f t="shared" si="4561"/>
        <v>0</v>
      </c>
      <c r="W2258" s="1383">
        <f t="shared" si="4561"/>
        <v>0</v>
      </c>
      <c r="X2258" s="1383">
        <f t="shared" si="4561"/>
        <v>0</v>
      </c>
      <c r="Y2258" s="1383">
        <f t="shared" si="4173"/>
        <v>0</v>
      </c>
      <c r="Z2258" s="1383">
        <f t="shared" si="4174"/>
        <v>0</v>
      </c>
      <c r="AA2258" s="1383">
        <f t="shared" si="4175"/>
        <v>0</v>
      </c>
      <c r="AB2258" s="1383">
        <f t="shared" si="4176"/>
        <v>0</v>
      </c>
      <c r="AC2258" s="5">
        <f t="shared" si="4177"/>
        <v>39</v>
      </c>
      <c r="AD2258" s="1383">
        <f t="shared" si="4178"/>
        <v>0</v>
      </c>
      <c r="AE2258" s="1383">
        <f t="shared" si="4179"/>
        <v>0</v>
      </c>
      <c r="AF2258" s="1305" t="e">
        <f t="shared" si="4180"/>
        <v>#DIV/0!</v>
      </c>
      <c r="AG2258" s="1305" t="e">
        <f t="shared" si="4181"/>
        <v>#DIV/0!</v>
      </c>
      <c r="AH2258" s="5"/>
      <c r="AI2258" s="5"/>
      <c r="AJ2258" s="5"/>
      <c r="AK2258" s="5"/>
      <c r="AL2258" s="5"/>
      <c r="AM2258" s="5"/>
      <c r="AN2258" s="5"/>
      <c r="AO2258" s="5"/>
      <c r="AP2258" s="5"/>
      <c r="AQ2258" s="5"/>
      <c r="AR2258" s="5"/>
      <c r="AS2258" s="5"/>
      <c r="AT2258" s="5"/>
      <c r="AU2258" s="5"/>
      <c r="AV2258" s="5"/>
      <c r="AW2258" s="5"/>
      <c r="AX2258" s="5"/>
      <c r="AY2258" s="5"/>
      <c r="AZ2258" s="5"/>
      <c r="BA2258" s="5"/>
      <c r="BB2258" s="5"/>
      <c r="BC2258" s="5"/>
      <c r="BD2258" s="5"/>
      <c r="BE2258" s="5"/>
    </row>
    <row r="2259" spans="1:57" ht="14.25" customHeight="1">
      <c r="A2259" s="1376">
        <v>46062</v>
      </c>
      <c r="B2259" s="1301"/>
      <c r="C2259" s="1302"/>
      <c r="D2259" s="1376">
        <v>45697</v>
      </c>
      <c r="E2259" s="1357"/>
      <c r="F2259" s="5"/>
      <c r="G2259" s="5"/>
      <c r="H2259" s="1302"/>
      <c r="I2259" s="1303"/>
      <c r="J2259" s="1301"/>
      <c r="K2259" s="1376"/>
      <c r="L2259" s="1302"/>
      <c r="M2259" s="1382">
        <f t="shared" si="4170"/>
        <v>46063</v>
      </c>
      <c r="N2259" s="1354">
        <f t="shared" si="4167"/>
        <v>0</v>
      </c>
      <c r="O2259" s="1383">
        <f t="shared" ref="O2259:S2259" si="4562">$AD2259*O$27</f>
        <v>0</v>
      </c>
      <c r="P2259" s="1383">
        <f t="shared" si="4562"/>
        <v>0</v>
      </c>
      <c r="Q2259" s="1383">
        <f t="shared" si="4562"/>
        <v>0</v>
      </c>
      <c r="R2259" s="1383">
        <f t="shared" si="4562"/>
        <v>0</v>
      </c>
      <c r="S2259" s="1383">
        <f t="shared" si="4562"/>
        <v>0</v>
      </c>
      <c r="T2259" s="1383">
        <f t="shared" ref="T2259:X2259" si="4563">$AE2259*T$27</f>
        <v>0</v>
      </c>
      <c r="U2259" s="1383">
        <f t="shared" si="4563"/>
        <v>0</v>
      </c>
      <c r="V2259" s="1383">
        <f t="shared" si="4563"/>
        <v>0</v>
      </c>
      <c r="W2259" s="1383">
        <f t="shared" si="4563"/>
        <v>0</v>
      </c>
      <c r="X2259" s="1383">
        <f t="shared" si="4563"/>
        <v>0</v>
      </c>
      <c r="Y2259" s="1383">
        <f t="shared" si="4173"/>
        <v>0</v>
      </c>
      <c r="Z2259" s="1383">
        <f t="shared" si="4174"/>
        <v>0</v>
      </c>
      <c r="AA2259" s="1383">
        <f t="shared" si="4175"/>
        <v>0</v>
      </c>
      <c r="AB2259" s="1383">
        <f t="shared" si="4176"/>
        <v>0</v>
      </c>
      <c r="AC2259" s="5">
        <f t="shared" si="4177"/>
        <v>40</v>
      </c>
      <c r="AD2259" s="1383">
        <f t="shared" si="4178"/>
        <v>0</v>
      </c>
      <c r="AE2259" s="1383">
        <f t="shared" si="4179"/>
        <v>0</v>
      </c>
      <c r="AF2259" s="1305" t="e">
        <f t="shared" si="4180"/>
        <v>#DIV/0!</v>
      </c>
      <c r="AG2259" s="1305" t="e">
        <f t="shared" si="4181"/>
        <v>#DIV/0!</v>
      </c>
      <c r="AH2259" s="5"/>
      <c r="AI2259" s="5"/>
      <c r="AJ2259" s="5"/>
      <c r="AK2259" s="5"/>
      <c r="AL2259" s="5"/>
      <c r="AM2259" s="5"/>
      <c r="AN2259" s="5"/>
      <c r="AO2259" s="5"/>
      <c r="AP2259" s="5"/>
      <c r="AQ2259" s="5"/>
      <c r="AR2259" s="5"/>
      <c r="AS2259" s="5"/>
      <c r="AT2259" s="5"/>
      <c r="AU2259" s="5"/>
      <c r="AV2259" s="5"/>
      <c r="AW2259" s="5"/>
      <c r="AX2259" s="5"/>
      <c r="AY2259" s="5"/>
      <c r="AZ2259" s="5"/>
      <c r="BA2259" s="5"/>
      <c r="BB2259" s="5"/>
      <c r="BC2259" s="5"/>
      <c r="BD2259" s="5"/>
      <c r="BE2259" s="5"/>
    </row>
    <row r="2260" spans="1:57" ht="14.25" customHeight="1">
      <c r="A2260" s="1376">
        <v>46063</v>
      </c>
      <c r="B2260" s="1301"/>
      <c r="C2260" s="1302"/>
      <c r="D2260" s="1376">
        <v>45698</v>
      </c>
      <c r="E2260" s="1357"/>
      <c r="F2260" s="5"/>
      <c r="G2260" s="5"/>
      <c r="H2260" s="1302"/>
      <c r="I2260" s="1303"/>
      <c r="J2260" s="1301"/>
      <c r="K2260" s="1376"/>
      <c r="L2260" s="1302"/>
      <c r="M2260" s="1382">
        <f t="shared" si="4170"/>
        <v>46064</v>
      </c>
      <c r="N2260" s="1354">
        <f t="shared" si="4167"/>
        <v>0</v>
      </c>
      <c r="O2260" s="1383">
        <f t="shared" ref="O2260:S2260" si="4564">$AD2260*O$27</f>
        <v>0</v>
      </c>
      <c r="P2260" s="1383">
        <f t="shared" si="4564"/>
        <v>0</v>
      </c>
      <c r="Q2260" s="1383">
        <f t="shared" si="4564"/>
        <v>0</v>
      </c>
      <c r="R2260" s="1383">
        <f t="shared" si="4564"/>
        <v>0</v>
      </c>
      <c r="S2260" s="1383">
        <f t="shared" si="4564"/>
        <v>0</v>
      </c>
      <c r="T2260" s="1383">
        <f t="shared" ref="T2260:X2260" si="4565">$AE2260*T$27</f>
        <v>0</v>
      </c>
      <c r="U2260" s="1383">
        <f t="shared" si="4565"/>
        <v>0</v>
      </c>
      <c r="V2260" s="1383">
        <f t="shared" si="4565"/>
        <v>0</v>
      </c>
      <c r="W2260" s="1383">
        <f t="shared" si="4565"/>
        <v>0</v>
      </c>
      <c r="X2260" s="1383">
        <f t="shared" si="4565"/>
        <v>0</v>
      </c>
      <c r="Y2260" s="1383">
        <f t="shared" si="4173"/>
        <v>0</v>
      </c>
      <c r="Z2260" s="1383">
        <f t="shared" si="4174"/>
        <v>0</v>
      </c>
      <c r="AA2260" s="1383">
        <f t="shared" si="4175"/>
        <v>0</v>
      </c>
      <c r="AB2260" s="1383">
        <f t="shared" si="4176"/>
        <v>0</v>
      </c>
      <c r="AC2260" s="5">
        <f t="shared" si="4177"/>
        <v>41</v>
      </c>
      <c r="AD2260" s="1383">
        <f t="shared" si="4178"/>
        <v>0</v>
      </c>
      <c r="AE2260" s="1383">
        <f t="shared" si="4179"/>
        <v>0</v>
      </c>
      <c r="AF2260" s="1305" t="e">
        <f t="shared" si="4180"/>
        <v>#DIV/0!</v>
      </c>
      <c r="AG2260" s="1305" t="e">
        <f t="shared" si="4181"/>
        <v>#DIV/0!</v>
      </c>
      <c r="AH2260" s="5"/>
      <c r="AI2260" s="5"/>
      <c r="AJ2260" s="5"/>
      <c r="AK2260" s="5"/>
      <c r="AL2260" s="5"/>
      <c r="AM2260" s="5"/>
      <c r="AN2260" s="5"/>
      <c r="AO2260" s="5"/>
      <c r="AP2260" s="5"/>
      <c r="AQ2260" s="5"/>
      <c r="AR2260" s="5"/>
      <c r="AS2260" s="5"/>
      <c r="AT2260" s="5"/>
      <c r="AU2260" s="5"/>
      <c r="AV2260" s="5"/>
      <c r="AW2260" s="5"/>
      <c r="AX2260" s="5"/>
      <c r="AY2260" s="5"/>
      <c r="AZ2260" s="5"/>
      <c r="BA2260" s="5"/>
      <c r="BB2260" s="5"/>
      <c r="BC2260" s="5"/>
      <c r="BD2260" s="5"/>
      <c r="BE2260" s="5"/>
    </row>
    <row r="2261" spans="1:57" ht="14.25" customHeight="1">
      <c r="A2261" s="1376">
        <v>46064</v>
      </c>
      <c r="B2261" s="1301"/>
      <c r="C2261" s="1302"/>
      <c r="D2261" s="1376">
        <v>45699</v>
      </c>
      <c r="E2261" s="1357"/>
      <c r="F2261" s="5"/>
      <c r="G2261" s="5"/>
      <c r="H2261" s="1302"/>
      <c r="I2261" s="1303"/>
      <c r="J2261" s="1301"/>
      <c r="K2261" s="1376"/>
      <c r="L2261" s="1302"/>
      <c r="M2261" s="1382">
        <f t="shared" si="4170"/>
        <v>46065</v>
      </c>
      <c r="N2261" s="1354">
        <f t="shared" si="4167"/>
        <v>0</v>
      </c>
      <c r="O2261" s="1383">
        <f t="shared" ref="O2261:S2261" si="4566">$AD2261*O$27</f>
        <v>0</v>
      </c>
      <c r="P2261" s="1383">
        <f t="shared" si="4566"/>
        <v>0</v>
      </c>
      <c r="Q2261" s="1383">
        <f t="shared" si="4566"/>
        <v>0</v>
      </c>
      <c r="R2261" s="1383">
        <f t="shared" si="4566"/>
        <v>0</v>
      </c>
      <c r="S2261" s="1383">
        <f t="shared" si="4566"/>
        <v>0</v>
      </c>
      <c r="T2261" s="1383">
        <f t="shared" ref="T2261:X2261" si="4567">$AE2261*T$27</f>
        <v>0</v>
      </c>
      <c r="U2261" s="1383">
        <f t="shared" si="4567"/>
        <v>0</v>
      </c>
      <c r="V2261" s="1383">
        <f t="shared" si="4567"/>
        <v>0</v>
      </c>
      <c r="W2261" s="1383">
        <f t="shared" si="4567"/>
        <v>0</v>
      </c>
      <c r="X2261" s="1383">
        <f t="shared" si="4567"/>
        <v>0</v>
      </c>
      <c r="Y2261" s="1383">
        <f t="shared" si="4173"/>
        <v>0</v>
      </c>
      <c r="Z2261" s="1383">
        <f t="shared" si="4174"/>
        <v>0</v>
      </c>
      <c r="AA2261" s="1383">
        <f t="shared" si="4175"/>
        <v>0</v>
      </c>
      <c r="AB2261" s="1383">
        <f t="shared" si="4176"/>
        <v>0</v>
      </c>
      <c r="AC2261" s="5">
        <f t="shared" si="4177"/>
        <v>42</v>
      </c>
      <c r="AD2261" s="1383">
        <f t="shared" si="4178"/>
        <v>0</v>
      </c>
      <c r="AE2261" s="1383">
        <f t="shared" si="4179"/>
        <v>0</v>
      </c>
      <c r="AF2261" s="1305" t="e">
        <f t="shared" si="4180"/>
        <v>#DIV/0!</v>
      </c>
      <c r="AG2261" s="1305" t="e">
        <f t="shared" si="4181"/>
        <v>#DIV/0!</v>
      </c>
      <c r="AH2261" s="5"/>
      <c r="AI2261" s="5"/>
      <c r="AJ2261" s="5"/>
      <c r="AK2261" s="5"/>
      <c r="AL2261" s="5"/>
      <c r="AM2261" s="5"/>
      <c r="AN2261" s="5"/>
      <c r="AO2261" s="5"/>
      <c r="AP2261" s="5"/>
      <c r="AQ2261" s="5"/>
      <c r="AR2261" s="5"/>
      <c r="AS2261" s="5"/>
      <c r="AT2261" s="5"/>
      <c r="AU2261" s="5"/>
      <c r="AV2261" s="5"/>
      <c r="AW2261" s="5"/>
      <c r="AX2261" s="5"/>
      <c r="AY2261" s="5"/>
      <c r="AZ2261" s="5"/>
      <c r="BA2261" s="5"/>
      <c r="BB2261" s="5"/>
      <c r="BC2261" s="5"/>
      <c r="BD2261" s="5"/>
      <c r="BE2261" s="5"/>
    </row>
    <row r="2262" spans="1:57" ht="14.25" customHeight="1">
      <c r="A2262" s="1376">
        <v>46065</v>
      </c>
      <c r="B2262" s="1301"/>
      <c r="C2262" s="1302"/>
      <c r="D2262" s="1376">
        <v>45700</v>
      </c>
      <c r="E2262" s="1357"/>
      <c r="F2262" s="5"/>
      <c r="G2262" s="5"/>
      <c r="H2262" s="1302"/>
      <c r="I2262" s="1303"/>
      <c r="J2262" s="1301"/>
      <c r="K2262" s="1376"/>
      <c r="L2262" s="1302"/>
      <c r="M2262" s="1382">
        <f t="shared" si="4170"/>
        <v>46066</v>
      </c>
      <c r="N2262" s="1354">
        <f t="shared" si="4167"/>
        <v>0</v>
      </c>
      <c r="O2262" s="1383">
        <f t="shared" ref="O2262:S2262" si="4568">$AD2262*O$27</f>
        <v>0</v>
      </c>
      <c r="P2262" s="1383">
        <f t="shared" si="4568"/>
        <v>0</v>
      </c>
      <c r="Q2262" s="1383">
        <f t="shared" si="4568"/>
        <v>0</v>
      </c>
      <c r="R2262" s="1383">
        <f t="shared" si="4568"/>
        <v>0</v>
      </c>
      <c r="S2262" s="1383">
        <f t="shared" si="4568"/>
        <v>0</v>
      </c>
      <c r="T2262" s="1383">
        <f t="shared" ref="T2262:X2262" si="4569">$AE2262*T$27</f>
        <v>0</v>
      </c>
      <c r="U2262" s="1383">
        <f t="shared" si="4569"/>
        <v>0</v>
      </c>
      <c r="V2262" s="1383">
        <f t="shared" si="4569"/>
        <v>0</v>
      </c>
      <c r="W2262" s="1383">
        <f t="shared" si="4569"/>
        <v>0</v>
      </c>
      <c r="X2262" s="1383">
        <f t="shared" si="4569"/>
        <v>0</v>
      </c>
      <c r="Y2262" s="1383">
        <f t="shared" si="4173"/>
        <v>0</v>
      </c>
      <c r="Z2262" s="1383">
        <f t="shared" si="4174"/>
        <v>0</v>
      </c>
      <c r="AA2262" s="1383">
        <f t="shared" si="4175"/>
        <v>0</v>
      </c>
      <c r="AB2262" s="1383">
        <f t="shared" si="4176"/>
        <v>0</v>
      </c>
      <c r="AC2262" s="5">
        <f t="shared" si="4177"/>
        <v>43</v>
      </c>
      <c r="AD2262" s="1383">
        <f t="shared" si="4178"/>
        <v>0</v>
      </c>
      <c r="AE2262" s="1383">
        <f t="shared" si="4179"/>
        <v>0</v>
      </c>
      <c r="AF2262" s="1305" t="e">
        <f t="shared" si="4180"/>
        <v>#DIV/0!</v>
      </c>
      <c r="AG2262" s="1305" t="e">
        <f t="shared" si="4181"/>
        <v>#DIV/0!</v>
      </c>
      <c r="AH2262" s="5"/>
      <c r="AI2262" s="5"/>
      <c r="AJ2262" s="5"/>
      <c r="AK2262" s="5"/>
      <c r="AL2262" s="5"/>
      <c r="AM2262" s="5"/>
      <c r="AN2262" s="5"/>
      <c r="AO2262" s="5"/>
      <c r="AP2262" s="5"/>
      <c r="AQ2262" s="5"/>
      <c r="AR2262" s="5"/>
      <c r="AS2262" s="5"/>
      <c r="AT2262" s="5"/>
      <c r="AU2262" s="5"/>
      <c r="AV2262" s="5"/>
      <c r="AW2262" s="5"/>
      <c r="AX2262" s="5"/>
      <c r="AY2262" s="5"/>
      <c r="AZ2262" s="5"/>
      <c r="BA2262" s="5"/>
      <c r="BB2262" s="5"/>
      <c r="BC2262" s="5"/>
      <c r="BD2262" s="5"/>
      <c r="BE2262" s="5"/>
    </row>
    <row r="2263" spans="1:57" ht="14.25" customHeight="1">
      <c r="A2263" s="1376">
        <v>46066</v>
      </c>
      <c r="B2263" s="1301"/>
      <c r="C2263" s="1302"/>
      <c r="D2263" s="1376">
        <v>45701</v>
      </c>
      <c r="E2263" s="1357"/>
      <c r="F2263" s="5"/>
      <c r="G2263" s="5"/>
      <c r="H2263" s="1302"/>
      <c r="I2263" s="1303"/>
      <c r="J2263" s="1301"/>
      <c r="K2263" s="1376"/>
      <c r="L2263" s="1302"/>
      <c r="M2263" s="1382">
        <f t="shared" si="4170"/>
        <v>46067</v>
      </c>
      <c r="N2263" s="1354">
        <f t="shared" si="4167"/>
        <v>0</v>
      </c>
      <c r="O2263" s="1383">
        <f t="shared" ref="O2263:S2263" si="4570">$AD2263*O$27</f>
        <v>0</v>
      </c>
      <c r="P2263" s="1383">
        <f t="shared" si="4570"/>
        <v>0</v>
      </c>
      <c r="Q2263" s="1383">
        <f t="shared" si="4570"/>
        <v>0</v>
      </c>
      <c r="R2263" s="1383">
        <f t="shared" si="4570"/>
        <v>0</v>
      </c>
      <c r="S2263" s="1383">
        <f t="shared" si="4570"/>
        <v>0</v>
      </c>
      <c r="T2263" s="1383">
        <f t="shared" ref="T2263:X2263" si="4571">$AE2263*T$27</f>
        <v>0</v>
      </c>
      <c r="U2263" s="1383">
        <f t="shared" si="4571"/>
        <v>0</v>
      </c>
      <c r="V2263" s="1383">
        <f t="shared" si="4571"/>
        <v>0</v>
      </c>
      <c r="W2263" s="1383">
        <f t="shared" si="4571"/>
        <v>0</v>
      </c>
      <c r="X2263" s="1383">
        <f t="shared" si="4571"/>
        <v>0</v>
      </c>
      <c r="Y2263" s="1383">
        <f t="shared" si="4173"/>
        <v>0</v>
      </c>
      <c r="Z2263" s="1383">
        <f t="shared" si="4174"/>
        <v>0</v>
      </c>
      <c r="AA2263" s="1383">
        <f t="shared" si="4175"/>
        <v>0</v>
      </c>
      <c r="AB2263" s="1383">
        <f t="shared" si="4176"/>
        <v>0</v>
      </c>
      <c r="AC2263" s="5">
        <f t="shared" si="4177"/>
        <v>44</v>
      </c>
      <c r="AD2263" s="1383">
        <f t="shared" si="4178"/>
        <v>0</v>
      </c>
      <c r="AE2263" s="1383">
        <f t="shared" si="4179"/>
        <v>0</v>
      </c>
      <c r="AF2263" s="1305" t="e">
        <f t="shared" si="4180"/>
        <v>#DIV/0!</v>
      </c>
      <c r="AG2263" s="1305" t="e">
        <f t="shared" si="4181"/>
        <v>#DIV/0!</v>
      </c>
      <c r="AH2263" s="5"/>
      <c r="AI2263" s="5"/>
      <c r="AJ2263" s="5"/>
      <c r="AK2263" s="5"/>
      <c r="AL2263" s="5"/>
      <c r="AM2263" s="5"/>
      <c r="AN2263" s="5"/>
      <c r="AO2263" s="5"/>
      <c r="AP2263" s="5"/>
      <c r="AQ2263" s="5"/>
      <c r="AR2263" s="5"/>
      <c r="AS2263" s="5"/>
      <c r="AT2263" s="5"/>
      <c r="AU2263" s="5"/>
      <c r="AV2263" s="5"/>
      <c r="AW2263" s="5"/>
      <c r="AX2263" s="5"/>
      <c r="AY2263" s="5"/>
      <c r="AZ2263" s="5"/>
      <c r="BA2263" s="5"/>
      <c r="BB2263" s="5"/>
      <c r="BC2263" s="5"/>
      <c r="BD2263" s="5"/>
      <c r="BE2263" s="5"/>
    </row>
    <row r="2264" spans="1:57" ht="14.25" customHeight="1">
      <c r="A2264" s="1376">
        <v>46067</v>
      </c>
      <c r="B2264" s="1301"/>
      <c r="C2264" s="1302"/>
      <c r="D2264" s="1376">
        <v>45702</v>
      </c>
      <c r="E2264" s="1357"/>
      <c r="F2264" s="5"/>
      <c r="G2264" s="5"/>
      <c r="H2264" s="1302"/>
      <c r="I2264" s="1303"/>
      <c r="J2264" s="1301"/>
      <c r="K2264" s="1376"/>
      <c r="L2264" s="1302"/>
      <c r="M2264" s="1382">
        <f t="shared" si="4170"/>
        <v>46068</v>
      </c>
      <c r="N2264" s="1354">
        <f t="shared" si="4167"/>
        <v>0</v>
      </c>
      <c r="O2264" s="1383">
        <f t="shared" ref="O2264:S2264" si="4572">$AD2264*O$27</f>
        <v>0</v>
      </c>
      <c r="P2264" s="1383">
        <f t="shared" si="4572"/>
        <v>0</v>
      </c>
      <c r="Q2264" s="1383">
        <f t="shared" si="4572"/>
        <v>0</v>
      </c>
      <c r="R2264" s="1383">
        <f t="shared" si="4572"/>
        <v>0</v>
      </c>
      <c r="S2264" s="1383">
        <f t="shared" si="4572"/>
        <v>0</v>
      </c>
      <c r="T2264" s="1383">
        <f t="shared" ref="T2264:X2264" si="4573">$AE2264*T$27</f>
        <v>0</v>
      </c>
      <c r="U2264" s="1383">
        <f t="shared" si="4573"/>
        <v>0</v>
      </c>
      <c r="V2264" s="1383">
        <f t="shared" si="4573"/>
        <v>0</v>
      </c>
      <c r="W2264" s="1383">
        <f t="shared" si="4573"/>
        <v>0</v>
      </c>
      <c r="X2264" s="1383">
        <f t="shared" si="4573"/>
        <v>0</v>
      </c>
      <c r="Y2264" s="1383">
        <f t="shared" si="4173"/>
        <v>0</v>
      </c>
      <c r="Z2264" s="1383">
        <f t="shared" si="4174"/>
        <v>0</v>
      </c>
      <c r="AA2264" s="1383">
        <f t="shared" si="4175"/>
        <v>0</v>
      </c>
      <c r="AB2264" s="1383">
        <f t="shared" si="4176"/>
        <v>0</v>
      </c>
      <c r="AC2264" s="5">
        <f t="shared" si="4177"/>
        <v>45</v>
      </c>
      <c r="AD2264" s="1383">
        <f t="shared" si="4178"/>
        <v>0</v>
      </c>
      <c r="AE2264" s="1383">
        <f t="shared" si="4179"/>
        <v>0</v>
      </c>
      <c r="AF2264" s="1305" t="e">
        <f t="shared" si="4180"/>
        <v>#DIV/0!</v>
      </c>
      <c r="AG2264" s="1305" t="e">
        <f t="shared" si="4181"/>
        <v>#DIV/0!</v>
      </c>
      <c r="AH2264" s="5"/>
      <c r="AI2264" s="5"/>
      <c r="AJ2264" s="5"/>
      <c r="AK2264" s="5"/>
      <c r="AL2264" s="5"/>
      <c r="AM2264" s="5"/>
      <c r="AN2264" s="5"/>
      <c r="AO2264" s="5"/>
      <c r="AP2264" s="5"/>
      <c r="AQ2264" s="5"/>
      <c r="AR2264" s="5"/>
      <c r="AS2264" s="5"/>
      <c r="AT2264" s="5"/>
      <c r="AU2264" s="5"/>
      <c r="AV2264" s="5"/>
      <c r="AW2264" s="5"/>
      <c r="AX2264" s="5"/>
      <c r="AY2264" s="5"/>
      <c r="AZ2264" s="5"/>
      <c r="BA2264" s="5"/>
      <c r="BB2264" s="5"/>
      <c r="BC2264" s="5"/>
      <c r="BD2264" s="5"/>
      <c r="BE2264" s="5"/>
    </row>
    <row r="2265" spans="1:57" ht="14.25" customHeight="1">
      <c r="A2265" s="1376">
        <v>46068</v>
      </c>
      <c r="B2265" s="1301"/>
      <c r="C2265" s="1302"/>
      <c r="D2265" s="1376">
        <v>45703</v>
      </c>
      <c r="E2265" s="1357"/>
      <c r="F2265" s="5"/>
      <c r="G2265" s="5"/>
      <c r="H2265" s="1302"/>
      <c r="I2265" s="1303"/>
      <c r="J2265" s="1301"/>
      <c r="K2265" s="1376"/>
      <c r="L2265" s="1302"/>
      <c r="M2265" s="1382">
        <f t="shared" si="4170"/>
        <v>46069</v>
      </c>
      <c r="N2265" s="1354">
        <f t="shared" si="4167"/>
        <v>0</v>
      </c>
      <c r="O2265" s="1383">
        <f t="shared" ref="O2265:S2265" si="4574">$AD2265*O$27</f>
        <v>0</v>
      </c>
      <c r="P2265" s="1383">
        <f t="shared" si="4574"/>
        <v>0</v>
      </c>
      <c r="Q2265" s="1383">
        <f t="shared" si="4574"/>
        <v>0</v>
      </c>
      <c r="R2265" s="1383">
        <f t="shared" si="4574"/>
        <v>0</v>
      </c>
      <c r="S2265" s="1383">
        <f t="shared" si="4574"/>
        <v>0</v>
      </c>
      <c r="T2265" s="1383">
        <f t="shared" ref="T2265:X2265" si="4575">$AE2265*T$27</f>
        <v>0</v>
      </c>
      <c r="U2265" s="1383">
        <f t="shared" si="4575"/>
        <v>0</v>
      </c>
      <c r="V2265" s="1383">
        <f t="shared" si="4575"/>
        <v>0</v>
      </c>
      <c r="W2265" s="1383">
        <f t="shared" si="4575"/>
        <v>0</v>
      </c>
      <c r="X2265" s="1383">
        <f t="shared" si="4575"/>
        <v>0</v>
      </c>
      <c r="Y2265" s="1383">
        <f t="shared" si="4173"/>
        <v>0</v>
      </c>
      <c r="Z2265" s="1383">
        <f t="shared" si="4174"/>
        <v>0</v>
      </c>
      <c r="AA2265" s="1383">
        <f t="shared" si="4175"/>
        <v>0</v>
      </c>
      <c r="AB2265" s="1383">
        <f t="shared" si="4176"/>
        <v>0</v>
      </c>
      <c r="AC2265" s="5">
        <f t="shared" si="4177"/>
        <v>46</v>
      </c>
      <c r="AD2265" s="1383">
        <f t="shared" si="4178"/>
        <v>0</v>
      </c>
      <c r="AE2265" s="1383">
        <f t="shared" si="4179"/>
        <v>0</v>
      </c>
      <c r="AF2265" s="1305" t="e">
        <f t="shared" si="4180"/>
        <v>#DIV/0!</v>
      </c>
      <c r="AG2265" s="1305" t="e">
        <f t="shared" si="4181"/>
        <v>#DIV/0!</v>
      </c>
      <c r="AH2265" s="5"/>
      <c r="AI2265" s="5"/>
      <c r="AJ2265" s="5"/>
      <c r="AK2265" s="5"/>
      <c r="AL2265" s="5"/>
      <c r="AM2265" s="5"/>
      <c r="AN2265" s="5"/>
      <c r="AO2265" s="5"/>
      <c r="AP2265" s="5"/>
      <c r="AQ2265" s="5"/>
      <c r="AR2265" s="5"/>
      <c r="AS2265" s="5"/>
      <c r="AT2265" s="5"/>
      <c r="AU2265" s="5"/>
      <c r="AV2265" s="5"/>
      <c r="AW2265" s="5"/>
      <c r="AX2265" s="5"/>
      <c r="AY2265" s="5"/>
      <c r="AZ2265" s="5"/>
      <c r="BA2265" s="5"/>
      <c r="BB2265" s="5"/>
      <c r="BC2265" s="5"/>
      <c r="BD2265" s="5"/>
      <c r="BE2265" s="5"/>
    </row>
    <row r="2266" spans="1:57" ht="14.25" customHeight="1">
      <c r="A2266" s="1376">
        <v>46069</v>
      </c>
      <c r="B2266" s="1301"/>
      <c r="C2266" s="1302"/>
      <c r="D2266" s="1376">
        <v>45704</v>
      </c>
      <c r="E2266" s="1357"/>
      <c r="F2266" s="5"/>
      <c r="G2266" s="5"/>
      <c r="H2266" s="1302"/>
      <c r="I2266" s="1303"/>
      <c r="J2266" s="1301"/>
      <c r="K2266" s="1376"/>
      <c r="L2266" s="1302"/>
      <c r="M2266" s="1382">
        <f t="shared" si="4170"/>
        <v>46070</v>
      </c>
      <c r="N2266" s="1354">
        <f t="shared" si="4167"/>
        <v>0</v>
      </c>
      <c r="O2266" s="1383">
        <f t="shared" ref="O2266:S2266" si="4576">$AD2266*O$27</f>
        <v>0</v>
      </c>
      <c r="P2266" s="1383">
        <f t="shared" si="4576"/>
        <v>0</v>
      </c>
      <c r="Q2266" s="1383">
        <f t="shared" si="4576"/>
        <v>0</v>
      </c>
      <c r="R2266" s="1383">
        <f t="shared" si="4576"/>
        <v>0</v>
      </c>
      <c r="S2266" s="1383">
        <f t="shared" si="4576"/>
        <v>0</v>
      </c>
      <c r="T2266" s="1383">
        <f t="shared" ref="T2266:X2266" si="4577">$AE2266*T$27</f>
        <v>0</v>
      </c>
      <c r="U2266" s="1383">
        <f t="shared" si="4577"/>
        <v>0</v>
      </c>
      <c r="V2266" s="1383">
        <f t="shared" si="4577"/>
        <v>0</v>
      </c>
      <c r="W2266" s="1383">
        <f t="shared" si="4577"/>
        <v>0</v>
      </c>
      <c r="X2266" s="1383">
        <f t="shared" si="4577"/>
        <v>0</v>
      </c>
      <c r="Y2266" s="1383">
        <f t="shared" si="4173"/>
        <v>0</v>
      </c>
      <c r="Z2266" s="1383">
        <f t="shared" si="4174"/>
        <v>0</v>
      </c>
      <c r="AA2266" s="1383">
        <f t="shared" si="4175"/>
        <v>0</v>
      </c>
      <c r="AB2266" s="1383">
        <f t="shared" si="4176"/>
        <v>0</v>
      </c>
      <c r="AC2266" s="5">
        <f t="shared" si="4177"/>
        <v>47</v>
      </c>
      <c r="AD2266" s="1383">
        <f t="shared" si="4178"/>
        <v>0</v>
      </c>
      <c r="AE2266" s="1383">
        <f t="shared" si="4179"/>
        <v>0</v>
      </c>
      <c r="AF2266" s="1305" t="e">
        <f t="shared" si="4180"/>
        <v>#DIV/0!</v>
      </c>
      <c r="AG2266" s="1305" t="e">
        <f t="shared" si="4181"/>
        <v>#DIV/0!</v>
      </c>
      <c r="AH2266" s="5"/>
      <c r="AI2266" s="5"/>
      <c r="AJ2266" s="5"/>
      <c r="AK2266" s="5"/>
      <c r="AL2266" s="5"/>
      <c r="AM2266" s="5"/>
      <c r="AN2266" s="5"/>
      <c r="AO2266" s="5"/>
      <c r="AP2266" s="5"/>
      <c r="AQ2266" s="5"/>
      <c r="AR2266" s="5"/>
      <c r="AS2266" s="5"/>
      <c r="AT2266" s="5"/>
      <c r="AU2266" s="5"/>
      <c r="AV2266" s="5"/>
      <c r="AW2266" s="5"/>
      <c r="AX2266" s="5"/>
      <c r="AY2266" s="5"/>
      <c r="AZ2266" s="5"/>
      <c r="BA2266" s="5"/>
      <c r="BB2266" s="5"/>
      <c r="BC2266" s="5"/>
      <c r="BD2266" s="5"/>
      <c r="BE2266" s="5"/>
    </row>
    <row r="2267" spans="1:57" ht="14.25" customHeight="1">
      <c r="A2267" s="1376">
        <v>46070</v>
      </c>
      <c r="B2267" s="1301"/>
      <c r="C2267" s="1302"/>
      <c r="D2267" s="1376">
        <v>45705</v>
      </c>
      <c r="E2267" s="1357"/>
      <c r="F2267" s="5"/>
      <c r="G2267" s="5"/>
      <c r="H2267" s="1302"/>
      <c r="I2267" s="1303"/>
      <c r="J2267" s="1301"/>
      <c r="K2267" s="1376"/>
      <c r="L2267" s="1302"/>
      <c r="M2267" s="1382">
        <f t="shared" si="4170"/>
        <v>46071</v>
      </c>
      <c r="N2267" s="1354">
        <f t="shared" si="4167"/>
        <v>0</v>
      </c>
      <c r="O2267" s="1383">
        <f t="shared" ref="O2267:S2267" si="4578">$AD2267*O$27</f>
        <v>0</v>
      </c>
      <c r="P2267" s="1383">
        <f t="shared" si="4578"/>
        <v>0</v>
      </c>
      <c r="Q2267" s="1383">
        <f t="shared" si="4578"/>
        <v>0</v>
      </c>
      <c r="R2267" s="1383">
        <f t="shared" si="4578"/>
        <v>0</v>
      </c>
      <c r="S2267" s="1383">
        <f t="shared" si="4578"/>
        <v>0</v>
      </c>
      <c r="T2267" s="1383">
        <f t="shared" ref="T2267:X2267" si="4579">$AE2267*T$27</f>
        <v>0</v>
      </c>
      <c r="U2267" s="1383">
        <f t="shared" si="4579"/>
        <v>0</v>
      </c>
      <c r="V2267" s="1383">
        <f t="shared" si="4579"/>
        <v>0</v>
      </c>
      <c r="W2267" s="1383">
        <f t="shared" si="4579"/>
        <v>0</v>
      </c>
      <c r="X2267" s="1383">
        <f t="shared" si="4579"/>
        <v>0</v>
      </c>
      <c r="Y2267" s="1383">
        <f t="shared" si="4173"/>
        <v>0</v>
      </c>
      <c r="Z2267" s="1383">
        <f t="shared" si="4174"/>
        <v>0</v>
      </c>
      <c r="AA2267" s="1383">
        <f t="shared" si="4175"/>
        <v>0</v>
      </c>
      <c r="AB2267" s="1383">
        <f t="shared" si="4176"/>
        <v>0</v>
      </c>
      <c r="AC2267" s="5">
        <f t="shared" si="4177"/>
        <v>48</v>
      </c>
      <c r="AD2267" s="1383">
        <f t="shared" si="4178"/>
        <v>0</v>
      </c>
      <c r="AE2267" s="1383">
        <f t="shared" si="4179"/>
        <v>0</v>
      </c>
      <c r="AF2267" s="1305" t="e">
        <f t="shared" si="4180"/>
        <v>#DIV/0!</v>
      </c>
      <c r="AG2267" s="1305" t="e">
        <f t="shared" si="4181"/>
        <v>#DIV/0!</v>
      </c>
      <c r="AH2267" s="5"/>
      <c r="AI2267" s="5"/>
      <c r="AJ2267" s="5"/>
      <c r="AK2267" s="5"/>
      <c r="AL2267" s="5"/>
      <c r="AM2267" s="5"/>
      <c r="AN2267" s="5"/>
      <c r="AO2267" s="5"/>
      <c r="AP2267" s="5"/>
      <c r="AQ2267" s="5"/>
      <c r="AR2267" s="5"/>
      <c r="AS2267" s="5"/>
      <c r="AT2267" s="5"/>
      <c r="AU2267" s="5"/>
      <c r="AV2267" s="5"/>
      <c r="AW2267" s="5"/>
      <c r="AX2267" s="5"/>
      <c r="AY2267" s="5"/>
      <c r="AZ2267" s="5"/>
      <c r="BA2267" s="5"/>
      <c r="BB2267" s="5"/>
      <c r="BC2267" s="5"/>
      <c r="BD2267" s="5"/>
      <c r="BE2267" s="5"/>
    </row>
    <row r="2268" spans="1:57" ht="14.25" customHeight="1">
      <c r="A2268" s="1376">
        <v>46071</v>
      </c>
      <c r="B2268" s="1301"/>
      <c r="C2268" s="1302"/>
      <c r="D2268" s="1376">
        <v>45706</v>
      </c>
      <c r="E2268" s="1357"/>
      <c r="F2268" s="5"/>
      <c r="G2268" s="5"/>
      <c r="H2268" s="1302"/>
      <c r="I2268" s="1303"/>
      <c r="J2268" s="1301"/>
      <c r="K2268" s="1376"/>
      <c r="L2268" s="1302"/>
      <c r="M2268" s="1382">
        <f t="shared" si="4170"/>
        <v>46072</v>
      </c>
      <c r="N2268" s="1354">
        <f t="shared" si="4167"/>
        <v>0</v>
      </c>
      <c r="O2268" s="1383">
        <f t="shared" ref="O2268:S2268" si="4580">$AD2268*O$27</f>
        <v>0</v>
      </c>
      <c r="P2268" s="1383">
        <f t="shared" si="4580"/>
        <v>0</v>
      </c>
      <c r="Q2268" s="1383">
        <f t="shared" si="4580"/>
        <v>0</v>
      </c>
      <c r="R2268" s="1383">
        <f t="shared" si="4580"/>
        <v>0</v>
      </c>
      <c r="S2268" s="1383">
        <f t="shared" si="4580"/>
        <v>0</v>
      </c>
      <c r="T2268" s="1383">
        <f t="shared" ref="T2268:X2268" si="4581">$AE2268*T$27</f>
        <v>0</v>
      </c>
      <c r="U2268" s="1383">
        <f t="shared" si="4581"/>
        <v>0</v>
      </c>
      <c r="V2268" s="1383">
        <f t="shared" si="4581"/>
        <v>0</v>
      </c>
      <c r="W2268" s="1383">
        <f t="shared" si="4581"/>
        <v>0</v>
      </c>
      <c r="X2268" s="1383">
        <f t="shared" si="4581"/>
        <v>0</v>
      </c>
      <c r="Y2268" s="1383">
        <f t="shared" si="4173"/>
        <v>0</v>
      </c>
      <c r="Z2268" s="1383">
        <f t="shared" si="4174"/>
        <v>0</v>
      </c>
      <c r="AA2268" s="1383">
        <f t="shared" si="4175"/>
        <v>0</v>
      </c>
      <c r="AB2268" s="1383">
        <f t="shared" si="4176"/>
        <v>0</v>
      </c>
      <c r="AC2268" s="5">
        <f t="shared" si="4177"/>
        <v>49</v>
      </c>
      <c r="AD2268" s="1383">
        <f t="shared" si="4178"/>
        <v>0</v>
      </c>
      <c r="AE2268" s="1383">
        <f t="shared" si="4179"/>
        <v>0</v>
      </c>
      <c r="AF2268" s="1305" t="e">
        <f t="shared" si="4180"/>
        <v>#DIV/0!</v>
      </c>
      <c r="AG2268" s="1305" t="e">
        <f t="shared" si="4181"/>
        <v>#DIV/0!</v>
      </c>
      <c r="AH2268" s="5"/>
      <c r="AI2268" s="5"/>
      <c r="AJ2268" s="5"/>
      <c r="AK2268" s="5"/>
      <c r="AL2268" s="5"/>
      <c r="AM2268" s="5"/>
      <c r="AN2268" s="5"/>
      <c r="AO2268" s="5"/>
      <c r="AP2268" s="5"/>
      <c r="AQ2268" s="5"/>
      <c r="AR2268" s="5"/>
      <c r="AS2268" s="5"/>
      <c r="AT2268" s="5"/>
      <c r="AU2268" s="5"/>
      <c r="AV2268" s="5"/>
      <c r="AW2268" s="5"/>
      <c r="AX2268" s="5"/>
      <c r="AY2268" s="5"/>
      <c r="AZ2268" s="5"/>
      <c r="BA2268" s="5"/>
      <c r="BB2268" s="5"/>
      <c r="BC2268" s="5"/>
      <c r="BD2268" s="5"/>
      <c r="BE2268" s="5"/>
    </row>
    <row r="2269" spans="1:57" ht="14.25" customHeight="1">
      <c r="A2269" s="1376">
        <v>46072</v>
      </c>
      <c r="B2269" s="1301"/>
      <c r="C2269" s="1302"/>
      <c r="D2269" s="1376">
        <v>45707</v>
      </c>
      <c r="E2269" s="1357"/>
      <c r="F2269" s="5"/>
      <c r="G2269" s="5"/>
      <c r="H2269" s="1302"/>
      <c r="I2269" s="1303"/>
      <c r="J2269" s="1301"/>
      <c r="K2269" s="1376"/>
      <c r="L2269" s="1302"/>
      <c r="M2269" s="1382">
        <f t="shared" si="4170"/>
        <v>46073</v>
      </c>
      <c r="N2269" s="1354">
        <f t="shared" si="4167"/>
        <v>0</v>
      </c>
      <c r="O2269" s="1383">
        <f t="shared" ref="O2269:S2269" si="4582">$AD2269*O$27</f>
        <v>0</v>
      </c>
      <c r="P2269" s="1383">
        <f t="shared" si="4582"/>
        <v>0</v>
      </c>
      <c r="Q2269" s="1383">
        <f t="shared" si="4582"/>
        <v>0</v>
      </c>
      <c r="R2269" s="1383">
        <f t="shared" si="4582"/>
        <v>0</v>
      </c>
      <c r="S2269" s="1383">
        <f t="shared" si="4582"/>
        <v>0</v>
      </c>
      <c r="T2269" s="1383">
        <f t="shared" ref="T2269:X2269" si="4583">$AE2269*T$27</f>
        <v>0</v>
      </c>
      <c r="U2269" s="1383">
        <f t="shared" si="4583"/>
        <v>0</v>
      </c>
      <c r="V2269" s="1383">
        <f t="shared" si="4583"/>
        <v>0</v>
      </c>
      <c r="W2269" s="1383">
        <f t="shared" si="4583"/>
        <v>0</v>
      </c>
      <c r="X2269" s="1383">
        <f t="shared" si="4583"/>
        <v>0</v>
      </c>
      <c r="Y2269" s="1383">
        <f t="shared" si="4173"/>
        <v>0</v>
      </c>
      <c r="Z2269" s="1383">
        <f t="shared" si="4174"/>
        <v>0</v>
      </c>
      <c r="AA2269" s="1383">
        <f t="shared" si="4175"/>
        <v>0</v>
      </c>
      <c r="AB2269" s="1383">
        <f t="shared" si="4176"/>
        <v>0</v>
      </c>
      <c r="AC2269" s="5">
        <f t="shared" si="4177"/>
        <v>50</v>
      </c>
      <c r="AD2269" s="1383">
        <f t="shared" si="4178"/>
        <v>0</v>
      </c>
      <c r="AE2269" s="1383">
        <f t="shared" si="4179"/>
        <v>0</v>
      </c>
      <c r="AF2269" s="1305" t="e">
        <f t="shared" si="4180"/>
        <v>#DIV/0!</v>
      </c>
      <c r="AG2269" s="1305" t="e">
        <f t="shared" si="4181"/>
        <v>#DIV/0!</v>
      </c>
      <c r="AH2269" s="5"/>
      <c r="AI2269" s="5"/>
      <c r="AJ2269" s="5"/>
      <c r="AK2269" s="5"/>
      <c r="AL2269" s="5"/>
      <c r="AM2269" s="5"/>
      <c r="AN2269" s="5"/>
      <c r="AO2269" s="5"/>
      <c r="AP2269" s="5"/>
      <c r="AQ2269" s="5"/>
      <c r="AR2269" s="5"/>
      <c r="AS2269" s="5"/>
      <c r="AT2269" s="5"/>
      <c r="AU2269" s="5"/>
      <c r="AV2269" s="5"/>
      <c r="AW2269" s="5"/>
      <c r="AX2269" s="5"/>
      <c r="AY2269" s="5"/>
      <c r="AZ2269" s="5"/>
      <c r="BA2269" s="5"/>
      <c r="BB2269" s="5"/>
      <c r="BC2269" s="5"/>
      <c r="BD2269" s="5"/>
      <c r="BE2269" s="5"/>
    </row>
    <row r="2270" spans="1:57" ht="14.25" customHeight="1">
      <c r="A2270" s="1376">
        <v>46073</v>
      </c>
      <c r="B2270" s="1301"/>
      <c r="C2270" s="1302"/>
      <c r="D2270" s="1376">
        <v>45708</v>
      </c>
      <c r="E2270" s="1357"/>
      <c r="F2270" s="5"/>
      <c r="G2270" s="5"/>
      <c r="H2270" s="1302"/>
      <c r="I2270" s="1303"/>
      <c r="J2270" s="1301"/>
      <c r="K2270" s="1376"/>
      <c r="L2270" s="1302"/>
      <c r="M2270" s="1382">
        <f t="shared" si="4170"/>
        <v>46074</v>
      </c>
      <c r="N2270" s="1354">
        <f t="shared" si="4167"/>
        <v>0</v>
      </c>
      <c r="O2270" s="1383">
        <f t="shared" ref="O2270:S2270" si="4584">$AD2270*O$27</f>
        <v>0</v>
      </c>
      <c r="P2270" s="1383">
        <f t="shared" si="4584"/>
        <v>0</v>
      </c>
      <c r="Q2270" s="1383">
        <f t="shared" si="4584"/>
        <v>0</v>
      </c>
      <c r="R2270" s="1383">
        <f t="shared" si="4584"/>
        <v>0</v>
      </c>
      <c r="S2270" s="1383">
        <f t="shared" si="4584"/>
        <v>0</v>
      </c>
      <c r="T2270" s="1383">
        <f t="shared" ref="T2270:X2270" si="4585">$AE2270*T$27</f>
        <v>0</v>
      </c>
      <c r="U2270" s="1383">
        <f t="shared" si="4585"/>
        <v>0</v>
      </c>
      <c r="V2270" s="1383">
        <f t="shared" si="4585"/>
        <v>0</v>
      </c>
      <c r="W2270" s="1383">
        <f t="shared" si="4585"/>
        <v>0</v>
      </c>
      <c r="X2270" s="1383">
        <f t="shared" si="4585"/>
        <v>0</v>
      </c>
      <c r="Y2270" s="1383">
        <f t="shared" si="4173"/>
        <v>0</v>
      </c>
      <c r="Z2270" s="1383">
        <f t="shared" si="4174"/>
        <v>0</v>
      </c>
      <c r="AA2270" s="1383">
        <f t="shared" si="4175"/>
        <v>0</v>
      </c>
      <c r="AB2270" s="1383">
        <f t="shared" si="4176"/>
        <v>0</v>
      </c>
      <c r="AC2270" s="5">
        <f t="shared" si="4177"/>
        <v>51</v>
      </c>
      <c r="AD2270" s="1383">
        <f t="shared" si="4178"/>
        <v>0</v>
      </c>
      <c r="AE2270" s="1383">
        <f t="shared" si="4179"/>
        <v>0</v>
      </c>
      <c r="AF2270" s="1305" t="e">
        <f t="shared" si="4180"/>
        <v>#DIV/0!</v>
      </c>
      <c r="AG2270" s="1305" t="e">
        <f t="shared" si="4181"/>
        <v>#DIV/0!</v>
      </c>
      <c r="AH2270" s="5"/>
      <c r="AI2270" s="5"/>
      <c r="AJ2270" s="5"/>
      <c r="AK2270" s="5"/>
      <c r="AL2270" s="5"/>
      <c r="AM2270" s="5"/>
      <c r="AN2270" s="5"/>
      <c r="AO2270" s="5"/>
      <c r="AP2270" s="5"/>
      <c r="AQ2270" s="5"/>
      <c r="AR2270" s="5"/>
      <c r="AS2270" s="5"/>
      <c r="AT2270" s="5"/>
      <c r="AU2270" s="5"/>
      <c r="AV2270" s="5"/>
      <c r="AW2270" s="5"/>
      <c r="AX2270" s="5"/>
      <c r="AY2270" s="5"/>
      <c r="AZ2270" s="5"/>
      <c r="BA2270" s="5"/>
      <c r="BB2270" s="5"/>
      <c r="BC2270" s="5"/>
      <c r="BD2270" s="5"/>
      <c r="BE2270" s="5"/>
    </row>
    <row r="2271" spans="1:57" ht="14.25" customHeight="1">
      <c r="A2271" s="1376">
        <v>46074</v>
      </c>
      <c r="B2271" s="1301"/>
      <c r="C2271" s="1302"/>
      <c r="D2271" s="1376">
        <v>45709</v>
      </c>
      <c r="E2271" s="1357"/>
      <c r="F2271" s="5"/>
      <c r="G2271" s="5"/>
      <c r="H2271" s="1302"/>
      <c r="I2271" s="1303"/>
      <c r="J2271" s="1301"/>
      <c r="K2271" s="1376"/>
      <c r="L2271" s="1302"/>
      <c r="M2271" s="1382">
        <f t="shared" si="4170"/>
        <v>46075</v>
      </c>
      <c r="N2271" s="1354">
        <f t="shared" si="4167"/>
        <v>0</v>
      </c>
      <c r="O2271" s="1383">
        <f t="shared" ref="O2271:S2271" si="4586">$AD2271*O$27</f>
        <v>0</v>
      </c>
      <c r="P2271" s="1383">
        <f t="shared" si="4586"/>
        <v>0</v>
      </c>
      <c r="Q2271" s="1383">
        <f t="shared" si="4586"/>
        <v>0</v>
      </c>
      <c r="R2271" s="1383">
        <f t="shared" si="4586"/>
        <v>0</v>
      </c>
      <c r="S2271" s="1383">
        <f t="shared" si="4586"/>
        <v>0</v>
      </c>
      <c r="T2271" s="1383">
        <f t="shared" ref="T2271:X2271" si="4587">$AE2271*T$27</f>
        <v>0</v>
      </c>
      <c r="U2271" s="1383">
        <f t="shared" si="4587"/>
        <v>0</v>
      </c>
      <c r="V2271" s="1383">
        <f t="shared" si="4587"/>
        <v>0</v>
      </c>
      <c r="W2271" s="1383">
        <f t="shared" si="4587"/>
        <v>0</v>
      </c>
      <c r="X2271" s="1383">
        <f t="shared" si="4587"/>
        <v>0</v>
      </c>
      <c r="Y2271" s="1383">
        <f t="shared" si="4173"/>
        <v>0</v>
      </c>
      <c r="Z2271" s="1383">
        <f t="shared" si="4174"/>
        <v>0</v>
      </c>
      <c r="AA2271" s="1383">
        <f t="shared" si="4175"/>
        <v>0</v>
      </c>
      <c r="AB2271" s="1383">
        <f t="shared" si="4176"/>
        <v>0</v>
      </c>
      <c r="AC2271" s="5">
        <f t="shared" si="4177"/>
        <v>52</v>
      </c>
      <c r="AD2271" s="1383">
        <f t="shared" si="4178"/>
        <v>0</v>
      </c>
      <c r="AE2271" s="1383">
        <f t="shared" si="4179"/>
        <v>0</v>
      </c>
      <c r="AF2271" s="1305" t="e">
        <f t="shared" si="4180"/>
        <v>#DIV/0!</v>
      </c>
      <c r="AG2271" s="1305" t="e">
        <f t="shared" si="4181"/>
        <v>#DIV/0!</v>
      </c>
      <c r="AH2271" s="5"/>
      <c r="AI2271" s="5"/>
      <c r="AJ2271" s="5"/>
      <c r="AK2271" s="5"/>
      <c r="AL2271" s="5"/>
      <c r="AM2271" s="5"/>
      <c r="AN2271" s="5"/>
      <c r="AO2271" s="5"/>
      <c r="AP2271" s="5"/>
      <c r="AQ2271" s="5"/>
      <c r="AR2271" s="5"/>
      <c r="AS2271" s="5"/>
      <c r="AT2271" s="5"/>
      <c r="AU2271" s="5"/>
      <c r="AV2271" s="5"/>
      <c r="AW2271" s="5"/>
      <c r="AX2271" s="5"/>
      <c r="AY2271" s="5"/>
      <c r="AZ2271" s="5"/>
      <c r="BA2271" s="5"/>
      <c r="BB2271" s="5"/>
      <c r="BC2271" s="5"/>
      <c r="BD2271" s="5"/>
      <c r="BE2271" s="5"/>
    </row>
    <row r="2272" spans="1:57" ht="14.25" customHeight="1">
      <c r="A2272" s="1376">
        <v>46075</v>
      </c>
      <c r="B2272" s="1301"/>
      <c r="C2272" s="1302"/>
      <c r="D2272" s="1376">
        <v>45710</v>
      </c>
      <c r="E2272" s="1357"/>
      <c r="F2272" s="5"/>
      <c r="G2272" s="5"/>
      <c r="H2272" s="1302"/>
      <c r="I2272" s="1303"/>
      <c r="J2272" s="1301"/>
      <c r="K2272" s="1376"/>
      <c r="L2272" s="1302"/>
      <c r="M2272" s="1382">
        <f t="shared" si="4170"/>
        <v>46076</v>
      </c>
      <c r="N2272" s="1354">
        <f t="shared" si="4167"/>
        <v>0</v>
      </c>
      <c r="O2272" s="1383">
        <f t="shared" ref="O2272:S2272" si="4588">$AD2272*O$27</f>
        <v>0</v>
      </c>
      <c r="P2272" s="1383">
        <f t="shared" si="4588"/>
        <v>0</v>
      </c>
      <c r="Q2272" s="1383">
        <f t="shared" si="4588"/>
        <v>0</v>
      </c>
      <c r="R2272" s="1383">
        <f t="shared" si="4588"/>
        <v>0</v>
      </c>
      <c r="S2272" s="1383">
        <f t="shared" si="4588"/>
        <v>0</v>
      </c>
      <c r="T2272" s="1383">
        <f t="shared" ref="T2272:X2272" si="4589">$AE2272*T$27</f>
        <v>0</v>
      </c>
      <c r="U2272" s="1383">
        <f t="shared" si="4589"/>
        <v>0</v>
      </c>
      <c r="V2272" s="1383">
        <f t="shared" si="4589"/>
        <v>0</v>
      </c>
      <c r="W2272" s="1383">
        <f t="shared" si="4589"/>
        <v>0</v>
      </c>
      <c r="X2272" s="1383">
        <f t="shared" si="4589"/>
        <v>0</v>
      </c>
      <c r="Y2272" s="1383">
        <f t="shared" si="4173"/>
        <v>0</v>
      </c>
      <c r="Z2272" s="1383">
        <f t="shared" si="4174"/>
        <v>0</v>
      </c>
      <c r="AA2272" s="1383">
        <f t="shared" si="4175"/>
        <v>0</v>
      </c>
      <c r="AB2272" s="1383">
        <f t="shared" si="4176"/>
        <v>0</v>
      </c>
      <c r="AC2272" s="5">
        <f t="shared" si="4177"/>
        <v>53</v>
      </c>
      <c r="AD2272" s="1383">
        <f t="shared" si="4178"/>
        <v>0</v>
      </c>
      <c r="AE2272" s="1383">
        <f t="shared" si="4179"/>
        <v>0</v>
      </c>
      <c r="AF2272" s="1305" t="e">
        <f t="shared" si="4180"/>
        <v>#DIV/0!</v>
      </c>
      <c r="AG2272" s="1305" t="e">
        <f t="shared" si="4181"/>
        <v>#DIV/0!</v>
      </c>
      <c r="AH2272" s="5"/>
      <c r="AI2272" s="5"/>
      <c r="AJ2272" s="5"/>
      <c r="AK2272" s="5"/>
      <c r="AL2272" s="5"/>
      <c r="AM2272" s="5"/>
      <c r="AN2272" s="5"/>
      <c r="AO2272" s="5"/>
      <c r="AP2272" s="5"/>
      <c r="AQ2272" s="5"/>
      <c r="AR2272" s="5"/>
      <c r="AS2272" s="5"/>
      <c r="AT2272" s="5"/>
      <c r="AU2272" s="5"/>
      <c r="AV2272" s="5"/>
      <c r="AW2272" s="5"/>
      <c r="AX2272" s="5"/>
      <c r="AY2272" s="5"/>
      <c r="AZ2272" s="5"/>
      <c r="BA2272" s="5"/>
      <c r="BB2272" s="5"/>
      <c r="BC2272" s="5"/>
      <c r="BD2272" s="5"/>
      <c r="BE2272" s="5"/>
    </row>
    <row r="2273" spans="1:57" ht="14.25" customHeight="1">
      <c r="A2273" s="1376">
        <v>46076</v>
      </c>
      <c r="B2273" s="1301"/>
      <c r="C2273" s="1302"/>
      <c r="D2273" s="1376">
        <v>45711</v>
      </c>
      <c r="E2273" s="1357"/>
      <c r="F2273" s="5"/>
      <c r="G2273" s="5"/>
      <c r="H2273" s="1302"/>
      <c r="I2273" s="1303"/>
      <c r="J2273" s="1301"/>
      <c r="K2273" s="1376"/>
      <c r="L2273" s="1302"/>
      <c r="M2273" s="1382">
        <f t="shared" si="4170"/>
        <v>46077</v>
      </c>
      <c r="N2273" s="1354">
        <f t="shared" si="4167"/>
        <v>0</v>
      </c>
      <c r="O2273" s="1383">
        <f t="shared" ref="O2273:S2273" si="4590">$AD2273*O$27</f>
        <v>0</v>
      </c>
      <c r="P2273" s="1383">
        <f t="shared" si="4590"/>
        <v>0</v>
      </c>
      <c r="Q2273" s="1383">
        <f t="shared" si="4590"/>
        <v>0</v>
      </c>
      <c r="R2273" s="1383">
        <f t="shared" si="4590"/>
        <v>0</v>
      </c>
      <c r="S2273" s="1383">
        <f t="shared" si="4590"/>
        <v>0</v>
      </c>
      <c r="T2273" s="1383">
        <f t="shared" ref="T2273:X2273" si="4591">$AE2273*T$27</f>
        <v>0</v>
      </c>
      <c r="U2273" s="1383">
        <f t="shared" si="4591"/>
        <v>0</v>
      </c>
      <c r="V2273" s="1383">
        <f t="shared" si="4591"/>
        <v>0</v>
      </c>
      <c r="W2273" s="1383">
        <f t="shared" si="4591"/>
        <v>0</v>
      </c>
      <c r="X2273" s="1383">
        <f t="shared" si="4591"/>
        <v>0</v>
      </c>
      <c r="Y2273" s="1383">
        <f t="shared" si="4173"/>
        <v>0</v>
      </c>
      <c r="Z2273" s="1383">
        <f t="shared" si="4174"/>
        <v>0</v>
      </c>
      <c r="AA2273" s="1383">
        <f t="shared" si="4175"/>
        <v>0</v>
      </c>
      <c r="AB2273" s="1383">
        <f t="shared" si="4176"/>
        <v>0</v>
      </c>
      <c r="AC2273" s="5">
        <f t="shared" si="4177"/>
        <v>54</v>
      </c>
      <c r="AD2273" s="1383">
        <f t="shared" si="4178"/>
        <v>0</v>
      </c>
      <c r="AE2273" s="1383">
        <f t="shared" si="4179"/>
        <v>0</v>
      </c>
      <c r="AF2273" s="1305" t="e">
        <f t="shared" si="4180"/>
        <v>#DIV/0!</v>
      </c>
      <c r="AG2273" s="1305" t="e">
        <f t="shared" si="4181"/>
        <v>#DIV/0!</v>
      </c>
      <c r="AH2273" s="5"/>
      <c r="AI2273" s="5"/>
      <c r="AJ2273" s="5"/>
      <c r="AK2273" s="5"/>
      <c r="AL2273" s="5"/>
      <c r="AM2273" s="5"/>
      <c r="AN2273" s="5"/>
      <c r="AO2273" s="5"/>
      <c r="AP2273" s="5"/>
      <c r="AQ2273" s="5"/>
      <c r="AR2273" s="5"/>
      <c r="AS2273" s="5"/>
      <c r="AT2273" s="5"/>
      <c r="AU2273" s="5"/>
      <c r="AV2273" s="5"/>
      <c r="AW2273" s="5"/>
      <c r="AX2273" s="5"/>
      <c r="AY2273" s="5"/>
      <c r="AZ2273" s="5"/>
      <c r="BA2273" s="5"/>
      <c r="BB2273" s="5"/>
      <c r="BC2273" s="5"/>
      <c r="BD2273" s="5"/>
      <c r="BE2273" s="5"/>
    </row>
    <row r="2274" spans="1:57" ht="14.25" customHeight="1">
      <c r="A2274" s="1376">
        <v>46077</v>
      </c>
      <c r="B2274" s="1301"/>
      <c r="C2274" s="1302"/>
      <c r="D2274" s="1376">
        <v>45712</v>
      </c>
      <c r="E2274" s="1357"/>
      <c r="F2274" s="5"/>
      <c r="G2274" s="5"/>
      <c r="H2274" s="1302"/>
      <c r="I2274" s="1303"/>
      <c r="J2274" s="1301"/>
      <c r="K2274" s="1376"/>
      <c r="L2274" s="1302"/>
      <c r="M2274" s="1382">
        <f t="shared" si="4170"/>
        <v>46078</v>
      </c>
      <c r="N2274" s="1354">
        <f t="shared" si="4167"/>
        <v>0</v>
      </c>
      <c r="O2274" s="1383">
        <f t="shared" ref="O2274:S2274" si="4592">$AD2274*O$27</f>
        <v>0</v>
      </c>
      <c r="P2274" s="1383">
        <f t="shared" si="4592"/>
        <v>0</v>
      </c>
      <c r="Q2274" s="1383">
        <f t="shared" si="4592"/>
        <v>0</v>
      </c>
      <c r="R2274" s="1383">
        <f t="shared" si="4592"/>
        <v>0</v>
      </c>
      <c r="S2274" s="1383">
        <f t="shared" si="4592"/>
        <v>0</v>
      </c>
      <c r="T2274" s="1383">
        <f t="shared" ref="T2274:X2274" si="4593">$AE2274*T$27</f>
        <v>0</v>
      </c>
      <c r="U2274" s="1383">
        <f t="shared" si="4593"/>
        <v>0</v>
      </c>
      <c r="V2274" s="1383">
        <f t="shared" si="4593"/>
        <v>0</v>
      </c>
      <c r="W2274" s="1383">
        <f t="shared" si="4593"/>
        <v>0</v>
      </c>
      <c r="X2274" s="1383">
        <f t="shared" si="4593"/>
        <v>0</v>
      </c>
      <c r="Y2274" s="1383">
        <f t="shared" si="4173"/>
        <v>0</v>
      </c>
      <c r="Z2274" s="1383">
        <f t="shared" si="4174"/>
        <v>0</v>
      </c>
      <c r="AA2274" s="1383">
        <f t="shared" si="4175"/>
        <v>0</v>
      </c>
      <c r="AB2274" s="1383">
        <f t="shared" si="4176"/>
        <v>0</v>
      </c>
      <c r="AC2274" s="5">
        <f t="shared" si="4177"/>
        <v>55</v>
      </c>
      <c r="AD2274" s="1383">
        <f t="shared" si="4178"/>
        <v>0</v>
      </c>
      <c r="AE2274" s="1383">
        <f t="shared" si="4179"/>
        <v>0</v>
      </c>
      <c r="AF2274" s="1305" t="e">
        <f t="shared" si="4180"/>
        <v>#DIV/0!</v>
      </c>
      <c r="AG2274" s="1305" t="e">
        <f t="shared" si="4181"/>
        <v>#DIV/0!</v>
      </c>
      <c r="AH2274" s="5"/>
      <c r="AI2274" s="5"/>
      <c r="AJ2274" s="5"/>
      <c r="AK2274" s="5"/>
      <c r="AL2274" s="5"/>
      <c r="AM2274" s="5"/>
      <c r="AN2274" s="5"/>
      <c r="AO2274" s="5"/>
      <c r="AP2274" s="5"/>
      <c r="AQ2274" s="5"/>
      <c r="AR2274" s="5"/>
      <c r="AS2274" s="5"/>
      <c r="AT2274" s="5"/>
      <c r="AU2274" s="5"/>
      <c r="AV2274" s="5"/>
      <c r="AW2274" s="5"/>
      <c r="AX2274" s="5"/>
      <c r="AY2274" s="5"/>
      <c r="AZ2274" s="5"/>
      <c r="BA2274" s="5"/>
      <c r="BB2274" s="5"/>
      <c r="BC2274" s="5"/>
      <c r="BD2274" s="5"/>
      <c r="BE2274" s="5"/>
    </row>
    <row r="2275" spans="1:57" ht="14.25" customHeight="1">
      <c r="A2275" s="1376">
        <v>46078</v>
      </c>
      <c r="B2275" s="1301"/>
      <c r="C2275" s="1302"/>
      <c r="D2275" s="1376">
        <v>45713</v>
      </c>
      <c r="E2275" s="1357"/>
      <c r="F2275" s="5"/>
      <c r="G2275" s="5"/>
      <c r="H2275" s="1302"/>
      <c r="I2275" s="1303"/>
      <c r="J2275" s="1301"/>
      <c r="K2275" s="1376"/>
      <c r="L2275" s="1302"/>
      <c r="M2275" s="1382">
        <f t="shared" si="4170"/>
        <v>46079</v>
      </c>
      <c r="N2275" s="1354">
        <f t="shared" si="4167"/>
        <v>0</v>
      </c>
      <c r="O2275" s="1383">
        <f t="shared" ref="O2275:S2275" si="4594">$AD2275*O$27</f>
        <v>0</v>
      </c>
      <c r="P2275" s="1383">
        <f t="shared" si="4594"/>
        <v>0</v>
      </c>
      <c r="Q2275" s="1383">
        <f t="shared" si="4594"/>
        <v>0</v>
      </c>
      <c r="R2275" s="1383">
        <f t="shared" si="4594"/>
        <v>0</v>
      </c>
      <c r="S2275" s="1383">
        <f t="shared" si="4594"/>
        <v>0</v>
      </c>
      <c r="T2275" s="1383">
        <f t="shared" ref="T2275:X2275" si="4595">$AE2275*T$27</f>
        <v>0</v>
      </c>
      <c r="U2275" s="1383">
        <f t="shared" si="4595"/>
        <v>0</v>
      </c>
      <c r="V2275" s="1383">
        <f t="shared" si="4595"/>
        <v>0</v>
      </c>
      <c r="W2275" s="1383">
        <f t="shared" si="4595"/>
        <v>0</v>
      </c>
      <c r="X2275" s="1383">
        <f t="shared" si="4595"/>
        <v>0</v>
      </c>
      <c r="Y2275" s="1383">
        <f t="shared" si="4173"/>
        <v>0</v>
      </c>
      <c r="Z2275" s="1383">
        <f t="shared" si="4174"/>
        <v>0</v>
      </c>
      <c r="AA2275" s="1383">
        <f t="shared" si="4175"/>
        <v>0</v>
      </c>
      <c r="AB2275" s="1383">
        <f t="shared" si="4176"/>
        <v>0</v>
      </c>
      <c r="AC2275" s="5">
        <f t="shared" si="4177"/>
        <v>56</v>
      </c>
      <c r="AD2275" s="1383">
        <f t="shared" si="4178"/>
        <v>0</v>
      </c>
      <c r="AE2275" s="1383">
        <f t="shared" si="4179"/>
        <v>0</v>
      </c>
      <c r="AF2275" s="1305" t="e">
        <f t="shared" si="4180"/>
        <v>#DIV/0!</v>
      </c>
      <c r="AG2275" s="1305" t="e">
        <f t="shared" si="4181"/>
        <v>#DIV/0!</v>
      </c>
      <c r="AH2275" s="5"/>
      <c r="AI2275" s="5"/>
      <c r="AJ2275" s="5"/>
      <c r="AK2275" s="5"/>
      <c r="AL2275" s="5"/>
      <c r="AM2275" s="5"/>
      <c r="AN2275" s="5"/>
      <c r="AO2275" s="5"/>
      <c r="AP2275" s="5"/>
      <c r="AQ2275" s="5"/>
      <c r="AR2275" s="5"/>
      <c r="AS2275" s="5"/>
      <c r="AT2275" s="5"/>
      <c r="AU2275" s="5"/>
      <c r="AV2275" s="5"/>
      <c r="AW2275" s="5"/>
      <c r="AX2275" s="5"/>
      <c r="AY2275" s="5"/>
      <c r="AZ2275" s="5"/>
      <c r="BA2275" s="5"/>
      <c r="BB2275" s="5"/>
      <c r="BC2275" s="5"/>
      <c r="BD2275" s="5"/>
      <c r="BE2275" s="5"/>
    </row>
    <row r="2276" spans="1:57" ht="14.25" customHeight="1">
      <c r="A2276" s="1376">
        <v>46079</v>
      </c>
      <c r="B2276" s="1301"/>
      <c r="C2276" s="1302"/>
      <c r="D2276" s="1376">
        <v>45714</v>
      </c>
      <c r="E2276" s="1357"/>
      <c r="F2276" s="5"/>
      <c r="G2276" s="5"/>
      <c r="H2276" s="1302"/>
      <c r="I2276" s="1303"/>
      <c r="J2276" s="1301"/>
      <c r="K2276" s="1376"/>
      <c r="L2276" s="1302"/>
      <c r="M2276" s="1382">
        <f t="shared" si="4170"/>
        <v>46080</v>
      </c>
      <c r="N2276" s="1354">
        <f t="shared" si="4167"/>
        <v>0</v>
      </c>
      <c r="O2276" s="1383">
        <f t="shared" ref="O2276:S2276" si="4596">$AD2276*O$27</f>
        <v>0</v>
      </c>
      <c r="P2276" s="1383">
        <f t="shared" si="4596"/>
        <v>0</v>
      </c>
      <c r="Q2276" s="1383">
        <f t="shared" si="4596"/>
        <v>0</v>
      </c>
      <c r="R2276" s="1383">
        <f t="shared" si="4596"/>
        <v>0</v>
      </c>
      <c r="S2276" s="1383">
        <f t="shared" si="4596"/>
        <v>0</v>
      </c>
      <c r="T2276" s="1383">
        <f t="shared" ref="T2276:X2276" si="4597">$AE2276*T$27</f>
        <v>0</v>
      </c>
      <c r="U2276" s="1383">
        <f t="shared" si="4597"/>
        <v>0</v>
      </c>
      <c r="V2276" s="1383">
        <f t="shared" si="4597"/>
        <v>0</v>
      </c>
      <c r="W2276" s="1383">
        <f t="shared" si="4597"/>
        <v>0</v>
      </c>
      <c r="X2276" s="1383">
        <f t="shared" si="4597"/>
        <v>0</v>
      </c>
      <c r="Y2276" s="1383">
        <f t="shared" si="4173"/>
        <v>0</v>
      </c>
      <c r="Z2276" s="1383">
        <f t="shared" si="4174"/>
        <v>0</v>
      </c>
      <c r="AA2276" s="1383">
        <f t="shared" si="4175"/>
        <v>0</v>
      </c>
      <c r="AB2276" s="1383">
        <f t="shared" si="4176"/>
        <v>0</v>
      </c>
      <c r="AC2276" s="5">
        <f t="shared" si="4177"/>
        <v>57</v>
      </c>
      <c r="AD2276" s="1383">
        <f t="shared" si="4178"/>
        <v>0</v>
      </c>
      <c r="AE2276" s="1383">
        <f t="shared" si="4179"/>
        <v>0</v>
      </c>
      <c r="AF2276" s="1305" t="e">
        <f t="shared" si="4180"/>
        <v>#DIV/0!</v>
      </c>
      <c r="AG2276" s="1305" t="e">
        <f t="shared" si="4181"/>
        <v>#DIV/0!</v>
      </c>
      <c r="AH2276" s="5"/>
      <c r="AI2276" s="5"/>
      <c r="AJ2276" s="5"/>
      <c r="AK2276" s="5"/>
      <c r="AL2276" s="5"/>
      <c r="AM2276" s="5"/>
      <c r="AN2276" s="5"/>
      <c r="AO2276" s="5"/>
      <c r="AP2276" s="5"/>
      <c r="AQ2276" s="5"/>
      <c r="AR2276" s="5"/>
      <c r="AS2276" s="5"/>
      <c r="AT2276" s="5"/>
      <c r="AU2276" s="5"/>
      <c r="AV2276" s="5"/>
      <c r="AW2276" s="5"/>
      <c r="AX2276" s="5"/>
      <c r="AY2276" s="5"/>
      <c r="AZ2276" s="5"/>
      <c r="BA2276" s="5"/>
      <c r="BB2276" s="5"/>
      <c r="BC2276" s="5"/>
      <c r="BD2276" s="5"/>
      <c r="BE2276" s="5"/>
    </row>
    <row r="2277" spans="1:57" ht="14.25" customHeight="1">
      <c r="A2277" s="1376">
        <v>46080</v>
      </c>
      <c r="B2277" s="1301"/>
      <c r="C2277" s="1302"/>
      <c r="D2277" s="1376">
        <v>45715</v>
      </c>
      <c r="E2277" s="1357"/>
      <c r="F2277" s="5"/>
      <c r="G2277" s="5"/>
      <c r="H2277" s="1302"/>
      <c r="I2277" s="1303"/>
      <c r="J2277" s="1301"/>
      <c r="K2277" s="1376"/>
      <c r="L2277" s="1302"/>
      <c r="M2277" s="1382">
        <f t="shared" si="4170"/>
        <v>46081</v>
      </c>
      <c r="N2277" s="1354">
        <f t="shared" si="4167"/>
        <v>0</v>
      </c>
      <c r="O2277" s="1383">
        <f t="shared" ref="O2277:S2277" si="4598">$AD2277*O$27</f>
        <v>0</v>
      </c>
      <c r="P2277" s="1383">
        <f t="shared" si="4598"/>
        <v>0</v>
      </c>
      <c r="Q2277" s="1383">
        <f t="shared" si="4598"/>
        <v>0</v>
      </c>
      <c r="R2277" s="1383">
        <f t="shared" si="4598"/>
        <v>0</v>
      </c>
      <c r="S2277" s="1383">
        <f t="shared" si="4598"/>
        <v>0</v>
      </c>
      <c r="T2277" s="1383">
        <f t="shared" ref="T2277:X2277" si="4599">$AE2277*T$27</f>
        <v>0</v>
      </c>
      <c r="U2277" s="1383">
        <f t="shared" si="4599"/>
        <v>0</v>
      </c>
      <c r="V2277" s="1383">
        <f t="shared" si="4599"/>
        <v>0</v>
      </c>
      <c r="W2277" s="1383">
        <f t="shared" si="4599"/>
        <v>0</v>
      </c>
      <c r="X2277" s="1383">
        <f t="shared" si="4599"/>
        <v>0</v>
      </c>
      <c r="Y2277" s="1383">
        <f t="shared" si="4173"/>
        <v>0</v>
      </c>
      <c r="Z2277" s="1383">
        <f t="shared" si="4174"/>
        <v>0</v>
      </c>
      <c r="AA2277" s="1383">
        <f t="shared" si="4175"/>
        <v>0</v>
      </c>
      <c r="AB2277" s="1383">
        <f t="shared" si="4176"/>
        <v>0</v>
      </c>
      <c r="AC2277" s="5">
        <f t="shared" si="4177"/>
        <v>58</v>
      </c>
      <c r="AD2277" s="1383">
        <f t="shared" si="4178"/>
        <v>0</v>
      </c>
      <c r="AE2277" s="1383">
        <f t="shared" si="4179"/>
        <v>0</v>
      </c>
      <c r="AF2277" s="1305" t="e">
        <f t="shared" si="4180"/>
        <v>#DIV/0!</v>
      </c>
      <c r="AG2277" s="1305" t="e">
        <f t="shared" si="4181"/>
        <v>#DIV/0!</v>
      </c>
      <c r="AH2277" s="5"/>
      <c r="AI2277" s="5"/>
      <c r="AJ2277" s="5"/>
      <c r="AK2277" s="5"/>
      <c r="AL2277" s="5"/>
      <c r="AM2277" s="5"/>
      <c r="AN2277" s="5"/>
      <c r="AO2277" s="5"/>
      <c r="AP2277" s="5"/>
      <c r="AQ2277" s="5"/>
      <c r="AR2277" s="5"/>
      <c r="AS2277" s="5"/>
      <c r="AT2277" s="5"/>
      <c r="AU2277" s="5"/>
      <c r="AV2277" s="5"/>
      <c r="AW2277" s="5"/>
      <c r="AX2277" s="5"/>
      <c r="AY2277" s="5"/>
      <c r="AZ2277" s="5"/>
      <c r="BA2277" s="5"/>
      <c r="BB2277" s="5"/>
      <c r="BC2277" s="5"/>
      <c r="BD2277" s="5"/>
      <c r="BE2277" s="5"/>
    </row>
    <row r="2278" spans="1:57" ht="14.25" customHeight="1">
      <c r="A2278" s="1376">
        <v>46081</v>
      </c>
      <c r="B2278" s="1301"/>
      <c r="C2278" s="1302"/>
      <c r="D2278" s="1376">
        <v>45716</v>
      </c>
      <c r="E2278" s="1357"/>
      <c r="F2278" s="5"/>
      <c r="G2278" s="5"/>
      <c r="H2278" s="1302"/>
      <c r="I2278" s="1303"/>
      <c r="J2278" s="1301"/>
      <c r="K2278" s="1376"/>
      <c r="L2278" s="1302"/>
      <c r="M2278" s="1382">
        <f t="shared" si="4170"/>
        <v>46082</v>
      </c>
      <c r="N2278" s="1354">
        <f t="shared" si="4167"/>
        <v>0</v>
      </c>
      <c r="O2278" s="1383">
        <f t="shared" ref="O2278:S2278" si="4600">$AD2278*O$27</f>
        <v>0</v>
      </c>
      <c r="P2278" s="1383">
        <f t="shared" si="4600"/>
        <v>0</v>
      </c>
      <c r="Q2278" s="1383">
        <f t="shared" si="4600"/>
        <v>0</v>
      </c>
      <c r="R2278" s="1383">
        <f t="shared" si="4600"/>
        <v>0</v>
      </c>
      <c r="S2278" s="1383">
        <f t="shared" si="4600"/>
        <v>0</v>
      </c>
      <c r="T2278" s="1383">
        <f t="shared" ref="T2278:X2278" si="4601">$AE2278*T$27</f>
        <v>0</v>
      </c>
      <c r="U2278" s="1383">
        <f t="shared" si="4601"/>
        <v>0</v>
      </c>
      <c r="V2278" s="1383">
        <f t="shared" si="4601"/>
        <v>0</v>
      </c>
      <c r="W2278" s="1383">
        <f t="shared" si="4601"/>
        <v>0</v>
      </c>
      <c r="X2278" s="1383">
        <f t="shared" si="4601"/>
        <v>0</v>
      </c>
      <c r="Y2278" s="1383">
        <f t="shared" si="4173"/>
        <v>0</v>
      </c>
      <c r="Z2278" s="1383">
        <f t="shared" si="4174"/>
        <v>0</v>
      </c>
      <c r="AA2278" s="1383">
        <f t="shared" si="4175"/>
        <v>0</v>
      </c>
      <c r="AB2278" s="1383">
        <f t="shared" si="4176"/>
        <v>0</v>
      </c>
      <c r="AC2278" s="5">
        <f t="shared" si="4177"/>
        <v>59</v>
      </c>
      <c r="AD2278" s="1383">
        <f t="shared" si="4178"/>
        <v>0</v>
      </c>
      <c r="AE2278" s="1383">
        <f t="shared" si="4179"/>
        <v>0</v>
      </c>
      <c r="AF2278" s="1305" t="e">
        <f t="shared" si="4180"/>
        <v>#DIV/0!</v>
      </c>
      <c r="AG2278" s="1305" t="e">
        <f t="shared" si="4181"/>
        <v>#DIV/0!</v>
      </c>
      <c r="AH2278" s="5"/>
      <c r="AI2278" s="5"/>
      <c r="AJ2278" s="5"/>
      <c r="AK2278" s="5"/>
      <c r="AL2278" s="5"/>
      <c r="AM2278" s="5"/>
      <c r="AN2278" s="5"/>
      <c r="AO2278" s="5"/>
      <c r="AP2278" s="5"/>
      <c r="AQ2278" s="5"/>
      <c r="AR2278" s="5"/>
      <c r="AS2278" s="5"/>
      <c r="AT2278" s="5"/>
      <c r="AU2278" s="5"/>
      <c r="AV2278" s="5"/>
      <c r="AW2278" s="5"/>
      <c r="AX2278" s="5"/>
      <c r="AY2278" s="5"/>
      <c r="AZ2278" s="5"/>
      <c r="BA2278" s="5"/>
      <c r="BB2278" s="5"/>
      <c r="BC2278" s="5"/>
      <c r="BD2278" s="5"/>
      <c r="BE2278" s="5"/>
    </row>
    <row r="2279" spans="1:57" ht="14.25" customHeight="1">
      <c r="A2279" s="1376">
        <v>46082</v>
      </c>
      <c r="B2279" s="1301"/>
      <c r="C2279" s="1302"/>
      <c r="D2279" s="1376">
        <v>45717</v>
      </c>
      <c r="E2279" s="1357"/>
      <c r="F2279" s="5"/>
      <c r="G2279" s="5"/>
      <c r="H2279" s="1302"/>
      <c r="I2279" s="1303"/>
      <c r="J2279" s="1301"/>
      <c r="K2279" s="1376"/>
      <c r="L2279" s="1302"/>
      <c r="M2279" s="1382">
        <f t="shared" si="4170"/>
        <v>46083</v>
      </c>
      <c r="N2279" s="1354">
        <f t="shared" si="4167"/>
        <v>0</v>
      </c>
      <c r="O2279" s="1383">
        <f t="shared" ref="O2279:S2279" si="4602">$AD2279*O$27</f>
        <v>0</v>
      </c>
      <c r="P2279" s="1383">
        <f t="shared" si="4602"/>
        <v>0</v>
      </c>
      <c r="Q2279" s="1383">
        <f t="shared" si="4602"/>
        <v>0</v>
      </c>
      <c r="R2279" s="1383">
        <f t="shared" si="4602"/>
        <v>0</v>
      </c>
      <c r="S2279" s="1383">
        <f t="shared" si="4602"/>
        <v>0</v>
      </c>
      <c r="T2279" s="1383">
        <f t="shared" ref="T2279:X2279" si="4603">$AE2279*T$27</f>
        <v>0</v>
      </c>
      <c r="U2279" s="1383">
        <f t="shared" si="4603"/>
        <v>0</v>
      </c>
      <c r="V2279" s="1383">
        <f t="shared" si="4603"/>
        <v>0</v>
      </c>
      <c r="W2279" s="1383">
        <f t="shared" si="4603"/>
        <v>0</v>
      </c>
      <c r="X2279" s="1383">
        <f t="shared" si="4603"/>
        <v>0</v>
      </c>
      <c r="Y2279" s="1383">
        <f t="shared" si="4173"/>
        <v>0</v>
      </c>
      <c r="Z2279" s="1383">
        <f t="shared" si="4174"/>
        <v>0</v>
      </c>
      <c r="AA2279" s="1383">
        <f t="shared" si="4175"/>
        <v>0</v>
      </c>
      <c r="AB2279" s="1383">
        <f t="shared" si="4176"/>
        <v>0</v>
      </c>
      <c r="AC2279" s="5">
        <f t="shared" si="4177"/>
        <v>60</v>
      </c>
      <c r="AD2279" s="1383">
        <f t="shared" si="4178"/>
        <v>0</v>
      </c>
      <c r="AE2279" s="1383">
        <f t="shared" si="4179"/>
        <v>0</v>
      </c>
      <c r="AF2279" s="1305" t="e">
        <f t="shared" si="4180"/>
        <v>#DIV/0!</v>
      </c>
      <c r="AG2279" s="1305" t="e">
        <f t="shared" si="4181"/>
        <v>#DIV/0!</v>
      </c>
      <c r="AH2279" s="5"/>
      <c r="AI2279" s="5"/>
      <c r="AJ2279" s="5"/>
      <c r="AK2279" s="5"/>
      <c r="AL2279" s="5"/>
      <c r="AM2279" s="5"/>
      <c r="AN2279" s="5"/>
      <c r="AO2279" s="5"/>
      <c r="AP2279" s="5"/>
      <c r="AQ2279" s="5"/>
      <c r="AR2279" s="5"/>
      <c r="AS2279" s="5"/>
      <c r="AT2279" s="5"/>
      <c r="AU2279" s="5"/>
      <c r="AV2279" s="5"/>
      <c r="AW2279" s="5"/>
      <c r="AX2279" s="5"/>
      <c r="AY2279" s="5"/>
      <c r="AZ2279" s="5"/>
      <c r="BA2279" s="5"/>
      <c r="BB2279" s="5"/>
      <c r="BC2279" s="5"/>
      <c r="BD2279" s="5"/>
      <c r="BE2279" s="5"/>
    </row>
    <row r="2280" spans="1:57" ht="14.25" customHeight="1">
      <c r="A2280" s="1376">
        <v>46083</v>
      </c>
      <c r="B2280" s="1301"/>
      <c r="C2280" s="1302"/>
      <c r="D2280" s="1376">
        <v>45718</v>
      </c>
      <c r="E2280" s="1357"/>
      <c r="F2280" s="5"/>
      <c r="G2280" s="5"/>
      <c r="H2280" s="1302"/>
      <c r="I2280" s="1303"/>
      <c r="J2280" s="1301"/>
      <c r="K2280" s="1376"/>
      <c r="L2280" s="1302"/>
      <c r="M2280" s="1382">
        <f t="shared" si="4170"/>
        <v>46084</v>
      </c>
      <c r="N2280" s="1354">
        <f t="shared" si="4167"/>
        <v>0</v>
      </c>
      <c r="O2280" s="1383">
        <f t="shared" ref="O2280:S2280" si="4604">$AD2280*O$27</f>
        <v>0</v>
      </c>
      <c r="P2280" s="1383">
        <f t="shared" si="4604"/>
        <v>0</v>
      </c>
      <c r="Q2280" s="1383">
        <f t="shared" si="4604"/>
        <v>0</v>
      </c>
      <c r="R2280" s="1383">
        <f t="shared" si="4604"/>
        <v>0</v>
      </c>
      <c r="S2280" s="1383">
        <f t="shared" si="4604"/>
        <v>0</v>
      </c>
      <c r="T2280" s="1383">
        <f t="shared" ref="T2280:X2280" si="4605">$AE2280*T$27</f>
        <v>0</v>
      </c>
      <c r="U2280" s="1383">
        <f t="shared" si="4605"/>
        <v>0</v>
      </c>
      <c r="V2280" s="1383">
        <f t="shared" si="4605"/>
        <v>0</v>
      </c>
      <c r="W2280" s="1383">
        <f t="shared" si="4605"/>
        <v>0</v>
      </c>
      <c r="X2280" s="1383">
        <f t="shared" si="4605"/>
        <v>0</v>
      </c>
      <c r="Y2280" s="1383">
        <f t="shared" si="4173"/>
        <v>0</v>
      </c>
      <c r="Z2280" s="1383">
        <f t="shared" si="4174"/>
        <v>0</v>
      </c>
      <c r="AA2280" s="1383">
        <f t="shared" si="4175"/>
        <v>0</v>
      </c>
      <c r="AB2280" s="1383">
        <f t="shared" si="4176"/>
        <v>0</v>
      </c>
      <c r="AC2280" s="5">
        <f t="shared" si="4177"/>
        <v>61</v>
      </c>
      <c r="AD2280" s="1383">
        <f t="shared" si="4178"/>
        <v>0</v>
      </c>
      <c r="AE2280" s="1383">
        <f t="shared" si="4179"/>
        <v>0</v>
      </c>
      <c r="AF2280" s="1305" t="e">
        <f t="shared" si="4180"/>
        <v>#DIV/0!</v>
      </c>
      <c r="AG2280" s="1305" t="e">
        <f t="shared" si="4181"/>
        <v>#DIV/0!</v>
      </c>
      <c r="AH2280" s="5"/>
      <c r="AI2280" s="5"/>
      <c r="AJ2280" s="5"/>
      <c r="AK2280" s="5"/>
      <c r="AL2280" s="5"/>
      <c r="AM2280" s="5"/>
      <c r="AN2280" s="5"/>
      <c r="AO2280" s="5"/>
      <c r="AP2280" s="5"/>
      <c r="AQ2280" s="5"/>
      <c r="AR2280" s="5"/>
      <c r="AS2280" s="5"/>
      <c r="AT2280" s="5"/>
      <c r="AU2280" s="5"/>
      <c r="AV2280" s="5"/>
      <c r="AW2280" s="5"/>
      <c r="AX2280" s="5"/>
      <c r="AY2280" s="5"/>
      <c r="AZ2280" s="5"/>
      <c r="BA2280" s="5"/>
      <c r="BB2280" s="5"/>
      <c r="BC2280" s="5"/>
      <c r="BD2280" s="5"/>
      <c r="BE2280" s="5"/>
    </row>
    <row r="2281" spans="1:57" ht="14.25" customHeight="1">
      <c r="A2281" s="1376">
        <v>46084</v>
      </c>
      <c r="B2281" s="1301"/>
      <c r="C2281" s="1302"/>
      <c r="D2281" s="1376">
        <v>45719</v>
      </c>
      <c r="E2281" s="1357"/>
      <c r="F2281" s="5"/>
      <c r="G2281" s="5"/>
      <c r="H2281" s="1302"/>
      <c r="I2281" s="1303"/>
      <c r="J2281" s="1301"/>
      <c r="K2281" s="1376"/>
      <c r="L2281" s="1302"/>
      <c r="M2281" s="1382">
        <f t="shared" si="4170"/>
        <v>46085</v>
      </c>
      <c r="N2281" s="1354">
        <f t="shared" si="4167"/>
        <v>0</v>
      </c>
      <c r="O2281" s="1383">
        <f t="shared" ref="O2281:S2281" si="4606">$AD2281*O$27</f>
        <v>0</v>
      </c>
      <c r="P2281" s="1383">
        <f t="shared" si="4606"/>
        <v>0</v>
      </c>
      <c r="Q2281" s="1383">
        <f t="shared" si="4606"/>
        <v>0</v>
      </c>
      <c r="R2281" s="1383">
        <f t="shared" si="4606"/>
        <v>0</v>
      </c>
      <c r="S2281" s="1383">
        <f t="shared" si="4606"/>
        <v>0</v>
      </c>
      <c r="T2281" s="1383">
        <f t="shared" ref="T2281:X2281" si="4607">$AE2281*T$27</f>
        <v>0</v>
      </c>
      <c r="U2281" s="1383">
        <f t="shared" si="4607"/>
        <v>0</v>
      </c>
      <c r="V2281" s="1383">
        <f t="shared" si="4607"/>
        <v>0</v>
      </c>
      <c r="W2281" s="1383">
        <f t="shared" si="4607"/>
        <v>0</v>
      </c>
      <c r="X2281" s="1383">
        <f t="shared" si="4607"/>
        <v>0</v>
      </c>
      <c r="Y2281" s="1383">
        <f t="shared" si="4173"/>
        <v>0</v>
      </c>
      <c r="Z2281" s="1383">
        <f t="shared" si="4174"/>
        <v>0</v>
      </c>
      <c r="AA2281" s="1383">
        <f t="shared" si="4175"/>
        <v>0</v>
      </c>
      <c r="AB2281" s="1383">
        <f t="shared" si="4176"/>
        <v>0</v>
      </c>
      <c r="AC2281" s="5">
        <f t="shared" si="4177"/>
        <v>62</v>
      </c>
      <c r="AD2281" s="1383">
        <f t="shared" si="4178"/>
        <v>0</v>
      </c>
      <c r="AE2281" s="1383">
        <f t="shared" si="4179"/>
        <v>0</v>
      </c>
      <c r="AF2281" s="1305" t="e">
        <f t="shared" si="4180"/>
        <v>#DIV/0!</v>
      </c>
      <c r="AG2281" s="1305" t="e">
        <f t="shared" si="4181"/>
        <v>#DIV/0!</v>
      </c>
      <c r="AH2281" s="5"/>
      <c r="AI2281" s="5"/>
      <c r="AJ2281" s="5"/>
      <c r="AK2281" s="5"/>
      <c r="AL2281" s="5"/>
      <c r="AM2281" s="5"/>
      <c r="AN2281" s="5"/>
      <c r="AO2281" s="5"/>
      <c r="AP2281" s="5"/>
      <c r="AQ2281" s="5"/>
      <c r="AR2281" s="5"/>
      <c r="AS2281" s="5"/>
      <c r="AT2281" s="5"/>
      <c r="AU2281" s="5"/>
      <c r="AV2281" s="5"/>
      <c r="AW2281" s="5"/>
      <c r="AX2281" s="5"/>
      <c r="AY2281" s="5"/>
      <c r="AZ2281" s="5"/>
      <c r="BA2281" s="5"/>
      <c r="BB2281" s="5"/>
      <c r="BC2281" s="5"/>
      <c r="BD2281" s="5"/>
      <c r="BE2281" s="5"/>
    </row>
    <row r="2282" spans="1:57" ht="14.25" customHeight="1">
      <c r="A2282" s="1376">
        <v>46085</v>
      </c>
      <c r="B2282" s="1301"/>
      <c r="C2282" s="1302"/>
      <c r="D2282" s="1376">
        <v>45720</v>
      </c>
      <c r="E2282" s="1357"/>
      <c r="F2282" s="5"/>
      <c r="G2282" s="5"/>
      <c r="H2282" s="1302"/>
      <c r="I2282" s="1303"/>
      <c r="J2282" s="1301"/>
      <c r="K2282" s="1376"/>
      <c r="L2282" s="1302"/>
      <c r="M2282" s="1382">
        <f t="shared" si="4170"/>
        <v>46086</v>
      </c>
      <c r="N2282" s="1354">
        <f t="shared" si="4167"/>
        <v>0</v>
      </c>
      <c r="O2282" s="1383">
        <f t="shared" ref="O2282:S2282" si="4608">$AD2282*O$27</f>
        <v>0</v>
      </c>
      <c r="P2282" s="1383">
        <f t="shared" si="4608"/>
        <v>0</v>
      </c>
      <c r="Q2282" s="1383">
        <f t="shared" si="4608"/>
        <v>0</v>
      </c>
      <c r="R2282" s="1383">
        <f t="shared" si="4608"/>
        <v>0</v>
      </c>
      <c r="S2282" s="1383">
        <f t="shared" si="4608"/>
        <v>0</v>
      </c>
      <c r="T2282" s="1383">
        <f t="shared" ref="T2282:X2282" si="4609">$AE2282*T$27</f>
        <v>0</v>
      </c>
      <c r="U2282" s="1383">
        <f t="shared" si="4609"/>
        <v>0</v>
      </c>
      <c r="V2282" s="1383">
        <f t="shared" si="4609"/>
        <v>0</v>
      </c>
      <c r="W2282" s="1383">
        <f t="shared" si="4609"/>
        <v>0</v>
      </c>
      <c r="X2282" s="1383">
        <f t="shared" si="4609"/>
        <v>0</v>
      </c>
      <c r="Y2282" s="1383">
        <f t="shared" si="4173"/>
        <v>0</v>
      </c>
      <c r="Z2282" s="1383">
        <f t="shared" si="4174"/>
        <v>0</v>
      </c>
      <c r="AA2282" s="1383">
        <f t="shared" si="4175"/>
        <v>0</v>
      </c>
      <c r="AB2282" s="1383">
        <f t="shared" si="4176"/>
        <v>0</v>
      </c>
      <c r="AC2282" s="5">
        <f t="shared" si="4177"/>
        <v>63</v>
      </c>
      <c r="AD2282" s="1383">
        <f t="shared" si="4178"/>
        <v>0</v>
      </c>
      <c r="AE2282" s="1383">
        <f t="shared" si="4179"/>
        <v>0</v>
      </c>
      <c r="AF2282" s="1305" t="e">
        <f t="shared" si="4180"/>
        <v>#DIV/0!</v>
      </c>
      <c r="AG2282" s="1305" t="e">
        <f t="shared" si="4181"/>
        <v>#DIV/0!</v>
      </c>
      <c r="AH2282" s="5"/>
      <c r="AI2282" s="5"/>
      <c r="AJ2282" s="5"/>
      <c r="AK2282" s="5"/>
      <c r="AL2282" s="5"/>
      <c r="AM2282" s="5"/>
      <c r="AN2282" s="5"/>
      <c r="AO2282" s="5"/>
      <c r="AP2282" s="5"/>
      <c r="AQ2282" s="5"/>
      <c r="AR2282" s="5"/>
      <c r="AS2282" s="5"/>
      <c r="AT2282" s="5"/>
      <c r="AU2282" s="5"/>
      <c r="AV2282" s="5"/>
      <c r="AW2282" s="5"/>
      <c r="AX2282" s="5"/>
      <c r="AY2282" s="5"/>
      <c r="AZ2282" s="5"/>
      <c r="BA2282" s="5"/>
      <c r="BB2282" s="5"/>
      <c r="BC2282" s="5"/>
      <c r="BD2282" s="5"/>
      <c r="BE2282" s="5"/>
    </row>
    <row r="2283" spans="1:57" ht="14.25" customHeight="1">
      <c r="A2283" s="1376">
        <v>46086</v>
      </c>
      <c r="B2283" s="1301"/>
      <c r="C2283" s="1302"/>
      <c r="D2283" s="1376">
        <v>45721</v>
      </c>
      <c r="E2283" s="1357"/>
      <c r="F2283" s="5"/>
      <c r="G2283" s="5"/>
      <c r="H2283" s="1302"/>
      <c r="I2283" s="1303"/>
      <c r="J2283" s="1301"/>
      <c r="K2283" s="1376"/>
      <c r="L2283" s="1302"/>
      <c r="M2283" s="1382">
        <f t="shared" si="4170"/>
        <v>46087</v>
      </c>
      <c r="N2283" s="1354">
        <f t="shared" si="4167"/>
        <v>0</v>
      </c>
      <c r="O2283" s="1383">
        <f t="shared" ref="O2283:S2283" si="4610">$AD2283*O$27</f>
        <v>0</v>
      </c>
      <c r="P2283" s="1383">
        <f t="shared" si="4610"/>
        <v>0</v>
      </c>
      <c r="Q2283" s="1383">
        <f t="shared" si="4610"/>
        <v>0</v>
      </c>
      <c r="R2283" s="1383">
        <f t="shared" si="4610"/>
        <v>0</v>
      </c>
      <c r="S2283" s="1383">
        <f t="shared" si="4610"/>
        <v>0</v>
      </c>
      <c r="T2283" s="1383">
        <f t="shared" ref="T2283:X2283" si="4611">$AE2283*T$27</f>
        <v>0</v>
      </c>
      <c r="U2283" s="1383">
        <f t="shared" si="4611"/>
        <v>0</v>
      </c>
      <c r="V2283" s="1383">
        <f t="shared" si="4611"/>
        <v>0</v>
      </c>
      <c r="W2283" s="1383">
        <f t="shared" si="4611"/>
        <v>0</v>
      </c>
      <c r="X2283" s="1383">
        <f t="shared" si="4611"/>
        <v>0</v>
      </c>
      <c r="Y2283" s="1383">
        <f t="shared" si="4173"/>
        <v>0</v>
      </c>
      <c r="Z2283" s="1383">
        <f t="shared" si="4174"/>
        <v>0</v>
      </c>
      <c r="AA2283" s="1383">
        <f t="shared" si="4175"/>
        <v>0</v>
      </c>
      <c r="AB2283" s="1383">
        <f t="shared" si="4176"/>
        <v>0</v>
      </c>
      <c r="AC2283" s="5">
        <f t="shared" si="4177"/>
        <v>64</v>
      </c>
      <c r="AD2283" s="1383">
        <f t="shared" si="4178"/>
        <v>0</v>
      </c>
      <c r="AE2283" s="1383">
        <f t="shared" si="4179"/>
        <v>0</v>
      </c>
      <c r="AF2283" s="1305" t="e">
        <f t="shared" si="4180"/>
        <v>#DIV/0!</v>
      </c>
      <c r="AG2283" s="1305" t="e">
        <f t="shared" si="4181"/>
        <v>#DIV/0!</v>
      </c>
      <c r="AH2283" s="5"/>
      <c r="AI2283" s="5"/>
      <c r="AJ2283" s="5"/>
      <c r="AK2283" s="5"/>
      <c r="AL2283" s="5"/>
      <c r="AM2283" s="5"/>
      <c r="AN2283" s="5"/>
      <c r="AO2283" s="5"/>
      <c r="AP2283" s="5"/>
      <c r="AQ2283" s="5"/>
      <c r="AR2283" s="5"/>
      <c r="AS2283" s="5"/>
      <c r="AT2283" s="5"/>
      <c r="AU2283" s="5"/>
      <c r="AV2283" s="5"/>
      <c r="AW2283" s="5"/>
      <c r="AX2283" s="5"/>
      <c r="AY2283" s="5"/>
      <c r="AZ2283" s="5"/>
      <c r="BA2283" s="5"/>
      <c r="BB2283" s="5"/>
      <c r="BC2283" s="5"/>
      <c r="BD2283" s="5"/>
      <c r="BE2283" s="5"/>
    </row>
    <row r="2284" spans="1:57" ht="14.25" customHeight="1">
      <c r="A2284" s="1376">
        <v>46087</v>
      </c>
      <c r="B2284" s="1301"/>
      <c r="C2284" s="1302"/>
      <c r="D2284" s="1376">
        <v>45722</v>
      </c>
      <c r="E2284" s="1357"/>
      <c r="F2284" s="5"/>
      <c r="G2284" s="5"/>
      <c r="H2284" s="1302"/>
      <c r="I2284" s="1303"/>
      <c r="J2284" s="1301"/>
      <c r="K2284" s="1376"/>
      <c r="L2284" s="1302"/>
      <c r="M2284" s="1382">
        <f t="shared" si="4170"/>
        <v>46088</v>
      </c>
      <c r="N2284" s="1354">
        <f t="shared" si="4167"/>
        <v>0</v>
      </c>
      <c r="O2284" s="1383">
        <f t="shared" ref="O2284:S2284" si="4612">$AD2284*O$27</f>
        <v>0</v>
      </c>
      <c r="P2284" s="1383">
        <f t="shared" si="4612"/>
        <v>0</v>
      </c>
      <c r="Q2284" s="1383">
        <f t="shared" si="4612"/>
        <v>0</v>
      </c>
      <c r="R2284" s="1383">
        <f t="shared" si="4612"/>
        <v>0</v>
      </c>
      <c r="S2284" s="1383">
        <f t="shared" si="4612"/>
        <v>0</v>
      </c>
      <c r="T2284" s="1383">
        <f t="shared" ref="T2284:X2284" si="4613">$AE2284*T$27</f>
        <v>0</v>
      </c>
      <c r="U2284" s="1383">
        <f t="shared" si="4613"/>
        <v>0</v>
      </c>
      <c r="V2284" s="1383">
        <f t="shared" si="4613"/>
        <v>0</v>
      </c>
      <c r="W2284" s="1383">
        <f t="shared" si="4613"/>
        <v>0</v>
      </c>
      <c r="X2284" s="1383">
        <f t="shared" si="4613"/>
        <v>0</v>
      </c>
      <c r="Y2284" s="1383">
        <f t="shared" si="4173"/>
        <v>0</v>
      </c>
      <c r="Z2284" s="1383">
        <f t="shared" si="4174"/>
        <v>0</v>
      </c>
      <c r="AA2284" s="1383">
        <f t="shared" si="4175"/>
        <v>0</v>
      </c>
      <c r="AB2284" s="1383">
        <f t="shared" si="4176"/>
        <v>0</v>
      </c>
      <c r="AC2284" s="5">
        <f t="shared" si="4177"/>
        <v>65</v>
      </c>
      <c r="AD2284" s="1383">
        <f t="shared" si="4178"/>
        <v>0</v>
      </c>
      <c r="AE2284" s="1383">
        <f t="shared" si="4179"/>
        <v>0</v>
      </c>
      <c r="AF2284" s="1305" t="e">
        <f t="shared" si="4180"/>
        <v>#DIV/0!</v>
      </c>
      <c r="AG2284" s="1305" t="e">
        <f t="shared" si="4181"/>
        <v>#DIV/0!</v>
      </c>
      <c r="AH2284" s="5"/>
      <c r="AI2284" s="5"/>
      <c r="AJ2284" s="5"/>
      <c r="AK2284" s="5"/>
      <c r="AL2284" s="5"/>
      <c r="AM2284" s="5"/>
      <c r="AN2284" s="5"/>
      <c r="AO2284" s="5"/>
      <c r="AP2284" s="5"/>
      <c r="AQ2284" s="5"/>
      <c r="AR2284" s="5"/>
      <c r="AS2284" s="5"/>
      <c r="AT2284" s="5"/>
      <c r="AU2284" s="5"/>
      <c r="AV2284" s="5"/>
      <c r="AW2284" s="5"/>
      <c r="AX2284" s="5"/>
      <c r="AY2284" s="5"/>
      <c r="AZ2284" s="5"/>
      <c r="BA2284" s="5"/>
      <c r="BB2284" s="5"/>
      <c r="BC2284" s="5"/>
      <c r="BD2284" s="5"/>
      <c r="BE2284" s="5"/>
    </row>
    <row r="2285" spans="1:57" ht="14.25" customHeight="1">
      <c r="A2285" s="1376">
        <v>46088</v>
      </c>
      <c r="B2285" s="1301"/>
      <c r="C2285" s="1302"/>
      <c r="D2285" s="1376">
        <v>45723</v>
      </c>
      <c r="E2285" s="1357"/>
      <c r="F2285" s="5"/>
      <c r="G2285" s="5"/>
      <c r="H2285" s="1302"/>
      <c r="I2285" s="1303"/>
      <c r="J2285" s="1301"/>
      <c r="K2285" s="1376"/>
      <c r="L2285" s="1302"/>
      <c r="M2285" s="1382">
        <f t="shared" si="4170"/>
        <v>46089</v>
      </c>
      <c r="N2285" s="1354">
        <f t="shared" si="4167"/>
        <v>0</v>
      </c>
      <c r="O2285" s="1383">
        <f t="shared" ref="O2285:S2285" si="4614">$AD2285*O$27</f>
        <v>0</v>
      </c>
      <c r="P2285" s="1383">
        <f t="shared" si="4614"/>
        <v>0</v>
      </c>
      <c r="Q2285" s="1383">
        <f t="shared" si="4614"/>
        <v>0</v>
      </c>
      <c r="R2285" s="1383">
        <f t="shared" si="4614"/>
        <v>0</v>
      </c>
      <c r="S2285" s="1383">
        <f t="shared" si="4614"/>
        <v>0</v>
      </c>
      <c r="T2285" s="1383">
        <f t="shared" ref="T2285:X2285" si="4615">$AE2285*T$27</f>
        <v>0</v>
      </c>
      <c r="U2285" s="1383">
        <f t="shared" si="4615"/>
        <v>0</v>
      </c>
      <c r="V2285" s="1383">
        <f t="shared" si="4615"/>
        <v>0</v>
      </c>
      <c r="W2285" s="1383">
        <f t="shared" si="4615"/>
        <v>0</v>
      </c>
      <c r="X2285" s="1383">
        <f t="shared" si="4615"/>
        <v>0</v>
      </c>
      <c r="Y2285" s="1383">
        <f t="shared" si="4173"/>
        <v>0</v>
      </c>
      <c r="Z2285" s="1383">
        <f t="shared" si="4174"/>
        <v>0</v>
      </c>
      <c r="AA2285" s="1383">
        <f t="shared" si="4175"/>
        <v>0</v>
      </c>
      <c r="AB2285" s="1383">
        <f t="shared" si="4176"/>
        <v>0</v>
      </c>
      <c r="AC2285" s="5">
        <f t="shared" si="4177"/>
        <v>66</v>
      </c>
      <c r="AD2285" s="1383">
        <f t="shared" si="4178"/>
        <v>0</v>
      </c>
      <c r="AE2285" s="1383">
        <f t="shared" si="4179"/>
        <v>0</v>
      </c>
      <c r="AF2285" s="1305" t="e">
        <f t="shared" si="4180"/>
        <v>#DIV/0!</v>
      </c>
      <c r="AG2285" s="1305" t="e">
        <f t="shared" si="4181"/>
        <v>#DIV/0!</v>
      </c>
      <c r="AH2285" s="5"/>
      <c r="AI2285" s="5"/>
      <c r="AJ2285" s="5"/>
      <c r="AK2285" s="5"/>
      <c r="AL2285" s="5"/>
      <c r="AM2285" s="5"/>
      <c r="AN2285" s="5"/>
      <c r="AO2285" s="5"/>
      <c r="AP2285" s="5"/>
      <c r="AQ2285" s="5"/>
      <c r="AR2285" s="5"/>
      <c r="AS2285" s="5"/>
      <c r="AT2285" s="5"/>
      <c r="AU2285" s="5"/>
      <c r="AV2285" s="5"/>
      <c r="AW2285" s="5"/>
      <c r="AX2285" s="5"/>
      <c r="AY2285" s="5"/>
      <c r="AZ2285" s="5"/>
      <c r="BA2285" s="5"/>
      <c r="BB2285" s="5"/>
      <c r="BC2285" s="5"/>
      <c r="BD2285" s="5"/>
      <c r="BE2285" s="5"/>
    </row>
    <row r="2286" spans="1:57" ht="14.25" customHeight="1">
      <c r="A2286" s="1376">
        <v>46089</v>
      </c>
      <c r="B2286" s="1301"/>
      <c r="C2286" s="1302"/>
      <c r="D2286" s="1376">
        <v>45724</v>
      </c>
      <c r="E2286" s="1357"/>
      <c r="F2286" s="5"/>
      <c r="G2286" s="5"/>
      <c r="H2286" s="1302"/>
      <c r="I2286" s="1303"/>
      <c r="J2286" s="1301"/>
      <c r="K2286" s="1376"/>
      <c r="L2286" s="1302"/>
      <c r="M2286" s="1382">
        <f t="shared" si="4170"/>
        <v>46090</v>
      </c>
      <c r="N2286" s="1354">
        <f t="shared" si="4167"/>
        <v>0</v>
      </c>
      <c r="O2286" s="1383">
        <f t="shared" ref="O2286:S2286" si="4616">$AD2286*O$27</f>
        <v>0</v>
      </c>
      <c r="P2286" s="1383">
        <f t="shared" si="4616"/>
        <v>0</v>
      </c>
      <c r="Q2286" s="1383">
        <f t="shared" si="4616"/>
        <v>0</v>
      </c>
      <c r="R2286" s="1383">
        <f t="shared" si="4616"/>
        <v>0</v>
      </c>
      <c r="S2286" s="1383">
        <f t="shared" si="4616"/>
        <v>0</v>
      </c>
      <c r="T2286" s="1383">
        <f t="shared" ref="T2286:X2286" si="4617">$AE2286*T$27</f>
        <v>0</v>
      </c>
      <c r="U2286" s="1383">
        <f t="shared" si="4617"/>
        <v>0</v>
      </c>
      <c r="V2286" s="1383">
        <f t="shared" si="4617"/>
        <v>0</v>
      </c>
      <c r="W2286" s="1383">
        <f t="shared" si="4617"/>
        <v>0</v>
      </c>
      <c r="X2286" s="1383">
        <f t="shared" si="4617"/>
        <v>0</v>
      </c>
      <c r="Y2286" s="1383">
        <f t="shared" si="4173"/>
        <v>0</v>
      </c>
      <c r="Z2286" s="1383">
        <f t="shared" si="4174"/>
        <v>0</v>
      </c>
      <c r="AA2286" s="1383">
        <f t="shared" si="4175"/>
        <v>0</v>
      </c>
      <c r="AB2286" s="1383">
        <f t="shared" si="4176"/>
        <v>0</v>
      </c>
      <c r="AC2286" s="5">
        <f t="shared" si="4177"/>
        <v>67</v>
      </c>
      <c r="AD2286" s="1383">
        <f t="shared" si="4178"/>
        <v>0</v>
      </c>
      <c r="AE2286" s="1383">
        <f t="shared" si="4179"/>
        <v>0</v>
      </c>
      <c r="AF2286" s="1305" t="e">
        <f t="shared" si="4180"/>
        <v>#DIV/0!</v>
      </c>
      <c r="AG2286" s="1305" t="e">
        <f t="shared" si="4181"/>
        <v>#DIV/0!</v>
      </c>
      <c r="AH2286" s="5"/>
      <c r="AI2286" s="5"/>
      <c r="AJ2286" s="5"/>
      <c r="AK2286" s="5"/>
      <c r="AL2286" s="5"/>
      <c r="AM2286" s="5"/>
      <c r="AN2286" s="5"/>
      <c r="AO2286" s="5"/>
      <c r="AP2286" s="5"/>
      <c r="AQ2286" s="5"/>
      <c r="AR2286" s="5"/>
      <c r="AS2286" s="5"/>
      <c r="AT2286" s="5"/>
      <c r="AU2286" s="5"/>
      <c r="AV2286" s="5"/>
      <c r="AW2286" s="5"/>
      <c r="AX2286" s="5"/>
      <c r="AY2286" s="5"/>
      <c r="AZ2286" s="5"/>
      <c r="BA2286" s="5"/>
      <c r="BB2286" s="5"/>
      <c r="BC2286" s="5"/>
      <c r="BD2286" s="5"/>
      <c r="BE2286" s="5"/>
    </row>
    <row r="2287" spans="1:57" ht="14.25" customHeight="1">
      <c r="A2287" s="1376">
        <v>46090</v>
      </c>
      <c r="B2287" s="1301"/>
      <c r="C2287" s="1302"/>
      <c r="D2287" s="1376">
        <v>45725</v>
      </c>
      <c r="E2287" s="1357"/>
      <c r="F2287" s="5"/>
      <c r="G2287" s="5"/>
      <c r="H2287" s="1302"/>
      <c r="I2287" s="1303"/>
      <c r="J2287" s="1301"/>
      <c r="K2287" s="1376"/>
      <c r="L2287" s="1302"/>
      <c r="M2287" s="1382">
        <f t="shared" si="4170"/>
        <v>46091</v>
      </c>
      <c r="N2287" s="1354">
        <f t="shared" si="4167"/>
        <v>0</v>
      </c>
      <c r="O2287" s="1383">
        <f t="shared" ref="O2287:S2287" si="4618">$AD2287*O$27</f>
        <v>0</v>
      </c>
      <c r="P2287" s="1383">
        <f t="shared" si="4618"/>
        <v>0</v>
      </c>
      <c r="Q2287" s="1383">
        <f t="shared" si="4618"/>
        <v>0</v>
      </c>
      <c r="R2287" s="1383">
        <f t="shared" si="4618"/>
        <v>0</v>
      </c>
      <c r="S2287" s="1383">
        <f t="shared" si="4618"/>
        <v>0</v>
      </c>
      <c r="T2287" s="1383">
        <f t="shared" ref="T2287:X2287" si="4619">$AE2287*T$27</f>
        <v>0</v>
      </c>
      <c r="U2287" s="1383">
        <f t="shared" si="4619"/>
        <v>0</v>
      </c>
      <c r="V2287" s="1383">
        <f t="shared" si="4619"/>
        <v>0</v>
      </c>
      <c r="W2287" s="1383">
        <f t="shared" si="4619"/>
        <v>0</v>
      </c>
      <c r="X2287" s="1383">
        <f t="shared" si="4619"/>
        <v>0</v>
      </c>
      <c r="Y2287" s="1383">
        <f t="shared" si="4173"/>
        <v>0</v>
      </c>
      <c r="Z2287" s="1383">
        <f t="shared" si="4174"/>
        <v>0</v>
      </c>
      <c r="AA2287" s="1383">
        <f t="shared" si="4175"/>
        <v>0</v>
      </c>
      <c r="AB2287" s="1383">
        <f t="shared" si="4176"/>
        <v>0</v>
      </c>
      <c r="AC2287" s="5">
        <f t="shared" si="4177"/>
        <v>68</v>
      </c>
      <c r="AD2287" s="1383">
        <f t="shared" si="4178"/>
        <v>0</v>
      </c>
      <c r="AE2287" s="1383">
        <f t="shared" si="4179"/>
        <v>0</v>
      </c>
      <c r="AF2287" s="1305" t="e">
        <f t="shared" si="4180"/>
        <v>#DIV/0!</v>
      </c>
      <c r="AG2287" s="1305" t="e">
        <f t="shared" si="4181"/>
        <v>#DIV/0!</v>
      </c>
      <c r="AH2287" s="5"/>
      <c r="AI2287" s="5"/>
      <c r="AJ2287" s="5"/>
      <c r="AK2287" s="5"/>
      <c r="AL2287" s="5"/>
      <c r="AM2287" s="5"/>
      <c r="AN2287" s="5"/>
      <c r="AO2287" s="5"/>
      <c r="AP2287" s="5"/>
      <c r="AQ2287" s="5"/>
      <c r="AR2287" s="5"/>
      <c r="AS2287" s="5"/>
      <c r="AT2287" s="5"/>
      <c r="AU2287" s="5"/>
      <c r="AV2287" s="5"/>
      <c r="AW2287" s="5"/>
      <c r="AX2287" s="5"/>
      <c r="AY2287" s="5"/>
      <c r="AZ2287" s="5"/>
      <c r="BA2287" s="5"/>
      <c r="BB2287" s="5"/>
      <c r="BC2287" s="5"/>
      <c r="BD2287" s="5"/>
      <c r="BE2287" s="5"/>
    </row>
    <row r="2288" spans="1:57" ht="14.25" customHeight="1">
      <c r="A2288" s="1376">
        <v>46091</v>
      </c>
      <c r="B2288" s="1301"/>
      <c r="C2288" s="1302"/>
      <c r="D2288" s="1376">
        <v>45726</v>
      </c>
      <c r="E2288" s="1357"/>
      <c r="F2288" s="5"/>
      <c r="G2288" s="5"/>
      <c r="H2288" s="1302"/>
      <c r="I2288" s="1303"/>
      <c r="J2288" s="1301"/>
      <c r="K2288" s="1376"/>
      <c r="L2288" s="1302"/>
      <c r="M2288" s="1382">
        <f t="shared" si="4170"/>
        <v>46092</v>
      </c>
      <c r="N2288" s="1354">
        <f t="shared" si="4167"/>
        <v>0</v>
      </c>
      <c r="O2288" s="1383">
        <f t="shared" ref="O2288:S2288" si="4620">$AD2288*O$27</f>
        <v>0</v>
      </c>
      <c r="P2288" s="1383">
        <f t="shared" si="4620"/>
        <v>0</v>
      </c>
      <c r="Q2288" s="1383">
        <f t="shared" si="4620"/>
        <v>0</v>
      </c>
      <c r="R2288" s="1383">
        <f t="shared" si="4620"/>
        <v>0</v>
      </c>
      <c r="S2288" s="1383">
        <f t="shared" si="4620"/>
        <v>0</v>
      </c>
      <c r="T2288" s="1383">
        <f t="shared" ref="T2288:X2288" si="4621">$AE2288*T$27</f>
        <v>0</v>
      </c>
      <c r="U2288" s="1383">
        <f t="shared" si="4621"/>
        <v>0</v>
      </c>
      <c r="V2288" s="1383">
        <f t="shared" si="4621"/>
        <v>0</v>
      </c>
      <c r="W2288" s="1383">
        <f t="shared" si="4621"/>
        <v>0</v>
      </c>
      <c r="X2288" s="1383">
        <f t="shared" si="4621"/>
        <v>0</v>
      </c>
      <c r="Y2288" s="1383">
        <f t="shared" si="4173"/>
        <v>0</v>
      </c>
      <c r="Z2288" s="1383">
        <f t="shared" si="4174"/>
        <v>0</v>
      </c>
      <c r="AA2288" s="1383">
        <f t="shared" si="4175"/>
        <v>0</v>
      </c>
      <c r="AB2288" s="1383">
        <f t="shared" si="4176"/>
        <v>0</v>
      </c>
      <c r="AC2288" s="5">
        <f t="shared" si="4177"/>
        <v>69</v>
      </c>
      <c r="AD2288" s="1383">
        <f t="shared" si="4178"/>
        <v>0</v>
      </c>
      <c r="AE2288" s="1383">
        <f t="shared" si="4179"/>
        <v>0</v>
      </c>
      <c r="AF2288" s="1305" t="e">
        <f t="shared" si="4180"/>
        <v>#DIV/0!</v>
      </c>
      <c r="AG2288" s="1305" t="e">
        <f t="shared" si="4181"/>
        <v>#DIV/0!</v>
      </c>
      <c r="AH2288" s="5"/>
      <c r="AI2288" s="5"/>
      <c r="AJ2288" s="5"/>
      <c r="AK2288" s="5"/>
      <c r="AL2288" s="5"/>
      <c r="AM2288" s="5"/>
      <c r="AN2288" s="5"/>
      <c r="AO2288" s="5"/>
      <c r="AP2288" s="5"/>
      <c r="AQ2288" s="5"/>
      <c r="AR2288" s="5"/>
      <c r="AS2288" s="5"/>
      <c r="AT2288" s="5"/>
      <c r="AU2288" s="5"/>
      <c r="AV2288" s="5"/>
      <c r="AW2288" s="5"/>
      <c r="AX2288" s="5"/>
      <c r="AY2288" s="5"/>
      <c r="AZ2288" s="5"/>
      <c r="BA2288" s="5"/>
      <c r="BB2288" s="5"/>
      <c r="BC2288" s="5"/>
      <c r="BD2288" s="5"/>
      <c r="BE2288" s="5"/>
    </row>
    <row r="2289" spans="1:57" ht="14.25" customHeight="1">
      <c r="A2289" s="1376">
        <v>46092</v>
      </c>
      <c r="B2289" s="1301"/>
      <c r="C2289" s="1302"/>
      <c r="D2289" s="1376">
        <v>45727</v>
      </c>
      <c r="E2289" s="1357"/>
      <c r="F2289" s="5"/>
      <c r="G2289" s="5"/>
      <c r="H2289" s="1302"/>
      <c r="I2289" s="1303"/>
      <c r="J2289" s="1301"/>
      <c r="K2289" s="1376"/>
      <c r="L2289" s="1302"/>
      <c r="M2289" s="1382">
        <f t="shared" si="4170"/>
        <v>46093</v>
      </c>
      <c r="N2289" s="1354">
        <f t="shared" si="4167"/>
        <v>0</v>
      </c>
      <c r="O2289" s="1383">
        <f t="shared" ref="O2289:S2289" si="4622">$AD2289*O$27</f>
        <v>0</v>
      </c>
      <c r="P2289" s="1383">
        <f t="shared" si="4622"/>
        <v>0</v>
      </c>
      <c r="Q2289" s="1383">
        <f t="shared" si="4622"/>
        <v>0</v>
      </c>
      <c r="R2289" s="1383">
        <f t="shared" si="4622"/>
        <v>0</v>
      </c>
      <c r="S2289" s="1383">
        <f t="shared" si="4622"/>
        <v>0</v>
      </c>
      <c r="T2289" s="1383">
        <f t="shared" ref="T2289:X2289" si="4623">$AE2289*T$27</f>
        <v>0</v>
      </c>
      <c r="U2289" s="1383">
        <f t="shared" si="4623"/>
        <v>0</v>
      </c>
      <c r="V2289" s="1383">
        <f t="shared" si="4623"/>
        <v>0</v>
      </c>
      <c r="W2289" s="1383">
        <f t="shared" si="4623"/>
        <v>0</v>
      </c>
      <c r="X2289" s="1383">
        <f t="shared" si="4623"/>
        <v>0</v>
      </c>
      <c r="Y2289" s="1383">
        <f t="shared" si="4173"/>
        <v>0</v>
      </c>
      <c r="Z2289" s="1383">
        <f t="shared" si="4174"/>
        <v>0</v>
      </c>
      <c r="AA2289" s="1383">
        <f t="shared" si="4175"/>
        <v>0</v>
      </c>
      <c r="AB2289" s="1383">
        <f t="shared" si="4176"/>
        <v>0</v>
      </c>
      <c r="AC2289" s="5">
        <f t="shared" si="4177"/>
        <v>70</v>
      </c>
      <c r="AD2289" s="1383">
        <f t="shared" si="4178"/>
        <v>0</v>
      </c>
      <c r="AE2289" s="1383">
        <f t="shared" si="4179"/>
        <v>0</v>
      </c>
      <c r="AF2289" s="1305" t="e">
        <f t="shared" si="4180"/>
        <v>#DIV/0!</v>
      </c>
      <c r="AG2289" s="1305" t="e">
        <f t="shared" si="4181"/>
        <v>#DIV/0!</v>
      </c>
      <c r="AH2289" s="5"/>
      <c r="AI2289" s="5"/>
      <c r="AJ2289" s="5"/>
      <c r="AK2289" s="5"/>
      <c r="AL2289" s="5"/>
      <c r="AM2289" s="5"/>
      <c r="AN2289" s="5"/>
      <c r="AO2289" s="5"/>
      <c r="AP2289" s="5"/>
      <c r="AQ2289" s="5"/>
      <c r="AR2289" s="5"/>
      <c r="AS2289" s="5"/>
      <c r="AT2289" s="5"/>
      <c r="AU2289" s="5"/>
      <c r="AV2289" s="5"/>
      <c r="AW2289" s="5"/>
      <c r="AX2289" s="5"/>
      <c r="AY2289" s="5"/>
      <c r="AZ2289" s="5"/>
      <c r="BA2289" s="5"/>
      <c r="BB2289" s="5"/>
      <c r="BC2289" s="5"/>
      <c r="BD2289" s="5"/>
      <c r="BE2289" s="5"/>
    </row>
    <row r="2290" spans="1:57" ht="14.25" customHeight="1">
      <c r="A2290" s="1376">
        <v>46093</v>
      </c>
      <c r="B2290" s="1301"/>
      <c r="C2290" s="1302"/>
      <c r="D2290" s="1376">
        <v>45728</v>
      </c>
      <c r="E2290" s="1357"/>
      <c r="F2290" s="5"/>
      <c r="G2290" s="5"/>
      <c r="H2290" s="1302"/>
      <c r="I2290" s="1303"/>
      <c r="J2290" s="1301"/>
      <c r="K2290" s="1376"/>
      <c r="L2290" s="1302"/>
      <c r="M2290" s="1382">
        <f t="shared" si="4170"/>
        <v>46094</v>
      </c>
      <c r="N2290" s="1354">
        <f t="shared" si="4167"/>
        <v>0</v>
      </c>
      <c r="O2290" s="1383">
        <f t="shared" ref="O2290:S2290" si="4624">$AD2290*O$27</f>
        <v>0</v>
      </c>
      <c r="P2290" s="1383">
        <f t="shared" si="4624"/>
        <v>0</v>
      </c>
      <c r="Q2290" s="1383">
        <f t="shared" si="4624"/>
        <v>0</v>
      </c>
      <c r="R2290" s="1383">
        <f t="shared" si="4624"/>
        <v>0</v>
      </c>
      <c r="S2290" s="1383">
        <f t="shared" si="4624"/>
        <v>0</v>
      </c>
      <c r="T2290" s="1383">
        <f t="shared" ref="T2290:X2290" si="4625">$AE2290*T$27</f>
        <v>0</v>
      </c>
      <c r="U2290" s="1383">
        <f t="shared" si="4625"/>
        <v>0</v>
      </c>
      <c r="V2290" s="1383">
        <f t="shared" si="4625"/>
        <v>0</v>
      </c>
      <c r="W2290" s="1383">
        <f t="shared" si="4625"/>
        <v>0</v>
      </c>
      <c r="X2290" s="1383">
        <f t="shared" si="4625"/>
        <v>0</v>
      </c>
      <c r="Y2290" s="1383">
        <f t="shared" si="4173"/>
        <v>0</v>
      </c>
      <c r="Z2290" s="1383">
        <f t="shared" si="4174"/>
        <v>0</v>
      </c>
      <c r="AA2290" s="1383">
        <f t="shared" si="4175"/>
        <v>0</v>
      </c>
      <c r="AB2290" s="1383">
        <f t="shared" si="4176"/>
        <v>0</v>
      </c>
      <c r="AC2290" s="5">
        <f t="shared" si="4177"/>
        <v>71</v>
      </c>
      <c r="AD2290" s="1383">
        <f t="shared" si="4178"/>
        <v>0</v>
      </c>
      <c r="AE2290" s="1383">
        <f t="shared" si="4179"/>
        <v>0</v>
      </c>
      <c r="AF2290" s="1305" t="e">
        <f t="shared" si="4180"/>
        <v>#DIV/0!</v>
      </c>
      <c r="AG2290" s="1305" t="e">
        <f t="shared" si="4181"/>
        <v>#DIV/0!</v>
      </c>
      <c r="AH2290" s="5"/>
      <c r="AI2290" s="5"/>
      <c r="AJ2290" s="5"/>
      <c r="AK2290" s="5"/>
      <c r="AL2290" s="5"/>
      <c r="AM2290" s="5"/>
      <c r="AN2290" s="5"/>
      <c r="AO2290" s="5"/>
      <c r="AP2290" s="5"/>
      <c r="AQ2290" s="5"/>
      <c r="AR2290" s="5"/>
      <c r="AS2290" s="5"/>
      <c r="AT2290" s="5"/>
      <c r="AU2290" s="5"/>
      <c r="AV2290" s="5"/>
      <c r="AW2290" s="5"/>
      <c r="AX2290" s="5"/>
      <c r="AY2290" s="5"/>
      <c r="AZ2290" s="5"/>
      <c r="BA2290" s="5"/>
      <c r="BB2290" s="5"/>
      <c r="BC2290" s="5"/>
      <c r="BD2290" s="5"/>
      <c r="BE2290" s="5"/>
    </row>
    <row r="2291" spans="1:57" ht="14.25" customHeight="1">
      <c r="A2291" s="1376">
        <v>46094</v>
      </c>
      <c r="B2291" s="1301"/>
      <c r="C2291" s="1302"/>
      <c r="D2291" s="1376">
        <v>45729</v>
      </c>
      <c r="E2291" s="1357"/>
      <c r="F2291" s="5"/>
      <c r="G2291" s="5"/>
      <c r="H2291" s="1302"/>
      <c r="I2291" s="1303"/>
      <c r="J2291" s="1301"/>
      <c r="K2291" s="1376"/>
      <c r="L2291" s="1302"/>
      <c r="M2291" s="1382">
        <f t="shared" si="4170"/>
        <v>46095</v>
      </c>
      <c r="N2291" s="1354">
        <f t="shared" si="4167"/>
        <v>0</v>
      </c>
      <c r="O2291" s="1383">
        <f t="shared" ref="O2291:S2291" si="4626">$AD2291*O$27</f>
        <v>0</v>
      </c>
      <c r="P2291" s="1383">
        <f t="shared" si="4626"/>
        <v>0</v>
      </c>
      <c r="Q2291" s="1383">
        <f t="shared" si="4626"/>
        <v>0</v>
      </c>
      <c r="R2291" s="1383">
        <f t="shared" si="4626"/>
        <v>0</v>
      </c>
      <c r="S2291" s="1383">
        <f t="shared" si="4626"/>
        <v>0</v>
      </c>
      <c r="T2291" s="1383">
        <f t="shared" ref="T2291:X2291" si="4627">$AE2291*T$27</f>
        <v>0</v>
      </c>
      <c r="U2291" s="1383">
        <f t="shared" si="4627"/>
        <v>0</v>
      </c>
      <c r="V2291" s="1383">
        <f t="shared" si="4627"/>
        <v>0</v>
      </c>
      <c r="W2291" s="1383">
        <f t="shared" si="4627"/>
        <v>0</v>
      </c>
      <c r="X2291" s="1383">
        <f t="shared" si="4627"/>
        <v>0</v>
      </c>
      <c r="Y2291" s="1383">
        <f t="shared" si="4173"/>
        <v>0</v>
      </c>
      <c r="Z2291" s="1383">
        <f t="shared" si="4174"/>
        <v>0</v>
      </c>
      <c r="AA2291" s="1383">
        <f t="shared" si="4175"/>
        <v>0</v>
      </c>
      <c r="AB2291" s="1383">
        <f t="shared" si="4176"/>
        <v>0</v>
      </c>
      <c r="AC2291" s="5">
        <f t="shared" si="4177"/>
        <v>72</v>
      </c>
      <c r="AD2291" s="1383">
        <f t="shared" si="4178"/>
        <v>0</v>
      </c>
      <c r="AE2291" s="1383">
        <f t="shared" si="4179"/>
        <v>0</v>
      </c>
      <c r="AF2291" s="1305" t="e">
        <f t="shared" si="4180"/>
        <v>#DIV/0!</v>
      </c>
      <c r="AG2291" s="1305" t="e">
        <f t="shared" si="4181"/>
        <v>#DIV/0!</v>
      </c>
      <c r="AH2291" s="5"/>
      <c r="AI2291" s="5"/>
      <c r="AJ2291" s="5"/>
      <c r="AK2291" s="5"/>
      <c r="AL2291" s="5"/>
      <c r="AM2291" s="5"/>
      <c r="AN2291" s="5"/>
      <c r="AO2291" s="5"/>
      <c r="AP2291" s="5"/>
      <c r="AQ2291" s="5"/>
      <c r="AR2291" s="5"/>
      <c r="AS2291" s="5"/>
      <c r="AT2291" s="5"/>
      <c r="AU2291" s="5"/>
      <c r="AV2291" s="5"/>
      <c r="AW2291" s="5"/>
      <c r="AX2291" s="5"/>
      <c r="AY2291" s="5"/>
      <c r="AZ2291" s="5"/>
      <c r="BA2291" s="5"/>
      <c r="BB2291" s="5"/>
      <c r="BC2291" s="5"/>
      <c r="BD2291" s="5"/>
      <c r="BE2291" s="5"/>
    </row>
    <row r="2292" spans="1:57" ht="14.25" customHeight="1">
      <c r="A2292" s="1376">
        <v>46095</v>
      </c>
      <c r="B2292" s="1301"/>
      <c r="C2292" s="1302"/>
      <c r="D2292" s="1376">
        <v>45730</v>
      </c>
      <c r="E2292" s="1357"/>
      <c r="F2292" s="5"/>
      <c r="G2292" s="5"/>
      <c r="H2292" s="1302"/>
      <c r="I2292" s="1303"/>
      <c r="J2292" s="1301"/>
      <c r="K2292" s="1376"/>
      <c r="L2292" s="1302"/>
      <c r="M2292" s="1382">
        <f t="shared" si="4170"/>
        <v>46096</v>
      </c>
      <c r="N2292" s="1354">
        <f t="shared" si="4167"/>
        <v>0</v>
      </c>
      <c r="O2292" s="1383">
        <f t="shared" ref="O2292:S2292" si="4628">$AD2292*O$27</f>
        <v>0</v>
      </c>
      <c r="P2292" s="1383">
        <f t="shared" si="4628"/>
        <v>0</v>
      </c>
      <c r="Q2292" s="1383">
        <f t="shared" si="4628"/>
        <v>0</v>
      </c>
      <c r="R2292" s="1383">
        <f t="shared" si="4628"/>
        <v>0</v>
      </c>
      <c r="S2292" s="1383">
        <f t="shared" si="4628"/>
        <v>0</v>
      </c>
      <c r="T2292" s="1383">
        <f t="shared" ref="T2292:X2292" si="4629">$AE2292*T$27</f>
        <v>0</v>
      </c>
      <c r="U2292" s="1383">
        <f t="shared" si="4629"/>
        <v>0</v>
      </c>
      <c r="V2292" s="1383">
        <f t="shared" si="4629"/>
        <v>0</v>
      </c>
      <c r="W2292" s="1383">
        <f t="shared" si="4629"/>
        <v>0</v>
      </c>
      <c r="X2292" s="1383">
        <f t="shared" si="4629"/>
        <v>0</v>
      </c>
      <c r="Y2292" s="1383">
        <f t="shared" si="4173"/>
        <v>0</v>
      </c>
      <c r="Z2292" s="1383">
        <f t="shared" si="4174"/>
        <v>0</v>
      </c>
      <c r="AA2292" s="1383">
        <f t="shared" si="4175"/>
        <v>0</v>
      </c>
      <c r="AB2292" s="1383">
        <f t="shared" si="4176"/>
        <v>0</v>
      </c>
      <c r="AC2292" s="5">
        <f t="shared" si="4177"/>
        <v>73</v>
      </c>
      <c r="AD2292" s="1383">
        <f t="shared" si="4178"/>
        <v>0</v>
      </c>
      <c r="AE2292" s="1383">
        <f t="shared" si="4179"/>
        <v>0</v>
      </c>
      <c r="AF2292" s="1305" t="e">
        <f t="shared" si="4180"/>
        <v>#DIV/0!</v>
      </c>
      <c r="AG2292" s="1305" t="e">
        <f t="shared" si="4181"/>
        <v>#DIV/0!</v>
      </c>
      <c r="AH2292" s="5"/>
      <c r="AI2292" s="5"/>
      <c r="AJ2292" s="5"/>
      <c r="AK2292" s="5"/>
      <c r="AL2292" s="5"/>
      <c r="AM2292" s="5"/>
      <c r="AN2292" s="5"/>
      <c r="AO2292" s="5"/>
      <c r="AP2292" s="5"/>
      <c r="AQ2292" s="5"/>
      <c r="AR2292" s="5"/>
      <c r="AS2292" s="5"/>
      <c r="AT2292" s="5"/>
      <c r="AU2292" s="5"/>
      <c r="AV2292" s="5"/>
      <c r="AW2292" s="5"/>
      <c r="AX2292" s="5"/>
      <c r="AY2292" s="5"/>
      <c r="AZ2292" s="5"/>
      <c r="BA2292" s="5"/>
      <c r="BB2292" s="5"/>
      <c r="BC2292" s="5"/>
      <c r="BD2292" s="5"/>
      <c r="BE2292" s="5"/>
    </row>
    <row r="2293" spans="1:57" ht="14.25" customHeight="1">
      <c r="A2293" s="1376">
        <v>46096</v>
      </c>
      <c r="B2293" s="1301"/>
      <c r="C2293" s="1302"/>
      <c r="D2293" s="1376">
        <v>45731</v>
      </c>
      <c r="E2293" s="1357"/>
      <c r="F2293" s="5"/>
      <c r="G2293" s="5"/>
      <c r="H2293" s="1302"/>
      <c r="I2293" s="1303"/>
      <c r="J2293" s="1301"/>
      <c r="K2293" s="1376"/>
      <c r="L2293" s="1302"/>
      <c r="M2293" s="1382">
        <f t="shared" si="4170"/>
        <v>46097</v>
      </c>
      <c r="N2293" s="1354">
        <f t="shared" si="4167"/>
        <v>0</v>
      </c>
      <c r="O2293" s="1383">
        <f t="shared" ref="O2293:S2293" si="4630">$AD2293*O$27</f>
        <v>0</v>
      </c>
      <c r="P2293" s="1383">
        <f t="shared" si="4630"/>
        <v>0</v>
      </c>
      <c r="Q2293" s="1383">
        <f t="shared" si="4630"/>
        <v>0</v>
      </c>
      <c r="R2293" s="1383">
        <f t="shared" si="4630"/>
        <v>0</v>
      </c>
      <c r="S2293" s="1383">
        <f t="shared" si="4630"/>
        <v>0</v>
      </c>
      <c r="T2293" s="1383">
        <f t="shared" ref="T2293:X2293" si="4631">$AE2293*T$27</f>
        <v>0</v>
      </c>
      <c r="U2293" s="1383">
        <f t="shared" si="4631"/>
        <v>0</v>
      </c>
      <c r="V2293" s="1383">
        <f t="shared" si="4631"/>
        <v>0</v>
      </c>
      <c r="W2293" s="1383">
        <f t="shared" si="4631"/>
        <v>0</v>
      </c>
      <c r="X2293" s="1383">
        <f t="shared" si="4631"/>
        <v>0</v>
      </c>
      <c r="Y2293" s="1383">
        <f t="shared" si="4173"/>
        <v>0</v>
      </c>
      <c r="Z2293" s="1383">
        <f t="shared" si="4174"/>
        <v>0</v>
      </c>
      <c r="AA2293" s="1383">
        <f t="shared" si="4175"/>
        <v>0</v>
      </c>
      <c r="AB2293" s="1383">
        <f t="shared" si="4176"/>
        <v>0</v>
      </c>
      <c r="AC2293" s="5">
        <f t="shared" si="4177"/>
        <v>74</v>
      </c>
      <c r="AD2293" s="1383">
        <f t="shared" si="4178"/>
        <v>0</v>
      </c>
      <c r="AE2293" s="1383">
        <f t="shared" si="4179"/>
        <v>0</v>
      </c>
      <c r="AF2293" s="1305" t="e">
        <f t="shared" si="4180"/>
        <v>#DIV/0!</v>
      </c>
      <c r="AG2293" s="1305" t="e">
        <f t="shared" si="4181"/>
        <v>#DIV/0!</v>
      </c>
      <c r="AH2293" s="5"/>
      <c r="AI2293" s="5"/>
      <c r="AJ2293" s="5"/>
      <c r="AK2293" s="5"/>
      <c r="AL2293" s="5"/>
      <c r="AM2293" s="5"/>
      <c r="AN2293" s="5"/>
      <c r="AO2293" s="5"/>
      <c r="AP2293" s="5"/>
      <c r="AQ2293" s="5"/>
      <c r="AR2293" s="5"/>
      <c r="AS2293" s="5"/>
      <c r="AT2293" s="5"/>
      <c r="AU2293" s="5"/>
      <c r="AV2293" s="5"/>
      <c r="AW2293" s="5"/>
      <c r="AX2293" s="5"/>
      <c r="AY2293" s="5"/>
      <c r="AZ2293" s="5"/>
      <c r="BA2293" s="5"/>
      <c r="BB2293" s="5"/>
      <c r="BC2293" s="5"/>
      <c r="BD2293" s="5"/>
      <c r="BE2293" s="5"/>
    </row>
    <row r="2294" spans="1:57" ht="14.25" customHeight="1">
      <c r="A2294" s="1376">
        <v>46097</v>
      </c>
      <c r="B2294" s="1301"/>
      <c r="C2294" s="1302"/>
      <c r="D2294" s="1376">
        <v>45732</v>
      </c>
      <c r="E2294" s="1357"/>
      <c r="F2294" s="5"/>
      <c r="G2294" s="5"/>
      <c r="H2294" s="1302"/>
      <c r="I2294" s="1303"/>
      <c r="J2294" s="1301"/>
      <c r="K2294" s="1376"/>
      <c r="L2294" s="1302"/>
      <c r="M2294" s="1382">
        <f t="shared" si="4170"/>
        <v>46098</v>
      </c>
      <c r="N2294" s="1354">
        <f t="shared" si="4167"/>
        <v>0</v>
      </c>
      <c r="O2294" s="1383">
        <f t="shared" ref="O2294:S2294" si="4632">$AD2294*O$27</f>
        <v>0</v>
      </c>
      <c r="P2294" s="1383">
        <f t="shared" si="4632"/>
        <v>0</v>
      </c>
      <c r="Q2294" s="1383">
        <f t="shared" si="4632"/>
        <v>0</v>
      </c>
      <c r="R2294" s="1383">
        <f t="shared" si="4632"/>
        <v>0</v>
      </c>
      <c r="S2294" s="1383">
        <f t="shared" si="4632"/>
        <v>0</v>
      </c>
      <c r="T2294" s="1383">
        <f t="shared" ref="T2294:X2294" si="4633">$AE2294*T$27</f>
        <v>0</v>
      </c>
      <c r="U2294" s="1383">
        <f t="shared" si="4633"/>
        <v>0</v>
      </c>
      <c r="V2294" s="1383">
        <f t="shared" si="4633"/>
        <v>0</v>
      </c>
      <c r="W2294" s="1383">
        <f t="shared" si="4633"/>
        <v>0</v>
      </c>
      <c r="X2294" s="1383">
        <f t="shared" si="4633"/>
        <v>0</v>
      </c>
      <c r="Y2294" s="1383">
        <f t="shared" si="4173"/>
        <v>0</v>
      </c>
      <c r="Z2294" s="1383">
        <f t="shared" si="4174"/>
        <v>0</v>
      </c>
      <c r="AA2294" s="1383">
        <f t="shared" si="4175"/>
        <v>0</v>
      </c>
      <c r="AB2294" s="1383">
        <f t="shared" si="4176"/>
        <v>0</v>
      </c>
      <c r="AC2294" s="5">
        <f t="shared" si="4177"/>
        <v>75</v>
      </c>
      <c r="AD2294" s="1383">
        <f t="shared" si="4178"/>
        <v>0</v>
      </c>
      <c r="AE2294" s="1383">
        <f t="shared" si="4179"/>
        <v>0</v>
      </c>
      <c r="AF2294" s="1305" t="e">
        <f t="shared" si="4180"/>
        <v>#DIV/0!</v>
      </c>
      <c r="AG2294" s="1305" t="e">
        <f t="shared" si="4181"/>
        <v>#DIV/0!</v>
      </c>
      <c r="AH2294" s="5"/>
      <c r="AI2294" s="5"/>
      <c r="AJ2294" s="5"/>
      <c r="AK2294" s="5"/>
      <c r="AL2294" s="5"/>
      <c r="AM2294" s="5"/>
      <c r="AN2294" s="5"/>
      <c r="AO2294" s="5"/>
      <c r="AP2294" s="5"/>
      <c r="AQ2294" s="5"/>
      <c r="AR2294" s="5"/>
      <c r="AS2294" s="5"/>
      <c r="AT2294" s="5"/>
      <c r="AU2294" s="5"/>
      <c r="AV2294" s="5"/>
      <c r="AW2294" s="5"/>
      <c r="AX2294" s="5"/>
      <c r="AY2294" s="5"/>
      <c r="AZ2294" s="5"/>
      <c r="BA2294" s="5"/>
      <c r="BB2294" s="5"/>
      <c r="BC2294" s="5"/>
      <c r="BD2294" s="5"/>
      <c r="BE2294" s="5"/>
    </row>
    <row r="2295" spans="1:57" ht="14.25" customHeight="1">
      <c r="A2295" s="1376">
        <v>46098</v>
      </c>
      <c r="B2295" s="1301"/>
      <c r="C2295" s="1302"/>
      <c r="D2295" s="1376">
        <v>45733</v>
      </c>
      <c r="E2295" s="1357"/>
      <c r="F2295" s="5"/>
      <c r="G2295" s="5"/>
      <c r="H2295" s="1302"/>
      <c r="I2295" s="1303"/>
      <c r="J2295" s="1301"/>
      <c r="K2295" s="1376"/>
      <c r="L2295" s="1302"/>
      <c r="M2295" s="1382">
        <f t="shared" si="4170"/>
        <v>46099</v>
      </c>
      <c r="N2295" s="1354">
        <f t="shared" si="4167"/>
        <v>0</v>
      </c>
      <c r="O2295" s="1383">
        <f t="shared" ref="O2295:S2295" si="4634">$AD2295*O$27</f>
        <v>0</v>
      </c>
      <c r="P2295" s="1383">
        <f t="shared" si="4634"/>
        <v>0</v>
      </c>
      <c r="Q2295" s="1383">
        <f t="shared" si="4634"/>
        <v>0</v>
      </c>
      <c r="R2295" s="1383">
        <f t="shared" si="4634"/>
        <v>0</v>
      </c>
      <c r="S2295" s="1383">
        <f t="shared" si="4634"/>
        <v>0</v>
      </c>
      <c r="T2295" s="1383">
        <f t="shared" ref="T2295:X2295" si="4635">$AE2295*T$27</f>
        <v>0</v>
      </c>
      <c r="U2295" s="1383">
        <f t="shared" si="4635"/>
        <v>0</v>
      </c>
      <c r="V2295" s="1383">
        <f t="shared" si="4635"/>
        <v>0</v>
      </c>
      <c r="W2295" s="1383">
        <f t="shared" si="4635"/>
        <v>0</v>
      </c>
      <c r="X2295" s="1383">
        <f t="shared" si="4635"/>
        <v>0</v>
      </c>
      <c r="Y2295" s="1383">
        <f t="shared" si="4173"/>
        <v>0</v>
      </c>
      <c r="Z2295" s="1383">
        <f t="shared" si="4174"/>
        <v>0</v>
      </c>
      <c r="AA2295" s="1383">
        <f t="shared" si="4175"/>
        <v>0</v>
      </c>
      <c r="AB2295" s="1383">
        <f t="shared" si="4176"/>
        <v>0</v>
      </c>
      <c r="AC2295" s="5">
        <f t="shared" si="4177"/>
        <v>76</v>
      </c>
      <c r="AD2295" s="1383">
        <f t="shared" si="4178"/>
        <v>0</v>
      </c>
      <c r="AE2295" s="1383">
        <f t="shared" si="4179"/>
        <v>0</v>
      </c>
      <c r="AF2295" s="1305" t="e">
        <f t="shared" si="4180"/>
        <v>#DIV/0!</v>
      </c>
      <c r="AG2295" s="1305" t="e">
        <f t="shared" si="4181"/>
        <v>#DIV/0!</v>
      </c>
      <c r="AH2295" s="5"/>
      <c r="AI2295" s="5"/>
      <c r="AJ2295" s="5"/>
      <c r="AK2295" s="5"/>
      <c r="AL2295" s="5"/>
      <c r="AM2295" s="5"/>
      <c r="AN2295" s="5"/>
      <c r="AO2295" s="5"/>
      <c r="AP2295" s="5"/>
      <c r="AQ2295" s="5"/>
      <c r="AR2295" s="5"/>
      <c r="AS2295" s="5"/>
      <c r="AT2295" s="5"/>
      <c r="AU2295" s="5"/>
      <c r="AV2295" s="5"/>
      <c r="AW2295" s="5"/>
      <c r="AX2295" s="5"/>
      <c r="AY2295" s="5"/>
      <c r="AZ2295" s="5"/>
      <c r="BA2295" s="5"/>
      <c r="BB2295" s="5"/>
      <c r="BC2295" s="5"/>
      <c r="BD2295" s="5"/>
      <c r="BE2295" s="5"/>
    </row>
    <row r="2296" spans="1:57" ht="14.25" customHeight="1">
      <c r="A2296" s="1376">
        <v>46099</v>
      </c>
      <c r="B2296" s="1301"/>
      <c r="C2296" s="1302"/>
      <c r="D2296" s="1376">
        <v>45734</v>
      </c>
      <c r="E2296" s="1357"/>
      <c r="F2296" s="5"/>
      <c r="G2296" s="5"/>
      <c r="H2296" s="1302"/>
      <c r="I2296" s="1303"/>
      <c r="J2296" s="1301"/>
      <c r="K2296" s="1376"/>
      <c r="L2296" s="1302"/>
      <c r="M2296" s="1382">
        <f t="shared" si="4170"/>
        <v>46100</v>
      </c>
      <c r="N2296" s="1354">
        <f t="shared" si="4167"/>
        <v>0</v>
      </c>
      <c r="O2296" s="1383">
        <f t="shared" ref="O2296:S2296" si="4636">$AD2296*O$27</f>
        <v>0</v>
      </c>
      <c r="P2296" s="1383">
        <f t="shared" si="4636"/>
        <v>0</v>
      </c>
      <c r="Q2296" s="1383">
        <f t="shared" si="4636"/>
        <v>0</v>
      </c>
      <c r="R2296" s="1383">
        <f t="shared" si="4636"/>
        <v>0</v>
      </c>
      <c r="S2296" s="1383">
        <f t="shared" si="4636"/>
        <v>0</v>
      </c>
      <c r="T2296" s="1383">
        <f t="shared" ref="T2296:X2296" si="4637">$AE2296*T$27</f>
        <v>0</v>
      </c>
      <c r="U2296" s="1383">
        <f t="shared" si="4637"/>
        <v>0</v>
      </c>
      <c r="V2296" s="1383">
        <f t="shared" si="4637"/>
        <v>0</v>
      </c>
      <c r="W2296" s="1383">
        <f t="shared" si="4637"/>
        <v>0</v>
      </c>
      <c r="X2296" s="1383">
        <f t="shared" si="4637"/>
        <v>0</v>
      </c>
      <c r="Y2296" s="1383">
        <f t="shared" si="4173"/>
        <v>0</v>
      </c>
      <c r="Z2296" s="1383">
        <f t="shared" si="4174"/>
        <v>0</v>
      </c>
      <c r="AA2296" s="1383">
        <f t="shared" si="4175"/>
        <v>0</v>
      </c>
      <c r="AB2296" s="1383">
        <f t="shared" si="4176"/>
        <v>0</v>
      </c>
      <c r="AC2296" s="5">
        <f t="shared" si="4177"/>
        <v>77</v>
      </c>
      <c r="AD2296" s="1383">
        <f t="shared" si="4178"/>
        <v>0</v>
      </c>
      <c r="AE2296" s="1383">
        <f t="shared" si="4179"/>
        <v>0</v>
      </c>
      <c r="AF2296" s="1305" t="e">
        <f t="shared" si="4180"/>
        <v>#DIV/0!</v>
      </c>
      <c r="AG2296" s="1305" t="e">
        <f t="shared" si="4181"/>
        <v>#DIV/0!</v>
      </c>
      <c r="AH2296" s="5"/>
      <c r="AI2296" s="5"/>
      <c r="AJ2296" s="5"/>
      <c r="AK2296" s="5"/>
      <c r="AL2296" s="5"/>
      <c r="AM2296" s="5"/>
      <c r="AN2296" s="5"/>
      <c r="AO2296" s="5"/>
      <c r="AP2296" s="5"/>
      <c r="AQ2296" s="5"/>
      <c r="AR2296" s="5"/>
      <c r="AS2296" s="5"/>
      <c r="AT2296" s="5"/>
      <c r="AU2296" s="5"/>
      <c r="AV2296" s="5"/>
      <c r="AW2296" s="5"/>
      <c r="AX2296" s="5"/>
      <c r="AY2296" s="5"/>
      <c r="AZ2296" s="5"/>
      <c r="BA2296" s="5"/>
      <c r="BB2296" s="5"/>
      <c r="BC2296" s="5"/>
      <c r="BD2296" s="5"/>
      <c r="BE2296" s="5"/>
    </row>
    <row r="2297" spans="1:57" ht="14.25" customHeight="1">
      <c r="A2297" s="1376">
        <v>46100</v>
      </c>
      <c r="B2297" s="1301"/>
      <c r="C2297" s="1302"/>
      <c r="D2297" s="1376">
        <v>45735</v>
      </c>
      <c r="E2297" s="1357"/>
      <c r="F2297" s="5"/>
      <c r="G2297" s="5"/>
      <c r="H2297" s="1302"/>
      <c r="I2297" s="1303"/>
      <c r="J2297" s="1301"/>
      <c r="K2297" s="1376"/>
      <c r="L2297" s="1302"/>
      <c r="M2297" s="1382">
        <f t="shared" si="4170"/>
        <v>46101</v>
      </c>
      <c r="N2297" s="1354">
        <f t="shared" si="4167"/>
        <v>0</v>
      </c>
      <c r="O2297" s="1383">
        <f t="shared" ref="O2297:S2297" si="4638">$AD2297*O$27</f>
        <v>0</v>
      </c>
      <c r="P2297" s="1383">
        <f t="shared" si="4638"/>
        <v>0</v>
      </c>
      <c r="Q2297" s="1383">
        <f t="shared" si="4638"/>
        <v>0</v>
      </c>
      <c r="R2297" s="1383">
        <f t="shared" si="4638"/>
        <v>0</v>
      </c>
      <c r="S2297" s="1383">
        <f t="shared" si="4638"/>
        <v>0</v>
      </c>
      <c r="T2297" s="1383">
        <f t="shared" ref="T2297:X2297" si="4639">$AE2297*T$27</f>
        <v>0</v>
      </c>
      <c r="U2297" s="1383">
        <f t="shared" si="4639"/>
        <v>0</v>
      </c>
      <c r="V2297" s="1383">
        <f t="shared" si="4639"/>
        <v>0</v>
      </c>
      <c r="W2297" s="1383">
        <f t="shared" si="4639"/>
        <v>0</v>
      </c>
      <c r="X2297" s="1383">
        <f t="shared" si="4639"/>
        <v>0</v>
      </c>
      <c r="Y2297" s="1383">
        <f t="shared" si="4173"/>
        <v>0</v>
      </c>
      <c r="Z2297" s="1383">
        <f t="shared" si="4174"/>
        <v>0</v>
      </c>
      <c r="AA2297" s="1383">
        <f t="shared" si="4175"/>
        <v>0</v>
      </c>
      <c r="AB2297" s="1383">
        <f t="shared" si="4176"/>
        <v>0</v>
      </c>
      <c r="AC2297" s="5">
        <f t="shared" si="4177"/>
        <v>78</v>
      </c>
      <c r="AD2297" s="1383">
        <f t="shared" si="4178"/>
        <v>0</v>
      </c>
      <c r="AE2297" s="1383">
        <f t="shared" si="4179"/>
        <v>0</v>
      </c>
      <c r="AF2297" s="1305" t="e">
        <f t="shared" si="4180"/>
        <v>#DIV/0!</v>
      </c>
      <c r="AG2297" s="1305" t="e">
        <f t="shared" si="4181"/>
        <v>#DIV/0!</v>
      </c>
      <c r="AH2297" s="5"/>
      <c r="AI2297" s="5"/>
      <c r="AJ2297" s="5"/>
      <c r="AK2297" s="5"/>
      <c r="AL2297" s="5"/>
      <c r="AM2297" s="5"/>
      <c r="AN2297" s="5"/>
      <c r="AO2297" s="5"/>
      <c r="AP2297" s="5"/>
      <c r="AQ2297" s="5"/>
      <c r="AR2297" s="5"/>
      <c r="AS2297" s="5"/>
      <c r="AT2297" s="5"/>
      <c r="AU2297" s="5"/>
      <c r="AV2297" s="5"/>
      <c r="AW2297" s="5"/>
      <c r="AX2297" s="5"/>
      <c r="AY2297" s="5"/>
      <c r="AZ2297" s="5"/>
      <c r="BA2297" s="5"/>
      <c r="BB2297" s="5"/>
      <c r="BC2297" s="5"/>
      <c r="BD2297" s="5"/>
      <c r="BE2297" s="5"/>
    </row>
    <row r="2298" spans="1:57" ht="14.25" customHeight="1">
      <c r="A2298" s="1376">
        <v>46101</v>
      </c>
      <c r="B2298" s="1301"/>
      <c r="C2298" s="1302"/>
      <c r="D2298" s="1376">
        <v>45736</v>
      </c>
      <c r="E2298" s="1357"/>
      <c r="F2298" s="5"/>
      <c r="G2298" s="5"/>
      <c r="H2298" s="1302"/>
      <c r="I2298" s="1303"/>
      <c r="J2298" s="1301"/>
      <c r="K2298" s="1376"/>
      <c r="L2298" s="1302"/>
      <c r="M2298" s="1382">
        <f t="shared" si="4170"/>
        <v>46102</v>
      </c>
      <c r="N2298" s="1354">
        <f t="shared" si="4167"/>
        <v>0</v>
      </c>
      <c r="O2298" s="1383">
        <f t="shared" ref="O2298:S2298" si="4640">$AD2298*O$27</f>
        <v>0</v>
      </c>
      <c r="P2298" s="1383">
        <f t="shared" si="4640"/>
        <v>0</v>
      </c>
      <c r="Q2298" s="1383">
        <f t="shared" si="4640"/>
        <v>0</v>
      </c>
      <c r="R2298" s="1383">
        <f t="shared" si="4640"/>
        <v>0</v>
      </c>
      <c r="S2298" s="1383">
        <f t="shared" si="4640"/>
        <v>0</v>
      </c>
      <c r="T2298" s="1383">
        <f t="shared" ref="T2298:X2298" si="4641">$AE2298*T$27</f>
        <v>0</v>
      </c>
      <c r="U2298" s="1383">
        <f t="shared" si="4641"/>
        <v>0</v>
      </c>
      <c r="V2298" s="1383">
        <f t="shared" si="4641"/>
        <v>0</v>
      </c>
      <c r="W2298" s="1383">
        <f t="shared" si="4641"/>
        <v>0</v>
      </c>
      <c r="X2298" s="1383">
        <f t="shared" si="4641"/>
        <v>0</v>
      </c>
      <c r="Y2298" s="1383">
        <f t="shared" si="4173"/>
        <v>0</v>
      </c>
      <c r="Z2298" s="1383">
        <f t="shared" si="4174"/>
        <v>0</v>
      </c>
      <c r="AA2298" s="1383">
        <f t="shared" si="4175"/>
        <v>0</v>
      </c>
      <c r="AB2298" s="1383">
        <f t="shared" si="4176"/>
        <v>0</v>
      </c>
      <c r="AC2298" s="5">
        <f t="shared" si="4177"/>
        <v>79</v>
      </c>
      <c r="AD2298" s="1383">
        <f t="shared" si="4178"/>
        <v>0</v>
      </c>
      <c r="AE2298" s="1383">
        <f t="shared" si="4179"/>
        <v>0</v>
      </c>
      <c r="AF2298" s="1305" t="e">
        <f t="shared" si="4180"/>
        <v>#DIV/0!</v>
      </c>
      <c r="AG2298" s="1305" t="e">
        <f t="shared" si="4181"/>
        <v>#DIV/0!</v>
      </c>
      <c r="AH2298" s="5"/>
      <c r="AI2298" s="5"/>
      <c r="AJ2298" s="5"/>
      <c r="AK2298" s="5"/>
      <c r="AL2298" s="5"/>
      <c r="AM2298" s="5"/>
      <c r="AN2298" s="5"/>
      <c r="AO2298" s="5"/>
      <c r="AP2298" s="5"/>
      <c r="AQ2298" s="5"/>
      <c r="AR2298" s="5"/>
      <c r="AS2298" s="5"/>
      <c r="AT2298" s="5"/>
      <c r="AU2298" s="5"/>
      <c r="AV2298" s="5"/>
      <c r="AW2298" s="5"/>
      <c r="AX2298" s="5"/>
      <c r="AY2298" s="5"/>
      <c r="AZ2298" s="5"/>
      <c r="BA2298" s="5"/>
      <c r="BB2298" s="5"/>
      <c r="BC2298" s="5"/>
      <c r="BD2298" s="5"/>
      <c r="BE2298" s="5"/>
    </row>
    <row r="2299" spans="1:57" ht="14.25" customHeight="1">
      <c r="A2299" s="1376">
        <v>46102</v>
      </c>
      <c r="B2299" s="1301"/>
      <c r="C2299" s="1302"/>
      <c r="D2299" s="1376">
        <v>45737</v>
      </c>
      <c r="E2299" s="1357"/>
      <c r="F2299" s="5"/>
      <c r="G2299" s="5"/>
      <c r="H2299" s="1302"/>
      <c r="I2299" s="1303"/>
      <c r="J2299" s="1301"/>
      <c r="K2299" s="1376"/>
      <c r="L2299" s="1302"/>
      <c r="M2299" s="1382">
        <f t="shared" si="4170"/>
        <v>46103</v>
      </c>
      <c r="N2299" s="1354">
        <f t="shared" si="4167"/>
        <v>0</v>
      </c>
      <c r="O2299" s="1383">
        <f t="shared" ref="O2299:S2299" si="4642">$AD2299*O$27</f>
        <v>0</v>
      </c>
      <c r="P2299" s="1383">
        <f t="shared" si="4642"/>
        <v>0</v>
      </c>
      <c r="Q2299" s="1383">
        <f t="shared" si="4642"/>
        <v>0</v>
      </c>
      <c r="R2299" s="1383">
        <f t="shared" si="4642"/>
        <v>0</v>
      </c>
      <c r="S2299" s="1383">
        <f t="shared" si="4642"/>
        <v>0</v>
      </c>
      <c r="T2299" s="1383">
        <f t="shared" ref="T2299:X2299" si="4643">$AE2299*T$27</f>
        <v>0</v>
      </c>
      <c r="U2299" s="1383">
        <f t="shared" si="4643"/>
        <v>0</v>
      </c>
      <c r="V2299" s="1383">
        <f t="shared" si="4643"/>
        <v>0</v>
      </c>
      <c r="W2299" s="1383">
        <f t="shared" si="4643"/>
        <v>0</v>
      </c>
      <c r="X2299" s="1383">
        <f t="shared" si="4643"/>
        <v>0</v>
      </c>
      <c r="Y2299" s="1383">
        <f t="shared" si="4173"/>
        <v>0</v>
      </c>
      <c r="Z2299" s="1383">
        <f t="shared" si="4174"/>
        <v>0</v>
      </c>
      <c r="AA2299" s="1383">
        <f t="shared" si="4175"/>
        <v>0</v>
      </c>
      <c r="AB2299" s="1383">
        <f t="shared" si="4176"/>
        <v>0</v>
      </c>
      <c r="AC2299" s="5">
        <f t="shared" si="4177"/>
        <v>80</v>
      </c>
      <c r="AD2299" s="1383">
        <f t="shared" si="4178"/>
        <v>0</v>
      </c>
      <c r="AE2299" s="1383">
        <f t="shared" si="4179"/>
        <v>0</v>
      </c>
      <c r="AF2299" s="1305" t="e">
        <f t="shared" si="4180"/>
        <v>#DIV/0!</v>
      </c>
      <c r="AG2299" s="1305" t="e">
        <f t="shared" si="4181"/>
        <v>#DIV/0!</v>
      </c>
      <c r="AH2299" s="5"/>
      <c r="AI2299" s="5"/>
      <c r="AJ2299" s="5"/>
      <c r="AK2299" s="5"/>
      <c r="AL2299" s="5"/>
      <c r="AM2299" s="5"/>
      <c r="AN2299" s="5"/>
      <c r="AO2299" s="5"/>
      <c r="AP2299" s="5"/>
      <c r="AQ2299" s="5"/>
      <c r="AR2299" s="5"/>
      <c r="AS2299" s="5"/>
      <c r="AT2299" s="5"/>
      <c r="AU2299" s="5"/>
      <c r="AV2299" s="5"/>
      <c r="AW2299" s="5"/>
      <c r="AX2299" s="5"/>
      <c r="AY2299" s="5"/>
      <c r="AZ2299" s="5"/>
      <c r="BA2299" s="5"/>
      <c r="BB2299" s="5"/>
      <c r="BC2299" s="5"/>
      <c r="BD2299" s="5"/>
      <c r="BE2299" s="5"/>
    </row>
    <row r="2300" spans="1:57" ht="14.25" customHeight="1">
      <c r="A2300" s="1376">
        <v>46103</v>
      </c>
      <c r="B2300" s="1301"/>
      <c r="C2300" s="1302"/>
      <c r="D2300" s="1376">
        <v>45738</v>
      </c>
      <c r="E2300" s="1357"/>
      <c r="F2300" s="5"/>
      <c r="G2300" s="5"/>
      <c r="H2300" s="1302"/>
      <c r="I2300" s="1303"/>
      <c r="J2300" s="1301"/>
      <c r="K2300" s="1376"/>
      <c r="L2300" s="1302"/>
      <c r="M2300" s="1382">
        <f t="shared" si="4170"/>
        <v>46104</v>
      </c>
      <c r="N2300" s="1354">
        <f t="shared" si="4167"/>
        <v>0</v>
      </c>
      <c r="O2300" s="1383">
        <f t="shared" ref="O2300:S2300" si="4644">$AD2300*O$27</f>
        <v>0</v>
      </c>
      <c r="P2300" s="1383">
        <f t="shared" si="4644"/>
        <v>0</v>
      </c>
      <c r="Q2300" s="1383">
        <f t="shared" si="4644"/>
        <v>0</v>
      </c>
      <c r="R2300" s="1383">
        <f t="shared" si="4644"/>
        <v>0</v>
      </c>
      <c r="S2300" s="1383">
        <f t="shared" si="4644"/>
        <v>0</v>
      </c>
      <c r="T2300" s="1383">
        <f t="shared" ref="T2300:X2300" si="4645">$AE2300*T$27</f>
        <v>0</v>
      </c>
      <c r="U2300" s="1383">
        <f t="shared" si="4645"/>
        <v>0</v>
      </c>
      <c r="V2300" s="1383">
        <f t="shared" si="4645"/>
        <v>0</v>
      </c>
      <c r="W2300" s="1383">
        <f t="shared" si="4645"/>
        <v>0</v>
      </c>
      <c r="X2300" s="1383">
        <f t="shared" si="4645"/>
        <v>0</v>
      </c>
      <c r="Y2300" s="1383">
        <f t="shared" si="4173"/>
        <v>0</v>
      </c>
      <c r="Z2300" s="1383">
        <f t="shared" si="4174"/>
        <v>0</v>
      </c>
      <c r="AA2300" s="1383">
        <f t="shared" si="4175"/>
        <v>0</v>
      </c>
      <c r="AB2300" s="1383">
        <f t="shared" si="4176"/>
        <v>0</v>
      </c>
      <c r="AC2300" s="5">
        <f t="shared" si="4177"/>
        <v>81</v>
      </c>
      <c r="AD2300" s="1383">
        <f t="shared" si="4178"/>
        <v>0</v>
      </c>
      <c r="AE2300" s="1383">
        <f t="shared" si="4179"/>
        <v>0</v>
      </c>
      <c r="AF2300" s="1305" t="e">
        <f t="shared" si="4180"/>
        <v>#DIV/0!</v>
      </c>
      <c r="AG2300" s="1305" t="e">
        <f t="shared" si="4181"/>
        <v>#DIV/0!</v>
      </c>
      <c r="AH2300" s="5"/>
      <c r="AI2300" s="5"/>
      <c r="AJ2300" s="5"/>
      <c r="AK2300" s="5"/>
      <c r="AL2300" s="5"/>
      <c r="AM2300" s="5"/>
      <c r="AN2300" s="5"/>
      <c r="AO2300" s="5"/>
      <c r="AP2300" s="5"/>
      <c r="AQ2300" s="5"/>
      <c r="AR2300" s="5"/>
      <c r="AS2300" s="5"/>
      <c r="AT2300" s="5"/>
      <c r="AU2300" s="5"/>
      <c r="AV2300" s="5"/>
      <c r="AW2300" s="5"/>
      <c r="AX2300" s="5"/>
      <c r="AY2300" s="5"/>
      <c r="AZ2300" s="5"/>
      <c r="BA2300" s="5"/>
      <c r="BB2300" s="5"/>
      <c r="BC2300" s="5"/>
      <c r="BD2300" s="5"/>
      <c r="BE2300" s="5"/>
    </row>
    <row r="2301" spans="1:57" ht="14.25" customHeight="1">
      <c r="A2301" s="1376">
        <v>46104</v>
      </c>
      <c r="B2301" s="1301"/>
      <c r="C2301" s="1302"/>
      <c r="D2301" s="1376">
        <v>45739</v>
      </c>
      <c r="E2301" s="1357"/>
      <c r="F2301" s="5"/>
      <c r="G2301" s="5"/>
      <c r="H2301" s="1302"/>
      <c r="I2301" s="1303"/>
      <c r="J2301" s="1301"/>
      <c r="K2301" s="1376"/>
      <c r="L2301" s="1302"/>
      <c r="M2301" s="1382">
        <f t="shared" si="4170"/>
        <v>46105</v>
      </c>
      <c r="N2301" s="1354">
        <f t="shared" si="4167"/>
        <v>0</v>
      </c>
      <c r="O2301" s="1383">
        <f t="shared" ref="O2301:S2301" si="4646">$AD2301*O$27</f>
        <v>0</v>
      </c>
      <c r="P2301" s="1383">
        <f t="shared" si="4646"/>
        <v>0</v>
      </c>
      <c r="Q2301" s="1383">
        <f t="shared" si="4646"/>
        <v>0</v>
      </c>
      <c r="R2301" s="1383">
        <f t="shared" si="4646"/>
        <v>0</v>
      </c>
      <c r="S2301" s="1383">
        <f t="shared" si="4646"/>
        <v>0</v>
      </c>
      <c r="T2301" s="1383">
        <f t="shared" ref="T2301:X2301" si="4647">$AE2301*T$27</f>
        <v>0</v>
      </c>
      <c r="U2301" s="1383">
        <f t="shared" si="4647"/>
        <v>0</v>
      </c>
      <c r="V2301" s="1383">
        <f t="shared" si="4647"/>
        <v>0</v>
      </c>
      <c r="W2301" s="1383">
        <f t="shared" si="4647"/>
        <v>0</v>
      </c>
      <c r="X2301" s="1383">
        <f t="shared" si="4647"/>
        <v>0</v>
      </c>
      <c r="Y2301" s="1383">
        <f t="shared" si="4173"/>
        <v>0</v>
      </c>
      <c r="Z2301" s="1383">
        <f t="shared" si="4174"/>
        <v>0</v>
      </c>
      <c r="AA2301" s="1383">
        <f t="shared" si="4175"/>
        <v>0</v>
      </c>
      <c r="AB2301" s="1383">
        <f t="shared" si="4176"/>
        <v>0</v>
      </c>
      <c r="AC2301" s="5">
        <f t="shared" si="4177"/>
        <v>82</v>
      </c>
      <c r="AD2301" s="1383">
        <f t="shared" si="4178"/>
        <v>0</v>
      </c>
      <c r="AE2301" s="1383">
        <f t="shared" si="4179"/>
        <v>0</v>
      </c>
      <c r="AF2301" s="1305" t="e">
        <f t="shared" si="4180"/>
        <v>#DIV/0!</v>
      </c>
      <c r="AG2301" s="1305" t="e">
        <f t="shared" si="4181"/>
        <v>#DIV/0!</v>
      </c>
      <c r="AH2301" s="5"/>
      <c r="AI2301" s="5"/>
      <c r="AJ2301" s="5"/>
      <c r="AK2301" s="5"/>
      <c r="AL2301" s="5"/>
      <c r="AM2301" s="5"/>
      <c r="AN2301" s="5"/>
      <c r="AO2301" s="5"/>
      <c r="AP2301" s="5"/>
      <c r="AQ2301" s="5"/>
      <c r="AR2301" s="5"/>
      <c r="AS2301" s="5"/>
      <c r="AT2301" s="5"/>
      <c r="AU2301" s="5"/>
      <c r="AV2301" s="5"/>
      <c r="AW2301" s="5"/>
      <c r="AX2301" s="5"/>
      <c r="AY2301" s="5"/>
      <c r="AZ2301" s="5"/>
      <c r="BA2301" s="5"/>
      <c r="BB2301" s="5"/>
      <c r="BC2301" s="5"/>
      <c r="BD2301" s="5"/>
      <c r="BE2301" s="5"/>
    </row>
    <row r="2302" spans="1:57" ht="14.25" customHeight="1">
      <c r="A2302" s="1376">
        <v>46105</v>
      </c>
      <c r="B2302" s="1301"/>
      <c r="C2302" s="1302"/>
      <c r="D2302" s="1376">
        <v>45740</v>
      </c>
      <c r="E2302" s="1357"/>
      <c r="F2302" s="5"/>
      <c r="G2302" s="5"/>
      <c r="H2302" s="1302"/>
      <c r="I2302" s="1303"/>
      <c r="J2302" s="1301"/>
      <c r="K2302" s="1376"/>
      <c r="L2302" s="1302"/>
      <c r="M2302" s="1382">
        <f t="shared" si="4170"/>
        <v>46106</v>
      </c>
      <c r="N2302" s="1354">
        <f t="shared" si="4167"/>
        <v>0</v>
      </c>
      <c r="O2302" s="1383">
        <f t="shared" ref="O2302:S2302" si="4648">$AD2302*O$27</f>
        <v>0</v>
      </c>
      <c r="P2302" s="1383">
        <f t="shared" si="4648"/>
        <v>0</v>
      </c>
      <c r="Q2302" s="1383">
        <f t="shared" si="4648"/>
        <v>0</v>
      </c>
      <c r="R2302" s="1383">
        <f t="shared" si="4648"/>
        <v>0</v>
      </c>
      <c r="S2302" s="1383">
        <f t="shared" si="4648"/>
        <v>0</v>
      </c>
      <c r="T2302" s="1383">
        <f t="shared" ref="T2302:X2302" si="4649">$AE2302*T$27</f>
        <v>0</v>
      </c>
      <c r="U2302" s="1383">
        <f t="shared" si="4649"/>
        <v>0</v>
      </c>
      <c r="V2302" s="1383">
        <f t="shared" si="4649"/>
        <v>0</v>
      </c>
      <c r="W2302" s="1383">
        <f t="shared" si="4649"/>
        <v>0</v>
      </c>
      <c r="X2302" s="1383">
        <f t="shared" si="4649"/>
        <v>0</v>
      </c>
      <c r="Y2302" s="1383">
        <f t="shared" si="4173"/>
        <v>0</v>
      </c>
      <c r="Z2302" s="1383">
        <f t="shared" si="4174"/>
        <v>0</v>
      </c>
      <c r="AA2302" s="1383">
        <f t="shared" si="4175"/>
        <v>0</v>
      </c>
      <c r="AB2302" s="1383">
        <f t="shared" si="4176"/>
        <v>0</v>
      </c>
      <c r="AC2302" s="5">
        <f t="shared" si="4177"/>
        <v>83</v>
      </c>
      <c r="AD2302" s="1383">
        <f t="shared" si="4178"/>
        <v>0</v>
      </c>
      <c r="AE2302" s="1383">
        <f t="shared" si="4179"/>
        <v>0</v>
      </c>
      <c r="AF2302" s="1305" t="e">
        <f t="shared" si="4180"/>
        <v>#DIV/0!</v>
      </c>
      <c r="AG2302" s="1305" t="e">
        <f t="shared" si="4181"/>
        <v>#DIV/0!</v>
      </c>
      <c r="AH2302" s="5"/>
      <c r="AI2302" s="5"/>
      <c r="AJ2302" s="5"/>
      <c r="AK2302" s="5"/>
      <c r="AL2302" s="5"/>
      <c r="AM2302" s="5"/>
      <c r="AN2302" s="5"/>
      <c r="AO2302" s="5"/>
      <c r="AP2302" s="5"/>
      <c r="AQ2302" s="5"/>
      <c r="AR2302" s="5"/>
      <c r="AS2302" s="5"/>
      <c r="AT2302" s="5"/>
      <c r="AU2302" s="5"/>
      <c r="AV2302" s="5"/>
      <c r="AW2302" s="5"/>
      <c r="AX2302" s="5"/>
      <c r="AY2302" s="5"/>
      <c r="AZ2302" s="5"/>
      <c r="BA2302" s="5"/>
      <c r="BB2302" s="5"/>
      <c r="BC2302" s="5"/>
      <c r="BD2302" s="5"/>
      <c r="BE2302" s="5"/>
    </row>
    <row r="2303" spans="1:57" ht="14.25" customHeight="1">
      <c r="A2303" s="1376">
        <v>46106</v>
      </c>
      <c r="B2303" s="1301"/>
      <c r="C2303" s="1302"/>
      <c r="D2303" s="1376">
        <v>45741</v>
      </c>
      <c r="E2303" s="1357"/>
      <c r="F2303" s="5"/>
      <c r="G2303" s="5"/>
      <c r="H2303" s="1302"/>
      <c r="I2303" s="1303"/>
      <c r="J2303" s="1301"/>
      <c r="K2303" s="1376"/>
      <c r="L2303" s="1302"/>
      <c r="M2303" s="1382">
        <f t="shared" si="4170"/>
        <v>46107</v>
      </c>
      <c r="N2303" s="1354">
        <f t="shared" si="4167"/>
        <v>0</v>
      </c>
      <c r="O2303" s="1383">
        <f t="shared" ref="O2303:S2303" si="4650">$AD2303*O$27</f>
        <v>0</v>
      </c>
      <c r="P2303" s="1383">
        <f t="shared" si="4650"/>
        <v>0</v>
      </c>
      <c r="Q2303" s="1383">
        <f t="shared" si="4650"/>
        <v>0</v>
      </c>
      <c r="R2303" s="1383">
        <f t="shared" si="4650"/>
        <v>0</v>
      </c>
      <c r="S2303" s="1383">
        <f t="shared" si="4650"/>
        <v>0</v>
      </c>
      <c r="T2303" s="1383">
        <f t="shared" ref="T2303:X2303" si="4651">$AE2303*T$27</f>
        <v>0</v>
      </c>
      <c r="U2303" s="1383">
        <f t="shared" si="4651"/>
        <v>0</v>
      </c>
      <c r="V2303" s="1383">
        <f t="shared" si="4651"/>
        <v>0</v>
      </c>
      <c r="W2303" s="1383">
        <f t="shared" si="4651"/>
        <v>0</v>
      </c>
      <c r="X2303" s="1383">
        <f t="shared" si="4651"/>
        <v>0</v>
      </c>
      <c r="Y2303" s="1383">
        <f t="shared" si="4173"/>
        <v>0</v>
      </c>
      <c r="Z2303" s="1383">
        <f t="shared" si="4174"/>
        <v>0</v>
      </c>
      <c r="AA2303" s="1383">
        <f t="shared" si="4175"/>
        <v>0</v>
      </c>
      <c r="AB2303" s="1383">
        <f t="shared" si="4176"/>
        <v>0</v>
      </c>
      <c r="AC2303" s="5">
        <f t="shared" si="4177"/>
        <v>84</v>
      </c>
      <c r="AD2303" s="1383">
        <f t="shared" si="4178"/>
        <v>0</v>
      </c>
      <c r="AE2303" s="1383">
        <f t="shared" si="4179"/>
        <v>0</v>
      </c>
      <c r="AF2303" s="1305" t="e">
        <f t="shared" si="4180"/>
        <v>#DIV/0!</v>
      </c>
      <c r="AG2303" s="1305" t="e">
        <f t="shared" si="4181"/>
        <v>#DIV/0!</v>
      </c>
      <c r="AH2303" s="5"/>
      <c r="AI2303" s="5"/>
      <c r="AJ2303" s="5"/>
      <c r="AK2303" s="5"/>
      <c r="AL2303" s="5"/>
      <c r="AM2303" s="5"/>
      <c r="AN2303" s="5"/>
      <c r="AO2303" s="5"/>
      <c r="AP2303" s="5"/>
      <c r="AQ2303" s="5"/>
      <c r="AR2303" s="5"/>
      <c r="AS2303" s="5"/>
      <c r="AT2303" s="5"/>
      <c r="AU2303" s="5"/>
      <c r="AV2303" s="5"/>
      <c r="AW2303" s="5"/>
      <c r="AX2303" s="5"/>
      <c r="AY2303" s="5"/>
      <c r="AZ2303" s="5"/>
      <c r="BA2303" s="5"/>
      <c r="BB2303" s="5"/>
      <c r="BC2303" s="5"/>
      <c r="BD2303" s="5"/>
      <c r="BE2303" s="5"/>
    </row>
    <row r="2304" spans="1:57" ht="14.25" customHeight="1">
      <c r="A2304" s="1376">
        <v>46107</v>
      </c>
      <c r="B2304" s="1301"/>
      <c r="C2304" s="1302"/>
      <c r="D2304" s="1376">
        <v>45742</v>
      </c>
      <c r="E2304" s="1357"/>
      <c r="F2304" s="5"/>
      <c r="G2304" s="5"/>
      <c r="H2304" s="1302"/>
      <c r="I2304" s="1303"/>
      <c r="J2304" s="1301"/>
      <c r="K2304" s="1376"/>
      <c r="L2304" s="1302"/>
      <c r="M2304" s="1382">
        <f t="shared" si="4170"/>
        <v>46108</v>
      </c>
      <c r="N2304" s="1354">
        <f t="shared" si="4167"/>
        <v>0</v>
      </c>
      <c r="O2304" s="1383">
        <f t="shared" ref="O2304:S2304" si="4652">$AD2304*O$27</f>
        <v>0</v>
      </c>
      <c r="P2304" s="1383">
        <f t="shared" si="4652"/>
        <v>0</v>
      </c>
      <c r="Q2304" s="1383">
        <f t="shared" si="4652"/>
        <v>0</v>
      </c>
      <c r="R2304" s="1383">
        <f t="shared" si="4652"/>
        <v>0</v>
      </c>
      <c r="S2304" s="1383">
        <f t="shared" si="4652"/>
        <v>0</v>
      </c>
      <c r="T2304" s="1383">
        <f t="shared" ref="T2304:X2304" si="4653">$AE2304*T$27</f>
        <v>0</v>
      </c>
      <c r="U2304" s="1383">
        <f t="shared" si="4653"/>
        <v>0</v>
      </c>
      <c r="V2304" s="1383">
        <f t="shared" si="4653"/>
        <v>0</v>
      </c>
      <c r="W2304" s="1383">
        <f t="shared" si="4653"/>
        <v>0</v>
      </c>
      <c r="X2304" s="1383">
        <f t="shared" si="4653"/>
        <v>0</v>
      </c>
      <c r="Y2304" s="1383">
        <f t="shared" si="4173"/>
        <v>0</v>
      </c>
      <c r="Z2304" s="1383">
        <f t="shared" si="4174"/>
        <v>0</v>
      </c>
      <c r="AA2304" s="1383">
        <f t="shared" si="4175"/>
        <v>0</v>
      </c>
      <c r="AB2304" s="1383">
        <f t="shared" si="4176"/>
        <v>0</v>
      </c>
      <c r="AC2304" s="5">
        <f t="shared" si="4177"/>
        <v>85</v>
      </c>
      <c r="AD2304" s="1383">
        <f t="shared" si="4178"/>
        <v>0</v>
      </c>
      <c r="AE2304" s="1383">
        <f t="shared" si="4179"/>
        <v>0</v>
      </c>
      <c r="AF2304" s="1305" t="e">
        <f t="shared" si="4180"/>
        <v>#DIV/0!</v>
      </c>
      <c r="AG2304" s="1305" t="e">
        <f t="shared" si="4181"/>
        <v>#DIV/0!</v>
      </c>
      <c r="AH2304" s="5"/>
      <c r="AI2304" s="5"/>
      <c r="AJ2304" s="5"/>
      <c r="AK2304" s="5"/>
      <c r="AL2304" s="5"/>
      <c r="AM2304" s="5"/>
      <c r="AN2304" s="5"/>
      <c r="AO2304" s="5"/>
      <c r="AP2304" s="5"/>
      <c r="AQ2304" s="5"/>
      <c r="AR2304" s="5"/>
      <c r="AS2304" s="5"/>
      <c r="AT2304" s="5"/>
      <c r="AU2304" s="5"/>
      <c r="AV2304" s="5"/>
      <c r="AW2304" s="5"/>
      <c r="AX2304" s="5"/>
      <c r="AY2304" s="5"/>
      <c r="AZ2304" s="5"/>
      <c r="BA2304" s="5"/>
      <c r="BB2304" s="5"/>
      <c r="BC2304" s="5"/>
      <c r="BD2304" s="5"/>
      <c r="BE2304" s="5"/>
    </row>
    <row r="2305" spans="1:57" ht="14.25" customHeight="1">
      <c r="A2305" s="1376">
        <v>46108</v>
      </c>
      <c r="B2305" s="1301"/>
      <c r="C2305" s="1302"/>
      <c r="D2305" s="1376">
        <v>45743</v>
      </c>
      <c r="E2305" s="1357"/>
      <c r="F2305" s="5"/>
      <c r="G2305" s="5"/>
      <c r="H2305" s="1302"/>
      <c r="I2305" s="1303"/>
      <c r="J2305" s="1301"/>
      <c r="K2305" s="1376"/>
      <c r="L2305" s="1302"/>
      <c r="M2305" s="1382">
        <f t="shared" si="4170"/>
        <v>46109</v>
      </c>
      <c r="N2305" s="1354">
        <f t="shared" si="4167"/>
        <v>0</v>
      </c>
      <c r="O2305" s="1383">
        <f t="shared" ref="O2305:S2305" si="4654">$AD2305*O$27</f>
        <v>0</v>
      </c>
      <c r="P2305" s="1383">
        <f t="shared" si="4654"/>
        <v>0</v>
      </c>
      <c r="Q2305" s="1383">
        <f t="shared" si="4654"/>
        <v>0</v>
      </c>
      <c r="R2305" s="1383">
        <f t="shared" si="4654"/>
        <v>0</v>
      </c>
      <c r="S2305" s="1383">
        <f t="shared" si="4654"/>
        <v>0</v>
      </c>
      <c r="T2305" s="1383">
        <f t="shared" ref="T2305:X2305" si="4655">$AE2305*T$27</f>
        <v>0</v>
      </c>
      <c r="U2305" s="1383">
        <f t="shared" si="4655"/>
        <v>0</v>
      </c>
      <c r="V2305" s="1383">
        <f t="shared" si="4655"/>
        <v>0</v>
      </c>
      <c r="W2305" s="1383">
        <f t="shared" si="4655"/>
        <v>0</v>
      </c>
      <c r="X2305" s="1383">
        <f t="shared" si="4655"/>
        <v>0</v>
      </c>
      <c r="Y2305" s="1383">
        <f t="shared" si="4173"/>
        <v>0</v>
      </c>
      <c r="Z2305" s="1383">
        <f t="shared" si="4174"/>
        <v>0</v>
      </c>
      <c r="AA2305" s="1383">
        <f t="shared" si="4175"/>
        <v>0</v>
      </c>
      <c r="AB2305" s="1383">
        <f t="shared" si="4176"/>
        <v>0</v>
      </c>
      <c r="AC2305" s="5">
        <f t="shared" si="4177"/>
        <v>86</v>
      </c>
      <c r="AD2305" s="1383">
        <f t="shared" si="4178"/>
        <v>0</v>
      </c>
      <c r="AE2305" s="1383">
        <f t="shared" si="4179"/>
        <v>0</v>
      </c>
      <c r="AF2305" s="1305" t="e">
        <f t="shared" si="4180"/>
        <v>#DIV/0!</v>
      </c>
      <c r="AG2305" s="1305" t="e">
        <f t="shared" si="4181"/>
        <v>#DIV/0!</v>
      </c>
      <c r="AH2305" s="5"/>
      <c r="AI2305" s="5"/>
      <c r="AJ2305" s="5"/>
      <c r="AK2305" s="5"/>
      <c r="AL2305" s="5"/>
      <c r="AM2305" s="5"/>
      <c r="AN2305" s="5"/>
      <c r="AO2305" s="5"/>
      <c r="AP2305" s="5"/>
      <c r="AQ2305" s="5"/>
      <c r="AR2305" s="5"/>
      <c r="AS2305" s="5"/>
      <c r="AT2305" s="5"/>
      <c r="AU2305" s="5"/>
      <c r="AV2305" s="5"/>
      <c r="AW2305" s="5"/>
      <c r="AX2305" s="5"/>
      <c r="AY2305" s="5"/>
      <c r="AZ2305" s="5"/>
      <c r="BA2305" s="5"/>
      <c r="BB2305" s="5"/>
      <c r="BC2305" s="5"/>
      <c r="BD2305" s="5"/>
      <c r="BE2305" s="5"/>
    </row>
    <row r="2306" spans="1:57" ht="14.25" customHeight="1">
      <c r="A2306" s="1376">
        <v>46109</v>
      </c>
      <c r="B2306" s="1301"/>
      <c r="C2306" s="1302"/>
      <c r="D2306" s="1376">
        <v>45744</v>
      </c>
      <c r="E2306" s="1357"/>
      <c r="F2306" s="5"/>
      <c r="G2306" s="5"/>
      <c r="H2306" s="1302"/>
      <c r="I2306" s="1303"/>
      <c r="J2306" s="1301"/>
      <c r="K2306" s="1376"/>
      <c r="L2306" s="1302"/>
      <c r="M2306" s="1382">
        <f t="shared" si="4170"/>
        <v>46110</v>
      </c>
      <c r="N2306" s="1354">
        <f t="shared" si="4167"/>
        <v>0</v>
      </c>
      <c r="O2306" s="1383">
        <f t="shared" ref="O2306:S2306" si="4656">$AD2306*O$27</f>
        <v>0</v>
      </c>
      <c r="P2306" s="1383">
        <f t="shared" si="4656"/>
        <v>0</v>
      </c>
      <c r="Q2306" s="1383">
        <f t="shared" si="4656"/>
        <v>0</v>
      </c>
      <c r="R2306" s="1383">
        <f t="shared" si="4656"/>
        <v>0</v>
      </c>
      <c r="S2306" s="1383">
        <f t="shared" si="4656"/>
        <v>0</v>
      </c>
      <c r="T2306" s="1383">
        <f t="shared" ref="T2306:X2306" si="4657">$AE2306*T$27</f>
        <v>0</v>
      </c>
      <c r="U2306" s="1383">
        <f t="shared" si="4657"/>
        <v>0</v>
      </c>
      <c r="V2306" s="1383">
        <f t="shared" si="4657"/>
        <v>0</v>
      </c>
      <c r="W2306" s="1383">
        <f t="shared" si="4657"/>
        <v>0</v>
      </c>
      <c r="X2306" s="1383">
        <f t="shared" si="4657"/>
        <v>0</v>
      </c>
      <c r="Y2306" s="1383">
        <f t="shared" si="4173"/>
        <v>0</v>
      </c>
      <c r="Z2306" s="1383">
        <f t="shared" si="4174"/>
        <v>0</v>
      </c>
      <c r="AA2306" s="1383">
        <f t="shared" si="4175"/>
        <v>0</v>
      </c>
      <c r="AB2306" s="1383">
        <f t="shared" si="4176"/>
        <v>0</v>
      </c>
      <c r="AC2306" s="5">
        <f t="shared" si="4177"/>
        <v>87</v>
      </c>
      <c r="AD2306" s="1383">
        <f t="shared" si="4178"/>
        <v>0</v>
      </c>
      <c r="AE2306" s="1383">
        <f t="shared" si="4179"/>
        <v>0</v>
      </c>
      <c r="AF2306" s="1305" t="e">
        <f t="shared" si="4180"/>
        <v>#DIV/0!</v>
      </c>
      <c r="AG2306" s="1305" t="e">
        <f t="shared" si="4181"/>
        <v>#DIV/0!</v>
      </c>
      <c r="AH2306" s="5"/>
      <c r="AI2306" s="5"/>
      <c r="AJ2306" s="5"/>
      <c r="AK2306" s="5"/>
      <c r="AL2306" s="5"/>
      <c r="AM2306" s="5"/>
      <c r="AN2306" s="5"/>
      <c r="AO2306" s="5"/>
      <c r="AP2306" s="5"/>
      <c r="AQ2306" s="5"/>
      <c r="AR2306" s="5"/>
      <c r="AS2306" s="5"/>
      <c r="AT2306" s="5"/>
      <c r="AU2306" s="5"/>
      <c r="AV2306" s="5"/>
      <c r="AW2306" s="5"/>
      <c r="AX2306" s="5"/>
      <c r="AY2306" s="5"/>
      <c r="AZ2306" s="5"/>
      <c r="BA2306" s="5"/>
      <c r="BB2306" s="5"/>
      <c r="BC2306" s="5"/>
      <c r="BD2306" s="5"/>
      <c r="BE2306" s="5"/>
    </row>
    <row r="2307" spans="1:57" ht="14.25" customHeight="1">
      <c r="A2307" s="1376">
        <v>46110</v>
      </c>
      <c r="B2307" s="1301"/>
      <c r="C2307" s="1302"/>
      <c r="D2307" s="1376">
        <v>45745</v>
      </c>
      <c r="E2307" s="1357"/>
      <c r="F2307" s="5"/>
      <c r="G2307" s="5"/>
      <c r="H2307" s="1302"/>
      <c r="I2307" s="1303"/>
      <c r="J2307" s="1301"/>
      <c r="K2307" s="1376"/>
      <c r="L2307" s="1302"/>
      <c r="M2307" s="1382">
        <f t="shared" si="4170"/>
        <v>46111</v>
      </c>
      <c r="N2307" s="1354">
        <f t="shared" si="4167"/>
        <v>0</v>
      </c>
      <c r="O2307" s="1383">
        <f t="shared" ref="O2307:S2307" si="4658">$AD2307*O$27</f>
        <v>0</v>
      </c>
      <c r="P2307" s="1383">
        <f t="shared" si="4658"/>
        <v>0</v>
      </c>
      <c r="Q2307" s="1383">
        <f t="shared" si="4658"/>
        <v>0</v>
      </c>
      <c r="R2307" s="1383">
        <f t="shared" si="4658"/>
        <v>0</v>
      </c>
      <c r="S2307" s="1383">
        <f t="shared" si="4658"/>
        <v>0</v>
      </c>
      <c r="T2307" s="1383">
        <f t="shared" ref="T2307:X2307" si="4659">$AE2307*T$27</f>
        <v>0</v>
      </c>
      <c r="U2307" s="1383">
        <f t="shared" si="4659"/>
        <v>0</v>
      </c>
      <c r="V2307" s="1383">
        <f t="shared" si="4659"/>
        <v>0</v>
      </c>
      <c r="W2307" s="1383">
        <f t="shared" si="4659"/>
        <v>0</v>
      </c>
      <c r="X2307" s="1383">
        <f t="shared" si="4659"/>
        <v>0</v>
      </c>
      <c r="Y2307" s="1383">
        <f t="shared" si="4173"/>
        <v>0</v>
      </c>
      <c r="Z2307" s="1383">
        <f t="shared" si="4174"/>
        <v>0</v>
      </c>
      <c r="AA2307" s="1383">
        <f t="shared" si="4175"/>
        <v>0</v>
      </c>
      <c r="AB2307" s="1383">
        <f t="shared" si="4176"/>
        <v>0</v>
      </c>
      <c r="AC2307" s="5">
        <f t="shared" si="4177"/>
        <v>88</v>
      </c>
      <c r="AD2307" s="1383">
        <f t="shared" si="4178"/>
        <v>0</v>
      </c>
      <c r="AE2307" s="1383">
        <f t="shared" si="4179"/>
        <v>0</v>
      </c>
      <c r="AF2307" s="1305" t="e">
        <f t="shared" si="4180"/>
        <v>#DIV/0!</v>
      </c>
      <c r="AG2307" s="1305" t="e">
        <f t="shared" si="4181"/>
        <v>#DIV/0!</v>
      </c>
      <c r="AH2307" s="5"/>
      <c r="AI2307" s="5"/>
      <c r="AJ2307" s="5"/>
      <c r="AK2307" s="5"/>
      <c r="AL2307" s="5"/>
      <c r="AM2307" s="5"/>
      <c r="AN2307" s="5"/>
      <c r="AO2307" s="5"/>
      <c r="AP2307" s="5"/>
      <c r="AQ2307" s="5"/>
      <c r="AR2307" s="5"/>
      <c r="AS2307" s="5"/>
      <c r="AT2307" s="5"/>
      <c r="AU2307" s="5"/>
      <c r="AV2307" s="5"/>
      <c r="AW2307" s="5"/>
      <c r="AX2307" s="5"/>
      <c r="AY2307" s="5"/>
      <c r="AZ2307" s="5"/>
      <c r="BA2307" s="5"/>
      <c r="BB2307" s="5"/>
      <c r="BC2307" s="5"/>
      <c r="BD2307" s="5"/>
      <c r="BE2307" s="5"/>
    </row>
    <row r="2308" spans="1:57" ht="14.25" customHeight="1">
      <c r="A2308" s="1376">
        <v>46111</v>
      </c>
      <c r="B2308" s="1301"/>
      <c r="C2308" s="1302"/>
      <c r="D2308" s="1376">
        <v>45746</v>
      </c>
      <c r="E2308" s="1357"/>
      <c r="F2308" s="5"/>
      <c r="G2308" s="5"/>
      <c r="H2308" s="1302"/>
      <c r="I2308" s="1303"/>
      <c r="J2308" s="1301"/>
      <c r="K2308" s="1376"/>
      <c r="L2308" s="1302"/>
      <c r="M2308" s="1382">
        <f t="shared" si="4170"/>
        <v>46112</v>
      </c>
      <c r="N2308" s="1354">
        <f t="shared" si="4167"/>
        <v>0</v>
      </c>
      <c r="O2308" s="1383">
        <f t="shared" ref="O2308:S2308" si="4660">$AD2308*O$27</f>
        <v>0</v>
      </c>
      <c r="P2308" s="1383">
        <f t="shared" si="4660"/>
        <v>0</v>
      </c>
      <c r="Q2308" s="1383">
        <f t="shared" si="4660"/>
        <v>0</v>
      </c>
      <c r="R2308" s="1383">
        <f t="shared" si="4660"/>
        <v>0</v>
      </c>
      <c r="S2308" s="1383">
        <f t="shared" si="4660"/>
        <v>0</v>
      </c>
      <c r="T2308" s="1383">
        <f t="shared" ref="T2308:X2308" si="4661">$AE2308*T$27</f>
        <v>0</v>
      </c>
      <c r="U2308" s="1383">
        <f t="shared" si="4661"/>
        <v>0</v>
      </c>
      <c r="V2308" s="1383">
        <f t="shared" si="4661"/>
        <v>0</v>
      </c>
      <c r="W2308" s="1383">
        <f t="shared" si="4661"/>
        <v>0</v>
      </c>
      <c r="X2308" s="1383">
        <f t="shared" si="4661"/>
        <v>0</v>
      </c>
      <c r="Y2308" s="1383">
        <f t="shared" si="4173"/>
        <v>0</v>
      </c>
      <c r="Z2308" s="1383">
        <f t="shared" si="4174"/>
        <v>0</v>
      </c>
      <c r="AA2308" s="1383">
        <f t="shared" si="4175"/>
        <v>0</v>
      </c>
      <c r="AB2308" s="1383">
        <f t="shared" si="4176"/>
        <v>0</v>
      </c>
      <c r="AC2308" s="5">
        <f t="shared" si="4177"/>
        <v>89</v>
      </c>
      <c r="AD2308" s="1383">
        <f t="shared" si="4178"/>
        <v>0</v>
      </c>
      <c r="AE2308" s="1383">
        <f t="shared" si="4179"/>
        <v>0</v>
      </c>
      <c r="AF2308" s="1305" t="e">
        <f t="shared" si="4180"/>
        <v>#DIV/0!</v>
      </c>
      <c r="AG2308" s="1305" t="e">
        <f t="shared" si="4181"/>
        <v>#DIV/0!</v>
      </c>
      <c r="AH2308" s="5"/>
      <c r="AI2308" s="5"/>
      <c r="AJ2308" s="5"/>
      <c r="AK2308" s="5"/>
      <c r="AL2308" s="5"/>
      <c r="AM2308" s="5"/>
      <c r="AN2308" s="5"/>
      <c r="AO2308" s="5"/>
      <c r="AP2308" s="5"/>
      <c r="AQ2308" s="5"/>
      <c r="AR2308" s="5"/>
      <c r="AS2308" s="5"/>
      <c r="AT2308" s="5"/>
      <c r="AU2308" s="5"/>
      <c r="AV2308" s="5"/>
      <c r="AW2308" s="5"/>
      <c r="AX2308" s="5"/>
      <c r="AY2308" s="5"/>
      <c r="AZ2308" s="5"/>
      <c r="BA2308" s="5"/>
      <c r="BB2308" s="5"/>
      <c r="BC2308" s="5"/>
      <c r="BD2308" s="5"/>
      <c r="BE2308" s="5"/>
    </row>
    <row r="2309" spans="1:57" ht="14.25" customHeight="1">
      <c r="A2309" s="1376">
        <v>46112</v>
      </c>
      <c r="B2309" s="1301"/>
      <c r="C2309" s="1302"/>
      <c r="D2309" s="1376">
        <v>45747</v>
      </c>
      <c r="E2309" s="1357"/>
      <c r="F2309" s="5"/>
      <c r="G2309" s="5"/>
      <c r="H2309" s="1302"/>
      <c r="I2309" s="1303"/>
      <c r="J2309" s="1301"/>
      <c r="K2309" s="1376"/>
      <c r="L2309" s="1302"/>
      <c r="M2309" s="1382">
        <f t="shared" si="4170"/>
        <v>46113</v>
      </c>
      <c r="N2309" s="1354">
        <f t="shared" si="4167"/>
        <v>0</v>
      </c>
      <c r="O2309" s="1383">
        <f t="shared" ref="O2309:S2309" si="4662">$AD2309*O$27</f>
        <v>0</v>
      </c>
      <c r="P2309" s="1383">
        <f t="shared" si="4662"/>
        <v>0</v>
      </c>
      <c r="Q2309" s="1383">
        <f t="shared" si="4662"/>
        <v>0</v>
      </c>
      <c r="R2309" s="1383">
        <f t="shared" si="4662"/>
        <v>0</v>
      </c>
      <c r="S2309" s="1383">
        <f t="shared" si="4662"/>
        <v>0</v>
      </c>
      <c r="T2309" s="1383">
        <f t="shared" ref="T2309:X2309" si="4663">$AE2309*T$27</f>
        <v>0</v>
      </c>
      <c r="U2309" s="1383">
        <f t="shared" si="4663"/>
        <v>0</v>
      </c>
      <c r="V2309" s="1383">
        <f t="shared" si="4663"/>
        <v>0</v>
      </c>
      <c r="W2309" s="1383">
        <f t="shared" si="4663"/>
        <v>0</v>
      </c>
      <c r="X2309" s="1383">
        <f t="shared" si="4663"/>
        <v>0</v>
      </c>
      <c r="Y2309" s="1383">
        <f t="shared" si="4173"/>
        <v>0</v>
      </c>
      <c r="Z2309" s="1383">
        <f t="shared" si="4174"/>
        <v>0</v>
      </c>
      <c r="AA2309" s="1383">
        <f t="shared" si="4175"/>
        <v>0</v>
      </c>
      <c r="AB2309" s="1383">
        <f t="shared" si="4176"/>
        <v>0</v>
      </c>
      <c r="AC2309" s="5">
        <f t="shared" si="4177"/>
        <v>90</v>
      </c>
      <c r="AD2309" s="1383">
        <f t="shared" si="4178"/>
        <v>0</v>
      </c>
      <c r="AE2309" s="1383">
        <f t="shared" si="4179"/>
        <v>0</v>
      </c>
      <c r="AF2309" s="1305" t="e">
        <f t="shared" si="4180"/>
        <v>#DIV/0!</v>
      </c>
      <c r="AG2309" s="1305" t="e">
        <f t="shared" si="4181"/>
        <v>#DIV/0!</v>
      </c>
      <c r="AH2309" s="5"/>
      <c r="AI2309" s="5"/>
      <c r="AJ2309" s="5"/>
      <c r="AK2309" s="5"/>
      <c r="AL2309" s="5"/>
      <c r="AM2309" s="5"/>
      <c r="AN2309" s="5"/>
      <c r="AO2309" s="5"/>
      <c r="AP2309" s="5"/>
      <c r="AQ2309" s="5"/>
      <c r="AR2309" s="5"/>
      <c r="AS2309" s="5"/>
      <c r="AT2309" s="5"/>
      <c r="AU2309" s="5"/>
      <c r="AV2309" s="5"/>
      <c r="AW2309" s="5"/>
      <c r="AX2309" s="5"/>
      <c r="AY2309" s="5"/>
      <c r="AZ2309" s="5"/>
      <c r="BA2309" s="5"/>
      <c r="BB2309" s="5"/>
      <c r="BC2309" s="5"/>
      <c r="BD2309" s="5"/>
      <c r="BE2309" s="5"/>
    </row>
    <row r="2310" spans="1:57" ht="14.25" customHeight="1">
      <c r="A2310" s="1376">
        <v>46113</v>
      </c>
      <c r="B2310" s="1301"/>
      <c r="C2310" s="1302"/>
      <c r="D2310" s="1376">
        <v>45748</v>
      </c>
      <c r="E2310" s="1357"/>
      <c r="F2310" s="5"/>
      <c r="G2310" s="5"/>
      <c r="H2310" s="1302"/>
      <c r="I2310" s="1303"/>
      <c r="J2310" s="1301"/>
      <c r="K2310" s="1376"/>
      <c r="L2310" s="1302"/>
      <c r="M2310" s="1382">
        <f t="shared" si="4170"/>
        <v>46114</v>
      </c>
      <c r="N2310" s="1354">
        <f t="shared" si="4167"/>
        <v>0</v>
      </c>
      <c r="O2310" s="1383">
        <f t="shared" ref="O2310:S2310" si="4664">$AD2310*O$27</f>
        <v>0</v>
      </c>
      <c r="P2310" s="1383">
        <f t="shared" si="4664"/>
        <v>0</v>
      </c>
      <c r="Q2310" s="1383">
        <f t="shared" si="4664"/>
        <v>0</v>
      </c>
      <c r="R2310" s="1383">
        <f t="shared" si="4664"/>
        <v>0</v>
      </c>
      <c r="S2310" s="1383">
        <f t="shared" si="4664"/>
        <v>0</v>
      </c>
      <c r="T2310" s="1383">
        <f t="shared" ref="T2310:X2310" si="4665">$AE2310*T$27</f>
        <v>0</v>
      </c>
      <c r="U2310" s="1383">
        <f t="shared" si="4665"/>
        <v>0</v>
      </c>
      <c r="V2310" s="1383">
        <f t="shared" si="4665"/>
        <v>0</v>
      </c>
      <c r="W2310" s="1383">
        <f t="shared" si="4665"/>
        <v>0</v>
      </c>
      <c r="X2310" s="1383">
        <f t="shared" si="4665"/>
        <v>0</v>
      </c>
      <c r="Y2310" s="1383">
        <f t="shared" si="4173"/>
        <v>0</v>
      </c>
      <c r="Z2310" s="1383">
        <f t="shared" si="4174"/>
        <v>0</v>
      </c>
      <c r="AA2310" s="1383">
        <f t="shared" si="4175"/>
        <v>0</v>
      </c>
      <c r="AB2310" s="1383">
        <f t="shared" si="4176"/>
        <v>0</v>
      </c>
      <c r="AC2310" s="5">
        <f t="shared" si="4177"/>
        <v>91</v>
      </c>
      <c r="AD2310" s="1383">
        <f t="shared" si="4178"/>
        <v>0</v>
      </c>
      <c r="AE2310" s="1383">
        <f t="shared" si="4179"/>
        <v>0</v>
      </c>
      <c r="AF2310" s="1305" t="e">
        <f t="shared" si="4180"/>
        <v>#DIV/0!</v>
      </c>
      <c r="AG2310" s="1305" t="e">
        <f t="shared" si="4181"/>
        <v>#DIV/0!</v>
      </c>
      <c r="AH2310" s="5"/>
      <c r="AI2310" s="5"/>
      <c r="AJ2310" s="5"/>
      <c r="AK2310" s="5"/>
      <c r="AL2310" s="5"/>
      <c r="AM2310" s="5"/>
      <c r="AN2310" s="5"/>
      <c r="AO2310" s="5"/>
      <c r="AP2310" s="5"/>
      <c r="AQ2310" s="5"/>
      <c r="AR2310" s="5"/>
      <c r="AS2310" s="5"/>
      <c r="AT2310" s="5"/>
      <c r="AU2310" s="5"/>
      <c r="AV2310" s="5"/>
      <c r="AW2310" s="5"/>
      <c r="AX2310" s="5"/>
      <c r="AY2310" s="5"/>
      <c r="AZ2310" s="5"/>
      <c r="BA2310" s="5"/>
      <c r="BB2310" s="5"/>
      <c r="BC2310" s="5"/>
      <c r="BD2310" s="5"/>
      <c r="BE2310" s="5"/>
    </row>
    <row r="2311" spans="1:57" ht="14.25" customHeight="1">
      <c r="A2311" s="1376">
        <v>46114</v>
      </c>
      <c r="B2311" s="1301"/>
      <c r="C2311" s="1302"/>
      <c r="D2311" s="1376">
        <v>45749</v>
      </c>
      <c r="E2311" s="1357"/>
      <c r="F2311" s="5"/>
      <c r="G2311" s="5"/>
      <c r="H2311" s="1302"/>
      <c r="I2311" s="1303"/>
      <c r="J2311" s="1301"/>
      <c r="K2311" s="1376"/>
      <c r="L2311" s="1302"/>
      <c r="M2311" s="1382">
        <f t="shared" si="4170"/>
        <v>46115</v>
      </c>
      <c r="N2311" s="1354">
        <f t="shared" si="4167"/>
        <v>0</v>
      </c>
      <c r="O2311" s="1383">
        <f t="shared" ref="O2311:S2311" si="4666">$AD2311*O$27</f>
        <v>0</v>
      </c>
      <c r="P2311" s="1383">
        <f t="shared" si="4666"/>
        <v>0</v>
      </c>
      <c r="Q2311" s="1383">
        <f t="shared" si="4666"/>
        <v>0</v>
      </c>
      <c r="R2311" s="1383">
        <f t="shared" si="4666"/>
        <v>0</v>
      </c>
      <c r="S2311" s="1383">
        <f t="shared" si="4666"/>
        <v>0</v>
      </c>
      <c r="T2311" s="1383">
        <f t="shared" ref="T2311:X2311" si="4667">$AE2311*T$27</f>
        <v>0</v>
      </c>
      <c r="U2311" s="1383">
        <f t="shared" si="4667"/>
        <v>0</v>
      </c>
      <c r="V2311" s="1383">
        <f t="shared" si="4667"/>
        <v>0</v>
      </c>
      <c r="W2311" s="1383">
        <f t="shared" si="4667"/>
        <v>0</v>
      </c>
      <c r="X2311" s="1383">
        <f t="shared" si="4667"/>
        <v>0</v>
      </c>
      <c r="Y2311" s="1383">
        <f t="shared" si="4173"/>
        <v>0</v>
      </c>
      <c r="Z2311" s="1383">
        <f t="shared" si="4174"/>
        <v>0</v>
      </c>
      <c r="AA2311" s="1383">
        <f t="shared" si="4175"/>
        <v>0</v>
      </c>
      <c r="AB2311" s="1383">
        <f t="shared" si="4176"/>
        <v>0</v>
      </c>
      <c r="AC2311" s="5">
        <f t="shared" si="4177"/>
        <v>92</v>
      </c>
      <c r="AD2311" s="1383">
        <f t="shared" si="4178"/>
        <v>0</v>
      </c>
      <c r="AE2311" s="1383">
        <f t="shared" si="4179"/>
        <v>0</v>
      </c>
      <c r="AF2311" s="1305" t="e">
        <f t="shared" si="4180"/>
        <v>#DIV/0!</v>
      </c>
      <c r="AG2311" s="1305" t="e">
        <f t="shared" si="4181"/>
        <v>#DIV/0!</v>
      </c>
      <c r="AH2311" s="5"/>
      <c r="AI2311" s="5"/>
      <c r="AJ2311" s="5"/>
      <c r="AK2311" s="5"/>
      <c r="AL2311" s="5"/>
      <c r="AM2311" s="5"/>
      <c r="AN2311" s="5"/>
      <c r="AO2311" s="5"/>
      <c r="AP2311" s="5"/>
      <c r="AQ2311" s="5"/>
      <c r="AR2311" s="5"/>
      <c r="AS2311" s="5"/>
      <c r="AT2311" s="5"/>
      <c r="AU2311" s="5"/>
      <c r="AV2311" s="5"/>
      <c r="AW2311" s="5"/>
      <c r="AX2311" s="5"/>
      <c r="AY2311" s="5"/>
      <c r="AZ2311" s="5"/>
      <c r="BA2311" s="5"/>
      <c r="BB2311" s="5"/>
      <c r="BC2311" s="5"/>
      <c r="BD2311" s="5"/>
      <c r="BE2311" s="5"/>
    </row>
    <row r="2312" spans="1:57" ht="14.25" customHeight="1">
      <c r="A2312" s="1376">
        <v>46115</v>
      </c>
      <c r="B2312" s="1301"/>
      <c r="C2312" s="1302"/>
      <c r="D2312" s="1376">
        <v>45750</v>
      </c>
      <c r="E2312" s="1357"/>
      <c r="F2312" s="5"/>
      <c r="G2312" s="5"/>
      <c r="H2312" s="1302"/>
      <c r="I2312" s="1303"/>
      <c r="J2312" s="1301"/>
      <c r="K2312" s="1376"/>
      <c r="L2312" s="1302"/>
      <c r="M2312" s="1382">
        <f t="shared" si="4170"/>
        <v>46116</v>
      </c>
      <c r="N2312" s="1354">
        <f t="shared" si="4167"/>
        <v>0</v>
      </c>
      <c r="O2312" s="1383">
        <f t="shared" ref="O2312:S2312" si="4668">$AD2312*O$27</f>
        <v>0</v>
      </c>
      <c r="P2312" s="1383">
        <f t="shared" si="4668"/>
        <v>0</v>
      </c>
      <c r="Q2312" s="1383">
        <f t="shared" si="4668"/>
        <v>0</v>
      </c>
      <c r="R2312" s="1383">
        <f t="shared" si="4668"/>
        <v>0</v>
      </c>
      <c r="S2312" s="1383">
        <f t="shared" si="4668"/>
        <v>0</v>
      </c>
      <c r="T2312" s="1383">
        <f t="shared" ref="T2312:X2312" si="4669">$AE2312*T$27</f>
        <v>0</v>
      </c>
      <c r="U2312" s="1383">
        <f t="shared" si="4669"/>
        <v>0</v>
      </c>
      <c r="V2312" s="1383">
        <f t="shared" si="4669"/>
        <v>0</v>
      </c>
      <c r="W2312" s="1383">
        <f t="shared" si="4669"/>
        <v>0</v>
      </c>
      <c r="X2312" s="1383">
        <f t="shared" si="4669"/>
        <v>0</v>
      </c>
      <c r="Y2312" s="1383">
        <f t="shared" si="4173"/>
        <v>0</v>
      </c>
      <c r="Z2312" s="1383">
        <f t="shared" si="4174"/>
        <v>0</v>
      </c>
      <c r="AA2312" s="1383">
        <f t="shared" si="4175"/>
        <v>0</v>
      </c>
      <c r="AB2312" s="1383">
        <f t="shared" si="4176"/>
        <v>0</v>
      </c>
      <c r="AC2312" s="5">
        <f t="shared" si="4177"/>
        <v>93</v>
      </c>
      <c r="AD2312" s="1383">
        <f t="shared" si="4178"/>
        <v>0</v>
      </c>
      <c r="AE2312" s="1383">
        <f t="shared" si="4179"/>
        <v>0</v>
      </c>
      <c r="AF2312" s="1305" t="e">
        <f t="shared" si="4180"/>
        <v>#DIV/0!</v>
      </c>
      <c r="AG2312" s="1305" t="e">
        <f t="shared" si="4181"/>
        <v>#DIV/0!</v>
      </c>
      <c r="AH2312" s="5"/>
      <c r="AI2312" s="5"/>
      <c r="AJ2312" s="5"/>
      <c r="AK2312" s="5"/>
      <c r="AL2312" s="5"/>
      <c r="AM2312" s="5"/>
      <c r="AN2312" s="5"/>
      <c r="AO2312" s="5"/>
      <c r="AP2312" s="5"/>
      <c r="AQ2312" s="5"/>
      <c r="AR2312" s="5"/>
      <c r="AS2312" s="5"/>
      <c r="AT2312" s="5"/>
      <c r="AU2312" s="5"/>
      <c r="AV2312" s="5"/>
      <c r="AW2312" s="5"/>
      <c r="AX2312" s="5"/>
      <c r="AY2312" s="5"/>
      <c r="AZ2312" s="5"/>
      <c r="BA2312" s="5"/>
      <c r="BB2312" s="5"/>
      <c r="BC2312" s="5"/>
      <c r="BD2312" s="5"/>
      <c r="BE2312" s="5"/>
    </row>
    <row r="2313" spans="1:57" ht="14.25" customHeight="1">
      <c r="A2313" s="1376">
        <v>46116</v>
      </c>
      <c r="B2313" s="1301"/>
      <c r="C2313" s="1302"/>
      <c r="D2313" s="1376">
        <v>45751</v>
      </c>
      <c r="E2313" s="1357"/>
      <c r="F2313" s="5"/>
      <c r="G2313" s="5"/>
      <c r="H2313" s="1302"/>
      <c r="I2313" s="1303"/>
      <c r="J2313" s="1301"/>
      <c r="K2313" s="1376"/>
      <c r="L2313" s="1302"/>
      <c r="M2313" s="1382">
        <f t="shared" si="4170"/>
        <v>46117</v>
      </c>
      <c r="N2313" s="1354">
        <f t="shared" si="4167"/>
        <v>0</v>
      </c>
      <c r="O2313" s="1383">
        <f t="shared" ref="O2313:S2313" si="4670">$AD2313*O$27</f>
        <v>0</v>
      </c>
      <c r="P2313" s="1383">
        <f t="shared" si="4670"/>
        <v>0</v>
      </c>
      <c r="Q2313" s="1383">
        <f t="shared" si="4670"/>
        <v>0</v>
      </c>
      <c r="R2313" s="1383">
        <f t="shared" si="4670"/>
        <v>0</v>
      </c>
      <c r="S2313" s="1383">
        <f t="shared" si="4670"/>
        <v>0</v>
      </c>
      <c r="T2313" s="1383">
        <f t="shared" ref="T2313:X2313" si="4671">$AE2313*T$27</f>
        <v>0</v>
      </c>
      <c r="U2313" s="1383">
        <f t="shared" si="4671"/>
        <v>0</v>
      </c>
      <c r="V2313" s="1383">
        <f t="shared" si="4671"/>
        <v>0</v>
      </c>
      <c r="W2313" s="1383">
        <f t="shared" si="4671"/>
        <v>0</v>
      </c>
      <c r="X2313" s="1383">
        <f t="shared" si="4671"/>
        <v>0</v>
      </c>
      <c r="Y2313" s="1383">
        <f t="shared" si="4173"/>
        <v>0</v>
      </c>
      <c r="Z2313" s="1383">
        <f t="shared" si="4174"/>
        <v>0</v>
      </c>
      <c r="AA2313" s="1383">
        <f t="shared" si="4175"/>
        <v>0</v>
      </c>
      <c r="AB2313" s="1383">
        <f t="shared" si="4176"/>
        <v>0</v>
      </c>
      <c r="AC2313" s="5">
        <f t="shared" si="4177"/>
        <v>94</v>
      </c>
      <c r="AD2313" s="1383">
        <f t="shared" si="4178"/>
        <v>0</v>
      </c>
      <c r="AE2313" s="1383">
        <f t="shared" si="4179"/>
        <v>0</v>
      </c>
      <c r="AF2313" s="1305" t="e">
        <f t="shared" si="4180"/>
        <v>#DIV/0!</v>
      </c>
      <c r="AG2313" s="1305" t="e">
        <f t="shared" si="4181"/>
        <v>#DIV/0!</v>
      </c>
      <c r="AH2313" s="5"/>
      <c r="AI2313" s="5"/>
      <c r="AJ2313" s="5"/>
      <c r="AK2313" s="5"/>
      <c r="AL2313" s="5"/>
      <c r="AM2313" s="5"/>
      <c r="AN2313" s="5"/>
      <c r="AO2313" s="5"/>
      <c r="AP2313" s="5"/>
      <c r="AQ2313" s="5"/>
      <c r="AR2313" s="5"/>
      <c r="AS2313" s="5"/>
      <c r="AT2313" s="5"/>
      <c r="AU2313" s="5"/>
      <c r="AV2313" s="5"/>
      <c r="AW2313" s="5"/>
      <c r="AX2313" s="5"/>
      <c r="AY2313" s="5"/>
      <c r="AZ2313" s="5"/>
      <c r="BA2313" s="5"/>
      <c r="BB2313" s="5"/>
      <c r="BC2313" s="5"/>
      <c r="BD2313" s="5"/>
      <c r="BE2313" s="5"/>
    </row>
    <row r="2314" spans="1:57" ht="14.25" customHeight="1">
      <c r="A2314" s="1376">
        <v>46117</v>
      </c>
      <c r="B2314" s="1301"/>
      <c r="C2314" s="1302"/>
      <c r="D2314" s="1376">
        <v>45752</v>
      </c>
      <c r="E2314" s="1357"/>
      <c r="F2314" s="5"/>
      <c r="G2314" s="5"/>
      <c r="H2314" s="1302"/>
      <c r="I2314" s="1303"/>
      <c r="J2314" s="1301"/>
      <c r="K2314" s="1376"/>
      <c r="L2314" s="1302"/>
      <c r="M2314" s="1382">
        <f t="shared" si="4170"/>
        <v>46118</v>
      </c>
      <c r="N2314" s="1354">
        <f t="shared" si="4167"/>
        <v>0</v>
      </c>
      <c r="O2314" s="1383">
        <f t="shared" ref="O2314:S2314" si="4672">$AD2314*O$27</f>
        <v>0</v>
      </c>
      <c r="P2314" s="1383">
        <f t="shared" si="4672"/>
        <v>0</v>
      </c>
      <c r="Q2314" s="1383">
        <f t="shared" si="4672"/>
        <v>0</v>
      </c>
      <c r="R2314" s="1383">
        <f t="shared" si="4672"/>
        <v>0</v>
      </c>
      <c r="S2314" s="1383">
        <f t="shared" si="4672"/>
        <v>0</v>
      </c>
      <c r="T2314" s="1383">
        <f t="shared" ref="T2314:X2314" si="4673">$AE2314*T$27</f>
        <v>0</v>
      </c>
      <c r="U2314" s="1383">
        <f t="shared" si="4673"/>
        <v>0</v>
      </c>
      <c r="V2314" s="1383">
        <f t="shared" si="4673"/>
        <v>0</v>
      </c>
      <c r="W2314" s="1383">
        <f t="shared" si="4673"/>
        <v>0</v>
      </c>
      <c r="X2314" s="1383">
        <f t="shared" si="4673"/>
        <v>0</v>
      </c>
      <c r="Y2314" s="1383">
        <f t="shared" si="4173"/>
        <v>0</v>
      </c>
      <c r="Z2314" s="1383">
        <f t="shared" si="4174"/>
        <v>0</v>
      </c>
      <c r="AA2314" s="1383">
        <f t="shared" si="4175"/>
        <v>0</v>
      </c>
      <c r="AB2314" s="1383">
        <f t="shared" si="4176"/>
        <v>0</v>
      </c>
      <c r="AC2314" s="5">
        <f t="shared" si="4177"/>
        <v>95</v>
      </c>
      <c r="AD2314" s="1383">
        <f t="shared" si="4178"/>
        <v>0</v>
      </c>
      <c r="AE2314" s="1383">
        <f t="shared" si="4179"/>
        <v>0</v>
      </c>
      <c r="AF2314" s="1305" t="e">
        <f t="shared" si="4180"/>
        <v>#DIV/0!</v>
      </c>
      <c r="AG2314" s="1305" t="e">
        <f t="shared" si="4181"/>
        <v>#DIV/0!</v>
      </c>
      <c r="AH2314" s="5"/>
      <c r="AI2314" s="5"/>
      <c r="AJ2314" s="5"/>
      <c r="AK2314" s="5"/>
      <c r="AL2314" s="5"/>
      <c r="AM2314" s="5"/>
      <c r="AN2314" s="5"/>
      <c r="AO2314" s="5"/>
      <c r="AP2314" s="5"/>
      <c r="AQ2314" s="5"/>
      <c r="AR2314" s="5"/>
      <c r="AS2314" s="5"/>
      <c r="AT2314" s="5"/>
      <c r="AU2314" s="5"/>
      <c r="AV2314" s="5"/>
      <c r="AW2314" s="5"/>
      <c r="AX2314" s="5"/>
      <c r="AY2314" s="5"/>
      <c r="AZ2314" s="5"/>
      <c r="BA2314" s="5"/>
      <c r="BB2314" s="5"/>
      <c r="BC2314" s="5"/>
      <c r="BD2314" s="5"/>
      <c r="BE2314" s="5"/>
    </row>
    <row r="2315" spans="1:57" ht="14.25" customHeight="1">
      <c r="A2315" s="1376">
        <v>46118</v>
      </c>
      <c r="B2315" s="1301"/>
      <c r="C2315" s="1302"/>
      <c r="D2315" s="1376">
        <v>45753</v>
      </c>
      <c r="E2315" s="1357"/>
      <c r="F2315" s="5"/>
      <c r="G2315" s="5"/>
      <c r="H2315" s="1302"/>
      <c r="I2315" s="1303"/>
      <c r="J2315" s="1301"/>
      <c r="K2315" s="1376"/>
      <c r="L2315" s="1302"/>
      <c r="M2315" s="1382">
        <f t="shared" si="4170"/>
        <v>46119</v>
      </c>
      <c r="N2315" s="1354">
        <f t="shared" si="4167"/>
        <v>0</v>
      </c>
      <c r="O2315" s="1383">
        <f t="shared" ref="O2315:S2315" si="4674">$AD2315*O$27</f>
        <v>0</v>
      </c>
      <c r="P2315" s="1383">
        <f t="shared" si="4674"/>
        <v>0</v>
      </c>
      <c r="Q2315" s="1383">
        <f t="shared" si="4674"/>
        <v>0</v>
      </c>
      <c r="R2315" s="1383">
        <f t="shared" si="4674"/>
        <v>0</v>
      </c>
      <c r="S2315" s="1383">
        <f t="shared" si="4674"/>
        <v>0</v>
      </c>
      <c r="T2315" s="1383">
        <f t="shared" ref="T2315:X2315" si="4675">$AE2315*T$27</f>
        <v>0</v>
      </c>
      <c r="U2315" s="1383">
        <f t="shared" si="4675"/>
        <v>0</v>
      </c>
      <c r="V2315" s="1383">
        <f t="shared" si="4675"/>
        <v>0</v>
      </c>
      <c r="W2315" s="1383">
        <f t="shared" si="4675"/>
        <v>0</v>
      </c>
      <c r="X2315" s="1383">
        <f t="shared" si="4675"/>
        <v>0</v>
      </c>
      <c r="Y2315" s="1383">
        <f t="shared" si="4173"/>
        <v>0</v>
      </c>
      <c r="Z2315" s="1383">
        <f t="shared" si="4174"/>
        <v>0</v>
      </c>
      <c r="AA2315" s="1383">
        <f t="shared" si="4175"/>
        <v>0</v>
      </c>
      <c r="AB2315" s="1383">
        <f t="shared" si="4176"/>
        <v>0</v>
      </c>
      <c r="AC2315" s="5">
        <f t="shared" si="4177"/>
        <v>96</v>
      </c>
      <c r="AD2315" s="1383">
        <f t="shared" si="4178"/>
        <v>0</v>
      </c>
      <c r="AE2315" s="1383">
        <f t="shared" si="4179"/>
        <v>0</v>
      </c>
      <c r="AF2315" s="1305" t="e">
        <f t="shared" si="4180"/>
        <v>#DIV/0!</v>
      </c>
      <c r="AG2315" s="1305" t="e">
        <f t="shared" si="4181"/>
        <v>#DIV/0!</v>
      </c>
      <c r="AH2315" s="5"/>
      <c r="AI2315" s="5"/>
      <c r="AJ2315" s="5"/>
      <c r="AK2315" s="5"/>
      <c r="AL2315" s="5"/>
      <c r="AM2315" s="5"/>
      <c r="AN2315" s="5"/>
      <c r="AO2315" s="5"/>
      <c r="AP2315" s="5"/>
      <c r="AQ2315" s="5"/>
      <c r="AR2315" s="5"/>
      <c r="AS2315" s="5"/>
      <c r="AT2315" s="5"/>
      <c r="AU2315" s="5"/>
      <c r="AV2315" s="5"/>
      <c r="AW2315" s="5"/>
      <c r="AX2315" s="5"/>
      <c r="AY2315" s="5"/>
      <c r="AZ2315" s="5"/>
      <c r="BA2315" s="5"/>
      <c r="BB2315" s="5"/>
      <c r="BC2315" s="5"/>
      <c r="BD2315" s="5"/>
      <c r="BE2315" s="5"/>
    </row>
    <row r="2316" spans="1:57" ht="14.25" customHeight="1">
      <c r="A2316" s="1376">
        <v>46119</v>
      </c>
      <c r="B2316" s="1301"/>
      <c r="C2316" s="1302"/>
      <c r="D2316" s="1376">
        <v>45754</v>
      </c>
      <c r="E2316" s="1357"/>
      <c r="F2316" s="5"/>
      <c r="G2316" s="5"/>
      <c r="H2316" s="1302"/>
      <c r="I2316" s="1303"/>
      <c r="J2316" s="1301"/>
      <c r="K2316" s="1376"/>
      <c r="L2316" s="1302"/>
      <c r="M2316" s="1382">
        <f t="shared" si="4170"/>
        <v>46120</v>
      </c>
      <c r="N2316" s="1354">
        <f t="shared" si="4167"/>
        <v>0</v>
      </c>
      <c r="O2316" s="1383">
        <f t="shared" ref="O2316:S2316" si="4676">$AD2316*O$27</f>
        <v>0</v>
      </c>
      <c r="P2316" s="1383">
        <f t="shared" si="4676"/>
        <v>0</v>
      </c>
      <c r="Q2316" s="1383">
        <f t="shared" si="4676"/>
        <v>0</v>
      </c>
      <c r="R2316" s="1383">
        <f t="shared" si="4676"/>
        <v>0</v>
      </c>
      <c r="S2316" s="1383">
        <f t="shared" si="4676"/>
        <v>0</v>
      </c>
      <c r="T2316" s="1383">
        <f t="shared" ref="T2316:X2316" si="4677">$AE2316*T$27</f>
        <v>0</v>
      </c>
      <c r="U2316" s="1383">
        <f t="shared" si="4677"/>
        <v>0</v>
      </c>
      <c r="V2316" s="1383">
        <f t="shared" si="4677"/>
        <v>0</v>
      </c>
      <c r="W2316" s="1383">
        <f t="shared" si="4677"/>
        <v>0</v>
      </c>
      <c r="X2316" s="1383">
        <f t="shared" si="4677"/>
        <v>0</v>
      </c>
      <c r="Y2316" s="1383">
        <f t="shared" si="4173"/>
        <v>0</v>
      </c>
      <c r="Z2316" s="1383">
        <f t="shared" si="4174"/>
        <v>0</v>
      </c>
      <c r="AA2316" s="1383">
        <f t="shared" si="4175"/>
        <v>0</v>
      </c>
      <c r="AB2316" s="1383">
        <f t="shared" si="4176"/>
        <v>0</v>
      </c>
      <c r="AC2316" s="5">
        <f t="shared" si="4177"/>
        <v>97</v>
      </c>
      <c r="AD2316" s="1383">
        <f t="shared" si="4178"/>
        <v>0</v>
      </c>
      <c r="AE2316" s="1383">
        <f t="shared" si="4179"/>
        <v>0</v>
      </c>
      <c r="AF2316" s="1305" t="e">
        <f t="shared" si="4180"/>
        <v>#DIV/0!</v>
      </c>
      <c r="AG2316" s="1305" t="e">
        <f t="shared" si="4181"/>
        <v>#DIV/0!</v>
      </c>
      <c r="AH2316" s="5"/>
      <c r="AI2316" s="5"/>
      <c r="AJ2316" s="5"/>
      <c r="AK2316" s="5"/>
      <c r="AL2316" s="5"/>
      <c r="AM2316" s="5"/>
      <c r="AN2316" s="5"/>
      <c r="AO2316" s="5"/>
      <c r="AP2316" s="5"/>
      <c r="AQ2316" s="5"/>
      <c r="AR2316" s="5"/>
      <c r="AS2316" s="5"/>
      <c r="AT2316" s="5"/>
      <c r="AU2316" s="5"/>
      <c r="AV2316" s="5"/>
      <c r="AW2316" s="5"/>
      <c r="AX2316" s="5"/>
      <c r="AY2316" s="5"/>
      <c r="AZ2316" s="5"/>
      <c r="BA2316" s="5"/>
      <c r="BB2316" s="5"/>
      <c r="BC2316" s="5"/>
      <c r="BD2316" s="5"/>
      <c r="BE2316" s="5"/>
    </row>
    <row r="2317" spans="1:57" ht="14.25" customHeight="1">
      <c r="A2317" s="1376">
        <v>46120</v>
      </c>
      <c r="B2317" s="1301"/>
      <c r="C2317" s="1302"/>
      <c r="D2317" s="1376">
        <v>45755</v>
      </c>
      <c r="E2317" s="1357"/>
      <c r="F2317" s="5"/>
      <c r="G2317" s="5"/>
      <c r="H2317" s="1302"/>
      <c r="I2317" s="1303"/>
      <c r="J2317" s="1301"/>
      <c r="K2317" s="1376"/>
      <c r="L2317" s="1302"/>
      <c r="M2317" s="1382">
        <f t="shared" si="4170"/>
        <v>46121</v>
      </c>
      <c r="N2317" s="1354">
        <f t="shared" si="4167"/>
        <v>0</v>
      </c>
      <c r="O2317" s="1383">
        <f t="shared" ref="O2317:S2317" si="4678">$AD2317*O$27</f>
        <v>0</v>
      </c>
      <c r="P2317" s="1383">
        <f t="shared" si="4678"/>
        <v>0</v>
      </c>
      <c r="Q2317" s="1383">
        <f t="shared" si="4678"/>
        <v>0</v>
      </c>
      <c r="R2317" s="1383">
        <f t="shared" si="4678"/>
        <v>0</v>
      </c>
      <c r="S2317" s="1383">
        <f t="shared" si="4678"/>
        <v>0</v>
      </c>
      <c r="T2317" s="1383">
        <f t="shared" ref="T2317:X2317" si="4679">$AE2317*T$27</f>
        <v>0</v>
      </c>
      <c r="U2317" s="1383">
        <f t="shared" si="4679"/>
        <v>0</v>
      </c>
      <c r="V2317" s="1383">
        <f t="shared" si="4679"/>
        <v>0</v>
      </c>
      <c r="W2317" s="1383">
        <f t="shared" si="4679"/>
        <v>0</v>
      </c>
      <c r="X2317" s="1383">
        <f t="shared" si="4679"/>
        <v>0</v>
      </c>
      <c r="Y2317" s="1383">
        <f t="shared" si="4173"/>
        <v>0</v>
      </c>
      <c r="Z2317" s="1383">
        <f t="shared" si="4174"/>
        <v>0</v>
      </c>
      <c r="AA2317" s="1383">
        <f t="shared" si="4175"/>
        <v>0</v>
      </c>
      <c r="AB2317" s="1383">
        <f t="shared" si="4176"/>
        <v>0</v>
      </c>
      <c r="AC2317" s="5">
        <f t="shared" si="4177"/>
        <v>98</v>
      </c>
      <c r="AD2317" s="1383">
        <f t="shared" si="4178"/>
        <v>0</v>
      </c>
      <c r="AE2317" s="1383">
        <f t="shared" si="4179"/>
        <v>0</v>
      </c>
      <c r="AF2317" s="1305" t="e">
        <f t="shared" si="4180"/>
        <v>#DIV/0!</v>
      </c>
      <c r="AG2317" s="1305" t="e">
        <f t="shared" si="4181"/>
        <v>#DIV/0!</v>
      </c>
      <c r="AH2317" s="5"/>
      <c r="AI2317" s="5"/>
      <c r="AJ2317" s="5"/>
      <c r="AK2317" s="5"/>
      <c r="AL2317" s="5"/>
      <c r="AM2317" s="5"/>
      <c r="AN2317" s="5"/>
      <c r="AO2317" s="5"/>
      <c r="AP2317" s="5"/>
      <c r="AQ2317" s="5"/>
      <c r="AR2317" s="5"/>
      <c r="AS2317" s="5"/>
      <c r="AT2317" s="5"/>
      <c r="AU2317" s="5"/>
      <c r="AV2317" s="5"/>
      <c r="AW2317" s="5"/>
      <c r="AX2317" s="5"/>
      <c r="AY2317" s="5"/>
      <c r="AZ2317" s="5"/>
      <c r="BA2317" s="5"/>
      <c r="BB2317" s="5"/>
      <c r="BC2317" s="5"/>
      <c r="BD2317" s="5"/>
      <c r="BE2317" s="5"/>
    </row>
    <row r="2318" spans="1:57" ht="14.25" customHeight="1">
      <c r="A2318" s="1376">
        <v>46121</v>
      </c>
      <c r="B2318" s="1301"/>
      <c r="C2318" s="1302"/>
      <c r="D2318" s="1376">
        <v>45756</v>
      </c>
      <c r="E2318" s="1357"/>
      <c r="F2318" s="5"/>
      <c r="G2318" s="5"/>
      <c r="H2318" s="1302"/>
      <c r="I2318" s="1303"/>
      <c r="J2318" s="1301"/>
      <c r="K2318" s="1376"/>
      <c r="L2318" s="1302"/>
      <c r="M2318" s="1382">
        <f t="shared" si="4170"/>
        <v>46122</v>
      </c>
      <c r="N2318" s="1354">
        <f t="shared" si="4167"/>
        <v>0</v>
      </c>
      <c r="O2318" s="1383">
        <f t="shared" ref="O2318:S2318" si="4680">$AD2318*O$27</f>
        <v>0</v>
      </c>
      <c r="P2318" s="1383">
        <f t="shared" si="4680"/>
        <v>0</v>
      </c>
      <c r="Q2318" s="1383">
        <f t="shared" si="4680"/>
        <v>0</v>
      </c>
      <c r="R2318" s="1383">
        <f t="shared" si="4680"/>
        <v>0</v>
      </c>
      <c r="S2318" s="1383">
        <f t="shared" si="4680"/>
        <v>0</v>
      </c>
      <c r="T2318" s="1383">
        <f t="shared" ref="T2318:X2318" si="4681">$AE2318*T$27</f>
        <v>0</v>
      </c>
      <c r="U2318" s="1383">
        <f t="shared" si="4681"/>
        <v>0</v>
      </c>
      <c r="V2318" s="1383">
        <f t="shared" si="4681"/>
        <v>0</v>
      </c>
      <c r="W2318" s="1383">
        <f t="shared" si="4681"/>
        <v>0</v>
      </c>
      <c r="X2318" s="1383">
        <f t="shared" si="4681"/>
        <v>0</v>
      </c>
      <c r="Y2318" s="1383">
        <f t="shared" si="4173"/>
        <v>0</v>
      </c>
      <c r="Z2318" s="1383">
        <f t="shared" si="4174"/>
        <v>0</v>
      </c>
      <c r="AA2318" s="1383">
        <f t="shared" si="4175"/>
        <v>0</v>
      </c>
      <c r="AB2318" s="1383">
        <f t="shared" si="4176"/>
        <v>0</v>
      </c>
      <c r="AC2318" s="5">
        <f t="shared" si="4177"/>
        <v>99</v>
      </c>
      <c r="AD2318" s="1383">
        <f t="shared" si="4178"/>
        <v>0</v>
      </c>
      <c r="AE2318" s="1383">
        <f t="shared" si="4179"/>
        <v>0</v>
      </c>
      <c r="AF2318" s="1305" t="e">
        <f t="shared" si="4180"/>
        <v>#DIV/0!</v>
      </c>
      <c r="AG2318" s="1305" t="e">
        <f t="shared" si="4181"/>
        <v>#DIV/0!</v>
      </c>
      <c r="AH2318" s="5"/>
      <c r="AI2318" s="5"/>
      <c r="AJ2318" s="5"/>
      <c r="AK2318" s="5"/>
      <c r="AL2318" s="5"/>
      <c r="AM2318" s="5"/>
      <c r="AN2318" s="5"/>
      <c r="AO2318" s="5"/>
      <c r="AP2318" s="5"/>
      <c r="AQ2318" s="5"/>
      <c r="AR2318" s="5"/>
      <c r="AS2318" s="5"/>
      <c r="AT2318" s="5"/>
      <c r="AU2318" s="5"/>
      <c r="AV2318" s="5"/>
      <c r="AW2318" s="5"/>
      <c r="AX2318" s="5"/>
      <c r="AY2318" s="5"/>
      <c r="AZ2318" s="5"/>
      <c r="BA2318" s="5"/>
      <c r="BB2318" s="5"/>
      <c r="BC2318" s="5"/>
      <c r="BD2318" s="5"/>
      <c r="BE2318" s="5"/>
    </row>
    <row r="2319" spans="1:57" ht="14.25" customHeight="1">
      <c r="A2319" s="1376">
        <v>46122</v>
      </c>
      <c r="B2319" s="1301"/>
      <c r="C2319" s="1302"/>
      <c r="D2319" s="1376">
        <v>45757</v>
      </c>
      <c r="E2319" s="1357"/>
      <c r="F2319" s="5"/>
      <c r="G2319" s="5"/>
      <c r="H2319" s="1302"/>
      <c r="I2319" s="1303"/>
      <c r="J2319" s="1301"/>
      <c r="K2319" s="1376"/>
      <c r="L2319" s="1302"/>
      <c r="M2319" s="1382">
        <f t="shared" si="4170"/>
        <v>46123</v>
      </c>
      <c r="N2319" s="1354">
        <f t="shared" si="4167"/>
        <v>0</v>
      </c>
      <c r="O2319" s="1383">
        <f t="shared" ref="O2319:S2319" si="4682">$AD2319*O$27</f>
        <v>0</v>
      </c>
      <c r="P2319" s="1383">
        <f t="shared" si="4682"/>
        <v>0</v>
      </c>
      <c r="Q2319" s="1383">
        <f t="shared" si="4682"/>
        <v>0</v>
      </c>
      <c r="R2319" s="1383">
        <f t="shared" si="4682"/>
        <v>0</v>
      </c>
      <c r="S2319" s="1383">
        <f t="shared" si="4682"/>
        <v>0</v>
      </c>
      <c r="T2319" s="1383">
        <f t="shared" ref="T2319:X2319" si="4683">$AE2319*T$27</f>
        <v>0</v>
      </c>
      <c r="U2319" s="1383">
        <f t="shared" si="4683"/>
        <v>0</v>
      </c>
      <c r="V2319" s="1383">
        <f t="shared" si="4683"/>
        <v>0</v>
      </c>
      <c r="W2319" s="1383">
        <f t="shared" si="4683"/>
        <v>0</v>
      </c>
      <c r="X2319" s="1383">
        <f t="shared" si="4683"/>
        <v>0</v>
      </c>
      <c r="Y2319" s="1383">
        <f t="shared" si="4173"/>
        <v>0</v>
      </c>
      <c r="Z2319" s="1383">
        <f t="shared" si="4174"/>
        <v>0</v>
      </c>
      <c r="AA2319" s="1383">
        <f t="shared" si="4175"/>
        <v>0</v>
      </c>
      <c r="AB2319" s="1383">
        <f t="shared" si="4176"/>
        <v>0</v>
      </c>
      <c r="AC2319" s="5">
        <f t="shared" si="4177"/>
        <v>100</v>
      </c>
      <c r="AD2319" s="1383">
        <f t="shared" si="4178"/>
        <v>0</v>
      </c>
      <c r="AE2319" s="1383">
        <f t="shared" si="4179"/>
        <v>0</v>
      </c>
      <c r="AF2319" s="1305" t="e">
        <f t="shared" si="4180"/>
        <v>#DIV/0!</v>
      </c>
      <c r="AG2319" s="1305" t="e">
        <f t="shared" si="4181"/>
        <v>#DIV/0!</v>
      </c>
      <c r="AH2319" s="5"/>
      <c r="AI2319" s="5"/>
      <c r="AJ2319" s="5"/>
      <c r="AK2319" s="5"/>
      <c r="AL2319" s="5"/>
      <c r="AM2319" s="5"/>
      <c r="AN2319" s="5"/>
      <c r="AO2319" s="5"/>
      <c r="AP2319" s="5"/>
      <c r="AQ2319" s="5"/>
      <c r="AR2319" s="5"/>
      <c r="AS2319" s="5"/>
      <c r="AT2319" s="5"/>
      <c r="AU2319" s="5"/>
      <c r="AV2319" s="5"/>
      <c r="AW2319" s="5"/>
      <c r="AX2319" s="5"/>
      <c r="AY2319" s="5"/>
      <c r="AZ2319" s="5"/>
      <c r="BA2319" s="5"/>
      <c r="BB2319" s="5"/>
      <c r="BC2319" s="5"/>
      <c r="BD2319" s="5"/>
      <c r="BE2319" s="5"/>
    </row>
    <row r="2320" spans="1:57" ht="14.25" customHeight="1">
      <c r="A2320" s="1376">
        <v>46123</v>
      </c>
      <c r="B2320" s="1301"/>
      <c r="C2320" s="1302"/>
      <c r="D2320" s="1376">
        <v>45758</v>
      </c>
      <c r="E2320" s="1357"/>
      <c r="F2320" s="5"/>
      <c r="G2320" s="5"/>
      <c r="H2320" s="1302"/>
      <c r="I2320" s="1303"/>
      <c r="J2320" s="1301"/>
      <c r="K2320" s="1376"/>
      <c r="L2320" s="1302"/>
      <c r="M2320" s="1382">
        <f t="shared" si="4170"/>
        <v>46124</v>
      </c>
      <c r="N2320" s="1354">
        <f t="shared" si="4167"/>
        <v>0</v>
      </c>
      <c r="O2320" s="1383">
        <f t="shared" ref="O2320:S2320" si="4684">$AD2320*O$27</f>
        <v>0</v>
      </c>
      <c r="P2320" s="1383">
        <f t="shared" si="4684"/>
        <v>0</v>
      </c>
      <c r="Q2320" s="1383">
        <f t="shared" si="4684"/>
        <v>0</v>
      </c>
      <c r="R2320" s="1383">
        <f t="shared" si="4684"/>
        <v>0</v>
      </c>
      <c r="S2320" s="1383">
        <f t="shared" si="4684"/>
        <v>0</v>
      </c>
      <c r="T2320" s="1383">
        <f t="shared" ref="T2320:X2320" si="4685">$AE2320*T$27</f>
        <v>0</v>
      </c>
      <c r="U2320" s="1383">
        <f t="shared" si="4685"/>
        <v>0</v>
      </c>
      <c r="V2320" s="1383">
        <f t="shared" si="4685"/>
        <v>0</v>
      </c>
      <c r="W2320" s="1383">
        <f t="shared" si="4685"/>
        <v>0</v>
      </c>
      <c r="X2320" s="1383">
        <f t="shared" si="4685"/>
        <v>0</v>
      </c>
      <c r="Y2320" s="1383">
        <f t="shared" si="4173"/>
        <v>0</v>
      </c>
      <c r="Z2320" s="1383">
        <f t="shared" si="4174"/>
        <v>0</v>
      </c>
      <c r="AA2320" s="1383">
        <f t="shared" si="4175"/>
        <v>0</v>
      </c>
      <c r="AB2320" s="1383">
        <f t="shared" si="4176"/>
        <v>0</v>
      </c>
      <c r="AC2320" s="5">
        <f t="shared" si="4177"/>
        <v>101</v>
      </c>
      <c r="AD2320" s="1383">
        <f t="shared" si="4178"/>
        <v>0</v>
      </c>
      <c r="AE2320" s="1383">
        <f t="shared" si="4179"/>
        <v>0</v>
      </c>
      <c r="AF2320" s="1305" t="e">
        <f t="shared" si="4180"/>
        <v>#DIV/0!</v>
      </c>
      <c r="AG2320" s="1305" t="e">
        <f t="shared" si="4181"/>
        <v>#DIV/0!</v>
      </c>
      <c r="AH2320" s="5"/>
      <c r="AI2320" s="5"/>
      <c r="AJ2320" s="5"/>
      <c r="AK2320" s="5"/>
      <c r="AL2320" s="5"/>
      <c r="AM2320" s="5"/>
      <c r="AN2320" s="5"/>
      <c r="AO2320" s="5"/>
      <c r="AP2320" s="5"/>
      <c r="AQ2320" s="5"/>
      <c r="AR2320" s="5"/>
      <c r="AS2320" s="5"/>
      <c r="AT2320" s="5"/>
      <c r="AU2320" s="5"/>
      <c r="AV2320" s="5"/>
      <c r="AW2320" s="5"/>
      <c r="AX2320" s="5"/>
      <c r="AY2320" s="5"/>
      <c r="AZ2320" s="5"/>
      <c r="BA2320" s="5"/>
      <c r="BB2320" s="5"/>
      <c r="BC2320" s="5"/>
      <c r="BD2320" s="5"/>
      <c r="BE2320" s="5"/>
    </row>
    <row r="2321" spans="1:57" ht="14.25" customHeight="1">
      <c r="A2321" s="1376">
        <v>46124</v>
      </c>
      <c r="B2321" s="1301"/>
      <c r="C2321" s="1302"/>
      <c r="D2321" s="1376">
        <v>45759</v>
      </c>
      <c r="E2321" s="1357"/>
      <c r="F2321" s="5"/>
      <c r="G2321" s="5"/>
      <c r="H2321" s="1302"/>
      <c r="I2321" s="1303"/>
      <c r="J2321" s="1301"/>
      <c r="K2321" s="1376"/>
      <c r="L2321" s="1302"/>
      <c r="M2321" s="1382">
        <f t="shared" si="4170"/>
        <v>46125</v>
      </c>
      <c r="N2321" s="1354">
        <f t="shared" si="4167"/>
        <v>0</v>
      </c>
      <c r="O2321" s="1383">
        <f t="shared" ref="O2321:S2321" si="4686">$AD2321*O$27</f>
        <v>0</v>
      </c>
      <c r="P2321" s="1383">
        <f t="shared" si="4686"/>
        <v>0</v>
      </c>
      <c r="Q2321" s="1383">
        <f t="shared" si="4686"/>
        <v>0</v>
      </c>
      <c r="R2321" s="1383">
        <f t="shared" si="4686"/>
        <v>0</v>
      </c>
      <c r="S2321" s="1383">
        <f t="shared" si="4686"/>
        <v>0</v>
      </c>
      <c r="T2321" s="1383">
        <f t="shared" ref="T2321:X2321" si="4687">$AE2321*T$27</f>
        <v>0</v>
      </c>
      <c r="U2321" s="1383">
        <f t="shared" si="4687"/>
        <v>0</v>
      </c>
      <c r="V2321" s="1383">
        <f t="shared" si="4687"/>
        <v>0</v>
      </c>
      <c r="W2321" s="1383">
        <f t="shared" si="4687"/>
        <v>0</v>
      </c>
      <c r="X2321" s="1383">
        <f t="shared" si="4687"/>
        <v>0</v>
      </c>
      <c r="Y2321" s="1383">
        <f t="shared" si="4173"/>
        <v>0</v>
      </c>
      <c r="Z2321" s="1383">
        <f t="shared" si="4174"/>
        <v>0</v>
      </c>
      <c r="AA2321" s="1383">
        <f t="shared" si="4175"/>
        <v>0</v>
      </c>
      <c r="AB2321" s="1383">
        <f t="shared" si="4176"/>
        <v>0</v>
      </c>
      <c r="AC2321" s="5">
        <f t="shared" si="4177"/>
        <v>102</v>
      </c>
      <c r="AD2321" s="1383">
        <f t="shared" si="4178"/>
        <v>0</v>
      </c>
      <c r="AE2321" s="1383">
        <f t="shared" si="4179"/>
        <v>0</v>
      </c>
      <c r="AF2321" s="1305" t="e">
        <f t="shared" si="4180"/>
        <v>#DIV/0!</v>
      </c>
      <c r="AG2321" s="1305" t="e">
        <f t="shared" si="4181"/>
        <v>#DIV/0!</v>
      </c>
      <c r="AH2321" s="5"/>
      <c r="AI2321" s="5"/>
      <c r="AJ2321" s="5"/>
      <c r="AK2321" s="5"/>
      <c r="AL2321" s="5"/>
      <c r="AM2321" s="5"/>
      <c r="AN2321" s="5"/>
      <c r="AO2321" s="5"/>
      <c r="AP2321" s="5"/>
      <c r="AQ2321" s="5"/>
      <c r="AR2321" s="5"/>
      <c r="AS2321" s="5"/>
      <c r="AT2321" s="5"/>
      <c r="AU2321" s="5"/>
      <c r="AV2321" s="5"/>
      <c r="AW2321" s="5"/>
      <c r="AX2321" s="5"/>
      <c r="AY2321" s="5"/>
      <c r="AZ2321" s="5"/>
      <c r="BA2321" s="5"/>
      <c r="BB2321" s="5"/>
      <c r="BC2321" s="5"/>
      <c r="BD2321" s="5"/>
      <c r="BE2321" s="5"/>
    </row>
    <row r="2322" spans="1:57" ht="14.25" customHeight="1">
      <c r="A2322" s="1376">
        <v>46125</v>
      </c>
      <c r="B2322" s="1301"/>
      <c r="C2322" s="1302"/>
      <c r="D2322" s="1376">
        <v>45760</v>
      </c>
      <c r="E2322" s="1357"/>
      <c r="F2322" s="5"/>
      <c r="G2322" s="5"/>
      <c r="H2322" s="1302"/>
      <c r="I2322" s="1303"/>
      <c r="J2322" s="1301"/>
      <c r="K2322" s="1376"/>
      <c r="L2322" s="1302"/>
      <c r="M2322" s="1382">
        <f t="shared" si="4170"/>
        <v>46126</v>
      </c>
      <c r="N2322" s="1354">
        <f t="shared" ref="N2322:N2366" si="4688">VLOOKUP($M2322,$A$27:$B$24073,2,TRUE)</f>
        <v>0</v>
      </c>
      <c r="O2322" s="1383">
        <f t="shared" ref="O2322:S2322" si="4689">$AD2322*O$27</f>
        <v>0</v>
      </c>
      <c r="P2322" s="1383">
        <f t="shared" si="4689"/>
        <v>0</v>
      </c>
      <c r="Q2322" s="1383">
        <f t="shared" si="4689"/>
        <v>0</v>
      </c>
      <c r="R2322" s="1383">
        <f t="shared" si="4689"/>
        <v>0</v>
      </c>
      <c r="S2322" s="1383">
        <f t="shared" si="4689"/>
        <v>0</v>
      </c>
      <c r="T2322" s="1383">
        <f t="shared" ref="T2322:X2322" si="4690">$AE2322*T$27</f>
        <v>0</v>
      </c>
      <c r="U2322" s="1383">
        <f t="shared" si="4690"/>
        <v>0</v>
      </c>
      <c r="V2322" s="1383">
        <f t="shared" si="4690"/>
        <v>0</v>
      </c>
      <c r="W2322" s="1383">
        <f t="shared" si="4690"/>
        <v>0</v>
      </c>
      <c r="X2322" s="1383">
        <f t="shared" si="4690"/>
        <v>0</v>
      </c>
      <c r="Y2322" s="1383">
        <f t="shared" si="4173"/>
        <v>0</v>
      </c>
      <c r="Z2322" s="1383">
        <f t="shared" si="4174"/>
        <v>0</v>
      </c>
      <c r="AA2322" s="1383">
        <f t="shared" si="4175"/>
        <v>0</v>
      </c>
      <c r="AB2322" s="1383">
        <f t="shared" si="4176"/>
        <v>0</v>
      </c>
      <c r="AC2322" s="5">
        <f t="shared" si="4177"/>
        <v>103</v>
      </c>
      <c r="AD2322" s="1383">
        <f t="shared" si="4178"/>
        <v>0</v>
      </c>
      <c r="AE2322" s="1383">
        <f t="shared" si="4179"/>
        <v>0</v>
      </c>
      <c r="AF2322" s="1305" t="e">
        <f t="shared" si="4180"/>
        <v>#DIV/0!</v>
      </c>
      <c r="AG2322" s="1305" t="e">
        <f t="shared" si="4181"/>
        <v>#DIV/0!</v>
      </c>
      <c r="AH2322" s="5"/>
      <c r="AI2322" s="5"/>
      <c r="AJ2322" s="5"/>
      <c r="AK2322" s="5"/>
      <c r="AL2322" s="5"/>
      <c r="AM2322" s="5"/>
      <c r="AN2322" s="5"/>
      <c r="AO2322" s="5"/>
      <c r="AP2322" s="5"/>
      <c r="AQ2322" s="5"/>
      <c r="AR2322" s="5"/>
      <c r="AS2322" s="5"/>
      <c r="AT2322" s="5"/>
      <c r="AU2322" s="5"/>
      <c r="AV2322" s="5"/>
      <c r="AW2322" s="5"/>
      <c r="AX2322" s="5"/>
      <c r="AY2322" s="5"/>
      <c r="AZ2322" s="5"/>
      <c r="BA2322" s="5"/>
      <c r="BB2322" s="5"/>
      <c r="BC2322" s="5"/>
      <c r="BD2322" s="5"/>
      <c r="BE2322" s="5"/>
    </row>
    <row r="2323" spans="1:57" ht="14.25" customHeight="1">
      <c r="A2323" s="1376">
        <v>46126</v>
      </c>
      <c r="B2323" s="1301"/>
      <c r="C2323" s="1302"/>
      <c r="D2323" s="1376">
        <v>45761</v>
      </c>
      <c r="E2323" s="1357"/>
      <c r="F2323" s="5"/>
      <c r="G2323" s="5"/>
      <c r="H2323" s="1302"/>
      <c r="I2323" s="1303"/>
      <c r="J2323" s="1301"/>
      <c r="K2323" s="1376"/>
      <c r="L2323" s="1302"/>
      <c r="M2323" s="1382">
        <f t="shared" ref="M2323:M2577" si="4691">M2322+1</f>
        <v>46127</v>
      </c>
      <c r="N2323" s="1354">
        <f t="shared" si="4688"/>
        <v>0</v>
      </c>
      <c r="O2323" s="1383">
        <f t="shared" ref="O2323:S2323" si="4692">$AD2323*O$27</f>
        <v>0</v>
      </c>
      <c r="P2323" s="1383">
        <f t="shared" si="4692"/>
        <v>0</v>
      </c>
      <c r="Q2323" s="1383">
        <f t="shared" si="4692"/>
        <v>0</v>
      </c>
      <c r="R2323" s="1383">
        <f t="shared" si="4692"/>
        <v>0</v>
      </c>
      <c r="S2323" s="1383">
        <f t="shared" si="4692"/>
        <v>0</v>
      </c>
      <c r="T2323" s="1383">
        <f t="shared" ref="T2323:X2323" si="4693">$AE2323*T$27</f>
        <v>0</v>
      </c>
      <c r="U2323" s="1383">
        <f t="shared" si="4693"/>
        <v>0</v>
      </c>
      <c r="V2323" s="1383">
        <f t="shared" si="4693"/>
        <v>0</v>
      </c>
      <c r="W2323" s="1383">
        <f t="shared" si="4693"/>
        <v>0</v>
      </c>
      <c r="X2323" s="1383">
        <f t="shared" si="4693"/>
        <v>0</v>
      </c>
      <c r="Y2323" s="1383">
        <f t="shared" ref="Y2323:Y2577" si="4694">VLOOKUP($M2323,$I$3:$K$231,2)</f>
        <v>0</v>
      </c>
      <c r="Z2323" s="1383">
        <f t="shared" ref="Z2323:Z2577" si="4695">VLOOKUP($M2323+365,$I$3:$K$231,2)</f>
        <v>0</v>
      </c>
      <c r="AA2323" s="1383">
        <f t="shared" ref="AA2323:AA2577" si="4696">VLOOKUP($M2323,$I$3:$K$231,3)</f>
        <v>0</v>
      </c>
      <c r="AB2323" s="1383">
        <f t="shared" ref="AB2323:AB2577" si="4697">VLOOKUP($M2323+365,$I$3:$K$231,3)</f>
        <v>0</v>
      </c>
      <c r="AC2323" s="5">
        <f t="shared" ref="AC2323:AC2577" si="4698">M2323-DATE(YEAR(M2323),1,1)</f>
        <v>104</v>
      </c>
      <c r="AD2323" s="1383">
        <f t="shared" ref="AD2323:AD2577" si="4699">(Y2323*(365-AC2323)+Z2323*AC2323)/365</f>
        <v>0</v>
      </c>
      <c r="AE2323" s="1383">
        <f t="shared" ref="AE2323:AE2577" si="4700">(AA2323*(365-AC2323)+AB2323*AC2323)/365</f>
        <v>0</v>
      </c>
      <c r="AF2323" s="1305" t="e">
        <f t="shared" ref="AF2323:AF2577" si="4701">N2323/AD2323</f>
        <v>#DIV/0!</v>
      </c>
      <c r="AG2323" s="1305" t="e">
        <f t="shared" ref="AG2323:AG2577" si="4702">N2323/AE2323</f>
        <v>#DIV/0!</v>
      </c>
      <c r="AH2323" s="5"/>
      <c r="AI2323" s="5"/>
      <c r="AJ2323" s="5"/>
      <c r="AK2323" s="5"/>
      <c r="AL2323" s="5"/>
      <c r="AM2323" s="5"/>
      <c r="AN2323" s="5"/>
      <c r="AO2323" s="5"/>
      <c r="AP2323" s="5"/>
      <c r="AQ2323" s="5"/>
      <c r="AR2323" s="5"/>
      <c r="AS2323" s="5"/>
      <c r="AT2323" s="5"/>
      <c r="AU2323" s="5"/>
      <c r="AV2323" s="5"/>
      <c r="AW2323" s="5"/>
      <c r="AX2323" s="5"/>
      <c r="AY2323" s="5"/>
      <c r="AZ2323" s="5"/>
      <c r="BA2323" s="5"/>
      <c r="BB2323" s="5"/>
      <c r="BC2323" s="5"/>
      <c r="BD2323" s="5"/>
      <c r="BE2323" s="5"/>
    </row>
    <row r="2324" spans="1:57" ht="14.25" customHeight="1">
      <c r="A2324" s="1376">
        <v>46127</v>
      </c>
      <c r="B2324" s="1301"/>
      <c r="C2324" s="1302"/>
      <c r="D2324" s="1376">
        <v>45762</v>
      </c>
      <c r="E2324" s="1357"/>
      <c r="F2324" s="5"/>
      <c r="G2324" s="5"/>
      <c r="H2324" s="1302"/>
      <c r="I2324" s="1303"/>
      <c r="J2324" s="1301"/>
      <c r="K2324" s="1376"/>
      <c r="L2324" s="1302"/>
      <c r="M2324" s="1382">
        <f t="shared" si="4691"/>
        <v>46128</v>
      </c>
      <c r="N2324" s="1354">
        <f t="shared" si="4688"/>
        <v>0</v>
      </c>
      <c r="O2324" s="1383">
        <f t="shared" ref="O2324:S2324" si="4703">$AD2324*O$27</f>
        <v>0</v>
      </c>
      <c r="P2324" s="1383">
        <f t="shared" si="4703"/>
        <v>0</v>
      </c>
      <c r="Q2324" s="1383">
        <f t="shared" si="4703"/>
        <v>0</v>
      </c>
      <c r="R2324" s="1383">
        <f t="shared" si="4703"/>
        <v>0</v>
      </c>
      <c r="S2324" s="1383">
        <f t="shared" si="4703"/>
        <v>0</v>
      </c>
      <c r="T2324" s="1383">
        <f t="shared" ref="T2324:X2324" si="4704">$AE2324*T$27</f>
        <v>0</v>
      </c>
      <c r="U2324" s="1383">
        <f t="shared" si="4704"/>
        <v>0</v>
      </c>
      <c r="V2324" s="1383">
        <f t="shared" si="4704"/>
        <v>0</v>
      </c>
      <c r="W2324" s="1383">
        <f t="shared" si="4704"/>
        <v>0</v>
      </c>
      <c r="X2324" s="1383">
        <f t="shared" si="4704"/>
        <v>0</v>
      </c>
      <c r="Y2324" s="1383">
        <f t="shared" si="4694"/>
        <v>0</v>
      </c>
      <c r="Z2324" s="1383">
        <f t="shared" si="4695"/>
        <v>0</v>
      </c>
      <c r="AA2324" s="1383">
        <f t="shared" si="4696"/>
        <v>0</v>
      </c>
      <c r="AB2324" s="1383">
        <f t="shared" si="4697"/>
        <v>0</v>
      </c>
      <c r="AC2324" s="5">
        <f t="shared" si="4698"/>
        <v>105</v>
      </c>
      <c r="AD2324" s="1383">
        <f t="shared" si="4699"/>
        <v>0</v>
      </c>
      <c r="AE2324" s="1383">
        <f t="shared" si="4700"/>
        <v>0</v>
      </c>
      <c r="AF2324" s="1305" t="e">
        <f t="shared" si="4701"/>
        <v>#DIV/0!</v>
      </c>
      <c r="AG2324" s="1305" t="e">
        <f t="shared" si="4702"/>
        <v>#DIV/0!</v>
      </c>
      <c r="AH2324" s="5"/>
      <c r="AI2324" s="5"/>
      <c r="AJ2324" s="5"/>
      <c r="AK2324" s="5"/>
      <c r="AL2324" s="5"/>
      <c r="AM2324" s="5"/>
      <c r="AN2324" s="5"/>
      <c r="AO2324" s="5"/>
      <c r="AP2324" s="5"/>
      <c r="AQ2324" s="5"/>
      <c r="AR2324" s="5"/>
      <c r="AS2324" s="5"/>
      <c r="AT2324" s="5"/>
      <c r="AU2324" s="5"/>
      <c r="AV2324" s="5"/>
      <c r="AW2324" s="5"/>
      <c r="AX2324" s="5"/>
      <c r="AY2324" s="5"/>
      <c r="AZ2324" s="5"/>
      <c r="BA2324" s="5"/>
      <c r="BB2324" s="5"/>
      <c r="BC2324" s="5"/>
      <c r="BD2324" s="5"/>
      <c r="BE2324" s="5"/>
    </row>
    <row r="2325" spans="1:57" ht="14.25" customHeight="1">
      <c r="A2325" s="1376">
        <v>46128</v>
      </c>
      <c r="B2325" s="1301"/>
      <c r="C2325" s="1302"/>
      <c r="D2325" s="1376">
        <v>45763</v>
      </c>
      <c r="E2325" s="1357"/>
      <c r="F2325" s="5"/>
      <c r="G2325" s="5"/>
      <c r="H2325" s="1302"/>
      <c r="I2325" s="1303"/>
      <c r="J2325" s="1301"/>
      <c r="K2325" s="1376"/>
      <c r="L2325" s="1302"/>
      <c r="M2325" s="1382">
        <f t="shared" si="4691"/>
        <v>46129</v>
      </c>
      <c r="N2325" s="1354">
        <f t="shared" si="4688"/>
        <v>0</v>
      </c>
      <c r="O2325" s="1383">
        <f t="shared" ref="O2325:S2325" si="4705">$AD2325*O$27</f>
        <v>0</v>
      </c>
      <c r="P2325" s="1383">
        <f t="shared" si="4705"/>
        <v>0</v>
      </c>
      <c r="Q2325" s="1383">
        <f t="shared" si="4705"/>
        <v>0</v>
      </c>
      <c r="R2325" s="1383">
        <f t="shared" si="4705"/>
        <v>0</v>
      </c>
      <c r="S2325" s="1383">
        <f t="shared" si="4705"/>
        <v>0</v>
      </c>
      <c r="T2325" s="1383">
        <f t="shared" ref="T2325:X2325" si="4706">$AE2325*T$27</f>
        <v>0</v>
      </c>
      <c r="U2325" s="1383">
        <f t="shared" si="4706"/>
        <v>0</v>
      </c>
      <c r="V2325" s="1383">
        <f t="shared" si="4706"/>
        <v>0</v>
      </c>
      <c r="W2325" s="1383">
        <f t="shared" si="4706"/>
        <v>0</v>
      </c>
      <c r="X2325" s="1383">
        <f t="shared" si="4706"/>
        <v>0</v>
      </c>
      <c r="Y2325" s="1383">
        <f t="shared" si="4694"/>
        <v>0</v>
      </c>
      <c r="Z2325" s="1383">
        <f t="shared" si="4695"/>
        <v>0</v>
      </c>
      <c r="AA2325" s="1383">
        <f t="shared" si="4696"/>
        <v>0</v>
      </c>
      <c r="AB2325" s="1383">
        <f t="shared" si="4697"/>
        <v>0</v>
      </c>
      <c r="AC2325" s="5">
        <f t="shared" si="4698"/>
        <v>106</v>
      </c>
      <c r="AD2325" s="1383">
        <f t="shared" si="4699"/>
        <v>0</v>
      </c>
      <c r="AE2325" s="1383">
        <f t="shared" si="4700"/>
        <v>0</v>
      </c>
      <c r="AF2325" s="1305" t="e">
        <f t="shared" si="4701"/>
        <v>#DIV/0!</v>
      </c>
      <c r="AG2325" s="1305" t="e">
        <f t="shared" si="4702"/>
        <v>#DIV/0!</v>
      </c>
      <c r="AH2325" s="5"/>
      <c r="AI2325" s="5"/>
      <c r="AJ2325" s="5"/>
      <c r="AK2325" s="5"/>
      <c r="AL2325" s="5"/>
      <c r="AM2325" s="5"/>
      <c r="AN2325" s="5"/>
      <c r="AO2325" s="5"/>
      <c r="AP2325" s="5"/>
      <c r="AQ2325" s="5"/>
      <c r="AR2325" s="5"/>
      <c r="AS2325" s="5"/>
      <c r="AT2325" s="5"/>
      <c r="AU2325" s="5"/>
      <c r="AV2325" s="5"/>
      <c r="AW2325" s="5"/>
      <c r="AX2325" s="5"/>
      <c r="AY2325" s="5"/>
      <c r="AZ2325" s="5"/>
      <c r="BA2325" s="5"/>
      <c r="BB2325" s="5"/>
      <c r="BC2325" s="5"/>
      <c r="BD2325" s="5"/>
      <c r="BE2325" s="5"/>
    </row>
    <row r="2326" spans="1:57" ht="14.25" customHeight="1">
      <c r="A2326" s="1376">
        <v>46129</v>
      </c>
      <c r="B2326" s="1301"/>
      <c r="C2326" s="1302"/>
      <c r="D2326" s="1376">
        <v>45764</v>
      </c>
      <c r="E2326" s="1357"/>
      <c r="F2326" s="5"/>
      <c r="G2326" s="5"/>
      <c r="H2326" s="1302"/>
      <c r="I2326" s="1303"/>
      <c r="J2326" s="1301"/>
      <c r="K2326" s="1376"/>
      <c r="L2326" s="1302"/>
      <c r="M2326" s="1382">
        <f t="shared" si="4691"/>
        <v>46130</v>
      </c>
      <c r="N2326" s="1354">
        <f t="shared" si="4688"/>
        <v>0</v>
      </c>
      <c r="O2326" s="1383">
        <f t="shared" ref="O2326:S2326" si="4707">$AD2326*O$27</f>
        <v>0</v>
      </c>
      <c r="P2326" s="1383">
        <f t="shared" si="4707"/>
        <v>0</v>
      </c>
      <c r="Q2326" s="1383">
        <f t="shared" si="4707"/>
        <v>0</v>
      </c>
      <c r="R2326" s="1383">
        <f t="shared" si="4707"/>
        <v>0</v>
      </c>
      <c r="S2326" s="1383">
        <f t="shared" si="4707"/>
        <v>0</v>
      </c>
      <c r="T2326" s="1383">
        <f t="shared" ref="T2326:X2326" si="4708">$AE2326*T$27</f>
        <v>0</v>
      </c>
      <c r="U2326" s="1383">
        <f t="shared" si="4708"/>
        <v>0</v>
      </c>
      <c r="V2326" s="1383">
        <f t="shared" si="4708"/>
        <v>0</v>
      </c>
      <c r="W2326" s="1383">
        <f t="shared" si="4708"/>
        <v>0</v>
      </c>
      <c r="X2326" s="1383">
        <f t="shared" si="4708"/>
        <v>0</v>
      </c>
      <c r="Y2326" s="1383">
        <f t="shared" si="4694"/>
        <v>0</v>
      </c>
      <c r="Z2326" s="1383">
        <f t="shared" si="4695"/>
        <v>0</v>
      </c>
      <c r="AA2326" s="1383">
        <f t="shared" si="4696"/>
        <v>0</v>
      </c>
      <c r="AB2326" s="1383">
        <f t="shared" si="4697"/>
        <v>0</v>
      </c>
      <c r="AC2326" s="5">
        <f t="shared" si="4698"/>
        <v>107</v>
      </c>
      <c r="AD2326" s="1383">
        <f t="shared" si="4699"/>
        <v>0</v>
      </c>
      <c r="AE2326" s="1383">
        <f t="shared" si="4700"/>
        <v>0</v>
      </c>
      <c r="AF2326" s="1305" t="e">
        <f t="shared" si="4701"/>
        <v>#DIV/0!</v>
      </c>
      <c r="AG2326" s="1305" t="e">
        <f t="shared" si="4702"/>
        <v>#DIV/0!</v>
      </c>
      <c r="AH2326" s="5"/>
      <c r="AI2326" s="5"/>
      <c r="AJ2326" s="5"/>
      <c r="AK2326" s="5"/>
      <c r="AL2326" s="5"/>
      <c r="AM2326" s="5"/>
      <c r="AN2326" s="5"/>
      <c r="AO2326" s="5"/>
      <c r="AP2326" s="5"/>
      <c r="AQ2326" s="5"/>
      <c r="AR2326" s="5"/>
      <c r="AS2326" s="5"/>
      <c r="AT2326" s="5"/>
      <c r="AU2326" s="5"/>
      <c r="AV2326" s="5"/>
      <c r="AW2326" s="5"/>
      <c r="AX2326" s="5"/>
      <c r="AY2326" s="5"/>
      <c r="AZ2326" s="5"/>
      <c r="BA2326" s="5"/>
      <c r="BB2326" s="5"/>
      <c r="BC2326" s="5"/>
      <c r="BD2326" s="5"/>
      <c r="BE2326" s="5"/>
    </row>
    <row r="2327" spans="1:57" ht="14.25" customHeight="1">
      <c r="A2327" s="1376">
        <v>46130</v>
      </c>
      <c r="B2327" s="1301"/>
      <c r="C2327" s="1302"/>
      <c r="D2327" s="1376">
        <v>45765</v>
      </c>
      <c r="E2327" s="1357"/>
      <c r="F2327" s="5"/>
      <c r="G2327" s="5"/>
      <c r="H2327" s="1302"/>
      <c r="I2327" s="1303"/>
      <c r="J2327" s="1301"/>
      <c r="K2327" s="1376"/>
      <c r="L2327" s="1302"/>
      <c r="M2327" s="1382">
        <f t="shared" si="4691"/>
        <v>46131</v>
      </c>
      <c r="N2327" s="1354">
        <f t="shared" si="4688"/>
        <v>0</v>
      </c>
      <c r="O2327" s="1383">
        <f t="shared" ref="O2327:S2327" si="4709">$AD2327*O$27</f>
        <v>0</v>
      </c>
      <c r="P2327" s="1383">
        <f t="shared" si="4709"/>
        <v>0</v>
      </c>
      <c r="Q2327" s="1383">
        <f t="shared" si="4709"/>
        <v>0</v>
      </c>
      <c r="R2327" s="1383">
        <f t="shared" si="4709"/>
        <v>0</v>
      </c>
      <c r="S2327" s="1383">
        <f t="shared" si="4709"/>
        <v>0</v>
      </c>
      <c r="T2327" s="1383">
        <f t="shared" ref="T2327:X2327" si="4710">$AE2327*T$27</f>
        <v>0</v>
      </c>
      <c r="U2327" s="1383">
        <f t="shared" si="4710"/>
        <v>0</v>
      </c>
      <c r="V2327" s="1383">
        <f t="shared" si="4710"/>
        <v>0</v>
      </c>
      <c r="W2327" s="1383">
        <f t="shared" si="4710"/>
        <v>0</v>
      </c>
      <c r="X2327" s="1383">
        <f t="shared" si="4710"/>
        <v>0</v>
      </c>
      <c r="Y2327" s="1383">
        <f t="shared" si="4694"/>
        <v>0</v>
      </c>
      <c r="Z2327" s="1383">
        <f t="shared" si="4695"/>
        <v>0</v>
      </c>
      <c r="AA2327" s="1383">
        <f t="shared" si="4696"/>
        <v>0</v>
      </c>
      <c r="AB2327" s="1383">
        <f t="shared" si="4697"/>
        <v>0</v>
      </c>
      <c r="AC2327" s="5">
        <f t="shared" si="4698"/>
        <v>108</v>
      </c>
      <c r="AD2327" s="1383">
        <f t="shared" si="4699"/>
        <v>0</v>
      </c>
      <c r="AE2327" s="1383">
        <f t="shared" si="4700"/>
        <v>0</v>
      </c>
      <c r="AF2327" s="1305" t="e">
        <f t="shared" si="4701"/>
        <v>#DIV/0!</v>
      </c>
      <c r="AG2327" s="1305" t="e">
        <f t="shared" si="4702"/>
        <v>#DIV/0!</v>
      </c>
      <c r="AH2327" s="5"/>
      <c r="AI2327" s="5"/>
      <c r="AJ2327" s="5"/>
      <c r="AK2327" s="5"/>
      <c r="AL2327" s="5"/>
      <c r="AM2327" s="5"/>
      <c r="AN2327" s="5"/>
      <c r="AO2327" s="5"/>
      <c r="AP2327" s="5"/>
      <c r="AQ2327" s="5"/>
      <c r="AR2327" s="5"/>
      <c r="AS2327" s="5"/>
      <c r="AT2327" s="5"/>
      <c r="AU2327" s="5"/>
      <c r="AV2327" s="5"/>
      <c r="AW2327" s="5"/>
      <c r="AX2327" s="5"/>
      <c r="AY2327" s="5"/>
      <c r="AZ2327" s="5"/>
      <c r="BA2327" s="5"/>
      <c r="BB2327" s="5"/>
      <c r="BC2327" s="5"/>
      <c r="BD2327" s="5"/>
      <c r="BE2327" s="5"/>
    </row>
    <row r="2328" spans="1:57" ht="14.25" customHeight="1">
      <c r="A2328" s="1376">
        <v>46131</v>
      </c>
      <c r="B2328" s="1301"/>
      <c r="C2328" s="1302"/>
      <c r="D2328" s="1376">
        <v>45766</v>
      </c>
      <c r="E2328" s="1357"/>
      <c r="F2328" s="5"/>
      <c r="G2328" s="5"/>
      <c r="H2328" s="1302"/>
      <c r="I2328" s="1303"/>
      <c r="J2328" s="1301"/>
      <c r="K2328" s="1376"/>
      <c r="L2328" s="1302"/>
      <c r="M2328" s="1382">
        <f t="shared" si="4691"/>
        <v>46132</v>
      </c>
      <c r="N2328" s="1354">
        <f t="shared" si="4688"/>
        <v>0</v>
      </c>
      <c r="O2328" s="1383">
        <f t="shared" ref="O2328:S2328" si="4711">$AD2328*O$27</f>
        <v>0</v>
      </c>
      <c r="P2328" s="1383">
        <f t="shared" si="4711"/>
        <v>0</v>
      </c>
      <c r="Q2328" s="1383">
        <f t="shared" si="4711"/>
        <v>0</v>
      </c>
      <c r="R2328" s="1383">
        <f t="shared" si="4711"/>
        <v>0</v>
      </c>
      <c r="S2328" s="1383">
        <f t="shared" si="4711"/>
        <v>0</v>
      </c>
      <c r="T2328" s="1383">
        <f t="shared" ref="T2328:X2328" si="4712">$AE2328*T$27</f>
        <v>0</v>
      </c>
      <c r="U2328" s="1383">
        <f t="shared" si="4712"/>
        <v>0</v>
      </c>
      <c r="V2328" s="1383">
        <f t="shared" si="4712"/>
        <v>0</v>
      </c>
      <c r="W2328" s="1383">
        <f t="shared" si="4712"/>
        <v>0</v>
      </c>
      <c r="X2328" s="1383">
        <f t="shared" si="4712"/>
        <v>0</v>
      </c>
      <c r="Y2328" s="1383">
        <f t="shared" si="4694"/>
        <v>0</v>
      </c>
      <c r="Z2328" s="1383">
        <f t="shared" si="4695"/>
        <v>0</v>
      </c>
      <c r="AA2328" s="1383">
        <f t="shared" si="4696"/>
        <v>0</v>
      </c>
      <c r="AB2328" s="1383">
        <f t="shared" si="4697"/>
        <v>0</v>
      </c>
      <c r="AC2328" s="5">
        <f t="shared" si="4698"/>
        <v>109</v>
      </c>
      <c r="AD2328" s="1383">
        <f t="shared" si="4699"/>
        <v>0</v>
      </c>
      <c r="AE2328" s="1383">
        <f t="shared" si="4700"/>
        <v>0</v>
      </c>
      <c r="AF2328" s="1305" t="e">
        <f t="shared" si="4701"/>
        <v>#DIV/0!</v>
      </c>
      <c r="AG2328" s="1305" t="e">
        <f t="shared" si="4702"/>
        <v>#DIV/0!</v>
      </c>
      <c r="AH2328" s="5"/>
      <c r="AI2328" s="5"/>
      <c r="AJ2328" s="5"/>
      <c r="AK2328" s="5"/>
      <c r="AL2328" s="5"/>
      <c r="AM2328" s="5"/>
      <c r="AN2328" s="5"/>
      <c r="AO2328" s="5"/>
      <c r="AP2328" s="5"/>
      <c r="AQ2328" s="5"/>
      <c r="AR2328" s="5"/>
      <c r="AS2328" s="5"/>
      <c r="AT2328" s="5"/>
      <c r="AU2328" s="5"/>
      <c r="AV2328" s="5"/>
      <c r="AW2328" s="5"/>
      <c r="AX2328" s="5"/>
      <c r="AY2328" s="5"/>
      <c r="AZ2328" s="5"/>
      <c r="BA2328" s="5"/>
      <c r="BB2328" s="5"/>
      <c r="BC2328" s="5"/>
      <c r="BD2328" s="5"/>
      <c r="BE2328" s="5"/>
    </row>
    <row r="2329" spans="1:57" ht="14.25" customHeight="1">
      <c r="A2329" s="1376">
        <v>46132</v>
      </c>
      <c r="B2329" s="1301"/>
      <c r="C2329" s="1302"/>
      <c r="D2329" s="1376">
        <v>45767</v>
      </c>
      <c r="E2329" s="1357"/>
      <c r="F2329" s="5"/>
      <c r="G2329" s="5"/>
      <c r="H2329" s="1302"/>
      <c r="I2329" s="1303"/>
      <c r="J2329" s="1301"/>
      <c r="K2329" s="1376"/>
      <c r="L2329" s="1302"/>
      <c r="M2329" s="1382">
        <f t="shared" si="4691"/>
        <v>46133</v>
      </c>
      <c r="N2329" s="1354">
        <f t="shared" si="4688"/>
        <v>0</v>
      </c>
      <c r="O2329" s="1383">
        <f t="shared" ref="O2329:S2329" si="4713">$AD2329*O$27</f>
        <v>0</v>
      </c>
      <c r="P2329" s="1383">
        <f t="shared" si="4713"/>
        <v>0</v>
      </c>
      <c r="Q2329" s="1383">
        <f t="shared" si="4713"/>
        <v>0</v>
      </c>
      <c r="R2329" s="1383">
        <f t="shared" si="4713"/>
        <v>0</v>
      </c>
      <c r="S2329" s="1383">
        <f t="shared" si="4713"/>
        <v>0</v>
      </c>
      <c r="T2329" s="1383">
        <f t="shared" ref="T2329:X2329" si="4714">$AE2329*T$27</f>
        <v>0</v>
      </c>
      <c r="U2329" s="1383">
        <f t="shared" si="4714"/>
        <v>0</v>
      </c>
      <c r="V2329" s="1383">
        <f t="shared" si="4714"/>
        <v>0</v>
      </c>
      <c r="W2329" s="1383">
        <f t="shared" si="4714"/>
        <v>0</v>
      </c>
      <c r="X2329" s="1383">
        <f t="shared" si="4714"/>
        <v>0</v>
      </c>
      <c r="Y2329" s="1383">
        <f t="shared" si="4694"/>
        <v>0</v>
      </c>
      <c r="Z2329" s="1383">
        <f t="shared" si="4695"/>
        <v>0</v>
      </c>
      <c r="AA2329" s="1383">
        <f t="shared" si="4696"/>
        <v>0</v>
      </c>
      <c r="AB2329" s="1383">
        <f t="shared" si="4697"/>
        <v>0</v>
      </c>
      <c r="AC2329" s="5">
        <f t="shared" si="4698"/>
        <v>110</v>
      </c>
      <c r="AD2329" s="1383">
        <f t="shared" si="4699"/>
        <v>0</v>
      </c>
      <c r="AE2329" s="1383">
        <f t="shared" si="4700"/>
        <v>0</v>
      </c>
      <c r="AF2329" s="1305" t="e">
        <f t="shared" si="4701"/>
        <v>#DIV/0!</v>
      </c>
      <c r="AG2329" s="1305" t="e">
        <f t="shared" si="4702"/>
        <v>#DIV/0!</v>
      </c>
      <c r="AH2329" s="5"/>
      <c r="AI2329" s="5"/>
      <c r="AJ2329" s="5"/>
      <c r="AK2329" s="5"/>
      <c r="AL2329" s="5"/>
      <c r="AM2329" s="5"/>
      <c r="AN2329" s="5"/>
      <c r="AO2329" s="5"/>
      <c r="AP2329" s="5"/>
      <c r="AQ2329" s="5"/>
      <c r="AR2329" s="5"/>
      <c r="AS2329" s="5"/>
      <c r="AT2329" s="5"/>
      <c r="AU2329" s="5"/>
      <c r="AV2329" s="5"/>
      <c r="AW2329" s="5"/>
      <c r="AX2329" s="5"/>
      <c r="AY2329" s="5"/>
      <c r="AZ2329" s="5"/>
      <c r="BA2329" s="5"/>
      <c r="BB2329" s="5"/>
      <c r="BC2329" s="5"/>
      <c r="BD2329" s="5"/>
      <c r="BE2329" s="5"/>
    </row>
    <row r="2330" spans="1:57" ht="14.25" customHeight="1">
      <c r="A2330" s="1376">
        <v>46133</v>
      </c>
      <c r="B2330" s="1301"/>
      <c r="C2330" s="1302"/>
      <c r="D2330" s="1376">
        <v>45768</v>
      </c>
      <c r="E2330" s="1357"/>
      <c r="F2330" s="5"/>
      <c r="G2330" s="5"/>
      <c r="H2330" s="1302"/>
      <c r="I2330" s="1303"/>
      <c r="J2330" s="1301"/>
      <c r="K2330" s="1376"/>
      <c r="L2330" s="1302"/>
      <c r="M2330" s="1382">
        <f t="shared" si="4691"/>
        <v>46134</v>
      </c>
      <c r="N2330" s="1354">
        <f t="shared" si="4688"/>
        <v>0</v>
      </c>
      <c r="O2330" s="1383">
        <f t="shared" ref="O2330:S2330" si="4715">$AD2330*O$27</f>
        <v>0</v>
      </c>
      <c r="P2330" s="1383">
        <f t="shared" si="4715"/>
        <v>0</v>
      </c>
      <c r="Q2330" s="1383">
        <f t="shared" si="4715"/>
        <v>0</v>
      </c>
      <c r="R2330" s="1383">
        <f t="shared" si="4715"/>
        <v>0</v>
      </c>
      <c r="S2330" s="1383">
        <f t="shared" si="4715"/>
        <v>0</v>
      </c>
      <c r="T2330" s="1383">
        <f t="shared" ref="T2330:X2330" si="4716">$AE2330*T$27</f>
        <v>0</v>
      </c>
      <c r="U2330" s="1383">
        <f t="shared" si="4716"/>
        <v>0</v>
      </c>
      <c r="V2330" s="1383">
        <f t="shared" si="4716"/>
        <v>0</v>
      </c>
      <c r="W2330" s="1383">
        <f t="shared" si="4716"/>
        <v>0</v>
      </c>
      <c r="X2330" s="1383">
        <f t="shared" si="4716"/>
        <v>0</v>
      </c>
      <c r="Y2330" s="1383">
        <f t="shared" si="4694"/>
        <v>0</v>
      </c>
      <c r="Z2330" s="1383">
        <f t="shared" si="4695"/>
        <v>0</v>
      </c>
      <c r="AA2330" s="1383">
        <f t="shared" si="4696"/>
        <v>0</v>
      </c>
      <c r="AB2330" s="1383">
        <f t="shared" si="4697"/>
        <v>0</v>
      </c>
      <c r="AC2330" s="5">
        <f t="shared" si="4698"/>
        <v>111</v>
      </c>
      <c r="AD2330" s="1383">
        <f t="shared" si="4699"/>
        <v>0</v>
      </c>
      <c r="AE2330" s="1383">
        <f t="shared" si="4700"/>
        <v>0</v>
      </c>
      <c r="AF2330" s="1305" t="e">
        <f t="shared" si="4701"/>
        <v>#DIV/0!</v>
      </c>
      <c r="AG2330" s="1305" t="e">
        <f t="shared" si="4702"/>
        <v>#DIV/0!</v>
      </c>
      <c r="AH2330" s="5"/>
      <c r="AI2330" s="5"/>
      <c r="AJ2330" s="5"/>
      <c r="AK2330" s="5"/>
      <c r="AL2330" s="5"/>
      <c r="AM2330" s="5"/>
      <c r="AN2330" s="5"/>
      <c r="AO2330" s="5"/>
      <c r="AP2330" s="5"/>
      <c r="AQ2330" s="5"/>
      <c r="AR2330" s="5"/>
      <c r="AS2330" s="5"/>
      <c r="AT2330" s="5"/>
      <c r="AU2330" s="5"/>
      <c r="AV2330" s="5"/>
      <c r="AW2330" s="5"/>
      <c r="AX2330" s="5"/>
      <c r="AY2330" s="5"/>
      <c r="AZ2330" s="5"/>
      <c r="BA2330" s="5"/>
      <c r="BB2330" s="5"/>
      <c r="BC2330" s="5"/>
      <c r="BD2330" s="5"/>
      <c r="BE2330" s="5"/>
    </row>
    <row r="2331" spans="1:57" ht="14.25" customHeight="1">
      <c r="A2331" s="1376">
        <v>46134</v>
      </c>
      <c r="B2331" s="1301"/>
      <c r="C2331" s="1302"/>
      <c r="D2331" s="1376">
        <v>45769</v>
      </c>
      <c r="E2331" s="1357"/>
      <c r="F2331" s="5"/>
      <c r="G2331" s="5"/>
      <c r="H2331" s="1302"/>
      <c r="I2331" s="1303"/>
      <c r="J2331" s="1301"/>
      <c r="K2331" s="1376"/>
      <c r="L2331" s="1302"/>
      <c r="M2331" s="1382">
        <f t="shared" si="4691"/>
        <v>46135</v>
      </c>
      <c r="N2331" s="1354">
        <f t="shared" si="4688"/>
        <v>0</v>
      </c>
      <c r="O2331" s="1383">
        <f t="shared" ref="O2331:S2331" si="4717">$AD2331*O$27</f>
        <v>0</v>
      </c>
      <c r="P2331" s="1383">
        <f t="shared" si="4717"/>
        <v>0</v>
      </c>
      <c r="Q2331" s="1383">
        <f t="shared" si="4717"/>
        <v>0</v>
      </c>
      <c r="R2331" s="1383">
        <f t="shared" si="4717"/>
        <v>0</v>
      </c>
      <c r="S2331" s="1383">
        <f t="shared" si="4717"/>
        <v>0</v>
      </c>
      <c r="T2331" s="1383">
        <f t="shared" ref="T2331:X2331" si="4718">$AE2331*T$27</f>
        <v>0</v>
      </c>
      <c r="U2331" s="1383">
        <f t="shared" si="4718"/>
        <v>0</v>
      </c>
      <c r="V2331" s="1383">
        <f t="shared" si="4718"/>
        <v>0</v>
      </c>
      <c r="W2331" s="1383">
        <f t="shared" si="4718"/>
        <v>0</v>
      </c>
      <c r="X2331" s="1383">
        <f t="shared" si="4718"/>
        <v>0</v>
      </c>
      <c r="Y2331" s="1383">
        <f t="shared" si="4694"/>
        <v>0</v>
      </c>
      <c r="Z2331" s="1383">
        <f t="shared" si="4695"/>
        <v>0</v>
      </c>
      <c r="AA2331" s="1383">
        <f t="shared" si="4696"/>
        <v>0</v>
      </c>
      <c r="AB2331" s="1383">
        <f t="shared" si="4697"/>
        <v>0</v>
      </c>
      <c r="AC2331" s="5">
        <f t="shared" si="4698"/>
        <v>112</v>
      </c>
      <c r="AD2331" s="1383">
        <f t="shared" si="4699"/>
        <v>0</v>
      </c>
      <c r="AE2331" s="1383">
        <f t="shared" si="4700"/>
        <v>0</v>
      </c>
      <c r="AF2331" s="1305" t="e">
        <f t="shared" si="4701"/>
        <v>#DIV/0!</v>
      </c>
      <c r="AG2331" s="1305" t="e">
        <f t="shared" si="4702"/>
        <v>#DIV/0!</v>
      </c>
      <c r="AH2331" s="5"/>
      <c r="AI2331" s="5"/>
      <c r="AJ2331" s="5"/>
      <c r="AK2331" s="5"/>
      <c r="AL2331" s="5"/>
      <c r="AM2331" s="5"/>
      <c r="AN2331" s="5"/>
      <c r="AO2331" s="5"/>
      <c r="AP2331" s="5"/>
      <c r="AQ2331" s="5"/>
      <c r="AR2331" s="5"/>
      <c r="AS2331" s="5"/>
      <c r="AT2331" s="5"/>
      <c r="AU2331" s="5"/>
      <c r="AV2331" s="5"/>
      <c r="AW2331" s="5"/>
      <c r="AX2331" s="5"/>
      <c r="AY2331" s="5"/>
      <c r="AZ2331" s="5"/>
      <c r="BA2331" s="5"/>
      <c r="BB2331" s="5"/>
      <c r="BC2331" s="5"/>
      <c r="BD2331" s="5"/>
      <c r="BE2331" s="5"/>
    </row>
    <row r="2332" spans="1:57" ht="14.25" customHeight="1">
      <c r="A2332" s="1376">
        <v>46135</v>
      </c>
      <c r="B2332" s="1301"/>
      <c r="C2332" s="1302"/>
      <c r="D2332" s="1376">
        <v>45770</v>
      </c>
      <c r="E2332" s="1357"/>
      <c r="F2332" s="5"/>
      <c r="G2332" s="5"/>
      <c r="H2332" s="1302"/>
      <c r="I2332" s="1303"/>
      <c r="J2332" s="1301"/>
      <c r="K2332" s="1376"/>
      <c r="L2332" s="1302"/>
      <c r="M2332" s="1382">
        <f t="shared" si="4691"/>
        <v>46136</v>
      </c>
      <c r="N2332" s="1354">
        <f t="shared" si="4688"/>
        <v>0</v>
      </c>
      <c r="O2332" s="1383">
        <f t="shared" ref="O2332:S2332" si="4719">$AD2332*O$27</f>
        <v>0</v>
      </c>
      <c r="P2332" s="1383">
        <f t="shared" si="4719"/>
        <v>0</v>
      </c>
      <c r="Q2332" s="1383">
        <f t="shared" si="4719"/>
        <v>0</v>
      </c>
      <c r="R2332" s="1383">
        <f t="shared" si="4719"/>
        <v>0</v>
      </c>
      <c r="S2332" s="1383">
        <f t="shared" si="4719"/>
        <v>0</v>
      </c>
      <c r="T2332" s="1383">
        <f t="shared" ref="T2332:X2332" si="4720">$AE2332*T$27</f>
        <v>0</v>
      </c>
      <c r="U2332" s="1383">
        <f t="shared" si="4720"/>
        <v>0</v>
      </c>
      <c r="V2332" s="1383">
        <f t="shared" si="4720"/>
        <v>0</v>
      </c>
      <c r="W2332" s="1383">
        <f t="shared" si="4720"/>
        <v>0</v>
      </c>
      <c r="X2332" s="1383">
        <f t="shared" si="4720"/>
        <v>0</v>
      </c>
      <c r="Y2332" s="1383">
        <f t="shared" si="4694"/>
        <v>0</v>
      </c>
      <c r="Z2332" s="1383">
        <f t="shared" si="4695"/>
        <v>0</v>
      </c>
      <c r="AA2332" s="1383">
        <f t="shared" si="4696"/>
        <v>0</v>
      </c>
      <c r="AB2332" s="1383">
        <f t="shared" si="4697"/>
        <v>0</v>
      </c>
      <c r="AC2332" s="5">
        <f t="shared" si="4698"/>
        <v>113</v>
      </c>
      <c r="AD2332" s="1383">
        <f t="shared" si="4699"/>
        <v>0</v>
      </c>
      <c r="AE2332" s="1383">
        <f t="shared" si="4700"/>
        <v>0</v>
      </c>
      <c r="AF2332" s="1305" t="e">
        <f t="shared" si="4701"/>
        <v>#DIV/0!</v>
      </c>
      <c r="AG2332" s="1305" t="e">
        <f t="shared" si="4702"/>
        <v>#DIV/0!</v>
      </c>
      <c r="AH2332" s="5"/>
      <c r="AI2332" s="5"/>
      <c r="AJ2332" s="5"/>
      <c r="AK2332" s="5"/>
      <c r="AL2332" s="5"/>
      <c r="AM2332" s="5"/>
      <c r="AN2332" s="5"/>
      <c r="AO2332" s="5"/>
      <c r="AP2332" s="5"/>
      <c r="AQ2332" s="5"/>
      <c r="AR2332" s="5"/>
      <c r="AS2332" s="5"/>
      <c r="AT2332" s="5"/>
      <c r="AU2332" s="5"/>
      <c r="AV2332" s="5"/>
      <c r="AW2332" s="5"/>
      <c r="AX2332" s="5"/>
      <c r="AY2332" s="5"/>
      <c r="AZ2332" s="5"/>
      <c r="BA2332" s="5"/>
      <c r="BB2332" s="5"/>
      <c r="BC2332" s="5"/>
      <c r="BD2332" s="5"/>
      <c r="BE2332" s="5"/>
    </row>
    <row r="2333" spans="1:57" ht="14.25" customHeight="1">
      <c r="A2333" s="1376">
        <v>46136</v>
      </c>
      <c r="B2333" s="1301"/>
      <c r="C2333" s="1302"/>
      <c r="D2333" s="1376">
        <v>45771</v>
      </c>
      <c r="E2333" s="1357"/>
      <c r="F2333" s="5"/>
      <c r="G2333" s="5"/>
      <c r="H2333" s="1302"/>
      <c r="I2333" s="1303"/>
      <c r="J2333" s="1301"/>
      <c r="K2333" s="1376"/>
      <c r="L2333" s="1302"/>
      <c r="M2333" s="1382">
        <f t="shared" si="4691"/>
        <v>46137</v>
      </c>
      <c r="N2333" s="1354">
        <f t="shared" si="4688"/>
        <v>0</v>
      </c>
      <c r="O2333" s="1383">
        <f t="shared" ref="O2333:S2333" si="4721">$AD2333*O$27</f>
        <v>0</v>
      </c>
      <c r="P2333" s="1383">
        <f t="shared" si="4721"/>
        <v>0</v>
      </c>
      <c r="Q2333" s="1383">
        <f t="shared" si="4721"/>
        <v>0</v>
      </c>
      <c r="R2333" s="1383">
        <f t="shared" si="4721"/>
        <v>0</v>
      </c>
      <c r="S2333" s="1383">
        <f t="shared" si="4721"/>
        <v>0</v>
      </c>
      <c r="T2333" s="1383">
        <f t="shared" ref="T2333:X2333" si="4722">$AE2333*T$27</f>
        <v>0</v>
      </c>
      <c r="U2333" s="1383">
        <f t="shared" si="4722"/>
        <v>0</v>
      </c>
      <c r="V2333" s="1383">
        <f t="shared" si="4722"/>
        <v>0</v>
      </c>
      <c r="W2333" s="1383">
        <f t="shared" si="4722"/>
        <v>0</v>
      </c>
      <c r="X2333" s="1383">
        <f t="shared" si="4722"/>
        <v>0</v>
      </c>
      <c r="Y2333" s="1383">
        <f t="shared" si="4694"/>
        <v>0</v>
      </c>
      <c r="Z2333" s="1383">
        <f t="shared" si="4695"/>
        <v>0</v>
      </c>
      <c r="AA2333" s="1383">
        <f t="shared" si="4696"/>
        <v>0</v>
      </c>
      <c r="AB2333" s="1383">
        <f t="shared" si="4697"/>
        <v>0</v>
      </c>
      <c r="AC2333" s="5">
        <f t="shared" si="4698"/>
        <v>114</v>
      </c>
      <c r="AD2333" s="1383">
        <f t="shared" si="4699"/>
        <v>0</v>
      </c>
      <c r="AE2333" s="1383">
        <f t="shared" si="4700"/>
        <v>0</v>
      </c>
      <c r="AF2333" s="1305" t="e">
        <f t="shared" si="4701"/>
        <v>#DIV/0!</v>
      </c>
      <c r="AG2333" s="1305" t="e">
        <f t="shared" si="4702"/>
        <v>#DIV/0!</v>
      </c>
      <c r="AH2333" s="5"/>
      <c r="AI2333" s="5"/>
      <c r="AJ2333" s="5"/>
      <c r="AK2333" s="5"/>
      <c r="AL2333" s="5"/>
      <c r="AM2333" s="5"/>
      <c r="AN2333" s="5"/>
      <c r="AO2333" s="5"/>
      <c r="AP2333" s="5"/>
      <c r="AQ2333" s="5"/>
      <c r="AR2333" s="5"/>
      <c r="AS2333" s="5"/>
      <c r="AT2333" s="5"/>
      <c r="AU2333" s="5"/>
      <c r="AV2333" s="5"/>
      <c r="AW2333" s="5"/>
      <c r="AX2333" s="5"/>
      <c r="AY2333" s="5"/>
      <c r="AZ2333" s="5"/>
      <c r="BA2333" s="5"/>
      <c r="BB2333" s="5"/>
      <c r="BC2333" s="5"/>
      <c r="BD2333" s="5"/>
      <c r="BE2333" s="5"/>
    </row>
    <row r="2334" spans="1:57" ht="14.25" customHeight="1">
      <c r="A2334" s="1376">
        <v>46137</v>
      </c>
      <c r="B2334" s="1301"/>
      <c r="C2334" s="1302"/>
      <c r="D2334" s="1376">
        <v>45772</v>
      </c>
      <c r="E2334" s="1357"/>
      <c r="F2334" s="5"/>
      <c r="G2334" s="5"/>
      <c r="H2334" s="1302"/>
      <c r="I2334" s="1303"/>
      <c r="J2334" s="1301"/>
      <c r="K2334" s="1376"/>
      <c r="L2334" s="1302"/>
      <c r="M2334" s="1382">
        <f t="shared" si="4691"/>
        <v>46138</v>
      </c>
      <c r="N2334" s="1354">
        <f t="shared" si="4688"/>
        <v>0</v>
      </c>
      <c r="O2334" s="1383">
        <f t="shared" ref="O2334:S2334" si="4723">$AD2334*O$27</f>
        <v>0</v>
      </c>
      <c r="P2334" s="1383">
        <f t="shared" si="4723"/>
        <v>0</v>
      </c>
      <c r="Q2334" s="1383">
        <f t="shared" si="4723"/>
        <v>0</v>
      </c>
      <c r="R2334" s="1383">
        <f t="shared" si="4723"/>
        <v>0</v>
      </c>
      <c r="S2334" s="1383">
        <f t="shared" si="4723"/>
        <v>0</v>
      </c>
      <c r="T2334" s="1383">
        <f t="shared" ref="T2334:X2334" si="4724">$AE2334*T$27</f>
        <v>0</v>
      </c>
      <c r="U2334" s="1383">
        <f t="shared" si="4724"/>
        <v>0</v>
      </c>
      <c r="V2334" s="1383">
        <f t="shared" si="4724"/>
        <v>0</v>
      </c>
      <c r="W2334" s="1383">
        <f t="shared" si="4724"/>
        <v>0</v>
      </c>
      <c r="X2334" s="1383">
        <f t="shared" si="4724"/>
        <v>0</v>
      </c>
      <c r="Y2334" s="1383">
        <f t="shared" si="4694"/>
        <v>0</v>
      </c>
      <c r="Z2334" s="1383">
        <f t="shared" si="4695"/>
        <v>0</v>
      </c>
      <c r="AA2334" s="1383">
        <f t="shared" si="4696"/>
        <v>0</v>
      </c>
      <c r="AB2334" s="1383">
        <f t="shared" si="4697"/>
        <v>0</v>
      </c>
      <c r="AC2334" s="5">
        <f t="shared" si="4698"/>
        <v>115</v>
      </c>
      <c r="AD2334" s="1383">
        <f t="shared" si="4699"/>
        <v>0</v>
      </c>
      <c r="AE2334" s="1383">
        <f t="shared" si="4700"/>
        <v>0</v>
      </c>
      <c r="AF2334" s="1305" t="e">
        <f t="shared" si="4701"/>
        <v>#DIV/0!</v>
      </c>
      <c r="AG2334" s="1305" t="e">
        <f t="shared" si="4702"/>
        <v>#DIV/0!</v>
      </c>
      <c r="AH2334" s="5"/>
      <c r="AI2334" s="5"/>
      <c r="AJ2334" s="5"/>
      <c r="AK2334" s="5"/>
      <c r="AL2334" s="5"/>
      <c r="AM2334" s="5"/>
      <c r="AN2334" s="5"/>
      <c r="AO2334" s="5"/>
      <c r="AP2334" s="5"/>
      <c r="AQ2334" s="5"/>
      <c r="AR2334" s="5"/>
      <c r="AS2334" s="5"/>
      <c r="AT2334" s="5"/>
      <c r="AU2334" s="5"/>
      <c r="AV2334" s="5"/>
      <c r="AW2334" s="5"/>
      <c r="AX2334" s="5"/>
      <c r="AY2334" s="5"/>
      <c r="AZ2334" s="5"/>
      <c r="BA2334" s="5"/>
      <c r="BB2334" s="5"/>
      <c r="BC2334" s="5"/>
      <c r="BD2334" s="5"/>
      <c r="BE2334" s="5"/>
    </row>
    <row r="2335" spans="1:57" ht="14.25" customHeight="1">
      <c r="A2335" s="1376">
        <v>46138</v>
      </c>
      <c r="B2335" s="1301"/>
      <c r="C2335" s="1302"/>
      <c r="D2335" s="1376">
        <v>45773</v>
      </c>
      <c r="E2335" s="1357"/>
      <c r="F2335" s="5"/>
      <c r="G2335" s="5"/>
      <c r="H2335" s="1302"/>
      <c r="I2335" s="1303"/>
      <c r="J2335" s="1301"/>
      <c r="K2335" s="1376"/>
      <c r="L2335" s="1302"/>
      <c r="M2335" s="1382">
        <f t="shared" si="4691"/>
        <v>46139</v>
      </c>
      <c r="N2335" s="1354">
        <f t="shared" si="4688"/>
        <v>0</v>
      </c>
      <c r="O2335" s="1383">
        <f t="shared" ref="O2335:S2335" si="4725">$AD2335*O$27</f>
        <v>0</v>
      </c>
      <c r="P2335" s="1383">
        <f t="shared" si="4725"/>
        <v>0</v>
      </c>
      <c r="Q2335" s="1383">
        <f t="shared" si="4725"/>
        <v>0</v>
      </c>
      <c r="R2335" s="1383">
        <f t="shared" si="4725"/>
        <v>0</v>
      </c>
      <c r="S2335" s="1383">
        <f t="shared" si="4725"/>
        <v>0</v>
      </c>
      <c r="T2335" s="1383">
        <f t="shared" ref="T2335:X2335" si="4726">$AE2335*T$27</f>
        <v>0</v>
      </c>
      <c r="U2335" s="1383">
        <f t="shared" si="4726"/>
        <v>0</v>
      </c>
      <c r="V2335" s="1383">
        <f t="shared" si="4726"/>
        <v>0</v>
      </c>
      <c r="W2335" s="1383">
        <f t="shared" si="4726"/>
        <v>0</v>
      </c>
      <c r="X2335" s="1383">
        <f t="shared" si="4726"/>
        <v>0</v>
      </c>
      <c r="Y2335" s="1383">
        <f t="shared" si="4694"/>
        <v>0</v>
      </c>
      <c r="Z2335" s="1383">
        <f t="shared" si="4695"/>
        <v>0</v>
      </c>
      <c r="AA2335" s="1383">
        <f t="shared" si="4696"/>
        <v>0</v>
      </c>
      <c r="AB2335" s="1383">
        <f t="shared" si="4697"/>
        <v>0</v>
      </c>
      <c r="AC2335" s="5">
        <f t="shared" si="4698"/>
        <v>116</v>
      </c>
      <c r="AD2335" s="1383">
        <f t="shared" si="4699"/>
        <v>0</v>
      </c>
      <c r="AE2335" s="1383">
        <f t="shared" si="4700"/>
        <v>0</v>
      </c>
      <c r="AF2335" s="1305" t="e">
        <f t="shared" si="4701"/>
        <v>#DIV/0!</v>
      </c>
      <c r="AG2335" s="1305" t="e">
        <f t="shared" si="4702"/>
        <v>#DIV/0!</v>
      </c>
      <c r="AH2335" s="5"/>
      <c r="AI2335" s="5"/>
      <c r="AJ2335" s="5"/>
      <c r="AK2335" s="5"/>
      <c r="AL2335" s="5"/>
      <c r="AM2335" s="5"/>
      <c r="AN2335" s="5"/>
      <c r="AO2335" s="5"/>
      <c r="AP2335" s="5"/>
      <c r="AQ2335" s="5"/>
      <c r="AR2335" s="5"/>
      <c r="AS2335" s="5"/>
      <c r="AT2335" s="5"/>
      <c r="AU2335" s="5"/>
      <c r="AV2335" s="5"/>
      <c r="AW2335" s="5"/>
      <c r="AX2335" s="5"/>
      <c r="AY2335" s="5"/>
      <c r="AZ2335" s="5"/>
      <c r="BA2335" s="5"/>
      <c r="BB2335" s="5"/>
      <c r="BC2335" s="5"/>
      <c r="BD2335" s="5"/>
      <c r="BE2335" s="5"/>
    </row>
    <row r="2336" spans="1:57" ht="14.25" customHeight="1">
      <c r="A2336" s="1376">
        <v>46139</v>
      </c>
      <c r="B2336" s="1301"/>
      <c r="C2336" s="1302"/>
      <c r="D2336" s="1376">
        <v>45774</v>
      </c>
      <c r="E2336" s="1357"/>
      <c r="F2336" s="5"/>
      <c r="G2336" s="5"/>
      <c r="H2336" s="1302"/>
      <c r="I2336" s="1303"/>
      <c r="J2336" s="1301"/>
      <c r="K2336" s="1376"/>
      <c r="L2336" s="1302"/>
      <c r="M2336" s="1382">
        <f t="shared" si="4691"/>
        <v>46140</v>
      </c>
      <c r="N2336" s="1354">
        <f t="shared" si="4688"/>
        <v>0</v>
      </c>
      <c r="O2336" s="1383">
        <f t="shared" ref="O2336:S2336" si="4727">$AD2336*O$27</f>
        <v>0</v>
      </c>
      <c r="P2336" s="1383">
        <f t="shared" si="4727"/>
        <v>0</v>
      </c>
      <c r="Q2336" s="1383">
        <f t="shared" si="4727"/>
        <v>0</v>
      </c>
      <c r="R2336" s="1383">
        <f t="shared" si="4727"/>
        <v>0</v>
      </c>
      <c r="S2336" s="1383">
        <f t="shared" si="4727"/>
        <v>0</v>
      </c>
      <c r="T2336" s="1383">
        <f t="shared" ref="T2336:X2336" si="4728">$AE2336*T$27</f>
        <v>0</v>
      </c>
      <c r="U2336" s="1383">
        <f t="shared" si="4728"/>
        <v>0</v>
      </c>
      <c r="V2336" s="1383">
        <f t="shared" si="4728"/>
        <v>0</v>
      </c>
      <c r="W2336" s="1383">
        <f t="shared" si="4728"/>
        <v>0</v>
      </c>
      <c r="X2336" s="1383">
        <f t="shared" si="4728"/>
        <v>0</v>
      </c>
      <c r="Y2336" s="1383">
        <f t="shared" si="4694"/>
        <v>0</v>
      </c>
      <c r="Z2336" s="1383">
        <f t="shared" si="4695"/>
        <v>0</v>
      </c>
      <c r="AA2336" s="1383">
        <f t="shared" si="4696"/>
        <v>0</v>
      </c>
      <c r="AB2336" s="1383">
        <f t="shared" si="4697"/>
        <v>0</v>
      </c>
      <c r="AC2336" s="5">
        <f t="shared" si="4698"/>
        <v>117</v>
      </c>
      <c r="AD2336" s="1383">
        <f t="shared" si="4699"/>
        <v>0</v>
      </c>
      <c r="AE2336" s="1383">
        <f t="shared" si="4700"/>
        <v>0</v>
      </c>
      <c r="AF2336" s="1305" t="e">
        <f t="shared" si="4701"/>
        <v>#DIV/0!</v>
      </c>
      <c r="AG2336" s="1305" t="e">
        <f t="shared" si="4702"/>
        <v>#DIV/0!</v>
      </c>
      <c r="AH2336" s="5"/>
      <c r="AI2336" s="5"/>
      <c r="AJ2336" s="5"/>
      <c r="AK2336" s="5"/>
      <c r="AL2336" s="5"/>
      <c r="AM2336" s="5"/>
      <c r="AN2336" s="5"/>
      <c r="AO2336" s="5"/>
      <c r="AP2336" s="5"/>
      <c r="AQ2336" s="5"/>
      <c r="AR2336" s="5"/>
      <c r="AS2336" s="5"/>
      <c r="AT2336" s="5"/>
      <c r="AU2336" s="5"/>
      <c r="AV2336" s="5"/>
      <c r="AW2336" s="5"/>
      <c r="AX2336" s="5"/>
      <c r="AY2336" s="5"/>
      <c r="AZ2336" s="5"/>
      <c r="BA2336" s="5"/>
      <c r="BB2336" s="5"/>
      <c r="BC2336" s="5"/>
      <c r="BD2336" s="5"/>
      <c r="BE2336" s="5"/>
    </row>
    <row r="2337" spans="1:57" ht="14.25" customHeight="1">
      <c r="A2337" s="1376">
        <v>46140</v>
      </c>
      <c r="B2337" s="1301"/>
      <c r="C2337" s="1302"/>
      <c r="D2337" s="1376">
        <v>45775</v>
      </c>
      <c r="E2337" s="1357"/>
      <c r="F2337" s="5"/>
      <c r="G2337" s="5"/>
      <c r="H2337" s="1302"/>
      <c r="I2337" s="1303"/>
      <c r="J2337" s="1301"/>
      <c r="K2337" s="1376"/>
      <c r="L2337" s="1302"/>
      <c r="M2337" s="1382">
        <f t="shared" si="4691"/>
        <v>46141</v>
      </c>
      <c r="N2337" s="1354">
        <f t="shared" si="4688"/>
        <v>0</v>
      </c>
      <c r="O2337" s="1383">
        <f t="shared" ref="O2337:S2337" si="4729">$AD2337*O$27</f>
        <v>0</v>
      </c>
      <c r="P2337" s="1383">
        <f t="shared" si="4729"/>
        <v>0</v>
      </c>
      <c r="Q2337" s="1383">
        <f t="shared" si="4729"/>
        <v>0</v>
      </c>
      <c r="R2337" s="1383">
        <f t="shared" si="4729"/>
        <v>0</v>
      </c>
      <c r="S2337" s="1383">
        <f t="shared" si="4729"/>
        <v>0</v>
      </c>
      <c r="T2337" s="1383">
        <f t="shared" ref="T2337:X2337" si="4730">$AE2337*T$27</f>
        <v>0</v>
      </c>
      <c r="U2337" s="1383">
        <f t="shared" si="4730"/>
        <v>0</v>
      </c>
      <c r="V2337" s="1383">
        <f t="shared" si="4730"/>
        <v>0</v>
      </c>
      <c r="W2337" s="1383">
        <f t="shared" si="4730"/>
        <v>0</v>
      </c>
      <c r="X2337" s="1383">
        <f t="shared" si="4730"/>
        <v>0</v>
      </c>
      <c r="Y2337" s="1383">
        <f t="shared" si="4694"/>
        <v>0</v>
      </c>
      <c r="Z2337" s="1383">
        <f t="shared" si="4695"/>
        <v>0</v>
      </c>
      <c r="AA2337" s="1383">
        <f t="shared" si="4696"/>
        <v>0</v>
      </c>
      <c r="AB2337" s="1383">
        <f t="shared" si="4697"/>
        <v>0</v>
      </c>
      <c r="AC2337" s="5">
        <f t="shared" si="4698"/>
        <v>118</v>
      </c>
      <c r="AD2337" s="1383">
        <f t="shared" si="4699"/>
        <v>0</v>
      </c>
      <c r="AE2337" s="1383">
        <f t="shared" si="4700"/>
        <v>0</v>
      </c>
      <c r="AF2337" s="1305" t="e">
        <f t="shared" si="4701"/>
        <v>#DIV/0!</v>
      </c>
      <c r="AG2337" s="1305" t="e">
        <f t="shared" si="4702"/>
        <v>#DIV/0!</v>
      </c>
      <c r="AH2337" s="5"/>
      <c r="AI2337" s="5"/>
      <c r="AJ2337" s="5"/>
      <c r="AK2337" s="5"/>
      <c r="AL2337" s="5"/>
      <c r="AM2337" s="5"/>
      <c r="AN2337" s="5"/>
      <c r="AO2337" s="5"/>
      <c r="AP2337" s="5"/>
      <c r="AQ2337" s="5"/>
      <c r="AR2337" s="5"/>
      <c r="AS2337" s="5"/>
      <c r="AT2337" s="5"/>
      <c r="AU2337" s="5"/>
      <c r="AV2337" s="5"/>
      <c r="AW2337" s="5"/>
      <c r="AX2337" s="5"/>
      <c r="AY2337" s="5"/>
      <c r="AZ2337" s="5"/>
      <c r="BA2337" s="5"/>
      <c r="BB2337" s="5"/>
      <c r="BC2337" s="5"/>
      <c r="BD2337" s="5"/>
      <c r="BE2337" s="5"/>
    </row>
    <row r="2338" spans="1:57" ht="14.25" customHeight="1">
      <c r="A2338" s="1376">
        <v>46141</v>
      </c>
      <c r="B2338" s="1301"/>
      <c r="C2338" s="1302"/>
      <c r="D2338" s="1376">
        <v>45776</v>
      </c>
      <c r="E2338" s="1357"/>
      <c r="F2338" s="5"/>
      <c r="G2338" s="5"/>
      <c r="H2338" s="1302"/>
      <c r="I2338" s="1303"/>
      <c r="J2338" s="1301"/>
      <c r="K2338" s="1376"/>
      <c r="L2338" s="1302"/>
      <c r="M2338" s="1382">
        <f t="shared" si="4691"/>
        <v>46142</v>
      </c>
      <c r="N2338" s="1354">
        <f t="shared" si="4688"/>
        <v>0</v>
      </c>
      <c r="O2338" s="1383">
        <f t="shared" ref="O2338:S2338" si="4731">$AD2338*O$27</f>
        <v>0</v>
      </c>
      <c r="P2338" s="1383">
        <f t="shared" si="4731"/>
        <v>0</v>
      </c>
      <c r="Q2338" s="1383">
        <f t="shared" si="4731"/>
        <v>0</v>
      </c>
      <c r="R2338" s="1383">
        <f t="shared" si="4731"/>
        <v>0</v>
      </c>
      <c r="S2338" s="1383">
        <f t="shared" si="4731"/>
        <v>0</v>
      </c>
      <c r="T2338" s="1383">
        <f t="shared" ref="T2338:X2338" si="4732">$AE2338*T$27</f>
        <v>0</v>
      </c>
      <c r="U2338" s="1383">
        <f t="shared" si="4732"/>
        <v>0</v>
      </c>
      <c r="V2338" s="1383">
        <f t="shared" si="4732"/>
        <v>0</v>
      </c>
      <c r="W2338" s="1383">
        <f t="shared" si="4732"/>
        <v>0</v>
      </c>
      <c r="X2338" s="1383">
        <f t="shared" si="4732"/>
        <v>0</v>
      </c>
      <c r="Y2338" s="1383">
        <f t="shared" si="4694"/>
        <v>0</v>
      </c>
      <c r="Z2338" s="1383">
        <f t="shared" si="4695"/>
        <v>0</v>
      </c>
      <c r="AA2338" s="1383">
        <f t="shared" si="4696"/>
        <v>0</v>
      </c>
      <c r="AB2338" s="1383">
        <f t="shared" si="4697"/>
        <v>0</v>
      </c>
      <c r="AC2338" s="5">
        <f t="shared" si="4698"/>
        <v>119</v>
      </c>
      <c r="AD2338" s="1383">
        <f t="shared" si="4699"/>
        <v>0</v>
      </c>
      <c r="AE2338" s="1383">
        <f t="shared" si="4700"/>
        <v>0</v>
      </c>
      <c r="AF2338" s="1305" t="e">
        <f t="shared" si="4701"/>
        <v>#DIV/0!</v>
      </c>
      <c r="AG2338" s="1305" t="e">
        <f t="shared" si="4702"/>
        <v>#DIV/0!</v>
      </c>
      <c r="AH2338" s="5"/>
      <c r="AI2338" s="5"/>
      <c r="AJ2338" s="5"/>
      <c r="AK2338" s="5"/>
      <c r="AL2338" s="5"/>
      <c r="AM2338" s="5"/>
      <c r="AN2338" s="5"/>
      <c r="AO2338" s="5"/>
      <c r="AP2338" s="5"/>
      <c r="AQ2338" s="5"/>
      <c r="AR2338" s="5"/>
      <c r="AS2338" s="5"/>
      <c r="AT2338" s="5"/>
      <c r="AU2338" s="5"/>
      <c r="AV2338" s="5"/>
      <c r="AW2338" s="5"/>
      <c r="AX2338" s="5"/>
      <c r="AY2338" s="5"/>
      <c r="AZ2338" s="5"/>
      <c r="BA2338" s="5"/>
      <c r="BB2338" s="5"/>
      <c r="BC2338" s="5"/>
      <c r="BD2338" s="5"/>
      <c r="BE2338" s="5"/>
    </row>
    <row r="2339" spans="1:57" ht="14.25" customHeight="1">
      <c r="A2339" s="1376">
        <v>46142</v>
      </c>
      <c r="B2339" s="1301"/>
      <c r="C2339" s="1302"/>
      <c r="D2339" s="1376">
        <v>45777</v>
      </c>
      <c r="E2339" s="1357"/>
      <c r="F2339" s="5"/>
      <c r="G2339" s="5"/>
      <c r="H2339" s="1302"/>
      <c r="I2339" s="1303"/>
      <c r="J2339" s="1301"/>
      <c r="K2339" s="1376"/>
      <c r="L2339" s="1302"/>
      <c r="M2339" s="1382">
        <f t="shared" si="4691"/>
        <v>46143</v>
      </c>
      <c r="N2339" s="1354">
        <f t="shared" si="4688"/>
        <v>0</v>
      </c>
      <c r="O2339" s="1383">
        <f t="shared" ref="O2339:S2339" si="4733">$AD2339*O$27</f>
        <v>0</v>
      </c>
      <c r="P2339" s="1383">
        <f t="shared" si="4733"/>
        <v>0</v>
      </c>
      <c r="Q2339" s="1383">
        <f t="shared" si="4733"/>
        <v>0</v>
      </c>
      <c r="R2339" s="1383">
        <f t="shared" si="4733"/>
        <v>0</v>
      </c>
      <c r="S2339" s="1383">
        <f t="shared" si="4733"/>
        <v>0</v>
      </c>
      <c r="T2339" s="1383">
        <f t="shared" ref="T2339:X2339" si="4734">$AE2339*T$27</f>
        <v>0</v>
      </c>
      <c r="U2339" s="1383">
        <f t="shared" si="4734"/>
        <v>0</v>
      </c>
      <c r="V2339" s="1383">
        <f t="shared" si="4734"/>
        <v>0</v>
      </c>
      <c r="W2339" s="1383">
        <f t="shared" si="4734"/>
        <v>0</v>
      </c>
      <c r="X2339" s="1383">
        <f t="shared" si="4734"/>
        <v>0</v>
      </c>
      <c r="Y2339" s="1383">
        <f t="shared" si="4694"/>
        <v>0</v>
      </c>
      <c r="Z2339" s="1383">
        <f t="shared" si="4695"/>
        <v>0</v>
      </c>
      <c r="AA2339" s="1383">
        <f t="shared" si="4696"/>
        <v>0</v>
      </c>
      <c r="AB2339" s="1383">
        <f t="shared" si="4697"/>
        <v>0</v>
      </c>
      <c r="AC2339" s="5">
        <f t="shared" si="4698"/>
        <v>120</v>
      </c>
      <c r="AD2339" s="1383">
        <f t="shared" si="4699"/>
        <v>0</v>
      </c>
      <c r="AE2339" s="1383">
        <f t="shared" si="4700"/>
        <v>0</v>
      </c>
      <c r="AF2339" s="1305" t="e">
        <f t="shared" si="4701"/>
        <v>#DIV/0!</v>
      </c>
      <c r="AG2339" s="1305" t="e">
        <f t="shared" si="4702"/>
        <v>#DIV/0!</v>
      </c>
      <c r="AH2339" s="5"/>
      <c r="AI2339" s="5"/>
      <c r="AJ2339" s="5"/>
      <c r="AK2339" s="5"/>
      <c r="AL2339" s="5"/>
      <c r="AM2339" s="5"/>
      <c r="AN2339" s="5"/>
      <c r="AO2339" s="5"/>
      <c r="AP2339" s="5"/>
      <c r="AQ2339" s="5"/>
      <c r="AR2339" s="5"/>
      <c r="AS2339" s="5"/>
      <c r="AT2339" s="5"/>
      <c r="AU2339" s="5"/>
      <c r="AV2339" s="5"/>
      <c r="AW2339" s="5"/>
      <c r="AX2339" s="5"/>
      <c r="AY2339" s="5"/>
      <c r="AZ2339" s="5"/>
      <c r="BA2339" s="5"/>
      <c r="BB2339" s="5"/>
      <c r="BC2339" s="5"/>
      <c r="BD2339" s="5"/>
      <c r="BE2339" s="5"/>
    </row>
    <row r="2340" spans="1:57" ht="14.25" customHeight="1">
      <c r="A2340" s="1376">
        <v>46143</v>
      </c>
      <c r="B2340" s="1301"/>
      <c r="C2340" s="1302"/>
      <c r="D2340" s="1376">
        <v>45778</v>
      </c>
      <c r="E2340" s="1357"/>
      <c r="F2340" s="5"/>
      <c r="G2340" s="5"/>
      <c r="H2340" s="1302"/>
      <c r="I2340" s="1303"/>
      <c r="J2340" s="1301"/>
      <c r="K2340" s="1376"/>
      <c r="L2340" s="1302"/>
      <c r="M2340" s="1382">
        <f t="shared" si="4691"/>
        <v>46144</v>
      </c>
      <c r="N2340" s="1354">
        <f t="shared" si="4688"/>
        <v>0</v>
      </c>
      <c r="O2340" s="1383">
        <f t="shared" ref="O2340:S2340" si="4735">$AD2340*O$27</f>
        <v>0</v>
      </c>
      <c r="P2340" s="1383">
        <f t="shared" si="4735"/>
        <v>0</v>
      </c>
      <c r="Q2340" s="1383">
        <f t="shared" si="4735"/>
        <v>0</v>
      </c>
      <c r="R2340" s="1383">
        <f t="shared" si="4735"/>
        <v>0</v>
      </c>
      <c r="S2340" s="1383">
        <f t="shared" si="4735"/>
        <v>0</v>
      </c>
      <c r="T2340" s="1383">
        <f t="shared" ref="T2340:X2340" si="4736">$AE2340*T$27</f>
        <v>0</v>
      </c>
      <c r="U2340" s="1383">
        <f t="shared" si="4736"/>
        <v>0</v>
      </c>
      <c r="V2340" s="1383">
        <f t="shared" si="4736"/>
        <v>0</v>
      </c>
      <c r="W2340" s="1383">
        <f t="shared" si="4736"/>
        <v>0</v>
      </c>
      <c r="X2340" s="1383">
        <f t="shared" si="4736"/>
        <v>0</v>
      </c>
      <c r="Y2340" s="1383">
        <f t="shared" si="4694"/>
        <v>0</v>
      </c>
      <c r="Z2340" s="1383">
        <f t="shared" si="4695"/>
        <v>0</v>
      </c>
      <c r="AA2340" s="1383">
        <f t="shared" si="4696"/>
        <v>0</v>
      </c>
      <c r="AB2340" s="1383">
        <f t="shared" si="4697"/>
        <v>0</v>
      </c>
      <c r="AC2340" s="5">
        <f t="shared" si="4698"/>
        <v>121</v>
      </c>
      <c r="AD2340" s="1383">
        <f t="shared" si="4699"/>
        <v>0</v>
      </c>
      <c r="AE2340" s="1383">
        <f t="shared" si="4700"/>
        <v>0</v>
      </c>
      <c r="AF2340" s="1305" t="e">
        <f t="shared" si="4701"/>
        <v>#DIV/0!</v>
      </c>
      <c r="AG2340" s="1305" t="e">
        <f t="shared" si="4702"/>
        <v>#DIV/0!</v>
      </c>
      <c r="AH2340" s="5"/>
      <c r="AI2340" s="5"/>
      <c r="AJ2340" s="5"/>
      <c r="AK2340" s="5"/>
      <c r="AL2340" s="5"/>
      <c r="AM2340" s="5"/>
      <c r="AN2340" s="5"/>
      <c r="AO2340" s="5"/>
      <c r="AP2340" s="5"/>
      <c r="AQ2340" s="5"/>
      <c r="AR2340" s="5"/>
      <c r="AS2340" s="5"/>
      <c r="AT2340" s="5"/>
      <c r="AU2340" s="5"/>
      <c r="AV2340" s="5"/>
      <c r="AW2340" s="5"/>
      <c r="AX2340" s="5"/>
      <c r="AY2340" s="5"/>
      <c r="AZ2340" s="5"/>
      <c r="BA2340" s="5"/>
      <c r="BB2340" s="5"/>
      <c r="BC2340" s="5"/>
      <c r="BD2340" s="5"/>
      <c r="BE2340" s="5"/>
    </row>
    <row r="2341" spans="1:57" ht="14.25" customHeight="1">
      <c r="A2341" s="1376">
        <v>46144</v>
      </c>
      <c r="B2341" s="1301"/>
      <c r="C2341" s="1302"/>
      <c r="D2341" s="1376">
        <v>45779</v>
      </c>
      <c r="E2341" s="1357"/>
      <c r="F2341" s="5"/>
      <c r="G2341" s="5"/>
      <c r="H2341" s="1302"/>
      <c r="I2341" s="1303"/>
      <c r="J2341" s="1301"/>
      <c r="K2341" s="1376"/>
      <c r="L2341" s="1302"/>
      <c r="M2341" s="1382">
        <f t="shared" si="4691"/>
        <v>46145</v>
      </c>
      <c r="N2341" s="1354">
        <f t="shared" si="4688"/>
        <v>0</v>
      </c>
      <c r="O2341" s="1383">
        <f t="shared" ref="O2341:S2341" si="4737">$AD2341*O$27</f>
        <v>0</v>
      </c>
      <c r="P2341" s="1383">
        <f t="shared" si="4737"/>
        <v>0</v>
      </c>
      <c r="Q2341" s="1383">
        <f t="shared" si="4737"/>
        <v>0</v>
      </c>
      <c r="R2341" s="1383">
        <f t="shared" si="4737"/>
        <v>0</v>
      </c>
      <c r="S2341" s="1383">
        <f t="shared" si="4737"/>
        <v>0</v>
      </c>
      <c r="T2341" s="1383">
        <f t="shared" ref="T2341:X2341" si="4738">$AE2341*T$27</f>
        <v>0</v>
      </c>
      <c r="U2341" s="1383">
        <f t="shared" si="4738"/>
        <v>0</v>
      </c>
      <c r="V2341" s="1383">
        <f t="shared" si="4738"/>
        <v>0</v>
      </c>
      <c r="W2341" s="1383">
        <f t="shared" si="4738"/>
        <v>0</v>
      </c>
      <c r="X2341" s="1383">
        <f t="shared" si="4738"/>
        <v>0</v>
      </c>
      <c r="Y2341" s="1383">
        <f t="shared" si="4694"/>
        <v>0</v>
      </c>
      <c r="Z2341" s="1383">
        <f t="shared" si="4695"/>
        <v>0</v>
      </c>
      <c r="AA2341" s="1383">
        <f t="shared" si="4696"/>
        <v>0</v>
      </c>
      <c r="AB2341" s="1383">
        <f t="shared" si="4697"/>
        <v>0</v>
      </c>
      <c r="AC2341" s="5">
        <f t="shared" si="4698"/>
        <v>122</v>
      </c>
      <c r="AD2341" s="1383">
        <f t="shared" si="4699"/>
        <v>0</v>
      </c>
      <c r="AE2341" s="1383">
        <f t="shared" si="4700"/>
        <v>0</v>
      </c>
      <c r="AF2341" s="1305" t="e">
        <f t="shared" si="4701"/>
        <v>#DIV/0!</v>
      </c>
      <c r="AG2341" s="1305" t="e">
        <f t="shared" si="4702"/>
        <v>#DIV/0!</v>
      </c>
      <c r="AH2341" s="5"/>
      <c r="AI2341" s="5"/>
      <c r="AJ2341" s="5"/>
      <c r="AK2341" s="5"/>
      <c r="AL2341" s="5"/>
      <c r="AM2341" s="5"/>
      <c r="AN2341" s="5"/>
      <c r="AO2341" s="5"/>
      <c r="AP2341" s="5"/>
      <c r="AQ2341" s="5"/>
      <c r="AR2341" s="5"/>
      <c r="AS2341" s="5"/>
      <c r="AT2341" s="5"/>
      <c r="AU2341" s="5"/>
      <c r="AV2341" s="5"/>
      <c r="AW2341" s="5"/>
      <c r="AX2341" s="5"/>
      <c r="AY2341" s="5"/>
      <c r="AZ2341" s="5"/>
      <c r="BA2341" s="5"/>
      <c r="BB2341" s="5"/>
      <c r="BC2341" s="5"/>
      <c r="BD2341" s="5"/>
      <c r="BE2341" s="5"/>
    </row>
    <row r="2342" spans="1:57" ht="14.25" customHeight="1">
      <c r="A2342" s="1376">
        <v>46145</v>
      </c>
      <c r="B2342" s="1301"/>
      <c r="C2342" s="1302"/>
      <c r="D2342" s="1376">
        <v>45780</v>
      </c>
      <c r="E2342" s="1357"/>
      <c r="F2342" s="5"/>
      <c r="G2342" s="5"/>
      <c r="H2342" s="1302"/>
      <c r="I2342" s="1303"/>
      <c r="J2342" s="1301"/>
      <c r="K2342" s="1376"/>
      <c r="L2342" s="1302"/>
      <c r="M2342" s="1382">
        <f t="shared" si="4691"/>
        <v>46146</v>
      </c>
      <c r="N2342" s="1354">
        <f t="shared" si="4688"/>
        <v>0</v>
      </c>
      <c r="O2342" s="1383">
        <f t="shared" ref="O2342:S2342" si="4739">$AD2342*O$27</f>
        <v>0</v>
      </c>
      <c r="P2342" s="1383">
        <f t="shared" si="4739"/>
        <v>0</v>
      </c>
      <c r="Q2342" s="1383">
        <f t="shared" si="4739"/>
        <v>0</v>
      </c>
      <c r="R2342" s="1383">
        <f t="shared" si="4739"/>
        <v>0</v>
      </c>
      <c r="S2342" s="1383">
        <f t="shared" si="4739"/>
        <v>0</v>
      </c>
      <c r="T2342" s="1383">
        <f t="shared" ref="T2342:X2342" si="4740">$AE2342*T$27</f>
        <v>0</v>
      </c>
      <c r="U2342" s="1383">
        <f t="shared" si="4740"/>
        <v>0</v>
      </c>
      <c r="V2342" s="1383">
        <f t="shared" si="4740"/>
        <v>0</v>
      </c>
      <c r="W2342" s="1383">
        <f t="shared" si="4740"/>
        <v>0</v>
      </c>
      <c r="X2342" s="1383">
        <f t="shared" si="4740"/>
        <v>0</v>
      </c>
      <c r="Y2342" s="1383">
        <f t="shared" si="4694"/>
        <v>0</v>
      </c>
      <c r="Z2342" s="1383">
        <f t="shared" si="4695"/>
        <v>0</v>
      </c>
      <c r="AA2342" s="1383">
        <f t="shared" si="4696"/>
        <v>0</v>
      </c>
      <c r="AB2342" s="1383">
        <f t="shared" si="4697"/>
        <v>0</v>
      </c>
      <c r="AC2342" s="5">
        <f t="shared" si="4698"/>
        <v>123</v>
      </c>
      <c r="AD2342" s="1383">
        <f t="shared" si="4699"/>
        <v>0</v>
      </c>
      <c r="AE2342" s="1383">
        <f t="shared" si="4700"/>
        <v>0</v>
      </c>
      <c r="AF2342" s="1305" t="e">
        <f t="shared" si="4701"/>
        <v>#DIV/0!</v>
      </c>
      <c r="AG2342" s="1305" t="e">
        <f t="shared" si="4702"/>
        <v>#DIV/0!</v>
      </c>
      <c r="AH2342" s="5"/>
      <c r="AI2342" s="5"/>
      <c r="AJ2342" s="5"/>
      <c r="AK2342" s="5"/>
      <c r="AL2342" s="5"/>
      <c r="AM2342" s="5"/>
      <c r="AN2342" s="5"/>
      <c r="AO2342" s="5"/>
      <c r="AP2342" s="5"/>
      <c r="AQ2342" s="5"/>
      <c r="AR2342" s="5"/>
      <c r="AS2342" s="5"/>
      <c r="AT2342" s="5"/>
      <c r="AU2342" s="5"/>
      <c r="AV2342" s="5"/>
      <c r="AW2342" s="5"/>
      <c r="AX2342" s="5"/>
      <c r="AY2342" s="5"/>
      <c r="AZ2342" s="5"/>
      <c r="BA2342" s="5"/>
      <c r="BB2342" s="5"/>
      <c r="BC2342" s="5"/>
      <c r="BD2342" s="5"/>
      <c r="BE2342" s="5"/>
    </row>
    <row r="2343" spans="1:57" ht="14.25" customHeight="1">
      <c r="A2343" s="1376">
        <v>46146</v>
      </c>
      <c r="B2343" s="1301"/>
      <c r="C2343" s="1302"/>
      <c r="D2343" s="1376">
        <v>45781</v>
      </c>
      <c r="E2343" s="1357"/>
      <c r="F2343" s="5"/>
      <c r="G2343" s="5"/>
      <c r="H2343" s="1302"/>
      <c r="I2343" s="1303"/>
      <c r="J2343" s="1301"/>
      <c r="K2343" s="1376"/>
      <c r="L2343" s="1302"/>
      <c r="M2343" s="1382">
        <f t="shared" si="4691"/>
        <v>46147</v>
      </c>
      <c r="N2343" s="1354">
        <f t="shared" si="4688"/>
        <v>0</v>
      </c>
      <c r="O2343" s="1383">
        <f t="shared" ref="O2343:S2343" si="4741">$AD2343*O$27</f>
        <v>0</v>
      </c>
      <c r="P2343" s="1383">
        <f t="shared" si="4741"/>
        <v>0</v>
      </c>
      <c r="Q2343" s="1383">
        <f t="shared" si="4741"/>
        <v>0</v>
      </c>
      <c r="R2343" s="1383">
        <f t="shared" si="4741"/>
        <v>0</v>
      </c>
      <c r="S2343" s="1383">
        <f t="shared" si="4741"/>
        <v>0</v>
      </c>
      <c r="T2343" s="1383">
        <f t="shared" ref="T2343:X2343" si="4742">$AE2343*T$27</f>
        <v>0</v>
      </c>
      <c r="U2343" s="1383">
        <f t="shared" si="4742"/>
        <v>0</v>
      </c>
      <c r="V2343" s="1383">
        <f t="shared" si="4742"/>
        <v>0</v>
      </c>
      <c r="W2343" s="1383">
        <f t="shared" si="4742"/>
        <v>0</v>
      </c>
      <c r="X2343" s="1383">
        <f t="shared" si="4742"/>
        <v>0</v>
      </c>
      <c r="Y2343" s="1383">
        <f t="shared" si="4694"/>
        <v>0</v>
      </c>
      <c r="Z2343" s="1383">
        <f t="shared" si="4695"/>
        <v>0</v>
      </c>
      <c r="AA2343" s="1383">
        <f t="shared" si="4696"/>
        <v>0</v>
      </c>
      <c r="AB2343" s="1383">
        <f t="shared" si="4697"/>
        <v>0</v>
      </c>
      <c r="AC2343" s="5">
        <f t="shared" si="4698"/>
        <v>124</v>
      </c>
      <c r="AD2343" s="1383">
        <f t="shared" si="4699"/>
        <v>0</v>
      </c>
      <c r="AE2343" s="1383">
        <f t="shared" si="4700"/>
        <v>0</v>
      </c>
      <c r="AF2343" s="1305" t="e">
        <f t="shared" si="4701"/>
        <v>#DIV/0!</v>
      </c>
      <c r="AG2343" s="1305" t="e">
        <f t="shared" si="4702"/>
        <v>#DIV/0!</v>
      </c>
      <c r="AH2343" s="5"/>
      <c r="AI2343" s="5"/>
      <c r="AJ2343" s="5"/>
      <c r="AK2343" s="5"/>
      <c r="AL2343" s="5"/>
      <c r="AM2343" s="5"/>
      <c r="AN2343" s="5"/>
      <c r="AO2343" s="5"/>
      <c r="AP2343" s="5"/>
      <c r="AQ2343" s="5"/>
      <c r="AR2343" s="5"/>
      <c r="AS2343" s="5"/>
      <c r="AT2343" s="5"/>
      <c r="AU2343" s="5"/>
      <c r="AV2343" s="5"/>
      <c r="AW2343" s="5"/>
      <c r="AX2343" s="5"/>
      <c r="AY2343" s="5"/>
      <c r="AZ2343" s="5"/>
      <c r="BA2343" s="5"/>
      <c r="BB2343" s="5"/>
      <c r="BC2343" s="5"/>
      <c r="BD2343" s="5"/>
      <c r="BE2343" s="5"/>
    </row>
    <row r="2344" spans="1:57" ht="14.25" customHeight="1">
      <c r="A2344" s="1376">
        <v>46147</v>
      </c>
      <c r="B2344" s="1301"/>
      <c r="C2344" s="1302"/>
      <c r="D2344" s="1376">
        <v>45782</v>
      </c>
      <c r="E2344" s="1357"/>
      <c r="F2344" s="5"/>
      <c r="G2344" s="5"/>
      <c r="H2344" s="1302"/>
      <c r="I2344" s="1303"/>
      <c r="J2344" s="1301"/>
      <c r="K2344" s="1376"/>
      <c r="L2344" s="1302"/>
      <c r="M2344" s="1382">
        <f t="shared" si="4691"/>
        <v>46148</v>
      </c>
      <c r="N2344" s="1354">
        <f t="shared" si="4688"/>
        <v>0</v>
      </c>
      <c r="O2344" s="1383">
        <f t="shared" ref="O2344:S2344" si="4743">$AD2344*O$27</f>
        <v>0</v>
      </c>
      <c r="P2344" s="1383">
        <f t="shared" si="4743"/>
        <v>0</v>
      </c>
      <c r="Q2344" s="1383">
        <f t="shared" si="4743"/>
        <v>0</v>
      </c>
      <c r="R2344" s="1383">
        <f t="shared" si="4743"/>
        <v>0</v>
      </c>
      <c r="S2344" s="1383">
        <f t="shared" si="4743"/>
        <v>0</v>
      </c>
      <c r="T2344" s="1383">
        <f t="shared" ref="T2344:X2344" si="4744">$AE2344*T$27</f>
        <v>0</v>
      </c>
      <c r="U2344" s="1383">
        <f t="shared" si="4744"/>
        <v>0</v>
      </c>
      <c r="V2344" s="1383">
        <f t="shared" si="4744"/>
        <v>0</v>
      </c>
      <c r="W2344" s="1383">
        <f t="shared" si="4744"/>
        <v>0</v>
      </c>
      <c r="X2344" s="1383">
        <f t="shared" si="4744"/>
        <v>0</v>
      </c>
      <c r="Y2344" s="1383">
        <f t="shared" si="4694"/>
        <v>0</v>
      </c>
      <c r="Z2344" s="1383">
        <f t="shared" si="4695"/>
        <v>0</v>
      </c>
      <c r="AA2344" s="1383">
        <f t="shared" si="4696"/>
        <v>0</v>
      </c>
      <c r="AB2344" s="1383">
        <f t="shared" si="4697"/>
        <v>0</v>
      </c>
      <c r="AC2344" s="5">
        <f t="shared" si="4698"/>
        <v>125</v>
      </c>
      <c r="AD2344" s="1383">
        <f t="shared" si="4699"/>
        <v>0</v>
      </c>
      <c r="AE2344" s="1383">
        <f t="shared" si="4700"/>
        <v>0</v>
      </c>
      <c r="AF2344" s="1305" t="e">
        <f t="shared" si="4701"/>
        <v>#DIV/0!</v>
      </c>
      <c r="AG2344" s="1305" t="e">
        <f t="shared" si="4702"/>
        <v>#DIV/0!</v>
      </c>
      <c r="AH2344" s="5"/>
      <c r="AI2344" s="5"/>
      <c r="AJ2344" s="5"/>
      <c r="AK2344" s="5"/>
      <c r="AL2344" s="5"/>
      <c r="AM2344" s="5"/>
      <c r="AN2344" s="5"/>
      <c r="AO2344" s="5"/>
      <c r="AP2344" s="5"/>
      <c r="AQ2344" s="5"/>
      <c r="AR2344" s="5"/>
      <c r="AS2344" s="5"/>
      <c r="AT2344" s="5"/>
      <c r="AU2344" s="5"/>
      <c r="AV2344" s="5"/>
      <c r="AW2344" s="5"/>
      <c r="AX2344" s="5"/>
      <c r="AY2344" s="5"/>
      <c r="AZ2344" s="5"/>
      <c r="BA2344" s="5"/>
      <c r="BB2344" s="5"/>
      <c r="BC2344" s="5"/>
      <c r="BD2344" s="5"/>
      <c r="BE2344" s="5"/>
    </row>
    <row r="2345" spans="1:57" ht="14.25" customHeight="1">
      <c r="A2345" s="1376">
        <v>46148</v>
      </c>
      <c r="B2345" s="1301"/>
      <c r="C2345" s="1302"/>
      <c r="D2345" s="1376">
        <v>45783</v>
      </c>
      <c r="E2345" s="1357"/>
      <c r="F2345" s="5"/>
      <c r="G2345" s="5"/>
      <c r="H2345" s="1302"/>
      <c r="I2345" s="1303"/>
      <c r="J2345" s="1301"/>
      <c r="K2345" s="1376"/>
      <c r="L2345" s="1302"/>
      <c r="M2345" s="1382">
        <f t="shared" si="4691"/>
        <v>46149</v>
      </c>
      <c r="N2345" s="1354">
        <f t="shared" si="4688"/>
        <v>0</v>
      </c>
      <c r="O2345" s="1383">
        <f t="shared" ref="O2345:S2345" si="4745">$AD2345*O$27</f>
        <v>0</v>
      </c>
      <c r="P2345" s="1383">
        <f t="shared" si="4745"/>
        <v>0</v>
      </c>
      <c r="Q2345" s="1383">
        <f t="shared" si="4745"/>
        <v>0</v>
      </c>
      <c r="R2345" s="1383">
        <f t="shared" si="4745"/>
        <v>0</v>
      </c>
      <c r="S2345" s="1383">
        <f t="shared" si="4745"/>
        <v>0</v>
      </c>
      <c r="T2345" s="1383">
        <f t="shared" ref="T2345:X2345" si="4746">$AE2345*T$27</f>
        <v>0</v>
      </c>
      <c r="U2345" s="1383">
        <f t="shared" si="4746"/>
        <v>0</v>
      </c>
      <c r="V2345" s="1383">
        <f t="shared" si="4746"/>
        <v>0</v>
      </c>
      <c r="W2345" s="1383">
        <f t="shared" si="4746"/>
        <v>0</v>
      </c>
      <c r="X2345" s="1383">
        <f t="shared" si="4746"/>
        <v>0</v>
      </c>
      <c r="Y2345" s="1383">
        <f t="shared" si="4694"/>
        <v>0</v>
      </c>
      <c r="Z2345" s="1383">
        <f t="shared" si="4695"/>
        <v>0</v>
      </c>
      <c r="AA2345" s="1383">
        <f t="shared" si="4696"/>
        <v>0</v>
      </c>
      <c r="AB2345" s="1383">
        <f t="shared" si="4697"/>
        <v>0</v>
      </c>
      <c r="AC2345" s="5">
        <f t="shared" si="4698"/>
        <v>126</v>
      </c>
      <c r="AD2345" s="1383">
        <f t="shared" si="4699"/>
        <v>0</v>
      </c>
      <c r="AE2345" s="1383">
        <f t="shared" si="4700"/>
        <v>0</v>
      </c>
      <c r="AF2345" s="1305" t="e">
        <f t="shared" si="4701"/>
        <v>#DIV/0!</v>
      </c>
      <c r="AG2345" s="1305" t="e">
        <f t="shared" si="4702"/>
        <v>#DIV/0!</v>
      </c>
      <c r="AH2345" s="5"/>
      <c r="AI2345" s="5"/>
      <c r="AJ2345" s="5"/>
      <c r="AK2345" s="5"/>
      <c r="AL2345" s="5"/>
      <c r="AM2345" s="5"/>
      <c r="AN2345" s="5"/>
      <c r="AO2345" s="5"/>
      <c r="AP2345" s="5"/>
      <c r="AQ2345" s="5"/>
      <c r="AR2345" s="5"/>
      <c r="AS2345" s="5"/>
      <c r="AT2345" s="5"/>
      <c r="AU2345" s="5"/>
      <c r="AV2345" s="5"/>
      <c r="AW2345" s="5"/>
      <c r="AX2345" s="5"/>
      <c r="AY2345" s="5"/>
      <c r="AZ2345" s="5"/>
      <c r="BA2345" s="5"/>
      <c r="BB2345" s="5"/>
      <c r="BC2345" s="5"/>
      <c r="BD2345" s="5"/>
      <c r="BE2345" s="5"/>
    </row>
    <row r="2346" spans="1:57" ht="14.25" customHeight="1">
      <c r="A2346" s="1376">
        <v>46149</v>
      </c>
      <c r="B2346" s="1301"/>
      <c r="C2346" s="1302"/>
      <c r="D2346" s="1376">
        <v>45784</v>
      </c>
      <c r="E2346" s="1357"/>
      <c r="F2346" s="5"/>
      <c r="G2346" s="5"/>
      <c r="H2346" s="1302"/>
      <c r="I2346" s="1303"/>
      <c r="J2346" s="1301"/>
      <c r="K2346" s="1376"/>
      <c r="L2346" s="1302"/>
      <c r="M2346" s="1382">
        <f t="shared" si="4691"/>
        <v>46150</v>
      </c>
      <c r="N2346" s="1354">
        <f t="shared" si="4688"/>
        <v>0</v>
      </c>
      <c r="O2346" s="1383">
        <f t="shared" ref="O2346:S2346" si="4747">$AD2346*O$27</f>
        <v>0</v>
      </c>
      <c r="P2346" s="1383">
        <f t="shared" si="4747"/>
        <v>0</v>
      </c>
      <c r="Q2346" s="1383">
        <f t="shared" si="4747"/>
        <v>0</v>
      </c>
      <c r="R2346" s="1383">
        <f t="shared" si="4747"/>
        <v>0</v>
      </c>
      <c r="S2346" s="1383">
        <f t="shared" si="4747"/>
        <v>0</v>
      </c>
      <c r="T2346" s="1383">
        <f t="shared" ref="T2346:X2346" si="4748">$AE2346*T$27</f>
        <v>0</v>
      </c>
      <c r="U2346" s="1383">
        <f t="shared" si="4748"/>
        <v>0</v>
      </c>
      <c r="V2346" s="1383">
        <f t="shared" si="4748"/>
        <v>0</v>
      </c>
      <c r="W2346" s="1383">
        <f t="shared" si="4748"/>
        <v>0</v>
      </c>
      <c r="X2346" s="1383">
        <f t="shared" si="4748"/>
        <v>0</v>
      </c>
      <c r="Y2346" s="1383">
        <f t="shared" si="4694"/>
        <v>0</v>
      </c>
      <c r="Z2346" s="1383">
        <f t="shared" si="4695"/>
        <v>0</v>
      </c>
      <c r="AA2346" s="1383">
        <f t="shared" si="4696"/>
        <v>0</v>
      </c>
      <c r="AB2346" s="1383">
        <f t="shared" si="4697"/>
        <v>0</v>
      </c>
      <c r="AC2346" s="5">
        <f t="shared" si="4698"/>
        <v>127</v>
      </c>
      <c r="AD2346" s="1383">
        <f t="shared" si="4699"/>
        <v>0</v>
      </c>
      <c r="AE2346" s="1383">
        <f t="shared" si="4700"/>
        <v>0</v>
      </c>
      <c r="AF2346" s="1305" t="e">
        <f t="shared" si="4701"/>
        <v>#DIV/0!</v>
      </c>
      <c r="AG2346" s="1305" t="e">
        <f t="shared" si="4702"/>
        <v>#DIV/0!</v>
      </c>
      <c r="AH2346" s="5"/>
      <c r="AI2346" s="5"/>
      <c r="AJ2346" s="5"/>
      <c r="AK2346" s="5"/>
      <c r="AL2346" s="5"/>
      <c r="AM2346" s="5"/>
      <c r="AN2346" s="5"/>
      <c r="AO2346" s="5"/>
      <c r="AP2346" s="5"/>
      <c r="AQ2346" s="5"/>
      <c r="AR2346" s="5"/>
      <c r="AS2346" s="5"/>
      <c r="AT2346" s="5"/>
      <c r="AU2346" s="5"/>
      <c r="AV2346" s="5"/>
      <c r="AW2346" s="5"/>
      <c r="AX2346" s="5"/>
      <c r="AY2346" s="5"/>
      <c r="AZ2346" s="5"/>
      <c r="BA2346" s="5"/>
      <c r="BB2346" s="5"/>
      <c r="BC2346" s="5"/>
      <c r="BD2346" s="5"/>
      <c r="BE2346" s="5"/>
    </row>
    <row r="2347" spans="1:57" ht="14.25" customHeight="1">
      <c r="A2347" s="1376">
        <v>46150</v>
      </c>
      <c r="B2347" s="1301"/>
      <c r="C2347" s="1302"/>
      <c r="D2347" s="1376">
        <v>45785</v>
      </c>
      <c r="E2347" s="1357"/>
      <c r="F2347" s="5"/>
      <c r="G2347" s="5"/>
      <c r="H2347" s="1302"/>
      <c r="I2347" s="1303"/>
      <c r="J2347" s="1301"/>
      <c r="K2347" s="1376"/>
      <c r="L2347" s="1302"/>
      <c r="M2347" s="1382">
        <f t="shared" si="4691"/>
        <v>46151</v>
      </c>
      <c r="N2347" s="1354">
        <f t="shared" si="4688"/>
        <v>0</v>
      </c>
      <c r="O2347" s="1383">
        <f t="shared" ref="O2347:S2347" si="4749">$AD2347*O$27</f>
        <v>0</v>
      </c>
      <c r="P2347" s="1383">
        <f t="shared" si="4749"/>
        <v>0</v>
      </c>
      <c r="Q2347" s="1383">
        <f t="shared" si="4749"/>
        <v>0</v>
      </c>
      <c r="R2347" s="1383">
        <f t="shared" si="4749"/>
        <v>0</v>
      </c>
      <c r="S2347" s="1383">
        <f t="shared" si="4749"/>
        <v>0</v>
      </c>
      <c r="T2347" s="1383">
        <f t="shared" ref="T2347:X2347" si="4750">$AE2347*T$27</f>
        <v>0</v>
      </c>
      <c r="U2347" s="1383">
        <f t="shared" si="4750"/>
        <v>0</v>
      </c>
      <c r="V2347" s="1383">
        <f t="shared" si="4750"/>
        <v>0</v>
      </c>
      <c r="W2347" s="1383">
        <f t="shared" si="4750"/>
        <v>0</v>
      </c>
      <c r="X2347" s="1383">
        <f t="shared" si="4750"/>
        <v>0</v>
      </c>
      <c r="Y2347" s="1383">
        <f t="shared" si="4694"/>
        <v>0</v>
      </c>
      <c r="Z2347" s="1383">
        <f t="shared" si="4695"/>
        <v>0</v>
      </c>
      <c r="AA2347" s="1383">
        <f t="shared" si="4696"/>
        <v>0</v>
      </c>
      <c r="AB2347" s="1383">
        <f t="shared" si="4697"/>
        <v>0</v>
      </c>
      <c r="AC2347" s="5">
        <f t="shared" si="4698"/>
        <v>128</v>
      </c>
      <c r="AD2347" s="1383">
        <f t="shared" si="4699"/>
        <v>0</v>
      </c>
      <c r="AE2347" s="1383">
        <f t="shared" si="4700"/>
        <v>0</v>
      </c>
      <c r="AF2347" s="1305" t="e">
        <f t="shared" si="4701"/>
        <v>#DIV/0!</v>
      </c>
      <c r="AG2347" s="1305" t="e">
        <f t="shared" si="4702"/>
        <v>#DIV/0!</v>
      </c>
      <c r="AH2347" s="5"/>
      <c r="AI2347" s="5"/>
      <c r="AJ2347" s="5"/>
      <c r="AK2347" s="5"/>
      <c r="AL2347" s="5"/>
      <c r="AM2347" s="5"/>
      <c r="AN2347" s="5"/>
      <c r="AO2347" s="5"/>
      <c r="AP2347" s="5"/>
      <c r="AQ2347" s="5"/>
      <c r="AR2347" s="5"/>
      <c r="AS2347" s="5"/>
      <c r="AT2347" s="5"/>
      <c r="AU2347" s="5"/>
      <c r="AV2347" s="5"/>
      <c r="AW2347" s="5"/>
      <c r="AX2347" s="5"/>
      <c r="AY2347" s="5"/>
      <c r="AZ2347" s="5"/>
      <c r="BA2347" s="5"/>
      <c r="BB2347" s="5"/>
      <c r="BC2347" s="5"/>
      <c r="BD2347" s="5"/>
      <c r="BE2347" s="5"/>
    </row>
    <row r="2348" spans="1:57" ht="14.25" customHeight="1">
      <c r="A2348" s="1376">
        <v>46151</v>
      </c>
      <c r="B2348" s="1301"/>
      <c r="C2348" s="1302"/>
      <c r="D2348" s="1376">
        <v>45786</v>
      </c>
      <c r="E2348" s="1357"/>
      <c r="F2348" s="5"/>
      <c r="G2348" s="5"/>
      <c r="H2348" s="1302"/>
      <c r="I2348" s="1303"/>
      <c r="J2348" s="1301"/>
      <c r="K2348" s="1376"/>
      <c r="L2348" s="1302"/>
      <c r="M2348" s="1382">
        <f t="shared" si="4691"/>
        <v>46152</v>
      </c>
      <c r="N2348" s="1354">
        <f t="shared" si="4688"/>
        <v>0</v>
      </c>
      <c r="O2348" s="1383">
        <f t="shared" ref="O2348:S2348" si="4751">$AD2348*O$27</f>
        <v>0</v>
      </c>
      <c r="P2348" s="1383">
        <f t="shared" si="4751"/>
        <v>0</v>
      </c>
      <c r="Q2348" s="1383">
        <f t="shared" si="4751"/>
        <v>0</v>
      </c>
      <c r="R2348" s="1383">
        <f t="shared" si="4751"/>
        <v>0</v>
      </c>
      <c r="S2348" s="1383">
        <f t="shared" si="4751"/>
        <v>0</v>
      </c>
      <c r="T2348" s="1383">
        <f t="shared" ref="T2348:X2348" si="4752">$AE2348*T$27</f>
        <v>0</v>
      </c>
      <c r="U2348" s="1383">
        <f t="shared" si="4752"/>
        <v>0</v>
      </c>
      <c r="V2348" s="1383">
        <f t="shared" si="4752"/>
        <v>0</v>
      </c>
      <c r="W2348" s="1383">
        <f t="shared" si="4752"/>
        <v>0</v>
      </c>
      <c r="X2348" s="1383">
        <f t="shared" si="4752"/>
        <v>0</v>
      </c>
      <c r="Y2348" s="1383">
        <f t="shared" si="4694"/>
        <v>0</v>
      </c>
      <c r="Z2348" s="1383">
        <f t="shared" si="4695"/>
        <v>0</v>
      </c>
      <c r="AA2348" s="1383">
        <f t="shared" si="4696"/>
        <v>0</v>
      </c>
      <c r="AB2348" s="1383">
        <f t="shared" si="4697"/>
        <v>0</v>
      </c>
      <c r="AC2348" s="5">
        <f t="shared" si="4698"/>
        <v>129</v>
      </c>
      <c r="AD2348" s="1383">
        <f t="shared" si="4699"/>
        <v>0</v>
      </c>
      <c r="AE2348" s="1383">
        <f t="shared" si="4700"/>
        <v>0</v>
      </c>
      <c r="AF2348" s="1305" t="e">
        <f t="shared" si="4701"/>
        <v>#DIV/0!</v>
      </c>
      <c r="AG2348" s="1305" t="e">
        <f t="shared" si="4702"/>
        <v>#DIV/0!</v>
      </c>
      <c r="AH2348" s="5"/>
      <c r="AI2348" s="5"/>
      <c r="AJ2348" s="5"/>
      <c r="AK2348" s="5"/>
      <c r="AL2348" s="5"/>
      <c r="AM2348" s="5"/>
      <c r="AN2348" s="5"/>
      <c r="AO2348" s="5"/>
      <c r="AP2348" s="5"/>
      <c r="AQ2348" s="5"/>
      <c r="AR2348" s="5"/>
      <c r="AS2348" s="5"/>
      <c r="AT2348" s="5"/>
      <c r="AU2348" s="5"/>
      <c r="AV2348" s="5"/>
      <c r="AW2348" s="5"/>
      <c r="AX2348" s="5"/>
      <c r="AY2348" s="5"/>
      <c r="AZ2348" s="5"/>
      <c r="BA2348" s="5"/>
      <c r="BB2348" s="5"/>
      <c r="BC2348" s="5"/>
      <c r="BD2348" s="5"/>
      <c r="BE2348" s="5"/>
    </row>
    <row r="2349" spans="1:57" ht="14.25" customHeight="1">
      <c r="A2349" s="1376">
        <v>46152</v>
      </c>
      <c r="B2349" s="1301"/>
      <c r="C2349" s="1302"/>
      <c r="D2349" s="1376">
        <v>45787</v>
      </c>
      <c r="E2349" s="1357"/>
      <c r="F2349" s="5"/>
      <c r="G2349" s="5"/>
      <c r="H2349" s="1302"/>
      <c r="I2349" s="1303"/>
      <c r="J2349" s="1301"/>
      <c r="K2349" s="1376"/>
      <c r="L2349" s="1302"/>
      <c r="M2349" s="1382">
        <f t="shared" si="4691"/>
        <v>46153</v>
      </c>
      <c r="N2349" s="1354">
        <f t="shared" si="4688"/>
        <v>0</v>
      </c>
      <c r="O2349" s="1383">
        <f t="shared" ref="O2349:S2349" si="4753">$AD2349*O$27</f>
        <v>0</v>
      </c>
      <c r="P2349" s="1383">
        <f t="shared" si="4753"/>
        <v>0</v>
      </c>
      <c r="Q2349" s="1383">
        <f t="shared" si="4753"/>
        <v>0</v>
      </c>
      <c r="R2349" s="1383">
        <f t="shared" si="4753"/>
        <v>0</v>
      </c>
      <c r="S2349" s="1383">
        <f t="shared" si="4753"/>
        <v>0</v>
      </c>
      <c r="T2349" s="1383">
        <f t="shared" ref="T2349:X2349" si="4754">$AE2349*T$27</f>
        <v>0</v>
      </c>
      <c r="U2349" s="1383">
        <f t="shared" si="4754"/>
        <v>0</v>
      </c>
      <c r="V2349" s="1383">
        <f t="shared" si="4754"/>
        <v>0</v>
      </c>
      <c r="W2349" s="1383">
        <f t="shared" si="4754"/>
        <v>0</v>
      </c>
      <c r="X2349" s="1383">
        <f t="shared" si="4754"/>
        <v>0</v>
      </c>
      <c r="Y2349" s="1383">
        <f t="shared" si="4694"/>
        <v>0</v>
      </c>
      <c r="Z2349" s="1383">
        <f t="shared" si="4695"/>
        <v>0</v>
      </c>
      <c r="AA2349" s="1383">
        <f t="shared" si="4696"/>
        <v>0</v>
      </c>
      <c r="AB2349" s="1383">
        <f t="shared" si="4697"/>
        <v>0</v>
      </c>
      <c r="AC2349" s="5">
        <f t="shared" si="4698"/>
        <v>130</v>
      </c>
      <c r="AD2349" s="1383">
        <f t="shared" si="4699"/>
        <v>0</v>
      </c>
      <c r="AE2349" s="1383">
        <f t="shared" si="4700"/>
        <v>0</v>
      </c>
      <c r="AF2349" s="1305" t="e">
        <f t="shared" si="4701"/>
        <v>#DIV/0!</v>
      </c>
      <c r="AG2349" s="1305" t="e">
        <f t="shared" si="4702"/>
        <v>#DIV/0!</v>
      </c>
      <c r="AH2349" s="5"/>
      <c r="AI2349" s="5"/>
      <c r="AJ2349" s="5"/>
      <c r="AK2349" s="5"/>
      <c r="AL2349" s="5"/>
      <c r="AM2349" s="5"/>
      <c r="AN2349" s="5"/>
      <c r="AO2349" s="5"/>
      <c r="AP2349" s="5"/>
      <c r="AQ2349" s="5"/>
      <c r="AR2349" s="5"/>
      <c r="AS2349" s="5"/>
      <c r="AT2349" s="5"/>
      <c r="AU2349" s="5"/>
      <c r="AV2349" s="5"/>
      <c r="AW2349" s="5"/>
      <c r="AX2349" s="5"/>
      <c r="AY2349" s="5"/>
      <c r="AZ2349" s="5"/>
      <c r="BA2349" s="5"/>
      <c r="BB2349" s="5"/>
      <c r="BC2349" s="5"/>
      <c r="BD2349" s="5"/>
      <c r="BE2349" s="5"/>
    </row>
    <row r="2350" spans="1:57" ht="14.25" customHeight="1">
      <c r="A2350" s="1376">
        <v>46153</v>
      </c>
      <c r="B2350" s="1301"/>
      <c r="C2350" s="1302"/>
      <c r="D2350" s="1376">
        <v>45788</v>
      </c>
      <c r="E2350" s="1357"/>
      <c r="F2350" s="5"/>
      <c r="G2350" s="5"/>
      <c r="H2350" s="1302"/>
      <c r="I2350" s="1303"/>
      <c r="J2350" s="1301"/>
      <c r="K2350" s="1376"/>
      <c r="L2350" s="1302"/>
      <c r="M2350" s="1382">
        <f t="shared" si="4691"/>
        <v>46154</v>
      </c>
      <c r="N2350" s="1354">
        <f t="shared" si="4688"/>
        <v>0</v>
      </c>
      <c r="O2350" s="1383">
        <f t="shared" ref="O2350:S2350" si="4755">$AD2350*O$27</f>
        <v>0</v>
      </c>
      <c r="P2350" s="1383">
        <f t="shared" si="4755"/>
        <v>0</v>
      </c>
      <c r="Q2350" s="1383">
        <f t="shared" si="4755"/>
        <v>0</v>
      </c>
      <c r="R2350" s="1383">
        <f t="shared" si="4755"/>
        <v>0</v>
      </c>
      <c r="S2350" s="1383">
        <f t="shared" si="4755"/>
        <v>0</v>
      </c>
      <c r="T2350" s="1383">
        <f t="shared" ref="T2350:X2350" si="4756">$AE2350*T$27</f>
        <v>0</v>
      </c>
      <c r="U2350" s="1383">
        <f t="shared" si="4756"/>
        <v>0</v>
      </c>
      <c r="V2350" s="1383">
        <f t="shared" si="4756"/>
        <v>0</v>
      </c>
      <c r="W2350" s="1383">
        <f t="shared" si="4756"/>
        <v>0</v>
      </c>
      <c r="X2350" s="1383">
        <f t="shared" si="4756"/>
        <v>0</v>
      </c>
      <c r="Y2350" s="1383">
        <f t="shared" si="4694"/>
        <v>0</v>
      </c>
      <c r="Z2350" s="1383">
        <f t="shared" si="4695"/>
        <v>0</v>
      </c>
      <c r="AA2350" s="1383">
        <f t="shared" si="4696"/>
        <v>0</v>
      </c>
      <c r="AB2350" s="1383">
        <f t="shared" si="4697"/>
        <v>0</v>
      </c>
      <c r="AC2350" s="5">
        <f t="shared" si="4698"/>
        <v>131</v>
      </c>
      <c r="AD2350" s="1383">
        <f t="shared" si="4699"/>
        <v>0</v>
      </c>
      <c r="AE2350" s="1383">
        <f t="shared" si="4700"/>
        <v>0</v>
      </c>
      <c r="AF2350" s="1305" t="e">
        <f t="shared" si="4701"/>
        <v>#DIV/0!</v>
      </c>
      <c r="AG2350" s="1305" t="e">
        <f t="shared" si="4702"/>
        <v>#DIV/0!</v>
      </c>
      <c r="AH2350" s="5"/>
      <c r="AI2350" s="5"/>
      <c r="AJ2350" s="5"/>
      <c r="AK2350" s="5"/>
      <c r="AL2350" s="5"/>
      <c r="AM2350" s="5"/>
      <c r="AN2350" s="5"/>
      <c r="AO2350" s="5"/>
      <c r="AP2350" s="5"/>
      <c r="AQ2350" s="5"/>
      <c r="AR2350" s="5"/>
      <c r="AS2350" s="5"/>
      <c r="AT2350" s="5"/>
      <c r="AU2350" s="5"/>
      <c r="AV2350" s="5"/>
      <c r="AW2350" s="5"/>
      <c r="AX2350" s="5"/>
      <c r="AY2350" s="5"/>
      <c r="AZ2350" s="5"/>
      <c r="BA2350" s="5"/>
      <c r="BB2350" s="5"/>
      <c r="BC2350" s="5"/>
      <c r="BD2350" s="5"/>
      <c r="BE2350" s="5"/>
    </row>
    <row r="2351" spans="1:57" ht="14.25" customHeight="1">
      <c r="A2351" s="1376">
        <v>46154</v>
      </c>
      <c r="B2351" s="1301"/>
      <c r="C2351" s="1302"/>
      <c r="D2351" s="1376">
        <v>45789</v>
      </c>
      <c r="E2351" s="1357"/>
      <c r="F2351" s="5"/>
      <c r="G2351" s="5"/>
      <c r="H2351" s="1302"/>
      <c r="I2351" s="1303"/>
      <c r="J2351" s="1301"/>
      <c r="K2351" s="1376"/>
      <c r="L2351" s="1302"/>
      <c r="M2351" s="1382">
        <f t="shared" si="4691"/>
        <v>46155</v>
      </c>
      <c r="N2351" s="1354">
        <f t="shared" si="4688"/>
        <v>0</v>
      </c>
      <c r="O2351" s="1383">
        <f t="shared" ref="O2351:S2351" si="4757">$AD2351*O$27</f>
        <v>0</v>
      </c>
      <c r="P2351" s="1383">
        <f t="shared" si="4757"/>
        <v>0</v>
      </c>
      <c r="Q2351" s="1383">
        <f t="shared" si="4757"/>
        <v>0</v>
      </c>
      <c r="R2351" s="1383">
        <f t="shared" si="4757"/>
        <v>0</v>
      </c>
      <c r="S2351" s="1383">
        <f t="shared" si="4757"/>
        <v>0</v>
      </c>
      <c r="T2351" s="1383">
        <f t="shared" ref="T2351:X2351" si="4758">$AE2351*T$27</f>
        <v>0</v>
      </c>
      <c r="U2351" s="1383">
        <f t="shared" si="4758"/>
        <v>0</v>
      </c>
      <c r="V2351" s="1383">
        <f t="shared" si="4758"/>
        <v>0</v>
      </c>
      <c r="W2351" s="1383">
        <f t="shared" si="4758"/>
        <v>0</v>
      </c>
      <c r="X2351" s="1383">
        <f t="shared" si="4758"/>
        <v>0</v>
      </c>
      <c r="Y2351" s="1383">
        <f t="shared" si="4694"/>
        <v>0</v>
      </c>
      <c r="Z2351" s="1383">
        <f t="shared" si="4695"/>
        <v>0</v>
      </c>
      <c r="AA2351" s="1383">
        <f t="shared" si="4696"/>
        <v>0</v>
      </c>
      <c r="AB2351" s="1383">
        <f t="shared" si="4697"/>
        <v>0</v>
      </c>
      <c r="AC2351" s="5">
        <f t="shared" si="4698"/>
        <v>132</v>
      </c>
      <c r="AD2351" s="1383">
        <f t="shared" si="4699"/>
        <v>0</v>
      </c>
      <c r="AE2351" s="1383">
        <f t="shared" si="4700"/>
        <v>0</v>
      </c>
      <c r="AF2351" s="1305" t="e">
        <f t="shared" si="4701"/>
        <v>#DIV/0!</v>
      </c>
      <c r="AG2351" s="1305" t="e">
        <f t="shared" si="4702"/>
        <v>#DIV/0!</v>
      </c>
      <c r="AH2351" s="5"/>
      <c r="AI2351" s="5"/>
      <c r="AJ2351" s="5"/>
      <c r="AK2351" s="5"/>
      <c r="AL2351" s="5"/>
      <c r="AM2351" s="5"/>
      <c r="AN2351" s="5"/>
      <c r="AO2351" s="5"/>
      <c r="AP2351" s="5"/>
      <c r="AQ2351" s="5"/>
      <c r="AR2351" s="5"/>
      <c r="AS2351" s="5"/>
      <c r="AT2351" s="5"/>
      <c r="AU2351" s="5"/>
      <c r="AV2351" s="5"/>
      <c r="AW2351" s="5"/>
      <c r="AX2351" s="5"/>
      <c r="AY2351" s="5"/>
      <c r="AZ2351" s="5"/>
      <c r="BA2351" s="5"/>
      <c r="BB2351" s="5"/>
      <c r="BC2351" s="5"/>
      <c r="BD2351" s="5"/>
      <c r="BE2351" s="5"/>
    </row>
    <row r="2352" spans="1:57" ht="14.25" customHeight="1">
      <c r="A2352" s="1376">
        <v>46155</v>
      </c>
      <c r="B2352" s="1301"/>
      <c r="C2352" s="1302"/>
      <c r="D2352" s="1376">
        <v>45790</v>
      </c>
      <c r="E2352" s="1357"/>
      <c r="F2352" s="5"/>
      <c r="G2352" s="5"/>
      <c r="H2352" s="1302"/>
      <c r="I2352" s="1303"/>
      <c r="J2352" s="1301"/>
      <c r="K2352" s="1376"/>
      <c r="L2352" s="1302"/>
      <c r="M2352" s="1382">
        <f t="shared" si="4691"/>
        <v>46156</v>
      </c>
      <c r="N2352" s="1354">
        <f t="shared" si="4688"/>
        <v>0</v>
      </c>
      <c r="O2352" s="1383">
        <f t="shared" ref="O2352:S2352" si="4759">$AD2352*O$27</f>
        <v>0</v>
      </c>
      <c r="P2352" s="1383">
        <f t="shared" si="4759"/>
        <v>0</v>
      </c>
      <c r="Q2352" s="1383">
        <f t="shared" si="4759"/>
        <v>0</v>
      </c>
      <c r="R2352" s="1383">
        <f t="shared" si="4759"/>
        <v>0</v>
      </c>
      <c r="S2352" s="1383">
        <f t="shared" si="4759"/>
        <v>0</v>
      </c>
      <c r="T2352" s="1383">
        <f t="shared" ref="T2352:X2352" si="4760">$AE2352*T$27</f>
        <v>0</v>
      </c>
      <c r="U2352" s="1383">
        <f t="shared" si="4760"/>
        <v>0</v>
      </c>
      <c r="V2352" s="1383">
        <f t="shared" si="4760"/>
        <v>0</v>
      </c>
      <c r="W2352" s="1383">
        <f t="shared" si="4760"/>
        <v>0</v>
      </c>
      <c r="X2352" s="1383">
        <f t="shared" si="4760"/>
        <v>0</v>
      </c>
      <c r="Y2352" s="1383">
        <f t="shared" si="4694"/>
        <v>0</v>
      </c>
      <c r="Z2352" s="1383">
        <f t="shared" si="4695"/>
        <v>0</v>
      </c>
      <c r="AA2352" s="1383">
        <f t="shared" si="4696"/>
        <v>0</v>
      </c>
      <c r="AB2352" s="1383">
        <f t="shared" si="4697"/>
        <v>0</v>
      </c>
      <c r="AC2352" s="5">
        <f t="shared" si="4698"/>
        <v>133</v>
      </c>
      <c r="AD2352" s="1383">
        <f t="shared" si="4699"/>
        <v>0</v>
      </c>
      <c r="AE2352" s="1383">
        <f t="shared" si="4700"/>
        <v>0</v>
      </c>
      <c r="AF2352" s="1305" t="e">
        <f t="shared" si="4701"/>
        <v>#DIV/0!</v>
      </c>
      <c r="AG2352" s="1305" t="e">
        <f t="shared" si="4702"/>
        <v>#DIV/0!</v>
      </c>
      <c r="AH2352" s="5"/>
      <c r="AI2352" s="5"/>
      <c r="AJ2352" s="5"/>
      <c r="AK2352" s="5"/>
      <c r="AL2352" s="5"/>
      <c r="AM2352" s="5"/>
      <c r="AN2352" s="5"/>
      <c r="AO2352" s="5"/>
      <c r="AP2352" s="5"/>
      <c r="AQ2352" s="5"/>
      <c r="AR2352" s="5"/>
      <c r="AS2352" s="5"/>
      <c r="AT2352" s="5"/>
      <c r="AU2352" s="5"/>
      <c r="AV2352" s="5"/>
      <c r="AW2352" s="5"/>
      <c r="AX2352" s="5"/>
      <c r="AY2352" s="5"/>
      <c r="AZ2352" s="5"/>
      <c r="BA2352" s="5"/>
      <c r="BB2352" s="5"/>
      <c r="BC2352" s="5"/>
      <c r="BD2352" s="5"/>
      <c r="BE2352" s="5"/>
    </row>
    <row r="2353" spans="1:57" ht="14.25" customHeight="1">
      <c r="A2353" s="1376">
        <v>46156</v>
      </c>
      <c r="B2353" s="1301"/>
      <c r="C2353" s="1302"/>
      <c r="D2353" s="1376">
        <v>45791</v>
      </c>
      <c r="E2353" s="1357"/>
      <c r="F2353" s="5"/>
      <c r="G2353" s="5"/>
      <c r="H2353" s="1302"/>
      <c r="I2353" s="1303"/>
      <c r="J2353" s="1301"/>
      <c r="K2353" s="1376"/>
      <c r="L2353" s="1302"/>
      <c r="M2353" s="1382">
        <f t="shared" si="4691"/>
        <v>46157</v>
      </c>
      <c r="N2353" s="1354">
        <f t="shared" si="4688"/>
        <v>0</v>
      </c>
      <c r="O2353" s="1383">
        <f t="shared" ref="O2353:S2353" si="4761">$AD2353*O$27</f>
        <v>0</v>
      </c>
      <c r="P2353" s="1383">
        <f t="shared" si="4761"/>
        <v>0</v>
      </c>
      <c r="Q2353" s="1383">
        <f t="shared" si="4761"/>
        <v>0</v>
      </c>
      <c r="R2353" s="1383">
        <f t="shared" si="4761"/>
        <v>0</v>
      </c>
      <c r="S2353" s="1383">
        <f t="shared" si="4761"/>
        <v>0</v>
      </c>
      <c r="T2353" s="1383">
        <f t="shared" ref="T2353:X2353" si="4762">$AE2353*T$27</f>
        <v>0</v>
      </c>
      <c r="U2353" s="1383">
        <f t="shared" si="4762"/>
        <v>0</v>
      </c>
      <c r="V2353" s="1383">
        <f t="shared" si="4762"/>
        <v>0</v>
      </c>
      <c r="W2353" s="1383">
        <f t="shared" si="4762"/>
        <v>0</v>
      </c>
      <c r="X2353" s="1383">
        <f t="shared" si="4762"/>
        <v>0</v>
      </c>
      <c r="Y2353" s="1383">
        <f t="shared" si="4694"/>
        <v>0</v>
      </c>
      <c r="Z2353" s="1383">
        <f t="shared" si="4695"/>
        <v>0</v>
      </c>
      <c r="AA2353" s="1383">
        <f t="shared" si="4696"/>
        <v>0</v>
      </c>
      <c r="AB2353" s="1383">
        <f t="shared" si="4697"/>
        <v>0</v>
      </c>
      <c r="AC2353" s="5">
        <f t="shared" si="4698"/>
        <v>134</v>
      </c>
      <c r="AD2353" s="1383">
        <f t="shared" si="4699"/>
        <v>0</v>
      </c>
      <c r="AE2353" s="1383">
        <f t="shared" si="4700"/>
        <v>0</v>
      </c>
      <c r="AF2353" s="1305" t="e">
        <f t="shared" si="4701"/>
        <v>#DIV/0!</v>
      </c>
      <c r="AG2353" s="1305" t="e">
        <f t="shared" si="4702"/>
        <v>#DIV/0!</v>
      </c>
      <c r="AH2353" s="5"/>
      <c r="AI2353" s="5"/>
      <c r="AJ2353" s="5"/>
      <c r="AK2353" s="5"/>
      <c r="AL2353" s="5"/>
      <c r="AM2353" s="5"/>
      <c r="AN2353" s="5"/>
      <c r="AO2353" s="5"/>
      <c r="AP2353" s="5"/>
      <c r="AQ2353" s="5"/>
      <c r="AR2353" s="5"/>
      <c r="AS2353" s="5"/>
      <c r="AT2353" s="5"/>
      <c r="AU2353" s="5"/>
      <c r="AV2353" s="5"/>
      <c r="AW2353" s="5"/>
      <c r="AX2353" s="5"/>
      <c r="AY2353" s="5"/>
      <c r="AZ2353" s="5"/>
      <c r="BA2353" s="5"/>
      <c r="BB2353" s="5"/>
      <c r="BC2353" s="5"/>
      <c r="BD2353" s="5"/>
      <c r="BE2353" s="5"/>
    </row>
    <row r="2354" spans="1:57" ht="14.25" customHeight="1">
      <c r="A2354" s="1376">
        <v>46157</v>
      </c>
      <c r="B2354" s="1301"/>
      <c r="C2354" s="1302"/>
      <c r="D2354" s="1376">
        <v>45792</v>
      </c>
      <c r="E2354" s="1357"/>
      <c r="F2354" s="5"/>
      <c r="G2354" s="5"/>
      <c r="H2354" s="1302"/>
      <c r="I2354" s="1303"/>
      <c r="J2354" s="1301"/>
      <c r="K2354" s="1376"/>
      <c r="L2354" s="1302"/>
      <c r="M2354" s="1382">
        <f t="shared" si="4691"/>
        <v>46158</v>
      </c>
      <c r="N2354" s="1354">
        <f t="shared" si="4688"/>
        <v>0</v>
      </c>
      <c r="O2354" s="1383">
        <f t="shared" ref="O2354:S2354" si="4763">$AD2354*O$27</f>
        <v>0</v>
      </c>
      <c r="P2354" s="1383">
        <f t="shared" si="4763"/>
        <v>0</v>
      </c>
      <c r="Q2354" s="1383">
        <f t="shared" si="4763"/>
        <v>0</v>
      </c>
      <c r="R2354" s="1383">
        <f t="shared" si="4763"/>
        <v>0</v>
      </c>
      <c r="S2354" s="1383">
        <f t="shared" si="4763"/>
        <v>0</v>
      </c>
      <c r="T2354" s="1383">
        <f t="shared" ref="T2354:X2354" si="4764">$AE2354*T$27</f>
        <v>0</v>
      </c>
      <c r="U2354" s="1383">
        <f t="shared" si="4764"/>
        <v>0</v>
      </c>
      <c r="V2354" s="1383">
        <f t="shared" si="4764"/>
        <v>0</v>
      </c>
      <c r="W2354" s="1383">
        <f t="shared" si="4764"/>
        <v>0</v>
      </c>
      <c r="X2354" s="1383">
        <f t="shared" si="4764"/>
        <v>0</v>
      </c>
      <c r="Y2354" s="1383">
        <f t="shared" si="4694"/>
        <v>0</v>
      </c>
      <c r="Z2354" s="1383">
        <f t="shared" si="4695"/>
        <v>0</v>
      </c>
      <c r="AA2354" s="1383">
        <f t="shared" si="4696"/>
        <v>0</v>
      </c>
      <c r="AB2354" s="1383">
        <f t="shared" si="4697"/>
        <v>0</v>
      </c>
      <c r="AC2354" s="5">
        <f t="shared" si="4698"/>
        <v>135</v>
      </c>
      <c r="AD2354" s="1383">
        <f t="shared" si="4699"/>
        <v>0</v>
      </c>
      <c r="AE2354" s="1383">
        <f t="shared" si="4700"/>
        <v>0</v>
      </c>
      <c r="AF2354" s="1305" t="e">
        <f t="shared" si="4701"/>
        <v>#DIV/0!</v>
      </c>
      <c r="AG2354" s="1305" t="e">
        <f t="shared" si="4702"/>
        <v>#DIV/0!</v>
      </c>
      <c r="AH2354" s="5"/>
      <c r="AI2354" s="5"/>
      <c r="AJ2354" s="5"/>
      <c r="AK2354" s="5"/>
      <c r="AL2354" s="5"/>
      <c r="AM2354" s="5"/>
      <c r="AN2354" s="5"/>
      <c r="AO2354" s="5"/>
      <c r="AP2354" s="5"/>
      <c r="AQ2354" s="5"/>
      <c r="AR2354" s="5"/>
      <c r="AS2354" s="5"/>
      <c r="AT2354" s="5"/>
      <c r="AU2354" s="5"/>
      <c r="AV2354" s="5"/>
      <c r="AW2354" s="5"/>
      <c r="AX2354" s="5"/>
      <c r="AY2354" s="5"/>
      <c r="AZ2354" s="5"/>
      <c r="BA2354" s="5"/>
      <c r="BB2354" s="5"/>
      <c r="BC2354" s="5"/>
      <c r="BD2354" s="5"/>
      <c r="BE2354" s="5"/>
    </row>
    <row r="2355" spans="1:57" ht="14.25" customHeight="1">
      <c r="A2355" s="1376">
        <v>46158</v>
      </c>
      <c r="B2355" s="1301"/>
      <c r="C2355" s="1302"/>
      <c r="D2355" s="1376">
        <v>45793</v>
      </c>
      <c r="E2355" s="1357"/>
      <c r="F2355" s="5"/>
      <c r="G2355" s="5"/>
      <c r="H2355" s="1302"/>
      <c r="I2355" s="1303"/>
      <c r="J2355" s="1301"/>
      <c r="K2355" s="1376"/>
      <c r="L2355" s="1302"/>
      <c r="M2355" s="1382">
        <f t="shared" si="4691"/>
        <v>46159</v>
      </c>
      <c r="N2355" s="1354">
        <f t="shared" si="4688"/>
        <v>0</v>
      </c>
      <c r="O2355" s="1383">
        <f t="shared" ref="O2355:S2355" si="4765">$AD2355*O$27</f>
        <v>0</v>
      </c>
      <c r="P2355" s="1383">
        <f t="shared" si="4765"/>
        <v>0</v>
      </c>
      <c r="Q2355" s="1383">
        <f t="shared" si="4765"/>
        <v>0</v>
      </c>
      <c r="R2355" s="1383">
        <f t="shared" si="4765"/>
        <v>0</v>
      </c>
      <c r="S2355" s="1383">
        <f t="shared" si="4765"/>
        <v>0</v>
      </c>
      <c r="T2355" s="1383">
        <f t="shared" ref="T2355:X2355" si="4766">$AE2355*T$27</f>
        <v>0</v>
      </c>
      <c r="U2355" s="1383">
        <f t="shared" si="4766"/>
        <v>0</v>
      </c>
      <c r="V2355" s="1383">
        <f t="shared" si="4766"/>
        <v>0</v>
      </c>
      <c r="W2355" s="1383">
        <f t="shared" si="4766"/>
        <v>0</v>
      </c>
      <c r="X2355" s="1383">
        <f t="shared" si="4766"/>
        <v>0</v>
      </c>
      <c r="Y2355" s="1383">
        <f t="shared" si="4694"/>
        <v>0</v>
      </c>
      <c r="Z2355" s="1383">
        <f t="shared" si="4695"/>
        <v>0</v>
      </c>
      <c r="AA2355" s="1383">
        <f t="shared" si="4696"/>
        <v>0</v>
      </c>
      <c r="AB2355" s="1383">
        <f t="shared" si="4697"/>
        <v>0</v>
      </c>
      <c r="AC2355" s="5">
        <f t="shared" si="4698"/>
        <v>136</v>
      </c>
      <c r="AD2355" s="1383">
        <f t="shared" si="4699"/>
        <v>0</v>
      </c>
      <c r="AE2355" s="1383">
        <f t="shared" si="4700"/>
        <v>0</v>
      </c>
      <c r="AF2355" s="1305" t="e">
        <f t="shared" si="4701"/>
        <v>#DIV/0!</v>
      </c>
      <c r="AG2355" s="1305" t="e">
        <f t="shared" si="4702"/>
        <v>#DIV/0!</v>
      </c>
      <c r="AH2355" s="5"/>
      <c r="AI2355" s="5"/>
      <c r="AJ2355" s="5"/>
      <c r="AK2355" s="5"/>
      <c r="AL2355" s="5"/>
      <c r="AM2355" s="5"/>
      <c r="AN2355" s="5"/>
      <c r="AO2355" s="5"/>
      <c r="AP2355" s="5"/>
      <c r="AQ2355" s="5"/>
      <c r="AR2355" s="5"/>
      <c r="AS2355" s="5"/>
      <c r="AT2355" s="5"/>
      <c r="AU2355" s="5"/>
      <c r="AV2355" s="5"/>
      <c r="AW2355" s="5"/>
      <c r="AX2355" s="5"/>
      <c r="AY2355" s="5"/>
      <c r="AZ2355" s="5"/>
      <c r="BA2355" s="5"/>
      <c r="BB2355" s="5"/>
      <c r="BC2355" s="5"/>
      <c r="BD2355" s="5"/>
      <c r="BE2355" s="5"/>
    </row>
    <row r="2356" spans="1:57" ht="14.25" customHeight="1">
      <c r="A2356" s="1376">
        <v>46159</v>
      </c>
      <c r="B2356" s="1301"/>
      <c r="C2356" s="1302"/>
      <c r="D2356" s="1376">
        <v>45794</v>
      </c>
      <c r="E2356" s="1357"/>
      <c r="F2356" s="5"/>
      <c r="G2356" s="5"/>
      <c r="H2356" s="1302"/>
      <c r="I2356" s="1303"/>
      <c r="J2356" s="1301"/>
      <c r="K2356" s="1376"/>
      <c r="L2356" s="1302"/>
      <c r="M2356" s="1382">
        <f t="shared" si="4691"/>
        <v>46160</v>
      </c>
      <c r="N2356" s="1354">
        <f t="shared" si="4688"/>
        <v>0</v>
      </c>
      <c r="O2356" s="1383">
        <f t="shared" ref="O2356:S2356" si="4767">$AD2356*O$27</f>
        <v>0</v>
      </c>
      <c r="P2356" s="1383">
        <f t="shared" si="4767"/>
        <v>0</v>
      </c>
      <c r="Q2356" s="1383">
        <f t="shared" si="4767"/>
        <v>0</v>
      </c>
      <c r="R2356" s="1383">
        <f t="shared" si="4767"/>
        <v>0</v>
      </c>
      <c r="S2356" s="1383">
        <f t="shared" si="4767"/>
        <v>0</v>
      </c>
      <c r="T2356" s="1383">
        <f t="shared" ref="T2356:X2356" si="4768">$AE2356*T$27</f>
        <v>0</v>
      </c>
      <c r="U2356" s="1383">
        <f t="shared" si="4768"/>
        <v>0</v>
      </c>
      <c r="V2356" s="1383">
        <f t="shared" si="4768"/>
        <v>0</v>
      </c>
      <c r="W2356" s="1383">
        <f t="shared" si="4768"/>
        <v>0</v>
      </c>
      <c r="X2356" s="1383">
        <f t="shared" si="4768"/>
        <v>0</v>
      </c>
      <c r="Y2356" s="1383">
        <f t="shared" si="4694"/>
        <v>0</v>
      </c>
      <c r="Z2356" s="1383">
        <f t="shared" si="4695"/>
        <v>0</v>
      </c>
      <c r="AA2356" s="1383">
        <f t="shared" si="4696"/>
        <v>0</v>
      </c>
      <c r="AB2356" s="1383">
        <f t="shared" si="4697"/>
        <v>0</v>
      </c>
      <c r="AC2356" s="5">
        <f t="shared" si="4698"/>
        <v>137</v>
      </c>
      <c r="AD2356" s="1383">
        <f t="shared" si="4699"/>
        <v>0</v>
      </c>
      <c r="AE2356" s="1383">
        <f t="shared" si="4700"/>
        <v>0</v>
      </c>
      <c r="AF2356" s="1305" t="e">
        <f t="shared" si="4701"/>
        <v>#DIV/0!</v>
      </c>
      <c r="AG2356" s="1305" t="e">
        <f t="shared" si="4702"/>
        <v>#DIV/0!</v>
      </c>
      <c r="AH2356" s="5"/>
      <c r="AI2356" s="5"/>
      <c r="AJ2356" s="5"/>
      <c r="AK2356" s="5"/>
      <c r="AL2356" s="5"/>
      <c r="AM2356" s="5"/>
      <c r="AN2356" s="5"/>
      <c r="AO2356" s="5"/>
      <c r="AP2356" s="5"/>
      <c r="AQ2356" s="5"/>
      <c r="AR2356" s="5"/>
      <c r="AS2356" s="5"/>
      <c r="AT2356" s="5"/>
      <c r="AU2356" s="5"/>
      <c r="AV2356" s="5"/>
      <c r="AW2356" s="5"/>
      <c r="AX2356" s="5"/>
      <c r="AY2356" s="5"/>
      <c r="AZ2356" s="5"/>
      <c r="BA2356" s="5"/>
      <c r="BB2356" s="5"/>
      <c r="BC2356" s="5"/>
      <c r="BD2356" s="5"/>
      <c r="BE2356" s="5"/>
    </row>
    <row r="2357" spans="1:57" ht="14.25" customHeight="1">
      <c r="A2357" s="1376">
        <v>46160</v>
      </c>
      <c r="B2357" s="1301"/>
      <c r="C2357" s="1302"/>
      <c r="D2357" s="1376">
        <v>45795</v>
      </c>
      <c r="E2357" s="1357"/>
      <c r="F2357" s="5"/>
      <c r="G2357" s="5"/>
      <c r="H2357" s="1302"/>
      <c r="I2357" s="1303"/>
      <c r="J2357" s="1301"/>
      <c r="K2357" s="1376"/>
      <c r="L2357" s="1302"/>
      <c r="M2357" s="1382">
        <f t="shared" si="4691"/>
        <v>46161</v>
      </c>
      <c r="N2357" s="1354">
        <f t="shared" si="4688"/>
        <v>0</v>
      </c>
      <c r="O2357" s="1383">
        <f t="shared" ref="O2357:S2357" si="4769">$AD2357*O$27</f>
        <v>0</v>
      </c>
      <c r="P2357" s="1383">
        <f t="shared" si="4769"/>
        <v>0</v>
      </c>
      <c r="Q2357" s="1383">
        <f t="shared" si="4769"/>
        <v>0</v>
      </c>
      <c r="R2357" s="1383">
        <f t="shared" si="4769"/>
        <v>0</v>
      </c>
      <c r="S2357" s="1383">
        <f t="shared" si="4769"/>
        <v>0</v>
      </c>
      <c r="T2357" s="1383">
        <f t="shared" ref="T2357:X2357" si="4770">$AE2357*T$27</f>
        <v>0</v>
      </c>
      <c r="U2357" s="1383">
        <f t="shared" si="4770"/>
        <v>0</v>
      </c>
      <c r="V2357" s="1383">
        <f t="shared" si="4770"/>
        <v>0</v>
      </c>
      <c r="W2357" s="1383">
        <f t="shared" si="4770"/>
        <v>0</v>
      </c>
      <c r="X2357" s="1383">
        <f t="shared" si="4770"/>
        <v>0</v>
      </c>
      <c r="Y2357" s="1383">
        <f t="shared" si="4694"/>
        <v>0</v>
      </c>
      <c r="Z2357" s="1383">
        <f t="shared" si="4695"/>
        <v>0</v>
      </c>
      <c r="AA2357" s="1383">
        <f t="shared" si="4696"/>
        <v>0</v>
      </c>
      <c r="AB2357" s="1383">
        <f t="shared" si="4697"/>
        <v>0</v>
      </c>
      <c r="AC2357" s="5">
        <f t="shared" si="4698"/>
        <v>138</v>
      </c>
      <c r="AD2357" s="1383">
        <f t="shared" si="4699"/>
        <v>0</v>
      </c>
      <c r="AE2357" s="1383">
        <f t="shared" si="4700"/>
        <v>0</v>
      </c>
      <c r="AF2357" s="1305" t="e">
        <f t="shared" si="4701"/>
        <v>#DIV/0!</v>
      </c>
      <c r="AG2357" s="1305" t="e">
        <f t="shared" si="4702"/>
        <v>#DIV/0!</v>
      </c>
      <c r="AH2357" s="5"/>
      <c r="AI2357" s="5"/>
      <c r="AJ2357" s="5"/>
      <c r="AK2357" s="5"/>
      <c r="AL2357" s="5"/>
      <c r="AM2357" s="5"/>
      <c r="AN2357" s="5"/>
      <c r="AO2357" s="5"/>
      <c r="AP2357" s="5"/>
      <c r="AQ2357" s="5"/>
      <c r="AR2357" s="5"/>
      <c r="AS2357" s="5"/>
      <c r="AT2357" s="5"/>
      <c r="AU2357" s="5"/>
      <c r="AV2357" s="5"/>
      <c r="AW2357" s="5"/>
      <c r="AX2357" s="5"/>
      <c r="AY2357" s="5"/>
      <c r="AZ2357" s="5"/>
      <c r="BA2357" s="5"/>
      <c r="BB2357" s="5"/>
      <c r="BC2357" s="5"/>
      <c r="BD2357" s="5"/>
      <c r="BE2357" s="5"/>
    </row>
    <row r="2358" spans="1:57" ht="14.25" customHeight="1">
      <c r="A2358" s="1376">
        <v>46161</v>
      </c>
      <c r="B2358" s="1301"/>
      <c r="C2358" s="1302"/>
      <c r="D2358" s="1376">
        <v>45796</v>
      </c>
      <c r="E2358" s="1357"/>
      <c r="F2358" s="5"/>
      <c r="G2358" s="5"/>
      <c r="H2358" s="1302"/>
      <c r="I2358" s="1303"/>
      <c r="J2358" s="1301"/>
      <c r="K2358" s="1376"/>
      <c r="L2358" s="1302"/>
      <c r="M2358" s="1382">
        <f t="shared" si="4691"/>
        <v>46162</v>
      </c>
      <c r="N2358" s="1354">
        <f t="shared" si="4688"/>
        <v>0</v>
      </c>
      <c r="O2358" s="1383">
        <f t="shared" ref="O2358:S2358" si="4771">$AD2358*O$27</f>
        <v>0</v>
      </c>
      <c r="P2358" s="1383">
        <f t="shared" si="4771"/>
        <v>0</v>
      </c>
      <c r="Q2358" s="1383">
        <f t="shared" si="4771"/>
        <v>0</v>
      </c>
      <c r="R2358" s="1383">
        <f t="shared" si="4771"/>
        <v>0</v>
      </c>
      <c r="S2358" s="1383">
        <f t="shared" si="4771"/>
        <v>0</v>
      </c>
      <c r="T2358" s="1383">
        <f t="shared" ref="T2358:X2358" si="4772">$AE2358*T$27</f>
        <v>0</v>
      </c>
      <c r="U2358" s="1383">
        <f t="shared" si="4772"/>
        <v>0</v>
      </c>
      <c r="V2358" s="1383">
        <f t="shared" si="4772"/>
        <v>0</v>
      </c>
      <c r="W2358" s="1383">
        <f t="shared" si="4772"/>
        <v>0</v>
      </c>
      <c r="X2358" s="1383">
        <f t="shared" si="4772"/>
        <v>0</v>
      </c>
      <c r="Y2358" s="1383">
        <f t="shared" si="4694"/>
        <v>0</v>
      </c>
      <c r="Z2358" s="1383">
        <f t="shared" si="4695"/>
        <v>0</v>
      </c>
      <c r="AA2358" s="1383">
        <f t="shared" si="4696"/>
        <v>0</v>
      </c>
      <c r="AB2358" s="1383">
        <f t="shared" si="4697"/>
        <v>0</v>
      </c>
      <c r="AC2358" s="5">
        <f t="shared" si="4698"/>
        <v>139</v>
      </c>
      <c r="AD2358" s="1383">
        <f t="shared" si="4699"/>
        <v>0</v>
      </c>
      <c r="AE2358" s="1383">
        <f t="shared" si="4700"/>
        <v>0</v>
      </c>
      <c r="AF2358" s="1305" t="e">
        <f t="shared" si="4701"/>
        <v>#DIV/0!</v>
      </c>
      <c r="AG2358" s="1305" t="e">
        <f t="shared" si="4702"/>
        <v>#DIV/0!</v>
      </c>
      <c r="AH2358" s="5"/>
      <c r="AI2358" s="5"/>
      <c r="AJ2358" s="5"/>
      <c r="AK2358" s="5"/>
      <c r="AL2358" s="5"/>
      <c r="AM2358" s="5"/>
      <c r="AN2358" s="5"/>
      <c r="AO2358" s="5"/>
      <c r="AP2358" s="5"/>
      <c r="AQ2358" s="5"/>
      <c r="AR2358" s="5"/>
      <c r="AS2358" s="5"/>
      <c r="AT2358" s="5"/>
      <c r="AU2358" s="5"/>
      <c r="AV2358" s="5"/>
      <c r="AW2358" s="5"/>
      <c r="AX2358" s="5"/>
      <c r="AY2358" s="5"/>
      <c r="AZ2358" s="5"/>
      <c r="BA2358" s="5"/>
      <c r="BB2358" s="5"/>
      <c r="BC2358" s="5"/>
      <c r="BD2358" s="5"/>
      <c r="BE2358" s="5"/>
    </row>
    <row r="2359" spans="1:57" ht="14.25" customHeight="1">
      <c r="A2359" s="1376">
        <v>46162</v>
      </c>
      <c r="B2359" s="1301"/>
      <c r="C2359" s="1302"/>
      <c r="D2359" s="1376">
        <v>45797</v>
      </c>
      <c r="E2359" s="1357"/>
      <c r="F2359" s="5"/>
      <c r="G2359" s="5"/>
      <c r="H2359" s="1302"/>
      <c r="I2359" s="1303"/>
      <c r="J2359" s="1301"/>
      <c r="K2359" s="1376"/>
      <c r="L2359" s="1302"/>
      <c r="M2359" s="1382">
        <f t="shared" si="4691"/>
        <v>46163</v>
      </c>
      <c r="N2359" s="1354">
        <f t="shared" si="4688"/>
        <v>0</v>
      </c>
      <c r="O2359" s="1383">
        <f t="shared" ref="O2359:S2359" si="4773">$AD2359*O$27</f>
        <v>0</v>
      </c>
      <c r="P2359" s="1383">
        <f t="shared" si="4773"/>
        <v>0</v>
      </c>
      <c r="Q2359" s="1383">
        <f t="shared" si="4773"/>
        <v>0</v>
      </c>
      <c r="R2359" s="1383">
        <f t="shared" si="4773"/>
        <v>0</v>
      </c>
      <c r="S2359" s="1383">
        <f t="shared" si="4773"/>
        <v>0</v>
      </c>
      <c r="T2359" s="1383">
        <f t="shared" ref="T2359:X2359" si="4774">$AE2359*T$27</f>
        <v>0</v>
      </c>
      <c r="U2359" s="1383">
        <f t="shared" si="4774"/>
        <v>0</v>
      </c>
      <c r="V2359" s="1383">
        <f t="shared" si="4774"/>
        <v>0</v>
      </c>
      <c r="W2359" s="1383">
        <f t="shared" si="4774"/>
        <v>0</v>
      </c>
      <c r="X2359" s="1383">
        <f t="shared" si="4774"/>
        <v>0</v>
      </c>
      <c r="Y2359" s="1383">
        <f t="shared" si="4694"/>
        <v>0</v>
      </c>
      <c r="Z2359" s="1383">
        <f t="shared" si="4695"/>
        <v>0</v>
      </c>
      <c r="AA2359" s="1383">
        <f t="shared" si="4696"/>
        <v>0</v>
      </c>
      <c r="AB2359" s="1383">
        <f t="shared" si="4697"/>
        <v>0</v>
      </c>
      <c r="AC2359" s="5">
        <f t="shared" si="4698"/>
        <v>140</v>
      </c>
      <c r="AD2359" s="1383">
        <f t="shared" si="4699"/>
        <v>0</v>
      </c>
      <c r="AE2359" s="1383">
        <f t="shared" si="4700"/>
        <v>0</v>
      </c>
      <c r="AF2359" s="1305" t="e">
        <f t="shared" si="4701"/>
        <v>#DIV/0!</v>
      </c>
      <c r="AG2359" s="1305" t="e">
        <f t="shared" si="4702"/>
        <v>#DIV/0!</v>
      </c>
      <c r="AH2359" s="5"/>
      <c r="AI2359" s="5"/>
      <c r="AJ2359" s="5"/>
      <c r="AK2359" s="5"/>
      <c r="AL2359" s="5"/>
      <c r="AM2359" s="5"/>
      <c r="AN2359" s="5"/>
      <c r="AO2359" s="5"/>
      <c r="AP2359" s="5"/>
      <c r="AQ2359" s="5"/>
      <c r="AR2359" s="5"/>
      <c r="AS2359" s="5"/>
      <c r="AT2359" s="5"/>
      <c r="AU2359" s="5"/>
      <c r="AV2359" s="5"/>
      <c r="AW2359" s="5"/>
      <c r="AX2359" s="5"/>
      <c r="AY2359" s="5"/>
      <c r="AZ2359" s="5"/>
      <c r="BA2359" s="5"/>
      <c r="BB2359" s="5"/>
      <c r="BC2359" s="5"/>
      <c r="BD2359" s="5"/>
      <c r="BE2359" s="5"/>
    </row>
    <row r="2360" spans="1:57" ht="14.25" customHeight="1">
      <c r="A2360" s="1376">
        <v>46163</v>
      </c>
      <c r="B2360" s="1301"/>
      <c r="C2360" s="1302"/>
      <c r="D2360" s="1376">
        <v>45798</v>
      </c>
      <c r="E2360" s="1357"/>
      <c r="F2360" s="5"/>
      <c r="G2360" s="5"/>
      <c r="H2360" s="1302"/>
      <c r="I2360" s="1303"/>
      <c r="J2360" s="1301"/>
      <c r="K2360" s="1376"/>
      <c r="L2360" s="1302"/>
      <c r="M2360" s="1382">
        <f t="shared" si="4691"/>
        <v>46164</v>
      </c>
      <c r="N2360" s="1354">
        <f t="shared" si="4688"/>
        <v>0</v>
      </c>
      <c r="O2360" s="1383">
        <f t="shared" ref="O2360:S2360" si="4775">$AD2360*O$27</f>
        <v>0</v>
      </c>
      <c r="P2360" s="1383">
        <f t="shared" si="4775"/>
        <v>0</v>
      </c>
      <c r="Q2360" s="1383">
        <f t="shared" si="4775"/>
        <v>0</v>
      </c>
      <c r="R2360" s="1383">
        <f t="shared" si="4775"/>
        <v>0</v>
      </c>
      <c r="S2360" s="1383">
        <f t="shared" si="4775"/>
        <v>0</v>
      </c>
      <c r="T2360" s="1383">
        <f t="shared" ref="T2360:X2360" si="4776">$AE2360*T$27</f>
        <v>0</v>
      </c>
      <c r="U2360" s="1383">
        <f t="shared" si="4776"/>
        <v>0</v>
      </c>
      <c r="V2360" s="1383">
        <f t="shared" si="4776"/>
        <v>0</v>
      </c>
      <c r="W2360" s="1383">
        <f t="shared" si="4776"/>
        <v>0</v>
      </c>
      <c r="X2360" s="1383">
        <f t="shared" si="4776"/>
        <v>0</v>
      </c>
      <c r="Y2360" s="1383">
        <f t="shared" si="4694"/>
        <v>0</v>
      </c>
      <c r="Z2360" s="1383">
        <f t="shared" si="4695"/>
        <v>0</v>
      </c>
      <c r="AA2360" s="1383">
        <f t="shared" si="4696"/>
        <v>0</v>
      </c>
      <c r="AB2360" s="1383">
        <f t="shared" si="4697"/>
        <v>0</v>
      </c>
      <c r="AC2360" s="5">
        <f t="shared" si="4698"/>
        <v>141</v>
      </c>
      <c r="AD2360" s="1383">
        <f t="shared" si="4699"/>
        <v>0</v>
      </c>
      <c r="AE2360" s="1383">
        <f t="shared" si="4700"/>
        <v>0</v>
      </c>
      <c r="AF2360" s="1305" t="e">
        <f t="shared" si="4701"/>
        <v>#DIV/0!</v>
      </c>
      <c r="AG2360" s="1305" t="e">
        <f t="shared" si="4702"/>
        <v>#DIV/0!</v>
      </c>
      <c r="AH2360" s="5"/>
      <c r="AI2360" s="5"/>
      <c r="AJ2360" s="5"/>
      <c r="AK2360" s="5"/>
      <c r="AL2360" s="5"/>
      <c r="AM2360" s="5"/>
      <c r="AN2360" s="5"/>
      <c r="AO2360" s="5"/>
      <c r="AP2360" s="5"/>
      <c r="AQ2360" s="5"/>
      <c r="AR2360" s="5"/>
      <c r="AS2360" s="5"/>
      <c r="AT2360" s="5"/>
      <c r="AU2360" s="5"/>
      <c r="AV2360" s="5"/>
      <c r="AW2360" s="5"/>
      <c r="AX2360" s="5"/>
      <c r="AY2360" s="5"/>
      <c r="AZ2360" s="5"/>
      <c r="BA2360" s="5"/>
      <c r="BB2360" s="5"/>
      <c r="BC2360" s="5"/>
      <c r="BD2360" s="5"/>
      <c r="BE2360" s="5"/>
    </row>
    <row r="2361" spans="1:57" ht="14.25" customHeight="1">
      <c r="A2361" s="1376">
        <v>46164</v>
      </c>
      <c r="B2361" s="1301"/>
      <c r="C2361" s="1302"/>
      <c r="D2361" s="1376">
        <v>45799</v>
      </c>
      <c r="E2361" s="1357"/>
      <c r="F2361" s="5"/>
      <c r="G2361" s="5"/>
      <c r="H2361" s="1302"/>
      <c r="I2361" s="1303"/>
      <c r="J2361" s="1301"/>
      <c r="K2361" s="1376"/>
      <c r="L2361" s="1302"/>
      <c r="M2361" s="1382">
        <f t="shared" si="4691"/>
        <v>46165</v>
      </c>
      <c r="N2361" s="1354">
        <f t="shared" si="4688"/>
        <v>0</v>
      </c>
      <c r="O2361" s="1383">
        <f t="shared" ref="O2361:S2361" si="4777">$AD2361*O$27</f>
        <v>0</v>
      </c>
      <c r="P2361" s="1383">
        <f t="shared" si="4777"/>
        <v>0</v>
      </c>
      <c r="Q2361" s="1383">
        <f t="shared" si="4777"/>
        <v>0</v>
      </c>
      <c r="R2361" s="1383">
        <f t="shared" si="4777"/>
        <v>0</v>
      </c>
      <c r="S2361" s="1383">
        <f t="shared" si="4777"/>
        <v>0</v>
      </c>
      <c r="T2361" s="1383">
        <f t="shared" ref="T2361:X2361" si="4778">$AE2361*T$27</f>
        <v>0</v>
      </c>
      <c r="U2361" s="1383">
        <f t="shared" si="4778"/>
        <v>0</v>
      </c>
      <c r="V2361" s="1383">
        <f t="shared" si="4778"/>
        <v>0</v>
      </c>
      <c r="W2361" s="1383">
        <f t="shared" si="4778"/>
        <v>0</v>
      </c>
      <c r="X2361" s="1383">
        <f t="shared" si="4778"/>
        <v>0</v>
      </c>
      <c r="Y2361" s="1383">
        <f t="shared" si="4694"/>
        <v>0</v>
      </c>
      <c r="Z2361" s="1383">
        <f t="shared" si="4695"/>
        <v>0</v>
      </c>
      <c r="AA2361" s="1383">
        <f t="shared" si="4696"/>
        <v>0</v>
      </c>
      <c r="AB2361" s="1383">
        <f t="shared" si="4697"/>
        <v>0</v>
      </c>
      <c r="AC2361" s="5">
        <f t="shared" si="4698"/>
        <v>142</v>
      </c>
      <c r="AD2361" s="1383">
        <f t="shared" si="4699"/>
        <v>0</v>
      </c>
      <c r="AE2361" s="1383">
        <f t="shared" si="4700"/>
        <v>0</v>
      </c>
      <c r="AF2361" s="1305" t="e">
        <f t="shared" si="4701"/>
        <v>#DIV/0!</v>
      </c>
      <c r="AG2361" s="1305" t="e">
        <f t="shared" si="4702"/>
        <v>#DIV/0!</v>
      </c>
      <c r="AH2361" s="5"/>
      <c r="AI2361" s="5"/>
      <c r="AJ2361" s="5"/>
      <c r="AK2361" s="5"/>
      <c r="AL2361" s="5"/>
      <c r="AM2361" s="5"/>
      <c r="AN2361" s="5"/>
      <c r="AO2361" s="5"/>
      <c r="AP2361" s="5"/>
      <c r="AQ2361" s="5"/>
      <c r="AR2361" s="5"/>
      <c r="AS2361" s="5"/>
      <c r="AT2361" s="5"/>
      <c r="AU2361" s="5"/>
      <c r="AV2361" s="5"/>
      <c r="AW2361" s="5"/>
      <c r="AX2361" s="5"/>
      <c r="AY2361" s="5"/>
      <c r="AZ2361" s="5"/>
      <c r="BA2361" s="5"/>
      <c r="BB2361" s="5"/>
      <c r="BC2361" s="5"/>
      <c r="BD2361" s="5"/>
      <c r="BE2361" s="5"/>
    </row>
    <row r="2362" spans="1:57" ht="14.25" customHeight="1">
      <c r="A2362" s="1376">
        <v>46165</v>
      </c>
      <c r="B2362" s="1301"/>
      <c r="C2362" s="1302"/>
      <c r="D2362" s="1376">
        <v>45800</v>
      </c>
      <c r="E2362" s="1357"/>
      <c r="F2362" s="5"/>
      <c r="G2362" s="5"/>
      <c r="H2362" s="1302"/>
      <c r="I2362" s="1303"/>
      <c r="J2362" s="1301"/>
      <c r="K2362" s="1376"/>
      <c r="L2362" s="1302"/>
      <c r="M2362" s="1382">
        <f t="shared" si="4691"/>
        <v>46166</v>
      </c>
      <c r="N2362" s="1354">
        <f t="shared" si="4688"/>
        <v>0</v>
      </c>
      <c r="O2362" s="1383">
        <f t="shared" ref="O2362:S2362" si="4779">$AD2362*O$27</f>
        <v>0</v>
      </c>
      <c r="P2362" s="1383">
        <f t="shared" si="4779"/>
        <v>0</v>
      </c>
      <c r="Q2362" s="1383">
        <f t="shared" si="4779"/>
        <v>0</v>
      </c>
      <c r="R2362" s="1383">
        <f t="shared" si="4779"/>
        <v>0</v>
      </c>
      <c r="S2362" s="1383">
        <f t="shared" si="4779"/>
        <v>0</v>
      </c>
      <c r="T2362" s="1383">
        <f t="shared" ref="T2362:X2362" si="4780">$AE2362*T$27</f>
        <v>0</v>
      </c>
      <c r="U2362" s="1383">
        <f t="shared" si="4780"/>
        <v>0</v>
      </c>
      <c r="V2362" s="1383">
        <f t="shared" si="4780"/>
        <v>0</v>
      </c>
      <c r="W2362" s="1383">
        <f t="shared" si="4780"/>
        <v>0</v>
      </c>
      <c r="X2362" s="1383">
        <f t="shared" si="4780"/>
        <v>0</v>
      </c>
      <c r="Y2362" s="1383">
        <f t="shared" si="4694"/>
        <v>0</v>
      </c>
      <c r="Z2362" s="1383">
        <f t="shared" si="4695"/>
        <v>0</v>
      </c>
      <c r="AA2362" s="1383">
        <f t="shared" si="4696"/>
        <v>0</v>
      </c>
      <c r="AB2362" s="1383">
        <f t="shared" si="4697"/>
        <v>0</v>
      </c>
      <c r="AC2362" s="5">
        <f t="shared" si="4698"/>
        <v>143</v>
      </c>
      <c r="AD2362" s="1383">
        <f t="shared" si="4699"/>
        <v>0</v>
      </c>
      <c r="AE2362" s="1383">
        <f t="shared" si="4700"/>
        <v>0</v>
      </c>
      <c r="AF2362" s="1305" t="e">
        <f t="shared" si="4701"/>
        <v>#DIV/0!</v>
      </c>
      <c r="AG2362" s="1305" t="e">
        <f t="shared" si="4702"/>
        <v>#DIV/0!</v>
      </c>
      <c r="AH2362" s="5"/>
      <c r="AI2362" s="5"/>
      <c r="AJ2362" s="5"/>
      <c r="AK2362" s="5"/>
      <c r="AL2362" s="5"/>
      <c r="AM2362" s="5"/>
      <c r="AN2362" s="5"/>
      <c r="AO2362" s="5"/>
      <c r="AP2362" s="5"/>
      <c r="AQ2362" s="5"/>
      <c r="AR2362" s="5"/>
      <c r="AS2362" s="5"/>
      <c r="AT2362" s="5"/>
      <c r="AU2362" s="5"/>
      <c r="AV2362" s="5"/>
      <c r="AW2362" s="5"/>
      <c r="AX2362" s="5"/>
      <c r="AY2362" s="5"/>
      <c r="AZ2362" s="5"/>
      <c r="BA2362" s="5"/>
      <c r="BB2362" s="5"/>
      <c r="BC2362" s="5"/>
      <c r="BD2362" s="5"/>
      <c r="BE2362" s="5"/>
    </row>
    <row r="2363" spans="1:57" ht="14.25" customHeight="1">
      <c r="A2363" s="1376">
        <v>46166</v>
      </c>
      <c r="B2363" s="1301"/>
      <c r="C2363" s="1302"/>
      <c r="D2363" s="1376">
        <v>45801</v>
      </c>
      <c r="E2363" s="1357"/>
      <c r="F2363" s="5"/>
      <c r="G2363" s="5"/>
      <c r="H2363" s="1302"/>
      <c r="I2363" s="1303"/>
      <c r="J2363" s="1301"/>
      <c r="K2363" s="1376"/>
      <c r="L2363" s="1302"/>
      <c r="M2363" s="1382">
        <f t="shared" si="4691"/>
        <v>46167</v>
      </c>
      <c r="N2363" s="1354">
        <f t="shared" si="4688"/>
        <v>0</v>
      </c>
      <c r="O2363" s="1383">
        <f t="shared" ref="O2363:S2363" si="4781">$AD2363*O$27</f>
        <v>0</v>
      </c>
      <c r="P2363" s="1383">
        <f t="shared" si="4781"/>
        <v>0</v>
      </c>
      <c r="Q2363" s="1383">
        <f t="shared" si="4781"/>
        <v>0</v>
      </c>
      <c r="R2363" s="1383">
        <f t="shared" si="4781"/>
        <v>0</v>
      </c>
      <c r="S2363" s="1383">
        <f t="shared" si="4781"/>
        <v>0</v>
      </c>
      <c r="T2363" s="1383">
        <f t="shared" ref="T2363:X2363" si="4782">$AE2363*T$27</f>
        <v>0</v>
      </c>
      <c r="U2363" s="1383">
        <f t="shared" si="4782"/>
        <v>0</v>
      </c>
      <c r="V2363" s="1383">
        <f t="shared" si="4782"/>
        <v>0</v>
      </c>
      <c r="W2363" s="1383">
        <f t="shared" si="4782"/>
        <v>0</v>
      </c>
      <c r="X2363" s="1383">
        <f t="shared" si="4782"/>
        <v>0</v>
      </c>
      <c r="Y2363" s="1383">
        <f t="shared" si="4694"/>
        <v>0</v>
      </c>
      <c r="Z2363" s="1383">
        <f t="shared" si="4695"/>
        <v>0</v>
      </c>
      <c r="AA2363" s="1383">
        <f t="shared" si="4696"/>
        <v>0</v>
      </c>
      <c r="AB2363" s="1383">
        <f t="shared" si="4697"/>
        <v>0</v>
      </c>
      <c r="AC2363" s="5">
        <f t="shared" si="4698"/>
        <v>144</v>
      </c>
      <c r="AD2363" s="1383">
        <f t="shared" si="4699"/>
        <v>0</v>
      </c>
      <c r="AE2363" s="1383">
        <f t="shared" si="4700"/>
        <v>0</v>
      </c>
      <c r="AF2363" s="1305" t="e">
        <f t="shared" si="4701"/>
        <v>#DIV/0!</v>
      </c>
      <c r="AG2363" s="1305" t="e">
        <f t="shared" si="4702"/>
        <v>#DIV/0!</v>
      </c>
      <c r="AH2363" s="5"/>
      <c r="AI2363" s="5"/>
      <c r="AJ2363" s="5"/>
      <c r="AK2363" s="5"/>
      <c r="AL2363" s="5"/>
      <c r="AM2363" s="5"/>
      <c r="AN2363" s="5"/>
      <c r="AO2363" s="5"/>
      <c r="AP2363" s="5"/>
      <c r="AQ2363" s="5"/>
      <c r="AR2363" s="5"/>
      <c r="AS2363" s="5"/>
      <c r="AT2363" s="5"/>
      <c r="AU2363" s="5"/>
      <c r="AV2363" s="5"/>
      <c r="AW2363" s="5"/>
      <c r="AX2363" s="5"/>
      <c r="AY2363" s="5"/>
      <c r="AZ2363" s="5"/>
      <c r="BA2363" s="5"/>
      <c r="BB2363" s="5"/>
      <c r="BC2363" s="5"/>
      <c r="BD2363" s="5"/>
      <c r="BE2363" s="5"/>
    </row>
    <row r="2364" spans="1:57" ht="14.25" customHeight="1">
      <c r="A2364" s="1376">
        <v>46167</v>
      </c>
      <c r="B2364" s="1301"/>
      <c r="C2364" s="1302"/>
      <c r="D2364" s="1376">
        <v>45802</v>
      </c>
      <c r="E2364" s="1357"/>
      <c r="F2364" s="5"/>
      <c r="G2364" s="5"/>
      <c r="H2364" s="1302"/>
      <c r="I2364" s="1303"/>
      <c r="J2364" s="1301"/>
      <c r="K2364" s="1376"/>
      <c r="L2364" s="1302"/>
      <c r="M2364" s="1382">
        <f t="shared" si="4691"/>
        <v>46168</v>
      </c>
      <c r="N2364" s="1354">
        <f t="shared" si="4688"/>
        <v>0</v>
      </c>
      <c r="O2364" s="1383">
        <f t="shared" ref="O2364:S2364" si="4783">$AD2364*O$27</f>
        <v>0</v>
      </c>
      <c r="P2364" s="1383">
        <f t="shared" si="4783"/>
        <v>0</v>
      </c>
      <c r="Q2364" s="1383">
        <f t="shared" si="4783"/>
        <v>0</v>
      </c>
      <c r="R2364" s="1383">
        <f t="shared" si="4783"/>
        <v>0</v>
      </c>
      <c r="S2364" s="1383">
        <f t="shared" si="4783"/>
        <v>0</v>
      </c>
      <c r="T2364" s="1383">
        <f t="shared" ref="T2364:X2364" si="4784">$AE2364*T$27</f>
        <v>0</v>
      </c>
      <c r="U2364" s="1383">
        <f t="shared" si="4784"/>
        <v>0</v>
      </c>
      <c r="V2364" s="1383">
        <f t="shared" si="4784"/>
        <v>0</v>
      </c>
      <c r="W2364" s="1383">
        <f t="shared" si="4784"/>
        <v>0</v>
      </c>
      <c r="X2364" s="1383">
        <f t="shared" si="4784"/>
        <v>0</v>
      </c>
      <c r="Y2364" s="1383">
        <f t="shared" si="4694"/>
        <v>0</v>
      </c>
      <c r="Z2364" s="1383">
        <f t="shared" si="4695"/>
        <v>0</v>
      </c>
      <c r="AA2364" s="1383">
        <f t="shared" si="4696"/>
        <v>0</v>
      </c>
      <c r="AB2364" s="1383">
        <f t="shared" si="4697"/>
        <v>0</v>
      </c>
      <c r="AC2364" s="5">
        <f t="shared" si="4698"/>
        <v>145</v>
      </c>
      <c r="AD2364" s="1383">
        <f t="shared" si="4699"/>
        <v>0</v>
      </c>
      <c r="AE2364" s="1383">
        <f t="shared" si="4700"/>
        <v>0</v>
      </c>
      <c r="AF2364" s="1305" t="e">
        <f t="shared" si="4701"/>
        <v>#DIV/0!</v>
      </c>
      <c r="AG2364" s="1305" t="e">
        <f t="shared" si="4702"/>
        <v>#DIV/0!</v>
      </c>
      <c r="AH2364" s="5"/>
      <c r="AI2364" s="5"/>
      <c r="AJ2364" s="5"/>
      <c r="AK2364" s="5"/>
      <c r="AL2364" s="5"/>
      <c r="AM2364" s="5"/>
      <c r="AN2364" s="5"/>
      <c r="AO2364" s="5"/>
      <c r="AP2364" s="5"/>
      <c r="AQ2364" s="5"/>
      <c r="AR2364" s="5"/>
      <c r="AS2364" s="5"/>
      <c r="AT2364" s="5"/>
      <c r="AU2364" s="5"/>
      <c r="AV2364" s="5"/>
      <c r="AW2364" s="5"/>
      <c r="AX2364" s="5"/>
      <c r="AY2364" s="5"/>
      <c r="AZ2364" s="5"/>
      <c r="BA2364" s="5"/>
      <c r="BB2364" s="5"/>
      <c r="BC2364" s="5"/>
      <c r="BD2364" s="5"/>
      <c r="BE2364" s="5"/>
    </row>
    <row r="2365" spans="1:57" ht="14.25" customHeight="1">
      <c r="A2365" s="1376">
        <v>46168</v>
      </c>
      <c r="B2365" s="1301"/>
      <c r="C2365" s="1302"/>
      <c r="D2365" s="1376">
        <v>45803</v>
      </c>
      <c r="E2365" s="1357"/>
      <c r="F2365" s="5"/>
      <c r="G2365" s="5"/>
      <c r="H2365" s="1302"/>
      <c r="I2365" s="1303"/>
      <c r="J2365" s="1301"/>
      <c r="K2365" s="1376"/>
      <c r="L2365" s="1302"/>
      <c r="M2365" s="1382">
        <f t="shared" si="4691"/>
        <v>46169</v>
      </c>
      <c r="N2365" s="1354">
        <f t="shared" si="4688"/>
        <v>0</v>
      </c>
      <c r="O2365" s="1383">
        <f t="shared" ref="O2365:S2365" si="4785">$AD2365*O$27</f>
        <v>0</v>
      </c>
      <c r="P2365" s="1383">
        <f t="shared" si="4785"/>
        <v>0</v>
      </c>
      <c r="Q2365" s="1383">
        <f t="shared" si="4785"/>
        <v>0</v>
      </c>
      <c r="R2365" s="1383">
        <f t="shared" si="4785"/>
        <v>0</v>
      </c>
      <c r="S2365" s="1383">
        <f t="shared" si="4785"/>
        <v>0</v>
      </c>
      <c r="T2365" s="1383">
        <f t="shared" ref="T2365:X2365" si="4786">$AE2365*T$27</f>
        <v>0</v>
      </c>
      <c r="U2365" s="1383">
        <f t="shared" si="4786"/>
        <v>0</v>
      </c>
      <c r="V2365" s="1383">
        <f t="shared" si="4786"/>
        <v>0</v>
      </c>
      <c r="W2365" s="1383">
        <f t="shared" si="4786"/>
        <v>0</v>
      </c>
      <c r="X2365" s="1383">
        <f t="shared" si="4786"/>
        <v>0</v>
      </c>
      <c r="Y2365" s="1383">
        <f t="shared" si="4694"/>
        <v>0</v>
      </c>
      <c r="Z2365" s="1383">
        <f t="shared" si="4695"/>
        <v>0</v>
      </c>
      <c r="AA2365" s="1383">
        <f t="shared" si="4696"/>
        <v>0</v>
      </c>
      <c r="AB2365" s="1383">
        <f t="shared" si="4697"/>
        <v>0</v>
      </c>
      <c r="AC2365" s="5">
        <f t="shared" si="4698"/>
        <v>146</v>
      </c>
      <c r="AD2365" s="1383">
        <f t="shared" si="4699"/>
        <v>0</v>
      </c>
      <c r="AE2365" s="1383">
        <f t="shared" si="4700"/>
        <v>0</v>
      </c>
      <c r="AF2365" s="1305" t="e">
        <f t="shared" si="4701"/>
        <v>#DIV/0!</v>
      </c>
      <c r="AG2365" s="1305" t="e">
        <f t="shared" si="4702"/>
        <v>#DIV/0!</v>
      </c>
      <c r="AH2365" s="5"/>
      <c r="AI2365" s="5"/>
      <c r="AJ2365" s="5"/>
      <c r="AK2365" s="5"/>
      <c r="AL2365" s="5"/>
      <c r="AM2365" s="5"/>
      <c r="AN2365" s="5"/>
      <c r="AO2365" s="5"/>
      <c r="AP2365" s="5"/>
      <c r="AQ2365" s="5"/>
      <c r="AR2365" s="5"/>
      <c r="AS2365" s="5"/>
      <c r="AT2365" s="5"/>
      <c r="AU2365" s="5"/>
      <c r="AV2365" s="5"/>
      <c r="AW2365" s="5"/>
      <c r="AX2365" s="5"/>
      <c r="AY2365" s="5"/>
      <c r="AZ2365" s="5"/>
      <c r="BA2365" s="5"/>
      <c r="BB2365" s="5"/>
      <c r="BC2365" s="5"/>
      <c r="BD2365" s="5"/>
      <c r="BE2365" s="5"/>
    </row>
    <row r="2366" spans="1:57" ht="14.25" customHeight="1">
      <c r="A2366" s="1376">
        <v>46169</v>
      </c>
      <c r="B2366" s="1301"/>
      <c r="C2366" s="1302"/>
      <c r="D2366" s="1376">
        <v>45804</v>
      </c>
      <c r="E2366" s="1357"/>
      <c r="F2366" s="5"/>
      <c r="G2366" s="5"/>
      <c r="H2366" s="1302"/>
      <c r="I2366" s="1303"/>
      <c r="J2366" s="1301"/>
      <c r="K2366" s="1376"/>
      <c r="L2366" s="1302"/>
      <c r="M2366" s="1382">
        <f t="shared" si="4691"/>
        <v>46170</v>
      </c>
      <c r="N2366" s="1354">
        <f t="shared" si="4688"/>
        <v>0</v>
      </c>
      <c r="O2366" s="1383">
        <f t="shared" ref="O2366:S2366" si="4787">$AD2366*O$27</f>
        <v>0</v>
      </c>
      <c r="P2366" s="1383">
        <f t="shared" si="4787"/>
        <v>0</v>
      </c>
      <c r="Q2366" s="1383">
        <f t="shared" si="4787"/>
        <v>0</v>
      </c>
      <c r="R2366" s="1383">
        <f t="shared" si="4787"/>
        <v>0</v>
      </c>
      <c r="S2366" s="1383">
        <f t="shared" si="4787"/>
        <v>0</v>
      </c>
      <c r="T2366" s="1383">
        <f t="shared" ref="T2366:X2366" si="4788">$AE2366*T$27</f>
        <v>0</v>
      </c>
      <c r="U2366" s="1383">
        <f t="shared" si="4788"/>
        <v>0</v>
      </c>
      <c r="V2366" s="1383">
        <f t="shared" si="4788"/>
        <v>0</v>
      </c>
      <c r="W2366" s="1383">
        <f t="shared" si="4788"/>
        <v>0</v>
      </c>
      <c r="X2366" s="1383">
        <f t="shared" si="4788"/>
        <v>0</v>
      </c>
      <c r="Y2366" s="1383">
        <f t="shared" si="4694"/>
        <v>0</v>
      </c>
      <c r="Z2366" s="1383">
        <f t="shared" si="4695"/>
        <v>0</v>
      </c>
      <c r="AA2366" s="1383">
        <f t="shared" si="4696"/>
        <v>0</v>
      </c>
      <c r="AB2366" s="1383">
        <f t="shared" si="4697"/>
        <v>0</v>
      </c>
      <c r="AC2366" s="5">
        <f t="shared" si="4698"/>
        <v>147</v>
      </c>
      <c r="AD2366" s="1383">
        <f t="shared" si="4699"/>
        <v>0</v>
      </c>
      <c r="AE2366" s="1383">
        <f t="shared" si="4700"/>
        <v>0</v>
      </c>
      <c r="AF2366" s="1305" t="e">
        <f t="shared" si="4701"/>
        <v>#DIV/0!</v>
      </c>
      <c r="AG2366" s="1305" t="e">
        <f t="shared" si="4702"/>
        <v>#DIV/0!</v>
      </c>
      <c r="AH2366" s="5"/>
      <c r="AI2366" s="5"/>
      <c r="AJ2366" s="5"/>
      <c r="AK2366" s="5"/>
      <c r="AL2366" s="5"/>
      <c r="AM2366" s="5"/>
      <c r="AN2366" s="5"/>
      <c r="AO2366" s="5"/>
      <c r="AP2366" s="5"/>
      <c r="AQ2366" s="5"/>
      <c r="AR2366" s="5"/>
      <c r="AS2366" s="5"/>
      <c r="AT2366" s="5"/>
      <c r="AU2366" s="5"/>
      <c r="AV2366" s="5"/>
      <c r="AW2366" s="5"/>
      <c r="AX2366" s="5"/>
      <c r="AY2366" s="5"/>
      <c r="AZ2366" s="5"/>
      <c r="BA2366" s="5"/>
      <c r="BB2366" s="5"/>
      <c r="BC2366" s="5"/>
      <c r="BD2366" s="5"/>
      <c r="BE2366" s="5"/>
    </row>
    <row r="2367" spans="1:57" ht="14.25" customHeight="1">
      <c r="A2367" s="1376">
        <v>46170</v>
      </c>
      <c r="B2367" s="1301"/>
      <c r="C2367" s="1302"/>
      <c r="D2367" s="1376">
        <v>45805</v>
      </c>
      <c r="E2367" s="1357"/>
      <c r="F2367" s="5"/>
      <c r="G2367" s="5"/>
      <c r="H2367" s="1302"/>
      <c r="I2367" s="1303"/>
      <c r="J2367" s="1301"/>
      <c r="K2367" s="1376"/>
      <c r="L2367" s="1302"/>
      <c r="M2367" s="1382">
        <f t="shared" si="4691"/>
        <v>46171</v>
      </c>
      <c r="N2367" s="1354"/>
      <c r="O2367" s="1383">
        <f t="shared" ref="O2367:S2367" si="4789">$AD2367*O$27</f>
        <v>0</v>
      </c>
      <c r="P2367" s="1383">
        <f t="shared" si="4789"/>
        <v>0</v>
      </c>
      <c r="Q2367" s="1383">
        <f t="shared" si="4789"/>
        <v>0</v>
      </c>
      <c r="R2367" s="1383">
        <f t="shared" si="4789"/>
        <v>0</v>
      </c>
      <c r="S2367" s="1383">
        <f t="shared" si="4789"/>
        <v>0</v>
      </c>
      <c r="T2367" s="1383">
        <f t="shared" ref="T2367:X2367" si="4790">$AE2367*T$27</f>
        <v>0</v>
      </c>
      <c r="U2367" s="1383">
        <f t="shared" si="4790"/>
        <v>0</v>
      </c>
      <c r="V2367" s="1383">
        <f t="shared" si="4790"/>
        <v>0</v>
      </c>
      <c r="W2367" s="1383">
        <f t="shared" si="4790"/>
        <v>0</v>
      </c>
      <c r="X2367" s="1383">
        <f t="shared" si="4790"/>
        <v>0</v>
      </c>
      <c r="Y2367" s="1383">
        <f t="shared" si="4694"/>
        <v>0</v>
      </c>
      <c r="Z2367" s="1383">
        <f t="shared" si="4695"/>
        <v>0</v>
      </c>
      <c r="AA2367" s="1383">
        <f t="shared" si="4696"/>
        <v>0</v>
      </c>
      <c r="AB2367" s="1383">
        <f t="shared" si="4697"/>
        <v>0</v>
      </c>
      <c r="AC2367" s="5">
        <f t="shared" si="4698"/>
        <v>148</v>
      </c>
      <c r="AD2367" s="1383">
        <f t="shared" si="4699"/>
        <v>0</v>
      </c>
      <c r="AE2367" s="1383">
        <f t="shared" si="4700"/>
        <v>0</v>
      </c>
      <c r="AF2367" s="1305" t="e">
        <f t="shared" si="4701"/>
        <v>#DIV/0!</v>
      </c>
      <c r="AG2367" s="1305" t="e">
        <f t="shared" si="4702"/>
        <v>#DIV/0!</v>
      </c>
      <c r="AH2367" s="5"/>
      <c r="AI2367" s="5"/>
      <c r="AJ2367" s="5"/>
      <c r="AK2367" s="5"/>
      <c r="AL2367" s="5"/>
      <c r="AM2367" s="5"/>
      <c r="AN2367" s="5"/>
      <c r="AO2367" s="5"/>
      <c r="AP2367" s="5"/>
      <c r="AQ2367" s="5"/>
      <c r="AR2367" s="5"/>
      <c r="AS2367" s="5"/>
      <c r="AT2367" s="5"/>
      <c r="AU2367" s="5"/>
      <c r="AV2367" s="5"/>
      <c r="AW2367" s="5"/>
      <c r="AX2367" s="5"/>
      <c r="AY2367" s="5"/>
      <c r="AZ2367" s="5"/>
      <c r="BA2367" s="5"/>
      <c r="BB2367" s="5"/>
      <c r="BC2367" s="5"/>
      <c r="BD2367" s="5"/>
      <c r="BE2367" s="5"/>
    </row>
    <row r="2368" spans="1:57" ht="14.25" customHeight="1">
      <c r="A2368" s="1376">
        <v>46171</v>
      </c>
      <c r="B2368" s="1301"/>
      <c r="C2368" s="1302"/>
      <c r="D2368" s="1376">
        <v>45806</v>
      </c>
      <c r="E2368" s="1357"/>
      <c r="F2368" s="5"/>
      <c r="G2368" s="5"/>
      <c r="H2368" s="1302"/>
      <c r="I2368" s="1303"/>
      <c r="J2368" s="1301"/>
      <c r="K2368" s="1376"/>
      <c r="L2368" s="1302"/>
      <c r="M2368" s="1382">
        <f t="shared" si="4691"/>
        <v>46172</v>
      </c>
      <c r="N2368" s="1354"/>
      <c r="O2368" s="1383">
        <f t="shared" ref="O2368:S2368" si="4791">$AD2368*O$27</f>
        <v>0</v>
      </c>
      <c r="P2368" s="1383">
        <f t="shared" si="4791"/>
        <v>0</v>
      </c>
      <c r="Q2368" s="1383">
        <f t="shared" si="4791"/>
        <v>0</v>
      </c>
      <c r="R2368" s="1383">
        <f t="shared" si="4791"/>
        <v>0</v>
      </c>
      <c r="S2368" s="1383">
        <f t="shared" si="4791"/>
        <v>0</v>
      </c>
      <c r="T2368" s="1383">
        <f t="shared" ref="T2368:X2368" si="4792">$AE2368*T$27</f>
        <v>0</v>
      </c>
      <c r="U2368" s="1383">
        <f t="shared" si="4792"/>
        <v>0</v>
      </c>
      <c r="V2368" s="1383">
        <f t="shared" si="4792"/>
        <v>0</v>
      </c>
      <c r="W2368" s="1383">
        <f t="shared" si="4792"/>
        <v>0</v>
      </c>
      <c r="X2368" s="1383">
        <f t="shared" si="4792"/>
        <v>0</v>
      </c>
      <c r="Y2368" s="1383">
        <f t="shared" si="4694"/>
        <v>0</v>
      </c>
      <c r="Z2368" s="1383">
        <f t="shared" si="4695"/>
        <v>0</v>
      </c>
      <c r="AA2368" s="1383">
        <f t="shared" si="4696"/>
        <v>0</v>
      </c>
      <c r="AB2368" s="1383">
        <f t="shared" si="4697"/>
        <v>0</v>
      </c>
      <c r="AC2368" s="5">
        <f t="shared" si="4698"/>
        <v>149</v>
      </c>
      <c r="AD2368" s="1383">
        <f t="shared" si="4699"/>
        <v>0</v>
      </c>
      <c r="AE2368" s="1383">
        <f t="shared" si="4700"/>
        <v>0</v>
      </c>
      <c r="AF2368" s="1305" t="e">
        <f t="shared" si="4701"/>
        <v>#DIV/0!</v>
      </c>
      <c r="AG2368" s="1305" t="e">
        <f t="shared" si="4702"/>
        <v>#DIV/0!</v>
      </c>
      <c r="AH2368" s="5"/>
      <c r="AI2368" s="5"/>
      <c r="AJ2368" s="5"/>
      <c r="AK2368" s="5"/>
      <c r="AL2368" s="5"/>
      <c r="AM2368" s="5"/>
      <c r="AN2368" s="5"/>
      <c r="AO2368" s="5"/>
      <c r="AP2368" s="5"/>
      <c r="AQ2368" s="5"/>
      <c r="AR2368" s="5"/>
      <c r="AS2368" s="5"/>
      <c r="AT2368" s="5"/>
      <c r="AU2368" s="5"/>
      <c r="AV2368" s="5"/>
      <c r="AW2368" s="5"/>
      <c r="AX2368" s="5"/>
      <c r="AY2368" s="5"/>
      <c r="AZ2368" s="5"/>
      <c r="BA2368" s="5"/>
      <c r="BB2368" s="5"/>
      <c r="BC2368" s="5"/>
      <c r="BD2368" s="5"/>
      <c r="BE2368" s="5"/>
    </row>
    <row r="2369" spans="1:57" ht="14.25" customHeight="1">
      <c r="A2369" s="1376">
        <v>46172</v>
      </c>
      <c r="B2369" s="1301"/>
      <c r="C2369" s="1302"/>
      <c r="D2369" s="1376">
        <v>45807</v>
      </c>
      <c r="E2369" s="1357"/>
      <c r="F2369" s="5"/>
      <c r="G2369" s="5"/>
      <c r="H2369" s="1302"/>
      <c r="I2369" s="1303"/>
      <c r="J2369" s="1301"/>
      <c r="K2369" s="1376"/>
      <c r="L2369" s="1302"/>
      <c r="M2369" s="1382">
        <f t="shared" si="4691"/>
        <v>46173</v>
      </c>
      <c r="N2369" s="1354"/>
      <c r="O2369" s="1383">
        <f t="shared" ref="O2369:S2369" si="4793">$AD2369*O$27</f>
        <v>0</v>
      </c>
      <c r="P2369" s="1383">
        <f t="shared" si="4793"/>
        <v>0</v>
      </c>
      <c r="Q2369" s="1383">
        <f t="shared" si="4793"/>
        <v>0</v>
      </c>
      <c r="R2369" s="1383">
        <f t="shared" si="4793"/>
        <v>0</v>
      </c>
      <c r="S2369" s="1383">
        <f t="shared" si="4793"/>
        <v>0</v>
      </c>
      <c r="T2369" s="1383">
        <f t="shared" ref="T2369:X2369" si="4794">$AE2369*T$27</f>
        <v>0</v>
      </c>
      <c r="U2369" s="1383">
        <f t="shared" si="4794"/>
        <v>0</v>
      </c>
      <c r="V2369" s="1383">
        <f t="shared" si="4794"/>
        <v>0</v>
      </c>
      <c r="W2369" s="1383">
        <f t="shared" si="4794"/>
        <v>0</v>
      </c>
      <c r="X2369" s="1383">
        <f t="shared" si="4794"/>
        <v>0</v>
      </c>
      <c r="Y2369" s="1383">
        <f t="shared" si="4694"/>
        <v>0</v>
      </c>
      <c r="Z2369" s="1383">
        <f t="shared" si="4695"/>
        <v>0</v>
      </c>
      <c r="AA2369" s="1383">
        <f t="shared" si="4696"/>
        <v>0</v>
      </c>
      <c r="AB2369" s="1383">
        <f t="shared" si="4697"/>
        <v>0</v>
      </c>
      <c r="AC2369" s="5">
        <f t="shared" si="4698"/>
        <v>150</v>
      </c>
      <c r="AD2369" s="1383">
        <f t="shared" si="4699"/>
        <v>0</v>
      </c>
      <c r="AE2369" s="1383">
        <f t="shared" si="4700"/>
        <v>0</v>
      </c>
      <c r="AF2369" s="1305" t="e">
        <f t="shared" si="4701"/>
        <v>#DIV/0!</v>
      </c>
      <c r="AG2369" s="1305" t="e">
        <f t="shared" si="4702"/>
        <v>#DIV/0!</v>
      </c>
      <c r="AH2369" s="5"/>
      <c r="AI2369" s="5"/>
      <c r="AJ2369" s="5"/>
      <c r="AK2369" s="5"/>
      <c r="AL2369" s="5"/>
      <c r="AM2369" s="5"/>
      <c r="AN2369" s="5"/>
      <c r="AO2369" s="5"/>
      <c r="AP2369" s="5"/>
      <c r="AQ2369" s="5"/>
      <c r="AR2369" s="5"/>
      <c r="AS2369" s="5"/>
      <c r="AT2369" s="5"/>
      <c r="AU2369" s="5"/>
      <c r="AV2369" s="5"/>
      <c r="AW2369" s="5"/>
      <c r="AX2369" s="5"/>
      <c r="AY2369" s="5"/>
      <c r="AZ2369" s="5"/>
      <c r="BA2369" s="5"/>
      <c r="BB2369" s="5"/>
      <c r="BC2369" s="5"/>
      <c r="BD2369" s="5"/>
      <c r="BE2369" s="5"/>
    </row>
    <row r="2370" spans="1:57" ht="14.25" customHeight="1">
      <c r="A2370" s="1376">
        <v>46173</v>
      </c>
      <c r="B2370" s="1301"/>
      <c r="C2370" s="1302"/>
      <c r="D2370" s="1376">
        <v>45808</v>
      </c>
      <c r="E2370" s="1357"/>
      <c r="F2370" s="5"/>
      <c r="G2370" s="5"/>
      <c r="H2370" s="1302"/>
      <c r="I2370" s="1303"/>
      <c r="J2370" s="1301"/>
      <c r="K2370" s="1376"/>
      <c r="L2370" s="1302"/>
      <c r="M2370" s="1382">
        <f t="shared" si="4691"/>
        <v>46174</v>
      </c>
      <c r="N2370" s="1354"/>
      <c r="O2370" s="1383">
        <f t="shared" ref="O2370:S2370" si="4795">$AD2370*O$27</f>
        <v>0</v>
      </c>
      <c r="P2370" s="1383">
        <f t="shared" si="4795"/>
        <v>0</v>
      </c>
      <c r="Q2370" s="1383">
        <f t="shared" si="4795"/>
        <v>0</v>
      </c>
      <c r="R2370" s="1383">
        <f t="shared" si="4795"/>
        <v>0</v>
      </c>
      <c r="S2370" s="1383">
        <f t="shared" si="4795"/>
        <v>0</v>
      </c>
      <c r="T2370" s="1383">
        <f t="shared" ref="T2370:X2370" si="4796">$AE2370*T$27</f>
        <v>0</v>
      </c>
      <c r="U2370" s="1383">
        <f t="shared" si="4796"/>
        <v>0</v>
      </c>
      <c r="V2370" s="1383">
        <f t="shared" si="4796"/>
        <v>0</v>
      </c>
      <c r="W2370" s="1383">
        <f t="shared" si="4796"/>
        <v>0</v>
      </c>
      <c r="X2370" s="1383">
        <f t="shared" si="4796"/>
        <v>0</v>
      </c>
      <c r="Y2370" s="1383">
        <f t="shared" si="4694"/>
        <v>0</v>
      </c>
      <c r="Z2370" s="1383">
        <f t="shared" si="4695"/>
        <v>0</v>
      </c>
      <c r="AA2370" s="1383">
        <f t="shared" si="4696"/>
        <v>0</v>
      </c>
      <c r="AB2370" s="1383">
        <f t="shared" si="4697"/>
        <v>0</v>
      </c>
      <c r="AC2370" s="5">
        <f t="shared" si="4698"/>
        <v>151</v>
      </c>
      <c r="AD2370" s="1383">
        <f t="shared" si="4699"/>
        <v>0</v>
      </c>
      <c r="AE2370" s="1383">
        <f t="shared" si="4700"/>
        <v>0</v>
      </c>
      <c r="AF2370" s="1305" t="e">
        <f t="shared" si="4701"/>
        <v>#DIV/0!</v>
      </c>
      <c r="AG2370" s="1305" t="e">
        <f t="shared" si="4702"/>
        <v>#DIV/0!</v>
      </c>
      <c r="AH2370" s="5"/>
      <c r="AI2370" s="5"/>
      <c r="AJ2370" s="5"/>
      <c r="AK2370" s="5"/>
      <c r="AL2370" s="5"/>
      <c r="AM2370" s="5"/>
      <c r="AN2370" s="5"/>
      <c r="AO2370" s="5"/>
      <c r="AP2370" s="5"/>
      <c r="AQ2370" s="5"/>
      <c r="AR2370" s="5"/>
      <c r="AS2370" s="5"/>
      <c r="AT2370" s="5"/>
      <c r="AU2370" s="5"/>
      <c r="AV2370" s="5"/>
      <c r="AW2370" s="5"/>
      <c r="AX2370" s="5"/>
      <c r="AY2370" s="5"/>
      <c r="AZ2370" s="5"/>
      <c r="BA2370" s="5"/>
      <c r="BB2370" s="5"/>
      <c r="BC2370" s="5"/>
      <c r="BD2370" s="5"/>
      <c r="BE2370" s="5"/>
    </row>
    <row r="2371" spans="1:57" ht="14.25" customHeight="1">
      <c r="A2371" s="1376">
        <v>46174</v>
      </c>
      <c r="B2371" s="1301"/>
      <c r="C2371" s="1302"/>
      <c r="D2371" s="1376">
        <v>45809</v>
      </c>
      <c r="E2371" s="1357"/>
      <c r="F2371" s="5"/>
      <c r="G2371" s="5"/>
      <c r="H2371" s="1302"/>
      <c r="I2371" s="1303"/>
      <c r="J2371" s="1301"/>
      <c r="K2371" s="1376"/>
      <c r="L2371" s="1302"/>
      <c r="M2371" s="1382">
        <f t="shared" si="4691"/>
        <v>46175</v>
      </c>
      <c r="N2371" s="1354"/>
      <c r="O2371" s="1383">
        <f t="shared" ref="O2371:S2371" si="4797">$AD2371*O$27</f>
        <v>0</v>
      </c>
      <c r="P2371" s="1383">
        <f t="shared" si="4797"/>
        <v>0</v>
      </c>
      <c r="Q2371" s="1383">
        <f t="shared" si="4797"/>
        <v>0</v>
      </c>
      <c r="R2371" s="1383">
        <f t="shared" si="4797"/>
        <v>0</v>
      </c>
      <c r="S2371" s="1383">
        <f t="shared" si="4797"/>
        <v>0</v>
      </c>
      <c r="T2371" s="1383">
        <f t="shared" ref="T2371:X2371" si="4798">$AE2371*T$27</f>
        <v>0</v>
      </c>
      <c r="U2371" s="1383">
        <f t="shared" si="4798"/>
        <v>0</v>
      </c>
      <c r="V2371" s="1383">
        <f t="shared" si="4798"/>
        <v>0</v>
      </c>
      <c r="W2371" s="1383">
        <f t="shared" si="4798"/>
        <v>0</v>
      </c>
      <c r="X2371" s="1383">
        <f t="shared" si="4798"/>
        <v>0</v>
      </c>
      <c r="Y2371" s="1383">
        <f t="shared" si="4694"/>
        <v>0</v>
      </c>
      <c r="Z2371" s="1383">
        <f t="shared" si="4695"/>
        <v>0</v>
      </c>
      <c r="AA2371" s="1383">
        <f t="shared" si="4696"/>
        <v>0</v>
      </c>
      <c r="AB2371" s="1383">
        <f t="shared" si="4697"/>
        <v>0</v>
      </c>
      <c r="AC2371" s="5">
        <f t="shared" si="4698"/>
        <v>152</v>
      </c>
      <c r="AD2371" s="1383">
        <f t="shared" si="4699"/>
        <v>0</v>
      </c>
      <c r="AE2371" s="1383">
        <f t="shared" si="4700"/>
        <v>0</v>
      </c>
      <c r="AF2371" s="1305" t="e">
        <f t="shared" si="4701"/>
        <v>#DIV/0!</v>
      </c>
      <c r="AG2371" s="1305" t="e">
        <f t="shared" si="4702"/>
        <v>#DIV/0!</v>
      </c>
      <c r="AH2371" s="5"/>
      <c r="AI2371" s="5"/>
      <c r="AJ2371" s="5"/>
      <c r="AK2371" s="5"/>
      <c r="AL2371" s="5"/>
      <c r="AM2371" s="5"/>
      <c r="AN2371" s="5"/>
      <c r="AO2371" s="5"/>
      <c r="AP2371" s="5"/>
      <c r="AQ2371" s="5"/>
      <c r="AR2371" s="5"/>
      <c r="AS2371" s="5"/>
      <c r="AT2371" s="5"/>
      <c r="AU2371" s="5"/>
      <c r="AV2371" s="5"/>
      <c r="AW2371" s="5"/>
      <c r="AX2371" s="5"/>
      <c r="AY2371" s="5"/>
      <c r="AZ2371" s="5"/>
      <c r="BA2371" s="5"/>
      <c r="BB2371" s="5"/>
      <c r="BC2371" s="5"/>
      <c r="BD2371" s="5"/>
      <c r="BE2371" s="5"/>
    </row>
    <row r="2372" spans="1:57" ht="14.25" customHeight="1">
      <c r="A2372" s="1376">
        <v>46175</v>
      </c>
      <c r="B2372" s="1301"/>
      <c r="C2372" s="1302"/>
      <c r="D2372" s="1376">
        <v>45810</v>
      </c>
      <c r="E2372" s="1357"/>
      <c r="F2372" s="5"/>
      <c r="G2372" s="5"/>
      <c r="H2372" s="1302"/>
      <c r="I2372" s="1303"/>
      <c r="J2372" s="1301"/>
      <c r="K2372" s="1376"/>
      <c r="L2372" s="1302"/>
      <c r="M2372" s="1382">
        <f t="shared" si="4691"/>
        <v>46176</v>
      </c>
      <c r="N2372" s="1354"/>
      <c r="O2372" s="1383">
        <f t="shared" ref="O2372:S2372" si="4799">$AD2372*O$27</f>
        <v>0</v>
      </c>
      <c r="P2372" s="1383">
        <f t="shared" si="4799"/>
        <v>0</v>
      </c>
      <c r="Q2372" s="1383">
        <f t="shared" si="4799"/>
        <v>0</v>
      </c>
      <c r="R2372" s="1383">
        <f t="shared" si="4799"/>
        <v>0</v>
      </c>
      <c r="S2372" s="1383">
        <f t="shared" si="4799"/>
        <v>0</v>
      </c>
      <c r="T2372" s="1383">
        <f t="shared" ref="T2372:X2372" si="4800">$AE2372*T$27</f>
        <v>0</v>
      </c>
      <c r="U2372" s="1383">
        <f t="shared" si="4800"/>
        <v>0</v>
      </c>
      <c r="V2372" s="1383">
        <f t="shared" si="4800"/>
        <v>0</v>
      </c>
      <c r="W2372" s="1383">
        <f t="shared" si="4800"/>
        <v>0</v>
      </c>
      <c r="X2372" s="1383">
        <f t="shared" si="4800"/>
        <v>0</v>
      </c>
      <c r="Y2372" s="1383">
        <f t="shared" si="4694"/>
        <v>0</v>
      </c>
      <c r="Z2372" s="1383">
        <f t="shared" si="4695"/>
        <v>0</v>
      </c>
      <c r="AA2372" s="1383">
        <f t="shared" si="4696"/>
        <v>0</v>
      </c>
      <c r="AB2372" s="1383">
        <f t="shared" si="4697"/>
        <v>0</v>
      </c>
      <c r="AC2372" s="5">
        <f t="shared" si="4698"/>
        <v>153</v>
      </c>
      <c r="AD2372" s="1383">
        <f t="shared" si="4699"/>
        <v>0</v>
      </c>
      <c r="AE2372" s="1383">
        <f t="shared" si="4700"/>
        <v>0</v>
      </c>
      <c r="AF2372" s="1305" t="e">
        <f t="shared" si="4701"/>
        <v>#DIV/0!</v>
      </c>
      <c r="AG2372" s="1305" t="e">
        <f t="shared" si="4702"/>
        <v>#DIV/0!</v>
      </c>
      <c r="AH2372" s="5"/>
      <c r="AI2372" s="5"/>
      <c r="AJ2372" s="5"/>
      <c r="AK2372" s="5"/>
      <c r="AL2372" s="5"/>
      <c r="AM2372" s="5"/>
      <c r="AN2372" s="5"/>
      <c r="AO2372" s="5"/>
      <c r="AP2372" s="5"/>
      <c r="AQ2372" s="5"/>
      <c r="AR2372" s="5"/>
      <c r="AS2372" s="5"/>
      <c r="AT2372" s="5"/>
      <c r="AU2372" s="5"/>
      <c r="AV2372" s="5"/>
      <c r="AW2372" s="5"/>
      <c r="AX2372" s="5"/>
      <c r="AY2372" s="5"/>
      <c r="AZ2372" s="5"/>
      <c r="BA2372" s="5"/>
      <c r="BB2372" s="5"/>
      <c r="BC2372" s="5"/>
      <c r="BD2372" s="5"/>
      <c r="BE2372" s="5"/>
    </row>
    <row r="2373" spans="1:57" ht="14.25" customHeight="1">
      <c r="A2373" s="1376">
        <v>46176</v>
      </c>
      <c r="B2373" s="1301"/>
      <c r="C2373" s="1302"/>
      <c r="D2373" s="1376">
        <v>45811</v>
      </c>
      <c r="E2373" s="1357"/>
      <c r="F2373" s="5"/>
      <c r="G2373" s="5"/>
      <c r="H2373" s="1302"/>
      <c r="I2373" s="1303"/>
      <c r="J2373" s="1301"/>
      <c r="K2373" s="1376"/>
      <c r="L2373" s="1302"/>
      <c r="M2373" s="1382">
        <f t="shared" si="4691"/>
        <v>46177</v>
      </c>
      <c r="N2373" s="1354"/>
      <c r="O2373" s="1383">
        <f t="shared" ref="O2373:S2373" si="4801">$AD2373*O$27</f>
        <v>0</v>
      </c>
      <c r="P2373" s="1383">
        <f t="shared" si="4801"/>
        <v>0</v>
      </c>
      <c r="Q2373" s="1383">
        <f t="shared" si="4801"/>
        <v>0</v>
      </c>
      <c r="R2373" s="1383">
        <f t="shared" si="4801"/>
        <v>0</v>
      </c>
      <c r="S2373" s="1383">
        <f t="shared" si="4801"/>
        <v>0</v>
      </c>
      <c r="T2373" s="1383">
        <f t="shared" ref="T2373:X2373" si="4802">$AE2373*T$27</f>
        <v>0</v>
      </c>
      <c r="U2373" s="1383">
        <f t="shared" si="4802"/>
        <v>0</v>
      </c>
      <c r="V2373" s="1383">
        <f t="shared" si="4802"/>
        <v>0</v>
      </c>
      <c r="W2373" s="1383">
        <f t="shared" si="4802"/>
        <v>0</v>
      </c>
      <c r="X2373" s="1383">
        <f t="shared" si="4802"/>
        <v>0</v>
      </c>
      <c r="Y2373" s="1383">
        <f t="shared" si="4694"/>
        <v>0</v>
      </c>
      <c r="Z2373" s="1383">
        <f t="shared" si="4695"/>
        <v>0</v>
      </c>
      <c r="AA2373" s="1383">
        <f t="shared" si="4696"/>
        <v>0</v>
      </c>
      <c r="AB2373" s="1383">
        <f t="shared" si="4697"/>
        <v>0</v>
      </c>
      <c r="AC2373" s="5">
        <f t="shared" si="4698"/>
        <v>154</v>
      </c>
      <c r="AD2373" s="1383">
        <f t="shared" si="4699"/>
        <v>0</v>
      </c>
      <c r="AE2373" s="1383">
        <f t="shared" si="4700"/>
        <v>0</v>
      </c>
      <c r="AF2373" s="1305" t="e">
        <f t="shared" si="4701"/>
        <v>#DIV/0!</v>
      </c>
      <c r="AG2373" s="1305" t="e">
        <f t="shared" si="4702"/>
        <v>#DIV/0!</v>
      </c>
      <c r="AH2373" s="5"/>
      <c r="AI2373" s="5"/>
      <c r="AJ2373" s="5"/>
      <c r="AK2373" s="5"/>
      <c r="AL2373" s="5"/>
      <c r="AM2373" s="5"/>
      <c r="AN2373" s="5"/>
      <c r="AO2373" s="5"/>
      <c r="AP2373" s="5"/>
      <c r="AQ2373" s="5"/>
      <c r="AR2373" s="5"/>
      <c r="AS2373" s="5"/>
      <c r="AT2373" s="5"/>
      <c r="AU2373" s="5"/>
      <c r="AV2373" s="5"/>
      <c r="AW2373" s="5"/>
      <c r="AX2373" s="5"/>
      <c r="AY2373" s="5"/>
      <c r="AZ2373" s="5"/>
      <c r="BA2373" s="5"/>
      <c r="BB2373" s="5"/>
      <c r="BC2373" s="5"/>
      <c r="BD2373" s="5"/>
      <c r="BE2373" s="5"/>
    </row>
    <row r="2374" spans="1:57" ht="14.25" customHeight="1">
      <c r="A2374" s="1376">
        <v>46177</v>
      </c>
      <c r="B2374" s="1301"/>
      <c r="C2374" s="1302"/>
      <c r="D2374" s="1376">
        <v>45812</v>
      </c>
      <c r="E2374" s="1357"/>
      <c r="F2374" s="5"/>
      <c r="G2374" s="5"/>
      <c r="H2374" s="1302"/>
      <c r="I2374" s="1303"/>
      <c r="J2374" s="1301"/>
      <c r="K2374" s="1376"/>
      <c r="L2374" s="1302"/>
      <c r="M2374" s="1382">
        <f t="shared" si="4691"/>
        <v>46178</v>
      </c>
      <c r="N2374" s="1354"/>
      <c r="O2374" s="1383">
        <f t="shared" ref="O2374:S2374" si="4803">$AD2374*O$27</f>
        <v>0</v>
      </c>
      <c r="P2374" s="1383">
        <f t="shared" si="4803"/>
        <v>0</v>
      </c>
      <c r="Q2374" s="1383">
        <f t="shared" si="4803"/>
        <v>0</v>
      </c>
      <c r="R2374" s="1383">
        <f t="shared" si="4803"/>
        <v>0</v>
      </c>
      <c r="S2374" s="1383">
        <f t="shared" si="4803"/>
        <v>0</v>
      </c>
      <c r="T2374" s="1383">
        <f t="shared" ref="T2374:X2374" si="4804">$AE2374*T$27</f>
        <v>0</v>
      </c>
      <c r="U2374" s="1383">
        <f t="shared" si="4804"/>
        <v>0</v>
      </c>
      <c r="V2374" s="1383">
        <f t="shared" si="4804"/>
        <v>0</v>
      </c>
      <c r="W2374" s="1383">
        <f t="shared" si="4804"/>
        <v>0</v>
      </c>
      <c r="X2374" s="1383">
        <f t="shared" si="4804"/>
        <v>0</v>
      </c>
      <c r="Y2374" s="1383">
        <f t="shared" si="4694"/>
        <v>0</v>
      </c>
      <c r="Z2374" s="1383">
        <f t="shared" si="4695"/>
        <v>0</v>
      </c>
      <c r="AA2374" s="1383">
        <f t="shared" si="4696"/>
        <v>0</v>
      </c>
      <c r="AB2374" s="1383">
        <f t="shared" si="4697"/>
        <v>0</v>
      </c>
      <c r="AC2374" s="5">
        <f t="shared" si="4698"/>
        <v>155</v>
      </c>
      <c r="AD2374" s="1383">
        <f t="shared" si="4699"/>
        <v>0</v>
      </c>
      <c r="AE2374" s="1383">
        <f t="shared" si="4700"/>
        <v>0</v>
      </c>
      <c r="AF2374" s="1305" t="e">
        <f t="shared" si="4701"/>
        <v>#DIV/0!</v>
      </c>
      <c r="AG2374" s="1305" t="e">
        <f t="shared" si="4702"/>
        <v>#DIV/0!</v>
      </c>
      <c r="AH2374" s="5"/>
      <c r="AI2374" s="5"/>
      <c r="AJ2374" s="5"/>
      <c r="AK2374" s="5"/>
      <c r="AL2374" s="5"/>
      <c r="AM2374" s="5"/>
      <c r="AN2374" s="5"/>
      <c r="AO2374" s="5"/>
      <c r="AP2374" s="5"/>
      <c r="AQ2374" s="5"/>
      <c r="AR2374" s="5"/>
      <c r="AS2374" s="5"/>
      <c r="AT2374" s="5"/>
      <c r="AU2374" s="5"/>
      <c r="AV2374" s="5"/>
      <c r="AW2374" s="5"/>
      <c r="AX2374" s="5"/>
      <c r="AY2374" s="5"/>
      <c r="AZ2374" s="5"/>
      <c r="BA2374" s="5"/>
      <c r="BB2374" s="5"/>
      <c r="BC2374" s="5"/>
      <c r="BD2374" s="5"/>
      <c r="BE2374" s="5"/>
    </row>
    <row r="2375" spans="1:57" ht="14.25" customHeight="1">
      <c r="A2375" s="1376">
        <v>46178</v>
      </c>
      <c r="B2375" s="1301"/>
      <c r="C2375" s="1302"/>
      <c r="D2375" s="1376">
        <v>45813</v>
      </c>
      <c r="E2375" s="1357"/>
      <c r="F2375" s="5"/>
      <c r="G2375" s="5"/>
      <c r="H2375" s="1302"/>
      <c r="I2375" s="1303"/>
      <c r="J2375" s="1301"/>
      <c r="K2375" s="1376"/>
      <c r="L2375" s="1302"/>
      <c r="M2375" s="1382">
        <f t="shared" si="4691"/>
        <v>46179</v>
      </c>
      <c r="N2375" s="1354"/>
      <c r="O2375" s="1383">
        <f t="shared" ref="O2375:S2375" si="4805">$AD2375*O$27</f>
        <v>0</v>
      </c>
      <c r="P2375" s="1383">
        <f t="shared" si="4805"/>
        <v>0</v>
      </c>
      <c r="Q2375" s="1383">
        <f t="shared" si="4805"/>
        <v>0</v>
      </c>
      <c r="R2375" s="1383">
        <f t="shared" si="4805"/>
        <v>0</v>
      </c>
      <c r="S2375" s="1383">
        <f t="shared" si="4805"/>
        <v>0</v>
      </c>
      <c r="T2375" s="1383">
        <f t="shared" ref="T2375:X2375" si="4806">$AE2375*T$27</f>
        <v>0</v>
      </c>
      <c r="U2375" s="1383">
        <f t="shared" si="4806"/>
        <v>0</v>
      </c>
      <c r="V2375" s="1383">
        <f t="shared" si="4806"/>
        <v>0</v>
      </c>
      <c r="W2375" s="1383">
        <f t="shared" si="4806"/>
        <v>0</v>
      </c>
      <c r="X2375" s="1383">
        <f t="shared" si="4806"/>
        <v>0</v>
      </c>
      <c r="Y2375" s="1383">
        <f t="shared" si="4694"/>
        <v>0</v>
      </c>
      <c r="Z2375" s="1383">
        <f t="shared" si="4695"/>
        <v>0</v>
      </c>
      <c r="AA2375" s="1383">
        <f t="shared" si="4696"/>
        <v>0</v>
      </c>
      <c r="AB2375" s="1383">
        <f t="shared" si="4697"/>
        <v>0</v>
      </c>
      <c r="AC2375" s="5">
        <f t="shared" si="4698"/>
        <v>156</v>
      </c>
      <c r="AD2375" s="1383">
        <f t="shared" si="4699"/>
        <v>0</v>
      </c>
      <c r="AE2375" s="1383">
        <f t="shared" si="4700"/>
        <v>0</v>
      </c>
      <c r="AF2375" s="1305" t="e">
        <f t="shared" si="4701"/>
        <v>#DIV/0!</v>
      </c>
      <c r="AG2375" s="1305" t="e">
        <f t="shared" si="4702"/>
        <v>#DIV/0!</v>
      </c>
      <c r="AH2375" s="5"/>
      <c r="AI2375" s="5"/>
      <c r="AJ2375" s="5"/>
      <c r="AK2375" s="5"/>
      <c r="AL2375" s="5"/>
      <c r="AM2375" s="5"/>
      <c r="AN2375" s="5"/>
      <c r="AO2375" s="5"/>
      <c r="AP2375" s="5"/>
      <c r="AQ2375" s="5"/>
      <c r="AR2375" s="5"/>
      <c r="AS2375" s="5"/>
      <c r="AT2375" s="5"/>
      <c r="AU2375" s="5"/>
      <c r="AV2375" s="5"/>
      <c r="AW2375" s="5"/>
      <c r="AX2375" s="5"/>
      <c r="AY2375" s="5"/>
      <c r="AZ2375" s="5"/>
      <c r="BA2375" s="5"/>
      <c r="BB2375" s="5"/>
      <c r="BC2375" s="5"/>
      <c r="BD2375" s="5"/>
      <c r="BE2375" s="5"/>
    </row>
    <row r="2376" spans="1:57" ht="14.25" customHeight="1">
      <c r="A2376" s="1376">
        <v>46179</v>
      </c>
      <c r="B2376" s="1301"/>
      <c r="C2376" s="1302"/>
      <c r="D2376" s="1376">
        <v>45814</v>
      </c>
      <c r="E2376" s="1357"/>
      <c r="F2376" s="5"/>
      <c r="G2376" s="5"/>
      <c r="H2376" s="1302"/>
      <c r="I2376" s="1303"/>
      <c r="J2376" s="1301"/>
      <c r="K2376" s="1376"/>
      <c r="L2376" s="1302"/>
      <c r="M2376" s="1382">
        <f t="shared" si="4691"/>
        <v>46180</v>
      </c>
      <c r="N2376" s="1354"/>
      <c r="O2376" s="1383">
        <f t="shared" ref="O2376:S2376" si="4807">$AD2376*O$27</f>
        <v>0</v>
      </c>
      <c r="P2376" s="1383">
        <f t="shared" si="4807"/>
        <v>0</v>
      </c>
      <c r="Q2376" s="1383">
        <f t="shared" si="4807"/>
        <v>0</v>
      </c>
      <c r="R2376" s="1383">
        <f t="shared" si="4807"/>
        <v>0</v>
      </c>
      <c r="S2376" s="1383">
        <f t="shared" si="4807"/>
        <v>0</v>
      </c>
      <c r="T2376" s="1383">
        <f t="shared" ref="T2376:X2376" si="4808">$AE2376*T$27</f>
        <v>0</v>
      </c>
      <c r="U2376" s="1383">
        <f t="shared" si="4808"/>
        <v>0</v>
      </c>
      <c r="V2376" s="1383">
        <f t="shared" si="4808"/>
        <v>0</v>
      </c>
      <c r="W2376" s="1383">
        <f t="shared" si="4808"/>
        <v>0</v>
      </c>
      <c r="X2376" s="1383">
        <f t="shared" si="4808"/>
        <v>0</v>
      </c>
      <c r="Y2376" s="1383">
        <f t="shared" si="4694"/>
        <v>0</v>
      </c>
      <c r="Z2376" s="1383">
        <f t="shared" si="4695"/>
        <v>0</v>
      </c>
      <c r="AA2376" s="1383">
        <f t="shared" si="4696"/>
        <v>0</v>
      </c>
      <c r="AB2376" s="1383">
        <f t="shared" si="4697"/>
        <v>0</v>
      </c>
      <c r="AC2376" s="5">
        <f t="shared" si="4698"/>
        <v>157</v>
      </c>
      <c r="AD2376" s="1383">
        <f t="shared" si="4699"/>
        <v>0</v>
      </c>
      <c r="AE2376" s="1383">
        <f t="shared" si="4700"/>
        <v>0</v>
      </c>
      <c r="AF2376" s="1305" t="e">
        <f t="shared" si="4701"/>
        <v>#DIV/0!</v>
      </c>
      <c r="AG2376" s="1305" t="e">
        <f t="shared" si="4702"/>
        <v>#DIV/0!</v>
      </c>
      <c r="AH2376" s="5"/>
      <c r="AI2376" s="5"/>
      <c r="AJ2376" s="5"/>
      <c r="AK2376" s="5"/>
      <c r="AL2376" s="5"/>
      <c r="AM2376" s="5"/>
      <c r="AN2376" s="5"/>
      <c r="AO2376" s="5"/>
      <c r="AP2376" s="5"/>
      <c r="AQ2376" s="5"/>
      <c r="AR2376" s="5"/>
      <c r="AS2376" s="5"/>
      <c r="AT2376" s="5"/>
      <c r="AU2376" s="5"/>
      <c r="AV2376" s="5"/>
      <c r="AW2376" s="5"/>
      <c r="AX2376" s="5"/>
      <c r="AY2376" s="5"/>
      <c r="AZ2376" s="5"/>
      <c r="BA2376" s="5"/>
      <c r="BB2376" s="5"/>
      <c r="BC2376" s="5"/>
      <c r="BD2376" s="5"/>
      <c r="BE2376" s="5"/>
    </row>
    <row r="2377" spans="1:57" ht="14.25" customHeight="1">
      <c r="A2377" s="1376">
        <v>46180</v>
      </c>
      <c r="B2377" s="1301"/>
      <c r="C2377" s="1302"/>
      <c r="D2377" s="1376">
        <v>45815</v>
      </c>
      <c r="E2377" s="1357"/>
      <c r="F2377" s="5"/>
      <c r="G2377" s="5"/>
      <c r="H2377" s="1302"/>
      <c r="I2377" s="1303"/>
      <c r="J2377" s="1301"/>
      <c r="K2377" s="1376"/>
      <c r="L2377" s="1302"/>
      <c r="M2377" s="1382">
        <f t="shared" si="4691"/>
        <v>46181</v>
      </c>
      <c r="N2377" s="1354"/>
      <c r="O2377" s="1383">
        <f t="shared" ref="O2377:S2377" si="4809">$AD2377*O$27</f>
        <v>0</v>
      </c>
      <c r="P2377" s="1383">
        <f t="shared" si="4809"/>
        <v>0</v>
      </c>
      <c r="Q2377" s="1383">
        <f t="shared" si="4809"/>
        <v>0</v>
      </c>
      <c r="R2377" s="1383">
        <f t="shared" si="4809"/>
        <v>0</v>
      </c>
      <c r="S2377" s="1383">
        <f t="shared" si="4809"/>
        <v>0</v>
      </c>
      <c r="T2377" s="1383">
        <f t="shared" ref="T2377:X2377" si="4810">$AE2377*T$27</f>
        <v>0</v>
      </c>
      <c r="U2377" s="1383">
        <f t="shared" si="4810"/>
        <v>0</v>
      </c>
      <c r="V2377" s="1383">
        <f t="shared" si="4810"/>
        <v>0</v>
      </c>
      <c r="W2377" s="1383">
        <f t="shared" si="4810"/>
        <v>0</v>
      </c>
      <c r="X2377" s="1383">
        <f t="shared" si="4810"/>
        <v>0</v>
      </c>
      <c r="Y2377" s="1383">
        <f t="shared" si="4694"/>
        <v>0</v>
      </c>
      <c r="Z2377" s="1383">
        <f t="shared" si="4695"/>
        <v>0</v>
      </c>
      <c r="AA2377" s="1383">
        <f t="shared" si="4696"/>
        <v>0</v>
      </c>
      <c r="AB2377" s="1383">
        <f t="shared" si="4697"/>
        <v>0</v>
      </c>
      <c r="AC2377" s="5">
        <f t="shared" si="4698"/>
        <v>158</v>
      </c>
      <c r="AD2377" s="1383">
        <f t="shared" si="4699"/>
        <v>0</v>
      </c>
      <c r="AE2377" s="1383">
        <f t="shared" si="4700"/>
        <v>0</v>
      </c>
      <c r="AF2377" s="1305" t="e">
        <f t="shared" si="4701"/>
        <v>#DIV/0!</v>
      </c>
      <c r="AG2377" s="1305" t="e">
        <f t="shared" si="4702"/>
        <v>#DIV/0!</v>
      </c>
      <c r="AH2377" s="5"/>
      <c r="AI2377" s="5"/>
      <c r="AJ2377" s="5"/>
      <c r="AK2377" s="5"/>
      <c r="AL2377" s="5"/>
      <c r="AM2377" s="5"/>
      <c r="AN2377" s="5"/>
      <c r="AO2377" s="5"/>
      <c r="AP2377" s="5"/>
      <c r="AQ2377" s="5"/>
      <c r="AR2377" s="5"/>
      <c r="AS2377" s="5"/>
      <c r="AT2377" s="5"/>
      <c r="AU2377" s="5"/>
      <c r="AV2377" s="5"/>
      <c r="AW2377" s="5"/>
      <c r="AX2377" s="5"/>
      <c r="AY2377" s="5"/>
      <c r="AZ2377" s="5"/>
      <c r="BA2377" s="5"/>
      <c r="BB2377" s="5"/>
      <c r="BC2377" s="5"/>
      <c r="BD2377" s="5"/>
      <c r="BE2377" s="5"/>
    </row>
    <row r="2378" spans="1:57" ht="14.25" customHeight="1">
      <c r="A2378" s="1376">
        <v>46181</v>
      </c>
      <c r="B2378" s="1301"/>
      <c r="C2378" s="1302"/>
      <c r="D2378" s="1376">
        <v>45816</v>
      </c>
      <c r="E2378" s="1357"/>
      <c r="F2378" s="5"/>
      <c r="G2378" s="5"/>
      <c r="H2378" s="1302"/>
      <c r="I2378" s="1303"/>
      <c r="J2378" s="1301"/>
      <c r="K2378" s="1376"/>
      <c r="L2378" s="1302"/>
      <c r="M2378" s="1382">
        <f t="shared" si="4691"/>
        <v>46182</v>
      </c>
      <c r="N2378" s="1354"/>
      <c r="O2378" s="1383">
        <f t="shared" ref="O2378:S2378" si="4811">$AD2378*O$27</f>
        <v>0</v>
      </c>
      <c r="P2378" s="1383">
        <f t="shared" si="4811"/>
        <v>0</v>
      </c>
      <c r="Q2378" s="1383">
        <f t="shared" si="4811"/>
        <v>0</v>
      </c>
      <c r="R2378" s="1383">
        <f t="shared" si="4811"/>
        <v>0</v>
      </c>
      <c r="S2378" s="1383">
        <f t="shared" si="4811"/>
        <v>0</v>
      </c>
      <c r="T2378" s="1383">
        <f t="shared" ref="T2378:X2378" si="4812">$AE2378*T$27</f>
        <v>0</v>
      </c>
      <c r="U2378" s="1383">
        <f t="shared" si="4812"/>
        <v>0</v>
      </c>
      <c r="V2378" s="1383">
        <f t="shared" si="4812"/>
        <v>0</v>
      </c>
      <c r="W2378" s="1383">
        <f t="shared" si="4812"/>
        <v>0</v>
      </c>
      <c r="X2378" s="1383">
        <f t="shared" si="4812"/>
        <v>0</v>
      </c>
      <c r="Y2378" s="1383">
        <f t="shared" si="4694"/>
        <v>0</v>
      </c>
      <c r="Z2378" s="1383">
        <f t="shared" si="4695"/>
        <v>0</v>
      </c>
      <c r="AA2378" s="1383">
        <f t="shared" si="4696"/>
        <v>0</v>
      </c>
      <c r="AB2378" s="1383">
        <f t="shared" si="4697"/>
        <v>0</v>
      </c>
      <c r="AC2378" s="5">
        <f t="shared" si="4698"/>
        <v>159</v>
      </c>
      <c r="AD2378" s="1383">
        <f t="shared" si="4699"/>
        <v>0</v>
      </c>
      <c r="AE2378" s="1383">
        <f t="shared" si="4700"/>
        <v>0</v>
      </c>
      <c r="AF2378" s="1305" t="e">
        <f t="shared" si="4701"/>
        <v>#DIV/0!</v>
      </c>
      <c r="AG2378" s="1305" t="e">
        <f t="shared" si="4702"/>
        <v>#DIV/0!</v>
      </c>
      <c r="AH2378" s="5"/>
      <c r="AI2378" s="5"/>
      <c r="AJ2378" s="5"/>
      <c r="AK2378" s="5"/>
      <c r="AL2378" s="5"/>
      <c r="AM2378" s="5"/>
      <c r="AN2378" s="5"/>
      <c r="AO2378" s="5"/>
      <c r="AP2378" s="5"/>
      <c r="AQ2378" s="5"/>
      <c r="AR2378" s="5"/>
      <c r="AS2378" s="5"/>
      <c r="AT2378" s="5"/>
      <c r="AU2378" s="5"/>
      <c r="AV2378" s="5"/>
      <c r="AW2378" s="5"/>
      <c r="AX2378" s="5"/>
      <c r="AY2378" s="5"/>
      <c r="AZ2378" s="5"/>
      <c r="BA2378" s="5"/>
      <c r="BB2378" s="5"/>
      <c r="BC2378" s="5"/>
      <c r="BD2378" s="5"/>
      <c r="BE2378" s="5"/>
    </row>
    <row r="2379" spans="1:57" ht="14.25" customHeight="1">
      <c r="A2379" s="1376">
        <v>46182</v>
      </c>
      <c r="B2379" s="1301"/>
      <c r="C2379" s="1302"/>
      <c r="D2379" s="1376">
        <v>45817</v>
      </c>
      <c r="E2379" s="1357"/>
      <c r="F2379" s="5"/>
      <c r="G2379" s="5"/>
      <c r="H2379" s="1302"/>
      <c r="I2379" s="1303"/>
      <c r="J2379" s="1301"/>
      <c r="K2379" s="1376"/>
      <c r="L2379" s="1302"/>
      <c r="M2379" s="1382">
        <f t="shared" si="4691"/>
        <v>46183</v>
      </c>
      <c r="N2379" s="1354"/>
      <c r="O2379" s="1383">
        <f t="shared" ref="O2379:S2379" si="4813">$AD2379*O$27</f>
        <v>0</v>
      </c>
      <c r="P2379" s="1383">
        <f t="shared" si="4813"/>
        <v>0</v>
      </c>
      <c r="Q2379" s="1383">
        <f t="shared" si="4813"/>
        <v>0</v>
      </c>
      <c r="R2379" s="1383">
        <f t="shared" si="4813"/>
        <v>0</v>
      </c>
      <c r="S2379" s="1383">
        <f t="shared" si="4813"/>
        <v>0</v>
      </c>
      <c r="T2379" s="1383">
        <f t="shared" ref="T2379:X2379" si="4814">$AE2379*T$27</f>
        <v>0</v>
      </c>
      <c r="U2379" s="1383">
        <f t="shared" si="4814"/>
        <v>0</v>
      </c>
      <c r="V2379" s="1383">
        <f t="shared" si="4814"/>
        <v>0</v>
      </c>
      <c r="W2379" s="1383">
        <f t="shared" si="4814"/>
        <v>0</v>
      </c>
      <c r="X2379" s="1383">
        <f t="shared" si="4814"/>
        <v>0</v>
      </c>
      <c r="Y2379" s="1383">
        <f t="shared" si="4694"/>
        <v>0</v>
      </c>
      <c r="Z2379" s="1383">
        <f t="shared" si="4695"/>
        <v>0</v>
      </c>
      <c r="AA2379" s="1383">
        <f t="shared" si="4696"/>
        <v>0</v>
      </c>
      <c r="AB2379" s="1383">
        <f t="shared" si="4697"/>
        <v>0</v>
      </c>
      <c r="AC2379" s="5">
        <f t="shared" si="4698"/>
        <v>160</v>
      </c>
      <c r="AD2379" s="1383">
        <f t="shared" si="4699"/>
        <v>0</v>
      </c>
      <c r="AE2379" s="1383">
        <f t="shared" si="4700"/>
        <v>0</v>
      </c>
      <c r="AF2379" s="1305" t="e">
        <f t="shared" si="4701"/>
        <v>#DIV/0!</v>
      </c>
      <c r="AG2379" s="1305" t="e">
        <f t="shared" si="4702"/>
        <v>#DIV/0!</v>
      </c>
      <c r="AH2379" s="5"/>
      <c r="AI2379" s="5"/>
      <c r="AJ2379" s="5"/>
      <c r="AK2379" s="5"/>
      <c r="AL2379" s="5"/>
      <c r="AM2379" s="5"/>
      <c r="AN2379" s="5"/>
      <c r="AO2379" s="5"/>
      <c r="AP2379" s="5"/>
      <c r="AQ2379" s="5"/>
      <c r="AR2379" s="5"/>
      <c r="AS2379" s="5"/>
      <c r="AT2379" s="5"/>
      <c r="AU2379" s="5"/>
      <c r="AV2379" s="5"/>
      <c r="AW2379" s="5"/>
      <c r="AX2379" s="5"/>
      <c r="AY2379" s="5"/>
      <c r="AZ2379" s="5"/>
      <c r="BA2379" s="5"/>
      <c r="BB2379" s="5"/>
      <c r="BC2379" s="5"/>
      <c r="BD2379" s="5"/>
      <c r="BE2379" s="5"/>
    </row>
    <row r="2380" spans="1:57" ht="14.25" customHeight="1">
      <c r="A2380" s="1376">
        <v>46183</v>
      </c>
      <c r="B2380" s="1301"/>
      <c r="C2380" s="1302"/>
      <c r="D2380" s="1376">
        <v>45818</v>
      </c>
      <c r="E2380" s="1357"/>
      <c r="F2380" s="5"/>
      <c r="G2380" s="5"/>
      <c r="H2380" s="1302"/>
      <c r="I2380" s="1303"/>
      <c r="J2380" s="1301"/>
      <c r="K2380" s="1376"/>
      <c r="L2380" s="1302"/>
      <c r="M2380" s="1382">
        <f t="shared" si="4691"/>
        <v>46184</v>
      </c>
      <c r="N2380" s="1354"/>
      <c r="O2380" s="1383">
        <f t="shared" ref="O2380:S2380" si="4815">$AD2380*O$27</f>
        <v>0</v>
      </c>
      <c r="P2380" s="1383">
        <f t="shared" si="4815"/>
        <v>0</v>
      </c>
      <c r="Q2380" s="1383">
        <f t="shared" si="4815"/>
        <v>0</v>
      </c>
      <c r="R2380" s="1383">
        <f t="shared" si="4815"/>
        <v>0</v>
      </c>
      <c r="S2380" s="1383">
        <f t="shared" si="4815"/>
        <v>0</v>
      </c>
      <c r="T2380" s="1383">
        <f t="shared" ref="T2380:X2380" si="4816">$AE2380*T$27</f>
        <v>0</v>
      </c>
      <c r="U2380" s="1383">
        <f t="shared" si="4816"/>
        <v>0</v>
      </c>
      <c r="V2380" s="1383">
        <f t="shared" si="4816"/>
        <v>0</v>
      </c>
      <c r="W2380" s="1383">
        <f t="shared" si="4816"/>
        <v>0</v>
      </c>
      <c r="X2380" s="1383">
        <f t="shared" si="4816"/>
        <v>0</v>
      </c>
      <c r="Y2380" s="1383">
        <f t="shared" si="4694"/>
        <v>0</v>
      </c>
      <c r="Z2380" s="1383">
        <f t="shared" si="4695"/>
        <v>0</v>
      </c>
      <c r="AA2380" s="1383">
        <f t="shared" si="4696"/>
        <v>0</v>
      </c>
      <c r="AB2380" s="1383">
        <f t="shared" si="4697"/>
        <v>0</v>
      </c>
      <c r="AC2380" s="5">
        <f t="shared" si="4698"/>
        <v>161</v>
      </c>
      <c r="AD2380" s="1383">
        <f t="shared" si="4699"/>
        <v>0</v>
      </c>
      <c r="AE2380" s="1383">
        <f t="shared" si="4700"/>
        <v>0</v>
      </c>
      <c r="AF2380" s="1305" t="e">
        <f t="shared" si="4701"/>
        <v>#DIV/0!</v>
      </c>
      <c r="AG2380" s="1305" t="e">
        <f t="shared" si="4702"/>
        <v>#DIV/0!</v>
      </c>
      <c r="AH2380" s="5"/>
      <c r="AI2380" s="5"/>
      <c r="AJ2380" s="5"/>
      <c r="AK2380" s="5"/>
      <c r="AL2380" s="5"/>
      <c r="AM2380" s="5"/>
      <c r="AN2380" s="5"/>
      <c r="AO2380" s="5"/>
      <c r="AP2380" s="5"/>
      <c r="AQ2380" s="5"/>
      <c r="AR2380" s="5"/>
      <c r="AS2380" s="5"/>
      <c r="AT2380" s="5"/>
      <c r="AU2380" s="5"/>
      <c r="AV2380" s="5"/>
      <c r="AW2380" s="5"/>
      <c r="AX2380" s="5"/>
      <c r="AY2380" s="5"/>
      <c r="AZ2380" s="5"/>
      <c r="BA2380" s="5"/>
      <c r="BB2380" s="5"/>
      <c r="BC2380" s="5"/>
      <c r="BD2380" s="5"/>
      <c r="BE2380" s="5"/>
    </row>
    <row r="2381" spans="1:57" ht="14.25" customHeight="1">
      <c r="A2381" s="1376">
        <v>46184</v>
      </c>
      <c r="B2381" s="1301"/>
      <c r="C2381" s="1302"/>
      <c r="D2381" s="1376">
        <v>45819</v>
      </c>
      <c r="E2381" s="1357"/>
      <c r="F2381" s="5"/>
      <c r="G2381" s="5"/>
      <c r="H2381" s="1302"/>
      <c r="I2381" s="1303"/>
      <c r="J2381" s="1301"/>
      <c r="K2381" s="1376"/>
      <c r="L2381" s="1302"/>
      <c r="M2381" s="1382">
        <f t="shared" si="4691"/>
        <v>46185</v>
      </c>
      <c r="N2381" s="1354"/>
      <c r="O2381" s="1383">
        <f t="shared" ref="O2381:S2381" si="4817">$AD2381*O$27</f>
        <v>0</v>
      </c>
      <c r="P2381" s="1383">
        <f t="shared" si="4817"/>
        <v>0</v>
      </c>
      <c r="Q2381" s="1383">
        <f t="shared" si="4817"/>
        <v>0</v>
      </c>
      <c r="R2381" s="1383">
        <f t="shared" si="4817"/>
        <v>0</v>
      </c>
      <c r="S2381" s="1383">
        <f t="shared" si="4817"/>
        <v>0</v>
      </c>
      <c r="T2381" s="1383">
        <f t="shared" ref="T2381:X2381" si="4818">$AE2381*T$27</f>
        <v>0</v>
      </c>
      <c r="U2381" s="1383">
        <f t="shared" si="4818"/>
        <v>0</v>
      </c>
      <c r="V2381" s="1383">
        <f t="shared" si="4818"/>
        <v>0</v>
      </c>
      <c r="W2381" s="1383">
        <f t="shared" si="4818"/>
        <v>0</v>
      </c>
      <c r="X2381" s="1383">
        <f t="shared" si="4818"/>
        <v>0</v>
      </c>
      <c r="Y2381" s="1383">
        <f t="shared" si="4694"/>
        <v>0</v>
      </c>
      <c r="Z2381" s="1383">
        <f t="shared" si="4695"/>
        <v>0</v>
      </c>
      <c r="AA2381" s="1383">
        <f t="shared" si="4696"/>
        <v>0</v>
      </c>
      <c r="AB2381" s="1383">
        <f t="shared" si="4697"/>
        <v>0</v>
      </c>
      <c r="AC2381" s="5">
        <f t="shared" si="4698"/>
        <v>162</v>
      </c>
      <c r="AD2381" s="1383">
        <f t="shared" si="4699"/>
        <v>0</v>
      </c>
      <c r="AE2381" s="1383">
        <f t="shared" si="4700"/>
        <v>0</v>
      </c>
      <c r="AF2381" s="1305" t="e">
        <f t="shared" si="4701"/>
        <v>#DIV/0!</v>
      </c>
      <c r="AG2381" s="1305" t="e">
        <f t="shared" si="4702"/>
        <v>#DIV/0!</v>
      </c>
      <c r="AH2381" s="5"/>
      <c r="AI2381" s="5"/>
      <c r="AJ2381" s="5"/>
      <c r="AK2381" s="5"/>
      <c r="AL2381" s="5"/>
      <c r="AM2381" s="5"/>
      <c r="AN2381" s="5"/>
      <c r="AO2381" s="5"/>
      <c r="AP2381" s="5"/>
      <c r="AQ2381" s="5"/>
      <c r="AR2381" s="5"/>
      <c r="AS2381" s="5"/>
      <c r="AT2381" s="5"/>
      <c r="AU2381" s="5"/>
      <c r="AV2381" s="5"/>
      <c r="AW2381" s="5"/>
      <c r="AX2381" s="5"/>
      <c r="AY2381" s="5"/>
      <c r="AZ2381" s="5"/>
      <c r="BA2381" s="5"/>
      <c r="BB2381" s="5"/>
      <c r="BC2381" s="5"/>
      <c r="BD2381" s="5"/>
      <c r="BE2381" s="5"/>
    </row>
    <row r="2382" spans="1:57" ht="14.25" customHeight="1">
      <c r="A2382" s="1376">
        <v>46185</v>
      </c>
      <c r="B2382" s="1301"/>
      <c r="C2382" s="1302"/>
      <c r="D2382" s="1376">
        <v>45820</v>
      </c>
      <c r="E2382" s="1357"/>
      <c r="F2382" s="5"/>
      <c r="G2382" s="5"/>
      <c r="H2382" s="1302"/>
      <c r="I2382" s="1303"/>
      <c r="J2382" s="1301"/>
      <c r="K2382" s="1376"/>
      <c r="L2382" s="1302"/>
      <c r="M2382" s="1382">
        <f t="shared" si="4691"/>
        <v>46186</v>
      </c>
      <c r="N2382" s="1354"/>
      <c r="O2382" s="1383">
        <f t="shared" ref="O2382:S2382" si="4819">$AD2382*O$27</f>
        <v>0</v>
      </c>
      <c r="P2382" s="1383">
        <f t="shared" si="4819"/>
        <v>0</v>
      </c>
      <c r="Q2382" s="1383">
        <f t="shared" si="4819"/>
        <v>0</v>
      </c>
      <c r="R2382" s="1383">
        <f t="shared" si="4819"/>
        <v>0</v>
      </c>
      <c r="S2382" s="1383">
        <f t="shared" si="4819"/>
        <v>0</v>
      </c>
      <c r="T2382" s="1383">
        <f t="shared" ref="T2382:X2382" si="4820">$AE2382*T$27</f>
        <v>0</v>
      </c>
      <c r="U2382" s="1383">
        <f t="shared" si="4820"/>
        <v>0</v>
      </c>
      <c r="V2382" s="1383">
        <f t="shared" si="4820"/>
        <v>0</v>
      </c>
      <c r="W2382" s="1383">
        <f t="shared" si="4820"/>
        <v>0</v>
      </c>
      <c r="X2382" s="1383">
        <f t="shared" si="4820"/>
        <v>0</v>
      </c>
      <c r="Y2382" s="1383">
        <f t="shared" si="4694"/>
        <v>0</v>
      </c>
      <c r="Z2382" s="1383">
        <f t="shared" si="4695"/>
        <v>0</v>
      </c>
      <c r="AA2382" s="1383">
        <f t="shared" si="4696"/>
        <v>0</v>
      </c>
      <c r="AB2382" s="1383">
        <f t="shared" si="4697"/>
        <v>0</v>
      </c>
      <c r="AC2382" s="5">
        <f t="shared" si="4698"/>
        <v>163</v>
      </c>
      <c r="AD2382" s="1383">
        <f t="shared" si="4699"/>
        <v>0</v>
      </c>
      <c r="AE2382" s="1383">
        <f t="shared" si="4700"/>
        <v>0</v>
      </c>
      <c r="AF2382" s="1305" t="e">
        <f t="shared" si="4701"/>
        <v>#DIV/0!</v>
      </c>
      <c r="AG2382" s="1305" t="e">
        <f t="shared" si="4702"/>
        <v>#DIV/0!</v>
      </c>
      <c r="AH2382" s="5"/>
      <c r="AI2382" s="5"/>
      <c r="AJ2382" s="5"/>
      <c r="AK2382" s="5"/>
      <c r="AL2382" s="5"/>
      <c r="AM2382" s="5"/>
      <c r="AN2382" s="5"/>
      <c r="AO2382" s="5"/>
      <c r="AP2382" s="5"/>
      <c r="AQ2382" s="5"/>
      <c r="AR2382" s="5"/>
      <c r="AS2382" s="5"/>
      <c r="AT2382" s="5"/>
      <c r="AU2382" s="5"/>
      <c r="AV2382" s="5"/>
      <c r="AW2382" s="5"/>
      <c r="AX2382" s="5"/>
      <c r="AY2382" s="5"/>
      <c r="AZ2382" s="5"/>
      <c r="BA2382" s="5"/>
      <c r="BB2382" s="5"/>
      <c r="BC2382" s="5"/>
      <c r="BD2382" s="5"/>
      <c r="BE2382" s="5"/>
    </row>
    <row r="2383" spans="1:57" ht="14.25" customHeight="1">
      <c r="A2383" s="1376">
        <v>46186</v>
      </c>
      <c r="B2383" s="1301"/>
      <c r="C2383" s="1302"/>
      <c r="D2383" s="1376">
        <v>45821</v>
      </c>
      <c r="E2383" s="1357"/>
      <c r="F2383" s="5"/>
      <c r="G2383" s="5"/>
      <c r="H2383" s="1302"/>
      <c r="I2383" s="1303"/>
      <c r="J2383" s="1301"/>
      <c r="K2383" s="1376"/>
      <c r="L2383" s="1302"/>
      <c r="M2383" s="1382">
        <f t="shared" si="4691"/>
        <v>46187</v>
      </c>
      <c r="N2383" s="1354"/>
      <c r="O2383" s="1383">
        <f t="shared" ref="O2383:S2383" si="4821">$AD2383*O$27</f>
        <v>0</v>
      </c>
      <c r="P2383" s="1383">
        <f t="shared" si="4821"/>
        <v>0</v>
      </c>
      <c r="Q2383" s="1383">
        <f t="shared" si="4821"/>
        <v>0</v>
      </c>
      <c r="R2383" s="1383">
        <f t="shared" si="4821"/>
        <v>0</v>
      </c>
      <c r="S2383" s="1383">
        <f t="shared" si="4821"/>
        <v>0</v>
      </c>
      <c r="T2383" s="1383">
        <f t="shared" ref="T2383:X2383" si="4822">$AE2383*T$27</f>
        <v>0</v>
      </c>
      <c r="U2383" s="1383">
        <f t="shared" si="4822"/>
        <v>0</v>
      </c>
      <c r="V2383" s="1383">
        <f t="shared" si="4822"/>
        <v>0</v>
      </c>
      <c r="W2383" s="1383">
        <f t="shared" si="4822"/>
        <v>0</v>
      </c>
      <c r="X2383" s="1383">
        <f t="shared" si="4822"/>
        <v>0</v>
      </c>
      <c r="Y2383" s="1383">
        <f t="shared" si="4694"/>
        <v>0</v>
      </c>
      <c r="Z2383" s="1383">
        <f t="shared" si="4695"/>
        <v>0</v>
      </c>
      <c r="AA2383" s="1383">
        <f t="shared" si="4696"/>
        <v>0</v>
      </c>
      <c r="AB2383" s="1383">
        <f t="shared" si="4697"/>
        <v>0</v>
      </c>
      <c r="AC2383" s="5">
        <f t="shared" si="4698"/>
        <v>164</v>
      </c>
      <c r="AD2383" s="1383">
        <f t="shared" si="4699"/>
        <v>0</v>
      </c>
      <c r="AE2383" s="1383">
        <f t="shared" si="4700"/>
        <v>0</v>
      </c>
      <c r="AF2383" s="1305" t="e">
        <f t="shared" si="4701"/>
        <v>#DIV/0!</v>
      </c>
      <c r="AG2383" s="1305" t="e">
        <f t="shared" si="4702"/>
        <v>#DIV/0!</v>
      </c>
      <c r="AH2383" s="5"/>
      <c r="AI2383" s="5"/>
      <c r="AJ2383" s="5"/>
      <c r="AK2383" s="5"/>
      <c r="AL2383" s="5"/>
      <c r="AM2383" s="5"/>
      <c r="AN2383" s="5"/>
      <c r="AO2383" s="5"/>
      <c r="AP2383" s="5"/>
      <c r="AQ2383" s="5"/>
      <c r="AR2383" s="5"/>
      <c r="AS2383" s="5"/>
      <c r="AT2383" s="5"/>
      <c r="AU2383" s="5"/>
      <c r="AV2383" s="5"/>
      <c r="AW2383" s="5"/>
      <c r="AX2383" s="5"/>
      <c r="AY2383" s="5"/>
      <c r="AZ2383" s="5"/>
      <c r="BA2383" s="5"/>
      <c r="BB2383" s="5"/>
      <c r="BC2383" s="5"/>
      <c r="BD2383" s="5"/>
      <c r="BE2383" s="5"/>
    </row>
    <row r="2384" spans="1:57" ht="14.25" customHeight="1">
      <c r="A2384" s="1376">
        <v>46187</v>
      </c>
      <c r="B2384" s="1301"/>
      <c r="C2384" s="1302"/>
      <c r="D2384" s="1376">
        <v>45822</v>
      </c>
      <c r="E2384" s="1357"/>
      <c r="F2384" s="5"/>
      <c r="G2384" s="5"/>
      <c r="H2384" s="1302"/>
      <c r="I2384" s="1303"/>
      <c r="J2384" s="1301"/>
      <c r="K2384" s="1376"/>
      <c r="L2384" s="1302"/>
      <c r="M2384" s="1382">
        <f t="shared" si="4691"/>
        <v>46188</v>
      </c>
      <c r="N2384" s="1354"/>
      <c r="O2384" s="1383">
        <f t="shared" ref="O2384:S2384" si="4823">$AD2384*O$27</f>
        <v>0</v>
      </c>
      <c r="P2384" s="1383">
        <f t="shared" si="4823"/>
        <v>0</v>
      </c>
      <c r="Q2384" s="1383">
        <f t="shared" si="4823"/>
        <v>0</v>
      </c>
      <c r="R2384" s="1383">
        <f t="shared" si="4823"/>
        <v>0</v>
      </c>
      <c r="S2384" s="1383">
        <f t="shared" si="4823"/>
        <v>0</v>
      </c>
      <c r="T2384" s="1383">
        <f t="shared" ref="T2384:X2384" si="4824">$AE2384*T$27</f>
        <v>0</v>
      </c>
      <c r="U2384" s="1383">
        <f t="shared" si="4824"/>
        <v>0</v>
      </c>
      <c r="V2384" s="1383">
        <f t="shared" si="4824"/>
        <v>0</v>
      </c>
      <c r="W2384" s="1383">
        <f t="shared" si="4824"/>
        <v>0</v>
      </c>
      <c r="X2384" s="1383">
        <f t="shared" si="4824"/>
        <v>0</v>
      </c>
      <c r="Y2384" s="1383">
        <f t="shared" si="4694"/>
        <v>0</v>
      </c>
      <c r="Z2384" s="1383">
        <f t="shared" si="4695"/>
        <v>0</v>
      </c>
      <c r="AA2384" s="1383">
        <f t="shared" si="4696"/>
        <v>0</v>
      </c>
      <c r="AB2384" s="1383">
        <f t="shared" si="4697"/>
        <v>0</v>
      </c>
      <c r="AC2384" s="5">
        <f t="shared" si="4698"/>
        <v>165</v>
      </c>
      <c r="AD2384" s="1383">
        <f t="shared" si="4699"/>
        <v>0</v>
      </c>
      <c r="AE2384" s="1383">
        <f t="shared" si="4700"/>
        <v>0</v>
      </c>
      <c r="AF2384" s="1305" t="e">
        <f t="shared" si="4701"/>
        <v>#DIV/0!</v>
      </c>
      <c r="AG2384" s="1305" t="e">
        <f t="shared" si="4702"/>
        <v>#DIV/0!</v>
      </c>
      <c r="AH2384" s="5"/>
      <c r="AI2384" s="5"/>
      <c r="AJ2384" s="5"/>
      <c r="AK2384" s="5"/>
      <c r="AL2384" s="5"/>
      <c r="AM2384" s="5"/>
      <c r="AN2384" s="5"/>
      <c r="AO2384" s="5"/>
      <c r="AP2384" s="5"/>
      <c r="AQ2384" s="5"/>
      <c r="AR2384" s="5"/>
      <c r="AS2384" s="5"/>
      <c r="AT2384" s="5"/>
      <c r="AU2384" s="5"/>
      <c r="AV2384" s="5"/>
      <c r="AW2384" s="5"/>
      <c r="AX2384" s="5"/>
      <c r="AY2384" s="5"/>
      <c r="AZ2384" s="5"/>
      <c r="BA2384" s="5"/>
      <c r="BB2384" s="5"/>
      <c r="BC2384" s="5"/>
      <c r="BD2384" s="5"/>
      <c r="BE2384" s="5"/>
    </row>
    <row r="2385" spans="1:57" ht="14.25" customHeight="1">
      <c r="A2385" s="1376">
        <v>46188</v>
      </c>
      <c r="B2385" s="1301"/>
      <c r="C2385" s="1302"/>
      <c r="D2385" s="1376">
        <v>45823</v>
      </c>
      <c r="E2385" s="1357"/>
      <c r="F2385" s="5"/>
      <c r="G2385" s="5"/>
      <c r="H2385" s="1302"/>
      <c r="I2385" s="1303"/>
      <c r="J2385" s="1301"/>
      <c r="K2385" s="1376"/>
      <c r="L2385" s="1302"/>
      <c r="M2385" s="1382">
        <f t="shared" si="4691"/>
        <v>46189</v>
      </c>
      <c r="N2385" s="1354"/>
      <c r="O2385" s="1383">
        <f t="shared" ref="O2385:S2385" si="4825">$AD2385*O$27</f>
        <v>0</v>
      </c>
      <c r="P2385" s="1383">
        <f t="shared" si="4825"/>
        <v>0</v>
      </c>
      <c r="Q2385" s="1383">
        <f t="shared" si="4825"/>
        <v>0</v>
      </c>
      <c r="R2385" s="1383">
        <f t="shared" si="4825"/>
        <v>0</v>
      </c>
      <c r="S2385" s="1383">
        <f t="shared" si="4825"/>
        <v>0</v>
      </c>
      <c r="T2385" s="1383">
        <f t="shared" ref="T2385:X2385" si="4826">$AE2385*T$27</f>
        <v>0</v>
      </c>
      <c r="U2385" s="1383">
        <f t="shared" si="4826"/>
        <v>0</v>
      </c>
      <c r="V2385" s="1383">
        <f t="shared" si="4826"/>
        <v>0</v>
      </c>
      <c r="W2385" s="1383">
        <f t="shared" si="4826"/>
        <v>0</v>
      </c>
      <c r="X2385" s="1383">
        <f t="shared" si="4826"/>
        <v>0</v>
      </c>
      <c r="Y2385" s="1383">
        <f t="shared" si="4694"/>
        <v>0</v>
      </c>
      <c r="Z2385" s="1383">
        <f t="shared" si="4695"/>
        <v>0</v>
      </c>
      <c r="AA2385" s="1383">
        <f t="shared" si="4696"/>
        <v>0</v>
      </c>
      <c r="AB2385" s="1383">
        <f t="shared" si="4697"/>
        <v>0</v>
      </c>
      <c r="AC2385" s="5">
        <f t="shared" si="4698"/>
        <v>166</v>
      </c>
      <c r="AD2385" s="1383">
        <f t="shared" si="4699"/>
        <v>0</v>
      </c>
      <c r="AE2385" s="1383">
        <f t="shared" si="4700"/>
        <v>0</v>
      </c>
      <c r="AF2385" s="1305" t="e">
        <f t="shared" si="4701"/>
        <v>#DIV/0!</v>
      </c>
      <c r="AG2385" s="1305" t="e">
        <f t="shared" si="4702"/>
        <v>#DIV/0!</v>
      </c>
      <c r="AH2385" s="5"/>
      <c r="AI2385" s="5"/>
      <c r="AJ2385" s="5"/>
      <c r="AK2385" s="5"/>
      <c r="AL2385" s="5"/>
      <c r="AM2385" s="5"/>
      <c r="AN2385" s="5"/>
      <c r="AO2385" s="5"/>
      <c r="AP2385" s="5"/>
      <c r="AQ2385" s="5"/>
      <c r="AR2385" s="5"/>
      <c r="AS2385" s="5"/>
      <c r="AT2385" s="5"/>
      <c r="AU2385" s="5"/>
      <c r="AV2385" s="5"/>
      <c r="AW2385" s="5"/>
      <c r="AX2385" s="5"/>
      <c r="AY2385" s="5"/>
      <c r="AZ2385" s="5"/>
      <c r="BA2385" s="5"/>
      <c r="BB2385" s="5"/>
      <c r="BC2385" s="5"/>
      <c r="BD2385" s="5"/>
      <c r="BE2385" s="5"/>
    </row>
    <row r="2386" spans="1:57" ht="14.25" customHeight="1">
      <c r="A2386" s="1376">
        <v>46189</v>
      </c>
      <c r="B2386" s="1301"/>
      <c r="C2386" s="1302"/>
      <c r="D2386" s="1376">
        <v>45824</v>
      </c>
      <c r="E2386" s="1357"/>
      <c r="F2386" s="5"/>
      <c r="G2386" s="5"/>
      <c r="H2386" s="1302"/>
      <c r="I2386" s="1303"/>
      <c r="J2386" s="1301"/>
      <c r="K2386" s="1376"/>
      <c r="L2386" s="1302"/>
      <c r="M2386" s="1382">
        <f t="shared" si="4691"/>
        <v>46190</v>
      </c>
      <c r="N2386" s="1354"/>
      <c r="O2386" s="1383">
        <f t="shared" ref="O2386:S2386" si="4827">$AD2386*O$27</f>
        <v>0</v>
      </c>
      <c r="P2386" s="1383">
        <f t="shared" si="4827"/>
        <v>0</v>
      </c>
      <c r="Q2386" s="1383">
        <f t="shared" si="4827"/>
        <v>0</v>
      </c>
      <c r="R2386" s="1383">
        <f t="shared" si="4827"/>
        <v>0</v>
      </c>
      <c r="S2386" s="1383">
        <f t="shared" si="4827"/>
        <v>0</v>
      </c>
      <c r="T2386" s="1383">
        <f t="shared" ref="T2386:X2386" si="4828">$AE2386*T$27</f>
        <v>0</v>
      </c>
      <c r="U2386" s="1383">
        <f t="shared" si="4828"/>
        <v>0</v>
      </c>
      <c r="V2386" s="1383">
        <f t="shared" si="4828"/>
        <v>0</v>
      </c>
      <c r="W2386" s="1383">
        <f t="shared" si="4828"/>
        <v>0</v>
      </c>
      <c r="X2386" s="1383">
        <f t="shared" si="4828"/>
        <v>0</v>
      </c>
      <c r="Y2386" s="1383">
        <f t="shared" si="4694"/>
        <v>0</v>
      </c>
      <c r="Z2386" s="1383">
        <f t="shared" si="4695"/>
        <v>0</v>
      </c>
      <c r="AA2386" s="1383">
        <f t="shared" si="4696"/>
        <v>0</v>
      </c>
      <c r="AB2386" s="1383">
        <f t="shared" si="4697"/>
        <v>0</v>
      </c>
      <c r="AC2386" s="5">
        <f t="shared" si="4698"/>
        <v>167</v>
      </c>
      <c r="AD2386" s="1383">
        <f t="shared" si="4699"/>
        <v>0</v>
      </c>
      <c r="AE2386" s="1383">
        <f t="shared" si="4700"/>
        <v>0</v>
      </c>
      <c r="AF2386" s="1305" t="e">
        <f t="shared" si="4701"/>
        <v>#DIV/0!</v>
      </c>
      <c r="AG2386" s="1305" t="e">
        <f t="shared" si="4702"/>
        <v>#DIV/0!</v>
      </c>
      <c r="AH2386" s="5"/>
      <c r="AI2386" s="5"/>
      <c r="AJ2386" s="5"/>
      <c r="AK2386" s="5"/>
      <c r="AL2386" s="5"/>
      <c r="AM2386" s="5"/>
      <c r="AN2386" s="5"/>
      <c r="AO2386" s="5"/>
      <c r="AP2386" s="5"/>
      <c r="AQ2386" s="5"/>
      <c r="AR2386" s="5"/>
      <c r="AS2386" s="5"/>
      <c r="AT2386" s="5"/>
      <c r="AU2386" s="5"/>
      <c r="AV2386" s="5"/>
      <c r="AW2386" s="5"/>
      <c r="AX2386" s="5"/>
      <c r="AY2386" s="5"/>
      <c r="AZ2386" s="5"/>
      <c r="BA2386" s="5"/>
      <c r="BB2386" s="5"/>
      <c r="BC2386" s="5"/>
      <c r="BD2386" s="5"/>
      <c r="BE2386" s="5"/>
    </row>
    <row r="2387" spans="1:57" ht="14.25" customHeight="1">
      <c r="A2387" s="1376">
        <v>46190</v>
      </c>
      <c r="B2387" s="1301"/>
      <c r="C2387" s="1302"/>
      <c r="D2387" s="1376">
        <v>45825</v>
      </c>
      <c r="E2387" s="1357"/>
      <c r="F2387" s="5"/>
      <c r="G2387" s="5"/>
      <c r="H2387" s="1302"/>
      <c r="I2387" s="1303"/>
      <c r="J2387" s="1301"/>
      <c r="K2387" s="1376"/>
      <c r="L2387" s="1302"/>
      <c r="M2387" s="1382">
        <f t="shared" si="4691"/>
        <v>46191</v>
      </c>
      <c r="N2387" s="1354"/>
      <c r="O2387" s="1383">
        <f t="shared" ref="O2387:S2387" si="4829">$AD2387*O$27</f>
        <v>0</v>
      </c>
      <c r="P2387" s="1383">
        <f t="shared" si="4829"/>
        <v>0</v>
      </c>
      <c r="Q2387" s="1383">
        <f t="shared" si="4829"/>
        <v>0</v>
      </c>
      <c r="R2387" s="1383">
        <f t="shared" si="4829"/>
        <v>0</v>
      </c>
      <c r="S2387" s="1383">
        <f t="shared" si="4829"/>
        <v>0</v>
      </c>
      <c r="T2387" s="1383">
        <f t="shared" ref="T2387:X2387" si="4830">$AE2387*T$27</f>
        <v>0</v>
      </c>
      <c r="U2387" s="1383">
        <f t="shared" si="4830"/>
        <v>0</v>
      </c>
      <c r="V2387" s="1383">
        <f t="shared" si="4830"/>
        <v>0</v>
      </c>
      <c r="W2387" s="1383">
        <f t="shared" si="4830"/>
        <v>0</v>
      </c>
      <c r="X2387" s="1383">
        <f t="shared" si="4830"/>
        <v>0</v>
      </c>
      <c r="Y2387" s="1383">
        <f t="shared" si="4694"/>
        <v>0</v>
      </c>
      <c r="Z2387" s="1383">
        <f t="shared" si="4695"/>
        <v>0</v>
      </c>
      <c r="AA2387" s="1383">
        <f t="shared" si="4696"/>
        <v>0</v>
      </c>
      <c r="AB2387" s="1383">
        <f t="shared" si="4697"/>
        <v>0</v>
      </c>
      <c r="AC2387" s="5">
        <f t="shared" si="4698"/>
        <v>168</v>
      </c>
      <c r="AD2387" s="1383">
        <f t="shared" si="4699"/>
        <v>0</v>
      </c>
      <c r="AE2387" s="1383">
        <f t="shared" si="4700"/>
        <v>0</v>
      </c>
      <c r="AF2387" s="1305" t="e">
        <f t="shared" si="4701"/>
        <v>#DIV/0!</v>
      </c>
      <c r="AG2387" s="1305" t="e">
        <f t="shared" si="4702"/>
        <v>#DIV/0!</v>
      </c>
      <c r="AH2387" s="5"/>
      <c r="AI2387" s="5"/>
      <c r="AJ2387" s="5"/>
      <c r="AK2387" s="5"/>
      <c r="AL2387" s="5"/>
      <c r="AM2387" s="5"/>
      <c r="AN2387" s="5"/>
      <c r="AO2387" s="5"/>
      <c r="AP2387" s="5"/>
      <c r="AQ2387" s="5"/>
      <c r="AR2387" s="5"/>
      <c r="AS2387" s="5"/>
      <c r="AT2387" s="5"/>
      <c r="AU2387" s="5"/>
      <c r="AV2387" s="5"/>
      <c r="AW2387" s="5"/>
      <c r="AX2387" s="5"/>
      <c r="AY2387" s="5"/>
      <c r="AZ2387" s="5"/>
      <c r="BA2387" s="5"/>
      <c r="BB2387" s="5"/>
      <c r="BC2387" s="5"/>
      <c r="BD2387" s="5"/>
      <c r="BE2387" s="5"/>
    </row>
    <row r="2388" spans="1:57" ht="14.25" customHeight="1">
      <c r="A2388" s="1376">
        <v>46191</v>
      </c>
      <c r="B2388" s="1301"/>
      <c r="C2388" s="1302"/>
      <c r="D2388" s="1376">
        <v>45826</v>
      </c>
      <c r="E2388" s="1357"/>
      <c r="F2388" s="5"/>
      <c r="G2388" s="5"/>
      <c r="H2388" s="1302"/>
      <c r="I2388" s="1303"/>
      <c r="J2388" s="1301"/>
      <c r="K2388" s="1376"/>
      <c r="L2388" s="1302"/>
      <c r="M2388" s="1382">
        <f t="shared" si="4691"/>
        <v>46192</v>
      </c>
      <c r="N2388" s="1354"/>
      <c r="O2388" s="1383">
        <f t="shared" ref="O2388:S2388" si="4831">$AD2388*O$27</f>
        <v>0</v>
      </c>
      <c r="P2388" s="1383">
        <f t="shared" si="4831"/>
        <v>0</v>
      </c>
      <c r="Q2388" s="1383">
        <f t="shared" si="4831"/>
        <v>0</v>
      </c>
      <c r="R2388" s="1383">
        <f t="shared" si="4831"/>
        <v>0</v>
      </c>
      <c r="S2388" s="1383">
        <f t="shared" si="4831"/>
        <v>0</v>
      </c>
      <c r="T2388" s="1383">
        <f t="shared" ref="T2388:X2388" si="4832">$AE2388*T$27</f>
        <v>0</v>
      </c>
      <c r="U2388" s="1383">
        <f t="shared" si="4832"/>
        <v>0</v>
      </c>
      <c r="V2388" s="1383">
        <f t="shared" si="4832"/>
        <v>0</v>
      </c>
      <c r="W2388" s="1383">
        <f t="shared" si="4832"/>
        <v>0</v>
      </c>
      <c r="X2388" s="1383">
        <f t="shared" si="4832"/>
        <v>0</v>
      </c>
      <c r="Y2388" s="1383">
        <f t="shared" si="4694"/>
        <v>0</v>
      </c>
      <c r="Z2388" s="1383">
        <f t="shared" si="4695"/>
        <v>0</v>
      </c>
      <c r="AA2388" s="1383">
        <f t="shared" si="4696"/>
        <v>0</v>
      </c>
      <c r="AB2388" s="1383">
        <f t="shared" si="4697"/>
        <v>0</v>
      </c>
      <c r="AC2388" s="5">
        <f t="shared" si="4698"/>
        <v>169</v>
      </c>
      <c r="AD2388" s="1383">
        <f t="shared" si="4699"/>
        <v>0</v>
      </c>
      <c r="AE2388" s="1383">
        <f t="shared" si="4700"/>
        <v>0</v>
      </c>
      <c r="AF2388" s="1305" t="e">
        <f t="shared" si="4701"/>
        <v>#DIV/0!</v>
      </c>
      <c r="AG2388" s="1305" t="e">
        <f t="shared" si="4702"/>
        <v>#DIV/0!</v>
      </c>
      <c r="AH2388" s="5"/>
      <c r="AI2388" s="5"/>
      <c r="AJ2388" s="5"/>
      <c r="AK2388" s="5"/>
      <c r="AL2388" s="5"/>
      <c r="AM2388" s="5"/>
      <c r="AN2388" s="5"/>
      <c r="AO2388" s="5"/>
      <c r="AP2388" s="5"/>
      <c r="AQ2388" s="5"/>
      <c r="AR2388" s="5"/>
      <c r="AS2388" s="5"/>
      <c r="AT2388" s="5"/>
      <c r="AU2388" s="5"/>
      <c r="AV2388" s="5"/>
      <c r="AW2388" s="5"/>
      <c r="AX2388" s="5"/>
      <c r="AY2388" s="5"/>
      <c r="AZ2388" s="5"/>
      <c r="BA2388" s="5"/>
      <c r="BB2388" s="5"/>
      <c r="BC2388" s="5"/>
      <c r="BD2388" s="5"/>
      <c r="BE2388" s="5"/>
    </row>
    <row r="2389" spans="1:57" ht="14.25" customHeight="1">
      <c r="A2389" s="1376">
        <v>46192</v>
      </c>
      <c r="B2389" s="1301"/>
      <c r="C2389" s="1302"/>
      <c r="D2389" s="1376">
        <v>45827</v>
      </c>
      <c r="E2389" s="1357"/>
      <c r="F2389" s="5"/>
      <c r="G2389" s="5"/>
      <c r="H2389" s="1302"/>
      <c r="I2389" s="1303"/>
      <c r="J2389" s="1301"/>
      <c r="K2389" s="1376"/>
      <c r="L2389" s="1302"/>
      <c r="M2389" s="1382">
        <f t="shared" si="4691"/>
        <v>46193</v>
      </c>
      <c r="N2389" s="1354"/>
      <c r="O2389" s="1383">
        <f t="shared" ref="O2389:S2389" si="4833">$AD2389*O$27</f>
        <v>0</v>
      </c>
      <c r="P2389" s="1383">
        <f t="shared" si="4833"/>
        <v>0</v>
      </c>
      <c r="Q2389" s="1383">
        <f t="shared" si="4833"/>
        <v>0</v>
      </c>
      <c r="R2389" s="1383">
        <f t="shared" si="4833"/>
        <v>0</v>
      </c>
      <c r="S2389" s="1383">
        <f t="shared" si="4833"/>
        <v>0</v>
      </c>
      <c r="T2389" s="1383">
        <f t="shared" ref="T2389:X2389" si="4834">$AE2389*T$27</f>
        <v>0</v>
      </c>
      <c r="U2389" s="1383">
        <f t="shared" si="4834"/>
        <v>0</v>
      </c>
      <c r="V2389" s="1383">
        <f t="shared" si="4834"/>
        <v>0</v>
      </c>
      <c r="W2389" s="1383">
        <f t="shared" si="4834"/>
        <v>0</v>
      </c>
      <c r="X2389" s="1383">
        <f t="shared" si="4834"/>
        <v>0</v>
      </c>
      <c r="Y2389" s="1383">
        <f t="shared" si="4694"/>
        <v>0</v>
      </c>
      <c r="Z2389" s="1383">
        <f t="shared" si="4695"/>
        <v>0</v>
      </c>
      <c r="AA2389" s="1383">
        <f t="shared" si="4696"/>
        <v>0</v>
      </c>
      <c r="AB2389" s="1383">
        <f t="shared" si="4697"/>
        <v>0</v>
      </c>
      <c r="AC2389" s="5">
        <f t="shared" si="4698"/>
        <v>170</v>
      </c>
      <c r="AD2389" s="1383">
        <f t="shared" si="4699"/>
        <v>0</v>
      </c>
      <c r="AE2389" s="1383">
        <f t="shared" si="4700"/>
        <v>0</v>
      </c>
      <c r="AF2389" s="1305" t="e">
        <f t="shared" si="4701"/>
        <v>#DIV/0!</v>
      </c>
      <c r="AG2389" s="1305" t="e">
        <f t="shared" si="4702"/>
        <v>#DIV/0!</v>
      </c>
      <c r="AH2389" s="5"/>
      <c r="AI2389" s="5"/>
      <c r="AJ2389" s="5"/>
      <c r="AK2389" s="5"/>
      <c r="AL2389" s="5"/>
      <c r="AM2389" s="5"/>
      <c r="AN2389" s="5"/>
      <c r="AO2389" s="5"/>
      <c r="AP2389" s="5"/>
      <c r="AQ2389" s="5"/>
      <c r="AR2389" s="5"/>
      <c r="AS2389" s="5"/>
      <c r="AT2389" s="5"/>
      <c r="AU2389" s="5"/>
      <c r="AV2389" s="5"/>
      <c r="AW2389" s="5"/>
      <c r="AX2389" s="5"/>
      <c r="AY2389" s="5"/>
      <c r="AZ2389" s="5"/>
      <c r="BA2389" s="5"/>
      <c r="BB2389" s="5"/>
      <c r="BC2389" s="5"/>
      <c r="BD2389" s="5"/>
      <c r="BE2389" s="5"/>
    </row>
    <row r="2390" spans="1:57" ht="14.25" customHeight="1">
      <c r="A2390" s="1376">
        <v>46193</v>
      </c>
      <c r="B2390" s="1301"/>
      <c r="C2390" s="1302"/>
      <c r="D2390" s="1376">
        <v>45828</v>
      </c>
      <c r="E2390" s="1357"/>
      <c r="F2390" s="5"/>
      <c r="G2390" s="5"/>
      <c r="H2390" s="1302"/>
      <c r="I2390" s="1303"/>
      <c r="J2390" s="1301"/>
      <c r="K2390" s="1376"/>
      <c r="L2390" s="1302"/>
      <c r="M2390" s="1382">
        <f t="shared" si="4691"/>
        <v>46194</v>
      </c>
      <c r="N2390" s="1354"/>
      <c r="O2390" s="1383">
        <f t="shared" ref="O2390:S2390" si="4835">$AD2390*O$27</f>
        <v>0</v>
      </c>
      <c r="P2390" s="1383">
        <f t="shared" si="4835"/>
        <v>0</v>
      </c>
      <c r="Q2390" s="1383">
        <f t="shared" si="4835"/>
        <v>0</v>
      </c>
      <c r="R2390" s="1383">
        <f t="shared" si="4835"/>
        <v>0</v>
      </c>
      <c r="S2390" s="1383">
        <f t="shared" si="4835"/>
        <v>0</v>
      </c>
      <c r="T2390" s="1383">
        <f t="shared" ref="T2390:X2390" si="4836">$AE2390*T$27</f>
        <v>0</v>
      </c>
      <c r="U2390" s="1383">
        <f t="shared" si="4836"/>
        <v>0</v>
      </c>
      <c r="V2390" s="1383">
        <f t="shared" si="4836"/>
        <v>0</v>
      </c>
      <c r="W2390" s="1383">
        <f t="shared" si="4836"/>
        <v>0</v>
      </c>
      <c r="X2390" s="1383">
        <f t="shared" si="4836"/>
        <v>0</v>
      </c>
      <c r="Y2390" s="1383">
        <f t="shared" si="4694"/>
        <v>0</v>
      </c>
      <c r="Z2390" s="1383">
        <f t="shared" si="4695"/>
        <v>0</v>
      </c>
      <c r="AA2390" s="1383">
        <f t="shared" si="4696"/>
        <v>0</v>
      </c>
      <c r="AB2390" s="1383">
        <f t="shared" si="4697"/>
        <v>0</v>
      </c>
      <c r="AC2390" s="5">
        <f t="shared" si="4698"/>
        <v>171</v>
      </c>
      <c r="AD2390" s="1383">
        <f t="shared" si="4699"/>
        <v>0</v>
      </c>
      <c r="AE2390" s="1383">
        <f t="shared" si="4700"/>
        <v>0</v>
      </c>
      <c r="AF2390" s="1305" t="e">
        <f t="shared" si="4701"/>
        <v>#DIV/0!</v>
      </c>
      <c r="AG2390" s="1305" t="e">
        <f t="shared" si="4702"/>
        <v>#DIV/0!</v>
      </c>
      <c r="AH2390" s="5"/>
      <c r="AI2390" s="5"/>
      <c r="AJ2390" s="5"/>
      <c r="AK2390" s="5"/>
      <c r="AL2390" s="5"/>
      <c r="AM2390" s="5"/>
      <c r="AN2390" s="5"/>
      <c r="AO2390" s="5"/>
      <c r="AP2390" s="5"/>
      <c r="AQ2390" s="5"/>
      <c r="AR2390" s="5"/>
      <c r="AS2390" s="5"/>
      <c r="AT2390" s="5"/>
      <c r="AU2390" s="5"/>
      <c r="AV2390" s="5"/>
      <c r="AW2390" s="5"/>
      <c r="AX2390" s="5"/>
      <c r="AY2390" s="5"/>
      <c r="AZ2390" s="5"/>
      <c r="BA2390" s="5"/>
      <c r="BB2390" s="5"/>
      <c r="BC2390" s="5"/>
      <c r="BD2390" s="5"/>
      <c r="BE2390" s="5"/>
    </row>
    <row r="2391" spans="1:57" ht="14.25" customHeight="1">
      <c r="A2391" s="1376">
        <v>46194</v>
      </c>
      <c r="B2391" s="1301"/>
      <c r="C2391" s="1302"/>
      <c r="D2391" s="1376">
        <v>45829</v>
      </c>
      <c r="E2391" s="1357"/>
      <c r="F2391" s="5"/>
      <c r="G2391" s="5"/>
      <c r="H2391" s="1302"/>
      <c r="I2391" s="1303"/>
      <c r="J2391" s="1301"/>
      <c r="K2391" s="1376"/>
      <c r="L2391" s="1302"/>
      <c r="M2391" s="1382">
        <f t="shared" si="4691"/>
        <v>46195</v>
      </c>
      <c r="N2391" s="1354"/>
      <c r="O2391" s="1383">
        <f t="shared" ref="O2391:S2391" si="4837">$AD2391*O$27</f>
        <v>0</v>
      </c>
      <c r="P2391" s="1383">
        <f t="shared" si="4837"/>
        <v>0</v>
      </c>
      <c r="Q2391" s="1383">
        <f t="shared" si="4837"/>
        <v>0</v>
      </c>
      <c r="R2391" s="1383">
        <f t="shared" si="4837"/>
        <v>0</v>
      </c>
      <c r="S2391" s="1383">
        <f t="shared" si="4837"/>
        <v>0</v>
      </c>
      <c r="T2391" s="1383">
        <f t="shared" ref="T2391:X2391" si="4838">$AE2391*T$27</f>
        <v>0</v>
      </c>
      <c r="U2391" s="1383">
        <f t="shared" si="4838"/>
        <v>0</v>
      </c>
      <c r="V2391" s="1383">
        <f t="shared" si="4838"/>
        <v>0</v>
      </c>
      <c r="W2391" s="1383">
        <f t="shared" si="4838"/>
        <v>0</v>
      </c>
      <c r="X2391" s="1383">
        <f t="shared" si="4838"/>
        <v>0</v>
      </c>
      <c r="Y2391" s="1383">
        <f t="shared" si="4694"/>
        <v>0</v>
      </c>
      <c r="Z2391" s="1383">
        <f t="shared" si="4695"/>
        <v>0</v>
      </c>
      <c r="AA2391" s="1383">
        <f t="shared" si="4696"/>
        <v>0</v>
      </c>
      <c r="AB2391" s="1383">
        <f t="shared" si="4697"/>
        <v>0</v>
      </c>
      <c r="AC2391" s="5">
        <f t="shared" si="4698"/>
        <v>172</v>
      </c>
      <c r="AD2391" s="1383">
        <f t="shared" si="4699"/>
        <v>0</v>
      </c>
      <c r="AE2391" s="1383">
        <f t="shared" si="4700"/>
        <v>0</v>
      </c>
      <c r="AF2391" s="1305" t="e">
        <f t="shared" si="4701"/>
        <v>#DIV/0!</v>
      </c>
      <c r="AG2391" s="1305" t="e">
        <f t="shared" si="4702"/>
        <v>#DIV/0!</v>
      </c>
      <c r="AH2391" s="5"/>
      <c r="AI2391" s="5"/>
      <c r="AJ2391" s="5"/>
      <c r="AK2391" s="5"/>
      <c r="AL2391" s="5"/>
      <c r="AM2391" s="5"/>
      <c r="AN2391" s="5"/>
      <c r="AO2391" s="5"/>
      <c r="AP2391" s="5"/>
      <c r="AQ2391" s="5"/>
      <c r="AR2391" s="5"/>
      <c r="AS2391" s="5"/>
      <c r="AT2391" s="5"/>
      <c r="AU2391" s="5"/>
      <c r="AV2391" s="5"/>
      <c r="AW2391" s="5"/>
      <c r="AX2391" s="5"/>
      <c r="AY2391" s="5"/>
      <c r="AZ2391" s="5"/>
      <c r="BA2391" s="5"/>
      <c r="BB2391" s="5"/>
      <c r="BC2391" s="5"/>
      <c r="BD2391" s="5"/>
      <c r="BE2391" s="5"/>
    </row>
    <row r="2392" spans="1:57" ht="14.25" customHeight="1">
      <c r="A2392" s="1376">
        <v>46195</v>
      </c>
      <c r="B2392" s="1301"/>
      <c r="C2392" s="1302"/>
      <c r="D2392" s="1376">
        <v>45830</v>
      </c>
      <c r="E2392" s="1357"/>
      <c r="F2392" s="5"/>
      <c r="G2392" s="5"/>
      <c r="H2392" s="1302"/>
      <c r="I2392" s="1303"/>
      <c r="J2392" s="1301"/>
      <c r="K2392" s="1376"/>
      <c r="L2392" s="1302"/>
      <c r="M2392" s="1382">
        <f t="shared" si="4691"/>
        <v>46196</v>
      </c>
      <c r="N2392" s="1354"/>
      <c r="O2392" s="1383">
        <f t="shared" ref="O2392:S2392" si="4839">$AD2392*O$27</f>
        <v>0</v>
      </c>
      <c r="P2392" s="1383">
        <f t="shared" si="4839"/>
        <v>0</v>
      </c>
      <c r="Q2392" s="1383">
        <f t="shared" si="4839"/>
        <v>0</v>
      </c>
      <c r="R2392" s="1383">
        <f t="shared" si="4839"/>
        <v>0</v>
      </c>
      <c r="S2392" s="1383">
        <f t="shared" si="4839"/>
        <v>0</v>
      </c>
      <c r="T2392" s="1383">
        <f t="shared" ref="T2392:X2392" si="4840">$AE2392*T$27</f>
        <v>0</v>
      </c>
      <c r="U2392" s="1383">
        <f t="shared" si="4840"/>
        <v>0</v>
      </c>
      <c r="V2392" s="1383">
        <f t="shared" si="4840"/>
        <v>0</v>
      </c>
      <c r="W2392" s="1383">
        <f t="shared" si="4840"/>
        <v>0</v>
      </c>
      <c r="X2392" s="1383">
        <f t="shared" si="4840"/>
        <v>0</v>
      </c>
      <c r="Y2392" s="1383">
        <f t="shared" si="4694"/>
        <v>0</v>
      </c>
      <c r="Z2392" s="1383">
        <f t="shared" si="4695"/>
        <v>0</v>
      </c>
      <c r="AA2392" s="1383">
        <f t="shared" si="4696"/>
        <v>0</v>
      </c>
      <c r="AB2392" s="1383">
        <f t="shared" si="4697"/>
        <v>0</v>
      </c>
      <c r="AC2392" s="5">
        <f t="shared" si="4698"/>
        <v>173</v>
      </c>
      <c r="AD2392" s="1383">
        <f t="shared" si="4699"/>
        <v>0</v>
      </c>
      <c r="AE2392" s="1383">
        <f t="shared" si="4700"/>
        <v>0</v>
      </c>
      <c r="AF2392" s="1305" t="e">
        <f t="shared" si="4701"/>
        <v>#DIV/0!</v>
      </c>
      <c r="AG2392" s="1305" t="e">
        <f t="shared" si="4702"/>
        <v>#DIV/0!</v>
      </c>
      <c r="AH2392" s="5"/>
      <c r="AI2392" s="5"/>
      <c r="AJ2392" s="5"/>
      <c r="AK2392" s="5"/>
      <c r="AL2392" s="5"/>
      <c r="AM2392" s="5"/>
      <c r="AN2392" s="5"/>
      <c r="AO2392" s="5"/>
      <c r="AP2392" s="5"/>
      <c r="AQ2392" s="5"/>
      <c r="AR2392" s="5"/>
      <c r="AS2392" s="5"/>
      <c r="AT2392" s="5"/>
      <c r="AU2392" s="5"/>
      <c r="AV2392" s="5"/>
      <c r="AW2392" s="5"/>
      <c r="AX2392" s="5"/>
      <c r="AY2392" s="5"/>
      <c r="AZ2392" s="5"/>
      <c r="BA2392" s="5"/>
      <c r="BB2392" s="5"/>
      <c r="BC2392" s="5"/>
      <c r="BD2392" s="5"/>
      <c r="BE2392" s="5"/>
    </row>
    <row r="2393" spans="1:57" ht="14.25" customHeight="1">
      <c r="A2393" s="1376">
        <v>46196</v>
      </c>
      <c r="B2393" s="1301"/>
      <c r="C2393" s="1302"/>
      <c r="D2393" s="1376">
        <v>45831</v>
      </c>
      <c r="E2393" s="1357"/>
      <c r="F2393" s="5"/>
      <c r="G2393" s="5"/>
      <c r="H2393" s="1302"/>
      <c r="I2393" s="1303"/>
      <c r="J2393" s="1301"/>
      <c r="K2393" s="1376"/>
      <c r="L2393" s="1302"/>
      <c r="M2393" s="1382">
        <f t="shared" si="4691"/>
        <v>46197</v>
      </c>
      <c r="N2393" s="1354"/>
      <c r="O2393" s="1383">
        <f t="shared" ref="O2393:S2393" si="4841">$AD2393*O$27</f>
        <v>0</v>
      </c>
      <c r="P2393" s="1383">
        <f t="shared" si="4841"/>
        <v>0</v>
      </c>
      <c r="Q2393" s="1383">
        <f t="shared" si="4841"/>
        <v>0</v>
      </c>
      <c r="R2393" s="1383">
        <f t="shared" si="4841"/>
        <v>0</v>
      </c>
      <c r="S2393" s="1383">
        <f t="shared" si="4841"/>
        <v>0</v>
      </c>
      <c r="T2393" s="1383">
        <f t="shared" ref="T2393:X2393" si="4842">$AE2393*T$27</f>
        <v>0</v>
      </c>
      <c r="U2393" s="1383">
        <f t="shared" si="4842"/>
        <v>0</v>
      </c>
      <c r="V2393" s="1383">
        <f t="shared" si="4842"/>
        <v>0</v>
      </c>
      <c r="W2393" s="1383">
        <f t="shared" si="4842"/>
        <v>0</v>
      </c>
      <c r="X2393" s="1383">
        <f t="shared" si="4842"/>
        <v>0</v>
      </c>
      <c r="Y2393" s="1383">
        <f t="shared" si="4694"/>
        <v>0</v>
      </c>
      <c r="Z2393" s="1383">
        <f t="shared" si="4695"/>
        <v>0</v>
      </c>
      <c r="AA2393" s="1383">
        <f t="shared" si="4696"/>
        <v>0</v>
      </c>
      <c r="AB2393" s="1383">
        <f t="shared" si="4697"/>
        <v>0</v>
      </c>
      <c r="AC2393" s="5">
        <f t="shared" si="4698"/>
        <v>174</v>
      </c>
      <c r="AD2393" s="1383">
        <f t="shared" si="4699"/>
        <v>0</v>
      </c>
      <c r="AE2393" s="1383">
        <f t="shared" si="4700"/>
        <v>0</v>
      </c>
      <c r="AF2393" s="1305" t="e">
        <f t="shared" si="4701"/>
        <v>#DIV/0!</v>
      </c>
      <c r="AG2393" s="1305" t="e">
        <f t="shared" si="4702"/>
        <v>#DIV/0!</v>
      </c>
      <c r="AH2393" s="5"/>
      <c r="AI2393" s="5"/>
      <c r="AJ2393" s="5"/>
      <c r="AK2393" s="5"/>
      <c r="AL2393" s="5"/>
      <c r="AM2393" s="5"/>
      <c r="AN2393" s="5"/>
      <c r="AO2393" s="5"/>
      <c r="AP2393" s="5"/>
      <c r="AQ2393" s="5"/>
      <c r="AR2393" s="5"/>
      <c r="AS2393" s="5"/>
      <c r="AT2393" s="5"/>
      <c r="AU2393" s="5"/>
      <c r="AV2393" s="5"/>
      <c r="AW2393" s="5"/>
      <c r="AX2393" s="5"/>
      <c r="AY2393" s="5"/>
      <c r="AZ2393" s="5"/>
      <c r="BA2393" s="5"/>
      <c r="BB2393" s="5"/>
      <c r="BC2393" s="5"/>
      <c r="BD2393" s="5"/>
      <c r="BE2393" s="5"/>
    </row>
    <row r="2394" spans="1:57" ht="14.25" customHeight="1">
      <c r="A2394" s="1376">
        <v>46197</v>
      </c>
      <c r="B2394" s="1301"/>
      <c r="C2394" s="1302"/>
      <c r="D2394" s="1376">
        <v>45832</v>
      </c>
      <c r="E2394" s="1357"/>
      <c r="F2394" s="5"/>
      <c r="G2394" s="5"/>
      <c r="H2394" s="1302"/>
      <c r="I2394" s="1303"/>
      <c r="J2394" s="1301"/>
      <c r="K2394" s="1376"/>
      <c r="L2394" s="1302"/>
      <c r="M2394" s="1382">
        <f t="shared" si="4691"/>
        <v>46198</v>
      </c>
      <c r="N2394" s="1354"/>
      <c r="O2394" s="1383">
        <f t="shared" ref="O2394:S2394" si="4843">$AD2394*O$27</f>
        <v>0</v>
      </c>
      <c r="P2394" s="1383">
        <f t="shared" si="4843"/>
        <v>0</v>
      </c>
      <c r="Q2394" s="1383">
        <f t="shared" si="4843"/>
        <v>0</v>
      </c>
      <c r="R2394" s="1383">
        <f t="shared" si="4843"/>
        <v>0</v>
      </c>
      <c r="S2394" s="1383">
        <f t="shared" si="4843"/>
        <v>0</v>
      </c>
      <c r="T2394" s="1383">
        <f t="shared" ref="T2394:X2394" si="4844">$AE2394*T$27</f>
        <v>0</v>
      </c>
      <c r="U2394" s="1383">
        <f t="shared" si="4844"/>
        <v>0</v>
      </c>
      <c r="V2394" s="1383">
        <f t="shared" si="4844"/>
        <v>0</v>
      </c>
      <c r="W2394" s="1383">
        <f t="shared" si="4844"/>
        <v>0</v>
      </c>
      <c r="X2394" s="1383">
        <f t="shared" si="4844"/>
        <v>0</v>
      </c>
      <c r="Y2394" s="1383">
        <f t="shared" si="4694"/>
        <v>0</v>
      </c>
      <c r="Z2394" s="1383">
        <f t="shared" si="4695"/>
        <v>0</v>
      </c>
      <c r="AA2394" s="1383">
        <f t="shared" si="4696"/>
        <v>0</v>
      </c>
      <c r="AB2394" s="1383">
        <f t="shared" si="4697"/>
        <v>0</v>
      </c>
      <c r="AC2394" s="5">
        <f t="shared" si="4698"/>
        <v>175</v>
      </c>
      <c r="AD2394" s="1383">
        <f t="shared" si="4699"/>
        <v>0</v>
      </c>
      <c r="AE2394" s="1383">
        <f t="shared" si="4700"/>
        <v>0</v>
      </c>
      <c r="AF2394" s="1305" t="e">
        <f t="shared" si="4701"/>
        <v>#DIV/0!</v>
      </c>
      <c r="AG2394" s="1305" t="e">
        <f t="shared" si="4702"/>
        <v>#DIV/0!</v>
      </c>
      <c r="AH2394" s="5"/>
      <c r="AI2394" s="5"/>
      <c r="AJ2394" s="5"/>
      <c r="AK2394" s="5"/>
      <c r="AL2394" s="5"/>
      <c r="AM2394" s="5"/>
      <c r="AN2394" s="5"/>
      <c r="AO2394" s="5"/>
      <c r="AP2394" s="5"/>
      <c r="AQ2394" s="5"/>
      <c r="AR2394" s="5"/>
      <c r="AS2394" s="5"/>
      <c r="AT2394" s="5"/>
      <c r="AU2394" s="5"/>
      <c r="AV2394" s="5"/>
      <c r="AW2394" s="5"/>
      <c r="AX2394" s="5"/>
      <c r="AY2394" s="5"/>
      <c r="AZ2394" s="5"/>
      <c r="BA2394" s="5"/>
      <c r="BB2394" s="5"/>
      <c r="BC2394" s="5"/>
      <c r="BD2394" s="5"/>
      <c r="BE2394" s="5"/>
    </row>
    <row r="2395" spans="1:57" ht="14.25" customHeight="1">
      <c r="A2395" s="1376">
        <v>46198</v>
      </c>
      <c r="B2395" s="1301"/>
      <c r="C2395" s="1302"/>
      <c r="D2395" s="1376">
        <v>45833</v>
      </c>
      <c r="E2395" s="1357"/>
      <c r="F2395" s="5"/>
      <c r="G2395" s="5"/>
      <c r="H2395" s="1302"/>
      <c r="I2395" s="1303"/>
      <c r="J2395" s="1301"/>
      <c r="K2395" s="1376"/>
      <c r="L2395" s="1302"/>
      <c r="M2395" s="1382">
        <f t="shared" si="4691"/>
        <v>46199</v>
      </c>
      <c r="N2395" s="1354"/>
      <c r="O2395" s="1383">
        <f t="shared" ref="O2395:S2395" si="4845">$AD2395*O$27</f>
        <v>0</v>
      </c>
      <c r="P2395" s="1383">
        <f t="shared" si="4845"/>
        <v>0</v>
      </c>
      <c r="Q2395" s="1383">
        <f t="shared" si="4845"/>
        <v>0</v>
      </c>
      <c r="R2395" s="1383">
        <f t="shared" si="4845"/>
        <v>0</v>
      </c>
      <c r="S2395" s="1383">
        <f t="shared" si="4845"/>
        <v>0</v>
      </c>
      <c r="T2395" s="1383">
        <f t="shared" ref="T2395:X2395" si="4846">$AE2395*T$27</f>
        <v>0</v>
      </c>
      <c r="U2395" s="1383">
        <f t="shared" si="4846"/>
        <v>0</v>
      </c>
      <c r="V2395" s="1383">
        <f t="shared" si="4846"/>
        <v>0</v>
      </c>
      <c r="W2395" s="1383">
        <f t="shared" si="4846"/>
        <v>0</v>
      </c>
      <c r="X2395" s="1383">
        <f t="shared" si="4846"/>
        <v>0</v>
      </c>
      <c r="Y2395" s="1383">
        <f t="shared" si="4694"/>
        <v>0</v>
      </c>
      <c r="Z2395" s="1383">
        <f t="shared" si="4695"/>
        <v>0</v>
      </c>
      <c r="AA2395" s="1383">
        <f t="shared" si="4696"/>
        <v>0</v>
      </c>
      <c r="AB2395" s="1383">
        <f t="shared" si="4697"/>
        <v>0</v>
      </c>
      <c r="AC2395" s="5">
        <f t="shared" si="4698"/>
        <v>176</v>
      </c>
      <c r="AD2395" s="1383">
        <f t="shared" si="4699"/>
        <v>0</v>
      </c>
      <c r="AE2395" s="1383">
        <f t="shared" si="4700"/>
        <v>0</v>
      </c>
      <c r="AF2395" s="1305" t="e">
        <f t="shared" si="4701"/>
        <v>#DIV/0!</v>
      </c>
      <c r="AG2395" s="1305" t="e">
        <f t="shared" si="4702"/>
        <v>#DIV/0!</v>
      </c>
      <c r="AH2395" s="5"/>
      <c r="AI2395" s="5"/>
      <c r="AJ2395" s="5"/>
      <c r="AK2395" s="5"/>
      <c r="AL2395" s="5"/>
      <c r="AM2395" s="5"/>
      <c r="AN2395" s="5"/>
      <c r="AO2395" s="5"/>
      <c r="AP2395" s="5"/>
      <c r="AQ2395" s="5"/>
      <c r="AR2395" s="5"/>
      <c r="AS2395" s="5"/>
      <c r="AT2395" s="5"/>
      <c r="AU2395" s="5"/>
      <c r="AV2395" s="5"/>
      <c r="AW2395" s="5"/>
      <c r="AX2395" s="5"/>
      <c r="AY2395" s="5"/>
      <c r="AZ2395" s="5"/>
      <c r="BA2395" s="5"/>
      <c r="BB2395" s="5"/>
      <c r="BC2395" s="5"/>
      <c r="BD2395" s="5"/>
      <c r="BE2395" s="5"/>
    </row>
    <row r="2396" spans="1:57" ht="14.25" customHeight="1">
      <c r="A2396" s="1376">
        <v>46199</v>
      </c>
      <c r="B2396" s="1301"/>
      <c r="C2396" s="1302"/>
      <c r="D2396" s="1376">
        <v>45834</v>
      </c>
      <c r="E2396" s="1357"/>
      <c r="F2396" s="5"/>
      <c r="G2396" s="5"/>
      <c r="H2396" s="1302"/>
      <c r="I2396" s="1303"/>
      <c r="J2396" s="1301"/>
      <c r="K2396" s="1376"/>
      <c r="L2396" s="1302"/>
      <c r="M2396" s="1382">
        <f t="shared" si="4691"/>
        <v>46200</v>
      </c>
      <c r="N2396" s="1354"/>
      <c r="O2396" s="1383">
        <f t="shared" ref="O2396:S2396" si="4847">$AD2396*O$27</f>
        <v>0</v>
      </c>
      <c r="P2396" s="1383">
        <f t="shared" si="4847"/>
        <v>0</v>
      </c>
      <c r="Q2396" s="1383">
        <f t="shared" si="4847"/>
        <v>0</v>
      </c>
      <c r="R2396" s="1383">
        <f t="shared" si="4847"/>
        <v>0</v>
      </c>
      <c r="S2396" s="1383">
        <f t="shared" si="4847"/>
        <v>0</v>
      </c>
      <c r="T2396" s="1383">
        <f t="shared" ref="T2396:X2396" si="4848">$AE2396*T$27</f>
        <v>0</v>
      </c>
      <c r="U2396" s="1383">
        <f t="shared" si="4848"/>
        <v>0</v>
      </c>
      <c r="V2396" s="1383">
        <f t="shared" si="4848"/>
        <v>0</v>
      </c>
      <c r="W2396" s="1383">
        <f t="shared" si="4848"/>
        <v>0</v>
      </c>
      <c r="X2396" s="1383">
        <f t="shared" si="4848"/>
        <v>0</v>
      </c>
      <c r="Y2396" s="1383">
        <f t="shared" si="4694"/>
        <v>0</v>
      </c>
      <c r="Z2396" s="1383">
        <f t="shared" si="4695"/>
        <v>0</v>
      </c>
      <c r="AA2396" s="1383">
        <f t="shared" si="4696"/>
        <v>0</v>
      </c>
      <c r="AB2396" s="1383">
        <f t="shared" si="4697"/>
        <v>0</v>
      </c>
      <c r="AC2396" s="5">
        <f t="shared" si="4698"/>
        <v>177</v>
      </c>
      <c r="AD2396" s="1383">
        <f t="shared" si="4699"/>
        <v>0</v>
      </c>
      <c r="AE2396" s="1383">
        <f t="shared" si="4700"/>
        <v>0</v>
      </c>
      <c r="AF2396" s="1305" t="e">
        <f t="shared" si="4701"/>
        <v>#DIV/0!</v>
      </c>
      <c r="AG2396" s="1305" t="e">
        <f t="shared" si="4702"/>
        <v>#DIV/0!</v>
      </c>
      <c r="AH2396" s="5"/>
      <c r="AI2396" s="5"/>
      <c r="AJ2396" s="5"/>
      <c r="AK2396" s="5"/>
      <c r="AL2396" s="5"/>
      <c r="AM2396" s="5"/>
      <c r="AN2396" s="5"/>
      <c r="AO2396" s="5"/>
      <c r="AP2396" s="5"/>
      <c r="AQ2396" s="5"/>
      <c r="AR2396" s="5"/>
      <c r="AS2396" s="5"/>
      <c r="AT2396" s="5"/>
      <c r="AU2396" s="5"/>
      <c r="AV2396" s="5"/>
      <c r="AW2396" s="5"/>
      <c r="AX2396" s="5"/>
      <c r="AY2396" s="5"/>
      <c r="AZ2396" s="5"/>
      <c r="BA2396" s="5"/>
      <c r="BB2396" s="5"/>
      <c r="BC2396" s="5"/>
      <c r="BD2396" s="5"/>
      <c r="BE2396" s="5"/>
    </row>
    <row r="2397" spans="1:57" ht="14.25" customHeight="1">
      <c r="A2397" s="1376">
        <v>46200</v>
      </c>
      <c r="B2397" s="1301"/>
      <c r="C2397" s="1302"/>
      <c r="D2397" s="1376">
        <v>45835</v>
      </c>
      <c r="E2397" s="1357"/>
      <c r="F2397" s="5"/>
      <c r="G2397" s="5"/>
      <c r="H2397" s="1302"/>
      <c r="I2397" s="1303"/>
      <c r="J2397" s="1301"/>
      <c r="K2397" s="1376"/>
      <c r="L2397" s="1302"/>
      <c r="M2397" s="1382">
        <f t="shared" si="4691"/>
        <v>46201</v>
      </c>
      <c r="N2397" s="1354"/>
      <c r="O2397" s="1383">
        <f t="shared" ref="O2397:S2397" si="4849">$AD2397*O$27</f>
        <v>0</v>
      </c>
      <c r="P2397" s="1383">
        <f t="shared" si="4849"/>
        <v>0</v>
      </c>
      <c r="Q2397" s="1383">
        <f t="shared" si="4849"/>
        <v>0</v>
      </c>
      <c r="R2397" s="1383">
        <f t="shared" si="4849"/>
        <v>0</v>
      </c>
      <c r="S2397" s="1383">
        <f t="shared" si="4849"/>
        <v>0</v>
      </c>
      <c r="T2397" s="1383">
        <f t="shared" ref="T2397:X2397" si="4850">$AE2397*T$27</f>
        <v>0</v>
      </c>
      <c r="U2397" s="1383">
        <f t="shared" si="4850"/>
        <v>0</v>
      </c>
      <c r="V2397" s="1383">
        <f t="shared" si="4850"/>
        <v>0</v>
      </c>
      <c r="W2397" s="1383">
        <f t="shared" si="4850"/>
        <v>0</v>
      </c>
      <c r="X2397" s="1383">
        <f t="shared" si="4850"/>
        <v>0</v>
      </c>
      <c r="Y2397" s="1383">
        <f t="shared" si="4694"/>
        <v>0</v>
      </c>
      <c r="Z2397" s="1383">
        <f t="shared" si="4695"/>
        <v>0</v>
      </c>
      <c r="AA2397" s="1383">
        <f t="shared" si="4696"/>
        <v>0</v>
      </c>
      <c r="AB2397" s="1383">
        <f t="shared" si="4697"/>
        <v>0</v>
      </c>
      <c r="AC2397" s="5">
        <f t="shared" si="4698"/>
        <v>178</v>
      </c>
      <c r="AD2397" s="1383">
        <f t="shared" si="4699"/>
        <v>0</v>
      </c>
      <c r="AE2397" s="1383">
        <f t="shared" si="4700"/>
        <v>0</v>
      </c>
      <c r="AF2397" s="1305" t="e">
        <f t="shared" si="4701"/>
        <v>#DIV/0!</v>
      </c>
      <c r="AG2397" s="1305" t="e">
        <f t="shared" si="4702"/>
        <v>#DIV/0!</v>
      </c>
      <c r="AH2397" s="5"/>
      <c r="AI2397" s="5"/>
      <c r="AJ2397" s="5"/>
      <c r="AK2397" s="5"/>
      <c r="AL2397" s="5"/>
      <c r="AM2397" s="5"/>
      <c r="AN2397" s="5"/>
      <c r="AO2397" s="5"/>
      <c r="AP2397" s="5"/>
      <c r="AQ2397" s="5"/>
      <c r="AR2397" s="5"/>
      <c r="AS2397" s="5"/>
      <c r="AT2397" s="5"/>
      <c r="AU2397" s="5"/>
      <c r="AV2397" s="5"/>
      <c r="AW2397" s="5"/>
      <c r="AX2397" s="5"/>
      <c r="AY2397" s="5"/>
      <c r="AZ2397" s="5"/>
      <c r="BA2397" s="5"/>
      <c r="BB2397" s="5"/>
      <c r="BC2397" s="5"/>
      <c r="BD2397" s="5"/>
      <c r="BE2397" s="5"/>
    </row>
    <row r="2398" spans="1:57" ht="14.25" customHeight="1">
      <c r="A2398" s="1376">
        <v>46201</v>
      </c>
      <c r="B2398" s="1301"/>
      <c r="C2398" s="1302"/>
      <c r="D2398" s="1376">
        <v>45836</v>
      </c>
      <c r="E2398" s="1357"/>
      <c r="F2398" s="5"/>
      <c r="G2398" s="5"/>
      <c r="H2398" s="1302"/>
      <c r="I2398" s="1303"/>
      <c r="J2398" s="1301"/>
      <c r="K2398" s="1376"/>
      <c r="L2398" s="1302"/>
      <c r="M2398" s="1382">
        <f t="shared" si="4691"/>
        <v>46202</v>
      </c>
      <c r="N2398" s="1354"/>
      <c r="O2398" s="1383">
        <f t="shared" ref="O2398:S2398" si="4851">$AD2398*O$27</f>
        <v>0</v>
      </c>
      <c r="P2398" s="1383">
        <f t="shared" si="4851"/>
        <v>0</v>
      </c>
      <c r="Q2398" s="1383">
        <f t="shared" si="4851"/>
        <v>0</v>
      </c>
      <c r="R2398" s="1383">
        <f t="shared" si="4851"/>
        <v>0</v>
      </c>
      <c r="S2398" s="1383">
        <f t="shared" si="4851"/>
        <v>0</v>
      </c>
      <c r="T2398" s="1383">
        <f t="shared" ref="T2398:X2398" si="4852">$AE2398*T$27</f>
        <v>0</v>
      </c>
      <c r="U2398" s="1383">
        <f t="shared" si="4852"/>
        <v>0</v>
      </c>
      <c r="V2398" s="1383">
        <f t="shared" si="4852"/>
        <v>0</v>
      </c>
      <c r="W2398" s="1383">
        <f t="shared" si="4852"/>
        <v>0</v>
      </c>
      <c r="X2398" s="1383">
        <f t="shared" si="4852"/>
        <v>0</v>
      </c>
      <c r="Y2398" s="1383">
        <f t="shared" si="4694"/>
        <v>0</v>
      </c>
      <c r="Z2398" s="1383">
        <f t="shared" si="4695"/>
        <v>0</v>
      </c>
      <c r="AA2398" s="1383">
        <f t="shared" si="4696"/>
        <v>0</v>
      </c>
      <c r="AB2398" s="1383">
        <f t="shared" si="4697"/>
        <v>0</v>
      </c>
      <c r="AC2398" s="5">
        <f t="shared" si="4698"/>
        <v>179</v>
      </c>
      <c r="AD2398" s="1383">
        <f t="shared" si="4699"/>
        <v>0</v>
      </c>
      <c r="AE2398" s="1383">
        <f t="shared" si="4700"/>
        <v>0</v>
      </c>
      <c r="AF2398" s="1305" t="e">
        <f t="shared" si="4701"/>
        <v>#DIV/0!</v>
      </c>
      <c r="AG2398" s="1305" t="e">
        <f t="shared" si="4702"/>
        <v>#DIV/0!</v>
      </c>
      <c r="AH2398" s="5"/>
      <c r="AI2398" s="5"/>
      <c r="AJ2398" s="5"/>
      <c r="AK2398" s="5"/>
      <c r="AL2398" s="5"/>
      <c r="AM2398" s="5"/>
      <c r="AN2398" s="5"/>
      <c r="AO2398" s="5"/>
      <c r="AP2398" s="5"/>
      <c r="AQ2398" s="5"/>
      <c r="AR2398" s="5"/>
      <c r="AS2398" s="5"/>
      <c r="AT2398" s="5"/>
      <c r="AU2398" s="5"/>
      <c r="AV2398" s="5"/>
      <c r="AW2398" s="5"/>
      <c r="AX2398" s="5"/>
      <c r="AY2398" s="5"/>
      <c r="AZ2398" s="5"/>
      <c r="BA2398" s="5"/>
      <c r="BB2398" s="5"/>
      <c r="BC2398" s="5"/>
      <c r="BD2398" s="5"/>
      <c r="BE2398" s="5"/>
    </row>
    <row r="2399" spans="1:57" ht="14.25" customHeight="1">
      <c r="A2399" s="1376">
        <v>46202</v>
      </c>
      <c r="B2399" s="1301"/>
      <c r="C2399" s="1302"/>
      <c r="D2399" s="1376">
        <v>45837</v>
      </c>
      <c r="E2399" s="1357"/>
      <c r="F2399" s="5"/>
      <c r="G2399" s="5"/>
      <c r="H2399" s="1302"/>
      <c r="I2399" s="1303"/>
      <c r="J2399" s="1301"/>
      <c r="K2399" s="1376"/>
      <c r="L2399" s="1302"/>
      <c r="M2399" s="1382">
        <f t="shared" si="4691"/>
        <v>46203</v>
      </c>
      <c r="N2399" s="1354"/>
      <c r="O2399" s="1383">
        <f t="shared" ref="O2399:S2399" si="4853">$AD2399*O$27</f>
        <v>0</v>
      </c>
      <c r="P2399" s="1383">
        <f t="shared" si="4853"/>
        <v>0</v>
      </c>
      <c r="Q2399" s="1383">
        <f t="shared" si="4853"/>
        <v>0</v>
      </c>
      <c r="R2399" s="1383">
        <f t="shared" si="4853"/>
        <v>0</v>
      </c>
      <c r="S2399" s="1383">
        <f t="shared" si="4853"/>
        <v>0</v>
      </c>
      <c r="T2399" s="1383">
        <f t="shared" ref="T2399:X2399" si="4854">$AE2399*T$27</f>
        <v>0</v>
      </c>
      <c r="U2399" s="1383">
        <f t="shared" si="4854"/>
        <v>0</v>
      </c>
      <c r="V2399" s="1383">
        <f t="shared" si="4854"/>
        <v>0</v>
      </c>
      <c r="W2399" s="1383">
        <f t="shared" si="4854"/>
        <v>0</v>
      </c>
      <c r="X2399" s="1383">
        <f t="shared" si="4854"/>
        <v>0</v>
      </c>
      <c r="Y2399" s="1383">
        <f t="shared" si="4694"/>
        <v>0</v>
      </c>
      <c r="Z2399" s="1383">
        <f t="shared" si="4695"/>
        <v>0</v>
      </c>
      <c r="AA2399" s="1383">
        <f t="shared" si="4696"/>
        <v>0</v>
      </c>
      <c r="AB2399" s="1383">
        <f t="shared" si="4697"/>
        <v>0</v>
      </c>
      <c r="AC2399" s="5">
        <f t="shared" si="4698"/>
        <v>180</v>
      </c>
      <c r="AD2399" s="1383">
        <f t="shared" si="4699"/>
        <v>0</v>
      </c>
      <c r="AE2399" s="1383">
        <f t="shared" si="4700"/>
        <v>0</v>
      </c>
      <c r="AF2399" s="1305" t="e">
        <f t="shared" si="4701"/>
        <v>#DIV/0!</v>
      </c>
      <c r="AG2399" s="1305" t="e">
        <f t="shared" si="4702"/>
        <v>#DIV/0!</v>
      </c>
      <c r="AH2399" s="5"/>
      <c r="AI2399" s="5"/>
      <c r="AJ2399" s="5"/>
      <c r="AK2399" s="5"/>
      <c r="AL2399" s="5"/>
      <c r="AM2399" s="5"/>
      <c r="AN2399" s="5"/>
      <c r="AO2399" s="5"/>
      <c r="AP2399" s="5"/>
      <c r="AQ2399" s="5"/>
      <c r="AR2399" s="5"/>
      <c r="AS2399" s="5"/>
      <c r="AT2399" s="5"/>
      <c r="AU2399" s="5"/>
      <c r="AV2399" s="5"/>
      <c r="AW2399" s="5"/>
      <c r="AX2399" s="5"/>
      <c r="AY2399" s="5"/>
      <c r="AZ2399" s="5"/>
      <c r="BA2399" s="5"/>
      <c r="BB2399" s="5"/>
      <c r="BC2399" s="5"/>
      <c r="BD2399" s="5"/>
      <c r="BE2399" s="5"/>
    </row>
    <row r="2400" spans="1:57" ht="14.25" customHeight="1">
      <c r="A2400" s="1376">
        <v>46203</v>
      </c>
      <c r="B2400" s="1301"/>
      <c r="C2400" s="1302"/>
      <c r="D2400" s="1376">
        <v>45838</v>
      </c>
      <c r="E2400" s="1357"/>
      <c r="F2400" s="5"/>
      <c r="G2400" s="5"/>
      <c r="H2400" s="1302"/>
      <c r="I2400" s="1303"/>
      <c r="J2400" s="1301"/>
      <c r="K2400" s="1376"/>
      <c r="L2400" s="1302"/>
      <c r="M2400" s="1382">
        <f t="shared" si="4691"/>
        <v>46204</v>
      </c>
      <c r="N2400" s="1354"/>
      <c r="O2400" s="1383">
        <f t="shared" ref="O2400:S2400" si="4855">$AD2400*O$27</f>
        <v>0</v>
      </c>
      <c r="P2400" s="1383">
        <f t="shared" si="4855"/>
        <v>0</v>
      </c>
      <c r="Q2400" s="1383">
        <f t="shared" si="4855"/>
        <v>0</v>
      </c>
      <c r="R2400" s="1383">
        <f t="shared" si="4855"/>
        <v>0</v>
      </c>
      <c r="S2400" s="1383">
        <f t="shared" si="4855"/>
        <v>0</v>
      </c>
      <c r="T2400" s="1383">
        <f t="shared" ref="T2400:X2400" si="4856">$AE2400*T$27</f>
        <v>0</v>
      </c>
      <c r="U2400" s="1383">
        <f t="shared" si="4856"/>
        <v>0</v>
      </c>
      <c r="V2400" s="1383">
        <f t="shared" si="4856"/>
        <v>0</v>
      </c>
      <c r="W2400" s="1383">
        <f t="shared" si="4856"/>
        <v>0</v>
      </c>
      <c r="X2400" s="1383">
        <f t="shared" si="4856"/>
        <v>0</v>
      </c>
      <c r="Y2400" s="1383">
        <f t="shared" si="4694"/>
        <v>0</v>
      </c>
      <c r="Z2400" s="1383">
        <f t="shared" si="4695"/>
        <v>0</v>
      </c>
      <c r="AA2400" s="1383">
        <f t="shared" si="4696"/>
        <v>0</v>
      </c>
      <c r="AB2400" s="1383">
        <f t="shared" si="4697"/>
        <v>0</v>
      </c>
      <c r="AC2400" s="5">
        <f t="shared" si="4698"/>
        <v>181</v>
      </c>
      <c r="AD2400" s="1383">
        <f t="shared" si="4699"/>
        <v>0</v>
      </c>
      <c r="AE2400" s="1383">
        <f t="shared" si="4700"/>
        <v>0</v>
      </c>
      <c r="AF2400" s="1305" t="e">
        <f t="shared" si="4701"/>
        <v>#DIV/0!</v>
      </c>
      <c r="AG2400" s="1305" t="e">
        <f t="shared" si="4702"/>
        <v>#DIV/0!</v>
      </c>
      <c r="AH2400" s="5"/>
      <c r="AI2400" s="5"/>
      <c r="AJ2400" s="5"/>
      <c r="AK2400" s="5"/>
      <c r="AL2400" s="5"/>
      <c r="AM2400" s="5"/>
      <c r="AN2400" s="5"/>
      <c r="AO2400" s="5"/>
      <c r="AP2400" s="5"/>
      <c r="AQ2400" s="5"/>
      <c r="AR2400" s="5"/>
      <c r="AS2400" s="5"/>
      <c r="AT2400" s="5"/>
      <c r="AU2400" s="5"/>
      <c r="AV2400" s="5"/>
      <c r="AW2400" s="5"/>
      <c r="AX2400" s="5"/>
      <c r="AY2400" s="5"/>
      <c r="AZ2400" s="5"/>
      <c r="BA2400" s="5"/>
      <c r="BB2400" s="5"/>
      <c r="BC2400" s="5"/>
      <c r="BD2400" s="5"/>
      <c r="BE2400" s="5"/>
    </row>
    <row r="2401" spans="1:57" ht="14.25" customHeight="1">
      <c r="A2401" s="1376">
        <v>46204</v>
      </c>
      <c r="B2401" s="1301"/>
      <c r="C2401" s="1302"/>
      <c r="D2401" s="1376">
        <v>45839</v>
      </c>
      <c r="E2401" s="1357"/>
      <c r="F2401" s="5"/>
      <c r="G2401" s="5"/>
      <c r="H2401" s="1302"/>
      <c r="I2401" s="1303"/>
      <c r="J2401" s="1301"/>
      <c r="K2401" s="1376"/>
      <c r="L2401" s="1302"/>
      <c r="M2401" s="1382">
        <f t="shared" si="4691"/>
        <v>46205</v>
      </c>
      <c r="N2401" s="1354"/>
      <c r="O2401" s="1383">
        <f t="shared" ref="O2401:S2401" si="4857">$AD2401*O$27</f>
        <v>0</v>
      </c>
      <c r="P2401" s="1383">
        <f t="shared" si="4857"/>
        <v>0</v>
      </c>
      <c r="Q2401" s="1383">
        <f t="shared" si="4857"/>
        <v>0</v>
      </c>
      <c r="R2401" s="1383">
        <f t="shared" si="4857"/>
        <v>0</v>
      </c>
      <c r="S2401" s="1383">
        <f t="shared" si="4857"/>
        <v>0</v>
      </c>
      <c r="T2401" s="1383">
        <f t="shared" ref="T2401:X2401" si="4858">$AE2401*T$27</f>
        <v>0</v>
      </c>
      <c r="U2401" s="1383">
        <f t="shared" si="4858"/>
        <v>0</v>
      </c>
      <c r="V2401" s="1383">
        <f t="shared" si="4858"/>
        <v>0</v>
      </c>
      <c r="W2401" s="1383">
        <f t="shared" si="4858"/>
        <v>0</v>
      </c>
      <c r="X2401" s="1383">
        <f t="shared" si="4858"/>
        <v>0</v>
      </c>
      <c r="Y2401" s="1383">
        <f t="shared" si="4694"/>
        <v>0</v>
      </c>
      <c r="Z2401" s="1383">
        <f t="shared" si="4695"/>
        <v>0</v>
      </c>
      <c r="AA2401" s="1383">
        <f t="shared" si="4696"/>
        <v>0</v>
      </c>
      <c r="AB2401" s="1383">
        <f t="shared" si="4697"/>
        <v>0</v>
      </c>
      <c r="AC2401" s="5">
        <f t="shared" si="4698"/>
        <v>182</v>
      </c>
      <c r="AD2401" s="1383">
        <f t="shared" si="4699"/>
        <v>0</v>
      </c>
      <c r="AE2401" s="1383">
        <f t="shared" si="4700"/>
        <v>0</v>
      </c>
      <c r="AF2401" s="1305" t="e">
        <f t="shared" si="4701"/>
        <v>#DIV/0!</v>
      </c>
      <c r="AG2401" s="1305" t="e">
        <f t="shared" si="4702"/>
        <v>#DIV/0!</v>
      </c>
      <c r="AH2401" s="5"/>
      <c r="AI2401" s="5"/>
      <c r="AJ2401" s="5"/>
      <c r="AK2401" s="5"/>
      <c r="AL2401" s="5"/>
      <c r="AM2401" s="5"/>
      <c r="AN2401" s="5"/>
      <c r="AO2401" s="5"/>
      <c r="AP2401" s="5"/>
      <c r="AQ2401" s="5"/>
      <c r="AR2401" s="5"/>
      <c r="AS2401" s="5"/>
      <c r="AT2401" s="5"/>
      <c r="AU2401" s="5"/>
      <c r="AV2401" s="5"/>
      <c r="AW2401" s="5"/>
      <c r="AX2401" s="5"/>
      <c r="AY2401" s="5"/>
      <c r="AZ2401" s="5"/>
      <c r="BA2401" s="5"/>
      <c r="BB2401" s="5"/>
      <c r="BC2401" s="5"/>
      <c r="BD2401" s="5"/>
      <c r="BE2401" s="5"/>
    </row>
    <row r="2402" spans="1:57" ht="14.25" customHeight="1">
      <c r="A2402" s="1376">
        <v>46205</v>
      </c>
      <c r="B2402" s="1301"/>
      <c r="C2402" s="1302"/>
      <c r="D2402" s="1376">
        <v>45840</v>
      </c>
      <c r="E2402" s="1357"/>
      <c r="F2402" s="5"/>
      <c r="G2402" s="5"/>
      <c r="H2402" s="1302"/>
      <c r="I2402" s="1303"/>
      <c r="J2402" s="1301"/>
      <c r="K2402" s="1376"/>
      <c r="L2402" s="1302"/>
      <c r="M2402" s="1382">
        <f t="shared" si="4691"/>
        <v>46206</v>
      </c>
      <c r="N2402" s="1354"/>
      <c r="O2402" s="1383">
        <f t="shared" ref="O2402:S2402" si="4859">$AD2402*O$27</f>
        <v>0</v>
      </c>
      <c r="P2402" s="1383">
        <f t="shared" si="4859"/>
        <v>0</v>
      </c>
      <c r="Q2402" s="1383">
        <f t="shared" si="4859"/>
        <v>0</v>
      </c>
      <c r="R2402" s="1383">
        <f t="shared" si="4859"/>
        <v>0</v>
      </c>
      <c r="S2402" s="1383">
        <f t="shared" si="4859"/>
        <v>0</v>
      </c>
      <c r="T2402" s="1383">
        <f t="shared" ref="T2402:X2402" si="4860">$AE2402*T$27</f>
        <v>0</v>
      </c>
      <c r="U2402" s="1383">
        <f t="shared" si="4860"/>
        <v>0</v>
      </c>
      <c r="V2402" s="1383">
        <f t="shared" si="4860"/>
        <v>0</v>
      </c>
      <c r="W2402" s="1383">
        <f t="shared" si="4860"/>
        <v>0</v>
      </c>
      <c r="X2402" s="1383">
        <f t="shared" si="4860"/>
        <v>0</v>
      </c>
      <c r="Y2402" s="1383">
        <f t="shared" si="4694"/>
        <v>0</v>
      </c>
      <c r="Z2402" s="1383">
        <f t="shared" si="4695"/>
        <v>0</v>
      </c>
      <c r="AA2402" s="1383">
        <f t="shared" si="4696"/>
        <v>0</v>
      </c>
      <c r="AB2402" s="1383">
        <f t="shared" si="4697"/>
        <v>0</v>
      </c>
      <c r="AC2402" s="5">
        <f t="shared" si="4698"/>
        <v>183</v>
      </c>
      <c r="AD2402" s="1383">
        <f t="shared" si="4699"/>
        <v>0</v>
      </c>
      <c r="AE2402" s="1383">
        <f t="shared" si="4700"/>
        <v>0</v>
      </c>
      <c r="AF2402" s="1305" t="e">
        <f t="shared" si="4701"/>
        <v>#DIV/0!</v>
      </c>
      <c r="AG2402" s="1305" t="e">
        <f t="shared" si="4702"/>
        <v>#DIV/0!</v>
      </c>
      <c r="AH2402" s="5"/>
      <c r="AI2402" s="5"/>
      <c r="AJ2402" s="5"/>
      <c r="AK2402" s="5"/>
      <c r="AL2402" s="5"/>
      <c r="AM2402" s="5"/>
      <c r="AN2402" s="5"/>
      <c r="AO2402" s="5"/>
      <c r="AP2402" s="5"/>
      <c r="AQ2402" s="5"/>
      <c r="AR2402" s="5"/>
      <c r="AS2402" s="5"/>
      <c r="AT2402" s="5"/>
      <c r="AU2402" s="5"/>
      <c r="AV2402" s="5"/>
      <c r="AW2402" s="5"/>
      <c r="AX2402" s="5"/>
      <c r="AY2402" s="5"/>
      <c r="AZ2402" s="5"/>
      <c r="BA2402" s="5"/>
      <c r="BB2402" s="5"/>
      <c r="BC2402" s="5"/>
      <c r="BD2402" s="5"/>
      <c r="BE2402" s="5"/>
    </row>
    <row r="2403" spans="1:57" ht="14.25" customHeight="1">
      <c r="A2403" s="1376">
        <v>46206</v>
      </c>
      <c r="B2403" s="1301"/>
      <c r="C2403" s="1302"/>
      <c r="D2403" s="1376">
        <v>45841</v>
      </c>
      <c r="E2403" s="1357"/>
      <c r="F2403" s="5"/>
      <c r="G2403" s="5"/>
      <c r="H2403" s="1302"/>
      <c r="I2403" s="1303"/>
      <c r="J2403" s="1301"/>
      <c r="K2403" s="1376"/>
      <c r="L2403" s="1302"/>
      <c r="M2403" s="1382">
        <f t="shared" si="4691"/>
        <v>46207</v>
      </c>
      <c r="N2403" s="1354"/>
      <c r="O2403" s="1383">
        <f t="shared" ref="O2403:S2403" si="4861">$AD2403*O$27</f>
        <v>0</v>
      </c>
      <c r="P2403" s="1383">
        <f t="shared" si="4861"/>
        <v>0</v>
      </c>
      <c r="Q2403" s="1383">
        <f t="shared" si="4861"/>
        <v>0</v>
      </c>
      <c r="R2403" s="1383">
        <f t="shared" si="4861"/>
        <v>0</v>
      </c>
      <c r="S2403" s="1383">
        <f t="shared" si="4861"/>
        <v>0</v>
      </c>
      <c r="T2403" s="1383">
        <f t="shared" ref="T2403:X2403" si="4862">$AE2403*T$27</f>
        <v>0</v>
      </c>
      <c r="U2403" s="1383">
        <f t="shared" si="4862"/>
        <v>0</v>
      </c>
      <c r="V2403" s="1383">
        <f t="shared" si="4862"/>
        <v>0</v>
      </c>
      <c r="W2403" s="1383">
        <f t="shared" si="4862"/>
        <v>0</v>
      </c>
      <c r="X2403" s="1383">
        <f t="shared" si="4862"/>
        <v>0</v>
      </c>
      <c r="Y2403" s="1383">
        <f t="shared" si="4694"/>
        <v>0</v>
      </c>
      <c r="Z2403" s="1383">
        <f t="shared" si="4695"/>
        <v>0</v>
      </c>
      <c r="AA2403" s="1383">
        <f t="shared" si="4696"/>
        <v>0</v>
      </c>
      <c r="AB2403" s="1383">
        <f t="shared" si="4697"/>
        <v>0</v>
      </c>
      <c r="AC2403" s="5">
        <f t="shared" si="4698"/>
        <v>184</v>
      </c>
      <c r="AD2403" s="1383">
        <f t="shared" si="4699"/>
        <v>0</v>
      </c>
      <c r="AE2403" s="1383">
        <f t="shared" si="4700"/>
        <v>0</v>
      </c>
      <c r="AF2403" s="1305" t="e">
        <f t="shared" si="4701"/>
        <v>#DIV/0!</v>
      </c>
      <c r="AG2403" s="1305" t="e">
        <f t="shared" si="4702"/>
        <v>#DIV/0!</v>
      </c>
      <c r="AH2403" s="5"/>
      <c r="AI2403" s="5"/>
      <c r="AJ2403" s="5"/>
      <c r="AK2403" s="5"/>
      <c r="AL2403" s="5"/>
      <c r="AM2403" s="5"/>
      <c r="AN2403" s="5"/>
      <c r="AO2403" s="5"/>
      <c r="AP2403" s="5"/>
      <c r="AQ2403" s="5"/>
      <c r="AR2403" s="5"/>
      <c r="AS2403" s="5"/>
      <c r="AT2403" s="5"/>
      <c r="AU2403" s="5"/>
      <c r="AV2403" s="5"/>
      <c r="AW2403" s="5"/>
      <c r="AX2403" s="5"/>
      <c r="AY2403" s="5"/>
      <c r="AZ2403" s="5"/>
      <c r="BA2403" s="5"/>
      <c r="BB2403" s="5"/>
      <c r="BC2403" s="5"/>
      <c r="BD2403" s="5"/>
      <c r="BE2403" s="5"/>
    </row>
    <row r="2404" spans="1:57" ht="14.25" customHeight="1">
      <c r="A2404" s="1376">
        <v>46207</v>
      </c>
      <c r="B2404" s="1301"/>
      <c r="C2404" s="1302"/>
      <c r="D2404" s="1376">
        <v>45842</v>
      </c>
      <c r="E2404" s="1357"/>
      <c r="F2404" s="5"/>
      <c r="G2404" s="5"/>
      <c r="H2404" s="1302"/>
      <c r="I2404" s="1303"/>
      <c r="J2404" s="1301"/>
      <c r="K2404" s="1376"/>
      <c r="L2404" s="1302"/>
      <c r="M2404" s="1382">
        <f t="shared" si="4691"/>
        <v>46208</v>
      </c>
      <c r="N2404" s="1354"/>
      <c r="O2404" s="1383">
        <f t="shared" ref="O2404:S2404" si="4863">$AD2404*O$27</f>
        <v>0</v>
      </c>
      <c r="P2404" s="1383">
        <f t="shared" si="4863"/>
        <v>0</v>
      </c>
      <c r="Q2404" s="1383">
        <f t="shared" si="4863"/>
        <v>0</v>
      </c>
      <c r="R2404" s="1383">
        <f t="shared" si="4863"/>
        <v>0</v>
      </c>
      <c r="S2404" s="1383">
        <f t="shared" si="4863"/>
        <v>0</v>
      </c>
      <c r="T2404" s="1383">
        <f t="shared" ref="T2404:X2404" si="4864">$AE2404*T$27</f>
        <v>0</v>
      </c>
      <c r="U2404" s="1383">
        <f t="shared" si="4864"/>
        <v>0</v>
      </c>
      <c r="V2404" s="1383">
        <f t="shared" si="4864"/>
        <v>0</v>
      </c>
      <c r="W2404" s="1383">
        <f t="shared" si="4864"/>
        <v>0</v>
      </c>
      <c r="X2404" s="1383">
        <f t="shared" si="4864"/>
        <v>0</v>
      </c>
      <c r="Y2404" s="1383">
        <f t="shared" si="4694"/>
        <v>0</v>
      </c>
      <c r="Z2404" s="1383">
        <f t="shared" si="4695"/>
        <v>0</v>
      </c>
      <c r="AA2404" s="1383">
        <f t="shared" si="4696"/>
        <v>0</v>
      </c>
      <c r="AB2404" s="1383">
        <f t="shared" si="4697"/>
        <v>0</v>
      </c>
      <c r="AC2404" s="5">
        <f t="shared" si="4698"/>
        <v>185</v>
      </c>
      <c r="AD2404" s="1383">
        <f t="shared" si="4699"/>
        <v>0</v>
      </c>
      <c r="AE2404" s="1383">
        <f t="shared" si="4700"/>
        <v>0</v>
      </c>
      <c r="AF2404" s="1305" t="e">
        <f t="shared" si="4701"/>
        <v>#DIV/0!</v>
      </c>
      <c r="AG2404" s="1305" t="e">
        <f t="shared" si="4702"/>
        <v>#DIV/0!</v>
      </c>
      <c r="AH2404" s="5"/>
      <c r="AI2404" s="5"/>
      <c r="AJ2404" s="5"/>
      <c r="AK2404" s="5"/>
      <c r="AL2404" s="5"/>
      <c r="AM2404" s="5"/>
      <c r="AN2404" s="5"/>
      <c r="AO2404" s="5"/>
      <c r="AP2404" s="5"/>
      <c r="AQ2404" s="5"/>
      <c r="AR2404" s="5"/>
      <c r="AS2404" s="5"/>
      <c r="AT2404" s="5"/>
      <c r="AU2404" s="5"/>
      <c r="AV2404" s="5"/>
      <c r="AW2404" s="5"/>
      <c r="AX2404" s="5"/>
      <c r="AY2404" s="5"/>
      <c r="AZ2404" s="5"/>
      <c r="BA2404" s="5"/>
      <c r="BB2404" s="5"/>
      <c r="BC2404" s="5"/>
      <c r="BD2404" s="5"/>
      <c r="BE2404" s="5"/>
    </row>
    <row r="2405" spans="1:57" ht="14.25" customHeight="1">
      <c r="A2405" s="1376">
        <v>46208</v>
      </c>
      <c r="B2405" s="1301"/>
      <c r="C2405" s="1302"/>
      <c r="D2405" s="1376">
        <v>45843</v>
      </c>
      <c r="E2405" s="1357"/>
      <c r="F2405" s="5"/>
      <c r="G2405" s="5"/>
      <c r="H2405" s="1302"/>
      <c r="I2405" s="1303"/>
      <c r="J2405" s="1301"/>
      <c r="K2405" s="1376"/>
      <c r="L2405" s="1302"/>
      <c r="M2405" s="1382">
        <f t="shared" si="4691"/>
        <v>46209</v>
      </c>
      <c r="N2405" s="1354"/>
      <c r="O2405" s="1383">
        <f t="shared" ref="O2405:S2405" si="4865">$AD2405*O$27</f>
        <v>0</v>
      </c>
      <c r="P2405" s="1383">
        <f t="shared" si="4865"/>
        <v>0</v>
      </c>
      <c r="Q2405" s="1383">
        <f t="shared" si="4865"/>
        <v>0</v>
      </c>
      <c r="R2405" s="1383">
        <f t="shared" si="4865"/>
        <v>0</v>
      </c>
      <c r="S2405" s="1383">
        <f t="shared" si="4865"/>
        <v>0</v>
      </c>
      <c r="T2405" s="1383">
        <f t="shared" ref="T2405:X2405" si="4866">$AE2405*T$27</f>
        <v>0</v>
      </c>
      <c r="U2405" s="1383">
        <f t="shared" si="4866"/>
        <v>0</v>
      </c>
      <c r="V2405" s="1383">
        <f t="shared" si="4866"/>
        <v>0</v>
      </c>
      <c r="W2405" s="1383">
        <f t="shared" si="4866"/>
        <v>0</v>
      </c>
      <c r="X2405" s="1383">
        <f t="shared" si="4866"/>
        <v>0</v>
      </c>
      <c r="Y2405" s="1383">
        <f t="shared" si="4694"/>
        <v>0</v>
      </c>
      <c r="Z2405" s="1383">
        <f t="shared" si="4695"/>
        <v>0</v>
      </c>
      <c r="AA2405" s="1383">
        <f t="shared" si="4696"/>
        <v>0</v>
      </c>
      <c r="AB2405" s="1383">
        <f t="shared" si="4697"/>
        <v>0</v>
      </c>
      <c r="AC2405" s="5">
        <f t="shared" si="4698"/>
        <v>186</v>
      </c>
      <c r="AD2405" s="1383">
        <f t="shared" si="4699"/>
        <v>0</v>
      </c>
      <c r="AE2405" s="1383">
        <f t="shared" si="4700"/>
        <v>0</v>
      </c>
      <c r="AF2405" s="1305" t="e">
        <f t="shared" si="4701"/>
        <v>#DIV/0!</v>
      </c>
      <c r="AG2405" s="1305" t="e">
        <f t="shared" si="4702"/>
        <v>#DIV/0!</v>
      </c>
      <c r="AH2405" s="5"/>
      <c r="AI2405" s="5"/>
      <c r="AJ2405" s="5"/>
      <c r="AK2405" s="5"/>
      <c r="AL2405" s="5"/>
      <c r="AM2405" s="5"/>
      <c r="AN2405" s="5"/>
      <c r="AO2405" s="5"/>
      <c r="AP2405" s="5"/>
      <c r="AQ2405" s="5"/>
      <c r="AR2405" s="5"/>
      <c r="AS2405" s="5"/>
      <c r="AT2405" s="5"/>
      <c r="AU2405" s="5"/>
      <c r="AV2405" s="5"/>
      <c r="AW2405" s="5"/>
      <c r="AX2405" s="5"/>
      <c r="AY2405" s="5"/>
      <c r="AZ2405" s="5"/>
      <c r="BA2405" s="5"/>
      <c r="BB2405" s="5"/>
      <c r="BC2405" s="5"/>
      <c r="BD2405" s="5"/>
      <c r="BE2405" s="5"/>
    </row>
    <row r="2406" spans="1:57" ht="14.25" customHeight="1">
      <c r="A2406" s="1376">
        <v>46209</v>
      </c>
      <c r="B2406" s="1301"/>
      <c r="C2406" s="1302"/>
      <c r="D2406" s="1376">
        <v>45844</v>
      </c>
      <c r="E2406" s="1357"/>
      <c r="F2406" s="5"/>
      <c r="G2406" s="5"/>
      <c r="H2406" s="1302"/>
      <c r="I2406" s="1303"/>
      <c r="J2406" s="1301"/>
      <c r="K2406" s="1376"/>
      <c r="L2406" s="1302"/>
      <c r="M2406" s="1382">
        <f t="shared" si="4691"/>
        <v>46210</v>
      </c>
      <c r="N2406" s="1354"/>
      <c r="O2406" s="1383">
        <f t="shared" ref="O2406:S2406" si="4867">$AD2406*O$27</f>
        <v>0</v>
      </c>
      <c r="P2406" s="1383">
        <f t="shared" si="4867"/>
        <v>0</v>
      </c>
      <c r="Q2406" s="1383">
        <f t="shared" si="4867"/>
        <v>0</v>
      </c>
      <c r="R2406" s="1383">
        <f t="shared" si="4867"/>
        <v>0</v>
      </c>
      <c r="S2406" s="1383">
        <f t="shared" si="4867"/>
        <v>0</v>
      </c>
      <c r="T2406" s="1383">
        <f t="shared" ref="T2406:X2406" si="4868">$AE2406*T$27</f>
        <v>0</v>
      </c>
      <c r="U2406" s="1383">
        <f t="shared" si="4868"/>
        <v>0</v>
      </c>
      <c r="V2406" s="1383">
        <f t="shared" si="4868"/>
        <v>0</v>
      </c>
      <c r="W2406" s="1383">
        <f t="shared" si="4868"/>
        <v>0</v>
      </c>
      <c r="X2406" s="1383">
        <f t="shared" si="4868"/>
        <v>0</v>
      </c>
      <c r="Y2406" s="1383">
        <f t="shared" si="4694"/>
        <v>0</v>
      </c>
      <c r="Z2406" s="1383">
        <f t="shared" si="4695"/>
        <v>0</v>
      </c>
      <c r="AA2406" s="1383">
        <f t="shared" si="4696"/>
        <v>0</v>
      </c>
      <c r="AB2406" s="1383">
        <f t="shared" si="4697"/>
        <v>0</v>
      </c>
      <c r="AC2406" s="5">
        <f t="shared" si="4698"/>
        <v>187</v>
      </c>
      <c r="AD2406" s="1383">
        <f t="shared" si="4699"/>
        <v>0</v>
      </c>
      <c r="AE2406" s="1383">
        <f t="shared" si="4700"/>
        <v>0</v>
      </c>
      <c r="AF2406" s="1305" t="e">
        <f t="shared" si="4701"/>
        <v>#DIV/0!</v>
      </c>
      <c r="AG2406" s="1305" t="e">
        <f t="shared" si="4702"/>
        <v>#DIV/0!</v>
      </c>
      <c r="AH2406" s="5"/>
      <c r="AI2406" s="5"/>
      <c r="AJ2406" s="5"/>
      <c r="AK2406" s="5"/>
      <c r="AL2406" s="5"/>
      <c r="AM2406" s="5"/>
      <c r="AN2406" s="5"/>
      <c r="AO2406" s="5"/>
      <c r="AP2406" s="5"/>
      <c r="AQ2406" s="5"/>
      <c r="AR2406" s="5"/>
      <c r="AS2406" s="5"/>
      <c r="AT2406" s="5"/>
      <c r="AU2406" s="5"/>
      <c r="AV2406" s="5"/>
      <c r="AW2406" s="5"/>
      <c r="AX2406" s="5"/>
      <c r="AY2406" s="5"/>
      <c r="AZ2406" s="5"/>
      <c r="BA2406" s="5"/>
      <c r="BB2406" s="5"/>
      <c r="BC2406" s="5"/>
      <c r="BD2406" s="5"/>
      <c r="BE2406" s="5"/>
    </row>
    <row r="2407" spans="1:57" ht="14.25" customHeight="1">
      <c r="A2407" s="1376">
        <v>46210</v>
      </c>
      <c r="B2407" s="1301"/>
      <c r="C2407" s="1302"/>
      <c r="D2407" s="1376">
        <v>45845</v>
      </c>
      <c r="E2407" s="1357"/>
      <c r="F2407" s="5"/>
      <c r="G2407" s="5"/>
      <c r="H2407" s="1302"/>
      <c r="I2407" s="1303"/>
      <c r="J2407" s="1301"/>
      <c r="K2407" s="1376"/>
      <c r="L2407" s="1302"/>
      <c r="M2407" s="1382">
        <f t="shared" si="4691"/>
        <v>46211</v>
      </c>
      <c r="N2407" s="1354"/>
      <c r="O2407" s="1383">
        <f t="shared" ref="O2407:S2407" si="4869">$AD2407*O$27</f>
        <v>0</v>
      </c>
      <c r="P2407" s="1383">
        <f t="shared" si="4869"/>
        <v>0</v>
      </c>
      <c r="Q2407" s="1383">
        <f t="shared" si="4869"/>
        <v>0</v>
      </c>
      <c r="R2407" s="1383">
        <f t="shared" si="4869"/>
        <v>0</v>
      </c>
      <c r="S2407" s="1383">
        <f t="shared" si="4869"/>
        <v>0</v>
      </c>
      <c r="T2407" s="1383">
        <f t="shared" ref="T2407:X2407" si="4870">$AE2407*T$27</f>
        <v>0</v>
      </c>
      <c r="U2407" s="1383">
        <f t="shared" si="4870"/>
        <v>0</v>
      </c>
      <c r="V2407" s="1383">
        <f t="shared" si="4870"/>
        <v>0</v>
      </c>
      <c r="W2407" s="1383">
        <f t="shared" si="4870"/>
        <v>0</v>
      </c>
      <c r="X2407" s="1383">
        <f t="shared" si="4870"/>
        <v>0</v>
      </c>
      <c r="Y2407" s="1383">
        <f t="shared" si="4694"/>
        <v>0</v>
      </c>
      <c r="Z2407" s="1383">
        <f t="shared" si="4695"/>
        <v>0</v>
      </c>
      <c r="AA2407" s="1383">
        <f t="shared" si="4696"/>
        <v>0</v>
      </c>
      <c r="AB2407" s="1383">
        <f t="shared" si="4697"/>
        <v>0</v>
      </c>
      <c r="AC2407" s="5">
        <f t="shared" si="4698"/>
        <v>188</v>
      </c>
      <c r="AD2407" s="1383">
        <f t="shared" si="4699"/>
        <v>0</v>
      </c>
      <c r="AE2407" s="1383">
        <f t="shared" si="4700"/>
        <v>0</v>
      </c>
      <c r="AF2407" s="1305" t="e">
        <f t="shared" si="4701"/>
        <v>#DIV/0!</v>
      </c>
      <c r="AG2407" s="1305" t="e">
        <f t="shared" si="4702"/>
        <v>#DIV/0!</v>
      </c>
      <c r="AH2407" s="5"/>
      <c r="AI2407" s="5"/>
      <c r="AJ2407" s="5"/>
      <c r="AK2407" s="5"/>
      <c r="AL2407" s="5"/>
      <c r="AM2407" s="5"/>
      <c r="AN2407" s="5"/>
      <c r="AO2407" s="5"/>
      <c r="AP2407" s="5"/>
      <c r="AQ2407" s="5"/>
      <c r="AR2407" s="5"/>
      <c r="AS2407" s="5"/>
      <c r="AT2407" s="5"/>
      <c r="AU2407" s="5"/>
      <c r="AV2407" s="5"/>
      <c r="AW2407" s="5"/>
      <c r="AX2407" s="5"/>
      <c r="AY2407" s="5"/>
      <c r="AZ2407" s="5"/>
      <c r="BA2407" s="5"/>
      <c r="BB2407" s="5"/>
      <c r="BC2407" s="5"/>
      <c r="BD2407" s="5"/>
      <c r="BE2407" s="5"/>
    </row>
    <row r="2408" spans="1:57" ht="14.25" customHeight="1">
      <c r="A2408" s="1376">
        <v>46211</v>
      </c>
      <c r="B2408" s="1301"/>
      <c r="C2408" s="1302"/>
      <c r="D2408" s="1376">
        <v>45846</v>
      </c>
      <c r="E2408" s="1357"/>
      <c r="F2408" s="5"/>
      <c r="G2408" s="5"/>
      <c r="H2408" s="1302"/>
      <c r="I2408" s="1303"/>
      <c r="J2408" s="1301"/>
      <c r="K2408" s="1376"/>
      <c r="L2408" s="1302"/>
      <c r="M2408" s="1382">
        <f t="shared" si="4691"/>
        <v>46212</v>
      </c>
      <c r="N2408" s="1354"/>
      <c r="O2408" s="1383">
        <f t="shared" ref="O2408:S2408" si="4871">$AD2408*O$27</f>
        <v>0</v>
      </c>
      <c r="P2408" s="1383">
        <f t="shared" si="4871"/>
        <v>0</v>
      </c>
      <c r="Q2408" s="1383">
        <f t="shared" si="4871"/>
        <v>0</v>
      </c>
      <c r="R2408" s="1383">
        <f t="shared" si="4871"/>
        <v>0</v>
      </c>
      <c r="S2408" s="1383">
        <f t="shared" si="4871"/>
        <v>0</v>
      </c>
      <c r="T2408" s="1383">
        <f t="shared" ref="T2408:X2408" si="4872">$AE2408*T$27</f>
        <v>0</v>
      </c>
      <c r="U2408" s="1383">
        <f t="shared" si="4872"/>
        <v>0</v>
      </c>
      <c r="V2408" s="1383">
        <f t="shared" si="4872"/>
        <v>0</v>
      </c>
      <c r="W2408" s="1383">
        <f t="shared" si="4872"/>
        <v>0</v>
      </c>
      <c r="X2408" s="1383">
        <f t="shared" si="4872"/>
        <v>0</v>
      </c>
      <c r="Y2408" s="1383">
        <f t="shared" si="4694"/>
        <v>0</v>
      </c>
      <c r="Z2408" s="1383">
        <f t="shared" si="4695"/>
        <v>0</v>
      </c>
      <c r="AA2408" s="1383">
        <f t="shared" si="4696"/>
        <v>0</v>
      </c>
      <c r="AB2408" s="1383">
        <f t="shared" si="4697"/>
        <v>0</v>
      </c>
      <c r="AC2408" s="5">
        <f t="shared" si="4698"/>
        <v>189</v>
      </c>
      <c r="AD2408" s="1383">
        <f t="shared" si="4699"/>
        <v>0</v>
      </c>
      <c r="AE2408" s="1383">
        <f t="shared" si="4700"/>
        <v>0</v>
      </c>
      <c r="AF2408" s="1305" t="e">
        <f t="shared" si="4701"/>
        <v>#DIV/0!</v>
      </c>
      <c r="AG2408" s="1305" t="e">
        <f t="shared" si="4702"/>
        <v>#DIV/0!</v>
      </c>
      <c r="AH2408" s="5"/>
      <c r="AI2408" s="5"/>
      <c r="AJ2408" s="5"/>
      <c r="AK2408" s="5"/>
      <c r="AL2408" s="5"/>
      <c r="AM2408" s="5"/>
      <c r="AN2408" s="5"/>
      <c r="AO2408" s="5"/>
      <c r="AP2408" s="5"/>
      <c r="AQ2408" s="5"/>
      <c r="AR2408" s="5"/>
      <c r="AS2408" s="5"/>
      <c r="AT2408" s="5"/>
      <c r="AU2408" s="5"/>
      <c r="AV2408" s="5"/>
      <c r="AW2408" s="5"/>
      <c r="AX2408" s="5"/>
      <c r="AY2408" s="5"/>
      <c r="AZ2408" s="5"/>
      <c r="BA2408" s="5"/>
      <c r="BB2408" s="5"/>
      <c r="BC2408" s="5"/>
      <c r="BD2408" s="5"/>
      <c r="BE2408" s="5"/>
    </row>
    <row r="2409" spans="1:57" ht="14.25" customHeight="1">
      <c r="A2409" s="1376">
        <v>46212</v>
      </c>
      <c r="B2409" s="1301"/>
      <c r="C2409" s="1302"/>
      <c r="D2409" s="1376">
        <v>45847</v>
      </c>
      <c r="E2409" s="1357"/>
      <c r="F2409" s="5"/>
      <c r="G2409" s="5"/>
      <c r="H2409" s="1302"/>
      <c r="I2409" s="1303"/>
      <c r="J2409" s="1301"/>
      <c r="K2409" s="1376"/>
      <c r="L2409" s="1302"/>
      <c r="M2409" s="1382">
        <f t="shared" si="4691"/>
        <v>46213</v>
      </c>
      <c r="N2409" s="1354"/>
      <c r="O2409" s="1383">
        <f t="shared" ref="O2409:S2409" si="4873">$AD2409*O$27</f>
        <v>0</v>
      </c>
      <c r="P2409" s="1383">
        <f t="shared" si="4873"/>
        <v>0</v>
      </c>
      <c r="Q2409" s="1383">
        <f t="shared" si="4873"/>
        <v>0</v>
      </c>
      <c r="R2409" s="1383">
        <f t="shared" si="4873"/>
        <v>0</v>
      </c>
      <c r="S2409" s="1383">
        <f t="shared" si="4873"/>
        <v>0</v>
      </c>
      <c r="T2409" s="1383">
        <f t="shared" ref="T2409:X2409" si="4874">$AE2409*T$27</f>
        <v>0</v>
      </c>
      <c r="U2409" s="1383">
        <f t="shared" si="4874"/>
        <v>0</v>
      </c>
      <c r="V2409" s="1383">
        <f t="shared" si="4874"/>
        <v>0</v>
      </c>
      <c r="W2409" s="1383">
        <f t="shared" si="4874"/>
        <v>0</v>
      </c>
      <c r="X2409" s="1383">
        <f t="shared" si="4874"/>
        <v>0</v>
      </c>
      <c r="Y2409" s="1383">
        <f t="shared" si="4694"/>
        <v>0</v>
      </c>
      <c r="Z2409" s="1383">
        <f t="shared" si="4695"/>
        <v>0</v>
      </c>
      <c r="AA2409" s="1383">
        <f t="shared" si="4696"/>
        <v>0</v>
      </c>
      <c r="AB2409" s="1383">
        <f t="shared" si="4697"/>
        <v>0</v>
      </c>
      <c r="AC2409" s="5">
        <f t="shared" si="4698"/>
        <v>190</v>
      </c>
      <c r="AD2409" s="1383">
        <f t="shared" si="4699"/>
        <v>0</v>
      </c>
      <c r="AE2409" s="1383">
        <f t="shared" si="4700"/>
        <v>0</v>
      </c>
      <c r="AF2409" s="1305" t="e">
        <f t="shared" si="4701"/>
        <v>#DIV/0!</v>
      </c>
      <c r="AG2409" s="1305" t="e">
        <f t="shared" si="4702"/>
        <v>#DIV/0!</v>
      </c>
      <c r="AH2409" s="5"/>
      <c r="AI2409" s="5"/>
      <c r="AJ2409" s="5"/>
      <c r="AK2409" s="5"/>
      <c r="AL2409" s="5"/>
      <c r="AM2409" s="5"/>
      <c r="AN2409" s="5"/>
      <c r="AO2409" s="5"/>
      <c r="AP2409" s="5"/>
      <c r="AQ2409" s="5"/>
      <c r="AR2409" s="5"/>
      <c r="AS2409" s="5"/>
      <c r="AT2409" s="5"/>
      <c r="AU2409" s="5"/>
      <c r="AV2409" s="5"/>
      <c r="AW2409" s="5"/>
      <c r="AX2409" s="5"/>
      <c r="AY2409" s="5"/>
      <c r="AZ2409" s="5"/>
      <c r="BA2409" s="5"/>
      <c r="BB2409" s="5"/>
      <c r="BC2409" s="5"/>
      <c r="BD2409" s="5"/>
      <c r="BE2409" s="5"/>
    </row>
    <row r="2410" spans="1:57" ht="14.25" customHeight="1">
      <c r="A2410" s="1376">
        <v>46213</v>
      </c>
      <c r="B2410" s="1301"/>
      <c r="C2410" s="1302"/>
      <c r="D2410" s="1376">
        <v>45848</v>
      </c>
      <c r="E2410" s="1357"/>
      <c r="F2410" s="5"/>
      <c r="G2410" s="5"/>
      <c r="H2410" s="1302"/>
      <c r="I2410" s="1303"/>
      <c r="J2410" s="1301"/>
      <c r="K2410" s="1376"/>
      <c r="L2410" s="1302"/>
      <c r="M2410" s="1382">
        <f t="shared" si="4691"/>
        <v>46214</v>
      </c>
      <c r="N2410" s="1354"/>
      <c r="O2410" s="1383">
        <f t="shared" ref="O2410:S2410" si="4875">$AD2410*O$27</f>
        <v>0</v>
      </c>
      <c r="P2410" s="1383">
        <f t="shared" si="4875"/>
        <v>0</v>
      </c>
      <c r="Q2410" s="1383">
        <f t="shared" si="4875"/>
        <v>0</v>
      </c>
      <c r="R2410" s="1383">
        <f t="shared" si="4875"/>
        <v>0</v>
      </c>
      <c r="S2410" s="1383">
        <f t="shared" si="4875"/>
        <v>0</v>
      </c>
      <c r="T2410" s="1383">
        <f t="shared" ref="T2410:X2410" si="4876">$AE2410*T$27</f>
        <v>0</v>
      </c>
      <c r="U2410" s="1383">
        <f t="shared" si="4876"/>
        <v>0</v>
      </c>
      <c r="V2410" s="1383">
        <f t="shared" si="4876"/>
        <v>0</v>
      </c>
      <c r="W2410" s="1383">
        <f t="shared" si="4876"/>
        <v>0</v>
      </c>
      <c r="X2410" s="1383">
        <f t="shared" si="4876"/>
        <v>0</v>
      </c>
      <c r="Y2410" s="1383">
        <f t="shared" si="4694"/>
        <v>0</v>
      </c>
      <c r="Z2410" s="1383">
        <f t="shared" si="4695"/>
        <v>0</v>
      </c>
      <c r="AA2410" s="1383">
        <f t="shared" si="4696"/>
        <v>0</v>
      </c>
      <c r="AB2410" s="1383">
        <f t="shared" si="4697"/>
        <v>0</v>
      </c>
      <c r="AC2410" s="5">
        <f t="shared" si="4698"/>
        <v>191</v>
      </c>
      <c r="AD2410" s="1383">
        <f t="shared" si="4699"/>
        <v>0</v>
      </c>
      <c r="AE2410" s="1383">
        <f t="shared" si="4700"/>
        <v>0</v>
      </c>
      <c r="AF2410" s="1305" t="e">
        <f t="shared" si="4701"/>
        <v>#DIV/0!</v>
      </c>
      <c r="AG2410" s="1305" t="e">
        <f t="shared" si="4702"/>
        <v>#DIV/0!</v>
      </c>
      <c r="AH2410" s="5"/>
      <c r="AI2410" s="5"/>
      <c r="AJ2410" s="5"/>
      <c r="AK2410" s="5"/>
      <c r="AL2410" s="5"/>
      <c r="AM2410" s="5"/>
      <c r="AN2410" s="5"/>
      <c r="AO2410" s="5"/>
      <c r="AP2410" s="5"/>
      <c r="AQ2410" s="5"/>
      <c r="AR2410" s="5"/>
      <c r="AS2410" s="5"/>
      <c r="AT2410" s="5"/>
      <c r="AU2410" s="5"/>
      <c r="AV2410" s="5"/>
      <c r="AW2410" s="5"/>
      <c r="AX2410" s="5"/>
      <c r="AY2410" s="5"/>
      <c r="AZ2410" s="5"/>
      <c r="BA2410" s="5"/>
      <c r="BB2410" s="5"/>
      <c r="BC2410" s="5"/>
      <c r="BD2410" s="5"/>
      <c r="BE2410" s="5"/>
    </row>
    <row r="2411" spans="1:57" ht="14.25" customHeight="1">
      <c r="A2411" s="1376">
        <v>46214</v>
      </c>
      <c r="B2411" s="1301"/>
      <c r="C2411" s="1302"/>
      <c r="D2411" s="1376">
        <v>45849</v>
      </c>
      <c r="E2411" s="1357"/>
      <c r="F2411" s="5"/>
      <c r="G2411" s="5"/>
      <c r="H2411" s="1302"/>
      <c r="I2411" s="1303"/>
      <c r="J2411" s="1301"/>
      <c r="K2411" s="1376"/>
      <c r="L2411" s="1302"/>
      <c r="M2411" s="1382">
        <f t="shared" si="4691"/>
        <v>46215</v>
      </c>
      <c r="N2411" s="1354"/>
      <c r="O2411" s="1383">
        <f t="shared" ref="O2411:S2411" si="4877">$AD2411*O$27</f>
        <v>0</v>
      </c>
      <c r="P2411" s="1383">
        <f t="shared" si="4877"/>
        <v>0</v>
      </c>
      <c r="Q2411" s="1383">
        <f t="shared" si="4877"/>
        <v>0</v>
      </c>
      <c r="R2411" s="1383">
        <f t="shared" si="4877"/>
        <v>0</v>
      </c>
      <c r="S2411" s="1383">
        <f t="shared" si="4877"/>
        <v>0</v>
      </c>
      <c r="T2411" s="1383">
        <f t="shared" ref="T2411:X2411" si="4878">$AE2411*T$27</f>
        <v>0</v>
      </c>
      <c r="U2411" s="1383">
        <f t="shared" si="4878"/>
        <v>0</v>
      </c>
      <c r="V2411" s="1383">
        <f t="shared" si="4878"/>
        <v>0</v>
      </c>
      <c r="W2411" s="1383">
        <f t="shared" si="4878"/>
        <v>0</v>
      </c>
      <c r="X2411" s="1383">
        <f t="shared" si="4878"/>
        <v>0</v>
      </c>
      <c r="Y2411" s="1383">
        <f t="shared" si="4694"/>
        <v>0</v>
      </c>
      <c r="Z2411" s="1383">
        <f t="shared" si="4695"/>
        <v>0</v>
      </c>
      <c r="AA2411" s="1383">
        <f t="shared" si="4696"/>
        <v>0</v>
      </c>
      <c r="AB2411" s="1383">
        <f t="shared" si="4697"/>
        <v>0</v>
      </c>
      <c r="AC2411" s="5">
        <f t="shared" si="4698"/>
        <v>192</v>
      </c>
      <c r="AD2411" s="1383">
        <f t="shared" si="4699"/>
        <v>0</v>
      </c>
      <c r="AE2411" s="1383">
        <f t="shared" si="4700"/>
        <v>0</v>
      </c>
      <c r="AF2411" s="1305" t="e">
        <f t="shared" si="4701"/>
        <v>#DIV/0!</v>
      </c>
      <c r="AG2411" s="1305" t="e">
        <f t="shared" si="4702"/>
        <v>#DIV/0!</v>
      </c>
      <c r="AH2411" s="5"/>
      <c r="AI2411" s="5"/>
      <c r="AJ2411" s="5"/>
      <c r="AK2411" s="5"/>
      <c r="AL2411" s="5"/>
      <c r="AM2411" s="5"/>
      <c r="AN2411" s="5"/>
      <c r="AO2411" s="5"/>
      <c r="AP2411" s="5"/>
      <c r="AQ2411" s="5"/>
      <c r="AR2411" s="5"/>
      <c r="AS2411" s="5"/>
      <c r="AT2411" s="5"/>
      <c r="AU2411" s="5"/>
      <c r="AV2411" s="5"/>
      <c r="AW2411" s="5"/>
      <c r="AX2411" s="5"/>
      <c r="AY2411" s="5"/>
      <c r="AZ2411" s="5"/>
      <c r="BA2411" s="5"/>
      <c r="BB2411" s="5"/>
      <c r="BC2411" s="5"/>
      <c r="BD2411" s="5"/>
      <c r="BE2411" s="5"/>
    </row>
    <row r="2412" spans="1:57" ht="14.25" customHeight="1">
      <c r="A2412" s="1376">
        <v>46215</v>
      </c>
      <c r="B2412" s="1301"/>
      <c r="C2412" s="1302"/>
      <c r="D2412" s="1376">
        <v>45850</v>
      </c>
      <c r="E2412" s="1357"/>
      <c r="F2412" s="5"/>
      <c r="G2412" s="5"/>
      <c r="H2412" s="1302"/>
      <c r="I2412" s="1303"/>
      <c r="J2412" s="1301"/>
      <c r="K2412" s="1376"/>
      <c r="L2412" s="1302"/>
      <c r="M2412" s="1382">
        <f t="shared" si="4691"/>
        <v>46216</v>
      </c>
      <c r="N2412" s="1354"/>
      <c r="O2412" s="1383">
        <f t="shared" ref="O2412:S2412" si="4879">$AD2412*O$27</f>
        <v>0</v>
      </c>
      <c r="P2412" s="1383">
        <f t="shared" si="4879"/>
        <v>0</v>
      </c>
      <c r="Q2412" s="1383">
        <f t="shared" si="4879"/>
        <v>0</v>
      </c>
      <c r="R2412" s="1383">
        <f t="shared" si="4879"/>
        <v>0</v>
      </c>
      <c r="S2412" s="1383">
        <f t="shared" si="4879"/>
        <v>0</v>
      </c>
      <c r="T2412" s="1383">
        <f t="shared" ref="T2412:X2412" si="4880">$AE2412*T$27</f>
        <v>0</v>
      </c>
      <c r="U2412" s="1383">
        <f t="shared" si="4880"/>
        <v>0</v>
      </c>
      <c r="V2412" s="1383">
        <f t="shared" si="4880"/>
        <v>0</v>
      </c>
      <c r="W2412" s="1383">
        <f t="shared" si="4880"/>
        <v>0</v>
      </c>
      <c r="X2412" s="1383">
        <f t="shared" si="4880"/>
        <v>0</v>
      </c>
      <c r="Y2412" s="1383">
        <f t="shared" si="4694"/>
        <v>0</v>
      </c>
      <c r="Z2412" s="1383">
        <f t="shared" si="4695"/>
        <v>0</v>
      </c>
      <c r="AA2412" s="1383">
        <f t="shared" si="4696"/>
        <v>0</v>
      </c>
      <c r="AB2412" s="1383">
        <f t="shared" si="4697"/>
        <v>0</v>
      </c>
      <c r="AC2412" s="5">
        <f t="shared" si="4698"/>
        <v>193</v>
      </c>
      <c r="AD2412" s="1383">
        <f t="shared" si="4699"/>
        <v>0</v>
      </c>
      <c r="AE2412" s="1383">
        <f t="shared" si="4700"/>
        <v>0</v>
      </c>
      <c r="AF2412" s="1305" t="e">
        <f t="shared" si="4701"/>
        <v>#DIV/0!</v>
      </c>
      <c r="AG2412" s="1305" t="e">
        <f t="shared" si="4702"/>
        <v>#DIV/0!</v>
      </c>
      <c r="AH2412" s="5"/>
      <c r="AI2412" s="5"/>
      <c r="AJ2412" s="5"/>
      <c r="AK2412" s="5"/>
      <c r="AL2412" s="5"/>
      <c r="AM2412" s="5"/>
      <c r="AN2412" s="5"/>
      <c r="AO2412" s="5"/>
      <c r="AP2412" s="5"/>
      <c r="AQ2412" s="5"/>
      <c r="AR2412" s="5"/>
      <c r="AS2412" s="5"/>
      <c r="AT2412" s="5"/>
      <c r="AU2412" s="5"/>
      <c r="AV2412" s="5"/>
      <c r="AW2412" s="5"/>
      <c r="AX2412" s="5"/>
      <c r="AY2412" s="5"/>
      <c r="AZ2412" s="5"/>
      <c r="BA2412" s="5"/>
      <c r="BB2412" s="5"/>
      <c r="BC2412" s="5"/>
      <c r="BD2412" s="5"/>
      <c r="BE2412" s="5"/>
    </row>
    <row r="2413" spans="1:57" ht="14.25" customHeight="1">
      <c r="A2413" s="1376">
        <v>46216</v>
      </c>
      <c r="B2413" s="1301"/>
      <c r="C2413" s="1302"/>
      <c r="D2413" s="1376">
        <v>45851</v>
      </c>
      <c r="E2413" s="1357"/>
      <c r="F2413" s="5"/>
      <c r="G2413" s="5"/>
      <c r="H2413" s="1302"/>
      <c r="I2413" s="1303"/>
      <c r="J2413" s="1301"/>
      <c r="K2413" s="1376"/>
      <c r="L2413" s="1302"/>
      <c r="M2413" s="1382">
        <f t="shared" si="4691"/>
        <v>46217</v>
      </c>
      <c r="N2413" s="1354"/>
      <c r="O2413" s="1383">
        <f t="shared" ref="O2413:S2413" si="4881">$AD2413*O$27</f>
        <v>0</v>
      </c>
      <c r="P2413" s="1383">
        <f t="shared" si="4881"/>
        <v>0</v>
      </c>
      <c r="Q2413" s="1383">
        <f t="shared" si="4881"/>
        <v>0</v>
      </c>
      <c r="R2413" s="1383">
        <f t="shared" si="4881"/>
        <v>0</v>
      </c>
      <c r="S2413" s="1383">
        <f t="shared" si="4881"/>
        <v>0</v>
      </c>
      <c r="T2413" s="1383">
        <f t="shared" ref="T2413:X2413" si="4882">$AE2413*T$27</f>
        <v>0</v>
      </c>
      <c r="U2413" s="1383">
        <f t="shared" si="4882"/>
        <v>0</v>
      </c>
      <c r="V2413" s="1383">
        <f t="shared" si="4882"/>
        <v>0</v>
      </c>
      <c r="W2413" s="1383">
        <f t="shared" si="4882"/>
        <v>0</v>
      </c>
      <c r="X2413" s="1383">
        <f t="shared" si="4882"/>
        <v>0</v>
      </c>
      <c r="Y2413" s="1383">
        <f t="shared" si="4694"/>
        <v>0</v>
      </c>
      <c r="Z2413" s="1383">
        <f t="shared" si="4695"/>
        <v>0</v>
      </c>
      <c r="AA2413" s="1383">
        <f t="shared" si="4696"/>
        <v>0</v>
      </c>
      <c r="AB2413" s="1383">
        <f t="shared" si="4697"/>
        <v>0</v>
      </c>
      <c r="AC2413" s="5">
        <f t="shared" si="4698"/>
        <v>194</v>
      </c>
      <c r="AD2413" s="1383">
        <f t="shared" si="4699"/>
        <v>0</v>
      </c>
      <c r="AE2413" s="1383">
        <f t="shared" si="4700"/>
        <v>0</v>
      </c>
      <c r="AF2413" s="1305" t="e">
        <f t="shared" si="4701"/>
        <v>#DIV/0!</v>
      </c>
      <c r="AG2413" s="1305" t="e">
        <f t="shared" si="4702"/>
        <v>#DIV/0!</v>
      </c>
      <c r="AH2413" s="5"/>
      <c r="AI2413" s="5"/>
      <c r="AJ2413" s="5"/>
      <c r="AK2413" s="5"/>
      <c r="AL2413" s="5"/>
      <c r="AM2413" s="5"/>
      <c r="AN2413" s="5"/>
      <c r="AO2413" s="5"/>
      <c r="AP2413" s="5"/>
      <c r="AQ2413" s="5"/>
      <c r="AR2413" s="5"/>
      <c r="AS2413" s="5"/>
      <c r="AT2413" s="5"/>
      <c r="AU2413" s="5"/>
      <c r="AV2413" s="5"/>
      <c r="AW2413" s="5"/>
      <c r="AX2413" s="5"/>
      <c r="AY2413" s="5"/>
      <c r="AZ2413" s="5"/>
      <c r="BA2413" s="5"/>
      <c r="BB2413" s="5"/>
      <c r="BC2413" s="5"/>
      <c r="BD2413" s="5"/>
      <c r="BE2413" s="5"/>
    </row>
    <row r="2414" spans="1:57" ht="14.25" customHeight="1">
      <c r="A2414" s="1376">
        <v>46217</v>
      </c>
      <c r="B2414" s="1301"/>
      <c r="C2414" s="1302"/>
      <c r="D2414" s="1376">
        <v>45852</v>
      </c>
      <c r="E2414" s="1357"/>
      <c r="F2414" s="5"/>
      <c r="G2414" s="5"/>
      <c r="H2414" s="1302"/>
      <c r="I2414" s="1303"/>
      <c r="J2414" s="1301"/>
      <c r="K2414" s="1376"/>
      <c r="L2414" s="1302"/>
      <c r="M2414" s="1382">
        <f t="shared" si="4691"/>
        <v>46218</v>
      </c>
      <c r="N2414" s="1354"/>
      <c r="O2414" s="1383">
        <f t="shared" ref="O2414:S2414" si="4883">$AD2414*O$27</f>
        <v>0</v>
      </c>
      <c r="P2414" s="1383">
        <f t="shared" si="4883"/>
        <v>0</v>
      </c>
      <c r="Q2414" s="1383">
        <f t="shared" si="4883"/>
        <v>0</v>
      </c>
      <c r="R2414" s="1383">
        <f t="shared" si="4883"/>
        <v>0</v>
      </c>
      <c r="S2414" s="1383">
        <f t="shared" si="4883"/>
        <v>0</v>
      </c>
      <c r="T2414" s="1383">
        <f t="shared" ref="T2414:X2414" si="4884">$AE2414*T$27</f>
        <v>0</v>
      </c>
      <c r="U2414" s="1383">
        <f t="shared" si="4884"/>
        <v>0</v>
      </c>
      <c r="V2414" s="1383">
        <f t="shared" si="4884"/>
        <v>0</v>
      </c>
      <c r="W2414" s="1383">
        <f t="shared" si="4884"/>
        <v>0</v>
      </c>
      <c r="X2414" s="1383">
        <f t="shared" si="4884"/>
        <v>0</v>
      </c>
      <c r="Y2414" s="1383">
        <f t="shared" si="4694"/>
        <v>0</v>
      </c>
      <c r="Z2414" s="1383">
        <f t="shared" si="4695"/>
        <v>0</v>
      </c>
      <c r="AA2414" s="1383">
        <f t="shared" si="4696"/>
        <v>0</v>
      </c>
      <c r="AB2414" s="1383">
        <f t="shared" si="4697"/>
        <v>0</v>
      </c>
      <c r="AC2414" s="5">
        <f t="shared" si="4698"/>
        <v>195</v>
      </c>
      <c r="AD2414" s="1383">
        <f t="shared" si="4699"/>
        <v>0</v>
      </c>
      <c r="AE2414" s="1383">
        <f t="shared" si="4700"/>
        <v>0</v>
      </c>
      <c r="AF2414" s="1305" t="e">
        <f t="shared" si="4701"/>
        <v>#DIV/0!</v>
      </c>
      <c r="AG2414" s="1305" t="e">
        <f t="shared" si="4702"/>
        <v>#DIV/0!</v>
      </c>
      <c r="AH2414" s="5"/>
      <c r="AI2414" s="5"/>
      <c r="AJ2414" s="5"/>
      <c r="AK2414" s="5"/>
      <c r="AL2414" s="5"/>
      <c r="AM2414" s="5"/>
      <c r="AN2414" s="5"/>
      <c r="AO2414" s="5"/>
      <c r="AP2414" s="5"/>
      <c r="AQ2414" s="5"/>
      <c r="AR2414" s="5"/>
      <c r="AS2414" s="5"/>
      <c r="AT2414" s="5"/>
      <c r="AU2414" s="5"/>
      <c r="AV2414" s="5"/>
      <c r="AW2414" s="5"/>
      <c r="AX2414" s="5"/>
      <c r="AY2414" s="5"/>
      <c r="AZ2414" s="5"/>
      <c r="BA2414" s="5"/>
      <c r="BB2414" s="5"/>
      <c r="BC2414" s="5"/>
      <c r="BD2414" s="5"/>
      <c r="BE2414" s="5"/>
    </row>
    <row r="2415" spans="1:57" ht="14.25" customHeight="1">
      <c r="A2415" s="1376">
        <v>46218</v>
      </c>
      <c r="B2415" s="1301"/>
      <c r="C2415" s="1302"/>
      <c r="D2415" s="1376">
        <v>45853</v>
      </c>
      <c r="E2415" s="1357"/>
      <c r="F2415" s="5"/>
      <c r="G2415" s="5"/>
      <c r="H2415" s="1302"/>
      <c r="I2415" s="1303"/>
      <c r="J2415" s="1301"/>
      <c r="K2415" s="1376"/>
      <c r="L2415" s="1302"/>
      <c r="M2415" s="1382">
        <f t="shared" si="4691"/>
        <v>46219</v>
      </c>
      <c r="N2415" s="1354"/>
      <c r="O2415" s="1383">
        <f t="shared" ref="O2415:S2415" si="4885">$AD2415*O$27</f>
        <v>0</v>
      </c>
      <c r="P2415" s="1383">
        <f t="shared" si="4885"/>
        <v>0</v>
      </c>
      <c r="Q2415" s="1383">
        <f t="shared" si="4885"/>
        <v>0</v>
      </c>
      <c r="R2415" s="1383">
        <f t="shared" si="4885"/>
        <v>0</v>
      </c>
      <c r="S2415" s="1383">
        <f t="shared" si="4885"/>
        <v>0</v>
      </c>
      <c r="T2415" s="1383">
        <f t="shared" ref="T2415:X2415" si="4886">$AE2415*T$27</f>
        <v>0</v>
      </c>
      <c r="U2415" s="1383">
        <f t="shared" si="4886"/>
        <v>0</v>
      </c>
      <c r="V2415" s="1383">
        <f t="shared" si="4886"/>
        <v>0</v>
      </c>
      <c r="W2415" s="1383">
        <f t="shared" si="4886"/>
        <v>0</v>
      </c>
      <c r="X2415" s="1383">
        <f t="shared" si="4886"/>
        <v>0</v>
      </c>
      <c r="Y2415" s="1383">
        <f t="shared" si="4694"/>
        <v>0</v>
      </c>
      <c r="Z2415" s="1383">
        <f t="shared" si="4695"/>
        <v>0</v>
      </c>
      <c r="AA2415" s="1383">
        <f t="shared" si="4696"/>
        <v>0</v>
      </c>
      <c r="AB2415" s="1383">
        <f t="shared" si="4697"/>
        <v>0</v>
      </c>
      <c r="AC2415" s="5">
        <f t="shared" si="4698"/>
        <v>196</v>
      </c>
      <c r="AD2415" s="1383">
        <f t="shared" si="4699"/>
        <v>0</v>
      </c>
      <c r="AE2415" s="1383">
        <f t="shared" si="4700"/>
        <v>0</v>
      </c>
      <c r="AF2415" s="1305" t="e">
        <f t="shared" si="4701"/>
        <v>#DIV/0!</v>
      </c>
      <c r="AG2415" s="1305" t="e">
        <f t="shared" si="4702"/>
        <v>#DIV/0!</v>
      </c>
      <c r="AH2415" s="5"/>
      <c r="AI2415" s="5"/>
      <c r="AJ2415" s="5"/>
      <c r="AK2415" s="5"/>
      <c r="AL2415" s="5"/>
      <c r="AM2415" s="5"/>
      <c r="AN2415" s="5"/>
      <c r="AO2415" s="5"/>
      <c r="AP2415" s="5"/>
      <c r="AQ2415" s="5"/>
      <c r="AR2415" s="5"/>
      <c r="AS2415" s="5"/>
      <c r="AT2415" s="5"/>
      <c r="AU2415" s="5"/>
      <c r="AV2415" s="5"/>
      <c r="AW2415" s="5"/>
      <c r="AX2415" s="5"/>
      <c r="AY2415" s="5"/>
      <c r="AZ2415" s="5"/>
      <c r="BA2415" s="5"/>
      <c r="BB2415" s="5"/>
      <c r="BC2415" s="5"/>
      <c r="BD2415" s="5"/>
      <c r="BE2415" s="5"/>
    </row>
    <row r="2416" spans="1:57" ht="14.25" customHeight="1">
      <c r="A2416" s="1376">
        <v>46219</v>
      </c>
      <c r="B2416" s="1301"/>
      <c r="C2416" s="1302"/>
      <c r="D2416" s="1376">
        <v>45854</v>
      </c>
      <c r="E2416" s="1357"/>
      <c r="F2416" s="5"/>
      <c r="G2416" s="5"/>
      <c r="H2416" s="1302"/>
      <c r="I2416" s="1303"/>
      <c r="J2416" s="1301"/>
      <c r="K2416" s="1376"/>
      <c r="L2416" s="1302"/>
      <c r="M2416" s="1382">
        <f t="shared" si="4691"/>
        <v>46220</v>
      </c>
      <c r="N2416" s="1354"/>
      <c r="O2416" s="1383">
        <f t="shared" ref="O2416:S2416" si="4887">$AD2416*O$27</f>
        <v>0</v>
      </c>
      <c r="P2416" s="1383">
        <f t="shared" si="4887"/>
        <v>0</v>
      </c>
      <c r="Q2416" s="1383">
        <f t="shared" si="4887"/>
        <v>0</v>
      </c>
      <c r="R2416" s="1383">
        <f t="shared" si="4887"/>
        <v>0</v>
      </c>
      <c r="S2416" s="1383">
        <f t="shared" si="4887"/>
        <v>0</v>
      </c>
      <c r="T2416" s="1383">
        <f t="shared" ref="T2416:X2416" si="4888">$AE2416*T$27</f>
        <v>0</v>
      </c>
      <c r="U2416" s="1383">
        <f t="shared" si="4888"/>
        <v>0</v>
      </c>
      <c r="V2416" s="1383">
        <f t="shared" si="4888"/>
        <v>0</v>
      </c>
      <c r="W2416" s="1383">
        <f t="shared" si="4888"/>
        <v>0</v>
      </c>
      <c r="X2416" s="1383">
        <f t="shared" si="4888"/>
        <v>0</v>
      </c>
      <c r="Y2416" s="1383">
        <f t="shared" si="4694"/>
        <v>0</v>
      </c>
      <c r="Z2416" s="1383">
        <f t="shared" si="4695"/>
        <v>0</v>
      </c>
      <c r="AA2416" s="1383">
        <f t="shared" si="4696"/>
        <v>0</v>
      </c>
      <c r="AB2416" s="1383">
        <f t="shared" si="4697"/>
        <v>0</v>
      </c>
      <c r="AC2416" s="5">
        <f t="shared" si="4698"/>
        <v>197</v>
      </c>
      <c r="AD2416" s="1383">
        <f t="shared" si="4699"/>
        <v>0</v>
      </c>
      <c r="AE2416" s="1383">
        <f t="shared" si="4700"/>
        <v>0</v>
      </c>
      <c r="AF2416" s="1305" t="e">
        <f t="shared" si="4701"/>
        <v>#DIV/0!</v>
      </c>
      <c r="AG2416" s="1305" t="e">
        <f t="shared" si="4702"/>
        <v>#DIV/0!</v>
      </c>
      <c r="AH2416" s="5"/>
      <c r="AI2416" s="5"/>
      <c r="AJ2416" s="5"/>
      <c r="AK2416" s="5"/>
      <c r="AL2416" s="5"/>
      <c r="AM2416" s="5"/>
      <c r="AN2416" s="5"/>
      <c r="AO2416" s="5"/>
      <c r="AP2416" s="5"/>
      <c r="AQ2416" s="5"/>
      <c r="AR2416" s="5"/>
      <c r="AS2416" s="5"/>
      <c r="AT2416" s="5"/>
      <c r="AU2416" s="5"/>
      <c r="AV2416" s="5"/>
      <c r="AW2416" s="5"/>
      <c r="AX2416" s="5"/>
      <c r="AY2416" s="5"/>
      <c r="AZ2416" s="5"/>
      <c r="BA2416" s="5"/>
      <c r="BB2416" s="5"/>
      <c r="BC2416" s="5"/>
      <c r="BD2416" s="5"/>
      <c r="BE2416" s="5"/>
    </row>
    <row r="2417" spans="1:57" ht="14.25" customHeight="1">
      <c r="A2417" s="1376">
        <v>46220</v>
      </c>
      <c r="B2417" s="1301"/>
      <c r="C2417" s="1302"/>
      <c r="D2417" s="1376">
        <v>45855</v>
      </c>
      <c r="E2417" s="1357"/>
      <c r="F2417" s="5"/>
      <c r="G2417" s="5"/>
      <c r="H2417" s="1302"/>
      <c r="I2417" s="1303"/>
      <c r="J2417" s="1301"/>
      <c r="K2417" s="1376"/>
      <c r="L2417" s="1302"/>
      <c r="M2417" s="1382">
        <f t="shared" si="4691"/>
        <v>46221</v>
      </c>
      <c r="N2417" s="1354"/>
      <c r="O2417" s="1383">
        <f t="shared" ref="O2417:S2417" si="4889">$AD2417*O$27</f>
        <v>0</v>
      </c>
      <c r="P2417" s="1383">
        <f t="shared" si="4889"/>
        <v>0</v>
      </c>
      <c r="Q2417" s="1383">
        <f t="shared" si="4889"/>
        <v>0</v>
      </c>
      <c r="R2417" s="1383">
        <f t="shared" si="4889"/>
        <v>0</v>
      </c>
      <c r="S2417" s="1383">
        <f t="shared" si="4889"/>
        <v>0</v>
      </c>
      <c r="T2417" s="1383">
        <f t="shared" ref="T2417:X2417" si="4890">$AE2417*T$27</f>
        <v>0</v>
      </c>
      <c r="U2417" s="1383">
        <f t="shared" si="4890"/>
        <v>0</v>
      </c>
      <c r="V2417" s="1383">
        <f t="shared" si="4890"/>
        <v>0</v>
      </c>
      <c r="W2417" s="1383">
        <f t="shared" si="4890"/>
        <v>0</v>
      </c>
      <c r="X2417" s="1383">
        <f t="shared" si="4890"/>
        <v>0</v>
      </c>
      <c r="Y2417" s="1383">
        <f t="shared" si="4694"/>
        <v>0</v>
      </c>
      <c r="Z2417" s="1383">
        <f t="shared" si="4695"/>
        <v>0</v>
      </c>
      <c r="AA2417" s="1383">
        <f t="shared" si="4696"/>
        <v>0</v>
      </c>
      <c r="AB2417" s="1383">
        <f t="shared" si="4697"/>
        <v>0</v>
      </c>
      <c r="AC2417" s="5">
        <f t="shared" si="4698"/>
        <v>198</v>
      </c>
      <c r="AD2417" s="1383">
        <f t="shared" si="4699"/>
        <v>0</v>
      </c>
      <c r="AE2417" s="1383">
        <f t="shared" si="4700"/>
        <v>0</v>
      </c>
      <c r="AF2417" s="1305" t="e">
        <f t="shared" si="4701"/>
        <v>#DIV/0!</v>
      </c>
      <c r="AG2417" s="1305" t="e">
        <f t="shared" si="4702"/>
        <v>#DIV/0!</v>
      </c>
      <c r="AH2417" s="5"/>
      <c r="AI2417" s="5"/>
      <c r="AJ2417" s="5"/>
      <c r="AK2417" s="5"/>
      <c r="AL2417" s="5"/>
      <c r="AM2417" s="5"/>
      <c r="AN2417" s="5"/>
      <c r="AO2417" s="5"/>
      <c r="AP2417" s="5"/>
      <c r="AQ2417" s="5"/>
      <c r="AR2417" s="5"/>
      <c r="AS2417" s="5"/>
      <c r="AT2417" s="5"/>
      <c r="AU2417" s="5"/>
      <c r="AV2417" s="5"/>
      <c r="AW2417" s="5"/>
      <c r="AX2417" s="5"/>
      <c r="AY2417" s="5"/>
      <c r="AZ2417" s="5"/>
      <c r="BA2417" s="5"/>
      <c r="BB2417" s="5"/>
      <c r="BC2417" s="5"/>
      <c r="BD2417" s="5"/>
      <c r="BE2417" s="5"/>
    </row>
    <row r="2418" spans="1:57" ht="14.25" customHeight="1">
      <c r="A2418" s="1376">
        <v>46221</v>
      </c>
      <c r="B2418" s="1301"/>
      <c r="C2418" s="1302"/>
      <c r="D2418" s="1376">
        <v>45856</v>
      </c>
      <c r="E2418" s="1357"/>
      <c r="F2418" s="5"/>
      <c r="G2418" s="5"/>
      <c r="H2418" s="1302"/>
      <c r="I2418" s="1303"/>
      <c r="J2418" s="1301"/>
      <c r="K2418" s="1376"/>
      <c r="L2418" s="1302"/>
      <c r="M2418" s="1382">
        <f t="shared" si="4691"/>
        <v>46222</v>
      </c>
      <c r="N2418" s="1354"/>
      <c r="O2418" s="1383">
        <f t="shared" ref="O2418:S2418" si="4891">$AD2418*O$27</f>
        <v>0</v>
      </c>
      <c r="P2418" s="1383">
        <f t="shared" si="4891"/>
        <v>0</v>
      </c>
      <c r="Q2418" s="1383">
        <f t="shared" si="4891"/>
        <v>0</v>
      </c>
      <c r="R2418" s="1383">
        <f t="shared" si="4891"/>
        <v>0</v>
      </c>
      <c r="S2418" s="1383">
        <f t="shared" si="4891"/>
        <v>0</v>
      </c>
      <c r="T2418" s="1383">
        <f t="shared" ref="T2418:X2418" si="4892">$AE2418*T$27</f>
        <v>0</v>
      </c>
      <c r="U2418" s="1383">
        <f t="shared" si="4892"/>
        <v>0</v>
      </c>
      <c r="V2418" s="1383">
        <f t="shared" si="4892"/>
        <v>0</v>
      </c>
      <c r="W2418" s="1383">
        <f t="shared" si="4892"/>
        <v>0</v>
      </c>
      <c r="X2418" s="1383">
        <f t="shared" si="4892"/>
        <v>0</v>
      </c>
      <c r="Y2418" s="1383">
        <f t="shared" si="4694"/>
        <v>0</v>
      </c>
      <c r="Z2418" s="1383">
        <f t="shared" si="4695"/>
        <v>0</v>
      </c>
      <c r="AA2418" s="1383">
        <f t="shared" si="4696"/>
        <v>0</v>
      </c>
      <c r="AB2418" s="1383">
        <f t="shared" si="4697"/>
        <v>0</v>
      </c>
      <c r="AC2418" s="5">
        <f t="shared" si="4698"/>
        <v>199</v>
      </c>
      <c r="AD2418" s="1383">
        <f t="shared" si="4699"/>
        <v>0</v>
      </c>
      <c r="AE2418" s="1383">
        <f t="shared" si="4700"/>
        <v>0</v>
      </c>
      <c r="AF2418" s="1305" t="e">
        <f t="shared" si="4701"/>
        <v>#DIV/0!</v>
      </c>
      <c r="AG2418" s="1305" t="e">
        <f t="shared" si="4702"/>
        <v>#DIV/0!</v>
      </c>
      <c r="AH2418" s="5"/>
      <c r="AI2418" s="5"/>
      <c r="AJ2418" s="5"/>
      <c r="AK2418" s="5"/>
      <c r="AL2418" s="5"/>
      <c r="AM2418" s="5"/>
      <c r="AN2418" s="5"/>
      <c r="AO2418" s="5"/>
      <c r="AP2418" s="5"/>
      <c r="AQ2418" s="5"/>
      <c r="AR2418" s="5"/>
      <c r="AS2418" s="5"/>
      <c r="AT2418" s="5"/>
      <c r="AU2418" s="5"/>
      <c r="AV2418" s="5"/>
      <c r="AW2418" s="5"/>
      <c r="AX2418" s="5"/>
      <c r="AY2418" s="5"/>
      <c r="AZ2418" s="5"/>
      <c r="BA2418" s="5"/>
      <c r="BB2418" s="5"/>
      <c r="BC2418" s="5"/>
      <c r="BD2418" s="5"/>
      <c r="BE2418" s="5"/>
    </row>
    <row r="2419" spans="1:57" ht="14.25" customHeight="1">
      <c r="A2419" s="1376">
        <v>46222</v>
      </c>
      <c r="B2419" s="1301"/>
      <c r="C2419" s="1302"/>
      <c r="D2419" s="1376">
        <v>45857</v>
      </c>
      <c r="E2419" s="1357"/>
      <c r="F2419" s="5"/>
      <c r="G2419" s="5"/>
      <c r="H2419" s="1302"/>
      <c r="I2419" s="1303"/>
      <c r="J2419" s="1301"/>
      <c r="K2419" s="1376"/>
      <c r="L2419" s="1302"/>
      <c r="M2419" s="1382">
        <f t="shared" si="4691"/>
        <v>46223</v>
      </c>
      <c r="N2419" s="1354"/>
      <c r="O2419" s="1383">
        <f t="shared" ref="O2419:S2419" si="4893">$AD2419*O$27</f>
        <v>0</v>
      </c>
      <c r="P2419" s="1383">
        <f t="shared" si="4893"/>
        <v>0</v>
      </c>
      <c r="Q2419" s="1383">
        <f t="shared" si="4893"/>
        <v>0</v>
      </c>
      <c r="R2419" s="1383">
        <f t="shared" si="4893"/>
        <v>0</v>
      </c>
      <c r="S2419" s="1383">
        <f t="shared" si="4893"/>
        <v>0</v>
      </c>
      <c r="T2419" s="1383">
        <f t="shared" ref="T2419:X2419" si="4894">$AE2419*T$27</f>
        <v>0</v>
      </c>
      <c r="U2419" s="1383">
        <f t="shared" si="4894"/>
        <v>0</v>
      </c>
      <c r="V2419" s="1383">
        <f t="shared" si="4894"/>
        <v>0</v>
      </c>
      <c r="W2419" s="1383">
        <f t="shared" si="4894"/>
        <v>0</v>
      </c>
      <c r="X2419" s="1383">
        <f t="shared" si="4894"/>
        <v>0</v>
      </c>
      <c r="Y2419" s="1383">
        <f t="shared" si="4694"/>
        <v>0</v>
      </c>
      <c r="Z2419" s="1383">
        <f t="shared" si="4695"/>
        <v>0</v>
      </c>
      <c r="AA2419" s="1383">
        <f t="shared" si="4696"/>
        <v>0</v>
      </c>
      <c r="AB2419" s="1383">
        <f t="shared" si="4697"/>
        <v>0</v>
      </c>
      <c r="AC2419" s="5">
        <f t="shared" si="4698"/>
        <v>200</v>
      </c>
      <c r="AD2419" s="1383">
        <f t="shared" si="4699"/>
        <v>0</v>
      </c>
      <c r="AE2419" s="1383">
        <f t="shared" si="4700"/>
        <v>0</v>
      </c>
      <c r="AF2419" s="1305" t="e">
        <f t="shared" si="4701"/>
        <v>#DIV/0!</v>
      </c>
      <c r="AG2419" s="1305" t="e">
        <f t="shared" si="4702"/>
        <v>#DIV/0!</v>
      </c>
      <c r="AH2419" s="5"/>
      <c r="AI2419" s="5"/>
      <c r="AJ2419" s="5"/>
      <c r="AK2419" s="5"/>
      <c r="AL2419" s="5"/>
      <c r="AM2419" s="5"/>
      <c r="AN2419" s="5"/>
      <c r="AO2419" s="5"/>
      <c r="AP2419" s="5"/>
      <c r="AQ2419" s="5"/>
      <c r="AR2419" s="5"/>
      <c r="AS2419" s="5"/>
      <c r="AT2419" s="5"/>
      <c r="AU2419" s="5"/>
      <c r="AV2419" s="5"/>
      <c r="AW2419" s="5"/>
      <c r="AX2419" s="5"/>
      <c r="AY2419" s="5"/>
      <c r="AZ2419" s="5"/>
      <c r="BA2419" s="5"/>
      <c r="BB2419" s="5"/>
      <c r="BC2419" s="5"/>
      <c r="BD2419" s="5"/>
      <c r="BE2419" s="5"/>
    </row>
    <row r="2420" spans="1:57" ht="14.25" customHeight="1">
      <c r="A2420" s="1376">
        <v>46223</v>
      </c>
      <c r="B2420" s="1301"/>
      <c r="C2420" s="1302"/>
      <c r="D2420" s="1376">
        <v>45858</v>
      </c>
      <c r="E2420" s="1357"/>
      <c r="F2420" s="5"/>
      <c r="G2420" s="5"/>
      <c r="H2420" s="1302"/>
      <c r="I2420" s="1303"/>
      <c r="J2420" s="1301"/>
      <c r="K2420" s="1376"/>
      <c r="L2420" s="1302"/>
      <c r="M2420" s="1382">
        <f t="shared" si="4691"/>
        <v>46224</v>
      </c>
      <c r="N2420" s="1354"/>
      <c r="O2420" s="1383">
        <f t="shared" ref="O2420:S2420" si="4895">$AD2420*O$27</f>
        <v>0</v>
      </c>
      <c r="P2420" s="1383">
        <f t="shared" si="4895"/>
        <v>0</v>
      </c>
      <c r="Q2420" s="1383">
        <f t="shared" si="4895"/>
        <v>0</v>
      </c>
      <c r="R2420" s="1383">
        <f t="shared" si="4895"/>
        <v>0</v>
      </c>
      <c r="S2420" s="1383">
        <f t="shared" si="4895"/>
        <v>0</v>
      </c>
      <c r="T2420" s="1383">
        <f t="shared" ref="T2420:X2420" si="4896">$AE2420*T$27</f>
        <v>0</v>
      </c>
      <c r="U2420" s="1383">
        <f t="shared" si="4896"/>
        <v>0</v>
      </c>
      <c r="V2420" s="1383">
        <f t="shared" si="4896"/>
        <v>0</v>
      </c>
      <c r="W2420" s="1383">
        <f t="shared" si="4896"/>
        <v>0</v>
      </c>
      <c r="X2420" s="1383">
        <f t="shared" si="4896"/>
        <v>0</v>
      </c>
      <c r="Y2420" s="1383">
        <f t="shared" si="4694"/>
        <v>0</v>
      </c>
      <c r="Z2420" s="1383">
        <f t="shared" si="4695"/>
        <v>0</v>
      </c>
      <c r="AA2420" s="1383">
        <f t="shared" si="4696"/>
        <v>0</v>
      </c>
      <c r="AB2420" s="1383">
        <f t="shared" si="4697"/>
        <v>0</v>
      </c>
      <c r="AC2420" s="5">
        <f t="shared" si="4698"/>
        <v>201</v>
      </c>
      <c r="AD2420" s="1383">
        <f t="shared" si="4699"/>
        <v>0</v>
      </c>
      <c r="AE2420" s="1383">
        <f t="shared" si="4700"/>
        <v>0</v>
      </c>
      <c r="AF2420" s="1305" t="e">
        <f t="shared" si="4701"/>
        <v>#DIV/0!</v>
      </c>
      <c r="AG2420" s="1305" t="e">
        <f t="shared" si="4702"/>
        <v>#DIV/0!</v>
      </c>
      <c r="AH2420" s="5"/>
      <c r="AI2420" s="5"/>
      <c r="AJ2420" s="5"/>
      <c r="AK2420" s="5"/>
      <c r="AL2420" s="5"/>
      <c r="AM2420" s="5"/>
      <c r="AN2420" s="5"/>
      <c r="AO2420" s="5"/>
      <c r="AP2420" s="5"/>
      <c r="AQ2420" s="5"/>
      <c r="AR2420" s="5"/>
      <c r="AS2420" s="5"/>
      <c r="AT2420" s="5"/>
      <c r="AU2420" s="5"/>
      <c r="AV2420" s="5"/>
      <c r="AW2420" s="5"/>
      <c r="AX2420" s="5"/>
      <c r="AY2420" s="5"/>
      <c r="AZ2420" s="5"/>
      <c r="BA2420" s="5"/>
      <c r="BB2420" s="5"/>
      <c r="BC2420" s="5"/>
      <c r="BD2420" s="5"/>
      <c r="BE2420" s="5"/>
    </row>
    <row r="2421" spans="1:57" ht="14.25" customHeight="1">
      <c r="A2421" s="1376">
        <v>46224</v>
      </c>
      <c r="B2421" s="1301"/>
      <c r="C2421" s="1302"/>
      <c r="D2421" s="1376">
        <v>45859</v>
      </c>
      <c r="E2421" s="1357"/>
      <c r="F2421" s="5"/>
      <c r="G2421" s="5"/>
      <c r="H2421" s="1302"/>
      <c r="I2421" s="1303"/>
      <c r="J2421" s="1301"/>
      <c r="K2421" s="1376"/>
      <c r="L2421" s="1302"/>
      <c r="M2421" s="1382">
        <f t="shared" si="4691"/>
        <v>46225</v>
      </c>
      <c r="N2421" s="1354"/>
      <c r="O2421" s="1383">
        <f t="shared" ref="O2421:S2421" si="4897">$AD2421*O$27</f>
        <v>0</v>
      </c>
      <c r="P2421" s="1383">
        <f t="shared" si="4897"/>
        <v>0</v>
      </c>
      <c r="Q2421" s="1383">
        <f t="shared" si="4897"/>
        <v>0</v>
      </c>
      <c r="R2421" s="1383">
        <f t="shared" si="4897"/>
        <v>0</v>
      </c>
      <c r="S2421" s="1383">
        <f t="shared" si="4897"/>
        <v>0</v>
      </c>
      <c r="T2421" s="1383">
        <f t="shared" ref="T2421:X2421" si="4898">$AE2421*T$27</f>
        <v>0</v>
      </c>
      <c r="U2421" s="1383">
        <f t="shared" si="4898"/>
        <v>0</v>
      </c>
      <c r="V2421" s="1383">
        <f t="shared" si="4898"/>
        <v>0</v>
      </c>
      <c r="W2421" s="1383">
        <f t="shared" si="4898"/>
        <v>0</v>
      </c>
      <c r="X2421" s="1383">
        <f t="shared" si="4898"/>
        <v>0</v>
      </c>
      <c r="Y2421" s="1383">
        <f t="shared" si="4694"/>
        <v>0</v>
      </c>
      <c r="Z2421" s="1383">
        <f t="shared" si="4695"/>
        <v>0</v>
      </c>
      <c r="AA2421" s="1383">
        <f t="shared" si="4696"/>
        <v>0</v>
      </c>
      <c r="AB2421" s="1383">
        <f t="shared" si="4697"/>
        <v>0</v>
      </c>
      <c r="AC2421" s="5">
        <f t="shared" si="4698"/>
        <v>202</v>
      </c>
      <c r="AD2421" s="1383">
        <f t="shared" si="4699"/>
        <v>0</v>
      </c>
      <c r="AE2421" s="1383">
        <f t="shared" si="4700"/>
        <v>0</v>
      </c>
      <c r="AF2421" s="1305" t="e">
        <f t="shared" si="4701"/>
        <v>#DIV/0!</v>
      </c>
      <c r="AG2421" s="1305" t="e">
        <f t="shared" si="4702"/>
        <v>#DIV/0!</v>
      </c>
      <c r="AH2421" s="5"/>
      <c r="AI2421" s="5"/>
      <c r="AJ2421" s="5"/>
      <c r="AK2421" s="5"/>
      <c r="AL2421" s="5"/>
      <c r="AM2421" s="5"/>
      <c r="AN2421" s="5"/>
      <c r="AO2421" s="5"/>
      <c r="AP2421" s="5"/>
      <c r="AQ2421" s="5"/>
      <c r="AR2421" s="5"/>
      <c r="AS2421" s="5"/>
      <c r="AT2421" s="5"/>
      <c r="AU2421" s="5"/>
      <c r="AV2421" s="5"/>
      <c r="AW2421" s="5"/>
      <c r="AX2421" s="5"/>
      <c r="AY2421" s="5"/>
      <c r="AZ2421" s="5"/>
      <c r="BA2421" s="5"/>
      <c r="BB2421" s="5"/>
      <c r="BC2421" s="5"/>
      <c r="BD2421" s="5"/>
      <c r="BE2421" s="5"/>
    </row>
    <row r="2422" spans="1:57" ht="14.25" customHeight="1">
      <c r="A2422" s="1376">
        <v>46225</v>
      </c>
      <c r="B2422" s="1301"/>
      <c r="C2422" s="1302"/>
      <c r="D2422" s="1376">
        <v>45860</v>
      </c>
      <c r="E2422" s="1357"/>
      <c r="F2422" s="5"/>
      <c r="G2422" s="5"/>
      <c r="H2422" s="1302"/>
      <c r="I2422" s="1303"/>
      <c r="J2422" s="1301"/>
      <c r="K2422" s="1376"/>
      <c r="L2422" s="1302"/>
      <c r="M2422" s="1382">
        <f t="shared" si="4691"/>
        <v>46226</v>
      </c>
      <c r="N2422" s="1354"/>
      <c r="O2422" s="1383">
        <f t="shared" ref="O2422:S2422" si="4899">$AD2422*O$27</f>
        <v>0</v>
      </c>
      <c r="P2422" s="1383">
        <f t="shared" si="4899"/>
        <v>0</v>
      </c>
      <c r="Q2422" s="1383">
        <f t="shared" si="4899"/>
        <v>0</v>
      </c>
      <c r="R2422" s="1383">
        <f t="shared" si="4899"/>
        <v>0</v>
      </c>
      <c r="S2422" s="1383">
        <f t="shared" si="4899"/>
        <v>0</v>
      </c>
      <c r="T2422" s="1383">
        <f t="shared" ref="T2422:X2422" si="4900">$AE2422*T$27</f>
        <v>0</v>
      </c>
      <c r="U2422" s="1383">
        <f t="shared" si="4900"/>
        <v>0</v>
      </c>
      <c r="V2422" s="1383">
        <f t="shared" si="4900"/>
        <v>0</v>
      </c>
      <c r="W2422" s="1383">
        <f t="shared" si="4900"/>
        <v>0</v>
      </c>
      <c r="X2422" s="1383">
        <f t="shared" si="4900"/>
        <v>0</v>
      </c>
      <c r="Y2422" s="1383">
        <f t="shared" si="4694"/>
        <v>0</v>
      </c>
      <c r="Z2422" s="1383">
        <f t="shared" si="4695"/>
        <v>0</v>
      </c>
      <c r="AA2422" s="1383">
        <f t="shared" si="4696"/>
        <v>0</v>
      </c>
      <c r="AB2422" s="1383">
        <f t="shared" si="4697"/>
        <v>0</v>
      </c>
      <c r="AC2422" s="5">
        <f t="shared" si="4698"/>
        <v>203</v>
      </c>
      <c r="AD2422" s="1383">
        <f t="shared" si="4699"/>
        <v>0</v>
      </c>
      <c r="AE2422" s="1383">
        <f t="shared" si="4700"/>
        <v>0</v>
      </c>
      <c r="AF2422" s="1305" t="e">
        <f t="shared" si="4701"/>
        <v>#DIV/0!</v>
      </c>
      <c r="AG2422" s="1305" t="e">
        <f t="shared" si="4702"/>
        <v>#DIV/0!</v>
      </c>
      <c r="AH2422" s="5"/>
      <c r="AI2422" s="5"/>
      <c r="AJ2422" s="5"/>
      <c r="AK2422" s="5"/>
      <c r="AL2422" s="5"/>
      <c r="AM2422" s="5"/>
      <c r="AN2422" s="5"/>
      <c r="AO2422" s="5"/>
      <c r="AP2422" s="5"/>
      <c r="AQ2422" s="5"/>
      <c r="AR2422" s="5"/>
      <c r="AS2422" s="5"/>
      <c r="AT2422" s="5"/>
      <c r="AU2422" s="5"/>
      <c r="AV2422" s="5"/>
      <c r="AW2422" s="5"/>
      <c r="AX2422" s="5"/>
      <c r="AY2422" s="5"/>
      <c r="AZ2422" s="5"/>
      <c r="BA2422" s="5"/>
      <c r="BB2422" s="5"/>
      <c r="BC2422" s="5"/>
      <c r="BD2422" s="5"/>
      <c r="BE2422" s="5"/>
    </row>
    <row r="2423" spans="1:57" ht="14.25" customHeight="1">
      <c r="A2423" s="1376">
        <v>46226</v>
      </c>
      <c r="B2423" s="1301"/>
      <c r="C2423" s="1302"/>
      <c r="D2423" s="1376">
        <v>45861</v>
      </c>
      <c r="E2423" s="1357"/>
      <c r="F2423" s="5"/>
      <c r="G2423" s="5"/>
      <c r="H2423" s="1302"/>
      <c r="I2423" s="1303"/>
      <c r="J2423" s="1301"/>
      <c r="K2423" s="1376"/>
      <c r="L2423" s="1302"/>
      <c r="M2423" s="1382">
        <f t="shared" si="4691"/>
        <v>46227</v>
      </c>
      <c r="N2423" s="1354"/>
      <c r="O2423" s="1383">
        <f t="shared" ref="O2423:S2423" si="4901">$AD2423*O$27</f>
        <v>0</v>
      </c>
      <c r="P2423" s="1383">
        <f t="shared" si="4901"/>
        <v>0</v>
      </c>
      <c r="Q2423" s="1383">
        <f t="shared" si="4901"/>
        <v>0</v>
      </c>
      <c r="R2423" s="1383">
        <f t="shared" si="4901"/>
        <v>0</v>
      </c>
      <c r="S2423" s="1383">
        <f t="shared" si="4901"/>
        <v>0</v>
      </c>
      <c r="T2423" s="1383">
        <f t="shared" ref="T2423:X2423" si="4902">$AE2423*T$27</f>
        <v>0</v>
      </c>
      <c r="U2423" s="1383">
        <f t="shared" si="4902"/>
        <v>0</v>
      </c>
      <c r="V2423" s="1383">
        <f t="shared" si="4902"/>
        <v>0</v>
      </c>
      <c r="W2423" s="1383">
        <f t="shared" si="4902"/>
        <v>0</v>
      </c>
      <c r="X2423" s="1383">
        <f t="shared" si="4902"/>
        <v>0</v>
      </c>
      <c r="Y2423" s="1383">
        <f t="shared" si="4694"/>
        <v>0</v>
      </c>
      <c r="Z2423" s="1383">
        <f t="shared" si="4695"/>
        <v>0</v>
      </c>
      <c r="AA2423" s="1383">
        <f t="shared" si="4696"/>
        <v>0</v>
      </c>
      <c r="AB2423" s="1383">
        <f t="shared" si="4697"/>
        <v>0</v>
      </c>
      <c r="AC2423" s="5">
        <f t="shared" si="4698"/>
        <v>204</v>
      </c>
      <c r="AD2423" s="1383">
        <f t="shared" si="4699"/>
        <v>0</v>
      </c>
      <c r="AE2423" s="1383">
        <f t="shared" si="4700"/>
        <v>0</v>
      </c>
      <c r="AF2423" s="1305" t="e">
        <f t="shared" si="4701"/>
        <v>#DIV/0!</v>
      </c>
      <c r="AG2423" s="1305" t="e">
        <f t="shared" si="4702"/>
        <v>#DIV/0!</v>
      </c>
      <c r="AH2423" s="5"/>
      <c r="AI2423" s="5"/>
      <c r="AJ2423" s="5"/>
      <c r="AK2423" s="5"/>
      <c r="AL2423" s="5"/>
      <c r="AM2423" s="5"/>
      <c r="AN2423" s="5"/>
      <c r="AO2423" s="5"/>
      <c r="AP2423" s="5"/>
      <c r="AQ2423" s="5"/>
      <c r="AR2423" s="5"/>
      <c r="AS2423" s="5"/>
      <c r="AT2423" s="5"/>
      <c r="AU2423" s="5"/>
      <c r="AV2423" s="5"/>
      <c r="AW2423" s="5"/>
      <c r="AX2423" s="5"/>
      <c r="AY2423" s="5"/>
      <c r="AZ2423" s="5"/>
      <c r="BA2423" s="5"/>
      <c r="BB2423" s="5"/>
      <c r="BC2423" s="5"/>
      <c r="BD2423" s="5"/>
      <c r="BE2423" s="5"/>
    </row>
    <row r="2424" spans="1:57" ht="14.25" customHeight="1">
      <c r="A2424" s="1376">
        <v>46227</v>
      </c>
      <c r="B2424" s="1301"/>
      <c r="C2424" s="1302"/>
      <c r="D2424" s="1376">
        <v>45862</v>
      </c>
      <c r="E2424" s="1357"/>
      <c r="F2424" s="5"/>
      <c r="G2424" s="5"/>
      <c r="H2424" s="1302"/>
      <c r="I2424" s="1303"/>
      <c r="J2424" s="1301"/>
      <c r="K2424" s="1376"/>
      <c r="L2424" s="1302"/>
      <c r="M2424" s="1382">
        <f t="shared" si="4691"/>
        <v>46228</v>
      </c>
      <c r="N2424" s="1354"/>
      <c r="O2424" s="1383">
        <f t="shared" ref="O2424:S2424" si="4903">$AD2424*O$27</f>
        <v>0</v>
      </c>
      <c r="P2424" s="1383">
        <f t="shared" si="4903"/>
        <v>0</v>
      </c>
      <c r="Q2424" s="1383">
        <f t="shared" si="4903"/>
        <v>0</v>
      </c>
      <c r="R2424" s="1383">
        <f t="shared" si="4903"/>
        <v>0</v>
      </c>
      <c r="S2424" s="1383">
        <f t="shared" si="4903"/>
        <v>0</v>
      </c>
      <c r="T2424" s="1383">
        <f t="shared" ref="T2424:X2424" si="4904">$AE2424*T$27</f>
        <v>0</v>
      </c>
      <c r="U2424" s="1383">
        <f t="shared" si="4904"/>
        <v>0</v>
      </c>
      <c r="V2424" s="1383">
        <f t="shared" si="4904"/>
        <v>0</v>
      </c>
      <c r="W2424" s="1383">
        <f t="shared" si="4904"/>
        <v>0</v>
      </c>
      <c r="X2424" s="1383">
        <f t="shared" si="4904"/>
        <v>0</v>
      </c>
      <c r="Y2424" s="1383">
        <f t="shared" si="4694"/>
        <v>0</v>
      </c>
      <c r="Z2424" s="1383">
        <f t="shared" si="4695"/>
        <v>0</v>
      </c>
      <c r="AA2424" s="1383">
        <f t="shared" si="4696"/>
        <v>0</v>
      </c>
      <c r="AB2424" s="1383">
        <f t="shared" si="4697"/>
        <v>0</v>
      </c>
      <c r="AC2424" s="5">
        <f t="shared" si="4698"/>
        <v>205</v>
      </c>
      <c r="AD2424" s="1383">
        <f t="shared" si="4699"/>
        <v>0</v>
      </c>
      <c r="AE2424" s="1383">
        <f t="shared" si="4700"/>
        <v>0</v>
      </c>
      <c r="AF2424" s="1305" t="e">
        <f t="shared" si="4701"/>
        <v>#DIV/0!</v>
      </c>
      <c r="AG2424" s="1305" t="e">
        <f t="shared" si="4702"/>
        <v>#DIV/0!</v>
      </c>
      <c r="AH2424" s="5"/>
      <c r="AI2424" s="5"/>
      <c r="AJ2424" s="5"/>
      <c r="AK2424" s="5"/>
      <c r="AL2424" s="5"/>
      <c r="AM2424" s="5"/>
      <c r="AN2424" s="5"/>
      <c r="AO2424" s="5"/>
      <c r="AP2424" s="5"/>
      <c r="AQ2424" s="5"/>
      <c r="AR2424" s="5"/>
      <c r="AS2424" s="5"/>
      <c r="AT2424" s="5"/>
      <c r="AU2424" s="5"/>
      <c r="AV2424" s="5"/>
      <c r="AW2424" s="5"/>
      <c r="AX2424" s="5"/>
      <c r="AY2424" s="5"/>
      <c r="AZ2424" s="5"/>
      <c r="BA2424" s="5"/>
      <c r="BB2424" s="5"/>
      <c r="BC2424" s="5"/>
      <c r="BD2424" s="5"/>
      <c r="BE2424" s="5"/>
    </row>
    <row r="2425" spans="1:57" ht="14.25" customHeight="1">
      <c r="A2425" s="1376">
        <v>46228</v>
      </c>
      <c r="B2425" s="1301"/>
      <c r="C2425" s="1302"/>
      <c r="D2425" s="1376">
        <v>45863</v>
      </c>
      <c r="E2425" s="1357"/>
      <c r="F2425" s="5"/>
      <c r="G2425" s="5"/>
      <c r="H2425" s="1302"/>
      <c r="I2425" s="1303"/>
      <c r="J2425" s="1301"/>
      <c r="K2425" s="1376"/>
      <c r="L2425" s="1302"/>
      <c r="M2425" s="1382">
        <f t="shared" si="4691"/>
        <v>46229</v>
      </c>
      <c r="N2425" s="1354"/>
      <c r="O2425" s="1383">
        <f t="shared" ref="O2425:S2425" si="4905">$AD2425*O$27</f>
        <v>0</v>
      </c>
      <c r="P2425" s="1383">
        <f t="shared" si="4905"/>
        <v>0</v>
      </c>
      <c r="Q2425" s="1383">
        <f t="shared" si="4905"/>
        <v>0</v>
      </c>
      <c r="R2425" s="1383">
        <f t="shared" si="4905"/>
        <v>0</v>
      </c>
      <c r="S2425" s="1383">
        <f t="shared" si="4905"/>
        <v>0</v>
      </c>
      <c r="T2425" s="1383">
        <f t="shared" ref="T2425:X2425" si="4906">$AE2425*T$27</f>
        <v>0</v>
      </c>
      <c r="U2425" s="1383">
        <f t="shared" si="4906"/>
        <v>0</v>
      </c>
      <c r="V2425" s="1383">
        <f t="shared" si="4906"/>
        <v>0</v>
      </c>
      <c r="W2425" s="1383">
        <f t="shared" si="4906"/>
        <v>0</v>
      </c>
      <c r="X2425" s="1383">
        <f t="shared" si="4906"/>
        <v>0</v>
      </c>
      <c r="Y2425" s="1383">
        <f t="shared" si="4694"/>
        <v>0</v>
      </c>
      <c r="Z2425" s="1383">
        <f t="shared" si="4695"/>
        <v>0</v>
      </c>
      <c r="AA2425" s="1383">
        <f t="shared" si="4696"/>
        <v>0</v>
      </c>
      <c r="AB2425" s="1383">
        <f t="shared" si="4697"/>
        <v>0</v>
      </c>
      <c r="AC2425" s="5">
        <f t="shared" si="4698"/>
        <v>206</v>
      </c>
      <c r="AD2425" s="1383">
        <f t="shared" si="4699"/>
        <v>0</v>
      </c>
      <c r="AE2425" s="1383">
        <f t="shared" si="4700"/>
        <v>0</v>
      </c>
      <c r="AF2425" s="1305" t="e">
        <f t="shared" si="4701"/>
        <v>#DIV/0!</v>
      </c>
      <c r="AG2425" s="1305" t="e">
        <f t="shared" si="4702"/>
        <v>#DIV/0!</v>
      </c>
      <c r="AH2425" s="5"/>
      <c r="AI2425" s="5"/>
      <c r="AJ2425" s="5"/>
      <c r="AK2425" s="5"/>
      <c r="AL2425" s="5"/>
      <c r="AM2425" s="5"/>
      <c r="AN2425" s="5"/>
      <c r="AO2425" s="5"/>
      <c r="AP2425" s="5"/>
      <c r="AQ2425" s="5"/>
      <c r="AR2425" s="5"/>
      <c r="AS2425" s="5"/>
      <c r="AT2425" s="5"/>
      <c r="AU2425" s="5"/>
      <c r="AV2425" s="5"/>
      <c r="AW2425" s="5"/>
      <c r="AX2425" s="5"/>
      <c r="AY2425" s="5"/>
      <c r="AZ2425" s="5"/>
      <c r="BA2425" s="5"/>
      <c r="BB2425" s="5"/>
      <c r="BC2425" s="5"/>
      <c r="BD2425" s="5"/>
      <c r="BE2425" s="5"/>
    </row>
    <row r="2426" spans="1:57" ht="14.25" customHeight="1">
      <c r="A2426" s="1376">
        <v>46229</v>
      </c>
      <c r="B2426" s="1301"/>
      <c r="C2426" s="1302"/>
      <c r="D2426" s="1376">
        <v>45864</v>
      </c>
      <c r="E2426" s="1357"/>
      <c r="F2426" s="5"/>
      <c r="G2426" s="5"/>
      <c r="H2426" s="1302"/>
      <c r="I2426" s="1303"/>
      <c r="J2426" s="1301"/>
      <c r="K2426" s="1376"/>
      <c r="L2426" s="1302"/>
      <c r="M2426" s="1382">
        <f t="shared" si="4691"/>
        <v>46230</v>
      </c>
      <c r="N2426" s="1354"/>
      <c r="O2426" s="1383">
        <f t="shared" ref="O2426:S2426" si="4907">$AD2426*O$27</f>
        <v>0</v>
      </c>
      <c r="P2426" s="1383">
        <f t="shared" si="4907"/>
        <v>0</v>
      </c>
      <c r="Q2426" s="1383">
        <f t="shared" si="4907"/>
        <v>0</v>
      </c>
      <c r="R2426" s="1383">
        <f t="shared" si="4907"/>
        <v>0</v>
      </c>
      <c r="S2426" s="1383">
        <f t="shared" si="4907"/>
        <v>0</v>
      </c>
      <c r="T2426" s="1383">
        <f t="shared" ref="T2426:X2426" si="4908">$AE2426*T$27</f>
        <v>0</v>
      </c>
      <c r="U2426" s="1383">
        <f t="shared" si="4908"/>
        <v>0</v>
      </c>
      <c r="V2426" s="1383">
        <f t="shared" si="4908"/>
        <v>0</v>
      </c>
      <c r="W2426" s="1383">
        <f t="shared" si="4908"/>
        <v>0</v>
      </c>
      <c r="X2426" s="1383">
        <f t="shared" si="4908"/>
        <v>0</v>
      </c>
      <c r="Y2426" s="1383">
        <f t="shared" si="4694"/>
        <v>0</v>
      </c>
      <c r="Z2426" s="1383">
        <f t="shared" si="4695"/>
        <v>0</v>
      </c>
      <c r="AA2426" s="1383">
        <f t="shared" si="4696"/>
        <v>0</v>
      </c>
      <c r="AB2426" s="1383">
        <f t="shared" si="4697"/>
        <v>0</v>
      </c>
      <c r="AC2426" s="5">
        <f t="shared" si="4698"/>
        <v>207</v>
      </c>
      <c r="AD2426" s="1383">
        <f t="shared" si="4699"/>
        <v>0</v>
      </c>
      <c r="AE2426" s="1383">
        <f t="shared" si="4700"/>
        <v>0</v>
      </c>
      <c r="AF2426" s="1305" t="e">
        <f t="shared" si="4701"/>
        <v>#DIV/0!</v>
      </c>
      <c r="AG2426" s="1305" t="e">
        <f t="shared" si="4702"/>
        <v>#DIV/0!</v>
      </c>
      <c r="AH2426" s="5"/>
      <c r="AI2426" s="5"/>
      <c r="AJ2426" s="5"/>
      <c r="AK2426" s="5"/>
      <c r="AL2426" s="5"/>
      <c r="AM2426" s="5"/>
      <c r="AN2426" s="5"/>
      <c r="AO2426" s="5"/>
      <c r="AP2426" s="5"/>
      <c r="AQ2426" s="5"/>
      <c r="AR2426" s="5"/>
      <c r="AS2426" s="5"/>
      <c r="AT2426" s="5"/>
      <c r="AU2426" s="5"/>
      <c r="AV2426" s="5"/>
      <c r="AW2426" s="5"/>
      <c r="AX2426" s="5"/>
      <c r="AY2426" s="5"/>
      <c r="AZ2426" s="5"/>
      <c r="BA2426" s="5"/>
      <c r="BB2426" s="5"/>
      <c r="BC2426" s="5"/>
      <c r="BD2426" s="5"/>
      <c r="BE2426" s="5"/>
    </row>
    <row r="2427" spans="1:57" ht="14.25" customHeight="1">
      <c r="A2427" s="1376">
        <v>46230</v>
      </c>
      <c r="B2427" s="1301"/>
      <c r="C2427" s="1302"/>
      <c r="D2427" s="1376">
        <v>45865</v>
      </c>
      <c r="E2427" s="1357"/>
      <c r="F2427" s="5"/>
      <c r="G2427" s="5"/>
      <c r="H2427" s="1302"/>
      <c r="I2427" s="1303"/>
      <c r="J2427" s="1301"/>
      <c r="K2427" s="1376"/>
      <c r="L2427" s="1302"/>
      <c r="M2427" s="1382">
        <f t="shared" si="4691"/>
        <v>46231</v>
      </c>
      <c r="N2427" s="1354"/>
      <c r="O2427" s="1383">
        <f t="shared" ref="O2427:S2427" si="4909">$AD2427*O$27</f>
        <v>0</v>
      </c>
      <c r="P2427" s="1383">
        <f t="shared" si="4909"/>
        <v>0</v>
      </c>
      <c r="Q2427" s="1383">
        <f t="shared" si="4909"/>
        <v>0</v>
      </c>
      <c r="R2427" s="1383">
        <f t="shared" si="4909"/>
        <v>0</v>
      </c>
      <c r="S2427" s="1383">
        <f t="shared" si="4909"/>
        <v>0</v>
      </c>
      <c r="T2427" s="1383">
        <f t="shared" ref="T2427:X2427" si="4910">$AE2427*T$27</f>
        <v>0</v>
      </c>
      <c r="U2427" s="1383">
        <f t="shared" si="4910"/>
        <v>0</v>
      </c>
      <c r="V2427" s="1383">
        <f t="shared" si="4910"/>
        <v>0</v>
      </c>
      <c r="W2427" s="1383">
        <f t="shared" si="4910"/>
        <v>0</v>
      </c>
      <c r="X2427" s="1383">
        <f t="shared" si="4910"/>
        <v>0</v>
      </c>
      <c r="Y2427" s="1383">
        <f t="shared" si="4694"/>
        <v>0</v>
      </c>
      <c r="Z2427" s="1383">
        <f t="shared" si="4695"/>
        <v>0</v>
      </c>
      <c r="AA2427" s="1383">
        <f t="shared" si="4696"/>
        <v>0</v>
      </c>
      <c r="AB2427" s="1383">
        <f t="shared" si="4697"/>
        <v>0</v>
      </c>
      <c r="AC2427" s="5">
        <f t="shared" si="4698"/>
        <v>208</v>
      </c>
      <c r="AD2427" s="1383">
        <f t="shared" si="4699"/>
        <v>0</v>
      </c>
      <c r="AE2427" s="1383">
        <f t="shared" si="4700"/>
        <v>0</v>
      </c>
      <c r="AF2427" s="1305" t="e">
        <f t="shared" si="4701"/>
        <v>#DIV/0!</v>
      </c>
      <c r="AG2427" s="1305" t="e">
        <f t="shared" si="4702"/>
        <v>#DIV/0!</v>
      </c>
      <c r="AH2427" s="5"/>
      <c r="AI2427" s="5"/>
      <c r="AJ2427" s="5"/>
      <c r="AK2427" s="5"/>
      <c r="AL2427" s="5"/>
      <c r="AM2427" s="5"/>
      <c r="AN2427" s="5"/>
      <c r="AO2427" s="5"/>
      <c r="AP2427" s="5"/>
      <c r="AQ2427" s="5"/>
      <c r="AR2427" s="5"/>
      <c r="AS2427" s="5"/>
      <c r="AT2427" s="5"/>
      <c r="AU2427" s="5"/>
      <c r="AV2427" s="5"/>
      <c r="AW2427" s="5"/>
      <c r="AX2427" s="5"/>
      <c r="AY2427" s="5"/>
      <c r="AZ2427" s="5"/>
      <c r="BA2427" s="5"/>
      <c r="BB2427" s="5"/>
      <c r="BC2427" s="5"/>
      <c r="BD2427" s="5"/>
      <c r="BE2427" s="5"/>
    </row>
    <row r="2428" spans="1:57" ht="14.25" customHeight="1">
      <c r="A2428" s="1376">
        <v>46231</v>
      </c>
      <c r="B2428" s="1301"/>
      <c r="C2428" s="1302"/>
      <c r="D2428" s="1376">
        <v>45866</v>
      </c>
      <c r="E2428" s="1357"/>
      <c r="F2428" s="5"/>
      <c r="G2428" s="5"/>
      <c r="H2428" s="1302"/>
      <c r="I2428" s="1303"/>
      <c r="J2428" s="1301"/>
      <c r="K2428" s="1376"/>
      <c r="L2428" s="1302"/>
      <c r="M2428" s="1382">
        <f t="shared" si="4691"/>
        <v>46232</v>
      </c>
      <c r="N2428" s="1354"/>
      <c r="O2428" s="1383">
        <f t="shared" ref="O2428:S2428" si="4911">$AD2428*O$27</f>
        <v>0</v>
      </c>
      <c r="P2428" s="1383">
        <f t="shared" si="4911"/>
        <v>0</v>
      </c>
      <c r="Q2428" s="1383">
        <f t="shared" si="4911"/>
        <v>0</v>
      </c>
      <c r="R2428" s="1383">
        <f t="shared" si="4911"/>
        <v>0</v>
      </c>
      <c r="S2428" s="1383">
        <f t="shared" si="4911"/>
        <v>0</v>
      </c>
      <c r="T2428" s="1383">
        <f t="shared" ref="T2428:X2428" si="4912">$AE2428*T$27</f>
        <v>0</v>
      </c>
      <c r="U2428" s="1383">
        <f t="shared" si="4912"/>
        <v>0</v>
      </c>
      <c r="V2428" s="1383">
        <f t="shared" si="4912"/>
        <v>0</v>
      </c>
      <c r="W2428" s="1383">
        <f t="shared" si="4912"/>
        <v>0</v>
      </c>
      <c r="X2428" s="1383">
        <f t="shared" si="4912"/>
        <v>0</v>
      </c>
      <c r="Y2428" s="1383">
        <f t="shared" si="4694"/>
        <v>0</v>
      </c>
      <c r="Z2428" s="1383">
        <f t="shared" si="4695"/>
        <v>0</v>
      </c>
      <c r="AA2428" s="1383">
        <f t="shared" si="4696"/>
        <v>0</v>
      </c>
      <c r="AB2428" s="1383">
        <f t="shared" si="4697"/>
        <v>0</v>
      </c>
      <c r="AC2428" s="5">
        <f t="shared" si="4698"/>
        <v>209</v>
      </c>
      <c r="AD2428" s="1383">
        <f t="shared" si="4699"/>
        <v>0</v>
      </c>
      <c r="AE2428" s="1383">
        <f t="shared" si="4700"/>
        <v>0</v>
      </c>
      <c r="AF2428" s="1305" t="e">
        <f t="shared" si="4701"/>
        <v>#DIV/0!</v>
      </c>
      <c r="AG2428" s="1305" t="e">
        <f t="shared" si="4702"/>
        <v>#DIV/0!</v>
      </c>
      <c r="AH2428" s="5"/>
      <c r="AI2428" s="5"/>
      <c r="AJ2428" s="5"/>
      <c r="AK2428" s="5"/>
      <c r="AL2428" s="5"/>
      <c r="AM2428" s="5"/>
      <c r="AN2428" s="5"/>
      <c r="AO2428" s="5"/>
      <c r="AP2428" s="5"/>
      <c r="AQ2428" s="5"/>
      <c r="AR2428" s="5"/>
      <c r="AS2428" s="5"/>
      <c r="AT2428" s="5"/>
      <c r="AU2428" s="5"/>
      <c r="AV2428" s="5"/>
      <c r="AW2428" s="5"/>
      <c r="AX2428" s="5"/>
      <c r="AY2428" s="5"/>
      <c r="AZ2428" s="5"/>
      <c r="BA2428" s="5"/>
      <c r="BB2428" s="5"/>
      <c r="BC2428" s="5"/>
      <c r="BD2428" s="5"/>
      <c r="BE2428" s="5"/>
    </row>
    <row r="2429" spans="1:57" ht="14.25" customHeight="1">
      <c r="A2429" s="1376">
        <v>46232</v>
      </c>
      <c r="B2429" s="1301"/>
      <c r="C2429" s="1302"/>
      <c r="D2429" s="1376">
        <v>45867</v>
      </c>
      <c r="E2429" s="1357"/>
      <c r="F2429" s="5"/>
      <c r="G2429" s="5"/>
      <c r="H2429" s="1302"/>
      <c r="I2429" s="1303"/>
      <c r="J2429" s="1301"/>
      <c r="K2429" s="1376"/>
      <c r="L2429" s="1302"/>
      <c r="M2429" s="1382">
        <f t="shared" si="4691"/>
        <v>46233</v>
      </c>
      <c r="N2429" s="1354"/>
      <c r="O2429" s="1383">
        <f t="shared" ref="O2429:S2429" si="4913">$AD2429*O$27</f>
        <v>0</v>
      </c>
      <c r="P2429" s="1383">
        <f t="shared" si="4913"/>
        <v>0</v>
      </c>
      <c r="Q2429" s="1383">
        <f t="shared" si="4913"/>
        <v>0</v>
      </c>
      <c r="R2429" s="1383">
        <f t="shared" si="4913"/>
        <v>0</v>
      </c>
      <c r="S2429" s="1383">
        <f t="shared" si="4913"/>
        <v>0</v>
      </c>
      <c r="T2429" s="1383">
        <f t="shared" ref="T2429:X2429" si="4914">$AE2429*T$27</f>
        <v>0</v>
      </c>
      <c r="U2429" s="1383">
        <f t="shared" si="4914"/>
        <v>0</v>
      </c>
      <c r="V2429" s="1383">
        <f t="shared" si="4914"/>
        <v>0</v>
      </c>
      <c r="W2429" s="1383">
        <f t="shared" si="4914"/>
        <v>0</v>
      </c>
      <c r="X2429" s="1383">
        <f t="shared" si="4914"/>
        <v>0</v>
      </c>
      <c r="Y2429" s="1383">
        <f t="shared" si="4694"/>
        <v>0</v>
      </c>
      <c r="Z2429" s="1383">
        <f t="shared" si="4695"/>
        <v>0</v>
      </c>
      <c r="AA2429" s="1383">
        <f t="shared" si="4696"/>
        <v>0</v>
      </c>
      <c r="AB2429" s="1383">
        <f t="shared" si="4697"/>
        <v>0</v>
      </c>
      <c r="AC2429" s="5">
        <f t="shared" si="4698"/>
        <v>210</v>
      </c>
      <c r="AD2429" s="1383">
        <f t="shared" si="4699"/>
        <v>0</v>
      </c>
      <c r="AE2429" s="1383">
        <f t="shared" si="4700"/>
        <v>0</v>
      </c>
      <c r="AF2429" s="1305" t="e">
        <f t="shared" si="4701"/>
        <v>#DIV/0!</v>
      </c>
      <c r="AG2429" s="1305" t="e">
        <f t="shared" si="4702"/>
        <v>#DIV/0!</v>
      </c>
      <c r="AH2429" s="5"/>
      <c r="AI2429" s="5"/>
      <c r="AJ2429" s="5"/>
      <c r="AK2429" s="5"/>
      <c r="AL2429" s="5"/>
      <c r="AM2429" s="5"/>
      <c r="AN2429" s="5"/>
      <c r="AO2429" s="5"/>
      <c r="AP2429" s="5"/>
      <c r="AQ2429" s="5"/>
      <c r="AR2429" s="5"/>
      <c r="AS2429" s="5"/>
      <c r="AT2429" s="5"/>
      <c r="AU2429" s="5"/>
      <c r="AV2429" s="5"/>
      <c r="AW2429" s="5"/>
      <c r="AX2429" s="5"/>
      <c r="AY2429" s="5"/>
      <c r="AZ2429" s="5"/>
      <c r="BA2429" s="5"/>
      <c r="BB2429" s="5"/>
      <c r="BC2429" s="5"/>
      <c r="BD2429" s="5"/>
      <c r="BE2429" s="5"/>
    </row>
    <row r="2430" spans="1:57" ht="14.25" customHeight="1">
      <c r="A2430" s="1376">
        <v>46233</v>
      </c>
      <c r="B2430" s="1301"/>
      <c r="C2430" s="1302"/>
      <c r="D2430" s="1376">
        <v>45868</v>
      </c>
      <c r="E2430" s="1357"/>
      <c r="F2430" s="5"/>
      <c r="G2430" s="5"/>
      <c r="H2430" s="1302"/>
      <c r="I2430" s="1303"/>
      <c r="J2430" s="1301"/>
      <c r="K2430" s="1376"/>
      <c r="L2430" s="1302"/>
      <c r="M2430" s="1382">
        <f t="shared" si="4691"/>
        <v>46234</v>
      </c>
      <c r="N2430" s="1354"/>
      <c r="O2430" s="1383">
        <f t="shared" ref="O2430:S2430" si="4915">$AD2430*O$27</f>
        <v>0</v>
      </c>
      <c r="P2430" s="1383">
        <f t="shared" si="4915"/>
        <v>0</v>
      </c>
      <c r="Q2430" s="1383">
        <f t="shared" si="4915"/>
        <v>0</v>
      </c>
      <c r="R2430" s="1383">
        <f t="shared" si="4915"/>
        <v>0</v>
      </c>
      <c r="S2430" s="1383">
        <f t="shared" si="4915"/>
        <v>0</v>
      </c>
      <c r="T2430" s="1383">
        <f t="shared" ref="T2430:X2430" si="4916">$AE2430*T$27</f>
        <v>0</v>
      </c>
      <c r="U2430" s="1383">
        <f t="shared" si="4916"/>
        <v>0</v>
      </c>
      <c r="V2430" s="1383">
        <f t="shared" si="4916"/>
        <v>0</v>
      </c>
      <c r="W2430" s="1383">
        <f t="shared" si="4916"/>
        <v>0</v>
      </c>
      <c r="X2430" s="1383">
        <f t="shared" si="4916"/>
        <v>0</v>
      </c>
      <c r="Y2430" s="1383">
        <f t="shared" si="4694"/>
        <v>0</v>
      </c>
      <c r="Z2430" s="1383">
        <f t="shared" si="4695"/>
        <v>0</v>
      </c>
      <c r="AA2430" s="1383">
        <f t="shared" si="4696"/>
        <v>0</v>
      </c>
      <c r="AB2430" s="1383">
        <f t="shared" si="4697"/>
        <v>0</v>
      </c>
      <c r="AC2430" s="5">
        <f t="shared" si="4698"/>
        <v>211</v>
      </c>
      <c r="AD2430" s="1383">
        <f t="shared" si="4699"/>
        <v>0</v>
      </c>
      <c r="AE2430" s="1383">
        <f t="shared" si="4700"/>
        <v>0</v>
      </c>
      <c r="AF2430" s="1305" t="e">
        <f t="shared" si="4701"/>
        <v>#DIV/0!</v>
      </c>
      <c r="AG2430" s="1305" t="e">
        <f t="shared" si="4702"/>
        <v>#DIV/0!</v>
      </c>
      <c r="AH2430" s="5"/>
      <c r="AI2430" s="5"/>
      <c r="AJ2430" s="5"/>
      <c r="AK2430" s="5"/>
      <c r="AL2430" s="5"/>
      <c r="AM2430" s="5"/>
      <c r="AN2430" s="5"/>
      <c r="AO2430" s="5"/>
      <c r="AP2430" s="5"/>
      <c r="AQ2430" s="5"/>
      <c r="AR2430" s="5"/>
      <c r="AS2430" s="5"/>
      <c r="AT2430" s="5"/>
      <c r="AU2430" s="5"/>
      <c r="AV2430" s="5"/>
      <c r="AW2430" s="5"/>
      <c r="AX2430" s="5"/>
      <c r="AY2430" s="5"/>
      <c r="AZ2430" s="5"/>
      <c r="BA2430" s="5"/>
      <c r="BB2430" s="5"/>
      <c r="BC2430" s="5"/>
      <c r="BD2430" s="5"/>
      <c r="BE2430" s="5"/>
    </row>
    <row r="2431" spans="1:57" ht="14.25" customHeight="1">
      <c r="A2431" s="1376">
        <v>46234</v>
      </c>
      <c r="B2431" s="1301"/>
      <c r="C2431" s="1302"/>
      <c r="D2431" s="1376">
        <v>45869</v>
      </c>
      <c r="E2431" s="1357"/>
      <c r="F2431" s="5"/>
      <c r="G2431" s="5"/>
      <c r="H2431" s="1302"/>
      <c r="I2431" s="1303"/>
      <c r="J2431" s="1301"/>
      <c r="K2431" s="1376"/>
      <c r="L2431" s="1302"/>
      <c r="M2431" s="1382">
        <f t="shared" si="4691"/>
        <v>46235</v>
      </c>
      <c r="N2431" s="1354"/>
      <c r="O2431" s="1383">
        <f t="shared" ref="O2431:S2431" si="4917">$AD2431*O$27</f>
        <v>0</v>
      </c>
      <c r="P2431" s="1383">
        <f t="shared" si="4917"/>
        <v>0</v>
      </c>
      <c r="Q2431" s="1383">
        <f t="shared" si="4917"/>
        <v>0</v>
      </c>
      <c r="R2431" s="1383">
        <f t="shared" si="4917"/>
        <v>0</v>
      </c>
      <c r="S2431" s="1383">
        <f t="shared" si="4917"/>
        <v>0</v>
      </c>
      <c r="T2431" s="1383">
        <f t="shared" ref="T2431:X2431" si="4918">$AE2431*T$27</f>
        <v>0</v>
      </c>
      <c r="U2431" s="1383">
        <f t="shared" si="4918"/>
        <v>0</v>
      </c>
      <c r="V2431" s="1383">
        <f t="shared" si="4918"/>
        <v>0</v>
      </c>
      <c r="W2431" s="1383">
        <f t="shared" si="4918"/>
        <v>0</v>
      </c>
      <c r="X2431" s="1383">
        <f t="shared" si="4918"/>
        <v>0</v>
      </c>
      <c r="Y2431" s="1383">
        <f t="shared" si="4694"/>
        <v>0</v>
      </c>
      <c r="Z2431" s="1383">
        <f t="shared" si="4695"/>
        <v>0</v>
      </c>
      <c r="AA2431" s="1383">
        <f t="shared" si="4696"/>
        <v>0</v>
      </c>
      <c r="AB2431" s="1383">
        <f t="shared" si="4697"/>
        <v>0</v>
      </c>
      <c r="AC2431" s="5">
        <f t="shared" si="4698"/>
        <v>212</v>
      </c>
      <c r="AD2431" s="1383">
        <f t="shared" si="4699"/>
        <v>0</v>
      </c>
      <c r="AE2431" s="1383">
        <f t="shared" si="4700"/>
        <v>0</v>
      </c>
      <c r="AF2431" s="1305" t="e">
        <f t="shared" si="4701"/>
        <v>#DIV/0!</v>
      </c>
      <c r="AG2431" s="1305" t="e">
        <f t="shared" si="4702"/>
        <v>#DIV/0!</v>
      </c>
      <c r="AH2431" s="5"/>
      <c r="AI2431" s="5"/>
      <c r="AJ2431" s="5"/>
      <c r="AK2431" s="5"/>
      <c r="AL2431" s="5"/>
      <c r="AM2431" s="5"/>
      <c r="AN2431" s="5"/>
      <c r="AO2431" s="5"/>
      <c r="AP2431" s="5"/>
      <c r="AQ2431" s="5"/>
      <c r="AR2431" s="5"/>
      <c r="AS2431" s="5"/>
      <c r="AT2431" s="5"/>
      <c r="AU2431" s="5"/>
      <c r="AV2431" s="5"/>
      <c r="AW2431" s="5"/>
      <c r="AX2431" s="5"/>
      <c r="AY2431" s="5"/>
      <c r="AZ2431" s="5"/>
      <c r="BA2431" s="5"/>
      <c r="BB2431" s="5"/>
      <c r="BC2431" s="5"/>
      <c r="BD2431" s="5"/>
      <c r="BE2431" s="5"/>
    </row>
    <row r="2432" spans="1:57" ht="14.25" customHeight="1">
      <c r="A2432" s="1376">
        <v>46235</v>
      </c>
      <c r="B2432" s="1301"/>
      <c r="C2432" s="1302"/>
      <c r="D2432" s="1376">
        <v>45870</v>
      </c>
      <c r="E2432" s="1357"/>
      <c r="F2432" s="5"/>
      <c r="G2432" s="5"/>
      <c r="H2432" s="1302"/>
      <c r="I2432" s="1303"/>
      <c r="J2432" s="1301"/>
      <c r="K2432" s="1376"/>
      <c r="L2432" s="1302"/>
      <c r="M2432" s="1382">
        <f t="shared" si="4691"/>
        <v>46236</v>
      </c>
      <c r="N2432" s="1354"/>
      <c r="O2432" s="1383">
        <f t="shared" ref="O2432:S2432" si="4919">$AD2432*O$27</f>
        <v>0</v>
      </c>
      <c r="P2432" s="1383">
        <f t="shared" si="4919"/>
        <v>0</v>
      </c>
      <c r="Q2432" s="1383">
        <f t="shared" si="4919"/>
        <v>0</v>
      </c>
      <c r="R2432" s="1383">
        <f t="shared" si="4919"/>
        <v>0</v>
      </c>
      <c r="S2432" s="1383">
        <f t="shared" si="4919"/>
        <v>0</v>
      </c>
      <c r="T2432" s="1383">
        <f t="shared" ref="T2432:X2432" si="4920">$AE2432*T$27</f>
        <v>0</v>
      </c>
      <c r="U2432" s="1383">
        <f t="shared" si="4920"/>
        <v>0</v>
      </c>
      <c r="V2432" s="1383">
        <f t="shared" si="4920"/>
        <v>0</v>
      </c>
      <c r="W2432" s="1383">
        <f t="shared" si="4920"/>
        <v>0</v>
      </c>
      <c r="X2432" s="1383">
        <f t="shared" si="4920"/>
        <v>0</v>
      </c>
      <c r="Y2432" s="1383">
        <f t="shared" si="4694"/>
        <v>0</v>
      </c>
      <c r="Z2432" s="1383">
        <f t="shared" si="4695"/>
        <v>0</v>
      </c>
      <c r="AA2432" s="1383">
        <f t="shared" si="4696"/>
        <v>0</v>
      </c>
      <c r="AB2432" s="1383">
        <f t="shared" si="4697"/>
        <v>0</v>
      </c>
      <c r="AC2432" s="5">
        <f t="shared" si="4698"/>
        <v>213</v>
      </c>
      <c r="AD2432" s="1383">
        <f t="shared" si="4699"/>
        <v>0</v>
      </c>
      <c r="AE2432" s="1383">
        <f t="shared" si="4700"/>
        <v>0</v>
      </c>
      <c r="AF2432" s="1305" t="e">
        <f t="shared" si="4701"/>
        <v>#DIV/0!</v>
      </c>
      <c r="AG2432" s="1305" t="e">
        <f t="shared" si="4702"/>
        <v>#DIV/0!</v>
      </c>
      <c r="AH2432" s="5"/>
      <c r="AI2432" s="5"/>
      <c r="AJ2432" s="5"/>
      <c r="AK2432" s="5"/>
      <c r="AL2432" s="5"/>
      <c r="AM2432" s="5"/>
      <c r="AN2432" s="5"/>
      <c r="AO2432" s="5"/>
      <c r="AP2432" s="5"/>
      <c r="AQ2432" s="5"/>
      <c r="AR2432" s="5"/>
      <c r="AS2432" s="5"/>
      <c r="AT2432" s="5"/>
      <c r="AU2432" s="5"/>
      <c r="AV2432" s="5"/>
      <c r="AW2432" s="5"/>
      <c r="AX2432" s="5"/>
      <c r="AY2432" s="5"/>
      <c r="AZ2432" s="5"/>
      <c r="BA2432" s="5"/>
      <c r="BB2432" s="5"/>
      <c r="BC2432" s="5"/>
      <c r="BD2432" s="5"/>
      <c r="BE2432" s="5"/>
    </row>
    <row r="2433" spans="1:57" ht="14.25" customHeight="1">
      <c r="A2433" s="1376">
        <v>46236</v>
      </c>
      <c r="B2433" s="1301"/>
      <c r="C2433" s="1302"/>
      <c r="D2433" s="1376">
        <v>45871</v>
      </c>
      <c r="E2433" s="1357"/>
      <c r="F2433" s="5"/>
      <c r="G2433" s="5"/>
      <c r="H2433" s="1302"/>
      <c r="I2433" s="1303"/>
      <c r="J2433" s="1301"/>
      <c r="K2433" s="1376"/>
      <c r="L2433" s="1302"/>
      <c r="M2433" s="1382">
        <f t="shared" si="4691"/>
        <v>46237</v>
      </c>
      <c r="N2433" s="1354"/>
      <c r="O2433" s="1383">
        <f t="shared" ref="O2433:S2433" si="4921">$AD2433*O$27</f>
        <v>0</v>
      </c>
      <c r="P2433" s="1383">
        <f t="shared" si="4921"/>
        <v>0</v>
      </c>
      <c r="Q2433" s="1383">
        <f t="shared" si="4921"/>
        <v>0</v>
      </c>
      <c r="R2433" s="1383">
        <f t="shared" si="4921"/>
        <v>0</v>
      </c>
      <c r="S2433" s="1383">
        <f t="shared" si="4921"/>
        <v>0</v>
      </c>
      <c r="T2433" s="1383">
        <f t="shared" ref="T2433:X2433" si="4922">$AE2433*T$27</f>
        <v>0</v>
      </c>
      <c r="U2433" s="1383">
        <f t="shared" si="4922"/>
        <v>0</v>
      </c>
      <c r="V2433" s="1383">
        <f t="shared" si="4922"/>
        <v>0</v>
      </c>
      <c r="W2433" s="1383">
        <f t="shared" si="4922"/>
        <v>0</v>
      </c>
      <c r="X2433" s="1383">
        <f t="shared" si="4922"/>
        <v>0</v>
      </c>
      <c r="Y2433" s="1383">
        <f t="shared" si="4694"/>
        <v>0</v>
      </c>
      <c r="Z2433" s="1383">
        <f t="shared" si="4695"/>
        <v>0</v>
      </c>
      <c r="AA2433" s="1383">
        <f t="shared" si="4696"/>
        <v>0</v>
      </c>
      <c r="AB2433" s="1383">
        <f t="shared" si="4697"/>
        <v>0</v>
      </c>
      <c r="AC2433" s="5">
        <f t="shared" si="4698"/>
        <v>214</v>
      </c>
      <c r="AD2433" s="1383">
        <f t="shared" si="4699"/>
        <v>0</v>
      </c>
      <c r="AE2433" s="1383">
        <f t="shared" si="4700"/>
        <v>0</v>
      </c>
      <c r="AF2433" s="1305" t="e">
        <f t="shared" si="4701"/>
        <v>#DIV/0!</v>
      </c>
      <c r="AG2433" s="1305" t="e">
        <f t="shared" si="4702"/>
        <v>#DIV/0!</v>
      </c>
      <c r="AH2433" s="5"/>
      <c r="AI2433" s="5"/>
      <c r="AJ2433" s="5"/>
      <c r="AK2433" s="5"/>
      <c r="AL2433" s="5"/>
      <c r="AM2433" s="5"/>
      <c r="AN2433" s="5"/>
      <c r="AO2433" s="5"/>
      <c r="AP2433" s="5"/>
      <c r="AQ2433" s="5"/>
      <c r="AR2433" s="5"/>
      <c r="AS2433" s="5"/>
      <c r="AT2433" s="5"/>
      <c r="AU2433" s="5"/>
      <c r="AV2433" s="5"/>
      <c r="AW2433" s="5"/>
      <c r="AX2433" s="5"/>
      <c r="AY2433" s="5"/>
      <c r="AZ2433" s="5"/>
      <c r="BA2433" s="5"/>
      <c r="BB2433" s="5"/>
      <c r="BC2433" s="5"/>
      <c r="BD2433" s="5"/>
      <c r="BE2433" s="5"/>
    </row>
    <row r="2434" spans="1:57" ht="14.25" customHeight="1">
      <c r="A2434" s="1376">
        <v>46237</v>
      </c>
      <c r="B2434" s="1301"/>
      <c r="C2434" s="1302"/>
      <c r="D2434" s="1376">
        <v>45872</v>
      </c>
      <c r="E2434" s="1357"/>
      <c r="F2434" s="5"/>
      <c r="G2434" s="5"/>
      <c r="H2434" s="1302"/>
      <c r="I2434" s="1303"/>
      <c r="J2434" s="1301"/>
      <c r="K2434" s="1376"/>
      <c r="L2434" s="1302"/>
      <c r="M2434" s="1382">
        <f t="shared" si="4691"/>
        <v>46238</v>
      </c>
      <c r="N2434" s="1354"/>
      <c r="O2434" s="1383">
        <f t="shared" ref="O2434:S2434" si="4923">$AD2434*O$27</f>
        <v>0</v>
      </c>
      <c r="P2434" s="1383">
        <f t="shared" si="4923"/>
        <v>0</v>
      </c>
      <c r="Q2434" s="1383">
        <f t="shared" si="4923"/>
        <v>0</v>
      </c>
      <c r="R2434" s="1383">
        <f t="shared" si="4923"/>
        <v>0</v>
      </c>
      <c r="S2434" s="1383">
        <f t="shared" si="4923"/>
        <v>0</v>
      </c>
      <c r="T2434" s="1383">
        <f t="shared" ref="T2434:X2434" si="4924">$AE2434*T$27</f>
        <v>0</v>
      </c>
      <c r="U2434" s="1383">
        <f t="shared" si="4924"/>
        <v>0</v>
      </c>
      <c r="V2434" s="1383">
        <f t="shared" si="4924"/>
        <v>0</v>
      </c>
      <c r="W2434" s="1383">
        <f t="shared" si="4924"/>
        <v>0</v>
      </c>
      <c r="X2434" s="1383">
        <f t="shared" si="4924"/>
        <v>0</v>
      </c>
      <c r="Y2434" s="1383">
        <f t="shared" si="4694"/>
        <v>0</v>
      </c>
      <c r="Z2434" s="1383">
        <f t="shared" si="4695"/>
        <v>0</v>
      </c>
      <c r="AA2434" s="1383">
        <f t="shared" si="4696"/>
        <v>0</v>
      </c>
      <c r="AB2434" s="1383">
        <f t="shared" si="4697"/>
        <v>0</v>
      </c>
      <c r="AC2434" s="5">
        <f t="shared" si="4698"/>
        <v>215</v>
      </c>
      <c r="AD2434" s="1383">
        <f t="shared" si="4699"/>
        <v>0</v>
      </c>
      <c r="AE2434" s="1383">
        <f t="shared" si="4700"/>
        <v>0</v>
      </c>
      <c r="AF2434" s="1305" t="e">
        <f t="shared" si="4701"/>
        <v>#DIV/0!</v>
      </c>
      <c r="AG2434" s="1305" t="e">
        <f t="shared" si="4702"/>
        <v>#DIV/0!</v>
      </c>
      <c r="AH2434" s="5"/>
      <c r="AI2434" s="5"/>
      <c r="AJ2434" s="5"/>
      <c r="AK2434" s="5"/>
      <c r="AL2434" s="5"/>
      <c r="AM2434" s="5"/>
      <c r="AN2434" s="5"/>
      <c r="AO2434" s="5"/>
      <c r="AP2434" s="5"/>
      <c r="AQ2434" s="5"/>
      <c r="AR2434" s="5"/>
      <c r="AS2434" s="5"/>
      <c r="AT2434" s="5"/>
      <c r="AU2434" s="5"/>
      <c r="AV2434" s="5"/>
      <c r="AW2434" s="5"/>
      <c r="AX2434" s="5"/>
      <c r="AY2434" s="5"/>
      <c r="AZ2434" s="5"/>
      <c r="BA2434" s="5"/>
      <c r="BB2434" s="5"/>
      <c r="BC2434" s="5"/>
      <c r="BD2434" s="5"/>
      <c r="BE2434" s="5"/>
    </row>
    <row r="2435" spans="1:57" ht="14.25" customHeight="1">
      <c r="A2435" s="1376">
        <v>46238</v>
      </c>
      <c r="B2435" s="1301"/>
      <c r="C2435" s="1302"/>
      <c r="D2435" s="1376">
        <v>45873</v>
      </c>
      <c r="E2435" s="1357"/>
      <c r="F2435" s="5"/>
      <c r="G2435" s="5"/>
      <c r="H2435" s="1302"/>
      <c r="I2435" s="1303"/>
      <c r="J2435" s="1301"/>
      <c r="K2435" s="1376"/>
      <c r="L2435" s="1302"/>
      <c r="M2435" s="1382">
        <f t="shared" si="4691"/>
        <v>46239</v>
      </c>
      <c r="N2435" s="1354"/>
      <c r="O2435" s="1383">
        <f t="shared" ref="O2435:S2435" si="4925">$AD2435*O$27</f>
        <v>0</v>
      </c>
      <c r="P2435" s="1383">
        <f t="shared" si="4925"/>
        <v>0</v>
      </c>
      <c r="Q2435" s="1383">
        <f t="shared" si="4925"/>
        <v>0</v>
      </c>
      <c r="R2435" s="1383">
        <f t="shared" si="4925"/>
        <v>0</v>
      </c>
      <c r="S2435" s="1383">
        <f t="shared" si="4925"/>
        <v>0</v>
      </c>
      <c r="T2435" s="1383">
        <f t="shared" ref="T2435:X2435" si="4926">$AE2435*T$27</f>
        <v>0</v>
      </c>
      <c r="U2435" s="1383">
        <f t="shared" si="4926"/>
        <v>0</v>
      </c>
      <c r="V2435" s="1383">
        <f t="shared" si="4926"/>
        <v>0</v>
      </c>
      <c r="W2435" s="1383">
        <f t="shared" si="4926"/>
        <v>0</v>
      </c>
      <c r="X2435" s="1383">
        <f t="shared" si="4926"/>
        <v>0</v>
      </c>
      <c r="Y2435" s="1383">
        <f t="shared" si="4694"/>
        <v>0</v>
      </c>
      <c r="Z2435" s="1383">
        <f t="shared" si="4695"/>
        <v>0</v>
      </c>
      <c r="AA2435" s="1383">
        <f t="shared" si="4696"/>
        <v>0</v>
      </c>
      <c r="AB2435" s="1383">
        <f t="shared" si="4697"/>
        <v>0</v>
      </c>
      <c r="AC2435" s="5">
        <f t="shared" si="4698"/>
        <v>216</v>
      </c>
      <c r="AD2435" s="1383">
        <f t="shared" si="4699"/>
        <v>0</v>
      </c>
      <c r="AE2435" s="1383">
        <f t="shared" si="4700"/>
        <v>0</v>
      </c>
      <c r="AF2435" s="1305" t="e">
        <f t="shared" si="4701"/>
        <v>#DIV/0!</v>
      </c>
      <c r="AG2435" s="1305" t="e">
        <f t="shared" si="4702"/>
        <v>#DIV/0!</v>
      </c>
      <c r="AH2435" s="5"/>
      <c r="AI2435" s="5"/>
      <c r="AJ2435" s="5"/>
      <c r="AK2435" s="5"/>
      <c r="AL2435" s="5"/>
      <c r="AM2435" s="5"/>
      <c r="AN2435" s="5"/>
      <c r="AO2435" s="5"/>
      <c r="AP2435" s="5"/>
      <c r="AQ2435" s="5"/>
      <c r="AR2435" s="5"/>
      <c r="AS2435" s="5"/>
      <c r="AT2435" s="5"/>
      <c r="AU2435" s="5"/>
      <c r="AV2435" s="5"/>
      <c r="AW2435" s="5"/>
      <c r="AX2435" s="5"/>
      <c r="AY2435" s="5"/>
      <c r="AZ2435" s="5"/>
      <c r="BA2435" s="5"/>
      <c r="BB2435" s="5"/>
      <c r="BC2435" s="5"/>
      <c r="BD2435" s="5"/>
      <c r="BE2435" s="5"/>
    </row>
    <row r="2436" spans="1:57" ht="14.25" customHeight="1">
      <c r="A2436" s="1376">
        <v>46239</v>
      </c>
      <c r="B2436" s="1301"/>
      <c r="C2436" s="1302"/>
      <c r="D2436" s="1376">
        <v>45874</v>
      </c>
      <c r="E2436" s="1357"/>
      <c r="F2436" s="5"/>
      <c r="G2436" s="5"/>
      <c r="H2436" s="1302"/>
      <c r="I2436" s="1303"/>
      <c r="J2436" s="1301"/>
      <c r="K2436" s="1376"/>
      <c r="L2436" s="1302"/>
      <c r="M2436" s="1382">
        <f t="shared" si="4691"/>
        <v>46240</v>
      </c>
      <c r="N2436" s="1354"/>
      <c r="O2436" s="1383">
        <f t="shared" ref="O2436:S2436" si="4927">$AD2436*O$27</f>
        <v>0</v>
      </c>
      <c r="P2436" s="1383">
        <f t="shared" si="4927"/>
        <v>0</v>
      </c>
      <c r="Q2436" s="1383">
        <f t="shared" si="4927"/>
        <v>0</v>
      </c>
      <c r="R2436" s="1383">
        <f t="shared" si="4927"/>
        <v>0</v>
      </c>
      <c r="S2436" s="1383">
        <f t="shared" si="4927"/>
        <v>0</v>
      </c>
      <c r="T2436" s="1383">
        <f t="shared" ref="T2436:X2436" si="4928">$AE2436*T$27</f>
        <v>0</v>
      </c>
      <c r="U2436" s="1383">
        <f t="shared" si="4928"/>
        <v>0</v>
      </c>
      <c r="V2436" s="1383">
        <f t="shared" si="4928"/>
        <v>0</v>
      </c>
      <c r="W2436" s="1383">
        <f t="shared" si="4928"/>
        <v>0</v>
      </c>
      <c r="X2436" s="1383">
        <f t="shared" si="4928"/>
        <v>0</v>
      </c>
      <c r="Y2436" s="1383">
        <f t="shared" si="4694"/>
        <v>0</v>
      </c>
      <c r="Z2436" s="1383">
        <f t="shared" si="4695"/>
        <v>0</v>
      </c>
      <c r="AA2436" s="1383">
        <f t="shared" si="4696"/>
        <v>0</v>
      </c>
      <c r="AB2436" s="1383">
        <f t="shared" si="4697"/>
        <v>0</v>
      </c>
      <c r="AC2436" s="5">
        <f t="shared" si="4698"/>
        <v>217</v>
      </c>
      <c r="AD2436" s="1383">
        <f t="shared" si="4699"/>
        <v>0</v>
      </c>
      <c r="AE2436" s="1383">
        <f t="shared" si="4700"/>
        <v>0</v>
      </c>
      <c r="AF2436" s="1305" t="e">
        <f t="shared" si="4701"/>
        <v>#DIV/0!</v>
      </c>
      <c r="AG2436" s="1305" t="e">
        <f t="shared" si="4702"/>
        <v>#DIV/0!</v>
      </c>
      <c r="AH2436" s="5"/>
      <c r="AI2436" s="5"/>
      <c r="AJ2436" s="5"/>
      <c r="AK2436" s="5"/>
      <c r="AL2436" s="5"/>
      <c r="AM2436" s="5"/>
      <c r="AN2436" s="5"/>
      <c r="AO2436" s="5"/>
      <c r="AP2436" s="5"/>
      <c r="AQ2436" s="5"/>
      <c r="AR2436" s="5"/>
      <c r="AS2436" s="5"/>
      <c r="AT2436" s="5"/>
      <c r="AU2436" s="5"/>
      <c r="AV2436" s="5"/>
      <c r="AW2436" s="5"/>
      <c r="AX2436" s="5"/>
      <c r="AY2436" s="5"/>
      <c r="AZ2436" s="5"/>
      <c r="BA2436" s="5"/>
      <c r="BB2436" s="5"/>
      <c r="BC2436" s="5"/>
      <c r="BD2436" s="5"/>
      <c r="BE2436" s="5"/>
    </row>
    <row r="2437" spans="1:57" ht="14.25" customHeight="1">
      <c r="A2437" s="1376">
        <v>46240</v>
      </c>
      <c r="B2437" s="1301"/>
      <c r="C2437" s="1302"/>
      <c r="D2437" s="1376">
        <v>45875</v>
      </c>
      <c r="E2437" s="1357"/>
      <c r="F2437" s="5"/>
      <c r="G2437" s="5"/>
      <c r="H2437" s="1302"/>
      <c r="I2437" s="1303"/>
      <c r="J2437" s="1301"/>
      <c r="K2437" s="1376"/>
      <c r="L2437" s="1302"/>
      <c r="M2437" s="1382">
        <f t="shared" si="4691"/>
        <v>46241</v>
      </c>
      <c r="N2437" s="1354"/>
      <c r="O2437" s="1383">
        <f t="shared" ref="O2437:S2437" si="4929">$AD2437*O$27</f>
        <v>0</v>
      </c>
      <c r="P2437" s="1383">
        <f t="shared" si="4929"/>
        <v>0</v>
      </c>
      <c r="Q2437" s="1383">
        <f t="shared" si="4929"/>
        <v>0</v>
      </c>
      <c r="R2437" s="1383">
        <f t="shared" si="4929"/>
        <v>0</v>
      </c>
      <c r="S2437" s="1383">
        <f t="shared" si="4929"/>
        <v>0</v>
      </c>
      <c r="T2437" s="1383">
        <f t="shared" ref="T2437:X2437" si="4930">$AE2437*T$27</f>
        <v>0</v>
      </c>
      <c r="U2437" s="1383">
        <f t="shared" si="4930"/>
        <v>0</v>
      </c>
      <c r="V2437" s="1383">
        <f t="shared" si="4930"/>
        <v>0</v>
      </c>
      <c r="W2437" s="1383">
        <f t="shared" si="4930"/>
        <v>0</v>
      </c>
      <c r="X2437" s="1383">
        <f t="shared" si="4930"/>
        <v>0</v>
      </c>
      <c r="Y2437" s="1383">
        <f t="shared" si="4694"/>
        <v>0</v>
      </c>
      <c r="Z2437" s="1383">
        <f t="shared" si="4695"/>
        <v>0</v>
      </c>
      <c r="AA2437" s="1383">
        <f t="shared" si="4696"/>
        <v>0</v>
      </c>
      <c r="AB2437" s="1383">
        <f t="shared" si="4697"/>
        <v>0</v>
      </c>
      <c r="AC2437" s="5">
        <f t="shared" si="4698"/>
        <v>218</v>
      </c>
      <c r="AD2437" s="1383">
        <f t="shared" si="4699"/>
        <v>0</v>
      </c>
      <c r="AE2437" s="1383">
        <f t="shared" si="4700"/>
        <v>0</v>
      </c>
      <c r="AF2437" s="1305" t="e">
        <f t="shared" si="4701"/>
        <v>#DIV/0!</v>
      </c>
      <c r="AG2437" s="1305" t="e">
        <f t="shared" si="4702"/>
        <v>#DIV/0!</v>
      </c>
      <c r="AH2437" s="5"/>
      <c r="AI2437" s="5"/>
      <c r="AJ2437" s="5"/>
      <c r="AK2437" s="5"/>
      <c r="AL2437" s="5"/>
      <c r="AM2437" s="5"/>
      <c r="AN2437" s="5"/>
      <c r="AO2437" s="5"/>
      <c r="AP2437" s="5"/>
      <c r="AQ2437" s="5"/>
      <c r="AR2437" s="5"/>
      <c r="AS2437" s="5"/>
      <c r="AT2437" s="5"/>
      <c r="AU2437" s="5"/>
      <c r="AV2437" s="5"/>
      <c r="AW2437" s="5"/>
      <c r="AX2437" s="5"/>
      <c r="AY2437" s="5"/>
      <c r="AZ2437" s="5"/>
      <c r="BA2437" s="5"/>
      <c r="BB2437" s="5"/>
      <c r="BC2437" s="5"/>
      <c r="BD2437" s="5"/>
      <c r="BE2437" s="5"/>
    </row>
    <row r="2438" spans="1:57" ht="14.25" customHeight="1">
      <c r="A2438" s="1376">
        <v>46241</v>
      </c>
      <c r="B2438" s="1301"/>
      <c r="C2438" s="1302"/>
      <c r="D2438" s="1376">
        <v>45876</v>
      </c>
      <c r="E2438" s="1357"/>
      <c r="F2438" s="5"/>
      <c r="G2438" s="5"/>
      <c r="H2438" s="1302"/>
      <c r="I2438" s="1303"/>
      <c r="J2438" s="1301"/>
      <c r="K2438" s="1376"/>
      <c r="L2438" s="1302"/>
      <c r="M2438" s="1382">
        <f t="shared" si="4691"/>
        <v>46242</v>
      </c>
      <c r="N2438" s="1354"/>
      <c r="O2438" s="1383">
        <f t="shared" ref="O2438:S2438" si="4931">$AD2438*O$27</f>
        <v>0</v>
      </c>
      <c r="P2438" s="1383">
        <f t="shared" si="4931"/>
        <v>0</v>
      </c>
      <c r="Q2438" s="1383">
        <f t="shared" si="4931"/>
        <v>0</v>
      </c>
      <c r="R2438" s="1383">
        <f t="shared" si="4931"/>
        <v>0</v>
      </c>
      <c r="S2438" s="1383">
        <f t="shared" si="4931"/>
        <v>0</v>
      </c>
      <c r="T2438" s="1383">
        <f t="shared" ref="T2438:X2438" si="4932">$AE2438*T$27</f>
        <v>0</v>
      </c>
      <c r="U2438" s="1383">
        <f t="shared" si="4932"/>
        <v>0</v>
      </c>
      <c r="V2438" s="1383">
        <f t="shared" si="4932"/>
        <v>0</v>
      </c>
      <c r="W2438" s="1383">
        <f t="shared" si="4932"/>
        <v>0</v>
      </c>
      <c r="X2438" s="1383">
        <f t="shared" si="4932"/>
        <v>0</v>
      </c>
      <c r="Y2438" s="1383">
        <f t="shared" si="4694"/>
        <v>0</v>
      </c>
      <c r="Z2438" s="1383">
        <f t="shared" si="4695"/>
        <v>0</v>
      </c>
      <c r="AA2438" s="1383">
        <f t="shared" si="4696"/>
        <v>0</v>
      </c>
      <c r="AB2438" s="1383">
        <f t="shared" si="4697"/>
        <v>0</v>
      </c>
      <c r="AC2438" s="5">
        <f t="shared" si="4698"/>
        <v>219</v>
      </c>
      <c r="AD2438" s="1383">
        <f t="shared" si="4699"/>
        <v>0</v>
      </c>
      <c r="AE2438" s="1383">
        <f t="shared" si="4700"/>
        <v>0</v>
      </c>
      <c r="AF2438" s="1305" t="e">
        <f t="shared" si="4701"/>
        <v>#DIV/0!</v>
      </c>
      <c r="AG2438" s="1305" t="e">
        <f t="shared" si="4702"/>
        <v>#DIV/0!</v>
      </c>
      <c r="AH2438" s="5"/>
      <c r="AI2438" s="5"/>
      <c r="AJ2438" s="5"/>
      <c r="AK2438" s="5"/>
      <c r="AL2438" s="5"/>
      <c r="AM2438" s="5"/>
      <c r="AN2438" s="5"/>
      <c r="AO2438" s="5"/>
      <c r="AP2438" s="5"/>
      <c r="AQ2438" s="5"/>
      <c r="AR2438" s="5"/>
      <c r="AS2438" s="5"/>
      <c r="AT2438" s="5"/>
      <c r="AU2438" s="5"/>
      <c r="AV2438" s="5"/>
      <c r="AW2438" s="5"/>
      <c r="AX2438" s="5"/>
      <c r="AY2438" s="5"/>
      <c r="AZ2438" s="5"/>
      <c r="BA2438" s="5"/>
      <c r="BB2438" s="5"/>
      <c r="BC2438" s="5"/>
      <c r="BD2438" s="5"/>
      <c r="BE2438" s="5"/>
    </row>
    <row r="2439" spans="1:57" ht="14.25" customHeight="1">
      <c r="A2439" s="1376">
        <v>46242</v>
      </c>
      <c r="B2439" s="1301"/>
      <c r="C2439" s="1302"/>
      <c r="D2439" s="1376">
        <v>45877</v>
      </c>
      <c r="E2439" s="1357"/>
      <c r="F2439" s="5"/>
      <c r="G2439" s="5"/>
      <c r="H2439" s="1302"/>
      <c r="I2439" s="1303"/>
      <c r="J2439" s="1301"/>
      <c r="K2439" s="1376"/>
      <c r="L2439" s="1302"/>
      <c r="M2439" s="1382">
        <f t="shared" si="4691"/>
        <v>46243</v>
      </c>
      <c r="N2439" s="1354"/>
      <c r="O2439" s="1383">
        <f t="shared" ref="O2439:S2439" si="4933">$AD2439*O$27</f>
        <v>0</v>
      </c>
      <c r="P2439" s="1383">
        <f t="shared" si="4933"/>
        <v>0</v>
      </c>
      <c r="Q2439" s="1383">
        <f t="shared" si="4933"/>
        <v>0</v>
      </c>
      <c r="R2439" s="1383">
        <f t="shared" si="4933"/>
        <v>0</v>
      </c>
      <c r="S2439" s="1383">
        <f t="shared" si="4933"/>
        <v>0</v>
      </c>
      <c r="T2439" s="1383">
        <f t="shared" ref="T2439:X2439" si="4934">$AE2439*T$27</f>
        <v>0</v>
      </c>
      <c r="U2439" s="1383">
        <f t="shared" si="4934"/>
        <v>0</v>
      </c>
      <c r="V2439" s="1383">
        <f t="shared" si="4934"/>
        <v>0</v>
      </c>
      <c r="W2439" s="1383">
        <f t="shared" si="4934"/>
        <v>0</v>
      </c>
      <c r="X2439" s="1383">
        <f t="shared" si="4934"/>
        <v>0</v>
      </c>
      <c r="Y2439" s="1383">
        <f t="shared" si="4694"/>
        <v>0</v>
      </c>
      <c r="Z2439" s="1383">
        <f t="shared" si="4695"/>
        <v>0</v>
      </c>
      <c r="AA2439" s="1383">
        <f t="shared" si="4696"/>
        <v>0</v>
      </c>
      <c r="AB2439" s="1383">
        <f t="shared" si="4697"/>
        <v>0</v>
      </c>
      <c r="AC2439" s="5">
        <f t="shared" si="4698"/>
        <v>220</v>
      </c>
      <c r="AD2439" s="1383">
        <f t="shared" si="4699"/>
        <v>0</v>
      </c>
      <c r="AE2439" s="1383">
        <f t="shared" si="4700"/>
        <v>0</v>
      </c>
      <c r="AF2439" s="1305" t="e">
        <f t="shared" si="4701"/>
        <v>#DIV/0!</v>
      </c>
      <c r="AG2439" s="1305" t="e">
        <f t="shared" si="4702"/>
        <v>#DIV/0!</v>
      </c>
      <c r="AH2439" s="5"/>
      <c r="AI2439" s="5"/>
      <c r="AJ2439" s="5"/>
      <c r="AK2439" s="5"/>
      <c r="AL2439" s="5"/>
      <c r="AM2439" s="5"/>
      <c r="AN2439" s="5"/>
      <c r="AO2439" s="5"/>
      <c r="AP2439" s="5"/>
      <c r="AQ2439" s="5"/>
      <c r="AR2439" s="5"/>
      <c r="AS2439" s="5"/>
      <c r="AT2439" s="5"/>
      <c r="AU2439" s="5"/>
      <c r="AV2439" s="5"/>
      <c r="AW2439" s="5"/>
      <c r="AX2439" s="5"/>
      <c r="AY2439" s="5"/>
      <c r="AZ2439" s="5"/>
      <c r="BA2439" s="5"/>
      <c r="BB2439" s="5"/>
      <c r="BC2439" s="5"/>
      <c r="BD2439" s="5"/>
      <c r="BE2439" s="5"/>
    </row>
    <row r="2440" spans="1:57" ht="14.25" customHeight="1">
      <c r="A2440" s="1376">
        <v>46243</v>
      </c>
      <c r="B2440" s="1301"/>
      <c r="C2440" s="1302"/>
      <c r="D2440" s="1376">
        <v>45878</v>
      </c>
      <c r="E2440" s="1357"/>
      <c r="F2440" s="5"/>
      <c r="G2440" s="5"/>
      <c r="H2440" s="1302"/>
      <c r="I2440" s="1303"/>
      <c r="J2440" s="1301"/>
      <c r="K2440" s="1376"/>
      <c r="L2440" s="1302"/>
      <c r="M2440" s="1382">
        <f t="shared" si="4691"/>
        <v>46244</v>
      </c>
      <c r="N2440" s="1354"/>
      <c r="O2440" s="1383">
        <f t="shared" ref="O2440:S2440" si="4935">$AD2440*O$27</f>
        <v>0</v>
      </c>
      <c r="P2440" s="1383">
        <f t="shared" si="4935"/>
        <v>0</v>
      </c>
      <c r="Q2440" s="1383">
        <f t="shared" si="4935"/>
        <v>0</v>
      </c>
      <c r="R2440" s="1383">
        <f t="shared" si="4935"/>
        <v>0</v>
      </c>
      <c r="S2440" s="1383">
        <f t="shared" si="4935"/>
        <v>0</v>
      </c>
      <c r="T2440" s="1383">
        <f t="shared" ref="T2440:X2440" si="4936">$AE2440*T$27</f>
        <v>0</v>
      </c>
      <c r="U2440" s="1383">
        <f t="shared" si="4936"/>
        <v>0</v>
      </c>
      <c r="V2440" s="1383">
        <f t="shared" si="4936"/>
        <v>0</v>
      </c>
      <c r="W2440" s="1383">
        <f t="shared" si="4936"/>
        <v>0</v>
      </c>
      <c r="X2440" s="1383">
        <f t="shared" si="4936"/>
        <v>0</v>
      </c>
      <c r="Y2440" s="1383">
        <f t="shared" si="4694"/>
        <v>0</v>
      </c>
      <c r="Z2440" s="1383">
        <f t="shared" si="4695"/>
        <v>0</v>
      </c>
      <c r="AA2440" s="1383">
        <f t="shared" si="4696"/>
        <v>0</v>
      </c>
      <c r="AB2440" s="1383">
        <f t="shared" si="4697"/>
        <v>0</v>
      </c>
      <c r="AC2440" s="5">
        <f t="shared" si="4698"/>
        <v>221</v>
      </c>
      <c r="AD2440" s="1383">
        <f t="shared" si="4699"/>
        <v>0</v>
      </c>
      <c r="AE2440" s="1383">
        <f t="shared" si="4700"/>
        <v>0</v>
      </c>
      <c r="AF2440" s="1305" t="e">
        <f t="shared" si="4701"/>
        <v>#DIV/0!</v>
      </c>
      <c r="AG2440" s="1305" t="e">
        <f t="shared" si="4702"/>
        <v>#DIV/0!</v>
      </c>
      <c r="AH2440" s="5"/>
      <c r="AI2440" s="5"/>
      <c r="AJ2440" s="5"/>
      <c r="AK2440" s="5"/>
      <c r="AL2440" s="5"/>
      <c r="AM2440" s="5"/>
      <c r="AN2440" s="5"/>
      <c r="AO2440" s="5"/>
      <c r="AP2440" s="5"/>
      <c r="AQ2440" s="5"/>
      <c r="AR2440" s="5"/>
      <c r="AS2440" s="5"/>
      <c r="AT2440" s="5"/>
      <c r="AU2440" s="5"/>
      <c r="AV2440" s="5"/>
      <c r="AW2440" s="5"/>
      <c r="AX2440" s="5"/>
      <c r="AY2440" s="5"/>
      <c r="AZ2440" s="5"/>
      <c r="BA2440" s="5"/>
      <c r="BB2440" s="5"/>
      <c r="BC2440" s="5"/>
      <c r="BD2440" s="5"/>
      <c r="BE2440" s="5"/>
    </row>
    <row r="2441" spans="1:57" ht="14.25" customHeight="1">
      <c r="A2441" s="1376">
        <v>46244</v>
      </c>
      <c r="B2441" s="1301"/>
      <c r="C2441" s="1302"/>
      <c r="D2441" s="1376">
        <v>45879</v>
      </c>
      <c r="E2441" s="1357"/>
      <c r="F2441" s="5"/>
      <c r="G2441" s="5"/>
      <c r="H2441" s="1302"/>
      <c r="I2441" s="1303"/>
      <c r="J2441" s="1301"/>
      <c r="K2441" s="1376"/>
      <c r="L2441" s="1302"/>
      <c r="M2441" s="1382">
        <f t="shared" si="4691"/>
        <v>46245</v>
      </c>
      <c r="N2441" s="1354"/>
      <c r="O2441" s="1383">
        <f t="shared" ref="O2441:S2441" si="4937">$AD2441*O$27</f>
        <v>0</v>
      </c>
      <c r="P2441" s="1383">
        <f t="shared" si="4937"/>
        <v>0</v>
      </c>
      <c r="Q2441" s="1383">
        <f t="shared" si="4937"/>
        <v>0</v>
      </c>
      <c r="R2441" s="1383">
        <f t="shared" si="4937"/>
        <v>0</v>
      </c>
      <c r="S2441" s="1383">
        <f t="shared" si="4937"/>
        <v>0</v>
      </c>
      <c r="T2441" s="1383">
        <f t="shared" ref="T2441:X2441" si="4938">$AE2441*T$27</f>
        <v>0</v>
      </c>
      <c r="U2441" s="1383">
        <f t="shared" si="4938"/>
        <v>0</v>
      </c>
      <c r="V2441" s="1383">
        <f t="shared" si="4938"/>
        <v>0</v>
      </c>
      <c r="W2441" s="1383">
        <f t="shared" si="4938"/>
        <v>0</v>
      </c>
      <c r="X2441" s="1383">
        <f t="shared" si="4938"/>
        <v>0</v>
      </c>
      <c r="Y2441" s="1383">
        <f t="shared" si="4694"/>
        <v>0</v>
      </c>
      <c r="Z2441" s="1383">
        <f t="shared" si="4695"/>
        <v>0</v>
      </c>
      <c r="AA2441" s="1383">
        <f t="shared" si="4696"/>
        <v>0</v>
      </c>
      <c r="AB2441" s="1383">
        <f t="shared" si="4697"/>
        <v>0</v>
      </c>
      <c r="AC2441" s="5">
        <f t="shared" si="4698"/>
        <v>222</v>
      </c>
      <c r="AD2441" s="1383">
        <f t="shared" si="4699"/>
        <v>0</v>
      </c>
      <c r="AE2441" s="1383">
        <f t="shared" si="4700"/>
        <v>0</v>
      </c>
      <c r="AF2441" s="1305" t="e">
        <f t="shared" si="4701"/>
        <v>#DIV/0!</v>
      </c>
      <c r="AG2441" s="1305" t="e">
        <f t="shared" si="4702"/>
        <v>#DIV/0!</v>
      </c>
      <c r="AH2441" s="5"/>
      <c r="AI2441" s="5"/>
      <c r="AJ2441" s="5"/>
      <c r="AK2441" s="5"/>
      <c r="AL2441" s="5"/>
      <c r="AM2441" s="5"/>
      <c r="AN2441" s="5"/>
      <c r="AO2441" s="5"/>
      <c r="AP2441" s="5"/>
      <c r="AQ2441" s="5"/>
      <c r="AR2441" s="5"/>
      <c r="AS2441" s="5"/>
      <c r="AT2441" s="5"/>
      <c r="AU2441" s="5"/>
      <c r="AV2441" s="5"/>
      <c r="AW2441" s="5"/>
      <c r="AX2441" s="5"/>
      <c r="AY2441" s="5"/>
      <c r="AZ2441" s="5"/>
      <c r="BA2441" s="5"/>
      <c r="BB2441" s="5"/>
      <c r="BC2441" s="5"/>
      <c r="BD2441" s="5"/>
      <c r="BE2441" s="5"/>
    </row>
    <row r="2442" spans="1:57" ht="14.25" customHeight="1">
      <c r="A2442" s="1376">
        <v>46245</v>
      </c>
      <c r="B2442" s="1301"/>
      <c r="C2442" s="1302"/>
      <c r="D2442" s="1376">
        <v>45880</v>
      </c>
      <c r="E2442" s="1357"/>
      <c r="F2442" s="5"/>
      <c r="G2442" s="5"/>
      <c r="H2442" s="1302"/>
      <c r="I2442" s="1303"/>
      <c r="J2442" s="1301"/>
      <c r="K2442" s="1376"/>
      <c r="L2442" s="1302"/>
      <c r="M2442" s="1382">
        <f t="shared" si="4691"/>
        <v>46246</v>
      </c>
      <c r="N2442" s="1354"/>
      <c r="O2442" s="1383">
        <f t="shared" ref="O2442:S2442" si="4939">$AD2442*O$27</f>
        <v>0</v>
      </c>
      <c r="P2442" s="1383">
        <f t="shared" si="4939"/>
        <v>0</v>
      </c>
      <c r="Q2442" s="1383">
        <f t="shared" si="4939"/>
        <v>0</v>
      </c>
      <c r="R2442" s="1383">
        <f t="shared" si="4939"/>
        <v>0</v>
      </c>
      <c r="S2442" s="1383">
        <f t="shared" si="4939"/>
        <v>0</v>
      </c>
      <c r="T2442" s="1383">
        <f t="shared" ref="T2442:X2442" si="4940">$AE2442*T$27</f>
        <v>0</v>
      </c>
      <c r="U2442" s="1383">
        <f t="shared" si="4940"/>
        <v>0</v>
      </c>
      <c r="V2442" s="1383">
        <f t="shared" si="4940"/>
        <v>0</v>
      </c>
      <c r="W2442" s="1383">
        <f t="shared" si="4940"/>
        <v>0</v>
      </c>
      <c r="X2442" s="1383">
        <f t="shared" si="4940"/>
        <v>0</v>
      </c>
      <c r="Y2442" s="1383">
        <f t="shared" si="4694"/>
        <v>0</v>
      </c>
      <c r="Z2442" s="1383">
        <f t="shared" si="4695"/>
        <v>0</v>
      </c>
      <c r="AA2442" s="1383">
        <f t="shared" si="4696"/>
        <v>0</v>
      </c>
      <c r="AB2442" s="1383">
        <f t="shared" si="4697"/>
        <v>0</v>
      </c>
      <c r="AC2442" s="5">
        <f t="shared" si="4698"/>
        <v>223</v>
      </c>
      <c r="AD2442" s="1383">
        <f t="shared" si="4699"/>
        <v>0</v>
      </c>
      <c r="AE2442" s="1383">
        <f t="shared" si="4700"/>
        <v>0</v>
      </c>
      <c r="AF2442" s="1305" t="e">
        <f t="shared" si="4701"/>
        <v>#DIV/0!</v>
      </c>
      <c r="AG2442" s="1305" t="e">
        <f t="shared" si="4702"/>
        <v>#DIV/0!</v>
      </c>
      <c r="AH2442" s="5"/>
      <c r="AI2442" s="5"/>
      <c r="AJ2442" s="5"/>
      <c r="AK2442" s="5"/>
      <c r="AL2442" s="5"/>
      <c r="AM2442" s="5"/>
      <c r="AN2442" s="5"/>
      <c r="AO2442" s="5"/>
      <c r="AP2442" s="5"/>
      <c r="AQ2442" s="5"/>
      <c r="AR2442" s="5"/>
      <c r="AS2442" s="5"/>
      <c r="AT2442" s="5"/>
      <c r="AU2442" s="5"/>
      <c r="AV2442" s="5"/>
      <c r="AW2442" s="5"/>
      <c r="AX2442" s="5"/>
      <c r="AY2442" s="5"/>
      <c r="AZ2442" s="5"/>
      <c r="BA2442" s="5"/>
      <c r="BB2442" s="5"/>
      <c r="BC2442" s="5"/>
      <c r="BD2442" s="5"/>
      <c r="BE2442" s="5"/>
    </row>
    <row r="2443" spans="1:57" ht="14.25" customHeight="1">
      <c r="A2443" s="1376">
        <v>46246</v>
      </c>
      <c r="B2443" s="1301"/>
      <c r="C2443" s="1302"/>
      <c r="D2443" s="1376">
        <v>45881</v>
      </c>
      <c r="E2443" s="1357"/>
      <c r="F2443" s="5"/>
      <c r="G2443" s="5"/>
      <c r="H2443" s="1302"/>
      <c r="I2443" s="1303"/>
      <c r="J2443" s="1301"/>
      <c r="K2443" s="1376"/>
      <c r="L2443" s="1302"/>
      <c r="M2443" s="1382">
        <f t="shared" si="4691"/>
        <v>46247</v>
      </c>
      <c r="N2443" s="1354"/>
      <c r="O2443" s="1383">
        <f t="shared" ref="O2443:S2443" si="4941">$AD2443*O$27</f>
        <v>0</v>
      </c>
      <c r="P2443" s="1383">
        <f t="shared" si="4941"/>
        <v>0</v>
      </c>
      <c r="Q2443" s="1383">
        <f t="shared" si="4941"/>
        <v>0</v>
      </c>
      <c r="R2443" s="1383">
        <f t="shared" si="4941"/>
        <v>0</v>
      </c>
      <c r="S2443" s="1383">
        <f t="shared" si="4941"/>
        <v>0</v>
      </c>
      <c r="T2443" s="1383">
        <f t="shared" ref="T2443:X2443" si="4942">$AE2443*T$27</f>
        <v>0</v>
      </c>
      <c r="U2443" s="1383">
        <f t="shared" si="4942"/>
        <v>0</v>
      </c>
      <c r="V2443" s="1383">
        <f t="shared" si="4942"/>
        <v>0</v>
      </c>
      <c r="W2443" s="1383">
        <f t="shared" si="4942"/>
        <v>0</v>
      </c>
      <c r="X2443" s="1383">
        <f t="shared" si="4942"/>
        <v>0</v>
      </c>
      <c r="Y2443" s="1383">
        <f t="shared" si="4694"/>
        <v>0</v>
      </c>
      <c r="Z2443" s="1383">
        <f t="shared" si="4695"/>
        <v>0</v>
      </c>
      <c r="AA2443" s="1383">
        <f t="shared" si="4696"/>
        <v>0</v>
      </c>
      <c r="AB2443" s="1383">
        <f t="shared" si="4697"/>
        <v>0</v>
      </c>
      <c r="AC2443" s="5">
        <f t="shared" si="4698"/>
        <v>224</v>
      </c>
      <c r="AD2443" s="1383">
        <f t="shared" si="4699"/>
        <v>0</v>
      </c>
      <c r="AE2443" s="1383">
        <f t="shared" si="4700"/>
        <v>0</v>
      </c>
      <c r="AF2443" s="1305" t="e">
        <f t="shared" si="4701"/>
        <v>#DIV/0!</v>
      </c>
      <c r="AG2443" s="1305" t="e">
        <f t="shared" si="4702"/>
        <v>#DIV/0!</v>
      </c>
      <c r="AH2443" s="5"/>
      <c r="AI2443" s="5"/>
      <c r="AJ2443" s="5"/>
      <c r="AK2443" s="5"/>
      <c r="AL2443" s="5"/>
      <c r="AM2443" s="5"/>
      <c r="AN2443" s="5"/>
      <c r="AO2443" s="5"/>
      <c r="AP2443" s="5"/>
      <c r="AQ2443" s="5"/>
      <c r="AR2443" s="5"/>
      <c r="AS2443" s="5"/>
      <c r="AT2443" s="5"/>
      <c r="AU2443" s="5"/>
      <c r="AV2443" s="5"/>
      <c r="AW2443" s="5"/>
      <c r="AX2443" s="5"/>
      <c r="AY2443" s="5"/>
      <c r="AZ2443" s="5"/>
      <c r="BA2443" s="5"/>
      <c r="BB2443" s="5"/>
      <c r="BC2443" s="5"/>
      <c r="BD2443" s="5"/>
      <c r="BE2443" s="5"/>
    </row>
    <row r="2444" spans="1:57" ht="14.25" customHeight="1">
      <c r="A2444" s="1376">
        <v>46247</v>
      </c>
      <c r="B2444" s="1301"/>
      <c r="C2444" s="1302"/>
      <c r="D2444" s="1376">
        <v>45882</v>
      </c>
      <c r="E2444" s="1357"/>
      <c r="F2444" s="5"/>
      <c r="G2444" s="5"/>
      <c r="H2444" s="1302"/>
      <c r="I2444" s="1303"/>
      <c r="J2444" s="1301"/>
      <c r="K2444" s="1376"/>
      <c r="L2444" s="1302"/>
      <c r="M2444" s="1382">
        <f t="shared" si="4691"/>
        <v>46248</v>
      </c>
      <c r="N2444" s="1354"/>
      <c r="O2444" s="1383">
        <f t="shared" ref="O2444:S2444" si="4943">$AD2444*O$27</f>
        <v>0</v>
      </c>
      <c r="P2444" s="1383">
        <f t="shared" si="4943"/>
        <v>0</v>
      </c>
      <c r="Q2444" s="1383">
        <f t="shared" si="4943"/>
        <v>0</v>
      </c>
      <c r="R2444" s="1383">
        <f t="shared" si="4943"/>
        <v>0</v>
      </c>
      <c r="S2444" s="1383">
        <f t="shared" si="4943"/>
        <v>0</v>
      </c>
      <c r="T2444" s="1383">
        <f t="shared" ref="T2444:X2444" si="4944">$AE2444*T$27</f>
        <v>0</v>
      </c>
      <c r="U2444" s="1383">
        <f t="shared" si="4944"/>
        <v>0</v>
      </c>
      <c r="V2444" s="1383">
        <f t="shared" si="4944"/>
        <v>0</v>
      </c>
      <c r="W2444" s="1383">
        <f t="shared" si="4944"/>
        <v>0</v>
      </c>
      <c r="X2444" s="1383">
        <f t="shared" si="4944"/>
        <v>0</v>
      </c>
      <c r="Y2444" s="1383">
        <f t="shared" si="4694"/>
        <v>0</v>
      </c>
      <c r="Z2444" s="1383">
        <f t="shared" si="4695"/>
        <v>0</v>
      </c>
      <c r="AA2444" s="1383">
        <f t="shared" si="4696"/>
        <v>0</v>
      </c>
      <c r="AB2444" s="1383">
        <f t="shared" si="4697"/>
        <v>0</v>
      </c>
      <c r="AC2444" s="5">
        <f t="shared" si="4698"/>
        <v>225</v>
      </c>
      <c r="AD2444" s="1383">
        <f t="shared" si="4699"/>
        <v>0</v>
      </c>
      <c r="AE2444" s="1383">
        <f t="shared" si="4700"/>
        <v>0</v>
      </c>
      <c r="AF2444" s="1305" t="e">
        <f t="shared" si="4701"/>
        <v>#DIV/0!</v>
      </c>
      <c r="AG2444" s="1305" t="e">
        <f t="shared" si="4702"/>
        <v>#DIV/0!</v>
      </c>
      <c r="AH2444" s="5"/>
      <c r="AI2444" s="5"/>
      <c r="AJ2444" s="5"/>
      <c r="AK2444" s="5"/>
      <c r="AL2444" s="5"/>
      <c r="AM2444" s="5"/>
      <c r="AN2444" s="5"/>
      <c r="AO2444" s="5"/>
      <c r="AP2444" s="5"/>
      <c r="AQ2444" s="5"/>
      <c r="AR2444" s="5"/>
      <c r="AS2444" s="5"/>
      <c r="AT2444" s="5"/>
      <c r="AU2444" s="5"/>
      <c r="AV2444" s="5"/>
      <c r="AW2444" s="5"/>
      <c r="AX2444" s="5"/>
      <c r="AY2444" s="5"/>
      <c r="AZ2444" s="5"/>
      <c r="BA2444" s="5"/>
      <c r="BB2444" s="5"/>
      <c r="BC2444" s="5"/>
      <c r="BD2444" s="5"/>
      <c r="BE2444" s="5"/>
    </row>
    <row r="2445" spans="1:57" ht="14.25" customHeight="1">
      <c r="A2445" s="1376">
        <v>46248</v>
      </c>
      <c r="B2445" s="1301"/>
      <c r="C2445" s="1302"/>
      <c r="D2445" s="1376">
        <v>45883</v>
      </c>
      <c r="E2445" s="1357"/>
      <c r="F2445" s="5"/>
      <c r="G2445" s="5"/>
      <c r="H2445" s="1302"/>
      <c r="I2445" s="1303"/>
      <c r="J2445" s="1301"/>
      <c r="K2445" s="1376"/>
      <c r="L2445" s="1302"/>
      <c r="M2445" s="1382">
        <f t="shared" si="4691"/>
        <v>46249</v>
      </c>
      <c r="N2445" s="1354"/>
      <c r="O2445" s="1383">
        <f t="shared" ref="O2445:S2445" si="4945">$AD2445*O$27</f>
        <v>0</v>
      </c>
      <c r="P2445" s="1383">
        <f t="shared" si="4945"/>
        <v>0</v>
      </c>
      <c r="Q2445" s="1383">
        <f t="shared" si="4945"/>
        <v>0</v>
      </c>
      <c r="R2445" s="1383">
        <f t="shared" si="4945"/>
        <v>0</v>
      </c>
      <c r="S2445" s="1383">
        <f t="shared" si="4945"/>
        <v>0</v>
      </c>
      <c r="T2445" s="1383">
        <f t="shared" ref="T2445:X2445" si="4946">$AE2445*T$27</f>
        <v>0</v>
      </c>
      <c r="U2445" s="1383">
        <f t="shared" si="4946"/>
        <v>0</v>
      </c>
      <c r="V2445" s="1383">
        <f t="shared" si="4946"/>
        <v>0</v>
      </c>
      <c r="W2445" s="1383">
        <f t="shared" si="4946"/>
        <v>0</v>
      </c>
      <c r="X2445" s="1383">
        <f t="shared" si="4946"/>
        <v>0</v>
      </c>
      <c r="Y2445" s="1383">
        <f t="shared" si="4694"/>
        <v>0</v>
      </c>
      <c r="Z2445" s="1383">
        <f t="shared" si="4695"/>
        <v>0</v>
      </c>
      <c r="AA2445" s="1383">
        <f t="shared" si="4696"/>
        <v>0</v>
      </c>
      <c r="AB2445" s="1383">
        <f t="shared" si="4697"/>
        <v>0</v>
      </c>
      <c r="AC2445" s="5">
        <f t="shared" si="4698"/>
        <v>226</v>
      </c>
      <c r="AD2445" s="1383">
        <f t="shared" si="4699"/>
        <v>0</v>
      </c>
      <c r="AE2445" s="1383">
        <f t="shared" si="4700"/>
        <v>0</v>
      </c>
      <c r="AF2445" s="1305" t="e">
        <f t="shared" si="4701"/>
        <v>#DIV/0!</v>
      </c>
      <c r="AG2445" s="1305" t="e">
        <f t="shared" si="4702"/>
        <v>#DIV/0!</v>
      </c>
      <c r="AH2445" s="5"/>
      <c r="AI2445" s="5"/>
      <c r="AJ2445" s="5"/>
      <c r="AK2445" s="5"/>
      <c r="AL2445" s="5"/>
      <c r="AM2445" s="5"/>
      <c r="AN2445" s="5"/>
      <c r="AO2445" s="5"/>
      <c r="AP2445" s="5"/>
      <c r="AQ2445" s="5"/>
      <c r="AR2445" s="5"/>
      <c r="AS2445" s="5"/>
      <c r="AT2445" s="5"/>
      <c r="AU2445" s="5"/>
      <c r="AV2445" s="5"/>
      <c r="AW2445" s="5"/>
      <c r="AX2445" s="5"/>
      <c r="AY2445" s="5"/>
      <c r="AZ2445" s="5"/>
      <c r="BA2445" s="5"/>
      <c r="BB2445" s="5"/>
      <c r="BC2445" s="5"/>
      <c r="BD2445" s="5"/>
      <c r="BE2445" s="5"/>
    </row>
    <row r="2446" spans="1:57" ht="14.25" customHeight="1">
      <c r="A2446" s="1376">
        <v>46249</v>
      </c>
      <c r="B2446" s="1301"/>
      <c r="C2446" s="1302"/>
      <c r="D2446" s="1376">
        <v>45884</v>
      </c>
      <c r="E2446" s="1357"/>
      <c r="F2446" s="5"/>
      <c r="G2446" s="5"/>
      <c r="H2446" s="1302"/>
      <c r="I2446" s="1303"/>
      <c r="J2446" s="1301"/>
      <c r="K2446" s="1376"/>
      <c r="L2446" s="1302"/>
      <c r="M2446" s="1382">
        <f t="shared" si="4691"/>
        <v>46250</v>
      </c>
      <c r="N2446" s="1354"/>
      <c r="O2446" s="1383">
        <f t="shared" ref="O2446:S2446" si="4947">$AD2446*O$27</f>
        <v>0</v>
      </c>
      <c r="P2446" s="1383">
        <f t="shared" si="4947"/>
        <v>0</v>
      </c>
      <c r="Q2446" s="1383">
        <f t="shared" si="4947"/>
        <v>0</v>
      </c>
      <c r="R2446" s="1383">
        <f t="shared" si="4947"/>
        <v>0</v>
      </c>
      <c r="S2446" s="1383">
        <f t="shared" si="4947"/>
        <v>0</v>
      </c>
      <c r="T2446" s="1383">
        <f t="shared" ref="T2446:X2446" si="4948">$AE2446*T$27</f>
        <v>0</v>
      </c>
      <c r="U2446" s="1383">
        <f t="shared" si="4948"/>
        <v>0</v>
      </c>
      <c r="V2446" s="1383">
        <f t="shared" si="4948"/>
        <v>0</v>
      </c>
      <c r="W2446" s="1383">
        <f t="shared" si="4948"/>
        <v>0</v>
      </c>
      <c r="X2446" s="1383">
        <f t="shared" si="4948"/>
        <v>0</v>
      </c>
      <c r="Y2446" s="1383">
        <f t="shared" si="4694"/>
        <v>0</v>
      </c>
      <c r="Z2446" s="1383">
        <f t="shared" si="4695"/>
        <v>0</v>
      </c>
      <c r="AA2446" s="1383">
        <f t="shared" si="4696"/>
        <v>0</v>
      </c>
      <c r="AB2446" s="1383">
        <f t="shared" si="4697"/>
        <v>0</v>
      </c>
      <c r="AC2446" s="5">
        <f t="shared" si="4698"/>
        <v>227</v>
      </c>
      <c r="AD2446" s="1383">
        <f t="shared" si="4699"/>
        <v>0</v>
      </c>
      <c r="AE2446" s="1383">
        <f t="shared" si="4700"/>
        <v>0</v>
      </c>
      <c r="AF2446" s="1305" t="e">
        <f t="shared" si="4701"/>
        <v>#DIV/0!</v>
      </c>
      <c r="AG2446" s="1305" t="e">
        <f t="shared" si="4702"/>
        <v>#DIV/0!</v>
      </c>
      <c r="AH2446" s="5"/>
      <c r="AI2446" s="5"/>
      <c r="AJ2446" s="5"/>
      <c r="AK2446" s="5"/>
      <c r="AL2446" s="5"/>
      <c r="AM2446" s="5"/>
      <c r="AN2446" s="5"/>
      <c r="AO2446" s="5"/>
      <c r="AP2446" s="5"/>
      <c r="AQ2446" s="5"/>
      <c r="AR2446" s="5"/>
      <c r="AS2446" s="5"/>
      <c r="AT2446" s="5"/>
      <c r="AU2446" s="5"/>
      <c r="AV2446" s="5"/>
      <c r="AW2446" s="5"/>
      <c r="AX2446" s="5"/>
      <c r="AY2446" s="5"/>
      <c r="AZ2446" s="5"/>
      <c r="BA2446" s="5"/>
      <c r="BB2446" s="5"/>
      <c r="BC2446" s="5"/>
      <c r="BD2446" s="5"/>
      <c r="BE2446" s="5"/>
    </row>
    <row r="2447" spans="1:57" ht="14.25" customHeight="1">
      <c r="A2447" s="1376">
        <v>46250</v>
      </c>
      <c r="B2447" s="1301"/>
      <c r="C2447" s="1302"/>
      <c r="D2447" s="1376">
        <v>45885</v>
      </c>
      <c r="E2447" s="1357"/>
      <c r="F2447" s="5"/>
      <c r="G2447" s="5"/>
      <c r="H2447" s="1302"/>
      <c r="I2447" s="1303"/>
      <c r="J2447" s="1301"/>
      <c r="K2447" s="1376"/>
      <c r="L2447" s="1302"/>
      <c r="M2447" s="1382">
        <f t="shared" si="4691"/>
        <v>46251</v>
      </c>
      <c r="N2447" s="1354"/>
      <c r="O2447" s="1383">
        <f t="shared" ref="O2447:S2447" si="4949">$AD2447*O$27</f>
        <v>0</v>
      </c>
      <c r="P2447" s="1383">
        <f t="shared" si="4949"/>
        <v>0</v>
      </c>
      <c r="Q2447" s="1383">
        <f t="shared" si="4949"/>
        <v>0</v>
      </c>
      <c r="R2447" s="1383">
        <f t="shared" si="4949"/>
        <v>0</v>
      </c>
      <c r="S2447" s="1383">
        <f t="shared" si="4949"/>
        <v>0</v>
      </c>
      <c r="T2447" s="1383">
        <f t="shared" ref="T2447:X2447" si="4950">$AE2447*T$27</f>
        <v>0</v>
      </c>
      <c r="U2447" s="1383">
        <f t="shared" si="4950"/>
        <v>0</v>
      </c>
      <c r="V2447" s="1383">
        <f t="shared" si="4950"/>
        <v>0</v>
      </c>
      <c r="W2447" s="1383">
        <f t="shared" si="4950"/>
        <v>0</v>
      </c>
      <c r="X2447" s="1383">
        <f t="shared" si="4950"/>
        <v>0</v>
      </c>
      <c r="Y2447" s="1383">
        <f t="shared" si="4694"/>
        <v>0</v>
      </c>
      <c r="Z2447" s="1383">
        <f t="shared" si="4695"/>
        <v>0</v>
      </c>
      <c r="AA2447" s="1383">
        <f t="shared" si="4696"/>
        <v>0</v>
      </c>
      <c r="AB2447" s="1383">
        <f t="shared" si="4697"/>
        <v>0</v>
      </c>
      <c r="AC2447" s="5">
        <f t="shared" si="4698"/>
        <v>228</v>
      </c>
      <c r="AD2447" s="1383">
        <f t="shared" si="4699"/>
        <v>0</v>
      </c>
      <c r="AE2447" s="1383">
        <f t="shared" si="4700"/>
        <v>0</v>
      </c>
      <c r="AF2447" s="1305" t="e">
        <f t="shared" si="4701"/>
        <v>#DIV/0!</v>
      </c>
      <c r="AG2447" s="1305" t="e">
        <f t="shared" si="4702"/>
        <v>#DIV/0!</v>
      </c>
      <c r="AH2447" s="5"/>
      <c r="AI2447" s="5"/>
      <c r="AJ2447" s="5"/>
      <c r="AK2447" s="5"/>
      <c r="AL2447" s="5"/>
      <c r="AM2447" s="5"/>
      <c r="AN2447" s="5"/>
      <c r="AO2447" s="5"/>
      <c r="AP2447" s="5"/>
      <c r="AQ2447" s="5"/>
      <c r="AR2447" s="5"/>
      <c r="AS2447" s="5"/>
      <c r="AT2447" s="5"/>
      <c r="AU2447" s="5"/>
      <c r="AV2447" s="5"/>
      <c r="AW2447" s="5"/>
      <c r="AX2447" s="5"/>
      <c r="AY2447" s="5"/>
      <c r="AZ2447" s="5"/>
      <c r="BA2447" s="5"/>
      <c r="BB2447" s="5"/>
      <c r="BC2447" s="5"/>
      <c r="BD2447" s="5"/>
      <c r="BE2447" s="5"/>
    </row>
    <row r="2448" spans="1:57" ht="14.25" customHeight="1">
      <c r="A2448" s="1376">
        <v>46251</v>
      </c>
      <c r="B2448" s="1301"/>
      <c r="C2448" s="1302"/>
      <c r="D2448" s="1376">
        <v>45886</v>
      </c>
      <c r="E2448" s="1357"/>
      <c r="F2448" s="5"/>
      <c r="G2448" s="5"/>
      <c r="H2448" s="1302"/>
      <c r="I2448" s="1303"/>
      <c r="J2448" s="1301"/>
      <c r="K2448" s="1376"/>
      <c r="L2448" s="1302"/>
      <c r="M2448" s="1382">
        <f t="shared" si="4691"/>
        <v>46252</v>
      </c>
      <c r="N2448" s="1354"/>
      <c r="O2448" s="1383">
        <f t="shared" ref="O2448:S2448" si="4951">$AD2448*O$27</f>
        <v>0</v>
      </c>
      <c r="P2448" s="1383">
        <f t="shared" si="4951"/>
        <v>0</v>
      </c>
      <c r="Q2448" s="1383">
        <f t="shared" si="4951"/>
        <v>0</v>
      </c>
      <c r="R2448" s="1383">
        <f t="shared" si="4951"/>
        <v>0</v>
      </c>
      <c r="S2448" s="1383">
        <f t="shared" si="4951"/>
        <v>0</v>
      </c>
      <c r="T2448" s="1383">
        <f t="shared" ref="T2448:X2448" si="4952">$AE2448*T$27</f>
        <v>0</v>
      </c>
      <c r="U2448" s="1383">
        <f t="shared" si="4952"/>
        <v>0</v>
      </c>
      <c r="V2448" s="1383">
        <f t="shared" si="4952"/>
        <v>0</v>
      </c>
      <c r="W2448" s="1383">
        <f t="shared" si="4952"/>
        <v>0</v>
      </c>
      <c r="X2448" s="1383">
        <f t="shared" si="4952"/>
        <v>0</v>
      </c>
      <c r="Y2448" s="1383">
        <f t="shared" si="4694"/>
        <v>0</v>
      </c>
      <c r="Z2448" s="1383">
        <f t="shared" si="4695"/>
        <v>0</v>
      </c>
      <c r="AA2448" s="1383">
        <f t="shared" si="4696"/>
        <v>0</v>
      </c>
      <c r="AB2448" s="1383">
        <f t="shared" si="4697"/>
        <v>0</v>
      </c>
      <c r="AC2448" s="5">
        <f t="shared" si="4698"/>
        <v>229</v>
      </c>
      <c r="AD2448" s="1383">
        <f t="shared" si="4699"/>
        <v>0</v>
      </c>
      <c r="AE2448" s="1383">
        <f t="shared" si="4700"/>
        <v>0</v>
      </c>
      <c r="AF2448" s="1305" t="e">
        <f t="shared" si="4701"/>
        <v>#DIV/0!</v>
      </c>
      <c r="AG2448" s="1305" t="e">
        <f t="shared" si="4702"/>
        <v>#DIV/0!</v>
      </c>
      <c r="AH2448" s="5"/>
      <c r="AI2448" s="5"/>
      <c r="AJ2448" s="5"/>
      <c r="AK2448" s="5"/>
      <c r="AL2448" s="5"/>
      <c r="AM2448" s="5"/>
      <c r="AN2448" s="5"/>
      <c r="AO2448" s="5"/>
      <c r="AP2448" s="5"/>
      <c r="AQ2448" s="5"/>
      <c r="AR2448" s="5"/>
      <c r="AS2448" s="5"/>
      <c r="AT2448" s="5"/>
      <c r="AU2448" s="5"/>
      <c r="AV2448" s="5"/>
      <c r="AW2448" s="5"/>
      <c r="AX2448" s="5"/>
      <c r="AY2448" s="5"/>
      <c r="AZ2448" s="5"/>
      <c r="BA2448" s="5"/>
      <c r="BB2448" s="5"/>
      <c r="BC2448" s="5"/>
      <c r="BD2448" s="5"/>
      <c r="BE2448" s="5"/>
    </row>
    <row r="2449" spans="1:57" ht="14.25" customHeight="1">
      <c r="A2449" s="1376">
        <v>46252</v>
      </c>
      <c r="B2449" s="1301"/>
      <c r="C2449" s="1302"/>
      <c r="D2449" s="1376">
        <v>45887</v>
      </c>
      <c r="E2449" s="1357"/>
      <c r="F2449" s="5"/>
      <c r="G2449" s="5"/>
      <c r="H2449" s="1302"/>
      <c r="I2449" s="1303"/>
      <c r="J2449" s="1301"/>
      <c r="K2449" s="1376"/>
      <c r="L2449" s="1302"/>
      <c r="M2449" s="1382">
        <f t="shared" si="4691"/>
        <v>46253</v>
      </c>
      <c r="N2449" s="1354"/>
      <c r="O2449" s="1383">
        <f t="shared" ref="O2449:S2449" si="4953">$AD2449*O$27</f>
        <v>0</v>
      </c>
      <c r="P2449" s="1383">
        <f t="shared" si="4953"/>
        <v>0</v>
      </c>
      <c r="Q2449" s="1383">
        <f t="shared" si="4953"/>
        <v>0</v>
      </c>
      <c r="R2449" s="1383">
        <f t="shared" si="4953"/>
        <v>0</v>
      </c>
      <c r="S2449" s="1383">
        <f t="shared" si="4953"/>
        <v>0</v>
      </c>
      <c r="T2449" s="1383">
        <f t="shared" ref="T2449:X2449" si="4954">$AE2449*T$27</f>
        <v>0</v>
      </c>
      <c r="U2449" s="1383">
        <f t="shared" si="4954"/>
        <v>0</v>
      </c>
      <c r="V2449" s="1383">
        <f t="shared" si="4954"/>
        <v>0</v>
      </c>
      <c r="W2449" s="1383">
        <f t="shared" si="4954"/>
        <v>0</v>
      </c>
      <c r="X2449" s="1383">
        <f t="shared" si="4954"/>
        <v>0</v>
      </c>
      <c r="Y2449" s="1383">
        <f t="shared" si="4694"/>
        <v>0</v>
      </c>
      <c r="Z2449" s="1383">
        <f t="shared" si="4695"/>
        <v>0</v>
      </c>
      <c r="AA2449" s="1383">
        <f t="shared" si="4696"/>
        <v>0</v>
      </c>
      <c r="AB2449" s="1383">
        <f t="shared" si="4697"/>
        <v>0</v>
      </c>
      <c r="AC2449" s="5">
        <f t="shared" si="4698"/>
        <v>230</v>
      </c>
      <c r="AD2449" s="1383">
        <f t="shared" si="4699"/>
        <v>0</v>
      </c>
      <c r="AE2449" s="1383">
        <f t="shared" si="4700"/>
        <v>0</v>
      </c>
      <c r="AF2449" s="1305" t="e">
        <f t="shared" si="4701"/>
        <v>#DIV/0!</v>
      </c>
      <c r="AG2449" s="1305" t="e">
        <f t="shared" si="4702"/>
        <v>#DIV/0!</v>
      </c>
      <c r="AH2449" s="5"/>
      <c r="AI2449" s="5"/>
      <c r="AJ2449" s="5"/>
      <c r="AK2449" s="5"/>
      <c r="AL2449" s="5"/>
      <c r="AM2449" s="5"/>
      <c r="AN2449" s="5"/>
      <c r="AO2449" s="5"/>
      <c r="AP2449" s="5"/>
      <c r="AQ2449" s="5"/>
      <c r="AR2449" s="5"/>
      <c r="AS2449" s="5"/>
      <c r="AT2449" s="5"/>
      <c r="AU2449" s="5"/>
      <c r="AV2449" s="5"/>
      <c r="AW2449" s="5"/>
      <c r="AX2449" s="5"/>
      <c r="AY2449" s="5"/>
      <c r="AZ2449" s="5"/>
      <c r="BA2449" s="5"/>
      <c r="BB2449" s="5"/>
      <c r="BC2449" s="5"/>
      <c r="BD2449" s="5"/>
      <c r="BE2449" s="5"/>
    </row>
    <row r="2450" spans="1:57" ht="14.25" customHeight="1">
      <c r="A2450" s="1376">
        <v>46253</v>
      </c>
      <c r="B2450" s="1301"/>
      <c r="C2450" s="1302"/>
      <c r="D2450" s="1376">
        <v>45888</v>
      </c>
      <c r="E2450" s="1357"/>
      <c r="F2450" s="5"/>
      <c r="G2450" s="5"/>
      <c r="H2450" s="1302"/>
      <c r="I2450" s="1303"/>
      <c r="J2450" s="1301"/>
      <c r="K2450" s="1376"/>
      <c r="L2450" s="1302"/>
      <c r="M2450" s="1382">
        <f t="shared" si="4691"/>
        <v>46254</v>
      </c>
      <c r="N2450" s="1354"/>
      <c r="O2450" s="1383">
        <f t="shared" ref="O2450:S2450" si="4955">$AD2450*O$27</f>
        <v>0</v>
      </c>
      <c r="P2450" s="1383">
        <f t="shared" si="4955"/>
        <v>0</v>
      </c>
      <c r="Q2450" s="1383">
        <f t="shared" si="4955"/>
        <v>0</v>
      </c>
      <c r="R2450" s="1383">
        <f t="shared" si="4955"/>
        <v>0</v>
      </c>
      <c r="S2450" s="1383">
        <f t="shared" si="4955"/>
        <v>0</v>
      </c>
      <c r="T2450" s="1383">
        <f t="shared" ref="T2450:X2450" si="4956">$AE2450*T$27</f>
        <v>0</v>
      </c>
      <c r="U2450" s="1383">
        <f t="shared" si="4956"/>
        <v>0</v>
      </c>
      <c r="V2450" s="1383">
        <f t="shared" si="4956"/>
        <v>0</v>
      </c>
      <c r="W2450" s="1383">
        <f t="shared" si="4956"/>
        <v>0</v>
      </c>
      <c r="X2450" s="1383">
        <f t="shared" si="4956"/>
        <v>0</v>
      </c>
      <c r="Y2450" s="1383">
        <f t="shared" si="4694"/>
        <v>0</v>
      </c>
      <c r="Z2450" s="1383">
        <f t="shared" si="4695"/>
        <v>0</v>
      </c>
      <c r="AA2450" s="1383">
        <f t="shared" si="4696"/>
        <v>0</v>
      </c>
      <c r="AB2450" s="1383">
        <f t="shared" si="4697"/>
        <v>0</v>
      </c>
      <c r="AC2450" s="5">
        <f t="shared" si="4698"/>
        <v>231</v>
      </c>
      <c r="AD2450" s="1383">
        <f t="shared" si="4699"/>
        <v>0</v>
      </c>
      <c r="AE2450" s="1383">
        <f t="shared" si="4700"/>
        <v>0</v>
      </c>
      <c r="AF2450" s="1305" t="e">
        <f t="shared" si="4701"/>
        <v>#DIV/0!</v>
      </c>
      <c r="AG2450" s="1305" t="e">
        <f t="shared" si="4702"/>
        <v>#DIV/0!</v>
      </c>
      <c r="AH2450" s="5"/>
      <c r="AI2450" s="5"/>
      <c r="AJ2450" s="5"/>
      <c r="AK2450" s="5"/>
      <c r="AL2450" s="5"/>
      <c r="AM2450" s="5"/>
      <c r="AN2450" s="5"/>
      <c r="AO2450" s="5"/>
      <c r="AP2450" s="5"/>
      <c r="AQ2450" s="5"/>
      <c r="AR2450" s="5"/>
      <c r="AS2450" s="5"/>
      <c r="AT2450" s="5"/>
      <c r="AU2450" s="5"/>
      <c r="AV2450" s="5"/>
      <c r="AW2450" s="5"/>
      <c r="AX2450" s="5"/>
      <c r="AY2450" s="5"/>
      <c r="AZ2450" s="5"/>
      <c r="BA2450" s="5"/>
      <c r="BB2450" s="5"/>
      <c r="BC2450" s="5"/>
      <c r="BD2450" s="5"/>
      <c r="BE2450" s="5"/>
    </row>
    <row r="2451" spans="1:57" ht="14.25" customHeight="1">
      <c r="A2451" s="1376">
        <v>46254</v>
      </c>
      <c r="B2451" s="1301"/>
      <c r="C2451" s="1302"/>
      <c r="D2451" s="1376">
        <v>45889</v>
      </c>
      <c r="E2451" s="1357"/>
      <c r="F2451" s="5"/>
      <c r="G2451" s="5"/>
      <c r="H2451" s="1302"/>
      <c r="I2451" s="1303"/>
      <c r="J2451" s="1301"/>
      <c r="K2451" s="1376"/>
      <c r="L2451" s="1302"/>
      <c r="M2451" s="1382">
        <f t="shared" si="4691"/>
        <v>46255</v>
      </c>
      <c r="N2451" s="1354"/>
      <c r="O2451" s="1383">
        <f t="shared" ref="O2451:S2451" si="4957">$AD2451*O$27</f>
        <v>0</v>
      </c>
      <c r="P2451" s="1383">
        <f t="shared" si="4957"/>
        <v>0</v>
      </c>
      <c r="Q2451" s="1383">
        <f t="shared" si="4957"/>
        <v>0</v>
      </c>
      <c r="R2451" s="1383">
        <f t="shared" si="4957"/>
        <v>0</v>
      </c>
      <c r="S2451" s="1383">
        <f t="shared" si="4957"/>
        <v>0</v>
      </c>
      <c r="T2451" s="1383">
        <f t="shared" ref="T2451:X2451" si="4958">$AE2451*T$27</f>
        <v>0</v>
      </c>
      <c r="U2451" s="1383">
        <f t="shared" si="4958"/>
        <v>0</v>
      </c>
      <c r="V2451" s="1383">
        <f t="shared" si="4958"/>
        <v>0</v>
      </c>
      <c r="W2451" s="1383">
        <f t="shared" si="4958"/>
        <v>0</v>
      </c>
      <c r="X2451" s="1383">
        <f t="shared" si="4958"/>
        <v>0</v>
      </c>
      <c r="Y2451" s="1383">
        <f t="shared" si="4694"/>
        <v>0</v>
      </c>
      <c r="Z2451" s="1383">
        <f t="shared" si="4695"/>
        <v>0</v>
      </c>
      <c r="AA2451" s="1383">
        <f t="shared" si="4696"/>
        <v>0</v>
      </c>
      <c r="AB2451" s="1383">
        <f t="shared" si="4697"/>
        <v>0</v>
      </c>
      <c r="AC2451" s="5">
        <f t="shared" si="4698"/>
        <v>232</v>
      </c>
      <c r="AD2451" s="1383">
        <f t="shared" si="4699"/>
        <v>0</v>
      </c>
      <c r="AE2451" s="1383">
        <f t="shared" si="4700"/>
        <v>0</v>
      </c>
      <c r="AF2451" s="1305" t="e">
        <f t="shared" si="4701"/>
        <v>#DIV/0!</v>
      </c>
      <c r="AG2451" s="1305" t="e">
        <f t="shared" si="4702"/>
        <v>#DIV/0!</v>
      </c>
      <c r="AH2451" s="5"/>
      <c r="AI2451" s="5"/>
      <c r="AJ2451" s="5"/>
      <c r="AK2451" s="5"/>
      <c r="AL2451" s="5"/>
      <c r="AM2451" s="5"/>
      <c r="AN2451" s="5"/>
      <c r="AO2451" s="5"/>
      <c r="AP2451" s="5"/>
      <c r="AQ2451" s="5"/>
      <c r="AR2451" s="5"/>
      <c r="AS2451" s="5"/>
      <c r="AT2451" s="5"/>
      <c r="AU2451" s="5"/>
      <c r="AV2451" s="5"/>
      <c r="AW2451" s="5"/>
      <c r="AX2451" s="5"/>
      <c r="AY2451" s="5"/>
      <c r="AZ2451" s="5"/>
      <c r="BA2451" s="5"/>
      <c r="BB2451" s="5"/>
      <c r="BC2451" s="5"/>
      <c r="BD2451" s="5"/>
      <c r="BE2451" s="5"/>
    </row>
    <row r="2452" spans="1:57" ht="14.25" customHeight="1">
      <c r="A2452" s="1376">
        <v>46255</v>
      </c>
      <c r="B2452" s="1301"/>
      <c r="C2452" s="1302"/>
      <c r="D2452" s="1376">
        <v>45890</v>
      </c>
      <c r="E2452" s="1357"/>
      <c r="F2452" s="5"/>
      <c r="G2452" s="5"/>
      <c r="H2452" s="1302"/>
      <c r="I2452" s="1303"/>
      <c r="J2452" s="1301"/>
      <c r="K2452" s="1376"/>
      <c r="L2452" s="1302"/>
      <c r="M2452" s="1382">
        <f t="shared" si="4691"/>
        <v>46256</v>
      </c>
      <c r="N2452" s="1354"/>
      <c r="O2452" s="1383">
        <f t="shared" ref="O2452:S2452" si="4959">$AD2452*O$27</f>
        <v>0</v>
      </c>
      <c r="P2452" s="1383">
        <f t="shared" si="4959"/>
        <v>0</v>
      </c>
      <c r="Q2452" s="1383">
        <f t="shared" si="4959"/>
        <v>0</v>
      </c>
      <c r="R2452" s="1383">
        <f t="shared" si="4959"/>
        <v>0</v>
      </c>
      <c r="S2452" s="1383">
        <f t="shared" si="4959"/>
        <v>0</v>
      </c>
      <c r="T2452" s="1383">
        <f t="shared" ref="T2452:X2452" si="4960">$AE2452*T$27</f>
        <v>0</v>
      </c>
      <c r="U2452" s="1383">
        <f t="shared" si="4960"/>
        <v>0</v>
      </c>
      <c r="V2452" s="1383">
        <f t="shared" si="4960"/>
        <v>0</v>
      </c>
      <c r="W2452" s="1383">
        <f t="shared" si="4960"/>
        <v>0</v>
      </c>
      <c r="X2452" s="1383">
        <f t="shared" si="4960"/>
        <v>0</v>
      </c>
      <c r="Y2452" s="1383">
        <f t="shared" si="4694"/>
        <v>0</v>
      </c>
      <c r="Z2452" s="1383">
        <f t="shared" si="4695"/>
        <v>0</v>
      </c>
      <c r="AA2452" s="1383">
        <f t="shared" si="4696"/>
        <v>0</v>
      </c>
      <c r="AB2452" s="1383">
        <f t="shared" si="4697"/>
        <v>0</v>
      </c>
      <c r="AC2452" s="5">
        <f t="shared" si="4698"/>
        <v>233</v>
      </c>
      <c r="AD2452" s="1383">
        <f t="shared" si="4699"/>
        <v>0</v>
      </c>
      <c r="AE2452" s="1383">
        <f t="shared" si="4700"/>
        <v>0</v>
      </c>
      <c r="AF2452" s="1305" t="e">
        <f t="shared" si="4701"/>
        <v>#DIV/0!</v>
      </c>
      <c r="AG2452" s="1305" t="e">
        <f t="shared" si="4702"/>
        <v>#DIV/0!</v>
      </c>
      <c r="AH2452" s="5"/>
      <c r="AI2452" s="5"/>
      <c r="AJ2452" s="5"/>
      <c r="AK2452" s="5"/>
      <c r="AL2452" s="5"/>
      <c r="AM2452" s="5"/>
      <c r="AN2452" s="5"/>
      <c r="AO2452" s="5"/>
      <c r="AP2452" s="5"/>
      <c r="AQ2452" s="5"/>
      <c r="AR2452" s="5"/>
      <c r="AS2452" s="5"/>
      <c r="AT2452" s="5"/>
      <c r="AU2452" s="5"/>
      <c r="AV2452" s="5"/>
      <c r="AW2452" s="5"/>
      <c r="AX2452" s="5"/>
      <c r="AY2452" s="5"/>
      <c r="AZ2452" s="5"/>
      <c r="BA2452" s="5"/>
      <c r="BB2452" s="5"/>
      <c r="BC2452" s="5"/>
      <c r="BD2452" s="5"/>
      <c r="BE2452" s="5"/>
    </row>
    <row r="2453" spans="1:57" ht="14.25" customHeight="1">
      <c r="A2453" s="1376">
        <v>46256</v>
      </c>
      <c r="B2453" s="1301"/>
      <c r="C2453" s="1302"/>
      <c r="D2453" s="1376">
        <v>45891</v>
      </c>
      <c r="E2453" s="1357"/>
      <c r="F2453" s="5"/>
      <c r="G2453" s="5"/>
      <c r="H2453" s="1302"/>
      <c r="I2453" s="1303"/>
      <c r="J2453" s="1301"/>
      <c r="K2453" s="1376"/>
      <c r="L2453" s="1302"/>
      <c r="M2453" s="1382">
        <f t="shared" si="4691"/>
        <v>46257</v>
      </c>
      <c r="N2453" s="1354"/>
      <c r="O2453" s="1383">
        <f t="shared" ref="O2453:S2453" si="4961">$AD2453*O$27</f>
        <v>0</v>
      </c>
      <c r="P2453" s="1383">
        <f t="shared" si="4961"/>
        <v>0</v>
      </c>
      <c r="Q2453" s="1383">
        <f t="shared" si="4961"/>
        <v>0</v>
      </c>
      <c r="R2453" s="1383">
        <f t="shared" si="4961"/>
        <v>0</v>
      </c>
      <c r="S2453" s="1383">
        <f t="shared" si="4961"/>
        <v>0</v>
      </c>
      <c r="T2453" s="1383">
        <f t="shared" ref="T2453:X2453" si="4962">$AE2453*T$27</f>
        <v>0</v>
      </c>
      <c r="U2453" s="1383">
        <f t="shared" si="4962"/>
        <v>0</v>
      </c>
      <c r="V2453" s="1383">
        <f t="shared" si="4962"/>
        <v>0</v>
      </c>
      <c r="W2453" s="1383">
        <f t="shared" si="4962"/>
        <v>0</v>
      </c>
      <c r="X2453" s="1383">
        <f t="shared" si="4962"/>
        <v>0</v>
      </c>
      <c r="Y2453" s="1383">
        <f t="shared" si="4694"/>
        <v>0</v>
      </c>
      <c r="Z2453" s="1383">
        <f t="shared" si="4695"/>
        <v>0</v>
      </c>
      <c r="AA2453" s="1383">
        <f t="shared" si="4696"/>
        <v>0</v>
      </c>
      <c r="AB2453" s="1383">
        <f t="shared" si="4697"/>
        <v>0</v>
      </c>
      <c r="AC2453" s="5">
        <f t="shared" si="4698"/>
        <v>234</v>
      </c>
      <c r="AD2453" s="1383">
        <f t="shared" si="4699"/>
        <v>0</v>
      </c>
      <c r="AE2453" s="1383">
        <f t="shared" si="4700"/>
        <v>0</v>
      </c>
      <c r="AF2453" s="1305" t="e">
        <f t="shared" si="4701"/>
        <v>#DIV/0!</v>
      </c>
      <c r="AG2453" s="1305" t="e">
        <f t="shared" si="4702"/>
        <v>#DIV/0!</v>
      </c>
      <c r="AH2453" s="5"/>
      <c r="AI2453" s="5"/>
      <c r="AJ2453" s="5"/>
      <c r="AK2453" s="5"/>
      <c r="AL2453" s="5"/>
      <c r="AM2453" s="5"/>
      <c r="AN2453" s="5"/>
      <c r="AO2453" s="5"/>
      <c r="AP2453" s="5"/>
      <c r="AQ2453" s="5"/>
      <c r="AR2453" s="5"/>
      <c r="AS2453" s="5"/>
      <c r="AT2453" s="5"/>
      <c r="AU2453" s="5"/>
      <c r="AV2453" s="5"/>
      <c r="AW2453" s="5"/>
      <c r="AX2453" s="5"/>
      <c r="AY2453" s="5"/>
      <c r="AZ2453" s="5"/>
      <c r="BA2453" s="5"/>
      <c r="BB2453" s="5"/>
      <c r="BC2453" s="5"/>
      <c r="BD2453" s="5"/>
      <c r="BE2453" s="5"/>
    </row>
    <row r="2454" spans="1:57" ht="14.25" customHeight="1">
      <c r="A2454" s="1376">
        <v>46257</v>
      </c>
      <c r="B2454" s="1301"/>
      <c r="C2454" s="1302"/>
      <c r="D2454" s="1376">
        <v>45892</v>
      </c>
      <c r="E2454" s="1357"/>
      <c r="F2454" s="5"/>
      <c r="G2454" s="5"/>
      <c r="H2454" s="1302"/>
      <c r="I2454" s="1303"/>
      <c r="J2454" s="1301"/>
      <c r="K2454" s="1376"/>
      <c r="L2454" s="1302"/>
      <c r="M2454" s="1382">
        <f t="shared" si="4691"/>
        <v>46258</v>
      </c>
      <c r="N2454" s="1354"/>
      <c r="O2454" s="1383">
        <f t="shared" ref="O2454:S2454" si="4963">$AD2454*O$27</f>
        <v>0</v>
      </c>
      <c r="P2454" s="1383">
        <f t="shared" si="4963"/>
        <v>0</v>
      </c>
      <c r="Q2454" s="1383">
        <f t="shared" si="4963"/>
        <v>0</v>
      </c>
      <c r="R2454" s="1383">
        <f t="shared" si="4963"/>
        <v>0</v>
      </c>
      <c r="S2454" s="1383">
        <f t="shared" si="4963"/>
        <v>0</v>
      </c>
      <c r="T2454" s="1383">
        <f t="shared" ref="T2454:X2454" si="4964">$AE2454*T$27</f>
        <v>0</v>
      </c>
      <c r="U2454" s="1383">
        <f t="shared" si="4964"/>
        <v>0</v>
      </c>
      <c r="V2454" s="1383">
        <f t="shared" si="4964"/>
        <v>0</v>
      </c>
      <c r="W2454" s="1383">
        <f t="shared" si="4964"/>
        <v>0</v>
      </c>
      <c r="X2454" s="1383">
        <f t="shared" si="4964"/>
        <v>0</v>
      </c>
      <c r="Y2454" s="1383">
        <f t="shared" si="4694"/>
        <v>0</v>
      </c>
      <c r="Z2454" s="1383">
        <f t="shared" si="4695"/>
        <v>0</v>
      </c>
      <c r="AA2454" s="1383">
        <f t="shared" si="4696"/>
        <v>0</v>
      </c>
      <c r="AB2454" s="1383">
        <f t="shared" si="4697"/>
        <v>0</v>
      </c>
      <c r="AC2454" s="5">
        <f t="shared" si="4698"/>
        <v>235</v>
      </c>
      <c r="AD2454" s="1383">
        <f t="shared" si="4699"/>
        <v>0</v>
      </c>
      <c r="AE2454" s="1383">
        <f t="shared" si="4700"/>
        <v>0</v>
      </c>
      <c r="AF2454" s="1305" t="e">
        <f t="shared" si="4701"/>
        <v>#DIV/0!</v>
      </c>
      <c r="AG2454" s="1305" t="e">
        <f t="shared" si="4702"/>
        <v>#DIV/0!</v>
      </c>
      <c r="AH2454" s="5"/>
      <c r="AI2454" s="5"/>
      <c r="AJ2454" s="5"/>
      <c r="AK2454" s="5"/>
      <c r="AL2454" s="5"/>
      <c r="AM2454" s="5"/>
      <c r="AN2454" s="5"/>
      <c r="AO2454" s="5"/>
      <c r="AP2454" s="5"/>
      <c r="AQ2454" s="5"/>
      <c r="AR2454" s="5"/>
      <c r="AS2454" s="5"/>
      <c r="AT2454" s="5"/>
      <c r="AU2454" s="5"/>
      <c r="AV2454" s="5"/>
      <c r="AW2454" s="5"/>
      <c r="AX2454" s="5"/>
      <c r="AY2454" s="5"/>
      <c r="AZ2454" s="5"/>
      <c r="BA2454" s="5"/>
      <c r="BB2454" s="5"/>
      <c r="BC2454" s="5"/>
      <c r="BD2454" s="5"/>
      <c r="BE2454" s="5"/>
    </row>
    <row r="2455" spans="1:57" ht="14.25" customHeight="1">
      <c r="A2455" s="1376">
        <v>46258</v>
      </c>
      <c r="B2455" s="1301"/>
      <c r="C2455" s="1302"/>
      <c r="D2455" s="1376">
        <v>45893</v>
      </c>
      <c r="E2455" s="1357"/>
      <c r="F2455" s="5"/>
      <c r="G2455" s="5"/>
      <c r="H2455" s="1302"/>
      <c r="I2455" s="1303"/>
      <c r="J2455" s="1301"/>
      <c r="K2455" s="1376"/>
      <c r="L2455" s="1302"/>
      <c r="M2455" s="1382">
        <f t="shared" si="4691"/>
        <v>46259</v>
      </c>
      <c r="N2455" s="1354"/>
      <c r="O2455" s="1383">
        <f t="shared" ref="O2455:S2455" si="4965">$AD2455*O$27</f>
        <v>0</v>
      </c>
      <c r="P2455" s="1383">
        <f t="shared" si="4965"/>
        <v>0</v>
      </c>
      <c r="Q2455" s="1383">
        <f t="shared" si="4965"/>
        <v>0</v>
      </c>
      <c r="R2455" s="1383">
        <f t="shared" si="4965"/>
        <v>0</v>
      </c>
      <c r="S2455" s="1383">
        <f t="shared" si="4965"/>
        <v>0</v>
      </c>
      <c r="T2455" s="1383">
        <f t="shared" ref="T2455:X2455" si="4966">$AE2455*T$27</f>
        <v>0</v>
      </c>
      <c r="U2455" s="1383">
        <f t="shared" si="4966"/>
        <v>0</v>
      </c>
      <c r="V2455" s="1383">
        <f t="shared" si="4966"/>
        <v>0</v>
      </c>
      <c r="W2455" s="1383">
        <f t="shared" si="4966"/>
        <v>0</v>
      </c>
      <c r="X2455" s="1383">
        <f t="shared" si="4966"/>
        <v>0</v>
      </c>
      <c r="Y2455" s="1383">
        <f t="shared" si="4694"/>
        <v>0</v>
      </c>
      <c r="Z2455" s="1383">
        <f t="shared" si="4695"/>
        <v>0</v>
      </c>
      <c r="AA2455" s="1383">
        <f t="shared" si="4696"/>
        <v>0</v>
      </c>
      <c r="AB2455" s="1383">
        <f t="shared" si="4697"/>
        <v>0</v>
      </c>
      <c r="AC2455" s="5">
        <f t="shared" si="4698"/>
        <v>236</v>
      </c>
      <c r="AD2455" s="1383">
        <f t="shared" si="4699"/>
        <v>0</v>
      </c>
      <c r="AE2455" s="1383">
        <f t="shared" si="4700"/>
        <v>0</v>
      </c>
      <c r="AF2455" s="1305" t="e">
        <f t="shared" si="4701"/>
        <v>#DIV/0!</v>
      </c>
      <c r="AG2455" s="1305" t="e">
        <f t="shared" si="4702"/>
        <v>#DIV/0!</v>
      </c>
      <c r="AH2455" s="5"/>
      <c r="AI2455" s="5"/>
      <c r="AJ2455" s="5"/>
      <c r="AK2455" s="5"/>
      <c r="AL2455" s="5"/>
      <c r="AM2455" s="5"/>
      <c r="AN2455" s="5"/>
      <c r="AO2455" s="5"/>
      <c r="AP2455" s="5"/>
      <c r="AQ2455" s="5"/>
      <c r="AR2455" s="5"/>
      <c r="AS2455" s="5"/>
      <c r="AT2455" s="5"/>
      <c r="AU2455" s="5"/>
      <c r="AV2455" s="5"/>
      <c r="AW2455" s="5"/>
      <c r="AX2455" s="5"/>
      <c r="AY2455" s="5"/>
      <c r="AZ2455" s="5"/>
      <c r="BA2455" s="5"/>
      <c r="BB2455" s="5"/>
      <c r="BC2455" s="5"/>
      <c r="BD2455" s="5"/>
      <c r="BE2455" s="5"/>
    </row>
    <row r="2456" spans="1:57" ht="14.25" customHeight="1">
      <c r="A2456" s="1376">
        <v>46259</v>
      </c>
      <c r="B2456" s="1301"/>
      <c r="C2456" s="1302"/>
      <c r="D2456" s="1376">
        <v>45894</v>
      </c>
      <c r="E2456" s="1357"/>
      <c r="F2456" s="5"/>
      <c r="G2456" s="5"/>
      <c r="H2456" s="1302"/>
      <c r="I2456" s="1303"/>
      <c r="J2456" s="1301"/>
      <c r="K2456" s="1376"/>
      <c r="L2456" s="1302"/>
      <c r="M2456" s="1382">
        <f t="shared" si="4691"/>
        <v>46260</v>
      </c>
      <c r="N2456" s="1354"/>
      <c r="O2456" s="1383">
        <f t="shared" ref="O2456:S2456" si="4967">$AD2456*O$27</f>
        <v>0</v>
      </c>
      <c r="P2456" s="1383">
        <f t="shared" si="4967"/>
        <v>0</v>
      </c>
      <c r="Q2456" s="1383">
        <f t="shared" si="4967"/>
        <v>0</v>
      </c>
      <c r="R2456" s="1383">
        <f t="shared" si="4967"/>
        <v>0</v>
      </c>
      <c r="S2456" s="1383">
        <f t="shared" si="4967"/>
        <v>0</v>
      </c>
      <c r="T2456" s="1383">
        <f t="shared" ref="T2456:X2456" si="4968">$AE2456*T$27</f>
        <v>0</v>
      </c>
      <c r="U2456" s="1383">
        <f t="shared" si="4968"/>
        <v>0</v>
      </c>
      <c r="V2456" s="1383">
        <f t="shared" si="4968"/>
        <v>0</v>
      </c>
      <c r="W2456" s="1383">
        <f t="shared" si="4968"/>
        <v>0</v>
      </c>
      <c r="X2456" s="1383">
        <f t="shared" si="4968"/>
        <v>0</v>
      </c>
      <c r="Y2456" s="1383">
        <f t="shared" si="4694"/>
        <v>0</v>
      </c>
      <c r="Z2456" s="1383">
        <f t="shared" si="4695"/>
        <v>0</v>
      </c>
      <c r="AA2456" s="1383">
        <f t="shared" si="4696"/>
        <v>0</v>
      </c>
      <c r="AB2456" s="1383">
        <f t="shared" si="4697"/>
        <v>0</v>
      </c>
      <c r="AC2456" s="5">
        <f t="shared" si="4698"/>
        <v>237</v>
      </c>
      <c r="AD2456" s="1383">
        <f t="shared" si="4699"/>
        <v>0</v>
      </c>
      <c r="AE2456" s="1383">
        <f t="shared" si="4700"/>
        <v>0</v>
      </c>
      <c r="AF2456" s="1305" t="e">
        <f t="shared" si="4701"/>
        <v>#DIV/0!</v>
      </c>
      <c r="AG2456" s="1305" t="e">
        <f t="shared" si="4702"/>
        <v>#DIV/0!</v>
      </c>
      <c r="AH2456" s="5"/>
      <c r="AI2456" s="5"/>
      <c r="AJ2456" s="5"/>
      <c r="AK2456" s="5"/>
      <c r="AL2456" s="5"/>
      <c r="AM2456" s="5"/>
      <c r="AN2456" s="5"/>
      <c r="AO2456" s="5"/>
      <c r="AP2456" s="5"/>
      <c r="AQ2456" s="5"/>
      <c r="AR2456" s="5"/>
      <c r="AS2456" s="5"/>
      <c r="AT2456" s="5"/>
      <c r="AU2456" s="5"/>
      <c r="AV2456" s="5"/>
      <c r="AW2456" s="5"/>
      <c r="AX2456" s="5"/>
      <c r="AY2456" s="5"/>
      <c r="AZ2456" s="5"/>
      <c r="BA2456" s="5"/>
      <c r="BB2456" s="5"/>
      <c r="BC2456" s="5"/>
      <c r="BD2456" s="5"/>
      <c r="BE2456" s="5"/>
    </row>
    <row r="2457" spans="1:57" ht="14.25" customHeight="1">
      <c r="A2457" s="1376">
        <v>46260</v>
      </c>
      <c r="B2457" s="1301"/>
      <c r="C2457" s="1302"/>
      <c r="D2457" s="1376">
        <v>45895</v>
      </c>
      <c r="E2457" s="1357"/>
      <c r="F2457" s="5"/>
      <c r="G2457" s="5"/>
      <c r="H2457" s="1302"/>
      <c r="I2457" s="1303"/>
      <c r="J2457" s="1301"/>
      <c r="K2457" s="1376"/>
      <c r="L2457" s="1302"/>
      <c r="M2457" s="1382">
        <f t="shared" si="4691"/>
        <v>46261</v>
      </c>
      <c r="N2457" s="1354"/>
      <c r="O2457" s="1383">
        <f t="shared" ref="O2457:S2457" si="4969">$AD2457*O$27</f>
        <v>0</v>
      </c>
      <c r="P2457" s="1383">
        <f t="shared" si="4969"/>
        <v>0</v>
      </c>
      <c r="Q2457" s="1383">
        <f t="shared" si="4969"/>
        <v>0</v>
      </c>
      <c r="R2457" s="1383">
        <f t="shared" si="4969"/>
        <v>0</v>
      </c>
      <c r="S2457" s="1383">
        <f t="shared" si="4969"/>
        <v>0</v>
      </c>
      <c r="T2457" s="1383">
        <f t="shared" ref="T2457:X2457" si="4970">$AE2457*T$27</f>
        <v>0</v>
      </c>
      <c r="U2457" s="1383">
        <f t="shared" si="4970"/>
        <v>0</v>
      </c>
      <c r="V2457" s="1383">
        <f t="shared" si="4970"/>
        <v>0</v>
      </c>
      <c r="W2457" s="1383">
        <f t="shared" si="4970"/>
        <v>0</v>
      </c>
      <c r="X2457" s="1383">
        <f t="shared" si="4970"/>
        <v>0</v>
      </c>
      <c r="Y2457" s="1383">
        <f t="shared" si="4694"/>
        <v>0</v>
      </c>
      <c r="Z2457" s="1383">
        <f t="shared" si="4695"/>
        <v>0</v>
      </c>
      <c r="AA2457" s="1383">
        <f t="shared" si="4696"/>
        <v>0</v>
      </c>
      <c r="AB2457" s="1383">
        <f t="shared" si="4697"/>
        <v>0</v>
      </c>
      <c r="AC2457" s="5">
        <f t="shared" si="4698"/>
        <v>238</v>
      </c>
      <c r="AD2457" s="1383">
        <f t="shared" si="4699"/>
        <v>0</v>
      </c>
      <c r="AE2457" s="1383">
        <f t="shared" si="4700"/>
        <v>0</v>
      </c>
      <c r="AF2457" s="1305" t="e">
        <f t="shared" si="4701"/>
        <v>#DIV/0!</v>
      </c>
      <c r="AG2457" s="1305" t="e">
        <f t="shared" si="4702"/>
        <v>#DIV/0!</v>
      </c>
      <c r="AH2457" s="5"/>
      <c r="AI2457" s="5"/>
      <c r="AJ2457" s="5"/>
      <c r="AK2457" s="5"/>
      <c r="AL2457" s="5"/>
      <c r="AM2457" s="5"/>
      <c r="AN2457" s="5"/>
      <c r="AO2457" s="5"/>
      <c r="AP2457" s="5"/>
      <c r="AQ2457" s="5"/>
      <c r="AR2457" s="5"/>
      <c r="AS2457" s="5"/>
      <c r="AT2457" s="5"/>
      <c r="AU2457" s="5"/>
      <c r="AV2457" s="5"/>
      <c r="AW2457" s="5"/>
      <c r="AX2457" s="5"/>
      <c r="AY2457" s="5"/>
      <c r="AZ2457" s="5"/>
      <c r="BA2457" s="5"/>
      <c r="BB2457" s="5"/>
      <c r="BC2457" s="5"/>
      <c r="BD2457" s="5"/>
      <c r="BE2457" s="5"/>
    </row>
    <row r="2458" spans="1:57" ht="14.25" customHeight="1">
      <c r="A2458" s="1376">
        <v>46261</v>
      </c>
      <c r="B2458" s="1301"/>
      <c r="C2458" s="1302"/>
      <c r="D2458" s="1376">
        <v>45896</v>
      </c>
      <c r="E2458" s="1357"/>
      <c r="F2458" s="5"/>
      <c r="G2458" s="5"/>
      <c r="H2458" s="1302"/>
      <c r="I2458" s="1303"/>
      <c r="J2458" s="1301"/>
      <c r="K2458" s="1376"/>
      <c r="L2458" s="1302"/>
      <c r="M2458" s="1382">
        <f t="shared" si="4691"/>
        <v>46262</v>
      </c>
      <c r="N2458" s="1354"/>
      <c r="O2458" s="1383">
        <f t="shared" ref="O2458:S2458" si="4971">$AD2458*O$27</f>
        <v>0</v>
      </c>
      <c r="P2458" s="1383">
        <f t="shared" si="4971"/>
        <v>0</v>
      </c>
      <c r="Q2458" s="1383">
        <f t="shared" si="4971"/>
        <v>0</v>
      </c>
      <c r="R2458" s="1383">
        <f t="shared" si="4971"/>
        <v>0</v>
      </c>
      <c r="S2458" s="1383">
        <f t="shared" si="4971"/>
        <v>0</v>
      </c>
      <c r="T2458" s="1383">
        <f t="shared" ref="T2458:X2458" si="4972">$AE2458*T$27</f>
        <v>0</v>
      </c>
      <c r="U2458" s="1383">
        <f t="shared" si="4972"/>
        <v>0</v>
      </c>
      <c r="V2458" s="1383">
        <f t="shared" si="4972"/>
        <v>0</v>
      </c>
      <c r="W2458" s="1383">
        <f t="shared" si="4972"/>
        <v>0</v>
      </c>
      <c r="X2458" s="1383">
        <f t="shared" si="4972"/>
        <v>0</v>
      </c>
      <c r="Y2458" s="1383">
        <f t="shared" si="4694"/>
        <v>0</v>
      </c>
      <c r="Z2458" s="1383">
        <f t="shared" si="4695"/>
        <v>0</v>
      </c>
      <c r="AA2458" s="1383">
        <f t="shared" si="4696"/>
        <v>0</v>
      </c>
      <c r="AB2458" s="1383">
        <f t="shared" si="4697"/>
        <v>0</v>
      </c>
      <c r="AC2458" s="5">
        <f t="shared" si="4698"/>
        <v>239</v>
      </c>
      <c r="AD2458" s="1383">
        <f t="shared" si="4699"/>
        <v>0</v>
      </c>
      <c r="AE2458" s="1383">
        <f t="shared" si="4700"/>
        <v>0</v>
      </c>
      <c r="AF2458" s="1305" t="e">
        <f t="shared" si="4701"/>
        <v>#DIV/0!</v>
      </c>
      <c r="AG2458" s="1305" t="e">
        <f t="shared" si="4702"/>
        <v>#DIV/0!</v>
      </c>
      <c r="AH2458" s="5"/>
      <c r="AI2458" s="5"/>
      <c r="AJ2458" s="5"/>
      <c r="AK2458" s="5"/>
      <c r="AL2458" s="5"/>
      <c r="AM2458" s="5"/>
      <c r="AN2458" s="5"/>
      <c r="AO2458" s="5"/>
      <c r="AP2458" s="5"/>
      <c r="AQ2458" s="5"/>
      <c r="AR2458" s="5"/>
      <c r="AS2458" s="5"/>
      <c r="AT2458" s="5"/>
      <c r="AU2458" s="5"/>
      <c r="AV2458" s="5"/>
      <c r="AW2458" s="5"/>
      <c r="AX2458" s="5"/>
      <c r="AY2458" s="5"/>
      <c r="AZ2458" s="5"/>
      <c r="BA2458" s="5"/>
      <c r="BB2458" s="5"/>
      <c r="BC2458" s="5"/>
      <c r="BD2458" s="5"/>
      <c r="BE2458" s="5"/>
    </row>
    <row r="2459" spans="1:57" ht="14.25" customHeight="1">
      <c r="A2459" s="1376">
        <v>46262</v>
      </c>
      <c r="B2459" s="1301"/>
      <c r="C2459" s="1302"/>
      <c r="D2459" s="1376">
        <v>45897</v>
      </c>
      <c r="E2459" s="1357"/>
      <c r="F2459" s="5"/>
      <c r="G2459" s="5"/>
      <c r="H2459" s="1302"/>
      <c r="I2459" s="1303"/>
      <c r="J2459" s="1301"/>
      <c r="K2459" s="1376"/>
      <c r="L2459" s="1302"/>
      <c r="M2459" s="1382">
        <f t="shared" si="4691"/>
        <v>46263</v>
      </c>
      <c r="N2459" s="1354"/>
      <c r="O2459" s="1383">
        <f t="shared" ref="O2459:S2459" si="4973">$AD2459*O$27</f>
        <v>0</v>
      </c>
      <c r="P2459" s="1383">
        <f t="shared" si="4973"/>
        <v>0</v>
      </c>
      <c r="Q2459" s="1383">
        <f t="shared" si="4973"/>
        <v>0</v>
      </c>
      <c r="R2459" s="1383">
        <f t="shared" si="4973"/>
        <v>0</v>
      </c>
      <c r="S2459" s="1383">
        <f t="shared" si="4973"/>
        <v>0</v>
      </c>
      <c r="T2459" s="1383">
        <f t="shared" ref="T2459:X2459" si="4974">$AE2459*T$27</f>
        <v>0</v>
      </c>
      <c r="U2459" s="1383">
        <f t="shared" si="4974"/>
        <v>0</v>
      </c>
      <c r="V2459" s="1383">
        <f t="shared" si="4974"/>
        <v>0</v>
      </c>
      <c r="W2459" s="1383">
        <f t="shared" si="4974"/>
        <v>0</v>
      </c>
      <c r="X2459" s="1383">
        <f t="shared" si="4974"/>
        <v>0</v>
      </c>
      <c r="Y2459" s="1383">
        <f t="shared" si="4694"/>
        <v>0</v>
      </c>
      <c r="Z2459" s="1383">
        <f t="shared" si="4695"/>
        <v>0</v>
      </c>
      <c r="AA2459" s="1383">
        <f t="shared" si="4696"/>
        <v>0</v>
      </c>
      <c r="AB2459" s="1383">
        <f t="shared" si="4697"/>
        <v>0</v>
      </c>
      <c r="AC2459" s="5">
        <f t="shared" si="4698"/>
        <v>240</v>
      </c>
      <c r="AD2459" s="1383">
        <f t="shared" si="4699"/>
        <v>0</v>
      </c>
      <c r="AE2459" s="1383">
        <f t="shared" si="4700"/>
        <v>0</v>
      </c>
      <c r="AF2459" s="1305" t="e">
        <f t="shared" si="4701"/>
        <v>#DIV/0!</v>
      </c>
      <c r="AG2459" s="1305" t="e">
        <f t="shared" si="4702"/>
        <v>#DIV/0!</v>
      </c>
      <c r="AH2459" s="5"/>
      <c r="AI2459" s="5"/>
      <c r="AJ2459" s="5"/>
      <c r="AK2459" s="5"/>
      <c r="AL2459" s="5"/>
      <c r="AM2459" s="5"/>
      <c r="AN2459" s="5"/>
      <c r="AO2459" s="5"/>
      <c r="AP2459" s="5"/>
      <c r="AQ2459" s="5"/>
      <c r="AR2459" s="5"/>
      <c r="AS2459" s="5"/>
      <c r="AT2459" s="5"/>
      <c r="AU2459" s="5"/>
      <c r="AV2459" s="5"/>
      <c r="AW2459" s="5"/>
      <c r="AX2459" s="5"/>
      <c r="AY2459" s="5"/>
      <c r="AZ2459" s="5"/>
      <c r="BA2459" s="5"/>
      <c r="BB2459" s="5"/>
      <c r="BC2459" s="5"/>
      <c r="BD2459" s="5"/>
      <c r="BE2459" s="5"/>
    </row>
    <row r="2460" spans="1:57" ht="14.25" customHeight="1">
      <c r="A2460" s="1376">
        <v>46263</v>
      </c>
      <c r="B2460" s="1301"/>
      <c r="C2460" s="1302"/>
      <c r="D2460" s="1376">
        <v>45898</v>
      </c>
      <c r="E2460" s="1357"/>
      <c r="F2460" s="5"/>
      <c r="G2460" s="5"/>
      <c r="H2460" s="1302"/>
      <c r="I2460" s="1303"/>
      <c r="J2460" s="1301"/>
      <c r="K2460" s="1376"/>
      <c r="L2460" s="1302"/>
      <c r="M2460" s="1382">
        <f t="shared" si="4691"/>
        <v>46264</v>
      </c>
      <c r="N2460" s="1354"/>
      <c r="O2460" s="1383">
        <f t="shared" ref="O2460:S2460" si="4975">$AD2460*O$27</f>
        <v>0</v>
      </c>
      <c r="P2460" s="1383">
        <f t="shared" si="4975"/>
        <v>0</v>
      </c>
      <c r="Q2460" s="1383">
        <f t="shared" si="4975"/>
        <v>0</v>
      </c>
      <c r="R2460" s="1383">
        <f t="shared" si="4975"/>
        <v>0</v>
      </c>
      <c r="S2460" s="1383">
        <f t="shared" si="4975"/>
        <v>0</v>
      </c>
      <c r="T2460" s="1383">
        <f t="shared" ref="T2460:X2460" si="4976">$AE2460*T$27</f>
        <v>0</v>
      </c>
      <c r="U2460" s="1383">
        <f t="shared" si="4976"/>
        <v>0</v>
      </c>
      <c r="V2460" s="1383">
        <f t="shared" si="4976"/>
        <v>0</v>
      </c>
      <c r="W2460" s="1383">
        <f t="shared" si="4976"/>
        <v>0</v>
      </c>
      <c r="X2460" s="1383">
        <f t="shared" si="4976"/>
        <v>0</v>
      </c>
      <c r="Y2460" s="1383">
        <f t="shared" si="4694"/>
        <v>0</v>
      </c>
      <c r="Z2460" s="1383">
        <f t="shared" si="4695"/>
        <v>0</v>
      </c>
      <c r="AA2460" s="1383">
        <f t="shared" si="4696"/>
        <v>0</v>
      </c>
      <c r="AB2460" s="1383">
        <f t="shared" si="4697"/>
        <v>0</v>
      </c>
      <c r="AC2460" s="5">
        <f t="shared" si="4698"/>
        <v>241</v>
      </c>
      <c r="AD2460" s="1383">
        <f t="shared" si="4699"/>
        <v>0</v>
      </c>
      <c r="AE2460" s="1383">
        <f t="shared" si="4700"/>
        <v>0</v>
      </c>
      <c r="AF2460" s="1305" t="e">
        <f t="shared" si="4701"/>
        <v>#DIV/0!</v>
      </c>
      <c r="AG2460" s="1305" t="e">
        <f t="shared" si="4702"/>
        <v>#DIV/0!</v>
      </c>
      <c r="AH2460" s="5"/>
      <c r="AI2460" s="5"/>
      <c r="AJ2460" s="5"/>
      <c r="AK2460" s="5"/>
      <c r="AL2460" s="5"/>
      <c r="AM2460" s="5"/>
      <c r="AN2460" s="5"/>
      <c r="AO2460" s="5"/>
      <c r="AP2460" s="5"/>
      <c r="AQ2460" s="5"/>
      <c r="AR2460" s="5"/>
      <c r="AS2460" s="5"/>
      <c r="AT2460" s="5"/>
      <c r="AU2460" s="5"/>
      <c r="AV2460" s="5"/>
      <c r="AW2460" s="5"/>
      <c r="AX2460" s="5"/>
      <c r="AY2460" s="5"/>
      <c r="AZ2460" s="5"/>
      <c r="BA2460" s="5"/>
      <c r="BB2460" s="5"/>
      <c r="BC2460" s="5"/>
      <c r="BD2460" s="5"/>
      <c r="BE2460" s="5"/>
    </row>
    <row r="2461" spans="1:57" ht="14.25" customHeight="1">
      <c r="A2461" s="1376">
        <v>46264</v>
      </c>
      <c r="B2461" s="1301"/>
      <c r="C2461" s="1302"/>
      <c r="D2461" s="1376">
        <v>45899</v>
      </c>
      <c r="E2461" s="1357"/>
      <c r="F2461" s="5"/>
      <c r="G2461" s="5"/>
      <c r="H2461" s="1302"/>
      <c r="I2461" s="1303"/>
      <c r="J2461" s="1301"/>
      <c r="K2461" s="1376"/>
      <c r="L2461" s="1302"/>
      <c r="M2461" s="1382">
        <f t="shared" si="4691"/>
        <v>46265</v>
      </c>
      <c r="N2461" s="1354"/>
      <c r="O2461" s="1383">
        <f t="shared" ref="O2461:S2461" si="4977">$AD2461*O$27</f>
        <v>0</v>
      </c>
      <c r="P2461" s="1383">
        <f t="shared" si="4977"/>
        <v>0</v>
      </c>
      <c r="Q2461" s="1383">
        <f t="shared" si="4977"/>
        <v>0</v>
      </c>
      <c r="R2461" s="1383">
        <f t="shared" si="4977"/>
        <v>0</v>
      </c>
      <c r="S2461" s="1383">
        <f t="shared" si="4977"/>
        <v>0</v>
      </c>
      <c r="T2461" s="1383">
        <f t="shared" ref="T2461:X2461" si="4978">$AE2461*T$27</f>
        <v>0</v>
      </c>
      <c r="U2461" s="1383">
        <f t="shared" si="4978"/>
        <v>0</v>
      </c>
      <c r="V2461" s="1383">
        <f t="shared" si="4978"/>
        <v>0</v>
      </c>
      <c r="W2461" s="1383">
        <f t="shared" si="4978"/>
        <v>0</v>
      </c>
      <c r="X2461" s="1383">
        <f t="shared" si="4978"/>
        <v>0</v>
      </c>
      <c r="Y2461" s="1383">
        <f t="shared" si="4694"/>
        <v>0</v>
      </c>
      <c r="Z2461" s="1383">
        <f t="shared" si="4695"/>
        <v>0</v>
      </c>
      <c r="AA2461" s="1383">
        <f t="shared" si="4696"/>
        <v>0</v>
      </c>
      <c r="AB2461" s="1383">
        <f t="shared" si="4697"/>
        <v>0</v>
      </c>
      <c r="AC2461" s="5">
        <f t="shared" si="4698"/>
        <v>242</v>
      </c>
      <c r="AD2461" s="1383">
        <f t="shared" si="4699"/>
        <v>0</v>
      </c>
      <c r="AE2461" s="1383">
        <f t="shared" si="4700"/>
        <v>0</v>
      </c>
      <c r="AF2461" s="1305" t="e">
        <f t="shared" si="4701"/>
        <v>#DIV/0!</v>
      </c>
      <c r="AG2461" s="1305" t="e">
        <f t="shared" si="4702"/>
        <v>#DIV/0!</v>
      </c>
      <c r="AH2461" s="5"/>
      <c r="AI2461" s="5"/>
      <c r="AJ2461" s="5"/>
      <c r="AK2461" s="5"/>
      <c r="AL2461" s="5"/>
      <c r="AM2461" s="5"/>
      <c r="AN2461" s="5"/>
      <c r="AO2461" s="5"/>
      <c r="AP2461" s="5"/>
      <c r="AQ2461" s="5"/>
      <c r="AR2461" s="5"/>
      <c r="AS2461" s="5"/>
      <c r="AT2461" s="5"/>
      <c r="AU2461" s="5"/>
      <c r="AV2461" s="5"/>
      <c r="AW2461" s="5"/>
      <c r="AX2461" s="5"/>
      <c r="AY2461" s="5"/>
      <c r="AZ2461" s="5"/>
      <c r="BA2461" s="5"/>
      <c r="BB2461" s="5"/>
      <c r="BC2461" s="5"/>
      <c r="BD2461" s="5"/>
      <c r="BE2461" s="5"/>
    </row>
    <row r="2462" spans="1:57" ht="14.25" customHeight="1">
      <c r="A2462" s="1376">
        <v>46265</v>
      </c>
      <c r="B2462" s="1301"/>
      <c r="C2462" s="1302"/>
      <c r="D2462" s="1376">
        <v>45900</v>
      </c>
      <c r="E2462" s="1357"/>
      <c r="F2462" s="5"/>
      <c r="G2462" s="5"/>
      <c r="H2462" s="1302"/>
      <c r="I2462" s="1303"/>
      <c r="J2462" s="1301"/>
      <c r="K2462" s="1376"/>
      <c r="L2462" s="1302"/>
      <c r="M2462" s="1382">
        <f t="shared" si="4691"/>
        <v>46266</v>
      </c>
      <c r="N2462" s="1354"/>
      <c r="O2462" s="1383">
        <f t="shared" ref="O2462:S2462" si="4979">$AD2462*O$27</f>
        <v>0</v>
      </c>
      <c r="P2462" s="1383">
        <f t="shared" si="4979"/>
        <v>0</v>
      </c>
      <c r="Q2462" s="1383">
        <f t="shared" si="4979"/>
        <v>0</v>
      </c>
      <c r="R2462" s="1383">
        <f t="shared" si="4979"/>
        <v>0</v>
      </c>
      <c r="S2462" s="1383">
        <f t="shared" si="4979"/>
        <v>0</v>
      </c>
      <c r="T2462" s="1383">
        <f t="shared" ref="T2462:X2462" si="4980">$AE2462*T$27</f>
        <v>0</v>
      </c>
      <c r="U2462" s="1383">
        <f t="shared" si="4980"/>
        <v>0</v>
      </c>
      <c r="V2462" s="1383">
        <f t="shared" si="4980"/>
        <v>0</v>
      </c>
      <c r="W2462" s="1383">
        <f t="shared" si="4980"/>
        <v>0</v>
      </c>
      <c r="X2462" s="1383">
        <f t="shared" si="4980"/>
        <v>0</v>
      </c>
      <c r="Y2462" s="1383">
        <f t="shared" si="4694"/>
        <v>0</v>
      </c>
      <c r="Z2462" s="1383">
        <f t="shared" si="4695"/>
        <v>0</v>
      </c>
      <c r="AA2462" s="1383">
        <f t="shared" si="4696"/>
        <v>0</v>
      </c>
      <c r="AB2462" s="1383">
        <f t="shared" si="4697"/>
        <v>0</v>
      </c>
      <c r="AC2462" s="5">
        <f t="shared" si="4698"/>
        <v>243</v>
      </c>
      <c r="AD2462" s="1383">
        <f t="shared" si="4699"/>
        <v>0</v>
      </c>
      <c r="AE2462" s="1383">
        <f t="shared" si="4700"/>
        <v>0</v>
      </c>
      <c r="AF2462" s="1305" t="e">
        <f t="shared" si="4701"/>
        <v>#DIV/0!</v>
      </c>
      <c r="AG2462" s="1305" t="e">
        <f t="shared" si="4702"/>
        <v>#DIV/0!</v>
      </c>
      <c r="AH2462" s="5"/>
      <c r="AI2462" s="5"/>
      <c r="AJ2462" s="5"/>
      <c r="AK2462" s="5"/>
      <c r="AL2462" s="5"/>
      <c r="AM2462" s="5"/>
      <c r="AN2462" s="5"/>
      <c r="AO2462" s="5"/>
      <c r="AP2462" s="5"/>
      <c r="AQ2462" s="5"/>
      <c r="AR2462" s="5"/>
      <c r="AS2462" s="5"/>
      <c r="AT2462" s="5"/>
      <c r="AU2462" s="5"/>
      <c r="AV2462" s="5"/>
      <c r="AW2462" s="5"/>
      <c r="AX2462" s="5"/>
      <c r="AY2462" s="5"/>
      <c r="AZ2462" s="5"/>
      <c r="BA2462" s="5"/>
      <c r="BB2462" s="5"/>
      <c r="BC2462" s="5"/>
      <c r="BD2462" s="5"/>
      <c r="BE2462" s="5"/>
    </row>
    <row r="2463" spans="1:57" ht="14.25" customHeight="1">
      <c r="A2463" s="1376">
        <v>46266</v>
      </c>
      <c r="B2463" s="1301"/>
      <c r="C2463" s="1302"/>
      <c r="D2463" s="1376">
        <v>45901</v>
      </c>
      <c r="E2463" s="1357"/>
      <c r="F2463" s="5"/>
      <c r="G2463" s="5"/>
      <c r="H2463" s="1302"/>
      <c r="I2463" s="1303"/>
      <c r="J2463" s="1301"/>
      <c r="K2463" s="1376"/>
      <c r="L2463" s="1302"/>
      <c r="M2463" s="1382">
        <f t="shared" si="4691"/>
        <v>46267</v>
      </c>
      <c r="N2463" s="1354"/>
      <c r="O2463" s="1383">
        <f t="shared" ref="O2463:S2463" si="4981">$AD2463*O$27</f>
        <v>0</v>
      </c>
      <c r="P2463" s="1383">
        <f t="shared" si="4981"/>
        <v>0</v>
      </c>
      <c r="Q2463" s="1383">
        <f t="shared" si="4981"/>
        <v>0</v>
      </c>
      <c r="R2463" s="1383">
        <f t="shared" si="4981"/>
        <v>0</v>
      </c>
      <c r="S2463" s="1383">
        <f t="shared" si="4981"/>
        <v>0</v>
      </c>
      <c r="T2463" s="1383">
        <f t="shared" ref="T2463:X2463" si="4982">$AE2463*T$27</f>
        <v>0</v>
      </c>
      <c r="U2463" s="1383">
        <f t="shared" si="4982"/>
        <v>0</v>
      </c>
      <c r="V2463" s="1383">
        <f t="shared" si="4982"/>
        <v>0</v>
      </c>
      <c r="W2463" s="1383">
        <f t="shared" si="4982"/>
        <v>0</v>
      </c>
      <c r="X2463" s="1383">
        <f t="shared" si="4982"/>
        <v>0</v>
      </c>
      <c r="Y2463" s="1383">
        <f t="shared" si="4694"/>
        <v>0</v>
      </c>
      <c r="Z2463" s="1383">
        <f t="shared" si="4695"/>
        <v>0</v>
      </c>
      <c r="AA2463" s="1383">
        <f t="shared" si="4696"/>
        <v>0</v>
      </c>
      <c r="AB2463" s="1383">
        <f t="shared" si="4697"/>
        <v>0</v>
      </c>
      <c r="AC2463" s="5">
        <f t="shared" si="4698"/>
        <v>244</v>
      </c>
      <c r="AD2463" s="1383">
        <f t="shared" si="4699"/>
        <v>0</v>
      </c>
      <c r="AE2463" s="1383">
        <f t="shared" si="4700"/>
        <v>0</v>
      </c>
      <c r="AF2463" s="1305" t="e">
        <f t="shared" si="4701"/>
        <v>#DIV/0!</v>
      </c>
      <c r="AG2463" s="1305" t="e">
        <f t="shared" si="4702"/>
        <v>#DIV/0!</v>
      </c>
      <c r="AH2463" s="5"/>
      <c r="AI2463" s="5"/>
      <c r="AJ2463" s="5"/>
      <c r="AK2463" s="5"/>
      <c r="AL2463" s="5"/>
      <c r="AM2463" s="5"/>
      <c r="AN2463" s="5"/>
      <c r="AO2463" s="5"/>
      <c r="AP2463" s="5"/>
      <c r="AQ2463" s="5"/>
      <c r="AR2463" s="5"/>
      <c r="AS2463" s="5"/>
      <c r="AT2463" s="5"/>
      <c r="AU2463" s="5"/>
      <c r="AV2463" s="5"/>
      <c r="AW2463" s="5"/>
      <c r="AX2463" s="5"/>
      <c r="AY2463" s="5"/>
      <c r="AZ2463" s="5"/>
      <c r="BA2463" s="5"/>
      <c r="BB2463" s="5"/>
      <c r="BC2463" s="5"/>
      <c r="BD2463" s="5"/>
      <c r="BE2463" s="5"/>
    </row>
    <row r="2464" spans="1:57" ht="14.25" customHeight="1">
      <c r="A2464" s="1376">
        <v>46267</v>
      </c>
      <c r="B2464" s="1301"/>
      <c r="C2464" s="1302"/>
      <c r="D2464" s="1376">
        <v>45902</v>
      </c>
      <c r="E2464" s="1357"/>
      <c r="F2464" s="5"/>
      <c r="G2464" s="5"/>
      <c r="H2464" s="1302"/>
      <c r="I2464" s="1303"/>
      <c r="J2464" s="1301"/>
      <c r="K2464" s="1376"/>
      <c r="L2464" s="1302"/>
      <c r="M2464" s="1382">
        <f t="shared" si="4691"/>
        <v>46268</v>
      </c>
      <c r="N2464" s="1354"/>
      <c r="O2464" s="1383">
        <f t="shared" ref="O2464:S2464" si="4983">$AD2464*O$27</f>
        <v>0</v>
      </c>
      <c r="P2464" s="1383">
        <f t="shared" si="4983"/>
        <v>0</v>
      </c>
      <c r="Q2464" s="1383">
        <f t="shared" si="4983"/>
        <v>0</v>
      </c>
      <c r="R2464" s="1383">
        <f t="shared" si="4983"/>
        <v>0</v>
      </c>
      <c r="S2464" s="1383">
        <f t="shared" si="4983"/>
        <v>0</v>
      </c>
      <c r="T2464" s="1383">
        <f t="shared" ref="T2464:X2464" si="4984">$AE2464*T$27</f>
        <v>0</v>
      </c>
      <c r="U2464" s="1383">
        <f t="shared" si="4984"/>
        <v>0</v>
      </c>
      <c r="V2464" s="1383">
        <f t="shared" si="4984"/>
        <v>0</v>
      </c>
      <c r="W2464" s="1383">
        <f t="shared" si="4984"/>
        <v>0</v>
      </c>
      <c r="X2464" s="1383">
        <f t="shared" si="4984"/>
        <v>0</v>
      </c>
      <c r="Y2464" s="1383">
        <f t="shared" si="4694"/>
        <v>0</v>
      </c>
      <c r="Z2464" s="1383">
        <f t="shared" si="4695"/>
        <v>0</v>
      </c>
      <c r="AA2464" s="1383">
        <f t="shared" si="4696"/>
        <v>0</v>
      </c>
      <c r="AB2464" s="1383">
        <f t="shared" si="4697"/>
        <v>0</v>
      </c>
      <c r="AC2464" s="5">
        <f t="shared" si="4698"/>
        <v>245</v>
      </c>
      <c r="AD2464" s="1383">
        <f t="shared" si="4699"/>
        <v>0</v>
      </c>
      <c r="AE2464" s="1383">
        <f t="shared" si="4700"/>
        <v>0</v>
      </c>
      <c r="AF2464" s="1305" t="e">
        <f t="shared" si="4701"/>
        <v>#DIV/0!</v>
      </c>
      <c r="AG2464" s="1305" t="e">
        <f t="shared" si="4702"/>
        <v>#DIV/0!</v>
      </c>
      <c r="AH2464" s="5"/>
      <c r="AI2464" s="5"/>
      <c r="AJ2464" s="5"/>
      <c r="AK2464" s="5"/>
      <c r="AL2464" s="5"/>
      <c r="AM2464" s="5"/>
      <c r="AN2464" s="5"/>
      <c r="AO2464" s="5"/>
      <c r="AP2464" s="5"/>
      <c r="AQ2464" s="5"/>
      <c r="AR2464" s="5"/>
      <c r="AS2464" s="5"/>
      <c r="AT2464" s="5"/>
      <c r="AU2464" s="5"/>
      <c r="AV2464" s="5"/>
      <c r="AW2464" s="5"/>
      <c r="AX2464" s="5"/>
      <c r="AY2464" s="5"/>
      <c r="AZ2464" s="5"/>
      <c r="BA2464" s="5"/>
      <c r="BB2464" s="5"/>
      <c r="BC2464" s="5"/>
      <c r="BD2464" s="5"/>
      <c r="BE2464" s="5"/>
    </row>
    <row r="2465" spans="1:57" ht="14.25" customHeight="1">
      <c r="A2465" s="1376">
        <v>46268</v>
      </c>
      <c r="B2465" s="1301"/>
      <c r="C2465" s="1302"/>
      <c r="D2465" s="1376">
        <v>45903</v>
      </c>
      <c r="E2465" s="1357"/>
      <c r="F2465" s="5"/>
      <c r="G2465" s="5"/>
      <c r="H2465" s="1302"/>
      <c r="I2465" s="1303"/>
      <c r="J2465" s="1301"/>
      <c r="K2465" s="1376"/>
      <c r="L2465" s="1302"/>
      <c r="M2465" s="1382">
        <f t="shared" si="4691"/>
        <v>46269</v>
      </c>
      <c r="N2465" s="1354"/>
      <c r="O2465" s="1383">
        <f t="shared" ref="O2465:S2465" si="4985">$AD2465*O$27</f>
        <v>0</v>
      </c>
      <c r="P2465" s="1383">
        <f t="shared" si="4985"/>
        <v>0</v>
      </c>
      <c r="Q2465" s="1383">
        <f t="shared" si="4985"/>
        <v>0</v>
      </c>
      <c r="R2465" s="1383">
        <f t="shared" si="4985"/>
        <v>0</v>
      </c>
      <c r="S2465" s="1383">
        <f t="shared" si="4985"/>
        <v>0</v>
      </c>
      <c r="T2465" s="1383">
        <f t="shared" ref="T2465:X2465" si="4986">$AE2465*T$27</f>
        <v>0</v>
      </c>
      <c r="U2465" s="1383">
        <f t="shared" si="4986"/>
        <v>0</v>
      </c>
      <c r="V2465" s="1383">
        <f t="shared" si="4986"/>
        <v>0</v>
      </c>
      <c r="W2465" s="1383">
        <f t="shared" si="4986"/>
        <v>0</v>
      </c>
      <c r="X2465" s="1383">
        <f t="shared" si="4986"/>
        <v>0</v>
      </c>
      <c r="Y2465" s="1383">
        <f t="shared" si="4694"/>
        <v>0</v>
      </c>
      <c r="Z2465" s="1383">
        <f t="shared" si="4695"/>
        <v>0</v>
      </c>
      <c r="AA2465" s="1383">
        <f t="shared" si="4696"/>
        <v>0</v>
      </c>
      <c r="AB2465" s="1383">
        <f t="shared" si="4697"/>
        <v>0</v>
      </c>
      <c r="AC2465" s="5">
        <f t="shared" si="4698"/>
        <v>246</v>
      </c>
      <c r="AD2465" s="1383">
        <f t="shared" si="4699"/>
        <v>0</v>
      </c>
      <c r="AE2465" s="1383">
        <f t="shared" si="4700"/>
        <v>0</v>
      </c>
      <c r="AF2465" s="1305" t="e">
        <f t="shared" si="4701"/>
        <v>#DIV/0!</v>
      </c>
      <c r="AG2465" s="1305" t="e">
        <f t="shared" si="4702"/>
        <v>#DIV/0!</v>
      </c>
      <c r="AH2465" s="5"/>
      <c r="AI2465" s="5"/>
      <c r="AJ2465" s="5"/>
      <c r="AK2465" s="5"/>
      <c r="AL2465" s="5"/>
      <c r="AM2465" s="5"/>
      <c r="AN2465" s="5"/>
      <c r="AO2465" s="5"/>
      <c r="AP2465" s="5"/>
      <c r="AQ2465" s="5"/>
      <c r="AR2465" s="5"/>
      <c r="AS2465" s="5"/>
      <c r="AT2465" s="5"/>
      <c r="AU2465" s="5"/>
      <c r="AV2465" s="5"/>
      <c r="AW2465" s="5"/>
      <c r="AX2465" s="5"/>
      <c r="AY2465" s="5"/>
      <c r="AZ2465" s="5"/>
      <c r="BA2465" s="5"/>
      <c r="BB2465" s="5"/>
      <c r="BC2465" s="5"/>
      <c r="BD2465" s="5"/>
      <c r="BE2465" s="5"/>
    </row>
    <row r="2466" spans="1:57" ht="14.25" customHeight="1">
      <c r="A2466" s="1376">
        <v>46269</v>
      </c>
      <c r="B2466" s="1301"/>
      <c r="C2466" s="1302"/>
      <c r="D2466" s="1376">
        <v>45904</v>
      </c>
      <c r="E2466" s="1357"/>
      <c r="F2466" s="5"/>
      <c r="G2466" s="5"/>
      <c r="H2466" s="1302"/>
      <c r="I2466" s="1303"/>
      <c r="J2466" s="1301"/>
      <c r="K2466" s="1376"/>
      <c r="L2466" s="1302"/>
      <c r="M2466" s="1382">
        <f t="shared" si="4691"/>
        <v>46270</v>
      </c>
      <c r="N2466" s="1354"/>
      <c r="O2466" s="1383">
        <f t="shared" ref="O2466:S2466" si="4987">$AD2466*O$27</f>
        <v>0</v>
      </c>
      <c r="P2466" s="1383">
        <f t="shared" si="4987"/>
        <v>0</v>
      </c>
      <c r="Q2466" s="1383">
        <f t="shared" si="4987"/>
        <v>0</v>
      </c>
      <c r="R2466" s="1383">
        <f t="shared" si="4987"/>
        <v>0</v>
      </c>
      <c r="S2466" s="1383">
        <f t="shared" si="4987"/>
        <v>0</v>
      </c>
      <c r="T2466" s="1383">
        <f t="shared" ref="T2466:X2466" si="4988">$AE2466*T$27</f>
        <v>0</v>
      </c>
      <c r="U2466" s="1383">
        <f t="shared" si="4988"/>
        <v>0</v>
      </c>
      <c r="V2466" s="1383">
        <f t="shared" si="4988"/>
        <v>0</v>
      </c>
      <c r="W2466" s="1383">
        <f t="shared" si="4988"/>
        <v>0</v>
      </c>
      <c r="X2466" s="1383">
        <f t="shared" si="4988"/>
        <v>0</v>
      </c>
      <c r="Y2466" s="1383">
        <f t="shared" si="4694"/>
        <v>0</v>
      </c>
      <c r="Z2466" s="1383">
        <f t="shared" si="4695"/>
        <v>0</v>
      </c>
      <c r="AA2466" s="1383">
        <f t="shared" si="4696"/>
        <v>0</v>
      </c>
      <c r="AB2466" s="1383">
        <f t="shared" si="4697"/>
        <v>0</v>
      </c>
      <c r="AC2466" s="5">
        <f t="shared" si="4698"/>
        <v>247</v>
      </c>
      <c r="AD2466" s="1383">
        <f t="shared" si="4699"/>
        <v>0</v>
      </c>
      <c r="AE2466" s="1383">
        <f t="shared" si="4700"/>
        <v>0</v>
      </c>
      <c r="AF2466" s="1305" t="e">
        <f t="shared" si="4701"/>
        <v>#DIV/0!</v>
      </c>
      <c r="AG2466" s="1305" t="e">
        <f t="shared" si="4702"/>
        <v>#DIV/0!</v>
      </c>
      <c r="AH2466" s="5"/>
      <c r="AI2466" s="5"/>
      <c r="AJ2466" s="5"/>
      <c r="AK2466" s="5"/>
      <c r="AL2466" s="5"/>
      <c r="AM2466" s="5"/>
      <c r="AN2466" s="5"/>
      <c r="AO2466" s="5"/>
      <c r="AP2466" s="5"/>
      <c r="AQ2466" s="5"/>
      <c r="AR2466" s="5"/>
      <c r="AS2466" s="5"/>
      <c r="AT2466" s="5"/>
      <c r="AU2466" s="5"/>
      <c r="AV2466" s="5"/>
      <c r="AW2466" s="5"/>
      <c r="AX2466" s="5"/>
      <c r="AY2466" s="5"/>
      <c r="AZ2466" s="5"/>
      <c r="BA2466" s="5"/>
      <c r="BB2466" s="5"/>
      <c r="BC2466" s="5"/>
      <c r="BD2466" s="5"/>
      <c r="BE2466" s="5"/>
    </row>
    <row r="2467" spans="1:57" ht="14.25" customHeight="1">
      <c r="A2467" s="1376">
        <v>46270</v>
      </c>
      <c r="B2467" s="1301"/>
      <c r="C2467" s="1302"/>
      <c r="D2467" s="1376">
        <v>45905</v>
      </c>
      <c r="E2467" s="1357"/>
      <c r="F2467" s="5"/>
      <c r="G2467" s="5"/>
      <c r="H2467" s="1302"/>
      <c r="I2467" s="1303"/>
      <c r="J2467" s="1301"/>
      <c r="K2467" s="1376"/>
      <c r="L2467" s="1302"/>
      <c r="M2467" s="1382">
        <f t="shared" si="4691"/>
        <v>46271</v>
      </c>
      <c r="N2467" s="1354"/>
      <c r="O2467" s="1383">
        <f t="shared" ref="O2467:S2467" si="4989">$AD2467*O$27</f>
        <v>0</v>
      </c>
      <c r="P2467" s="1383">
        <f t="shared" si="4989"/>
        <v>0</v>
      </c>
      <c r="Q2467" s="1383">
        <f t="shared" si="4989"/>
        <v>0</v>
      </c>
      <c r="R2467" s="1383">
        <f t="shared" si="4989"/>
        <v>0</v>
      </c>
      <c r="S2467" s="1383">
        <f t="shared" si="4989"/>
        <v>0</v>
      </c>
      <c r="T2467" s="1383">
        <f t="shared" ref="T2467:X2467" si="4990">$AE2467*T$27</f>
        <v>0</v>
      </c>
      <c r="U2467" s="1383">
        <f t="shared" si="4990"/>
        <v>0</v>
      </c>
      <c r="V2467" s="1383">
        <f t="shared" si="4990"/>
        <v>0</v>
      </c>
      <c r="W2467" s="1383">
        <f t="shared" si="4990"/>
        <v>0</v>
      </c>
      <c r="X2467" s="1383">
        <f t="shared" si="4990"/>
        <v>0</v>
      </c>
      <c r="Y2467" s="1383">
        <f t="shared" si="4694"/>
        <v>0</v>
      </c>
      <c r="Z2467" s="1383">
        <f t="shared" si="4695"/>
        <v>0</v>
      </c>
      <c r="AA2467" s="1383">
        <f t="shared" si="4696"/>
        <v>0</v>
      </c>
      <c r="AB2467" s="1383">
        <f t="shared" si="4697"/>
        <v>0</v>
      </c>
      <c r="AC2467" s="5">
        <f t="shared" si="4698"/>
        <v>248</v>
      </c>
      <c r="AD2467" s="1383">
        <f t="shared" si="4699"/>
        <v>0</v>
      </c>
      <c r="AE2467" s="1383">
        <f t="shared" si="4700"/>
        <v>0</v>
      </c>
      <c r="AF2467" s="1305" t="e">
        <f t="shared" si="4701"/>
        <v>#DIV/0!</v>
      </c>
      <c r="AG2467" s="1305" t="e">
        <f t="shared" si="4702"/>
        <v>#DIV/0!</v>
      </c>
      <c r="AH2467" s="5"/>
      <c r="AI2467" s="5"/>
      <c r="AJ2467" s="5"/>
      <c r="AK2467" s="5"/>
      <c r="AL2467" s="5"/>
      <c r="AM2467" s="5"/>
      <c r="AN2467" s="5"/>
      <c r="AO2467" s="5"/>
      <c r="AP2467" s="5"/>
      <c r="AQ2467" s="5"/>
      <c r="AR2467" s="5"/>
      <c r="AS2467" s="5"/>
      <c r="AT2467" s="5"/>
      <c r="AU2467" s="5"/>
      <c r="AV2467" s="5"/>
      <c r="AW2467" s="5"/>
      <c r="AX2467" s="5"/>
      <c r="AY2467" s="5"/>
      <c r="AZ2467" s="5"/>
      <c r="BA2467" s="5"/>
      <c r="BB2467" s="5"/>
      <c r="BC2467" s="5"/>
      <c r="BD2467" s="5"/>
      <c r="BE2467" s="5"/>
    </row>
    <row r="2468" spans="1:57" ht="14.25" customHeight="1">
      <c r="A2468" s="1376">
        <v>46271</v>
      </c>
      <c r="B2468" s="1301"/>
      <c r="C2468" s="1302"/>
      <c r="D2468" s="1376">
        <v>45906</v>
      </c>
      <c r="E2468" s="1357"/>
      <c r="F2468" s="5"/>
      <c r="G2468" s="5"/>
      <c r="H2468" s="1302"/>
      <c r="I2468" s="1303"/>
      <c r="J2468" s="1301"/>
      <c r="K2468" s="1376"/>
      <c r="L2468" s="1302"/>
      <c r="M2468" s="1382">
        <f t="shared" si="4691"/>
        <v>46272</v>
      </c>
      <c r="N2468" s="1354"/>
      <c r="O2468" s="1383">
        <f t="shared" ref="O2468:S2468" si="4991">$AD2468*O$27</f>
        <v>0</v>
      </c>
      <c r="P2468" s="1383">
        <f t="shared" si="4991"/>
        <v>0</v>
      </c>
      <c r="Q2468" s="1383">
        <f t="shared" si="4991"/>
        <v>0</v>
      </c>
      <c r="R2468" s="1383">
        <f t="shared" si="4991"/>
        <v>0</v>
      </c>
      <c r="S2468" s="1383">
        <f t="shared" si="4991"/>
        <v>0</v>
      </c>
      <c r="T2468" s="1383">
        <f t="shared" ref="T2468:X2468" si="4992">$AE2468*T$27</f>
        <v>0</v>
      </c>
      <c r="U2468" s="1383">
        <f t="shared" si="4992"/>
        <v>0</v>
      </c>
      <c r="V2468" s="1383">
        <f t="shared" si="4992"/>
        <v>0</v>
      </c>
      <c r="W2468" s="1383">
        <f t="shared" si="4992"/>
        <v>0</v>
      </c>
      <c r="X2468" s="1383">
        <f t="shared" si="4992"/>
        <v>0</v>
      </c>
      <c r="Y2468" s="1383">
        <f t="shared" si="4694"/>
        <v>0</v>
      </c>
      <c r="Z2468" s="1383">
        <f t="shared" si="4695"/>
        <v>0</v>
      </c>
      <c r="AA2468" s="1383">
        <f t="shared" si="4696"/>
        <v>0</v>
      </c>
      <c r="AB2468" s="1383">
        <f t="shared" si="4697"/>
        <v>0</v>
      </c>
      <c r="AC2468" s="5">
        <f t="shared" si="4698"/>
        <v>249</v>
      </c>
      <c r="AD2468" s="1383">
        <f t="shared" si="4699"/>
        <v>0</v>
      </c>
      <c r="AE2468" s="1383">
        <f t="shared" si="4700"/>
        <v>0</v>
      </c>
      <c r="AF2468" s="1305" t="e">
        <f t="shared" si="4701"/>
        <v>#DIV/0!</v>
      </c>
      <c r="AG2468" s="1305" t="e">
        <f t="shared" si="4702"/>
        <v>#DIV/0!</v>
      </c>
      <c r="AH2468" s="5"/>
      <c r="AI2468" s="5"/>
      <c r="AJ2468" s="5"/>
      <c r="AK2468" s="5"/>
      <c r="AL2468" s="5"/>
      <c r="AM2468" s="5"/>
      <c r="AN2468" s="5"/>
      <c r="AO2468" s="5"/>
      <c r="AP2468" s="5"/>
      <c r="AQ2468" s="5"/>
      <c r="AR2468" s="5"/>
      <c r="AS2468" s="5"/>
      <c r="AT2468" s="5"/>
      <c r="AU2468" s="5"/>
      <c r="AV2468" s="5"/>
      <c r="AW2468" s="5"/>
      <c r="AX2468" s="5"/>
      <c r="AY2468" s="5"/>
      <c r="AZ2468" s="5"/>
      <c r="BA2468" s="5"/>
      <c r="BB2468" s="5"/>
      <c r="BC2468" s="5"/>
      <c r="BD2468" s="5"/>
      <c r="BE2468" s="5"/>
    </row>
    <row r="2469" spans="1:57" ht="14.25" customHeight="1">
      <c r="A2469" s="1376">
        <v>46272</v>
      </c>
      <c r="B2469" s="1301"/>
      <c r="C2469" s="1302"/>
      <c r="D2469" s="1376">
        <v>45907</v>
      </c>
      <c r="E2469" s="1357"/>
      <c r="F2469" s="5"/>
      <c r="G2469" s="5"/>
      <c r="H2469" s="1302"/>
      <c r="I2469" s="1303"/>
      <c r="J2469" s="1301"/>
      <c r="K2469" s="1376"/>
      <c r="L2469" s="1302"/>
      <c r="M2469" s="1382">
        <f t="shared" si="4691"/>
        <v>46273</v>
      </c>
      <c r="N2469" s="1354"/>
      <c r="O2469" s="1383">
        <f t="shared" ref="O2469:S2469" si="4993">$AD2469*O$27</f>
        <v>0</v>
      </c>
      <c r="P2469" s="1383">
        <f t="shared" si="4993"/>
        <v>0</v>
      </c>
      <c r="Q2469" s="1383">
        <f t="shared" si="4993"/>
        <v>0</v>
      </c>
      <c r="R2469" s="1383">
        <f t="shared" si="4993"/>
        <v>0</v>
      </c>
      <c r="S2469" s="1383">
        <f t="shared" si="4993"/>
        <v>0</v>
      </c>
      <c r="T2469" s="1383">
        <f t="shared" ref="T2469:X2469" si="4994">$AE2469*T$27</f>
        <v>0</v>
      </c>
      <c r="U2469" s="1383">
        <f t="shared" si="4994"/>
        <v>0</v>
      </c>
      <c r="V2469" s="1383">
        <f t="shared" si="4994"/>
        <v>0</v>
      </c>
      <c r="W2469" s="1383">
        <f t="shared" si="4994"/>
        <v>0</v>
      </c>
      <c r="X2469" s="1383">
        <f t="shared" si="4994"/>
        <v>0</v>
      </c>
      <c r="Y2469" s="1383">
        <f t="shared" si="4694"/>
        <v>0</v>
      </c>
      <c r="Z2469" s="1383">
        <f t="shared" si="4695"/>
        <v>0</v>
      </c>
      <c r="AA2469" s="1383">
        <f t="shared" si="4696"/>
        <v>0</v>
      </c>
      <c r="AB2469" s="1383">
        <f t="shared" si="4697"/>
        <v>0</v>
      </c>
      <c r="AC2469" s="5">
        <f t="shared" si="4698"/>
        <v>250</v>
      </c>
      <c r="AD2469" s="1383">
        <f t="shared" si="4699"/>
        <v>0</v>
      </c>
      <c r="AE2469" s="1383">
        <f t="shared" si="4700"/>
        <v>0</v>
      </c>
      <c r="AF2469" s="1305" t="e">
        <f t="shared" si="4701"/>
        <v>#DIV/0!</v>
      </c>
      <c r="AG2469" s="1305" t="e">
        <f t="shared" si="4702"/>
        <v>#DIV/0!</v>
      </c>
      <c r="AH2469" s="5"/>
      <c r="AI2469" s="5"/>
      <c r="AJ2469" s="5"/>
      <c r="AK2469" s="5"/>
      <c r="AL2469" s="5"/>
      <c r="AM2469" s="5"/>
      <c r="AN2469" s="5"/>
      <c r="AO2469" s="5"/>
      <c r="AP2469" s="5"/>
      <c r="AQ2469" s="5"/>
      <c r="AR2469" s="5"/>
      <c r="AS2469" s="5"/>
      <c r="AT2469" s="5"/>
      <c r="AU2469" s="5"/>
      <c r="AV2469" s="5"/>
      <c r="AW2469" s="5"/>
      <c r="AX2469" s="5"/>
      <c r="AY2469" s="5"/>
      <c r="AZ2469" s="5"/>
      <c r="BA2469" s="5"/>
      <c r="BB2469" s="5"/>
      <c r="BC2469" s="5"/>
      <c r="BD2469" s="5"/>
      <c r="BE2469" s="5"/>
    </row>
    <row r="2470" spans="1:57" ht="14.25" customHeight="1">
      <c r="A2470" s="1376">
        <v>46273</v>
      </c>
      <c r="B2470" s="1301"/>
      <c r="C2470" s="1302"/>
      <c r="D2470" s="1376">
        <v>45908</v>
      </c>
      <c r="E2470" s="1357"/>
      <c r="F2470" s="5"/>
      <c r="G2470" s="5"/>
      <c r="H2470" s="1302"/>
      <c r="I2470" s="1303"/>
      <c r="J2470" s="1301"/>
      <c r="K2470" s="1376"/>
      <c r="L2470" s="1302"/>
      <c r="M2470" s="1382">
        <f t="shared" si="4691"/>
        <v>46274</v>
      </c>
      <c r="N2470" s="1354"/>
      <c r="O2470" s="1383">
        <f t="shared" ref="O2470:S2470" si="4995">$AD2470*O$27</f>
        <v>0</v>
      </c>
      <c r="P2470" s="1383">
        <f t="shared" si="4995"/>
        <v>0</v>
      </c>
      <c r="Q2470" s="1383">
        <f t="shared" si="4995"/>
        <v>0</v>
      </c>
      <c r="R2470" s="1383">
        <f t="shared" si="4995"/>
        <v>0</v>
      </c>
      <c r="S2470" s="1383">
        <f t="shared" si="4995"/>
        <v>0</v>
      </c>
      <c r="T2470" s="1383">
        <f t="shared" ref="T2470:X2470" si="4996">$AE2470*T$27</f>
        <v>0</v>
      </c>
      <c r="U2470" s="1383">
        <f t="shared" si="4996"/>
        <v>0</v>
      </c>
      <c r="V2470" s="1383">
        <f t="shared" si="4996"/>
        <v>0</v>
      </c>
      <c r="W2470" s="1383">
        <f t="shared" si="4996"/>
        <v>0</v>
      </c>
      <c r="X2470" s="1383">
        <f t="shared" si="4996"/>
        <v>0</v>
      </c>
      <c r="Y2470" s="1383">
        <f t="shared" si="4694"/>
        <v>0</v>
      </c>
      <c r="Z2470" s="1383">
        <f t="shared" si="4695"/>
        <v>0</v>
      </c>
      <c r="AA2470" s="1383">
        <f t="shared" si="4696"/>
        <v>0</v>
      </c>
      <c r="AB2470" s="1383">
        <f t="shared" si="4697"/>
        <v>0</v>
      </c>
      <c r="AC2470" s="5">
        <f t="shared" si="4698"/>
        <v>251</v>
      </c>
      <c r="AD2470" s="1383">
        <f t="shared" si="4699"/>
        <v>0</v>
      </c>
      <c r="AE2470" s="1383">
        <f t="shared" si="4700"/>
        <v>0</v>
      </c>
      <c r="AF2470" s="1305" t="e">
        <f t="shared" si="4701"/>
        <v>#DIV/0!</v>
      </c>
      <c r="AG2470" s="1305" t="e">
        <f t="shared" si="4702"/>
        <v>#DIV/0!</v>
      </c>
      <c r="AH2470" s="5"/>
      <c r="AI2470" s="5"/>
      <c r="AJ2470" s="5"/>
      <c r="AK2470" s="5"/>
      <c r="AL2470" s="5"/>
      <c r="AM2470" s="5"/>
      <c r="AN2470" s="5"/>
      <c r="AO2470" s="5"/>
      <c r="AP2470" s="5"/>
      <c r="AQ2470" s="5"/>
      <c r="AR2470" s="5"/>
      <c r="AS2470" s="5"/>
      <c r="AT2470" s="5"/>
      <c r="AU2470" s="5"/>
      <c r="AV2470" s="5"/>
      <c r="AW2470" s="5"/>
      <c r="AX2470" s="5"/>
      <c r="AY2470" s="5"/>
      <c r="AZ2470" s="5"/>
      <c r="BA2470" s="5"/>
      <c r="BB2470" s="5"/>
      <c r="BC2470" s="5"/>
      <c r="BD2470" s="5"/>
      <c r="BE2470" s="5"/>
    </row>
    <row r="2471" spans="1:57" ht="14.25" customHeight="1">
      <c r="A2471" s="1376">
        <v>46274</v>
      </c>
      <c r="B2471" s="1301"/>
      <c r="C2471" s="1302"/>
      <c r="D2471" s="1376">
        <v>45909</v>
      </c>
      <c r="E2471" s="1357"/>
      <c r="F2471" s="5"/>
      <c r="G2471" s="5"/>
      <c r="H2471" s="1302"/>
      <c r="I2471" s="1303"/>
      <c r="J2471" s="1301"/>
      <c r="K2471" s="1376"/>
      <c r="L2471" s="1302"/>
      <c r="M2471" s="1382">
        <f t="shared" si="4691"/>
        <v>46275</v>
      </c>
      <c r="N2471" s="1354"/>
      <c r="O2471" s="1383">
        <f t="shared" ref="O2471:S2471" si="4997">$AD2471*O$27</f>
        <v>0</v>
      </c>
      <c r="P2471" s="1383">
        <f t="shared" si="4997"/>
        <v>0</v>
      </c>
      <c r="Q2471" s="1383">
        <f t="shared" si="4997"/>
        <v>0</v>
      </c>
      <c r="R2471" s="1383">
        <f t="shared" si="4997"/>
        <v>0</v>
      </c>
      <c r="S2471" s="1383">
        <f t="shared" si="4997"/>
        <v>0</v>
      </c>
      <c r="T2471" s="1383">
        <f t="shared" ref="T2471:X2471" si="4998">$AE2471*T$27</f>
        <v>0</v>
      </c>
      <c r="U2471" s="1383">
        <f t="shared" si="4998"/>
        <v>0</v>
      </c>
      <c r="V2471" s="1383">
        <f t="shared" si="4998"/>
        <v>0</v>
      </c>
      <c r="W2471" s="1383">
        <f t="shared" si="4998"/>
        <v>0</v>
      </c>
      <c r="X2471" s="1383">
        <f t="shared" si="4998"/>
        <v>0</v>
      </c>
      <c r="Y2471" s="1383">
        <f t="shared" si="4694"/>
        <v>0</v>
      </c>
      <c r="Z2471" s="1383">
        <f t="shared" si="4695"/>
        <v>0</v>
      </c>
      <c r="AA2471" s="1383">
        <f t="shared" si="4696"/>
        <v>0</v>
      </c>
      <c r="AB2471" s="1383">
        <f t="shared" si="4697"/>
        <v>0</v>
      </c>
      <c r="AC2471" s="5">
        <f t="shared" si="4698"/>
        <v>252</v>
      </c>
      <c r="AD2471" s="1383">
        <f t="shared" si="4699"/>
        <v>0</v>
      </c>
      <c r="AE2471" s="1383">
        <f t="shared" si="4700"/>
        <v>0</v>
      </c>
      <c r="AF2471" s="1305" t="e">
        <f t="shared" si="4701"/>
        <v>#DIV/0!</v>
      </c>
      <c r="AG2471" s="1305" t="e">
        <f t="shared" si="4702"/>
        <v>#DIV/0!</v>
      </c>
      <c r="AH2471" s="5"/>
      <c r="AI2471" s="5"/>
      <c r="AJ2471" s="5"/>
      <c r="AK2471" s="5"/>
      <c r="AL2471" s="5"/>
      <c r="AM2471" s="5"/>
      <c r="AN2471" s="5"/>
      <c r="AO2471" s="5"/>
      <c r="AP2471" s="5"/>
      <c r="AQ2471" s="5"/>
      <c r="AR2471" s="5"/>
      <c r="AS2471" s="5"/>
      <c r="AT2471" s="5"/>
      <c r="AU2471" s="5"/>
      <c r="AV2471" s="5"/>
      <c r="AW2471" s="5"/>
      <c r="AX2471" s="5"/>
      <c r="AY2471" s="5"/>
      <c r="AZ2471" s="5"/>
      <c r="BA2471" s="5"/>
      <c r="BB2471" s="5"/>
      <c r="BC2471" s="5"/>
      <c r="BD2471" s="5"/>
      <c r="BE2471" s="5"/>
    </row>
    <row r="2472" spans="1:57" ht="14.25" customHeight="1">
      <c r="A2472" s="1376">
        <v>46275</v>
      </c>
      <c r="B2472" s="1301"/>
      <c r="C2472" s="1302"/>
      <c r="D2472" s="1376">
        <v>45910</v>
      </c>
      <c r="E2472" s="1357"/>
      <c r="F2472" s="5"/>
      <c r="G2472" s="5"/>
      <c r="H2472" s="1302"/>
      <c r="I2472" s="1303"/>
      <c r="J2472" s="1301"/>
      <c r="K2472" s="1376"/>
      <c r="L2472" s="1302"/>
      <c r="M2472" s="1382">
        <f t="shared" si="4691"/>
        <v>46276</v>
      </c>
      <c r="N2472" s="1354"/>
      <c r="O2472" s="1383">
        <f t="shared" ref="O2472:S2472" si="4999">$AD2472*O$27</f>
        <v>0</v>
      </c>
      <c r="P2472" s="1383">
        <f t="shared" si="4999"/>
        <v>0</v>
      </c>
      <c r="Q2472" s="1383">
        <f t="shared" si="4999"/>
        <v>0</v>
      </c>
      <c r="R2472" s="1383">
        <f t="shared" si="4999"/>
        <v>0</v>
      </c>
      <c r="S2472" s="1383">
        <f t="shared" si="4999"/>
        <v>0</v>
      </c>
      <c r="T2472" s="1383">
        <f t="shared" ref="T2472:X2472" si="5000">$AE2472*T$27</f>
        <v>0</v>
      </c>
      <c r="U2472" s="1383">
        <f t="shared" si="5000"/>
        <v>0</v>
      </c>
      <c r="V2472" s="1383">
        <f t="shared" si="5000"/>
        <v>0</v>
      </c>
      <c r="W2472" s="1383">
        <f t="shared" si="5000"/>
        <v>0</v>
      </c>
      <c r="X2472" s="1383">
        <f t="shared" si="5000"/>
        <v>0</v>
      </c>
      <c r="Y2472" s="1383">
        <f t="shared" si="4694"/>
        <v>0</v>
      </c>
      <c r="Z2472" s="1383">
        <f t="shared" si="4695"/>
        <v>0</v>
      </c>
      <c r="AA2472" s="1383">
        <f t="shared" si="4696"/>
        <v>0</v>
      </c>
      <c r="AB2472" s="1383">
        <f t="shared" si="4697"/>
        <v>0</v>
      </c>
      <c r="AC2472" s="5">
        <f t="shared" si="4698"/>
        <v>253</v>
      </c>
      <c r="AD2472" s="1383">
        <f t="shared" si="4699"/>
        <v>0</v>
      </c>
      <c r="AE2472" s="1383">
        <f t="shared" si="4700"/>
        <v>0</v>
      </c>
      <c r="AF2472" s="1305" t="e">
        <f t="shared" si="4701"/>
        <v>#DIV/0!</v>
      </c>
      <c r="AG2472" s="1305" t="e">
        <f t="shared" si="4702"/>
        <v>#DIV/0!</v>
      </c>
      <c r="AH2472" s="5"/>
      <c r="AI2472" s="5"/>
      <c r="AJ2472" s="5"/>
      <c r="AK2472" s="5"/>
      <c r="AL2472" s="5"/>
      <c r="AM2472" s="5"/>
      <c r="AN2472" s="5"/>
      <c r="AO2472" s="5"/>
      <c r="AP2472" s="5"/>
      <c r="AQ2472" s="5"/>
      <c r="AR2472" s="5"/>
      <c r="AS2472" s="5"/>
      <c r="AT2472" s="5"/>
      <c r="AU2472" s="5"/>
      <c r="AV2472" s="5"/>
      <c r="AW2472" s="5"/>
      <c r="AX2472" s="5"/>
      <c r="AY2472" s="5"/>
      <c r="AZ2472" s="5"/>
      <c r="BA2472" s="5"/>
      <c r="BB2472" s="5"/>
      <c r="BC2472" s="5"/>
      <c r="BD2472" s="5"/>
      <c r="BE2472" s="5"/>
    </row>
    <row r="2473" spans="1:57" ht="14.25" customHeight="1">
      <c r="A2473" s="1376">
        <v>46276</v>
      </c>
      <c r="B2473" s="1301"/>
      <c r="C2473" s="1302"/>
      <c r="D2473" s="1376">
        <v>45911</v>
      </c>
      <c r="E2473" s="1357"/>
      <c r="F2473" s="5"/>
      <c r="G2473" s="5"/>
      <c r="H2473" s="1302"/>
      <c r="I2473" s="1303"/>
      <c r="J2473" s="1301"/>
      <c r="K2473" s="1376"/>
      <c r="L2473" s="1302"/>
      <c r="M2473" s="1382">
        <f t="shared" si="4691"/>
        <v>46277</v>
      </c>
      <c r="N2473" s="1354"/>
      <c r="O2473" s="1383">
        <f t="shared" ref="O2473:S2473" si="5001">$AD2473*O$27</f>
        <v>0</v>
      </c>
      <c r="P2473" s="1383">
        <f t="shared" si="5001"/>
        <v>0</v>
      </c>
      <c r="Q2473" s="1383">
        <f t="shared" si="5001"/>
        <v>0</v>
      </c>
      <c r="R2473" s="1383">
        <f t="shared" si="5001"/>
        <v>0</v>
      </c>
      <c r="S2473" s="1383">
        <f t="shared" si="5001"/>
        <v>0</v>
      </c>
      <c r="T2473" s="1383">
        <f t="shared" ref="T2473:X2473" si="5002">$AE2473*T$27</f>
        <v>0</v>
      </c>
      <c r="U2473" s="1383">
        <f t="shared" si="5002"/>
        <v>0</v>
      </c>
      <c r="V2473" s="1383">
        <f t="shared" si="5002"/>
        <v>0</v>
      </c>
      <c r="W2473" s="1383">
        <f t="shared" si="5002"/>
        <v>0</v>
      </c>
      <c r="X2473" s="1383">
        <f t="shared" si="5002"/>
        <v>0</v>
      </c>
      <c r="Y2473" s="1383">
        <f t="shared" si="4694"/>
        <v>0</v>
      </c>
      <c r="Z2473" s="1383">
        <f t="shared" si="4695"/>
        <v>0</v>
      </c>
      <c r="AA2473" s="1383">
        <f t="shared" si="4696"/>
        <v>0</v>
      </c>
      <c r="AB2473" s="1383">
        <f t="shared" si="4697"/>
        <v>0</v>
      </c>
      <c r="AC2473" s="5">
        <f t="shared" si="4698"/>
        <v>254</v>
      </c>
      <c r="AD2473" s="1383">
        <f t="shared" si="4699"/>
        <v>0</v>
      </c>
      <c r="AE2473" s="1383">
        <f t="shared" si="4700"/>
        <v>0</v>
      </c>
      <c r="AF2473" s="1305" t="e">
        <f t="shared" si="4701"/>
        <v>#DIV/0!</v>
      </c>
      <c r="AG2473" s="1305" t="e">
        <f t="shared" si="4702"/>
        <v>#DIV/0!</v>
      </c>
      <c r="AH2473" s="5"/>
      <c r="AI2473" s="5"/>
      <c r="AJ2473" s="5"/>
      <c r="AK2473" s="5"/>
      <c r="AL2473" s="5"/>
      <c r="AM2473" s="5"/>
      <c r="AN2473" s="5"/>
      <c r="AO2473" s="5"/>
      <c r="AP2473" s="5"/>
      <c r="AQ2473" s="5"/>
      <c r="AR2473" s="5"/>
      <c r="AS2473" s="5"/>
      <c r="AT2473" s="5"/>
      <c r="AU2473" s="5"/>
      <c r="AV2473" s="5"/>
      <c r="AW2473" s="5"/>
      <c r="AX2473" s="5"/>
      <c r="AY2473" s="5"/>
      <c r="AZ2473" s="5"/>
      <c r="BA2473" s="5"/>
      <c r="BB2473" s="5"/>
      <c r="BC2473" s="5"/>
      <c r="BD2473" s="5"/>
      <c r="BE2473" s="5"/>
    </row>
    <row r="2474" spans="1:57" ht="14.25" customHeight="1">
      <c r="A2474" s="1376">
        <v>46277</v>
      </c>
      <c r="B2474" s="1301"/>
      <c r="C2474" s="1302"/>
      <c r="D2474" s="1376">
        <v>45912</v>
      </c>
      <c r="E2474" s="1357"/>
      <c r="F2474" s="5"/>
      <c r="G2474" s="5"/>
      <c r="H2474" s="1302"/>
      <c r="I2474" s="1303"/>
      <c r="J2474" s="1301"/>
      <c r="K2474" s="1376"/>
      <c r="L2474" s="1302"/>
      <c r="M2474" s="1382">
        <f t="shared" si="4691"/>
        <v>46278</v>
      </c>
      <c r="N2474" s="1354"/>
      <c r="O2474" s="1383">
        <f t="shared" ref="O2474:S2474" si="5003">$AD2474*O$27</f>
        <v>0</v>
      </c>
      <c r="P2474" s="1383">
        <f t="shared" si="5003"/>
        <v>0</v>
      </c>
      <c r="Q2474" s="1383">
        <f t="shared" si="5003"/>
        <v>0</v>
      </c>
      <c r="R2474" s="1383">
        <f t="shared" si="5003"/>
        <v>0</v>
      </c>
      <c r="S2474" s="1383">
        <f t="shared" si="5003"/>
        <v>0</v>
      </c>
      <c r="T2474" s="1383">
        <f t="shared" ref="T2474:X2474" si="5004">$AE2474*T$27</f>
        <v>0</v>
      </c>
      <c r="U2474" s="1383">
        <f t="shared" si="5004"/>
        <v>0</v>
      </c>
      <c r="V2474" s="1383">
        <f t="shared" si="5004"/>
        <v>0</v>
      </c>
      <c r="W2474" s="1383">
        <f t="shared" si="5004"/>
        <v>0</v>
      </c>
      <c r="X2474" s="1383">
        <f t="shared" si="5004"/>
        <v>0</v>
      </c>
      <c r="Y2474" s="1383">
        <f t="shared" si="4694"/>
        <v>0</v>
      </c>
      <c r="Z2474" s="1383">
        <f t="shared" si="4695"/>
        <v>0</v>
      </c>
      <c r="AA2474" s="1383">
        <f t="shared" si="4696"/>
        <v>0</v>
      </c>
      <c r="AB2474" s="1383">
        <f t="shared" si="4697"/>
        <v>0</v>
      </c>
      <c r="AC2474" s="5">
        <f t="shared" si="4698"/>
        <v>255</v>
      </c>
      <c r="AD2474" s="1383">
        <f t="shared" si="4699"/>
        <v>0</v>
      </c>
      <c r="AE2474" s="1383">
        <f t="shared" si="4700"/>
        <v>0</v>
      </c>
      <c r="AF2474" s="1305" t="e">
        <f t="shared" si="4701"/>
        <v>#DIV/0!</v>
      </c>
      <c r="AG2474" s="1305" t="e">
        <f t="shared" si="4702"/>
        <v>#DIV/0!</v>
      </c>
      <c r="AH2474" s="5"/>
      <c r="AI2474" s="5"/>
      <c r="AJ2474" s="5"/>
      <c r="AK2474" s="5"/>
      <c r="AL2474" s="5"/>
      <c r="AM2474" s="5"/>
      <c r="AN2474" s="5"/>
      <c r="AO2474" s="5"/>
      <c r="AP2474" s="5"/>
      <c r="AQ2474" s="5"/>
      <c r="AR2474" s="5"/>
      <c r="AS2474" s="5"/>
      <c r="AT2474" s="5"/>
      <c r="AU2474" s="5"/>
      <c r="AV2474" s="5"/>
      <c r="AW2474" s="5"/>
      <c r="AX2474" s="5"/>
      <c r="AY2474" s="5"/>
      <c r="AZ2474" s="5"/>
      <c r="BA2474" s="5"/>
      <c r="BB2474" s="5"/>
      <c r="BC2474" s="5"/>
      <c r="BD2474" s="5"/>
      <c r="BE2474" s="5"/>
    </row>
    <row r="2475" spans="1:57" ht="14.25" customHeight="1">
      <c r="A2475" s="1376">
        <v>46278</v>
      </c>
      <c r="B2475" s="1301"/>
      <c r="C2475" s="1302"/>
      <c r="D2475" s="1376">
        <v>45913</v>
      </c>
      <c r="E2475" s="1357"/>
      <c r="F2475" s="5"/>
      <c r="G2475" s="5"/>
      <c r="H2475" s="1302"/>
      <c r="I2475" s="1303"/>
      <c r="J2475" s="1301"/>
      <c r="K2475" s="1376"/>
      <c r="L2475" s="1302"/>
      <c r="M2475" s="1382">
        <f t="shared" si="4691"/>
        <v>46279</v>
      </c>
      <c r="N2475" s="1354"/>
      <c r="O2475" s="1383">
        <f t="shared" ref="O2475:S2475" si="5005">$AD2475*O$27</f>
        <v>0</v>
      </c>
      <c r="P2475" s="1383">
        <f t="shared" si="5005"/>
        <v>0</v>
      </c>
      <c r="Q2475" s="1383">
        <f t="shared" si="5005"/>
        <v>0</v>
      </c>
      <c r="R2475" s="1383">
        <f t="shared" si="5005"/>
        <v>0</v>
      </c>
      <c r="S2475" s="1383">
        <f t="shared" si="5005"/>
        <v>0</v>
      </c>
      <c r="T2475" s="1383">
        <f t="shared" ref="T2475:X2475" si="5006">$AE2475*T$27</f>
        <v>0</v>
      </c>
      <c r="U2475" s="1383">
        <f t="shared" si="5006"/>
        <v>0</v>
      </c>
      <c r="V2475" s="1383">
        <f t="shared" si="5006"/>
        <v>0</v>
      </c>
      <c r="W2475" s="1383">
        <f t="shared" si="5006"/>
        <v>0</v>
      </c>
      <c r="X2475" s="1383">
        <f t="shared" si="5006"/>
        <v>0</v>
      </c>
      <c r="Y2475" s="1383">
        <f t="shared" si="4694"/>
        <v>0</v>
      </c>
      <c r="Z2475" s="1383">
        <f t="shared" si="4695"/>
        <v>0</v>
      </c>
      <c r="AA2475" s="1383">
        <f t="shared" si="4696"/>
        <v>0</v>
      </c>
      <c r="AB2475" s="1383">
        <f t="shared" si="4697"/>
        <v>0</v>
      </c>
      <c r="AC2475" s="5">
        <f t="shared" si="4698"/>
        <v>256</v>
      </c>
      <c r="AD2475" s="1383">
        <f t="shared" si="4699"/>
        <v>0</v>
      </c>
      <c r="AE2475" s="1383">
        <f t="shared" si="4700"/>
        <v>0</v>
      </c>
      <c r="AF2475" s="1305" t="e">
        <f t="shared" si="4701"/>
        <v>#DIV/0!</v>
      </c>
      <c r="AG2475" s="1305" t="e">
        <f t="shared" si="4702"/>
        <v>#DIV/0!</v>
      </c>
      <c r="AH2475" s="5"/>
      <c r="AI2475" s="5"/>
      <c r="AJ2475" s="5"/>
      <c r="AK2475" s="5"/>
      <c r="AL2475" s="5"/>
      <c r="AM2475" s="5"/>
      <c r="AN2475" s="5"/>
      <c r="AO2475" s="5"/>
      <c r="AP2475" s="5"/>
      <c r="AQ2475" s="5"/>
      <c r="AR2475" s="5"/>
      <c r="AS2475" s="5"/>
      <c r="AT2475" s="5"/>
      <c r="AU2475" s="5"/>
      <c r="AV2475" s="5"/>
      <c r="AW2475" s="5"/>
      <c r="AX2475" s="5"/>
      <c r="AY2475" s="5"/>
      <c r="AZ2475" s="5"/>
      <c r="BA2475" s="5"/>
      <c r="BB2475" s="5"/>
      <c r="BC2475" s="5"/>
      <c r="BD2475" s="5"/>
      <c r="BE2475" s="5"/>
    </row>
    <row r="2476" spans="1:57" ht="14.25" customHeight="1">
      <c r="A2476" s="1376">
        <v>46279</v>
      </c>
      <c r="B2476" s="1301"/>
      <c r="C2476" s="1302"/>
      <c r="D2476" s="1376">
        <v>45914</v>
      </c>
      <c r="E2476" s="1357"/>
      <c r="F2476" s="5"/>
      <c r="G2476" s="5"/>
      <c r="H2476" s="1302"/>
      <c r="I2476" s="1303"/>
      <c r="J2476" s="1301"/>
      <c r="K2476" s="1376"/>
      <c r="L2476" s="1302"/>
      <c r="M2476" s="1382">
        <f t="shared" si="4691"/>
        <v>46280</v>
      </c>
      <c r="N2476" s="1354"/>
      <c r="O2476" s="1383">
        <f t="shared" ref="O2476:S2476" si="5007">$AD2476*O$27</f>
        <v>0</v>
      </c>
      <c r="P2476" s="1383">
        <f t="shared" si="5007"/>
        <v>0</v>
      </c>
      <c r="Q2476" s="1383">
        <f t="shared" si="5007"/>
        <v>0</v>
      </c>
      <c r="R2476" s="1383">
        <f t="shared" si="5007"/>
        <v>0</v>
      </c>
      <c r="S2476" s="1383">
        <f t="shared" si="5007"/>
        <v>0</v>
      </c>
      <c r="T2476" s="1383">
        <f t="shared" ref="T2476:X2476" si="5008">$AE2476*T$27</f>
        <v>0</v>
      </c>
      <c r="U2476" s="1383">
        <f t="shared" si="5008"/>
        <v>0</v>
      </c>
      <c r="V2476" s="1383">
        <f t="shared" si="5008"/>
        <v>0</v>
      </c>
      <c r="W2476" s="1383">
        <f t="shared" si="5008"/>
        <v>0</v>
      </c>
      <c r="X2476" s="1383">
        <f t="shared" si="5008"/>
        <v>0</v>
      </c>
      <c r="Y2476" s="1383">
        <f t="shared" si="4694"/>
        <v>0</v>
      </c>
      <c r="Z2476" s="1383">
        <f t="shared" si="4695"/>
        <v>0</v>
      </c>
      <c r="AA2476" s="1383">
        <f t="shared" si="4696"/>
        <v>0</v>
      </c>
      <c r="AB2476" s="1383">
        <f t="shared" si="4697"/>
        <v>0</v>
      </c>
      <c r="AC2476" s="5">
        <f t="shared" si="4698"/>
        <v>257</v>
      </c>
      <c r="AD2476" s="1383">
        <f t="shared" si="4699"/>
        <v>0</v>
      </c>
      <c r="AE2476" s="1383">
        <f t="shared" si="4700"/>
        <v>0</v>
      </c>
      <c r="AF2476" s="1305" t="e">
        <f t="shared" si="4701"/>
        <v>#DIV/0!</v>
      </c>
      <c r="AG2476" s="1305" t="e">
        <f t="shared" si="4702"/>
        <v>#DIV/0!</v>
      </c>
      <c r="AH2476" s="5"/>
      <c r="AI2476" s="5"/>
      <c r="AJ2476" s="5"/>
      <c r="AK2476" s="5"/>
      <c r="AL2476" s="5"/>
      <c r="AM2476" s="5"/>
      <c r="AN2476" s="5"/>
      <c r="AO2476" s="5"/>
      <c r="AP2476" s="5"/>
      <c r="AQ2476" s="5"/>
      <c r="AR2476" s="5"/>
      <c r="AS2476" s="5"/>
      <c r="AT2476" s="5"/>
      <c r="AU2476" s="5"/>
      <c r="AV2476" s="5"/>
      <c r="AW2476" s="5"/>
      <c r="AX2476" s="5"/>
      <c r="AY2476" s="5"/>
      <c r="AZ2476" s="5"/>
      <c r="BA2476" s="5"/>
      <c r="BB2476" s="5"/>
      <c r="BC2476" s="5"/>
      <c r="BD2476" s="5"/>
      <c r="BE2476" s="5"/>
    </row>
    <row r="2477" spans="1:57" ht="14.25" customHeight="1">
      <c r="A2477" s="1376">
        <v>46280</v>
      </c>
      <c r="B2477" s="1301"/>
      <c r="C2477" s="1302"/>
      <c r="D2477" s="1376">
        <v>45915</v>
      </c>
      <c r="E2477" s="1357"/>
      <c r="F2477" s="5"/>
      <c r="G2477" s="5"/>
      <c r="H2477" s="1302"/>
      <c r="I2477" s="1303"/>
      <c r="J2477" s="1301"/>
      <c r="K2477" s="1376"/>
      <c r="L2477" s="1302"/>
      <c r="M2477" s="1382">
        <f t="shared" si="4691"/>
        <v>46281</v>
      </c>
      <c r="N2477" s="1354"/>
      <c r="O2477" s="1383">
        <f t="shared" ref="O2477:S2477" si="5009">$AD2477*O$27</f>
        <v>0</v>
      </c>
      <c r="P2477" s="1383">
        <f t="shared" si="5009"/>
        <v>0</v>
      </c>
      <c r="Q2477" s="1383">
        <f t="shared" si="5009"/>
        <v>0</v>
      </c>
      <c r="R2477" s="1383">
        <f t="shared" si="5009"/>
        <v>0</v>
      </c>
      <c r="S2477" s="1383">
        <f t="shared" si="5009"/>
        <v>0</v>
      </c>
      <c r="T2477" s="1383">
        <f t="shared" ref="T2477:X2477" si="5010">$AE2477*T$27</f>
        <v>0</v>
      </c>
      <c r="U2477" s="1383">
        <f t="shared" si="5010"/>
        <v>0</v>
      </c>
      <c r="V2477" s="1383">
        <f t="shared" si="5010"/>
        <v>0</v>
      </c>
      <c r="W2477" s="1383">
        <f t="shared" si="5010"/>
        <v>0</v>
      </c>
      <c r="X2477" s="1383">
        <f t="shared" si="5010"/>
        <v>0</v>
      </c>
      <c r="Y2477" s="1383">
        <f t="shared" si="4694"/>
        <v>0</v>
      </c>
      <c r="Z2477" s="1383">
        <f t="shared" si="4695"/>
        <v>0</v>
      </c>
      <c r="AA2477" s="1383">
        <f t="shared" si="4696"/>
        <v>0</v>
      </c>
      <c r="AB2477" s="1383">
        <f t="shared" si="4697"/>
        <v>0</v>
      </c>
      <c r="AC2477" s="5">
        <f t="shared" si="4698"/>
        <v>258</v>
      </c>
      <c r="AD2477" s="1383">
        <f t="shared" si="4699"/>
        <v>0</v>
      </c>
      <c r="AE2477" s="1383">
        <f t="shared" si="4700"/>
        <v>0</v>
      </c>
      <c r="AF2477" s="1305" t="e">
        <f t="shared" si="4701"/>
        <v>#DIV/0!</v>
      </c>
      <c r="AG2477" s="1305" t="e">
        <f t="shared" si="4702"/>
        <v>#DIV/0!</v>
      </c>
      <c r="AH2477" s="5"/>
      <c r="AI2477" s="5"/>
      <c r="AJ2477" s="5"/>
      <c r="AK2477" s="5"/>
      <c r="AL2477" s="5"/>
      <c r="AM2477" s="5"/>
      <c r="AN2477" s="5"/>
      <c r="AO2477" s="5"/>
      <c r="AP2477" s="5"/>
      <c r="AQ2477" s="5"/>
      <c r="AR2477" s="5"/>
      <c r="AS2477" s="5"/>
      <c r="AT2477" s="5"/>
      <c r="AU2477" s="5"/>
      <c r="AV2477" s="5"/>
      <c r="AW2477" s="5"/>
      <c r="AX2477" s="5"/>
      <c r="AY2477" s="5"/>
      <c r="AZ2477" s="5"/>
      <c r="BA2477" s="5"/>
      <c r="BB2477" s="5"/>
      <c r="BC2477" s="5"/>
      <c r="BD2477" s="5"/>
      <c r="BE2477" s="5"/>
    </row>
    <row r="2478" spans="1:57" ht="14.25" customHeight="1">
      <c r="A2478" s="1376">
        <v>46281</v>
      </c>
      <c r="B2478" s="1301"/>
      <c r="C2478" s="1302"/>
      <c r="D2478" s="1376">
        <v>45916</v>
      </c>
      <c r="E2478" s="1357"/>
      <c r="F2478" s="5"/>
      <c r="G2478" s="5"/>
      <c r="H2478" s="1302"/>
      <c r="I2478" s="1303"/>
      <c r="J2478" s="1301"/>
      <c r="K2478" s="1376"/>
      <c r="L2478" s="1302"/>
      <c r="M2478" s="1382">
        <f t="shared" si="4691"/>
        <v>46282</v>
      </c>
      <c r="N2478" s="1354"/>
      <c r="O2478" s="1383">
        <f t="shared" ref="O2478:S2478" si="5011">$AD2478*O$27</f>
        <v>0</v>
      </c>
      <c r="P2478" s="1383">
        <f t="shared" si="5011"/>
        <v>0</v>
      </c>
      <c r="Q2478" s="1383">
        <f t="shared" si="5011"/>
        <v>0</v>
      </c>
      <c r="R2478" s="1383">
        <f t="shared" si="5011"/>
        <v>0</v>
      </c>
      <c r="S2478" s="1383">
        <f t="shared" si="5011"/>
        <v>0</v>
      </c>
      <c r="T2478" s="1383">
        <f t="shared" ref="T2478:X2478" si="5012">$AE2478*T$27</f>
        <v>0</v>
      </c>
      <c r="U2478" s="1383">
        <f t="shared" si="5012"/>
        <v>0</v>
      </c>
      <c r="V2478" s="1383">
        <f t="shared" si="5012"/>
        <v>0</v>
      </c>
      <c r="W2478" s="1383">
        <f t="shared" si="5012"/>
        <v>0</v>
      </c>
      <c r="X2478" s="1383">
        <f t="shared" si="5012"/>
        <v>0</v>
      </c>
      <c r="Y2478" s="1383">
        <f t="shared" si="4694"/>
        <v>0</v>
      </c>
      <c r="Z2478" s="1383">
        <f t="shared" si="4695"/>
        <v>0</v>
      </c>
      <c r="AA2478" s="1383">
        <f t="shared" si="4696"/>
        <v>0</v>
      </c>
      <c r="AB2478" s="1383">
        <f t="shared" si="4697"/>
        <v>0</v>
      </c>
      <c r="AC2478" s="5">
        <f t="shared" si="4698"/>
        <v>259</v>
      </c>
      <c r="AD2478" s="1383">
        <f t="shared" si="4699"/>
        <v>0</v>
      </c>
      <c r="AE2478" s="1383">
        <f t="shared" si="4700"/>
        <v>0</v>
      </c>
      <c r="AF2478" s="1305" t="e">
        <f t="shared" si="4701"/>
        <v>#DIV/0!</v>
      </c>
      <c r="AG2478" s="1305" t="e">
        <f t="shared" si="4702"/>
        <v>#DIV/0!</v>
      </c>
      <c r="AH2478" s="5"/>
      <c r="AI2478" s="5"/>
      <c r="AJ2478" s="5"/>
      <c r="AK2478" s="5"/>
      <c r="AL2478" s="5"/>
      <c r="AM2478" s="5"/>
      <c r="AN2478" s="5"/>
      <c r="AO2478" s="5"/>
      <c r="AP2478" s="5"/>
      <c r="AQ2478" s="5"/>
      <c r="AR2478" s="5"/>
      <c r="AS2478" s="5"/>
      <c r="AT2478" s="5"/>
      <c r="AU2478" s="5"/>
      <c r="AV2478" s="5"/>
      <c r="AW2478" s="5"/>
      <c r="AX2478" s="5"/>
      <c r="AY2478" s="5"/>
      <c r="AZ2478" s="5"/>
      <c r="BA2478" s="5"/>
      <c r="BB2478" s="5"/>
      <c r="BC2478" s="5"/>
      <c r="BD2478" s="5"/>
      <c r="BE2478" s="5"/>
    </row>
    <row r="2479" spans="1:57" ht="14.25" customHeight="1">
      <c r="A2479" s="1376">
        <v>46282</v>
      </c>
      <c r="B2479" s="1301"/>
      <c r="C2479" s="1302"/>
      <c r="D2479" s="1376">
        <v>45917</v>
      </c>
      <c r="E2479" s="1357"/>
      <c r="F2479" s="5"/>
      <c r="G2479" s="5"/>
      <c r="H2479" s="1302"/>
      <c r="I2479" s="1303"/>
      <c r="J2479" s="1301"/>
      <c r="K2479" s="1376"/>
      <c r="L2479" s="1302"/>
      <c r="M2479" s="1382">
        <f t="shared" si="4691"/>
        <v>46283</v>
      </c>
      <c r="N2479" s="1354"/>
      <c r="O2479" s="1383">
        <f t="shared" ref="O2479:S2479" si="5013">$AD2479*O$27</f>
        <v>0</v>
      </c>
      <c r="P2479" s="1383">
        <f t="shared" si="5013"/>
        <v>0</v>
      </c>
      <c r="Q2479" s="1383">
        <f t="shared" si="5013"/>
        <v>0</v>
      </c>
      <c r="R2479" s="1383">
        <f t="shared" si="5013"/>
        <v>0</v>
      </c>
      <c r="S2479" s="1383">
        <f t="shared" si="5013"/>
        <v>0</v>
      </c>
      <c r="T2479" s="1383">
        <f t="shared" ref="T2479:X2479" si="5014">$AE2479*T$27</f>
        <v>0</v>
      </c>
      <c r="U2479" s="1383">
        <f t="shared" si="5014"/>
        <v>0</v>
      </c>
      <c r="V2479" s="1383">
        <f t="shared" si="5014"/>
        <v>0</v>
      </c>
      <c r="W2479" s="1383">
        <f t="shared" si="5014"/>
        <v>0</v>
      </c>
      <c r="X2479" s="1383">
        <f t="shared" si="5014"/>
        <v>0</v>
      </c>
      <c r="Y2479" s="1383">
        <f t="shared" si="4694"/>
        <v>0</v>
      </c>
      <c r="Z2479" s="1383">
        <f t="shared" si="4695"/>
        <v>0</v>
      </c>
      <c r="AA2479" s="1383">
        <f t="shared" si="4696"/>
        <v>0</v>
      </c>
      <c r="AB2479" s="1383">
        <f t="shared" si="4697"/>
        <v>0</v>
      </c>
      <c r="AC2479" s="5">
        <f t="shared" si="4698"/>
        <v>260</v>
      </c>
      <c r="AD2479" s="1383">
        <f t="shared" si="4699"/>
        <v>0</v>
      </c>
      <c r="AE2479" s="1383">
        <f t="shared" si="4700"/>
        <v>0</v>
      </c>
      <c r="AF2479" s="1305" t="e">
        <f t="shared" si="4701"/>
        <v>#DIV/0!</v>
      </c>
      <c r="AG2479" s="1305" t="e">
        <f t="shared" si="4702"/>
        <v>#DIV/0!</v>
      </c>
      <c r="AH2479" s="5"/>
      <c r="AI2479" s="5"/>
      <c r="AJ2479" s="5"/>
      <c r="AK2479" s="5"/>
      <c r="AL2479" s="5"/>
      <c r="AM2479" s="5"/>
      <c r="AN2479" s="5"/>
      <c r="AO2479" s="5"/>
      <c r="AP2479" s="5"/>
      <c r="AQ2479" s="5"/>
      <c r="AR2479" s="5"/>
      <c r="AS2479" s="5"/>
      <c r="AT2479" s="5"/>
      <c r="AU2479" s="5"/>
      <c r="AV2479" s="5"/>
      <c r="AW2479" s="5"/>
      <c r="AX2479" s="5"/>
      <c r="AY2479" s="5"/>
      <c r="AZ2479" s="5"/>
      <c r="BA2479" s="5"/>
      <c r="BB2479" s="5"/>
      <c r="BC2479" s="5"/>
      <c r="BD2479" s="5"/>
      <c r="BE2479" s="5"/>
    </row>
    <row r="2480" spans="1:57" ht="14.25" customHeight="1">
      <c r="A2480" s="1376">
        <v>46283</v>
      </c>
      <c r="B2480" s="1301"/>
      <c r="C2480" s="1302"/>
      <c r="D2480" s="1376">
        <v>45918</v>
      </c>
      <c r="E2480" s="1357"/>
      <c r="F2480" s="5"/>
      <c r="G2480" s="5"/>
      <c r="H2480" s="1302"/>
      <c r="I2480" s="1303"/>
      <c r="J2480" s="1301"/>
      <c r="K2480" s="1376"/>
      <c r="L2480" s="1302"/>
      <c r="M2480" s="1382">
        <f t="shared" si="4691"/>
        <v>46284</v>
      </c>
      <c r="N2480" s="1354"/>
      <c r="O2480" s="1383">
        <f t="shared" ref="O2480:S2480" si="5015">$AD2480*O$27</f>
        <v>0</v>
      </c>
      <c r="P2480" s="1383">
        <f t="shared" si="5015"/>
        <v>0</v>
      </c>
      <c r="Q2480" s="1383">
        <f t="shared" si="5015"/>
        <v>0</v>
      </c>
      <c r="R2480" s="1383">
        <f t="shared" si="5015"/>
        <v>0</v>
      </c>
      <c r="S2480" s="1383">
        <f t="shared" si="5015"/>
        <v>0</v>
      </c>
      <c r="T2480" s="1383">
        <f t="shared" ref="T2480:X2480" si="5016">$AE2480*T$27</f>
        <v>0</v>
      </c>
      <c r="U2480" s="1383">
        <f t="shared" si="5016"/>
        <v>0</v>
      </c>
      <c r="V2480" s="1383">
        <f t="shared" si="5016"/>
        <v>0</v>
      </c>
      <c r="W2480" s="1383">
        <f t="shared" si="5016"/>
        <v>0</v>
      </c>
      <c r="X2480" s="1383">
        <f t="shared" si="5016"/>
        <v>0</v>
      </c>
      <c r="Y2480" s="1383">
        <f t="shared" si="4694"/>
        <v>0</v>
      </c>
      <c r="Z2480" s="1383">
        <f t="shared" si="4695"/>
        <v>0</v>
      </c>
      <c r="AA2480" s="1383">
        <f t="shared" si="4696"/>
        <v>0</v>
      </c>
      <c r="AB2480" s="1383">
        <f t="shared" si="4697"/>
        <v>0</v>
      </c>
      <c r="AC2480" s="5">
        <f t="shared" si="4698"/>
        <v>261</v>
      </c>
      <c r="AD2480" s="1383">
        <f t="shared" si="4699"/>
        <v>0</v>
      </c>
      <c r="AE2480" s="1383">
        <f t="shared" si="4700"/>
        <v>0</v>
      </c>
      <c r="AF2480" s="1305" t="e">
        <f t="shared" si="4701"/>
        <v>#DIV/0!</v>
      </c>
      <c r="AG2480" s="1305" t="e">
        <f t="shared" si="4702"/>
        <v>#DIV/0!</v>
      </c>
      <c r="AH2480" s="5"/>
      <c r="AI2480" s="5"/>
      <c r="AJ2480" s="5"/>
      <c r="AK2480" s="5"/>
      <c r="AL2480" s="5"/>
      <c r="AM2480" s="5"/>
      <c r="AN2480" s="5"/>
      <c r="AO2480" s="5"/>
      <c r="AP2480" s="5"/>
      <c r="AQ2480" s="5"/>
      <c r="AR2480" s="5"/>
      <c r="AS2480" s="5"/>
      <c r="AT2480" s="5"/>
      <c r="AU2480" s="5"/>
      <c r="AV2480" s="5"/>
      <c r="AW2480" s="5"/>
      <c r="AX2480" s="5"/>
      <c r="AY2480" s="5"/>
      <c r="AZ2480" s="5"/>
      <c r="BA2480" s="5"/>
      <c r="BB2480" s="5"/>
      <c r="BC2480" s="5"/>
      <c r="BD2480" s="5"/>
      <c r="BE2480" s="5"/>
    </row>
    <row r="2481" spans="1:57" ht="14.25" customHeight="1">
      <c r="A2481" s="1376">
        <v>46284</v>
      </c>
      <c r="B2481" s="1301"/>
      <c r="C2481" s="1302"/>
      <c r="D2481" s="1376">
        <v>45919</v>
      </c>
      <c r="E2481" s="1357"/>
      <c r="F2481" s="5"/>
      <c r="G2481" s="5"/>
      <c r="H2481" s="1302"/>
      <c r="I2481" s="1303"/>
      <c r="J2481" s="1301"/>
      <c r="K2481" s="1376"/>
      <c r="L2481" s="1302"/>
      <c r="M2481" s="1382">
        <f t="shared" si="4691"/>
        <v>46285</v>
      </c>
      <c r="N2481" s="1354"/>
      <c r="O2481" s="1383">
        <f t="shared" ref="O2481:S2481" si="5017">$AD2481*O$27</f>
        <v>0</v>
      </c>
      <c r="P2481" s="1383">
        <f t="shared" si="5017"/>
        <v>0</v>
      </c>
      <c r="Q2481" s="1383">
        <f t="shared" si="5017"/>
        <v>0</v>
      </c>
      <c r="R2481" s="1383">
        <f t="shared" si="5017"/>
        <v>0</v>
      </c>
      <c r="S2481" s="1383">
        <f t="shared" si="5017"/>
        <v>0</v>
      </c>
      <c r="T2481" s="1383">
        <f t="shared" ref="T2481:X2481" si="5018">$AE2481*T$27</f>
        <v>0</v>
      </c>
      <c r="U2481" s="1383">
        <f t="shared" si="5018"/>
        <v>0</v>
      </c>
      <c r="V2481" s="1383">
        <f t="shared" si="5018"/>
        <v>0</v>
      </c>
      <c r="W2481" s="1383">
        <f t="shared" si="5018"/>
        <v>0</v>
      </c>
      <c r="X2481" s="1383">
        <f t="shared" si="5018"/>
        <v>0</v>
      </c>
      <c r="Y2481" s="1383">
        <f t="shared" si="4694"/>
        <v>0</v>
      </c>
      <c r="Z2481" s="1383">
        <f t="shared" si="4695"/>
        <v>0</v>
      </c>
      <c r="AA2481" s="1383">
        <f t="shared" si="4696"/>
        <v>0</v>
      </c>
      <c r="AB2481" s="1383">
        <f t="shared" si="4697"/>
        <v>0</v>
      </c>
      <c r="AC2481" s="5">
        <f t="shared" si="4698"/>
        <v>262</v>
      </c>
      <c r="AD2481" s="1383">
        <f t="shared" si="4699"/>
        <v>0</v>
      </c>
      <c r="AE2481" s="1383">
        <f t="shared" si="4700"/>
        <v>0</v>
      </c>
      <c r="AF2481" s="1305" t="e">
        <f t="shared" si="4701"/>
        <v>#DIV/0!</v>
      </c>
      <c r="AG2481" s="1305" t="e">
        <f t="shared" si="4702"/>
        <v>#DIV/0!</v>
      </c>
      <c r="AH2481" s="5"/>
      <c r="AI2481" s="5"/>
      <c r="AJ2481" s="5"/>
      <c r="AK2481" s="5"/>
      <c r="AL2481" s="5"/>
      <c r="AM2481" s="5"/>
      <c r="AN2481" s="5"/>
      <c r="AO2481" s="5"/>
      <c r="AP2481" s="5"/>
      <c r="AQ2481" s="5"/>
      <c r="AR2481" s="5"/>
      <c r="AS2481" s="5"/>
      <c r="AT2481" s="5"/>
      <c r="AU2481" s="5"/>
      <c r="AV2481" s="5"/>
      <c r="AW2481" s="5"/>
      <c r="AX2481" s="5"/>
      <c r="AY2481" s="5"/>
      <c r="AZ2481" s="5"/>
      <c r="BA2481" s="5"/>
      <c r="BB2481" s="5"/>
      <c r="BC2481" s="5"/>
      <c r="BD2481" s="5"/>
      <c r="BE2481" s="5"/>
    </row>
    <row r="2482" spans="1:57" ht="14.25" customHeight="1">
      <c r="A2482" s="1376">
        <v>46285</v>
      </c>
      <c r="B2482" s="1301"/>
      <c r="C2482" s="1302"/>
      <c r="D2482" s="1376">
        <v>45920</v>
      </c>
      <c r="E2482" s="1357"/>
      <c r="F2482" s="5"/>
      <c r="G2482" s="5"/>
      <c r="H2482" s="1302"/>
      <c r="I2482" s="1303"/>
      <c r="J2482" s="1301"/>
      <c r="K2482" s="1376"/>
      <c r="L2482" s="1302"/>
      <c r="M2482" s="1382">
        <f t="shared" si="4691"/>
        <v>46286</v>
      </c>
      <c r="N2482" s="1354"/>
      <c r="O2482" s="1383">
        <f t="shared" ref="O2482:S2482" si="5019">$AD2482*O$27</f>
        <v>0</v>
      </c>
      <c r="P2482" s="1383">
        <f t="shared" si="5019"/>
        <v>0</v>
      </c>
      <c r="Q2482" s="1383">
        <f t="shared" si="5019"/>
        <v>0</v>
      </c>
      <c r="R2482" s="1383">
        <f t="shared" si="5019"/>
        <v>0</v>
      </c>
      <c r="S2482" s="1383">
        <f t="shared" si="5019"/>
        <v>0</v>
      </c>
      <c r="T2482" s="1383">
        <f t="shared" ref="T2482:X2482" si="5020">$AE2482*T$27</f>
        <v>0</v>
      </c>
      <c r="U2482" s="1383">
        <f t="shared" si="5020"/>
        <v>0</v>
      </c>
      <c r="V2482" s="1383">
        <f t="shared" si="5020"/>
        <v>0</v>
      </c>
      <c r="W2482" s="1383">
        <f t="shared" si="5020"/>
        <v>0</v>
      </c>
      <c r="X2482" s="1383">
        <f t="shared" si="5020"/>
        <v>0</v>
      </c>
      <c r="Y2482" s="1383">
        <f t="shared" si="4694"/>
        <v>0</v>
      </c>
      <c r="Z2482" s="1383">
        <f t="shared" si="4695"/>
        <v>0</v>
      </c>
      <c r="AA2482" s="1383">
        <f t="shared" si="4696"/>
        <v>0</v>
      </c>
      <c r="AB2482" s="1383">
        <f t="shared" si="4697"/>
        <v>0</v>
      </c>
      <c r="AC2482" s="5">
        <f t="shared" si="4698"/>
        <v>263</v>
      </c>
      <c r="AD2482" s="1383">
        <f t="shared" si="4699"/>
        <v>0</v>
      </c>
      <c r="AE2482" s="1383">
        <f t="shared" si="4700"/>
        <v>0</v>
      </c>
      <c r="AF2482" s="1305" t="e">
        <f t="shared" si="4701"/>
        <v>#DIV/0!</v>
      </c>
      <c r="AG2482" s="1305" t="e">
        <f t="shared" si="4702"/>
        <v>#DIV/0!</v>
      </c>
      <c r="AH2482" s="5"/>
      <c r="AI2482" s="5"/>
      <c r="AJ2482" s="5"/>
      <c r="AK2482" s="5"/>
      <c r="AL2482" s="5"/>
      <c r="AM2482" s="5"/>
      <c r="AN2482" s="5"/>
      <c r="AO2482" s="5"/>
      <c r="AP2482" s="5"/>
      <c r="AQ2482" s="5"/>
      <c r="AR2482" s="5"/>
      <c r="AS2482" s="5"/>
      <c r="AT2482" s="5"/>
      <c r="AU2482" s="5"/>
      <c r="AV2482" s="5"/>
      <c r="AW2482" s="5"/>
      <c r="AX2482" s="5"/>
      <c r="AY2482" s="5"/>
      <c r="AZ2482" s="5"/>
      <c r="BA2482" s="5"/>
      <c r="BB2482" s="5"/>
      <c r="BC2482" s="5"/>
      <c r="BD2482" s="5"/>
      <c r="BE2482" s="5"/>
    </row>
    <row r="2483" spans="1:57" ht="14.25" customHeight="1">
      <c r="A2483" s="1376">
        <v>46286</v>
      </c>
      <c r="B2483" s="1301"/>
      <c r="C2483" s="1302"/>
      <c r="D2483" s="1376">
        <v>45921</v>
      </c>
      <c r="E2483" s="1357"/>
      <c r="F2483" s="5"/>
      <c r="G2483" s="5"/>
      <c r="H2483" s="1302"/>
      <c r="I2483" s="1303"/>
      <c r="J2483" s="1301"/>
      <c r="K2483" s="1376"/>
      <c r="L2483" s="1302"/>
      <c r="M2483" s="1382">
        <f t="shared" si="4691"/>
        <v>46287</v>
      </c>
      <c r="N2483" s="1354"/>
      <c r="O2483" s="1383">
        <f t="shared" ref="O2483:S2483" si="5021">$AD2483*O$27</f>
        <v>0</v>
      </c>
      <c r="P2483" s="1383">
        <f t="shared" si="5021"/>
        <v>0</v>
      </c>
      <c r="Q2483" s="1383">
        <f t="shared" si="5021"/>
        <v>0</v>
      </c>
      <c r="R2483" s="1383">
        <f t="shared" si="5021"/>
        <v>0</v>
      </c>
      <c r="S2483" s="1383">
        <f t="shared" si="5021"/>
        <v>0</v>
      </c>
      <c r="T2483" s="1383">
        <f t="shared" ref="T2483:X2483" si="5022">$AE2483*T$27</f>
        <v>0</v>
      </c>
      <c r="U2483" s="1383">
        <f t="shared" si="5022"/>
        <v>0</v>
      </c>
      <c r="V2483" s="1383">
        <f t="shared" si="5022"/>
        <v>0</v>
      </c>
      <c r="W2483" s="1383">
        <f t="shared" si="5022"/>
        <v>0</v>
      </c>
      <c r="X2483" s="1383">
        <f t="shared" si="5022"/>
        <v>0</v>
      </c>
      <c r="Y2483" s="1383">
        <f t="shared" si="4694"/>
        <v>0</v>
      </c>
      <c r="Z2483" s="1383">
        <f t="shared" si="4695"/>
        <v>0</v>
      </c>
      <c r="AA2483" s="1383">
        <f t="shared" si="4696"/>
        <v>0</v>
      </c>
      <c r="AB2483" s="1383">
        <f t="shared" si="4697"/>
        <v>0</v>
      </c>
      <c r="AC2483" s="5">
        <f t="shared" si="4698"/>
        <v>264</v>
      </c>
      <c r="AD2483" s="1383">
        <f t="shared" si="4699"/>
        <v>0</v>
      </c>
      <c r="AE2483" s="1383">
        <f t="shared" si="4700"/>
        <v>0</v>
      </c>
      <c r="AF2483" s="1305" t="e">
        <f t="shared" si="4701"/>
        <v>#DIV/0!</v>
      </c>
      <c r="AG2483" s="1305" t="e">
        <f t="shared" si="4702"/>
        <v>#DIV/0!</v>
      </c>
      <c r="AH2483" s="5"/>
      <c r="AI2483" s="5"/>
      <c r="AJ2483" s="5"/>
      <c r="AK2483" s="5"/>
      <c r="AL2483" s="5"/>
      <c r="AM2483" s="5"/>
      <c r="AN2483" s="5"/>
      <c r="AO2483" s="5"/>
      <c r="AP2483" s="5"/>
      <c r="AQ2483" s="5"/>
      <c r="AR2483" s="5"/>
      <c r="AS2483" s="5"/>
      <c r="AT2483" s="5"/>
      <c r="AU2483" s="5"/>
      <c r="AV2483" s="5"/>
      <c r="AW2483" s="5"/>
      <c r="AX2483" s="5"/>
      <c r="AY2483" s="5"/>
      <c r="AZ2483" s="5"/>
      <c r="BA2483" s="5"/>
      <c r="BB2483" s="5"/>
      <c r="BC2483" s="5"/>
      <c r="BD2483" s="5"/>
      <c r="BE2483" s="5"/>
    </row>
    <row r="2484" spans="1:57" ht="14.25" customHeight="1">
      <c r="A2484" s="1376">
        <v>46287</v>
      </c>
      <c r="B2484" s="1301"/>
      <c r="C2484" s="1302"/>
      <c r="D2484" s="1376">
        <v>45922</v>
      </c>
      <c r="E2484" s="1357"/>
      <c r="F2484" s="5"/>
      <c r="G2484" s="5"/>
      <c r="H2484" s="1302"/>
      <c r="I2484" s="1303"/>
      <c r="J2484" s="1301"/>
      <c r="K2484" s="1376"/>
      <c r="L2484" s="1302"/>
      <c r="M2484" s="1382">
        <f t="shared" si="4691"/>
        <v>46288</v>
      </c>
      <c r="N2484" s="1354"/>
      <c r="O2484" s="1383">
        <f t="shared" ref="O2484:S2484" si="5023">$AD2484*O$27</f>
        <v>0</v>
      </c>
      <c r="P2484" s="1383">
        <f t="shared" si="5023"/>
        <v>0</v>
      </c>
      <c r="Q2484" s="1383">
        <f t="shared" si="5023"/>
        <v>0</v>
      </c>
      <c r="R2484" s="1383">
        <f t="shared" si="5023"/>
        <v>0</v>
      </c>
      <c r="S2484" s="1383">
        <f t="shared" si="5023"/>
        <v>0</v>
      </c>
      <c r="T2484" s="1383">
        <f t="shared" ref="T2484:X2484" si="5024">$AE2484*T$27</f>
        <v>0</v>
      </c>
      <c r="U2484" s="1383">
        <f t="shared" si="5024"/>
        <v>0</v>
      </c>
      <c r="V2484" s="1383">
        <f t="shared" si="5024"/>
        <v>0</v>
      </c>
      <c r="W2484" s="1383">
        <f t="shared" si="5024"/>
        <v>0</v>
      </c>
      <c r="X2484" s="1383">
        <f t="shared" si="5024"/>
        <v>0</v>
      </c>
      <c r="Y2484" s="1383">
        <f t="shared" si="4694"/>
        <v>0</v>
      </c>
      <c r="Z2484" s="1383">
        <f t="shared" si="4695"/>
        <v>0</v>
      </c>
      <c r="AA2484" s="1383">
        <f t="shared" si="4696"/>
        <v>0</v>
      </c>
      <c r="AB2484" s="1383">
        <f t="shared" si="4697"/>
        <v>0</v>
      </c>
      <c r="AC2484" s="5">
        <f t="shared" si="4698"/>
        <v>265</v>
      </c>
      <c r="AD2484" s="1383">
        <f t="shared" si="4699"/>
        <v>0</v>
      </c>
      <c r="AE2484" s="1383">
        <f t="shared" si="4700"/>
        <v>0</v>
      </c>
      <c r="AF2484" s="1305" t="e">
        <f t="shared" si="4701"/>
        <v>#DIV/0!</v>
      </c>
      <c r="AG2484" s="1305" t="e">
        <f t="shared" si="4702"/>
        <v>#DIV/0!</v>
      </c>
      <c r="AH2484" s="5"/>
      <c r="AI2484" s="5"/>
      <c r="AJ2484" s="5"/>
      <c r="AK2484" s="5"/>
      <c r="AL2484" s="5"/>
      <c r="AM2484" s="5"/>
      <c r="AN2484" s="5"/>
      <c r="AO2484" s="5"/>
      <c r="AP2484" s="5"/>
      <c r="AQ2484" s="5"/>
      <c r="AR2484" s="5"/>
      <c r="AS2484" s="5"/>
      <c r="AT2484" s="5"/>
      <c r="AU2484" s="5"/>
      <c r="AV2484" s="5"/>
      <c r="AW2484" s="5"/>
      <c r="AX2484" s="5"/>
      <c r="AY2484" s="5"/>
      <c r="AZ2484" s="5"/>
      <c r="BA2484" s="5"/>
      <c r="BB2484" s="5"/>
      <c r="BC2484" s="5"/>
      <c r="BD2484" s="5"/>
      <c r="BE2484" s="5"/>
    </row>
    <row r="2485" spans="1:57" ht="14.25" customHeight="1">
      <c r="A2485" s="1376">
        <v>46288</v>
      </c>
      <c r="B2485" s="1301"/>
      <c r="C2485" s="1302"/>
      <c r="D2485" s="1376">
        <v>45923</v>
      </c>
      <c r="E2485" s="1357"/>
      <c r="F2485" s="5"/>
      <c r="G2485" s="5"/>
      <c r="H2485" s="1302"/>
      <c r="I2485" s="1303"/>
      <c r="J2485" s="1301"/>
      <c r="K2485" s="1376"/>
      <c r="L2485" s="1302"/>
      <c r="M2485" s="1382">
        <f t="shared" si="4691"/>
        <v>46289</v>
      </c>
      <c r="N2485" s="1354"/>
      <c r="O2485" s="1383">
        <f t="shared" ref="O2485:S2485" si="5025">$AD2485*O$27</f>
        <v>0</v>
      </c>
      <c r="P2485" s="1383">
        <f t="shared" si="5025"/>
        <v>0</v>
      </c>
      <c r="Q2485" s="1383">
        <f t="shared" si="5025"/>
        <v>0</v>
      </c>
      <c r="R2485" s="1383">
        <f t="shared" si="5025"/>
        <v>0</v>
      </c>
      <c r="S2485" s="1383">
        <f t="shared" si="5025"/>
        <v>0</v>
      </c>
      <c r="T2485" s="1383">
        <f t="shared" ref="T2485:X2485" si="5026">$AE2485*T$27</f>
        <v>0</v>
      </c>
      <c r="U2485" s="1383">
        <f t="shared" si="5026"/>
        <v>0</v>
      </c>
      <c r="V2485" s="1383">
        <f t="shared" si="5026"/>
        <v>0</v>
      </c>
      <c r="W2485" s="1383">
        <f t="shared" si="5026"/>
        <v>0</v>
      </c>
      <c r="X2485" s="1383">
        <f t="shared" si="5026"/>
        <v>0</v>
      </c>
      <c r="Y2485" s="1383">
        <f t="shared" si="4694"/>
        <v>0</v>
      </c>
      <c r="Z2485" s="1383">
        <f t="shared" si="4695"/>
        <v>0</v>
      </c>
      <c r="AA2485" s="1383">
        <f t="shared" si="4696"/>
        <v>0</v>
      </c>
      <c r="AB2485" s="1383">
        <f t="shared" si="4697"/>
        <v>0</v>
      </c>
      <c r="AC2485" s="5">
        <f t="shared" si="4698"/>
        <v>266</v>
      </c>
      <c r="AD2485" s="1383">
        <f t="shared" si="4699"/>
        <v>0</v>
      </c>
      <c r="AE2485" s="1383">
        <f t="shared" si="4700"/>
        <v>0</v>
      </c>
      <c r="AF2485" s="1305" t="e">
        <f t="shared" si="4701"/>
        <v>#DIV/0!</v>
      </c>
      <c r="AG2485" s="1305" t="e">
        <f t="shared" si="4702"/>
        <v>#DIV/0!</v>
      </c>
      <c r="AH2485" s="5"/>
      <c r="AI2485" s="5"/>
      <c r="AJ2485" s="5"/>
      <c r="AK2485" s="5"/>
      <c r="AL2485" s="5"/>
      <c r="AM2485" s="5"/>
      <c r="AN2485" s="5"/>
      <c r="AO2485" s="5"/>
      <c r="AP2485" s="5"/>
      <c r="AQ2485" s="5"/>
      <c r="AR2485" s="5"/>
      <c r="AS2485" s="5"/>
      <c r="AT2485" s="5"/>
      <c r="AU2485" s="5"/>
      <c r="AV2485" s="5"/>
      <c r="AW2485" s="5"/>
      <c r="AX2485" s="5"/>
      <c r="AY2485" s="5"/>
      <c r="AZ2485" s="5"/>
      <c r="BA2485" s="5"/>
      <c r="BB2485" s="5"/>
      <c r="BC2485" s="5"/>
      <c r="BD2485" s="5"/>
      <c r="BE2485" s="5"/>
    </row>
    <row r="2486" spans="1:57" ht="14.25" customHeight="1">
      <c r="A2486" s="1376">
        <v>46289</v>
      </c>
      <c r="B2486" s="1301"/>
      <c r="C2486" s="1302"/>
      <c r="D2486" s="1376">
        <v>45924</v>
      </c>
      <c r="E2486" s="1357"/>
      <c r="F2486" s="5"/>
      <c r="G2486" s="5"/>
      <c r="H2486" s="1302"/>
      <c r="I2486" s="1303"/>
      <c r="J2486" s="1301"/>
      <c r="K2486" s="1376"/>
      <c r="L2486" s="1302"/>
      <c r="M2486" s="1382">
        <f t="shared" si="4691"/>
        <v>46290</v>
      </c>
      <c r="N2486" s="1354"/>
      <c r="O2486" s="1383">
        <f t="shared" ref="O2486:S2486" si="5027">$AD2486*O$27</f>
        <v>0</v>
      </c>
      <c r="P2486" s="1383">
        <f t="shared" si="5027"/>
        <v>0</v>
      </c>
      <c r="Q2486" s="1383">
        <f t="shared" si="5027"/>
        <v>0</v>
      </c>
      <c r="R2486" s="1383">
        <f t="shared" si="5027"/>
        <v>0</v>
      </c>
      <c r="S2486" s="1383">
        <f t="shared" si="5027"/>
        <v>0</v>
      </c>
      <c r="T2486" s="1383">
        <f t="shared" ref="T2486:X2486" si="5028">$AE2486*T$27</f>
        <v>0</v>
      </c>
      <c r="U2486" s="1383">
        <f t="shared" si="5028"/>
        <v>0</v>
      </c>
      <c r="V2486" s="1383">
        <f t="shared" si="5028"/>
        <v>0</v>
      </c>
      <c r="W2486" s="1383">
        <f t="shared" si="5028"/>
        <v>0</v>
      </c>
      <c r="X2486" s="1383">
        <f t="shared" si="5028"/>
        <v>0</v>
      </c>
      <c r="Y2486" s="1383">
        <f t="shared" si="4694"/>
        <v>0</v>
      </c>
      <c r="Z2486" s="1383">
        <f t="shared" si="4695"/>
        <v>0</v>
      </c>
      <c r="AA2486" s="1383">
        <f t="shared" si="4696"/>
        <v>0</v>
      </c>
      <c r="AB2486" s="1383">
        <f t="shared" si="4697"/>
        <v>0</v>
      </c>
      <c r="AC2486" s="5">
        <f t="shared" si="4698"/>
        <v>267</v>
      </c>
      <c r="AD2486" s="1383">
        <f t="shared" si="4699"/>
        <v>0</v>
      </c>
      <c r="AE2486" s="1383">
        <f t="shared" si="4700"/>
        <v>0</v>
      </c>
      <c r="AF2486" s="1305" t="e">
        <f t="shared" si="4701"/>
        <v>#DIV/0!</v>
      </c>
      <c r="AG2486" s="1305" t="e">
        <f t="shared" si="4702"/>
        <v>#DIV/0!</v>
      </c>
      <c r="AH2486" s="5"/>
      <c r="AI2486" s="5"/>
      <c r="AJ2486" s="5"/>
      <c r="AK2486" s="5"/>
      <c r="AL2486" s="5"/>
      <c r="AM2486" s="5"/>
      <c r="AN2486" s="5"/>
      <c r="AO2486" s="5"/>
      <c r="AP2486" s="5"/>
      <c r="AQ2486" s="5"/>
      <c r="AR2486" s="5"/>
      <c r="AS2486" s="5"/>
      <c r="AT2486" s="5"/>
      <c r="AU2486" s="5"/>
      <c r="AV2486" s="5"/>
      <c r="AW2486" s="5"/>
      <c r="AX2486" s="5"/>
      <c r="AY2486" s="5"/>
      <c r="AZ2486" s="5"/>
      <c r="BA2486" s="5"/>
      <c r="BB2486" s="5"/>
      <c r="BC2486" s="5"/>
      <c r="BD2486" s="5"/>
      <c r="BE2486" s="5"/>
    </row>
    <row r="2487" spans="1:57" ht="14.25" customHeight="1">
      <c r="A2487" s="1376">
        <v>46290</v>
      </c>
      <c r="B2487" s="1301"/>
      <c r="C2487" s="1302"/>
      <c r="D2487" s="1376">
        <v>45925</v>
      </c>
      <c r="E2487" s="1357"/>
      <c r="F2487" s="5"/>
      <c r="G2487" s="5"/>
      <c r="H2487" s="1302"/>
      <c r="I2487" s="1303"/>
      <c r="J2487" s="1301"/>
      <c r="K2487" s="1376"/>
      <c r="L2487" s="1302"/>
      <c r="M2487" s="1382">
        <f t="shared" si="4691"/>
        <v>46291</v>
      </c>
      <c r="N2487" s="1354"/>
      <c r="O2487" s="1383">
        <f t="shared" ref="O2487:S2487" si="5029">$AD2487*O$27</f>
        <v>0</v>
      </c>
      <c r="P2487" s="1383">
        <f t="shared" si="5029"/>
        <v>0</v>
      </c>
      <c r="Q2487" s="1383">
        <f t="shared" si="5029"/>
        <v>0</v>
      </c>
      <c r="R2487" s="1383">
        <f t="shared" si="5029"/>
        <v>0</v>
      </c>
      <c r="S2487" s="1383">
        <f t="shared" si="5029"/>
        <v>0</v>
      </c>
      <c r="T2487" s="1383">
        <f t="shared" ref="T2487:X2487" si="5030">$AE2487*T$27</f>
        <v>0</v>
      </c>
      <c r="U2487" s="1383">
        <f t="shared" si="5030"/>
        <v>0</v>
      </c>
      <c r="V2487" s="1383">
        <f t="shared" si="5030"/>
        <v>0</v>
      </c>
      <c r="W2487" s="1383">
        <f t="shared" si="5030"/>
        <v>0</v>
      </c>
      <c r="X2487" s="1383">
        <f t="shared" si="5030"/>
        <v>0</v>
      </c>
      <c r="Y2487" s="1383">
        <f t="shared" si="4694"/>
        <v>0</v>
      </c>
      <c r="Z2487" s="1383">
        <f t="shared" si="4695"/>
        <v>0</v>
      </c>
      <c r="AA2487" s="1383">
        <f t="shared" si="4696"/>
        <v>0</v>
      </c>
      <c r="AB2487" s="1383">
        <f t="shared" si="4697"/>
        <v>0</v>
      </c>
      <c r="AC2487" s="5">
        <f t="shared" si="4698"/>
        <v>268</v>
      </c>
      <c r="AD2487" s="1383">
        <f t="shared" si="4699"/>
        <v>0</v>
      </c>
      <c r="AE2487" s="1383">
        <f t="shared" si="4700"/>
        <v>0</v>
      </c>
      <c r="AF2487" s="1305" t="e">
        <f t="shared" si="4701"/>
        <v>#DIV/0!</v>
      </c>
      <c r="AG2487" s="1305" t="e">
        <f t="shared" si="4702"/>
        <v>#DIV/0!</v>
      </c>
      <c r="AH2487" s="5"/>
      <c r="AI2487" s="5"/>
      <c r="AJ2487" s="5"/>
      <c r="AK2487" s="5"/>
      <c r="AL2487" s="5"/>
      <c r="AM2487" s="5"/>
      <c r="AN2487" s="5"/>
      <c r="AO2487" s="5"/>
      <c r="AP2487" s="5"/>
      <c r="AQ2487" s="5"/>
      <c r="AR2487" s="5"/>
      <c r="AS2487" s="5"/>
      <c r="AT2487" s="5"/>
      <c r="AU2487" s="5"/>
      <c r="AV2487" s="5"/>
      <c r="AW2487" s="5"/>
      <c r="AX2487" s="5"/>
      <c r="AY2487" s="5"/>
      <c r="AZ2487" s="5"/>
      <c r="BA2487" s="5"/>
      <c r="BB2487" s="5"/>
      <c r="BC2487" s="5"/>
      <c r="BD2487" s="5"/>
      <c r="BE2487" s="5"/>
    </row>
    <row r="2488" spans="1:57" ht="14.25" customHeight="1">
      <c r="A2488" s="1376">
        <v>46291</v>
      </c>
      <c r="B2488" s="1301"/>
      <c r="C2488" s="1302"/>
      <c r="D2488" s="1376">
        <v>45926</v>
      </c>
      <c r="E2488" s="1357"/>
      <c r="F2488" s="5"/>
      <c r="G2488" s="5"/>
      <c r="H2488" s="1302"/>
      <c r="I2488" s="1303"/>
      <c r="J2488" s="1301"/>
      <c r="K2488" s="1376"/>
      <c r="L2488" s="1302"/>
      <c r="M2488" s="1382">
        <f t="shared" si="4691"/>
        <v>46292</v>
      </c>
      <c r="N2488" s="1354"/>
      <c r="O2488" s="1383">
        <f t="shared" ref="O2488:S2488" si="5031">$AD2488*O$27</f>
        <v>0</v>
      </c>
      <c r="P2488" s="1383">
        <f t="shared" si="5031"/>
        <v>0</v>
      </c>
      <c r="Q2488" s="1383">
        <f t="shared" si="5031"/>
        <v>0</v>
      </c>
      <c r="R2488" s="1383">
        <f t="shared" si="5031"/>
        <v>0</v>
      </c>
      <c r="S2488" s="1383">
        <f t="shared" si="5031"/>
        <v>0</v>
      </c>
      <c r="T2488" s="1383">
        <f t="shared" ref="T2488:X2488" si="5032">$AE2488*T$27</f>
        <v>0</v>
      </c>
      <c r="U2488" s="1383">
        <f t="shared" si="5032"/>
        <v>0</v>
      </c>
      <c r="V2488" s="1383">
        <f t="shared" si="5032"/>
        <v>0</v>
      </c>
      <c r="W2488" s="1383">
        <f t="shared" si="5032"/>
        <v>0</v>
      </c>
      <c r="X2488" s="1383">
        <f t="shared" si="5032"/>
        <v>0</v>
      </c>
      <c r="Y2488" s="1383">
        <f t="shared" si="4694"/>
        <v>0</v>
      </c>
      <c r="Z2488" s="1383">
        <f t="shared" si="4695"/>
        <v>0</v>
      </c>
      <c r="AA2488" s="1383">
        <f t="shared" si="4696"/>
        <v>0</v>
      </c>
      <c r="AB2488" s="1383">
        <f t="shared" si="4697"/>
        <v>0</v>
      </c>
      <c r="AC2488" s="5">
        <f t="shared" si="4698"/>
        <v>269</v>
      </c>
      <c r="AD2488" s="1383">
        <f t="shared" si="4699"/>
        <v>0</v>
      </c>
      <c r="AE2488" s="1383">
        <f t="shared" si="4700"/>
        <v>0</v>
      </c>
      <c r="AF2488" s="1305" t="e">
        <f t="shared" si="4701"/>
        <v>#DIV/0!</v>
      </c>
      <c r="AG2488" s="1305" t="e">
        <f t="shared" si="4702"/>
        <v>#DIV/0!</v>
      </c>
      <c r="AH2488" s="5"/>
      <c r="AI2488" s="5"/>
      <c r="AJ2488" s="5"/>
      <c r="AK2488" s="5"/>
      <c r="AL2488" s="5"/>
      <c r="AM2488" s="5"/>
      <c r="AN2488" s="5"/>
      <c r="AO2488" s="5"/>
      <c r="AP2488" s="5"/>
      <c r="AQ2488" s="5"/>
      <c r="AR2488" s="5"/>
      <c r="AS2488" s="5"/>
      <c r="AT2488" s="5"/>
      <c r="AU2488" s="5"/>
      <c r="AV2488" s="5"/>
      <c r="AW2488" s="5"/>
      <c r="AX2488" s="5"/>
      <c r="AY2488" s="5"/>
      <c r="AZ2488" s="5"/>
      <c r="BA2488" s="5"/>
      <c r="BB2488" s="5"/>
      <c r="BC2488" s="5"/>
      <c r="BD2488" s="5"/>
      <c r="BE2488" s="5"/>
    </row>
    <row r="2489" spans="1:57" ht="14.25" customHeight="1">
      <c r="A2489" s="1376">
        <v>46292</v>
      </c>
      <c r="B2489" s="1301"/>
      <c r="C2489" s="1302"/>
      <c r="D2489" s="1376">
        <v>45927</v>
      </c>
      <c r="E2489" s="1357"/>
      <c r="F2489" s="5"/>
      <c r="G2489" s="5"/>
      <c r="H2489" s="1302"/>
      <c r="I2489" s="1303"/>
      <c r="J2489" s="1301"/>
      <c r="K2489" s="1376"/>
      <c r="L2489" s="1302"/>
      <c r="M2489" s="1382">
        <f t="shared" si="4691"/>
        <v>46293</v>
      </c>
      <c r="N2489" s="1354"/>
      <c r="O2489" s="1383">
        <f t="shared" ref="O2489:S2489" si="5033">$AD2489*O$27</f>
        <v>0</v>
      </c>
      <c r="P2489" s="1383">
        <f t="shared" si="5033"/>
        <v>0</v>
      </c>
      <c r="Q2489" s="1383">
        <f t="shared" si="5033"/>
        <v>0</v>
      </c>
      <c r="R2489" s="1383">
        <f t="shared" si="5033"/>
        <v>0</v>
      </c>
      <c r="S2489" s="1383">
        <f t="shared" si="5033"/>
        <v>0</v>
      </c>
      <c r="T2489" s="1383">
        <f t="shared" ref="T2489:X2489" si="5034">$AE2489*T$27</f>
        <v>0</v>
      </c>
      <c r="U2489" s="1383">
        <f t="shared" si="5034"/>
        <v>0</v>
      </c>
      <c r="V2489" s="1383">
        <f t="shared" si="5034"/>
        <v>0</v>
      </c>
      <c r="W2489" s="1383">
        <f t="shared" si="5034"/>
        <v>0</v>
      </c>
      <c r="X2489" s="1383">
        <f t="shared" si="5034"/>
        <v>0</v>
      </c>
      <c r="Y2489" s="1383">
        <f t="shared" si="4694"/>
        <v>0</v>
      </c>
      <c r="Z2489" s="1383">
        <f t="shared" si="4695"/>
        <v>0</v>
      </c>
      <c r="AA2489" s="1383">
        <f t="shared" si="4696"/>
        <v>0</v>
      </c>
      <c r="AB2489" s="1383">
        <f t="shared" si="4697"/>
        <v>0</v>
      </c>
      <c r="AC2489" s="5">
        <f t="shared" si="4698"/>
        <v>270</v>
      </c>
      <c r="AD2489" s="1383">
        <f t="shared" si="4699"/>
        <v>0</v>
      </c>
      <c r="AE2489" s="1383">
        <f t="shared" si="4700"/>
        <v>0</v>
      </c>
      <c r="AF2489" s="1305" t="e">
        <f t="shared" si="4701"/>
        <v>#DIV/0!</v>
      </c>
      <c r="AG2489" s="1305" t="e">
        <f t="shared" si="4702"/>
        <v>#DIV/0!</v>
      </c>
      <c r="AH2489" s="5"/>
      <c r="AI2489" s="5"/>
      <c r="AJ2489" s="5"/>
      <c r="AK2489" s="5"/>
      <c r="AL2489" s="5"/>
      <c r="AM2489" s="5"/>
      <c r="AN2489" s="5"/>
      <c r="AO2489" s="5"/>
      <c r="AP2489" s="5"/>
      <c r="AQ2489" s="5"/>
      <c r="AR2489" s="5"/>
      <c r="AS2489" s="5"/>
      <c r="AT2489" s="5"/>
      <c r="AU2489" s="5"/>
      <c r="AV2489" s="5"/>
      <c r="AW2489" s="5"/>
      <c r="AX2489" s="5"/>
      <c r="AY2489" s="5"/>
      <c r="AZ2489" s="5"/>
      <c r="BA2489" s="5"/>
      <c r="BB2489" s="5"/>
      <c r="BC2489" s="5"/>
      <c r="BD2489" s="5"/>
      <c r="BE2489" s="5"/>
    </row>
    <row r="2490" spans="1:57" ht="14.25" customHeight="1">
      <c r="A2490" s="1376">
        <v>46293</v>
      </c>
      <c r="B2490" s="1301"/>
      <c r="C2490" s="1302"/>
      <c r="D2490" s="1376">
        <v>45928</v>
      </c>
      <c r="E2490" s="1357"/>
      <c r="F2490" s="5"/>
      <c r="G2490" s="5"/>
      <c r="H2490" s="1302"/>
      <c r="I2490" s="1303"/>
      <c r="J2490" s="1301"/>
      <c r="K2490" s="1376"/>
      <c r="L2490" s="1302"/>
      <c r="M2490" s="1382">
        <f t="shared" si="4691"/>
        <v>46294</v>
      </c>
      <c r="N2490" s="1354"/>
      <c r="O2490" s="1383">
        <f t="shared" ref="O2490:S2490" si="5035">$AD2490*O$27</f>
        <v>0</v>
      </c>
      <c r="P2490" s="1383">
        <f t="shared" si="5035"/>
        <v>0</v>
      </c>
      <c r="Q2490" s="1383">
        <f t="shared" si="5035"/>
        <v>0</v>
      </c>
      <c r="R2490" s="1383">
        <f t="shared" si="5035"/>
        <v>0</v>
      </c>
      <c r="S2490" s="1383">
        <f t="shared" si="5035"/>
        <v>0</v>
      </c>
      <c r="T2490" s="1383">
        <f t="shared" ref="T2490:X2490" si="5036">$AE2490*T$27</f>
        <v>0</v>
      </c>
      <c r="U2490" s="1383">
        <f t="shared" si="5036"/>
        <v>0</v>
      </c>
      <c r="V2490" s="1383">
        <f t="shared" si="5036"/>
        <v>0</v>
      </c>
      <c r="W2490" s="1383">
        <f t="shared" si="5036"/>
        <v>0</v>
      </c>
      <c r="X2490" s="1383">
        <f t="shared" si="5036"/>
        <v>0</v>
      </c>
      <c r="Y2490" s="1383">
        <f t="shared" si="4694"/>
        <v>0</v>
      </c>
      <c r="Z2490" s="1383">
        <f t="shared" si="4695"/>
        <v>0</v>
      </c>
      <c r="AA2490" s="1383">
        <f t="shared" si="4696"/>
        <v>0</v>
      </c>
      <c r="AB2490" s="1383">
        <f t="shared" si="4697"/>
        <v>0</v>
      </c>
      <c r="AC2490" s="5">
        <f t="shared" si="4698"/>
        <v>271</v>
      </c>
      <c r="AD2490" s="1383">
        <f t="shared" si="4699"/>
        <v>0</v>
      </c>
      <c r="AE2490" s="1383">
        <f t="shared" si="4700"/>
        <v>0</v>
      </c>
      <c r="AF2490" s="1305" t="e">
        <f t="shared" si="4701"/>
        <v>#DIV/0!</v>
      </c>
      <c r="AG2490" s="1305" t="e">
        <f t="shared" si="4702"/>
        <v>#DIV/0!</v>
      </c>
      <c r="AH2490" s="5"/>
      <c r="AI2490" s="5"/>
      <c r="AJ2490" s="5"/>
      <c r="AK2490" s="5"/>
      <c r="AL2490" s="5"/>
      <c r="AM2490" s="5"/>
      <c r="AN2490" s="5"/>
      <c r="AO2490" s="5"/>
      <c r="AP2490" s="5"/>
      <c r="AQ2490" s="5"/>
      <c r="AR2490" s="5"/>
      <c r="AS2490" s="5"/>
      <c r="AT2490" s="5"/>
      <c r="AU2490" s="5"/>
      <c r="AV2490" s="5"/>
      <c r="AW2490" s="5"/>
      <c r="AX2490" s="5"/>
      <c r="AY2490" s="5"/>
      <c r="AZ2490" s="5"/>
      <c r="BA2490" s="5"/>
      <c r="BB2490" s="5"/>
      <c r="BC2490" s="5"/>
      <c r="BD2490" s="5"/>
      <c r="BE2490" s="5"/>
    </row>
    <row r="2491" spans="1:57" ht="14.25" customHeight="1">
      <c r="A2491" s="1376">
        <v>46294</v>
      </c>
      <c r="B2491" s="1301"/>
      <c r="C2491" s="1302"/>
      <c r="D2491" s="1376">
        <v>45929</v>
      </c>
      <c r="E2491" s="1357"/>
      <c r="F2491" s="5"/>
      <c r="G2491" s="5"/>
      <c r="H2491" s="1302"/>
      <c r="I2491" s="1303"/>
      <c r="J2491" s="1301"/>
      <c r="K2491" s="1376"/>
      <c r="L2491" s="1302"/>
      <c r="M2491" s="1382">
        <f t="shared" si="4691"/>
        <v>46295</v>
      </c>
      <c r="N2491" s="1354"/>
      <c r="O2491" s="1383">
        <f t="shared" ref="O2491:S2491" si="5037">$AD2491*O$27</f>
        <v>0</v>
      </c>
      <c r="P2491" s="1383">
        <f t="shared" si="5037"/>
        <v>0</v>
      </c>
      <c r="Q2491" s="1383">
        <f t="shared" si="5037"/>
        <v>0</v>
      </c>
      <c r="R2491" s="1383">
        <f t="shared" si="5037"/>
        <v>0</v>
      </c>
      <c r="S2491" s="1383">
        <f t="shared" si="5037"/>
        <v>0</v>
      </c>
      <c r="T2491" s="1383">
        <f t="shared" ref="T2491:X2491" si="5038">$AE2491*T$27</f>
        <v>0</v>
      </c>
      <c r="U2491" s="1383">
        <f t="shared" si="5038"/>
        <v>0</v>
      </c>
      <c r="V2491" s="1383">
        <f t="shared" si="5038"/>
        <v>0</v>
      </c>
      <c r="W2491" s="1383">
        <f t="shared" si="5038"/>
        <v>0</v>
      </c>
      <c r="X2491" s="1383">
        <f t="shared" si="5038"/>
        <v>0</v>
      </c>
      <c r="Y2491" s="1383">
        <f t="shared" si="4694"/>
        <v>0</v>
      </c>
      <c r="Z2491" s="1383">
        <f t="shared" si="4695"/>
        <v>0</v>
      </c>
      <c r="AA2491" s="1383">
        <f t="shared" si="4696"/>
        <v>0</v>
      </c>
      <c r="AB2491" s="1383">
        <f t="shared" si="4697"/>
        <v>0</v>
      </c>
      <c r="AC2491" s="5">
        <f t="shared" si="4698"/>
        <v>272</v>
      </c>
      <c r="AD2491" s="1383">
        <f t="shared" si="4699"/>
        <v>0</v>
      </c>
      <c r="AE2491" s="1383">
        <f t="shared" si="4700"/>
        <v>0</v>
      </c>
      <c r="AF2491" s="1305" t="e">
        <f t="shared" si="4701"/>
        <v>#DIV/0!</v>
      </c>
      <c r="AG2491" s="1305" t="e">
        <f t="shared" si="4702"/>
        <v>#DIV/0!</v>
      </c>
      <c r="AH2491" s="5"/>
      <c r="AI2491" s="5"/>
      <c r="AJ2491" s="5"/>
      <c r="AK2491" s="5"/>
      <c r="AL2491" s="5"/>
      <c r="AM2491" s="5"/>
      <c r="AN2491" s="5"/>
      <c r="AO2491" s="5"/>
      <c r="AP2491" s="5"/>
      <c r="AQ2491" s="5"/>
      <c r="AR2491" s="5"/>
      <c r="AS2491" s="5"/>
      <c r="AT2491" s="5"/>
      <c r="AU2491" s="5"/>
      <c r="AV2491" s="5"/>
      <c r="AW2491" s="5"/>
      <c r="AX2491" s="5"/>
      <c r="AY2491" s="5"/>
      <c r="AZ2491" s="5"/>
      <c r="BA2491" s="5"/>
      <c r="BB2491" s="5"/>
      <c r="BC2491" s="5"/>
      <c r="BD2491" s="5"/>
      <c r="BE2491" s="5"/>
    </row>
    <row r="2492" spans="1:57" ht="14.25" customHeight="1">
      <c r="A2492" s="1376">
        <v>46295</v>
      </c>
      <c r="B2492" s="1301"/>
      <c r="C2492" s="1302"/>
      <c r="D2492" s="1376">
        <v>45930</v>
      </c>
      <c r="E2492" s="1357"/>
      <c r="F2492" s="5"/>
      <c r="G2492" s="5"/>
      <c r="H2492" s="1302"/>
      <c r="I2492" s="1303"/>
      <c r="J2492" s="1301"/>
      <c r="K2492" s="1376"/>
      <c r="L2492" s="1302"/>
      <c r="M2492" s="1382">
        <f t="shared" si="4691"/>
        <v>46296</v>
      </c>
      <c r="N2492" s="1354"/>
      <c r="O2492" s="1383">
        <f t="shared" ref="O2492:S2492" si="5039">$AD2492*O$27</f>
        <v>0</v>
      </c>
      <c r="P2492" s="1383">
        <f t="shared" si="5039"/>
        <v>0</v>
      </c>
      <c r="Q2492" s="1383">
        <f t="shared" si="5039"/>
        <v>0</v>
      </c>
      <c r="R2492" s="1383">
        <f t="shared" si="5039"/>
        <v>0</v>
      </c>
      <c r="S2492" s="1383">
        <f t="shared" si="5039"/>
        <v>0</v>
      </c>
      <c r="T2492" s="1383">
        <f t="shared" ref="T2492:X2492" si="5040">$AE2492*T$27</f>
        <v>0</v>
      </c>
      <c r="U2492" s="1383">
        <f t="shared" si="5040"/>
        <v>0</v>
      </c>
      <c r="V2492" s="1383">
        <f t="shared" si="5040"/>
        <v>0</v>
      </c>
      <c r="W2492" s="1383">
        <f t="shared" si="5040"/>
        <v>0</v>
      </c>
      <c r="X2492" s="1383">
        <f t="shared" si="5040"/>
        <v>0</v>
      </c>
      <c r="Y2492" s="1383">
        <f t="shared" si="4694"/>
        <v>0</v>
      </c>
      <c r="Z2492" s="1383">
        <f t="shared" si="4695"/>
        <v>0</v>
      </c>
      <c r="AA2492" s="1383">
        <f t="shared" si="4696"/>
        <v>0</v>
      </c>
      <c r="AB2492" s="1383">
        <f t="shared" si="4697"/>
        <v>0</v>
      </c>
      <c r="AC2492" s="5">
        <f t="shared" si="4698"/>
        <v>273</v>
      </c>
      <c r="AD2492" s="1383">
        <f t="shared" si="4699"/>
        <v>0</v>
      </c>
      <c r="AE2492" s="1383">
        <f t="shared" si="4700"/>
        <v>0</v>
      </c>
      <c r="AF2492" s="1305" t="e">
        <f t="shared" si="4701"/>
        <v>#DIV/0!</v>
      </c>
      <c r="AG2492" s="1305" t="e">
        <f t="shared" si="4702"/>
        <v>#DIV/0!</v>
      </c>
      <c r="AH2492" s="5"/>
      <c r="AI2492" s="5"/>
      <c r="AJ2492" s="5"/>
      <c r="AK2492" s="5"/>
      <c r="AL2492" s="5"/>
      <c r="AM2492" s="5"/>
      <c r="AN2492" s="5"/>
      <c r="AO2492" s="5"/>
      <c r="AP2492" s="5"/>
      <c r="AQ2492" s="5"/>
      <c r="AR2492" s="5"/>
      <c r="AS2492" s="5"/>
      <c r="AT2492" s="5"/>
      <c r="AU2492" s="5"/>
      <c r="AV2492" s="5"/>
      <c r="AW2492" s="5"/>
      <c r="AX2492" s="5"/>
      <c r="AY2492" s="5"/>
      <c r="AZ2492" s="5"/>
      <c r="BA2492" s="5"/>
      <c r="BB2492" s="5"/>
      <c r="BC2492" s="5"/>
      <c r="BD2492" s="5"/>
      <c r="BE2492" s="5"/>
    </row>
    <row r="2493" spans="1:57" ht="14.25" customHeight="1">
      <c r="A2493" s="1376">
        <v>46296</v>
      </c>
      <c r="B2493" s="1301"/>
      <c r="C2493" s="1302"/>
      <c r="D2493" s="1376">
        <v>45931</v>
      </c>
      <c r="E2493" s="1357"/>
      <c r="F2493" s="5"/>
      <c r="G2493" s="5"/>
      <c r="H2493" s="1302"/>
      <c r="I2493" s="1303"/>
      <c r="J2493" s="1301"/>
      <c r="K2493" s="1376"/>
      <c r="L2493" s="1302"/>
      <c r="M2493" s="1382">
        <f t="shared" si="4691"/>
        <v>46297</v>
      </c>
      <c r="N2493" s="1354"/>
      <c r="O2493" s="1383">
        <f t="shared" ref="O2493:S2493" si="5041">$AD2493*O$27</f>
        <v>0</v>
      </c>
      <c r="P2493" s="1383">
        <f t="shared" si="5041"/>
        <v>0</v>
      </c>
      <c r="Q2493" s="1383">
        <f t="shared" si="5041"/>
        <v>0</v>
      </c>
      <c r="R2493" s="1383">
        <f t="shared" si="5041"/>
        <v>0</v>
      </c>
      <c r="S2493" s="1383">
        <f t="shared" si="5041"/>
        <v>0</v>
      </c>
      <c r="T2493" s="1383">
        <f t="shared" ref="T2493:X2493" si="5042">$AE2493*T$27</f>
        <v>0</v>
      </c>
      <c r="U2493" s="1383">
        <f t="shared" si="5042"/>
        <v>0</v>
      </c>
      <c r="V2493" s="1383">
        <f t="shared" si="5042"/>
        <v>0</v>
      </c>
      <c r="W2493" s="1383">
        <f t="shared" si="5042"/>
        <v>0</v>
      </c>
      <c r="X2493" s="1383">
        <f t="shared" si="5042"/>
        <v>0</v>
      </c>
      <c r="Y2493" s="1383">
        <f t="shared" si="4694"/>
        <v>0</v>
      </c>
      <c r="Z2493" s="1383">
        <f t="shared" si="4695"/>
        <v>0</v>
      </c>
      <c r="AA2493" s="1383">
        <f t="shared" si="4696"/>
        <v>0</v>
      </c>
      <c r="AB2493" s="1383">
        <f t="shared" si="4697"/>
        <v>0</v>
      </c>
      <c r="AC2493" s="5">
        <f t="shared" si="4698"/>
        <v>274</v>
      </c>
      <c r="AD2493" s="1383">
        <f t="shared" si="4699"/>
        <v>0</v>
      </c>
      <c r="AE2493" s="1383">
        <f t="shared" si="4700"/>
        <v>0</v>
      </c>
      <c r="AF2493" s="1305" t="e">
        <f t="shared" si="4701"/>
        <v>#DIV/0!</v>
      </c>
      <c r="AG2493" s="1305" t="e">
        <f t="shared" si="4702"/>
        <v>#DIV/0!</v>
      </c>
      <c r="AH2493" s="5"/>
      <c r="AI2493" s="5"/>
      <c r="AJ2493" s="5"/>
      <c r="AK2493" s="5"/>
      <c r="AL2493" s="5"/>
      <c r="AM2493" s="5"/>
      <c r="AN2493" s="5"/>
      <c r="AO2493" s="5"/>
      <c r="AP2493" s="5"/>
      <c r="AQ2493" s="5"/>
      <c r="AR2493" s="5"/>
      <c r="AS2493" s="5"/>
      <c r="AT2493" s="5"/>
      <c r="AU2493" s="5"/>
      <c r="AV2493" s="5"/>
      <c r="AW2493" s="5"/>
      <c r="AX2493" s="5"/>
      <c r="AY2493" s="5"/>
      <c r="AZ2493" s="5"/>
      <c r="BA2493" s="5"/>
      <c r="BB2493" s="5"/>
      <c r="BC2493" s="5"/>
      <c r="BD2493" s="5"/>
      <c r="BE2493" s="5"/>
    </row>
    <row r="2494" spans="1:57" ht="14.25" customHeight="1">
      <c r="A2494" s="1376">
        <v>46297</v>
      </c>
      <c r="B2494" s="1301"/>
      <c r="C2494" s="1302"/>
      <c r="D2494" s="1376">
        <v>45932</v>
      </c>
      <c r="E2494" s="1357"/>
      <c r="F2494" s="5"/>
      <c r="G2494" s="5"/>
      <c r="H2494" s="1302"/>
      <c r="I2494" s="1303"/>
      <c r="J2494" s="1301"/>
      <c r="K2494" s="1376"/>
      <c r="L2494" s="1302"/>
      <c r="M2494" s="1382">
        <f t="shared" si="4691"/>
        <v>46298</v>
      </c>
      <c r="N2494" s="1354"/>
      <c r="O2494" s="1383">
        <f t="shared" ref="O2494:S2494" si="5043">$AD2494*O$27</f>
        <v>0</v>
      </c>
      <c r="P2494" s="1383">
        <f t="shared" si="5043"/>
        <v>0</v>
      </c>
      <c r="Q2494" s="1383">
        <f t="shared" si="5043"/>
        <v>0</v>
      </c>
      <c r="R2494" s="1383">
        <f t="shared" si="5043"/>
        <v>0</v>
      </c>
      <c r="S2494" s="1383">
        <f t="shared" si="5043"/>
        <v>0</v>
      </c>
      <c r="T2494" s="1383">
        <f t="shared" ref="T2494:X2494" si="5044">$AE2494*T$27</f>
        <v>0</v>
      </c>
      <c r="U2494" s="1383">
        <f t="shared" si="5044"/>
        <v>0</v>
      </c>
      <c r="V2494" s="1383">
        <f t="shared" si="5044"/>
        <v>0</v>
      </c>
      <c r="W2494" s="1383">
        <f t="shared" si="5044"/>
        <v>0</v>
      </c>
      <c r="X2494" s="1383">
        <f t="shared" si="5044"/>
        <v>0</v>
      </c>
      <c r="Y2494" s="1383">
        <f t="shared" si="4694"/>
        <v>0</v>
      </c>
      <c r="Z2494" s="1383">
        <f t="shared" si="4695"/>
        <v>0</v>
      </c>
      <c r="AA2494" s="1383">
        <f t="shared" si="4696"/>
        <v>0</v>
      </c>
      <c r="AB2494" s="1383">
        <f t="shared" si="4697"/>
        <v>0</v>
      </c>
      <c r="AC2494" s="5">
        <f t="shared" si="4698"/>
        <v>275</v>
      </c>
      <c r="AD2494" s="1383">
        <f t="shared" si="4699"/>
        <v>0</v>
      </c>
      <c r="AE2494" s="1383">
        <f t="shared" si="4700"/>
        <v>0</v>
      </c>
      <c r="AF2494" s="1305" t="e">
        <f t="shared" si="4701"/>
        <v>#DIV/0!</v>
      </c>
      <c r="AG2494" s="1305" t="e">
        <f t="shared" si="4702"/>
        <v>#DIV/0!</v>
      </c>
      <c r="AH2494" s="5"/>
      <c r="AI2494" s="5"/>
      <c r="AJ2494" s="5"/>
      <c r="AK2494" s="5"/>
      <c r="AL2494" s="5"/>
      <c r="AM2494" s="5"/>
      <c r="AN2494" s="5"/>
      <c r="AO2494" s="5"/>
      <c r="AP2494" s="5"/>
      <c r="AQ2494" s="5"/>
      <c r="AR2494" s="5"/>
      <c r="AS2494" s="5"/>
      <c r="AT2494" s="5"/>
      <c r="AU2494" s="5"/>
      <c r="AV2494" s="5"/>
      <c r="AW2494" s="5"/>
      <c r="AX2494" s="5"/>
      <c r="AY2494" s="5"/>
      <c r="AZ2494" s="5"/>
      <c r="BA2494" s="5"/>
      <c r="BB2494" s="5"/>
      <c r="BC2494" s="5"/>
      <c r="BD2494" s="5"/>
      <c r="BE2494" s="5"/>
    </row>
    <row r="2495" spans="1:57" ht="14.25" customHeight="1">
      <c r="A2495" s="1376">
        <v>46298</v>
      </c>
      <c r="B2495" s="1301"/>
      <c r="C2495" s="1302"/>
      <c r="D2495" s="1376">
        <v>45933</v>
      </c>
      <c r="E2495" s="1357"/>
      <c r="F2495" s="5"/>
      <c r="G2495" s="5"/>
      <c r="H2495" s="1302"/>
      <c r="I2495" s="1303"/>
      <c r="J2495" s="1301"/>
      <c r="K2495" s="1376"/>
      <c r="L2495" s="1302"/>
      <c r="M2495" s="1382">
        <f t="shared" si="4691"/>
        <v>46299</v>
      </c>
      <c r="N2495" s="1354"/>
      <c r="O2495" s="1383">
        <f t="shared" ref="O2495:S2495" si="5045">$AD2495*O$27</f>
        <v>0</v>
      </c>
      <c r="P2495" s="1383">
        <f t="shared" si="5045"/>
        <v>0</v>
      </c>
      <c r="Q2495" s="1383">
        <f t="shared" si="5045"/>
        <v>0</v>
      </c>
      <c r="R2495" s="1383">
        <f t="shared" si="5045"/>
        <v>0</v>
      </c>
      <c r="S2495" s="1383">
        <f t="shared" si="5045"/>
        <v>0</v>
      </c>
      <c r="T2495" s="1383">
        <f t="shared" ref="T2495:X2495" si="5046">$AE2495*T$27</f>
        <v>0</v>
      </c>
      <c r="U2495" s="1383">
        <f t="shared" si="5046"/>
        <v>0</v>
      </c>
      <c r="V2495" s="1383">
        <f t="shared" si="5046"/>
        <v>0</v>
      </c>
      <c r="W2495" s="1383">
        <f t="shared" si="5046"/>
        <v>0</v>
      </c>
      <c r="X2495" s="1383">
        <f t="shared" si="5046"/>
        <v>0</v>
      </c>
      <c r="Y2495" s="1383">
        <f t="shared" si="4694"/>
        <v>0</v>
      </c>
      <c r="Z2495" s="1383">
        <f t="shared" si="4695"/>
        <v>0</v>
      </c>
      <c r="AA2495" s="1383">
        <f t="shared" si="4696"/>
        <v>0</v>
      </c>
      <c r="AB2495" s="1383">
        <f t="shared" si="4697"/>
        <v>0</v>
      </c>
      <c r="AC2495" s="5">
        <f t="shared" si="4698"/>
        <v>276</v>
      </c>
      <c r="AD2495" s="1383">
        <f t="shared" si="4699"/>
        <v>0</v>
      </c>
      <c r="AE2495" s="1383">
        <f t="shared" si="4700"/>
        <v>0</v>
      </c>
      <c r="AF2495" s="1305" t="e">
        <f t="shared" si="4701"/>
        <v>#DIV/0!</v>
      </c>
      <c r="AG2495" s="1305" t="e">
        <f t="shared" si="4702"/>
        <v>#DIV/0!</v>
      </c>
      <c r="AH2495" s="5"/>
      <c r="AI2495" s="5"/>
      <c r="AJ2495" s="5"/>
      <c r="AK2495" s="5"/>
      <c r="AL2495" s="5"/>
      <c r="AM2495" s="5"/>
      <c r="AN2495" s="5"/>
      <c r="AO2495" s="5"/>
      <c r="AP2495" s="5"/>
      <c r="AQ2495" s="5"/>
      <c r="AR2495" s="5"/>
      <c r="AS2495" s="5"/>
      <c r="AT2495" s="5"/>
      <c r="AU2495" s="5"/>
      <c r="AV2495" s="5"/>
      <c r="AW2495" s="5"/>
      <c r="AX2495" s="5"/>
      <c r="AY2495" s="5"/>
      <c r="AZ2495" s="5"/>
      <c r="BA2495" s="5"/>
      <c r="BB2495" s="5"/>
      <c r="BC2495" s="5"/>
      <c r="BD2495" s="5"/>
      <c r="BE2495" s="5"/>
    </row>
    <row r="2496" spans="1:57" ht="14.25" customHeight="1">
      <c r="A2496" s="1376">
        <v>46299</v>
      </c>
      <c r="B2496" s="1301"/>
      <c r="C2496" s="1302"/>
      <c r="D2496" s="1376">
        <v>45934</v>
      </c>
      <c r="E2496" s="1357"/>
      <c r="F2496" s="5"/>
      <c r="G2496" s="5"/>
      <c r="H2496" s="1302"/>
      <c r="I2496" s="1303"/>
      <c r="J2496" s="1301"/>
      <c r="K2496" s="1376"/>
      <c r="L2496" s="1302"/>
      <c r="M2496" s="1382">
        <f t="shared" si="4691"/>
        <v>46300</v>
      </c>
      <c r="N2496" s="1354"/>
      <c r="O2496" s="1383">
        <f t="shared" ref="O2496:S2496" si="5047">$AD2496*O$27</f>
        <v>0</v>
      </c>
      <c r="P2496" s="1383">
        <f t="shared" si="5047"/>
        <v>0</v>
      </c>
      <c r="Q2496" s="1383">
        <f t="shared" si="5047"/>
        <v>0</v>
      </c>
      <c r="R2496" s="1383">
        <f t="shared" si="5047"/>
        <v>0</v>
      </c>
      <c r="S2496" s="1383">
        <f t="shared" si="5047"/>
        <v>0</v>
      </c>
      <c r="T2496" s="1383">
        <f t="shared" ref="T2496:X2496" si="5048">$AE2496*T$27</f>
        <v>0</v>
      </c>
      <c r="U2496" s="1383">
        <f t="shared" si="5048"/>
        <v>0</v>
      </c>
      <c r="V2496" s="1383">
        <f t="shared" si="5048"/>
        <v>0</v>
      </c>
      <c r="W2496" s="1383">
        <f t="shared" si="5048"/>
        <v>0</v>
      </c>
      <c r="X2496" s="1383">
        <f t="shared" si="5048"/>
        <v>0</v>
      </c>
      <c r="Y2496" s="1383">
        <f t="shared" si="4694"/>
        <v>0</v>
      </c>
      <c r="Z2496" s="1383">
        <f t="shared" si="4695"/>
        <v>0</v>
      </c>
      <c r="AA2496" s="1383">
        <f t="shared" si="4696"/>
        <v>0</v>
      </c>
      <c r="AB2496" s="1383">
        <f t="shared" si="4697"/>
        <v>0</v>
      </c>
      <c r="AC2496" s="5">
        <f t="shared" si="4698"/>
        <v>277</v>
      </c>
      <c r="AD2496" s="1383">
        <f t="shared" si="4699"/>
        <v>0</v>
      </c>
      <c r="AE2496" s="1383">
        <f t="shared" si="4700"/>
        <v>0</v>
      </c>
      <c r="AF2496" s="1305" t="e">
        <f t="shared" si="4701"/>
        <v>#DIV/0!</v>
      </c>
      <c r="AG2496" s="1305" t="e">
        <f t="shared" si="4702"/>
        <v>#DIV/0!</v>
      </c>
      <c r="AH2496" s="5"/>
      <c r="AI2496" s="5"/>
      <c r="AJ2496" s="5"/>
      <c r="AK2496" s="5"/>
      <c r="AL2496" s="5"/>
      <c r="AM2496" s="5"/>
      <c r="AN2496" s="5"/>
      <c r="AO2496" s="5"/>
      <c r="AP2496" s="5"/>
      <c r="AQ2496" s="5"/>
      <c r="AR2496" s="5"/>
      <c r="AS2496" s="5"/>
      <c r="AT2496" s="5"/>
      <c r="AU2496" s="5"/>
      <c r="AV2496" s="5"/>
      <c r="AW2496" s="5"/>
      <c r="AX2496" s="5"/>
      <c r="AY2496" s="5"/>
      <c r="AZ2496" s="5"/>
      <c r="BA2496" s="5"/>
      <c r="BB2496" s="5"/>
      <c r="BC2496" s="5"/>
      <c r="BD2496" s="5"/>
      <c r="BE2496" s="5"/>
    </row>
    <row r="2497" spans="1:57" ht="14.25" customHeight="1">
      <c r="A2497" s="1376">
        <v>46300</v>
      </c>
      <c r="B2497" s="1301"/>
      <c r="C2497" s="1302"/>
      <c r="D2497" s="1376">
        <v>45935</v>
      </c>
      <c r="E2497" s="1357"/>
      <c r="F2497" s="5"/>
      <c r="G2497" s="5"/>
      <c r="H2497" s="1302"/>
      <c r="I2497" s="1303"/>
      <c r="J2497" s="1301"/>
      <c r="K2497" s="1376"/>
      <c r="L2497" s="1302"/>
      <c r="M2497" s="1382">
        <f t="shared" si="4691"/>
        <v>46301</v>
      </c>
      <c r="N2497" s="1354"/>
      <c r="O2497" s="1383">
        <f t="shared" ref="O2497:S2497" si="5049">$AD2497*O$27</f>
        <v>0</v>
      </c>
      <c r="P2497" s="1383">
        <f t="shared" si="5049"/>
        <v>0</v>
      </c>
      <c r="Q2497" s="1383">
        <f t="shared" si="5049"/>
        <v>0</v>
      </c>
      <c r="R2497" s="1383">
        <f t="shared" si="5049"/>
        <v>0</v>
      </c>
      <c r="S2497" s="1383">
        <f t="shared" si="5049"/>
        <v>0</v>
      </c>
      <c r="T2497" s="1383">
        <f t="shared" ref="T2497:X2497" si="5050">$AE2497*T$27</f>
        <v>0</v>
      </c>
      <c r="U2497" s="1383">
        <f t="shared" si="5050"/>
        <v>0</v>
      </c>
      <c r="V2497" s="1383">
        <f t="shared" si="5050"/>
        <v>0</v>
      </c>
      <c r="W2497" s="1383">
        <f t="shared" si="5050"/>
        <v>0</v>
      </c>
      <c r="X2497" s="1383">
        <f t="shared" si="5050"/>
        <v>0</v>
      </c>
      <c r="Y2497" s="1383">
        <f t="shared" si="4694"/>
        <v>0</v>
      </c>
      <c r="Z2497" s="1383">
        <f t="shared" si="4695"/>
        <v>0</v>
      </c>
      <c r="AA2497" s="1383">
        <f t="shared" si="4696"/>
        <v>0</v>
      </c>
      <c r="AB2497" s="1383">
        <f t="shared" si="4697"/>
        <v>0</v>
      </c>
      <c r="AC2497" s="5">
        <f t="shared" si="4698"/>
        <v>278</v>
      </c>
      <c r="AD2497" s="1383">
        <f t="shared" si="4699"/>
        <v>0</v>
      </c>
      <c r="AE2497" s="1383">
        <f t="shared" si="4700"/>
        <v>0</v>
      </c>
      <c r="AF2497" s="1305" t="e">
        <f t="shared" si="4701"/>
        <v>#DIV/0!</v>
      </c>
      <c r="AG2497" s="1305" t="e">
        <f t="shared" si="4702"/>
        <v>#DIV/0!</v>
      </c>
      <c r="AH2497" s="5"/>
      <c r="AI2497" s="5"/>
      <c r="AJ2497" s="5"/>
      <c r="AK2497" s="5"/>
      <c r="AL2497" s="5"/>
      <c r="AM2497" s="5"/>
      <c r="AN2497" s="5"/>
      <c r="AO2497" s="5"/>
      <c r="AP2497" s="5"/>
      <c r="AQ2497" s="5"/>
      <c r="AR2497" s="5"/>
      <c r="AS2497" s="5"/>
      <c r="AT2497" s="5"/>
      <c r="AU2497" s="5"/>
      <c r="AV2497" s="5"/>
      <c r="AW2497" s="5"/>
      <c r="AX2497" s="5"/>
      <c r="AY2497" s="5"/>
      <c r="AZ2497" s="5"/>
      <c r="BA2497" s="5"/>
      <c r="BB2497" s="5"/>
      <c r="BC2497" s="5"/>
      <c r="BD2497" s="5"/>
      <c r="BE2497" s="5"/>
    </row>
    <row r="2498" spans="1:57" ht="14.25" customHeight="1">
      <c r="A2498" s="1376">
        <v>46301</v>
      </c>
      <c r="B2498" s="1301"/>
      <c r="C2498" s="1302"/>
      <c r="D2498" s="1376">
        <v>45936</v>
      </c>
      <c r="E2498" s="1357"/>
      <c r="F2498" s="5"/>
      <c r="G2498" s="5"/>
      <c r="H2498" s="1302"/>
      <c r="I2498" s="1303"/>
      <c r="J2498" s="1301"/>
      <c r="K2498" s="1376"/>
      <c r="L2498" s="1302"/>
      <c r="M2498" s="1382">
        <f t="shared" si="4691"/>
        <v>46302</v>
      </c>
      <c r="N2498" s="1354"/>
      <c r="O2498" s="1383">
        <f t="shared" ref="O2498:S2498" si="5051">$AD2498*O$27</f>
        <v>0</v>
      </c>
      <c r="P2498" s="1383">
        <f t="shared" si="5051"/>
        <v>0</v>
      </c>
      <c r="Q2498" s="1383">
        <f t="shared" si="5051"/>
        <v>0</v>
      </c>
      <c r="R2498" s="1383">
        <f t="shared" si="5051"/>
        <v>0</v>
      </c>
      <c r="S2498" s="1383">
        <f t="shared" si="5051"/>
        <v>0</v>
      </c>
      <c r="T2498" s="1383">
        <f t="shared" ref="T2498:X2498" si="5052">$AE2498*T$27</f>
        <v>0</v>
      </c>
      <c r="U2498" s="1383">
        <f t="shared" si="5052"/>
        <v>0</v>
      </c>
      <c r="V2498" s="1383">
        <f t="shared" si="5052"/>
        <v>0</v>
      </c>
      <c r="W2498" s="1383">
        <f t="shared" si="5052"/>
        <v>0</v>
      </c>
      <c r="X2498" s="1383">
        <f t="shared" si="5052"/>
        <v>0</v>
      </c>
      <c r="Y2498" s="1383">
        <f t="shared" si="4694"/>
        <v>0</v>
      </c>
      <c r="Z2498" s="1383">
        <f t="shared" si="4695"/>
        <v>0</v>
      </c>
      <c r="AA2498" s="1383">
        <f t="shared" si="4696"/>
        <v>0</v>
      </c>
      <c r="AB2498" s="1383">
        <f t="shared" si="4697"/>
        <v>0</v>
      </c>
      <c r="AC2498" s="5">
        <f t="shared" si="4698"/>
        <v>279</v>
      </c>
      <c r="AD2498" s="1383">
        <f t="shared" si="4699"/>
        <v>0</v>
      </c>
      <c r="AE2498" s="1383">
        <f t="shared" si="4700"/>
        <v>0</v>
      </c>
      <c r="AF2498" s="1305" t="e">
        <f t="shared" si="4701"/>
        <v>#DIV/0!</v>
      </c>
      <c r="AG2498" s="1305" t="e">
        <f t="shared" si="4702"/>
        <v>#DIV/0!</v>
      </c>
      <c r="AH2498" s="5"/>
      <c r="AI2498" s="5"/>
      <c r="AJ2498" s="5"/>
      <c r="AK2498" s="5"/>
      <c r="AL2498" s="5"/>
      <c r="AM2498" s="5"/>
      <c r="AN2498" s="5"/>
      <c r="AO2498" s="5"/>
      <c r="AP2498" s="5"/>
      <c r="AQ2498" s="5"/>
      <c r="AR2498" s="5"/>
      <c r="AS2498" s="5"/>
      <c r="AT2498" s="5"/>
      <c r="AU2498" s="5"/>
      <c r="AV2498" s="5"/>
      <c r="AW2498" s="5"/>
      <c r="AX2498" s="5"/>
      <c r="AY2498" s="5"/>
      <c r="AZ2498" s="5"/>
      <c r="BA2498" s="5"/>
      <c r="BB2498" s="5"/>
      <c r="BC2498" s="5"/>
      <c r="BD2498" s="5"/>
      <c r="BE2498" s="5"/>
    </row>
    <row r="2499" spans="1:57" ht="14.25" customHeight="1">
      <c r="A2499" s="1376">
        <v>46302</v>
      </c>
      <c r="B2499" s="1301"/>
      <c r="C2499" s="1302"/>
      <c r="D2499" s="1376">
        <v>45937</v>
      </c>
      <c r="E2499" s="1357"/>
      <c r="F2499" s="5"/>
      <c r="G2499" s="5"/>
      <c r="H2499" s="1302"/>
      <c r="I2499" s="1303"/>
      <c r="J2499" s="1301"/>
      <c r="K2499" s="1376"/>
      <c r="L2499" s="1302"/>
      <c r="M2499" s="1382">
        <f t="shared" si="4691"/>
        <v>46303</v>
      </c>
      <c r="N2499" s="1354"/>
      <c r="O2499" s="1383">
        <f t="shared" ref="O2499:S2499" si="5053">$AD2499*O$27</f>
        <v>0</v>
      </c>
      <c r="P2499" s="1383">
        <f t="shared" si="5053"/>
        <v>0</v>
      </c>
      <c r="Q2499" s="1383">
        <f t="shared" si="5053"/>
        <v>0</v>
      </c>
      <c r="R2499" s="1383">
        <f t="shared" si="5053"/>
        <v>0</v>
      </c>
      <c r="S2499" s="1383">
        <f t="shared" si="5053"/>
        <v>0</v>
      </c>
      <c r="T2499" s="1383">
        <f t="shared" ref="T2499:X2499" si="5054">$AE2499*T$27</f>
        <v>0</v>
      </c>
      <c r="U2499" s="1383">
        <f t="shared" si="5054"/>
        <v>0</v>
      </c>
      <c r="V2499" s="1383">
        <f t="shared" si="5054"/>
        <v>0</v>
      </c>
      <c r="W2499" s="1383">
        <f t="shared" si="5054"/>
        <v>0</v>
      </c>
      <c r="X2499" s="1383">
        <f t="shared" si="5054"/>
        <v>0</v>
      </c>
      <c r="Y2499" s="1383">
        <f t="shared" si="4694"/>
        <v>0</v>
      </c>
      <c r="Z2499" s="1383">
        <f t="shared" si="4695"/>
        <v>0</v>
      </c>
      <c r="AA2499" s="1383">
        <f t="shared" si="4696"/>
        <v>0</v>
      </c>
      <c r="AB2499" s="1383">
        <f t="shared" si="4697"/>
        <v>0</v>
      </c>
      <c r="AC2499" s="5">
        <f t="shared" si="4698"/>
        <v>280</v>
      </c>
      <c r="AD2499" s="1383">
        <f t="shared" si="4699"/>
        <v>0</v>
      </c>
      <c r="AE2499" s="1383">
        <f t="shared" si="4700"/>
        <v>0</v>
      </c>
      <c r="AF2499" s="1305" t="e">
        <f t="shared" si="4701"/>
        <v>#DIV/0!</v>
      </c>
      <c r="AG2499" s="1305" t="e">
        <f t="shared" si="4702"/>
        <v>#DIV/0!</v>
      </c>
      <c r="AH2499" s="5"/>
      <c r="AI2499" s="5"/>
      <c r="AJ2499" s="5"/>
      <c r="AK2499" s="5"/>
      <c r="AL2499" s="5"/>
      <c r="AM2499" s="5"/>
      <c r="AN2499" s="5"/>
      <c r="AO2499" s="5"/>
      <c r="AP2499" s="5"/>
      <c r="AQ2499" s="5"/>
      <c r="AR2499" s="5"/>
      <c r="AS2499" s="5"/>
      <c r="AT2499" s="5"/>
      <c r="AU2499" s="5"/>
      <c r="AV2499" s="5"/>
      <c r="AW2499" s="5"/>
      <c r="AX2499" s="5"/>
      <c r="AY2499" s="5"/>
      <c r="AZ2499" s="5"/>
      <c r="BA2499" s="5"/>
      <c r="BB2499" s="5"/>
      <c r="BC2499" s="5"/>
      <c r="BD2499" s="5"/>
      <c r="BE2499" s="5"/>
    </row>
    <row r="2500" spans="1:57" ht="14.25" customHeight="1">
      <c r="A2500" s="1376">
        <v>46303</v>
      </c>
      <c r="B2500" s="1301"/>
      <c r="C2500" s="1302"/>
      <c r="D2500" s="1376">
        <v>45938</v>
      </c>
      <c r="E2500" s="1357"/>
      <c r="F2500" s="5"/>
      <c r="G2500" s="5"/>
      <c r="H2500" s="1302"/>
      <c r="I2500" s="1303"/>
      <c r="J2500" s="1301"/>
      <c r="K2500" s="1376"/>
      <c r="L2500" s="1302"/>
      <c r="M2500" s="1382">
        <f t="shared" si="4691"/>
        <v>46304</v>
      </c>
      <c r="N2500" s="1354"/>
      <c r="O2500" s="1383">
        <f t="shared" ref="O2500:S2500" si="5055">$AD2500*O$27</f>
        <v>0</v>
      </c>
      <c r="P2500" s="1383">
        <f t="shared" si="5055"/>
        <v>0</v>
      </c>
      <c r="Q2500" s="1383">
        <f t="shared" si="5055"/>
        <v>0</v>
      </c>
      <c r="R2500" s="1383">
        <f t="shared" si="5055"/>
        <v>0</v>
      </c>
      <c r="S2500" s="1383">
        <f t="shared" si="5055"/>
        <v>0</v>
      </c>
      <c r="T2500" s="1383">
        <f t="shared" ref="T2500:X2500" si="5056">$AE2500*T$27</f>
        <v>0</v>
      </c>
      <c r="U2500" s="1383">
        <f t="shared" si="5056"/>
        <v>0</v>
      </c>
      <c r="V2500" s="1383">
        <f t="shared" si="5056"/>
        <v>0</v>
      </c>
      <c r="W2500" s="1383">
        <f t="shared" si="5056"/>
        <v>0</v>
      </c>
      <c r="X2500" s="1383">
        <f t="shared" si="5056"/>
        <v>0</v>
      </c>
      <c r="Y2500" s="1383">
        <f t="shared" si="4694"/>
        <v>0</v>
      </c>
      <c r="Z2500" s="1383">
        <f t="shared" si="4695"/>
        <v>0</v>
      </c>
      <c r="AA2500" s="1383">
        <f t="shared" si="4696"/>
        <v>0</v>
      </c>
      <c r="AB2500" s="1383">
        <f t="shared" si="4697"/>
        <v>0</v>
      </c>
      <c r="AC2500" s="5">
        <f t="shared" si="4698"/>
        <v>281</v>
      </c>
      <c r="AD2500" s="1383">
        <f t="shared" si="4699"/>
        <v>0</v>
      </c>
      <c r="AE2500" s="1383">
        <f t="shared" si="4700"/>
        <v>0</v>
      </c>
      <c r="AF2500" s="1305" t="e">
        <f t="shared" si="4701"/>
        <v>#DIV/0!</v>
      </c>
      <c r="AG2500" s="1305" t="e">
        <f t="shared" si="4702"/>
        <v>#DIV/0!</v>
      </c>
      <c r="AH2500" s="5"/>
      <c r="AI2500" s="5"/>
      <c r="AJ2500" s="5"/>
      <c r="AK2500" s="5"/>
      <c r="AL2500" s="5"/>
      <c r="AM2500" s="5"/>
      <c r="AN2500" s="5"/>
      <c r="AO2500" s="5"/>
      <c r="AP2500" s="5"/>
      <c r="AQ2500" s="5"/>
      <c r="AR2500" s="5"/>
      <c r="AS2500" s="5"/>
      <c r="AT2500" s="5"/>
      <c r="AU2500" s="5"/>
      <c r="AV2500" s="5"/>
      <c r="AW2500" s="5"/>
      <c r="AX2500" s="5"/>
      <c r="AY2500" s="5"/>
      <c r="AZ2500" s="5"/>
      <c r="BA2500" s="5"/>
      <c r="BB2500" s="5"/>
      <c r="BC2500" s="5"/>
      <c r="BD2500" s="5"/>
      <c r="BE2500" s="5"/>
    </row>
    <row r="2501" spans="1:57" ht="14.25" customHeight="1">
      <c r="A2501" s="1376">
        <v>46304</v>
      </c>
      <c r="B2501" s="1301"/>
      <c r="C2501" s="1302"/>
      <c r="D2501" s="1376">
        <v>45939</v>
      </c>
      <c r="E2501" s="1357"/>
      <c r="F2501" s="5"/>
      <c r="G2501" s="5"/>
      <c r="H2501" s="1302"/>
      <c r="I2501" s="1303"/>
      <c r="J2501" s="1301"/>
      <c r="K2501" s="1376"/>
      <c r="L2501" s="1302"/>
      <c r="M2501" s="1382">
        <f t="shared" si="4691"/>
        <v>46305</v>
      </c>
      <c r="N2501" s="1354"/>
      <c r="O2501" s="1383">
        <f t="shared" ref="O2501:S2501" si="5057">$AD2501*O$27</f>
        <v>0</v>
      </c>
      <c r="P2501" s="1383">
        <f t="shared" si="5057"/>
        <v>0</v>
      </c>
      <c r="Q2501" s="1383">
        <f t="shared" si="5057"/>
        <v>0</v>
      </c>
      <c r="R2501" s="1383">
        <f t="shared" si="5057"/>
        <v>0</v>
      </c>
      <c r="S2501" s="1383">
        <f t="shared" si="5057"/>
        <v>0</v>
      </c>
      <c r="T2501" s="1383">
        <f t="shared" ref="T2501:X2501" si="5058">$AE2501*T$27</f>
        <v>0</v>
      </c>
      <c r="U2501" s="1383">
        <f t="shared" si="5058"/>
        <v>0</v>
      </c>
      <c r="V2501" s="1383">
        <f t="shared" si="5058"/>
        <v>0</v>
      </c>
      <c r="W2501" s="1383">
        <f t="shared" si="5058"/>
        <v>0</v>
      </c>
      <c r="X2501" s="1383">
        <f t="shared" si="5058"/>
        <v>0</v>
      </c>
      <c r="Y2501" s="1383">
        <f t="shared" si="4694"/>
        <v>0</v>
      </c>
      <c r="Z2501" s="1383">
        <f t="shared" si="4695"/>
        <v>0</v>
      </c>
      <c r="AA2501" s="1383">
        <f t="shared" si="4696"/>
        <v>0</v>
      </c>
      <c r="AB2501" s="1383">
        <f t="shared" si="4697"/>
        <v>0</v>
      </c>
      <c r="AC2501" s="5">
        <f t="shared" si="4698"/>
        <v>282</v>
      </c>
      <c r="AD2501" s="1383">
        <f t="shared" si="4699"/>
        <v>0</v>
      </c>
      <c r="AE2501" s="1383">
        <f t="shared" si="4700"/>
        <v>0</v>
      </c>
      <c r="AF2501" s="1305" t="e">
        <f t="shared" si="4701"/>
        <v>#DIV/0!</v>
      </c>
      <c r="AG2501" s="1305" t="e">
        <f t="shared" si="4702"/>
        <v>#DIV/0!</v>
      </c>
      <c r="AH2501" s="5"/>
      <c r="AI2501" s="5"/>
      <c r="AJ2501" s="5"/>
      <c r="AK2501" s="5"/>
      <c r="AL2501" s="5"/>
      <c r="AM2501" s="5"/>
      <c r="AN2501" s="5"/>
      <c r="AO2501" s="5"/>
      <c r="AP2501" s="5"/>
      <c r="AQ2501" s="5"/>
      <c r="AR2501" s="5"/>
      <c r="AS2501" s="5"/>
      <c r="AT2501" s="5"/>
      <c r="AU2501" s="5"/>
      <c r="AV2501" s="5"/>
      <c r="AW2501" s="5"/>
      <c r="AX2501" s="5"/>
      <c r="AY2501" s="5"/>
      <c r="AZ2501" s="5"/>
      <c r="BA2501" s="5"/>
      <c r="BB2501" s="5"/>
      <c r="BC2501" s="5"/>
      <c r="BD2501" s="5"/>
      <c r="BE2501" s="5"/>
    </row>
    <row r="2502" spans="1:57" ht="14.25" customHeight="1">
      <c r="A2502" s="1376">
        <v>46305</v>
      </c>
      <c r="B2502" s="1301"/>
      <c r="C2502" s="1302"/>
      <c r="D2502" s="1376">
        <v>45940</v>
      </c>
      <c r="E2502" s="1357"/>
      <c r="F2502" s="5"/>
      <c r="G2502" s="5"/>
      <c r="H2502" s="1302"/>
      <c r="I2502" s="1303"/>
      <c r="J2502" s="1301"/>
      <c r="K2502" s="1376"/>
      <c r="L2502" s="1302"/>
      <c r="M2502" s="1382">
        <f t="shared" si="4691"/>
        <v>46306</v>
      </c>
      <c r="N2502" s="1354"/>
      <c r="O2502" s="1383">
        <f t="shared" ref="O2502:S2502" si="5059">$AD2502*O$27</f>
        <v>0</v>
      </c>
      <c r="P2502" s="1383">
        <f t="shared" si="5059"/>
        <v>0</v>
      </c>
      <c r="Q2502" s="1383">
        <f t="shared" si="5059"/>
        <v>0</v>
      </c>
      <c r="R2502" s="1383">
        <f t="shared" si="5059"/>
        <v>0</v>
      </c>
      <c r="S2502" s="1383">
        <f t="shared" si="5059"/>
        <v>0</v>
      </c>
      <c r="T2502" s="1383">
        <f t="shared" ref="T2502:X2502" si="5060">$AE2502*T$27</f>
        <v>0</v>
      </c>
      <c r="U2502" s="1383">
        <f t="shared" si="5060"/>
        <v>0</v>
      </c>
      <c r="V2502" s="1383">
        <f t="shared" si="5060"/>
        <v>0</v>
      </c>
      <c r="W2502" s="1383">
        <f t="shared" si="5060"/>
        <v>0</v>
      </c>
      <c r="X2502" s="1383">
        <f t="shared" si="5060"/>
        <v>0</v>
      </c>
      <c r="Y2502" s="1383">
        <f t="shared" si="4694"/>
        <v>0</v>
      </c>
      <c r="Z2502" s="1383">
        <f t="shared" si="4695"/>
        <v>0</v>
      </c>
      <c r="AA2502" s="1383">
        <f t="shared" si="4696"/>
        <v>0</v>
      </c>
      <c r="AB2502" s="1383">
        <f t="shared" si="4697"/>
        <v>0</v>
      </c>
      <c r="AC2502" s="5">
        <f t="shared" si="4698"/>
        <v>283</v>
      </c>
      <c r="AD2502" s="1383">
        <f t="shared" si="4699"/>
        <v>0</v>
      </c>
      <c r="AE2502" s="1383">
        <f t="shared" si="4700"/>
        <v>0</v>
      </c>
      <c r="AF2502" s="1305" t="e">
        <f t="shared" si="4701"/>
        <v>#DIV/0!</v>
      </c>
      <c r="AG2502" s="1305" t="e">
        <f t="shared" si="4702"/>
        <v>#DIV/0!</v>
      </c>
      <c r="AH2502" s="5"/>
      <c r="AI2502" s="5"/>
      <c r="AJ2502" s="5"/>
      <c r="AK2502" s="5"/>
      <c r="AL2502" s="5"/>
      <c r="AM2502" s="5"/>
      <c r="AN2502" s="5"/>
      <c r="AO2502" s="5"/>
      <c r="AP2502" s="5"/>
      <c r="AQ2502" s="5"/>
      <c r="AR2502" s="5"/>
      <c r="AS2502" s="5"/>
      <c r="AT2502" s="5"/>
      <c r="AU2502" s="5"/>
      <c r="AV2502" s="5"/>
      <c r="AW2502" s="5"/>
      <c r="AX2502" s="5"/>
      <c r="AY2502" s="5"/>
      <c r="AZ2502" s="5"/>
      <c r="BA2502" s="5"/>
      <c r="BB2502" s="5"/>
      <c r="BC2502" s="5"/>
      <c r="BD2502" s="5"/>
      <c r="BE2502" s="5"/>
    </row>
    <row r="2503" spans="1:57" ht="14.25" customHeight="1">
      <c r="A2503" s="1376">
        <v>46306</v>
      </c>
      <c r="B2503" s="1301"/>
      <c r="C2503" s="1302"/>
      <c r="D2503" s="1376">
        <v>45941</v>
      </c>
      <c r="E2503" s="1357"/>
      <c r="F2503" s="5"/>
      <c r="G2503" s="5"/>
      <c r="H2503" s="1302"/>
      <c r="I2503" s="1303"/>
      <c r="J2503" s="1301"/>
      <c r="K2503" s="1376"/>
      <c r="L2503" s="1302"/>
      <c r="M2503" s="1382">
        <f t="shared" si="4691"/>
        <v>46307</v>
      </c>
      <c r="N2503" s="1354"/>
      <c r="O2503" s="1383">
        <f t="shared" ref="O2503:S2503" si="5061">$AD2503*O$27</f>
        <v>0</v>
      </c>
      <c r="P2503" s="1383">
        <f t="shared" si="5061"/>
        <v>0</v>
      </c>
      <c r="Q2503" s="1383">
        <f t="shared" si="5061"/>
        <v>0</v>
      </c>
      <c r="R2503" s="1383">
        <f t="shared" si="5061"/>
        <v>0</v>
      </c>
      <c r="S2503" s="1383">
        <f t="shared" si="5061"/>
        <v>0</v>
      </c>
      <c r="T2503" s="1383">
        <f t="shared" ref="T2503:X2503" si="5062">$AE2503*T$27</f>
        <v>0</v>
      </c>
      <c r="U2503" s="1383">
        <f t="shared" si="5062"/>
        <v>0</v>
      </c>
      <c r="V2503" s="1383">
        <f t="shared" si="5062"/>
        <v>0</v>
      </c>
      <c r="W2503" s="1383">
        <f t="shared" si="5062"/>
        <v>0</v>
      </c>
      <c r="X2503" s="1383">
        <f t="shared" si="5062"/>
        <v>0</v>
      </c>
      <c r="Y2503" s="1383">
        <f t="shared" si="4694"/>
        <v>0</v>
      </c>
      <c r="Z2503" s="1383">
        <f t="shared" si="4695"/>
        <v>0</v>
      </c>
      <c r="AA2503" s="1383">
        <f t="shared" si="4696"/>
        <v>0</v>
      </c>
      <c r="AB2503" s="1383">
        <f t="shared" si="4697"/>
        <v>0</v>
      </c>
      <c r="AC2503" s="5">
        <f t="shared" si="4698"/>
        <v>284</v>
      </c>
      <c r="AD2503" s="1383">
        <f t="shared" si="4699"/>
        <v>0</v>
      </c>
      <c r="AE2503" s="1383">
        <f t="shared" si="4700"/>
        <v>0</v>
      </c>
      <c r="AF2503" s="1305" t="e">
        <f t="shared" si="4701"/>
        <v>#DIV/0!</v>
      </c>
      <c r="AG2503" s="1305" t="e">
        <f t="shared" si="4702"/>
        <v>#DIV/0!</v>
      </c>
      <c r="AH2503" s="5"/>
      <c r="AI2503" s="5"/>
      <c r="AJ2503" s="5"/>
      <c r="AK2503" s="5"/>
      <c r="AL2503" s="5"/>
      <c r="AM2503" s="5"/>
      <c r="AN2503" s="5"/>
      <c r="AO2503" s="5"/>
      <c r="AP2503" s="5"/>
      <c r="AQ2503" s="5"/>
      <c r="AR2503" s="5"/>
      <c r="AS2503" s="5"/>
      <c r="AT2503" s="5"/>
      <c r="AU2503" s="5"/>
      <c r="AV2503" s="5"/>
      <c r="AW2503" s="5"/>
      <c r="AX2503" s="5"/>
      <c r="AY2503" s="5"/>
      <c r="AZ2503" s="5"/>
      <c r="BA2503" s="5"/>
      <c r="BB2503" s="5"/>
      <c r="BC2503" s="5"/>
      <c r="BD2503" s="5"/>
      <c r="BE2503" s="5"/>
    </row>
    <row r="2504" spans="1:57" ht="14.25" customHeight="1">
      <c r="A2504" s="1376">
        <v>46307</v>
      </c>
      <c r="B2504" s="1301"/>
      <c r="C2504" s="1302"/>
      <c r="D2504" s="1376">
        <v>45942</v>
      </c>
      <c r="E2504" s="1357"/>
      <c r="F2504" s="5"/>
      <c r="G2504" s="5"/>
      <c r="H2504" s="1302"/>
      <c r="I2504" s="1303"/>
      <c r="J2504" s="1301"/>
      <c r="K2504" s="1376"/>
      <c r="L2504" s="1302"/>
      <c r="M2504" s="1382">
        <f t="shared" si="4691"/>
        <v>46308</v>
      </c>
      <c r="N2504" s="1354"/>
      <c r="O2504" s="1383">
        <f t="shared" ref="O2504:S2504" si="5063">$AD2504*O$27</f>
        <v>0</v>
      </c>
      <c r="P2504" s="1383">
        <f t="shared" si="5063"/>
        <v>0</v>
      </c>
      <c r="Q2504" s="1383">
        <f t="shared" si="5063"/>
        <v>0</v>
      </c>
      <c r="R2504" s="1383">
        <f t="shared" si="5063"/>
        <v>0</v>
      </c>
      <c r="S2504" s="1383">
        <f t="shared" si="5063"/>
        <v>0</v>
      </c>
      <c r="T2504" s="1383">
        <f t="shared" ref="T2504:X2504" si="5064">$AE2504*T$27</f>
        <v>0</v>
      </c>
      <c r="U2504" s="1383">
        <f t="shared" si="5064"/>
        <v>0</v>
      </c>
      <c r="V2504" s="1383">
        <f t="shared" si="5064"/>
        <v>0</v>
      </c>
      <c r="W2504" s="1383">
        <f t="shared" si="5064"/>
        <v>0</v>
      </c>
      <c r="X2504" s="1383">
        <f t="shared" si="5064"/>
        <v>0</v>
      </c>
      <c r="Y2504" s="1383">
        <f t="shared" si="4694"/>
        <v>0</v>
      </c>
      <c r="Z2504" s="1383">
        <f t="shared" si="4695"/>
        <v>0</v>
      </c>
      <c r="AA2504" s="1383">
        <f t="shared" si="4696"/>
        <v>0</v>
      </c>
      <c r="AB2504" s="1383">
        <f t="shared" si="4697"/>
        <v>0</v>
      </c>
      <c r="AC2504" s="5">
        <f t="shared" si="4698"/>
        <v>285</v>
      </c>
      <c r="AD2504" s="1383">
        <f t="shared" si="4699"/>
        <v>0</v>
      </c>
      <c r="AE2504" s="1383">
        <f t="shared" si="4700"/>
        <v>0</v>
      </c>
      <c r="AF2504" s="1305" t="e">
        <f t="shared" si="4701"/>
        <v>#DIV/0!</v>
      </c>
      <c r="AG2504" s="1305" t="e">
        <f t="shared" si="4702"/>
        <v>#DIV/0!</v>
      </c>
      <c r="AH2504" s="5"/>
      <c r="AI2504" s="5"/>
      <c r="AJ2504" s="5"/>
      <c r="AK2504" s="5"/>
      <c r="AL2504" s="5"/>
      <c r="AM2504" s="5"/>
      <c r="AN2504" s="5"/>
      <c r="AO2504" s="5"/>
      <c r="AP2504" s="5"/>
      <c r="AQ2504" s="5"/>
      <c r="AR2504" s="5"/>
      <c r="AS2504" s="5"/>
      <c r="AT2504" s="5"/>
      <c r="AU2504" s="5"/>
      <c r="AV2504" s="5"/>
      <c r="AW2504" s="5"/>
      <c r="AX2504" s="5"/>
      <c r="AY2504" s="5"/>
      <c r="AZ2504" s="5"/>
      <c r="BA2504" s="5"/>
      <c r="BB2504" s="5"/>
      <c r="BC2504" s="5"/>
      <c r="BD2504" s="5"/>
      <c r="BE2504" s="5"/>
    </row>
    <row r="2505" spans="1:57" ht="14.25" customHeight="1">
      <c r="A2505" s="1376">
        <v>46308</v>
      </c>
      <c r="B2505" s="1301"/>
      <c r="C2505" s="1302"/>
      <c r="D2505" s="1376">
        <v>45943</v>
      </c>
      <c r="E2505" s="1357"/>
      <c r="F2505" s="5"/>
      <c r="G2505" s="5"/>
      <c r="H2505" s="1302"/>
      <c r="I2505" s="1303"/>
      <c r="J2505" s="1301"/>
      <c r="K2505" s="1376"/>
      <c r="L2505" s="1302"/>
      <c r="M2505" s="1382">
        <f t="shared" si="4691"/>
        <v>46309</v>
      </c>
      <c r="N2505" s="1354"/>
      <c r="O2505" s="1383">
        <f t="shared" ref="O2505:S2505" si="5065">$AD2505*O$27</f>
        <v>0</v>
      </c>
      <c r="P2505" s="1383">
        <f t="shared" si="5065"/>
        <v>0</v>
      </c>
      <c r="Q2505" s="1383">
        <f t="shared" si="5065"/>
        <v>0</v>
      </c>
      <c r="R2505" s="1383">
        <f t="shared" si="5065"/>
        <v>0</v>
      </c>
      <c r="S2505" s="1383">
        <f t="shared" si="5065"/>
        <v>0</v>
      </c>
      <c r="T2505" s="1383">
        <f t="shared" ref="T2505:X2505" si="5066">$AE2505*T$27</f>
        <v>0</v>
      </c>
      <c r="U2505" s="1383">
        <f t="shared" si="5066"/>
        <v>0</v>
      </c>
      <c r="V2505" s="1383">
        <f t="shared" si="5066"/>
        <v>0</v>
      </c>
      <c r="W2505" s="1383">
        <f t="shared" si="5066"/>
        <v>0</v>
      </c>
      <c r="X2505" s="1383">
        <f t="shared" si="5066"/>
        <v>0</v>
      </c>
      <c r="Y2505" s="1383">
        <f t="shared" si="4694"/>
        <v>0</v>
      </c>
      <c r="Z2505" s="1383">
        <f t="shared" si="4695"/>
        <v>0</v>
      </c>
      <c r="AA2505" s="1383">
        <f t="shared" si="4696"/>
        <v>0</v>
      </c>
      <c r="AB2505" s="1383">
        <f t="shared" si="4697"/>
        <v>0</v>
      </c>
      <c r="AC2505" s="5">
        <f t="shared" si="4698"/>
        <v>286</v>
      </c>
      <c r="AD2505" s="1383">
        <f t="shared" si="4699"/>
        <v>0</v>
      </c>
      <c r="AE2505" s="1383">
        <f t="shared" si="4700"/>
        <v>0</v>
      </c>
      <c r="AF2505" s="1305" t="e">
        <f t="shared" si="4701"/>
        <v>#DIV/0!</v>
      </c>
      <c r="AG2505" s="1305" t="e">
        <f t="shared" si="4702"/>
        <v>#DIV/0!</v>
      </c>
      <c r="AH2505" s="5"/>
      <c r="AI2505" s="5"/>
      <c r="AJ2505" s="5"/>
      <c r="AK2505" s="5"/>
      <c r="AL2505" s="5"/>
      <c r="AM2505" s="5"/>
      <c r="AN2505" s="5"/>
      <c r="AO2505" s="5"/>
      <c r="AP2505" s="5"/>
      <c r="AQ2505" s="5"/>
      <c r="AR2505" s="5"/>
      <c r="AS2505" s="5"/>
      <c r="AT2505" s="5"/>
      <c r="AU2505" s="5"/>
      <c r="AV2505" s="5"/>
      <c r="AW2505" s="5"/>
      <c r="AX2505" s="5"/>
      <c r="AY2505" s="5"/>
      <c r="AZ2505" s="5"/>
      <c r="BA2505" s="5"/>
      <c r="BB2505" s="5"/>
      <c r="BC2505" s="5"/>
      <c r="BD2505" s="5"/>
      <c r="BE2505" s="5"/>
    </row>
    <row r="2506" spans="1:57" ht="14.25" customHeight="1">
      <c r="A2506" s="1376">
        <v>46309</v>
      </c>
      <c r="B2506" s="1301"/>
      <c r="C2506" s="1302"/>
      <c r="D2506" s="1376">
        <v>45944</v>
      </c>
      <c r="E2506" s="1357"/>
      <c r="F2506" s="5"/>
      <c r="G2506" s="5"/>
      <c r="H2506" s="1302"/>
      <c r="I2506" s="1303"/>
      <c r="J2506" s="1301"/>
      <c r="K2506" s="1376"/>
      <c r="L2506" s="1302"/>
      <c r="M2506" s="1382">
        <f t="shared" si="4691"/>
        <v>46310</v>
      </c>
      <c r="N2506" s="1354"/>
      <c r="O2506" s="1383">
        <f t="shared" ref="O2506:S2506" si="5067">$AD2506*O$27</f>
        <v>0</v>
      </c>
      <c r="P2506" s="1383">
        <f t="shared" si="5067"/>
        <v>0</v>
      </c>
      <c r="Q2506" s="1383">
        <f t="shared" si="5067"/>
        <v>0</v>
      </c>
      <c r="R2506" s="1383">
        <f t="shared" si="5067"/>
        <v>0</v>
      </c>
      <c r="S2506" s="1383">
        <f t="shared" si="5067"/>
        <v>0</v>
      </c>
      <c r="T2506" s="1383">
        <f t="shared" ref="T2506:X2506" si="5068">$AE2506*T$27</f>
        <v>0</v>
      </c>
      <c r="U2506" s="1383">
        <f t="shared" si="5068"/>
        <v>0</v>
      </c>
      <c r="V2506" s="1383">
        <f t="shared" si="5068"/>
        <v>0</v>
      </c>
      <c r="W2506" s="1383">
        <f t="shared" si="5068"/>
        <v>0</v>
      </c>
      <c r="X2506" s="1383">
        <f t="shared" si="5068"/>
        <v>0</v>
      </c>
      <c r="Y2506" s="1383">
        <f t="shared" si="4694"/>
        <v>0</v>
      </c>
      <c r="Z2506" s="1383">
        <f t="shared" si="4695"/>
        <v>0</v>
      </c>
      <c r="AA2506" s="1383">
        <f t="shared" si="4696"/>
        <v>0</v>
      </c>
      <c r="AB2506" s="1383">
        <f t="shared" si="4697"/>
        <v>0</v>
      </c>
      <c r="AC2506" s="5">
        <f t="shared" si="4698"/>
        <v>287</v>
      </c>
      <c r="AD2506" s="1383">
        <f t="shared" si="4699"/>
        <v>0</v>
      </c>
      <c r="AE2506" s="1383">
        <f t="shared" si="4700"/>
        <v>0</v>
      </c>
      <c r="AF2506" s="1305" t="e">
        <f t="shared" si="4701"/>
        <v>#DIV/0!</v>
      </c>
      <c r="AG2506" s="1305" t="e">
        <f t="shared" si="4702"/>
        <v>#DIV/0!</v>
      </c>
      <c r="AH2506" s="5"/>
      <c r="AI2506" s="5"/>
      <c r="AJ2506" s="5"/>
      <c r="AK2506" s="5"/>
      <c r="AL2506" s="5"/>
      <c r="AM2506" s="5"/>
      <c r="AN2506" s="5"/>
      <c r="AO2506" s="5"/>
      <c r="AP2506" s="5"/>
      <c r="AQ2506" s="5"/>
      <c r="AR2506" s="5"/>
      <c r="AS2506" s="5"/>
      <c r="AT2506" s="5"/>
      <c r="AU2506" s="5"/>
      <c r="AV2506" s="5"/>
      <c r="AW2506" s="5"/>
      <c r="AX2506" s="5"/>
      <c r="AY2506" s="5"/>
      <c r="AZ2506" s="5"/>
      <c r="BA2506" s="5"/>
      <c r="BB2506" s="5"/>
      <c r="BC2506" s="5"/>
      <c r="BD2506" s="5"/>
      <c r="BE2506" s="5"/>
    </row>
    <row r="2507" spans="1:57" ht="14.25" customHeight="1">
      <c r="A2507" s="1376">
        <v>46310</v>
      </c>
      <c r="B2507" s="1301"/>
      <c r="C2507" s="1302"/>
      <c r="D2507" s="1376">
        <v>45945</v>
      </c>
      <c r="E2507" s="1357"/>
      <c r="F2507" s="5"/>
      <c r="G2507" s="5"/>
      <c r="H2507" s="1302"/>
      <c r="I2507" s="1303"/>
      <c r="J2507" s="1301"/>
      <c r="K2507" s="1376"/>
      <c r="L2507" s="1302"/>
      <c r="M2507" s="1382">
        <f t="shared" si="4691"/>
        <v>46311</v>
      </c>
      <c r="N2507" s="1354"/>
      <c r="O2507" s="1383">
        <f t="shared" ref="O2507:S2507" si="5069">$AD2507*O$27</f>
        <v>0</v>
      </c>
      <c r="P2507" s="1383">
        <f t="shared" si="5069"/>
        <v>0</v>
      </c>
      <c r="Q2507" s="1383">
        <f t="shared" si="5069"/>
        <v>0</v>
      </c>
      <c r="R2507" s="1383">
        <f t="shared" si="5069"/>
        <v>0</v>
      </c>
      <c r="S2507" s="1383">
        <f t="shared" si="5069"/>
        <v>0</v>
      </c>
      <c r="T2507" s="1383">
        <f t="shared" ref="T2507:X2507" si="5070">$AE2507*T$27</f>
        <v>0</v>
      </c>
      <c r="U2507" s="1383">
        <f t="shared" si="5070"/>
        <v>0</v>
      </c>
      <c r="V2507" s="1383">
        <f t="shared" si="5070"/>
        <v>0</v>
      </c>
      <c r="W2507" s="1383">
        <f t="shared" si="5070"/>
        <v>0</v>
      </c>
      <c r="X2507" s="1383">
        <f t="shared" si="5070"/>
        <v>0</v>
      </c>
      <c r="Y2507" s="1383">
        <f t="shared" si="4694"/>
        <v>0</v>
      </c>
      <c r="Z2507" s="1383">
        <f t="shared" si="4695"/>
        <v>0</v>
      </c>
      <c r="AA2507" s="1383">
        <f t="shared" si="4696"/>
        <v>0</v>
      </c>
      <c r="AB2507" s="1383">
        <f t="shared" si="4697"/>
        <v>0</v>
      </c>
      <c r="AC2507" s="5">
        <f t="shared" si="4698"/>
        <v>288</v>
      </c>
      <c r="AD2507" s="1383">
        <f t="shared" si="4699"/>
        <v>0</v>
      </c>
      <c r="AE2507" s="1383">
        <f t="shared" si="4700"/>
        <v>0</v>
      </c>
      <c r="AF2507" s="1305" t="e">
        <f t="shared" si="4701"/>
        <v>#DIV/0!</v>
      </c>
      <c r="AG2507" s="1305" t="e">
        <f t="shared" si="4702"/>
        <v>#DIV/0!</v>
      </c>
      <c r="AH2507" s="5"/>
      <c r="AI2507" s="5"/>
      <c r="AJ2507" s="5"/>
      <c r="AK2507" s="5"/>
      <c r="AL2507" s="5"/>
      <c r="AM2507" s="5"/>
      <c r="AN2507" s="5"/>
      <c r="AO2507" s="5"/>
      <c r="AP2507" s="5"/>
      <c r="AQ2507" s="5"/>
      <c r="AR2507" s="5"/>
      <c r="AS2507" s="5"/>
      <c r="AT2507" s="5"/>
      <c r="AU2507" s="5"/>
      <c r="AV2507" s="5"/>
      <c r="AW2507" s="5"/>
      <c r="AX2507" s="5"/>
      <c r="AY2507" s="5"/>
      <c r="AZ2507" s="5"/>
      <c r="BA2507" s="5"/>
      <c r="BB2507" s="5"/>
      <c r="BC2507" s="5"/>
      <c r="BD2507" s="5"/>
      <c r="BE2507" s="5"/>
    </row>
    <row r="2508" spans="1:57" ht="14.25" customHeight="1">
      <c r="A2508" s="1376">
        <v>46311</v>
      </c>
      <c r="B2508" s="1301"/>
      <c r="C2508" s="1302"/>
      <c r="D2508" s="1376">
        <v>45946</v>
      </c>
      <c r="E2508" s="1357"/>
      <c r="F2508" s="5"/>
      <c r="G2508" s="5"/>
      <c r="H2508" s="1302"/>
      <c r="I2508" s="1303"/>
      <c r="J2508" s="1301"/>
      <c r="K2508" s="1376"/>
      <c r="L2508" s="1302"/>
      <c r="M2508" s="1382">
        <f t="shared" si="4691"/>
        <v>46312</v>
      </c>
      <c r="N2508" s="1354"/>
      <c r="O2508" s="1383">
        <f t="shared" ref="O2508:S2508" si="5071">$AD2508*O$27</f>
        <v>0</v>
      </c>
      <c r="P2508" s="1383">
        <f t="shared" si="5071"/>
        <v>0</v>
      </c>
      <c r="Q2508" s="1383">
        <f t="shared" si="5071"/>
        <v>0</v>
      </c>
      <c r="R2508" s="1383">
        <f t="shared" si="5071"/>
        <v>0</v>
      </c>
      <c r="S2508" s="1383">
        <f t="shared" si="5071"/>
        <v>0</v>
      </c>
      <c r="T2508" s="1383">
        <f t="shared" ref="T2508:X2508" si="5072">$AE2508*T$27</f>
        <v>0</v>
      </c>
      <c r="U2508" s="1383">
        <f t="shared" si="5072"/>
        <v>0</v>
      </c>
      <c r="V2508" s="1383">
        <f t="shared" si="5072"/>
        <v>0</v>
      </c>
      <c r="W2508" s="1383">
        <f t="shared" si="5072"/>
        <v>0</v>
      </c>
      <c r="X2508" s="1383">
        <f t="shared" si="5072"/>
        <v>0</v>
      </c>
      <c r="Y2508" s="1383">
        <f t="shared" si="4694"/>
        <v>0</v>
      </c>
      <c r="Z2508" s="1383">
        <f t="shared" si="4695"/>
        <v>0</v>
      </c>
      <c r="AA2508" s="1383">
        <f t="shared" si="4696"/>
        <v>0</v>
      </c>
      <c r="AB2508" s="1383">
        <f t="shared" si="4697"/>
        <v>0</v>
      </c>
      <c r="AC2508" s="5">
        <f t="shared" si="4698"/>
        <v>289</v>
      </c>
      <c r="AD2508" s="1383">
        <f t="shared" si="4699"/>
        <v>0</v>
      </c>
      <c r="AE2508" s="1383">
        <f t="shared" si="4700"/>
        <v>0</v>
      </c>
      <c r="AF2508" s="1305" t="e">
        <f t="shared" si="4701"/>
        <v>#DIV/0!</v>
      </c>
      <c r="AG2508" s="1305" t="e">
        <f t="shared" si="4702"/>
        <v>#DIV/0!</v>
      </c>
      <c r="AH2508" s="5"/>
      <c r="AI2508" s="5"/>
      <c r="AJ2508" s="5"/>
      <c r="AK2508" s="5"/>
      <c r="AL2508" s="5"/>
      <c r="AM2508" s="5"/>
      <c r="AN2508" s="5"/>
      <c r="AO2508" s="5"/>
      <c r="AP2508" s="5"/>
      <c r="AQ2508" s="5"/>
      <c r="AR2508" s="5"/>
      <c r="AS2508" s="5"/>
      <c r="AT2508" s="5"/>
      <c r="AU2508" s="5"/>
      <c r="AV2508" s="5"/>
      <c r="AW2508" s="5"/>
      <c r="AX2508" s="5"/>
      <c r="AY2508" s="5"/>
      <c r="AZ2508" s="5"/>
      <c r="BA2508" s="5"/>
      <c r="BB2508" s="5"/>
      <c r="BC2508" s="5"/>
      <c r="BD2508" s="5"/>
      <c r="BE2508" s="5"/>
    </row>
    <row r="2509" spans="1:57" ht="14.25" customHeight="1">
      <c r="A2509" s="1376">
        <v>46312</v>
      </c>
      <c r="B2509" s="1301"/>
      <c r="C2509" s="1302"/>
      <c r="D2509" s="1376">
        <v>45947</v>
      </c>
      <c r="E2509" s="1357"/>
      <c r="F2509" s="5"/>
      <c r="G2509" s="5"/>
      <c r="H2509" s="1302"/>
      <c r="I2509" s="1303"/>
      <c r="J2509" s="1301"/>
      <c r="K2509" s="1376"/>
      <c r="L2509" s="1302"/>
      <c r="M2509" s="1382">
        <f t="shared" si="4691"/>
        <v>46313</v>
      </c>
      <c r="N2509" s="1354"/>
      <c r="O2509" s="1383">
        <f t="shared" ref="O2509:S2509" si="5073">$AD2509*O$27</f>
        <v>0</v>
      </c>
      <c r="P2509" s="1383">
        <f t="shared" si="5073"/>
        <v>0</v>
      </c>
      <c r="Q2509" s="1383">
        <f t="shared" si="5073"/>
        <v>0</v>
      </c>
      <c r="R2509" s="1383">
        <f t="shared" si="5073"/>
        <v>0</v>
      </c>
      <c r="S2509" s="1383">
        <f t="shared" si="5073"/>
        <v>0</v>
      </c>
      <c r="T2509" s="1383">
        <f t="shared" ref="T2509:X2509" si="5074">$AE2509*T$27</f>
        <v>0</v>
      </c>
      <c r="U2509" s="1383">
        <f t="shared" si="5074"/>
        <v>0</v>
      </c>
      <c r="V2509" s="1383">
        <f t="shared" si="5074"/>
        <v>0</v>
      </c>
      <c r="W2509" s="1383">
        <f t="shared" si="5074"/>
        <v>0</v>
      </c>
      <c r="X2509" s="1383">
        <f t="shared" si="5074"/>
        <v>0</v>
      </c>
      <c r="Y2509" s="1383">
        <f t="shared" si="4694"/>
        <v>0</v>
      </c>
      <c r="Z2509" s="1383">
        <f t="shared" si="4695"/>
        <v>0</v>
      </c>
      <c r="AA2509" s="1383">
        <f t="shared" si="4696"/>
        <v>0</v>
      </c>
      <c r="AB2509" s="1383">
        <f t="shared" si="4697"/>
        <v>0</v>
      </c>
      <c r="AC2509" s="5">
        <f t="shared" si="4698"/>
        <v>290</v>
      </c>
      <c r="AD2509" s="1383">
        <f t="shared" si="4699"/>
        <v>0</v>
      </c>
      <c r="AE2509" s="1383">
        <f t="shared" si="4700"/>
        <v>0</v>
      </c>
      <c r="AF2509" s="1305" t="e">
        <f t="shared" si="4701"/>
        <v>#DIV/0!</v>
      </c>
      <c r="AG2509" s="1305" t="e">
        <f t="shared" si="4702"/>
        <v>#DIV/0!</v>
      </c>
      <c r="AH2509" s="5"/>
      <c r="AI2509" s="5"/>
      <c r="AJ2509" s="5"/>
      <c r="AK2509" s="5"/>
      <c r="AL2509" s="5"/>
      <c r="AM2509" s="5"/>
      <c r="AN2509" s="5"/>
      <c r="AO2509" s="5"/>
      <c r="AP2509" s="5"/>
      <c r="AQ2509" s="5"/>
      <c r="AR2509" s="5"/>
      <c r="AS2509" s="5"/>
      <c r="AT2509" s="5"/>
      <c r="AU2509" s="5"/>
      <c r="AV2509" s="5"/>
      <c r="AW2509" s="5"/>
      <c r="AX2509" s="5"/>
      <c r="AY2509" s="5"/>
      <c r="AZ2509" s="5"/>
      <c r="BA2509" s="5"/>
      <c r="BB2509" s="5"/>
      <c r="BC2509" s="5"/>
      <c r="BD2509" s="5"/>
      <c r="BE2509" s="5"/>
    </row>
    <row r="2510" spans="1:57" ht="14.25" customHeight="1">
      <c r="A2510" s="1376">
        <v>46313</v>
      </c>
      <c r="B2510" s="1301"/>
      <c r="C2510" s="1302"/>
      <c r="D2510" s="1376">
        <v>45948</v>
      </c>
      <c r="E2510" s="1357"/>
      <c r="F2510" s="5"/>
      <c r="G2510" s="5"/>
      <c r="H2510" s="1302"/>
      <c r="I2510" s="1303"/>
      <c r="J2510" s="1301"/>
      <c r="K2510" s="1376"/>
      <c r="L2510" s="1302"/>
      <c r="M2510" s="1382">
        <f t="shared" si="4691"/>
        <v>46314</v>
      </c>
      <c r="N2510" s="1354"/>
      <c r="O2510" s="1383">
        <f t="shared" ref="O2510:S2510" si="5075">$AD2510*O$27</f>
        <v>0</v>
      </c>
      <c r="P2510" s="1383">
        <f t="shared" si="5075"/>
        <v>0</v>
      </c>
      <c r="Q2510" s="1383">
        <f t="shared" si="5075"/>
        <v>0</v>
      </c>
      <c r="R2510" s="1383">
        <f t="shared" si="5075"/>
        <v>0</v>
      </c>
      <c r="S2510" s="1383">
        <f t="shared" si="5075"/>
        <v>0</v>
      </c>
      <c r="T2510" s="1383">
        <f t="shared" ref="T2510:X2510" si="5076">$AE2510*T$27</f>
        <v>0</v>
      </c>
      <c r="U2510" s="1383">
        <f t="shared" si="5076"/>
        <v>0</v>
      </c>
      <c r="V2510" s="1383">
        <f t="shared" si="5076"/>
        <v>0</v>
      </c>
      <c r="W2510" s="1383">
        <f t="shared" si="5076"/>
        <v>0</v>
      </c>
      <c r="X2510" s="1383">
        <f t="shared" si="5076"/>
        <v>0</v>
      </c>
      <c r="Y2510" s="1383">
        <f t="shared" si="4694"/>
        <v>0</v>
      </c>
      <c r="Z2510" s="1383">
        <f t="shared" si="4695"/>
        <v>0</v>
      </c>
      <c r="AA2510" s="1383">
        <f t="shared" si="4696"/>
        <v>0</v>
      </c>
      <c r="AB2510" s="1383">
        <f t="shared" si="4697"/>
        <v>0</v>
      </c>
      <c r="AC2510" s="5">
        <f t="shared" si="4698"/>
        <v>291</v>
      </c>
      <c r="AD2510" s="1383">
        <f t="shared" si="4699"/>
        <v>0</v>
      </c>
      <c r="AE2510" s="1383">
        <f t="shared" si="4700"/>
        <v>0</v>
      </c>
      <c r="AF2510" s="1305" t="e">
        <f t="shared" si="4701"/>
        <v>#DIV/0!</v>
      </c>
      <c r="AG2510" s="1305" t="e">
        <f t="shared" si="4702"/>
        <v>#DIV/0!</v>
      </c>
      <c r="AH2510" s="5"/>
      <c r="AI2510" s="5"/>
      <c r="AJ2510" s="5"/>
      <c r="AK2510" s="5"/>
      <c r="AL2510" s="5"/>
      <c r="AM2510" s="5"/>
      <c r="AN2510" s="5"/>
      <c r="AO2510" s="5"/>
      <c r="AP2510" s="5"/>
      <c r="AQ2510" s="5"/>
      <c r="AR2510" s="5"/>
      <c r="AS2510" s="5"/>
      <c r="AT2510" s="5"/>
      <c r="AU2510" s="5"/>
      <c r="AV2510" s="5"/>
      <c r="AW2510" s="5"/>
      <c r="AX2510" s="5"/>
      <c r="AY2510" s="5"/>
      <c r="AZ2510" s="5"/>
      <c r="BA2510" s="5"/>
      <c r="BB2510" s="5"/>
      <c r="BC2510" s="5"/>
      <c r="BD2510" s="5"/>
      <c r="BE2510" s="5"/>
    </row>
    <row r="2511" spans="1:57" ht="14.25" customHeight="1">
      <c r="A2511" s="1376">
        <v>46314</v>
      </c>
      <c r="B2511" s="1301"/>
      <c r="C2511" s="1302"/>
      <c r="D2511" s="1376">
        <v>45949</v>
      </c>
      <c r="E2511" s="1357"/>
      <c r="F2511" s="5"/>
      <c r="G2511" s="5"/>
      <c r="H2511" s="1302"/>
      <c r="I2511" s="1303"/>
      <c r="J2511" s="1301"/>
      <c r="K2511" s="1376"/>
      <c r="L2511" s="1302"/>
      <c r="M2511" s="1382">
        <f t="shared" si="4691"/>
        <v>46315</v>
      </c>
      <c r="N2511" s="1354"/>
      <c r="O2511" s="1383">
        <f t="shared" ref="O2511:S2511" si="5077">$AD2511*O$27</f>
        <v>0</v>
      </c>
      <c r="P2511" s="1383">
        <f t="shared" si="5077"/>
        <v>0</v>
      </c>
      <c r="Q2511" s="1383">
        <f t="shared" si="5077"/>
        <v>0</v>
      </c>
      <c r="R2511" s="1383">
        <f t="shared" si="5077"/>
        <v>0</v>
      </c>
      <c r="S2511" s="1383">
        <f t="shared" si="5077"/>
        <v>0</v>
      </c>
      <c r="T2511" s="1383">
        <f t="shared" ref="T2511:X2511" si="5078">$AE2511*T$27</f>
        <v>0</v>
      </c>
      <c r="U2511" s="1383">
        <f t="shared" si="5078"/>
        <v>0</v>
      </c>
      <c r="V2511" s="1383">
        <f t="shared" si="5078"/>
        <v>0</v>
      </c>
      <c r="W2511" s="1383">
        <f t="shared" si="5078"/>
        <v>0</v>
      </c>
      <c r="X2511" s="1383">
        <f t="shared" si="5078"/>
        <v>0</v>
      </c>
      <c r="Y2511" s="1383">
        <f t="shared" si="4694"/>
        <v>0</v>
      </c>
      <c r="Z2511" s="1383">
        <f t="shared" si="4695"/>
        <v>0</v>
      </c>
      <c r="AA2511" s="1383">
        <f t="shared" si="4696"/>
        <v>0</v>
      </c>
      <c r="AB2511" s="1383">
        <f t="shared" si="4697"/>
        <v>0</v>
      </c>
      <c r="AC2511" s="5">
        <f t="shared" si="4698"/>
        <v>292</v>
      </c>
      <c r="AD2511" s="1383">
        <f t="shared" si="4699"/>
        <v>0</v>
      </c>
      <c r="AE2511" s="1383">
        <f t="shared" si="4700"/>
        <v>0</v>
      </c>
      <c r="AF2511" s="1305" t="e">
        <f t="shared" si="4701"/>
        <v>#DIV/0!</v>
      </c>
      <c r="AG2511" s="1305" t="e">
        <f t="shared" si="4702"/>
        <v>#DIV/0!</v>
      </c>
      <c r="AH2511" s="5"/>
      <c r="AI2511" s="5"/>
      <c r="AJ2511" s="5"/>
      <c r="AK2511" s="5"/>
      <c r="AL2511" s="5"/>
      <c r="AM2511" s="5"/>
      <c r="AN2511" s="5"/>
      <c r="AO2511" s="5"/>
      <c r="AP2511" s="5"/>
      <c r="AQ2511" s="5"/>
      <c r="AR2511" s="5"/>
      <c r="AS2511" s="5"/>
      <c r="AT2511" s="5"/>
      <c r="AU2511" s="5"/>
      <c r="AV2511" s="5"/>
      <c r="AW2511" s="5"/>
      <c r="AX2511" s="5"/>
      <c r="AY2511" s="5"/>
      <c r="AZ2511" s="5"/>
      <c r="BA2511" s="5"/>
      <c r="BB2511" s="5"/>
      <c r="BC2511" s="5"/>
      <c r="BD2511" s="5"/>
      <c r="BE2511" s="5"/>
    </row>
    <row r="2512" spans="1:57" ht="14.25" customHeight="1">
      <c r="A2512" s="1376">
        <v>46315</v>
      </c>
      <c r="B2512" s="1301"/>
      <c r="C2512" s="1302"/>
      <c r="D2512" s="1376">
        <v>45950</v>
      </c>
      <c r="E2512" s="1357"/>
      <c r="F2512" s="5"/>
      <c r="G2512" s="5"/>
      <c r="H2512" s="1302"/>
      <c r="I2512" s="1303"/>
      <c r="J2512" s="1301"/>
      <c r="K2512" s="1376"/>
      <c r="L2512" s="1302"/>
      <c r="M2512" s="1382">
        <f t="shared" si="4691"/>
        <v>46316</v>
      </c>
      <c r="N2512" s="1354"/>
      <c r="O2512" s="1383">
        <f t="shared" ref="O2512:S2512" si="5079">$AD2512*O$27</f>
        <v>0</v>
      </c>
      <c r="P2512" s="1383">
        <f t="shared" si="5079"/>
        <v>0</v>
      </c>
      <c r="Q2512" s="1383">
        <f t="shared" si="5079"/>
        <v>0</v>
      </c>
      <c r="R2512" s="1383">
        <f t="shared" si="5079"/>
        <v>0</v>
      </c>
      <c r="S2512" s="1383">
        <f t="shared" si="5079"/>
        <v>0</v>
      </c>
      <c r="T2512" s="1383">
        <f t="shared" ref="T2512:X2512" si="5080">$AE2512*T$27</f>
        <v>0</v>
      </c>
      <c r="U2512" s="1383">
        <f t="shared" si="5080"/>
        <v>0</v>
      </c>
      <c r="V2512" s="1383">
        <f t="shared" si="5080"/>
        <v>0</v>
      </c>
      <c r="W2512" s="1383">
        <f t="shared" si="5080"/>
        <v>0</v>
      </c>
      <c r="X2512" s="1383">
        <f t="shared" si="5080"/>
        <v>0</v>
      </c>
      <c r="Y2512" s="1383">
        <f t="shared" si="4694"/>
        <v>0</v>
      </c>
      <c r="Z2512" s="1383">
        <f t="shared" si="4695"/>
        <v>0</v>
      </c>
      <c r="AA2512" s="1383">
        <f t="shared" si="4696"/>
        <v>0</v>
      </c>
      <c r="AB2512" s="1383">
        <f t="shared" si="4697"/>
        <v>0</v>
      </c>
      <c r="AC2512" s="5">
        <f t="shared" si="4698"/>
        <v>293</v>
      </c>
      <c r="AD2512" s="1383">
        <f t="shared" si="4699"/>
        <v>0</v>
      </c>
      <c r="AE2512" s="1383">
        <f t="shared" si="4700"/>
        <v>0</v>
      </c>
      <c r="AF2512" s="1305" t="e">
        <f t="shared" si="4701"/>
        <v>#DIV/0!</v>
      </c>
      <c r="AG2512" s="1305" t="e">
        <f t="shared" si="4702"/>
        <v>#DIV/0!</v>
      </c>
      <c r="AH2512" s="5"/>
      <c r="AI2512" s="5"/>
      <c r="AJ2512" s="5"/>
      <c r="AK2512" s="5"/>
      <c r="AL2512" s="5"/>
      <c r="AM2512" s="5"/>
      <c r="AN2512" s="5"/>
      <c r="AO2512" s="5"/>
      <c r="AP2512" s="5"/>
      <c r="AQ2512" s="5"/>
      <c r="AR2512" s="5"/>
      <c r="AS2512" s="5"/>
      <c r="AT2512" s="5"/>
      <c r="AU2512" s="5"/>
      <c r="AV2512" s="5"/>
      <c r="AW2512" s="5"/>
      <c r="AX2512" s="5"/>
      <c r="AY2512" s="5"/>
      <c r="AZ2512" s="5"/>
      <c r="BA2512" s="5"/>
      <c r="BB2512" s="5"/>
      <c r="BC2512" s="5"/>
      <c r="BD2512" s="5"/>
      <c r="BE2512" s="5"/>
    </row>
    <row r="2513" spans="1:57" ht="14.25" customHeight="1">
      <c r="A2513" s="1376">
        <v>46316</v>
      </c>
      <c r="B2513" s="1301"/>
      <c r="C2513" s="1302"/>
      <c r="D2513" s="1376">
        <v>45951</v>
      </c>
      <c r="E2513" s="1357"/>
      <c r="F2513" s="5"/>
      <c r="G2513" s="5"/>
      <c r="H2513" s="1302"/>
      <c r="I2513" s="1303"/>
      <c r="J2513" s="1301"/>
      <c r="K2513" s="1376"/>
      <c r="L2513" s="1302"/>
      <c r="M2513" s="1382">
        <f t="shared" si="4691"/>
        <v>46317</v>
      </c>
      <c r="N2513" s="1354"/>
      <c r="O2513" s="1383">
        <f t="shared" ref="O2513:S2513" si="5081">$AD2513*O$27</f>
        <v>0</v>
      </c>
      <c r="P2513" s="1383">
        <f t="shared" si="5081"/>
        <v>0</v>
      </c>
      <c r="Q2513" s="1383">
        <f t="shared" si="5081"/>
        <v>0</v>
      </c>
      <c r="R2513" s="1383">
        <f t="shared" si="5081"/>
        <v>0</v>
      </c>
      <c r="S2513" s="1383">
        <f t="shared" si="5081"/>
        <v>0</v>
      </c>
      <c r="T2513" s="1383">
        <f t="shared" ref="T2513:X2513" si="5082">$AE2513*T$27</f>
        <v>0</v>
      </c>
      <c r="U2513" s="1383">
        <f t="shared" si="5082"/>
        <v>0</v>
      </c>
      <c r="V2513" s="1383">
        <f t="shared" si="5082"/>
        <v>0</v>
      </c>
      <c r="W2513" s="1383">
        <f t="shared" si="5082"/>
        <v>0</v>
      </c>
      <c r="X2513" s="1383">
        <f t="shared" si="5082"/>
        <v>0</v>
      </c>
      <c r="Y2513" s="1383">
        <f t="shared" si="4694"/>
        <v>0</v>
      </c>
      <c r="Z2513" s="1383">
        <f t="shared" si="4695"/>
        <v>0</v>
      </c>
      <c r="AA2513" s="1383">
        <f t="shared" si="4696"/>
        <v>0</v>
      </c>
      <c r="AB2513" s="1383">
        <f t="shared" si="4697"/>
        <v>0</v>
      </c>
      <c r="AC2513" s="5">
        <f t="shared" si="4698"/>
        <v>294</v>
      </c>
      <c r="AD2513" s="1383">
        <f t="shared" si="4699"/>
        <v>0</v>
      </c>
      <c r="AE2513" s="1383">
        <f t="shared" si="4700"/>
        <v>0</v>
      </c>
      <c r="AF2513" s="1305" t="e">
        <f t="shared" si="4701"/>
        <v>#DIV/0!</v>
      </c>
      <c r="AG2513" s="1305" t="e">
        <f t="shared" si="4702"/>
        <v>#DIV/0!</v>
      </c>
      <c r="AH2513" s="5"/>
      <c r="AI2513" s="5"/>
      <c r="AJ2513" s="5"/>
      <c r="AK2513" s="5"/>
      <c r="AL2513" s="5"/>
      <c r="AM2513" s="5"/>
      <c r="AN2513" s="5"/>
      <c r="AO2513" s="5"/>
      <c r="AP2513" s="5"/>
      <c r="AQ2513" s="5"/>
      <c r="AR2513" s="5"/>
      <c r="AS2513" s="5"/>
      <c r="AT2513" s="5"/>
      <c r="AU2513" s="5"/>
      <c r="AV2513" s="5"/>
      <c r="AW2513" s="5"/>
      <c r="AX2513" s="5"/>
      <c r="AY2513" s="5"/>
      <c r="AZ2513" s="5"/>
      <c r="BA2513" s="5"/>
      <c r="BB2513" s="5"/>
      <c r="BC2513" s="5"/>
      <c r="BD2513" s="5"/>
      <c r="BE2513" s="5"/>
    </row>
    <row r="2514" spans="1:57" ht="14.25" customHeight="1">
      <c r="A2514" s="1376">
        <v>46317</v>
      </c>
      <c r="B2514" s="1301"/>
      <c r="C2514" s="1302"/>
      <c r="D2514" s="1376">
        <v>45952</v>
      </c>
      <c r="E2514" s="1357"/>
      <c r="F2514" s="5"/>
      <c r="G2514" s="5"/>
      <c r="H2514" s="1302"/>
      <c r="I2514" s="1303"/>
      <c r="J2514" s="1301"/>
      <c r="K2514" s="1376"/>
      <c r="L2514" s="1302"/>
      <c r="M2514" s="1382">
        <f t="shared" si="4691"/>
        <v>46318</v>
      </c>
      <c r="N2514" s="1354"/>
      <c r="O2514" s="1383">
        <f t="shared" ref="O2514:S2514" si="5083">$AD2514*O$27</f>
        <v>0</v>
      </c>
      <c r="P2514" s="1383">
        <f t="shared" si="5083"/>
        <v>0</v>
      </c>
      <c r="Q2514" s="1383">
        <f t="shared" si="5083"/>
        <v>0</v>
      </c>
      <c r="R2514" s="1383">
        <f t="shared" si="5083"/>
        <v>0</v>
      </c>
      <c r="S2514" s="1383">
        <f t="shared" si="5083"/>
        <v>0</v>
      </c>
      <c r="T2514" s="1383">
        <f t="shared" ref="T2514:X2514" si="5084">$AE2514*T$27</f>
        <v>0</v>
      </c>
      <c r="U2514" s="1383">
        <f t="shared" si="5084"/>
        <v>0</v>
      </c>
      <c r="V2514" s="1383">
        <f t="shared" si="5084"/>
        <v>0</v>
      </c>
      <c r="W2514" s="1383">
        <f t="shared" si="5084"/>
        <v>0</v>
      </c>
      <c r="X2514" s="1383">
        <f t="shared" si="5084"/>
        <v>0</v>
      </c>
      <c r="Y2514" s="1383">
        <f t="shared" si="4694"/>
        <v>0</v>
      </c>
      <c r="Z2514" s="1383">
        <f t="shared" si="4695"/>
        <v>0</v>
      </c>
      <c r="AA2514" s="1383">
        <f t="shared" si="4696"/>
        <v>0</v>
      </c>
      <c r="AB2514" s="1383">
        <f t="shared" si="4697"/>
        <v>0</v>
      </c>
      <c r="AC2514" s="5">
        <f t="shared" si="4698"/>
        <v>295</v>
      </c>
      <c r="AD2514" s="1383">
        <f t="shared" si="4699"/>
        <v>0</v>
      </c>
      <c r="AE2514" s="1383">
        <f t="shared" si="4700"/>
        <v>0</v>
      </c>
      <c r="AF2514" s="1305" t="e">
        <f t="shared" si="4701"/>
        <v>#DIV/0!</v>
      </c>
      <c r="AG2514" s="1305" t="e">
        <f t="shared" si="4702"/>
        <v>#DIV/0!</v>
      </c>
      <c r="AH2514" s="5"/>
      <c r="AI2514" s="5"/>
      <c r="AJ2514" s="5"/>
      <c r="AK2514" s="5"/>
      <c r="AL2514" s="5"/>
      <c r="AM2514" s="5"/>
      <c r="AN2514" s="5"/>
      <c r="AO2514" s="5"/>
      <c r="AP2514" s="5"/>
      <c r="AQ2514" s="5"/>
      <c r="AR2514" s="5"/>
      <c r="AS2514" s="5"/>
      <c r="AT2514" s="5"/>
      <c r="AU2514" s="5"/>
      <c r="AV2514" s="5"/>
      <c r="AW2514" s="5"/>
      <c r="AX2514" s="5"/>
      <c r="AY2514" s="5"/>
      <c r="AZ2514" s="5"/>
      <c r="BA2514" s="5"/>
      <c r="BB2514" s="5"/>
      <c r="BC2514" s="5"/>
      <c r="BD2514" s="5"/>
      <c r="BE2514" s="5"/>
    </row>
    <row r="2515" spans="1:57" ht="14.25" customHeight="1">
      <c r="A2515" s="1376">
        <v>46318</v>
      </c>
      <c r="B2515" s="1301"/>
      <c r="C2515" s="1302"/>
      <c r="D2515" s="1376">
        <v>45953</v>
      </c>
      <c r="E2515" s="1357"/>
      <c r="F2515" s="5"/>
      <c r="G2515" s="5"/>
      <c r="H2515" s="1302"/>
      <c r="I2515" s="1303"/>
      <c r="J2515" s="1301"/>
      <c r="K2515" s="1376"/>
      <c r="L2515" s="1302"/>
      <c r="M2515" s="1382">
        <f t="shared" si="4691"/>
        <v>46319</v>
      </c>
      <c r="N2515" s="1354"/>
      <c r="O2515" s="1383">
        <f t="shared" ref="O2515:S2515" si="5085">$AD2515*O$27</f>
        <v>0</v>
      </c>
      <c r="P2515" s="1383">
        <f t="shared" si="5085"/>
        <v>0</v>
      </c>
      <c r="Q2515" s="1383">
        <f t="shared" si="5085"/>
        <v>0</v>
      </c>
      <c r="R2515" s="1383">
        <f t="shared" si="5085"/>
        <v>0</v>
      </c>
      <c r="S2515" s="1383">
        <f t="shared" si="5085"/>
        <v>0</v>
      </c>
      <c r="T2515" s="1383">
        <f t="shared" ref="T2515:X2515" si="5086">$AE2515*T$27</f>
        <v>0</v>
      </c>
      <c r="U2515" s="1383">
        <f t="shared" si="5086"/>
        <v>0</v>
      </c>
      <c r="V2515" s="1383">
        <f t="shared" si="5086"/>
        <v>0</v>
      </c>
      <c r="W2515" s="1383">
        <f t="shared" si="5086"/>
        <v>0</v>
      </c>
      <c r="X2515" s="1383">
        <f t="shared" si="5086"/>
        <v>0</v>
      </c>
      <c r="Y2515" s="1383">
        <f t="shared" si="4694"/>
        <v>0</v>
      </c>
      <c r="Z2515" s="1383">
        <f t="shared" si="4695"/>
        <v>0</v>
      </c>
      <c r="AA2515" s="1383">
        <f t="shared" si="4696"/>
        <v>0</v>
      </c>
      <c r="AB2515" s="1383">
        <f t="shared" si="4697"/>
        <v>0</v>
      </c>
      <c r="AC2515" s="5">
        <f t="shared" si="4698"/>
        <v>296</v>
      </c>
      <c r="AD2515" s="1383">
        <f t="shared" si="4699"/>
        <v>0</v>
      </c>
      <c r="AE2515" s="1383">
        <f t="shared" si="4700"/>
        <v>0</v>
      </c>
      <c r="AF2515" s="1305" t="e">
        <f t="shared" si="4701"/>
        <v>#DIV/0!</v>
      </c>
      <c r="AG2515" s="1305" t="e">
        <f t="shared" si="4702"/>
        <v>#DIV/0!</v>
      </c>
      <c r="AH2515" s="5"/>
      <c r="AI2515" s="5"/>
      <c r="AJ2515" s="5"/>
      <c r="AK2515" s="5"/>
      <c r="AL2515" s="5"/>
      <c r="AM2515" s="5"/>
      <c r="AN2515" s="5"/>
      <c r="AO2515" s="5"/>
      <c r="AP2515" s="5"/>
      <c r="AQ2515" s="5"/>
      <c r="AR2515" s="5"/>
      <c r="AS2515" s="5"/>
      <c r="AT2515" s="5"/>
      <c r="AU2515" s="5"/>
      <c r="AV2515" s="5"/>
      <c r="AW2515" s="5"/>
      <c r="AX2515" s="5"/>
      <c r="AY2515" s="5"/>
      <c r="AZ2515" s="5"/>
      <c r="BA2515" s="5"/>
      <c r="BB2515" s="5"/>
      <c r="BC2515" s="5"/>
      <c r="BD2515" s="5"/>
      <c r="BE2515" s="5"/>
    </row>
    <row r="2516" spans="1:57" ht="14.25" customHeight="1">
      <c r="A2516" s="1376">
        <v>46319</v>
      </c>
      <c r="B2516" s="1301"/>
      <c r="C2516" s="1302"/>
      <c r="D2516" s="1376">
        <v>45954</v>
      </c>
      <c r="E2516" s="1357"/>
      <c r="F2516" s="5"/>
      <c r="G2516" s="5"/>
      <c r="H2516" s="1302"/>
      <c r="I2516" s="1303"/>
      <c r="J2516" s="1301"/>
      <c r="K2516" s="1376"/>
      <c r="L2516" s="1302"/>
      <c r="M2516" s="1382">
        <f t="shared" si="4691"/>
        <v>46320</v>
      </c>
      <c r="N2516" s="1354"/>
      <c r="O2516" s="1383">
        <f t="shared" ref="O2516:S2516" si="5087">$AD2516*O$27</f>
        <v>0</v>
      </c>
      <c r="P2516" s="1383">
        <f t="shared" si="5087"/>
        <v>0</v>
      </c>
      <c r="Q2516" s="1383">
        <f t="shared" si="5087"/>
        <v>0</v>
      </c>
      <c r="R2516" s="1383">
        <f t="shared" si="5087"/>
        <v>0</v>
      </c>
      <c r="S2516" s="1383">
        <f t="shared" si="5087"/>
        <v>0</v>
      </c>
      <c r="T2516" s="1383">
        <f t="shared" ref="T2516:X2516" si="5088">$AE2516*T$27</f>
        <v>0</v>
      </c>
      <c r="U2516" s="1383">
        <f t="shared" si="5088"/>
        <v>0</v>
      </c>
      <c r="V2516" s="1383">
        <f t="shared" si="5088"/>
        <v>0</v>
      </c>
      <c r="W2516" s="1383">
        <f t="shared" si="5088"/>
        <v>0</v>
      </c>
      <c r="X2516" s="1383">
        <f t="shared" si="5088"/>
        <v>0</v>
      </c>
      <c r="Y2516" s="1383">
        <f t="shared" si="4694"/>
        <v>0</v>
      </c>
      <c r="Z2516" s="1383">
        <f t="shared" si="4695"/>
        <v>0</v>
      </c>
      <c r="AA2516" s="1383">
        <f t="shared" si="4696"/>
        <v>0</v>
      </c>
      <c r="AB2516" s="1383">
        <f t="shared" si="4697"/>
        <v>0</v>
      </c>
      <c r="AC2516" s="5">
        <f t="shared" si="4698"/>
        <v>297</v>
      </c>
      <c r="AD2516" s="1383">
        <f t="shared" si="4699"/>
        <v>0</v>
      </c>
      <c r="AE2516" s="1383">
        <f t="shared" si="4700"/>
        <v>0</v>
      </c>
      <c r="AF2516" s="1305" t="e">
        <f t="shared" si="4701"/>
        <v>#DIV/0!</v>
      </c>
      <c r="AG2516" s="1305" t="e">
        <f t="shared" si="4702"/>
        <v>#DIV/0!</v>
      </c>
      <c r="AH2516" s="5"/>
      <c r="AI2516" s="5"/>
      <c r="AJ2516" s="5"/>
      <c r="AK2516" s="5"/>
      <c r="AL2516" s="5"/>
      <c r="AM2516" s="5"/>
      <c r="AN2516" s="5"/>
      <c r="AO2516" s="5"/>
      <c r="AP2516" s="5"/>
      <c r="AQ2516" s="5"/>
      <c r="AR2516" s="5"/>
      <c r="AS2516" s="5"/>
      <c r="AT2516" s="5"/>
      <c r="AU2516" s="5"/>
      <c r="AV2516" s="5"/>
      <c r="AW2516" s="5"/>
      <c r="AX2516" s="5"/>
      <c r="AY2516" s="5"/>
      <c r="AZ2516" s="5"/>
      <c r="BA2516" s="5"/>
      <c r="BB2516" s="5"/>
      <c r="BC2516" s="5"/>
      <c r="BD2516" s="5"/>
      <c r="BE2516" s="5"/>
    </row>
    <row r="2517" spans="1:57" ht="14.25" customHeight="1">
      <c r="A2517" s="1376">
        <v>46320</v>
      </c>
      <c r="B2517" s="1301"/>
      <c r="C2517" s="1302"/>
      <c r="D2517" s="1376">
        <v>45955</v>
      </c>
      <c r="E2517" s="1357"/>
      <c r="F2517" s="5"/>
      <c r="G2517" s="5"/>
      <c r="H2517" s="1302"/>
      <c r="I2517" s="1303"/>
      <c r="J2517" s="1301"/>
      <c r="K2517" s="1376"/>
      <c r="L2517" s="1302"/>
      <c r="M2517" s="1382">
        <f t="shared" si="4691"/>
        <v>46321</v>
      </c>
      <c r="N2517" s="1354"/>
      <c r="O2517" s="1383">
        <f t="shared" ref="O2517:S2517" si="5089">$AD2517*O$27</f>
        <v>0</v>
      </c>
      <c r="P2517" s="1383">
        <f t="shared" si="5089"/>
        <v>0</v>
      </c>
      <c r="Q2517" s="1383">
        <f t="shared" si="5089"/>
        <v>0</v>
      </c>
      <c r="R2517" s="1383">
        <f t="shared" si="5089"/>
        <v>0</v>
      </c>
      <c r="S2517" s="1383">
        <f t="shared" si="5089"/>
        <v>0</v>
      </c>
      <c r="T2517" s="1383">
        <f t="shared" ref="T2517:X2517" si="5090">$AE2517*T$27</f>
        <v>0</v>
      </c>
      <c r="U2517" s="1383">
        <f t="shared" si="5090"/>
        <v>0</v>
      </c>
      <c r="V2517" s="1383">
        <f t="shared" si="5090"/>
        <v>0</v>
      </c>
      <c r="W2517" s="1383">
        <f t="shared" si="5090"/>
        <v>0</v>
      </c>
      <c r="X2517" s="1383">
        <f t="shared" si="5090"/>
        <v>0</v>
      </c>
      <c r="Y2517" s="1383">
        <f t="shared" si="4694"/>
        <v>0</v>
      </c>
      <c r="Z2517" s="1383">
        <f t="shared" si="4695"/>
        <v>0</v>
      </c>
      <c r="AA2517" s="1383">
        <f t="shared" si="4696"/>
        <v>0</v>
      </c>
      <c r="AB2517" s="1383">
        <f t="shared" si="4697"/>
        <v>0</v>
      </c>
      <c r="AC2517" s="5">
        <f t="shared" si="4698"/>
        <v>298</v>
      </c>
      <c r="AD2517" s="1383">
        <f t="shared" si="4699"/>
        <v>0</v>
      </c>
      <c r="AE2517" s="1383">
        <f t="shared" si="4700"/>
        <v>0</v>
      </c>
      <c r="AF2517" s="1305" t="e">
        <f t="shared" si="4701"/>
        <v>#DIV/0!</v>
      </c>
      <c r="AG2517" s="1305" t="e">
        <f t="shared" si="4702"/>
        <v>#DIV/0!</v>
      </c>
      <c r="AH2517" s="5"/>
      <c r="AI2517" s="5"/>
      <c r="AJ2517" s="5"/>
      <c r="AK2517" s="5"/>
      <c r="AL2517" s="5"/>
      <c r="AM2517" s="5"/>
      <c r="AN2517" s="5"/>
      <c r="AO2517" s="5"/>
      <c r="AP2517" s="5"/>
      <c r="AQ2517" s="5"/>
      <c r="AR2517" s="5"/>
      <c r="AS2517" s="5"/>
      <c r="AT2517" s="5"/>
      <c r="AU2517" s="5"/>
      <c r="AV2517" s="5"/>
      <c r="AW2517" s="5"/>
      <c r="AX2517" s="5"/>
      <c r="AY2517" s="5"/>
      <c r="AZ2517" s="5"/>
      <c r="BA2517" s="5"/>
      <c r="BB2517" s="5"/>
      <c r="BC2517" s="5"/>
      <c r="BD2517" s="5"/>
      <c r="BE2517" s="5"/>
    </row>
    <row r="2518" spans="1:57" ht="14.25" customHeight="1">
      <c r="A2518" s="1376">
        <v>46321</v>
      </c>
      <c r="B2518" s="1301"/>
      <c r="C2518" s="1302"/>
      <c r="D2518" s="1376">
        <v>45956</v>
      </c>
      <c r="E2518" s="1357"/>
      <c r="F2518" s="5"/>
      <c r="G2518" s="5"/>
      <c r="H2518" s="1302"/>
      <c r="I2518" s="1303"/>
      <c r="J2518" s="1301"/>
      <c r="K2518" s="1376"/>
      <c r="L2518" s="1302"/>
      <c r="M2518" s="1382">
        <f t="shared" si="4691"/>
        <v>46322</v>
      </c>
      <c r="N2518" s="1354"/>
      <c r="O2518" s="1383">
        <f t="shared" ref="O2518:S2518" si="5091">$AD2518*O$27</f>
        <v>0</v>
      </c>
      <c r="P2518" s="1383">
        <f t="shared" si="5091"/>
        <v>0</v>
      </c>
      <c r="Q2518" s="1383">
        <f t="shared" si="5091"/>
        <v>0</v>
      </c>
      <c r="R2518" s="1383">
        <f t="shared" si="5091"/>
        <v>0</v>
      </c>
      <c r="S2518" s="1383">
        <f t="shared" si="5091"/>
        <v>0</v>
      </c>
      <c r="T2518" s="1383">
        <f t="shared" ref="T2518:X2518" si="5092">$AE2518*T$27</f>
        <v>0</v>
      </c>
      <c r="U2518" s="1383">
        <f t="shared" si="5092"/>
        <v>0</v>
      </c>
      <c r="V2518" s="1383">
        <f t="shared" si="5092"/>
        <v>0</v>
      </c>
      <c r="W2518" s="1383">
        <f t="shared" si="5092"/>
        <v>0</v>
      </c>
      <c r="X2518" s="1383">
        <f t="shared" si="5092"/>
        <v>0</v>
      </c>
      <c r="Y2518" s="1383">
        <f t="shared" si="4694"/>
        <v>0</v>
      </c>
      <c r="Z2518" s="1383">
        <f t="shared" si="4695"/>
        <v>0</v>
      </c>
      <c r="AA2518" s="1383">
        <f t="shared" si="4696"/>
        <v>0</v>
      </c>
      <c r="AB2518" s="1383">
        <f t="shared" si="4697"/>
        <v>0</v>
      </c>
      <c r="AC2518" s="5">
        <f t="shared" si="4698"/>
        <v>299</v>
      </c>
      <c r="AD2518" s="1383">
        <f t="shared" si="4699"/>
        <v>0</v>
      </c>
      <c r="AE2518" s="1383">
        <f t="shared" si="4700"/>
        <v>0</v>
      </c>
      <c r="AF2518" s="1305" t="e">
        <f t="shared" si="4701"/>
        <v>#DIV/0!</v>
      </c>
      <c r="AG2518" s="1305" t="e">
        <f t="shared" si="4702"/>
        <v>#DIV/0!</v>
      </c>
      <c r="AH2518" s="5"/>
      <c r="AI2518" s="5"/>
      <c r="AJ2518" s="5"/>
      <c r="AK2518" s="5"/>
      <c r="AL2518" s="5"/>
      <c r="AM2518" s="5"/>
      <c r="AN2518" s="5"/>
      <c r="AO2518" s="5"/>
      <c r="AP2518" s="5"/>
      <c r="AQ2518" s="5"/>
      <c r="AR2518" s="5"/>
      <c r="AS2518" s="5"/>
      <c r="AT2518" s="5"/>
      <c r="AU2518" s="5"/>
      <c r="AV2518" s="5"/>
      <c r="AW2518" s="5"/>
      <c r="AX2518" s="5"/>
      <c r="AY2518" s="5"/>
      <c r="AZ2518" s="5"/>
      <c r="BA2518" s="5"/>
      <c r="BB2518" s="5"/>
      <c r="BC2518" s="5"/>
      <c r="BD2518" s="5"/>
      <c r="BE2518" s="5"/>
    </row>
    <row r="2519" spans="1:57" ht="14.25" customHeight="1">
      <c r="A2519" s="1376">
        <v>46322</v>
      </c>
      <c r="B2519" s="1301"/>
      <c r="C2519" s="1302"/>
      <c r="D2519" s="1376">
        <v>45957</v>
      </c>
      <c r="E2519" s="1357"/>
      <c r="F2519" s="5"/>
      <c r="G2519" s="5"/>
      <c r="H2519" s="1302"/>
      <c r="I2519" s="1303"/>
      <c r="J2519" s="1301"/>
      <c r="K2519" s="1376"/>
      <c r="L2519" s="1302"/>
      <c r="M2519" s="1382">
        <f t="shared" si="4691"/>
        <v>46323</v>
      </c>
      <c r="N2519" s="1354"/>
      <c r="O2519" s="1383">
        <f t="shared" ref="O2519:S2519" si="5093">$AD2519*O$27</f>
        <v>0</v>
      </c>
      <c r="P2519" s="1383">
        <f t="shared" si="5093"/>
        <v>0</v>
      </c>
      <c r="Q2519" s="1383">
        <f t="shared" si="5093"/>
        <v>0</v>
      </c>
      <c r="R2519" s="1383">
        <f t="shared" si="5093"/>
        <v>0</v>
      </c>
      <c r="S2519" s="1383">
        <f t="shared" si="5093"/>
        <v>0</v>
      </c>
      <c r="T2519" s="1383">
        <f t="shared" ref="T2519:X2519" si="5094">$AE2519*T$27</f>
        <v>0</v>
      </c>
      <c r="U2519" s="1383">
        <f t="shared" si="5094"/>
        <v>0</v>
      </c>
      <c r="V2519" s="1383">
        <f t="shared" si="5094"/>
        <v>0</v>
      </c>
      <c r="W2519" s="1383">
        <f t="shared" si="5094"/>
        <v>0</v>
      </c>
      <c r="X2519" s="1383">
        <f t="shared" si="5094"/>
        <v>0</v>
      </c>
      <c r="Y2519" s="1383">
        <f t="shared" si="4694"/>
        <v>0</v>
      </c>
      <c r="Z2519" s="1383">
        <f t="shared" si="4695"/>
        <v>0</v>
      </c>
      <c r="AA2519" s="1383">
        <f t="shared" si="4696"/>
        <v>0</v>
      </c>
      <c r="AB2519" s="1383">
        <f t="shared" si="4697"/>
        <v>0</v>
      </c>
      <c r="AC2519" s="5">
        <f t="shared" si="4698"/>
        <v>300</v>
      </c>
      <c r="AD2519" s="1383">
        <f t="shared" si="4699"/>
        <v>0</v>
      </c>
      <c r="AE2519" s="1383">
        <f t="shared" si="4700"/>
        <v>0</v>
      </c>
      <c r="AF2519" s="1305" t="e">
        <f t="shared" si="4701"/>
        <v>#DIV/0!</v>
      </c>
      <c r="AG2519" s="1305" t="e">
        <f t="shared" si="4702"/>
        <v>#DIV/0!</v>
      </c>
      <c r="AH2519" s="5"/>
      <c r="AI2519" s="5"/>
      <c r="AJ2519" s="5"/>
      <c r="AK2519" s="5"/>
      <c r="AL2519" s="5"/>
      <c r="AM2519" s="5"/>
      <c r="AN2519" s="5"/>
      <c r="AO2519" s="5"/>
      <c r="AP2519" s="5"/>
      <c r="AQ2519" s="5"/>
      <c r="AR2519" s="5"/>
      <c r="AS2519" s="5"/>
      <c r="AT2519" s="5"/>
      <c r="AU2519" s="5"/>
      <c r="AV2519" s="5"/>
      <c r="AW2519" s="5"/>
      <c r="AX2519" s="5"/>
      <c r="AY2519" s="5"/>
      <c r="AZ2519" s="5"/>
      <c r="BA2519" s="5"/>
      <c r="BB2519" s="5"/>
      <c r="BC2519" s="5"/>
      <c r="BD2519" s="5"/>
      <c r="BE2519" s="5"/>
    </row>
    <row r="2520" spans="1:57" ht="14.25" customHeight="1">
      <c r="A2520" s="1376">
        <v>46323</v>
      </c>
      <c r="B2520" s="1301"/>
      <c r="C2520" s="1302"/>
      <c r="D2520" s="1376">
        <v>45958</v>
      </c>
      <c r="E2520" s="1357"/>
      <c r="F2520" s="5"/>
      <c r="G2520" s="5"/>
      <c r="H2520" s="1302"/>
      <c r="I2520" s="1303"/>
      <c r="J2520" s="1301"/>
      <c r="K2520" s="1376"/>
      <c r="L2520" s="1302"/>
      <c r="M2520" s="1382">
        <f t="shared" si="4691"/>
        <v>46324</v>
      </c>
      <c r="N2520" s="1354"/>
      <c r="O2520" s="1383">
        <f t="shared" ref="O2520:S2520" si="5095">$AD2520*O$27</f>
        <v>0</v>
      </c>
      <c r="P2520" s="1383">
        <f t="shared" si="5095"/>
        <v>0</v>
      </c>
      <c r="Q2520" s="1383">
        <f t="shared" si="5095"/>
        <v>0</v>
      </c>
      <c r="R2520" s="1383">
        <f t="shared" si="5095"/>
        <v>0</v>
      </c>
      <c r="S2520" s="1383">
        <f t="shared" si="5095"/>
        <v>0</v>
      </c>
      <c r="T2520" s="1383">
        <f t="shared" ref="T2520:X2520" si="5096">$AE2520*T$27</f>
        <v>0</v>
      </c>
      <c r="U2520" s="1383">
        <f t="shared" si="5096"/>
        <v>0</v>
      </c>
      <c r="V2520" s="1383">
        <f t="shared" si="5096"/>
        <v>0</v>
      </c>
      <c r="W2520" s="1383">
        <f t="shared" si="5096"/>
        <v>0</v>
      </c>
      <c r="X2520" s="1383">
        <f t="shared" si="5096"/>
        <v>0</v>
      </c>
      <c r="Y2520" s="1383">
        <f t="shared" si="4694"/>
        <v>0</v>
      </c>
      <c r="Z2520" s="1383">
        <f t="shared" si="4695"/>
        <v>0</v>
      </c>
      <c r="AA2520" s="1383">
        <f t="shared" si="4696"/>
        <v>0</v>
      </c>
      <c r="AB2520" s="1383">
        <f t="shared" si="4697"/>
        <v>0</v>
      </c>
      <c r="AC2520" s="5">
        <f t="shared" si="4698"/>
        <v>301</v>
      </c>
      <c r="AD2520" s="1383">
        <f t="shared" si="4699"/>
        <v>0</v>
      </c>
      <c r="AE2520" s="1383">
        <f t="shared" si="4700"/>
        <v>0</v>
      </c>
      <c r="AF2520" s="1305" t="e">
        <f t="shared" si="4701"/>
        <v>#DIV/0!</v>
      </c>
      <c r="AG2520" s="1305" t="e">
        <f t="shared" si="4702"/>
        <v>#DIV/0!</v>
      </c>
      <c r="AH2520" s="5"/>
      <c r="AI2520" s="5"/>
      <c r="AJ2520" s="5"/>
      <c r="AK2520" s="5"/>
      <c r="AL2520" s="5"/>
      <c r="AM2520" s="5"/>
      <c r="AN2520" s="5"/>
      <c r="AO2520" s="5"/>
      <c r="AP2520" s="5"/>
      <c r="AQ2520" s="5"/>
      <c r="AR2520" s="5"/>
      <c r="AS2520" s="5"/>
      <c r="AT2520" s="5"/>
      <c r="AU2520" s="5"/>
      <c r="AV2520" s="5"/>
      <c r="AW2520" s="5"/>
      <c r="AX2520" s="5"/>
      <c r="AY2520" s="5"/>
      <c r="AZ2520" s="5"/>
      <c r="BA2520" s="5"/>
      <c r="BB2520" s="5"/>
      <c r="BC2520" s="5"/>
      <c r="BD2520" s="5"/>
      <c r="BE2520" s="5"/>
    </row>
    <row r="2521" spans="1:57" ht="14.25" customHeight="1">
      <c r="A2521" s="1376">
        <v>46324</v>
      </c>
      <c r="B2521" s="1301"/>
      <c r="C2521" s="1302"/>
      <c r="D2521" s="1376">
        <v>45959</v>
      </c>
      <c r="E2521" s="1357"/>
      <c r="F2521" s="5"/>
      <c r="G2521" s="5"/>
      <c r="H2521" s="1302"/>
      <c r="I2521" s="1303"/>
      <c r="J2521" s="1301"/>
      <c r="K2521" s="1376"/>
      <c r="L2521" s="1302"/>
      <c r="M2521" s="1382">
        <f t="shared" si="4691"/>
        <v>46325</v>
      </c>
      <c r="N2521" s="1354"/>
      <c r="O2521" s="1383">
        <f t="shared" ref="O2521:S2521" si="5097">$AD2521*O$27</f>
        <v>0</v>
      </c>
      <c r="P2521" s="1383">
        <f t="shared" si="5097"/>
        <v>0</v>
      </c>
      <c r="Q2521" s="1383">
        <f t="shared" si="5097"/>
        <v>0</v>
      </c>
      <c r="R2521" s="1383">
        <f t="shared" si="5097"/>
        <v>0</v>
      </c>
      <c r="S2521" s="1383">
        <f t="shared" si="5097"/>
        <v>0</v>
      </c>
      <c r="T2521" s="1383">
        <f t="shared" ref="T2521:X2521" si="5098">$AE2521*T$27</f>
        <v>0</v>
      </c>
      <c r="U2521" s="1383">
        <f t="shared" si="5098"/>
        <v>0</v>
      </c>
      <c r="V2521" s="1383">
        <f t="shared" si="5098"/>
        <v>0</v>
      </c>
      <c r="W2521" s="1383">
        <f t="shared" si="5098"/>
        <v>0</v>
      </c>
      <c r="X2521" s="1383">
        <f t="shared" si="5098"/>
        <v>0</v>
      </c>
      <c r="Y2521" s="1383">
        <f t="shared" si="4694"/>
        <v>0</v>
      </c>
      <c r="Z2521" s="1383">
        <f t="shared" si="4695"/>
        <v>0</v>
      </c>
      <c r="AA2521" s="1383">
        <f t="shared" si="4696"/>
        <v>0</v>
      </c>
      <c r="AB2521" s="1383">
        <f t="shared" si="4697"/>
        <v>0</v>
      </c>
      <c r="AC2521" s="5">
        <f t="shared" si="4698"/>
        <v>302</v>
      </c>
      <c r="AD2521" s="1383">
        <f t="shared" si="4699"/>
        <v>0</v>
      </c>
      <c r="AE2521" s="1383">
        <f t="shared" si="4700"/>
        <v>0</v>
      </c>
      <c r="AF2521" s="1305" t="e">
        <f t="shared" si="4701"/>
        <v>#DIV/0!</v>
      </c>
      <c r="AG2521" s="1305" t="e">
        <f t="shared" si="4702"/>
        <v>#DIV/0!</v>
      </c>
      <c r="AH2521" s="5"/>
      <c r="AI2521" s="5"/>
      <c r="AJ2521" s="5"/>
      <c r="AK2521" s="5"/>
      <c r="AL2521" s="5"/>
      <c r="AM2521" s="5"/>
      <c r="AN2521" s="5"/>
      <c r="AO2521" s="5"/>
      <c r="AP2521" s="5"/>
      <c r="AQ2521" s="5"/>
      <c r="AR2521" s="5"/>
      <c r="AS2521" s="5"/>
      <c r="AT2521" s="5"/>
      <c r="AU2521" s="5"/>
      <c r="AV2521" s="5"/>
      <c r="AW2521" s="5"/>
      <c r="AX2521" s="5"/>
      <c r="AY2521" s="5"/>
      <c r="AZ2521" s="5"/>
      <c r="BA2521" s="5"/>
      <c r="BB2521" s="5"/>
      <c r="BC2521" s="5"/>
      <c r="BD2521" s="5"/>
      <c r="BE2521" s="5"/>
    </row>
    <row r="2522" spans="1:57" ht="14.25" customHeight="1">
      <c r="A2522" s="1376">
        <v>46325</v>
      </c>
      <c r="B2522" s="1301"/>
      <c r="C2522" s="1302"/>
      <c r="D2522" s="1376">
        <v>45960</v>
      </c>
      <c r="E2522" s="1357"/>
      <c r="F2522" s="5"/>
      <c r="G2522" s="5"/>
      <c r="H2522" s="1302"/>
      <c r="I2522" s="1303"/>
      <c r="J2522" s="1301"/>
      <c r="K2522" s="1376"/>
      <c r="L2522" s="1302"/>
      <c r="M2522" s="1382">
        <f t="shared" si="4691"/>
        <v>46326</v>
      </c>
      <c r="N2522" s="1354"/>
      <c r="O2522" s="1383">
        <f t="shared" ref="O2522:S2522" si="5099">$AD2522*O$27</f>
        <v>0</v>
      </c>
      <c r="P2522" s="1383">
        <f t="shared" si="5099"/>
        <v>0</v>
      </c>
      <c r="Q2522" s="1383">
        <f t="shared" si="5099"/>
        <v>0</v>
      </c>
      <c r="R2522" s="1383">
        <f t="shared" si="5099"/>
        <v>0</v>
      </c>
      <c r="S2522" s="1383">
        <f t="shared" si="5099"/>
        <v>0</v>
      </c>
      <c r="T2522" s="1383">
        <f t="shared" ref="T2522:X2522" si="5100">$AE2522*T$27</f>
        <v>0</v>
      </c>
      <c r="U2522" s="1383">
        <f t="shared" si="5100"/>
        <v>0</v>
      </c>
      <c r="V2522" s="1383">
        <f t="shared" si="5100"/>
        <v>0</v>
      </c>
      <c r="W2522" s="1383">
        <f t="shared" si="5100"/>
        <v>0</v>
      </c>
      <c r="X2522" s="1383">
        <f t="shared" si="5100"/>
        <v>0</v>
      </c>
      <c r="Y2522" s="1383">
        <f t="shared" si="4694"/>
        <v>0</v>
      </c>
      <c r="Z2522" s="1383">
        <f t="shared" si="4695"/>
        <v>0</v>
      </c>
      <c r="AA2522" s="1383">
        <f t="shared" si="4696"/>
        <v>0</v>
      </c>
      <c r="AB2522" s="1383">
        <f t="shared" si="4697"/>
        <v>0</v>
      </c>
      <c r="AC2522" s="5">
        <f t="shared" si="4698"/>
        <v>303</v>
      </c>
      <c r="AD2522" s="1383">
        <f t="shared" si="4699"/>
        <v>0</v>
      </c>
      <c r="AE2522" s="1383">
        <f t="shared" si="4700"/>
        <v>0</v>
      </c>
      <c r="AF2522" s="1305" t="e">
        <f t="shared" si="4701"/>
        <v>#DIV/0!</v>
      </c>
      <c r="AG2522" s="1305" t="e">
        <f t="shared" si="4702"/>
        <v>#DIV/0!</v>
      </c>
      <c r="AH2522" s="5"/>
      <c r="AI2522" s="5"/>
      <c r="AJ2522" s="5"/>
      <c r="AK2522" s="5"/>
      <c r="AL2522" s="5"/>
      <c r="AM2522" s="5"/>
      <c r="AN2522" s="5"/>
      <c r="AO2522" s="5"/>
      <c r="AP2522" s="5"/>
      <c r="AQ2522" s="5"/>
      <c r="AR2522" s="5"/>
      <c r="AS2522" s="5"/>
      <c r="AT2522" s="5"/>
      <c r="AU2522" s="5"/>
      <c r="AV2522" s="5"/>
      <c r="AW2522" s="5"/>
      <c r="AX2522" s="5"/>
      <c r="AY2522" s="5"/>
      <c r="AZ2522" s="5"/>
      <c r="BA2522" s="5"/>
      <c r="BB2522" s="5"/>
      <c r="BC2522" s="5"/>
      <c r="BD2522" s="5"/>
      <c r="BE2522" s="5"/>
    </row>
    <row r="2523" spans="1:57" ht="14.25" customHeight="1">
      <c r="A2523" s="1376">
        <v>46326</v>
      </c>
      <c r="B2523" s="1301"/>
      <c r="C2523" s="1302"/>
      <c r="D2523" s="1376">
        <v>45961</v>
      </c>
      <c r="E2523" s="1357"/>
      <c r="F2523" s="5"/>
      <c r="G2523" s="5"/>
      <c r="H2523" s="1302"/>
      <c r="I2523" s="1303"/>
      <c r="J2523" s="1301"/>
      <c r="K2523" s="1376"/>
      <c r="L2523" s="1302"/>
      <c r="M2523" s="1382">
        <f t="shared" si="4691"/>
        <v>46327</v>
      </c>
      <c r="N2523" s="1354"/>
      <c r="O2523" s="1383">
        <f t="shared" ref="O2523:S2523" si="5101">$AD2523*O$27</f>
        <v>0</v>
      </c>
      <c r="P2523" s="1383">
        <f t="shared" si="5101"/>
        <v>0</v>
      </c>
      <c r="Q2523" s="1383">
        <f t="shared" si="5101"/>
        <v>0</v>
      </c>
      <c r="R2523" s="1383">
        <f t="shared" si="5101"/>
        <v>0</v>
      </c>
      <c r="S2523" s="1383">
        <f t="shared" si="5101"/>
        <v>0</v>
      </c>
      <c r="T2523" s="1383">
        <f t="shared" ref="T2523:X2523" si="5102">$AE2523*T$27</f>
        <v>0</v>
      </c>
      <c r="U2523" s="1383">
        <f t="shared" si="5102"/>
        <v>0</v>
      </c>
      <c r="V2523" s="1383">
        <f t="shared" si="5102"/>
        <v>0</v>
      </c>
      <c r="W2523" s="1383">
        <f t="shared" si="5102"/>
        <v>0</v>
      </c>
      <c r="X2523" s="1383">
        <f t="shared" si="5102"/>
        <v>0</v>
      </c>
      <c r="Y2523" s="1383">
        <f t="shared" si="4694"/>
        <v>0</v>
      </c>
      <c r="Z2523" s="1383">
        <f t="shared" si="4695"/>
        <v>0</v>
      </c>
      <c r="AA2523" s="1383">
        <f t="shared" si="4696"/>
        <v>0</v>
      </c>
      <c r="AB2523" s="1383">
        <f t="shared" si="4697"/>
        <v>0</v>
      </c>
      <c r="AC2523" s="5">
        <f t="shared" si="4698"/>
        <v>304</v>
      </c>
      <c r="AD2523" s="1383">
        <f t="shared" si="4699"/>
        <v>0</v>
      </c>
      <c r="AE2523" s="1383">
        <f t="shared" si="4700"/>
        <v>0</v>
      </c>
      <c r="AF2523" s="1305" t="e">
        <f t="shared" si="4701"/>
        <v>#DIV/0!</v>
      </c>
      <c r="AG2523" s="1305" t="e">
        <f t="shared" si="4702"/>
        <v>#DIV/0!</v>
      </c>
      <c r="AH2523" s="5"/>
      <c r="AI2523" s="5"/>
      <c r="AJ2523" s="5"/>
      <c r="AK2523" s="5"/>
      <c r="AL2523" s="5"/>
      <c r="AM2523" s="5"/>
      <c r="AN2523" s="5"/>
      <c r="AO2523" s="5"/>
      <c r="AP2523" s="5"/>
      <c r="AQ2523" s="5"/>
      <c r="AR2523" s="5"/>
      <c r="AS2523" s="5"/>
      <c r="AT2523" s="5"/>
      <c r="AU2523" s="5"/>
      <c r="AV2523" s="5"/>
      <c r="AW2523" s="5"/>
      <c r="AX2523" s="5"/>
      <c r="AY2523" s="5"/>
      <c r="AZ2523" s="5"/>
      <c r="BA2523" s="5"/>
      <c r="BB2523" s="5"/>
      <c r="BC2523" s="5"/>
      <c r="BD2523" s="5"/>
      <c r="BE2523" s="5"/>
    </row>
    <row r="2524" spans="1:57" ht="14.25" customHeight="1">
      <c r="A2524" s="1376">
        <v>46327</v>
      </c>
      <c r="B2524" s="1301"/>
      <c r="C2524" s="1302"/>
      <c r="D2524" s="1376">
        <v>45962</v>
      </c>
      <c r="E2524" s="1357"/>
      <c r="F2524" s="5"/>
      <c r="G2524" s="5"/>
      <c r="H2524" s="1302"/>
      <c r="I2524" s="1303"/>
      <c r="J2524" s="1301"/>
      <c r="K2524" s="1376"/>
      <c r="L2524" s="1302"/>
      <c r="M2524" s="1382">
        <f t="shared" si="4691"/>
        <v>46328</v>
      </c>
      <c r="N2524" s="1354"/>
      <c r="O2524" s="1383">
        <f t="shared" ref="O2524:S2524" si="5103">$AD2524*O$27</f>
        <v>0</v>
      </c>
      <c r="P2524" s="1383">
        <f t="shared" si="5103"/>
        <v>0</v>
      </c>
      <c r="Q2524" s="1383">
        <f t="shared" si="5103"/>
        <v>0</v>
      </c>
      <c r="R2524" s="1383">
        <f t="shared" si="5103"/>
        <v>0</v>
      </c>
      <c r="S2524" s="1383">
        <f t="shared" si="5103"/>
        <v>0</v>
      </c>
      <c r="T2524" s="1383">
        <f t="shared" ref="T2524:X2524" si="5104">$AE2524*T$27</f>
        <v>0</v>
      </c>
      <c r="U2524" s="1383">
        <f t="shared" si="5104"/>
        <v>0</v>
      </c>
      <c r="V2524" s="1383">
        <f t="shared" si="5104"/>
        <v>0</v>
      </c>
      <c r="W2524" s="1383">
        <f t="shared" si="5104"/>
        <v>0</v>
      </c>
      <c r="X2524" s="1383">
        <f t="shared" si="5104"/>
        <v>0</v>
      </c>
      <c r="Y2524" s="1383">
        <f t="shared" si="4694"/>
        <v>0</v>
      </c>
      <c r="Z2524" s="1383">
        <f t="shared" si="4695"/>
        <v>0</v>
      </c>
      <c r="AA2524" s="1383">
        <f t="shared" si="4696"/>
        <v>0</v>
      </c>
      <c r="AB2524" s="1383">
        <f t="shared" si="4697"/>
        <v>0</v>
      </c>
      <c r="AC2524" s="5">
        <f t="shared" si="4698"/>
        <v>305</v>
      </c>
      <c r="AD2524" s="1383">
        <f t="shared" si="4699"/>
        <v>0</v>
      </c>
      <c r="AE2524" s="1383">
        <f t="shared" si="4700"/>
        <v>0</v>
      </c>
      <c r="AF2524" s="1305" t="e">
        <f t="shared" si="4701"/>
        <v>#DIV/0!</v>
      </c>
      <c r="AG2524" s="1305" t="e">
        <f t="shared" si="4702"/>
        <v>#DIV/0!</v>
      </c>
      <c r="AH2524" s="5"/>
      <c r="AI2524" s="5"/>
      <c r="AJ2524" s="5"/>
      <c r="AK2524" s="5"/>
      <c r="AL2524" s="5"/>
      <c r="AM2524" s="5"/>
      <c r="AN2524" s="5"/>
      <c r="AO2524" s="5"/>
      <c r="AP2524" s="5"/>
      <c r="AQ2524" s="5"/>
      <c r="AR2524" s="5"/>
      <c r="AS2524" s="5"/>
      <c r="AT2524" s="5"/>
      <c r="AU2524" s="5"/>
      <c r="AV2524" s="5"/>
      <c r="AW2524" s="5"/>
      <c r="AX2524" s="5"/>
      <c r="AY2524" s="5"/>
      <c r="AZ2524" s="5"/>
      <c r="BA2524" s="5"/>
      <c r="BB2524" s="5"/>
      <c r="BC2524" s="5"/>
      <c r="BD2524" s="5"/>
      <c r="BE2524" s="5"/>
    </row>
    <row r="2525" spans="1:57" ht="14.25" customHeight="1">
      <c r="A2525" s="1376">
        <v>46328</v>
      </c>
      <c r="B2525" s="1301"/>
      <c r="C2525" s="1302"/>
      <c r="D2525" s="1376">
        <v>45963</v>
      </c>
      <c r="E2525" s="1357"/>
      <c r="F2525" s="5"/>
      <c r="G2525" s="5"/>
      <c r="H2525" s="1302"/>
      <c r="I2525" s="1303"/>
      <c r="J2525" s="1301"/>
      <c r="K2525" s="1376"/>
      <c r="L2525" s="1302"/>
      <c r="M2525" s="1382">
        <f t="shared" si="4691"/>
        <v>46329</v>
      </c>
      <c r="N2525" s="1354"/>
      <c r="O2525" s="1383">
        <f t="shared" ref="O2525:S2525" si="5105">$AD2525*O$27</f>
        <v>0</v>
      </c>
      <c r="P2525" s="1383">
        <f t="shared" si="5105"/>
        <v>0</v>
      </c>
      <c r="Q2525" s="1383">
        <f t="shared" si="5105"/>
        <v>0</v>
      </c>
      <c r="R2525" s="1383">
        <f t="shared" si="5105"/>
        <v>0</v>
      </c>
      <c r="S2525" s="1383">
        <f t="shared" si="5105"/>
        <v>0</v>
      </c>
      <c r="T2525" s="1383">
        <f t="shared" ref="T2525:X2525" si="5106">$AE2525*T$27</f>
        <v>0</v>
      </c>
      <c r="U2525" s="1383">
        <f t="shared" si="5106"/>
        <v>0</v>
      </c>
      <c r="V2525" s="1383">
        <f t="shared" si="5106"/>
        <v>0</v>
      </c>
      <c r="W2525" s="1383">
        <f t="shared" si="5106"/>
        <v>0</v>
      </c>
      <c r="X2525" s="1383">
        <f t="shared" si="5106"/>
        <v>0</v>
      </c>
      <c r="Y2525" s="1383">
        <f t="shared" si="4694"/>
        <v>0</v>
      </c>
      <c r="Z2525" s="1383">
        <f t="shared" si="4695"/>
        <v>0</v>
      </c>
      <c r="AA2525" s="1383">
        <f t="shared" si="4696"/>
        <v>0</v>
      </c>
      <c r="AB2525" s="1383">
        <f t="shared" si="4697"/>
        <v>0</v>
      </c>
      <c r="AC2525" s="5">
        <f t="shared" si="4698"/>
        <v>306</v>
      </c>
      <c r="AD2525" s="1383">
        <f t="shared" si="4699"/>
        <v>0</v>
      </c>
      <c r="AE2525" s="1383">
        <f t="shared" si="4700"/>
        <v>0</v>
      </c>
      <c r="AF2525" s="1305" t="e">
        <f t="shared" si="4701"/>
        <v>#DIV/0!</v>
      </c>
      <c r="AG2525" s="1305" t="e">
        <f t="shared" si="4702"/>
        <v>#DIV/0!</v>
      </c>
      <c r="AH2525" s="5"/>
      <c r="AI2525" s="5"/>
      <c r="AJ2525" s="5"/>
      <c r="AK2525" s="5"/>
      <c r="AL2525" s="5"/>
      <c r="AM2525" s="5"/>
      <c r="AN2525" s="5"/>
      <c r="AO2525" s="5"/>
      <c r="AP2525" s="5"/>
      <c r="AQ2525" s="5"/>
      <c r="AR2525" s="5"/>
      <c r="AS2525" s="5"/>
      <c r="AT2525" s="5"/>
      <c r="AU2525" s="5"/>
      <c r="AV2525" s="5"/>
      <c r="AW2525" s="5"/>
      <c r="AX2525" s="5"/>
      <c r="AY2525" s="5"/>
      <c r="AZ2525" s="5"/>
      <c r="BA2525" s="5"/>
      <c r="BB2525" s="5"/>
      <c r="BC2525" s="5"/>
      <c r="BD2525" s="5"/>
      <c r="BE2525" s="5"/>
    </row>
    <row r="2526" spans="1:57" ht="14.25" customHeight="1">
      <c r="A2526" s="1376">
        <v>46329</v>
      </c>
      <c r="B2526" s="1301"/>
      <c r="C2526" s="1302"/>
      <c r="D2526" s="1376">
        <v>45964</v>
      </c>
      <c r="E2526" s="1357"/>
      <c r="F2526" s="5"/>
      <c r="G2526" s="5"/>
      <c r="H2526" s="1302"/>
      <c r="I2526" s="1303"/>
      <c r="J2526" s="1301"/>
      <c r="K2526" s="1376"/>
      <c r="L2526" s="1302"/>
      <c r="M2526" s="1382">
        <f t="shared" si="4691"/>
        <v>46330</v>
      </c>
      <c r="N2526" s="1354"/>
      <c r="O2526" s="1383">
        <f t="shared" ref="O2526:S2526" si="5107">$AD2526*O$27</f>
        <v>0</v>
      </c>
      <c r="P2526" s="1383">
        <f t="shared" si="5107"/>
        <v>0</v>
      </c>
      <c r="Q2526" s="1383">
        <f t="shared" si="5107"/>
        <v>0</v>
      </c>
      <c r="R2526" s="1383">
        <f t="shared" si="5107"/>
        <v>0</v>
      </c>
      <c r="S2526" s="1383">
        <f t="shared" si="5107"/>
        <v>0</v>
      </c>
      <c r="T2526" s="1383">
        <f t="shared" ref="T2526:X2526" si="5108">$AE2526*T$27</f>
        <v>0</v>
      </c>
      <c r="U2526" s="1383">
        <f t="shared" si="5108"/>
        <v>0</v>
      </c>
      <c r="V2526" s="1383">
        <f t="shared" si="5108"/>
        <v>0</v>
      </c>
      <c r="W2526" s="1383">
        <f t="shared" si="5108"/>
        <v>0</v>
      </c>
      <c r="X2526" s="1383">
        <f t="shared" si="5108"/>
        <v>0</v>
      </c>
      <c r="Y2526" s="1383">
        <f t="shared" si="4694"/>
        <v>0</v>
      </c>
      <c r="Z2526" s="1383">
        <f t="shared" si="4695"/>
        <v>0</v>
      </c>
      <c r="AA2526" s="1383">
        <f t="shared" si="4696"/>
        <v>0</v>
      </c>
      <c r="AB2526" s="1383">
        <f t="shared" si="4697"/>
        <v>0</v>
      </c>
      <c r="AC2526" s="5">
        <f t="shared" si="4698"/>
        <v>307</v>
      </c>
      <c r="AD2526" s="1383">
        <f t="shared" si="4699"/>
        <v>0</v>
      </c>
      <c r="AE2526" s="1383">
        <f t="shared" si="4700"/>
        <v>0</v>
      </c>
      <c r="AF2526" s="1305" t="e">
        <f t="shared" si="4701"/>
        <v>#DIV/0!</v>
      </c>
      <c r="AG2526" s="1305" t="e">
        <f t="shared" si="4702"/>
        <v>#DIV/0!</v>
      </c>
      <c r="AH2526" s="5"/>
      <c r="AI2526" s="5"/>
      <c r="AJ2526" s="5"/>
      <c r="AK2526" s="5"/>
      <c r="AL2526" s="5"/>
      <c r="AM2526" s="5"/>
      <c r="AN2526" s="5"/>
      <c r="AO2526" s="5"/>
      <c r="AP2526" s="5"/>
      <c r="AQ2526" s="5"/>
      <c r="AR2526" s="5"/>
      <c r="AS2526" s="5"/>
      <c r="AT2526" s="5"/>
      <c r="AU2526" s="5"/>
      <c r="AV2526" s="5"/>
      <c r="AW2526" s="5"/>
      <c r="AX2526" s="5"/>
      <c r="AY2526" s="5"/>
      <c r="AZ2526" s="5"/>
      <c r="BA2526" s="5"/>
      <c r="BB2526" s="5"/>
      <c r="BC2526" s="5"/>
      <c r="BD2526" s="5"/>
      <c r="BE2526" s="5"/>
    </row>
    <row r="2527" spans="1:57" ht="14.25" customHeight="1">
      <c r="A2527" s="1376">
        <v>46330</v>
      </c>
      <c r="B2527" s="1301"/>
      <c r="C2527" s="1302"/>
      <c r="D2527" s="1376">
        <v>45965</v>
      </c>
      <c r="E2527" s="1357"/>
      <c r="F2527" s="5"/>
      <c r="G2527" s="5"/>
      <c r="H2527" s="1302"/>
      <c r="I2527" s="1303"/>
      <c r="J2527" s="1301"/>
      <c r="K2527" s="1376"/>
      <c r="L2527" s="1302"/>
      <c r="M2527" s="1382">
        <f t="shared" si="4691"/>
        <v>46331</v>
      </c>
      <c r="N2527" s="1354"/>
      <c r="O2527" s="1383">
        <f t="shared" ref="O2527:S2527" si="5109">$AD2527*O$27</f>
        <v>0</v>
      </c>
      <c r="P2527" s="1383">
        <f t="shared" si="5109"/>
        <v>0</v>
      </c>
      <c r="Q2527" s="1383">
        <f t="shared" si="5109"/>
        <v>0</v>
      </c>
      <c r="R2527" s="1383">
        <f t="shared" si="5109"/>
        <v>0</v>
      </c>
      <c r="S2527" s="1383">
        <f t="shared" si="5109"/>
        <v>0</v>
      </c>
      <c r="T2527" s="1383">
        <f t="shared" ref="T2527:X2527" si="5110">$AE2527*T$27</f>
        <v>0</v>
      </c>
      <c r="U2527" s="1383">
        <f t="shared" si="5110"/>
        <v>0</v>
      </c>
      <c r="V2527" s="1383">
        <f t="shared" si="5110"/>
        <v>0</v>
      </c>
      <c r="W2527" s="1383">
        <f t="shared" si="5110"/>
        <v>0</v>
      </c>
      <c r="X2527" s="1383">
        <f t="shared" si="5110"/>
        <v>0</v>
      </c>
      <c r="Y2527" s="1383">
        <f t="shared" si="4694"/>
        <v>0</v>
      </c>
      <c r="Z2527" s="1383">
        <f t="shared" si="4695"/>
        <v>0</v>
      </c>
      <c r="AA2527" s="1383">
        <f t="shared" si="4696"/>
        <v>0</v>
      </c>
      <c r="AB2527" s="1383">
        <f t="shared" si="4697"/>
        <v>0</v>
      </c>
      <c r="AC2527" s="5">
        <f t="shared" si="4698"/>
        <v>308</v>
      </c>
      <c r="AD2527" s="1383">
        <f t="shared" si="4699"/>
        <v>0</v>
      </c>
      <c r="AE2527" s="1383">
        <f t="shared" si="4700"/>
        <v>0</v>
      </c>
      <c r="AF2527" s="1305" t="e">
        <f t="shared" si="4701"/>
        <v>#DIV/0!</v>
      </c>
      <c r="AG2527" s="1305" t="e">
        <f t="shared" si="4702"/>
        <v>#DIV/0!</v>
      </c>
      <c r="AH2527" s="5"/>
      <c r="AI2527" s="5"/>
      <c r="AJ2527" s="5"/>
      <c r="AK2527" s="5"/>
      <c r="AL2527" s="5"/>
      <c r="AM2527" s="5"/>
      <c r="AN2527" s="5"/>
      <c r="AO2527" s="5"/>
      <c r="AP2527" s="5"/>
      <c r="AQ2527" s="5"/>
      <c r="AR2527" s="5"/>
      <c r="AS2527" s="5"/>
      <c r="AT2527" s="5"/>
      <c r="AU2527" s="5"/>
      <c r="AV2527" s="5"/>
      <c r="AW2527" s="5"/>
      <c r="AX2527" s="5"/>
      <c r="AY2527" s="5"/>
      <c r="AZ2527" s="5"/>
      <c r="BA2527" s="5"/>
      <c r="BB2527" s="5"/>
      <c r="BC2527" s="5"/>
      <c r="BD2527" s="5"/>
      <c r="BE2527" s="5"/>
    </row>
    <row r="2528" spans="1:57" ht="14.25" customHeight="1">
      <c r="A2528" s="1376">
        <v>46331</v>
      </c>
      <c r="B2528" s="1301"/>
      <c r="C2528" s="1302"/>
      <c r="D2528" s="1376">
        <v>45966</v>
      </c>
      <c r="E2528" s="1357"/>
      <c r="F2528" s="5"/>
      <c r="G2528" s="5"/>
      <c r="H2528" s="1302"/>
      <c r="I2528" s="1303"/>
      <c r="J2528" s="1301"/>
      <c r="K2528" s="1376"/>
      <c r="L2528" s="1302"/>
      <c r="M2528" s="1382">
        <f t="shared" si="4691"/>
        <v>46332</v>
      </c>
      <c r="N2528" s="1354"/>
      <c r="O2528" s="1383">
        <f t="shared" ref="O2528:S2528" si="5111">$AD2528*O$27</f>
        <v>0</v>
      </c>
      <c r="P2528" s="1383">
        <f t="shared" si="5111"/>
        <v>0</v>
      </c>
      <c r="Q2528" s="1383">
        <f t="shared" si="5111"/>
        <v>0</v>
      </c>
      <c r="R2528" s="1383">
        <f t="shared" si="5111"/>
        <v>0</v>
      </c>
      <c r="S2528" s="1383">
        <f t="shared" si="5111"/>
        <v>0</v>
      </c>
      <c r="T2528" s="1383">
        <f t="shared" ref="T2528:X2528" si="5112">$AE2528*T$27</f>
        <v>0</v>
      </c>
      <c r="U2528" s="1383">
        <f t="shared" si="5112"/>
        <v>0</v>
      </c>
      <c r="V2528" s="1383">
        <f t="shared" si="5112"/>
        <v>0</v>
      </c>
      <c r="W2528" s="1383">
        <f t="shared" si="5112"/>
        <v>0</v>
      </c>
      <c r="X2528" s="1383">
        <f t="shared" si="5112"/>
        <v>0</v>
      </c>
      <c r="Y2528" s="1383">
        <f t="shared" si="4694"/>
        <v>0</v>
      </c>
      <c r="Z2528" s="1383">
        <f t="shared" si="4695"/>
        <v>0</v>
      </c>
      <c r="AA2528" s="1383">
        <f t="shared" si="4696"/>
        <v>0</v>
      </c>
      <c r="AB2528" s="1383">
        <f t="shared" si="4697"/>
        <v>0</v>
      </c>
      <c r="AC2528" s="5">
        <f t="shared" si="4698"/>
        <v>309</v>
      </c>
      <c r="AD2528" s="1383">
        <f t="shared" si="4699"/>
        <v>0</v>
      </c>
      <c r="AE2528" s="1383">
        <f t="shared" si="4700"/>
        <v>0</v>
      </c>
      <c r="AF2528" s="1305" t="e">
        <f t="shared" si="4701"/>
        <v>#DIV/0!</v>
      </c>
      <c r="AG2528" s="1305" t="e">
        <f t="shared" si="4702"/>
        <v>#DIV/0!</v>
      </c>
      <c r="AH2528" s="5"/>
      <c r="AI2528" s="5"/>
      <c r="AJ2528" s="5"/>
      <c r="AK2528" s="5"/>
      <c r="AL2528" s="5"/>
      <c r="AM2528" s="5"/>
      <c r="AN2528" s="5"/>
      <c r="AO2528" s="5"/>
      <c r="AP2528" s="5"/>
      <c r="AQ2528" s="5"/>
      <c r="AR2528" s="5"/>
      <c r="AS2528" s="5"/>
      <c r="AT2528" s="5"/>
      <c r="AU2528" s="5"/>
      <c r="AV2528" s="5"/>
      <c r="AW2528" s="5"/>
      <c r="AX2528" s="5"/>
      <c r="AY2528" s="5"/>
      <c r="AZ2528" s="5"/>
      <c r="BA2528" s="5"/>
      <c r="BB2528" s="5"/>
      <c r="BC2528" s="5"/>
      <c r="BD2528" s="5"/>
      <c r="BE2528" s="5"/>
    </row>
    <row r="2529" spans="1:57" ht="14.25" customHeight="1">
      <c r="A2529" s="1376">
        <v>46332</v>
      </c>
      <c r="B2529" s="1301"/>
      <c r="C2529" s="1302"/>
      <c r="D2529" s="1376">
        <v>45967</v>
      </c>
      <c r="E2529" s="1357"/>
      <c r="F2529" s="5"/>
      <c r="G2529" s="5"/>
      <c r="H2529" s="1302"/>
      <c r="I2529" s="1303"/>
      <c r="J2529" s="1301"/>
      <c r="K2529" s="1376"/>
      <c r="L2529" s="1302"/>
      <c r="M2529" s="1382">
        <f t="shared" si="4691"/>
        <v>46333</v>
      </c>
      <c r="N2529" s="1354"/>
      <c r="O2529" s="1383">
        <f t="shared" ref="O2529:S2529" si="5113">$AD2529*O$27</f>
        <v>0</v>
      </c>
      <c r="P2529" s="1383">
        <f t="shared" si="5113"/>
        <v>0</v>
      </c>
      <c r="Q2529" s="1383">
        <f t="shared" si="5113"/>
        <v>0</v>
      </c>
      <c r="R2529" s="1383">
        <f t="shared" si="5113"/>
        <v>0</v>
      </c>
      <c r="S2529" s="1383">
        <f t="shared" si="5113"/>
        <v>0</v>
      </c>
      <c r="T2529" s="1383">
        <f t="shared" ref="T2529:X2529" si="5114">$AE2529*T$27</f>
        <v>0</v>
      </c>
      <c r="U2529" s="1383">
        <f t="shared" si="5114"/>
        <v>0</v>
      </c>
      <c r="V2529" s="1383">
        <f t="shared" si="5114"/>
        <v>0</v>
      </c>
      <c r="W2529" s="1383">
        <f t="shared" si="5114"/>
        <v>0</v>
      </c>
      <c r="X2529" s="1383">
        <f t="shared" si="5114"/>
        <v>0</v>
      </c>
      <c r="Y2529" s="1383">
        <f t="shared" si="4694"/>
        <v>0</v>
      </c>
      <c r="Z2529" s="1383">
        <f t="shared" si="4695"/>
        <v>0</v>
      </c>
      <c r="AA2529" s="1383">
        <f t="shared" si="4696"/>
        <v>0</v>
      </c>
      <c r="AB2529" s="1383">
        <f t="shared" si="4697"/>
        <v>0</v>
      </c>
      <c r="AC2529" s="5">
        <f t="shared" si="4698"/>
        <v>310</v>
      </c>
      <c r="AD2529" s="1383">
        <f t="shared" si="4699"/>
        <v>0</v>
      </c>
      <c r="AE2529" s="1383">
        <f t="shared" si="4700"/>
        <v>0</v>
      </c>
      <c r="AF2529" s="1305" t="e">
        <f t="shared" si="4701"/>
        <v>#DIV/0!</v>
      </c>
      <c r="AG2529" s="1305" t="e">
        <f t="shared" si="4702"/>
        <v>#DIV/0!</v>
      </c>
      <c r="AH2529" s="5"/>
      <c r="AI2529" s="5"/>
      <c r="AJ2529" s="5"/>
      <c r="AK2529" s="5"/>
      <c r="AL2529" s="5"/>
      <c r="AM2529" s="5"/>
      <c r="AN2529" s="5"/>
      <c r="AO2529" s="5"/>
      <c r="AP2529" s="5"/>
      <c r="AQ2529" s="5"/>
      <c r="AR2529" s="5"/>
      <c r="AS2529" s="5"/>
      <c r="AT2529" s="5"/>
      <c r="AU2529" s="5"/>
      <c r="AV2529" s="5"/>
      <c r="AW2529" s="5"/>
      <c r="AX2529" s="5"/>
      <c r="AY2529" s="5"/>
      <c r="AZ2529" s="5"/>
      <c r="BA2529" s="5"/>
      <c r="BB2529" s="5"/>
      <c r="BC2529" s="5"/>
      <c r="BD2529" s="5"/>
      <c r="BE2529" s="5"/>
    </row>
    <row r="2530" spans="1:57" ht="14.25" customHeight="1">
      <c r="A2530" s="1376">
        <v>46333</v>
      </c>
      <c r="B2530" s="1301"/>
      <c r="C2530" s="1302"/>
      <c r="D2530" s="1376">
        <v>45968</v>
      </c>
      <c r="E2530" s="1357"/>
      <c r="F2530" s="5"/>
      <c r="G2530" s="5"/>
      <c r="H2530" s="1302"/>
      <c r="I2530" s="1303"/>
      <c r="J2530" s="1301"/>
      <c r="K2530" s="1376"/>
      <c r="L2530" s="1302"/>
      <c r="M2530" s="1382">
        <f t="shared" si="4691"/>
        <v>46334</v>
      </c>
      <c r="N2530" s="1354"/>
      <c r="O2530" s="1383">
        <f t="shared" ref="O2530:S2530" si="5115">$AD2530*O$27</f>
        <v>0</v>
      </c>
      <c r="P2530" s="1383">
        <f t="shared" si="5115"/>
        <v>0</v>
      </c>
      <c r="Q2530" s="1383">
        <f t="shared" si="5115"/>
        <v>0</v>
      </c>
      <c r="R2530" s="1383">
        <f t="shared" si="5115"/>
        <v>0</v>
      </c>
      <c r="S2530" s="1383">
        <f t="shared" si="5115"/>
        <v>0</v>
      </c>
      <c r="T2530" s="1383">
        <f t="shared" ref="T2530:X2530" si="5116">$AE2530*T$27</f>
        <v>0</v>
      </c>
      <c r="U2530" s="1383">
        <f t="shared" si="5116"/>
        <v>0</v>
      </c>
      <c r="V2530" s="1383">
        <f t="shared" si="5116"/>
        <v>0</v>
      </c>
      <c r="W2530" s="1383">
        <f t="shared" si="5116"/>
        <v>0</v>
      </c>
      <c r="X2530" s="1383">
        <f t="shared" si="5116"/>
        <v>0</v>
      </c>
      <c r="Y2530" s="1383">
        <f t="shared" si="4694"/>
        <v>0</v>
      </c>
      <c r="Z2530" s="1383">
        <f t="shared" si="4695"/>
        <v>0</v>
      </c>
      <c r="AA2530" s="1383">
        <f t="shared" si="4696"/>
        <v>0</v>
      </c>
      <c r="AB2530" s="1383">
        <f t="shared" si="4697"/>
        <v>0</v>
      </c>
      <c r="AC2530" s="5">
        <f t="shared" si="4698"/>
        <v>311</v>
      </c>
      <c r="AD2530" s="1383">
        <f t="shared" si="4699"/>
        <v>0</v>
      </c>
      <c r="AE2530" s="1383">
        <f t="shared" si="4700"/>
        <v>0</v>
      </c>
      <c r="AF2530" s="1305" t="e">
        <f t="shared" si="4701"/>
        <v>#DIV/0!</v>
      </c>
      <c r="AG2530" s="1305" t="e">
        <f t="shared" si="4702"/>
        <v>#DIV/0!</v>
      </c>
      <c r="AH2530" s="5"/>
      <c r="AI2530" s="5"/>
      <c r="AJ2530" s="5"/>
      <c r="AK2530" s="5"/>
      <c r="AL2530" s="5"/>
      <c r="AM2530" s="5"/>
      <c r="AN2530" s="5"/>
      <c r="AO2530" s="5"/>
      <c r="AP2530" s="5"/>
      <c r="AQ2530" s="5"/>
      <c r="AR2530" s="5"/>
      <c r="AS2530" s="5"/>
      <c r="AT2530" s="5"/>
      <c r="AU2530" s="5"/>
      <c r="AV2530" s="5"/>
      <c r="AW2530" s="5"/>
      <c r="AX2530" s="5"/>
      <c r="AY2530" s="5"/>
      <c r="AZ2530" s="5"/>
      <c r="BA2530" s="5"/>
      <c r="BB2530" s="5"/>
      <c r="BC2530" s="5"/>
      <c r="BD2530" s="5"/>
      <c r="BE2530" s="5"/>
    </row>
    <row r="2531" spans="1:57" ht="14.25" customHeight="1">
      <c r="A2531" s="1376">
        <v>46334</v>
      </c>
      <c r="B2531" s="1301"/>
      <c r="C2531" s="1302"/>
      <c r="D2531" s="1376">
        <v>45969</v>
      </c>
      <c r="E2531" s="1357"/>
      <c r="F2531" s="5"/>
      <c r="G2531" s="5"/>
      <c r="H2531" s="1302"/>
      <c r="I2531" s="1303"/>
      <c r="J2531" s="1301"/>
      <c r="K2531" s="1376"/>
      <c r="L2531" s="1302"/>
      <c r="M2531" s="1382">
        <f t="shared" si="4691"/>
        <v>46335</v>
      </c>
      <c r="N2531" s="1354"/>
      <c r="O2531" s="1383">
        <f t="shared" ref="O2531:S2531" si="5117">$AD2531*O$27</f>
        <v>0</v>
      </c>
      <c r="P2531" s="1383">
        <f t="shared" si="5117"/>
        <v>0</v>
      </c>
      <c r="Q2531" s="1383">
        <f t="shared" si="5117"/>
        <v>0</v>
      </c>
      <c r="R2531" s="1383">
        <f t="shared" si="5117"/>
        <v>0</v>
      </c>
      <c r="S2531" s="1383">
        <f t="shared" si="5117"/>
        <v>0</v>
      </c>
      <c r="T2531" s="1383">
        <f t="shared" ref="T2531:X2531" si="5118">$AE2531*T$27</f>
        <v>0</v>
      </c>
      <c r="U2531" s="1383">
        <f t="shared" si="5118"/>
        <v>0</v>
      </c>
      <c r="V2531" s="1383">
        <f t="shared" si="5118"/>
        <v>0</v>
      </c>
      <c r="W2531" s="1383">
        <f t="shared" si="5118"/>
        <v>0</v>
      </c>
      <c r="X2531" s="1383">
        <f t="shared" si="5118"/>
        <v>0</v>
      </c>
      <c r="Y2531" s="1383">
        <f t="shared" si="4694"/>
        <v>0</v>
      </c>
      <c r="Z2531" s="1383">
        <f t="shared" si="4695"/>
        <v>0</v>
      </c>
      <c r="AA2531" s="1383">
        <f t="shared" si="4696"/>
        <v>0</v>
      </c>
      <c r="AB2531" s="1383">
        <f t="shared" si="4697"/>
        <v>0</v>
      </c>
      <c r="AC2531" s="5">
        <f t="shared" si="4698"/>
        <v>312</v>
      </c>
      <c r="AD2531" s="1383">
        <f t="shared" si="4699"/>
        <v>0</v>
      </c>
      <c r="AE2531" s="1383">
        <f t="shared" si="4700"/>
        <v>0</v>
      </c>
      <c r="AF2531" s="1305" t="e">
        <f t="shared" si="4701"/>
        <v>#DIV/0!</v>
      </c>
      <c r="AG2531" s="1305" t="e">
        <f t="shared" si="4702"/>
        <v>#DIV/0!</v>
      </c>
      <c r="AH2531" s="5"/>
      <c r="AI2531" s="5"/>
      <c r="AJ2531" s="5"/>
      <c r="AK2531" s="5"/>
      <c r="AL2531" s="5"/>
      <c r="AM2531" s="5"/>
      <c r="AN2531" s="5"/>
      <c r="AO2531" s="5"/>
      <c r="AP2531" s="5"/>
      <c r="AQ2531" s="5"/>
      <c r="AR2531" s="5"/>
      <c r="AS2531" s="5"/>
      <c r="AT2531" s="5"/>
      <c r="AU2531" s="5"/>
      <c r="AV2531" s="5"/>
      <c r="AW2531" s="5"/>
      <c r="AX2531" s="5"/>
      <c r="AY2531" s="5"/>
      <c r="AZ2531" s="5"/>
      <c r="BA2531" s="5"/>
      <c r="BB2531" s="5"/>
      <c r="BC2531" s="5"/>
      <c r="BD2531" s="5"/>
      <c r="BE2531" s="5"/>
    </row>
    <row r="2532" spans="1:57" ht="14.25" customHeight="1">
      <c r="A2532" s="1376">
        <v>46335</v>
      </c>
      <c r="B2532" s="1301"/>
      <c r="C2532" s="1302"/>
      <c r="D2532" s="1376">
        <v>45970</v>
      </c>
      <c r="E2532" s="1357"/>
      <c r="F2532" s="5"/>
      <c r="G2532" s="5"/>
      <c r="H2532" s="1302"/>
      <c r="I2532" s="1303"/>
      <c r="J2532" s="1301"/>
      <c r="K2532" s="1376"/>
      <c r="L2532" s="1302"/>
      <c r="M2532" s="1382">
        <f t="shared" si="4691"/>
        <v>46336</v>
      </c>
      <c r="N2532" s="1354"/>
      <c r="O2532" s="1383">
        <f t="shared" ref="O2532:S2532" si="5119">$AD2532*O$27</f>
        <v>0</v>
      </c>
      <c r="P2532" s="1383">
        <f t="shared" si="5119"/>
        <v>0</v>
      </c>
      <c r="Q2532" s="1383">
        <f t="shared" si="5119"/>
        <v>0</v>
      </c>
      <c r="R2532" s="1383">
        <f t="shared" si="5119"/>
        <v>0</v>
      </c>
      <c r="S2532" s="1383">
        <f t="shared" si="5119"/>
        <v>0</v>
      </c>
      <c r="T2532" s="1383">
        <f t="shared" ref="T2532:X2532" si="5120">$AE2532*T$27</f>
        <v>0</v>
      </c>
      <c r="U2532" s="1383">
        <f t="shared" si="5120"/>
        <v>0</v>
      </c>
      <c r="V2532" s="1383">
        <f t="shared" si="5120"/>
        <v>0</v>
      </c>
      <c r="W2532" s="1383">
        <f t="shared" si="5120"/>
        <v>0</v>
      </c>
      <c r="X2532" s="1383">
        <f t="shared" si="5120"/>
        <v>0</v>
      </c>
      <c r="Y2532" s="1383">
        <f t="shared" si="4694"/>
        <v>0</v>
      </c>
      <c r="Z2532" s="1383">
        <f t="shared" si="4695"/>
        <v>0</v>
      </c>
      <c r="AA2532" s="1383">
        <f t="shared" si="4696"/>
        <v>0</v>
      </c>
      <c r="AB2532" s="1383">
        <f t="shared" si="4697"/>
        <v>0</v>
      </c>
      <c r="AC2532" s="5">
        <f t="shared" si="4698"/>
        <v>313</v>
      </c>
      <c r="AD2532" s="1383">
        <f t="shared" si="4699"/>
        <v>0</v>
      </c>
      <c r="AE2532" s="1383">
        <f t="shared" si="4700"/>
        <v>0</v>
      </c>
      <c r="AF2532" s="1305" t="e">
        <f t="shared" si="4701"/>
        <v>#DIV/0!</v>
      </c>
      <c r="AG2532" s="1305" t="e">
        <f t="shared" si="4702"/>
        <v>#DIV/0!</v>
      </c>
      <c r="AH2532" s="5"/>
      <c r="AI2532" s="5"/>
      <c r="AJ2532" s="5"/>
      <c r="AK2532" s="5"/>
      <c r="AL2532" s="5"/>
      <c r="AM2532" s="5"/>
      <c r="AN2532" s="5"/>
      <c r="AO2532" s="5"/>
      <c r="AP2532" s="5"/>
      <c r="AQ2532" s="5"/>
      <c r="AR2532" s="5"/>
      <c r="AS2532" s="5"/>
      <c r="AT2532" s="5"/>
      <c r="AU2532" s="5"/>
      <c r="AV2532" s="5"/>
      <c r="AW2532" s="5"/>
      <c r="AX2532" s="5"/>
      <c r="AY2532" s="5"/>
      <c r="AZ2532" s="5"/>
      <c r="BA2532" s="5"/>
      <c r="BB2532" s="5"/>
      <c r="BC2532" s="5"/>
      <c r="BD2532" s="5"/>
      <c r="BE2532" s="5"/>
    </row>
    <row r="2533" spans="1:57" ht="14.25" customHeight="1">
      <c r="A2533" s="1376">
        <v>46336</v>
      </c>
      <c r="B2533" s="1301"/>
      <c r="C2533" s="1302"/>
      <c r="D2533" s="1376">
        <v>45971</v>
      </c>
      <c r="E2533" s="1357"/>
      <c r="F2533" s="5"/>
      <c r="G2533" s="5"/>
      <c r="H2533" s="1302"/>
      <c r="I2533" s="1303"/>
      <c r="J2533" s="1301"/>
      <c r="K2533" s="1376"/>
      <c r="L2533" s="1302"/>
      <c r="M2533" s="1382">
        <f t="shared" si="4691"/>
        <v>46337</v>
      </c>
      <c r="N2533" s="1354"/>
      <c r="O2533" s="1383">
        <f t="shared" ref="O2533:S2533" si="5121">$AD2533*O$27</f>
        <v>0</v>
      </c>
      <c r="P2533" s="1383">
        <f t="shared" si="5121"/>
        <v>0</v>
      </c>
      <c r="Q2533" s="1383">
        <f t="shared" si="5121"/>
        <v>0</v>
      </c>
      <c r="R2533" s="1383">
        <f t="shared" si="5121"/>
        <v>0</v>
      </c>
      <c r="S2533" s="1383">
        <f t="shared" si="5121"/>
        <v>0</v>
      </c>
      <c r="T2533" s="1383">
        <f t="shared" ref="T2533:X2533" si="5122">$AE2533*T$27</f>
        <v>0</v>
      </c>
      <c r="U2533" s="1383">
        <f t="shared" si="5122"/>
        <v>0</v>
      </c>
      <c r="V2533" s="1383">
        <f t="shared" si="5122"/>
        <v>0</v>
      </c>
      <c r="W2533" s="1383">
        <f t="shared" si="5122"/>
        <v>0</v>
      </c>
      <c r="X2533" s="1383">
        <f t="shared" si="5122"/>
        <v>0</v>
      </c>
      <c r="Y2533" s="1383">
        <f t="shared" si="4694"/>
        <v>0</v>
      </c>
      <c r="Z2533" s="1383">
        <f t="shared" si="4695"/>
        <v>0</v>
      </c>
      <c r="AA2533" s="1383">
        <f t="shared" si="4696"/>
        <v>0</v>
      </c>
      <c r="AB2533" s="1383">
        <f t="shared" si="4697"/>
        <v>0</v>
      </c>
      <c r="AC2533" s="5">
        <f t="shared" si="4698"/>
        <v>314</v>
      </c>
      <c r="AD2533" s="1383">
        <f t="shared" si="4699"/>
        <v>0</v>
      </c>
      <c r="AE2533" s="1383">
        <f t="shared" si="4700"/>
        <v>0</v>
      </c>
      <c r="AF2533" s="1305" t="e">
        <f t="shared" si="4701"/>
        <v>#DIV/0!</v>
      </c>
      <c r="AG2533" s="1305" t="e">
        <f t="shared" si="4702"/>
        <v>#DIV/0!</v>
      </c>
      <c r="AH2533" s="5"/>
      <c r="AI2533" s="5"/>
      <c r="AJ2533" s="5"/>
      <c r="AK2533" s="5"/>
      <c r="AL2533" s="5"/>
      <c r="AM2533" s="5"/>
      <c r="AN2533" s="5"/>
      <c r="AO2533" s="5"/>
      <c r="AP2533" s="5"/>
      <c r="AQ2533" s="5"/>
      <c r="AR2533" s="5"/>
      <c r="AS2533" s="5"/>
      <c r="AT2533" s="5"/>
      <c r="AU2533" s="5"/>
      <c r="AV2533" s="5"/>
      <c r="AW2533" s="5"/>
      <c r="AX2533" s="5"/>
      <c r="AY2533" s="5"/>
      <c r="AZ2533" s="5"/>
      <c r="BA2533" s="5"/>
      <c r="BB2533" s="5"/>
      <c r="BC2533" s="5"/>
      <c r="BD2533" s="5"/>
      <c r="BE2533" s="5"/>
    </row>
    <row r="2534" spans="1:57" ht="14.25" customHeight="1">
      <c r="A2534" s="1376">
        <v>46337</v>
      </c>
      <c r="B2534" s="1301"/>
      <c r="C2534" s="1302"/>
      <c r="D2534" s="1376">
        <v>45972</v>
      </c>
      <c r="E2534" s="1357"/>
      <c r="F2534" s="5"/>
      <c r="G2534" s="5"/>
      <c r="H2534" s="1302"/>
      <c r="I2534" s="1303"/>
      <c r="J2534" s="1301"/>
      <c r="K2534" s="1376"/>
      <c r="L2534" s="1302"/>
      <c r="M2534" s="1382">
        <f t="shared" si="4691"/>
        <v>46338</v>
      </c>
      <c r="N2534" s="1354"/>
      <c r="O2534" s="1383">
        <f t="shared" ref="O2534:S2534" si="5123">$AD2534*O$27</f>
        <v>0</v>
      </c>
      <c r="P2534" s="1383">
        <f t="shared" si="5123"/>
        <v>0</v>
      </c>
      <c r="Q2534" s="1383">
        <f t="shared" si="5123"/>
        <v>0</v>
      </c>
      <c r="R2534" s="1383">
        <f t="shared" si="5123"/>
        <v>0</v>
      </c>
      <c r="S2534" s="1383">
        <f t="shared" si="5123"/>
        <v>0</v>
      </c>
      <c r="T2534" s="1383">
        <f t="shared" ref="T2534:X2534" si="5124">$AE2534*T$27</f>
        <v>0</v>
      </c>
      <c r="U2534" s="1383">
        <f t="shared" si="5124"/>
        <v>0</v>
      </c>
      <c r="V2534" s="1383">
        <f t="shared" si="5124"/>
        <v>0</v>
      </c>
      <c r="W2534" s="1383">
        <f t="shared" si="5124"/>
        <v>0</v>
      </c>
      <c r="X2534" s="1383">
        <f t="shared" si="5124"/>
        <v>0</v>
      </c>
      <c r="Y2534" s="1383">
        <f t="shared" si="4694"/>
        <v>0</v>
      </c>
      <c r="Z2534" s="1383">
        <f t="shared" si="4695"/>
        <v>0</v>
      </c>
      <c r="AA2534" s="1383">
        <f t="shared" si="4696"/>
        <v>0</v>
      </c>
      <c r="AB2534" s="1383">
        <f t="shared" si="4697"/>
        <v>0</v>
      </c>
      <c r="AC2534" s="5">
        <f t="shared" si="4698"/>
        <v>315</v>
      </c>
      <c r="AD2534" s="1383">
        <f t="shared" si="4699"/>
        <v>0</v>
      </c>
      <c r="AE2534" s="1383">
        <f t="shared" si="4700"/>
        <v>0</v>
      </c>
      <c r="AF2534" s="1305" t="e">
        <f t="shared" si="4701"/>
        <v>#DIV/0!</v>
      </c>
      <c r="AG2534" s="1305" t="e">
        <f t="shared" si="4702"/>
        <v>#DIV/0!</v>
      </c>
      <c r="AH2534" s="5"/>
      <c r="AI2534" s="5"/>
      <c r="AJ2534" s="5"/>
      <c r="AK2534" s="5"/>
      <c r="AL2534" s="5"/>
      <c r="AM2534" s="5"/>
      <c r="AN2534" s="5"/>
      <c r="AO2534" s="5"/>
      <c r="AP2534" s="5"/>
      <c r="AQ2534" s="5"/>
      <c r="AR2534" s="5"/>
      <c r="AS2534" s="5"/>
      <c r="AT2534" s="5"/>
      <c r="AU2534" s="5"/>
      <c r="AV2534" s="5"/>
      <c r="AW2534" s="5"/>
      <c r="AX2534" s="5"/>
      <c r="AY2534" s="5"/>
      <c r="AZ2534" s="5"/>
      <c r="BA2534" s="5"/>
      <c r="BB2534" s="5"/>
      <c r="BC2534" s="5"/>
      <c r="BD2534" s="5"/>
      <c r="BE2534" s="5"/>
    </row>
    <row r="2535" spans="1:57" ht="14.25" customHeight="1">
      <c r="A2535" s="1376">
        <v>46338</v>
      </c>
      <c r="B2535" s="1301"/>
      <c r="C2535" s="1302"/>
      <c r="D2535" s="1376">
        <v>45973</v>
      </c>
      <c r="E2535" s="1357"/>
      <c r="F2535" s="5"/>
      <c r="G2535" s="5"/>
      <c r="H2535" s="1302"/>
      <c r="I2535" s="1303"/>
      <c r="J2535" s="1301"/>
      <c r="K2535" s="1376"/>
      <c r="L2535" s="1302"/>
      <c r="M2535" s="1382">
        <f t="shared" si="4691"/>
        <v>46339</v>
      </c>
      <c r="N2535" s="1354"/>
      <c r="O2535" s="1383">
        <f t="shared" ref="O2535:S2535" si="5125">$AD2535*O$27</f>
        <v>0</v>
      </c>
      <c r="P2535" s="1383">
        <f t="shared" si="5125"/>
        <v>0</v>
      </c>
      <c r="Q2535" s="1383">
        <f t="shared" si="5125"/>
        <v>0</v>
      </c>
      <c r="R2535" s="1383">
        <f t="shared" si="5125"/>
        <v>0</v>
      </c>
      <c r="S2535" s="1383">
        <f t="shared" si="5125"/>
        <v>0</v>
      </c>
      <c r="T2535" s="1383">
        <f t="shared" ref="T2535:X2535" si="5126">$AE2535*T$27</f>
        <v>0</v>
      </c>
      <c r="U2535" s="1383">
        <f t="shared" si="5126"/>
        <v>0</v>
      </c>
      <c r="V2535" s="1383">
        <f t="shared" si="5126"/>
        <v>0</v>
      </c>
      <c r="W2535" s="1383">
        <f t="shared" si="5126"/>
        <v>0</v>
      </c>
      <c r="X2535" s="1383">
        <f t="shared" si="5126"/>
        <v>0</v>
      </c>
      <c r="Y2535" s="1383">
        <f t="shared" si="4694"/>
        <v>0</v>
      </c>
      <c r="Z2535" s="1383">
        <f t="shared" si="4695"/>
        <v>0</v>
      </c>
      <c r="AA2535" s="1383">
        <f t="shared" si="4696"/>
        <v>0</v>
      </c>
      <c r="AB2535" s="1383">
        <f t="shared" si="4697"/>
        <v>0</v>
      </c>
      <c r="AC2535" s="5">
        <f t="shared" si="4698"/>
        <v>316</v>
      </c>
      <c r="AD2535" s="1383">
        <f t="shared" si="4699"/>
        <v>0</v>
      </c>
      <c r="AE2535" s="1383">
        <f t="shared" si="4700"/>
        <v>0</v>
      </c>
      <c r="AF2535" s="1305" t="e">
        <f t="shared" si="4701"/>
        <v>#DIV/0!</v>
      </c>
      <c r="AG2535" s="1305" t="e">
        <f t="shared" si="4702"/>
        <v>#DIV/0!</v>
      </c>
      <c r="AH2535" s="5"/>
      <c r="AI2535" s="5"/>
      <c r="AJ2535" s="5"/>
      <c r="AK2535" s="5"/>
      <c r="AL2535" s="5"/>
      <c r="AM2535" s="5"/>
      <c r="AN2535" s="5"/>
      <c r="AO2535" s="5"/>
      <c r="AP2535" s="5"/>
      <c r="AQ2535" s="5"/>
      <c r="AR2535" s="5"/>
      <c r="AS2535" s="5"/>
      <c r="AT2535" s="5"/>
      <c r="AU2535" s="5"/>
      <c r="AV2535" s="5"/>
      <c r="AW2535" s="5"/>
      <c r="AX2535" s="5"/>
      <c r="AY2535" s="5"/>
      <c r="AZ2535" s="5"/>
      <c r="BA2535" s="5"/>
      <c r="BB2535" s="5"/>
      <c r="BC2535" s="5"/>
      <c r="BD2535" s="5"/>
      <c r="BE2535" s="5"/>
    </row>
    <row r="2536" spans="1:57" ht="14.25" customHeight="1">
      <c r="A2536" s="1376">
        <v>46339</v>
      </c>
      <c r="B2536" s="1301"/>
      <c r="C2536" s="1302"/>
      <c r="D2536" s="1376">
        <v>45974</v>
      </c>
      <c r="E2536" s="1357"/>
      <c r="F2536" s="5"/>
      <c r="G2536" s="5"/>
      <c r="H2536" s="1302"/>
      <c r="I2536" s="1303"/>
      <c r="J2536" s="1301"/>
      <c r="K2536" s="1376"/>
      <c r="L2536" s="1302"/>
      <c r="M2536" s="1382">
        <f t="shared" si="4691"/>
        <v>46340</v>
      </c>
      <c r="N2536" s="1354"/>
      <c r="O2536" s="1383">
        <f t="shared" ref="O2536:S2536" si="5127">$AD2536*O$27</f>
        <v>0</v>
      </c>
      <c r="P2536" s="1383">
        <f t="shared" si="5127"/>
        <v>0</v>
      </c>
      <c r="Q2536" s="1383">
        <f t="shared" si="5127"/>
        <v>0</v>
      </c>
      <c r="R2536" s="1383">
        <f t="shared" si="5127"/>
        <v>0</v>
      </c>
      <c r="S2536" s="1383">
        <f t="shared" si="5127"/>
        <v>0</v>
      </c>
      <c r="T2536" s="1383">
        <f t="shared" ref="T2536:X2536" si="5128">$AE2536*T$27</f>
        <v>0</v>
      </c>
      <c r="U2536" s="1383">
        <f t="shared" si="5128"/>
        <v>0</v>
      </c>
      <c r="V2536" s="1383">
        <f t="shared" si="5128"/>
        <v>0</v>
      </c>
      <c r="W2536" s="1383">
        <f t="shared" si="5128"/>
        <v>0</v>
      </c>
      <c r="X2536" s="1383">
        <f t="shared" si="5128"/>
        <v>0</v>
      </c>
      <c r="Y2536" s="1383">
        <f t="shared" si="4694"/>
        <v>0</v>
      </c>
      <c r="Z2536" s="1383">
        <f t="shared" si="4695"/>
        <v>0</v>
      </c>
      <c r="AA2536" s="1383">
        <f t="shared" si="4696"/>
        <v>0</v>
      </c>
      <c r="AB2536" s="1383">
        <f t="shared" si="4697"/>
        <v>0</v>
      </c>
      <c r="AC2536" s="5">
        <f t="shared" si="4698"/>
        <v>317</v>
      </c>
      <c r="AD2536" s="1383">
        <f t="shared" si="4699"/>
        <v>0</v>
      </c>
      <c r="AE2536" s="1383">
        <f t="shared" si="4700"/>
        <v>0</v>
      </c>
      <c r="AF2536" s="1305" t="e">
        <f t="shared" si="4701"/>
        <v>#DIV/0!</v>
      </c>
      <c r="AG2536" s="1305" t="e">
        <f t="shared" si="4702"/>
        <v>#DIV/0!</v>
      </c>
      <c r="AH2536" s="5"/>
      <c r="AI2536" s="5"/>
      <c r="AJ2536" s="5"/>
      <c r="AK2536" s="5"/>
      <c r="AL2536" s="5"/>
      <c r="AM2536" s="5"/>
      <c r="AN2536" s="5"/>
      <c r="AO2536" s="5"/>
      <c r="AP2536" s="5"/>
      <c r="AQ2536" s="5"/>
      <c r="AR2536" s="5"/>
      <c r="AS2536" s="5"/>
      <c r="AT2536" s="5"/>
      <c r="AU2536" s="5"/>
      <c r="AV2536" s="5"/>
      <c r="AW2536" s="5"/>
      <c r="AX2536" s="5"/>
      <c r="AY2536" s="5"/>
      <c r="AZ2536" s="5"/>
      <c r="BA2536" s="5"/>
      <c r="BB2536" s="5"/>
      <c r="BC2536" s="5"/>
      <c r="BD2536" s="5"/>
      <c r="BE2536" s="5"/>
    </row>
    <row r="2537" spans="1:57" ht="14.25" customHeight="1">
      <c r="A2537" s="1376">
        <v>46340</v>
      </c>
      <c r="B2537" s="1301"/>
      <c r="C2537" s="1302"/>
      <c r="D2537" s="1376">
        <v>45975</v>
      </c>
      <c r="E2537" s="1357"/>
      <c r="F2537" s="5"/>
      <c r="G2537" s="5"/>
      <c r="H2537" s="1302"/>
      <c r="I2537" s="1303"/>
      <c r="J2537" s="1301"/>
      <c r="K2537" s="1376"/>
      <c r="L2537" s="1302"/>
      <c r="M2537" s="1382">
        <f t="shared" si="4691"/>
        <v>46341</v>
      </c>
      <c r="N2537" s="1354"/>
      <c r="O2537" s="1383">
        <f t="shared" ref="O2537:S2537" si="5129">$AD2537*O$27</f>
        <v>0</v>
      </c>
      <c r="P2537" s="1383">
        <f t="shared" si="5129"/>
        <v>0</v>
      </c>
      <c r="Q2537" s="1383">
        <f t="shared" si="5129"/>
        <v>0</v>
      </c>
      <c r="R2537" s="1383">
        <f t="shared" si="5129"/>
        <v>0</v>
      </c>
      <c r="S2537" s="1383">
        <f t="shared" si="5129"/>
        <v>0</v>
      </c>
      <c r="T2537" s="1383">
        <f t="shared" ref="T2537:X2537" si="5130">$AE2537*T$27</f>
        <v>0</v>
      </c>
      <c r="U2537" s="1383">
        <f t="shared" si="5130"/>
        <v>0</v>
      </c>
      <c r="V2537" s="1383">
        <f t="shared" si="5130"/>
        <v>0</v>
      </c>
      <c r="W2537" s="1383">
        <f t="shared" si="5130"/>
        <v>0</v>
      </c>
      <c r="X2537" s="1383">
        <f t="shared" si="5130"/>
        <v>0</v>
      </c>
      <c r="Y2537" s="1383">
        <f t="shared" si="4694"/>
        <v>0</v>
      </c>
      <c r="Z2537" s="1383">
        <f t="shared" si="4695"/>
        <v>0</v>
      </c>
      <c r="AA2537" s="1383">
        <f t="shared" si="4696"/>
        <v>0</v>
      </c>
      <c r="AB2537" s="1383">
        <f t="shared" si="4697"/>
        <v>0</v>
      </c>
      <c r="AC2537" s="5">
        <f t="shared" si="4698"/>
        <v>318</v>
      </c>
      <c r="AD2537" s="1383">
        <f t="shared" si="4699"/>
        <v>0</v>
      </c>
      <c r="AE2537" s="1383">
        <f t="shared" si="4700"/>
        <v>0</v>
      </c>
      <c r="AF2537" s="1305" t="e">
        <f t="shared" si="4701"/>
        <v>#DIV/0!</v>
      </c>
      <c r="AG2537" s="1305" t="e">
        <f t="shared" si="4702"/>
        <v>#DIV/0!</v>
      </c>
      <c r="AH2537" s="5"/>
      <c r="AI2537" s="5"/>
      <c r="AJ2537" s="5"/>
      <c r="AK2537" s="5"/>
      <c r="AL2537" s="5"/>
      <c r="AM2537" s="5"/>
      <c r="AN2537" s="5"/>
      <c r="AO2537" s="5"/>
      <c r="AP2537" s="5"/>
      <c r="AQ2537" s="5"/>
      <c r="AR2537" s="5"/>
      <c r="AS2537" s="5"/>
      <c r="AT2537" s="5"/>
      <c r="AU2537" s="5"/>
      <c r="AV2537" s="5"/>
      <c r="AW2537" s="5"/>
      <c r="AX2537" s="5"/>
      <c r="AY2537" s="5"/>
      <c r="AZ2537" s="5"/>
      <c r="BA2537" s="5"/>
      <c r="BB2537" s="5"/>
      <c r="BC2537" s="5"/>
      <c r="BD2537" s="5"/>
      <c r="BE2537" s="5"/>
    </row>
    <row r="2538" spans="1:57" ht="14.25" customHeight="1">
      <c r="A2538" s="1376">
        <v>46341</v>
      </c>
      <c r="B2538" s="1301"/>
      <c r="C2538" s="1302"/>
      <c r="D2538" s="1376">
        <v>45976</v>
      </c>
      <c r="E2538" s="1357"/>
      <c r="F2538" s="5"/>
      <c r="G2538" s="5"/>
      <c r="H2538" s="1302"/>
      <c r="I2538" s="1303"/>
      <c r="J2538" s="1301"/>
      <c r="K2538" s="1376"/>
      <c r="L2538" s="1302"/>
      <c r="M2538" s="1382">
        <f t="shared" si="4691"/>
        <v>46342</v>
      </c>
      <c r="N2538" s="1354"/>
      <c r="O2538" s="1383">
        <f t="shared" ref="O2538:S2538" si="5131">$AD2538*O$27</f>
        <v>0</v>
      </c>
      <c r="P2538" s="1383">
        <f t="shared" si="5131"/>
        <v>0</v>
      </c>
      <c r="Q2538" s="1383">
        <f t="shared" si="5131"/>
        <v>0</v>
      </c>
      <c r="R2538" s="1383">
        <f t="shared" si="5131"/>
        <v>0</v>
      </c>
      <c r="S2538" s="1383">
        <f t="shared" si="5131"/>
        <v>0</v>
      </c>
      <c r="T2538" s="1383">
        <f t="shared" ref="T2538:X2538" si="5132">$AE2538*T$27</f>
        <v>0</v>
      </c>
      <c r="U2538" s="1383">
        <f t="shared" si="5132"/>
        <v>0</v>
      </c>
      <c r="V2538" s="1383">
        <f t="shared" si="5132"/>
        <v>0</v>
      </c>
      <c r="W2538" s="1383">
        <f t="shared" si="5132"/>
        <v>0</v>
      </c>
      <c r="X2538" s="1383">
        <f t="shared" si="5132"/>
        <v>0</v>
      </c>
      <c r="Y2538" s="1383">
        <f t="shared" si="4694"/>
        <v>0</v>
      </c>
      <c r="Z2538" s="1383">
        <f t="shared" si="4695"/>
        <v>0</v>
      </c>
      <c r="AA2538" s="1383">
        <f t="shared" si="4696"/>
        <v>0</v>
      </c>
      <c r="AB2538" s="1383">
        <f t="shared" si="4697"/>
        <v>0</v>
      </c>
      <c r="AC2538" s="5">
        <f t="shared" si="4698"/>
        <v>319</v>
      </c>
      <c r="AD2538" s="1383">
        <f t="shared" si="4699"/>
        <v>0</v>
      </c>
      <c r="AE2538" s="1383">
        <f t="shared" si="4700"/>
        <v>0</v>
      </c>
      <c r="AF2538" s="1305" t="e">
        <f t="shared" si="4701"/>
        <v>#DIV/0!</v>
      </c>
      <c r="AG2538" s="1305" t="e">
        <f t="shared" si="4702"/>
        <v>#DIV/0!</v>
      </c>
      <c r="AH2538" s="5"/>
      <c r="AI2538" s="5"/>
      <c r="AJ2538" s="5"/>
      <c r="AK2538" s="5"/>
      <c r="AL2538" s="5"/>
      <c r="AM2538" s="5"/>
      <c r="AN2538" s="5"/>
      <c r="AO2538" s="5"/>
      <c r="AP2538" s="5"/>
      <c r="AQ2538" s="5"/>
      <c r="AR2538" s="5"/>
      <c r="AS2538" s="5"/>
      <c r="AT2538" s="5"/>
      <c r="AU2538" s="5"/>
      <c r="AV2538" s="5"/>
      <c r="AW2538" s="5"/>
      <c r="AX2538" s="5"/>
      <c r="AY2538" s="5"/>
      <c r="AZ2538" s="5"/>
      <c r="BA2538" s="5"/>
      <c r="BB2538" s="5"/>
      <c r="BC2538" s="5"/>
      <c r="BD2538" s="5"/>
      <c r="BE2538" s="5"/>
    </row>
    <row r="2539" spans="1:57" ht="14.25" customHeight="1">
      <c r="A2539" s="1376">
        <v>46342</v>
      </c>
      <c r="B2539" s="1301"/>
      <c r="C2539" s="1302"/>
      <c r="D2539" s="1376">
        <v>45977</v>
      </c>
      <c r="E2539" s="1357"/>
      <c r="F2539" s="5"/>
      <c r="G2539" s="5"/>
      <c r="H2539" s="1302"/>
      <c r="I2539" s="1303"/>
      <c r="J2539" s="1301"/>
      <c r="K2539" s="1376"/>
      <c r="L2539" s="1302"/>
      <c r="M2539" s="1382">
        <f t="shared" si="4691"/>
        <v>46343</v>
      </c>
      <c r="N2539" s="1354"/>
      <c r="O2539" s="1383">
        <f t="shared" ref="O2539:S2539" si="5133">$AD2539*O$27</f>
        <v>0</v>
      </c>
      <c r="P2539" s="1383">
        <f t="shared" si="5133"/>
        <v>0</v>
      </c>
      <c r="Q2539" s="1383">
        <f t="shared" si="5133"/>
        <v>0</v>
      </c>
      <c r="R2539" s="1383">
        <f t="shared" si="5133"/>
        <v>0</v>
      </c>
      <c r="S2539" s="1383">
        <f t="shared" si="5133"/>
        <v>0</v>
      </c>
      <c r="T2539" s="1383">
        <f t="shared" ref="T2539:X2539" si="5134">$AE2539*T$27</f>
        <v>0</v>
      </c>
      <c r="U2539" s="1383">
        <f t="shared" si="5134"/>
        <v>0</v>
      </c>
      <c r="V2539" s="1383">
        <f t="shared" si="5134"/>
        <v>0</v>
      </c>
      <c r="W2539" s="1383">
        <f t="shared" si="5134"/>
        <v>0</v>
      </c>
      <c r="X2539" s="1383">
        <f t="shared" si="5134"/>
        <v>0</v>
      </c>
      <c r="Y2539" s="1383">
        <f t="shared" si="4694"/>
        <v>0</v>
      </c>
      <c r="Z2539" s="1383">
        <f t="shared" si="4695"/>
        <v>0</v>
      </c>
      <c r="AA2539" s="1383">
        <f t="shared" si="4696"/>
        <v>0</v>
      </c>
      <c r="AB2539" s="1383">
        <f t="shared" si="4697"/>
        <v>0</v>
      </c>
      <c r="AC2539" s="5">
        <f t="shared" si="4698"/>
        <v>320</v>
      </c>
      <c r="AD2539" s="1383">
        <f t="shared" si="4699"/>
        <v>0</v>
      </c>
      <c r="AE2539" s="1383">
        <f t="shared" si="4700"/>
        <v>0</v>
      </c>
      <c r="AF2539" s="1305" t="e">
        <f t="shared" si="4701"/>
        <v>#DIV/0!</v>
      </c>
      <c r="AG2539" s="1305" t="e">
        <f t="shared" si="4702"/>
        <v>#DIV/0!</v>
      </c>
      <c r="AH2539" s="5"/>
      <c r="AI2539" s="5"/>
      <c r="AJ2539" s="5"/>
      <c r="AK2539" s="5"/>
      <c r="AL2539" s="5"/>
      <c r="AM2539" s="5"/>
      <c r="AN2539" s="5"/>
      <c r="AO2539" s="5"/>
      <c r="AP2539" s="5"/>
      <c r="AQ2539" s="5"/>
      <c r="AR2539" s="5"/>
      <c r="AS2539" s="5"/>
      <c r="AT2539" s="5"/>
      <c r="AU2539" s="5"/>
      <c r="AV2539" s="5"/>
      <c r="AW2539" s="5"/>
      <c r="AX2539" s="5"/>
      <c r="AY2539" s="5"/>
      <c r="AZ2539" s="5"/>
      <c r="BA2539" s="5"/>
      <c r="BB2539" s="5"/>
      <c r="BC2539" s="5"/>
      <c r="BD2539" s="5"/>
      <c r="BE2539" s="5"/>
    </row>
    <row r="2540" spans="1:57" ht="14.25" customHeight="1">
      <c r="A2540" s="1376">
        <v>46343</v>
      </c>
      <c r="B2540" s="1301"/>
      <c r="C2540" s="1302"/>
      <c r="D2540" s="1376">
        <v>45978</v>
      </c>
      <c r="E2540" s="1357"/>
      <c r="F2540" s="5"/>
      <c r="G2540" s="5"/>
      <c r="H2540" s="1302"/>
      <c r="I2540" s="1303"/>
      <c r="J2540" s="1301"/>
      <c r="K2540" s="1376"/>
      <c r="L2540" s="1302"/>
      <c r="M2540" s="1382">
        <f t="shared" si="4691"/>
        <v>46344</v>
      </c>
      <c r="N2540" s="1354"/>
      <c r="O2540" s="1383">
        <f t="shared" ref="O2540:S2540" si="5135">$AD2540*O$27</f>
        <v>0</v>
      </c>
      <c r="P2540" s="1383">
        <f t="shared" si="5135"/>
        <v>0</v>
      </c>
      <c r="Q2540" s="1383">
        <f t="shared" si="5135"/>
        <v>0</v>
      </c>
      <c r="R2540" s="1383">
        <f t="shared" si="5135"/>
        <v>0</v>
      </c>
      <c r="S2540" s="1383">
        <f t="shared" si="5135"/>
        <v>0</v>
      </c>
      <c r="T2540" s="1383">
        <f t="shared" ref="T2540:X2540" si="5136">$AE2540*T$27</f>
        <v>0</v>
      </c>
      <c r="U2540" s="1383">
        <f t="shared" si="5136"/>
        <v>0</v>
      </c>
      <c r="V2540" s="1383">
        <f t="shared" si="5136"/>
        <v>0</v>
      </c>
      <c r="W2540" s="1383">
        <f t="shared" si="5136"/>
        <v>0</v>
      </c>
      <c r="X2540" s="1383">
        <f t="shared" si="5136"/>
        <v>0</v>
      </c>
      <c r="Y2540" s="1383">
        <f t="shared" si="4694"/>
        <v>0</v>
      </c>
      <c r="Z2540" s="1383">
        <f t="shared" si="4695"/>
        <v>0</v>
      </c>
      <c r="AA2540" s="1383">
        <f t="shared" si="4696"/>
        <v>0</v>
      </c>
      <c r="AB2540" s="1383">
        <f t="shared" si="4697"/>
        <v>0</v>
      </c>
      <c r="AC2540" s="5">
        <f t="shared" si="4698"/>
        <v>321</v>
      </c>
      <c r="AD2540" s="1383">
        <f t="shared" si="4699"/>
        <v>0</v>
      </c>
      <c r="AE2540" s="1383">
        <f t="shared" si="4700"/>
        <v>0</v>
      </c>
      <c r="AF2540" s="1305" t="e">
        <f t="shared" si="4701"/>
        <v>#DIV/0!</v>
      </c>
      <c r="AG2540" s="1305" t="e">
        <f t="shared" si="4702"/>
        <v>#DIV/0!</v>
      </c>
      <c r="AH2540" s="5"/>
      <c r="AI2540" s="5"/>
      <c r="AJ2540" s="5"/>
      <c r="AK2540" s="5"/>
      <c r="AL2540" s="5"/>
      <c r="AM2540" s="5"/>
      <c r="AN2540" s="5"/>
      <c r="AO2540" s="5"/>
      <c r="AP2540" s="5"/>
      <c r="AQ2540" s="5"/>
      <c r="AR2540" s="5"/>
      <c r="AS2540" s="5"/>
      <c r="AT2540" s="5"/>
      <c r="AU2540" s="5"/>
      <c r="AV2540" s="5"/>
      <c r="AW2540" s="5"/>
      <c r="AX2540" s="5"/>
      <c r="AY2540" s="5"/>
      <c r="AZ2540" s="5"/>
      <c r="BA2540" s="5"/>
      <c r="BB2540" s="5"/>
      <c r="BC2540" s="5"/>
      <c r="BD2540" s="5"/>
      <c r="BE2540" s="5"/>
    </row>
    <row r="2541" spans="1:57" ht="14.25" customHeight="1">
      <c r="A2541" s="1376">
        <v>46344</v>
      </c>
      <c r="B2541" s="1301"/>
      <c r="C2541" s="1302"/>
      <c r="D2541" s="1376">
        <v>45979</v>
      </c>
      <c r="E2541" s="1357"/>
      <c r="F2541" s="5"/>
      <c r="G2541" s="5"/>
      <c r="H2541" s="1302"/>
      <c r="I2541" s="1303"/>
      <c r="J2541" s="1301"/>
      <c r="K2541" s="1376"/>
      <c r="L2541" s="1302"/>
      <c r="M2541" s="1382">
        <f t="shared" si="4691"/>
        <v>46345</v>
      </c>
      <c r="N2541" s="1354"/>
      <c r="O2541" s="1383">
        <f t="shared" ref="O2541:S2541" si="5137">$AD2541*O$27</f>
        <v>0</v>
      </c>
      <c r="P2541" s="1383">
        <f t="shared" si="5137"/>
        <v>0</v>
      </c>
      <c r="Q2541" s="1383">
        <f t="shared" si="5137"/>
        <v>0</v>
      </c>
      <c r="R2541" s="1383">
        <f t="shared" si="5137"/>
        <v>0</v>
      </c>
      <c r="S2541" s="1383">
        <f t="shared" si="5137"/>
        <v>0</v>
      </c>
      <c r="T2541" s="1383">
        <f t="shared" ref="T2541:X2541" si="5138">$AE2541*T$27</f>
        <v>0</v>
      </c>
      <c r="U2541" s="1383">
        <f t="shared" si="5138"/>
        <v>0</v>
      </c>
      <c r="V2541" s="1383">
        <f t="shared" si="5138"/>
        <v>0</v>
      </c>
      <c r="W2541" s="1383">
        <f t="shared" si="5138"/>
        <v>0</v>
      </c>
      <c r="X2541" s="1383">
        <f t="shared" si="5138"/>
        <v>0</v>
      </c>
      <c r="Y2541" s="1383">
        <f t="shared" si="4694"/>
        <v>0</v>
      </c>
      <c r="Z2541" s="1383">
        <f t="shared" si="4695"/>
        <v>0</v>
      </c>
      <c r="AA2541" s="1383">
        <f t="shared" si="4696"/>
        <v>0</v>
      </c>
      <c r="AB2541" s="1383">
        <f t="shared" si="4697"/>
        <v>0</v>
      </c>
      <c r="AC2541" s="5">
        <f t="shared" si="4698"/>
        <v>322</v>
      </c>
      <c r="AD2541" s="1383">
        <f t="shared" si="4699"/>
        <v>0</v>
      </c>
      <c r="AE2541" s="1383">
        <f t="shared" si="4700"/>
        <v>0</v>
      </c>
      <c r="AF2541" s="1305" t="e">
        <f t="shared" si="4701"/>
        <v>#DIV/0!</v>
      </c>
      <c r="AG2541" s="1305" t="e">
        <f t="shared" si="4702"/>
        <v>#DIV/0!</v>
      </c>
      <c r="AH2541" s="5"/>
      <c r="AI2541" s="5"/>
      <c r="AJ2541" s="5"/>
      <c r="AK2541" s="5"/>
      <c r="AL2541" s="5"/>
      <c r="AM2541" s="5"/>
      <c r="AN2541" s="5"/>
      <c r="AO2541" s="5"/>
      <c r="AP2541" s="5"/>
      <c r="AQ2541" s="5"/>
      <c r="AR2541" s="5"/>
      <c r="AS2541" s="5"/>
      <c r="AT2541" s="5"/>
      <c r="AU2541" s="5"/>
      <c r="AV2541" s="5"/>
      <c r="AW2541" s="5"/>
      <c r="AX2541" s="5"/>
      <c r="AY2541" s="5"/>
      <c r="AZ2541" s="5"/>
      <c r="BA2541" s="5"/>
      <c r="BB2541" s="5"/>
      <c r="BC2541" s="5"/>
      <c r="BD2541" s="5"/>
      <c r="BE2541" s="5"/>
    </row>
    <row r="2542" spans="1:57" ht="14.25" customHeight="1">
      <c r="A2542" s="1376">
        <v>46345</v>
      </c>
      <c r="B2542" s="1301"/>
      <c r="C2542" s="1302"/>
      <c r="D2542" s="1376">
        <v>45980</v>
      </c>
      <c r="E2542" s="1357"/>
      <c r="F2542" s="5"/>
      <c r="G2542" s="5"/>
      <c r="H2542" s="1302"/>
      <c r="I2542" s="1303"/>
      <c r="J2542" s="1301"/>
      <c r="K2542" s="1376"/>
      <c r="L2542" s="1302"/>
      <c r="M2542" s="1382">
        <f t="shared" si="4691"/>
        <v>46346</v>
      </c>
      <c r="N2542" s="1354"/>
      <c r="O2542" s="1383">
        <f t="shared" ref="O2542:S2542" si="5139">$AD2542*O$27</f>
        <v>0</v>
      </c>
      <c r="P2542" s="1383">
        <f t="shared" si="5139"/>
        <v>0</v>
      </c>
      <c r="Q2542" s="1383">
        <f t="shared" si="5139"/>
        <v>0</v>
      </c>
      <c r="R2542" s="1383">
        <f t="shared" si="5139"/>
        <v>0</v>
      </c>
      <c r="S2542" s="1383">
        <f t="shared" si="5139"/>
        <v>0</v>
      </c>
      <c r="T2542" s="1383">
        <f t="shared" ref="T2542:X2542" si="5140">$AE2542*T$27</f>
        <v>0</v>
      </c>
      <c r="U2542" s="1383">
        <f t="shared" si="5140"/>
        <v>0</v>
      </c>
      <c r="V2542" s="1383">
        <f t="shared" si="5140"/>
        <v>0</v>
      </c>
      <c r="W2542" s="1383">
        <f t="shared" si="5140"/>
        <v>0</v>
      </c>
      <c r="X2542" s="1383">
        <f t="shared" si="5140"/>
        <v>0</v>
      </c>
      <c r="Y2542" s="1383">
        <f t="shared" si="4694"/>
        <v>0</v>
      </c>
      <c r="Z2542" s="1383">
        <f t="shared" si="4695"/>
        <v>0</v>
      </c>
      <c r="AA2542" s="1383">
        <f t="shared" si="4696"/>
        <v>0</v>
      </c>
      <c r="AB2542" s="1383">
        <f t="shared" si="4697"/>
        <v>0</v>
      </c>
      <c r="AC2542" s="5">
        <f t="shared" si="4698"/>
        <v>323</v>
      </c>
      <c r="AD2542" s="1383">
        <f t="shared" si="4699"/>
        <v>0</v>
      </c>
      <c r="AE2542" s="1383">
        <f t="shared" si="4700"/>
        <v>0</v>
      </c>
      <c r="AF2542" s="1305" t="e">
        <f t="shared" si="4701"/>
        <v>#DIV/0!</v>
      </c>
      <c r="AG2542" s="1305" t="e">
        <f t="shared" si="4702"/>
        <v>#DIV/0!</v>
      </c>
      <c r="AH2542" s="5"/>
      <c r="AI2542" s="5"/>
      <c r="AJ2542" s="5"/>
      <c r="AK2542" s="5"/>
      <c r="AL2542" s="5"/>
      <c r="AM2542" s="5"/>
      <c r="AN2542" s="5"/>
      <c r="AO2542" s="5"/>
      <c r="AP2542" s="5"/>
      <c r="AQ2542" s="5"/>
      <c r="AR2542" s="5"/>
      <c r="AS2542" s="5"/>
      <c r="AT2542" s="5"/>
      <c r="AU2542" s="5"/>
      <c r="AV2542" s="5"/>
      <c r="AW2542" s="5"/>
      <c r="AX2542" s="5"/>
      <c r="AY2542" s="5"/>
      <c r="AZ2542" s="5"/>
      <c r="BA2542" s="5"/>
      <c r="BB2542" s="5"/>
      <c r="BC2542" s="5"/>
      <c r="BD2542" s="5"/>
      <c r="BE2542" s="5"/>
    </row>
    <row r="2543" spans="1:57" ht="14.25" customHeight="1">
      <c r="A2543" s="1376">
        <v>46346</v>
      </c>
      <c r="B2543" s="1301"/>
      <c r="C2543" s="1302"/>
      <c r="D2543" s="1376">
        <v>45981</v>
      </c>
      <c r="E2543" s="1357"/>
      <c r="F2543" s="5"/>
      <c r="G2543" s="5"/>
      <c r="H2543" s="1302"/>
      <c r="I2543" s="1303"/>
      <c r="J2543" s="1301"/>
      <c r="K2543" s="1376"/>
      <c r="L2543" s="1302"/>
      <c r="M2543" s="1382">
        <f t="shared" si="4691"/>
        <v>46347</v>
      </c>
      <c r="N2543" s="1354"/>
      <c r="O2543" s="1383">
        <f t="shared" ref="O2543:S2543" si="5141">$AD2543*O$27</f>
        <v>0</v>
      </c>
      <c r="P2543" s="1383">
        <f t="shared" si="5141"/>
        <v>0</v>
      </c>
      <c r="Q2543" s="1383">
        <f t="shared" si="5141"/>
        <v>0</v>
      </c>
      <c r="R2543" s="1383">
        <f t="shared" si="5141"/>
        <v>0</v>
      </c>
      <c r="S2543" s="1383">
        <f t="shared" si="5141"/>
        <v>0</v>
      </c>
      <c r="T2543" s="1383">
        <f t="shared" ref="T2543:X2543" si="5142">$AE2543*T$27</f>
        <v>0</v>
      </c>
      <c r="U2543" s="1383">
        <f t="shared" si="5142"/>
        <v>0</v>
      </c>
      <c r="V2543" s="1383">
        <f t="shared" si="5142"/>
        <v>0</v>
      </c>
      <c r="W2543" s="1383">
        <f t="shared" si="5142"/>
        <v>0</v>
      </c>
      <c r="X2543" s="1383">
        <f t="shared" si="5142"/>
        <v>0</v>
      </c>
      <c r="Y2543" s="1383">
        <f t="shared" si="4694"/>
        <v>0</v>
      </c>
      <c r="Z2543" s="1383">
        <f t="shared" si="4695"/>
        <v>0</v>
      </c>
      <c r="AA2543" s="1383">
        <f t="shared" si="4696"/>
        <v>0</v>
      </c>
      <c r="AB2543" s="1383">
        <f t="shared" si="4697"/>
        <v>0</v>
      </c>
      <c r="AC2543" s="5">
        <f t="shared" si="4698"/>
        <v>324</v>
      </c>
      <c r="AD2543" s="1383">
        <f t="shared" si="4699"/>
        <v>0</v>
      </c>
      <c r="AE2543" s="1383">
        <f t="shared" si="4700"/>
        <v>0</v>
      </c>
      <c r="AF2543" s="1305" t="e">
        <f t="shared" si="4701"/>
        <v>#DIV/0!</v>
      </c>
      <c r="AG2543" s="1305" t="e">
        <f t="shared" si="4702"/>
        <v>#DIV/0!</v>
      </c>
      <c r="AH2543" s="5"/>
      <c r="AI2543" s="5"/>
      <c r="AJ2543" s="5"/>
      <c r="AK2543" s="5"/>
      <c r="AL2543" s="5"/>
      <c r="AM2543" s="5"/>
      <c r="AN2543" s="5"/>
      <c r="AO2543" s="5"/>
      <c r="AP2543" s="5"/>
      <c r="AQ2543" s="5"/>
      <c r="AR2543" s="5"/>
      <c r="AS2543" s="5"/>
      <c r="AT2543" s="5"/>
      <c r="AU2543" s="5"/>
      <c r="AV2543" s="5"/>
      <c r="AW2543" s="5"/>
      <c r="AX2543" s="5"/>
      <c r="AY2543" s="5"/>
      <c r="AZ2543" s="5"/>
      <c r="BA2543" s="5"/>
      <c r="BB2543" s="5"/>
      <c r="BC2543" s="5"/>
      <c r="BD2543" s="5"/>
      <c r="BE2543" s="5"/>
    </row>
    <row r="2544" spans="1:57" ht="14.25" customHeight="1">
      <c r="A2544" s="1376">
        <v>46347</v>
      </c>
      <c r="B2544" s="1301"/>
      <c r="C2544" s="1302"/>
      <c r="D2544" s="1376">
        <v>45982</v>
      </c>
      <c r="E2544" s="1357"/>
      <c r="F2544" s="5"/>
      <c r="G2544" s="5"/>
      <c r="H2544" s="1302"/>
      <c r="I2544" s="1303"/>
      <c r="J2544" s="1301"/>
      <c r="K2544" s="1376"/>
      <c r="L2544" s="1302"/>
      <c r="M2544" s="1382">
        <f t="shared" si="4691"/>
        <v>46348</v>
      </c>
      <c r="N2544" s="1354"/>
      <c r="O2544" s="1383">
        <f t="shared" ref="O2544:S2544" si="5143">$AD2544*O$27</f>
        <v>0</v>
      </c>
      <c r="P2544" s="1383">
        <f t="shared" si="5143"/>
        <v>0</v>
      </c>
      <c r="Q2544" s="1383">
        <f t="shared" si="5143"/>
        <v>0</v>
      </c>
      <c r="R2544" s="1383">
        <f t="shared" si="5143"/>
        <v>0</v>
      </c>
      <c r="S2544" s="1383">
        <f t="shared" si="5143"/>
        <v>0</v>
      </c>
      <c r="T2544" s="1383">
        <f t="shared" ref="T2544:X2544" si="5144">$AE2544*T$27</f>
        <v>0</v>
      </c>
      <c r="U2544" s="1383">
        <f t="shared" si="5144"/>
        <v>0</v>
      </c>
      <c r="V2544" s="1383">
        <f t="shared" si="5144"/>
        <v>0</v>
      </c>
      <c r="W2544" s="1383">
        <f t="shared" si="5144"/>
        <v>0</v>
      </c>
      <c r="X2544" s="1383">
        <f t="shared" si="5144"/>
        <v>0</v>
      </c>
      <c r="Y2544" s="1383">
        <f t="shared" si="4694"/>
        <v>0</v>
      </c>
      <c r="Z2544" s="1383">
        <f t="shared" si="4695"/>
        <v>0</v>
      </c>
      <c r="AA2544" s="1383">
        <f t="shared" si="4696"/>
        <v>0</v>
      </c>
      <c r="AB2544" s="1383">
        <f t="shared" si="4697"/>
        <v>0</v>
      </c>
      <c r="AC2544" s="5">
        <f t="shared" si="4698"/>
        <v>325</v>
      </c>
      <c r="AD2544" s="1383">
        <f t="shared" si="4699"/>
        <v>0</v>
      </c>
      <c r="AE2544" s="1383">
        <f t="shared" si="4700"/>
        <v>0</v>
      </c>
      <c r="AF2544" s="1305" t="e">
        <f t="shared" si="4701"/>
        <v>#DIV/0!</v>
      </c>
      <c r="AG2544" s="1305" t="e">
        <f t="shared" si="4702"/>
        <v>#DIV/0!</v>
      </c>
      <c r="AH2544" s="5"/>
      <c r="AI2544" s="5"/>
      <c r="AJ2544" s="5"/>
      <c r="AK2544" s="5"/>
      <c r="AL2544" s="5"/>
      <c r="AM2544" s="5"/>
      <c r="AN2544" s="5"/>
      <c r="AO2544" s="5"/>
      <c r="AP2544" s="5"/>
      <c r="AQ2544" s="5"/>
      <c r="AR2544" s="5"/>
      <c r="AS2544" s="5"/>
      <c r="AT2544" s="5"/>
      <c r="AU2544" s="5"/>
      <c r="AV2544" s="5"/>
      <c r="AW2544" s="5"/>
      <c r="AX2544" s="5"/>
      <c r="AY2544" s="5"/>
      <c r="AZ2544" s="5"/>
      <c r="BA2544" s="5"/>
      <c r="BB2544" s="5"/>
      <c r="BC2544" s="5"/>
      <c r="BD2544" s="5"/>
      <c r="BE2544" s="5"/>
    </row>
    <row r="2545" spans="1:57" ht="14.25" customHeight="1">
      <c r="A2545" s="1376">
        <v>46348</v>
      </c>
      <c r="B2545" s="1301"/>
      <c r="C2545" s="1302"/>
      <c r="D2545" s="1376">
        <v>45983</v>
      </c>
      <c r="E2545" s="1357"/>
      <c r="F2545" s="5"/>
      <c r="G2545" s="5"/>
      <c r="H2545" s="1302"/>
      <c r="I2545" s="1303"/>
      <c r="J2545" s="1301"/>
      <c r="K2545" s="1376"/>
      <c r="L2545" s="1302"/>
      <c r="M2545" s="1382">
        <f t="shared" si="4691"/>
        <v>46349</v>
      </c>
      <c r="N2545" s="1354"/>
      <c r="O2545" s="1383">
        <f t="shared" ref="O2545:S2545" si="5145">$AD2545*O$27</f>
        <v>0</v>
      </c>
      <c r="P2545" s="1383">
        <f t="shared" si="5145"/>
        <v>0</v>
      </c>
      <c r="Q2545" s="1383">
        <f t="shared" si="5145"/>
        <v>0</v>
      </c>
      <c r="R2545" s="1383">
        <f t="shared" si="5145"/>
        <v>0</v>
      </c>
      <c r="S2545" s="1383">
        <f t="shared" si="5145"/>
        <v>0</v>
      </c>
      <c r="T2545" s="1383">
        <f t="shared" ref="T2545:X2545" si="5146">$AE2545*T$27</f>
        <v>0</v>
      </c>
      <c r="U2545" s="1383">
        <f t="shared" si="5146"/>
        <v>0</v>
      </c>
      <c r="V2545" s="1383">
        <f t="shared" si="5146"/>
        <v>0</v>
      </c>
      <c r="W2545" s="1383">
        <f t="shared" si="5146"/>
        <v>0</v>
      </c>
      <c r="X2545" s="1383">
        <f t="shared" si="5146"/>
        <v>0</v>
      </c>
      <c r="Y2545" s="1383">
        <f t="shared" si="4694"/>
        <v>0</v>
      </c>
      <c r="Z2545" s="1383">
        <f t="shared" si="4695"/>
        <v>0</v>
      </c>
      <c r="AA2545" s="1383">
        <f t="shared" si="4696"/>
        <v>0</v>
      </c>
      <c r="AB2545" s="1383">
        <f t="shared" si="4697"/>
        <v>0</v>
      </c>
      <c r="AC2545" s="5">
        <f t="shared" si="4698"/>
        <v>326</v>
      </c>
      <c r="AD2545" s="1383">
        <f t="shared" si="4699"/>
        <v>0</v>
      </c>
      <c r="AE2545" s="1383">
        <f t="shared" si="4700"/>
        <v>0</v>
      </c>
      <c r="AF2545" s="1305" t="e">
        <f t="shared" si="4701"/>
        <v>#DIV/0!</v>
      </c>
      <c r="AG2545" s="1305" t="e">
        <f t="shared" si="4702"/>
        <v>#DIV/0!</v>
      </c>
      <c r="AH2545" s="5"/>
      <c r="AI2545" s="5"/>
      <c r="AJ2545" s="5"/>
      <c r="AK2545" s="5"/>
      <c r="AL2545" s="5"/>
      <c r="AM2545" s="5"/>
      <c r="AN2545" s="5"/>
      <c r="AO2545" s="5"/>
      <c r="AP2545" s="5"/>
      <c r="AQ2545" s="5"/>
      <c r="AR2545" s="5"/>
      <c r="AS2545" s="5"/>
      <c r="AT2545" s="5"/>
      <c r="AU2545" s="5"/>
      <c r="AV2545" s="5"/>
      <c r="AW2545" s="5"/>
      <c r="AX2545" s="5"/>
      <c r="AY2545" s="5"/>
      <c r="AZ2545" s="5"/>
      <c r="BA2545" s="5"/>
      <c r="BB2545" s="5"/>
      <c r="BC2545" s="5"/>
      <c r="BD2545" s="5"/>
      <c r="BE2545" s="5"/>
    </row>
    <row r="2546" spans="1:57" ht="14.25" customHeight="1">
      <c r="A2546" s="1376">
        <v>46349</v>
      </c>
      <c r="B2546" s="1301"/>
      <c r="C2546" s="1302"/>
      <c r="D2546" s="1376">
        <v>45984</v>
      </c>
      <c r="E2546" s="1357"/>
      <c r="F2546" s="5"/>
      <c r="G2546" s="5"/>
      <c r="H2546" s="1302"/>
      <c r="I2546" s="1303"/>
      <c r="J2546" s="1301"/>
      <c r="K2546" s="1376"/>
      <c r="L2546" s="1302"/>
      <c r="M2546" s="1382">
        <f t="shared" si="4691"/>
        <v>46350</v>
      </c>
      <c r="N2546" s="1354"/>
      <c r="O2546" s="1383">
        <f t="shared" ref="O2546:S2546" si="5147">$AD2546*O$27</f>
        <v>0</v>
      </c>
      <c r="P2546" s="1383">
        <f t="shared" si="5147"/>
        <v>0</v>
      </c>
      <c r="Q2546" s="1383">
        <f t="shared" si="5147"/>
        <v>0</v>
      </c>
      <c r="R2546" s="1383">
        <f t="shared" si="5147"/>
        <v>0</v>
      </c>
      <c r="S2546" s="1383">
        <f t="shared" si="5147"/>
        <v>0</v>
      </c>
      <c r="T2546" s="1383">
        <f t="shared" ref="T2546:X2546" si="5148">$AE2546*T$27</f>
        <v>0</v>
      </c>
      <c r="U2546" s="1383">
        <f t="shared" si="5148"/>
        <v>0</v>
      </c>
      <c r="V2546" s="1383">
        <f t="shared" si="5148"/>
        <v>0</v>
      </c>
      <c r="W2546" s="1383">
        <f t="shared" si="5148"/>
        <v>0</v>
      </c>
      <c r="X2546" s="1383">
        <f t="shared" si="5148"/>
        <v>0</v>
      </c>
      <c r="Y2546" s="1383">
        <f t="shared" si="4694"/>
        <v>0</v>
      </c>
      <c r="Z2546" s="1383">
        <f t="shared" si="4695"/>
        <v>0</v>
      </c>
      <c r="AA2546" s="1383">
        <f t="shared" si="4696"/>
        <v>0</v>
      </c>
      <c r="AB2546" s="1383">
        <f t="shared" si="4697"/>
        <v>0</v>
      </c>
      <c r="AC2546" s="5">
        <f t="shared" si="4698"/>
        <v>327</v>
      </c>
      <c r="AD2546" s="1383">
        <f t="shared" si="4699"/>
        <v>0</v>
      </c>
      <c r="AE2546" s="1383">
        <f t="shared" si="4700"/>
        <v>0</v>
      </c>
      <c r="AF2546" s="1305" t="e">
        <f t="shared" si="4701"/>
        <v>#DIV/0!</v>
      </c>
      <c r="AG2546" s="1305" t="e">
        <f t="shared" si="4702"/>
        <v>#DIV/0!</v>
      </c>
      <c r="AH2546" s="5"/>
      <c r="AI2546" s="5"/>
      <c r="AJ2546" s="5"/>
      <c r="AK2546" s="5"/>
      <c r="AL2546" s="5"/>
      <c r="AM2546" s="5"/>
      <c r="AN2546" s="5"/>
      <c r="AO2546" s="5"/>
      <c r="AP2546" s="5"/>
      <c r="AQ2546" s="5"/>
      <c r="AR2546" s="5"/>
      <c r="AS2546" s="5"/>
      <c r="AT2546" s="5"/>
      <c r="AU2546" s="5"/>
      <c r="AV2546" s="5"/>
      <c r="AW2546" s="5"/>
      <c r="AX2546" s="5"/>
      <c r="AY2546" s="5"/>
      <c r="AZ2546" s="5"/>
      <c r="BA2546" s="5"/>
      <c r="BB2546" s="5"/>
      <c r="BC2546" s="5"/>
      <c r="BD2546" s="5"/>
      <c r="BE2546" s="5"/>
    </row>
    <row r="2547" spans="1:57" ht="14.25" customHeight="1">
      <c r="A2547" s="1376">
        <v>46350</v>
      </c>
      <c r="B2547" s="1301"/>
      <c r="C2547" s="1302"/>
      <c r="D2547" s="1376">
        <v>45985</v>
      </c>
      <c r="E2547" s="1357"/>
      <c r="F2547" s="5"/>
      <c r="G2547" s="5"/>
      <c r="H2547" s="1302"/>
      <c r="I2547" s="1303"/>
      <c r="J2547" s="1301"/>
      <c r="K2547" s="1376"/>
      <c r="L2547" s="1302"/>
      <c r="M2547" s="1382">
        <f t="shared" si="4691"/>
        <v>46351</v>
      </c>
      <c r="N2547" s="1354"/>
      <c r="O2547" s="1383">
        <f t="shared" ref="O2547:S2547" si="5149">$AD2547*O$27</f>
        <v>0</v>
      </c>
      <c r="P2547" s="1383">
        <f t="shared" si="5149"/>
        <v>0</v>
      </c>
      <c r="Q2547" s="1383">
        <f t="shared" si="5149"/>
        <v>0</v>
      </c>
      <c r="R2547" s="1383">
        <f t="shared" si="5149"/>
        <v>0</v>
      </c>
      <c r="S2547" s="1383">
        <f t="shared" si="5149"/>
        <v>0</v>
      </c>
      <c r="T2547" s="1383">
        <f t="shared" ref="T2547:X2547" si="5150">$AE2547*T$27</f>
        <v>0</v>
      </c>
      <c r="U2547" s="1383">
        <f t="shared" si="5150"/>
        <v>0</v>
      </c>
      <c r="V2547" s="1383">
        <f t="shared" si="5150"/>
        <v>0</v>
      </c>
      <c r="W2547" s="1383">
        <f t="shared" si="5150"/>
        <v>0</v>
      </c>
      <c r="X2547" s="1383">
        <f t="shared" si="5150"/>
        <v>0</v>
      </c>
      <c r="Y2547" s="1383">
        <f t="shared" si="4694"/>
        <v>0</v>
      </c>
      <c r="Z2547" s="1383">
        <f t="shared" si="4695"/>
        <v>0</v>
      </c>
      <c r="AA2547" s="1383">
        <f t="shared" si="4696"/>
        <v>0</v>
      </c>
      <c r="AB2547" s="1383">
        <f t="shared" si="4697"/>
        <v>0</v>
      </c>
      <c r="AC2547" s="5">
        <f t="shared" si="4698"/>
        <v>328</v>
      </c>
      <c r="AD2547" s="1383">
        <f t="shared" si="4699"/>
        <v>0</v>
      </c>
      <c r="AE2547" s="1383">
        <f t="shared" si="4700"/>
        <v>0</v>
      </c>
      <c r="AF2547" s="1305" t="e">
        <f t="shared" si="4701"/>
        <v>#DIV/0!</v>
      </c>
      <c r="AG2547" s="1305" t="e">
        <f t="shared" si="4702"/>
        <v>#DIV/0!</v>
      </c>
      <c r="AH2547" s="5"/>
      <c r="AI2547" s="5"/>
      <c r="AJ2547" s="5"/>
      <c r="AK2547" s="5"/>
      <c r="AL2547" s="5"/>
      <c r="AM2547" s="5"/>
      <c r="AN2547" s="5"/>
      <c r="AO2547" s="5"/>
      <c r="AP2547" s="5"/>
      <c r="AQ2547" s="5"/>
      <c r="AR2547" s="5"/>
      <c r="AS2547" s="5"/>
      <c r="AT2547" s="5"/>
      <c r="AU2547" s="5"/>
      <c r="AV2547" s="5"/>
      <c r="AW2547" s="5"/>
      <c r="AX2547" s="5"/>
      <c r="AY2547" s="5"/>
      <c r="AZ2547" s="5"/>
      <c r="BA2547" s="5"/>
      <c r="BB2547" s="5"/>
      <c r="BC2547" s="5"/>
      <c r="BD2547" s="5"/>
      <c r="BE2547" s="5"/>
    </row>
    <row r="2548" spans="1:57" ht="14.25" customHeight="1">
      <c r="A2548" s="1376">
        <v>46351</v>
      </c>
      <c r="B2548" s="1301"/>
      <c r="C2548" s="1302"/>
      <c r="D2548" s="1376">
        <v>45986</v>
      </c>
      <c r="E2548" s="1357"/>
      <c r="F2548" s="5"/>
      <c r="G2548" s="5"/>
      <c r="H2548" s="1302"/>
      <c r="I2548" s="1303"/>
      <c r="J2548" s="1301"/>
      <c r="K2548" s="1376"/>
      <c r="L2548" s="1302"/>
      <c r="M2548" s="1382">
        <f t="shared" si="4691"/>
        <v>46352</v>
      </c>
      <c r="N2548" s="1354"/>
      <c r="O2548" s="1383">
        <f t="shared" ref="O2548:S2548" si="5151">$AD2548*O$27</f>
        <v>0</v>
      </c>
      <c r="P2548" s="1383">
        <f t="shared" si="5151"/>
        <v>0</v>
      </c>
      <c r="Q2548" s="1383">
        <f t="shared" si="5151"/>
        <v>0</v>
      </c>
      <c r="R2548" s="1383">
        <f t="shared" si="5151"/>
        <v>0</v>
      </c>
      <c r="S2548" s="1383">
        <f t="shared" si="5151"/>
        <v>0</v>
      </c>
      <c r="T2548" s="1383">
        <f t="shared" ref="T2548:X2548" si="5152">$AE2548*T$27</f>
        <v>0</v>
      </c>
      <c r="U2548" s="1383">
        <f t="shared" si="5152"/>
        <v>0</v>
      </c>
      <c r="V2548" s="1383">
        <f t="shared" si="5152"/>
        <v>0</v>
      </c>
      <c r="W2548" s="1383">
        <f t="shared" si="5152"/>
        <v>0</v>
      </c>
      <c r="X2548" s="1383">
        <f t="shared" si="5152"/>
        <v>0</v>
      </c>
      <c r="Y2548" s="1383">
        <f t="shared" si="4694"/>
        <v>0</v>
      </c>
      <c r="Z2548" s="1383">
        <f t="shared" si="4695"/>
        <v>0</v>
      </c>
      <c r="AA2548" s="1383">
        <f t="shared" si="4696"/>
        <v>0</v>
      </c>
      <c r="AB2548" s="1383">
        <f t="shared" si="4697"/>
        <v>0</v>
      </c>
      <c r="AC2548" s="5">
        <f t="shared" si="4698"/>
        <v>329</v>
      </c>
      <c r="AD2548" s="1383">
        <f t="shared" si="4699"/>
        <v>0</v>
      </c>
      <c r="AE2548" s="1383">
        <f t="shared" si="4700"/>
        <v>0</v>
      </c>
      <c r="AF2548" s="1305" t="e">
        <f t="shared" si="4701"/>
        <v>#DIV/0!</v>
      </c>
      <c r="AG2548" s="1305" t="e">
        <f t="shared" si="4702"/>
        <v>#DIV/0!</v>
      </c>
      <c r="AH2548" s="5"/>
      <c r="AI2548" s="5"/>
      <c r="AJ2548" s="5"/>
      <c r="AK2548" s="5"/>
      <c r="AL2548" s="5"/>
      <c r="AM2548" s="5"/>
      <c r="AN2548" s="5"/>
      <c r="AO2548" s="5"/>
      <c r="AP2548" s="5"/>
      <c r="AQ2548" s="5"/>
      <c r="AR2548" s="5"/>
      <c r="AS2548" s="5"/>
      <c r="AT2548" s="5"/>
      <c r="AU2548" s="5"/>
      <c r="AV2548" s="5"/>
      <c r="AW2548" s="5"/>
      <c r="AX2548" s="5"/>
      <c r="AY2548" s="5"/>
      <c r="AZ2548" s="5"/>
      <c r="BA2548" s="5"/>
      <c r="BB2548" s="5"/>
      <c r="BC2548" s="5"/>
      <c r="BD2548" s="5"/>
      <c r="BE2548" s="5"/>
    </row>
    <row r="2549" spans="1:57" ht="14.25" customHeight="1">
      <c r="A2549" s="1376">
        <v>46352</v>
      </c>
      <c r="B2549" s="1301"/>
      <c r="C2549" s="1302"/>
      <c r="D2549" s="1376">
        <v>45987</v>
      </c>
      <c r="E2549" s="1357"/>
      <c r="F2549" s="5"/>
      <c r="G2549" s="5"/>
      <c r="H2549" s="1302"/>
      <c r="I2549" s="1303"/>
      <c r="J2549" s="1301"/>
      <c r="K2549" s="1376"/>
      <c r="L2549" s="1302"/>
      <c r="M2549" s="1382">
        <f t="shared" si="4691"/>
        <v>46353</v>
      </c>
      <c r="N2549" s="1354"/>
      <c r="O2549" s="1383">
        <f t="shared" ref="O2549:S2549" si="5153">$AD2549*O$27</f>
        <v>0</v>
      </c>
      <c r="P2549" s="1383">
        <f t="shared" si="5153"/>
        <v>0</v>
      </c>
      <c r="Q2549" s="1383">
        <f t="shared" si="5153"/>
        <v>0</v>
      </c>
      <c r="R2549" s="1383">
        <f t="shared" si="5153"/>
        <v>0</v>
      </c>
      <c r="S2549" s="1383">
        <f t="shared" si="5153"/>
        <v>0</v>
      </c>
      <c r="T2549" s="1383">
        <f t="shared" ref="T2549:X2549" si="5154">$AE2549*T$27</f>
        <v>0</v>
      </c>
      <c r="U2549" s="1383">
        <f t="shared" si="5154"/>
        <v>0</v>
      </c>
      <c r="V2549" s="1383">
        <f t="shared" si="5154"/>
        <v>0</v>
      </c>
      <c r="W2549" s="1383">
        <f t="shared" si="5154"/>
        <v>0</v>
      </c>
      <c r="X2549" s="1383">
        <f t="shared" si="5154"/>
        <v>0</v>
      </c>
      <c r="Y2549" s="1383">
        <f t="shared" si="4694"/>
        <v>0</v>
      </c>
      <c r="Z2549" s="1383">
        <f t="shared" si="4695"/>
        <v>0</v>
      </c>
      <c r="AA2549" s="1383">
        <f t="shared" si="4696"/>
        <v>0</v>
      </c>
      <c r="AB2549" s="1383">
        <f t="shared" si="4697"/>
        <v>0</v>
      </c>
      <c r="AC2549" s="5">
        <f t="shared" si="4698"/>
        <v>330</v>
      </c>
      <c r="AD2549" s="1383">
        <f t="shared" si="4699"/>
        <v>0</v>
      </c>
      <c r="AE2549" s="1383">
        <f t="shared" si="4700"/>
        <v>0</v>
      </c>
      <c r="AF2549" s="1305" t="e">
        <f t="shared" si="4701"/>
        <v>#DIV/0!</v>
      </c>
      <c r="AG2549" s="1305" t="e">
        <f t="shared" si="4702"/>
        <v>#DIV/0!</v>
      </c>
      <c r="AH2549" s="5"/>
      <c r="AI2549" s="5"/>
      <c r="AJ2549" s="5"/>
      <c r="AK2549" s="5"/>
      <c r="AL2549" s="5"/>
      <c r="AM2549" s="5"/>
      <c r="AN2549" s="5"/>
      <c r="AO2549" s="5"/>
      <c r="AP2549" s="5"/>
      <c r="AQ2549" s="5"/>
      <c r="AR2549" s="5"/>
      <c r="AS2549" s="5"/>
      <c r="AT2549" s="5"/>
      <c r="AU2549" s="5"/>
      <c r="AV2549" s="5"/>
      <c r="AW2549" s="5"/>
      <c r="AX2549" s="5"/>
      <c r="AY2549" s="5"/>
      <c r="AZ2549" s="5"/>
      <c r="BA2549" s="5"/>
      <c r="BB2549" s="5"/>
      <c r="BC2549" s="5"/>
      <c r="BD2549" s="5"/>
      <c r="BE2549" s="5"/>
    </row>
    <row r="2550" spans="1:57" ht="14.25" customHeight="1">
      <c r="A2550" s="1376">
        <v>46353</v>
      </c>
      <c r="B2550" s="1301"/>
      <c r="C2550" s="1302"/>
      <c r="D2550" s="1376">
        <v>45988</v>
      </c>
      <c r="E2550" s="1357"/>
      <c r="F2550" s="5"/>
      <c r="G2550" s="5"/>
      <c r="H2550" s="1302"/>
      <c r="I2550" s="1303"/>
      <c r="J2550" s="1301"/>
      <c r="K2550" s="1376"/>
      <c r="L2550" s="1302"/>
      <c r="M2550" s="1382">
        <f t="shared" si="4691"/>
        <v>46354</v>
      </c>
      <c r="N2550" s="1354"/>
      <c r="O2550" s="1383">
        <f t="shared" ref="O2550:S2550" si="5155">$AD2550*O$27</f>
        <v>0</v>
      </c>
      <c r="P2550" s="1383">
        <f t="shared" si="5155"/>
        <v>0</v>
      </c>
      <c r="Q2550" s="1383">
        <f t="shared" si="5155"/>
        <v>0</v>
      </c>
      <c r="R2550" s="1383">
        <f t="shared" si="5155"/>
        <v>0</v>
      </c>
      <c r="S2550" s="1383">
        <f t="shared" si="5155"/>
        <v>0</v>
      </c>
      <c r="T2550" s="1383">
        <f t="shared" ref="T2550:X2550" si="5156">$AE2550*T$27</f>
        <v>0</v>
      </c>
      <c r="U2550" s="1383">
        <f t="shared" si="5156"/>
        <v>0</v>
      </c>
      <c r="V2550" s="1383">
        <f t="shared" si="5156"/>
        <v>0</v>
      </c>
      <c r="W2550" s="1383">
        <f t="shared" si="5156"/>
        <v>0</v>
      </c>
      <c r="X2550" s="1383">
        <f t="shared" si="5156"/>
        <v>0</v>
      </c>
      <c r="Y2550" s="1383">
        <f t="shared" si="4694"/>
        <v>0</v>
      </c>
      <c r="Z2550" s="1383">
        <f t="shared" si="4695"/>
        <v>0</v>
      </c>
      <c r="AA2550" s="1383">
        <f t="shared" si="4696"/>
        <v>0</v>
      </c>
      <c r="AB2550" s="1383">
        <f t="shared" si="4697"/>
        <v>0</v>
      </c>
      <c r="AC2550" s="5">
        <f t="shared" si="4698"/>
        <v>331</v>
      </c>
      <c r="AD2550" s="1383">
        <f t="shared" si="4699"/>
        <v>0</v>
      </c>
      <c r="AE2550" s="1383">
        <f t="shared" si="4700"/>
        <v>0</v>
      </c>
      <c r="AF2550" s="1305" t="e">
        <f t="shared" si="4701"/>
        <v>#DIV/0!</v>
      </c>
      <c r="AG2550" s="1305" t="e">
        <f t="shared" si="4702"/>
        <v>#DIV/0!</v>
      </c>
      <c r="AH2550" s="5"/>
      <c r="AI2550" s="5"/>
      <c r="AJ2550" s="5"/>
      <c r="AK2550" s="5"/>
      <c r="AL2550" s="5"/>
      <c r="AM2550" s="5"/>
      <c r="AN2550" s="5"/>
      <c r="AO2550" s="5"/>
      <c r="AP2550" s="5"/>
      <c r="AQ2550" s="5"/>
      <c r="AR2550" s="5"/>
      <c r="AS2550" s="5"/>
      <c r="AT2550" s="5"/>
      <c r="AU2550" s="5"/>
      <c r="AV2550" s="5"/>
      <c r="AW2550" s="5"/>
      <c r="AX2550" s="5"/>
      <c r="AY2550" s="5"/>
      <c r="AZ2550" s="5"/>
      <c r="BA2550" s="5"/>
      <c r="BB2550" s="5"/>
      <c r="BC2550" s="5"/>
      <c r="BD2550" s="5"/>
      <c r="BE2550" s="5"/>
    </row>
    <row r="2551" spans="1:57" ht="14.25" customHeight="1">
      <c r="A2551" s="1376">
        <v>46354</v>
      </c>
      <c r="B2551" s="1301"/>
      <c r="C2551" s="1302"/>
      <c r="D2551" s="1376">
        <v>45989</v>
      </c>
      <c r="E2551" s="1357"/>
      <c r="F2551" s="5"/>
      <c r="G2551" s="5"/>
      <c r="H2551" s="1302"/>
      <c r="I2551" s="1303"/>
      <c r="J2551" s="1301"/>
      <c r="K2551" s="1376"/>
      <c r="L2551" s="1302"/>
      <c r="M2551" s="1382">
        <f t="shared" si="4691"/>
        <v>46355</v>
      </c>
      <c r="N2551" s="1354"/>
      <c r="O2551" s="1383">
        <f t="shared" ref="O2551:S2551" si="5157">$AD2551*O$27</f>
        <v>0</v>
      </c>
      <c r="P2551" s="1383">
        <f t="shared" si="5157"/>
        <v>0</v>
      </c>
      <c r="Q2551" s="1383">
        <f t="shared" si="5157"/>
        <v>0</v>
      </c>
      <c r="R2551" s="1383">
        <f t="shared" si="5157"/>
        <v>0</v>
      </c>
      <c r="S2551" s="1383">
        <f t="shared" si="5157"/>
        <v>0</v>
      </c>
      <c r="T2551" s="1383">
        <f t="shared" ref="T2551:X2551" si="5158">$AE2551*T$27</f>
        <v>0</v>
      </c>
      <c r="U2551" s="1383">
        <f t="shared" si="5158"/>
        <v>0</v>
      </c>
      <c r="V2551" s="1383">
        <f t="shared" si="5158"/>
        <v>0</v>
      </c>
      <c r="W2551" s="1383">
        <f t="shared" si="5158"/>
        <v>0</v>
      </c>
      <c r="X2551" s="1383">
        <f t="shared" si="5158"/>
        <v>0</v>
      </c>
      <c r="Y2551" s="1383">
        <f t="shared" si="4694"/>
        <v>0</v>
      </c>
      <c r="Z2551" s="1383">
        <f t="shared" si="4695"/>
        <v>0</v>
      </c>
      <c r="AA2551" s="1383">
        <f t="shared" si="4696"/>
        <v>0</v>
      </c>
      <c r="AB2551" s="1383">
        <f t="shared" si="4697"/>
        <v>0</v>
      </c>
      <c r="AC2551" s="5">
        <f t="shared" si="4698"/>
        <v>332</v>
      </c>
      <c r="AD2551" s="1383">
        <f t="shared" si="4699"/>
        <v>0</v>
      </c>
      <c r="AE2551" s="1383">
        <f t="shared" si="4700"/>
        <v>0</v>
      </c>
      <c r="AF2551" s="1305" t="e">
        <f t="shared" si="4701"/>
        <v>#DIV/0!</v>
      </c>
      <c r="AG2551" s="1305" t="e">
        <f t="shared" si="4702"/>
        <v>#DIV/0!</v>
      </c>
      <c r="AH2551" s="5"/>
      <c r="AI2551" s="5"/>
      <c r="AJ2551" s="5"/>
      <c r="AK2551" s="5"/>
      <c r="AL2551" s="5"/>
      <c r="AM2551" s="5"/>
      <c r="AN2551" s="5"/>
      <c r="AO2551" s="5"/>
      <c r="AP2551" s="5"/>
      <c r="AQ2551" s="5"/>
      <c r="AR2551" s="5"/>
      <c r="AS2551" s="5"/>
      <c r="AT2551" s="5"/>
      <c r="AU2551" s="5"/>
      <c r="AV2551" s="5"/>
      <c r="AW2551" s="5"/>
      <c r="AX2551" s="5"/>
      <c r="AY2551" s="5"/>
      <c r="AZ2551" s="5"/>
      <c r="BA2551" s="5"/>
      <c r="BB2551" s="5"/>
      <c r="BC2551" s="5"/>
      <c r="BD2551" s="5"/>
      <c r="BE2551" s="5"/>
    </row>
    <row r="2552" spans="1:57" ht="14.25" customHeight="1">
      <c r="A2552" s="1376">
        <v>46355</v>
      </c>
      <c r="B2552" s="1301"/>
      <c r="C2552" s="1302"/>
      <c r="D2552" s="1376">
        <v>45990</v>
      </c>
      <c r="E2552" s="1357"/>
      <c r="F2552" s="5"/>
      <c r="G2552" s="5"/>
      <c r="H2552" s="1302"/>
      <c r="I2552" s="1303"/>
      <c r="J2552" s="1301"/>
      <c r="K2552" s="1376"/>
      <c r="L2552" s="1302"/>
      <c r="M2552" s="1382">
        <f t="shared" si="4691"/>
        <v>46356</v>
      </c>
      <c r="N2552" s="1354"/>
      <c r="O2552" s="1383">
        <f t="shared" ref="O2552:S2552" si="5159">$AD2552*O$27</f>
        <v>0</v>
      </c>
      <c r="P2552" s="1383">
        <f t="shared" si="5159"/>
        <v>0</v>
      </c>
      <c r="Q2552" s="1383">
        <f t="shared" si="5159"/>
        <v>0</v>
      </c>
      <c r="R2552" s="1383">
        <f t="shared" si="5159"/>
        <v>0</v>
      </c>
      <c r="S2552" s="1383">
        <f t="shared" si="5159"/>
        <v>0</v>
      </c>
      <c r="T2552" s="1383">
        <f t="shared" ref="T2552:X2552" si="5160">$AE2552*T$27</f>
        <v>0</v>
      </c>
      <c r="U2552" s="1383">
        <f t="shared" si="5160"/>
        <v>0</v>
      </c>
      <c r="V2552" s="1383">
        <f t="shared" si="5160"/>
        <v>0</v>
      </c>
      <c r="W2552" s="1383">
        <f t="shared" si="5160"/>
        <v>0</v>
      </c>
      <c r="X2552" s="1383">
        <f t="shared" si="5160"/>
        <v>0</v>
      </c>
      <c r="Y2552" s="1383">
        <f t="shared" si="4694"/>
        <v>0</v>
      </c>
      <c r="Z2552" s="1383">
        <f t="shared" si="4695"/>
        <v>0</v>
      </c>
      <c r="AA2552" s="1383">
        <f t="shared" si="4696"/>
        <v>0</v>
      </c>
      <c r="AB2552" s="1383">
        <f t="shared" si="4697"/>
        <v>0</v>
      </c>
      <c r="AC2552" s="5">
        <f t="shared" si="4698"/>
        <v>333</v>
      </c>
      <c r="AD2552" s="1383">
        <f t="shared" si="4699"/>
        <v>0</v>
      </c>
      <c r="AE2552" s="1383">
        <f t="shared" si="4700"/>
        <v>0</v>
      </c>
      <c r="AF2552" s="1305" t="e">
        <f t="shared" si="4701"/>
        <v>#DIV/0!</v>
      </c>
      <c r="AG2552" s="1305" t="e">
        <f t="shared" si="4702"/>
        <v>#DIV/0!</v>
      </c>
      <c r="AH2552" s="5"/>
      <c r="AI2552" s="5"/>
      <c r="AJ2552" s="5"/>
      <c r="AK2552" s="5"/>
      <c r="AL2552" s="5"/>
      <c r="AM2552" s="5"/>
      <c r="AN2552" s="5"/>
      <c r="AO2552" s="5"/>
      <c r="AP2552" s="5"/>
      <c r="AQ2552" s="5"/>
      <c r="AR2552" s="5"/>
      <c r="AS2552" s="5"/>
      <c r="AT2552" s="5"/>
      <c r="AU2552" s="5"/>
      <c r="AV2552" s="5"/>
      <c r="AW2552" s="5"/>
      <c r="AX2552" s="5"/>
      <c r="AY2552" s="5"/>
      <c r="AZ2552" s="5"/>
      <c r="BA2552" s="5"/>
      <c r="BB2552" s="5"/>
      <c r="BC2552" s="5"/>
      <c r="BD2552" s="5"/>
      <c r="BE2552" s="5"/>
    </row>
    <row r="2553" spans="1:57" ht="14.25" customHeight="1">
      <c r="A2553" s="1376">
        <v>46356</v>
      </c>
      <c r="B2553" s="1301"/>
      <c r="C2553" s="1302"/>
      <c r="D2553" s="1376">
        <v>45991</v>
      </c>
      <c r="E2553" s="1357"/>
      <c r="F2553" s="5"/>
      <c r="G2553" s="5"/>
      <c r="H2553" s="1302"/>
      <c r="I2553" s="1303"/>
      <c r="J2553" s="1301"/>
      <c r="K2553" s="1376"/>
      <c r="L2553" s="1302"/>
      <c r="M2553" s="1382">
        <f t="shared" si="4691"/>
        <v>46357</v>
      </c>
      <c r="N2553" s="1354"/>
      <c r="O2553" s="1383">
        <f t="shared" ref="O2553:S2553" si="5161">$AD2553*O$27</f>
        <v>0</v>
      </c>
      <c r="P2553" s="1383">
        <f t="shared" si="5161"/>
        <v>0</v>
      </c>
      <c r="Q2553" s="1383">
        <f t="shared" si="5161"/>
        <v>0</v>
      </c>
      <c r="R2553" s="1383">
        <f t="shared" si="5161"/>
        <v>0</v>
      </c>
      <c r="S2553" s="1383">
        <f t="shared" si="5161"/>
        <v>0</v>
      </c>
      <c r="T2553" s="1383">
        <f t="shared" ref="T2553:X2553" si="5162">$AE2553*T$27</f>
        <v>0</v>
      </c>
      <c r="U2553" s="1383">
        <f t="shared" si="5162"/>
        <v>0</v>
      </c>
      <c r="V2553" s="1383">
        <f t="shared" si="5162"/>
        <v>0</v>
      </c>
      <c r="W2553" s="1383">
        <f t="shared" si="5162"/>
        <v>0</v>
      </c>
      <c r="X2553" s="1383">
        <f t="shared" si="5162"/>
        <v>0</v>
      </c>
      <c r="Y2553" s="1383">
        <f t="shared" si="4694"/>
        <v>0</v>
      </c>
      <c r="Z2553" s="1383">
        <f t="shared" si="4695"/>
        <v>0</v>
      </c>
      <c r="AA2553" s="1383">
        <f t="shared" si="4696"/>
        <v>0</v>
      </c>
      <c r="AB2553" s="1383">
        <f t="shared" si="4697"/>
        <v>0</v>
      </c>
      <c r="AC2553" s="5">
        <f t="shared" si="4698"/>
        <v>334</v>
      </c>
      <c r="AD2553" s="1383">
        <f t="shared" si="4699"/>
        <v>0</v>
      </c>
      <c r="AE2553" s="1383">
        <f t="shared" si="4700"/>
        <v>0</v>
      </c>
      <c r="AF2553" s="1305" t="e">
        <f t="shared" si="4701"/>
        <v>#DIV/0!</v>
      </c>
      <c r="AG2553" s="1305" t="e">
        <f t="shared" si="4702"/>
        <v>#DIV/0!</v>
      </c>
      <c r="AH2553" s="5"/>
      <c r="AI2553" s="5"/>
      <c r="AJ2553" s="5"/>
      <c r="AK2553" s="5"/>
      <c r="AL2553" s="5"/>
      <c r="AM2553" s="5"/>
      <c r="AN2553" s="5"/>
      <c r="AO2553" s="5"/>
      <c r="AP2553" s="5"/>
      <c r="AQ2553" s="5"/>
      <c r="AR2553" s="5"/>
      <c r="AS2553" s="5"/>
      <c r="AT2553" s="5"/>
      <c r="AU2553" s="5"/>
      <c r="AV2553" s="5"/>
      <c r="AW2553" s="5"/>
      <c r="AX2553" s="5"/>
      <c r="AY2553" s="5"/>
      <c r="AZ2553" s="5"/>
      <c r="BA2553" s="5"/>
      <c r="BB2553" s="5"/>
      <c r="BC2553" s="5"/>
      <c r="BD2553" s="5"/>
      <c r="BE2553" s="5"/>
    </row>
    <row r="2554" spans="1:57" ht="14.25" customHeight="1">
      <c r="A2554" s="1376">
        <v>46357</v>
      </c>
      <c r="B2554" s="1301"/>
      <c r="C2554" s="1302"/>
      <c r="D2554" s="1376">
        <v>45992</v>
      </c>
      <c r="E2554" s="1357"/>
      <c r="F2554" s="5"/>
      <c r="G2554" s="5"/>
      <c r="H2554" s="1302"/>
      <c r="I2554" s="1303"/>
      <c r="J2554" s="1301"/>
      <c r="K2554" s="1376"/>
      <c r="L2554" s="1302"/>
      <c r="M2554" s="1382">
        <f t="shared" si="4691"/>
        <v>46358</v>
      </c>
      <c r="N2554" s="1354"/>
      <c r="O2554" s="1383">
        <f t="shared" ref="O2554:S2554" si="5163">$AD2554*O$27</f>
        <v>0</v>
      </c>
      <c r="P2554" s="1383">
        <f t="shared" si="5163"/>
        <v>0</v>
      </c>
      <c r="Q2554" s="1383">
        <f t="shared" si="5163"/>
        <v>0</v>
      </c>
      <c r="R2554" s="1383">
        <f t="shared" si="5163"/>
        <v>0</v>
      </c>
      <c r="S2554" s="1383">
        <f t="shared" si="5163"/>
        <v>0</v>
      </c>
      <c r="T2554" s="1383">
        <f t="shared" ref="T2554:X2554" si="5164">$AE2554*T$27</f>
        <v>0</v>
      </c>
      <c r="U2554" s="1383">
        <f t="shared" si="5164"/>
        <v>0</v>
      </c>
      <c r="V2554" s="1383">
        <f t="shared" si="5164"/>
        <v>0</v>
      </c>
      <c r="W2554" s="1383">
        <f t="shared" si="5164"/>
        <v>0</v>
      </c>
      <c r="X2554" s="1383">
        <f t="shared" si="5164"/>
        <v>0</v>
      </c>
      <c r="Y2554" s="1383">
        <f t="shared" si="4694"/>
        <v>0</v>
      </c>
      <c r="Z2554" s="1383">
        <f t="shared" si="4695"/>
        <v>0</v>
      </c>
      <c r="AA2554" s="1383">
        <f t="shared" si="4696"/>
        <v>0</v>
      </c>
      <c r="AB2554" s="1383">
        <f t="shared" si="4697"/>
        <v>0</v>
      </c>
      <c r="AC2554" s="5">
        <f t="shared" si="4698"/>
        <v>335</v>
      </c>
      <c r="AD2554" s="1383">
        <f t="shared" si="4699"/>
        <v>0</v>
      </c>
      <c r="AE2554" s="1383">
        <f t="shared" si="4700"/>
        <v>0</v>
      </c>
      <c r="AF2554" s="1305" t="e">
        <f t="shared" si="4701"/>
        <v>#DIV/0!</v>
      </c>
      <c r="AG2554" s="1305" t="e">
        <f t="shared" si="4702"/>
        <v>#DIV/0!</v>
      </c>
      <c r="AH2554" s="5"/>
      <c r="AI2554" s="5"/>
      <c r="AJ2554" s="5"/>
      <c r="AK2554" s="5"/>
      <c r="AL2554" s="5"/>
      <c r="AM2554" s="5"/>
      <c r="AN2554" s="5"/>
      <c r="AO2554" s="5"/>
      <c r="AP2554" s="5"/>
      <c r="AQ2554" s="5"/>
      <c r="AR2554" s="5"/>
      <c r="AS2554" s="5"/>
      <c r="AT2554" s="5"/>
      <c r="AU2554" s="5"/>
      <c r="AV2554" s="5"/>
      <c r="AW2554" s="5"/>
      <c r="AX2554" s="5"/>
      <c r="AY2554" s="5"/>
      <c r="AZ2554" s="5"/>
      <c r="BA2554" s="5"/>
      <c r="BB2554" s="5"/>
      <c r="BC2554" s="5"/>
      <c r="BD2554" s="5"/>
      <c r="BE2554" s="5"/>
    </row>
    <row r="2555" spans="1:57" ht="14.25" customHeight="1">
      <c r="A2555" s="1376">
        <v>46358</v>
      </c>
      <c r="B2555" s="1301"/>
      <c r="C2555" s="1302"/>
      <c r="D2555" s="1376">
        <v>45993</v>
      </c>
      <c r="E2555" s="1357"/>
      <c r="F2555" s="5"/>
      <c r="G2555" s="5"/>
      <c r="H2555" s="1302"/>
      <c r="I2555" s="1303"/>
      <c r="J2555" s="1301"/>
      <c r="K2555" s="1376"/>
      <c r="L2555" s="1302"/>
      <c r="M2555" s="1382">
        <f t="shared" si="4691"/>
        <v>46359</v>
      </c>
      <c r="N2555" s="1354"/>
      <c r="O2555" s="1383">
        <f t="shared" ref="O2555:S2555" si="5165">$AD2555*O$27</f>
        <v>0</v>
      </c>
      <c r="P2555" s="1383">
        <f t="shared" si="5165"/>
        <v>0</v>
      </c>
      <c r="Q2555" s="1383">
        <f t="shared" si="5165"/>
        <v>0</v>
      </c>
      <c r="R2555" s="1383">
        <f t="shared" si="5165"/>
        <v>0</v>
      </c>
      <c r="S2555" s="1383">
        <f t="shared" si="5165"/>
        <v>0</v>
      </c>
      <c r="T2555" s="1383">
        <f t="shared" ref="T2555:X2555" si="5166">$AE2555*T$27</f>
        <v>0</v>
      </c>
      <c r="U2555" s="1383">
        <f t="shared" si="5166"/>
        <v>0</v>
      </c>
      <c r="V2555" s="1383">
        <f t="shared" si="5166"/>
        <v>0</v>
      </c>
      <c r="W2555" s="1383">
        <f t="shared" si="5166"/>
        <v>0</v>
      </c>
      <c r="X2555" s="1383">
        <f t="shared" si="5166"/>
        <v>0</v>
      </c>
      <c r="Y2555" s="1383">
        <f t="shared" si="4694"/>
        <v>0</v>
      </c>
      <c r="Z2555" s="1383">
        <f t="shared" si="4695"/>
        <v>0</v>
      </c>
      <c r="AA2555" s="1383">
        <f t="shared" si="4696"/>
        <v>0</v>
      </c>
      <c r="AB2555" s="1383">
        <f t="shared" si="4697"/>
        <v>0</v>
      </c>
      <c r="AC2555" s="5">
        <f t="shared" si="4698"/>
        <v>336</v>
      </c>
      <c r="AD2555" s="1383">
        <f t="shared" si="4699"/>
        <v>0</v>
      </c>
      <c r="AE2555" s="1383">
        <f t="shared" si="4700"/>
        <v>0</v>
      </c>
      <c r="AF2555" s="1305" t="e">
        <f t="shared" si="4701"/>
        <v>#DIV/0!</v>
      </c>
      <c r="AG2555" s="1305" t="e">
        <f t="shared" si="4702"/>
        <v>#DIV/0!</v>
      </c>
      <c r="AH2555" s="5"/>
      <c r="AI2555" s="5"/>
      <c r="AJ2555" s="5"/>
      <c r="AK2555" s="5"/>
      <c r="AL2555" s="5"/>
      <c r="AM2555" s="5"/>
      <c r="AN2555" s="5"/>
      <c r="AO2555" s="5"/>
      <c r="AP2555" s="5"/>
      <c r="AQ2555" s="5"/>
      <c r="AR2555" s="5"/>
      <c r="AS2555" s="5"/>
      <c r="AT2555" s="5"/>
      <c r="AU2555" s="5"/>
      <c r="AV2555" s="5"/>
      <c r="AW2555" s="5"/>
      <c r="AX2555" s="5"/>
      <c r="AY2555" s="5"/>
      <c r="AZ2555" s="5"/>
      <c r="BA2555" s="5"/>
      <c r="BB2555" s="5"/>
      <c r="BC2555" s="5"/>
      <c r="BD2555" s="5"/>
      <c r="BE2555" s="5"/>
    </row>
    <row r="2556" spans="1:57" ht="14.25" customHeight="1">
      <c r="A2556" s="1376">
        <v>46359</v>
      </c>
      <c r="B2556" s="1301"/>
      <c r="C2556" s="1302"/>
      <c r="D2556" s="1376">
        <v>45994</v>
      </c>
      <c r="E2556" s="1357"/>
      <c r="F2556" s="5"/>
      <c r="G2556" s="5"/>
      <c r="H2556" s="1302"/>
      <c r="I2556" s="1303"/>
      <c r="J2556" s="1301"/>
      <c r="K2556" s="1376"/>
      <c r="L2556" s="1302"/>
      <c r="M2556" s="1382">
        <f t="shared" si="4691"/>
        <v>46360</v>
      </c>
      <c r="N2556" s="1354"/>
      <c r="O2556" s="1383">
        <f t="shared" ref="O2556:S2556" si="5167">$AD2556*O$27</f>
        <v>0</v>
      </c>
      <c r="P2556" s="1383">
        <f t="shared" si="5167"/>
        <v>0</v>
      </c>
      <c r="Q2556" s="1383">
        <f t="shared" si="5167"/>
        <v>0</v>
      </c>
      <c r="R2556" s="1383">
        <f t="shared" si="5167"/>
        <v>0</v>
      </c>
      <c r="S2556" s="1383">
        <f t="shared" si="5167"/>
        <v>0</v>
      </c>
      <c r="T2556" s="1383">
        <f t="shared" ref="T2556:X2556" si="5168">$AE2556*T$27</f>
        <v>0</v>
      </c>
      <c r="U2556" s="1383">
        <f t="shared" si="5168"/>
        <v>0</v>
      </c>
      <c r="V2556" s="1383">
        <f t="shared" si="5168"/>
        <v>0</v>
      </c>
      <c r="W2556" s="1383">
        <f t="shared" si="5168"/>
        <v>0</v>
      </c>
      <c r="X2556" s="1383">
        <f t="shared" si="5168"/>
        <v>0</v>
      </c>
      <c r="Y2556" s="1383">
        <f t="shared" si="4694"/>
        <v>0</v>
      </c>
      <c r="Z2556" s="1383">
        <f t="shared" si="4695"/>
        <v>0</v>
      </c>
      <c r="AA2556" s="1383">
        <f t="shared" si="4696"/>
        <v>0</v>
      </c>
      <c r="AB2556" s="1383">
        <f t="shared" si="4697"/>
        <v>0</v>
      </c>
      <c r="AC2556" s="5">
        <f t="shared" si="4698"/>
        <v>337</v>
      </c>
      <c r="AD2556" s="1383">
        <f t="shared" si="4699"/>
        <v>0</v>
      </c>
      <c r="AE2556" s="1383">
        <f t="shared" si="4700"/>
        <v>0</v>
      </c>
      <c r="AF2556" s="1305" t="e">
        <f t="shared" si="4701"/>
        <v>#DIV/0!</v>
      </c>
      <c r="AG2556" s="1305" t="e">
        <f t="shared" si="4702"/>
        <v>#DIV/0!</v>
      </c>
      <c r="AH2556" s="5"/>
      <c r="AI2556" s="5"/>
      <c r="AJ2556" s="5"/>
      <c r="AK2556" s="5"/>
      <c r="AL2556" s="5"/>
      <c r="AM2556" s="5"/>
      <c r="AN2556" s="5"/>
      <c r="AO2556" s="5"/>
      <c r="AP2556" s="5"/>
      <c r="AQ2556" s="5"/>
      <c r="AR2556" s="5"/>
      <c r="AS2556" s="5"/>
      <c r="AT2556" s="5"/>
      <c r="AU2556" s="5"/>
      <c r="AV2556" s="5"/>
      <c r="AW2556" s="5"/>
      <c r="AX2556" s="5"/>
      <c r="AY2556" s="5"/>
      <c r="AZ2556" s="5"/>
      <c r="BA2556" s="5"/>
      <c r="BB2556" s="5"/>
      <c r="BC2556" s="5"/>
      <c r="BD2556" s="5"/>
      <c r="BE2556" s="5"/>
    </row>
    <row r="2557" spans="1:57" ht="14.25" customHeight="1">
      <c r="A2557" s="1376">
        <v>46360</v>
      </c>
      <c r="B2557" s="1301"/>
      <c r="C2557" s="1302"/>
      <c r="D2557" s="1376">
        <v>45995</v>
      </c>
      <c r="E2557" s="1357"/>
      <c r="F2557" s="5"/>
      <c r="G2557" s="5"/>
      <c r="H2557" s="1302"/>
      <c r="I2557" s="1303"/>
      <c r="J2557" s="1301"/>
      <c r="K2557" s="1376"/>
      <c r="L2557" s="1302"/>
      <c r="M2557" s="1382">
        <f t="shared" si="4691"/>
        <v>46361</v>
      </c>
      <c r="N2557" s="1354"/>
      <c r="O2557" s="1383">
        <f t="shared" ref="O2557:S2557" si="5169">$AD2557*O$27</f>
        <v>0</v>
      </c>
      <c r="P2557" s="1383">
        <f t="shared" si="5169"/>
        <v>0</v>
      </c>
      <c r="Q2557" s="1383">
        <f t="shared" si="5169"/>
        <v>0</v>
      </c>
      <c r="R2557" s="1383">
        <f t="shared" si="5169"/>
        <v>0</v>
      </c>
      <c r="S2557" s="1383">
        <f t="shared" si="5169"/>
        <v>0</v>
      </c>
      <c r="T2557" s="1383">
        <f t="shared" ref="T2557:X2557" si="5170">$AE2557*T$27</f>
        <v>0</v>
      </c>
      <c r="U2557" s="1383">
        <f t="shared" si="5170"/>
        <v>0</v>
      </c>
      <c r="V2557" s="1383">
        <f t="shared" si="5170"/>
        <v>0</v>
      </c>
      <c r="W2557" s="1383">
        <f t="shared" si="5170"/>
        <v>0</v>
      </c>
      <c r="X2557" s="1383">
        <f t="shared" si="5170"/>
        <v>0</v>
      </c>
      <c r="Y2557" s="1383">
        <f t="shared" si="4694"/>
        <v>0</v>
      </c>
      <c r="Z2557" s="1383">
        <f t="shared" si="4695"/>
        <v>0</v>
      </c>
      <c r="AA2557" s="1383">
        <f t="shared" si="4696"/>
        <v>0</v>
      </c>
      <c r="AB2557" s="1383">
        <f t="shared" si="4697"/>
        <v>0</v>
      </c>
      <c r="AC2557" s="5">
        <f t="shared" si="4698"/>
        <v>338</v>
      </c>
      <c r="AD2557" s="1383">
        <f t="shared" si="4699"/>
        <v>0</v>
      </c>
      <c r="AE2557" s="1383">
        <f t="shared" si="4700"/>
        <v>0</v>
      </c>
      <c r="AF2557" s="1305" t="e">
        <f t="shared" si="4701"/>
        <v>#DIV/0!</v>
      </c>
      <c r="AG2557" s="1305" t="e">
        <f t="shared" si="4702"/>
        <v>#DIV/0!</v>
      </c>
      <c r="AH2557" s="5"/>
      <c r="AI2557" s="5"/>
      <c r="AJ2557" s="5"/>
      <c r="AK2557" s="5"/>
      <c r="AL2557" s="5"/>
      <c r="AM2557" s="5"/>
      <c r="AN2557" s="5"/>
      <c r="AO2557" s="5"/>
      <c r="AP2557" s="5"/>
      <c r="AQ2557" s="5"/>
      <c r="AR2557" s="5"/>
      <c r="AS2557" s="5"/>
      <c r="AT2557" s="5"/>
      <c r="AU2557" s="5"/>
      <c r="AV2557" s="5"/>
      <c r="AW2557" s="5"/>
      <c r="AX2557" s="5"/>
      <c r="AY2557" s="5"/>
      <c r="AZ2557" s="5"/>
      <c r="BA2557" s="5"/>
      <c r="BB2557" s="5"/>
      <c r="BC2557" s="5"/>
      <c r="BD2557" s="5"/>
      <c r="BE2557" s="5"/>
    </row>
    <row r="2558" spans="1:57" ht="14.25" customHeight="1">
      <c r="A2558" s="1376">
        <v>46361</v>
      </c>
      <c r="B2558" s="1301"/>
      <c r="C2558" s="1302"/>
      <c r="D2558" s="1376">
        <v>45996</v>
      </c>
      <c r="E2558" s="1357"/>
      <c r="F2558" s="5"/>
      <c r="G2558" s="5"/>
      <c r="H2558" s="1302"/>
      <c r="I2558" s="1303"/>
      <c r="J2558" s="1301"/>
      <c r="K2558" s="1376"/>
      <c r="L2558" s="1302"/>
      <c r="M2558" s="1382">
        <f t="shared" si="4691"/>
        <v>46362</v>
      </c>
      <c r="N2558" s="1354"/>
      <c r="O2558" s="1383">
        <f t="shared" ref="O2558:S2558" si="5171">$AD2558*O$27</f>
        <v>0</v>
      </c>
      <c r="P2558" s="1383">
        <f t="shared" si="5171"/>
        <v>0</v>
      </c>
      <c r="Q2558" s="1383">
        <f t="shared" si="5171"/>
        <v>0</v>
      </c>
      <c r="R2558" s="1383">
        <f t="shared" si="5171"/>
        <v>0</v>
      </c>
      <c r="S2558" s="1383">
        <f t="shared" si="5171"/>
        <v>0</v>
      </c>
      <c r="T2558" s="1383">
        <f t="shared" ref="T2558:X2558" si="5172">$AE2558*T$27</f>
        <v>0</v>
      </c>
      <c r="U2558" s="1383">
        <f t="shared" si="5172"/>
        <v>0</v>
      </c>
      <c r="V2558" s="1383">
        <f t="shared" si="5172"/>
        <v>0</v>
      </c>
      <c r="W2558" s="1383">
        <f t="shared" si="5172"/>
        <v>0</v>
      </c>
      <c r="X2558" s="1383">
        <f t="shared" si="5172"/>
        <v>0</v>
      </c>
      <c r="Y2558" s="1383">
        <f t="shared" si="4694"/>
        <v>0</v>
      </c>
      <c r="Z2558" s="1383">
        <f t="shared" si="4695"/>
        <v>0</v>
      </c>
      <c r="AA2558" s="1383">
        <f t="shared" si="4696"/>
        <v>0</v>
      </c>
      <c r="AB2558" s="1383">
        <f t="shared" si="4697"/>
        <v>0</v>
      </c>
      <c r="AC2558" s="5">
        <f t="shared" si="4698"/>
        <v>339</v>
      </c>
      <c r="AD2558" s="1383">
        <f t="shared" si="4699"/>
        <v>0</v>
      </c>
      <c r="AE2558" s="1383">
        <f t="shared" si="4700"/>
        <v>0</v>
      </c>
      <c r="AF2558" s="1305" t="e">
        <f t="shared" si="4701"/>
        <v>#DIV/0!</v>
      </c>
      <c r="AG2558" s="1305" t="e">
        <f t="shared" si="4702"/>
        <v>#DIV/0!</v>
      </c>
      <c r="AH2558" s="5"/>
      <c r="AI2558" s="5"/>
      <c r="AJ2558" s="5"/>
      <c r="AK2558" s="5"/>
      <c r="AL2558" s="5"/>
      <c r="AM2558" s="5"/>
      <c r="AN2558" s="5"/>
      <c r="AO2558" s="5"/>
      <c r="AP2558" s="5"/>
      <c r="AQ2558" s="5"/>
      <c r="AR2558" s="5"/>
      <c r="AS2558" s="5"/>
      <c r="AT2558" s="5"/>
      <c r="AU2558" s="5"/>
      <c r="AV2558" s="5"/>
      <c r="AW2558" s="5"/>
      <c r="AX2558" s="5"/>
      <c r="AY2558" s="5"/>
      <c r="AZ2558" s="5"/>
      <c r="BA2558" s="5"/>
      <c r="BB2558" s="5"/>
      <c r="BC2558" s="5"/>
      <c r="BD2558" s="5"/>
      <c r="BE2558" s="5"/>
    </row>
    <row r="2559" spans="1:57" ht="14.25" customHeight="1">
      <c r="A2559" s="1376">
        <v>46362</v>
      </c>
      <c r="B2559" s="1301"/>
      <c r="C2559" s="1302"/>
      <c r="D2559" s="1376">
        <v>45997</v>
      </c>
      <c r="E2559" s="1357"/>
      <c r="F2559" s="5"/>
      <c r="G2559" s="5"/>
      <c r="H2559" s="1302"/>
      <c r="I2559" s="1303"/>
      <c r="J2559" s="1301"/>
      <c r="K2559" s="1376"/>
      <c r="L2559" s="1302"/>
      <c r="M2559" s="1382">
        <f t="shared" si="4691"/>
        <v>46363</v>
      </c>
      <c r="N2559" s="1354"/>
      <c r="O2559" s="1383">
        <f t="shared" ref="O2559:S2559" si="5173">$AD2559*O$27</f>
        <v>0</v>
      </c>
      <c r="P2559" s="1383">
        <f t="shared" si="5173"/>
        <v>0</v>
      </c>
      <c r="Q2559" s="1383">
        <f t="shared" si="5173"/>
        <v>0</v>
      </c>
      <c r="R2559" s="1383">
        <f t="shared" si="5173"/>
        <v>0</v>
      </c>
      <c r="S2559" s="1383">
        <f t="shared" si="5173"/>
        <v>0</v>
      </c>
      <c r="T2559" s="1383">
        <f t="shared" ref="T2559:X2559" si="5174">$AE2559*T$27</f>
        <v>0</v>
      </c>
      <c r="U2559" s="1383">
        <f t="shared" si="5174"/>
        <v>0</v>
      </c>
      <c r="V2559" s="1383">
        <f t="shared" si="5174"/>
        <v>0</v>
      </c>
      <c r="W2559" s="1383">
        <f t="shared" si="5174"/>
        <v>0</v>
      </c>
      <c r="X2559" s="1383">
        <f t="shared" si="5174"/>
        <v>0</v>
      </c>
      <c r="Y2559" s="1383">
        <f t="shared" si="4694"/>
        <v>0</v>
      </c>
      <c r="Z2559" s="1383">
        <f t="shared" si="4695"/>
        <v>0</v>
      </c>
      <c r="AA2559" s="1383">
        <f t="shared" si="4696"/>
        <v>0</v>
      </c>
      <c r="AB2559" s="1383">
        <f t="shared" si="4697"/>
        <v>0</v>
      </c>
      <c r="AC2559" s="5">
        <f t="shared" si="4698"/>
        <v>340</v>
      </c>
      <c r="AD2559" s="1383">
        <f t="shared" si="4699"/>
        <v>0</v>
      </c>
      <c r="AE2559" s="1383">
        <f t="shared" si="4700"/>
        <v>0</v>
      </c>
      <c r="AF2559" s="1305" t="e">
        <f t="shared" si="4701"/>
        <v>#DIV/0!</v>
      </c>
      <c r="AG2559" s="1305" t="e">
        <f t="shared" si="4702"/>
        <v>#DIV/0!</v>
      </c>
      <c r="AH2559" s="5"/>
      <c r="AI2559" s="5"/>
      <c r="AJ2559" s="5"/>
      <c r="AK2559" s="5"/>
      <c r="AL2559" s="5"/>
      <c r="AM2559" s="5"/>
      <c r="AN2559" s="5"/>
      <c r="AO2559" s="5"/>
      <c r="AP2559" s="5"/>
      <c r="AQ2559" s="5"/>
      <c r="AR2559" s="5"/>
      <c r="AS2559" s="5"/>
      <c r="AT2559" s="5"/>
      <c r="AU2559" s="5"/>
      <c r="AV2559" s="5"/>
      <c r="AW2559" s="5"/>
      <c r="AX2559" s="5"/>
      <c r="AY2559" s="5"/>
      <c r="AZ2559" s="5"/>
      <c r="BA2559" s="5"/>
      <c r="BB2559" s="5"/>
      <c r="BC2559" s="5"/>
      <c r="BD2559" s="5"/>
      <c r="BE2559" s="5"/>
    </row>
    <row r="2560" spans="1:57" ht="14.25" customHeight="1">
      <c r="A2560" s="1376">
        <v>46363</v>
      </c>
      <c r="B2560" s="1301"/>
      <c r="C2560" s="1302"/>
      <c r="D2560" s="1376">
        <v>45998</v>
      </c>
      <c r="E2560" s="1357"/>
      <c r="F2560" s="5"/>
      <c r="G2560" s="5"/>
      <c r="H2560" s="1302"/>
      <c r="I2560" s="1303"/>
      <c r="J2560" s="1301"/>
      <c r="K2560" s="1376"/>
      <c r="L2560" s="1302"/>
      <c r="M2560" s="1382">
        <f t="shared" si="4691"/>
        <v>46364</v>
      </c>
      <c r="N2560" s="1354"/>
      <c r="O2560" s="1383">
        <f t="shared" ref="O2560:S2560" si="5175">$AD2560*O$27</f>
        <v>0</v>
      </c>
      <c r="P2560" s="1383">
        <f t="shared" si="5175"/>
        <v>0</v>
      </c>
      <c r="Q2560" s="1383">
        <f t="shared" si="5175"/>
        <v>0</v>
      </c>
      <c r="R2560" s="1383">
        <f t="shared" si="5175"/>
        <v>0</v>
      </c>
      <c r="S2560" s="1383">
        <f t="shared" si="5175"/>
        <v>0</v>
      </c>
      <c r="T2560" s="1383">
        <f t="shared" ref="T2560:X2560" si="5176">$AE2560*T$27</f>
        <v>0</v>
      </c>
      <c r="U2560" s="1383">
        <f t="shared" si="5176"/>
        <v>0</v>
      </c>
      <c r="V2560" s="1383">
        <f t="shared" si="5176"/>
        <v>0</v>
      </c>
      <c r="W2560" s="1383">
        <f t="shared" si="5176"/>
        <v>0</v>
      </c>
      <c r="X2560" s="1383">
        <f t="shared" si="5176"/>
        <v>0</v>
      </c>
      <c r="Y2560" s="1383">
        <f t="shared" si="4694"/>
        <v>0</v>
      </c>
      <c r="Z2560" s="1383">
        <f t="shared" si="4695"/>
        <v>0</v>
      </c>
      <c r="AA2560" s="1383">
        <f t="shared" si="4696"/>
        <v>0</v>
      </c>
      <c r="AB2560" s="1383">
        <f t="shared" si="4697"/>
        <v>0</v>
      </c>
      <c r="AC2560" s="5">
        <f t="shared" si="4698"/>
        <v>341</v>
      </c>
      <c r="AD2560" s="1383">
        <f t="shared" si="4699"/>
        <v>0</v>
      </c>
      <c r="AE2560" s="1383">
        <f t="shared" si="4700"/>
        <v>0</v>
      </c>
      <c r="AF2560" s="1305" t="e">
        <f t="shared" si="4701"/>
        <v>#DIV/0!</v>
      </c>
      <c r="AG2560" s="1305" t="e">
        <f t="shared" si="4702"/>
        <v>#DIV/0!</v>
      </c>
      <c r="AH2560" s="5"/>
      <c r="AI2560" s="5"/>
      <c r="AJ2560" s="5"/>
      <c r="AK2560" s="5"/>
      <c r="AL2560" s="5"/>
      <c r="AM2560" s="5"/>
      <c r="AN2560" s="5"/>
      <c r="AO2560" s="5"/>
      <c r="AP2560" s="5"/>
      <c r="AQ2560" s="5"/>
      <c r="AR2560" s="5"/>
      <c r="AS2560" s="5"/>
      <c r="AT2560" s="5"/>
      <c r="AU2560" s="5"/>
      <c r="AV2560" s="5"/>
      <c r="AW2560" s="5"/>
      <c r="AX2560" s="5"/>
      <c r="AY2560" s="5"/>
      <c r="AZ2560" s="5"/>
      <c r="BA2560" s="5"/>
      <c r="BB2560" s="5"/>
      <c r="BC2560" s="5"/>
      <c r="BD2560" s="5"/>
      <c r="BE2560" s="5"/>
    </row>
    <row r="2561" spans="1:57" ht="14.25" customHeight="1">
      <c r="A2561" s="1376">
        <v>46364</v>
      </c>
      <c r="B2561" s="1301"/>
      <c r="C2561" s="1302"/>
      <c r="D2561" s="1376">
        <v>45999</v>
      </c>
      <c r="E2561" s="1357"/>
      <c r="F2561" s="5"/>
      <c r="G2561" s="5"/>
      <c r="H2561" s="1302"/>
      <c r="I2561" s="1303"/>
      <c r="J2561" s="1301"/>
      <c r="K2561" s="1376"/>
      <c r="L2561" s="1302"/>
      <c r="M2561" s="1382">
        <f t="shared" si="4691"/>
        <v>46365</v>
      </c>
      <c r="N2561" s="1354"/>
      <c r="O2561" s="1383">
        <f t="shared" ref="O2561:S2561" si="5177">$AD2561*O$27</f>
        <v>0</v>
      </c>
      <c r="P2561" s="1383">
        <f t="shared" si="5177"/>
        <v>0</v>
      </c>
      <c r="Q2561" s="1383">
        <f t="shared" si="5177"/>
        <v>0</v>
      </c>
      <c r="R2561" s="1383">
        <f t="shared" si="5177"/>
        <v>0</v>
      </c>
      <c r="S2561" s="1383">
        <f t="shared" si="5177"/>
        <v>0</v>
      </c>
      <c r="T2561" s="1383">
        <f t="shared" ref="T2561:X2561" si="5178">$AE2561*T$27</f>
        <v>0</v>
      </c>
      <c r="U2561" s="1383">
        <f t="shared" si="5178"/>
        <v>0</v>
      </c>
      <c r="V2561" s="1383">
        <f t="shared" si="5178"/>
        <v>0</v>
      </c>
      <c r="W2561" s="1383">
        <f t="shared" si="5178"/>
        <v>0</v>
      </c>
      <c r="X2561" s="1383">
        <f t="shared" si="5178"/>
        <v>0</v>
      </c>
      <c r="Y2561" s="1383">
        <f t="shared" si="4694"/>
        <v>0</v>
      </c>
      <c r="Z2561" s="1383">
        <f t="shared" si="4695"/>
        <v>0</v>
      </c>
      <c r="AA2561" s="1383">
        <f t="shared" si="4696"/>
        <v>0</v>
      </c>
      <c r="AB2561" s="1383">
        <f t="shared" si="4697"/>
        <v>0</v>
      </c>
      <c r="AC2561" s="5">
        <f t="shared" si="4698"/>
        <v>342</v>
      </c>
      <c r="AD2561" s="1383">
        <f t="shared" si="4699"/>
        <v>0</v>
      </c>
      <c r="AE2561" s="1383">
        <f t="shared" si="4700"/>
        <v>0</v>
      </c>
      <c r="AF2561" s="1305" t="e">
        <f t="shared" si="4701"/>
        <v>#DIV/0!</v>
      </c>
      <c r="AG2561" s="1305" t="e">
        <f t="shared" si="4702"/>
        <v>#DIV/0!</v>
      </c>
      <c r="AH2561" s="5"/>
      <c r="AI2561" s="5"/>
      <c r="AJ2561" s="5"/>
      <c r="AK2561" s="5"/>
      <c r="AL2561" s="5"/>
      <c r="AM2561" s="5"/>
      <c r="AN2561" s="5"/>
      <c r="AO2561" s="5"/>
      <c r="AP2561" s="5"/>
      <c r="AQ2561" s="5"/>
      <c r="AR2561" s="5"/>
      <c r="AS2561" s="5"/>
      <c r="AT2561" s="5"/>
      <c r="AU2561" s="5"/>
      <c r="AV2561" s="5"/>
      <c r="AW2561" s="5"/>
      <c r="AX2561" s="5"/>
      <c r="AY2561" s="5"/>
      <c r="AZ2561" s="5"/>
      <c r="BA2561" s="5"/>
      <c r="BB2561" s="5"/>
      <c r="BC2561" s="5"/>
      <c r="BD2561" s="5"/>
      <c r="BE2561" s="5"/>
    </row>
    <row r="2562" spans="1:57" ht="14.25" customHeight="1">
      <c r="A2562" s="1376">
        <v>46365</v>
      </c>
      <c r="B2562" s="1301"/>
      <c r="C2562" s="1302"/>
      <c r="D2562" s="1376">
        <v>46000</v>
      </c>
      <c r="E2562" s="1357"/>
      <c r="F2562" s="5"/>
      <c r="G2562" s="5"/>
      <c r="H2562" s="1302"/>
      <c r="I2562" s="1303"/>
      <c r="J2562" s="1301"/>
      <c r="K2562" s="1376"/>
      <c r="L2562" s="1302"/>
      <c r="M2562" s="1382">
        <f t="shared" si="4691"/>
        <v>46366</v>
      </c>
      <c r="N2562" s="1354"/>
      <c r="O2562" s="1383">
        <f t="shared" ref="O2562:S2562" si="5179">$AD2562*O$27</f>
        <v>0</v>
      </c>
      <c r="P2562" s="1383">
        <f t="shared" si="5179"/>
        <v>0</v>
      </c>
      <c r="Q2562" s="1383">
        <f t="shared" si="5179"/>
        <v>0</v>
      </c>
      <c r="R2562" s="1383">
        <f t="shared" si="5179"/>
        <v>0</v>
      </c>
      <c r="S2562" s="1383">
        <f t="shared" si="5179"/>
        <v>0</v>
      </c>
      <c r="T2562" s="1383">
        <f t="shared" ref="T2562:X2562" si="5180">$AE2562*T$27</f>
        <v>0</v>
      </c>
      <c r="U2562" s="1383">
        <f t="shared" si="5180"/>
        <v>0</v>
      </c>
      <c r="V2562" s="1383">
        <f t="shared" si="5180"/>
        <v>0</v>
      </c>
      <c r="W2562" s="1383">
        <f t="shared" si="5180"/>
        <v>0</v>
      </c>
      <c r="X2562" s="1383">
        <f t="shared" si="5180"/>
        <v>0</v>
      </c>
      <c r="Y2562" s="1383">
        <f t="shared" si="4694"/>
        <v>0</v>
      </c>
      <c r="Z2562" s="1383">
        <f t="shared" si="4695"/>
        <v>0</v>
      </c>
      <c r="AA2562" s="1383">
        <f t="shared" si="4696"/>
        <v>0</v>
      </c>
      <c r="AB2562" s="1383">
        <f t="shared" si="4697"/>
        <v>0</v>
      </c>
      <c r="AC2562" s="5">
        <f t="shared" si="4698"/>
        <v>343</v>
      </c>
      <c r="AD2562" s="1383">
        <f t="shared" si="4699"/>
        <v>0</v>
      </c>
      <c r="AE2562" s="1383">
        <f t="shared" si="4700"/>
        <v>0</v>
      </c>
      <c r="AF2562" s="1305" t="e">
        <f t="shared" si="4701"/>
        <v>#DIV/0!</v>
      </c>
      <c r="AG2562" s="1305" t="e">
        <f t="shared" si="4702"/>
        <v>#DIV/0!</v>
      </c>
      <c r="AH2562" s="5"/>
      <c r="AI2562" s="5"/>
      <c r="AJ2562" s="5"/>
      <c r="AK2562" s="5"/>
      <c r="AL2562" s="5"/>
      <c r="AM2562" s="5"/>
      <c r="AN2562" s="5"/>
      <c r="AO2562" s="5"/>
      <c r="AP2562" s="5"/>
      <c r="AQ2562" s="5"/>
      <c r="AR2562" s="5"/>
      <c r="AS2562" s="5"/>
      <c r="AT2562" s="5"/>
      <c r="AU2562" s="5"/>
      <c r="AV2562" s="5"/>
      <c r="AW2562" s="5"/>
      <c r="AX2562" s="5"/>
      <c r="AY2562" s="5"/>
      <c r="AZ2562" s="5"/>
      <c r="BA2562" s="5"/>
      <c r="BB2562" s="5"/>
      <c r="BC2562" s="5"/>
      <c r="BD2562" s="5"/>
      <c r="BE2562" s="5"/>
    </row>
    <row r="2563" spans="1:57" ht="14.25" customHeight="1">
      <c r="A2563" s="1376">
        <v>46366</v>
      </c>
      <c r="B2563" s="1301"/>
      <c r="C2563" s="1302"/>
      <c r="D2563" s="1376">
        <v>46001</v>
      </c>
      <c r="E2563" s="1357"/>
      <c r="F2563" s="5"/>
      <c r="G2563" s="5"/>
      <c r="H2563" s="1302"/>
      <c r="I2563" s="1303"/>
      <c r="J2563" s="1301"/>
      <c r="K2563" s="1376"/>
      <c r="L2563" s="1302"/>
      <c r="M2563" s="1382">
        <f t="shared" si="4691"/>
        <v>46367</v>
      </c>
      <c r="N2563" s="1354"/>
      <c r="O2563" s="1383">
        <f t="shared" ref="O2563:S2563" si="5181">$AD2563*O$27</f>
        <v>0</v>
      </c>
      <c r="P2563" s="1383">
        <f t="shared" si="5181"/>
        <v>0</v>
      </c>
      <c r="Q2563" s="1383">
        <f t="shared" si="5181"/>
        <v>0</v>
      </c>
      <c r="R2563" s="1383">
        <f t="shared" si="5181"/>
        <v>0</v>
      </c>
      <c r="S2563" s="1383">
        <f t="shared" si="5181"/>
        <v>0</v>
      </c>
      <c r="T2563" s="1383">
        <f t="shared" ref="T2563:X2563" si="5182">$AE2563*T$27</f>
        <v>0</v>
      </c>
      <c r="U2563" s="1383">
        <f t="shared" si="5182"/>
        <v>0</v>
      </c>
      <c r="V2563" s="1383">
        <f t="shared" si="5182"/>
        <v>0</v>
      </c>
      <c r="W2563" s="1383">
        <f t="shared" si="5182"/>
        <v>0</v>
      </c>
      <c r="X2563" s="1383">
        <f t="shared" si="5182"/>
        <v>0</v>
      </c>
      <c r="Y2563" s="1383">
        <f t="shared" si="4694"/>
        <v>0</v>
      </c>
      <c r="Z2563" s="1383">
        <f t="shared" si="4695"/>
        <v>0</v>
      </c>
      <c r="AA2563" s="1383">
        <f t="shared" si="4696"/>
        <v>0</v>
      </c>
      <c r="AB2563" s="1383">
        <f t="shared" si="4697"/>
        <v>0</v>
      </c>
      <c r="AC2563" s="5">
        <f t="shared" si="4698"/>
        <v>344</v>
      </c>
      <c r="AD2563" s="1383">
        <f t="shared" si="4699"/>
        <v>0</v>
      </c>
      <c r="AE2563" s="1383">
        <f t="shared" si="4700"/>
        <v>0</v>
      </c>
      <c r="AF2563" s="1305" t="e">
        <f t="shared" si="4701"/>
        <v>#DIV/0!</v>
      </c>
      <c r="AG2563" s="1305" t="e">
        <f t="shared" si="4702"/>
        <v>#DIV/0!</v>
      </c>
      <c r="AH2563" s="5"/>
      <c r="AI2563" s="5"/>
      <c r="AJ2563" s="5"/>
      <c r="AK2563" s="5"/>
      <c r="AL2563" s="5"/>
      <c r="AM2563" s="5"/>
      <c r="AN2563" s="5"/>
      <c r="AO2563" s="5"/>
      <c r="AP2563" s="5"/>
      <c r="AQ2563" s="5"/>
      <c r="AR2563" s="5"/>
      <c r="AS2563" s="5"/>
      <c r="AT2563" s="5"/>
      <c r="AU2563" s="5"/>
      <c r="AV2563" s="5"/>
      <c r="AW2563" s="5"/>
      <c r="AX2563" s="5"/>
      <c r="AY2563" s="5"/>
      <c r="AZ2563" s="5"/>
      <c r="BA2563" s="5"/>
      <c r="BB2563" s="5"/>
      <c r="BC2563" s="5"/>
      <c r="BD2563" s="5"/>
      <c r="BE2563" s="5"/>
    </row>
    <row r="2564" spans="1:57" ht="14.25" customHeight="1">
      <c r="A2564" s="1376">
        <v>46367</v>
      </c>
      <c r="B2564" s="1301"/>
      <c r="C2564" s="1302"/>
      <c r="D2564" s="1376">
        <v>46002</v>
      </c>
      <c r="E2564" s="1357"/>
      <c r="F2564" s="5"/>
      <c r="G2564" s="5"/>
      <c r="H2564" s="1302"/>
      <c r="I2564" s="1303"/>
      <c r="J2564" s="1301"/>
      <c r="K2564" s="1376"/>
      <c r="L2564" s="1302"/>
      <c r="M2564" s="1382">
        <f t="shared" si="4691"/>
        <v>46368</v>
      </c>
      <c r="N2564" s="1354"/>
      <c r="O2564" s="1383">
        <f t="shared" ref="O2564:S2564" si="5183">$AD2564*O$27</f>
        <v>0</v>
      </c>
      <c r="P2564" s="1383">
        <f t="shared" si="5183"/>
        <v>0</v>
      </c>
      <c r="Q2564" s="1383">
        <f t="shared" si="5183"/>
        <v>0</v>
      </c>
      <c r="R2564" s="1383">
        <f t="shared" si="5183"/>
        <v>0</v>
      </c>
      <c r="S2564" s="1383">
        <f t="shared" si="5183"/>
        <v>0</v>
      </c>
      <c r="T2564" s="1383">
        <f t="shared" ref="T2564:X2564" si="5184">$AE2564*T$27</f>
        <v>0</v>
      </c>
      <c r="U2564" s="1383">
        <f t="shared" si="5184"/>
        <v>0</v>
      </c>
      <c r="V2564" s="1383">
        <f t="shared" si="5184"/>
        <v>0</v>
      </c>
      <c r="W2564" s="1383">
        <f t="shared" si="5184"/>
        <v>0</v>
      </c>
      <c r="X2564" s="1383">
        <f t="shared" si="5184"/>
        <v>0</v>
      </c>
      <c r="Y2564" s="1383">
        <f t="shared" si="4694"/>
        <v>0</v>
      </c>
      <c r="Z2564" s="1383">
        <f t="shared" si="4695"/>
        <v>0</v>
      </c>
      <c r="AA2564" s="1383">
        <f t="shared" si="4696"/>
        <v>0</v>
      </c>
      <c r="AB2564" s="1383">
        <f t="shared" si="4697"/>
        <v>0</v>
      </c>
      <c r="AC2564" s="5">
        <f t="shared" si="4698"/>
        <v>345</v>
      </c>
      <c r="AD2564" s="1383">
        <f t="shared" si="4699"/>
        <v>0</v>
      </c>
      <c r="AE2564" s="1383">
        <f t="shared" si="4700"/>
        <v>0</v>
      </c>
      <c r="AF2564" s="1305" t="e">
        <f t="shared" si="4701"/>
        <v>#DIV/0!</v>
      </c>
      <c r="AG2564" s="1305" t="e">
        <f t="shared" si="4702"/>
        <v>#DIV/0!</v>
      </c>
      <c r="AH2564" s="5"/>
      <c r="AI2564" s="5"/>
      <c r="AJ2564" s="5"/>
      <c r="AK2564" s="5"/>
      <c r="AL2564" s="5"/>
      <c r="AM2564" s="5"/>
      <c r="AN2564" s="5"/>
      <c r="AO2564" s="5"/>
      <c r="AP2564" s="5"/>
      <c r="AQ2564" s="5"/>
      <c r="AR2564" s="5"/>
      <c r="AS2564" s="5"/>
      <c r="AT2564" s="5"/>
      <c r="AU2564" s="5"/>
      <c r="AV2564" s="5"/>
      <c r="AW2564" s="5"/>
      <c r="AX2564" s="5"/>
      <c r="AY2564" s="5"/>
      <c r="AZ2564" s="5"/>
      <c r="BA2564" s="5"/>
      <c r="BB2564" s="5"/>
      <c r="BC2564" s="5"/>
      <c r="BD2564" s="5"/>
      <c r="BE2564" s="5"/>
    </row>
    <row r="2565" spans="1:57" ht="14.25" customHeight="1">
      <c r="A2565" s="1376">
        <v>46368</v>
      </c>
      <c r="B2565" s="1301"/>
      <c r="C2565" s="1302"/>
      <c r="D2565" s="1376">
        <v>46003</v>
      </c>
      <c r="E2565" s="1357"/>
      <c r="F2565" s="5"/>
      <c r="G2565" s="5"/>
      <c r="H2565" s="1302"/>
      <c r="I2565" s="1303"/>
      <c r="J2565" s="1301"/>
      <c r="K2565" s="1376"/>
      <c r="L2565" s="1302"/>
      <c r="M2565" s="1382">
        <f t="shared" si="4691"/>
        <v>46369</v>
      </c>
      <c r="N2565" s="1354"/>
      <c r="O2565" s="1383">
        <f t="shared" ref="O2565:S2565" si="5185">$AD2565*O$27</f>
        <v>0</v>
      </c>
      <c r="P2565" s="1383">
        <f t="shared" si="5185"/>
        <v>0</v>
      </c>
      <c r="Q2565" s="1383">
        <f t="shared" si="5185"/>
        <v>0</v>
      </c>
      <c r="R2565" s="1383">
        <f t="shared" si="5185"/>
        <v>0</v>
      </c>
      <c r="S2565" s="1383">
        <f t="shared" si="5185"/>
        <v>0</v>
      </c>
      <c r="T2565" s="1383">
        <f t="shared" ref="T2565:X2565" si="5186">$AE2565*T$27</f>
        <v>0</v>
      </c>
      <c r="U2565" s="1383">
        <f t="shared" si="5186"/>
        <v>0</v>
      </c>
      <c r="V2565" s="1383">
        <f t="shared" si="5186"/>
        <v>0</v>
      </c>
      <c r="W2565" s="1383">
        <f t="shared" si="5186"/>
        <v>0</v>
      </c>
      <c r="X2565" s="1383">
        <f t="shared" si="5186"/>
        <v>0</v>
      </c>
      <c r="Y2565" s="1383">
        <f t="shared" si="4694"/>
        <v>0</v>
      </c>
      <c r="Z2565" s="1383">
        <f t="shared" si="4695"/>
        <v>0</v>
      </c>
      <c r="AA2565" s="1383">
        <f t="shared" si="4696"/>
        <v>0</v>
      </c>
      <c r="AB2565" s="1383">
        <f t="shared" si="4697"/>
        <v>0</v>
      </c>
      <c r="AC2565" s="5">
        <f t="shared" si="4698"/>
        <v>346</v>
      </c>
      <c r="AD2565" s="1383">
        <f t="shared" si="4699"/>
        <v>0</v>
      </c>
      <c r="AE2565" s="1383">
        <f t="shared" si="4700"/>
        <v>0</v>
      </c>
      <c r="AF2565" s="1305" t="e">
        <f t="shared" si="4701"/>
        <v>#DIV/0!</v>
      </c>
      <c r="AG2565" s="1305" t="e">
        <f t="shared" si="4702"/>
        <v>#DIV/0!</v>
      </c>
      <c r="AH2565" s="5"/>
      <c r="AI2565" s="5"/>
      <c r="AJ2565" s="5"/>
      <c r="AK2565" s="5"/>
      <c r="AL2565" s="5"/>
      <c r="AM2565" s="5"/>
      <c r="AN2565" s="5"/>
      <c r="AO2565" s="5"/>
      <c r="AP2565" s="5"/>
      <c r="AQ2565" s="5"/>
      <c r="AR2565" s="5"/>
      <c r="AS2565" s="5"/>
      <c r="AT2565" s="5"/>
      <c r="AU2565" s="5"/>
      <c r="AV2565" s="5"/>
      <c r="AW2565" s="5"/>
      <c r="AX2565" s="5"/>
      <c r="AY2565" s="5"/>
      <c r="AZ2565" s="5"/>
      <c r="BA2565" s="5"/>
      <c r="BB2565" s="5"/>
      <c r="BC2565" s="5"/>
      <c r="BD2565" s="5"/>
      <c r="BE2565" s="5"/>
    </row>
    <row r="2566" spans="1:57" ht="14.25" customHeight="1">
      <c r="A2566" s="1376">
        <v>46369</v>
      </c>
      <c r="B2566" s="1301"/>
      <c r="C2566" s="1302"/>
      <c r="D2566" s="1376">
        <v>46004</v>
      </c>
      <c r="E2566" s="1357"/>
      <c r="F2566" s="5"/>
      <c r="G2566" s="5"/>
      <c r="H2566" s="1302"/>
      <c r="I2566" s="1303"/>
      <c r="J2566" s="1301"/>
      <c r="K2566" s="1376"/>
      <c r="L2566" s="1302"/>
      <c r="M2566" s="1382">
        <f t="shared" si="4691"/>
        <v>46370</v>
      </c>
      <c r="N2566" s="1354"/>
      <c r="O2566" s="1383">
        <f t="shared" ref="O2566:S2566" si="5187">$AD2566*O$27</f>
        <v>0</v>
      </c>
      <c r="P2566" s="1383">
        <f t="shared" si="5187"/>
        <v>0</v>
      </c>
      <c r="Q2566" s="1383">
        <f t="shared" si="5187"/>
        <v>0</v>
      </c>
      <c r="R2566" s="1383">
        <f t="shared" si="5187"/>
        <v>0</v>
      </c>
      <c r="S2566" s="1383">
        <f t="shared" si="5187"/>
        <v>0</v>
      </c>
      <c r="T2566" s="1383">
        <f t="shared" ref="T2566:X2566" si="5188">$AE2566*T$27</f>
        <v>0</v>
      </c>
      <c r="U2566" s="1383">
        <f t="shared" si="5188"/>
        <v>0</v>
      </c>
      <c r="V2566" s="1383">
        <f t="shared" si="5188"/>
        <v>0</v>
      </c>
      <c r="W2566" s="1383">
        <f t="shared" si="5188"/>
        <v>0</v>
      </c>
      <c r="X2566" s="1383">
        <f t="shared" si="5188"/>
        <v>0</v>
      </c>
      <c r="Y2566" s="1383">
        <f t="shared" si="4694"/>
        <v>0</v>
      </c>
      <c r="Z2566" s="1383">
        <f t="shared" si="4695"/>
        <v>0</v>
      </c>
      <c r="AA2566" s="1383">
        <f t="shared" si="4696"/>
        <v>0</v>
      </c>
      <c r="AB2566" s="1383">
        <f t="shared" si="4697"/>
        <v>0</v>
      </c>
      <c r="AC2566" s="5">
        <f t="shared" si="4698"/>
        <v>347</v>
      </c>
      <c r="AD2566" s="1383">
        <f t="shared" si="4699"/>
        <v>0</v>
      </c>
      <c r="AE2566" s="1383">
        <f t="shared" si="4700"/>
        <v>0</v>
      </c>
      <c r="AF2566" s="1305" t="e">
        <f t="shared" si="4701"/>
        <v>#DIV/0!</v>
      </c>
      <c r="AG2566" s="1305" t="e">
        <f t="shared" si="4702"/>
        <v>#DIV/0!</v>
      </c>
      <c r="AH2566" s="5"/>
      <c r="AI2566" s="5"/>
      <c r="AJ2566" s="5"/>
      <c r="AK2566" s="5"/>
      <c r="AL2566" s="5"/>
      <c r="AM2566" s="5"/>
      <c r="AN2566" s="5"/>
      <c r="AO2566" s="5"/>
      <c r="AP2566" s="5"/>
      <c r="AQ2566" s="5"/>
      <c r="AR2566" s="5"/>
      <c r="AS2566" s="5"/>
      <c r="AT2566" s="5"/>
      <c r="AU2566" s="5"/>
      <c r="AV2566" s="5"/>
      <c r="AW2566" s="5"/>
      <c r="AX2566" s="5"/>
      <c r="AY2566" s="5"/>
      <c r="AZ2566" s="5"/>
      <c r="BA2566" s="5"/>
      <c r="BB2566" s="5"/>
      <c r="BC2566" s="5"/>
      <c r="BD2566" s="5"/>
      <c r="BE2566" s="5"/>
    </row>
    <row r="2567" spans="1:57" ht="14.25" customHeight="1">
      <c r="A2567" s="1376">
        <v>46370</v>
      </c>
      <c r="B2567" s="1301"/>
      <c r="C2567" s="1302"/>
      <c r="D2567" s="1376">
        <v>46005</v>
      </c>
      <c r="E2567" s="1357"/>
      <c r="F2567" s="5"/>
      <c r="G2567" s="5"/>
      <c r="H2567" s="1302"/>
      <c r="I2567" s="1303"/>
      <c r="J2567" s="1301"/>
      <c r="K2567" s="1376"/>
      <c r="L2567" s="1302"/>
      <c r="M2567" s="1382">
        <f t="shared" si="4691"/>
        <v>46371</v>
      </c>
      <c r="N2567" s="1354"/>
      <c r="O2567" s="1383">
        <f t="shared" ref="O2567:S2567" si="5189">$AD2567*O$27</f>
        <v>0</v>
      </c>
      <c r="P2567" s="1383">
        <f t="shared" si="5189"/>
        <v>0</v>
      </c>
      <c r="Q2567" s="1383">
        <f t="shared" si="5189"/>
        <v>0</v>
      </c>
      <c r="R2567" s="1383">
        <f t="shared" si="5189"/>
        <v>0</v>
      </c>
      <c r="S2567" s="1383">
        <f t="shared" si="5189"/>
        <v>0</v>
      </c>
      <c r="T2567" s="1383">
        <f t="shared" ref="T2567:X2567" si="5190">$AE2567*T$27</f>
        <v>0</v>
      </c>
      <c r="U2567" s="1383">
        <f t="shared" si="5190"/>
        <v>0</v>
      </c>
      <c r="V2567" s="1383">
        <f t="shared" si="5190"/>
        <v>0</v>
      </c>
      <c r="W2567" s="1383">
        <f t="shared" si="5190"/>
        <v>0</v>
      </c>
      <c r="X2567" s="1383">
        <f t="shared" si="5190"/>
        <v>0</v>
      </c>
      <c r="Y2567" s="1383">
        <f t="shared" si="4694"/>
        <v>0</v>
      </c>
      <c r="Z2567" s="1383">
        <f t="shared" si="4695"/>
        <v>0</v>
      </c>
      <c r="AA2567" s="1383">
        <f t="shared" si="4696"/>
        <v>0</v>
      </c>
      <c r="AB2567" s="1383">
        <f t="shared" si="4697"/>
        <v>0</v>
      </c>
      <c r="AC2567" s="5">
        <f t="shared" si="4698"/>
        <v>348</v>
      </c>
      <c r="AD2567" s="1383">
        <f t="shared" si="4699"/>
        <v>0</v>
      </c>
      <c r="AE2567" s="1383">
        <f t="shared" si="4700"/>
        <v>0</v>
      </c>
      <c r="AF2567" s="1305" t="e">
        <f t="shared" si="4701"/>
        <v>#DIV/0!</v>
      </c>
      <c r="AG2567" s="1305" t="e">
        <f t="shared" si="4702"/>
        <v>#DIV/0!</v>
      </c>
      <c r="AH2567" s="5"/>
      <c r="AI2567" s="5"/>
      <c r="AJ2567" s="5"/>
      <c r="AK2567" s="5"/>
      <c r="AL2567" s="5"/>
      <c r="AM2567" s="5"/>
      <c r="AN2567" s="5"/>
      <c r="AO2567" s="5"/>
      <c r="AP2567" s="5"/>
      <c r="AQ2567" s="5"/>
      <c r="AR2567" s="5"/>
      <c r="AS2567" s="5"/>
      <c r="AT2567" s="5"/>
      <c r="AU2567" s="5"/>
      <c r="AV2567" s="5"/>
      <c r="AW2567" s="5"/>
      <c r="AX2567" s="5"/>
      <c r="AY2567" s="5"/>
      <c r="AZ2567" s="5"/>
      <c r="BA2567" s="5"/>
      <c r="BB2567" s="5"/>
      <c r="BC2567" s="5"/>
      <c r="BD2567" s="5"/>
      <c r="BE2567" s="5"/>
    </row>
    <row r="2568" spans="1:57" ht="14.25" customHeight="1">
      <c r="A2568" s="1376">
        <v>46371</v>
      </c>
      <c r="B2568" s="1301"/>
      <c r="C2568" s="1302"/>
      <c r="D2568" s="1376">
        <v>46006</v>
      </c>
      <c r="E2568" s="1357"/>
      <c r="F2568" s="5"/>
      <c r="G2568" s="5"/>
      <c r="H2568" s="1302"/>
      <c r="I2568" s="1303"/>
      <c r="J2568" s="1301"/>
      <c r="K2568" s="1376"/>
      <c r="L2568" s="1302"/>
      <c r="M2568" s="1382">
        <f t="shared" si="4691"/>
        <v>46372</v>
      </c>
      <c r="N2568" s="1354"/>
      <c r="O2568" s="1383">
        <f t="shared" ref="O2568:S2568" si="5191">$AD2568*O$27</f>
        <v>0</v>
      </c>
      <c r="P2568" s="1383">
        <f t="shared" si="5191"/>
        <v>0</v>
      </c>
      <c r="Q2568" s="1383">
        <f t="shared" si="5191"/>
        <v>0</v>
      </c>
      <c r="R2568" s="1383">
        <f t="shared" si="5191"/>
        <v>0</v>
      </c>
      <c r="S2568" s="1383">
        <f t="shared" si="5191"/>
        <v>0</v>
      </c>
      <c r="T2568" s="1383">
        <f t="shared" ref="T2568:X2568" si="5192">$AE2568*T$27</f>
        <v>0</v>
      </c>
      <c r="U2568" s="1383">
        <f t="shared" si="5192"/>
        <v>0</v>
      </c>
      <c r="V2568" s="1383">
        <f t="shared" si="5192"/>
        <v>0</v>
      </c>
      <c r="W2568" s="1383">
        <f t="shared" si="5192"/>
        <v>0</v>
      </c>
      <c r="X2568" s="1383">
        <f t="shared" si="5192"/>
        <v>0</v>
      </c>
      <c r="Y2568" s="1383">
        <f t="shared" si="4694"/>
        <v>0</v>
      </c>
      <c r="Z2568" s="1383">
        <f t="shared" si="4695"/>
        <v>0</v>
      </c>
      <c r="AA2568" s="1383">
        <f t="shared" si="4696"/>
        <v>0</v>
      </c>
      <c r="AB2568" s="1383">
        <f t="shared" si="4697"/>
        <v>0</v>
      </c>
      <c r="AC2568" s="5">
        <f t="shared" si="4698"/>
        <v>349</v>
      </c>
      <c r="AD2568" s="1383">
        <f t="shared" si="4699"/>
        <v>0</v>
      </c>
      <c r="AE2568" s="1383">
        <f t="shared" si="4700"/>
        <v>0</v>
      </c>
      <c r="AF2568" s="1305" t="e">
        <f t="shared" si="4701"/>
        <v>#DIV/0!</v>
      </c>
      <c r="AG2568" s="1305" t="e">
        <f t="shared" si="4702"/>
        <v>#DIV/0!</v>
      </c>
      <c r="AH2568" s="5"/>
      <c r="AI2568" s="5"/>
      <c r="AJ2568" s="5"/>
      <c r="AK2568" s="5"/>
      <c r="AL2568" s="5"/>
      <c r="AM2568" s="5"/>
      <c r="AN2568" s="5"/>
      <c r="AO2568" s="5"/>
      <c r="AP2568" s="5"/>
      <c r="AQ2568" s="5"/>
      <c r="AR2568" s="5"/>
      <c r="AS2568" s="5"/>
      <c r="AT2568" s="5"/>
      <c r="AU2568" s="5"/>
      <c r="AV2568" s="5"/>
      <c r="AW2568" s="5"/>
      <c r="AX2568" s="5"/>
      <c r="AY2568" s="5"/>
      <c r="AZ2568" s="5"/>
      <c r="BA2568" s="5"/>
      <c r="BB2568" s="5"/>
      <c r="BC2568" s="5"/>
      <c r="BD2568" s="5"/>
      <c r="BE2568" s="5"/>
    </row>
    <row r="2569" spans="1:57" ht="14.25" customHeight="1">
      <c r="A2569" s="1376">
        <v>46372</v>
      </c>
      <c r="B2569" s="1301"/>
      <c r="C2569" s="1302"/>
      <c r="D2569" s="1376">
        <v>46007</v>
      </c>
      <c r="E2569" s="1357"/>
      <c r="F2569" s="5"/>
      <c r="G2569" s="5"/>
      <c r="H2569" s="1302"/>
      <c r="I2569" s="1303"/>
      <c r="J2569" s="1301"/>
      <c r="K2569" s="1376"/>
      <c r="L2569" s="1302"/>
      <c r="M2569" s="1382">
        <f t="shared" si="4691"/>
        <v>46373</v>
      </c>
      <c r="N2569" s="1354"/>
      <c r="O2569" s="1383">
        <f t="shared" ref="O2569:S2569" si="5193">$AD2569*O$27</f>
        <v>0</v>
      </c>
      <c r="P2569" s="1383">
        <f t="shared" si="5193"/>
        <v>0</v>
      </c>
      <c r="Q2569" s="1383">
        <f t="shared" si="5193"/>
        <v>0</v>
      </c>
      <c r="R2569" s="1383">
        <f t="shared" si="5193"/>
        <v>0</v>
      </c>
      <c r="S2569" s="1383">
        <f t="shared" si="5193"/>
        <v>0</v>
      </c>
      <c r="T2569" s="1383">
        <f t="shared" ref="T2569:X2569" si="5194">$AE2569*T$27</f>
        <v>0</v>
      </c>
      <c r="U2569" s="1383">
        <f t="shared" si="5194"/>
        <v>0</v>
      </c>
      <c r="V2569" s="1383">
        <f t="shared" si="5194"/>
        <v>0</v>
      </c>
      <c r="W2569" s="1383">
        <f t="shared" si="5194"/>
        <v>0</v>
      </c>
      <c r="X2569" s="1383">
        <f t="shared" si="5194"/>
        <v>0</v>
      </c>
      <c r="Y2569" s="1383">
        <f t="shared" si="4694"/>
        <v>0</v>
      </c>
      <c r="Z2569" s="1383">
        <f t="shared" si="4695"/>
        <v>0</v>
      </c>
      <c r="AA2569" s="1383">
        <f t="shared" si="4696"/>
        <v>0</v>
      </c>
      <c r="AB2569" s="1383">
        <f t="shared" si="4697"/>
        <v>0</v>
      </c>
      <c r="AC2569" s="5">
        <f t="shared" si="4698"/>
        <v>350</v>
      </c>
      <c r="AD2569" s="1383">
        <f t="shared" si="4699"/>
        <v>0</v>
      </c>
      <c r="AE2569" s="1383">
        <f t="shared" si="4700"/>
        <v>0</v>
      </c>
      <c r="AF2569" s="1305" t="e">
        <f t="shared" si="4701"/>
        <v>#DIV/0!</v>
      </c>
      <c r="AG2569" s="1305" t="e">
        <f t="shared" si="4702"/>
        <v>#DIV/0!</v>
      </c>
      <c r="AH2569" s="5"/>
      <c r="AI2569" s="5"/>
      <c r="AJ2569" s="5"/>
      <c r="AK2569" s="5"/>
      <c r="AL2569" s="5"/>
      <c r="AM2569" s="5"/>
      <c r="AN2569" s="5"/>
      <c r="AO2569" s="5"/>
      <c r="AP2569" s="5"/>
      <c r="AQ2569" s="5"/>
      <c r="AR2569" s="5"/>
      <c r="AS2569" s="5"/>
      <c r="AT2569" s="5"/>
      <c r="AU2569" s="5"/>
      <c r="AV2569" s="5"/>
      <c r="AW2569" s="5"/>
      <c r="AX2569" s="5"/>
      <c r="AY2569" s="5"/>
      <c r="AZ2569" s="5"/>
      <c r="BA2569" s="5"/>
      <c r="BB2569" s="5"/>
      <c r="BC2569" s="5"/>
      <c r="BD2569" s="5"/>
      <c r="BE2569" s="5"/>
    </row>
    <row r="2570" spans="1:57" ht="14.25" customHeight="1">
      <c r="A2570" s="1376">
        <v>46373</v>
      </c>
      <c r="B2570" s="1301"/>
      <c r="C2570" s="1302"/>
      <c r="D2570" s="1376">
        <v>46008</v>
      </c>
      <c r="E2570" s="1357"/>
      <c r="F2570" s="5"/>
      <c r="G2570" s="5"/>
      <c r="H2570" s="1302"/>
      <c r="I2570" s="1303"/>
      <c r="J2570" s="1301"/>
      <c r="K2570" s="1376"/>
      <c r="L2570" s="1302"/>
      <c r="M2570" s="1382">
        <f t="shared" si="4691"/>
        <v>46374</v>
      </c>
      <c r="N2570" s="1354"/>
      <c r="O2570" s="1383">
        <f t="shared" ref="O2570:S2570" si="5195">$AD2570*O$27</f>
        <v>0</v>
      </c>
      <c r="P2570" s="1383">
        <f t="shared" si="5195"/>
        <v>0</v>
      </c>
      <c r="Q2570" s="1383">
        <f t="shared" si="5195"/>
        <v>0</v>
      </c>
      <c r="R2570" s="1383">
        <f t="shared" si="5195"/>
        <v>0</v>
      </c>
      <c r="S2570" s="1383">
        <f t="shared" si="5195"/>
        <v>0</v>
      </c>
      <c r="T2570" s="1383">
        <f t="shared" ref="T2570:X2570" si="5196">$AE2570*T$27</f>
        <v>0</v>
      </c>
      <c r="U2570" s="1383">
        <f t="shared" si="5196"/>
        <v>0</v>
      </c>
      <c r="V2570" s="1383">
        <f t="shared" si="5196"/>
        <v>0</v>
      </c>
      <c r="W2570" s="1383">
        <f t="shared" si="5196"/>
        <v>0</v>
      </c>
      <c r="X2570" s="1383">
        <f t="shared" si="5196"/>
        <v>0</v>
      </c>
      <c r="Y2570" s="1383">
        <f t="shared" si="4694"/>
        <v>0</v>
      </c>
      <c r="Z2570" s="1383">
        <f t="shared" si="4695"/>
        <v>0</v>
      </c>
      <c r="AA2570" s="1383">
        <f t="shared" si="4696"/>
        <v>0</v>
      </c>
      <c r="AB2570" s="1383">
        <f t="shared" si="4697"/>
        <v>0</v>
      </c>
      <c r="AC2570" s="5">
        <f t="shared" si="4698"/>
        <v>351</v>
      </c>
      <c r="AD2570" s="1383">
        <f t="shared" si="4699"/>
        <v>0</v>
      </c>
      <c r="AE2570" s="1383">
        <f t="shared" si="4700"/>
        <v>0</v>
      </c>
      <c r="AF2570" s="1305" t="e">
        <f t="shared" si="4701"/>
        <v>#DIV/0!</v>
      </c>
      <c r="AG2570" s="1305" t="e">
        <f t="shared" si="4702"/>
        <v>#DIV/0!</v>
      </c>
      <c r="AH2570" s="5"/>
      <c r="AI2570" s="5"/>
      <c r="AJ2570" s="5"/>
      <c r="AK2570" s="5"/>
      <c r="AL2570" s="5"/>
      <c r="AM2570" s="5"/>
      <c r="AN2570" s="5"/>
      <c r="AO2570" s="5"/>
      <c r="AP2570" s="5"/>
      <c r="AQ2570" s="5"/>
      <c r="AR2570" s="5"/>
      <c r="AS2570" s="5"/>
      <c r="AT2570" s="5"/>
      <c r="AU2570" s="5"/>
      <c r="AV2570" s="5"/>
      <c r="AW2570" s="5"/>
      <c r="AX2570" s="5"/>
      <c r="AY2570" s="5"/>
      <c r="AZ2570" s="5"/>
      <c r="BA2570" s="5"/>
      <c r="BB2570" s="5"/>
      <c r="BC2570" s="5"/>
      <c r="BD2570" s="5"/>
      <c r="BE2570" s="5"/>
    </row>
    <row r="2571" spans="1:57" ht="14.25" customHeight="1">
      <c r="A2571" s="1376">
        <v>46374</v>
      </c>
      <c r="B2571" s="1301"/>
      <c r="C2571" s="1302"/>
      <c r="D2571" s="1376">
        <v>46009</v>
      </c>
      <c r="E2571" s="1357"/>
      <c r="F2571" s="5"/>
      <c r="G2571" s="5"/>
      <c r="H2571" s="1302"/>
      <c r="I2571" s="1303"/>
      <c r="J2571" s="1301"/>
      <c r="K2571" s="1376"/>
      <c r="L2571" s="1302"/>
      <c r="M2571" s="1382">
        <f t="shared" si="4691"/>
        <v>46375</v>
      </c>
      <c r="N2571" s="1354"/>
      <c r="O2571" s="1383">
        <f t="shared" ref="O2571:S2571" si="5197">$AD2571*O$27</f>
        <v>0</v>
      </c>
      <c r="P2571" s="1383">
        <f t="shared" si="5197"/>
        <v>0</v>
      </c>
      <c r="Q2571" s="1383">
        <f t="shared" si="5197"/>
        <v>0</v>
      </c>
      <c r="R2571" s="1383">
        <f t="shared" si="5197"/>
        <v>0</v>
      </c>
      <c r="S2571" s="1383">
        <f t="shared" si="5197"/>
        <v>0</v>
      </c>
      <c r="T2571" s="1383">
        <f t="shared" ref="T2571:X2571" si="5198">$AE2571*T$27</f>
        <v>0</v>
      </c>
      <c r="U2571" s="1383">
        <f t="shared" si="5198"/>
        <v>0</v>
      </c>
      <c r="V2571" s="1383">
        <f t="shared" si="5198"/>
        <v>0</v>
      </c>
      <c r="W2571" s="1383">
        <f t="shared" si="5198"/>
        <v>0</v>
      </c>
      <c r="X2571" s="1383">
        <f t="shared" si="5198"/>
        <v>0</v>
      </c>
      <c r="Y2571" s="1383">
        <f t="shared" si="4694"/>
        <v>0</v>
      </c>
      <c r="Z2571" s="1383">
        <f t="shared" si="4695"/>
        <v>0</v>
      </c>
      <c r="AA2571" s="1383">
        <f t="shared" si="4696"/>
        <v>0</v>
      </c>
      <c r="AB2571" s="1383">
        <f t="shared" si="4697"/>
        <v>0</v>
      </c>
      <c r="AC2571" s="5">
        <f t="shared" si="4698"/>
        <v>352</v>
      </c>
      <c r="AD2571" s="1383">
        <f t="shared" si="4699"/>
        <v>0</v>
      </c>
      <c r="AE2571" s="1383">
        <f t="shared" si="4700"/>
        <v>0</v>
      </c>
      <c r="AF2571" s="1305" t="e">
        <f t="shared" si="4701"/>
        <v>#DIV/0!</v>
      </c>
      <c r="AG2571" s="1305" t="e">
        <f t="shared" si="4702"/>
        <v>#DIV/0!</v>
      </c>
      <c r="AH2571" s="5"/>
      <c r="AI2571" s="5"/>
      <c r="AJ2571" s="5"/>
      <c r="AK2571" s="5"/>
      <c r="AL2571" s="5"/>
      <c r="AM2571" s="5"/>
      <c r="AN2571" s="5"/>
      <c r="AO2571" s="5"/>
      <c r="AP2571" s="5"/>
      <c r="AQ2571" s="5"/>
      <c r="AR2571" s="5"/>
      <c r="AS2571" s="5"/>
      <c r="AT2571" s="5"/>
      <c r="AU2571" s="5"/>
      <c r="AV2571" s="5"/>
      <c r="AW2571" s="5"/>
      <c r="AX2571" s="5"/>
      <c r="AY2571" s="5"/>
      <c r="AZ2571" s="5"/>
      <c r="BA2571" s="5"/>
      <c r="BB2571" s="5"/>
      <c r="BC2571" s="5"/>
      <c r="BD2571" s="5"/>
      <c r="BE2571" s="5"/>
    </row>
    <row r="2572" spans="1:57" ht="14.25" customHeight="1">
      <c r="A2572" s="1376">
        <v>46375</v>
      </c>
      <c r="B2572" s="1301"/>
      <c r="C2572" s="1302"/>
      <c r="D2572" s="1376">
        <v>46010</v>
      </c>
      <c r="E2572" s="1357"/>
      <c r="F2572" s="5"/>
      <c r="G2572" s="5"/>
      <c r="H2572" s="1302"/>
      <c r="I2572" s="1303"/>
      <c r="J2572" s="1301"/>
      <c r="K2572" s="1376"/>
      <c r="L2572" s="1302"/>
      <c r="M2572" s="1382">
        <f t="shared" si="4691"/>
        <v>46376</v>
      </c>
      <c r="N2572" s="1354"/>
      <c r="O2572" s="1383">
        <f t="shared" ref="O2572:S2572" si="5199">$AD2572*O$27</f>
        <v>0</v>
      </c>
      <c r="P2572" s="1383">
        <f t="shared" si="5199"/>
        <v>0</v>
      </c>
      <c r="Q2572" s="1383">
        <f t="shared" si="5199"/>
        <v>0</v>
      </c>
      <c r="R2572" s="1383">
        <f t="shared" si="5199"/>
        <v>0</v>
      </c>
      <c r="S2572" s="1383">
        <f t="shared" si="5199"/>
        <v>0</v>
      </c>
      <c r="T2572" s="1383">
        <f t="shared" ref="T2572:X2572" si="5200">$AE2572*T$27</f>
        <v>0</v>
      </c>
      <c r="U2572" s="1383">
        <f t="shared" si="5200"/>
        <v>0</v>
      </c>
      <c r="V2572" s="1383">
        <f t="shared" si="5200"/>
        <v>0</v>
      </c>
      <c r="W2572" s="1383">
        <f t="shared" si="5200"/>
        <v>0</v>
      </c>
      <c r="X2572" s="1383">
        <f t="shared" si="5200"/>
        <v>0</v>
      </c>
      <c r="Y2572" s="1383">
        <f t="shared" si="4694"/>
        <v>0</v>
      </c>
      <c r="Z2572" s="1383">
        <f t="shared" si="4695"/>
        <v>0</v>
      </c>
      <c r="AA2572" s="1383">
        <f t="shared" si="4696"/>
        <v>0</v>
      </c>
      <c r="AB2572" s="1383">
        <f t="shared" si="4697"/>
        <v>0</v>
      </c>
      <c r="AC2572" s="5">
        <f t="shared" si="4698"/>
        <v>353</v>
      </c>
      <c r="AD2572" s="1383">
        <f t="shared" si="4699"/>
        <v>0</v>
      </c>
      <c r="AE2572" s="1383">
        <f t="shared" si="4700"/>
        <v>0</v>
      </c>
      <c r="AF2572" s="1305" t="e">
        <f t="shared" si="4701"/>
        <v>#DIV/0!</v>
      </c>
      <c r="AG2572" s="1305" t="e">
        <f t="shared" si="4702"/>
        <v>#DIV/0!</v>
      </c>
      <c r="AH2572" s="5"/>
      <c r="AI2572" s="5"/>
      <c r="AJ2572" s="5"/>
      <c r="AK2572" s="5"/>
      <c r="AL2572" s="5"/>
      <c r="AM2572" s="5"/>
      <c r="AN2572" s="5"/>
      <c r="AO2572" s="5"/>
      <c r="AP2572" s="5"/>
      <c r="AQ2572" s="5"/>
      <c r="AR2572" s="5"/>
      <c r="AS2572" s="5"/>
      <c r="AT2572" s="5"/>
      <c r="AU2572" s="5"/>
      <c r="AV2572" s="5"/>
      <c r="AW2572" s="5"/>
      <c r="AX2572" s="5"/>
      <c r="AY2572" s="5"/>
      <c r="AZ2572" s="5"/>
      <c r="BA2572" s="5"/>
      <c r="BB2572" s="5"/>
      <c r="BC2572" s="5"/>
      <c r="BD2572" s="5"/>
      <c r="BE2572" s="5"/>
    </row>
    <row r="2573" spans="1:57" ht="14.25" customHeight="1">
      <c r="A2573" s="1376">
        <v>46376</v>
      </c>
      <c r="B2573" s="1301"/>
      <c r="C2573" s="1302"/>
      <c r="D2573" s="1376">
        <v>46011</v>
      </c>
      <c r="E2573" s="1357"/>
      <c r="F2573" s="5"/>
      <c r="G2573" s="5"/>
      <c r="H2573" s="1302"/>
      <c r="I2573" s="1303"/>
      <c r="J2573" s="1301"/>
      <c r="K2573" s="1376"/>
      <c r="L2573" s="1302"/>
      <c r="M2573" s="1382">
        <f t="shared" si="4691"/>
        <v>46377</v>
      </c>
      <c r="N2573" s="1354"/>
      <c r="O2573" s="1383">
        <f t="shared" ref="O2573:S2573" si="5201">$AD2573*O$27</f>
        <v>0</v>
      </c>
      <c r="P2573" s="1383">
        <f t="shared" si="5201"/>
        <v>0</v>
      </c>
      <c r="Q2573" s="1383">
        <f t="shared" si="5201"/>
        <v>0</v>
      </c>
      <c r="R2573" s="1383">
        <f t="shared" si="5201"/>
        <v>0</v>
      </c>
      <c r="S2573" s="1383">
        <f t="shared" si="5201"/>
        <v>0</v>
      </c>
      <c r="T2573" s="1383">
        <f t="shared" ref="T2573:X2573" si="5202">$AE2573*T$27</f>
        <v>0</v>
      </c>
      <c r="U2573" s="1383">
        <f t="shared" si="5202"/>
        <v>0</v>
      </c>
      <c r="V2573" s="1383">
        <f t="shared" si="5202"/>
        <v>0</v>
      </c>
      <c r="W2573" s="1383">
        <f t="shared" si="5202"/>
        <v>0</v>
      </c>
      <c r="X2573" s="1383">
        <f t="shared" si="5202"/>
        <v>0</v>
      </c>
      <c r="Y2573" s="1383">
        <f t="shared" si="4694"/>
        <v>0</v>
      </c>
      <c r="Z2573" s="1383">
        <f t="shared" si="4695"/>
        <v>0</v>
      </c>
      <c r="AA2573" s="1383">
        <f t="shared" si="4696"/>
        <v>0</v>
      </c>
      <c r="AB2573" s="1383">
        <f t="shared" si="4697"/>
        <v>0</v>
      </c>
      <c r="AC2573" s="5">
        <f t="shared" si="4698"/>
        <v>354</v>
      </c>
      <c r="AD2573" s="1383">
        <f t="shared" si="4699"/>
        <v>0</v>
      </c>
      <c r="AE2573" s="1383">
        <f t="shared" si="4700"/>
        <v>0</v>
      </c>
      <c r="AF2573" s="1305" t="e">
        <f t="shared" si="4701"/>
        <v>#DIV/0!</v>
      </c>
      <c r="AG2573" s="1305" t="e">
        <f t="shared" si="4702"/>
        <v>#DIV/0!</v>
      </c>
      <c r="AH2573" s="5"/>
      <c r="AI2573" s="5"/>
      <c r="AJ2573" s="5"/>
      <c r="AK2573" s="5"/>
      <c r="AL2573" s="5"/>
      <c r="AM2573" s="5"/>
      <c r="AN2573" s="5"/>
      <c r="AO2573" s="5"/>
      <c r="AP2573" s="5"/>
      <c r="AQ2573" s="5"/>
      <c r="AR2573" s="5"/>
      <c r="AS2573" s="5"/>
      <c r="AT2573" s="5"/>
      <c r="AU2573" s="5"/>
      <c r="AV2573" s="5"/>
      <c r="AW2573" s="5"/>
      <c r="AX2573" s="5"/>
      <c r="AY2573" s="5"/>
      <c r="AZ2573" s="5"/>
      <c r="BA2573" s="5"/>
      <c r="BB2573" s="5"/>
      <c r="BC2573" s="5"/>
      <c r="BD2573" s="5"/>
      <c r="BE2573" s="5"/>
    </row>
    <row r="2574" spans="1:57" ht="14.25" customHeight="1">
      <c r="A2574" s="1376">
        <v>46377</v>
      </c>
      <c r="B2574" s="1301"/>
      <c r="C2574" s="1302"/>
      <c r="D2574" s="1376">
        <v>46012</v>
      </c>
      <c r="E2574" s="1357"/>
      <c r="F2574" s="5"/>
      <c r="G2574" s="5"/>
      <c r="H2574" s="1302"/>
      <c r="I2574" s="1303"/>
      <c r="J2574" s="1301"/>
      <c r="K2574" s="1376"/>
      <c r="L2574" s="1302"/>
      <c r="M2574" s="1382">
        <f t="shared" si="4691"/>
        <v>46378</v>
      </c>
      <c r="N2574" s="1354"/>
      <c r="O2574" s="1383">
        <f t="shared" ref="O2574:S2574" si="5203">$AD2574*O$27</f>
        <v>0</v>
      </c>
      <c r="P2574" s="1383">
        <f t="shared" si="5203"/>
        <v>0</v>
      </c>
      <c r="Q2574" s="1383">
        <f t="shared" si="5203"/>
        <v>0</v>
      </c>
      <c r="R2574" s="1383">
        <f t="shared" si="5203"/>
        <v>0</v>
      </c>
      <c r="S2574" s="1383">
        <f t="shared" si="5203"/>
        <v>0</v>
      </c>
      <c r="T2574" s="1383">
        <f t="shared" ref="T2574:X2574" si="5204">$AE2574*T$27</f>
        <v>0</v>
      </c>
      <c r="U2574" s="1383">
        <f t="shared" si="5204"/>
        <v>0</v>
      </c>
      <c r="V2574" s="1383">
        <f t="shared" si="5204"/>
        <v>0</v>
      </c>
      <c r="W2574" s="1383">
        <f t="shared" si="5204"/>
        <v>0</v>
      </c>
      <c r="X2574" s="1383">
        <f t="shared" si="5204"/>
        <v>0</v>
      </c>
      <c r="Y2574" s="1383">
        <f t="shared" si="4694"/>
        <v>0</v>
      </c>
      <c r="Z2574" s="1383">
        <f t="shared" si="4695"/>
        <v>0</v>
      </c>
      <c r="AA2574" s="1383">
        <f t="shared" si="4696"/>
        <v>0</v>
      </c>
      <c r="AB2574" s="1383">
        <f t="shared" si="4697"/>
        <v>0</v>
      </c>
      <c r="AC2574" s="5">
        <f t="shared" si="4698"/>
        <v>355</v>
      </c>
      <c r="AD2574" s="1383">
        <f t="shared" si="4699"/>
        <v>0</v>
      </c>
      <c r="AE2574" s="1383">
        <f t="shared" si="4700"/>
        <v>0</v>
      </c>
      <c r="AF2574" s="1305" t="e">
        <f t="shared" si="4701"/>
        <v>#DIV/0!</v>
      </c>
      <c r="AG2574" s="1305" t="e">
        <f t="shared" si="4702"/>
        <v>#DIV/0!</v>
      </c>
      <c r="AH2574" s="5"/>
      <c r="AI2574" s="5"/>
      <c r="AJ2574" s="5"/>
      <c r="AK2574" s="5"/>
      <c r="AL2574" s="5"/>
      <c r="AM2574" s="5"/>
      <c r="AN2574" s="5"/>
      <c r="AO2574" s="5"/>
      <c r="AP2574" s="5"/>
      <c r="AQ2574" s="5"/>
      <c r="AR2574" s="5"/>
      <c r="AS2574" s="5"/>
      <c r="AT2574" s="5"/>
      <c r="AU2574" s="5"/>
      <c r="AV2574" s="5"/>
      <c r="AW2574" s="5"/>
      <c r="AX2574" s="5"/>
      <c r="AY2574" s="5"/>
      <c r="AZ2574" s="5"/>
      <c r="BA2574" s="5"/>
      <c r="BB2574" s="5"/>
      <c r="BC2574" s="5"/>
      <c r="BD2574" s="5"/>
      <c r="BE2574" s="5"/>
    </row>
    <row r="2575" spans="1:57" ht="14.25" customHeight="1">
      <c r="A2575" s="1376">
        <v>46378</v>
      </c>
      <c r="B2575" s="1301"/>
      <c r="C2575" s="1302"/>
      <c r="D2575" s="1376">
        <v>46013</v>
      </c>
      <c r="E2575" s="1357"/>
      <c r="F2575" s="5"/>
      <c r="G2575" s="5"/>
      <c r="H2575" s="1302"/>
      <c r="I2575" s="1303"/>
      <c r="J2575" s="1301"/>
      <c r="K2575" s="1376"/>
      <c r="L2575" s="1302"/>
      <c r="M2575" s="1382">
        <f t="shared" si="4691"/>
        <v>46379</v>
      </c>
      <c r="N2575" s="1354"/>
      <c r="O2575" s="1383">
        <f t="shared" ref="O2575:S2575" si="5205">$AD2575*O$27</f>
        <v>0</v>
      </c>
      <c r="P2575" s="1383">
        <f t="shared" si="5205"/>
        <v>0</v>
      </c>
      <c r="Q2575" s="1383">
        <f t="shared" si="5205"/>
        <v>0</v>
      </c>
      <c r="R2575" s="1383">
        <f t="shared" si="5205"/>
        <v>0</v>
      </c>
      <c r="S2575" s="1383">
        <f t="shared" si="5205"/>
        <v>0</v>
      </c>
      <c r="T2575" s="1383">
        <f t="shared" ref="T2575:X2575" si="5206">$AE2575*T$27</f>
        <v>0</v>
      </c>
      <c r="U2575" s="1383">
        <f t="shared" si="5206"/>
        <v>0</v>
      </c>
      <c r="V2575" s="1383">
        <f t="shared" si="5206"/>
        <v>0</v>
      </c>
      <c r="W2575" s="1383">
        <f t="shared" si="5206"/>
        <v>0</v>
      </c>
      <c r="X2575" s="1383">
        <f t="shared" si="5206"/>
        <v>0</v>
      </c>
      <c r="Y2575" s="1383">
        <f t="shared" si="4694"/>
        <v>0</v>
      </c>
      <c r="Z2575" s="1383">
        <f t="shared" si="4695"/>
        <v>0</v>
      </c>
      <c r="AA2575" s="1383">
        <f t="shared" si="4696"/>
        <v>0</v>
      </c>
      <c r="AB2575" s="1383">
        <f t="shared" si="4697"/>
        <v>0</v>
      </c>
      <c r="AC2575" s="5">
        <f t="shared" si="4698"/>
        <v>356</v>
      </c>
      <c r="AD2575" s="1383">
        <f t="shared" si="4699"/>
        <v>0</v>
      </c>
      <c r="AE2575" s="1383">
        <f t="shared" si="4700"/>
        <v>0</v>
      </c>
      <c r="AF2575" s="1305" t="e">
        <f t="shared" si="4701"/>
        <v>#DIV/0!</v>
      </c>
      <c r="AG2575" s="1305" t="e">
        <f t="shared" si="4702"/>
        <v>#DIV/0!</v>
      </c>
      <c r="AH2575" s="5"/>
      <c r="AI2575" s="5"/>
      <c r="AJ2575" s="5"/>
      <c r="AK2575" s="5"/>
      <c r="AL2575" s="5"/>
      <c r="AM2575" s="5"/>
      <c r="AN2575" s="5"/>
      <c r="AO2575" s="5"/>
      <c r="AP2575" s="5"/>
      <c r="AQ2575" s="5"/>
      <c r="AR2575" s="5"/>
      <c r="AS2575" s="5"/>
      <c r="AT2575" s="5"/>
      <c r="AU2575" s="5"/>
      <c r="AV2575" s="5"/>
      <c r="AW2575" s="5"/>
      <c r="AX2575" s="5"/>
      <c r="AY2575" s="5"/>
      <c r="AZ2575" s="5"/>
      <c r="BA2575" s="5"/>
      <c r="BB2575" s="5"/>
      <c r="BC2575" s="5"/>
      <c r="BD2575" s="5"/>
      <c r="BE2575" s="5"/>
    </row>
    <row r="2576" spans="1:57" ht="14.25" customHeight="1">
      <c r="A2576" s="1376">
        <v>46379</v>
      </c>
      <c r="B2576" s="1301"/>
      <c r="C2576" s="1302"/>
      <c r="D2576" s="1376">
        <v>46014</v>
      </c>
      <c r="E2576" s="1357"/>
      <c r="F2576" s="5"/>
      <c r="G2576" s="5"/>
      <c r="H2576" s="1302"/>
      <c r="I2576" s="1303"/>
      <c r="J2576" s="1301"/>
      <c r="K2576" s="1376"/>
      <c r="L2576" s="1302"/>
      <c r="M2576" s="1382">
        <f t="shared" si="4691"/>
        <v>46380</v>
      </c>
      <c r="N2576" s="1354"/>
      <c r="O2576" s="1383">
        <f t="shared" ref="O2576:S2576" si="5207">$AD2576*O$27</f>
        <v>0</v>
      </c>
      <c r="P2576" s="1383">
        <f t="shared" si="5207"/>
        <v>0</v>
      </c>
      <c r="Q2576" s="1383">
        <f t="shared" si="5207"/>
        <v>0</v>
      </c>
      <c r="R2576" s="1383">
        <f t="shared" si="5207"/>
        <v>0</v>
      </c>
      <c r="S2576" s="1383">
        <f t="shared" si="5207"/>
        <v>0</v>
      </c>
      <c r="T2576" s="1383">
        <f t="shared" ref="T2576:X2576" si="5208">$AE2576*T$27</f>
        <v>0</v>
      </c>
      <c r="U2576" s="1383">
        <f t="shared" si="5208"/>
        <v>0</v>
      </c>
      <c r="V2576" s="1383">
        <f t="shared" si="5208"/>
        <v>0</v>
      </c>
      <c r="W2576" s="1383">
        <f t="shared" si="5208"/>
        <v>0</v>
      </c>
      <c r="X2576" s="1383">
        <f t="shared" si="5208"/>
        <v>0</v>
      </c>
      <c r="Y2576" s="1383">
        <f t="shared" si="4694"/>
        <v>0</v>
      </c>
      <c r="Z2576" s="1383">
        <f t="shared" si="4695"/>
        <v>0</v>
      </c>
      <c r="AA2576" s="1383">
        <f t="shared" si="4696"/>
        <v>0</v>
      </c>
      <c r="AB2576" s="1383">
        <f t="shared" si="4697"/>
        <v>0</v>
      </c>
      <c r="AC2576" s="5">
        <f t="shared" si="4698"/>
        <v>357</v>
      </c>
      <c r="AD2576" s="1383">
        <f t="shared" si="4699"/>
        <v>0</v>
      </c>
      <c r="AE2576" s="1383">
        <f t="shared" si="4700"/>
        <v>0</v>
      </c>
      <c r="AF2576" s="1305" t="e">
        <f t="shared" si="4701"/>
        <v>#DIV/0!</v>
      </c>
      <c r="AG2576" s="1305" t="e">
        <f t="shared" si="4702"/>
        <v>#DIV/0!</v>
      </c>
      <c r="AH2576" s="5"/>
      <c r="AI2576" s="5"/>
      <c r="AJ2576" s="5"/>
      <c r="AK2576" s="5"/>
      <c r="AL2576" s="5"/>
      <c r="AM2576" s="5"/>
      <c r="AN2576" s="5"/>
      <c r="AO2576" s="5"/>
      <c r="AP2576" s="5"/>
      <c r="AQ2576" s="5"/>
      <c r="AR2576" s="5"/>
      <c r="AS2576" s="5"/>
      <c r="AT2576" s="5"/>
      <c r="AU2576" s="5"/>
      <c r="AV2576" s="5"/>
      <c r="AW2576" s="5"/>
      <c r="AX2576" s="5"/>
      <c r="AY2576" s="5"/>
      <c r="AZ2576" s="5"/>
      <c r="BA2576" s="5"/>
      <c r="BB2576" s="5"/>
      <c r="BC2576" s="5"/>
      <c r="BD2576" s="5"/>
      <c r="BE2576" s="5"/>
    </row>
    <row r="2577" spans="1:57" ht="14.25" customHeight="1">
      <c r="A2577" s="1376">
        <v>46380</v>
      </c>
      <c r="B2577" s="1301"/>
      <c r="C2577" s="1302"/>
      <c r="D2577" s="1376">
        <v>46015</v>
      </c>
      <c r="E2577" s="1357"/>
      <c r="F2577" s="5"/>
      <c r="G2577" s="5"/>
      <c r="H2577" s="1302"/>
      <c r="I2577" s="1303"/>
      <c r="J2577" s="1301"/>
      <c r="K2577" s="1376"/>
      <c r="L2577" s="1302"/>
      <c r="M2577" s="1382">
        <f t="shared" si="4691"/>
        <v>46381</v>
      </c>
      <c r="N2577" s="1354"/>
      <c r="O2577" s="1383">
        <f t="shared" ref="O2577:S2577" si="5209">$AD2577*O$27</f>
        <v>0</v>
      </c>
      <c r="P2577" s="1383">
        <f t="shared" si="5209"/>
        <v>0</v>
      </c>
      <c r="Q2577" s="1383">
        <f t="shared" si="5209"/>
        <v>0</v>
      </c>
      <c r="R2577" s="1383">
        <f t="shared" si="5209"/>
        <v>0</v>
      </c>
      <c r="S2577" s="1383">
        <f t="shared" si="5209"/>
        <v>0</v>
      </c>
      <c r="T2577" s="1383">
        <f t="shared" ref="T2577:X2577" si="5210">$AE2577*T$27</f>
        <v>0</v>
      </c>
      <c r="U2577" s="1383">
        <f t="shared" si="5210"/>
        <v>0</v>
      </c>
      <c r="V2577" s="1383">
        <f t="shared" si="5210"/>
        <v>0</v>
      </c>
      <c r="W2577" s="1383">
        <f t="shared" si="5210"/>
        <v>0</v>
      </c>
      <c r="X2577" s="1383">
        <f t="shared" si="5210"/>
        <v>0</v>
      </c>
      <c r="Y2577" s="1383">
        <f t="shared" si="4694"/>
        <v>0</v>
      </c>
      <c r="Z2577" s="1383">
        <f t="shared" si="4695"/>
        <v>0</v>
      </c>
      <c r="AA2577" s="1383">
        <f t="shared" si="4696"/>
        <v>0</v>
      </c>
      <c r="AB2577" s="1383">
        <f t="shared" si="4697"/>
        <v>0</v>
      </c>
      <c r="AC2577" s="5">
        <f t="shared" si="4698"/>
        <v>358</v>
      </c>
      <c r="AD2577" s="1383">
        <f t="shared" si="4699"/>
        <v>0</v>
      </c>
      <c r="AE2577" s="1383">
        <f t="shared" si="4700"/>
        <v>0</v>
      </c>
      <c r="AF2577" s="1305" t="e">
        <f t="shared" si="4701"/>
        <v>#DIV/0!</v>
      </c>
      <c r="AG2577" s="1305" t="e">
        <f t="shared" si="4702"/>
        <v>#DIV/0!</v>
      </c>
      <c r="AH2577" s="5"/>
      <c r="AI2577" s="5"/>
      <c r="AJ2577" s="5"/>
      <c r="AK2577" s="5"/>
      <c r="AL2577" s="5"/>
      <c r="AM2577" s="5"/>
      <c r="AN2577" s="5"/>
      <c r="AO2577" s="5"/>
      <c r="AP2577" s="5"/>
      <c r="AQ2577" s="5"/>
      <c r="AR2577" s="5"/>
      <c r="AS2577" s="5"/>
      <c r="AT2577" s="5"/>
      <c r="AU2577" s="5"/>
      <c r="AV2577" s="5"/>
      <c r="AW2577" s="5"/>
      <c r="AX2577" s="5"/>
      <c r="AY2577" s="5"/>
      <c r="AZ2577" s="5"/>
      <c r="BA2577" s="5"/>
      <c r="BB2577" s="5"/>
      <c r="BC2577" s="5"/>
      <c r="BD2577" s="5"/>
      <c r="BE2577" s="5"/>
    </row>
    <row r="2578" spans="1:57" ht="14.25" customHeight="1">
      <c r="A2578" s="1376">
        <v>46381</v>
      </c>
      <c r="B2578" s="1301"/>
      <c r="C2578" s="1302"/>
      <c r="D2578" s="1376">
        <v>46016</v>
      </c>
      <c r="E2578" s="1357"/>
      <c r="F2578" s="5"/>
      <c r="G2578" s="5"/>
      <c r="H2578" s="1302"/>
      <c r="I2578" s="1303"/>
      <c r="J2578" s="1301"/>
      <c r="K2578" s="1376"/>
      <c r="L2578" s="1302"/>
      <c r="M2578" s="1382">
        <f t="shared" ref="M2578:M2584" si="5211">M2577+1</f>
        <v>46382</v>
      </c>
      <c r="N2578" s="1354"/>
      <c r="O2578" s="1383">
        <f t="shared" ref="O2578:S2578" si="5212">$AD2578*O$27</f>
        <v>0</v>
      </c>
      <c r="P2578" s="1383">
        <f t="shared" si="5212"/>
        <v>0</v>
      </c>
      <c r="Q2578" s="1383">
        <f t="shared" si="5212"/>
        <v>0</v>
      </c>
      <c r="R2578" s="1383">
        <f t="shared" si="5212"/>
        <v>0</v>
      </c>
      <c r="S2578" s="1383">
        <f t="shared" si="5212"/>
        <v>0</v>
      </c>
      <c r="T2578" s="1383">
        <f t="shared" ref="T2578:X2578" si="5213">$AE2578*T$27</f>
        <v>0</v>
      </c>
      <c r="U2578" s="1383">
        <f t="shared" si="5213"/>
        <v>0</v>
      </c>
      <c r="V2578" s="1383">
        <f t="shared" si="5213"/>
        <v>0</v>
      </c>
      <c r="W2578" s="1383">
        <f t="shared" si="5213"/>
        <v>0</v>
      </c>
      <c r="X2578" s="1383">
        <f t="shared" si="5213"/>
        <v>0</v>
      </c>
      <c r="Y2578" s="1383">
        <f t="shared" ref="Y2578:Y2584" si="5214">VLOOKUP($M2578,$I$3:$K$231,2)</f>
        <v>0</v>
      </c>
      <c r="Z2578" s="1383">
        <f t="shared" ref="Z2578:Z2584" si="5215">VLOOKUP($M2578+365,$I$3:$K$231,2)</f>
        <v>0</v>
      </c>
      <c r="AA2578" s="1383">
        <f t="shared" ref="AA2578:AA2584" si="5216">VLOOKUP($M2578,$I$3:$K$231,3)</f>
        <v>0</v>
      </c>
      <c r="AB2578" s="1383">
        <f t="shared" ref="AB2578:AB2584" si="5217">VLOOKUP($M2578+365,$I$3:$K$231,3)</f>
        <v>0</v>
      </c>
      <c r="AC2578" s="5">
        <f t="shared" ref="AC2578:AC2584" si="5218">M2578-DATE(YEAR(M2578),1,1)</f>
        <v>359</v>
      </c>
      <c r="AD2578" s="1383">
        <f t="shared" ref="AD2578:AD2584" si="5219">(Y2578*(365-AC2578)+Z2578*AC2578)/365</f>
        <v>0</v>
      </c>
      <c r="AE2578" s="1383">
        <f t="shared" ref="AE2578:AE2584" si="5220">(AA2578*(365-AC2578)+AB2578*AC2578)/365</f>
        <v>0</v>
      </c>
      <c r="AF2578" s="1305" t="e">
        <f t="shared" ref="AF2578:AF2584" si="5221">N2578/AD2578</f>
        <v>#DIV/0!</v>
      </c>
      <c r="AG2578" s="1305" t="e">
        <f t="shared" ref="AG2578:AG2584" si="5222">N2578/AE2578</f>
        <v>#DIV/0!</v>
      </c>
      <c r="AH2578" s="5"/>
      <c r="AI2578" s="5"/>
      <c r="AJ2578" s="5"/>
      <c r="AK2578" s="5"/>
      <c r="AL2578" s="5"/>
      <c r="AM2578" s="5"/>
      <c r="AN2578" s="5"/>
      <c r="AO2578" s="5"/>
      <c r="AP2578" s="5"/>
      <c r="AQ2578" s="5"/>
      <c r="AR2578" s="5"/>
      <c r="AS2578" s="5"/>
      <c r="AT2578" s="5"/>
      <c r="AU2578" s="5"/>
      <c r="AV2578" s="5"/>
      <c r="AW2578" s="5"/>
      <c r="AX2578" s="5"/>
      <c r="AY2578" s="5"/>
      <c r="AZ2578" s="5"/>
      <c r="BA2578" s="5"/>
      <c r="BB2578" s="5"/>
      <c r="BC2578" s="5"/>
      <c r="BD2578" s="5"/>
      <c r="BE2578" s="5"/>
    </row>
    <row r="2579" spans="1:57" ht="14.25" customHeight="1">
      <c r="A2579" s="1376">
        <v>46382</v>
      </c>
      <c r="B2579" s="1301"/>
      <c r="C2579" s="1302"/>
      <c r="D2579" s="1376">
        <v>46017</v>
      </c>
      <c r="E2579" s="1357"/>
      <c r="F2579" s="5"/>
      <c r="G2579" s="5"/>
      <c r="H2579" s="1302"/>
      <c r="I2579" s="1303"/>
      <c r="J2579" s="1301"/>
      <c r="K2579" s="1376"/>
      <c r="L2579" s="1302"/>
      <c r="M2579" s="1382">
        <f t="shared" si="5211"/>
        <v>46383</v>
      </c>
      <c r="N2579" s="1354"/>
      <c r="O2579" s="1383">
        <f t="shared" ref="O2579:S2579" si="5223">$AD2579*O$27</f>
        <v>0</v>
      </c>
      <c r="P2579" s="1383">
        <f t="shared" si="5223"/>
        <v>0</v>
      </c>
      <c r="Q2579" s="1383">
        <f t="shared" si="5223"/>
        <v>0</v>
      </c>
      <c r="R2579" s="1383">
        <f t="shared" si="5223"/>
        <v>0</v>
      </c>
      <c r="S2579" s="1383">
        <f t="shared" si="5223"/>
        <v>0</v>
      </c>
      <c r="T2579" s="1383">
        <f t="shared" ref="T2579:X2579" si="5224">$AE2579*T$27</f>
        <v>0</v>
      </c>
      <c r="U2579" s="1383">
        <f t="shared" si="5224"/>
        <v>0</v>
      </c>
      <c r="V2579" s="1383">
        <f t="shared" si="5224"/>
        <v>0</v>
      </c>
      <c r="W2579" s="1383">
        <f t="shared" si="5224"/>
        <v>0</v>
      </c>
      <c r="X2579" s="1383">
        <f t="shared" si="5224"/>
        <v>0</v>
      </c>
      <c r="Y2579" s="1383">
        <f t="shared" si="5214"/>
        <v>0</v>
      </c>
      <c r="Z2579" s="1383">
        <f t="shared" si="5215"/>
        <v>0</v>
      </c>
      <c r="AA2579" s="1383">
        <f t="shared" si="5216"/>
        <v>0</v>
      </c>
      <c r="AB2579" s="1383">
        <f t="shared" si="5217"/>
        <v>0</v>
      </c>
      <c r="AC2579" s="5">
        <f t="shared" si="5218"/>
        <v>360</v>
      </c>
      <c r="AD2579" s="1383">
        <f t="shared" si="5219"/>
        <v>0</v>
      </c>
      <c r="AE2579" s="1383">
        <f t="shared" si="5220"/>
        <v>0</v>
      </c>
      <c r="AF2579" s="1305" t="e">
        <f t="shared" si="5221"/>
        <v>#DIV/0!</v>
      </c>
      <c r="AG2579" s="1305" t="e">
        <f t="shared" si="5222"/>
        <v>#DIV/0!</v>
      </c>
      <c r="AH2579" s="5"/>
      <c r="AI2579" s="5"/>
      <c r="AJ2579" s="5"/>
      <c r="AK2579" s="5"/>
      <c r="AL2579" s="5"/>
      <c r="AM2579" s="5"/>
      <c r="AN2579" s="5"/>
      <c r="AO2579" s="5"/>
      <c r="AP2579" s="5"/>
      <c r="AQ2579" s="5"/>
      <c r="AR2579" s="5"/>
      <c r="AS2579" s="5"/>
      <c r="AT2579" s="5"/>
      <c r="AU2579" s="5"/>
      <c r="AV2579" s="5"/>
      <c r="AW2579" s="5"/>
      <c r="AX2579" s="5"/>
      <c r="AY2579" s="5"/>
      <c r="AZ2579" s="5"/>
      <c r="BA2579" s="5"/>
      <c r="BB2579" s="5"/>
      <c r="BC2579" s="5"/>
      <c r="BD2579" s="5"/>
      <c r="BE2579" s="5"/>
    </row>
    <row r="2580" spans="1:57" ht="14.25" customHeight="1">
      <c r="A2580" s="1376">
        <v>46383</v>
      </c>
      <c r="B2580" s="1301"/>
      <c r="C2580" s="1302"/>
      <c r="D2580" s="1376">
        <v>46018</v>
      </c>
      <c r="E2580" s="1357"/>
      <c r="F2580" s="5"/>
      <c r="G2580" s="5"/>
      <c r="H2580" s="1302"/>
      <c r="I2580" s="1303"/>
      <c r="J2580" s="1301"/>
      <c r="K2580" s="1376"/>
      <c r="L2580" s="1302"/>
      <c r="M2580" s="1382">
        <f t="shared" si="5211"/>
        <v>46384</v>
      </c>
      <c r="N2580" s="1354"/>
      <c r="O2580" s="1383">
        <f t="shared" ref="O2580:S2580" si="5225">$AD2580*O$27</f>
        <v>0</v>
      </c>
      <c r="P2580" s="1383">
        <f t="shared" si="5225"/>
        <v>0</v>
      </c>
      <c r="Q2580" s="1383">
        <f t="shared" si="5225"/>
        <v>0</v>
      </c>
      <c r="R2580" s="1383">
        <f t="shared" si="5225"/>
        <v>0</v>
      </c>
      <c r="S2580" s="1383">
        <f t="shared" si="5225"/>
        <v>0</v>
      </c>
      <c r="T2580" s="1383">
        <f t="shared" ref="T2580:X2580" si="5226">$AE2580*T$27</f>
        <v>0</v>
      </c>
      <c r="U2580" s="1383">
        <f t="shared" si="5226"/>
        <v>0</v>
      </c>
      <c r="V2580" s="1383">
        <f t="shared" si="5226"/>
        <v>0</v>
      </c>
      <c r="W2580" s="1383">
        <f t="shared" si="5226"/>
        <v>0</v>
      </c>
      <c r="X2580" s="1383">
        <f t="shared" si="5226"/>
        <v>0</v>
      </c>
      <c r="Y2580" s="1383">
        <f t="shared" si="5214"/>
        <v>0</v>
      </c>
      <c r="Z2580" s="1383">
        <f t="shared" si="5215"/>
        <v>0</v>
      </c>
      <c r="AA2580" s="1383">
        <f t="shared" si="5216"/>
        <v>0</v>
      </c>
      <c r="AB2580" s="1383">
        <f t="shared" si="5217"/>
        <v>0</v>
      </c>
      <c r="AC2580" s="5">
        <f t="shared" si="5218"/>
        <v>361</v>
      </c>
      <c r="AD2580" s="1383">
        <f t="shared" si="5219"/>
        <v>0</v>
      </c>
      <c r="AE2580" s="1383">
        <f t="shared" si="5220"/>
        <v>0</v>
      </c>
      <c r="AF2580" s="1305" t="e">
        <f t="shared" si="5221"/>
        <v>#DIV/0!</v>
      </c>
      <c r="AG2580" s="1305" t="e">
        <f t="shared" si="5222"/>
        <v>#DIV/0!</v>
      </c>
      <c r="AH2580" s="5"/>
      <c r="AI2580" s="5"/>
      <c r="AJ2580" s="5"/>
      <c r="AK2580" s="5"/>
      <c r="AL2580" s="5"/>
      <c r="AM2580" s="5"/>
      <c r="AN2580" s="5"/>
      <c r="AO2580" s="5"/>
      <c r="AP2580" s="5"/>
      <c r="AQ2580" s="5"/>
      <c r="AR2580" s="5"/>
      <c r="AS2580" s="5"/>
      <c r="AT2580" s="5"/>
      <c r="AU2580" s="5"/>
      <c r="AV2580" s="5"/>
      <c r="AW2580" s="5"/>
      <c r="AX2580" s="5"/>
      <c r="AY2580" s="5"/>
      <c r="AZ2580" s="5"/>
      <c r="BA2580" s="5"/>
      <c r="BB2580" s="5"/>
      <c r="BC2580" s="5"/>
      <c r="BD2580" s="5"/>
      <c r="BE2580" s="5"/>
    </row>
    <row r="2581" spans="1:57" ht="14.25" customHeight="1">
      <c r="A2581" s="1376">
        <v>46384</v>
      </c>
      <c r="B2581" s="1301"/>
      <c r="C2581" s="1302"/>
      <c r="D2581" s="1376">
        <v>46019</v>
      </c>
      <c r="E2581" s="16"/>
      <c r="F2581" s="5"/>
      <c r="G2581" s="5"/>
      <c r="H2581" s="1302"/>
      <c r="I2581" s="1303"/>
      <c r="J2581" s="1301"/>
      <c r="K2581" s="1376"/>
      <c r="L2581" s="1302"/>
      <c r="M2581" s="1382">
        <f t="shared" si="5211"/>
        <v>46385</v>
      </c>
      <c r="N2581" s="1354"/>
      <c r="O2581" s="1383">
        <f t="shared" ref="O2581:S2581" si="5227">$AD2581*O$27</f>
        <v>0</v>
      </c>
      <c r="P2581" s="1383">
        <f t="shared" si="5227"/>
        <v>0</v>
      </c>
      <c r="Q2581" s="1383">
        <f t="shared" si="5227"/>
        <v>0</v>
      </c>
      <c r="R2581" s="1383">
        <f t="shared" si="5227"/>
        <v>0</v>
      </c>
      <c r="S2581" s="1383">
        <f t="shared" si="5227"/>
        <v>0</v>
      </c>
      <c r="T2581" s="1383">
        <f t="shared" ref="T2581:X2581" si="5228">$AE2581*T$27</f>
        <v>0</v>
      </c>
      <c r="U2581" s="1383">
        <f t="shared" si="5228"/>
        <v>0</v>
      </c>
      <c r="V2581" s="1383">
        <f t="shared" si="5228"/>
        <v>0</v>
      </c>
      <c r="W2581" s="1383">
        <f t="shared" si="5228"/>
        <v>0</v>
      </c>
      <c r="X2581" s="1383">
        <f t="shared" si="5228"/>
        <v>0</v>
      </c>
      <c r="Y2581" s="1383">
        <f t="shared" si="5214"/>
        <v>0</v>
      </c>
      <c r="Z2581" s="1383">
        <f t="shared" si="5215"/>
        <v>0</v>
      </c>
      <c r="AA2581" s="1383">
        <f t="shared" si="5216"/>
        <v>0</v>
      </c>
      <c r="AB2581" s="1383">
        <f t="shared" si="5217"/>
        <v>0</v>
      </c>
      <c r="AC2581" s="5">
        <f t="shared" si="5218"/>
        <v>362</v>
      </c>
      <c r="AD2581" s="1383">
        <f t="shared" si="5219"/>
        <v>0</v>
      </c>
      <c r="AE2581" s="1383">
        <f t="shared" si="5220"/>
        <v>0</v>
      </c>
      <c r="AF2581" s="1305" t="e">
        <f t="shared" si="5221"/>
        <v>#DIV/0!</v>
      </c>
      <c r="AG2581" s="1305" t="e">
        <f t="shared" si="5222"/>
        <v>#DIV/0!</v>
      </c>
      <c r="AH2581" s="5"/>
      <c r="AI2581" s="5"/>
      <c r="AJ2581" s="5"/>
      <c r="AK2581" s="5"/>
      <c r="AL2581" s="5"/>
      <c r="AM2581" s="5"/>
      <c r="AN2581" s="5"/>
      <c r="AO2581" s="5"/>
      <c r="AP2581" s="5"/>
      <c r="AQ2581" s="5"/>
      <c r="AR2581" s="5"/>
      <c r="AS2581" s="5"/>
      <c r="AT2581" s="5"/>
      <c r="AU2581" s="5"/>
      <c r="AV2581" s="5"/>
      <c r="AW2581" s="5"/>
      <c r="AX2581" s="5"/>
      <c r="AY2581" s="5"/>
      <c r="AZ2581" s="5"/>
      <c r="BA2581" s="5"/>
      <c r="BB2581" s="5"/>
      <c r="BC2581" s="5"/>
      <c r="BD2581" s="5"/>
      <c r="BE2581" s="5"/>
    </row>
    <row r="2582" spans="1:57" ht="14.25" customHeight="1">
      <c r="A2582" s="1376">
        <v>46385</v>
      </c>
      <c r="B2582" s="1301"/>
      <c r="C2582" s="1302"/>
      <c r="D2582" s="1376">
        <v>46020</v>
      </c>
      <c r="E2582" s="5"/>
      <c r="F2582" s="5"/>
      <c r="G2582" s="5"/>
      <c r="H2582" s="1302"/>
      <c r="I2582" s="1303"/>
      <c r="J2582" s="1301"/>
      <c r="K2582" s="1376"/>
      <c r="L2582" s="1302"/>
      <c r="M2582" s="1382">
        <f t="shared" si="5211"/>
        <v>46386</v>
      </c>
      <c r="N2582" s="1354"/>
      <c r="O2582" s="1383">
        <f t="shared" ref="O2582:S2582" si="5229">$AD2582*O$27</f>
        <v>0</v>
      </c>
      <c r="P2582" s="1383">
        <f t="shared" si="5229"/>
        <v>0</v>
      </c>
      <c r="Q2582" s="1383">
        <f t="shared" si="5229"/>
        <v>0</v>
      </c>
      <c r="R2582" s="1383">
        <f t="shared" si="5229"/>
        <v>0</v>
      </c>
      <c r="S2582" s="1383">
        <f t="shared" si="5229"/>
        <v>0</v>
      </c>
      <c r="T2582" s="1383">
        <f t="shared" ref="T2582:X2582" si="5230">$AE2582*T$27</f>
        <v>0</v>
      </c>
      <c r="U2582" s="1383">
        <f t="shared" si="5230"/>
        <v>0</v>
      </c>
      <c r="V2582" s="1383">
        <f t="shared" si="5230"/>
        <v>0</v>
      </c>
      <c r="W2582" s="1383">
        <f t="shared" si="5230"/>
        <v>0</v>
      </c>
      <c r="X2582" s="1383">
        <f t="shared" si="5230"/>
        <v>0</v>
      </c>
      <c r="Y2582" s="1383">
        <f t="shared" si="5214"/>
        <v>0</v>
      </c>
      <c r="Z2582" s="1383">
        <f t="shared" si="5215"/>
        <v>0</v>
      </c>
      <c r="AA2582" s="1383">
        <f t="shared" si="5216"/>
        <v>0</v>
      </c>
      <c r="AB2582" s="1383">
        <f t="shared" si="5217"/>
        <v>0</v>
      </c>
      <c r="AC2582" s="5">
        <f t="shared" si="5218"/>
        <v>363</v>
      </c>
      <c r="AD2582" s="1383">
        <f t="shared" si="5219"/>
        <v>0</v>
      </c>
      <c r="AE2582" s="1383">
        <f t="shared" si="5220"/>
        <v>0</v>
      </c>
      <c r="AF2582" s="1305" t="e">
        <f t="shared" si="5221"/>
        <v>#DIV/0!</v>
      </c>
      <c r="AG2582" s="1305" t="e">
        <f t="shared" si="5222"/>
        <v>#DIV/0!</v>
      </c>
      <c r="AH2582" s="5"/>
      <c r="AI2582" s="5"/>
      <c r="AJ2582" s="5"/>
      <c r="AK2582" s="5"/>
      <c r="AL2582" s="5"/>
      <c r="AM2582" s="5"/>
      <c r="AN2582" s="5"/>
      <c r="AO2582" s="5"/>
      <c r="AP2582" s="5"/>
      <c r="AQ2582" s="5"/>
      <c r="AR2582" s="5"/>
      <c r="AS2582" s="5"/>
      <c r="AT2582" s="5"/>
      <c r="AU2582" s="5"/>
      <c r="AV2582" s="5"/>
      <c r="AW2582" s="5"/>
      <c r="AX2582" s="5"/>
      <c r="AY2582" s="5"/>
      <c r="AZ2582" s="5"/>
      <c r="BA2582" s="5"/>
      <c r="BB2582" s="5"/>
      <c r="BC2582" s="5"/>
      <c r="BD2582" s="5"/>
      <c r="BE2582" s="5"/>
    </row>
    <row r="2583" spans="1:57" ht="14.25" customHeight="1">
      <c r="A2583" s="1376">
        <v>46386</v>
      </c>
      <c r="B2583" s="1301"/>
      <c r="C2583" s="1302"/>
      <c r="D2583" s="1376">
        <v>46021</v>
      </c>
      <c r="E2583" s="5"/>
      <c r="F2583" s="5"/>
      <c r="G2583" s="5"/>
      <c r="H2583" s="1302"/>
      <c r="I2583" s="1303"/>
      <c r="J2583" s="1301"/>
      <c r="K2583" s="1376"/>
      <c r="L2583" s="1302"/>
      <c r="M2583" s="1382">
        <f t="shared" si="5211"/>
        <v>46387</v>
      </c>
      <c r="N2583" s="1354"/>
      <c r="O2583" s="1383">
        <f t="shared" ref="O2583:S2583" si="5231">$AD2583*O$27</f>
        <v>0</v>
      </c>
      <c r="P2583" s="1383">
        <f t="shared" si="5231"/>
        <v>0</v>
      </c>
      <c r="Q2583" s="1383">
        <f t="shared" si="5231"/>
        <v>0</v>
      </c>
      <c r="R2583" s="1383">
        <f t="shared" si="5231"/>
        <v>0</v>
      </c>
      <c r="S2583" s="1383">
        <f t="shared" si="5231"/>
        <v>0</v>
      </c>
      <c r="T2583" s="1383">
        <f t="shared" ref="T2583:X2583" si="5232">$AE2583*T$27</f>
        <v>0</v>
      </c>
      <c r="U2583" s="1383">
        <f t="shared" si="5232"/>
        <v>0</v>
      </c>
      <c r="V2583" s="1383">
        <f t="shared" si="5232"/>
        <v>0</v>
      </c>
      <c r="W2583" s="1383">
        <f t="shared" si="5232"/>
        <v>0</v>
      </c>
      <c r="X2583" s="1383">
        <f t="shared" si="5232"/>
        <v>0</v>
      </c>
      <c r="Y2583" s="1383">
        <f t="shared" si="5214"/>
        <v>0</v>
      </c>
      <c r="Z2583" s="1383">
        <f t="shared" si="5215"/>
        <v>0</v>
      </c>
      <c r="AA2583" s="1383">
        <f t="shared" si="5216"/>
        <v>0</v>
      </c>
      <c r="AB2583" s="1383">
        <f t="shared" si="5217"/>
        <v>0</v>
      </c>
      <c r="AC2583" s="5">
        <f t="shared" si="5218"/>
        <v>364</v>
      </c>
      <c r="AD2583" s="1383">
        <f t="shared" si="5219"/>
        <v>0</v>
      </c>
      <c r="AE2583" s="1383">
        <f t="shared" si="5220"/>
        <v>0</v>
      </c>
      <c r="AF2583" s="1305" t="e">
        <f t="shared" si="5221"/>
        <v>#DIV/0!</v>
      </c>
      <c r="AG2583" s="1305" t="e">
        <f t="shared" si="5222"/>
        <v>#DIV/0!</v>
      </c>
      <c r="AH2583" s="5"/>
      <c r="AI2583" s="5"/>
      <c r="AJ2583" s="5"/>
      <c r="AK2583" s="5"/>
      <c r="AL2583" s="5"/>
      <c r="AM2583" s="5"/>
      <c r="AN2583" s="5"/>
      <c r="AO2583" s="5"/>
      <c r="AP2583" s="5"/>
      <c r="AQ2583" s="5"/>
      <c r="AR2583" s="5"/>
      <c r="AS2583" s="5"/>
      <c r="AT2583" s="5"/>
      <c r="AU2583" s="5"/>
      <c r="AV2583" s="5"/>
      <c r="AW2583" s="5"/>
      <c r="AX2583" s="5"/>
      <c r="AY2583" s="5"/>
      <c r="AZ2583" s="5"/>
      <c r="BA2583" s="5"/>
      <c r="BB2583" s="5"/>
      <c r="BC2583" s="5"/>
      <c r="BD2583" s="5"/>
      <c r="BE2583" s="5"/>
    </row>
    <row r="2584" spans="1:57" ht="14.25" customHeight="1">
      <c r="A2584" s="1376">
        <v>46387</v>
      </c>
      <c r="B2584" s="1301"/>
      <c r="C2584" s="1302"/>
      <c r="D2584" s="1376">
        <v>46022</v>
      </c>
      <c r="E2584" s="5"/>
      <c r="F2584" s="5"/>
      <c r="G2584" s="5"/>
      <c r="H2584" s="1302"/>
      <c r="I2584" s="1303"/>
      <c r="J2584" s="1301"/>
      <c r="K2584" s="1376"/>
      <c r="L2584" s="1302"/>
      <c r="M2584" s="1382">
        <f t="shared" si="5211"/>
        <v>46388</v>
      </c>
      <c r="N2584" s="1354"/>
      <c r="O2584" s="1383">
        <f t="shared" ref="O2584:S2584" si="5233">$AD2584*O$27</f>
        <v>0</v>
      </c>
      <c r="P2584" s="1383">
        <f t="shared" si="5233"/>
        <v>0</v>
      </c>
      <c r="Q2584" s="1383">
        <f t="shared" si="5233"/>
        <v>0</v>
      </c>
      <c r="R2584" s="1383">
        <f t="shared" si="5233"/>
        <v>0</v>
      </c>
      <c r="S2584" s="1383">
        <f t="shared" si="5233"/>
        <v>0</v>
      </c>
      <c r="T2584" s="1383">
        <f t="shared" ref="T2584:X2584" si="5234">$AE2584*T$27</f>
        <v>0</v>
      </c>
      <c r="U2584" s="1383">
        <f t="shared" si="5234"/>
        <v>0</v>
      </c>
      <c r="V2584" s="1383">
        <f t="shared" si="5234"/>
        <v>0</v>
      </c>
      <c r="W2584" s="1383">
        <f t="shared" si="5234"/>
        <v>0</v>
      </c>
      <c r="X2584" s="1383">
        <f t="shared" si="5234"/>
        <v>0</v>
      </c>
      <c r="Y2584" s="1383">
        <f t="shared" si="5214"/>
        <v>0</v>
      </c>
      <c r="Z2584" s="1383">
        <f t="shared" si="5215"/>
        <v>0</v>
      </c>
      <c r="AA2584" s="1383">
        <f t="shared" si="5216"/>
        <v>0</v>
      </c>
      <c r="AB2584" s="1383">
        <f t="shared" si="5217"/>
        <v>0</v>
      </c>
      <c r="AC2584" s="5">
        <f t="shared" si="5218"/>
        <v>0</v>
      </c>
      <c r="AD2584" s="1383">
        <f t="shared" si="5219"/>
        <v>0</v>
      </c>
      <c r="AE2584" s="1383">
        <f t="shared" si="5220"/>
        <v>0</v>
      </c>
      <c r="AF2584" s="1305" t="e">
        <f t="shared" si="5221"/>
        <v>#DIV/0!</v>
      </c>
      <c r="AG2584" s="1305" t="e">
        <f t="shared" si="5222"/>
        <v>#DIV/0!</v>
      </c>
      <c r="AH2584" s="5"/>
      <c r="AI2584" s="5"/>
      <c r="AJ2584" s="5"/>
      <c r="AK2584" s="5"/>
      <c r="AL2584" s="5"/>
      <c r="AM2584" s="5"/>
      <c r="AN2584" s="5"/>
      <c r="AO2584" s="5"/>
      <c r="AP2584" s="5"/>
      <c r="AQ2584" s="5"/>
      <c r="AR2584" s="5"/>
      <c r="AS2584" s="5"/>
      <c r="AT2584" s="5"/>
      <c r="AU2584" s="5"/>
      <c r="AV2584" s="5"/>
      <c r="AW2584" s="5"/>
      <c r="AX2584" s="5"/>
      <c r="AY2584" s="5"/>
      <c r="AZ2584" s="5"/>
      <c r="BA2584" s="5"/>
      <c r="BB2584" s="5"/>
      <c r="BC2584" s="5"/>
      <c r="BD2584" s="5"/>
      <c r="BE2584" s="5"/>
    </row>
    <row r="2585" spans="1:57" ht="14.25" customHeight="1">
      <c r="A2585" s="1376">
        <v>46388</v>
      </c>
      <c r="B2585" s="1301"/>
      <c r="C2585" s="1302"/>
      <c r="D2585" s="1376">
        <v>46023</v>
      </c>
      <c r="E2585" s="5"/>
      <c r="F2585" s="5"/>
      <c r="G2585" s="5"/>
      <c r="H2585" s="1302"/>
      <c r="I2585" s="1303"/>
      <c r="J2585" s="1301"/>
      <c r="K2585" s="1376"/>
      <c r="L2585" s="1302"/>
      <c r="M2585" s="1382"/>
      <c r="N2585" s="1354"/>
      <c r="O2585" s="1383"/>
      <c r="P2585" s="1383"/>
      <c r="Q2585" s="1383"/>
      <c r="R2585" s="1383"/>
      <c r="S2585" s="1383"/>
      <c r="T2585" s="1383"/>
      <c r="U2585" s="1383"/>
      <c r="V2585" s="1383"/>
      <c r="W2585" s="1383"/>
      <c r="X2585" s="1383"/>
      <c r="Y2585" s="1383"/>
      <c r="Z2585" s="1383"/>
      <c r="AA2585" s="1383"/>
      <c r="AB2585" s="1383"/>
      <c r="AC2585" s="5"/>
      <c r="AD2585" s="1383"/>
      <c r="AE2585" s="1383"/>
      <c r="AF2585" s="1305"/>
      <c r="AG2585" s="1305"/>
      <c r="AH2585" s="5"/>
      <c r="AI2585" s="5"/>
      <c r="AJ2585" s="5"/>
      <c r="AK2585" s="5"/>
      <c r="AL2585" s="5"/>
      <c r="AM2585" s="5"/>
      <c r="AN2585" s="5"/>
      <c r="AO2585" s="5"/>
      <c r="AP2585" s="5"/>
      <c r="AQ2585" s="5"/>
      <c r="AR2585" s="5"/>
      <c r="AS2585" s="5"/>
      <c r="AT2585" s="5"/>
      <c r="AU2585" s="5"/>
      <c r="AV2585" s="5"/>
      <c r="AW2585" s="5"/>
      <c r="AX2585" s="5"/>
      <c r="AY2585" s="5"/>
      <c r="AZ2585" s="5"/>
      <c r="BA2585" s="5"/>
      <c r="BB2585" s="5"/>
      <c r="BC2585" s="5"/>
      <c r="BD2585" s="5"/>
      <c r="BE2585" s="5"/>
    </row>
    <row r="2586" spans="1:57" ht="14.25" customHeight="1">
      <c r="A2586" s="1376">
        <v>46389</v>
      </c>
      <c r="B2586" s="1301"/>
      <c r="C2586" s="1302"/>
      <c r="D2586" s="1376">
        <v>46024</v>
      </c>
      <c r="E2586" s="5"/>
      <c r="F2586" s="5"/>
      <c r="G2586" s="5"/>
      <c r="H2586" s="1302"/>
      <c r="I2586" s="1303"/>
      <c r="J2586" s="1301"/>
      <c r="K2586" s="1376"/>
      <c r="L2586" s="1302"/>
      <c r="M2586" s="1382"/>
      <c r="N2586" s="1354"/>
      <c r="O2586" s="1383"/>
      <c r="P2586" s="1383"/>
      <c r="Q2586" s="1383"/>
      <c r="R2586" s="1383"/>
      <c r="S2586" s="1383"/>
      <c r="T2586" s="1383"/>
      <c r="U2586" s="1383"/>
      <c r="V2586" s="1383"/>
      <c r="W2586" s="1383"/>
      <c r="X2586" s="1383"/>
      <c r="Y2586" s="1383"/>
      <c r="Z2586" s="1383"/>
      <c r="AA2586" s="1383"/>
      <c r="AB2586" s="1383"/>
      <c r="AC2586" s="5"/>
      <c r="AD2586" s="1383"/>
      <c r="AE2586" s="1383"/>
      <c r="AF2586" s="1305"/>
      <c r="AG2586" s="1305"/>
      <c r="AH2586" s="5"/>
      <c r="AI2586" s="5"/>
      <c r="AJ2586" s="5"/>
      <c r="AK2586" s="5"/>
      <c r="AL2586" s="5"/>
      <c r="AM2586" s="5"/>
      <c r="AN2586" s="5"/>
      <c r="AO2586" s="5"/>
      <c r="AP2586" s="5"/>
      <c r="AQ2586" s="5"/>
      <c r="AR2586" s="5"/>
      <c r="AS2586" s="5"/>
      <c r="AT2586" s="5"/>
      <c r="AU2586" s="5"/>
      <c r="AV2586" s="5"/>
      <c r="AW2586" s="5"/>
      <c r="AX2586" s="5"/>
      <c r="AY2586" s="5"/>
      <c r="AZ2586" s="5"/>
      <c r="BA2586" s="5"/>
      <c r="BB2586" s="5"/>
      <c r="BC2586" s="5"/>
      <c r="BD2586" s="5"/>
      <c r="BE2586" s="5"/>
    </row>
    <row r="2587" spans="1:57" ht="14.25" customHeight="1">
      <c r="A2587" s="1376">
        <v>46390</v>
      </c>
      <c r="B2587" s="1301"/>
      <c r="C2587" s="1302"/>
      <c r="D2587" s="1376">
        <v>46025</v>
      </c>
      <c r="E2587" s="5"/>
      <c r="F2587" s="5"/>
      <c r="G2587" s="5"/>
      <c r="H2587" s="1302"/>
      <c r="I2587" s="1303"/>
      <c r="J2587" s="1301"/>
      <c r="K2587" s="1376"/>
      <c r="L2587" s="1302"/>
      <c r="M2587" s="1382"/>
      <c r="N2587" s="1354"/>
      <c r="O2587" s="1383"/>
      <c r="P2587" s="1383"/>
      <c r="Q2587" s="1383"/>
      <c r="R2587" s="1383"/>
      <c r="S2587" s="1383"/>
      <c r="T2587" s="1383"/>
      <c r="U2587" s="1383"/>
      <c r="V2587" s="1383"/>
      <c r="W2587" s="1383"/>
      <c r="X2587" s="1383"/>
      <c r="Y2587" s="1383"/>
      <c r="Z2587" s="1383"/>
      <c r="AA2587" s="1383"/>
      <c r="AB2587" s="1383"/>
      <c r="AC2587" s="5"/>
      <c r="AD2587" s="1383"/>
      <c r="AE2587" s="1383"/>
      <c r="AF2587" s="1305"/>
      <c r="AG2587" s="1305"/>
      <c r="AH2587" s="5"/>
      <c r="AI2587" s="5"/>
      <c r="AJ2587" s="5"/>
      <c r="AK2587" s="5"/>
      <c r="AL2587" s="5"/>
      <c r="AM2587" s="5"/>
      <c r="AN2587" s="5"/>
      <c r="AO2587" s="5"/>
      <c r="AP2587" s="5"/>
      <c r="AQ2587" s="5"/>
      <c r="AR2587" s="5"/>
      <c r="AS2587" s="5"/>
      <c r="AT2587" s="5"/>
      <c r="AU2587" s="5"/>
      <c r="AV2587" s="5"/>
      <c r="AW2587" s="5"/>
      <c r="AX2587" s="5"/>
      <c r="AY2587" s="5"/>
      <c r="AZ2587" s="5"/>
      <c r="BA2587" s="5"/>
      <c r="BB2587" s="5"/>
      <c r="BC2587" s="5"/>
      <c r="BD2587" s="5"/>
      <c r="BE2587" s="5"/>
    </row>
    <row r="2588" spans="1:57" ht="14.25" customHeight="1">
      <c r="A2588" s="1376">
        <v>46391</v>
      </c>
      <c r="B2588" s="1301"/>
      <c r="C2588" s="1302"/>
      <c r="D2588" s="1376">
        <v>46026</v>
      </c>
      <c r="E2588" s="5"/>
      <c r="F2588" s="5"/>
      <c r="G2588" s="5"/>
      <c r="H2588" s="1302"/>
      <c r="I2588" s="1303"/>
      <c r="J2588" s="1301"/>
      <c r="K2588" s="1376"/>
      <c r="L2588" s="1302"/>
      <c r="M2588" s="1382"/>
      <c r="N2588" s="1354"/>
      <c r="O2588" s="1383"/>
      <c r="P2588" s="1383"/>
      <c r="Q2588" s="1383"/>
      <c r="R2588" s="1383"/>
      <c r="S2588" s="1383"/>
      <c r="T2588" s="1383"/>
      <c r="U2588" s="1383"/>
      <c r="V2588" s="1383"/>
      <c r="W2588" s="1383"/>
      <c r="X2588" s="1383"/>
      <c r="Y2588" s="1383"/>
      <c r="Z2588" s="1383"/>
      <c r="AA2588" s="1383"/>
      <c r="AB2588" s="1383"/>
      <c r="AC2588" s="5"/>
      <c r="AD2588" s="1383"/>
      <c r="AE2588" s="1383"/>
      <c r="AF2588" s="1305"/>
      <c r="AG2588" s="1305"/>
      <c r="AH2588" s="5"/>
      <c r="AI2588" s="5"/>
      <c r="AJ2588" s="5"/>
      <c r="AK2588" s="5"/>
      <c r="AL2588" s="5"/>
      <c r="AM2588" s="5"/>
      <c r="AN2588" s="5"/>
      <c r="AO2588" s="5"/>
      <c r="AP2588" s="5"/>
      <c r="AQ2588" s="5"/>
      <c r="AR2588" s="5"/>
      <c r="AS2588" s="5"/>
      <c r="AT2588" s="5"/>
      <c r="AU2588" s="5"/>
      <c r="AV2588" s="5"/>
      <c r="AW2588" s="5"/>
      <c r="AX2588" s="5"/>
      <c r="AY2588" s="5"/>
      <c r="AZ2588" s="5"/>
      <c r="BA2588" s="5"/>
      <c r="BB2588" s="5"/>
      <c r="BC2588" s="5"/>
      <c r="BD2588" s="5"/>
      <c r="BE2588" s="5"/>
    </row>
    <row r="2589" spans="1:57" ht="14.25" customHeight="1">
      <c r="A2589" s="1376">
        <v>46392</v>
      </c>
      <c r="B2589" s="1301"/>
      <c r="C2589" s="1302"/>
      <c r="D2589" s="1376">
        <v>46027</v>
      </c>
      <c r="E2589" s="5"/>
      <c r="F2589" s="5"/>
      <c r="G2589" s="5"/>
      <c r="H2589" s="1302"/>
      <c r="I2589" s="1303"/>
      <c r="J2589" s="1301"/>
      <c r="K2589" s="1376"/>
      <c r="L2589" s="1302"/>
      <c r="M2589" s="1382"/>
      <c r="N2589" s="1354"/>
      <c r="O2589" s="1383"/>
      <c r="P2589" s="1383"/>
      <c r="Q2589" s="1383"/>
      <c r="R2589" s="1383"/>
      <c r="S2589" s="1383"/>
      <c r="T2589" s="1383"/>
      <c r="U2589" s="1383"/>
      <c r="V2589" s="1383"/>
      <c r="W2589" s="1383"/>
      <c r="X2589" s="1383"/>
      <c r="Y2589" s="1383"/>
      <c r="Z2589" s="1383"/>
      <c r="AA2589" s="1383"/>
      <c r="AB2589" s="1383"/>
      <c r="AC2589" s="5"/>
      <c r="AD2589" s="1383"/>
      <c r="AE2589" s="1383"/>
      <c r="AF2589" s="1305"/>
      <c r="AG2589" s="1305"/>
      <c r="AH2589" s="5"/>
      <c r="AI2589" s="5"/>
      <c r="AJ2589" s="5"/>
      <c r="AK2589" s="5"/>
      <c r="AL2589" s="5"/>
      <c r="AM2589" s="5"/>
      <c r="AN2589" s="5"/>
      <c r="AO2589" s="5"/>
      <c r="AP2589" s="5"/>
      <c r="AQ2589" s="5"/>
      <c r="AR2589" s="5"/>
      <c r="AS2589" s="5"/>
      <c r="AT2589" s="5"/>
      <c r="AU2589" s="5"/>
      <c r="AV2589" s="5"/>
      <c r="AW2589" s="5"/>
      <c r="AX2589" s="5"/>
      <c r="AY2589" s="5"/>
      <c r="AZ2589" s="5"/>
      <c r="BA2589" s="5"/>
      <c r="BB2589" s="5"/>
      <c r="BC2589" s="5"/>
      <c r="BD2589" s="5"/>
      <c r="BE2589" s="5"/>
    </row>
    <row r="2590" spans="1:57" ht="14.25" customHeight="1">
      <c r="A2590" s="1376">
        <v>46393</v>
      </c>
      <c r="B2590" s="1301"/>
      <c r="C2590" s="1302"/>
      <c r="D2590" s="1376">
        <v>46028</v>
      </c>
      <c r="E2590" s="5"/>
      <c r="F2590" s="5"/>
      <c r="G2590" s="5"/>
      <c r="H2590" s="1302"/>
      <c r="I2590" s="1303"/>
      <c r="J2590" s="1301"/>
      <c r="K2590" s="1376"/>
      <c r="L2590" s="1302"/>
      <c r="M2590" s="1382"/>
      <c r="N2590" s="1354"/>
      <c r="O2590" s="1383"/>
      <c r="P2590" s="1383"/>
      <c r="Q2590" s="1383"/>
      <c r="R2590" s="1383"/>
      <c r="S2590" s="1383"/>
      <c r="T2590" s="1383"/>
      <c r="U2590" s="1383"/>
      <c r="V2590" s="1383"/>
      <c r="W2590" s="1383"/>
      <c r="X2590" s="1383"/>
      <c r="Y2590" s="1383"/>
      <c r="Z2590" s="1383"/>
      <c r="AA2590" s="1383"/>
      <c r="AB2590" s="1383"/>
      <c r="AC2590" s="5"/>
      <c r="AD2590" s="1383"/>
      <c r="AE2590" s="1383"/>
      <c r="AF2590" s="1305"/>
      <c r="AG2590" s="1305"/>
      <c r="AH2590" s="5"/>
      <c r="AI2590" s="5"/>
      <c r="AJ2590" s="5"/>
      <c r="AK2590" s="5"/>
      <c r="AL2590" s="5"/>
      <c r="AM2590" s="5"/>
      <c r="AN2590" s="5"/>
      <c r="AO2590" s="5"/>
      <c r="AP2590" s="5"/>
      <c r="AQ2590" s="5"/>
      <c r="AR2590" s="5"/>
      <c r="AS2590" s="5"/>
      <c r="AT2590" s="5"/>
      <c r="AU2590" s="5"/>
      <c r="AV2590" s="5"/>
      <c r="AW2590" s="5"/>
      <c r="AX2590" s="5"/>
      <c r="AY2590" s="5"/>
      <c r="AZ2590" s="5"/>
      <c r="BA2590" s="5"/>
      <c r="BB2590" s="5"/>
      <c r="BC2590" s="5"/>
      <c r="BD2590" s="5"/>
      <c r="BE2590" s="5"/>
    </row>
    <row r="2591" spans="1:57" ht="14.25" customHeight="1">
      <c r="A2591" s="1376">
        <v>46394</v>
      </c>
      <c r="B2591" s="1301"/>
      <c r="C2591" s="1302"/>
      <c r="D2591" s="1376">
        <v>46029</v>
      </c>
      <c r="E2591" s="5"/>
      <c r="F2591" s="5"/>
      <c r="G2591" s="5"/>
      <c r="H2591" s="1302"/>
      <c r="I2591" s="1303"/>
      <c r="J2591" s="1301"/>
      <c r="K2591" s="1376"/>
      <c r="L2591" s="1302"/>
      <c r="M2591" s="1382"/>
      <c r="N2591" s="1354"/>
      <c r="O2591" s="1383"/>
      <c r="P2591" s="1383"/>
      <c r="Q2591" s="1383"/>
      <c r="R2591" s="1383"/>
      <c r="S2591" s="1383"/>
      <c r="T2591" s="1383"/>
      <c r="U2591" s="1383"/>
      <c r="V2591" s="1383"/>
      <c r="W2591" s="1383"/>
      <c r="X2591" s="1383"/>
      <c r="Y2591" s="1383"/>
      <c r="Z2591" s="1383"/>
      <c r="AA2591" s="1383"/>
      <c r="AB2591" s="1383"/>
      <c r="AC2591" s="5"/>
      <c r="AD2591" s="1383"/>
      <c r="AE2591" s="1383"/>
      <c r="AF2591" s="1305"/>
      <c r="AG2591" s="1305"/>
      <c r="AH2591" s="5"/>
      <c r="AI2591" s="5"/>
      <c r="AJ2591" s="5"/>
      <c r="AK2591" s="5"/>
      <c r="AL2591" s="5"/>
      <c r="AM2591" s="5"/>
      <c r="AN2591" s="5"/>
      <c r="AO2591" s="5"/>
      <c r="AP2591" s="5"/>
      <c r="AQ2591" s="5"/>
      <c r="AR2591" s="5"/>
      <c r="AS2591" s="5"/>
      <c r="AT2591" s="5"/>
      <c r="AU2591" s="5"/>
      <c r="AV2591" s="5"/>
      <c r="AW2591" s="5"/>
      <c r="AX2591" s="5"/>
      <c r="AY2591" s="5"/>
      <c r="AZ2591" s="5"/>
      <c r="BA2591" s="5"/>
      <c r="BB2591" s="5"/>
      <c r="BC2591" s="5"/>
      <c r="BD2591" s="5"/>
      <c r="BE2591" s="5"/>
    </row>
    <row r="2592" spans="1:57" ht="14.25" customHeight="1">
      <c r="A2592" s="1376">
        <v>46395</v>
      </c>
      <c r="B2592" s="1301"/>
      <c r="C2592" s="1302"/>
      <c r="D2592" s="1376">
        <v>46030</v>
      </c>
      <c r="E2592" s="5"/>
      <c r="F2592" s="5"/>
      <c r="G2592" s="5"/>
      <c r="H2592" s="1302"/>
      <c r="I2592" s="1303"/>
      <c r="J2592" s="1301"/>
      <c r="K2592" s="1376"/>
      <c r="L2592" s="1302"/>
      <c r="M2592" s="1382"/>
      <c r="N2592" s="1354"/>
      <c r="O2592" s="1383"/>
      <c r="P2592" s="1383"/>
      <c r="Q2592" s="1383"/>
      <c r="R2592" s="1383"/>
      <c r="S2592" s="1383"/>
      <c r="T2592" s="1383"/>
      <c r="U2592" s="1383"/>
      <c r="V2592" s="1383"/>
      <c r="W2592" s="1383"/>
      <c r="X2592" s="1383"/>
      <c r="Y2592" s="1383"/>
      <c r="Z2592" s="1383"/>
      <c r="AA2592" s="1383"/>
      <c r="AB2592" s="1383"/>
      <c r="AC2592" s="5"/>
      <c r="AD2592" s="1383"/>
      <c r="AE2592" s="1383"/>
      <c r="AF2592" s="1305"/>
      <c r="AG2592" s="1305"/>
      <c r="AH2592" s="5"/>
      <c r="AI2592" s="5"/>
      <c r="AJ2592" s="5"/>
      <c r="AK2592" s="5"/>
      <c r="AL2592" s="5"/>
      <c r="AM2592" s="5"/>
      <c r="AN2592" s="5"/>
      <c r="AO2592" s="5"/>
      <c r="AP2592" s="5"/>
      <c r="AQ2592" s="5"/>
      <c r="AR2592" s="5"/>
      <c r="AS2592" s="5"/>
      <c r="AT2592" s="5"/>
      <c r="AU2592" s="5"/>
      <c r="AV2592" s="5"/>
      <c r="AW2592" s="5"/>
      <c r="AX2592" s="5"/>
      <c r="AY2592" s="5"/>
      <c r="AZ2592" s="5"/>
      <c r="BA2592" s="5"/>
      <c r="BB2592" s="5"/>
      <c r="BC2592" s="5"/>
      <c r="BD2592" s="5"/>
      <c r="BE2592" s="5"/>
    </row>
    <row r="2593" spans="1:57" ht="14.25" customHeight="1">
      <c r="A2593" s="1376">
        <v>46396</v>
      </c>
      <c r="B2593" s="1301"/>
      <c r="C2593" s="1302"/>
      <c r="D2593" s="1376">
        <v>46031</v>
      </c>
      <c r="E2593" s="5"/>
      <c r="F2593" s="5"/>
      <c r="G2593" s="5"/>
      <c r="H2593" s="1302"/>
      <c r="I2593" s="1303"/>
      <c r="J2593" s="1301"/>
      <c r="K2593" s="1376"/>
      <c r="L2593" s="1302"/>
      <c r="M2593" s="1382"/>
      <c r="N2593" s="1354"/>
      <c r="O2593" s="1383"/>
      <c r="P2593" s="1383"/>
      <c r="Q2593" s="1383"/>
      <c r="R2593" s="1383"/>
      <c r="S2593" s="1383"/>
      <c r="T2593" s="1383"/>
      <c r="U2593" s="1383"/>
      <c r="V2593" s="1383"/>
      <c r="W2593" s="1383"/>
      <c r="X2593" s="1383"/>
      <c r="Y2593" s="1383"/>
      <c r="Z2593" s="1383"/>
      <c r="AA2593" s="1383"/>
      <c r="AB2593" s="1383"/>
      <c r="AC2593" s="5"/>
      <c r="AD2593" s="1383"/>
      <c r="AE2593" s="1383"/>
      <c r="AF2593" s="1305"/>
      <c r="AG2593" s="1305"/>
      <c r="AH2593" s="5"/>
      <c r="AI2593" s="5"/>
      <c r="AJ2593" s="5"/>
      <c r="AK2593" s="5"/>
      <c r="AL2593" s="5"/>
      <c r="AM2593" s="5"/>
      <c r="AN2593" s="5"/>
      <c r="AO2593" s="5"/>
      <c r="AP2593" s="5"/>
      <c r="AQ2593" s="5"/>
      <c r="AR2593" s="5"/>
      <c r="AS2593" s="5"/>
      <c r="AT2593" s="5"/>
      <c r="AU2593" s="5"/>
      <c r="AV2593" s="5"/>
      <c r="AW2593" s="5"/>
      <c r="AX2593" s="5"/>
      <c r="AY2593" s="5"/>
      <c r="AZ2593" s="5"/>
      <c r="BA2593" s="5"/>
      <c r="BB2593" s="5"/>
      <c r="BC2593" s="5"/>
      <c r="BD2593" s="5"/>
      <c r="BE2593" s="5"/>
    </row>
    <row r="2594" spans="1:57" ht="14.25" customHeight="1">
      <c r="A2594" s="1376">
        <v>46397</v>
      </c>
      <c r="B2594" s="1301"/>
      <c r="C2594" s="1302"/>
      <c r="D2594" s="1376">
        <v>46032</v>
      </c>
      <c r="E2594" s="5"/>
      <c r="F2594" s="5"/>
      <c r="G2594" s="5"/>
      <c r="H2594" s="1302"/>
      <c r="I2594" s="1303"/>
      <c r="J2594" s="1301"/>
      <c r="K2594" s="1376"/>
      <c r="L2594" s="1302"/>
      <c r="M2594" s="1382"/>
      <c r="N2594" s="1354"/>
      <c r="O2594" s="1383"/>
      <c r="P2594" s="1383"/>
      <c r="Q2594" s="1383"/>
      <c r="R2594" s="1383"/>
      <c r="S2594" s="1383"/>
      <c r="T2594" s="1383"/>
      <c r="U2594" s="1383"/>
      <c r="V2594" s="1383"/>
      <c r="W2594" s="1383"/>
      <c r="X2594" s="1383"/>
      <c r="Y2594" s="1383"/>
      <c r="Z2594" s="1383"/>
      <c r="AA2594" s="1383"/>
      <c r="AB2594" s="1383"/>
      <c r="AC2594" s="5"/>
      <c r="AD2594" s="1383"/>
      <c r="AE2594" s="1383"/>
      <c r="AF2594" s="1305"/>
      <c r="AG2594" s="1305"/>
      <c r="AH2594" s="5"/>
      <c r="AI2594" s="5"/>
      <c r="AJ2594" s="5"/>
      <c r="AK2594" s="5"/>
      <c r="AL2594" s="5"/>
      <c r="AM2594" s="5"/>
      <c r="AN2594" s="5"/>
      <c r="AO2594" s="5"/>
      <c r="AP2594" s="5"/>
      <c r="AQ2594" s="5"/>
      <c r="AR2594" s="5"/>
      <c r="AS2594" s="5"/>
      <c r="AT2594" s="5"/>
      <c r="AU2594" s="5"/>
      <c r="AV2594" s="5"/>
      <c r="AW2594" s="5"/>
      <c r="AX2594" s="5"/>
      <c r="AY2594" s="5"/>
      <c r="AZ2594" s="5"/>
      <c r="BA2594" s="5"/>
      <c r="BB2594" s="5"/>
      <c r="BC2594" s="5"/>
      <c r="BD2594" s="5"/>
      <c r="BE2594" s="5"/>
    </row>
    <row r="2595" spans="1:57" ht="14.25" customHeight="1">
      <c r="A2595" s="1376">
        <v>46398</v>
      </c>
      <c r="B2595" s="1301"/>
      <c r="C2595" s="1302"/>
      <c r="D2595" s="1376">
        <v>46033</v>
      </c>
      <c r="E2595" s="5"/>
      <c r="F2595" s="5"/>
      <c r="G2595" s="5"/>
      <c r="H2595" s="1302"/>
      <c r="I2595" s="1303"/>
      <c r="J2595" s="1301"/>
      <c r="K2595" s="1376"/>
      <c r="L2595" s="1302"/>
      <c r="M2595" s="1382"/>
      <c r="N2595" s="1354"/>
      <c r="O2595" s="1383"/>
      <c r="P2595" s="1383"/>
      <c r="Q2595" s="1383"/>
      <c r="R2595" s="1383"/>
      <c r="S2595" s="1383"/>
      <c r="T2595" s="1383"/>
      <c r="U2595" s="1383"/>
      <c r="V2595" s="1383"/>
      <c r="W2595" s="1383"/>
      <c r="X2595" s="1383"/>
      <c r="Y2595" s="1383"/>
      <c r="Z2595" s="1383"/>
      <c r="AA2595" s="1383"/>
      <c r="AB2595" s="1383"/>
      <c r="AC2595" s="5"/>
      <c r="AD2595" s="1383"/>
      <c r="AE2595" s="1383"/>
      <c r="AF2595" s="1305"/>
      <c r="AG2595" s="1305"/>
      <c r="AH2595" s="5"/>
      <c r="AI2595" s="5"/>
      <c r="AJ2595" s="5"/>
      <c r="AK2595" s="5"/>
      <c r="AL2595" s="5"/>
      <c r="AM2595" s="5"/>
      <c r="AN2595" s="5"/>
      <c r="AO2595" s="5"/>
      <c r="AP2595" s="5"/>
      <c r="AQ2595" s="5"/>
      <c r="AR2595" s="5"/>
      <c r="AS2595" s="5"/>
      <c r="AT2595" s="5"/>
      <c r="AU2595" s="5"/>
      <c r="AV2595" s="5"/>
      <c r="AW2595" s="5"/>
      <c r="AX2595" s="5"/>
      <c r="AY2595" s="5"/>
      <c r="AZ2595" s="5"/>
      <c r="BA2595" s="5"/>
      <c r="BB2595" s="5"/>
      <c r="BC2595" s="5"/>
      <c r="BD2595" s="5"/>
      <c r="BE2595" s="5"/>
    </row>
    <row r="2596" spans="1:57" ht="14.25" customHeight="1">
      <c r="A2596" s="1376">
        <v>46399</v>
      </c>
      <c r="B2596" s="1301"/>
      <c r="C2596" s="1302"/>
      <c r="D2596" s="1376">
        <v>46034</v>
      </c>
      <c r="E2596" s="5"/>
      <c r="F2596" s="5"/>
      <c r="G2596" s="5"/>
      <c r="H2596" s="1302"/>
      <c r="I2596" s="1303"/>
      <c r="J2596" s="1301"/>
      <c r="K2596" s="1376"/>
      <c r="L2596" s="1302"/>
      <c r="M2596" s="1382"/>
      <c r="N2596" s="1354"/>
      <c r="O2596" s="1383"/>
      <c r="P2596" s="1383"/>
      <c r="Q2596" s="1383"/>
      <c r="R2596" s="1383"/>
      <c r="S2596" s="1383"/>
      <c r="T2596" s="1383"/>
      <c r="U2596" s="1383"/>
      <c r="V2596" s="1383"/>
      <c r="W2596" s="1383"/>
      <c r="X2596" s="1383"/>
      <c r="Y2596" s="1383"/>
      <c r="Z2596" s="1383"/>
      <c r="AA2596" s="1383"/>
      <c r="AB2596" s="1383"/>
      <c r="AC2596" s="5"/>
      <c r="AD2596" s="1383"/>
      <c r="AE2596" s="1383"/>
      <c r="AF2596" s="1305"/>
      <c r="AG2596" s="1305"/>
      <c r="AH2596" s="5"/>
      <c r="AI2596" s="5"/>
      <c r="AJ2596" s="5"/>
      <c r="AK2596" s="5"/>
      <c r="AL2596" s="5"/>
      <c r="AM2596" s="5"/>
      <c r="AN2596" s="5"/>
      <c r="AO2596" s="5"/>
      <c r="AP2596" s="5"/>
      <c r="AQ2596" s="5"/>
      <c r="AR2596" s="5"/>
      <c r="AS2596" s="5"/>
      <c r="AT2596" s="5"/>
      <c r="AU2596" s="5"/>
      <c r="AV2596" s="5"/>
      <c r="AW2596" s="5"/>
      <c r="AX2596" s="5"/>
      <c r="AY2596" s="5"/>
      <c r="AZ2596" s="5"/>
      <c r="BA2596" s="5"/>
      <c r="BB2596" s="5"/>
      <c r="BC2596" s="5"/>
      <c r="BD2596" s="5"/>
      <c r="BE2596" s="5"/>
    </row>
    <row r="2597" spans="1:57" ht="14.25" customHeight="1">
      <c r="A2597" s="1376">
        <v>46400</v>
      </c>
      <c r="B2597" s="1301"/>
      <c r="C2597" s="1302"/>
      <c r="D2597" s="1376">
        <v>46035</v>
      </c>
      <c r="E2597" s="5"/>
      <c r="F2597" s="5"/>
      <c r="G2597" s="5"/>
      <c r="H2597" s="1302"/>
      <c r="I2597" s="1303"/>
      <c r="J2597" s="1301"/>
      <c r="K2597" s="1376"/>
      <c r="L2597" s="1302"/>
      <c r="M2597" s="1382"/>
      <c r="N2597" s="1354"/>
      <c r="O2597" s="1383"/>
      <c r="P2597" s="1383"/>
      <c r="Q2597" s="1383"/>
      <c r="R2597" s="1383"/>
      <c r="S2597" s="1383"/>
      <c r="T2597" s="1383"/>
      <c r="U2597" s="1383"/>
      <c r="V2597" s="1383"/>
      <c r="W2597" s="1383"/>
      <c r="X2597" s="1383"/>
      <c r="Y2597" s="1383"/>
      <c r="Z2597" s="1383"/>
      <c r="AA2597" s="1383"/>
      <c r="AB2597" s="1383"/>
      <c r="AC2597" s="5"/>
      <c r="AD2597" s="1383"/>
      <c r="AE2597" s="1383"/>
      <c r="AF2597" s="1305"/>
      <c r="AG2597" s="1305"/>
      <c r="AH2597" s="5"/>
      <c r="AI2597" s="5"/>
      <c r="AJ2597" s="5"/>
      <c r="AK2597" s="5"/>
      <c r="AL2597" s="5"/>
      <c r="AM2597" s="5"/>
      <c r="AN2597" s="5"/>
      <c r="AO2597" s="5"/>
      <c r="AP2597" s="5"/>
      <c r="AQ2597" s="5"/>
      <c r="AR2597" s="5"/>
      <c r="AS2597" s="5"/>
      <c r="AT2597" s="5"/>
      <c r="AU2597" s="5"/>
      <c r="AV2597" s="5"/>
      <c r="AW2597" s="5"/>
      <c r="AX2597" s="5"/>
      <c r="AY2597" s="5"/>
      <c r="AZ2597" s="5"/>
      <c r="BA2597" s="5"/>
      <c r="BB2597" s="5"/>
      <c r="BC2597" s="5"/>
      <c r="BD2597" s="5"/>
      <c r="BE2597" s="5"/>
    </row>
    <row r="2598" spans="1:57" ht="14.25" customHeight="1">
      <c r="A2598" s="1376">
        <v>46401</v>
      </c>
      <c r="B2598" s="1301"/>
      <c r="C2598" s="1302"/>
      <c r="D2598" s="1376">
        <v>46036</v>
      </c>
      <c r="E2598" s="5"/>
      <c r="F2598" s="5"/>
      <c r="G2598" s="5"/>
      <c r="H2598" s="1302"/>
      <c r="I2598" s="1303"/>
      <c r="J2598" s="1301"/>
      <c r="K2598" s="1376"/>
      <c r="L2598" s="1302"/>
      <c r="M2598" s="1382"/>
      <c r="N2598" s="1354"/>
      <c r="O2598" s="1383"/>
      <c r="P2598" s="1383"/>
      <c r="Q2598" s="1383"/>
      <c r="R2598" s="1383"/>
      <c r="S2598" s="1383"/>
      <c r="T2598" s="1383"/>
      <c r="U2598" s="1383"/>
      <c r="V2598" s="1383"/>
      <c r="W2598" s="1383"/>
      <c r="X2598" s="1383"/>
      <c r="Y2598" s="1383"/>
      <c r="Z2598" s="1383"/>
      <c r="AA2598" s="1383"/>
      <c r="AB2598" s="1383"/>
      <c r="AC2598" s="5"/>
      <c r="AD2598" s="1383"/>
      <c r="AE2598" s="1383"/>
      <c r="AF2598" s="1305"/>
      <c r="AG2598" s="1305"/>
      <c r="AH2598" s="5"/>
      <c r="AI2598" s="5"/>
      <c r="AJ2598" s="5"/>
      <c r="AK2598" s="5"/>
      <c r="AL2598" s="5"/>
      <c r="AM2598" s="5"/>
      <c r="AN2598" s="5"/>
      <c r="AO2598" s="5"/>
      <c r="AP2598" s="5"/>
      <c r="AQ2598" s="5"/>
      <c r="AR2598" s="5"/>
      <c r="AS2598" s="5"/>
      <c r="AT2598" s="5"/>
      <c r="AU2598" s="5"/>
      <c r="AV2598" s="5"/>
      <c r="AW2598" s="5"/>
      <c r="AX2598" s="5"/>
      <c r="AY2598" s="5"/>
      <c r="AZ2598" s="5"/>
      <c r="BA2598" s="5"/>
      <c r="BB2598" s="5"/>
      <c r="BC2598" s="5"/>
      <c r="BD2598" s="5"/>
      <c r="BE2598" s="5"/>
    </row>
    <row r="2599" spans="1:57" ht="14.25" customHeight="1">
      <c r="A2599" s="1376">
        <v>46402</v>
      </c>
      <c r="B2599" s="1301"/>
      <c r="C2599" s="1302"/>
      <c r="D2599" s="1376">
        <v>46037</v>
      </c>
      <c r="E2599" s="5"/>
      <c r="F2599" s="5"/>
      <c r="G2599" s="5"/>
      <c r="H2599" s="1302"/>
      <c r="I2599" s="1303"/>
      <c r="J2599" s="1301"/>
      <c r="K2599" s="1376"/>
      <c r="L2599" s="1302"/>
      <c r="M2599" s="1382"/>
      <c r="N2599" s="1354"/>
      <c r="O2599" s="1383"/>
      <c r="P2599" s="1383"/>
      <c r="Q2599" s="1383"/>
      <c r="R2599" s="1383"/>
      <c r="S2599" s="1383"/>
      <c r="T2599" s="1383"/>
      <c r="U2599" s="1383"/>
      <c r="V2599" s="1383"/>
      <c r="W2599" s="1383"/>
      <c r="X2599" s="1383"/>
      <c r="Y2599" s="1383"/>
      <c r="Z2599" s="1383"/>
      <c r="AA2599" s="1383"/>
      <c r="AB2599" s="1383"/>
      <c r="AC2599" s="5"/>
      <c r="AD2599" s="1383"/>
      <c r="AE2599" s="1383"/>
      <c r="AF2599" s="1305"/>
      <c r="AG2599" s="1305"/>
      <c r="AH2599" s="5"/>
      <c r="AI2599" s="5"/>
      <c r="AJ2599" s="5"/>
      <c r="AK2599" s="5"/>
      <c r="AL2599" s="5"/>
      <c r="AM2599" s="5"/>
      <c r="AN2599" s="5"/>
      <c r="AO2599" s="5"/>
      <c r="AP2599" s="5"/>
      <c r="AQ2599" s="5"/>
      <c r="AR2599" s="5"/>
      <c r="AS2599" s="5"/>
      <c r="AT2599" s="5"/>
      <c r="AU2599" s="5"/>
      <c r="AV2599" s="5"/>
      <c r="AW2599" s="5"/>
      <c r="AX2599" s="5"/>
      <c r="AY2599" s="5"/>
      <c r="AZ2599" s="5"/>
      <c r="BA2599" s="5"/>
      <c r="BB2599" s="5"/>
      <c r="BC2599" s="5"/>
      <c r="BD2599" s="5"/>
      <c r="BE2599" s="5"/>
    </row>
    <row r="2600" spans="1:57" ht="14.25" customHeight="1">
      <c r="A2600" s="1376">
        <v>46403</v>
      </c>
      <c r="B2600" s="1301"/>
      <c r="C2600" s="1302"/>
      <c r="D2600" s="1376">
        <v>46038</v>
      </c>
      <c r="E2600" s="5"/>
      <c r="F2600" s="5"/>
      <c r="G2600" s="5"/>
      <c r="H2600" s="1302"/>
      <c r="I2600" s="1303"/>
      <c r="J2600" s="1301"/>
      <c r="K2600" s="1376"/>
      <c r="L2600" s="1302"/>
      <c r="M2600" s="1382"/>
      <c r="N2600" s="1354"/>
      <c r="O2600" s="1383"/>
      <c r="P2600" s="1383"/>
      <c r="Q2600" s="1383"/>
      <c r="R2600" s="1383"/>
      <c r="S2600" s="1383"/>
      <c r="T2600" s="1383"/>
      <c r="U2600" s="1383"/>
      <c r="V2600" s="1383"/>
      <c r="W2600" s="1383"/>
      <c r="X2600" s="1383"/>
      <c r="Y2600" s="1383"/>
      <c r="Z2600" s="1383"/>
      <c r="AA2600" s="1383"/>
      <c r="AB2600" s="1383"/>
      <c r="AC2600" s="5"/>
      <c r="AD2600" s="1383"/>
      <c r="AE2600" s="1383"/>
      <c r="AF2600" s="1305"/>
      <c r="AG2600" s="1305"/>
      <c r="AH2600" s="5"/>
      <c r="AI2600" s="5"/>
      <c r="AJ2600" s="5"/>
      <c r="AK2600" s="5"/>
      <c r="AL2600" s="5"/>
      <c r="AM2600" s="5"/>
      <c r="AN2600" s="5"/>
      <c r="AO2600" s="5"/>
      <c r="AP2600" s="5"/>
      <c r="AQ2600" s="5"/>
      <c r="AR2600" s="5"/>
      <c r="AS2600" s="5"/>
      <c r="AT2600" s="5"/>
      <c r="AU2600" s="5"/>
      <c r="AV2600" s="5"/>
      <c r="AW2600" s="5"/>
      <c r="AX2600" s="5"/>
      <c r="AY2600" s="5"/>
      <c r="AZ2600" s="5"/>
      <c r="BA2600" s="5"/>
      <c r="BB2600" s="5"/>
      <c r="BC2600" s="5"/>
      <c r="BD2600" s="5"/>
      <c r="BE2600" s="5"/>
    </row>
    <row r="2601" spans="1:57" ht="14.25" customHeight="1">
      <c r="A2601" s="1376">
        <v>46404</v>
      </c>
      <c r="B2601" s="1301"/>
      <c r="C2601" s="1302"/>
      <c r="D2601" s="1376">
        <v>46039</v>
      </c>
      <c r="E2601" s="5"/>
      <c r="F2601" s="5"/>
      <c r="G2601" s="5"/>
      <c r="H2601" s="1302"/>
      <c r="I2601" s="1303"/>
      <c r="J2601" s="1301"/>
      <c r="K2601" s="1376"/>
      <c r="L2601" s="1302"/>
      <c r="M2601" s="1382"/>
      <c r="N2601" s="1354"/>
      <c r="O2601" s="1383"/>
      <c r="P2601" s="1383"/>
      <c r="Q2601" s="1383"/>
      <c r="R2601" s="1383"/>
      <c r="S2601" s="1383"/>
      <c r="T2601" s="1383"/>
      <c r="U2601" s="1383"/>
      <c r="V2601" s="1383"/>
      <c r="W2601" s="1383"/>
      <c r="X2601" s="1383"/>
      <c r="Y2601" s="1383"/>
      <c r="Z2601" s="1383"/>
      <c r="AA2601" s="1383"/>
      <c r="AB2601" s="1383"/>
      <c r="AC2601" s="5"/>
      <c r="AD2601" s="1383"/>
      <c r="AE2601" s="1383"/>
      <c r="AF2601" s="1305"/>
      <c r="AG2601" s="1305"/>
      <c r="AH2601" s="5"/>
      <c r="AI2601" s="5"/>
      <c r="AJ2601" s="5"/>
      <c r="AK2601" s="5"/>
      <c r="AL2601" s="5"/>
      <c r="AM2601" s="5"/>
      <c r="AN2601" s="5"/>
      <c r="AO2601" s="5"/>
      <c r="AP2601" s="5"/>
      <c r="AQ2601" s="5"/>
      <c r="AR2601" s="5"/>
      <c r="AS2601" s="5"/>
      <c r="AT2601" s="5"/>
      <c r="AU2601" s="5"/>
      <c r="AV2601" s="5"/>
      <c r="AW2601" s="5"/>
      <c r="AX2601" s="5"/>
      <c r="AY2601" s="5"/>
      <c r="AZ2601" s="5"/>
      <c r="BA2601" s="5"/>
      <c r="BB2601" s="5"/>
      <c r="BC2601" s="5"/>
      <c r="BD2601" s="5"/>
      <c r="BE2601" s="5"/>
    </row>
    <row r="2602" spans="1:57" ht="14.25" customHeight="1">
      <c r="A2602" s="1376">
        <v>46405</v>
      </c>
      <c r="B2602" s="1301"/>
      <c r="C2602" s="1302"/>
      <c r="D2602" s="1376">
        <v>46040</v>
      </c>
      <c r="E2602" s="5"/>
      <c r="F2602" s="5"/>
      <c r="G2602" s="5"/>
      <c r="H2602" s="1302"/>
      <c r="I2602" s="1303"/>
      <c r="J2602" s="1301"/>
      <c r="K2602" s="1376"/>
      <c r="L2602" s="1302"/>
      <c r="M2602" s="1382"/>
      <c r="N2602" s="1354"/>
      <c r="O2602" s="1383"/>
      <c r="P2602" s="1383"/>
      <c r="Q2602" s="1383"/>
      <c r="R2602" s="1383"/>
      <c r="S2602" s="1383"/>
      <c r="T2602" s="1383"/>
      <c r="U2602" s="1383"/>
      <c r="V2602" s="1383"/>
      <c r="W2602" s="1383"/>
      <c r="X2602" s="1383"/>
      <c r="Y2602" s="1383"/>
      <c r="Z2602" s="1383"/>
      <c r="AA2602" s="1383"/>
      <c r="AB2602" s="1383"/>
      <c r="AC2602" s="5"/>
      <c r="AD2602" s="1383"/>
      <c r="AE2602" s="1383"/>
      <c r="AF2602" s="1305"/>
      <c r="AG2602" s="1305"/>
      <c r="AH2602" s="5"/>
      <c r="AI2602" s="5"/>
      <c r="AJ2602" s="5"/>
      <c r="AK2602" s="5"/>
      <c r="AL2602" s="5"/>
      <c r="AM2602" s="5"/>
      <c r="AN2602" s="5"/>
      <c r="AO2602" s="5"/>
      <c r="AP2602" s="5"/>
      <c r="AQ2602" s="5"/>
      <c r="AR2602" s="5"/>
      <c r="AS2602" s="5"/>
      <c r="AT2602" s="5"/>
      <c r="AU2602" s="5"/>
      <c r="AV2602" s="5"/>
      <c r="AW2602" s="5"/>
      <c r="AX2602" s="5"/>
      <c r="AY2602" s="5"/>
      <c r="AZ2602" s="5"/>
      <c r="BA2602" s="5"/>
      <c r="BB2602" s="5"/>
      <c r="BC2602" s="5"/>
      <c r="BD2602" s="5"/>
      <c r="BE2602" s="5"/>
    </row>
    <row r="2603" spans="1:57" ht="14.25" customHeight="1">
      <c r="A2603" s="1376">
        <v>46406</v>
      </c>
      <c r="B2603" s="1301"/>
      <c r="C2603" s="1302"/>
      <c r="D2603" s="1376">
        <v>46041</v>
      </c>
      <c r="E2603" s="5"/>
      <c r="F2603" s="5"/>
      <c r="G2603" s="5"/>
      <c r="H2603" s="1302"/>
      <c r="I2603" s="1303"/>
      <c r="J2603" s="1301"/>
      <c r="K2603" s="1376"/>
      <c r="L2603" s="1302"/>
      <c r="M2603" s="1382"/>
      <c r="N2603" s="1354"/>
      <c r="O2603" s="1383"/>
      <c r="P2603" s="1383"/>
      <c r="Q2603" s="1383"/>
      <c r="R2603" s="1383"/>
      <c r="S2603" s="1383"/>
      <c r="T2603" s="1383"/>
      <c r="U2603" s="1383"/>
      <c r="V2603" s="1383"/>
      <c r="W2603" s="1383"/>
      <c r="X2603" s="1383"/>
      <c r="Y2603" s="1383"/>
      <c r="Z2603" s="1383"/>
      <c r="AA2603" s="1383"/>
      <c r="AB2603" s="1383"/>
      <c r="AC2603" s="5"/>
      <c r="AD2603" s="1383"/>
      <c r="AE2603" s="1383"/>
      <c r="AF2603" s="1305"/>
      <c r="AG2603" s="1305"/>
      <c r="AH2603" s="5"/>
      <c r="AI2603" s="5"/>
      <c r="AJ2603" s="5"/>
      <c r="AK2603" s="5"/>
      <c r="AL2603" s="5"/>
      <c r="AM2603" s="5"/>
      <c r="AN2603" s="5"/>
      <c r="AO2603" s="5"/>
      <c r="AP2603" s="5"/>
      <c r="AQ2603" s="5"/>
      <c r="AR2603" s="5"/>
      <c r="AS2603" s="5"/>
      <c r="AT2603" s="5"/>
      <c r="AU2603" s="5"/>
      <c r="AV2603" s="5"/>
      <c r="AW2603" s="5"/>
      <c r="AX2603" s="5"/>
      <c r="AY2603" s="5"/>
      <c r="AZ2603" s="5"/>
      <c r="BA2603" s="5"/>
      <c r="BB2603" s="5"/>
      <c r="BC2603" s="5"/>
      <c r="BD2603" s="5"/>
      <c r="BE2603" s="5"/>
    </row>
    <row r="2604" spans="1:57" ht="14.25" customHeight="1">
      <c r="A2604" s="1376">
        <v>46407</v>
      </c>
      <c r="B2604" s="1301"/>
      <c r="C2604" s="1302"/>
      <c r="D2604" s="1376">
        <v>46042</v>
      </c>
      <c r="E2604" s="5"/>
      <c r="F2604" s="5"/>
      <c r="G2604" s="5"/>
      <c r="H2604" s="1302"/>
      <c r="I2604" s="1303"/>
      <c r="J2604" s="1301"/>
      <c r="K2604" s="1376"/>
      <c r="L2604" s="1302"/>
      <c r="M2604" s="1382"/>
      <c r="N2604" s="1354"/>
      <c r="O2604" s="1383"/>
      <c r="P2604" s="1383"/>
      <c r="Q2604" s="1383"/>
      <c r="R2604" s="1383"/>
      <c r="S2604" s="1383"/>
      <c r="T2604" s="1383"/>
      <c r="U2604" s="1383"/>
      <c r="V2604" s="1383"/>
      <c r="W2604" s="1383"/>
      <c r="X2604" s="1383"/>
      <c r="Y2604" s="1383"/>
      <c r="Z2604" s="1383"/>
      <c r="AA2604" s="1383"/>
      <c r="AB2604" s="1383"/>
      <c r="AC2604" s="5"/>
      <c r="AD2604" s="1383"/>
      <c r="AE2604" s="1383"/>
      <c r="AF2604" s="1305"/>
      <c r="AG2604" s="1305"/>
      <c r="AH2604" s="5"/>
      <c r="AI2604" s="5"/>
      <c r="AJ2604" s="5"/>
      <c r="AK2604" s="5"/>
      <c r="AL2604" s="5"/>
      <c r="AM2604" s="5"/>
      <c r="AN2604" s="5"/>
      <c r="AO2604" s="5"/>
      <c r="AP2604" s="5"/>
      <c r="AQ2604" s="5"/>
      <c r="AR2604" s="5"/>
      <c r="AS2604" s="5"/>
      <c r="AT2604" s="5"/>
      <c r="AU2604" s="5"/>
      <c r="AV2604" s="5"/>
      <c r="AW2604" s="5"/>
      <c r="AX2604" s="5"/>
      <c r="AY2604" s="5"/>
      <c r="AZ2604" s="5"/>
      <c r="BA2604" s="5"/>
      <c r="BB2604" s="5"/>
      <c r="BC2604" s="5"/>
      <c r="BD2604" s="5"/>
      <c r="BE2604" s="5"/>
    </row>
    <row r="2605" spans="1:57" ht="14.25" customHeight="1">
      <c r="A2605" s="1376">
        <v>46408</v>
      </c>
      <c r="B2605" s="1301"/>
      <c r="C2605" s="1302"/>
      <c r="D2605" s="1376">
        <v>46043</v>
      </c>
      <c r="E2605" s="5"/>
      <c r="F2605" s="5"/>
      <c r="G2605" s="5"/>
      <c r="H2605" s="1302"/>
      <c r="I2605" s="1303"/>
      <c r="J2605" s="1301"/>
      <c r="K2605" s="1376"/>
      <c r="L2605" s="1302"/>
      <c r="M2605" s="1382"/>
      <c r="N2605" s="1354"/>
      <c r="O2605" s="1383"/>
      <c r="P2605" s="1383"/>
      <c r="Q2605" s="1383"/>
      <c r="R2605" s="1383"/>
      <c r="S2605" s="1383"/>
      <c r="T2605" s="1383"/>
      <c r="U2605" s="1383"/>
      <c r="V2605" s="1383"/>
      <c r="W2605" s="1383"/>
      <c r="X2605" s="1383"/>
      <c r="Y2605" s="1383"/>
      <c r="Z2605" s="1383"/>
      <c r="AA2605" s="1383"/>
      <c r="AB2605" s="1383"/>
      <c r="AC2605" s="5"/>
      <c r="AD2605" s="1383"/>
      <c r="AE2605" s="1383"/>
      <c r="AF2605" s="1305"/>
      <c r="AG2605" s="1305"/>
      <c r="AH2605" s="5"/>
      <c r="AI2605" s="5"/>
      <c r="AJ2605" s="5"/>
      <c r="AK2605" s="5"/>
      <c r="AL2605" s="5"/>
      <c r="AM2605" s="5"/>
      <c r="AN2605" s="5"/>
      <c r="AO2605" s="5"/>
      <c r="AP2605" s="5"/>
      <c r="AQ2605" s="5"/>
      <c r="AR2605" s="5"/>
      <c r="AS2605" s="5"/>
      <c r="AT2605" s="5"/>
      <c r="AU2605" s="5"/>
      <c r="AV2605" s="5"/>
      <c r="AW2605" s="5"/>
      <c r="AX2605" s="5"/>
      <c r="AY2605" s="5"/>
      <c r="AZ2605" s="5"/>
      <c r="BA2605" s="5"/>
      <c r="BB2605" s="5"/>
      <c r="BC2605" s="5"/>
      <c r="BD2605" s="5"/>
      <c r="BE2605" s="5"/>
    </row>
    <row r="2606" spans="1:57" ht="14.25" customHeight="1">
      <c r="A2606" s="1376">
        <v>46409</v>
      </c>
      <c r="B2606" s="1301"/>
      <c r="C2606" s="1302"/>
      <c r="D2606" s="1376">
        <v>46044</v>
      </c>
      <c r="E2606" s="5"/>
      <c r="F2606" s="5"/>
      <c r="G2606" s="5"/>
      <c r="H2606" s="1302"/>
      <c r="I2606" s="1303"/>
      <c r="J2606" s="1301"/>
      <c r="K2606" s="1376"/>
      <c r="L2606" s="1302"/>
      <c r="M2606" s="1382"/>
      <c r="N2606" s="1354"/>
      <c r="O2606" s="1383"/>
      <c r="P2606" s="1383"/>
      <c r="Q2606" s="1383"/>
      <c r="R2606" s="1383"/>
      <c r="S2606" s="1383"/>
      <c r="T2606" s="1383"/>
      <c r="U2606" s="1383"/>
      <c r="V2606" s="1383"/>
      <c r="W2606" s="1383"/>
      <c r="X2606" s="1383"/>
      <c r="Y2606" s="1383"/>
      <c r="Z2606" s="1383"/>
      <c r="AA2606" s="1383"/>
      <c r="AB2606" s="1383"/>
      <c r="AC2606" s="5"/>
      <c r="AD2606" s="1383"/>
      <c r="AE2606" s="1383"/>
      <c r="AF2606" s="1305"/>
      <c r="AG2606" s="1305"/>
      <c r="AH2606" s="5"/>
      <c r="AI2606" s="5"/>
      <c r="AJ2606" s="5"/>
      <c r="AK2606" s="5"/>
      <c r="AL2606" s="5"/>
      <c r="AM2606" s="5"/>
      <c r="AN2606" s="5"/>
      <c r="AO2606" s="5"/>
      <c r="AP2606" s="5"/>
      <c r="AQ2606" s="5"/>
      <c r="AR2606" s="5"/>
      <c r="AS2606" s="5"/>
      <c r="AT2606" s="5"/>
      <c r="AU2606" s="5"/>
      <c r="AV2606" s="5"/>
      <c r="AW2606" s="5"/>
      <c r="AX2606" s="5"/>
      <c r="AY2606" s="5"/>
      <c r="AZ2606" s="5"/>
      <c r="BA2606" s="5"/>
      <c r="BB2606" s="5"/>
      <c r="BC2606" s="5"/>
      <c r="BD2606" s="5"/>
      <c r="BE2606" s="5"/>
    </row>
    <row r="2607" spans="1:57" ht="14.25" customHeight="1">
      <c r="A2607" s="1376">
        <v>46410</v>
      </c>
      <c r="B2607" s="1301"/>
      <c r="C2607" s="1302"/>
      <c r="D2607" s="1376">
        <v>46045</v>
      </c>
      <c r="E2607" s="5"/>
      <c r="F2607" s="5"/>
      <c r="G2607" s="5"/>
      <c r="H2607" s="1302"/>
      <c r="I2607" s="1303"/>
      <c r="J2607" s="1301"/>
      <c r="K2607" s="1376"/>
      <c r="L2607" s="1302"/>
      <c r="M2607" s="1382"/>
      <c r="N2607" s="1354"/>
      <c r="O2607" s="1383"/>
      <c r="P2607" s="1383"/>
      <c r="Q2607" s="1383"/>
      <c r="R2607" s="1383"/>
      <c r="S2607" s="1383"/>
      <c r="T2607" s="1383"/>
      <c r="U2607" s="1383"/>
      <c r="V2607" s="1383"/>
      <c r="W2607" s="1383"/>
      <c r="X2607" s="1383"/>
      <c r="Y2607" s="1383"/>
      <c r="Z2607" s="1383"/>
      <c r="AA2607" s="1383"/>
      <c r="AB2607" s="1383"/>
      <c r="AC2607" s="5"/>
      <c r="AD2607" s="1383"/>
      <c r="AE2607" s="1383"/>
      <c r="AF2607" s="1305"/>
      <c r="AG2607" s="1305"/>
      <c r="AH2607" s="5"/>
      <c r="AI2607" s="5"/>
      <c r="AJ2607" s="5"/>
      <c r="AK2607" s="5"/>
      <c r="AL2607" s="5"/>
      <c r="AM2607" s="5"/>
      <c r="AN2607" s="5"/>
      <c r="AO2607" s="5"/>
      <c r="AP2607" s="5"/>
      <c r="AQ2607" s="5"/>
      <c r="AR2607" s="5"/>
      <c r="AS2607" s="5"/>
      <c r="AT2607" s="5"/>
      <c r="AU2607" s="5"/>
      <c r="AV2607" s="5"/>
      <c r="AW2607" s="5"/>
      <c r="AX2607" s="5"/>
      <c r="AY2607" s="5"/>
      <c r="AZ2607" s="5"/>
      <c r="BA2607" s="5"/>
      <c r="BB2607" s="5"/>
      <c r="BC2607" s="5"/>
      <c r="BD2607" s="5"/>
      <c r="BE2607" s="5"/>
    </row>
    <row r="2608" spans="1:57" ht="14.25" customHeight="1">
      <c r="A2608" s="1376">
        <v>46411</v>
      </c>
      <c r="B2608" s="1301"/>
      <c r="C2608" s="1302"/>
      <c r="D2608" s="1376">
        <v>46046</v>
      </c>
      <c r="E2608" s="5"/>
      <c r="F2608" s="5"/>
      <c r="G2608" s="5"/>
      <c r="H2608" s="1302"/>
      <c r="I2608" s="1303"/>
      <c r="J2608" s="1301"/>
      <c r="K2608" s="1376"/>
      <c r="L2608" s="1302"/>
      <c r="M2608" s="1382"/>
      <c r="N2608" s="1354"/>
      <c r="O2608" s="1383"/>
      <c r="P2608" s="1383"/>
      <c r="Q2608" s="1383"/>
      <c r="R2608" s="1383"/>
      <c r="S2608" s="1383"/>
      <c r="T2608" s="1383"/>
      <c r="U2608" s="1383"/>
      <c r="V2608" s="1383"/>
      <c r="W2608" s="1383"/>
      <c r="X2608" s="1383"/>
      <c r="Y2608" s="1383"/>
      <c r="Z2608" s="1383"/>
      <c r="AA2608" s="1383"/>
      <c r="AB2608" s="1383"/>
      <c r="AC2608" s="5"/>
      <c r="AD2608" s="1383"/>
      <c r="AE2608" s="1383"/>
      <c r="AF2608" s="1305"/>
      <c r="AG2608" s="1305"/>
      <c r="AH2608" s="5"/>
      <c r="AI2608" s="5"/>
      <c r="AJ2608" s="5"/>
      <c r="AK2608" s="5"/>
      <c r="AL2608" s="5"/>
      <c r="AM2608" s="5"/>
      <c r="AN2608" s="5"/>
      <c r="AO2608" s="5"/>
      <c r="AP2608" s="5"/>
      <c r="AQ2608" s="5"/>
      <c r="AR2608" s="5"/>
      <c r="AS2608" s="5"/>
      <c r="AT2608" s="5"/>
      <c r="AU2608" s="5"/>
      <c r="AV2608" s="5"/>
      <c r="AW2608" s="5"/>
      <c r="AX2608" s="5"/>
      <c r="AY2608" s="5"/>
      <c r="AZ2608" s="5"/>
      <c r="BA2608" s="5"/>
      <c r="BB2608" s="5"/>
      <c r="BC2608" s="5"/>
      <c r="BD2608" s="5"/>
      <c r="BE2608" s="5"/>
    </row>
    <row r="2609" spans="1:57" ht="14.25" customHeight="1">
      <c r="A2609" s="1376">
        <v>46412</v>
      </c>
      <c r="B2609" s="1301"/>
      <c r="C2609" s="1302"/>
      <c r="D2609" s="1376">
        <v>46047</v>
      </c>
      <c r="E2609" s="5"/>
      <c r="F2609" s="5"/>
      <c r="G2609" s="5"/>
      <c r="H2609" s="1302"/>
      <c r="I2609" s="1303"/>
      <c r="J2609" s="1301"/>
      <c r="K2609" s="1376"/>
      <c r="L2609" s="1302"/>
      <c r="M2609" s="1382"/>
      <c r="N2609" s="1354"/>
      <c r="O2609" s="1383"/>
      <c r="P2609" s="1383"/>
      <c r="Q2609" s="1383"/>
      <c r="R2609" s="1383"/>
      <c r="S2609" s="1383"/>
      <c r="T2609" s="1383"/>
      <c r="U2609" s="1383"/>
      <c r="V2609" s="1383"/>
      <c r="W2609" s="1383"/>
      <c r="X2609" s="1383"/>
      <c r="Y2609" s="1383"/>
      <c r="Z2609" s="1383"/>
      <c r="AA2609" s="1383"/>
      <c r="AB2609" s="1383"/>
      <c r="AC2609" s="5"/>
      <c r="AD2609" s="1383"/>
      <c r="AE2609" s="1383"/>
      <c r="AF2609" s="1305"/>
      <c r="AG2609" s="1305"/>
      <c r="AH2609" s="5"/>
      <c r="AI2609" s="5"/>
      <c r="AJ2609" s="5"/>
      <c r="AK2609" s="5"/>
      <c r="AL2609" s="5"/>
      <c r="AM2609" s="5"/>
      <c r="AN2609" s="5"/>
      <c r="AO2609" s="5"/>
      <c r="AP2609" s="5"/>
      <c r="AQ2609" s="5"/>
      <c r="AR2609" s="5"/>
      <c r="AS2609" s="5"/>
      <c r="AT2609" s="5"/>
      <c r="AU2609" s="5"/>
      <c r="AV2609" s="5"/>
      <c r="AW2609" s="5"/>
      <c r="AX2609" s="5"/>
      <c r="AY2609" s="5"/>
      <c r="AZ2609" s="5"/>
      <c r="BA2609" s="5"/>
      <c r="BB2609" s="5"/>
      <c r="BC2609" s="5"/>
      <c r="BD2609" s="5"/>
      <c r="BE2609" s="5"/>
    </row>
    <row r="2610" spans="1:57" ht="14.25" customHeight="1">
      <c r="A2610" s="1376">
        <v>46413</v>
      </c>
      <c r="B2610" s="1301"/>
      <c r="C2610" s="1302"/>
      <c r="D2610" s="1376">
        <v>46048</v>
      </c>
      <c r="E2610" s="5"/>
      <c r="F2610" s="5"/>
      <c r="G2610" s="5"/>
      <c r="H2610" s="1302"/>
      <c r="I2610" s="1303"/>
      <c r="J2610" s="1301"/>
      <c r="K2610" s="1376"/>
      <c r="L2610" s="1302"/>
      <c r="M2610" s="1382"/>
      <c r="N2610" s="1354"/>
      <c r="O2610" s="1383"/>
      <c r="P2610" s="1383"/>
      <c r="Q2610" s="1383"/>
      <c r="R2610" s="1383"/>
      <c r="S2610" s="1383"/>
      <c r="T2610" s="1383"/>
      <c r="U2610" s="1383"/>
      <c r="V2610" s="1383"/>
      <c r="W2610" s="1383"/>
      <c r="X2610" s="1383"/>
      <c r="Y2610" s="1383"/>
      <c r="Z2610" s="1383"/>
      <c r="AA2610" s="1383"/>
      <c r="AB2610" s="1383"/>
      <c r="AC2610" s="5"/>
      <c r="AD2610" s="1383"/>
      <c r="AE2610" s="1383"/>
      <c r="AF2610" s="1305"/>
      <c r="AG2610" s="1305"/>
      <c r="AH2610" s="5"/>
      <c r="AI2610" s="5"/>
      <c r="AJ2610" s="5"/>
      <c r="AK2610" s="5"/>
      <c r="AL2610" s="5"/>
      <c r="AM2610" s="5"/>
      <c r="AN2610" s="5"/>
      <c r="AO2610" s="5"/>
      <c r="AP2610" s="5"/>
      <c r="AQ2610" s="5"/>
      <c r="AR2610" s="5"/>
      <c r="AS2610" s="5"/>
      <c r="AT2610" s="5"/>
      <c r="AU2610" s="5"/>
      <c r="AV2610" s="5"/>
      <c r="AW2610" s="5"/>
      <c r="AX2610" s="5"/>
      <c r="AY2610" s="5"/>
      <c r="AZ2610" s="5"/>
      <c r="BA2610" s="5"/>
      <c r="BB2610" s="5"/>
      <c r="BC2610" s="5"/>
      <c r="BD2610" s="5"/>
      <c r="BE2610" s="5"/>
    </row>
    <row r="2611" spans="1:57" ht="14.25" customHeight="1">
      <c r="A2611" s="1376">
        <v>46414</v>
      </c>
      <c r="B2611" s="1301"/>
      <c r="C2611" s="1302"/>
      <c r="D2611" s="1376">
        <v>46049</v>
      </c>
      <c r="E2611" s="5"/>
      <c r="F2611" s="5"/>
      <c r="G2611" s="5"/>
      <c r="H2611" s="1302"/>
      <c r="I2611" s="1303"/>
      <c r="J2611" s="1301"/>
      <c r="K2611" s="1376"/>
      <c r="L2611" s="1302"/>
      <c r="M2611" s="1382"/>
      <c r="N2611" s="1354"/>
      <c r="O2611" s="1383"/>
      <c r="P2611" s="1383"/>
      <c r="Q2611" s="1383"/>
      <c r="R2611" s="1383"/>
      <c r="S2611" s="1383"/>
      <c r="T2611" s="1383"/>
      <c r="U2611" s="1383"/>
      <c r="V2611" s="1383"/>
      <c r="W2611" s="1383"/>
      <c r="X2611" s="1383"/>
      <c r="Y2611" s="1383"/>
      <c r="Z2611" s="1383"/>
      <c r="AA2611" s="1383"/>
      <c r="AB2611" s="1383"/>
      <c r="AC2611" s="5"/>
      <c r="AD2611" s="1383"/>
      <c r="AE2611" s="1383"/>
      <c r="AF2611" s="1305"/>
      <c r="AG2611" s="1305"/>
      <c r="AH2611" s="5"/>
      <c r="AI2611" s="5"/>
      <c r="AJ2611" s="5"/>
      <c r="AK2611" s="5"/>
      <c r="AL2611" s="5"/>
      <c r="AM2611" s="5"/>
      <c r="AN2611" s="5"/>
      <c r="AO2611" s="5"/>
      <c r="AP2611" s="5"/>
      <c r="AQ2611" s="5"/>
      <c r="AR2611" s="5"/>
      <c r="AS2611" s="5"/>
      <c r="AT2611" s="5"/>
      <c r="AU2611" s="5"/>
      <c r="AV2611" s="5"/>
      <c r="AW2611" s="5"/>
      <c r="AX2611" s="5"/>
      <c r="AY2611" s="5"/>
      <c r="AZ2611" s="5"/>
      <c r="BA2611" s="5"/>
      <c r="BB2611" s="5"/>
      <c r="BC2611" s="5"/>
      <c r="BD2611" s="5"/>
      <c r="BE2611" s="5"/>
    </row>
    <row r="2612" spans="1:57" ht="14.25" customHeight="1">
      <c r="A2612" s="1376">
        <v>46415</v>
      </c>
      <c r="B2612" s="1301"/>
      <c r="C2612" s="1302"/>
      <c r="D2612" s="1376">
        <v>46050</v>
      </c>
      <c r="E2612" s="5"/>
      <c r="F2612" s="5"/>
      <c r="G2612" s="5"/>
      <c r="H2612" s="1302"/>
      <c r="I2612" s="1303"/>
      <c r="J2612" s="1301"/>
      <c r="K2612" s="1376"/>
      <c r="L2612" s="1302"/>
      <c r="M2612" s="1382"/>
      <c r="N2612" s="1354"/>
      <c r="O2612" s="1383"/>
      <c r="P2612" s="1383"/>
      <c r="Q2612" s="1383"/>
      <c r="R2612" s="1383"/>
      <c r="S2612" s="1383"/>
      <c r="T2612" s="1383"/>
      <c r="U2612" s="1383"/>
      <c r="V2612" s="1383"/>
      <c r="W2612" s="1383"/>
      <c r="X2612" s="1383"/>
      <c r="Y2612" s="1383"/>
      <c r="Z2612" s="1383"/>
      <c r="AA2612" s="1383"/>
      <c r="AB2612" s="1383"/>
      <c r="AC2612" s="5"/>
      <c r="AD2612" s="1383"/>
      <c r="AE2612" s="1383"/>
      <c r="AF2612" s="1305"/>
      <c r="AG2612" s="1305"/>
      <c r="AH2612" s="5"/>
      <c r="AI2612" s="5"/>
      <c r="AJ2612" s="5"/>
      <c r="AK2612" s="5"/>
      <c r="AL2612" s="5"/>
      <c r="AM2612" s="5"/>
      <c r="AN2612" s="5"/>
      <c r="AO2612" s="5"/>
      <c r="AP2612" s="5"/>
      <c r="AQ2612" s="5"/>
      <c r="AR2612" s="5"/>
      <c r="AS2612" s="5"/>
      <c r="AT2612" s="5"/>
      <c r="AU2612" s="5"/>
      <c r="AV2612" s="5"/>
      <c r="AW2612" s="5"/>
      <c r="AX2612" s="5"/>
      <c r="AY2612" s="5"/>
      <c r="AZ2612" s="5"/>
      <c r="BA2612" s="5"/>
      <c r="BB2612" s="5"/>
      <c r="BC2612" s="5"/>
      <c r="BD2612" s="5"/>
      <c r="BE2612" s="5"/>
    </row>
    <row r="2613" spans="1:57" ht="14.25" customHeight="1">
      <c r="A2613" s="1376">
        <v>46416</v>
      </c>
      <c r="B2613" s="1301"/>
      <c r="C2613" s="1302"/>
      <c r="D2613" s="1376">
        <v>46051</v>
      </c>
      <c r="E2613" s="5"/>
      <c r="F2613" s="5"/>
      <c r="G2613" s="5"/>
      <c r="H2613" s="1302"/>
      <c r="I2613" s="1303"/>
      <c r="J2613" s="1301"/>
      <c r="K2613" s="1376"/>
      <c r="L2613" s="1302"/>
      <c r="M2613" s="1382"/>
      <c r="N2613" s="1354"/>
      <c r="O2613" s="1383"/>
      <c r="P2613" s="1383"/>
      <c r="Q2613" s="1383"/>
      <c r="R2613" s="1383"/>
      <c r="S2613" s="1383"/>
      <c r="T2613" s="1383"/>
      <c r="U2613" s="1383"/>
      <c r="V2613" s="1383"/>
      <c r="W2613" s="1383"/>
      <c r="X2613" s="1383"/>
      <c r="Y2613" s="1383"/>
      <c r="Z2613" s="1383"/>
      <c r="AA2613" s="1383"/>
      <c r="AB2613" s="1383"/>
      <c r="AC2613" s="5"/>
      <c r="AD2613" s="1383"/>
      <c r="AE2613" s="1383"/>
      <c r="AF2613" s="1305"/>
      <c r="AG2613" s="1305"/>
      <c r="AH2613" s="5"/>
      <c r="AI2613" s="5"/>
      <c r="AJ2613" s="5"/>
      <c r="AK2613" s="5"/>
      <c r="AL2613" s="5"/>
      <c r="AM2613" s="5"/>
      <c r="AN2613" s="5"/>
      <c r="AO2613" s="5"/>
      <c r="AP2613" s="5"/>
      <c r="AQ2613" s="5"/>
      <c r="AR2613" s="5"/>
      <c r="AS2613" s="5"/>
      <c r="AT2613" s="5"/>
      <c r="AU2613" s="5"/>
      <c r="AV2613" s="5"/>
      <c r="AW2613" s="5"/>
      <c r="AX2613" s="5"/>
      <c r="AY2613" s="5"/>
      <c r="AZ2613" s="5"/>
      <c r="BA2613" s="5"/>
      <c r="BB2613" s="5"/>
      <c r="BC2613" s="5"/>
      <c r="BD2613" s="5"/>
      <c r="BE2613" s="5"/>
    </row>
    <row r="2614" spans="1:57" ht="14.25" customHeight="1">
      <c r="A2614" s="1376">
        <v>46417</v>
      </c>
      <c r="B2614" s="1301"/>
      <c r="C2614" s="1302"/>
      <c r="D2614" s="1376">
        <v>46052</v>
      </c>
      <c r="E2614" s="5"/>
      <c r="F2614" s="5"/>
      <c r="G2614" s="5"/>
      <c r="H2614" s="1302"/>
      <c r="I2614" s="1303"/>
      <c r="J2614" s="1301"/>
      <c r="K2614" s="1376"/>
      <c r="L2614" s="1302"/>
      <c r="M2614" s="1382"/>
      <c r="N2614" s="1354"/>
      <c r="O2614" s="1383"/>
      <c r="P2614" s="1383"/>
      <c r="Q2614" s="1383"/>
      <c r="R2614" s="1383"/>
      <c r="S2614" s="1383"/>
      <c r="T2614" s="1383"/>
      <c r="U2614" s="1383"/>
      <c r="V2614" s="1383"/>
      <c r="W2614" s="1383"/>
      <c r="X2614" s="1383"/>
      <c r="Y2614" s="1383"/>
      <c r="Z2614" s="1383"/>
      <c r="AA2614" s="1383"/>
      <c r="AB2614" s="1383"/>
      <c r="AC2614" s="5"/>
      <c r="AD2614" s="1383"/>
      <c r="AE2614" s="1383"/>
      <c r="AF2614" s="1305"/>
      <c r="AG2614" s="1305"/>
      <c r="AH2614" s="5"/>
      <c r="AI2614" s="5"/>
      <c r="AJ2614" s="5"/>
      <c r="AK2614" s="5"/>
      <c r="AL2614" s="5"/>
      <c r="AM2614" s="5"/>
      <c r="AN2614" s="5"/>
      <c r="AO2614" s="5"/>
      <c r="AP2614" s="5"/>
      <c r="AQ2614" s="5"/>
      <c r="AR2614" s="5"/>
      <c r="AS2614" s="5"/>
      <c r="AT2614" s="5"/>
      <c r="AU2614" s="5"/>
      <c r="AV2614" s="5"/>
      <c r="AW2614" s="5"/>
      <c r="AX2614" s="5"/>
      <c r="AY2614" s="5"/>
      <c r="AZ2614" s="5"/>
      <c r="BA2614" s="5"/>
      <c r="BB2614" s="5"/>
      <c r="BC2614" s="5"/>
      <c r="BD2614" s="5"/>
      <c r="BE2614" s="5"/>
    </row>
    <row r="2615" spans="1:57" ht="14.25" customHeight="1">
      <c r="A2615" s="1376">
        <v>46418</v>
      </c>
      <c r="B2615" s="1301"/>
      <c r="C2615" s="1302"/>
      <c r="D2615" s="1376">
        <v>46053</v>
      </c>
      <c r="E2615" s="5"/>
      <c r="F2615" s="5"/>
      <c r="G2615" s="5"/>
      <c r="H2615" s="1302"/>
      <c r="I2615" s="1303"/>
      <c r="J2615" s="1301"/>
      <c r="K2615" s="1376"/>
      <c r="L2615" s="1302"/>
      <c r="M2615" s="1382"/>
      <c r="N2615" s="1354"/>
      <c r="O2615" s="1383"/>
      <c r="P2615" s="1383"/>
      <c r="Q2615" s="1383"/>
      <c r="R2615" s="1383"/>
      <c r="S2615" s="1383"/>
      <c r="T2615" s="1383"/>
      <c r="U2615" s="1383"/>
      <c r="V2615" s="1383"/>
      <c r="W2615" s="1383"/>
      <c r="X2615" s="1383"/>
      <c r="Y2615" s="1383"/>
      <c r="Z2615" s="1383"/>
      <c r="AA2615" s="1383"/>
      <c r="AB2615" s="1383"/>
      <c r="AC2615" s="5"/>
      <c r="AD2615" s="1383"/>
      <c r="AE2615" s="1383"/>
      <c r="AF2615" s="1305"/>
      <c r="AG2615" s="1305"/>
      <c r="AH2615" s="5"/>
      <c r="AI2615" s="5"/>
      <c r="AJ2615" s="5"/>
      <c r="AK2615" s="5"/>
      <c r="AL2615" s="5"/>
      <c r="AM2615" s="5"/>
      <c r="AN2615" s="5"/>
      <c r="AO2615" s="5"/>
      <c r="AP2615" s="5"/>
      <c r="AQ2615" s="5"/>
      <c r="AR2615" s="5"/>
      <c r="AS2615" s="5"/>
      <c r="AT2615" s="5"/>
      <c r="AU2615" s="5"/>
      <c r="AV2615" s="5"/>
      <c r="AW2615" s="5"/>
      <c r="AX2615" s="5"/>
      <c r="AY2615" s="5"/>
      <c r="AZ2615" s="5"/>
      <c r="BA2615" s="5"/>
      <c r="BB2615" s="5"/>
      <c r="BC2615" s="5"/>
      <c r="BD2615" s="5"/>
      <c r="BE2615" s="5"/>
    </row>
    <row r="2616" spans="1:57" ht="14.25" customHeight="1">
      <c r="A2616" s="1376">
        <v>46419</v>
      </c>
      <c r="B2616" s="1301"/>
      <c r="C2616" s="1302"/>
      <c r="D2616" s="1376">
        <v>46054</v>
      </c>
      <c r="E2616" s="5"/>
      <c r="F2616" s="5"/>
      <c r="G2616" s="5"/>
      <c r="H2616" s="1302"/>
      <c r="I2616" s="1303"/>
      <c r="J2616" s="1301"/>
      <c r="K2616" s="1376"/>
      <c r="L2616" s="1302"/>
      <c r="M2616" s="1382"/>
      <c r="N2616" s="1354"/>
      <c r="O2616" s="1383"/>
      <c r="P2616" s="1383"/>
      <c r="Q2616" s="1383"/>
      <c r="R2616" s="1383"/>
      <c r="S2616" s="1383"/>
      <c r="T2616" s="1383"/>
      <c r="U2616" s="1383"/>
      <c r="V2616" s="1383"/>
      <c r="W2616" s="1383"/>
      <c r="X2616" s="1383"/>
      <c r="Y2616" s="1383"/>
      <c r="Z2616" s="1383"/>
      <c r="AA2616" s="1383"/>
      <c r="AB2616" s="1383"/>
      <c r="AC2616" s="5"/>
      <c r="AD2616" s="1383"/>
      <c r="AE2616" s="1383"/>
      <c r="AF2616" s="1305"/>
      <c r="AG2616" s="1305"/>
      <c r="AH2616" s="5"/>
      <c r="AI2616" s="5"/>
      <c r="AJ2616" s="5"/>
      <c r="AK2616" s="5"/>
      <c r="AL2616" s="5"/>
      <c r="AM2616" s="5"/>
      <c r="AN2616" s="5"/>
      <c r="AO2616" s="5"/>
      <c r="AP2616" s="5"/>
      <c r="AQ2616" s="5"/>
      <c r="AR2616" s="5"/>
      <c r="AS2616" s="5"/>
      <c r="AT2616" s="5"/>
      <c r="AU2616" s="5"/>
      <c r="AV2616" s="5"/>
      <c r="AW2616" s="5"/>
      <c r="AX2616" s="5"/>
      <c r="AY2616" s="5"/>
      <c r="AZ2616" s="5"/>
      <c r="BA2616" s="5"/>
      <c r="BB2616" s="5"/>
      <c r="BC2616" s="5"/>
      <c r="BD2616" s="5"/>
      <c r="BE2616" s="5"/>
    </row>
    <row r="2617" spans="1:57" ht="14.25" customHeight="1">
      <c r="A2617" s="1376">
        <v>46420</v>
      </c>
      <c r="B2617" s="1301"/>
      <c r="C2617" s="1302"/>
      <c r="D2617" s="1376">
        <v>46055</v>
      </c>
      <c r="E2617" s="5"/>
      <c r="F2617" s="5"/>
      <c r="G2617" s="5"/>
      <c r="H2617" s="1302"/>
      <c r="I2617" s="1303"/>
      <c r="J2617" s="1301"/>
      <c r="K2617" s="1376"/>
      <c r="L2617" s="1302"/>
      <c r="M2617" s="1382"/>
      <c r="N2617" s="1354"/>
      <c r="O2617" s="1383"/>
      <c r="P2617" s="1383"/>
      <c r="Q2617" s="1383"/>
      <c r="R2617" s="1383"/>
      <c r="S2617" s="1383"/>
      <c r="T2617" s="1383"/>
      <c r="U2617" s="1383"/>
      <c r="V2617" s="1383"/>
      <c r="W2617" s="1383"/>
      <c r="X2617" s="1383"/>
      <c r="Y2617" s="1383"/>
      <c r="Z2617" s="1383"/>
      <c r="AA2617" s="1383"/>
      <c r="AB2617" s="1383"/>
      <c r="AC2617" s="5"/>
      <c r="AD2617" s="1383"/>
      <c r="AE2617" s="1383"/>
      <c r="AF2617" s="1305"/>
      <c r="AG2617" s="1305"/>
      <c r="AH2617" s="5"/>
      <c r="AI2617" s="5"/>
      <c r="AJ2617" s="5"/>
      <c r="AK2617" s="5"/>
      <c r="AL2617" s="5"/>
      <c r="AM2617" s="5"/>
      <c r="AN2617" s="5"/>
      <c r="AO2617" s="5"/>
      <c r="AP2617" s="5"/>
      <c r="AQ2617" s="5"/>
      <c r="AR2617" s="5"/>
      <c r="AS2617" s="5"/>
      <c r="AT2617" s="5"/>
      <c r="AU2617" s="5"/>
      <c r="AV2617" s="5"/>
      <c r="AW2617" s="5"/>
      <c r="AX2617" s="5"/>
      <c r="AY2617" s="5"/>
      <c r="AZ2617" s="5"/>
      <c r="BA2617" s="5"/>
      <c r="BB2617" s="5"/>
      <c r="BC2617" s="5"/>
      <c r="BD2617" s="5"/>
      <c r="BE2617" s="5"/>
    </row>
    <row r="2618" spans="1:57" ht="14.25" customHeight="1">
      <c r="A2618" s="1376">
        <v>46421</v>
      </c>
      <c r="B2618" s="1301"/>
      <c r="C2618" s="1302"/>
      <c r="D2618" s="1376">
        <v>46056</v>
      </c>
      <c r="E2618" s="5"/>
      <c r="F2618" s="5"/>
      <c r="G2618" s="5"/>
      <c r="H2618" s="1302"/>
      <c r="I2618" s="1303"/>
      <c r="J2618" s="1301"/>
      <c r="K2618" s="1376"/>
      <c r="L2618" s="1302"/>
      <c r="M2618" s="1382"/>
      <c r="N2618" s="1354"/>
      <c r="O2618" s="1383"/>
      <c r="P2618" s="1383"/>
      <c r="Q2618" s="1383"/>
      <c r="R2618" s="1383"/>
      <c r="S2618" s="1383"/>
      <c r="T2618" s="1383"/>
      <c r="U2618" s="1383"/>
      <c r="V2618" s="1383"/>
      <c r="W2618" s="1383"/>
      <c r="X2618" s="1383"/>
      <c r="Y2618" s="1383"/>
      <c r="Z2618" s="1383"/>
      <c r="AA2618" s="1383"/>
      <c r="AB2618" s="1383"/>
      <c r="AC2618" s="5"/>
      <c r="AD2618" s="1383"/>
      <c r="AE2618" s="1383"/>
      <c r="AF2618" s="1305"/>
      <c r="AG2618" s="1305"/>
      <c r="AH2618" s="5"/>
      <c r="AI2618" s="5"/>
      <c r="AJ2618" s="5"/>
      <c r="AK2618" s="5"/>
      <c r="AL2618" s="5"/>
      <c r="AM2618" s="5"/>
      <c r="AN2618" s="5"/>
      <c r="AO2618" s="5"/>
      <c r="AP2618" s="5"/>
      <c r="AQ2618" s="5"/>
      <c r="AR2618" s="5"/>
      <c r="AS2618" s="5"/>
      <c r="AT2618" s="5"/>
      <c r="AU2618" s="5"/>
      <c r="AV2618" s="5"/>
      <c r="AW2618" s="5"/>
      <c r="AX2618" s="5"/>
      <c r="AY2618" s="5"/>
      <c r="AZ2618" s="5"/>
      <c r="BA2618" s="5"/>
      <c r="BB2618" s="5"/>
      <c r="BC2618" s="5"/>
      <c r="BD2618" s="5"/>
      <c r="BE2618" s="5"/>
    </row>
    <row r="2619" spans="1:57" ht="14.25" customHeight="1">
      <c r="A2619" s="1376">
        <v>46422</v>
      </c>
      <c r="B2619" s="1301"/>
      <c r="C2619" s="1302"/>
      <c r="D2619" s="1376">
        <v>46057</v>
      </c>
      <c r="E2619" s="5"/>
      <c r="F2619" s="5"/>
      <c r="G2619" s="5"/>
      <c r="H2619" s="1302"/>
      <c r="I2619" s="1303"/>
      <c r="J2619" s="1301"/>
      <c r="K2619" s="1376"/>
      <c r="L2619" s="1302"/>
      <c r="M2619" s="1382"/>
      <c r="N2619" s="1354"/>
      <c r="O2619" s="1383"/>
      <c r="P2619" s="1383"/>
      <c r="Q2619" s="1383"/>
      <c r="R2619" s="1383"/>
      <c r="S2619" s="1383"/>
      <c r="T2619" s="1383"/>
      <c r="U2619" s="1383"/>
      <c r="V2619" s="1383"/>
      <c r="W2619" s="1383"/>
      <c r="X2619" s="1383"/>
      <c r="Y2619" s="1383"/>
      <c r="Z2619" s="1383"/>
      <c r="AA2619" s="1383"/>
      <c r="AB2619" s="1383"/>
      <c r="AC2619" s="5"/>
      <c r="AD2619" s="1383"/>
      <c r="AE2619" s="1383"/>
      <c r="AF2619" s="1305"/>
      <c r="AG2619" s="1305"/>
      <c r="AH2619" s="5"/>
      <c r="AI2619" s="5"/>
      <c r="AJ2619" s="5"/>
      <c r="AK2619" s="5"/>
      <c r="AL2619" s="5"/>
      <c r="AM2619" s="5"/>
      <c r="AN2619" s="5"/>
      <c r="AO2619" s="5"/>
      <c r="AP2619" s="5"/>
      <c r="AQ2619" s="5"/>
      <c r="AR2619" s="5"/>
      <c r="AS2619" s="5"/>
      <c r="AT2619" s="5"/>
      <c r="AU2619" s="5"/>
      <c r="AV2619" s="5"/>
      <c r="AW2619" s="5"/>
      <c r="AX2619" s="5"/>
      <c r="AY2619" s="5"/>
      <c r="AZ2619" s="5"/>
      <c r="BA2619" s="5"/>
      <c r="BB2619" s="5"/>
      <c r="BC2619" s="5"/>
      <c r="BD2619" s="5"/>
      <c r="BE2619" s="5"/>
    </row>
    <row r="2620" spans="1:57" ht="14.25" customHeight="1">
      <c r="A2620" s="1376">
        <v>46423</v>
      </c>
      <c r="B2620" s="1301"/>
      <c r="C2620" s="1302"/>
      <c r="D2620" s="1376">
        <v>46058</v>
      </c>
      <c r="E2620" s="5"/>
      <c r="F2620" s="5"/>
      <c r="G2620" s="5"/>
      <c r="H2620" s="1302"/>
      <c r="I2620" s="1303"/>
      <c r="J2620" s="1301"/>
      <c r="K2620" s="1376"/>
      <c r="L2620" s="1302"/>
      <c r="M2620" s="1382"/>
      <c r="N2620" s="1354"/>
      <c r="O2620" s="1383"/>
      <c r="P2620" s="1383"/>
      <c r="Q2620" s="1383"/>
      <c r="R2620" s="1383"/>
      <c r="S2620" s="1383"/>
      <c r="T2620" s="1383"/>
      <c r="U2620" s="1383"/>
      <c r="V2620" s="1383"/>
      <c r="W2620" s="1383"/>
      <c r="X2620" s="1383"/>
      <c r="Y2620" s="1383"/>
      <c r="Z2620" s="1383"/>
      <c r="AA2620" s="1383"/>
      <c r="AB2620" s="1383"/>
      <c r="AC2620" s="5"/>
      <c r="AD2620" s="1383"/>
      <c r="AE2620" s="1383"/>
      <c r="AF2620" s="1305"/>
      <c r="AG2620" s="1305"/>
      <c r="AH2620" s="5"/>
      <c r="AI2620" s="5"/>
      <c r="AJ2620" s="5"/>
      <c r="AK2620" s="5"/>
      <c r="AL2620" s="5"/>
      <c r="AM2620" s="5"/>
      <c r="AN2620" s="5"/>
      <c r="AO2620" s="5"/>
      <c r="AP2620" s="5"/>
      <c r="AQ2620" s="5"/>
      <c r="AR2620" s="5"/>
      <c r="AS2620" s="5"/>
      <c r="AT2620" s="5"/>
      <c r="AU2620" s="5"/>
      <c r="AV2620" s="5"/>
      <c r="AW2620" s="5"/>
      <c r="AX2620" s="5"/>
      <c r="AY2620" s="5"/>
      <c r="AZ2620" s="5"/>
      <c r="BA2620" s="5"/>
      <c r="BB2620" s="5"/>
      <c r="BC2620" s="5"/>
      <c r="BD2620" s="5"/>
      <c r="BE2620" s="5"/>
    </row>
    <row r="2621" spans="1:57" ht="14.25" customHeight="1">
      <c r="A2621" s="1376">
        <v>46424</v>
      </c>
      <c r="B2621" s="1301"/>
      <c r="C2621" s="1302"/>
      <c r="D2621" s="1376">
        <v>46059</v>
      </c>
      <c r="E2621" s="5"/>
      <c r="F2621" s="5"/>
      <c r="G2621" s="5"/>
      <c r="H2621" s="1302"/>
      <c r="I2621" s="1303"/>
      <c r="J2621" s="1301"/>
      <c r="K2621" s="1376"/>
      <c r="L2621" s="1302"/>
      <c r="M2621" s="1382"/>
      <c r="N2621" s="1354"/>
      <c r="O2621" s="1383"/>
      <c r="P2621" s="1383"/>
      <c r="Q2621" s="1383"/>
      <c r="R2621" s="1383"/>
      <c r="S2621" s="1383"/>
      <c r="T2621" s="1383"/>
      <c r="U2621" s="1383"/>
      <c r="V2621" s="1383"/>
      <c r="W2621" s="1383"/>
      <c r="X2621" s="1383"/>
      <c r="Y2621" s="1383"/>
      <c r="Z2621" s="1383"/>
      <c r="AA2621" s="1383"/>
      <c r="AB2621" s="1383"/>
      <c r="AC2621" s="5"/>
      <c r="AD2621" s="1383"/>
      <c r="AE2621" s="1383"/>
      <c r="AF2621" s="1305"/>
      <c r="AG2621" s="1305"/>
      <c r="AH2621" s="5"/>
      <c r="AI2621" s="5"/>
      <c r="AJ2621" s="5"/>
      <c r="AK2621" s="5"/>
      <c r="AL2621" s="5"/>
      <c r="AM2621" s="5"/>
      <c r="AN2621" s="5"/>
      <c r="AO2621" s="5"/>
      <c r="AP2621" s="5"/>
      <c r="AQ2621" s="5"/>
      <c r="AR2621" s="5"/>
      <c r="AS2621" s="5"/>
      <c r="AT2621" s="5"/>
      <c r="AU2621" s="5"/>
      <c r="AV2621" s="5"/>
      <c r="AW2621" s="5"/>
      <c r="AX2621" s="5"/>
      <c r="AY2621" s="5"/>
      <c r="AZ2621" s="5"/>
      <c r="BA2621" s="5"/>
      <c r="BB2621" s="5"/>
      <c r="BC2621" s="5"/>
      <c r="BD2621" s="5"/>
      <c r="BE2621" s="5"/>
    </row>
    <row r="2622" spans="1:57" ht="14.25" customHeight="1">
      <c r="A2622" s="1376">
        <v>46425</v>
      </c>
      <c r="B2622" s="1301"/>
      <c r="C2622" s="1302"/>
      <c r="D2622" s="1376">
        <v>46060</v>
      </c>
      <c r="E2622" s="5"/>
      <c r="F2622" s="5"/>
      <c r="G2622" s="5"/>
      <c r="H2622" s="1302"/>
      <c r="I2622" s="1303"/>
      <c r="J2622" s="1301"/>
      <c r="K2622" s="1376"/>
      <c r="L2622" s="1302"/>
      <c r="M2622" s="1382"/>
      <c r="N2622" s="1354"/>
      <c r="O2622" s="1383"/>
      <c r="P2622" s="1383"/>
      <c r="Q2622" s="1383"/>
      <c r="R2622" s="1383"/>
      <c r="S2622" s="1383"/>
      <c r="T2622" s="1383"/>
      <c r="U2622" s="1383"/>
      <c r="V2622" s="1383"/>
      <c r="W2622" s="1383"/>
      <c r="X2622" s="1383"/>
      <c r="Y2622" s="1383"/>
      <c r="Z2622" s="1383"/>
      <c r="AA2622" s="1383"/>
      <c r="AB2622" s="1383"/>
      <c r="AC2622" s="5"/>
      <c r="AD2622" s="1383"/>
      <c r="AE2622" s="1383"/>
      <c r="AF2622" s="1305"/>
      <c r="AG2622" s="1305"/>
      <c r="AH2622" s="5"/>
      <c r="AI2622" s="5"/>
      <c r="AJ2622" s="5"/>
      <c r="AK2622" s="5"/>
      <c r="AL2622" s="5"/>
      <c r="AM2622" s="5"/>
      <c r="AN2622" s="5"/>
      <c r="AO2622" s="5"/>
      <c r="AP2622" s="5"/>
      <c r="AQ2622" s="5"/>
      <c r="AR2622" s="5"/>
      <c r="AS2622" s="5"/>
      <c r="AT2622" s="5"/>
      <c r="AU2622" s="5"/>
      <c r="AV2622" s="5"/>
      <c r="AW2622" s="5"/>
      <c r="AX2622" s="5"/>
      <c r="AY2622" s="5"/>
      <c r="AZ2622" s="5"/>
      <c r="BA2622" s="5"/>
      <c r="BB2622" s="5"/>
      <c r="BC2622" s="5"/>
      <c r="BD2622" s="5"/>
      <c r="BE2622" s="5"/>
    </row>
    <row r="2623" spans="1:57" ht="14.25" customHeight="1">
      <c r="A2623" s="1376">
        <v>46426</v>
      </c>
      <c r="B2623" s="1301"/>
      <c r="C2623" s="1302"/>
      <c r="D2623" s="1376">
        <v>46061</v>
      </c>
      <c r="E2623" s="5"/>
      <c r="F2623" s="5"/>
      <c r="G2623" s="5"/>
      <c r="H2623" s="1302"/>
      <c r="I2623" s="1303"/>
      <c r="J2623" s="1301"/>
      <c r="K2623" s="1376"/>
      <c r="L2623" s="1302"/>
      <c r="M2623" s="1382"/>
      <c r="N2623" s="1354"/>
      <c r="O2623" s="1383"/>
      <c r="P2623" s="1383"/>
      <c r="Q2623" s="1383"/>
      <c r="R2623" s="1383"/>
      <c r="S2623" s="1383"/>
      <c r="T2623" s="1383"/>
      <c r="U2623" s="1383"/>
      <c r="V2623" s="1383"/>
      <c r="W2623" s="1383"/>
      <c r="X2623" s="1383"/>
      <c r="Y2623" s="1383"/>
      <c r="Z2623" s="1383"/>
      <c r="AA2623" s="1383"/>
      <c r="AB2623" s="1383"/>
      <c r="AC2623" s="5"/>
      <c r="AD2623" s="1383"/>
      <c r="AE2623" s="1383"/>
      <c r="AF2623" s="1305"/>
      <c r="AG2623" s="1305"/>
      <c r="AH2623" s="5"/>
      <c r="AI2623" s="5"/>
      <c r="AJ2623" s="5"/>
      <c r="AK2623" s="5"/>
      <c r="AL2623" s="5"/>
      <c r="AM2623" s="5"/>
      <c r="AN2623" s="5"/>
      <c r="AO2623" s="5"/>
      <c r="AP2623" s="5"/>
      <c r="AQ2623" s="5"/>
      <c r="AR2623" s="5"/>
      <c r="AS2623" s="5"/>
      <c r="AT2623" s="5"/>
      <c r="AU2623" s="5"/>
      <c r="AV2623" s="5"/>
      <c r="AW2623" s="5"/>
      <c r="AX2623" s="5"/>
      <c r="AY2623" s="5"/>
      <c r="AZ2623" s="5"/>
      <c r="BA2623" s="5"/>
      <c r="BB2623" s="5"/>
      <c r="BC2623" s="5"/>
      <c r="BD2623" s="5"/>
      <c r="BE2623" s="5"/>
    </row>
    <row r="2624" spans="1:57" ht="14.25" customHeight="1">
      <c r="A2624" s="1376">
        <v>46427</v>
      </c>
      <c r="B2624" s="1301"/>
      <c r="C2624" s="1302"/>
      <c r="D2624" s="1376">
        <v>46062</v>
      </c>
      <c r="E2624" s="5"/>
      <c r="F2624" s="5"/>
      <c r="G2624" s="5"/>
      <c r="H2624" s="1302"/>
      <c r="I2624" s="1303"/>
      <c r="J2624" s="1301"/>
      <c r="K2624" s="1376"/>
      <c r="L2624" s="1302"/>
      <c r="M2624" s="1382"/>
      <c r="N2624" s="1354"/>
      <c r="O2624" s="1383"/>
      <c r="P2624" s="1383"/>
      <c r="Q2624" s="1383"/>
      <c r="R2624" s="1383"/>
      <c r="S2624" s="1383"/>
      <c r="T2624" s="1383"/>
      <c r="U2624" s="1383"/>
      <c r="V2624" s="1383"/>
      <c r="W2624" s="1383"/>
      <c r="X2624" s="1383"/>
      <c r="Y2624" s="1383"/>
      <c r="Z2624" s="1383"/>
      <c r="AA2624" s="1383"/>
      <c r="AB2624" s="1383"/>
      <c r="AC2624" s="5"/>
      <c r="AD2624" s="1383"/>
      <c r="AE2624" s="1383"/>
      <c r="AF2624" s="1305"/>
      <c r="AG2624" s="1305"/>
      <c r="AH2624" s="5"/>
      <c r="AI2624" s="5"/>
      <c r="AJ2624" s="5"/>
      <c r="AK2624" s="5"/>
      <c r="AL2624" s="5"/>
      <c r="AM2624" s="5"/>
      <c r="AN2624" s="5"/>
      <c r="AO2624" s="5"/>
      <c r="AP2624" s="5"/>
      <c r="AQ2624" s="5"/>
      <c r="AR2624" s="5"/>
      <c r="AS2624" s="5"/>
      <c r="AT2624" s="5"/>
      <c r="AU2624" s="5"/>
      <c r="AV2624" s="5"/>
      <c r="AW2624" s="5"/>
      <c r="AX2624" s="5"/>
      <c r="AY2624" s="5"/>
      <c r="AZ2624" s="5"/>
      <c r="BA2624" s="5"/>
      <c r="BB2624" s="5"/>
      <c r="BC2624" s="5"/>
      <c r="BD2624" s="5"/>
      <c r="BE2624" s="5"/>
    </row>
    <row r="2625" spans="1:57" ht="14.25" customHeight="1">
      <c r="A2625" s="1376">
        <v>46428</v>
      </c>
      <c r="B2625" s="1301"/>
      <c r="C2625" s="1302"/>
      <c r="D2625" s="1376">
        <v>46063</v>
      </c>
      <c r="E2625" s="5"/>
      <c r="F2625" s="5"/>
      <c r="G2625" s="5"/>
      <c r="H2625" s="1302"/>
      <c r="I2625" s="1303"/>
      <c r="J2625" s="1301"/>
      <c r="K2625" s="1376"/>
      <c r="L2625" s="1302"/>
      <c r="M2625" s="1382"/>
      <c r="N2625" s="1354"/>
      <c r="O2625" s="1383"/>
      <c r="P2625" s="1383"/>
      <c r="Q2625" s="1383"/>
      <c r="R2625" s="1383"/>
      <c r="S2625" s="1383"/>
      <c r="T2625" s="1383"/>
      <c r="U2625" s="1383"/>
      <c r="V2625" s="1383"/>
      <c r="W2625" s="1383"/>
      <c r="X2625" s="1383"/>
      <c r="Y2625" s="1383"/>
      <c r="Z2625" s="1383"/>
      <c r="AA2625" s="1383"/>
      <c r="AB2625" s="1383"/>
      <c r="AC2625" s="5"/>
      <c r="AD2625" s="1383"/>
      <c r="AE2625" s="1383"/>
      <c r="AF2625" s="1305"/>
      <c r="AG2625" s="1305"/>
      <c r="AH2625" s="5"/>
      <c r="AI2625" s="5"/>
      <c r="AJ2625" s="5"/>
      <c r="AK2625" s="5"/>
      <c r="AL2625" s="5"/>
      <c r="AM2625" s="5"/>
      <c r="AN2625" s="5"/>
      <c r="AO2625" s="5"/>
      <c r="AP2625" s="5"/>
      <c r="AQ2625" s="5"/>
      <c r="AR2625" s="5"/>
      <c r="AS2625" s="5"/>
      <c r="AT2625" s="5"/>
      <c r="AU2625" s="5"/>
      <c r="AV2625" s="5"/>
      <c r="AW2625" s="5"/>
      <c r="AX2625" s="5"/>
      <c r="AY2625" s="5"/>
      <c r="AZ2625" s="5"/>
      <c r="BA2625" s="5"/>
      <c r="BB2625" s="5"/>
      <c r="BC2625" s="5"/>
      <c r="BD2625" s="5"/>
      <c r="BE2625" s="5"/>
    </row>
    <row r="2626" spans="1:57" ht="14.25" customHeight="1">
      <c r="A2626" s="1376">
        <v>46429</v>
      </c>
      <c r="B2626" s="1301"/>
      <c r="C2626" s="1302"/>
      <c r="D2626" s="1376">
        <v>46064</v>
      </c>
      <c r="E2626" s="5"/>
      <c r="F2626" s="5"/>
      <c r="G2626" s="5"/>
      <c r="H2626" s="1302"/>
      <c r="I2626" s="1303"/>
      <c r="J2626" s="1301"/>
      <c r="K2626" s="1376"/>
      <c r="L2626" s="1302"/>
      <c r="M2626" s="1382"/>
      <c r="N2626" s="1354"/>
      <c r="O2626" s="1383"/>
      <c r="P2626" s="1383"/>
      <c r="Q2626" s="1383"/>
      <c r="R2626" s="1383"/>
      <c r="S2626" s="1383"/>
      <c r="T2626" s="1383"/>
      <c r="U2626" s="1383"/>
      <c r="V2626" s="1383"/>
      <c r="W2626" s="1383"/>
      <c r="X2626" s="1383"/>
      <c r="Y2626" s="1383"/>
      <c r="Z2626" s="1383"/>
      <c r="AA2626" s="1383"/>
      <c r="AB2626" s="1383"/>
      <c r="AC2626" s="5"/>
      <c r="AD2626" s="1383"/>
      <c r="AE2626" s="1383"/>
      <c r="AF2626" s="1305"/>
      <c r="AG2626" s="1305"/>
      <c r="AH2626" s="5"/>
      <c r="AI2626" s="5"/>
      <c r="AJ2626" s="5"/>
      <c r="AK2626" s="5"/>
      <c r="AL2626" s="5"/>
      <c r="AM2626" s="5"/>
      <c r="AN2626" s="5"/>
      <c r="AO2626" s="5"/>
      <c r="AP2626" s="5"/>
      <c r="AQ2626" s="5"/>
      <c r="AR2626" s="5"/>
      <c r="AS2626" s="5"/>
      <c r="AT2626" s="5"/>
      <c r="AU2626" s="5"/>
      <c r="AV2626" s="5"/>
      <c r="AW2626" s="5"/>
      <c r="AX2626" s="5"/>
      <c r="AY2626" s="5"/>
      <c r="AZ2626" s="5"/>
      <c r="BA2626" s="5"/>
      <c r="BB2626" s="5"/>
      <c r="BC2626" s="5"/>
      <c r="BD2626" s="5"/>
      <c r="BE2626" s="5"/>
    </row>
    <row r="2627" spans="1:57" ht="14.25" customHeight="1">
      <c r="A2627" s="1376">
        <v>46430</v>
      </c>
      <c r="B2627" s="1301"/>
      <c r="C2627" s="1302"/>
      <c r="D2627" s="1376">
        <v>46065</v>
      </c>
      <c r="E2627" s="5"/>
      <c r="F2627" s="5"/>
      <c r="G2627" s="5"/>
      <c r="H2627" s="1302"/>
      <c r="I2627" s="1303"/>
      <c r="J2627" s="1301"/>
      <c r="K2627" s="1376"/>
      <c r="L2627" s="1302"/>
      <c r="M2627" s="1382"/>
      <c r="N2627" s="1354"/>
      <c r="O2627" s="1383"/>
      <c r="P2627" s="1383"/>
      <c r="Q2627" s="1383"/>
      <c r="R2627" s="1383"/>
      <c r="S2627" s="1383"/>
      <c r="T2627" s="1383"/>
      <c r="U2627" s="1383"/>
      <c r="V2627" s="1383"/>
      <c r="W2627" s="1383"/>
      <c r="X2627" s="1383"/>
      <c r="Y2627" s="1383"/>
      <c r="Z2627" s="1383"/>
      <c r="AA2627" s="1383"/>
      <c r="AB2627" s="1383"/>
      <c r="AC2627" s="5"/>
      <c r="AD2627" s="1383"/>
      <c r="AE2627" s="1383"/>
      <c r="AF2627" s="1305"/>
      <c r="AG2627" s="1305"/>
      <c r="AH2627" s="5"/>
      <c r="AI2627" s="5"/>
      <c r="AJ2627" s="5"/>
      <c r="AK2627" s="5"/>
      <c r="AL2627" s="5"/>
      <c r="AM2627" s="5"/>
      <c r="AN2627" s="5"/>
      <c r="AO2627" s="5"/>
      <c r="AP2627" s="5"/>
      <c r="AQ2627" s="5"/>
      <c r="AR2627" s="5"/>
      <c r="AS2627" s="5"/>
      <c r="AT2627" s="5"/>
      <c r="AU2627" s="5"/>
      <c r="AV2627" s="5"/>
      <c r="AW2627" s="5"/>
      <c r="AX2627" s="5"/>
      <c r="AY2627" s="5"/>
      <c r="AZ2627" s="5"/>
      <c r="BA2627" s="5"/>
      <c r="BB2627" s="5"/>
      <c r="BC2627" s="5"/>
      <c r="BD2627" s="5"/>
      <c r="BE2627" s="5"/>
    </row>
    <row r="2628" spans="1:57" ht="14.25" customHeight="1">
      <c r="A2628" s="1376">
        <v>46431</v>
      </c>
      <c r="B2628" s="1301"/>
      <c r="C2628" s="1302"/>
      <c r="D2628" s="1376">
        <v>46066</v>
      </c>
      <c r="E2628" s="5"/>
      <c r="F2628" s="5"/>
      <c r="G2628" s="5"/>
      <c r="H2628" s="1302"/>
      <c r="I2628" s="1303"/>
      <c r="J2628" s="1301"/>
      <c r="K2628" s="1376"/>
      <c r="L2628" s="1302"/>
      <c r="M2628" s="1382"/>
      <c r="N2628" s="1354"/>
      <c r="O2628" s="1383"/>
      <c r="P2628" s="1383"/>
      <c r="Q2628" s="1383"/>
      <c r="R2628" s="1383"/>
      <c r="S2628" s="1383"/>
      <c r="T2628" s="1383"/>
      <c r="U2628" s="1383"/>
      <c r="V2628" s="1383"/>
      <c r="W2628" s="1383"/>
      <c r="X2628" s="1383"/>
      <c r="Y2628" s="1383"/>
      <c r="Z2628" s="1383"/>
      <c r="AA2628" s="1383"/>
      <c r="AB2628" s="1383"/>
      <c r="AC2628" s="5"/>
      <c r="AD2628" s="1383"/>
      <c r="AE2628" s="1383"/>
      <c r="AF2628" s="1305"/>
      <c r="AG2628" s="1305"/>
      <c r="AH2628" s="5"/>
      <c r="AI2628" s="5"/>
      <c r="AJ2628" s="5"/>
      <c r="AK2628" s="5"/>
      <c r="AL2628" s="5"/>
      <c r="AM2628" s="5"/>
      <c r="AN2628" s="5"/>
      <c r="AO2628" s="5"/>
      <c r="AP2628" s="5"/>
      <c r="AQ2628" s="5"/>
      <c r="AR2628" s="5"/>
      <c r="AS2628" s="5"/>
      <c r="AT2628" s="5"/>
      <c r="AU2628" s="5"/>
      <c r="AV2628" s="5"/>
      <c r="AW2628" s="5"/>
      <c r="AX2628" s="5"/>
      <c r="AY2628" s="5"/>
      <c r="AZ2628" s="5"/>
      <c r="BA2628" s="5"/>
      <c r="BB2628" s="5"/>
      <c r="BC2628" s="5"/>
      <c r="BD2628" s="5"/>
      <c r="BE2628" s="5"/>
    </row>
    <row r="2629" spans="1:57" ht="14.25" customHeight="1">
      <c r="A2629" s="1376">
        <v>46432</v>
      </c>
      <c r="B2629" s="1301"/>
      <c r="C2629" s="1302"/>
      <c r="D2629" s="1376">
        <v>46067</v>
      </c>
      <c r="E2629" s="5"/>
      <c r="F2629" s="5"/>
      <c r="G2629" s="5"/>
      <c r="H2629" s="1302"/>
      <c r="I2629" s="1303"/>
      <c r="J2629" s="1301"/>
      <c r="K2629" s="1376"/>
      <c r="L2629" s="1302"/>
      <c r="M2629" s="1382"/>
      <c r="N2629" s="1354"/>
      <c r="O2629" s="1383"/>
      <c r="P2629" s="1383"/>
      <c r="Q2629" s="1383"/>
      <c r="R2629" s="1383"/>
      <c r="S2629" s="1383"/>
      <c r="T2629" s="1383"/>
      <c r="U2629" s="1383"/>
      <c r="V2629" s="1383"/>
      <c r="W2629" s="1383"/>
      <c r="X2629" s="1383"/>
      <c r="Y2629" s="1383"/>
      <c r="Z2629" s="1383"/>
      <c r="AA2629" s="1383"/>
      <c r="AB2629" s="1383"/>
      <c r="AC2629" s="5"/>
      <c r="AD2629" s="1383"/>
      <c r="AE2629" s="1383"/>
      <c r="AF2629" s="1305"/>
      <c r="AG2629" s="1305"/>
      <c r="AH2629" s="5"/>
      <c r="AI2629" s="5"/>
      <c r="AJ2629" s="5"/>
      <c r="AK2629" s="5"/>
      <c r="AL2629" s="5"/>
      <c r="AM2629" s="5"/>
      <c r="AN2629" s="5"/>
      <c r="AO2629" s="5"/>
      <c r="AP2629" s="5"/>
      <c r="AQ2629" s="5"/>
      <c r="AR2629" s="5"/>
      <c r="AS2629" s="5"/>
      <c r="AT2629" s="5"/>
      <c r="AU2629" s="5"/>
      <c r="AV2629" s="5"/>
      <c r="AW2629" s="5"/>
      <c r="AX2629" s="5"/>
      <c r="AY2629" s="5"/>
      <c r="AZ2629" s="5"/>
      <c r="BA2629" s="5"/>
      <c r="BB2629" s="5"/>
      <c r="BC2629" s="5"/>
      <c r="BD2629" s="5"/>
      <c r="BE2629" s="5"/>
    </row>
    <row r="2630" spans="1:57" ht="14.25" customHeight="1">
      <c r="A2630" s="1376">
        <v>46433</v>
      </c>
      <c r="B2630" s="1301"/>
      <c r="C2630" s="1302"/>
      <c r="D2630" s="1376">
        <v>46068</v>
      </c>
      <c r="E2630" s="5"/>
      <c r="F2630" s="5"/>
      <c r="G2630" s="5"/>
      <c r="H2630" s="1302"/>
      <c r="I2630" s="1303"/>
      <c r="J2630" s="1301"/>
      <c r="K2630" s="1376"/>
      <c r="L2630" s="1302"/>
      <c r="M2630" s="1382"/>
      <c r="N2630" s="1354"/>
      <c r="O2630" s="1383"/>
      <c r="P2630" s="1383"/>
      <c r="Q2630" s="1383"/>
      <c r="R2630" s="1383"/>
      <c r="S2630" s="1383"/>
      <c r="T2630" s="1383"/>
      <c r="U2630" s="1383"/>
      <c r="V2630" s="1383"/>
      <c r="W2630" s="1383"/>
      <c r="X2630" s="1383"/>
      <c r="Y2630" s="1383"/>
      <c r="Z2630" s="1383"/>
      <c r="AA2630" s="1383"/>
      <c r="AB2630" s="1383"/>
      <c r="AC2630" s="5"/>
      <c r="AD2630" s="1383"/>
      <c r="AE2630" s="1383"/>
      <c r="AF2630" s="1305"/>
      <c r="AG2630" s="1305"/>
      <c r="AH2630" s="5"/>
      <c r="AI2630" s="5"/>
      <c r="AJ2630" s="5"/>
      <c r="AK2630" s="5"/>
      <c r="AL2630" s="5"/>
      <c r="AM2630" s="5"/>
      <c r="AN2630" s="5"/>
      <c r="AO2630" s="5"/>
      <c r="AP2630" s="5"/>
      <c r="AQ2630" s="5"/>
      <c r="AR2630" s="5"/>
      <c r="AS2630" s="5"/>
      <c r="AT2630" s="5"/>
      <c r="AU2630" s="5"/>
      <c r="AV2630" s="5"/>
      <c r="AW2630" s="5"/>
      <c r="AX2630" s="5"/>
      <c r="AY2630" s="5"/>
      <c r="AZ2630" s="5"/>
      <c r="BA2630" s="5"/>
      <c r="BB2630" s="5"/>
      <c r="BC2630" s="5"/>
      <c r="BD2630" s="5"/>
      <c r="BE2630" s="5"/>
    </row>
    <row r="2631" spans="1:57" ht="14.25" customHeight="1">
      <c r="A2631" s="1376">
        <v>46434</v>
      </c>
      <c r="B2631" s="1301"/>
      <c r="C2631" s="1302"/>
      <c r="D2631" s="1376">
        <v>46069</v>
      </c>
      <c r="E2631" s="5"/>
      <c r="F2631" s="5"/>
      <c r="G2631" s="5"/>
      <c r="H2631" s="1302"/>
      <c r="I2631" s="1303"/>
      <c r="J2631" s="1301"/>
      <c r="K2631" s="1376"/>
      <c r="L2631" s="1302"/>
      <c r="M2631" s="1382"/>
      <c r="N2631" s="1354"/>
      <c r="O2631" s="1383"/>
      <c r="P2631" s="1383"/>
      <c r="Q2631" s="1383"/>
      <c r="R2631" s="1383"/>
      <c r="S2631" s="1383"/>
      <c r="T2631" s="1383"/>
      <c r="U2631" s="1383"/>
      <c r="V2631" s="1383"/>
      <c r="W2631" s="1383"/>
      <c r="X2631" s="1383"/>
      <c r="Y2631" s="1383"/>
      <c r="Z2631" s="1383"/>
      <c r="AA2631" s="1383"/>
      <c r="AB2631" s="1383"/>
      <c r="AC2631" s="5"/>
      <c r="AD2631" s="1383"/>
      <c r="AE2631" s="1383"/>
      <c r="AF2631" s="1305"/>
      <c r="AG2631" s="1305"/>
      <c r="AH2631" s="5"/>
      <c r="AI2631" s="5"/>
      <c r="AJ2631" s="5"/>
      <c r="AK2631" s="5"/>
      <c r="AL2631" s="5"/>
      <c r="AM2631" s="5"/>
      <c r="AN2631" s="5"/>
      <c r="AO2631" s="5"/>
      <c r="AP2631" s="5"/>
      <c r="AQ2631" s="5"/>
      <c r="AR2631" s="5"/>
      <c r="AS2631" s="5"/>
      <c r="AT2631" s="5"/>
      <c r="AU2631" s="5"/>
      <c r="AV2631" s="5"/>
      <c r="AW2631" s="5"/>
      <c r="AX2631" s="5"/>
      <c r="AY2631" s="5"/>
      <c r="AZ2631" s="5"/>
      <c r="BA2631" s="5"/>
      <c r="BB2631" s="5"/>
      <c r="BC2631" s="5"/>
      <c r="BD2631" s="5"/>
      <c r="BE2631" s="5"/>
    </row>
    <row r="2632" spans="1:57" ht="14.25" customHeight="1">
      <c r="A2632" s="1376">
        <v>46435</v>
      </c>
      <c r="B2632" s="1301"/>
      <c r="C2632" s="1302"/>
      <c r="D2632" s="1376">
        <v>46070</v>
      </c>
      <c r="E2632" s="5"/>
      <c r="F2632" s="5"/>
      <c r="G2632" s="5"/>
      <c r="H2632" s="1302"/>
      <c r="I2632" s="1303"/>
      <c r="J2632" s="1301"/>
      <c r="K2632" s="1376"/>
      <c r="L2632" s="1302"/>
      <c r="M2632" s="1382"/>
      <c r="N2632" s="1354"/>
      <c r="O2632" s="1383"/>
      <c r="P2632" s="1383"/>
      <c r="Q2632" s="1383"/>
      <c r="R2632" s="1383"/>
      <c r="S2632" s="1383"/>
      <c r="T2632" s="1383"/>
      <c r="U2632" s="1383"/>
      <c r="V2632" s="1383"/>
      <c r="W2632" s="1383"/>
      <c r="X2632" s="1383"/>
      <c r="Y2632" s="1383"/>
      <c r="Z2632" s="1383"/>
      <c r="AA2632" s="1383"/>
      <c r="AB2632" s="1383"/>
      <c r="AC2632" s="5"/>
      <c r="AD2632" s="1383"/>
      <c r="AE2632" s="1383"/>
      <c r="AF2632" s="1305"/>
      <c r="AG2632" s="1305"/>
      <c r="AH2632" s="5"/>
      <c r="AI2632" s="5"/>
      <c r="AJ2632" s="5"/>
      <c r="AK2632" s="5"/>
      <c r="AL2632" s="5"/>
      <c r="AM2632" s="5"/>
      <c r="AN2632" s="5"/>
      <c r="AO2632" s="5"/>
      <c r="AP2632" s="5"/>
      <c r="AQ2632" s="5"/>
      <c r="AR2632" s="5"/>
      <c r="AS2632" s="5"/>
      <c r="AT2632" s="5"/>
      <c r="AU2632" s="5"/>
      <c r="AV2632" s="5"/>
      <c r="AW2632" s="5"/>
      <c r="AX2632" s="5"/>
      <c r="AY2632" s="5"/>
      <c r="AZ2632" s="5"/>
      <c r="BA2632" s="5"/>
      <c r="BB2632" s="5"/>
      <c r="BC2632" s="5"/>
      <c r="BD2632" s="5"/>
      <c r="BE2632" s="5"/>
    </row>
    <row r="2633" spans="1:57" ht="14.25" customHeight="1">
      <c r="A2633" s="1376">
        <v>46436</v>
      </c>
      <c r="B2633" s="1301"/>
      <c r="C2633" s="1302"/>
      <c r="D2633" s="1376">
        <v>46071</v>
      </c>
      <c r="E2633" s="5"/>
      <c r="F2633" s="5"/>
      <c r="G2633" s="5"/>
      <c r="H2633" s="1302"/>
      <c r="I2633" s="1303"/>
      <c r="J2633" s="1301"/>
      <c r="K2633" s="1376"/>
      <c r="L2633" s="1302"/>
      <c r="M2633" s="1382"/>
      <c r="N2633" s="1354"/>
      <c r="O2633" s="1383"/>
      <c r="P2633" s="1383"/>
      <c r="Q2633" s="1383"/>
      <c r="R2633" s="1383"/>
      <c r="S2633" s="1383"/>
      <c r="T2633" s="1383"/>
      <c r="U2633" s="1383"/>
      <c r="V2633" s="1383"/>
      <c r="W2633" s="1383"/>
      <c r="X2633" s="1383"/>
      <c r="Y2633" s="1383"/>
      <c r="Z2633" s="1383"/>
      <c r="AA2633" s="1383"/>
      <c r="AB2633" s="1383"/>
      <c r="AC2633" s="5"/>
      <c r="AD2633" s="1383"/>
      <c r="AE2633" s="1383"/>
      <c r="AF2633" s="1305"/>
      <c r="AG2633" s="1305"/>
      <c r="AH2633" s="5"/>
      <c r="AI2633" s="5"/>
      <c r="AJ2633" s="5"/>
      <c r="AK2633" s="5"/>
      <c r="AL2633" s="5"/>
      <c r="AM2633" s="5"/>
      <c r="AN2633" s="5"/>
      <c r="AO2633" s="5"/>
      <c r="AP2633" s="5"/>
      <c r="AQ2633" s="5"/>
      <c r="AR2633" s="5"/>
      <c r="AS2633" s="5"/>
      <c r="AT2633" s="5"/>
      <c r="AU2633" s="5"/>
      <c r="AV2633" s="5"/>
      <c r="AW2633" s="5"/>
      <c r="AX2633" s="5"/>
      <c r="AY2633" s="5"/>
      <c r="AZ2633" s="5"/>
      <c r="BA2633" s="5"/>
      <c r="BB2633" s="5"/>
      <c r="BC2633" s="5"/>
      <c r="BD2633" s="5"/>
      <c r="BE2633" s="5"/>
    </row>
    <row r="2634" spans="1:57" ht="14.25" customHeight="1">
      <c r="A2634" s="1376">
        <v>46437</v>
      </c>
      <c r="B2634" s="1301"/>
      <c r="C2634" s="1302"/>
      <c r="D2634" s="1376">
        <v>46072</v>
      </c>
      <c r="E2634" s="5"/>
      <c r="F2634" s="5"/>
      <c r="G2634" s="5"/>
      <c r="H2634" s="1302"/>
      <c r="I2634" s="1303"/>
      <c r="J2634" s="1301"/>
      <c r="K2634" s="1376"/>
      <c r="L2634" s="1302"/>
      <c r="M2634" s="1382"/>
      <c r="N2634" s="1354"/>
      <c r="O2634" s="1383"/>
      <c r="P2634" s="1383"/>
      <c r="Q2634" s="1383"/>
      <c r="R2634" s="1383"/>
      <c r="S2634" s="1383"/>
      <c r="T2634" s="1383"/>
      <c r="U2634" s="1383"/>
      <c r="V2634" s="1383"/>
      <c r="W2634" s="1383"/>
      <c r="X2634" s="1383"/>
      <c r="Y2634" s="1383"/>
      <c r="Z2634" s="1383"/>
      <c r="AA2634" s="1383"/>
      <c r="AB2634" s="1383"/>
      <c r="AC2634" s="5"/>
      <c r="AD2634" s="1383"/>
      <c r="AE2634" s="1383"/>
      <c r="AF2634" s="1305"/>
      <c r="AG2634" s="1305"/>
      <c r="AH2634" s="5"/>
      <c r="AI2634" s="5"/>
      <c r="AJ2634" s="5"/>
      <c r="AK2634" s="5"/>
      <c r="AL2634" s="5"/>
      <c r="AM2634" s="5"/>
      <c r="AN2634" s="5"/>
      <c r="AO2634" s="5"/>
      <c r="AP2634" s="5"/>
      <c r="AQ2634" s="5"/>
      <c r="AR2634" s="5"/>
      <c r="AS2634" s="5"/>
      <c r="AT2634" s="5"/>
      <c r="AU2634" s="5"/>
      <c r="AV2634" s="5"/>
      <c r="AW2634" s="5"/>
      <c r="AX2634" s="5"/>
      <c r="AY2634" s="5"/>
      <c r="AZ2634" s="5"/>
      <c r="BA2634" s="5"/>
      <c r="BB2634" s="5"/>
      <c r="BC2634" s="5"/>
      <c r="BD2634" s="5"/>
      <c r="BE2634" s="5"/>
    </row>
    <row r="2635" spans="1:57" ht="14.25" customHeight="1">
      <c r="A2635" s="1376">
        <v>46438</v>
      </c>
      <c r="B2635" s="1301"/>
      <c r="C2635" s="1302"/>
      <c r="D2635" s="1376">
        <v>46073</v>
      </c>
      <c r="E2635" s="5"/>
      <c r="F2635" s="5"/>
      <c r="G2635" s="5"/>
      <c r="H2635" s="1302"/>
      <c r="I2635" s="1303"/>
      <c r="J2635" s="1301"/>
      <c r="K2635" s="1376"/>
      <c r="L2635" s="1302"/>
      <c r="M2635" s="1382"/>
      <c r="N2635" s="1354"/>
      <c r="O2635" s="1383"/>
      <c r="P2635" s="1383"/>
      <c r="Q2635" s="1383"/>
      <c r="R2635" s="1383"/>
      <c r="S2635" s="1383"/>
      <c r="T2635" s="1383"/>
      <c r="U2635" s="1383"/>
      <c r="V2635" s="1383"/>
      <c r="W2635" s="1383"/>
      <c r="X2635" s="1383"/>
      <c r="Y2635" s="1383"/>
      <c r="Z2635" s="1383"/>
      <c r="AA2635" s="1383"/>
      <c r="AB2635" s="1383"/>
      <c r="AC2635" s="5"/>
      <c r="AD2635" s="1383"/>
      <c r="AE2635" s="1383"/>
      <c r="AF2635" s="1305"/>
      <c r="AG2635" s="1305"/>
      <c r="AH2635" s="5"/>
      <c r="AI2635" s="5"/>
      <c r="AJ2635" s="5"/>
      <c r="AK2635" s="5"/>
      <c r="AL2635" s="5"/>
      <c r="AM2635" s="5"/>
      <c r="AN2635" s="5"/>
      <c r="AO2635" s="5"/>
      <c r="AP2635" s="5"/>
      <c r="AQ2635" s="5"/>
      <c r="AR2635" s="5"/>
      <c r="AS2635" s="5"/>
      <c r="AT2635" s="5"/>
      <c r="AU2635" s="5"/>
      <c r="AV2635" s="5"/>
      <c r="AW2635" s="5"/>
      <c r="AX2635" s="5"/>
      <c r="AY2635" s="5"/>
      <c r="AZ2635" s="5"/>
      <c r="BA2635" s="5"/>
      <c r="BB2635" s="5"/>
      <c r="BC2635" s="5"/>
      <c r="BD2635" s="5"/>
      <c r="BE2635" s="5"/>
    </row>
    <row r="2636" spans="1:57" ht="14.25" customHeight="1">
      <c r="A2636" s="1376">
        <v>46439</v>
      </c>
      <c r="B2636" s="1301"/>
      <c r="C2636" s="1302"/>
      <c r="D2636" s="1376">
        <v>46074</v>
      </c>
      <c r="E2636" s="5"/>
      <c r="F2636" s="5"/>
      <c r="G2636" s="5"/>
      <c r="H2636" s="1302"/>
      <c r="I2636" s="1303"/>
      <c r="J2636" s="1301"/>
      <c r="K2636" s="1376"/>
      <c r="L2636" s="1302"/>
      <c r="M2636" s="1382"/>
      <c r="N2636" s="1354"/>
      <c r="O2636" s="1383"/>
      <c r="P2636" s="1383"/>
      <c r="Q2636" s="1383"/>
      <c r="R2636" s="1383"/>
      <c r="S2636" s="1383"/>
      <c r="T2636" s="1383"/>
      <c r="U2636" s="1383"/>
      <c r="V2636" s="1383"/>
      <c r="W2636" s="1383"/>
      <c r="X2636" s="1383"/>
      <c r="Y2636" s="1383"/>
      <c r="Z2636" s="1383"/>
      <c r="AA2636" s="1383"/>
      <c r="AB2636" s="1383"/>
      <c r="AC2636" s="5"/>
      <c r="AD2636" s="1383"/>
      <c r="AE2636" s="1383"/>
      <c r="AF2636" s="1305"/>
      <c r="AG2636" s="1305"/>
      <c r="AH2636" s="5"/>
      <c r="AI2636" s="5"/>
      <c r="AJ2636" s="5"/>
      <c r="AK2636" s="5"/>
      <c r="AL2636" s="5"/>
      <c r="AM2636" s="5"/>
      <c r="AN2636" s="5"/>
      <c r="AO2636" s="5"/>
      <c r="AP2636" s="5"/>
      <c r="AQ2636" s="5"/>
      <c r="AR2636" s="5"/>
      <c r="AS2636" s="5"/>
      <c r="AT2636" s="5"/>
      <c r="AU2636" s="5"/>
      <c r="AV2636" s="5"/>
      <c r="AW2636" s="5"/>
      <c r="AX2636" s="5"/>
      <c r="AY2636" s="5"/>
      <c r="AZ2636" s="5"/>
      <c r="BA2636" s="5"/>
      <c r="BB2636" s="5"/>
      <c r="BC2636" s="5"/>
      <c r="BD2636" s="5"/>
      <c r="BE2636" s="5"/>
    </row>
    <row r="2637" spans="1:57" ht="14.25" customHeight="1">
      <c r="A2637" s="1376">
        <v>46440</v>
      </c>
      <c r="B2637" s="1301"/>
      <c r="C2637" s="1302"/>
      <c r="D2637" s="1376">
        <v>46075</v>
      </c>
      <c r="E2637" s="5"/>
      <c r="F2637" s="5"/>
      <c r="G2637" s="5"/>
      <c r="H2637" s="1302"/>
      <c r="I2637" s="1303"/>
      <c r="J2637" s="1301"/>
      <c r="K2637" s="1376"/>
      <c r="L2637" s="1302"/>
      <c r="M2637" s="1382"/>
      <c r="N2637" s="1354"/>
      <c r="O2637" s="1383"/>
      <c r="P2637" s="1383"/>
      <c r="Q2637" s="1383"/>
      <c r="R2637" s="1383"/>
      <c r="S2637" s="1383"/>
      <c r="T2637" s="1383"/>
      <c r="U2637" s="1383"/>
      <c r="V2637" s="1383"/>
      <c r="W2637" s="1383"/>
      <c r="X2637" s="1383"/>
      <c r="Y2637" s="1383"/>
      <c r="Z2637" s="1383"/>
      <c r="AA2637" s="1383"/>
      <c r="AB2637" s="1383"/>
      <c r="AC2637" s="5"/>
      <c r="AD2637" s="1383"/>
      <c r="AE2637" s="1383"/>
      <c r="AF2637" s="1305"/>
      <c r="AG2637" s="1305"/>
      <c r="AH2637" s="5"/>
      <c r="AI2637" s="5"/>
      <c r="AJ2637" s="5"/>
      <c r="AK2637" s="5"/>
      <c r="AL2637" s="5"/>
      <c r="AM2637" s="5"/>
      <c r="AN2637" s="5"/>
      <c r="AO2637" s="5"/>
      <c r="AP2637" s="5"/>
      <c r="AQ2637" s="5"/>
      <c r="AR2637" s="5"/>
      <c r="AS2637" s="5"/>
      <c r="AT2637" s="5"/>
      <c r="AU2637" s="5"/>
      <c r="AV2637" s="5"/>
      <c r="AW2637" s="5"/>
      <c r="AX2637" s="5"/>
      <c r="AY2637" s="5"/>
      <c r="AZ2637" s="5"/>
      <c r="BA2637" s="5"/>
      <c r="BB2637" s="5"/>
      <c r="BC2637" s="5"/>
      <c r="BD2637" s="5"/>
      <c r="BE2637" s="5"/>
    </row>
    <row r="2638" spans="1:57" ht="14.25" customHeight="1">
      <c r="A2638" s="1376">
        <v>46441</v>
      </c>
      <c r="B2638" s="1301"/>
      <c r="C2638" s="1302"/>
      <c r="D2638" s="1376">
        <v>46076</v>
      </c>
      <c r="E2638" s="5"/>
      <c r="F2638" s="5"/>
      <c r="G2638" s="5"/>
      <c r="H2638" s="1302"/>
      <c r="I2638" s="1303"/>
      <c r="J2638" s="1301"/>
      <c r="K2638" s="1376"/>
      <c r="L2638" s="1302"/>
      <c r="M2638" s="1382"/>
      <c r="N2638" s="1354"/>
      <c r="O2638" s="1383"/>
      <c r="P2638" s="1383"/>
      <c r="Q2638" s="1383"/>
      <c r="R2638" s="1383"/>
      <c r="S2638" s="1383"/>
      <c r="T2638" s="1383"/>
      <c r="U2638" s="1383"/>
      <c r="V2638" s="1383"/>
      <c r="W2638" s="1383"/>
      <c r="X2638" s="1383"/>
      <c r="Y2638" s="1383"/>
      <c r="Z2638" s="1383"/>
      <c r="AA2638" s="1383"/>
      <c r="AB2638" s="1383"/>
      <c r="AC2638" s="5"/>
      <c r="AD2638" s="1383"/>
      <c r="AE2638" s="1383"/>
      <c r="AF2638" s="1305"/>
      <c r="AG2638" s="1305"/>
      <c r="AH2638" s="5"/>
      <c r="AI2638" s="5"/>
      <c r="AJ2638" s="5"/>
      <c r="AK2638" s="5"/>
      <c r="AL2638" s="5"/>
      <c r="AM2638" s="5"/>
      <c r="AN2638" s="5"/>
      <c r="AO2638" s="5"/>
      <c r="AP2638" s="5"/>
      <c r="AQ2638" s="5"/>
      <c r="AR2638" s="5"/>
      <c r="AS2638" s="5"/>
      <c r="AT2638" s="5"/>
      <c r="AU2638" s="5"/>
      <c r="AV2638" s="5"/>
      <c r="AW2638" s="5"/>
      <c r="AX2638" s="5"/>
      <c r="AY2638" s="5"/>
      <c r="AZ2638" s="5"/>
      <c r="BA2638" s="5"/>
      <c r="BB2638" s="5"/>
      <c r="BC2638" s="5"/>
      <c r="BD2638" s="5"/>
      <c r="BE2638" s="5"/>
    </row>
    <row r="2639" spans="1:57" ht="14.25" customHeight="1">
      <c r="A2639" s="1376">
        <v>46442</v>
      </c>
      <c r="B2639" s="1301"/>
      <c r="C2639" s="1302"/>
      <c r="D2639" s="1376">
        <v>46077</v>
      </c>
      <c r="E2639" s="5"/>
      <c r="F2639" s="5"/>
      <c r="G2639" s="5"/>
      <c r="H2639" s="1302"/>
      <c r="I2639" s="1303"/>
      <c r="J2639" s="1301"/>
      <c r="K2639" s="1376"/>
      <c r="L2639" s="1302"/>
      <c r="M2639" s="1382"/>
      <c r="N2639" s="1354"/>
      <c r="O2639" s="1383"/>
      <c r="P2639" s="1383"/>
      <c r="Q2639" s="1383"/>
      <c r="R2639" s="1383"/>
      <c r="S2639" s="1383"/>
      <c r="T2639" s="1383"/>
      <c r="U2639" s="1383"/>
      <c r="V2639" s="1383"/>
      <c r="W2639" s="1383"/>
      <c r="X2639" s="1383"/>
      <c r="Y2639" s="1383"/>
      <c r="Z2639" s="1383"/>
      <c r="AA2639" s="1383"/>
      <c r="AB2639" s="1383"/>
      <c r="AC2639" s="5"/>
      <c r="AD2639" s="1383"/>
      <c r="AE2639" s="1383"/>
      <c r="AF2639" s="1305"/>
      <c r="AG2639" s="1305"/>
      <c r="AH2639" s="5"/>
      <c r="AI2639" s="5"/>
      <c r="AJ2639" s="5"/>
      <c r="AK2639" s="5"/>
      <c r="AL2639" s="5"/>
      <c r="AM2639" s="5"/>
      <c r="AN2639" s="5"/>
      <c r="AO2639" s="5"/>
      <c r="AP2639" s="5"/>
      <c r="AQ2639" s="5"/>
      <c r="AR2639" s="5"/>
      <c r="AS2639" s="5"/>
      <c r="AT2639" s="5"/>
      <c r="AU2639" s="5"/>
      <c r="AV2639" s="5"/>
      <c r="AW2639" s="5"/>
      <c r="AX2639" s="5"/>
      <c r="AY2639" s="5"/>
      <c r="AZ2639" s="5"/>
      <c r="BA2639" s="5"/>
      <c r="BB2639" s="5"/>
      <c r="BC2639" s="5"/>
      <c r="BD2639" s="5"/>
      <c r="BE2639" s="5"/>
    </row>
    <row r="2640" spans="1:57" ht="14.25" customHeight="1">
      <c r="A2640" s="1376">
        <v>46443</v>
      </c>
      <c r="B2640" s="1301"/>
      <c r="C2640" s="1302"/>
      <c r="D2640" s="1376">
        <v>46078</v>
      </c>
      <c r="E2640" s="5"/>
      <c r="F2640" s="5"/>
      <c r="G2640" s="5"/>
      <c r="H2640" s="1302"/>
      <c r="I2640" s="1303"/>
      <c r="J2640" s="1301"/>
      <c r="K2640" s="1376"/>
      <c r="L2640" s="1302"/>
      <c r="M2640" s="1382"/>
      <c r="N2640" s="1354"/>
      <c r="O2640" s="1383"/>
      <c r="P2640" s="1383"/>
      <c r="Q2640" s="1383"/>
      <c r="R2640" s="1383"/>
      <c r="S2640" s="1383"/>
      <c r="T2640" s="1383"/>
      <c r="U2640" s="1383"/>
      <c r="V2640" s="1383"/>
      <c r="W2640" s="1383"/>
      <c r="X2640" s="1383"/>
      <c r="Y2640" s="1383"/>
      <c r="Z2640" s="1383"/>
      <c r="AA2640" s="1383"/>
      <c r="AB2640" s="1383"/>
      <c r="AC2640" s="5"/>
      <c r="AD2640" s="1383"/>
      <c r="AE2640" s="1383"/>
      <c r="AF2640" s="1305"/>
      <c r="AG2640" s="1305"/>
      <c r="AH2640" s="5"/>
      <c r="AI2640" s="5"/>
      <c r="AJ2640" s="5"/>
      <c r="AK2640" s="5"/>
      <c r="AL2640" s="5"/>
      <c r="AM2640" s="5"/>
      <c r="AN2640" s="5"/>
      <c r="AO2640" s="5"/>
      <c r="AP2640" s="5"/>
      <c r="AQ2640" s="5"/>
      <c r="AR2640" s="5"/>
      <c r="AS2640" s="5"/>
      <c r="AT2640" s="5"/>
      <c r="AU2640" s="5"/>
      <c r="AV2640" s="5"/>
      <c r="AW2640" s="5"/>
      <c r="AX2640" s="5"/>
      <c r="AY2640" s="5"/>
      <c r="AZ2640" s="5"/>
      <c r="BA2640" s="5"/>
      <c r="BB2640" s="5"/>
      <c r="BC2640" s="5"/>
      <c r="BD2640" s="5"/>
      <c r="BE2640" s="5"/>
    </row>
    <row r="2641" spans="1:57" ht="14.25" customHeight="1">
      <c r="A2641" s="1376">
        <v>46444</v>
      </c>
      <c r="B2641" s="1301"/>
      <c r="C2641" s="1302"/>
      <c r="D2641" s="1376">
        <v>46079</v>
      </c>
      <c r="E2641" s="5"/>
      <c r="F2641" s="5"/>
      <c r="G2641" s="5"/>
      <c r="H2641" s="1302"/>
      <c r="I2641" s="1303"/>
      <c r="J2641" s="1301"/>
      <c r="K2641" s="1376"/>
      <c r="L2641" s="1302"/>
      <c r="M2641" s="1382"/>
      <c r="N2641" s="1354"/>
      <c r="O2641" s="1383"/>
      <c r="P2641" s="1383"/>
      <c r="Q2641" s="1383"/>
      <c r="R2641" s="1383"/>
      <c r="S2641" s="1383"/>
      <c r="T2641" s="1383"/>
      <c r="U2641" s="1383"/>
      <c r="V2641" s="1383"/>
      <c r="W2641" s="1383"/>
      <c r="X2641" s="1383"/>
      <c r="Y2641" s="1383"/>
      <c r="Z2641" s="1383"/>
      <c r="AA2641" s="1383"/>
      <c r="AB2641" s="1383"/>
      <c r="AC2641" s="5"/>
      <c r="AD2641" s="1383"/>
      <c r="AE2641" s="1383"/>
      <c r="AF2641" s="1305"/>
      <c r="AG2641" s="1305"/>
      <c r="AH2641" s="5"/>
      <c r="AI2641" s="5"/>
      <c r="AJ2641" s="5"/>
      <c r="AK2641" s="5"/>
      <c r="AL2641" s="5"/>
      <c r="AM2641" s="5"/>
      <c r="AN2641" s="5"/>
      <c r="AO2641" s="5"/>
      <c r="AP2641" s="5"/>
      <c r="AQ2641" s="5"/>
      <c r="AR2641" s="5"/>
      <c r="AS2641" s="5"/>
      <c r="AT2641" s="5"/>
      <c r="AU2641" s="5"/>
      <c r="AV2641" s="5"/>
      <c r="AW2641" s="5"/>
      <c r="AX2641" s="5"/>
      <c r="AY2641" s="5"/>
      <c r="AZ2641" s="5"/>
      <c r="BA2641" s="5"/>
      <c r="BB2641" s="5"/>
      <c r="BC2641" s="5"/>
      <c r="BD2641" s="5"/>
      <c r="BE2641" s="5"/>
    </row>
    <row r="2642" spans="1:57" ht="14.25" customHeight="1">
      <c r="A2642" s="1376">
        <v>46445</v>
      </c>
      <c r="B2642" s="1301"/>
      <c r="C2642" s="1302"/>
      <c r="D2642" s="1376">
        <v>46080</v>
      </c>
      <c r="E2642" s="5"/>
      <c r="F2642" s="5"/>
      <c r="G2642" s="5"/>
      <c r="H2642" s="1302"/>
      <c r="I2642" s="1303"/>
      <c r="J2642" s="1301"/>
      <c r="K2642" s="1376"/>
      <c r="L2642" s="1302"/>
      <c r="M2642" s="1382"/>
      <c r="N2642" s="1354"/>
      <c r="O2642" s="1383"/>
      <c r="P2642" s="1383"/>
      <c r="Q2642" s="1383"/>
      <c r="R2642" s="1383"/>
      <c r="S2642" s="1383"/>
      <c r="T2642" s="1383"/>
      <c r="U2642" s="1383"/>
      <c r="V2642" s="1383"/>
      <c r="W2642" s="1383"/>
      <c r="X2642" s="1383"/>
      <c r="Y2642" s="1383"/>
      <c r="Z2642" s="1383"/>
      <c r="AA2642" s="1383"/>
      <c r="AB2642" s="1383"/>
      <c r="AC2642" s="5"/>
      <c r="AD2642" s="1383"/>
      <c r="AE2642" s="1383"/>
      <c r="AF2642" s="1305"/>
      <c r="AG2642" s="1305"/>
      <c r="AH2642" s="5"/>
      <c r="AI2642" s="5"/>
      <c r="AJ2642" s="5"/>
      <c r="AK2642" s="5"/>
      <c r="AL2642" s="5"/>
      <c r="AM2642" s="5"/>
      <c r="AN2642" s="5"/>
      <c r="AO2642" s="5"/>
      <c r="AP2642" s="5"/>
      <c r="AQ2642" s="5"/>
      <c r="AR2642" s="5"/>
      <c r="AS2642" s="5"/>
      <c r="AT2642" s="5"/>
      <c r="AU2642" s="5"/>
      <c r="AV2642" s="5"/>
      <c r="AW2642" s="5"/>
      <c r="AX2642" s="5"/>
      <c r="AY2642" s="5"/>
      <c r="AZ2642" s="5"/>
      <c r="BA2642" s="5"/>
      <c r="BB2642" s="5"/>
      <c r="BC2642" s="5"/>
      <c r="BD2642" s="5"/>
      <c r="BE2642" s="5"/>
    </row>
    <row r="2643" spans="1:57" ht="14.25" customHeight="1">
      <c r="A2643" s="1376">
        <v>46446</v>
      </c>
      <c r="B2643" s="1301"/>
      <c r="C2643" s="1302"/>
      <c r="D2643" s="1376">
        <v>46081</v>
      </c>
      <c r="E2643" s="5"/>
      <c r="F2643" s="5"/>
      <c r="G2643" s="5"/>
      <c r="H2643" s="1302"/>
      <c r="I2643" s="1303"/>
      <c r="J2643" s="1301"/>
      <c r="K2643" s="1376"/>
      <c r="L2643" s="1302"/>
      <c r="M2643" s="1382"/>
      <c r="N2643" s="1354"/>
      <c r="O2643" s="1383"/>
      <c r="P2643" s="1383"/>
      <c r="Q2643" s="1383"/>
      <c r="R2643" s="1383"/>
      <c r="S2643" s="1383"/>
      <c r="T2643" s="1383"/>
      <c r="U2643" s="1383"/>
      <c r="V2643" s="1383"/>
      <c r="W2643" s="1383"/>
      <c r="X2643" s="1383"/>
      <c r="Y2643" s="1383"/>
      <c r="Z2643" s="1383"/>
      <c r="AA2643" s="1383"/>
      <c r="AB2643" s="1383"/>
      <c r="AC2643" s="5"/>
      <c r="AD2643" s="1383"/>
      <c r="AE2643" s="1383"/>
      <c r="AF2643" s="1305"/>
      <c r="AG2643" s="1305"/>
      <c r="AH2643" s="5"/>
      <c r="AI2643" s="5"/>
      <c r="AJ2643" s="5"/>
      <c r="AK2643" s="5"/>
      <c r="AL2643" s="5"/>
      <c r="AM2643" s="5"/>
      <c r="AN2643" s="5"/>
      <c r="AO2643" s="5"/>
      <c r="AP2643" s="5"/>
      <c r="AQ2643" s="5"/>
      <c r="AR2643" s="5"/>
      <c r="AS2643" s="5"/>
      <c r="AT2643" s="5"/>
      <c r="AU2643" s="5"/>
      <c r="AV2643" s="5"/>
      <c r="AW2643" s="5"/>
      <c r="AX2643" s="5"/>
      <c r="AY2643" s="5"/>
      <c r="AZ2643" s="5"/>
      <c r="BA2643" s="5"/>
      <c r="BB2643" s="5"/>
      <c r="BC2643" s="5"/>
      <c r="BD2643" s="5"/>
      <c r="BE2643" s="5"/>
    </row>
    <row r="2644" spans="1:57" ht="14.25" customHeight="1">
      <c r="A2644" s="1376">
        <v>46447</v>
      </c>
      <c r="B2644" s="1301"/>
      <c r="C2644" s="1302"/>
      <c r="D2644" s="1376">
        <v>46082</v>
      </c>
      <c r="E2644" s="5"/>
      <c r="F2644" s="5"/>
      <c r="G2644" s="5"/>
      <c r="H2644" s="1302"/>
      <c r="I2644" s="1303"/>
      <c r="J2644" s="1301"/>
      <c r="K2644" s="1376"/>
      <c r="L2644" s="1302"/>
      <c r="M2644" s="1382"/>
      <c r="N2644" s="1354"/>
      <c r="O2644" s="1383"/>
      <c r="P2644" s="1383"/>
      <c r="Q2644" s="1383"/>
      <c r="R2644" s="1383"/>
      <c r="S2644" s="1383"/>
      <c r="T2644" s="1383"/>
      <c r="U2644" s="1383"/>
      <c r="V2644" s="1383"/>
      <c r="W2644" s="1383"/>
      <c r="X2644" s="1383"/>
      <c r="Y2644" s="1383"/>
      <c r="Z2644" s="1383"/>
      <c r="AA2644" s="1383"/>
      <c r="AB2644" s="1383"/>
      <c r="AC2644" s="5"/>
      <c r="AD2644" s="1383"/>
      <c r="AE2644" s="1383"/>
      <c r="AF2644" s="1305"/>
      <c r="AG2644" s="1305"/>
      <c r="AH2644" s="5"/>
      <c r="AI2644" s="5"/>
      <c r="AJ2644" s="5"/>
      <c r="AK2644" s="5"/>
      <c r="AL2644" s="5"/>
      <c r="AM2644" s="5"/>
      <c r="AN2644" s="5"/>
      <c r="AO2644" s="5"/>
      <c r="AP2644" s="5"/>
      <c r="AQ2644" s="5"/>
      <c r="AR2644" s="5"/>
      <c r="AS2644" s="5"/>
      <c r="AT2644" s="5"/>
      <c r="AU2644" s="5"/>
      <c r="AV2644" s="5"/>
      <c r="AW2644" s="5"/>
      <c r="AX2644" s="5"/>
      <c r="AY2644" s="5"/>
      <c r="AZ2644" s="5"/>
      <c r="BA2644" s="5"/>
      <c r="BB2644" s="5"/>
      <c r="BC2644" s="5"/>
      <c r="BD2644" s="5"/>
      <c r="BE2644" s="5"/>
    </row>
    <row r="2645" spans="1:57" ht="14.25" customHeight="1">
      <c r="A2645" s="1376">
        <v>46448</v>
      </c>
      <c r="B2645" s="1301"/>
      <c r="C2645" s="1302"/>
      <c r="D2645" s="1376">
        <v>46083</v>
      </c>
      <c r="E2645" s="5"/>
      <c r="F2645" s="5"/>
      <c r="G2645" s="5"/>
      <c r="H2645" s="1302"/>
      <c r="I2645" s="1303"/>
      <c r="J2645" s="1301"/>
      <c r="K2645" s="1376"/>
      <c r="L2645" s="1302"/>
      <c r="M2645" s="1382"/>
      <c r="N2645" s="1354"/>
      <c r="O2645" s="1383"/>
      <c r="P2645" s="1383"/>
      <c r="Q2645" s="1383"/>
      <c r="R2645" s="1383"/>
      <c r="S2645" s="1383"/>
      <c r="T2645" s="1383"/>
      <c r="U2645" s="1383"/>
      <c r="V2645" s="1383"/>
      <c r="W2645" s="1383"/>
      <c r="X2645" s="1383"/>
      <c r="Y2645" s="1383"/>
      <c r="Z2645" s="1383"/>
      <c r="AA2645" s="1383"/>
      <c r="AB2645" s="1383"/>
      <c r="AC2645" s="5"/>
      <c r="AD2645" s="1383"/>
      <c r="AE2645" s="1383"/>
      <c r="AF2645" s="1305"/>
      <c r="AG2645" s="1305"/>
      <c r="AH2645" s="5"/>
      <c r="AI2645" s="5"/>
      <c r="AJ2645" s="5"/>
      <c r="AK2645" s="5"/>
      <c r="AL2645" s="5"/>
      <c r="AM2645" s="5"/>
      <c r="AN2645" s="5"/>
      <c r="AO2645" s="5"/>
      <c r="AP2645" s="5"/>
      <c r="AQ2645" s="5"/>
      <c r="AR2645" s="5"/>
      <c r="AS2645" s="5"/>
      <c r="AT2645" s="5"/>
      <c r="AU2645" s="5"/>
      <c r="AV2645" s="5"/>
      <c r="AW2645" s="5"/>
      <c r="AX2645" s="5"/>
      <c r="AY2645" s="5"/>
      <c r="AZ2645" s="5"/>
      <c r="BA2645" s="5"/>
      <c r="BB2645" s="5"/>
      <c r="BC2645" s="5"/>
      <c r="BD2645" s="5"/>
      <c r="BE2645" s="5"/>
    </row>
    <row r="2646" spans="1:57" ht="14.25" customHeight="1">
      <c r="A2646" s="1376">
        <v>46449</v>
      </c>
      <c r="B2646" s="1301"/>
      <c r="C2646" s="1302"/>
      <c r="D2646" s="1376">
        <v>46084</v>
      </c>
      <c r="E2646" s="5"/>
      <c r="F2646" s="5"/>
      <c r="G2646" s="5"/>
      <c r="H2646" s="1302"/>
      <c r="I2646" s="1303"/>
      <c r="J2646" s="1301"/>
      <c r="K2646" s="1376"/>
      <c r="L2646" s="1302"/>
      <c r="M2646" s="1382"/>
      <c r="N2646" s="1354"/>
      <c r="O2646" s="1383"/>
      <c r="P2646" s="1383"/>
      <c r="Q2646" s="1383"/>
      <c r="R2646" s="1383"/>
      <c r="S2646" s="1383"/>
      <c r="T2646" s="1383"/>
      <c r="U2646" s="1383"/>
      <c r="V2646" s="1383"/>
      <c r="W2646" s="1383"/>
      <c r="X2646" s="1383"/>
      <c r="Y2646" s="1383"/>
      <c r="Z2646" s="1383"/>
      <c r="AA2646" s="1383"/>
      <c r="AB2646" s="1383"/>
      <c r="AC2646" s="5"/>
      <c r="AD2646" s="1383"/>
      <c r="AE2646" s="1383"/>
      <c r="AF2646" s="1305"/>
      <c r="AG2646" s="1305"/>
      <c r="AH2646" s="5"/>
      <c r="AI2646" s="5"/>
      <c r="AJ2646" s="5"/>
      <c r="AK2646" s="5"/>
      <c r="AL2646" s="5"/>
      <c r="AM2646" s="5"/>
      <c r="AN2646" s="5"/>
      <c r="AO2646" s="5"/>
      <c r="AP2646" s="5"/>
      <c r="AQ2646" s="5"/>
      <c r="AR2646" s="5"/>
      <c r="AS2646" s="5"/>
      <c r="AT2646" s="5"/>
      <c r="AU2646" s="5"/>
      <c r="AV2646" s="5"/>
      <c r="AW2646" s="5"/>
      <c r="AX2646" s="5"/>
      <c r="AY2646" s="5"/>
      <c r="AZ2646" s="5"/>
      <c r="BA2646" s="5"/>
      <c r="BB2646" s="5"/>
      <c r="BC2646" s="5"/>
      <c r="BD2646" s="5"/>
      <c r="BE2646" s="5"/>
    </row>
    <row r="2647" spans="1:57" ht="14.25" customHeight="1">
      <c r="A2647" s="1376">
        <v>46450</v>
      </c>
      <c r="B2647" s="1301"/>
      <c r="C2647" s="1302"/>
      <c r="D2647" s="1376">
        <v>46085</v>
      </c>
      <c r="E2647" s="5"/>
      <c r="F2647" s="5"/>
      <c r="G2647" s="5"/>
      <c r="H2647" s="1302"/>
      <c r="I2647" s="1303"/>
      <c r="J2647" s="1301"/>
      <c r="K2647" s="1376"/>
      <c r="L2647" s="1302"/>
      <c r="M2647" s="1382"/>
      <c r="N2647" s="1354"/>
      <c r="O2647" s="1383"/>
      <c r="P2647" s="1383"/>
      <c r="Q2647" s="1383"/>
      <c r="R2647" s="1383"/>
      <c r="S2647" s="1383"/>
      <c r="T2647" s="1383"/>
      <c r="U2647" s="1383"/>
      <c r="V2647" s="1383"/>
      <c r="W2647" s="1383"/>
      <c r="X2647" s="1383"/>
      <c r="Y2647" s="1383"/>
      <c r="Z2647" s="1383"/>
      <c r="AA2647" s="1383"/>
      <c r="AB2647" s="1383"/>
      <c r="AC2647" s="5"/>
      <c r="AD2647" s="1383"/>
      <c r="AE2647" s="1383"/>
      <c r="AF2647" s="1305"/>
      <c r="AG2647" s="1305"/>
      <c r="AH2647" s="5"/>
      <c r="AI2647" s="5"/>
      <c r="AJ2647" s="5"/>
      <c r="AK2647" s="5"/>
      <c r="AL2647" s="5"/>
      <c r="AM2647" s="5"/>
      <c r="AN2647" s="5"/>
      <c r="AO2647" s="5"/>
      <c r="AP2647" s="5"/>
      <c r="AQ2647" s="5"/>
      <c r="AR2647" s="5"/>
      <c r="AS2647" s="5"/>
      <c r="AT2647" s="5"/>
      <c r="AU2647" s="5"/>
      <c r="AV2647" s="5"/>
      <c r="AW2647" s="5"/>
      <c r="AX2647" s="5"/>
      <c r="AY2647" s="5"/>
      <c r="AZ2647" s="5"/>
      <c r="BA2647" s="5"/>
      <c r="BB2647" s="5"/>
      <c r="BC2647" s="5"/>
      <c r="BD2647" s="5"/>
      <c r="BE2647" s="5"/>
    </row>
    <row r="2648" spans="1:57" ht="14.25" customHeight="1">
      <c r="A2648" s="1376">
        <v>46451</v>
      </c>
      <c r="B2648" s="1301"/>
      <c r="C2648" s="1302"/>
      <c r="D2648" s="1376">
        <v>46086</v>
      </c>
      <c r="E2648" s="5"/>
      <c r="F2648" s="5"/>
      <c r="G2648" s="5"/>
      <c r="H2648" s="1302"/>
      <c r="I2648" s="1303"/>
      <c r="J2648" s="1301"/>
      <c r="K2648" s="1376"/>
      <c r="L2648" s="1302"/>
      <c r="M2648" s="1382"/>
      <c r="N2648" s="1354"/>
      <c r="O2648" s="1383"/>
      <c r="P2648" s="1383"/>
      <c r="Q2648" s="1383"/>
      <c r="R2648" s="1383"/>
      <c r="S2648" s="1383"/>
      <c r="T2648" s="1383"/>
      <c r="U2648" s="1383"/>
      <c r="V2648" s="1383"/>
      <c r="W2648" s="1383"/>
      <c r="X2648" s="1383"/>
      <c r="Y2648" s="1383"/>
      <c r="Z2648" s="1383"/>
      <c r="AA2648" s="1383"/>
      <c r="AB2648" s="1383"/>
      <c r="AC2648" s="5"/>
      <c r="AD2648" s="1383"/>
      <c r="AE2648" s="1383"/>
      <c r="AF2648" s="1305"/>
      <c r="AG2648" s="1305"/>
      <c r="AH2648" s="5"/>
      <c r="AI2648" s="5"/>
      <c r="AJ2648" s="5"/>
      <c r="AK2648" s="5"/>
      <c r="AL2648" s="5"/>
      <c r="AM2648" s="5"/>
      <c r="AN2648" s="5"/>
      <c r="AO2648" s="5"/>
      <c r="AP2648" s="5"/>
      <c r="AQ2648" s="5"/>
      <c r="AR2648" s="5"/>
      <c r="AS2648" s="5"/>
      <c r="AT2648" s="5"/>
      <c r="AU2648" s="5"/>
      <c r="AV2648" s="5"/>
      <c r="AW2648" s="5"/>
      <c r="AX2648" s="5"/>
      <c r="AY2648" s="5"/>
      <c r="AZ2648" s="5"/>
      <c r="BA2648" s="5"/>
      <c r="BB2648" s="5"/>
      <c r="BC2648" s="5"/>
      <c r="BD2648" s="5"/>
      <c r="BE2648" s="5"/>
    </row>
    <row r="2649" spans="1:57" ht="14.25" customHeight="1">
      <c r="A2649" s="1376">
        <v>46452</v>
      </c>
      <c r="B2649" s="1301"/>
      <c r="C2649" s="1302"/>
      <c r="D2649" s="1376">
        <v>46087</v>
      </c>
      <c r="E2649" s="5"/>
      <c r="F2649" s="5"/>
      <c r="G2649" s="5"/>
      <c r="H2649" s="1302"/>
      <c r="I2649" s="1303"/>
      <c r="J2649" s="1301"/>
      <c r="K2649" s="1376"/>
      <c r="L2649" s="1302"/>
      <c r="M2649" s="1382"/>
      <c r="N2649" s="1354"/>
      <c r="O2649" s="1383"/>
      <c r="P2649" s="1383"/>
      <c r="Q2649" s="1383"/>
      <c r="R2649" s="1383"/>
      <c r="S2649" s="1383"/>
      <c r="T2649" s="1383"/>
      <c r="U2649" s="1383"/>
      <c r="V2649" s="1383"/>
      <c r="W2649" s="1383"/>
      <c r="X2649" s="1383"/>
      <c r="Y2649" s="1383"/>
      <c r="Z2649" s="1383"/>
      <c r="AA2649" s="1383"/>
      <c r="AB2649" s="1383"/>
      <c r="AC2649" s="5"/>
      <c r="AD2649" s="1383"/>
      <c r="AE2649" s="1383"/>
      <c r="AF2649" s="1305"/>
      <c r="AG2649" s="1305"/>
      <c r="AH2649" s="5"/>
      <c r="AI2649" s="5"/>
      <c r="AJ2649" s="5"/>
      <c r="AK2649" s="5"/>
      <c r="AL2649" s="5"/>
      <c r="AM2649" s="5"/>
      <c r="AN2649" s="5"/>
      <c r="AO2649" s="5"/>
      <c r="AP2649" s="5"/>
      <c r="AQ2649" s="5"/>
      <c r="AR2649" s="5"/>
      <c r="AS2649" s="5"/>
      <c r="AT2649" s="5"/>
      <c r="AU2649" s="5"/>
      <c r="AV2649" s="5"/>
      <c r="AW2649" s="5"/>
      <c r="AX2649" s="5"/>
      <c r="AY2649" s="5"/>
      <c r="AZ2649" s="5"/>
      <c r="BA2649" s="5"/>
      <c r="BB2649" s="5"/>
      <c r="BC2649" s="5"/>
      <c r="BD2649" s="5"/>
      <c r="BE2649" s="5"/>
    </row>
    <row r="2650" spans="1:57" ht="14.25" customHeight="1">
      <c r="A2650" s="1376">
        <v>46453</v>
      </c>
      <c r="B2650" s="1301"/>
      <c r="C2650" s="1302"/>
      <c r="D2650" s="1376">
        <v>46088</v>
      </c>
      <c r="E2650" s="5"/>
      <c r="F2650" s="5"/>
      <c r="G2650" s="5"/>
      <c r="H2650" s="1302"/>
      <c r="I2650" s="1303"/>
      <c r="J2650" s="1301"/>
      <c r="K2650" s="1376"/>
      <c r="L2650" s="1302"/>
      <c r="M2650" s="1382"/>
      <c r="N2650" s="1354"/>
      <c r="O2650" s="1383"/>
      <c r="P2650" s="1383"/>
      <c r="Q2650" s="1383"/>
      <c r="R2650" s="1383"/>
      <c r="S2650" s="1383"/>
      <c r="T2650" s="1383"/>
      <c r="U2650" s="1383"/>
      <c r="V2650" s="1383"/>
      <c r="W2650" s="1383"/>
      <c r="X2650" s="1383"/>
      <c r="Y2650" s="1383"/>
      <c r="Z2650" s="1383"/>
      <c r="AA2650" s="1383"/>
      <c r="AB2650" s="1383"/>
      <c r="AC2650" s="5"/>
      <c r="AD2650" s="1383"/>
      <c r="AE2650" s="1383"/>
      <c r="AF2650" s="1305"/>
      <c r="AG2650" s="1305"/>
      <c r="AH2650" s="5"/>
      <c r="AI2650" s="5"/>
      <c r="AJ2650" s="5"/>
      <c r="AK2650" s="5"/>
      <c r="AL2650" s="5"/>
      <c r="AM2650" s="5"/>
      <c r="AN2650" s="5"/>
      <c r="AO2650" s="5"/>
      <c r="AP2650" s="5"/>
      <c r="AQ2650" s="5"/>
      <c r="AR2650" s="5"/>
      <c r="AS2650" s="5"/>
      <c r="AT2650" s="5"/>
      <c r="AU2650" s="5"/>
      <c r="AV2650" s="5"/>
      <c r="AW2650" s="5"/>
      <c r="AX2650" s="5"/>
      <c r="AY2650" s="5"/>
      <c r="AZ2650" s="5"/>
      <c r="BA2650" s="5"/>
      <c r="BB2650" s="5"/>
      <c r="BC2650" s="5"/>
      <c r="BD2650" s="5"/>
      <c r="BE2650" s="5"/>
    </row>
    <row r="2651" spans="1:57" ht="14.25" customHeight="1">
      <c r="A2651" s="1376">
        <v>46454</v>
      </c>
      <c r="B2651" s="1301"/>
      <c r="C2651" s="1302"/>
      <c r="D2651" s="1376">
        <v>46089</v>
      </c>
      <c r="E2651" s="5"/>
      <c r="F2651" s="5"/>
      <c r="G2651" s="5"/>
      <c r="H2651" s="1302"/>
      <c r="I2651" s="1303"/>
      <c r="J2651" s="1301"/>
      <c r="K2651" s="1376"/>
      <c r="L2651" s="1302"/>
      <c r="M2651" s="1382"/>
      <c r="N2651" s="1354"/>
      <c r="O2651" s="1383"/>
      <c r="P2651" s="1383"/>
      <c r="Q2651" s="1383"/>
      <c r="R2651" s="1383"/>
      <c r="S2651" s="1383"/>
      <c r="T2651" s="1383"/>
      <c r="U2651" s="1383"/>
      <c r="V2651" s="1383"/>
      <c r="W2651" s="1383"/>
      <c r="X2651" s="1383"/>
      <c r="Y2651" s="1383"/>
      <c r="Z2651" s="1383"/>
      <c r="AA2651" s="1383"/>
      <c r="AB2651" s="1383"/>
      <c r="AC2651" s="5"/>
      <c r="AD2651" s="1383"/>
      <c r="AE2651" s="1383"/>
      <c r="AF2651" s="1305"/>
      <c r="AG2651" s="1305"/>
      <c r="AH2651" s="5"/>
      <c r="AI2651" s="5"/>
      <c r="AJ2651" s="5"/>
      <c r="AK2651" s="5"/>
      <c r="AL2651" s="5"/>
      <c r="AM2651" s="5"/>
      <c r="AN2651" s="5"/>
      <c r="AO2651" s="5"/>
      <c r="AP2651" s="5"/>
      <c r="AQ2651" s="5"/>
      <c r="AR2651" s="5"/>
      <c r="AS2651" s="5"/>
      <c r="AT2651" s="5"/>
      <c r="AU2651" s="5"/>
      <c r="AV2651" s="5"/>
      <c r="AW2651" s="5"/>
      <c r="AX2651" s="5"/>
      <c r="AY2651" s="5"/>
      <c r="AZ2651" s="5"/>
      <c r="BA2651" s="5"/>
      <c r="BB2651" s="5"/>
      <c r="BC2651" s="5"/>
      <c r="BD2651" s="5"/>
      <c r="BE2651" s="5"/>
    </row>
    <row r="2652" spans="1:57" ht="14.25" customHeight="1">
      <c r="A2652" s="1376">
        <v>46455</v>
      </c>
      <c r="B2652" s="1301"/>
      <c r="C2652" s="1302"/>
      <c r="D2652" s="1376">
        <v>46090</v>
      </c>
      <c r="E2652" s="5"/>
      <c r="F2652" s="5"/>
      <c r="G2652" s="5"/>
      <c r="H2652" s="1302"/>
      <c r="I2652" s="1303"/>
      <c r="J2652" s="1301"/>
      <c r="K2652" s="1376"/>
      <c r="L2652" s="1302"/>
      <c r="M2652" s="1382"/>
      <c r="N2652" s="1354"/>
      <c r="O2652" s="1383"/>
      <c r="P2652" s="1383"/>
      <c r="Q2652" s="1383"/>
      <c r="R2652" s="1383"/>
      <c r="S2652" s="1383"/>
      <c r="T2652" s="1383"/>
      <c r="U2652" s="1383"/>
      <c r="V2652" s="1383"/>
      <c r="W2652" s="1383"/>
      <c r="X2652" s="1383"/>
      <c r="Y2652" s="1383"/>
      <c r="Z2652" s="1383"/>
      <c r="AA2652" s="1383"/>
      <c r="AB2652" s="1383"/>
      <c r="AC2652" s="5"/>
      <c r="AD2652" s="1383"/>
      <c r="AE2652" s="1383"/>
      <c r="AF2652" s="1305"/>
      <c r="AG2652" s="1305"/>
      <c r="AH2652" s="5"/>
      <c r="AI2652" s="5"/>
      <c r="AJ2652" s="5"/>
      <c r="AK2652" s="5"/>
      <c r="AL2652" s="5"/>
      <c r="AM2652" s="5"/>
      <c r="AN2652" s="5"/>
      <c r="AO2652" s="5"/>
      <c r="AP2652" s="5"/>
      <c r="AQ2652" s="5"/>
      <c r="AR2652" s="5"/>
      <c r="AS2652" s="5"/>
      <c r="AT2652" s="5"/>
      <c r="AU2652" s="5"/>
      <c r="AV2652" s="5"/>
      <c r="AW2652" s="5"/>
      <c r="AX2652" s="5"/>
      <c r="AY2652" s="5"/>
      <c r="AZ2652" s="5"/>
      <c r="BA2652" s="5"/>
      <c r="BB2652" s="5"/>
      <c r="BC2652" s="5"/>
      <c r="BD2652" s="5"/>
      <c r="BE2652" s="5"/>
    </row>
    <row r="2653" spans="1:57" ht="14.25" customHeight="1">
      <c r="A2653" s="1376">
        <v>46456</v>
      </c>
      <c r="B2653" s="1301"/>
      <c r="C2653" s="1302"/>
      <c r="D2653" s="1376">
        <v>46091</v>
      </c>
      <c r="E2653" s="5"/>
      <c r="F2653" s="5"/>
      <c r="G2653" s="5"/>
      <c r="H2653" s="1302"/>
      <c r="I2653" s="1303"/>
      <c r="J2653" s="1301"/>
      <c r="K2653" s="1376"/>
      <c r="L2653" s="1302"/>
      <c r="M2653" s="1382"/>
      <c r="N2653" s="1354"/>
      <c r="O2653" s="1383"/>
      <c r="P2653" s="1383"/>
      <c r="Q2653" s="1383"/>
      <c r="R2653" s="1383"/>
      <c r="S2653" s="1383"/>
      <c r="T2653" s="1383"/>
      <c r="U2653" s="1383"/>
      <c r="V2653" s="1383"/>
      <c r="W2653" s="1383"/>
      <c r="X2653" s="1383"/>
      <c r="Y2653" s="1383"/>
      <c r="Z2653" s="1383"/>
      <c r="AA2653" s="1383"/>
      <c r="AB2653" s="1383"/>
      <c r="AC2653" s="5"/>
      <c r="AD2653" s="1383"/>
      <c r="AE2653" s="1383"/>
      <c r="AF2653" s="1305"/>
      <c r="AG2653" s="1305"/>
      <c r="AH2653" s="5"/>
      <c r="AI2653" s="5"/>
      <c r="AJ2653" s="5"/>
      <c r="AK2653" s="5"/>
      <c r="AL2653" s="5"/>
      <c r="AM2653" s="5"/>
      <c r="AN2653" s="5"/>
      <c r="AO2653" s="5"/>
      <c r="AP2653" s="5"/>
      <c r="AQ2653" s="5"/>
      <c r="AR2653" s="5"/>
      <c r="AS2653" s="5"/>
      <c r="AT2653" s="5"/>
      <c r="AU2653" s="5"/>
      <c r="AV2653" s="5"/>
      <c r="AW2653" s="5"/>
      <c r="AX2653" s="5"/>
      <c r="AY2653" s="5"/>
      <c r="AZ2653" s="5"/>
      <c r="BA2653" s="5"/>
      <c r="BB2653" s="5"/>
      <c r="BC2653" s="5"/>
      <c r="BD2653" s="5"/>
      <c r="BE2653" s="5"/>
    </row>
    <row r="2654" spans="1:57" ht="14.25" customHeight="1">
      <c r="A2654" s="1376">
        <v>46457</v>
      </c>
      <c r="B2654" s="1301"/>
      <c r="C2654" s="1302"/>
      <c r="D2654" s="1376">
        <v>46092</v>
      </c>
      <c r="E2654" s="5"/>
      <c r="F2654" s="5"/>
      <c r="G2654" s="5"/>
      <c r="H2654" s="1302"/>
      <c r="I2654" s="1303"/>
      <c r="J2654" s="1301"/>
      <c r="K2654" s="1376"/>
      <c r="L2654" s="1302"/>
      <c r="M2654" s="1382"/>
      <c r="N2654" s="1354"/>
      <c r="O2654" s="1383"/>
      <c r="P2654" s="1383"/>
      <c r="Q2654" s="1383"/>
      <c r="R2654" s="1383"/>
      <c r="S2654" s="1383"/>
      <c r="T2654" s="1383"/>
      <c r="U2654" s="1383"/>
      <c r="V2654" s="1383"/>
      <c r="W2654" s="1383"/>
      <c r="X2654" s="1383"/>
      <c r="Y2654" s="1383"/>
      <c r="Z2654" s="1383"/>
      <c r="AA2654" s="1383"/>
      <c r="AB2654" s="1383"/>
      <c r="AC2654" s="5"/>
      <c r="AD2654" s="1383"/>
      <c r="AE2654" s="1383"/>
      <c r="AF2654" s="1305"/>
      <c r="AG2654" s="1305"/>
      <c r="AH2654" s="5"/>
      <c r="AI2654" s="5"/>
      <c r="AJ2654" s="5"/>
      <c r="AK2654" s="5"/>
      <c r="AL2654" s="5"/>
      <c r="AM2654" s="5"/>
      <c r="AN2654" s="5"/>
      <c r="AO2654" s="5"/>
      <c r="AP2654" s="5"/>
      <c r="AQ2654" s="5"/>
      <c r="AR2654" s="5"/>
      <c r="AS2654" s="5"/>
      <c r="AT2654" s="5"/>
      <c r="AU2654" s="5"/>
      <c r="AV2654" s="5"/>
      <c r="AW2654" s="5"/>
      <c r="AX2654" s="5"/>
      <c r="AY2654" s="5"/>
      <c r="AZ2654" s="5"/>
      <c r="BA2654" s="5"/>
      <c r="BB2654" s="5"/>
      <c r="BC2654" s="5"/>
      <c r="BD2654" s="5"/>
      <c r="BE2654" s="5"/>
    </row>
    <row r="2655" spans="1:57" ht="14.25" customHeight="1">
      <c r="A2655" s="1376">
        <v>46458</v>
      </c>
      <c r="B2655" s="1301"/>
      <c r="C2655" s="1302"/>
      <c r="D2655" s="1376">
        <v>46093</v>
      </c>
      <c r="E2655" s="5"/>
      <c r="F2655" s="5"/>
      <c r="G2655" s="5"/>
      <c r="H2655" s="1302"/>
      <c r="I2655" s="1303"/>
      <c r="J2655" s="1301"/>
      <c r="K2655" s="1376"/>
      <c r="L2655" s="1302"/>
      <c r="M2655" s="1382"/>
      <c r="N2655" s="1354"/>
      <c r="O2655" s="1383"/>
      <c r="P2655" s="1383"/>
      <c r="Q2655" s="1383"/>
      <c r="R2655" s="1383"/>
      <c r="S2655" s="1383"/>
      <c r="T2655" s="1383"/>
      <c r="U2655" s="1383"/>
      <c r="V2655" s="1383"/>
      <c r="W2655" s="1383"/>
      <c r="X2655" s="1383"/>
      <c r="Y2655" s="1383"/>
      <c r="Z2655" s="1383"/>
      <c r="AA2655" s="1383"/>
      <c r="AB2655" s="1383"/>
      <c r="AC2655" s="5"/>
      <c r="AD2655" s="1383"/>
      <c r="AE2655" s="1383"/>
      <c r="AF2655" s="1305"/>
      <c r="AG2655" s="1305"/>
      <c r="AH2655" s="5"/>
      <c r="AI2655" s="5"/>
      <c r="AJ2655" s="5"/>
      <c r="AK2655" s="5"/>
      <c r="AL2655" s="5"/>
      <c r="AM2655" s="5"/>
      <c r="AN2655" s="5"/>
      <c r="AO2655" s="5"/>
      <c r="AP2655" s="5"/>
      <c r="AQ2655" s="5"/>
      <c r="AR2655" s="5"/>
      <c r="AS2655" s="5"/>
      <c r="AT2655" s="5"/>
      <c r="AU2655" s="5"/>
      <c r="AV2655" s="5"/>
      <c r="AW2655" s="5"/>
      <c r="AX2655" s="5"/>
      <c r="AY2655" s="5"/>
      <c r="AZ2655" s="5"/>
      <c r="BA2655" s="5"/>
      <c r="BB2655" s="5"/>
      <c r="BC2655" s="5"/>
      <c r="BD2655" s="5"/>
      <c r="BE2655" s="5"/>
    </row>
    <row r="2656" spans="1:57" ht="14.25" customHeight="1">
      <c r="A2656" s="1376">
        <v>46459</v>
      </c>
      <c r="B2656" s="1301"/>
      <c r="C2656" s="1302"/>
      <c r="D2656" s="1376">
        <v>46094</v>
      </c>
      <c r="E2656" s="5"/>
      <c r="F2656" s="5"/>
      <c r="G2656" s="5"/>
      <c r="H2656" s="1302"/>
      <c r="I2656" s="1303"/>
      <c r="J2656" s="1301"/>
      <c r="K2656" s="1376"/>
      <c r="L2656" s="1302"/>
      <c r="M2656" s="1382"/>
      <c r="N2656" s="1354"/>
      <c r="O2656" s="1383"/>
      <c r="P2656" s="1383"/>
      <c r="Q2656" s="1383"/>
      <c r="R2656" s="1383"/>
      <c r="S2656" s="1383"/>
      <c r="T2656" s="1383"/>
      <c r="U2656" s="1383"/>
      <c r="V2656" s="1383"/>
      <c r="W2656" s="1383"/>
      <c r="X2656" s="1383"/>
      <c r="Y2656" s="1383"/>
      <c r="Z2656" s="1383"/>
      <c r="AA2656" s="1383"/>
      <c r="AB2656" s="1383"/>
      <c r="AC2656" s="5"/>
      <c r="AD2656" s="1383"/>
      <c r="AE2656" s="1383"/>
      <c r="AF2656" s="1305"/>
      <c r="AG2656" s="1305"/>
      <c r="AH2656" s="5"/>
      <c r="AI2656" s="5"/>
      <c r="AJ2656" s="5"/>
      <c r="AK2656" s="5"/>
      <c r="AL2656" s="5"/>
      <c r="AM2656" s="5"/>
      <c r="AN2656" s="5"/>
      <c r="AO2656" s="5"/>
      <c r="AP2656" s="5"/>
      <c r="AQ2656" s="5"/>
      <c r="AR2656" s="5"/>
      <c r="AS2656" s="5"/>
      <c r="AT2656" s="5"/>
      <c r="AU2656" s="5"/>
      <c r="AV2656" s="5"/>
      <c r="AW2656" s="5"/>
      <c r="AX2656" s="5"/>
      <c r="AY2656" s="5"/>
      <c r="AZ2656" s="5"/>
      <c r="BA2656" s="5"/>
      <c r="BB2656" s="5"/>
      <c r="BC2656" s="5"/>
      <c r="BD2656" s="5"/>
      <c r="BE2656" s="5"/>
    </row>
    <row r="2657" spans="1:57" ht="14.25" customHeight="1">
      <c r="A2657" s="1376">
        <v>46460</v>
      </c>
      <c r="B2657" s="1301"/>
      <c r="C2657" s="1302"/>
      <c r="D2657" s="1376">
        <v>46095</v>
      </c>
      <c r="E2657" s="5"/>
      <c r="F2657" s="5"/>
      <c r="G2657" s="5"/>
      <c r="H2657" s="1302"/>
      <c r="I2657" s="1303"/>
      <c r="J2657" s="1301"/>
      <c r="K2657" s="1376"/>
      <c r="L2657" s="1302"/>
      <c r="M2657" s="1382"/>
      <c r="N2657" s="1354"/>
      <c r="O2657" s="1383"/>
      <c r="P2657" s="1383"/>
      <c r="Q2657" s="1383"/>
      <c r="R2657" s="1383"/>
      <c r="S2657" s="1383"/>
      <c r="T2657" s="1383"/>
      <c r="U2657" s="1383"/>
      <c r="V2657" s="1383"/>
      <c r="W2657" s="1383"/>
      <c r="X2657" s="1383"/>
      <c r="Y2657" s="1383"/>
      <c r="Z2657" s="1383"/>
      <c r="AA2657" s="1383"/>
      <c r="AB2657" s="1383"/>
      <c r="AC2657" s="5"/>
      <c r="AD2657" s="1383"/>
      <c r="AE2657" s="1383"/>
      <c r="AF2657" s="1305"/>
      <c r="AG2657" s="1305"/>
      <c r="AH2657" s="5"/>
      <c r="AI2657" s="5"/>
      <c r="AJ2657" s="5"/>
      <c r="AK2657" s="5"/>
      <c r="AL2657" s="5"/>
      <c r="AM2657" s="5"/>
      <c r="AN2657" s="5"/>
      <c r="AO2657" s="5"/>
      <c r="AP2657" s="5"/>
      <c r="AQ2657" s="5"/>
      <c r="AR2657" s="5"/>
      <c r="AS2657" s="5"/>
      <c r="AT2657" s="5"/>
      <c r="AU2657" s="5"/>
      <c r="AV2657" s="5"/>
      <c r="AW2657" s="5"/>
      <c r="AX2657" s="5"/>
      <c r="AY2657" s="5"/>
      <c r="AZ2657" s="5"/>
      <c r="BA2657" s="5"/>
      <c r="BB2657" s="5"/>
      <c r="BC2657" s="5"/>
      <c r="BD2657" s="5"/>
      <c r="BE2657" s="5"/>
    </row>
    <row r="2658" spans="1:57" ht="14.25" customHeight="1">
      <c r="A2658" s="1376">
        <v>46461</v>
      </c>
      <c r="B2658" s="1301"/>
      <c r="C2658" s="1302"/>
      <c r="D2658" s="1376">
        <v>46096</v>
      </c>
      <c r="E2658" s="5"/>
      <c r="F2658" s="5"/>
      <c r="G2658" s="5"/>
      <c r="H2658" s="1302"/>
      <c r="I2658" s="1303"/>
      <c r="J2658" s="1301"/>
      <c r="K2658" s="1376"/>
      <c r="L2658" s="1302"/>
      <c r="M2658" s="1382"/>
      <c r="N2658" s="1354"/>
      <c r="O2658" s="1383"/>
      <c r="P2658" s="1383"/>
      <c r="Q2658" s="1383"/>
      <c r="R2658" s="1383"/>
      <c r="S2658" s="1383"/>
      <c r="T2658" s="1383"/>
      <c r="U2658" s="1383"/>
      <c r="V2658" s="1383"/>
      <c r="W2658" s="1383"/>
      <c r="X2658" s="1383"/>
      <c r="Y2658" s="1383"/>
      <c r="Z2658" s="1383"/>
      <c r="AA2658" s="1383"/>
      <c r="AB2658" s="1383"/>
      <c r="AC2658" s="5"/>
      <c r="AD2658" s="1383"/>
      <c r="AE2658" s="1383"/>
      <c r="AF2658" s="1305"/>
      <c r="AG2658" s="1305"/>
      <c r="AH2658" s="5"/>
      <c r="AI2658" s="5"/>
      <c r="AJ2658" s="5"/>
      <c r="AK2658" s="5"/>
      <c r="AL2658" s="5"/>
      <c r="AM2658" s="5"/>
      <c r="AN2658" s="5"/>
      <c r="AO2658" s="5"/>
      <c r="AP2658" s="5"/>
      <c r="AQ2658" s="5"/>
      <c r="AR2658" s="5"/>
      <c r="AS2658" s="5"/>
      <c r="AT2658" s="5"/>
      <c r="AU2658" s="5"/>
      <c r="AV2658" s="5"/>
      <c r="AW2658" s="5"/>
      <c r="AX2658" s="5"/>
      <c r="AY2658" s="5"/>
      <c r="AZ2658" s="5"/>
      <c r="BA2658" s="5"/>
      <c r="BB2658" s="5"/>
      <c r="BC2658" s="5"/>
      <c r="BD2658" s="5"/>
      <c r="BE2658" s="5"/>
    </row>
    <row r="2659" spans="1:57" ht="14.25" customHeight="1">
      <c r="A2659" s="1376">
        <v>46462</v>
      </c>
      <c r="B2659" s="1301"/>
      <c r="C2659" s="1302"/>
      <c r="D2659" s="1376">
        <v>46097</v>
      </c>
      <c r="E2659" s="5"/>
      <c r="F2659" s="5"/>
      <c r="G2659" s="5"/>
      <c r="H2659" s="1302"/>
      <c r="I2659" s="1303"/>
      <c r="J2659" s="1301"/>
      <c r="K2659" s="1376"/>
      <c r="L2659" s="1302"/>
      <c r="M2659" s="1382"/>
      <c r="N2659" s="1354"/>
      <c r="O2659" s="1383"/>
      <c r="P2659" s="1383"/>
      <c r="Q2659" s="1383"/>
      <c r="R2659" s="1383"/>
      <c r="S2659" s="1383"/>
      <c r="T2659" s="1383"/>
      <c r="U2659" s="1383"/>
      <c r="V2659" s="1383"/>
      <c r="W2659" s="1383"/>
      <c r="X2659" s="1383"/>
      <c r="Y2659" s="1383"/>
      <c r="Z2659" s="1383"/>
      <c r="AA2659" s="1383"/>
      <c r="AB2659" s="1383"/>
      <c r="AC2659" s="5"/>
      <c r="AD2659" s="1383"/>
      <c r="AE2659" s="1383"/>
      <c r="AF2659" s="1305"/>
      <c r="AG2659" s="1305"/>
      <c r="AH2659" s="5"/>
      <c r="AI2659" s="5"/>
      <c r="AJ2659" s="5"/>
      <c r="AK2659" s="5"/>
      <c r="AL2659" s="5"/>
      <c r="AM2659" s="5"/>
      <c r="AN2659" s="5"/>
      <c r="AO2659" s="5"/>
      <c r="AP2659" s="5"/>
      <c r="AQ2659" s="5"/>
      <c r="AR2659" s="5"/>
      <c r="AS2659" s="5"/>
      <c r="AT2659" s="5"/>
      <c r="AU2659" s="5"/>
      <c r="AV2659" s="5"/>
      <c r="AW2659" s="5"/>
      <c r="AX2659" s="5"/>
      <c r="AY2659" s="5"/>
      <c r="AZ2659" s="5"/>
      <c r="BA2659" s="5"/>
      <c r="BB2659" s="5"/>
      <c r="BC2659" s="5"/>
      <c r="BD2659" s="5"/>
      <c r="BE2659" s="5"/>
    </row>
    <row r="2660" spans="1:57" ht="14.25" customHeight="1">
      <c r="A2660" s="1376">
        <v>46463</v>
      </c>
      <c r="B2660" s="1301"/>
      <c r="C2660" s="1302"/>
      <c r="D2660" s="1376">
        <v>46098</v>
      </c>
      <c r="E2660" s="5"/>
      <c r="F2660" s="5"/>
      <c r="G2660" s="5"/>
      <c r="H2660" s="1302"/>
      <c r="I2660" s="1303"/>
      <c r="J2660" s="1301"/>
      <c r="K2660" s="1376"/>
      <c r="L2660" s="1302"/>
      <c r="M2660" s="1382"/>
      <c r="N2660" s="1354"/>
      <c r="O2660" s="1383"/>
      <c r="P2660" s="1383"/>
      <c r="Q2660" s="1383"/>
      <c r="R2660" s="1383"/>
      <c r="S2660" s="1383"/>
      <c r="T2660" s="1383"/>
      <c r="U2660" s="1383"/>
      <c r="V2660" s="1383"/>
      <c r="W2660" s="1383"/>
      <c r="X2660" s="1383"/>
      <c r="Y2660" s="1383"/>
      <c r="Z2660" s="1383"/>
      <c r="AA2660" s="1383"/>
      <c r="AB2660" s="1383"/>
      <c r="AC2660" s="5"/>
      <c r="AD2660" s="1383"/>
      <c r="AE2660" s="1383"/>
      <c r="AF2660" s="1305"/>
      <c r="AG2660" s="1305"/>
      <c r="AH2660" s="5"/>
      <c r="AI2660" s="5"/>
      <c r="AJ2660" s="5"/>
      <c r="AK2660" s="5"/>
      <c r="AL2660" s="5"/>
      <c r="AM2660" s="5"/>
      <c r="AN2660" s="5"/>
      <c r="AO2660" s="5"/>
      <c r="AP2660" s="5"/>
      <c r="AQ2660" s="5"/>
      <c r="AR2660" s="5"/>
      <c r="AS2660" s="5"/>
      <c r="AT2660" s="5"/>
      <c r="AU2660" s="5"/>
      <c r="AV2660" s="5"/>
      <c r="AW2660" s="5"/>
      <c r="AX2660" s="5"/>
      <c r="AY2660" s="5"/>
      <c r="AZ2660" s="5"/>
      <c r="BA2660" s="5"/>
      <c r="BB2660" s="5"/>
      <c r="BC2660" s="5"/>
      <c r="BD2660" s="5"/>
      <c r="BE2660" s="5"/>
    </row>
    <row r="2661" spans="1:57" ht="14.25" customHeight="1">
      <c r="A2661" s="1376">
        <v>46464</v>
      </c>
      <c r="B2661" s="1301"/>
      <c r="C2661" s="1302"/>
      <c r="D2661" s="1376">
        <v>46099</v>
      </c>
      <c r="E2661" s="5"/>
      <c r="F2661" s="5"/>
      <c r="G2661" s="5"/>
      <c r="H2661" s="1302"/>
      <c r="I2661" s="1303"/>
      <c r="J2661" s="1301"/>
      <c r="K2661" s="1376"/>
      <c r="L2661" s="1302"/>
      <c r="M2661" s="1382"/>
      <c r="N2661" s="1354"/>
      <c r="O2661" s="1383"/>
      <c r="P2661" s="1383"/>
      <c r="Q2661" s="1383"/>
      <c r="R2661" s="1383"/>
      <c r="S2661" s="1383"/>
      <c r="T2661" s="1383"/>
      <c r="U2661" s="1383"/>
      <c r="V2661" s="1383"/>
      <c r="W2661" s="1383"/>
      <c r="X2661" s="1383"/>
      <c r="Y2661" s="1383"/>
      <c r="Z2661" s="1383"/>
      <c r="AA2661" s="1383"/>
      <c r="AB2661" s="1383"/>
      <c r="AC2661" s="5"/>
      <c r="AD2661" s="1383"/>
      <c r="AE2661" s="1383"/>
      <c r="AF2661" s="1305"/>
      <c r="AG2661" s="1305"/>
      <c r="AH2661" s="5"/>
      <c r="AI2661" s="5"/>
      <c r="AJ2661" s="5"/>
      <c r="AK2661" s="5"/>
      <c r="AL2661" s="5"/>
      <c r="AM2661" s="5"/>
      <c r="AN2661" s="5"/>
      <c r="AO2661" s="5"/>
      <c r="AP2661" s="5"/>
      <c r="AQ2661" s="5"/>
      <c r="AR2661" s="5"/>
      <c r="AS2661" s="5"/>
      <c r="AT2661" s="5"/>
      <c r="AU2661" s="5"/>
      <c r="AV2661" s="5"/>
      <c r="AW2661" s="5"/>
      <c r="AX2661" s="5"/>
      <c r="AY2661" s="5"/>
      <c r="AZ2661" s="5"/>
      <c r="BA2661" s="5"/>
      <c r="BB2661" s="5"/>
      <c r="BC2661" s="5"/>
      <c r="BD2661" s="5"/>
      <c r="BE2661" s="5"/>
    </row>
    <row r="2662" spans="1:57" ht="14.25" customHeight="1">
      <c r="A2662" s="1376">
        <v>46465</v>
      </c>
      <c r="B2662" s="1301"/>
      <c r="C2662" s="1302"/>
      <c r="D2662" s="1376">
        <v>46100</v>
      </c>
      <c r="E2662" s="5"/>
      <c r="F2662" s="5"/>
      <c r="G2662" s="5"/>
      <c r="H2662" s="1302"/>
      <c r="I2662" s="1303"/>
      <c r="J2662" s="1301"/>
      <c r="K2662" s="1376"/>
      <c r="L2662" s="1302"/>
      <c r="M2662" s="1382"/>
      <c r="N2662" s="1354"/>
      <c r="O2662" s="1383"/>
      <c r="P2662" s="1383"/>
      <c r="Q2662" s="1383"/>
      <c r="R2662" s="1383"/>
      <c r="S2662" s="1383"/>
      <c r="T2662" s="1383"/>
      <c r="U2662" s="1383"/>
      <c r="V2662" s="1383"/>
      <c r="W2662" s="1383"/>
      <c r="X2662" s="1383"/>
      <c r="Y2662" s="1383"/>
      <c r="Z2662" s="1383"/>
      <c r="AA2662" s="1383"/>
      <c r="AB2662" s="1383"/>
      <c r="AC2662" s="5"/>
      <c r="AD2662" s="1383"/>
      <c r="AE2662" s="1383"/>
      <c r="AF2662" s="1305"/>
      <c r="AG2662" s="1305"/>
      <c r="AH2662" s="5"/>
      <c r="AI2662" s="5"/>
      <c r="AJ2662" s="5"/>
      <c r="AK2662" s="5"/>
      <c r="AL2662" s="5"/>
      <c r="AM2662" s="5"/>
      <c r="AN2662" s="5"/>
      <c r="AO2662" s="5"/>
      <c r="AP2662" s="5"/>
      <c r="AQ2662" s="5"/>
      <c r="AR2662" s="5"/>
      <c r="AS2662" s="5"/>
      <c r="AT2662" s="5"/>
      <c r="AU2662" s="5"/>
      <c r="AV2662" s="5"/>
      <c r="AW2662" s="5"/>
      <c r="AX2662" s="5"/>
      <c r="AY2662" s="5"/>
      <c r="AZ2662" s="5"/>
      <c r="BA2662" s="5"/>
      <c r="BB2662" s="5"/>
      <c r="BC2662" s="5"/>
      <c r="BD2662" s="5"/>
      <c r="BE2662" s="5"/>
    </row>
    <row r="2663" spans="1:57" ht="14.25" customHeight="1">
      <c r="A2663" s="1376">
        <v>46466</v>
      </c>
      <c r="B2663" s="1301"/>
      <c r="C2663" s="1302"/>
      <c r="D2663" s="1376">
        <v>46101</v>
      </c>
      <c r="E2663" s="5"/>
      <c r="F2663" s="5"/>
      <c r="G2663" s="5"/>
      <c r="H2663" s="1302"/>
      <c r="I2663" s="1303"/>
      <c r="J2663" s="1301"/>
      <c r="K2663" s="1376"/>
      <c r="L2663" s="1302"/>
      <c r="M2663" s="1382"/>
      <c r="N2663" s="1354"/>
      <c r="O2663" s="1383"/>
      <c r="P2663" s="1383"/>
      <c r="Q2663" s="1383"/>
      <c r="R2663" s="1383"/>
      <c r="S2663" s="1383"/>
      <c r="T2663" s="1383"/>
      <c r="U2663" s="1383"/>
      <c r="V2663" s="1383"/>
      <c r="W2663" s="1383"/>
      <c r="X2663" s="1383"/>
      <c r="Y2663" s="1383"/>
      <c r="Z2663" s="1383"/>
      <c r="AA2663" s="1383"/>
      <c r="AB2663" s="1383"/>
      <c r="AC2663" s="5"/>
      <c r="AD2663" s="1383"/>
      <c r="AE2663" s="1383"/>
      <c r="AF2663" s="1305"/>
      <c r="AG2663" s="1305"/>
      <c r="AH2663" s="5"/>
      <c r="AI2663" s="5"/>
      <c r="AJ2663" s="5"/>
      <c r="AK2663" s="5"/>
      <c r="AL2663" s="5"/>
      <c r="AM2663" s="5"/>
      <c r="AN2663" s="5"/>
      <c r="AO2663" s="5"/>
      <c r="AP2663" s="5"/>
      <c r="AQ2663" s="5"/>
      <c r="AR2663" s="5"/>
      <c r="AS2663" s="5"/>
      <c r="AT2663" s="5"/>
      <c r="AU2663" s="5"/>
      <c r="AV2663" s="5"/>
      <c r="AW2663" s="5"/>
      <c r="AX2663" s="5"/>
      <c r="AY2663" s="5"/>
      <c r="AZ2663" s="5"/>
      <c r="BA2663" s="5"/>
      <c r="BB2663" s="5"/>
      <c r="BC2663" s="5"/>
      <c r="BD2663" s="5"/>
      <c r="BE2663" s="5"/>
    </row>
    <row r="2664" spans="1:57" ht="14.25" customHeight="1">
      <c r="A2664" s="1376">
        <v>46467</v>
      </c>
      <c r="B2664" s="1301"/>
      <c r="C2664" s="1302"/>
      <c r="D2664" s="1376">
        <v>46102</v>
      </c>
      <c r="E2664" s="5"/>
      <c r="F2664" s="5"/>
      <c r="G2664" s="5"/>
      <c r="H2664" s="1302"/>
      <c r="I2664" s="1303"/>
      <c r="J2664" s="1301"/>
      <c r="K2664" s="1376"/>
      <c r="L2664" s="1302"/>
      <c r="M2664" s="1382"/>
      <c r="N2664" s="1354"/>
      <c r="O2664" s="1383"/>
      <c r="P2664" s="1383"/>
      <c r="Q2664" s="1383"/>
      <c r="R2664" s="1383"/>
      <c r="S2664" s="1383"/>
      <c r="T2664" s="1383"/>
      <c r="U2664" s="1383"/>
      <c r="V2664" s="1383"/>
      <c r="W2664" s="1383"/>
      <c r="X2664" s="1383"/>
      <c r="Y2664" s="1383"/>
      <c r="Z2664" s="1383"/>
      <c r="AA2664" s="1383"/>
      <c r="AB2664" s="1383"/>
      <c r="AC2664" s="5"/>
      <c r="AD2664" s="1383"/>
      <c r="AE2664" s="1383"/>
      <c r="AF2664" s="1305"/>
      <c r="AG2664" s="1305"/>
      <c r="AH2664" s="5"/>
      <c r="AI2664" s="5"/>
      <c r="AJ2664" s="5"/>
      <c r="AK2664" s="5"/>
      <c r="AL2664" s="5"/>
      <c r="AM2664" s="5"/>
      <c r="AN2664" s="5"/>
      <c r="AO2664" s="5"/>
      <c r="AP2664" s="5"/>
      <c r="AQ2664" s="5"/>
      <c r="AR2664" s="5"/>
      <c r="AS2664" s="5"/>
      <c r="AT2664" s="5"/>
      <c r="AU2664" s="5"/>
      <c r="AV2664" s="5"/>
      <c r="AW2664" s="5"/>
      <c r="AX2664" s="5"/>
      <c r="AY2664" s="5"/>
      <c r="AZ2664" s="5"/>
      <c r="BA2664" s="5"/>
      <c r="BB2664" s="5"/>
      <c r="BC2664" s="5"/>
      <c r="BD2664" s="5"/>
      <c r="BE2664" s="5"/>
    </row>
    <row r="2665" spans="1:57" ht="14.25" customHeight="1">
      <c r="A2665" s="1376">
        <v>46468</v>
      </c>
      <c r="B2665" s="1301"/>
      <c r="C2665" s="1302"/>
      <c r="D2665" s="1376">
        <v>46103</v>
      </c>
      <c r="E2665" s="5"/>
      <c r="F2665" s="5"/>
      <c r="G2665" s="5"/>
      <c r="H2665" s="1302"/>
      <c r="I2665" s="1303"/>
      <c r="J2665" s="1301"/>
      <c r="K2665" s="1376"/>
      <c r="L2665" s="1302"/>
      <c r="M2665" s="1382"/>
      <c r="N2665" s="1354"/>
      <c r="O2665" s="1383"/>
      <c r="P2665" s="1383"/>
      <c r="Q2665" s="1383"/>
      <c r="R2665" s="1383"/>
      <c r="S2665" s="1383"/>
      <c r="T2665" s="1383"/>
      <c r="U2665" s="1383"/>
      <c r="V2665" s="1383"/>
      <c r="W2665" s="1383"/>
      <c r="X2665" s="1383"/>
      <c r="Y2665" s="1383"/>
      <c r="Z2665" s="1383"/>
      <c r="AA2665" s="1383"/>
      <c r="AB2665" s="1383"/>
      <c r="AC2665" s="5"/>
      <c r="AD2665" s="1383"/>
      <c r="AE2665" s="1383"/>
      <c r="AF2665" s="1305"/>
      <c r="AG2665" s="1305"/>
      <c r="AH2665" s="5"/>
      <c r="AI2665" s="5"/>
      <c r="AJ2665" s="5"/>
      <c r="AK2665" s="5"/>
      <c r="AL2665" s="5"/>
      <c r="AM2665" s="5"/>
      <c r="AN2665" s="5"/>
      <c r="AO2665" s="5"/>
      <c r="AP2665" s="5"/>
      <c r="AQ2665" s="5"/>
      <c r="AR2665" s="5"/>
      <c r="AS2665" s="5"/>
      <c r="AT2665" s="5"/>
      <c r="AU2665" s="5"/>
      <c r="AV2665" s="5"/>
      <c r="AW2665" s="5"/>
      <c r="AX2665" s="5"/>
      <c r="AY2665" s="5"/>
      <c r="AZ2665" s="5"/>
      <c r="BA2665" s="5"/>
      <c r="BB2665" s="5"/>
      <c r="BC2665" s="5"/>
      <c r="BD2665" s="5"/>
      <c r="BE2665" s="5"/>
    </row>
    <row r="2666" spans="1:57" ht="14.25" customHeight="1">
      <c r="A2666" s="1376">
        <v>46469</v>
      </c>
      <c r="B2666" s="1301"/>
      <c r="C2666" s="1302"/>
      <c r="D2666" s="1376">
        <v>46104</v>
      </c>
      <c r="E2666" s="5"/>
      <c r="F2666" s="5"/>
      <c r="G2666" s="5"/>
      <c r="H2666" s="1302"/>
      <c r="I2666" s="1303"/>
      <c r="J2666" s="1301"/>
      <c r="K2666" s="1376"/>
      <c r="L2666" s="1302"/>
      <c r="M2666" s="1382"/>
      <c r="N2666" s="1354"/>
      <c r="O2666" s="1383"/>
      <c r="P2666" s="1383"/>
      <c r="Q2666" s="1383"/>
      <c r="R2666" s="1383"/>
      <c r="S2666" s="1383"/>
      <c r="T2666" s="1383"/>
      <c r="U2666" s="1383"/>
      <c r="V2666" s="1383"/>
      <c r="W2666" s="1383"/>
      <c r="X2666" s="1383"/>
      <c r="Y2666" s="1383"/>
      <c r="Z2666" s="1383"/>
      <c r="AA2666" s="1383"/>
      <c r="AB2666" s="1383"/>
      <c r="AC2666" s="5"/>
      <c r="AD2666" s="1383"/>
      <c r="AE2666" s="1383"/>
      <c r="AF2666" s="1305"/>
      <c r="AG2666" s="1305"/>
      <c r="AH2666" s="5"/>
      <c r="AI2666" s="5"/>
      <c r="AJ2666" s="5"/>
      <c r="AK2666" s="5"/>
      <c r="AL2666" s="5"/>
      <c r="AM2666" s="5"/>
      <c r="AN2666" s="5"/>
      <c r="AO2666" s="5"/>
      <c r="AP2666" s="5"/>
      <c r="AQ2666" s="5"/>
      <c r="AR2666" s="5"/>
      <c r="AS2666" s="5"/>
      <c r="AT2666" s="5"/>
      <c r="AU2666" s="5"/>
      <c r="AV2666" s="5"/>
      <c r="AW2666" s="5"/>
      <c r="AX2666" s="5"/>
      <c r="AY2666" s="5"/>
      <c r="AZ2666" s="5"/>
      <c r="BA2666" s="5"/>
      <c r="BB2666" s="5"/>
      <c r="BC2666" s="5"/>
      <c r="BD2666" s="5"/>
      <c r="BE2666" s="5"/>
    </row>
    <row r="2667" spans="1:57" ht="14.25" customHeight="1">
      <c r="A2667" s="1376">
        <v>46470</v>
      </c>
      <c r="B2667" s="1301"/>
      <c r="C2667" s="1302"/>
      <c r="D2667" s="1376">
        <v>46105</v>
      </c>
      <c r="E2667" s="5"/>
      <c r="F2667" s="5"/>
      <c r="G2667" s="5"/>
      <c r="H2667" s="1302"/>
      <c r="I2667" s="1303"/>
      <c r="J2667" s="1301"/>
      <c r="K2667" s="1376"/>
      <c r="L2667" s="1302"/>
      <c r="M2667" s="1382"/>
      <c r="N2667" s="1354"/>
      <c r="O2667" s="1383"/>
      <c r="P2667" s="1383"/>
      <c r="Q2667" s="1383"/>
      <c r="R2667" s="1383"/>
      <c r="S2667" s="1383"/>
      <c r="T2667" s="1383"/>
      <c r="U2667" s="1383"/>
      <c r="V2667" s="1383"/>
      <c r="W2667" s="1383"/>
      <c r="X2667" s="1383"/>
      <c r="Y2667" s="1383"/>
      <c r="Z2667" s="1383"/>
      <c r="AA2667" s="1383"/>
      <c r="AB2667" s="1383"/>
      <c r="AC2667" s="5"/>
      <c r="AD2667" s="1383"/>
      <c r="AE2667" s="1383"/>
      <c r="AF2667" s="1305"/>
      <c r="AG2667" s="1305"/>
      <c r="AH2667" s="5"/>
      <c r="AI2667" s="5"/>
      <c r="AJ2667" s="5"/>
      <c r="AK2667" s="5"/>
      <c r="AL2667" s="5"/>
      <c r="AM2667" s="5"/>
      <c r="AN2667" s="5"/>
      <c r="AO2667" s="5"/>
      <c r="AP2667" s="5"/>
      <c r="AQ2667" s="5"/>
      <c r="AR2667" s="5"/>
      <c r="AS2667" s="5"/>
      <c r="AT2667" s="5"/>
      <c r="AU2667" s="5"/>
      <c r="AV2667" s="5"/>
      <c r="AW2667" s="5"/>
      <c r="AX2667" s="5"/>
      <c r="AY2667" s="5"/>
      <c r="AZ2667" s="5"/>
      <c r="BA2667" s="5"/>
      <c r="BB2667" s="5"/>
      <c r="BC2667" s="5"/>
      <c r="BD2667" s="5"/>
      <c r="BE2667" s="5"/>
    </row>
    <row r="2668" spans="1:57" ht="14.25" customHeight="1">
      <c r="A2668" s="1376">
        <v>46471</v>
      </c>
      <c r="B2668" s="1301"/>
      <c r="C2668" s="1302"/>
      <c r="D2668" s="1376">
        <v>46106</v>
      </c>
      <c r="E2668" s="5"/>
      <c r="F2668" s="5"/>
      <c r="G2668" s="5"/>
      <c r="H2668" s="1302"/>
      <c r="I2668" s="1303"/>
      <c r="J2668" s="1301"/>
      <c r="K2668" s="1376"/>
      <c r="L2668" s="1302"/>
      <c r="M2668" s="1382"/>
      <c r="N2668" s="1354"/>
      <c r="O2668" s="1383"/>
      <c r="P2668" s="1383"/>
      <c r="Q2668" s="1383"/>
      <c r="R2668" s="1383"/>
      <c r="S2668" s="1383"/>
      <c r="T2668" s="1383"/>
      <c r="U2668" s="1383"/>
      <c r="V2668" s="1383"/>
      <c r="W2668" s="1383"/>
      <c r="X2668" s="1383"/>
      <c r="Y2668" s="1383"/>
      <c r="Z2668" s="1383"/>
      <c r="AA2668" s="1383"/>
      <c r="AB2668" s="1383"/>
      <c r="AC2668" s="5"/>
      <c r="AD2668" s="1383"/>
      <c r="AE2668" s="1383"/>
      <c r="AF2668" s="1305"/>
      <c r="AG2668" s="1305"/>
      <c r="AH2668" s="5"/>
      <c r="AI2668" s="5"/>
      <c r="AJ2668" s="5"/>
      <c r="AK2668" s="5"/>
      <c r="AL2668" s="5"/>
      <c r="AM2668" s="5"/>
      <c r="AN2668" s="5"/>
      <c r="AO2668" s="5"/>
      <c r="AP2668" s="5"/>
      <c r="AQ2668" s="5"/>
      <c r="AR2668" s="5"/>
      <c r="AS2668" s="5"/>
      <c r="AT2668" s="5"/>
      <c r="AU2668" s="5"/>
      <c r="AV2668" s="5"/>
      <c r="AW2668" s="5"/>
      <c r="AX2668" s="5"/>
      <c r="AY2668" s="5"/>
      <c r="AZ2668" s="5"/>
      <c r="BA2668" s="5"/>
      <c r="BB2668" s="5"/>
      <c r="BC2668" s="5"/>
      <c r="BD2668" s="5"/>
      <c r="BE2668" s="5"/>
    </row>
    <row r="2669" spans="1:57" ht="14.25" customHeight="1">
      <c r="A2669" s="1376">
        <v>46472</v>
      </c>
      <c r="B2669" s="1301"/>
      <c r="C2669" s="1302"/>
      <c r="D2669" s="1376">
        <v>46107</v>
      </c>
      <c r="E2669" s="5"/>
      <c r="F2669" s="5"/>
      <c r="G2669" s="5"/>
      <c r="H2669" s="1302"/>
      <c r="I2669" s="1303"/>
      <c r="J2669" s="1301"/>
      <c r="K2669" s="1376"/>
      <c r="L2669" s="1302"/>
      <c r="M2669" s="1382"/>
      <c r="N2669" s="1354"/>
      <c r="O2669" s="1383"/>
      <c r="P2669" s="1383"/>
      <c r="Q2669" s="1383"/>
      <c r="R2669" s="1383"/>
      <c r="S2669" s="1383"/>
      <c r="T2669" s="1383"/>
      <c r="U2669" s="1383"/>
      <c r="V2669" s="1383"/>
      <c r="W2669" s="1383"/>
      <c r="X2669" s="1383"/>
      <c r="Y2669" s="1383"/>
      <c r="Z2669" s="1383"/>
      <c r="AA2669" s="1383"/>
      <c r="AB2669" s="1383"/>
      <c r="AC2669" s="5"/>
      <c r="AD2669" s="1383"/>
      <c r="AE2669" s="1383"/>
      <c r="AF2669" s="1305"/>
      <c r="AG2669" s="1305"/>
      <c r="AH2669" s="5"/>
      <c r="AI2669" s="5"/>
      <c r="AJ2669" s="5"/>
      <c r="AK2669" s="5"/>
      <c r="AL2669" s="5"/>
      <c r="AM2669" s="5"/>
      <c r="AN2669" s="5"/>
      <c r="AO2669" s="5"/>
      <c r="AP2669" s="5"/>
      <c r="AQ2669" s="5"/>
      <c r="AR2669" s="5"/>
      <c r="AS2669" s="5"/>
      <c r="AT2669" s="5"/>
      <c r="AU2669" s="5"/>
      <c r="AV2669" s="5"/>
      <c r="AW2669" s="5"/>
      <c r="AX2669" s="5"/>
      <c r="AY2669" s="5"/>
      <c r="AZ2669" s="5"/>
      <c r="BA2669" s="5"/>
      <c r="BB2669" s="5"/>
      <c r="BC2669" s="5"/>
      <c r="BD2669" s="5"/>
      <c r="BE2669" s="5"/>
    </row>
    <row r="2670" spans="1:57" ht="14.25" customHeight="1">
      <c r="A2670" s="1376">
        <v>46473</v>
      </c>
      <c r="B2670" s="1301"/>
      <c r="C2670" s="1302"/>
      <c r="D2670" s="1376">
        <v>46108</v>
      </c>
      <c r="E2670" s="5"/>
      <c r="F2670" s="5"/>
      <c r="G2670" s="5"/>
      <c r="H2670" s="1302"/>
      <c r="I2670" s="1303"/>
      <c r="J2670" s="1301"/>
      <c r="K2670" s="1376"/>
      <c r="L2670" s="1302"/>
      <c r="M2670" s="1382"/>
      <c r="N2670" s="1354"/>
      <c r="O2670" s="1383"/>
      <c r="P2670" s="1383"/>
      <c r="Q2670" s="1383"/>
      <c r="R2670" s="1383"/>
      <c r="S2670" s="1383"/>
      <c r="T2670" s="1383"/>
      <c r="U2670" s="1383"/>
      <c r="V2670" s="1383"/>
      <c r="W2670" s="1383"/>
      <c r="X2670" s="1383"/>
      <c r="Y2670" s="1383"/>
      <c r="Z2670" s="1383"/>
      <c r="AA2670" s="1383"/>
      <c r="AB2670" s="1383"/>
      <c r="AC2670" s="5"/>
      <c r="AD2670" s="1383"/>
      <c r="AE2670" s="1383"/>
      <c r="AF2670" s="1305"/>
      <c r="AG2670" s="1305"/>
      <c r="AH2670" s="5"/>
      <c r="AI2670" s="5"/>
      <c r="AJ2670" s="5"/>
      <c r="AK2670" s="5"/>
      <c r="AL2670" s="5"/>
      <c r="AM2670" s="5"/>
      <c r="AN2670" s="5"/>
      <c r="AO2670" s="5"/>
      <c r="AP2670" s="5"/>
      <c r="AQ2670" s="5"/>
      <c r="AR2670" s="5"/>
      <c r="AS2670" s="5"/>
      <c r="AT2670" s="5"/>
      <c r="AU2670" s="5"/>
      <c r="AV2670" s="5"/>
      <c r="AW2670" s="5"/>
      <c r="AX2670" s="5"/>
      <c r="AY2670" s="5"/>
      <c r="AZ2670" s="5"/>
      <c r="BA2670" s="5"/>
      <c r="BB2670" s="5"/>
      <c r="BC2670" s="5"/>
      <c r="BD2670" s="5"/>
      <c r="BE2670" s="5"/>
    </row>
    <row r="2671" spans="1:57" ht="14.25" customHeight="1">
      <c r="A2671" s="1376">
        <v>46474</v>
      </c>
      <c r="B2671" s="1301"/>
      <c r="C2671" s="1302"/>
      <c r="D2671" s="1376">
        <v>46109</v>
      </c>
      <c r="E2671" s="5"/>
      <c r="F2671" s="5"/>
      <c r="G2671" s="5"/>
      <c r="H2671" s="1302"/>
      <c r="I2671" s="1303"/>
      <c r="J2671" s="1301"/>
      <c r="K2671" s="1376"/>
      <c r="L2671" s="1302"/>
      <c r="M2671" s="1382"/>
      <c r="N2671" s="1354"/>
      <c r="O2671" s="1383"/>
      <c r="P2671" s="1383"/>
      <c r="Q2671" s="1383"/>
      <c r="R2671" s="1383"/>
      <c r="S2671" s="1383"/>
      <c r="T2671" s="1383"/>
      <c r="U2671" s="1383"/>
      <c r="V2671" s="1383"/>
      <c r="W2671" s="1383"/>
      <c r="X2671" s="1383"/>
      <c r="Y2671" s="1383"/>
      <c r="Z2671" s="1383"/>
      <c r="AA2671" s="1383"/>
      <c r="AB2671" s="1383"/>
      <c r="AC2671" s="5"/>
      <c r="AD2671" s="1383"/>
      <c r="AE2671" s="1383"/>
      <c r="AF2671" s="1305"/>
      <c r="AG2671" s="1305"/>
      <c r="AH2671" s="5"/>
      <c r="AI2671" s="5"/>
      <c r="AJ2671" s="5"/>
      <c r="AK2671" s="5"/>
      <c r="AL2671" s="5"/>
      <c r="AM2671" s="5"/>
      <c r="AN2671" s="5"/>
      <c r="AO2671" s="5"/>
      <c r="AP2671" s="5"/>
      <c r="AQ2671" s="5"/>
      <c r="AR2671" s="5"/>
      <c r="AS2671" s="5"/>
      <c r="AT2671" s="5"/>
      <c r="AU2671" s="5"/>
      <c r="AV2671" s="5"/>
      <c r="AW2671" s="5"/>
      <c r="AX2671" s="5"/>
      <c r="AY2671" s="5"/>
      <c r="AZ2671" s="5"/>
      <c r="BA2671" s="5"/>
      <c r="BB2671" s="5"/>
      <c r="BC2671" s="5"/>
      <c r="BD2671" s="5"/>
      <c r="BE2671" s="5"/>
    </row>
    <row r="2672" spans="1:57" ht="14.25" customHeight="1">
      <c r="A2672" s="1376">
        <v>46475</v>
      </c>
      <c r="B2672" s="1301"/>
      <c r="C2672" s="1302"/>
      <c r="D2672" s="1376">
        <v>46110</v>
      </c>
      <c r="E2672" s="5"/>
      <c r="F2672" s="5"/>
      <c r="G2672" s="5"/>
      <c r="H2672" s="1302"/>
      <c r="I2672" s="1303"/>
      <c r="J2672" s="1301"/>
      <c r="K2672" s="1376"/>
      <c r="L2672" s="1302"/>
      <c r="M2672" s="1382"/>
      <c r="N2672" s="1354"/>
      <c r="O2672" s="1383"/>
      <c r="P2672" s="1383"/>
      <c r="Q2672" s="1383"/>
      <c r="R2672" s="1383"/>
      <c r="S2672" s="1383"/>
      <c r="T2672" s="1383"/>
      <c r="U2672" s="1383"/>
      <c r="V2672" s="1383"/>
      <c r="W2672" s="1383"/>
      <c r="X2672" s="1383"/>
      <c r="Y2672" s="1383"/>
      <c r="Z2672" s="1383"/>
      <c r="AA2672" s="1383"/>
      <c r="AB2672" s="1383"/>
      <c r="AC2672" s="5"/>
      <c r="AD2672" s="1383"/>
      <c r="AE2672" s="1383"/>
      <c r="AF2672" s="1305"/>
      <c r="AG2672" s="1305"/>
      <c r="AH2672" s="5"/>
      <c r="AI2672" s="5"/>
      <c r="AJ2672" s="5"/>
      <c r="AK2672" s="5"/>
      <c r="AL2672" s="5"/>
      <c r="AM2672" s="5"/>
      <c r="AN2672" s="5"/>
      <c r="AO2672" s="5"/>
      <c r="AP2672" s="5"/>
      <c r="AQ2672" s="5"/>
      <c r="AR2672" s="5"/>
      <c r="AS2672" s="5"/>
      <c r="AT2672" s="5"/>
      <c r="AU2672" s="5"/>
      <c r="AV2672" s="5"/>
      <c r="AW2672" s="5"/>
      <c r="AX2672" s="5"/>
      <c r="AY2672" s="5"/>
      <c r="AZ2672" s="5"/>
      <c r="BA2672" s="5"/>
      <c r="BB2672" s="5"/>
      <c r="BC2672" s="5"/>
      <c r="BD2672" s="5"/>
      <c r="BE2672" s="5"/>
    </row>
    <row r="2673" spans="1:57" ht="14.25" customHeight="1">
      <c r="A2673" s="1376">
        <v>46476</v>
      </c>
      <c r="B2673" s="1301"/>
      <c r="C2673" s="1302"/>
      <c r="D2673" s="1376">
        <v>46111</v>
      </c>
      <c r="E2673" s="5"/>
      <c r="F2673" s="5"/>
      <c r="G2673" s="5"/>
      <c r="H2673" s="1302"/>
      <c r="I2673" s="1303"/>
      <c r="J2673" s="1301"/>
      <c r="K2673" s="1376"/>
      <c r="L2673" s="1302"/>
      <c r="M2673" s="1382"/>
      <c r="N2673" s="1354"/>
      <c r="O2673" s="1383"/>
      <c r="P2673" s="1383"/>
      <c r="Q2673" s="1383"/>
      <c r="R2673" s="1383"/>
      <c r="S2673" s="1383"/>
      <c r="T2673" s="1383"/>
      <c r="U2673" s="1383"/>
      <c r="V2673" s="1383"/>
      <c r="W2673" s="1383"/>
      <c r="X2673" s="1383"/>
      <c r="Y2673" s="1383"/>
      <c r="Z2673" s="1383"/>
      <c r="AA2673" s="1383"/>
      <c r="AB2673" s="1383"/>
      <c r="AC2673" s="5"/>
      <c r="AD2673" s="1383"/>
      <c r="AE2673" s="1383"/>
      <c r="AF2673" s="1305"/>
      <c r="AG2673" s="1305"/>
      <c r="AH2673" s="5"/>
      <c r="AI2673" s="5"/>
      <c r="AJ2673" s="5"/>
      <c r="AK2673" s="5"/>
      <c r="AL2673" s="5"/>
      <c r="AM2673" s="5"/>
      <c r="AN2673" s="5"/>
      <c r="AO2673" s="5"/>
      <c r="AP2673" s="5"/>
      <c r="AQ2673" s="5"/>
      <c r="AR2673" s="5"/>
      <c r="AS2673" s="5"/>
      <c r="AT2673" s="5"/>
      <c r="AU2673" s="5"/>
      <c r="AV2673" s="5"/>
      <c r="AW2673" s="5"/>
      <c r="AX2673" s="5"/>
      <c r="AY2673" s="5"/>
      <c r="AZ2673" s="5"/>
      <c r="BA2673" s="5"/>
      <c r="BB2673" s="5"/>
      <c r="BC2673" s="5"/>
      <c r="BD2673" s="5"/>
      <c r="BE2673" s="5"/>
    </row>
    <row r="2674" spans="1:57" ht="14.25" customHeight="1">
      <c r="A2674" s="1376">
        <v>46477</v>
      </c>
      <c r="B2674" s="1301"/>
      <c r="C2674" s="1302"/>
      <c r="D2674" s="1376">
        <v>46112</v>
      </c>
      <c r="E2674" s="5"/>
      <c r="F2674" s="5"/>
      <c r="G2674" s="5"/>
      <c r="H2674" s="1302"/>
      <c r="I2674" s="1303"/>
      <c r="J2674" s="1301"/>
      <c r="K2674" s="1376"/>
      <c r="L2674" s="1302"/>
      <c r="M2674" s="1382"/>
      <c r="N2674" s="1354"/>
      <c r="O2674" s="1383"/>
      <c r="P2674" s="1383"/>
      <c r="Q2674" s="1383"/>
      <c r="R2674" s="1383"/>
      <c r="S2674" s="1383"/>
      <c r="T2674" s="1383"/>
      <c r="U2674" s="1383"/>
      <c r="V2674" s="1383"/>
      <c r="W2674" s="1383"/>
      <c r="X2674" s="1383"/>
      <c r="Y2674" s="1383"/>
      <c r="Z2674" s="1383"/>
      <c r="AA2674" s="1383"/>
      <c r="AB2674" s="1383"/>
      <c r="AC2674" s="5"/>
      <c r="AD2674" s="1383"/>
      <c r="AE2674" s="1383"/>
      <c r="AF2674" s="1305"/>
      <c r="AG2674" s="1305"/>
      <c r="AH2674" s="5"/>
      <c r="AI2674" s="5"/>
      <c r="AJ2674" s="5"/>
      <c r="AK2674" s="5"/>
      <c r="AL2674" s="5"/>
      <c r="AM2674" s="5"/>
      <c r="AN2674" s="5"/>
      <c r="AO2674" s="5"/>
      <c r="AP2674" s="5"/>
      <c r="AQ2674" s="5"/>
      <c r="AR2674" s="5"/>
      <c r="AS2674" s="5"/>
      <c r="AT2674" s="5"/>
      <c r="AU2674" s="5"/>
      <c r="AV2674" s="5"/>
      <c r="AW2674" s="5"/>
      <c r="AX2674" s="5"/>
      <c r="AY2674" s="5"/>
      <c r="AZ2674" s="5"/>
      <c r="BA2674" s="5"/>
      <c r="BB2674" s="5"/>
      <c r="BC2674" s="5"/>
      <c r="BD2674" s="5"/>
      <c r="BE2674" s="5"/>
    </row>
    <row r="2675" spans="1:57" ht="14.25" customHeight="1">
      <c r="A2675" s="1376">
        <v>46478</v>
      </c>
      <c r="B2675" s="1301"/>
      <c r="C2675" s="1302"/>
      <c r="D2675" s="1376">
        <v>46113</v>
      </c>
      <c r="E2675" s="5"/>
      <c r="F2675" s="5"/>
      <c r="G2675" s="5"/>
      <c r="H2675" s="1302"/>
      <c r="I2675" s="1303"/>
      <c r="J2675" s="1301"/>
      <c r="K2675" s="1376"/>
      <c r="L2675" s="1302"/>
      <c r="M2675" s="1382"/>
      <c r="N2675" s="1354"/>
      <c r="O2675" s="1383"/>
      <c r="P2675" s="1383"/>
      <c r="Q2675" s="1383"/>
      <c r="R2675" s="1383"/>
      <c r="S2675" s="1383"/>
      <c r="T2675" s="1383"/>
      <c r="U2675" s="1383"/>
      <c r="V2675" s="1383"/>
      <c r="W2675" s="1383"/>
      <c r="X2675" s="1383"/>
      <c r="Y2675" s="1383"/>
      <c r="Z2675" s="1383"/>
      <c r="AA2675" s="1383"/>
      <c r="AB2675" s="1383"/>
      <c r="AC2675" s="5"/>
      <c r="AD2675" s="1383"/>
      <c r="AE2675" s="1383"/>
      <c r="AF2675" s="1305"/>
      <c r="AG2675" s="1305"/>
      <c r="AH2675" s="5"/>
      <c r="AI2675" s="5"/>
      <c r="AJ2675" s="5"/>
      <c r="AK2675" s="5"/>
      <c r="AL2675" s="5"/>
      <c r="AM2675" s="5"/>
      <c r="AN2675" s="5"/>
      <c r="AO2675" s="5"/>
      <c r="AP2675" s="5"/>
      <c r="AQ2675" s="5"/>
      <c r="AR2675" s="5"/>
      <c r="AS2675" s="5"/>
      <c r="AT2675" s="5"/>
      <c r="AU2675" s="5"/>
      <c r="AV2675" s="5"/>
      <c r="AW2675" s="5"/>
      <c r="AX2675" s="5"/>
      <c r="AY2675" s="5"/>
      <c r="AZ2675" s="5"/>
      <c r="BA2675" s="5"/>
      <c r="BB2675" s="5"/>
      <c r="BC2675" s="5"/>
      <c r="BD2675" s="5"/>
      <c r="BE2675" s="5"/>
    </row>
    <row r="2676" spans="1:57" ht="14.25" customHeight="1">
      <c r="A2676" s="1376">
        <v>46479</v>
      </c>
      <c r="B2676" s="1301"/>
      <c r="C2676" s="1302"/>
      <c r="D2676" s="1376">
        <v>46114</v>
      </c>
      <c r="E2676" s="5"/>
      <c r="F2676" s="5"/>
      <c r="G2676" s="5"/>
      <c r="H2676" s="1302"/>
      <c r="I2676" s="1303"/>
      <c r="J2676" s="1301"/>
      <c r="K2676" s="1376"/>
      <c r="L2676" s="1302"/>
      <c r="M2676" s="1382"/>
      <c r="N2676" s="1354"/>
      <c r="O2676" s="1383"/>
      <c r="P2676" s="1383"/>
      <c r="Q2676" s="1383"/>
      <c r="R2676" s="1383"/>
      <c r="S2676" s="1383"/>
      <c r="T2676" s="1383"/>
      <c r="U2676" s="1383"/>
      <c r="V2676" s="1383"/>
      <c r="W2676" s="1383"/>
      <c r="X2676" s="1383"/>
      <c r="Y2676" s="1383"/>
      <c r="Z2676" s="1383"/>
      <c r="AA2676" s="1383"/>
      <c r="AB2676" s="1383"/>
      <c r="AC2676" s="5"/>
      <c r="AD2676" s="1383"/>
      <c r="AE2676" s="1383"/>
      <c r="AF2676" s="1305"/>
      <c r="AG2676" s="1305"/>
      <c r="AH2676" s="5"/>
      <c r="AI2676" s="5"/>
      <c r="AJ2676" s="5"/>
      <c r="AK2676" s="5"/>
      <c r="AL2676" s="5"/>
      <c r="AM2676" s="5"/>
      <c r="AN2676" s="5"/>
      <c r="AO2676" s="5"/>
      <c r="AP2676" s="5"/>
      <c r="AQ2676" s="5"/>
      <c r="AR2676" s="5"/>
      <c r="AS2676" s="5"/>
      <c r="AT2676" s="5"/>
      <c r="AU2676" s="5"/>
      <c r="AV2676" s="5"/>
      <c r="AW2676" s="5"/>
      <c r="AX2676" s="5"/>
      <c r="AY2676" s="5"/>
      <c r="AZ2676" s="5"/>
      <c r="BA2676" s="5"/>
      <c r="BB2676" s="5"/>
      <c r="BC2676" s="5"/>
      <c r="BD2676" s="5"/>
      <c r="BE2676" s="5"/>
    </row>
    <row r="2677" spans="1:57" ht="14.25" customHeight="1">
      <c r="A2677" s="1376">
        <v>46480</v>
      </c>
      <c r="B2677" s="1301"/>
      <c r="C2677" s="1302"/>
      <c r="D2677" s="1376">
        <v>46115</v>
      </c>
      <c r="E2677" s="5"/>
      <c r="F2677" s="5"/>
      <c r="G2677" s="5"/>
      <c r="H2677" s="1302"/>
      <c r="I2677" s="1303"/>
      <c r="J2677" s="1301"/>
      <c r="K2677" s="1376"/>
      <c r="L2677" s="1302"/>
      <c r="M2677" s="1382"/>
      <c r="N2677" s="1354"/>
      <c r="O2677" s="1383"/>
      <c r="P2677" s="1383"/>
      <c r="Q2677" s="1383"/>
      <c r="R2677" s="1383"/>
      <c r="S2677" s="1383"/>
      <c r="T2677" s="1383"/>
      <c r="U2677" s="1383"/>
      <c r="V2677" s="1383"/>
      <c r="W2677" s="1383"/>
      <c r="X2677" s="1383"/>
      <c r="Y2677" s="1383"/>
      <c r="Z2677" s="1383"/>
      <c r="AA2677" s="1383"/>
      <c r="AB2677" s="1383"/>
      <c r="AC2677" s="5"/>
      <c r="AD2677" s="1383"/>
      <c r="AE2677" s="1383"/>
      <c r="AF2677" s="1305"/>
      <c r="AG2677" s="1305"/>
      <c r="AH2677" s="5"/>
      <c r="AI2677" s="5"/>
      <c r="AJ2677" s="5"/>
      <c r="AK2677" s="5"/>
      <c r="AL2677" s="5"/>
      <c r="AM2677" s="5"/>
      <c r="AN2677" s="5"/>
      <c r="AO2677" s="5"/>
      <c r="AP2677" s="5"/>
      <c r="AQ2677" s="5"/>
      <c r="AR2677" s="5"/>
      <c r="AS2677" s="5"/>
      <c r="AT2677" s="5"/>
      <c r="AU2677" s="5"/>
      <c r="AV2677" s="5"/>
      <c r="AW2677" s="5"/>
      <c r="AX2677" s="5"/>
      <c r="AY2677" s="5"/>
      <c r="AZ2677" s="5"/>
      <c r="BA2677" s="5"/>
      <c r="BB2677" s="5"/>
      <c r="BC2677" s="5"/>
      <c r="BD2677" s="5"/>
      <c r="BE2677" s="5"/>
    </row>
    <row r="2678" spans="1:57" ht="14.25" customHeight="1">
      <c r="A2678" s="1376">
        <v>46481</v>
      </c>
      <c r="B2678" s="1301"/>
      <c r="C2678" s="1302"/>
      <c r="D2678" s="1376">
        <v>46116</v>
      </c>
      <c r="E2678" s="5"/>
      <c r="F2678" s="5"/>
      <c r="G2678" s="5"/>
      <c r="H2678" s="1302"/>
      <c r="I2678" s="1303"/>
      <c r="J2678" s="1301"/>
      <c r="K2678" s="1376"/>
      <c r="L2678" s="1302"/>
      <c r="M2678" s="1382"/>
      <c r="N2678" s="1354"/>
      <c r="O2678" s="1383"/>
      <c r="P2678" s="1383"/>
      <c r="Q2678" s="1383"/>
      <c r="R2678" s="1383"/>
      <c r="S2678" s="1383"/>
      <c r="T2678" s="1383"/>
      <c r="U2678" s="1383"/>
      <c r="V2678" s="1383"/>
      <c r="W2678" s="1383"/>
      <c r="X2678" s="1383"/>
      <c r="Y2678" s="1383"/>
      <c r="Z2678" s="1383"/>
      <c r="AA2678" s="1383"/>
      <c r="AB2678" s="1383"/>
      <c r="AC2678" s="5"/>
      <c r="AD2678" s="1383"/>
      <c r="AE2678" s="1383"/>
      <c r="AF2678" s="1305"/>
      <c r="AG2678" s="1305"/>
      <c r="AH2678" s="5"/>
      <c r="AI2678" s="5"/>
      <c r="AJ2678" s="5"/>
      <c r="AK2678" s="5"/>
      <c r="AL2678" s="5"/>
      <c r="AM2678" s="5"/>
      <c r="AN2678" s="5"/>
      <c r="AO2678" s="5"/>
      <c r="AP2678" s="5"/>
      <c r="AQ2678" s="5"/>
      <c r="AR2678" s="5"/>
      <c r="AS2678" s="5"/>
      <c r="AT2678" s="5"/>
      <c r="AU2678" s="5"/>
      <c r="AV2678" s="5"/>
      <c r="AW2678" s="5"/>
      <c r="AX2678" s="5"/>
      <c r="AY2678" s="5"/>
      <c r="AZ2678" s="5"/>
      <c r="BA2678" s="5"/>
      <c r="BB2678" s="5"/>
      <c r="BC2678" s="5"/>
      <c r="BD2678" s="5"/>
      <c r="BE2678" s="5"/>
    </row>
    <row r="2679" spans="1:57" ht="14.25" customHeight="1">
      <c r="A2679" s="1376">
        <v>46482</v>
      </c>
      <c r="B2679" s="1301"/>
      <c r="C2679" s="1302"/>
      <c r="D2679" s="1376">
        <v>46117</v>
      </c>
      <c r="E2679" s="5"/>
      <c r="F2679" s="5"/>
      <c r="G2679" s="5"/>
      <c r="H2679" s="1302"/>
      <c r="I2679" s="1303"/>
      <c r="J2679" s="1301"/>
      <c r="K2679" s="1376"/>
      <c r="L2679" s="1302"/>
      <c r="M2679" s="1382"/>
      <c r="N2679" s="1354"/>
      <c r="O2679" s="1383"/>
      <c r="P2679" s="1383"/>
      <c r="Q2679" s="1383"/>
      <c r="R2679" s="1383"/>
      <c r="S2679" s="1383"/>
      <c r="T2679" s="1383"/>
      <c r="U2679" s="1383"/>
      <c r="V2679" s="1383"/>
      <c r="W2679" s="1383"/>
      <c r="X2679" s="1383"/>
      <c r="Y2679" s="1383"/>
      <c r="Z2679" s="1383"/>
      <c r="AA2679" s="1383"/>
      <c r="AB2679" s="1383"/>
      <c r="AC2679" s="5"/>
      <c r="AD2679" s="1383"/>
      <c r="AE2679" s="1383"/>
      <c r="AF2679" s="1305"/>
      <c r="AG2679" s="1305"/>
      <c r="AH2679" s="5"/>
      <c r="AI2679" s="5"/>
      <c r="AJ2679" s="5"/>
      <c r="AK2679" s="5"/>
      <c r="AL2679" s="5"/>
      <c r="AM2679" s="5"/>
      <c r="AN2679" s="5"/>
      <c r="AO2679" s="5"/>
      <c r="AP2679" s="5"/>
      <c r="AQ2679" s="5"/>
      <c r="AR2679" s="5"/>
      <c r="AS2679" s="5"/>
      <c r="AT2679" s="5"/>
      <c r="AU2679" s="5"/>
      <c r="AV2679" s="5"/>
      <c r="AW2679" s="5"/>
      <c r="AX2679" s="5"/>
      <c r="AY2679" s="5"/>
      <c r="AZ2679" s="5"/>
      <c r="BA2679" s="5"/>
      <c r="BB2679" s="5"/>
      <c r="BC2679" s="5"/>
      <c r="BD2679" s="5"/>
      <c r="BE2679" s="5"/>
    </row>
    <row r="2680" spans="1:57" ht="14.25" customHeight="1">
      <c r="A2680" s="1376">
        <v>46483</v>
      </c>
      <c r="B2680" s="1301"/>
      <c r="C2680" s="1302"/>
      <c r="D2680" s="1376">
        <v>46118</v>
      </c>
      <c r="E2680" s="5"/>
      <c r="F2680" s="5"/>
      <c r="G2680" s="5"/>
      <c r="H2680" s="1302"/>
      <c r="I2680" s="1303"/>
      <c r="J2680" s="1301"/>
      <c r="K2680" s="1376"/>
      <c r="L2680" s="1302"/>
      <c r="M2680" s="1382"/>
      <c r="N2680" s="1354"/>
      <c r="O2680" s="1383"/>
      <c r="P2680" s="1383"/>
      <c r="Q2680" s="1383"/>
      <c r="R2680" s="1383"/>
      <c r="S2680" s="1383"/>
      <c r="T2680" s="1383"/>
      <c r="U2680" s="1383"/>
      <c r="V2680" s="1383"/>
      <c r="W2680" s="1383"/>
      <c r="X2680" s="1383"/>
      <c r="Y2680" s="1383"/>
      <c r="Z2680" s="1383"/>
      <c r="AA2680" s="1383"/>
      <c r="AB2680" s="1383"/>
      <c r="AC2680" s="5"/>
      <c r="AD2680" s="1383"/>
      <c r="AE2680" s="1383"/>
      <c r="AF2680" s="1305"/>
      <c r="AG2680" s="1305"/>
      <c r="AH2680" s="5"/>
      <c r="AI2680" s="5"/>
      <c r="AJ2680" s="5"/>
      <c r="AK2680" s="5"/>
      <c r="AL2680" s="5"/>
      <c r="AM2680" s="5"/>
      <c r="AN2680" s="5"/>
      <c r="AO2680" s="5"/>
      <c r="AP2680" s="5"/>
      <c r="AQ2680" s="5"/>
      <c r="AR2680" s="5"/>
      <c r="AS2680" s="5"/>
      <c r="AT2680" s="5"/>
      <c r="AU2680" s="5"/>
      <c r="AV2680" s="5"/>
      <c r="AW2680" s="5"/>
      <c r="AX2680" s="5"/>
      <c r="AY2680" s="5"/>
      <c r="AZ2680" s="5"/>
      <c r="BA2680" s="5"/>
      <c r="BB2680" s="5"/>
      <c r="BC2680" s="5"/>
      <c r="BD2680" s="5"/>
      <c r="BE2680" s="5"/>
    </row>
    <row r="2681" spans="1:57" ht="14.25" customHeight="1">
      <c r="A2681" s="1376">
        <v>46484</v>
      </c>
      <c r="B2681" s="1301"/>
      <c r="C2681" s="1302"/>
      <c r="D2681" s="1376">
        <v>46119</v>
      </c>
      <c r="E2681" s="5"/>
      <c r="F2681" s="5"/>
      <c r="G2681" s="5"/>
      <c r="H2681" s="1302"/>
      <c r="I2681" s="1303"/>
      <c r="J2681" s="1301"/>
      <c r="K2681" s="1376"/>
      <c r="L2681" s="1302"/>
      <c r="M2681" s="1382"/>
      <c r="N2681" s="1354"/>
      <c r="O2681" s="1383"/>
      <c r="P2681" s="1383"/>
      <c r="Q2681" s="1383"/>
      <c r="R2681" s="1383"/>
      <c r="S2681" s="1383"/>
      <c r="T2681" s="1383"/>
      <c r="U2681" s="1383"/>
      <c r="V2681" s="1383"/>
      <c r="W2681" s="1383"/>
      <c r="X2681" s="1383"/>
      <c r="Y2681" s="1383"/>
      <c r="Z2681" s="1383"/>
      <c r="AA2681" s="1383"/>
      <c r="AB2681" s="1383"/>
      <c r="AC2681" s="5"/>
      <c r="AD2681" s="1383"/>
      <c r="AE2681" s="1383"/>
      <c r="AF2681" s="1305"/>
      <c r="AG2681" s="1305"/>
      <c r="AH2681" s="5"/>
      <c r="AI2681" s="5"/>
      <c r="AJ2681" s="5"/>
      <c r="AK2681" s="5"/>
      <c r="AL2681" s="5"/>
      <c r="AM2681" s="5"/>
      <c r="AN2681" s="5"/>
      <c r="AO2681" s="5"/>
      <c r="AP2681" s="5"/>
      <c r="AQ2681" s="5"/>
      <c r="AR2681" s="5"/>
      <c r="AS2681" s="5"/>
      <c r="AT2681" s="5"/>
      <c r="AU2681" s="5"/>
      <c r="AV2681" s="5"/>
      <c r="AW2681" s="5"/>
      <c r="AX2681" s="5"/>
      <c r="AY2681" s="5"/>
      <c r="AZ2681" s="5"/>
      <c r="BA2681" s="5"/>
      <c r="BB2681" s="5"/>
      <c r="BC2681" s="5"/>
      <c r="BD2681" s="5"/>
      <c r="BE2681" s="5"/>
    </row>
    <row r="2682" spans="1:57" ht="14.25" customHeight="1">
      <c r="A2682" s="1376">
        <v>46485</v>
      </c>
      <c r="B2682" s="1301"/>
      <c r="C2682" s="1302"/>
      <c r="D2682" s="1376">
        <v>46120</v>
      </c>
      <c r="E2682" s="5"/>
      <c r="F2682" s="5"/>
      <c r="G2682" s="5"/>
      <c r="H2682" s="1302"/>
      <c r="I2682" s="1303"/>
      <c r="J2682" s="1301"/>
      <c r="K2682" s="1376"/>
      <c r="L2682" s="1302"/>
      <c r="M2682" s="1382"/>
      <c r="N2682" s="1354"/>
      <c r="O2682" s="1383"/>
      <c r="P2682" s="1383"/>
      <c r="Q2682" s="1383"/>
      <c r="R2682" s="1383"/>
      <c r="S2682" s="1383"/>
      <c r="T2682" s="1383"/>
      <c r="U2682" s="1383"/>
      <c r="V2682" s="1383"/>
      <c r="W2682" s="1383"/>
      <c r="X2682" s="1383"/>
      <c r="Y2682" s="1383"/>
      <c r="Z2682" s="1383"/>
      <c r="AA2682" s="1383"/>
      <c r="AB2682" s="1383"/>
      <c r="AC2682" s="5"/>
      <c r="AD2682" s="1383"/>
      <c r="AE2682" s="1383"/>
      <c r="AF2682" s="1305"/>
      <c r="AG2682" s="1305"/>
      <c r="AH2682" s="5"/>
      <c r="AI2682" s="5"/>
      <c r="AJ2682" s="5"/>
      <c r="AK2682" s="5"/>
      <c r="AL2682" s="5"/>
      <c r="AM2682" s="5"/>
      <c r="AN2682" s="5"/>
      <c r="AO2682" s="5"/>
      <c r="AP2682" s="5"/>
      <c r="AQ2682" s="5"/>
      <c r="AR2682" s="5"/>
      <c r="AS2682" s="5"/>
      <c r="AT2682" s="5"/>
      <c r="AU2682" s="5"/>
      <c r="AV2682" s="5"/>
      <c r="AW2682" s="5"/>
      <c r="AX2682" s="5"/>
      <c r="AY2682" s="5"/>
      <c r="AZ2682" s="5"/>
      <c r="BA2682" s="5"/>
      <c r="BB2682" s="5"/>
      <c r="BC2682" s="5"/>
      <c r="BD2682" s="5"/>
      <c r="BE2682" s="5"/>
    </row>
    <row r="2683" spans="1:57" ht="14.25" customHeight="1">
      <c r="A2683" s="1376">
        <v>46486</v>
      </c>
      <c r="B2683" s="1301"/>
      <c r="C2683" s="1302"/>
      <c r="D2683" s="1376">
        <v>46121</v>
      </c>
      <c r="E2683" s="5"/>
      <c r="F2683" s="5"/>
      <c r="G2683" s="5"/>
      <c r="H2683" s="1302"/>
      <c r="I2683" s="1303"/>
      <c r="J2683" s="1301"/>
      <c r="K2683" s="1376"/>
      <c r="L2683" s="1302"/>
      <c r="M2683" s="1382"/>
      <c r="N2683" s="1354"/>
      <c r="O2683" s="1383"/>
      <c r="P2683" s="1383"/>
      <c r="Q2683" s="1383"/>
      <c r="R2683" s="1383"/>
      <c r="S2683" s="1383"/>
      <c r="T2683" s="1383"/>
      <c r="U2683" s="1383"/>
      <c r="V2683" s="1383"/>
      <c r="W2683" s="1383"/>
      <c r="X2683" s="1383"/>
      <c r="Y2683" s="1383"/>
      <c r="Z2683" s="1383"/>
      <c r="AA2683" s="1383"/>
      <c r="AB2683" s="1383"/>
      <c r="AC2683" s="5"/>
      <c r="AD2683" s="1383"/>
      <c r="AE2683" s="1383"/>
      <c r="AF2683" s="1305"/>
      <c r="AG2683" s="1305"/>
      <c r="AH2683" s="5"/>
      <c r="AI2683" s="5"/>
      <c r="AJ2683" s="5"/>
      <c r="AK2683" s="5"/>
      <c r="AL2683" s="5"/>
      <c r="AM2683" s="5"/>
      <c r="AN2683" s="5"/>
      <c r="AO2683" s="5"/>
      <c r="AP2683" s="5"/>
      <c r="AQ2683" s="5"/>
      <c r="AR2683" s="5"/>
      <c r="AS2683" s="5"/>
      <c r="AT2683" s="5"/>
      <c r="AU2683" s="5"/>
      <c r="AV2683" s="5"/>
      <c r="AW2683" s="5"/>
      <c r="AX2683" s="5"/>
      <c r="AY2683" s="5"/>
      <c r="AZ2683" s="5"/>
      <c r="BA2683" s="5"/>
      <c r="BB2683" s="5"/>
      <c r="BC2683" s="5"/>
      <c r="BD2683" s="5"/>
      <c r="BE2683" s="5"/>
    </row>
    <row r="2684" spans="1:57" ht="14.25" customHeight="1">
      <c r="A2684" s="1376">
        <v>46487</v>
      </c>
      <c r="B2684" s="1301"/>
      <c r="C2684" s="1302"/>
      <c r="D2684" s="1376">
        <v>46122</v>
      </c>
      <c r="E2684" s="5"/>
      <c r="F2684" s="5"/>
      <c r="G2684" s="5"/>
      <c r="H2684" s="1302"/>
      <c r="I2684" s="1303"/>
      <c r="J2684" s="1301"/>
      <c r="K2684" s="1376"/>
      <c r="L2684" s="1302"/>
      <c r="M2684" s="1382"/>
      <c r="N2684" s="1354"/>
      <c r="O2684" s="1383"/>
      <c r="P2684" s="1383"/>
      <c r="Q2684" s="1383"/>
      <c r="R2684" s="1383"/>
      <c r="S2684" s="1383"/>
      <c r="T2684" s="1383"/>
      <c r="U2684" s="1383"/>
      <c r="V2684" s="1383"/>
      <c r="W2684" s="1383"/>
      <c r="X2684" s="1383"/>
      <c r="Y2684" s="1383"/>
      <c r="Z2684" s="1383"/>
      <c r="AA2684" s="1383"/>
      <c r="AB2684" s="1383"/>
      <c r="AC2684" s="5"/>
      <c r="AD2684" s="1383"/>
      <c r="AE2684" s="1383"/>
      <c r="AF2684" s="1305"/>
      <c r="AG2684" s="1305"/>
      <c r="AH2684" s="5"/>
      <c r="AI2684" s="5"/>
      <c r="AJ2684" s="5"/>
      <c r="AK2684" s="5"/>
      <c r="AL2684" s="5"/>
      <c r="AM2684" s="5"/>
      <c r="AN2684" s="5"/>
      <c r="AO2684" s="5"/>
      <c r="AP2684" s="5"/>
      <c r="AQ2684" s="5"/>
      <c r="AR2684" s="5"/>
      <c r="AS2684" s="5"/>
      <c r="AT2684" s="5"/>
      <c r="AU2684" s="5"/>
      <c r="AV2684" s="5"/>
      <c r="AW2684" s="5"/>
      <c r="AX2684" s="5"/>
      <c r="AY2684" s="5"/>
      <c r="AZ2684" s="5"/>
      <c r="BA2684" s="5"/>
      <c r="BB2684" s="5"/>
      <c r="BC2684" s="5"/>
      <c r="BD2684" s="5"/>
      <c r="BE2684" s="5"/>
    </row>
    <row r="2685" spans="1:57" ht="14.25" customHeight="1">
      <c r="A2685" s="1376">
        <v>46488</v>
      </c>
      <c r="B2685" s="1301"/>
      <c r="C2685" s="1302"/>
      <c r="D2685" s="1376">
        <v>46123</v>
      </c>
      <c r="E2685" s="5"/>
      <c r="F2685" s="5"/>
      <c r="G2685" s="5"/>
      <c r="H2685" s="1302"/>
      <c r="I2685" s="1303"/>
      <c r="J2685" s="1301"/>
      <c r="K2685" s="1376"/>
      <c r="L2685" s="1302"/>
      <c r="M2685" s="1382"/>
      <c r="N2685" s="1354"/>
      <c r="O2685" s="1383"/>
      <c r="P2685" s="1383"/>
      <c r="Q2685" s="1383"/>
      <c r="R2685" s="1383"/>
      <c r="S2685" s="1383"/>
      <c r="T2685" s="1383"/>
      <c r="U2685" s="1383"/>
      <c r="V2685" s="1383"/>
      <c r="W2685" s="1383"/>
      <c r="X2685" s="1383"/>
      <c r="Y2685" s="1383"/>
      <c r="Z2685" s="1383"/>
      <c r="AA2685" s="1383"/>
      <c r="AB2685" s="1383"/>
      <c r="AC2685" s="5"/>
      <c r="AD2685" s="1383"/>
      <c r="AE2685" s="1383"/>
      <c r="AF2685" s="1305"/>
      <c r="AG2685" s="1305"/>
      <c r="AH2685" s="5"/>
      <c r="AI2685" s="5"/>
      <c r="AJ2685" s="5"/>
      <c r="AK2685" s="5"/>
      <c r="AL2685" s="5"/>
      <c r="AM2685" s="5"/>
      <c r="AN2685" s="5"/>
      <c r="AO2685" s="5"/>
      <c r="AP2685" s="5"/>
      <c r="AQ2685" s="5"/>
      <c r="AR2685" s="5"/>
      <c r="AS2685" s="5"/>
      <c r="AT2685" s="5"/>
      <c r="AU2685" s="5"/>
      <c r="AV2685" s="5"/>
      <c r="AW2685" s="5"/>
      <c r="AX2685" s="5"/>
      <c r="AY2685" s="5"/>
      <c r="AZ2685" s="5"/>
      <c r="BA2685" s="5"/>
      <c r="BB2685" s="5"/>
      <c r="BC2685" s="5"/>
      <c r="BD2685" s="5"/>
      <c r="BE2685" s="5"/>
    </row>
    <row r="2686" spans="1:57" ht="14.25" customHeight="1">
      <c r="A2686" s="1376">
        <v>46489</v>
      </c>
      <c r="B2686" s="1301"/>
      <c r="C2686" s="1302"/>
      <c r="D2686" s="1376">
        <v>46124</v>
      </c>
      <c r="E2686" s="5"/>
      <c r="F2686" s="5"/>
      <c r="G2686" s="5"/>
      <c r="H2686" s="1302"/>
      <c r="I2686" s="1303"/>
      <c r="J2686" s="1301"/>
      <c r="K2686" s="1376"/>
      <c r="L2686" s="1302"/>
      <c r="M2686" s="1382"/>
      <c r="N2686" s="1354"/>
      <c r="O2686" s="1383"/>
      <c r="P2686" s="1383"/>
      <c r="Q2686" s="1383"/>
      <c r="R2686" s="1383"/>
      <c r="S2686" s="1383"/>
      <c r="T2686" s="1383"/>
      <c r="U2686" s="1383"/>
      <c r="V2686" s="1383"/>
      <c r="W2686" s="1383"/>
      <c r="X2686" s="1383"/>
      <c r="Y2686" s="1383"/>
      <c r="Z2686" s="1383"/>
      <c r="AA2686" s="1383"/>
      <c r="AB2686" s="1383"/>
      <c r="AC2686" s="5"/>
      <c r="AD2686" s="1383"/>
      <c r="AE2686" s="1383"/>
      <c r="AF2686" s="1305"/>
      <c r="AG2686" s="1305"/>
      <c r="AH2686" s="5"/>
      <c r="AI2686" s="5"/>
      <c r="AJ2686" s="5"/>
      <c r="AK2686" s="5"/>
      <c r="AL2686" s="5"/>
      <c r="AM2686" s="5"/>
      <c r="AN2686" s="5"/>
      <c r="AO2686" s="5"/>
      <c r="AP2686" s="5"/>
      <c r="AQ2686" s="5"/>
      <c r="AR2686" s="5"/>
      <c r="AS2686" s="5"/>
      <c r="AT2686" s="5"/>
      <c r="AU2686" s="5"/>
      <c r="AV2686" s="5"/>
      <c r="AW2686" s="5"/>
      <c r="AX2686" s="5"/>
      <c r="AY2686" s="5"/>
      <c r="AZ2686" s="5"/>
      <c r="BA2686" s="5"/>
      <c r="BB2686" s="5"/>
      <c r="BC2686" s="5"/>
      <c r="BD2686" s="5"/>
      <c r="BE2686" s="5"/>
    </row>
    <row r="2687" spans="1:57" ht="14.25" customHeight="1">
      <c r="A2687" s="1376">
        <v>46490</v>
      </c>
      <c r="B2687" s="1301"/>
      <c r="C2687" s="1302"/>
      <c r="D2687" s="1376">
        <v>46125</v>
      </c>
      <c r="E2687" s="5"/>
      <c r="F2687" s="5"/>
      <c r="G2687" s="5"/>
      <c r="H2687" s="1302"/>
      <c r="I2687" s="1303"/>
      <c r="J2687" s="1301"/>
      <c r="K2687" s="1376"/>
      <c r="L2687" s="1302"/>
      <c r="M2687" s="1382"/>
      <c r="N2687" s="1354"/>
      <c r="O2687" s="1383"/>
      <c r="P2687" s="1383"/>
      <c r="Q2687" s="1383"/>
      <c r="R2687" s="1383"/>
      <c r="S2687" s="1383"/>
      <c r="T2687" s="1383"/>
      <c r="U2687" s="1383"/>
      <c r="V2687" s="1383"/>
      <c r="W2687" s="1383"/>
      <c r="X2687" s="1383"/>
      <c r="Y2687" s="1383"/>
      <c r="Z2687" s="1383"/>
      <c r="AA2687" s="1383"/>
      <c r="AB2687" s="1383"/>
      <c r="AC2687" s="5"/>
      <c r="AD2687" s="1383"/>
      <c r="AE2687" s="1383"/>
      <c r="AF2687" s="1305"/>
      <c r="AG2687" s="1305"/>
      <c r="AH2687" s="5"/>
      <c r="AI2687" s="5"/>
      <c r="AJ2687" s="5"/>
      <c r="AK2687" s="5"/>
      <c r="AL2687" s="5"/>
      <c r="AM2687" s="5"/>
      <c r="AN2687" s="5"/>
      <c r="AO2687" s="5"/>
      <c r="AP2687" s="5"/>
      <c r="AQ2687" s="5"/>
      <c r="AR2687" s="5"/>
      <c r="AS2687" s="5"/>
      <c r="AT2687" s="5"/>
      <c r="AU2687" s="5"/>
      <c r="AV2687" s="5"/>
      <c r="AW2687" s="5"/>
      <c r="AX2687" s="5"/>
      <c r="AY2687" s="5"/>
      <c r="AZ2687" s="5"/>
      <c r="BA2687" s="5"/>
      <c r="BB2687" s="5"/>
      <c r="BC2687" s="5"/>
      <c r="BD2687" s="5"/>
      <c r="BE2687" s="5"/>
    </row>
    <row r="2688" spans="1:57" ht="14.25" customHeight="1">
      <c r="A2688" s="1376">
        <v>46491</v>
      </c>
      <c r="B2688" s="1301"/>
      <c r="C2688" s="1302"/>
      <c r="D2688" s="1376">
        <v>46126</v>
      </c>
      <c r="E2688" s="5"/>
      <c r="F2688" s="5"/>
      <c r="G2688" s="5"/>
      <c r="H2688" s="1302"/>
      <c r="I2688" s="1303"/>
      <c r="J2688" s="1301"/>
      <c r="K2688" s="1376"/>
      <c r="L2688" s="1302"/>
      <c r="M2688" s="1382"/>
      <c r="N2688" s="1354"/>
      <c r="O2688" s="1383"/>
      <c r="P2688" s="1383"/>
      <c r="Q2688" s="1383"/>
      <c r="R2688" s="1383"/>
      <c r="S2688" s="1383"/>
      <c r="T2688" s="1383"/>
      <c r="U2688" s="1383"/>
      <c r="V2688" s="1383"/>
      <c r="W2688" s="1383"/>
      <c r="X2688" s="1383"/>
      <c r="Y2688" s="1383"/>
      <c r="Z2688" s="1383"/>
      <c r="AA2688" s="1383"/>
      <c r="AB2688" s="1383"/>
      <c r="AC2688" s="5"/>
      <c r="AD2688" s="1383"/>
      <c r="AE2688" s="1383"/>
      <c r="AF2688" s="1305"/>
      <c r="AG2688" s="1305"/>
      <c r="AH2688" s="5"/>
      <c r="AI2688" s="5"/>
      <c r="AJ2688" s="5"/>
      <c r="AK2688" s="5"/>
      <c r="AL2688" s="5"/>
      <c r="AM2688" s="5"/>
      <c r="AN2688" s="5"/>
      <c r="AO2688" s="5"/>
      <c r="AP2688" s="5"/>
      <c r="AQ2688" s="5"/>
      <c r="AR2688" s="5"/>
      <c r="AS2688" s="5"/>
      <c r="AT2688" s="5"/>
      <c r="AU2688" s="5"/>
      <c r="AV2688" s="5"/>
      <c r="AW2688" s="5"/>
      <c r="AX2688" s="5"/>
      <c r="AY2688" s="5"/>
      <c r="AZ2688" s="5"/>
      <c r="BA2688" s="5"/>
      <c r="BB2688" s="5"/>
      <c r="BC2688" s="5"/>
      <c r="BD2688" s="5"/>
      <c r="BE2688" s="5"/>
    </row>
    <row r="2689" spans="1:57" ht="14.25" customHeight="1">
      <c r="A2689" s="1376">
        <v>46492</v>
      </c>
      <c r="B2689" s="1301"/>
      <c r="C2689" s="1302"/>
      <c r="D2689" s="1376">
        <v>46127</v>
      </c>
      <c r="E2689" s="5"/>
      <c r="F2689" s="5"/>
      <c r="G2689" s="5"/>
      <c r="H2689" s="1302"/>
      <c r="I2689" s="1303"/>
      <c r="J2689" s="1301"/>
      <c r="K2689" s="1376"/>
      <c r="L2689" s="1302"/>
      <c r="M2689" s="1382"/>
      <c r="N2689" s="1354"/>
      <c r="O2689" s="1383"/>
      <c r="P2689" s="1383"/>
      <c r="Q2689" s="1383"/>
      <c r="R2689" s="1383"/>
      <c r="S2689" s="1383"/>
      <c r="T2689" s="1383"/>
      <c r="U2689" s="1383"/>
      <c r="V2689" s="1383"/>
      <c r="W2689" s="1383"/>
      <c r="X2689" s="1383"/>
      <c r="Y2689" s="1383"/>
      <c r="Z2689" s="1383"/>
      <c r="AA2689" s="1383"/>
      <c r="AB2689" s="1383"/>
      <c r="AC2689" s="5"/>
      <c r="AD2689" s="1383"/>
      <c r="AE2689" s="1383"/>
      <c r="AF2689" s="1305"/>
      <c r="AG2689" s="1305"/>
      <c r="AH2689" s="5"/>
      <c r="AI2689" s="5"/>
      <c r="AJ2689" s="5"/>
      <c r="AK2689" s="5"/>
      <c r="AL2689" s="5"/>
      <c r="AM2689" s="5"/>
      <c r="AN2689" s="5"/>
      <c r="AO2689" s="5"/>
      <c r="AP2689" s="5"/>
      <c r="AQ2689" s="5"/>
      <c r="AR2689" s="5"/>
      <c r="AS2689" s="5"/>
      <c r="AT2689" s="5"/>
      <c r="AU2689" s="5"/>
      <c r="AV2689" s="5"/>
      <c r="AW2689" s="5"/>
      <c r="AX2689" s="5"/>
      <c r="AY2689" s="5"/>
      <c r="AZ2689" s="5"/>
      <c r="BA2689" s="5"/>
      <c r="BB2689" s="5"/>
      <c r="BC2689" s="5"/>
      <c r="BD2689" s="5"/>
      <c r="BE2689" s="5"/>
    </row>
    <row r="2690" spans="1:57" ht="14.25" customHeight="1">
      <c r="A2690" s="1376">
        <v>46493</v>
      </c>
      <c r="B2690" s="1301"/>
      <c r="C2690" s="1302"/>
      <c r="D2690" s="1376">
        <v>46128</v>
      </c>
      <c r="E2690" s="5"/>
      <c r="F2690" s="5"/>
      <c r="G2690" s="5"/>
      <c r="H2690" s="1302"/>
      <c r="I2690" s="1303"/>
      <c r="J2690" s="1301"/>
      <c r="K2690" s="1376"/>
      <c r="L2690" s="1302"/>
      <c r="M2690" s="1382"/>
      <c r="N2690" s="1354"/>
      <c r="O2690" s="1383"/>
      <c r="P2690" s="1383"/>
      <c r="Q2690" s="1383"/>
      <c r="R2690" s="1383"/>
      <c r="S2690" s="1383"/>
      <c r="T2690" s="1383"/>
      <c r="U2690" s="1383"/>
      <c r="V2690" s="1383"/>
      <c r="W2690" s="1383"/>
      <c r="X2690" s="1383"/>
      <c r="Y2690" s="1383"/>
      <c r="Z2690" s="1383"/>
      <c r="AA2690" s="1383"/>
      <c r="AB2690" s="1383"/>
      <c r="AC2690" s="5"/>
      <c r="AD2690" s="1383"/>
      <c r="AE2690" s="1383"/>
      <c r="AF2690" s="1305"/>
      <c r="AG2690" s="1305"/>
      <c r="AH2690" s="5"/>
      <c r="AI2690" s="5"/>
      <c r="AJ2690" s="5"/>
      <c r="AK2690" s="5"/>
      <c r="AL2690" s="5"/>
      <c r="AM2690" s="5"/>
      <c r="AN2690" s="5"/>
      <c r="AO2690" s="5"/>
      <c r="AP2690" s="5"/>
      <c r="AQ2690" s="5"/>
      <c r="AR2690" s="5"/>
      <c r="AS2690" s="5"/>
      <c r="AT2690" s="5"/>
      <c r="AU2690" s="5"/>
      <c r="AV2690" s="5"/>
      <c r="AW2690" s="5"/>
      <c r="AX2690" s="5"/>
      <c r="AY2690" s="5"/>
      <c r="AZ2690" s="5"/>
      <c r="BA2690" s="5"/>
      <c r="BB2690" s="5"/>
      <c r="BC2690" s="5"/>
      <c r="BD2690" s="5"/>
      <c r="BE2690" s="5"/>
    </row>
    <row r="2691" spans="1:57" ht="14.25" customHeight="1">
      <c r="A2691" s="1376">
        <v>46494</v>
      </c>
      <c r="B2691" s="1301"/>
      <c r="C2691" s="1302"/>
      <c r="D2691" s="1376">
        <v>46129</v>
      </c>
      <c r="E2691" s="5"/>
      <c r="F2691" s="5"/>
      <c r="G2691" s="5"/>
      <c r="H2691" s="1302"/>
      <c r="I2691" s="1303"/>
      <c r="J2691" s="1301"/>
      <c r="K2691" s="1376"/>
      <c r="L2691" s="1302"/>
      <c r="M2691" s="1382"/>
      <c r="N2691" s="1354"/>
      <c r="O2691" s="1383"/>
      <c r="P2691" s="1383"/>
      <c r="Q2691" s="1383"/>
      <c r="R2691" s="1383"/>
      <c r="S2691" s="1383"/>
      <c r="T2691" s="1383"/>
      <c r="U2691" s="1383"/>
      <c r="V2691" s="1383"/>
      <c r="W2691" s="1383"/>
      <c r="X2691" s="1383"/>
      <c r="Y2691" s="1383"/>
      <c r="Z2691" s="1383"/>
      <c r="AA2691" s="1383"/>
      <c r="AB2691" s="1383"/>
      <c r="AC2691" s="5"/>
      <c r="AD2691" s="1383"/>
      <c r="AE2691" s="1383"/>
      <c r="AF2691" s="1305"/>
      <c r="AG2691" s="1305"/>
      <c r="AH2691" s="5"/>
      <c r="AI2691" s="5"/>
      <c r="AJ2691" s="5"/>
      <c r="AK2691" s="5"/>
      <c r="AL2691" s="5"/>
      <c r="AM2691" s="5"/>
      <c r="AN2691" s="5"/>
      <c r="AO2691" s="5"/>
      <c r="AP2691" s="5"/>
      <c r="AQ2691" s="5"/>
      <c r="AR2691" s="5"/>
      <c r="AS2691" s="5"/>
      <c r="AT2691" s="5"/>
      <c r="AU2691" s="5"/>
      <c r="AV2691" s="5"/>
      <c r="AW2691" s="5"/>
      <c r="AX2691" s="5"/>
      <c r="AY2691" s="5"/>
      <c r="AZ2691" s="5"/>
      <c r="BA2691" s="5"/>
      <c r="BB2691" s="5"/>
      <c r="BC2691" s="5"/>
      <c r="BD2691" s="5"/>
      <c r="BE2691" s="5"/>
    </row>
    <row r="2692" spans="1:57" ht="14.25" customHeight="1">
      <c r="A2692" s="1376">
        <v>46495</v>
      </c>
      <c r="B2692" s="1301"/>
      <c r="C2692" s="1302"/>
      <c r="D2692" s="1376">
        <v>46130</v>
      </c>
      <c r="E2692" s="5"/>
      <c r="F2692" s="5"/>
      <c r="G2692" s="5"/>
      <c r="H2692" s="1302"/>
      <c r="I2692" s="1303"/>
      <c r="J2692" s="1301"/>
      <c r="K2692" s="1376"/>
      <c r="L2692" s="1302"/>
      <c r="M2692" s="1382"/>
      <c r="N2692" s="1354"/>
      <c r="O2692" s="1383"/>
      <c r="P2692" s="1383"/>
      <c r="Q2692" s="1383"/>
      <c r="R2692" s="1383"/>
      <c r="S2692" s="1383"/>
      <c r="T2692" s="1383"/>
      <c r="U2692" s="1383"/>
      <c r="V2692" s="1383"/>
      <c r="W2692" s="1383"/>
      <c r="X2692" s="1383"/>
      <c r="Y2692" s="1383"/>
      <c r="Z2692" s="1383"/>
      <c r="AA2692" s="1383"/>
      <c r="AB2692" s="1383"/>
      <c r="AC2692" s="5"/>
      <c r="AD2692" s="1383"/>
      <c r="AE2692" s="1383"/>
      <c r="AF2692" s="1305"/>
      <c r="AG2692" s="1305"/>
      <c r="AH2692" s="5"/>
      <c r="AI2692" s="5"/>
      <c r="AJ2692" s="5"/>
      <c r="AK2692" s="5"/>
      <c r="AL2692" s="5"/>
      <c r="AM2692" s="5"/>
      <c r="AN2692" s="5"/>
      <c r="AO2692" s="5"/>
      <c r="AP2692" s="5"/>
      <c r="AQ2692" s="5"/>
      <c r="AR2692" s="5"/>
      <c r="AS2692" s="5"/>
      <c r="AT2692" s="5"/>
      <c r="AU2692" s="5"/>
      <c r="AV2692" s="5"/>
      <c r="AW2692" s="5"/>
      <c r="AX2692" s="5"/>
      <c r="AY2692" s="5"/>
      <c r="AZ2692" s="5"/>
      <c r="BA2692" s="5"/>
      <c r="BB2692" s="5"/>
      <c r="BC2692" s="5"/>
      <c r="BD2692" s="5"/>
      <c r="BE2692" s="5"/>
    </row>
    <row r="2693" spans="1:57" ht="14.25" customHeight="1">
      <c r="A2693" s="1376">
        <v>46496</v>
      </c>
      <c r="B2693" s="1301"/>
      <c r="C2693" s="1302"/>
      <c r="D2693" s="1376">
        <v>46131</v>
      </c>
      <c r="E2693" s="5"/>
      <c r="F2693" s="5"/>
      <c r="G2693" s="5"/>
      <c r="H2693" s="1302"/>
      <c r="I2693" s="1303"/>
      <c r="J2693" s="1301"/>
      <c r="K2693" s="1376"/>
      <c r="L2693" s="1302"/>
      <c r="M2693" s="1382"/>
      <c r="N2693" s="1354"/>
      <c r="O2693" s="1383"/>
      <c r="P2693" s="1383"/>
      <c r="Q2693" s="1383"/>
      <c r="R2693" s="1383"/>
      <c r="S2693" s="1383"/>
      <c r="T2693" s="1383"/>
      <c r="U2693" s="1383"/>
      <c r="V2693" s="1383"/>
      <c r="W2693" s="1383"/>
      <c r="X2693" s="1383"/>
      <c r="Y2693" s="1383"/>
      <c r="Z2693" s="1383"/>
      <c r="AA2693" s="1383"/>
      <c r="AB2693" s="1383"/>
      <c r="AC2693" s="5"/>
      <c r="AD2693" s="1383"/>
      <c r="AE2693" s="1383"/>
      <c r="AF2693" s="1305"/>
      <c r="AG2693" s="1305"/>
      <c r="AH2693" s="5"/>
      <c r="AI2693" s="5"/>
      <c r="AJ2693" s="5"/>
      <c r="AK2693" s="5"/>
      <c r="AL2693" s="5"/>
      <c r="AM2693" s="5"/>
      <c r="AN2693" s="5"/>
      <c r="AO2693" s="5"/>
      <c r="AP2693" s="5"/>
      <c r="AQ2693" s="5"/>
      <c r="AR2693" s="5"/>
      <c r="AS2693" s="5"/>
      <c r="AT2693" s="5"/>
      <c r="AU2693" s="5"/>
      <c r="AV2693" s="5"/>
      <c r="AW2693" s="5"/>
      <c r="AX2693" s="5"/>
      <c r="AY2693" s="5"/>
      <c r="AZ2693" s="5"/>
      <c r="BA2693" s="5"/>
      <c r="BB2693" s="5"/>
      <c r="BC2693" s="5"/>
      <c r="BD2693" s="5"/>
      <c r="BE2693" s="5"/>
    </row>
    <row r="2694" spans="1:57" ht="14.25" customHeight="1">
      <c r="A2694" s="1376">
        <v>46497</v>
      </c>
      <c r="B2694" s="1301"/>
      <c r="C2694" s="1302"/>
      <c r="D2694" s="1376">
        <v>46132</v>
      </c>
      <c r="E2694" s="5"/>
      <c r="F2694" s="5"/>
      <c r="G2694" s="5"/>
      <c r="H2694" s="1302"/>
      <c r="I2694" s="1303"/>
      <c r="J2694" s="1301"/>
      <c r="K2694" s="1376"/>
      <c r="L2694" s="1302"/>
      <c r="M2694" s="1382"/>
      <c r="N2694" s="1354"/>
      <c r="O2694" s="1383"/>
      <c r="P2694" s="1383"/>
      <c r="Q2694" s="1383"/>
      <c r="R2694" s="1383"/>
      <c r="S2694" s="1383"/>
      <c r="T2694" s="1383"/>
      <c r="U2694" s="1383"/>
      <c r="V2694" s="1383"/>
      <c r="W2694" s="1383"/>
      <c r="X2694" s="1383"/>
      <c r="Y2694" s="1383"/>
      <c r="Z2694" s="1383"/>
      <c r="AA2694" s="1383"/>
      <c r="AB2694" s="1383"/>
      <c r="AC2694" s="5"/>
      <c r="AD2694" s="1383"/>
      <c r="AE2694" s="1383"/>
      <c r="AF2694" s="1305"/>
      <c r="AG2694" s="1305"/>
      <c r="AH2694" s="5"/>
      <c r="AI2694" s="5"/>
      <c r="AJ2694" s="5"/>
      <c r="AK2694" s="5"/>
      <c r="AL2694" s="5"/>
      <c r="AM2694" s="5"/>
      <c r="AN2694" s="5"/>
      <c r="AO2694" s="5"/>
      <c r="AP2694" s="5"/>
      <c r="AQ2694" s="5"/>
      <c r="AR2694" s="5"/>
      <c r="AS2694" s="5"/>
      <c r="AT2694" s="5"/>
      <c r="AU2694" s="5"/>
      <c r="AV2694" s="5"/>
      <c r="AW2694" s="5"/>
      <c r="AX2694" s="5"/>
      <c r="AY2694" s="5"/>
      <c r="AZ2694" s="5"/>
      <c r="BA2694" s="5"/>
      <c r="BB2694" s="5"/>
      <c r="BC2694" s="5"/>
      <c r="BD2694" s="5"/>
      <c r="BE2694" s="5"/>
    </row>
    <row r="2695" spans="1:57" ht="14.25" customHeight="1">
      <c r="A2695" s="1376">
        <v>46498</v>
      </c>
      <c r="B2695" s="1301"/>
      <c r="C2695" s="1302"/>
      <c r="D2695" s="1376">
        <v>46133</v>
      </c>
      <c r="E2695" s="5"/>
      <c r="F2695" s="5"/>
      <c r="G2695" s="5"/>
      <c r="H2695" s="1302"/>
      <c r="I2695" s="1303"/>
      <c r="J2695" s="1301"/>
      <c r="K2695" s="1376"/>
      <c r="L2695" s="1302"/>
      <c r="M2695" s="1382"/>
      <c r="N2695" s="1354"/>
      <c r="O2695" s="1383"/>
      <c r="P2695" s="1383"/>
      <c r="Q2695" s="1383"/>
      <c r="R2695" s="1383"/>
      <c r="S2695" s="1383"/>
      <c r="T2695" s="1383"/>
      <c r="U2695" s="1383"/>
      <c r="V2695" s="1383"/>
      <c r="W2695" s="1383"/>
      <c r="X2695" s="1383"/>
      <c r="Y2695" s="1383"/>
      <c r="Z2695" s="1383"/>
      <c r="AA2695" s="1383"/>
      <c r="AB2695" s="1383"/>
      <c r="AC2695" s="5"/>
      <c r="AD2695" s="1383"/>
      <c r="AE2695" s="1383"/>
      <c r="AF2695" s="1305"/>
      <c r="AG2695" s="1305"/>
      <c r="AH2695" s="5"/>
      <c r="AI2695" s="5"/>
      <c r="AJ2695" s="5"/>
      <c r="AK2695" s="5"/>
      <c r="AL2695" s="5"/>
      <c r="AM2695" s="5"/>
      <c r="AN2695" s="5"/>
      <c r="AO2695" s="5"/>
      <c r="AP2695" s="5"/>
      <c r="AQ2695" s="5"/>
      <c r="AR2695" s="5"/>
      <c r="AS2695" s="5"/>
      <c r="AT2695" s="5"/>
      <c r="AU2695" s="5"/>
      <c r="AV2695" s="5"/>
      <c r="AW2695" s="5"/>
      <c r="AX2695" s="5"/>
      <c r="AY2695" s="5"/>
      <c r="AZ2695" s="5"/>
      <c r="BA2695" s="5"/>
      <c r="BB2695" s="5"/>
      <c r="BC2695" s="5"/>
      <c r="BD2695" s="5"/>
      <c r="BE2695" s="5"/>
    </row>
    <row r="2696" spans="1:57" ht="14.25" customHeight="1">
      <c r="A2696" s="1376">
        <v>46499</v>
      </c>
      <c r="B2696" s="1301"/>
      <c r="C2696" s="1302"/>
      <c r="D2696" s="1376">
        <v>46134</v>
      </c>
      <c r="E2696" s="5"/>
      <c r="F2696" s="5"/>
      <c r="G2696" s="5"/>
      <c r="H2696" s="1302"/>
      <c r="I2696" s="1303"/>
      <c r="J2696" s="1301"/>
      <c r="K2696" s="1376"/>
      <c r="L2696" s="1302"/>
      <c r="M2696" s="1382"/>
      <c r="N2696" s="1354"/>
      <c r="O2696" s="1383"/>
      <c r="P2696" s="1383"/>
      <c r="Q2696" s="1383"/>
      <c r="R2696" s="1383"/>
      <c r="S2696" s="1383"/>
      <c r="T2696" s="1383"/>
      <c r="U2696" s="1383"/>
      <c r="V2696" s="1383"/>
      <c r="W2696" s="1383"/>
      <c r="X2696" s="1383"/>
      <c r="Y2696" s="1383"/>
      <c r="Z2696" s="1383"/>
      <c r="AA2696" s="1383"/>
      <c r="AB2696" s="1383"/>
      <c r="AC2696" s="5"/>
      <c r="AD2696" s="1383"/>
      <c r="AE2696" s="1383"/>
      <c r="AF2696" s="1305"/>
      <c r="AG2696" s="1305"/>
      <c r="AH2696" s="5"/>
      <c r="AI2696" s="5"/>
      <c r="AJ2696" s="5"/>
      <c r="AK2696" s="5"/>
      <c r="AL2696" s="5"/>
      <c r="AM2696" s="5"/>
      <c r="AN2696" s="5"/>
      <c r="AO2696" s="5"/>
      <c r="AP2696" s="5"/>
      <c r="AQ2696" s="5"/>
      <c r="AR2696" s="5"/>
      <c r="AS2696" s="5"/>
      <c r="AT2696" s="5"/>
      <c r="AU2696" s="5"/>
      <c r="AV2696" s="5"/>
      <c r="AW2696" s="5"/>
      <c r="AX2696" s="5"/>
      <c r="AY2696" s="5"/>
      <c r="AZ2696" s="5"/>
      <c r="BA2696" s="5"/>
      <c r="BB2696" s="5"/>
      <c r="BC2696" s="5"/>
      <c r="BD2696" s="5"/>
      <c r="BE2696" s="5"/>
    </row>
    <row r="2697" spans="1:57" ht="14.25" customHeight="1">
      <c r="A2697" s="1376">
        <v>46500</v>
      </c>
      <c r="B2697" s="1301"/>
      <c r="C2697" s="1302"/>
      <c r="D2697" s="1376">
        <v>46135</v>
      </c>
      <c r="E2697" s="5"/>
      <c r="F2697" s="5"/>
      <c r="G2697" s="5"/>
      <c r="H2697" s="1302"/>
      <c r="I2697" s="1303"/>
      <c r="J2697" s="1301"/>
      <c r="K2697" s="1376"/>
      <c r="L2697" s="1302"/>
      <c r="M2697" s="1382"/>
      <c r="N2697" s="1354"/>
      <c r="O2697" s="1383"/>
      <c r="P2697" s="1383"/>
      <c r="Q2697" s="1383"/>
      <c r="R2697" s="1383"/>
      <c r="S2697" s="1383"/>
      <c r="T2697" s="1383"/>
      <c r="U2697" s="1383"/>
      <c r="V2697" s="1383"/>
      <c r="W2697" s="1383"/>
      <c r="X2697" s="1383"/>
      <c r="Y2697" s="1383"/>
      <c r="Z2697" s="1383"/>
      <c r="AA2697" s="1383"/>
      <c r="AB2697" s="1383"/>
      <c r="AC2697" s="5"/>
      <c r="AD2697" s="1383"/>
      <c r="AE2697" s="1383"/>
      <c r="AF2697" s="1305"/>
      <c r="AG2697" s="1305"/>
      <c r="AH2697" s="5"/>
      <c r="AI2697" s="5"/>
      <c r="AJ2697" s="5"/>
      <c r="AK2697" s="5"/>
      <c r="AL2697" s="5"/>
      <c r="AM2697" s="5"/>
      <c r="AN2697" s="5"/>
      <c r="AO2697" s="5"/>
      <c r="AP2697" s="5"/>
      <c r="AQ2697" s="5"/>
      <c r="AR2697" s="5"/>
      <c r="AS2697" s="5"/>
      <c r="AT2697" s="5"/>
      <c r="AU2697" s="5"/>
      <c r="AV2697" s="5"/>
      <c r="AW2697" s="5"/>
      <c r="AX2697" s="5"/>
      <c r="AY2697" s="5"/>
      <c r="AZ2697" s="5"/>
      <c r="BA2697" s="5"/>
      <c r="BB2697" s="5"/>
      <c r="BC2697" s="5"/>
      <c r="BD2697" s="5"/>
      <c r="BE2697" s="5"/>
    </row>
    <row r="2698" spans="1:57" ht="14.25" customHeight="1">
      <c r="A2698" s="1376">
        <v>46501</v>
      </c>
      <c r="B2698" s="1301"/>
      <c r="C2698" s="1302"/>
      <c r="D2698" s="1376">
        <v>46136</v>
      </c>
      <c r="E2698" s="5"/>
      <c r="F2698" s="5"/>
      <c r="G2698" s="5"/>
      <c r="H2698" s="1302"/>
      <c r="I2698" s="1303"/>
      <c r="J2698" s="1301"/>
      <c r="K2698" s="1376"/>
      <c r="L2698" s="1302"/>
      <c r="M2698" s="1382"/>
      <c r="N2698" s="1354"/>
      <c r="O2698" s="1383"/>
      <c r="P2698" s="1383"/>
      <c r="Q2698" s="1383"/>
      <c r="R2698" s="1383"/>
      <c r="S2698" s="1383"/>
      <c r="T2698" s="1383"/>
      <c r="U2698" s="1383"/>
      <c r="V2698" s="1383"/>
      <c r="W2698" s="1383"/>
      <c r="X2698" s="1383"/>
      <c r="Y2698" s="1383"/>
      <c r="Z2698" s="1383"/>
      <c r="AA2698" s="1383"/>
      <c r="AB2698" s="1383"/>
      <c r="AC2698" s="5"/>
      <c r="AD2698" s="1383"/>
      <c r="AE2698" s="1383"/>
      <c r="AF2698" s="1305"/>
      <c r="AG2698" s="1305"/>
      <c r="AH2698" s="5"/>
      <c r="AI2698" s="5"/>
      <c r="AJ2698" s="5"/>
      <c r="AK2698" s="5"/>
      <c r="AL2698" s="5"/>
      <c r="AM2698" s="5"/>
      <c r="AN2698" s="5"/>
      <c r="AO2698" s="5"/>
      <c r="AP2698" s="5"/>
      <c r="AQ2698" s="5"/>
      <c r="AR2698" s="5"/>
      <c r="AS2698" s="5"/>
      <c r="AT2698" s="5"/>
      <c r="AU2698" s="5"/>
      <c r="AV2698" s="5"/>
      <c r="AW2698" s="5"/>
      <c r="AX2698" s="5"/>
      <c r="AY2698" s="5"/>
      <c r="AZ2698" s="5"/>
      <c r="BA2698" s="5"/>
      <c r="BB2698" s="5"/>
      <c r="BC2698" s="5"/>
      <c r="BD2698" s="5"/>
      <c r="BE2698" s="5"/>
    </row>
    <row r="2699" spans="1:57" ht="14.25" customHeight="1">
      <c r="A2699" s="1376">
        <v>46502</v>
      </c>
      <c r="B2699" s="1301"/>
      <c r="C2699" s="1302"/>
      <c r="D2699" s="1376">
        <v>46137</v>
      </c>
      <c r="E2699" s="5"/>
      <c r="F2699" s="5"/>
      <c r="G2699" s="5"/>
      <c r="H2699" s="1302"/>
      <c r="I2699" s="1303"/>
      <c r="J2699" s="1301"/>
      <c r="K2699" s="1376"/>
      <c r="L2699" s="1302"/>
      <c r="M2699" s="1382"/>
      <c r="N2699" s="1354"/>
      <c r="O2699" s="1383"/>
      <c r="P2699" s="1383"/>
      <c r="Q2699" s="1383"/>
      <c r="R2699" s="1383"/>
      <c r="S2699" s="1383"/>
      <c r="T2699" s="1383"/>
      <c r="U2699" s="1383"/>
      <c r="V2699" s="1383"/>
      <c r="W2699" s="1383"/>
      <c r="X2699" s="1383"/>
      <c r="Y2699" s="1383"/>
      <c r="Z2699" s="1383"/>
      <c r="AA2699" s="1383"/>
      <c r="AB2699" s="1383"/>
      <c r="AC2699" s="5"/>
      <c r="AD2699" s="1383"/>
      <c r="AE2699" s="1383"/>
      <c r="AF2699" s="1305"/>
      <c r="AG2699" s="1305"/>
      <c r="AH2699" s="5"/>
      <c r="AI2699" s="5"/>
      <c r="AJ2699" s="5"/>
      <c r="AK2699" s="5"/>
      <c r="AL2699" s="5"/>
      <c r="AM2699" s="5"/>
      <c r="AN2699" s="5"/>
      <c r="AO2699" s="5"/>
      <c r="AP2699" s="5"/>
      <c r="AQ2699" s="5"/>
      <c r="AR2699" s="5"/>
      <c r="AS2699" s="5"/>
      <c r="AT2699" s="5"/>
      <c r="AU2699" s="5"/>
      <c r="AV2699" s="5"/>
      <c r="AW2699" s="5"/>
      <c r="AX2699" s="5"/>
      <c r="AY2699" s="5"/>
      <c r="AZ2699" s="5"/>
      <c r="BA2699" s="5"/>
      <c r="BB2699" s="5"/>
      <c r="BC2699" s="5"/>
      <c r="BD2699" s="5"/>
      <c r="BE2699" s="5"/>
    </row>
    <row r="2700" spans="1:57" ht="14.25" customHeight="1">
      <c r="A2700" s="1376">
        <v>46503</v>
      </c>
      <c r="B2700" s="1301"/>
      <c r="C2700" s="1302"/>
      <c r="D2700" s="1376">
        <v>46138</v>
      </c>
      <c r="E2700" s="5"/>
      <c r="F2700" s="5"/>
      <c r="G2700" s="5"/>
      <c r="H2700" s="1302"/>
      <c r="I2700" s="1303"/>
      <c r="J2700" s="1301"/>
      <c r="K2700" s="1376"/>
      <c r="L2700" s="1302"/>
      <c r="M2700" s="1382"/>
      <c r="N2700" s="1354"/>
      <c r="O2700" s="1383"/>
      <c r="P2700" s="1383"/>
      <c r="Q2700" s="1383"/>
      <c r="R2700" s="1383"/>
      <c r="S2700" s="1383"/>
      <c r="T2700" s="1383"/>
      <c r="U2700" s="1383"/>
      <c r="V2700" s="1383"/>
      <c r="W2700" s="1383"/>
      <c r="X2700" s="1383"/>
      <c r="Y2700" s="1383"/>
      <c r="Z2700" s="1383"/>
      <c r="AA2700" s="1383"/>
      <c r="AB2700" s="1383"/>
      <c r="AC2700" s="5"/>
      <c r="AD2700" s="1383"/>
      <c r="AE2700" s="1383"/>
      <c r="AF2700" s="1305"/>
      <c r="AG2700" s="1305"/>
      <c r="AH2700" s="5"/>
      <c r="AI2700" s="5"/>
      <c r="AJ2700" s="5"/>
      <c r="AK2700" s="5"/>
      <c r="AL2700" s="5"/>
      <c r="AM2700" s="5"/>
      <c r="AN2700" s="5"/>
      <c r="AO2700" s="5"/>
      <c r="AP2700" s="5"/>
      <c r="AQ2700" s="5"/>
      <c r="AR2700" s="5"/>
      <c r="AS2700" s="5"/>
      <c r="AT2700" s="5"/>
      <c r="AU2700" s="5"/>
      <c r="AV2700" s="5"/>
      <c r="AW2700" s="5"/>
      <c r="AX2700" s="5"/>
      <c r="AY2700" s="5"/>
      <c r="AZ2700" s="5"/>
      <c r="BA2700" s="5"/>
      <c r="BB2700" s="5"/>
      <c r="BC2700" s="5"/>
      <c r="BD2700" s="5"/>
      <c r="BE2700" s="5"/>
    </row>
    <row r="2701" spans="1:57" ht="14.25" customHeight="1">
      <c r="A2701" s="1376">
        <v>46504</v>
      </c>
      <c r="B2701" s="1301"/>
      <c r="C2701" s="1302"/>
      <c r="D2701" s="1376">
        <v>46139</v>
      </c>
      <c r="E2701" s="5"/>
      <c r="F2701" s="5"/>
      <c r="G2701" s="5"/>
      <c r="H2701" s="1302"/>
      <c r="I2701" s="1303"/>
      <c r="J2701" s="1301"/>
      <c r="K2701" s="1376"/>
      <c r="L2701" s="1302"/>
      <c r="M2701" s="1382"/>
      <c r="N2701" s="1354"/>
      <c r="O2701" s="1383"/>
      <c r="P2701" s="1383"/>
      <c r="Q2701" s="1383"/>
      <c r="R2701" s="1383"/>
      <c r="S2701" s="1383"/>
      <c r="T2701" s="1383"/>
      <c r="U2701" s="1383"/>
      <c r="V2701" s="1383"/>
      <c r="W2701" s="1383"/>
      <c r="X2701" s="1383"/>
      <c r="Y2701" s="1383"/>
      <c r="Z2701" s="1383"/>
      <c r="AA2701" s="1383"/>
      <c r="AB2701" s="1383"/>
      <c r="AC2701" s="5"/>
      <c r="AD2701" s="1383"/>
      <c r="AE2701" s="1383"/>
      <c r="AF2701" s="1305"/>
      <c r="AG2701" s="1305"/>
      <c r="AH2701" s="5"/>
      <c r="AI2701" s="5"/>
      <c r="AJ2701" s="5"/>
      <c r="AK2701" s="5"/>
      <c r="AL2701" s="5"/>
      <c r="AM2701" s="5"/>
      <c r="AN2701" s="5"/>
      <c r="AO2701" s="5"/>
      <c r="AP2701" s="5"/>
      <c r="AQ2701" s="5"/>
      <c r="AR2701" s="5"/>
      <c r="AS2701" s="5"/>
      <c r="AT2701" s="5"/>
      <c r="AU2701" s="5"/>
      <c r="AV2701" s="5"/>
      <c r="AW2701" s="5"/>
      <c r="AX2701" s="5"/>
      <c r="AY2701" s="5"/>
      <c r="AZ2701" s="5"/>
      <c r="BA2701" s="5"/>
      <c r="BB2701" s="5"/>
      <c r="BC2701" s="5"/>
      <c r="BD2701" s="5"/>
      <c r="BE2701" s="5"/>
    </row>
    <row r="2702" spans="1:57" ht="14.25" customHeight="1">
      <c r="A2702" s="1376">
        <v>46505</v>
      </c>
      <c r="B2702" s="1301"/>
      <c r="C2702" s="1302"/>
      <c r="D2702" s="1376">
        <v>46140</v>
      </c>
      <c r="E2702" s="5"/>
      <c r="F2702" s="5"/>
      <c r="G2702" s="5"/>
      <c r="H2702" s="1302"/>
      <c r="I2702" s="1303"/>
      <c r="J2702" s="1301"/>
      <c r="K2702" s="1376"/>
      <c r="L2702" s="1302"/>
      <c r="M2702" s="1382"/>
      <c r="N2702" s="1354"/>
      <c r="O2702" s="1383"/>
      <c r="P2702" s="1383"/>
      <c r="Q2702" s="1383"/>
      <c r="R2702" s="1383"/>
      <c r="S2702" s="1383"/>
      <c r="T2702" s="1383"/>
      <c r="U2702" s="1383"/>
      <c r="V2702" s="1383"/>
      <c r="W2702" s="1383"/>
      <c r="X2702" s="1383"/>
      <c r="Y2702" s="1383"/>
      <c r="Z2702" s="1383"/>
      <c r="AA2702" s="1383"/>
      <c r="AB2702" s="1383"/>
      <c r="AC2702" s="5"/>
      <c r="AD2702" s="1383"/>
      <c r="AE2702" s="1383"/>
      <c r="AF2702" s="1305"/>
      <c r="AG2702" s="1305"/>
      <c r="AH2702" s="5"/>
      <c r="AI2702" s="5"/>
      <c r="AJ2702" s="5"/>
      <c r="AK2702" s="5"/>
      <c r="AL2702" s="5"/>
      <c r="AM2702" s="5"/>
      <c r="AN2702" s="5"/>
      <c r="AO2702" s="5"/>
      <c r="AP2702" s="5"/>
      <c r="AQ2702" s="5"/>
      <c r="AR2702" s="5"/>
      <c r="AS2702" s="5"/>
      <c r="AT2702" s="5"/>
      <c r="AU2702" s="5"/>
      <c r="AV2702" s="5"/>
      <c r="AW2702" s="5"/>
      <c r="AX2702" s="5"/>
      <c r="AY2702" s="5"/>
      <c r="AZ2702" s="5"/>
      <c r="BA2702" s="5"/>
      <c r="BB2702" s="5"/>
      <c r="BC2702" s="5"/>
      <c r="BD2702" s="5"/>
      <c r="BE2702" s="5"/>
    </row>
    <row r="2703" spans="1:57" ht="14.25" customHeight="1">
      <c r="A2703" s="1376">
        <v>46506</v>
      </c>
      <c r="B2703" s="1301"/>
      <c r="C2703" s="1302"/>
      <c r="D2703" s="1376">
        <v>46141</v>
      </c>
      <c r="E2703" s="5"/>
      <c r="F2703" s="5"/>
      <c r="G2703" s="5"/>
      <c r="H2703" s="1302"/>
      <c r="I2703" s="1303"/>
      <c r="J2703" s="1301"/>
      <c r="K2703" s="1376"/>
      <c r="L2703" s="1302"/>
      <c r="M2703" s="1382"/>
      <c r="N2703" s="1354"/>
      <c r="O2703" s="1383"/>
      <c r="P2703" s="1383"/>
      <c r="Q2703" s="1383"/>
      <c r="R2703" s="1383"/>
      <c r="S2703" s="1383"/>
      <c r="T2703" s="1383"/>
      <c r="U2703" s="1383"/>
      <c r="V2703" s="1383"/>
      <c r="W2703" s="1383"/>
      <c r="X2703" s="1383"/>
      <c r="Y2703" s="1383"/>
      <c r="Z2703" s="1383"/>
      <c r="AA2703" s="1383"/>
      <c r="AB2703" s="1383"/>
      <c r="AC2703" s="5"/>
      <c r="AD2703" s="1383"/>
      <c r="AE2703" s="1383"/>
      <c r="AF2703" s="1305"/>
      <c r="AG2703" s="1305"/>
      <c r="AH2703" s="5"/>
      <c r="AI2703" s="5"/>
      <c r="AJ2703" s="5"/>
      <c r="AK2703" s="5"/>
      <c r="AL2703" s="5"/>
      <c r="AM2703" s="5"/>
      <c r="AN2703" s="5"/>
      <c r="AO2703" s="5"/>
      <c r="AP2703" s="5"/>
      <c r="AQ2703" s="5"/>
      <c r="AR2703" s="5"/>
      <c r="AS2703" s="5"/>
      <c r="AT2703" s="5"/>
      <c r="AU2703" s="5"/>
      <c r="AV2703" s="5"/>
      <c r="AW2703" s="5"/>
      <c r="AX2703" s="5"/>
      <c r="AY2703" s="5"/>
      <c r="AZ2703" s="5"/>
      <c r="BA2703" s="5"/>
      <c r="BB2703" s="5"/>
      <c r="BC2703" s="5"/>
      <c r="BD2703" s="5"/>
      <c r="BE2703" s="5"/>
    </row>
    <row r="2704" spans="1:57" ht="14.25" customHeight="1">
      <c r="A2704" s="1376">
        <v>46507</v>
      </c>
      <c r="B2704" s="1301"/>
      <c r="C2704" s="1302"/>
      <c r="D2704" s="1376">
        <v>46142</v>
      </c>
      <c r="E2704" s="5"/>
      <c r="F2704" s="5"/>
      <c r="G2704" s="5"/>
      <c r="H2704" s="1302"/>
      <c r="I2704" s="1303"/>
      <c r="J2704" s="1301"/>
      <c r="K2704" s="1376"/>
      <c r="L2704" s="1302"/>
      <c r="M2704" s="1382"/>
      <c r="N2704" s="1354"/>
      <c r="O2704" s="1383"/>
      <c r="P2704" s="1383"/>
      <c r="Q2704" s="1383"/>
      <c r="R2704" s="1383"/>
      <c r="S2704" s="1383"/>
      <c r="T2704" s="1383"/>
      <c r="U2704" s="1383"/>
      <c r="V2704" s="1383"/>
      <c r="W2704" s="1383"/>
      <c r="X2704" s="1383"/>
      <c r="Y2704" s="1383"/>
      <c r="Z2704" s="1383"/>
      <c r="AA2704" s="1383"/>
      <c r="AB2704" s="1383"/>
      <c r="AC2704" s="5"/>
      <c r="AD2704" s="1383"/>
      <c r="AE2704" s="1383"/>
      <c r="AF2704" s="1305"/>
      <c r="AG2704" s="1305"/>
      <c r="AH2704" s="5"/>
      <c r="AI2704" s="5"/>
      <c r="AJ2704" s="5"/>
      <c r="AK2704" s="5"/>
      <c r="AL2704" s="5"/>
      <c r="AM2704" s="5"/>
      <c r="AN2704" s="5"/>
      <c r="AO2704" s="5"/>
      <c r="AP2704" s="5"/>
      <c r="AQ2704" s="5"/>
      <c r="AR2704" s="5"/>
      <c r="AS2704" s="5"/>
      <c r="AT2704" s="5"/>
      <c r="AU2704" s="5"/>
      <c r="AV2704" s="5"/>
      <c r="AW2704" s="5"/>
      <c r="AX2704" s="5"/>
      <c r="AY2704" s="5"/>
      <c r="AZ2704" s="5"/>
      <c r="BA2704" s="5"/>
      <c r="BB2704" s="5"/>
      <c r="BC2704" s="5"/>
      <c r="BD2704" s="5"/>
      <c r="BE2704" s="5"/>
    </row>
    <row r="2705" spans="1:57" ht="14.25" customHeight="1">
      <c r="A2705" s="1376">
        <v>46508</v>
      </c>
      <c r="B2705" s="1301"/>
      <c r="C2705" s="1302"/>
      <c r="D2705" s="1376">
        <v>46143</v>
      </c>
      <c r="E2705" s="5"/>
      <c r="F2705" s="5"/>
      <c r="G2705" s="5"/>
      <c r="H2705" s="1302"/>
      <c r="I2705" s="1303"/>
      <c r="J2705" s="1301"/>
      <c r="K2705" s="1376"/>
      <c r="L2705" s="1302"/>
      <c r="M2705" s="1382"/>
      <c r="N2705" s="1354"/>
      <c r="O2705" s="1383"/>
      <c r="P2705" s="1383"/>
      <c r="Q2705" s="1383"/>
      <c r="R2705" s="1383"/>
      <c r="S2705" s="1383"/>
      <c r="T2705" s="1383"/>
      <c r="U2705" s="1383"/>
      <c r="V2705" s="1383"/>
      <c r="W2705" s="1383"/>
      <c r="X2705" s="1383"/>
      <c r="Y2705" s="1383"/>
      <c r="Z2705" s="1383"/>
      <c r="AA2705" s="1383"/>
      <c r="AB2705" s="1383"/>
      <c r="AC2705" s="5"/>
      <c r="AD2705" s="1383"/>
      <c r="AE2705" s="1383"/>
      <c r="AF2705" s="1305"/>
      <c r="AG2705" s="1305"/>
      <c r="AH2705" s="5"/>
      <c r="AI2705" s="5"/>
      <c r="AJ2705" s="5"/>
      <c r="AK2705" s="5"/>
      <c r="AL2705" s="5"/>
      <c r="AM2705" s="5"/>
      <c r="AN2705" s="5"/>
      <c r="AO2705" s="5"/>
      <c r="AP2705" s="5"/>
      <c r="AQ2705" s="5"/>
      <c r="AR2705" s="5"/>
      <c r="AS2705" s="5"/>
      <c r="AT2705" s="5"/>
      <c r="AU2705" s="5"/>
      <c r="AV2705" s="5"/>
      <c r="AW2705" s="5"/>
      <c r="AX2705" s="5"/>
      <c r="AY2705" s="5"/>
      <c r="AZ2705" s="5"/>
      <c r="BA2705" s="5"/>
      <c r="BB2705" s="5"/>
      <c r="BC2705" s="5"/>
      <c r="BD2705" s="5"/>
      <c r="BE2705" s="5"/>
    </row>
    <row r="2706" spans="1:57" ht="14.25" customHeight="1">
      <c r="A2706" s="1376">
        <v>46509</v>
      </c>
      <c r="B2706" s="1301"/>
      <c r="C2706" s="1302"/>
      <c r="D2706" s="1376">
        <v>46144</v>
      </c>
      <c r="E2706" s="5"/>
      <c r="F2706" s="5"/>
      <c r="G2706" s="5"/>
      <c r="H2706" s="1302"/>
      <c r="I2706" s="1303"/>
      <c r="J2706" s="1301"/>
      <c r="K2706" s="1376"/>
      <c r="L2706" s="1302"/>
      <c r="M2706" s="1382"/>
      <c r="N2706" s="1354"/>
      <c r="O2706" s="1383"/>
      <c r="P2706" s="1383"/>
      <c r="Q2706" s="1383"/>
      <c r="R2706" s="1383"/>
      <c r="S2706" s="1383"/>
      <c r="T2706" s="1383"/>
      <c r="U2706" s="1383"/>
      <c r="V2706" s="1383"/>
      <c r="W2706" s="1383"/>
      <c r="X2706" s="1383"/>
      <c r="Y2706" s="1383"/>
      <c r="Z2706" s="1383"/>
      <c r="AA2706" s="1383"/>
      <c r="AB2706" s="1383"/>
      <c r="AC2706" s="5"/>
      <c r="AD2706" s="1383"/>
      <c r="AE2706" s="1383"/>
      <c r="AF2706" s="1305"/>
      <c r="AG2706" s="1305"/>
      <c r="AH2706" s="5"/>
      <c r="AI2706" s="5"/>
      <c r="AJ2706" s="5"/>
      <c r="AK2706" s="5"/>
      <c r="AL2706" s="5"/>
      <c r="AM2706" s="5"/>
      <c r="AN2706" s="5"/>
      <c r="AO2706" s="5"/>
      <c r="AP2706" s="5"/>
      <c r="AQ2706" s="5"/>
      <c r="AR2706" s="5"/>
      <c r="AS2706" s="5"/>
      <c r="AT2706" s="5"/>
      <c r="AU2706" s="5"/>
      <c r="AV2706" s="5"/>
      <c r="AW2706" s="5"/>
      <c r="AX2706" s="5"/>
      <c r="AY2706" s="5"/>
      <c r="AZ2706" s="5"/>
      <c r="BA2706" s="5"/>
      <c r="BB2706" s="5"/>
      <c r="BC2706" s="5"/>
      <c r="BD2706" s="5"/>
      <c r="BE2706" s="5"/>
    </row>
    <row r="2707" spans="1:57" ht="14.25" customHeight="1">
      <c r="A2707" s="1376">
        <v>46510</v>
      </c>
      <c r="B2707" s="1301"/>
      <c r="C2707" s="1302"/>
      <c r="D2707" s="1376">
        <v>46145</v>
      </c>
      <c r="E2707" s="5"/>
      <c r="F2707" s="5"/>
      <c r="G2707" s="5"/>
      <c r="H2707" s="1302"/>
      <c r="I2707" s="1303"/>
      <c r="J2707" s="1301"/>
      <c r="K2707" s="1376"/>
      <c r="L2707" s="1302"/>
      <c r="M2707" s="1382"/>
      <c r="N2707" s="1354"/>
      <c r="O2707" s="1383"/>
      <c r="P2707" s="1383"/>
      <c r="Q2707" s="1383"/>
      <c r="R2707" s="1383"/>
      <c r="S2707" s="1383"/>
      <c r="T2707" s="1383"/>
      <c r="U2707" s="1383"/>
      <c r="V2707" s="1383"/>
      <c r="W2707" s="1383"/>
      <c r="X2707" s="1383"/>
      <c r="Y2707" s="1383"/>
      <c r="Z2707" s="1383"/>
      <c r="AA2707" s="1383"/>
      <c r="AB2707" s="1383"/>
      <c r="AC2707" s="5"/>
      <c r="AD2707" s="1383"/>
      <c r="AE2707" s="1383"/>
      <c r="AF2707" s="1305"/>
      <c r="AG2707" s="1305"/>
      <c r="AH2707" s="5"/>
      <c r="AI2707" s="5"/>
      <c r="AJ2707" s="5"/>
      <c r="AK2707" s="5"/>
      <c r="AL2707" s="5"/>
      <c r="AM2707" s="5"/>
      <c r="AN2707" s="5"/>
      <c r="AO2707" s="5"/>
      <c r="AP2707" s="5"/>
      <c r="AQ2707" s="5"/>
      <c r="AR2707" s="5"/>
      <c r="AS2707" s="5"/>
      <c r="AT2707" s="5"/>
      <c r="AU2707" s="5"/>
      <c r="AV2707" s="5"/>
      <c r="AW2707" s="5"/>
      <c r="AX2707" s="5"/>
      <c r="AY2707" s="5"/>
      <c r="AZ2707" s="5"/>
      <c r="BA2707" s="5"/>
      <c r="BB2707" s="5"/>
      <c r="BC2707" s="5"/>
      <c r="BD2707" s="5"/>
      <c r="BE2707" s="5"/>
    </row>
    <row r="2708" spans="1:57" ht="14.25" customHeight="1">
      <c r="A2708" s="1376">
        <v>46511</v>
      </c>
      <c r="B2708" s="1301"/>
      <c r="C2708" s="1302"/>
      <c r="D2708" s="1376">
        <v>46146</v>
      </c>
      <c r="E2708" s="5"/>
      <c r="F2708" s="5"/>
      <c r="G2708" s="5"/>
      <c r="H2708" s="1302"/>
      <c r="I2708" s="1303"/>
      <c r="J2708" s="1301"/>
      <c r="K2708" s="1376"/>
      <c r="L2708" s="1302"/>
      <c r="M2708" s="1382"/>
      <c r="N2708" s="1354"/>
      <c r="O2708" s="1383"/>
      <c r="P2708" s="1383"/>
      <c r="Q2708" s="1383"/>
      <c r="R2708" s="1383"/>
      <c r="S2708" s="1383"/>
      <c r="T2708" s="1383"/>
      <c r="U2708" s="1383"/>
      <c r="V2708" s="1383"/>
      <c r="W2708" s="1383"/>
      <c r="X2708" s="1383"/>
      <c r="Y2708" s="1383"/>
      <c r="Z2708" s="1383"/>
      <c r="AA2708" s="1383"/>
      <c r="AB2708" s="1383"/>
      <c r="AC2708" s="5"/>
      <c r="AD2708" s="1383"/>
      <c r="AE2708" s="1383"/>
      <c r="AF2708" s="1305"/>
      <c r="AG2708" s="1305"/>
      <c r="AH2708" s="5"/>
      <c r="AI2708" s="5"/>
      <c r="AJ2708" s="5"/>
      <c r="AK2708" s="5"/>
      <c r="AL2708" s="5"/>
      <c r="AM2708" s="5"/>
      <c r="AN2708" s="5"/>
      <c r="AO2708" s="5"/>
      <c r="AP2708" s="5"/>
      <c r="AQ2708" s="5"/>
      <c r="AR2708" s="5"/>
      <c r="AS2708" s="5"/>
      <c r="AT2708" s="5"/>
      <c r="AU2708" s="5"/>
      <c r="AV2708" s="5"/>
      <c r="AW2708" s="5"/>
      <c r="AX2708" s="5"/>
      <c r="AY2708" s="5"/>
      <c r="AZ2708" s="5"/>
      <c r="BA2708" s="5"/>
      <c r="BB2708" s="5"/>
      <c r="BC2708" s="5"/>
      <c r="BD2708" s="5"/>
      <c r="BE2708" s="5"/>
    </row>
    <row r="2709" spans="1:57" ht="14.25" customHeight="1">
      <c r="A2709" s="1376">
        <v>46512</v>
      </c>
      <c r="B2709" s="1301"/>
      <c r="C2709" s="1302"/>
      <c r="D2709" s="1376">
        <v>46147</v>
      </c>
      <c r="E2709" s="5"/>
      <c r="F2709" s="5"/>
      <c r="G2709" s="5"/>
      <c r="H2709" s="1302"/>
      <c r="I2709" s="1303"/>
      <c r="J2709" s="1301"/>
      <c r="K2709" s="1376"/>
      <c r="L2709" s="1302"/>
      <c r="M2709" s="1382"/>
      <c r="N2709" s="1354"/>
      <c r="O2709" s="1383"/>
      <c r="P2709" s="1383"/>
      <c r="Q2709" s="1383"/>
      <c r="R2709" s="1383"/>
      <c r="S2709" s="1383"/>
      <c r="T2709" s="1383"/>
      <c r="U2709" s="1383"/>
      <c r="V2709" s="1383"/>
      <c r="W2709" s="1383"/>
      <c r="X2709" s="1383"/>
      <c r="Y2709" s="1383"/>
      <c r="Z2709" s="1383"/>
      <c r="AA2709" s="1383"/>
      <c r="AB2709" s="1383"/>
      <c r="AC2709" s="5"/>
      <c r="AD2709" s="1383"/>
      <c r="AE2709" s="1383"/>
      <c r="AF2709" s="1305"/>
      <c r="AG2709" s="1305"/>
      <c r="AH2709" s="5"/>
      <c r="AI2709" s="5"/>
      <c r="AJ2709" s="5"/>
      <c r="AK2709" s="5"/>
      <c r="AL2709" s="5"/>
      <c r="AM2709" s="5"/>
      <c r="AN2709" s="5"/>
      <c r="AO2709" s="5"/>
      <c r="AP2709" s="5"/>
      <c r="AQ2709" s="5"/>
      <c r="AR2709" s="5"/>
      <c r="AS2709" s="5"/>
      <c r="AT2709" s="5"/>
      <c r="AU2709" s="5"/>
      <c r="AV2709" s="5"/>
      <c r="AW2709" s="5"/>
      <c r="AX2709" s="5"/>
      <c r="AY2709" s="5"/>
      <c r="AZ2709" s="5"/>
      <c r="BA2709" s="5"/>
      <c r="BB2709" s="5"/>
      <c r="BC2709" s="5"/>
      <c r="BD2709" s="5"/>
      <c r="BE2709" s="5"/>
    </row>
    <row r="2710" spans="1:57" ht="14.25" customHeight="1">
      <c r="A2710" s="1376">
        <v>46513</v>
      </c>
      <c r="B2710" s="1301"/>
      <c r="C2710" s="1302"/>
      <c r="D2710" s="1376">
        <v>46148</v>
      </c>
      <c r="E2710" s="5"/>
      <c r="F2710" s="5"/>
      <c r="G2710" s="5"/>
      <c r="H2710" s="1302"/>
      <c r="I2710" s="1303"/>
      <c r="J2710" s="1301"/>
      <c r="K2710" s="1376"/>
      <c r="L2710" s="1302"/>
      <c r="M2710" s="1382"/>
      <c r="N2710" s="1354"/>
      <c r="O2710" s="1383"/>
      <c r="P2710" s="1383"/>
      <c r="Q2710" s="1383"/>
      <c r="R2710" s="1383"/>
      <c r="S2710" s="1383"/>
      <c r="T2710" s="1383"/>
      <c r="U2710" s="1383"/>
      <c r="V2710" s="1383"/>
      <c r="W2710" s="1383"/>
      <c r="X2710" s="1383"/>
      <c r="Y2710" s="1383"/>
      <c r="Z2710" s="1383"/>
      <c r="AA2710" s="1383"/>
      <c r="AB2710" s="1383"/>
      <c r="AC2710" s="5"/>
      <c r="AD2710" s="1383"/>
      <c r="AE2710" s="1383"/>
      <c r="AF2710" s="1305"/>
      <c r="AG2710" s="1305"/>
      <c r="AH2710" s="5"/>
      <c r="AI2710" s="5"/>
      <c r="AJ2710" s="5"/>
      <c r="AK2710" s="5"/>
      <c r="AL2710" s="5"/>
      <c r="AM2710" s="5"/>
      <c r="AN2710" s="5"/>
      <c r="AO2710" s="5"/>
      <c r="AP2710" s="5"/>
      <c r="AQ2710" s="5"/>
      <c r="AR2710" s="5"/>
      <c r="AS2710" s="5"/>
      <c r="AT2710" s="5"/>
      <c r="AU2710" s="5"/>
      <c r="AV2710" s="5"/>
      <c r="AW2710" s="5"/>
      <c r="AX2710" s="5"/>
      <c r="AY2710" s="5"/>
      <c r="AZ2710" s="5"/>
      <c r="BA2710" s="5"/>
      <c r="BB2710" s="5"/>
      <c r="BC2710" s="5"/>
      <c r="BD2710" s="5"/>
      <c r="BE2710" s="5"/>
    </row>
    <row r="2711" spans="1:57" ht="14.25" customHeight="1">
      <c r="A2711" s="1376">
        <v>46514</v>
      </c>
      <c r="B2711" s="1301"/>
      <c r="C2711" s="1302"/>
      <c r="D2711" s="1376">
        <v>46149</v>
      </c>
      <c r="E2711" s="5"/>
      <c r="F2711" s="5"/>
      <c r="G2711" s="5"/>
      <c r="H2711" s="1302"/>
      <c r="I2711" s="1303"/>
      <c r="J2711" s="1301"/>
      <c r="K2711" s="1376"/>
      <c r="L2711" s="1302"/>
      <c r="M2711" s="1382"/>
      <c r="N2711" s="1354"/>
      <c r="O2711" s="1383"/>
      <c r="P2711" s="1383"/>
      <c r="Q2711" s="1383"/>
      <c r="R2711" s="1383"/>
      <c r="S2711" s="1383"/>
      <c r="T2711" s="1383"/>
      <c r="U2711" s="1383"/>
      <c r="V2711" s="1383"/>
      <c r="W2711" s="1383"/>
      <c r="X2711" s="1383"/>
      <c r="Y2711" s="1383"/>
      <c r="Z2711" s="1383"/>
      <c r="AA2711" s="1383"/>
      <c r="AB2711" s="1383"/>
      <c r="AC2711" s="5"/>
      <c r="AD2711" s="1383"/>
      <c r="AE2711" s="1383"/>
      <c r="AF2711" s="1305"/>
      <c r="AG2711" s="1305"/>
      <c r="AH2711" s="5"/>
      <c r="AI2711" s="5"/>
      <c r="AJ2711" s="5"/>
      <c r="AK2711" s="5"/>
      <c r="AL2711" s="5"/>
      <c r="AM2711" s="5"/>
      <c r="AN2711" s="5"/>
      <c r="AO2711" s="5"/>
      <c r="AP2711" s="5"/>
      <c r="AQ2711" s="5"/>
      <c r="AR2711" s="5"/>
      <c r="AS2711" s="5"/>
      <c r="AT2711" s="5"/>
      <c r="AU2711" s="5"/>
      <c r="AV2711" s="5"/>
      <c r="AW2711" s="5"/>
      <c r="AX2711" s="5"/>
      <c r="AY2711" s="5"/>
      <c r="AZ2711" s="5"/>
      <c r="BA2711" s="5"/>
      <c r="BB2711" s="5"/>
      <c r="BC2711" s="5"/>
      <c r="BD2711" s="5"/>
      <c r="BE2711" s="5"/>
    </row>
    <row r="2712" spans="1:57" ht="14.25" customHeight="1">
      <c r="A2712" s="1376">
        <v>46515</v>
      </c>
      <c r="B2712" s="1301"/>
      <c r="C2712" s="1302"/>
      <c r="D2712" s="1376">
        <v>46150</v>
      </c>
      <c r="E2712" s="5"/>
      <c r="F2712" s="5"/>
      <c r="G2712" s="5"/>
      <c r="H2712" s="1302"/>
      <c r="I2712" s="1303"/>
      <c r="J2712" s="1301"/>
      <c r="K2712" s="1376"/>
      <c r="L2712" s="1302"/>
      <c r="M2712" s="1382"/>
      <c r="N2712" s="1354"/>
      <c r="O2712" s="1383"/>
      <c r="P2712" s="1383"/>
      <c r="Q2712" s="1383"/>
      <c r="R2712" s="1383"/>
      <c r="S2712" s="1383"/>
      <c r="T2712" s="1383"/>
      <c r="U2712" s="1383"/>
      <c r="V2712" s="1383"/>
      <c r="W2712" s="1383"/>
      <c r="X2712" s="1383"/>
      <c r="Y2712" s="1383"/>
      <c r="Z2712" s="1383"/>
      <c r="AA2712" s="1383"/>
      <c r="AB2712" s="1383"/>
      <c r="AC2712" s="5"/>
      <c r="AD2712" s="1383"/>
      <c r="AE2712" s="1383"/>
      <c r="AF2712" s="1305"/>
      <c r="AG2712" s="1305"/>
      <c r="AH2712" s="5"/>
      <c r="AI2712" s="5"/>
      <c r="AJ2712" s="5"/>
      <c r="AK2712" s="5"/>
      <c r="AL2712" s="5"/>
      <c r="AM2712" s="5"/>
      <c r="AN2712" s="5"/>
      <c r="AO2712" s="5"/>
      <c r="AP2712" s="5"/>
      <c r="AQ2712" s="5"/>
      <c r="AR2712" s="5"/>
      <c r="AS2712" s="5"/>
      <c r="AT2712" s="5"/>
      <c r="AU2712" s="5"/>
      <c r="AV2712" s="5"/>
      <c r="AW2712" s="5"/>
      <c r="AX2712" s="5"/>
      <c r="AY2712" s="5"/>
      <c r="AZ2712" s="5"/>
      <c r="BA2712" s="5"/>
      <c r="BB2712" s="5"/>
      <c r="BC2712" s="5"/>
      <c r="BD2712" s="5"/>
      <c r="BE2712" s="5"/>
    </row>
    <row r="2713" spans="1:57" ht="14.25" customHeight="1">
      <c r="A2713" s="1376"/>
      <c r="B2713" s="1301"/>
      <c r="C2713" s="1302"/>
      <c r="D2713" s="5"/>
      <c r="E2713" s="5"/>
      <c r="F2713" s="5"/>
      <c r="G2713" s="5"/>
      <c r="H2713" s="1302"/>
      <c r="I2713" s="1303"/>
      <c r="J2713" s="1301"/>
      <c r="K2713" s="1376"/>
      <c r="L2713" s="1302"/>
      <c r="M2713" s="1382"/>
      <c r="N2713" s="1354"/>
      <c r="O2713" s="1383"/>
      <c r="P2713" s="1383"/>
      <c r="Q2713" s="1383"/>
      <c r="R2713" s="1383"/>
      <c r="S2713" s="1383"/>
      <c r="T2713" s="1383"/>
      <c r="U2713" s="1383"/>
      <c r="V2713" s="1383"/>
      <c r="W2713" s="1383"/>
      <c r="X2713" s="1383"/>
      <c r="Y2713" s="1383"/>
      <c r="Z2713" s="1383"/>
      <c r="AA2713" s="1383"/>
      <c r="AB2713" s="1383"/>
      <c r="AC2713" s="5"/>
      <c r="AD2713" s="1383"/>
      <c r="AE2713" s="1383"/>
      <c r="AF2713" s="1305"/>
      <c r="AG2713" s="1305"/>
      <c r="AH2713" s="5"/>
      <c r="AI2713" s="5"/>
      <c r="AJ2713" s="5"/>
      <c r="AK2713" s="5"/>
      <c r="AL2713" s="5"/>
      <c r="AM2713" s="5"/>
      <c r="AN2713" s="5"/>
      <c r="AO2713" s="5"/>
      <c r="AP2713" s="5"/>
      <c r="AQ2713" s="5"/>
      <c r="AR2713" s="5"/>
      <c r="AS2713" s="5"/>
      <c r="AT2713" s="5"/>
      <c r="AU2713" s="5"/>
      <c r="AV2713" s="5"/>
      <c r="AW2713" s="5"/>
      <c r="AX2713" s="5"/>
      <c r="AY2713" s="5"/>
      <c r="AZ2713" s="5"/>
      <c r="BA2713" s="5"/>
      <c r="BB2713" s="5"/>
      <c r="BC2713" s="5"/>
      <c r="BD2713" s="5"/>
      <c r="BE2713" s="5"/>
    </row>
    <row r="2714" spans="1:57" ht="14.25" customHeight="1">
      <c r="A2714" s="1376"/>
      <c r="B2714" s="1301"/>
      <c r="C2714" s="1302"/>
      <c r="D2714" s="5"/>
      <c r="E2714" s="5"/>
      <c r="F2714" s="5"/>
      <c r="G2714" s="5"/>
      <c r="H2714" s="1302"/>
      <c r="I2714" s="1303"/>
      <c r="J2714" s="1301"/>
      <c r="K2714" s="1376"/>
      <c r="L2714" s="1302"/>
      <c r="M2714" s="1382"/>
      <c r="N2714" s="1354"/>
      <c r="O2714" s="1383"/>
      <c r="P2714" s="1383"/>
      <c r="Q2714" s="1383"/>
      <c r="R2714" s="1383"/>
      <c r="S2714" s="1383"/>
      <c r="T2714" s="1383"/>
      <c r="U2714" s="1383"/>
      <c r="V2714" s="1383"/>
      <c r="W2714" s="1383"/>
      <c r="X2714" s="1383"/>
      <c r="Y2714" s="1383"/>
      <c r="Z2714" s="1383"/>
      <c r="AA2714" s="1383"/>
      <c r="AB2714" s="1383"/>
      <c r="AC2714" s="5"/>
      <c r="AD2714" s="1383"/>
      <c r="AE2714" s="1383"/>
      <c r="AF2714" s="1305"/>
      <c r="AG2714" s="1305"/>
      <c r="AH2714" s="5"/>
      <c r="AI2714" s="5"/>
      <c r="AJ2714" s="5"/>
      <c r="AK2714" s="5"/>
      <c r="AL2714" s="5"/>
      <c r="AM2714" s="5"/>
      <c r="AN2714" s="5"/>
      <c r="AO2714" s="5"/>
      <c r="AP2714" s="5"/>
      <c r="AQ2714" s="5"/>
      <c r="AR2714" s="5"/>
      <c r="AS2714" s="5"/>
      <c r="AT2714" s="5"/>
      <c r="AU2714" s="5"/>
      <c r="AV2714" s="5"/>
      <c r="AW2714" s="5"/>
      <c r="AX2714" s="5"/>
      <c r="AY2714" s="5"/>
      <c r="AZ2714" s="5"/>
      <c r="BA2714" s="5"/>
      <c r="BB2714" s="5"/>
      <c r="BC2714" s="5"/>
      <c r="BD2714" s="5"/>
      <c r="BE2714" s="5"/>
    </row>
    <row r="2715" spans="1:57" ht="14.25" customHeight="1">
      <c r="A2715" s="1376"/>
      <c r="B2715" s="1301"/>
      <c r="C2715" s="1302"/>
      <c r="D2715" s="5"/>
      <c r="E2715" s="5"/>
      <c r="F2715" s="5"/>
      <c r="G2715" s="5"/>
      <c r="H2715" s="1302"/>
      <c r="I2715" s="1303"/>
      <c r="J2715" s="1301"/>
      <c r="K2715" s="1376"/>
      <c r="L2715" s="1302"/>
      <c r="M2715" s="1382"/>
      <c r="N2715" s="1354"/>
      <c r="O2715" s="1383"/>
      <c r="P2715" s="1383"/>
      <c r="Q2715" s="1383"/>
      <c r="R2715" s="1383"/>
      <c r="S2715" s="1383"/>
      <c r="T2715" s="1383"/>
      <c r="U2715" s="1383"/>
      <c r="V2715" s="1383"/>
      <c r="W2715" s="1383"/>
      <c r="X2715" s="1383"/>
      <c r="Y2715" s="1383"/>
      <c r="Z2715" s="1383"/>
      <c r="AA2715" s="1383"/>
      <c r="AB2715" s="1383"/>
      <c r="AC2715" s="5"/>
      <c r="AD2715" s="1383"/>
      <c r="AE2715" s="1383"/>
      <c r="AF2715" s="1305"/>
      <c r="AG2715" s="1305"/>
      <c r="AH2715" s="5"/>
      <c r="AI2715" s="5"/>
      <c r="AJ2715" s="5"/>
      <c r="AK2715" s="5"/>
      <c r="AL2715" s="5"/>
      <c r="AM2715" s="5"/>
      <c r="AN2715" s="5"/>
      <c r="AO2715" s="5"/>
      <c r="AP2715" s="5"/>
      <c r="AQ2715" s="5"/>
      <c r="AR2715" s="5"/>
      <c r="AS2715" s="5"/>
      <c r="AT2715" s="5"/>
      <c r="AU2715" s="5"/>
      <c r="AV2715" s="5"/>
      <c r="AW2715" s="5"/>
      <c r="AX2715" s="5"/>
      <c r="AY2715" s="5"/>
      <c r="AZ2715" s="5"/>
      <c r="BA2715" s="5"/>
      <c r="BB2715" s="5"/>
      <c r="BC2715" s="5"/>
      <c r="BD2715" s="5"/>
      <c r="BE2715" s="5"/>
    </row>
    <row r="2716" spans="1:57" ht="14.25" customHeight="1">
      <c r="A2716" s="1376"/>
      <c r="B2716" s="1301"/>
      <c r="C2716" s="1302"/>
      <c r="D2716" s="5"/>
      <c r="E2716" s="5"/>
      <c r="F2716" s="5"/>
      <c r="G2716" s="5"/>
      <c r="H2716" s="1302"/>
      <c r="I2716" s="1303"/>
      <c r="J2716" s="1301"/>
      <c r="K2716" s="1376"/>
      <c r="L2716" s="1302"/>
      <c r="M2716" s="1382"/>
      <c r="N2716" s="1354"/>
      <c r="O2716" s="1383"/>
      <c r="P2716" s="1383"/>
      <c r="Q2716" s="1383"/>
      <c r="R2716" s="1383"/>
      <c r="S2716" s="1383"/>
      <c r="T2716" s="1383"/>
      <c r="U2716" s="1383"/>
      <c r="V2716" s="1383"/>
      <c r="W2716" s="1383"/>
      <c r="X2716" s="1383"/>
      <c r="Y2716" s="1383"/>
      <c r="Z2716" s="1383"/>
      <c r="AA2716" s="1383"/>
      <c r="AB2716" s="1383"/>
      <c r="AC2716" s="5"/>
      <c r="AD2716" s="1383"/>
      <c r="AE2716" s="1383"/>
      <c r="AF2716" s="1305"/>
      <c r="AG2716" s="1305"/>
      <c r="AH2716" s="5"/>
      <c r="AI2716" s="5"/>
      <c r="AJ2716" s="5"/>
      <c r="AK2716" s="5"/>
      <c r="AL2716" s="5"/>
      <c r="AM2716" s="5"/>
      <c r="AN2716" s="5"/>
      <c r="AO2716" s="5"/>
      <c r="AP2716" s="5"/>
      <c r="AQ2716" s="5"/>
      <c r="AR2716" s="5"/>
      <c r="AS2716" s="5"/>
      <c r="AT2716" s="5"/>
      <c r="AU2716" s="5"/>
      <c r="AV2716" s="5"/>
      <c r="AW2716" s="5"/>
      <c r="AX2716" s="5"/>
      <c r="AY2716" s="5"/>
      <c r="AZ2716" s="5"/>
      <c r="BA2716" s="5"/>
      <c r="BB2716" s="5"/>
      <c r="BC2716" s="5"/>
      <c r="BD2716" s="5"/>
      <c r="BE2716" s="5"/>
    </row>
    <row r="2717" spans="1:57" ht="14.25" customHeight="1">
      <c r="A2717" s="1376"/>
      <c r="B2717" s="1301"/>
      <c r="C2717" s="1302"/>
      <c r="D2717" s="5"/>
      <c r="E2717" s="5"/>
      <c r="F2717" s="5"/>
      <c r="G2717" s="5"/>
      <c r="H2717" s="1302"/>
      <c r="I2717" s="1303"/>
      <c r="J2717" s="1301"/>
      <c r="K2717" s="1376"/>
      <c r="L2717" s="1302"/>
      <c r="M2717" s="1382"/>
      <c r="N2717" s="1354"/>
      <c r="O2717" s="1383"/>
      <c r="P2717" s="1383"/>
      <c r="Q2717" s="1383"/>
      <c r="R2717" s="1383"/>
      <c r="S2717" s="1383"/>
      <c r="T2717" s="1383"/>
      <c r="U2717" s="1383"/>
      <c r="V2717" s="1383"/>
      <c r="W2717" s="1383"/>
      <c r="X2717" s="1383"/>
      <c r="Y2717" s="1383"/>
      <c r="Z2717" s="1383"/>
      <c r="AA2717" s="1383"/>
      <c r="AB2717" s="1383"/>
      <c r="AC2717" s="5"/>
      <c r="AD2717" s="1383"/>
      <c r="AE2717" s="1383"/>
      <c r="AF2717" s="1305"/>
      <c r="AG2717" s="1305"/>
      <c r="AH2717" s="5"/>
      <c r="AI2717" s="5"/>
      <c r="AJ2717" s="5"/>
      <c r="AK2717" s="5"/>
      <c r="AL2717" s="5"/>
      <c r="AM2717" s="5"/>
      <c r="AN2717" s="5"/>
      <c r="AO2717" s="5"/>
      <c r="AP2717" s="5"/>
      <c r="AQ2717" s="5"/>
      <c r="AR2717" s="5"/>
      <c r="AS2717" s="5"/>
      <c r="AT2717" s="5"/>
      <c r="AU2717" s="5"/>
      <c r="AV2717" s="5"/>
      <c r="AW2717" s="5"/>
      <c r="AX2717" s="5"/>
      <c r="AY2717" s="5"/>
      <c r="AZ2717" s="5"/>
      <c r="BA2717" s="5"/>
      <c r="BB2717" s="5"/>
      <c r="BC2717" s="5"/>
      <c r="BD2717" s="5"/>
      <c r="BE2717" s="5"/>
    </row>
    <row r="2718" spans="1:57" ht="14.25" customHeight="1">
      <c r="A2718" s="1376"/>
      <c r="B2718" s="1301"/>
      <c r="C2718" s="1302"/>
      <c r="D2718" s="5"/>
      <c r="E2718" s="5"/>
      <c r="F2718" s="5"/>
      <c r="G2718" s="5"/>
      <c r="H2718" s="1302"/>
      <c r="I2718" s="1303"/>
      <c r="J2718" s="1301"/>
      <c r="K2718" s="1376"/>
      <c r="L2718" s="1302"/>
      <c r="M2718" s="1382"/>
      <c r="N2718" s="1354"/>
      <c r="O2718" s="1383"/>
      <c r="P2718" s="1383"/>
      <c r="Q2718" s="1383"/>
      <c r="R2718" s="1383"/>
      <c r="S2718" s="1383"/>
      <c r="T2718" s="1383"/>
      <c r="U2718" s="1383"/>
      <c r="V2718" s="1383"/>
      <c r="W2718" s="1383"/>
      <c r="X2718" s="1383"/>
      <c r="Y2718" s="1383"/>
      <c r="Z2718" s="1383"/>
      <c r="AA2718" s="1383"/>
      <c r="AB2718" s="1383"/>
      <c r="AC2718" s="5"/>
      <c r="AD2718" s="1383"/>
      <c r="AE2718" s="1383"/>
      <c r="AF2718" s="1305"/>
      <c r="AG2718" s="1305"/>
      <c r="AH2718" s="5"/>
      <c r="AI2718" s="5"/>
      <c r="AJ2718" s="5"/>
      <c r="AK2718" s="5"/>
      <c r="AL2718" s="5"/>
      <c r="AM2718" s="5"/>
      <c r="AN2718" s="5"/>
      <c r="AO2718" s="5"/>
      <c r="AP2718" s="5"/>
      <c r="AQ2718" s="5"/>
      <c r="AR2718" s="5"/>
      <c r="AS2718" s="5"/>
      <c r="AT2718" s="5"/>
      <c r="AU2718" s="5"/>
      <c r="AV2718" s="5"/>
      <c r="AW2718" s="5"/>
      <c r="AX2718" s="5"/>
      <c r="AY2718" s="5"/>
      <c r="AZ2718" s="5"/>
      <c r="BA2718" s="5"/>
      <c r="BB2718" s="5"/>
      <c r="BC2718" s="5"/>
      <c r="BD2718" s="5"/>
      <c r="BE2718" s="5"/>
    </row>
    <row r="2719" spans="1:57" ht="14.25" customHeight="1">
      <c r="A2719" s="1376"/>
      <c r="B2719" s="1301"/>
      <c r="C2719" s="1302"/>
      <c r="D2719" s="5"/>
      <c r="E2719" s="5"/>
      <c r="F2719" s="5"/>
      <c r="G2719" s="5"/>
      <c r="H2719" s="1302"/>
      <c r="I2719" s="1303"/>
      <c r="J2719" s="1301"/>
      <c r="K2719" s="1376"/>
      <c r="L2719" s="1302"/>
      <c r="M2719" s="1382"/>
      <c r="N2719" s="1354"/>
      <c r="O2719" s="1383"/>
      <c r="P2719" s="1383"/>
      <c r="Q2719" s="1383"/>
      <c r="R2719" s="1383"/>
      <c r="S2719" s="1383"/>
      <c r="T2719" s="1383"/>
      <c r="U2719" s="1383"/>
      <c r="V2719" s="1383"/>
      <c r="W2719" s="1383"/>
      <c r="X2719" s="1383"/>
      <c r="Y2719" s="1383"/>
      <c r="Z2719" s="1383"/>
      <c r="AA2719" s="1383"/>
      <c r="AB2719" s="1383"/>
      <c r="AC2719" s="5"/>
      <c r="AD2719" s="1383"/>
      <c r="AE2719" s="1383"/>
      <c r="AF2719" s="1305"/>
      <c r="AG2719" s="1305"/>
      <c r="AH2719" s="5"/>
      <c r="AI2719" s="5"/>
      <c r="AJ2719" s="5"/>
      <c r="AK2719" s="5"/>
      <c r="AL2719" s="5"/>
      <c r="AM2719" s="5"/>
      <c r="AN2719" s="5"/>
      <c r="AO2719" s="5"/>
      <c r="AP2719" s="5"/>
      <c r="AQ2719" s="5"/>
      <c r="AR2719" s="5"/>
      <c r="AS2719" s="5"/>
      <c r="AT2719" s="5"/>
      <c r="AU2719" s="5"/>
      <c r="AV2719" s="5"/>
      <c r="AW2719" s="5"/>
      <c r="AX2719" s="5"/>
      <c r="AY2719" s="5"/>
      <c r="AZ2719" s="5"/>
      <c r="BA2719" s="5"/>
      <c r="BB2719" s="5"/>
      <c r="BC2719" s="5"/>
      <c r="BD2719" s="5"/>
      <c r="BE2719" s="5"/>
    </row>
    <row r="2720" spans="1:57" ht="14.25" customHeight="1">
      <c r="A2720" s="1376"/>
      <c r="B2720" s="1301"/>
      <c r="C2720" s="1302"/>
      <c r="D2720" s="5"/>
      <c r="E2720" s="5"/>
      <c r="F2720" s="5"/>
      <c r="G2720" s="5"/>
      <c r="H2720" s="1302"/>
      <c r="I2720" s="1303"/>
      <c r="J2720" s="1301"/>
      <c r="K2720" s="1376"/>
      <c r="L2720" s="1302"/>
      <c r="M2720" s="1382"/>
      <c r="N2720" s="1354"/>
      <c r="O2720" s="1383"/>
      <c r="P2720" s="1383"/>
      <c r="Q2720" s="1383"/>
      <c r="R2720" s="1383"/>
      <c r="S2720" s="1383"/>
      <c r="T2720" s="1383"/>
      <c r="U2720" s="1383"/>
      <c r="V2720" s="1383"/>
      <c r="W2720" s="1383"/>
      <c r="X2720" s="1383"/>
      <c r="Y2720" s="1383"/>
      <c r="Z2720" s="1383"/>
      <c r="AA2720" s="1383"/>
      <c r="AB2720" s="1383"/>
      <c r="AC2720" s="5"/>
      <c r="AD2720" s="1383"/>
      <c r="AE2720" s="1383"/>
      <c r="AF2720" s="1305"/>
      <c r="AG2720" s="1305"/>
      <c r="AH2720" s="5"/>
      <c r="AI2720" s="5"/>
      <c r="AJ2720" s="5"/>
      <c r="AK2720" s="5"/>
      <c r="AL2720" s="5"/>
      <c r="AM2720" s="5"/>
      <c r="AN2720" s="5"/>
      <c r="AO2720" s="5"/>
      <c r="AP2720" s="5"/>
      <c r="AQ2720" s="5"/>
      <c r="AR2720" s="5"/>
      <c r="AS2720" s="5"/>
      <c r="AT2720" s="5"/>
      <c r="AU2720" s="5"/>
      <c r="AV2720" s="5"/>
      <c r="AW2720" s="5"/>
      <c r="AX2720" s="5"/>
      <c r="AY2720" s="5"/>
      <c r="AZ2720" s="5"/>
      <c r="BA2720" s="5"/>
      <c r="BB2720" s="5"/>
      <c r="BC2720" s="5"/>
      <c r="BD2720" s="5"/>
      <c r="BE2720" s="5"/>
    </row>
    <row r="2721" spans="1:57" ht="14.25" customHeight="1">
      <c r="A2721" s="1376"/>
      <c r="B2721" s="1301"/>
      <c r="C2721" s="1302"/>
      <c r="D2721" s="5"/>
      <c r="E2721" s="5"/>
      <c r="F2721" s="5"/>
      <c r="G2721" s="5"/>
      <c r="H2721" s="1302"/>
      <c r="I2721" s="1303"/>
      <c r="J2721" s="1301"/>
      <c r="K2721" s="1376"/>
      <c r="L2721" s="1302"/>
      <c r="M2721" s="1382"/>
      <c r="N2721" s="1354"/>
      <c r="O2721" s="1383"/>
      <c r="P2721" s="1383"/>
      <c r="Q2721" s="1383"/>
      <c r="R2721" s="1383"/>
      <c r="S2721" s="1383"/>
      <c r="T2721" s="1383"/>
      <c r="U2721" s="1383"/>
      <c r="V2721" s="1383"/>
      <c r="W2721" s="1383"/>
      <c r="X2721" s="1383"/>
      <c r="Y2721" s="1383"/>
      <c r="Z2721" s="1383"/>
      <c r="AA2721" s="1383"/>
      <c r="AB2721" s="1383"/>
      <c r="AC2721" s="5"/>
      <c r="AD2721" s="1383"/>
      <c r="AE2721" s="1383"/>
      <c r="AF2721" s="1305"/>
      <c r="AG2721" s="1305"/>
      <c r="AH2721" s="5"/>
      <c r="AI2721" s="5"/>
      <c r="AJ2721" s="5"/>
      <c r="AK2721" s="5"/>
      <c r="AL2721" s="5"/>
      <c r="AM2721" s="5"/>
      <c r="AN2721" s="5"/>
      <c r="AO2721" s="5"/>
      <c r="AP2721" s="5"/>
      <c r="AQ2721" s="5"/>
      <c r="AR2721" s="5"/>
      <c r="AS2721" s="5"/>
      <c r="AT2721" s="5"/>
      <c r="AU2721" s="5"/>
      <c r="AV2721" s="5"/>
      <c r="AW2721" s="5"/>
      <c r="AX2721" s="5"/>
      <c r="AY2721" s="5"/>
      <c r="AZ2721" s="5"/>
      <c r="BA2721" s="5"/>
      <c r="BB2721" s="5"/>
      <c r="BC2721" s="5"/>
      <c r="BD2721" s="5"/>
      <c r="BE2721" s="5"/>
    </row>
    <row r="2722" spans="1:57" ht="14.25" customHeight="1">
      <c r="A2722" s="1376"/>
      <c r="B2722" s="1301"/>
      <c r="C2722" s="1302"/>
      <c r="D2722" s="5"/>
      <c r="E2722" s="5"/>
      <c r="F2722" s="5"/>
      <c r="G2722" s="5"/>
      <c r="H2722" s="1302"/>
      <c r="I2722" s="1303"/>
      <c r="J2722" s="1301"/>
      <c r="K2722" s="1376"/>
      <c r="L2722" s="1302"/>
      <c r="M2722" s="1382"/>
      <c r="N2722" s="1354"/>
      <c r="O2722" s="1383"/>
      <c r="P2722" s="1383"/>
      <c r="Q2722" s="1383"/>
      <c r="R2722" s="1383"/>
      <c r="S2722" s="1383"/>
      <c r="T2722" s="1383"/>
      <c r="U2722" s="1383"/>
      <c r="V2722" s="1383"/>
      <c r="W2722" s="1383"/>
      <c r="X2722" s="1383"/>
      <c r="Y2722" s="1383"/>
      <c r="Z2722" s="1383"/>
      <c r="AA2722" s="1383"/>
      <c r="AB2722" s="1383"/>
      <c r="AC2722" s="5"/>
      <c r="AD2722" s="1383"/>
      <c r="AE2722" s="1383"/>
      <c r="AF2722" s="1305"/>
      <c r="AG2722" s="1305"/>
      <c r="AH2722" s="5"/>
      <c r="AI2722" s="5"/>
      <c r="AJ2722" s="5"/>
      <c r="AK2722" s="5"/>
      <c r="AL2722" s="5"/>
      <c r="AM2722" s="5"/>
      <c r="AN2722" s="5"/>
      <c r="AO2722" s="5"/>
      <c r="AP2722" s="5"/>
      <c r="AQ2722" s="5"/>
      <c r="AR2722" s="5"/>
      <c r="AS2722" s="5"/>
      <c r="AT2722" s="5"/>
      <c r="AU2722" s="5"/>
      <c r="AV2722" s="5"/>
      <c r="AW2722" s="5"/>
      <c r="AX2722" s="5"/>
      <c r="AY2722" s="5"/>
      <c r="AZ2722" s="5"/>
      <c r="BA2722" s="5"/>
      <c r="BB2722" s="5"/>
      <c r="BC2722" s="5"/>
      <c r="BD2722" s="5"/>
      <c r="BE2722" s="5"/>
    </row>
    <row r="2723" spans="1:57" ht="14.25" customHeight="1">
      <c r="A2723" s="1376"/>
      <c r="B2723" s="1301"/>
      <c r="C2723" s="1302"/>
      <c r="D2723" s="5"/>
      <c r="E2723" s="5"/>
      <c r="F2723" s="5"/>
      <c r="G2723" s="5"/>
      <c r="H2723" s="1302"/>
      <c r="I2723" s="1303"/>
      <c r="J2723" s="1301"/>
      <c r="K2723" s="1376"/>
      <c r="L2723" s="1302"/>
      <c r="M2723" s="1382"/>
      <c r="N2723" s="1354"/>
      <c r="O2723" s="1383"/>
      <c r="P2723" s="1383"/>
      <c r="Q2723" s="1383"/>
      <c r="R2723" s="1383"/>
      <c r="S2723" s="1383"/>
      <c r="T2723" s="1383"/>
      <c r="U2723" s="1383"/>
      <c r="V2723" s="1383"/>
      <c r="W2723" s="1383"/>
      <c r="X2723" s="1383"/>
      <c r="Y2723" s="1383"/>
      <c r="Z2723" s="1383"/>
      <c r="AA2723" s="1383"/>
      <c r="AB2723" s="1383"/>
      <c r="AC2723" s="5"/>
      <c r="AD2723" s="1383"/>
      <c r="AE2723" s="1383"/>
      <c r="AF2723" s="1305"/>
      <c r="AG2723" s="1305"/>
      <c r="AH2723" s="5"/>
      <c r="AI2723" s="5"/>
      <c r="AJ2723" s="5"/>
      <c r="AK2723" s="5"/>
      <c r="AL2723" s="5"/>
      <c r="AM2723" s="5"/>
      <c r="AN2723" s="5"/>
      <c r="AO2723" s="5"/>
      <c r="AP2723" s="5"/>
      <c r="AQ2723" s="5"/>
      <c r="AR2723" s="5"/>
      <c r="AS2723" s="5"/>
      <c r="AT2723" s="5"/>
      <c r="AU2723" s="5"/>
      <c r="AV2723" s="5"/>
      <c r="AW2723" s="5"/>
      <c r="AX2723" s="5"/>
      <c r="AY2723" s="5"/>
      <c r="AZ2723" s="5"/>
      <c r="BA2723" s="5"/>
      <c r="BB2723" s="5"/>
      <c r="BC2723" s="5"/>
      <c r="BD2723" s="5"/>
      <c r="BE2723" s="5"/>
    </row>
    <row r="2724" spans="1:57" ht="14.25" customHeight="1">
      <c r="A2724" s="1376"/>
      <c r="B2724" s="1301"/>
      <c r="C2724" s="1302"/>
      <c r="D2724" s="5"/>
      <c r="E2724" s="5"/>
      <c r="F2724" s="5"/>
      <c r="G2724" s="5"/>
      <c r="H2724" s="1302"/>
      <c r="I2724" s="1303"/>
      <c r="J2724" s="1301"/>
      <c r="K2724" s="1376"/>
      <c r="L2724" s="1302"/>
      <c r="M2724" s="1382"/>
      <c r="N2724" s="1354"/>
      <c r="O2724" s="1383"/>
      <c r="P2724" s="1383"/>
      <c r="Q2724" s="1383"/>
      <c r="R2724" s="1383"/>
      <c r="S2724" s="1383"/>
      <c r="T2724" s="1383"/>
      <c r="U2724" s="1383"/>
      <c r="V2724" s="1383"/>
      <c r="W2724" s="1383"/>
      <c r="X2724" s="1383"/>
      <c r="Y2724" s="1383"/>
      <c r="Z2724" s="1383"/>
      <c r="AA2724" s="1383"/>
      <c r="AB2724" s="1383"/>
      <c r="AC2724" s="5"/>
      <c r="AD2724" s="1383"/>
      <c r="AE2724" s="1383"/>
      <c r="AF2724" s="1305"/>
      <c r="AG2724" s="1305"/>
      <c r="AH2724" s="5"/>
      <c r="AI2724" s="5"/>
      <c r="AJ2724" s="5"/>
      <c r="AK2724" s="5"/>
      <c r="AL2724" s="5"/>
      <c r="AM2724" s="5"/>
      <c r="AN2724" s="5"/>
      <c r="AO2724" s="5"/>
      <c r="AP2724" s="5"/>
      <c r="AQ2724" s="5"/>
      <c r="AR2724" s="5"/>
      <c r="AS2724" s="5"/>
      <c r="AT2724" s="5"/>
      <c r="AU2724" s="5"/>
      <c r="AV2724" s="5"/>
      <c r="AW2724" s="5"/>
      <c r="AX2724" s="5"/>
      <c r="AY2724" s="5"/>
      <c r="AZ2724" s="5"/>
      <c r="BA2724" s="5"/>
      <c r="BB2724" s="5"/>
      <c r="BC2724" s="5"/>
      <c r="BD2724" s="5"/>
      <c r="BE2724" s="5"/>
    </row>
    <row r="2725" spans="1:57" ht="14.25" customHeight="1">
      <c r="A2725" s="1376"/>
      <c r="B2725" s="1301"/>
      <c r="C2725" s="1302"/>
      <c r="D2725" s="5"/>
      <c r="E2725" s="5"/>
      <c r="F2725" s="5"/>
      <c r="G2725" s="5"/>
      <c r="H2725" s="1302"/>
      <c r="I2725" s="1303"/>
      <c r="J2725" s="1301"/>
      <c r="K2725" s="1376"/>
      <c r="L2725" s="1302"/>
      <c r="M2725" s="1382"/>
      <c r="N2725" s="1354"/>
      <c r="O2725" s="1383"/>
      <c r="P2725" s="1383"/>
      <c r="Q2725" s="1383"/>
      <c r="R2725" s="1383"/>
      <c r="S2725" s="1383"/>
      <c r="T2725" s="1383"/>
      <c r="U2725" s="1383"/>
      <c r="V2725" s="1383"/>
      <c r="W2725" s="1383"/>
      <c r="X2725" s="1383"/>
      <c r="Y2725" s="1383"/>
      <c r="Z2725" s="1383"/>
      <c r="AA2725" s="1383"/>
      <c r="AB2725" s="1383"/>
      <c r="AC2725" s="5"/>
      <c r="AD2725" s="1383"/>
      <c r="AE2725" s="1383"/>
      <c r="AF2725" s="1305"/>
      <c r="AG2725" s="1305"/>
      <c r="AH2725" s="5"/>
      <c r="AI2725" s="5"/>
      <c r="AJ2725" s="5"/>
      <c r="AK2725" s="5"/>
      <c r="AL2725" s="5"/>
      <c r="AM2725" s="5"/>
      <c r="AN2725" s="5"/>
      <c r="AO2725" s="5"/>
      <c r="AP2725" s="5"/>
      <c r="AQ2725" s="5"/>
      <c r="AR2725" s="5"/>
      <c r="AS2725" s="5"/>
      <c r="AT2725" s="5"/>
      <c r="AU2725" s="5"/>
      <c r="AV2725" s="5"/>
      <c r="AW2725" s="5"/>
      <c r="AX2725" s="5"/>
      <c r="AY2725" s="5"/>
      <c r="AZ2725" s="5"/>
      <c r="BA2725" s="5"/>
      <c r="BB2725" s="5"/>
      <c r="BC2725" s="5"/>
      <c r="BD2725" s="5"/>
      <c r="BE2725" s="5"/>
    </row>
    <row r="2726" spans="1:57" ht="14.25" customHeight="1">
      <c r="A2726" s="1376"/>
      <c r="B2726" s="1301"/>
      <c r="C2726" s="1302"/>
      <c r="D2726" s="5"/>
      <c r="E2726" s="5"/>
      <c r="F2726" s="5"/>
      <c r="G2726" s="5"/>
      <c r="H2726" s="1302"/>
      <c r="I2726" s="1303"/>
      <c r="J2726" s="1301"/>
      <c r="K2726" s="1376"/>
      <c r="L2726" s="1302"/>
      <c r="M2726" s="1382"/>
      <c r="N2726" s="1354"/>
      <c r="O2726" s="1383"/>
      <c r="P2726" s="1383"/>
      <c r="Q2726" s="1383"/>
      <c r="R2726" s="1383"/>
      <c r="S2726" s="1383"/>
      <c r="T2726" s="1383"/>
      <c r="U2726" s="1383"/>
      <c r="V2726" s="1383"/>
      <c r="W2726" s="1383"/>
      <c r="X2726" s="1383"/>
      <c r="Y2726" s="1383"/>
      <c r="Z2726" s="1383"/>
      <c r="AA2726" s="1383"/>
      <c r="AB2726" s="1383"/>
      <c r="AC2726" s="5"/>
      <c r="AD2726" s="1383"/>
      <c r="AE2726" s="1383"/>
      <c r="AF2726" s="1305"/>
      <c r="AG2726" s="1305"/>
      <c r="AH2726" s="5"/>
      <c r="AI2726" s="5"/>
      <c r="AJ2726" s="5"/>
      <c r="AK2726" s="5"/>
      <c r="AL2726" s="5"/>
      <c r="AM2726" s="5"/>
      <c r="AN2726" s="5"/>
      <c r="AO2726" s="5"/>
      <c r="AP2726" s="5"/>
      <c r="AQ2726" s="5"/>
      <c r="AR2726" s="5"/>
      <c r="AS2726" s="5"/>
      <c r="AT2726" s="5"/>
      <c r="AU2726" s="5"/>
      <c r="AV2726" s="5"/>
      <c r="AW2726" s="5"/>
      <c r="AX2726" s="5"/>
      <c r="AY2726" s="5"/>
      <c r="AZ2726" s="5"/>
      <c r="BA2726" s="5"/>
      <c r="BB2726" s="5"/>
      <c r="BC2726" s="5"/>
      <c r="BD2726" s="5"/>
      <c r="BE2726" s="5"/>
    </row>
    <row r="2727" spans="1:57" ht="14.25" customHeight="1">
      <c r="A2727" s="1376"/>
      <c r="B2727" s="1301"/>
      <c r="C2727" s="1302"/>
      <c r="D2727" s="5"/>
      <c r="E2727" s="5"/>
      <c r="F2727" s="5"/>
      <c r="G2727" s="5"/>
      <c r="H2727" s="1302"/>
      <c r="I2727" s="1303"/>
      <c r="J2727" s="1301"/>
      <c r="K2727" s="1376"/>
      <c r="L2727" s="1302"/>
      <c r="M2727" s="1382"/>
      <c r="N2727" s="1354"/>
      <c r="O2727" s="1383"/>
      <c r="P2727" s="1383"/>
      <c r="Q2727" s="1383"/>
      <c r="R2727" s="1383"/>
      <c r="S2727" s="1383"/>
      <c r="T2727" s="1383"/>
      <c r="U2727" s="1383"/>
      <c r="V2727" s="1383"/>
      <c r="W2727" s="1383"/>
      <c r="X2727" s="1383"/>
      <c r="Y2727" s="1383"/>
      <c r="Z2727" s="1383"/>
      <c r="AA2727" s="1383"/>
      <c r="AB2727" s="1383"/>
      <c r="AC2727" s="5"/>
      <c r="AD2727" s="1383"/>
      <c r="AE2727" s="1383"/>
      <c r="AF2727" s="1305"/>
      <c r="AG2727" s="1305"/>
      <c r="AH2727" s="5"/>
      <c r="AI2727" s="5"/>
      <c r="AJ2727" s="5"/>
      <c r="AK2727" s="5"/>
      <c r="AL2727" s="5"/>
      <c r="AM2727" s="5"/>
      <c r="AN2727" s="5"/>
      <c r="AO2727" s="5"/>
      <c r="AP2727" s="5"/>
      <c r="AQ2727" s="5"/>
      <c r="AR2727" s="5"/>
      <c r="AS2727" s="5"/>
      <c r="AT2727" s="5"/>
      <c r="AU2727" s="5"/>
      <c r="AV2727" s="5"/>
      <c r="AW2727" s="5"/>
      <c r="AX2727" s="5"/>
      <c r="AY2727" s="5"/>
      <c r="AZ2727" s="5"/>
      <c r="BA2727" s="5"/>
      <c r="BB2727" s="5"/>
      <c r="BC2727" s="5"/>
      <c r="BD2727" s="5"/>
      <c r="BE2727" s="5"/>
    </row>
    <row r="2728" spans="1:57" ht="14.25" customHeight="1">
      <c r="A2728" s="1376"/>
      <c r="B2728" s="1301"/>
      <c r="C2728" s="1302"/>
      <c r="D2728" s="5"/>
      <c r="E2728" s="5"/>
      <c r="F2728" s="5"/>
      <c r="G2728" s="5"/>
      <c r="H2728" s="1302"/>
      <c r="I2728" s="1303"/>
      <c r="J2728" s="1301"/>
      <c r="K2728" s="1376"/>
      <c r="L2728" s="1302"/>
      <c r="M2728" s="1382"/>
      <c r="N2728" s="1354"/>
      <c r="O2728" s="1383"/>
      <c r="P2728" s="1383"/>
      <c r="Q2728" s="1383"/>
      <c r="R2728" s="1383"/>
      <c r="S2728" s="1383"/>
      <c r="T2728" s="1383"/>
      <c r="U2728" s="1383"/>
      <c r="V2728" s="1383"/>
      <c r="W2728" s="1383"/>
      <c r="X2728" s="1383"/>
      <c r="Y2728" s="1383"/>
      <c r="Z2728" s="1383"/>
      <c r="AA2728" s="1383"/>
      <c r="AB2728" s="1383"/>
      <c r="AC2728" s="5"/>
      <c r="AD2728" s="1383"/>
      <c r="AE2728" s="1383"/>
      <c r="AF2728" s="1305"/>
      <c r="AG2728" s="1305"/>
      <c r="AH2728" s="5"/>
      <c r="AI2728" s="5"/>
      <c r="AJ2728" s="5"/>
      <c r="AK2728" s="5"/>
      <c r="AL2728" s="5"/>
      <c r="AM2728" s="5"/>
      <c r="AN2728" s="5"/>
      <c r="AO2728" s="5"/>
      <c r="AP2728" s="5"/>
      <c r="AQ2728" s="5"/>
      <c r="AR2728" s="5"/>
      <c r="AS2728" s="5"/>
      <c r="AT2728" s="5"/>
      <c r="AU2728" s="5"/>
      <c r="AV2728" s="5"/>
      <c r="AW2728" s="5"/>
      <c r="AX2728" s="5"/>
      <c r="AY2728" s="5"/>
      <c r="AZ2728" s="5"/>
      <c r="BA2728" s="5"/>
      <c r="BB2728" s="5"/>
      <c r="BC2728" s="5"/>
      <c r="BD2728" s="5"/>
      <c r="BE2728" s="5"/>
    </row>
    <row r="2729" spans="1:57" ht="14.25" customHeight="1">
      <c r="A2729" s="1376"/>
      <c r="B2729" s="1301"/>
      <c r="C2729" s="1302"/>
      <c r="D2729" s="5"/>
      <c r="E2729" s="5"/>
      <c r="F2729" s="5"/>
      <c r="G2729" s="5"/>
      <c r="H2729" s="1302"/>
      <c r="I2729" s="1303"/>
      <c r="J2729" s="1301"/>
      <c r="K2729" s="1376"/>
      <c r="L2729" s="1302"/>
      <c r="M2729" s="1382"/>
      <c r="N2729" s="1354"/>
      <c r="O2729" s="1383"/>
      <c r="P2729" s="1383"/>
      <c r="Q2729" s="1383"/>
      <c r="R2729" s="1383"/>
      <c r="S2729" s="1383"/>
      <c r="T2729" s="1383"/>
      <c r="U2729" s="1383"/>
      <c r="V2729" s="1383"/>
      <c r="W2729" s="1383"/>
      <c r="X2729" s="1383"/>
      <c r="Y2729" s="1383"/>
      <c r="Z2729" s="1383"/>
      <c r="AA2729" s="1383"/>
      <c r="AB2729" s="1383"/>
      <c r="AC2729" s="5"/>
      <c r="AD2729" s="1383"/>
      <c r="AE2729" s="1383"/>
      <c r="AF2729" s="1305"/>
      <c r="AG2729" s="1305"/>
      <c r="AH2729" s="5"/>
      <c r="AI2729" s="5"/>
      <c r="AJ2729" s="5"/>
      <c r="AK2729" s="5"/>
      <c r="AL2729" s="5"/>
      <c r="AM2729" s="5"/>
      <c r="AN2729" s="5"/>
      <c r="AO2729" s="5"/>
      <c r="AP2729" s="5"/>
      <c r="AQ2729" s="5"/>
      <c r="AR2729" s="5"/>
      <c r="AS2729" s="5"/>
      <c r="AT2729" s="5"/>
      <c r="AU2729" s="5"/>
      <c r="AV2729" s="5"/>
      <c r="AW2729" s="5"/>
      <c r="AX2729" s="5"/>
      <c r="AY2729" s="5"/>
      <c r="AZ2729" s="5"/>
      <c r="BA2729" s="5"/>
      <c r="BB2729" s="5"/>
      <c r="BC2729" s="5"/>
      <c r="BD2729" s="5"/>
      <c r="BE2729" s="5"/>
    </row>
    <row r="2730" spans="1:57" ht="14.25" customHeight="1">
      <c r="A2730" s="1376"/>
      <c r="B2730" s="1301"/>
      <c r="C2730" s="1302"/>
      <c r="D2730" s="5"/>
      <c r="E2730" s="5"/>
      <c r="F2730" s="5"/>
      <c r="G2730" s="5"/>
      <c r="H2730" s="1302"/>
      <c r="I2730" s="1303"/>
      <c r="J2730" s="1301"/>
      <c r="K2730" s="1376"/>
      <c r="L2730" s="1302"/>
      <c r="M2730" s="1382"/>
      <c r="N2730" s="1354"/>
      <c r="O2730" s="1383"/>
      <c r="P2730" s="1383"/>
      <c r="Q2730" s="1383"/>
      <c r="R2730" s="1383"/>
      <c r="S2730" s="1383"/>
      <c r="T2730" s="1383"/>
      <c r="U2730" s="1383"/>
      <c r="V2730" s="1383"/>
      <c r="W2730" s="1383"/>
      <c r="X2730" s="1383"/>
      <c r="Y2730" s="1383"/>
      <c r="Z2730" s="1383"/>
      <c r="AA2730" s="1383"/>
      <c r="AB2730" s="1383"/>
      <c r="AC2730" s="5"/>
      <c r="AD2730" s="1383"/>
      <c r="AE2730" s="1383"/>
      <c r="AF2730" s="1305"/>
      <c r="AG2730" s="1305"/>
      <c r="AH2730" s="5"/>
      <c r="AI2730" s="5"/>
      <c r="AJ2730" s="5"/>
      <c r="AK2730" s="5"/>
      <c r="AL2730" s="5"/>
      <c r="AM2730" s="5"/>
      <c r="AN2730" s="5"/>
      <c r="AO2730" s="5"/>
      <c r="AP2730" s="5"/>
      <c r="AQ2730" s="5"/>
      <c r="AR2730" s="5"/>
      <c r="AS2730" s="5"/>
      <c r="AT2730" s="5"/>
      <c r="AU2730" s="5"/>
      <c r="AV2730" s="5"/>
      <c r="AW2730" s="5"/>
      <c r="AX2730" s="5"/>
      <c r="AY2730" s="5"/>
      <c r="AZ2730" s="5"/>
      <c r="BA2730" s="5"/>
      <c r="BB2730" s="5"/>
      <c r="BC2730" s="5"/>
      <c r="BD2730" s="5"/>
      <c r="BE2730" s="5"/>
    </row>
    <row r="2731" spans="1:57" ht="14.25" customHeight="1">
      <c r="A2731" s="1376"/>
      <c r="B2731" s="1301"/>
      <c r="C2731" s="1302"/>
      <c r="D2731" s="5"/>
      <c r="E2731" s="5"/>
      <c r="F2731" s="5"/>
      <c r="G2731" s="5"/>
      <c r="H2731" s="1302"/>
      <c r="I2731" s="1303"/>
      <c r="J2731" s="1301"/>
      <c r="K2731" s="1376"/>
      <c r="L2731" s="1302"/>
      <c r="M2731" s="1382"/>
      <c r="N2731" s="1354"/>
      <c r="O2731" s="1383"/>
      <c r="P2731" s="1383"/>
      <c r="Q2731" s="1383"/>
      <c r="R2731" s="1383"/>
      <c r="S2731" s="1383"/>
      <c r="T2731" s="1383"/>
      <c r="U2731" s="1383"/>
      <c r="V2731" s="1383"/>
      <c r="W2731" s="1383"/>
      <c r="X2731" s="1383"/>
      <c r="Y2731" s="1383"/>
      <c r="Z2731" s="1383"/>
      <c r="AA2731" s="1383"/>
      <c r="AB2731" s="1383"/>
      <c r="AC2731" s="5"/>
      <c r="AD2731" s="1383"/>
      <c r="AE2731" s="1383"/>
      <c r="AF2731" s="1305"/>
      <c r="AG2731" s="1305"/>
      <c r="AH2731" s="5"/>
      <c r="AI2731" s="5"/>
      <c r="AJ2731" s="5"/>
      <c r="AK2731" s="5"/>
      <c r="AL2731" s="5"/>
      <c r="AM2731" s="5"/>
      <c r="AN2731" s="5"/>
      <c r="AO2731" s="5"/>
      <c r="AP2731" s="5"/>
      <c r="AQ2731" s="5"/>
      <c r="AR2731" s="5"/>
      <c r="AS2731" s="5"/>
      <c r="AT2731" s="5"/>
      <c r="AU2731" s="5"/>
      <c r="AV2731" s="5"/>
      <c r="AW2731" s="5"/>
      <c r="AX2731" s="5"/>
      <c r="AY2731" s="5"/>
      <c r="AZ2731" s="5"/>
      <c r="BA2731" s="5"/>
      <c r="BB2731" s="5"/>
      <c r="BC2731" s="5"/>
      <c r="BD2731" s="5"/>
      <c r="BE2731" s="5"/>
    </row>
    <row r="2732" spans="1:57" ht="14.25" customHeight="1">
      <c r="A2732" s="1376"/>
      <c r="B2732" s="1301"/>
      <c r="C2732" s="1302"/>
      <c r="D2732" s="5"/>
      <c r="E2732" s="5"/>
      <c r="F2732" s="5"/>
      <c r="G2732" s="5"/>
      <c r="H2732" s="1302"/>
      <c r="I2732" s="1303"/>
      <c r="J2732" s="1301"/>
      <c r="K2732" s="1376"/>
      <c r="L2732" s="1302"/>
      <c r="M2732" s="1382"/>
      <c r="N2732" s="1354"/>
      <c r="O2732" s="1383"/>
      <c r="P2732" s="1383"/>
      <c r="Q2732" s="1383"/>
      <c r="R2732" s="1383"/>
      <c r="S2732" s="1383"/>
      <c r="T2732" s="1383"/>
      <c r="U2732" s="1383"/>
      <c r="V2732" s="1383"/>
      <c r="W2732" s="1383"/>
      <c r="X2732" s="1383"/>
      <c r="Y2732" s="1383"/>
      <c r="Z2732" s="1383"/>
      <c r="AA2732" s="1383"/>
      <c r="AB2732" s="1383"/>
      <c r="AC2732" s="5"/>
      <c r="AD2732" s="1383"/>
      <c r="AE2732" s="1383"/>
      <c r="AF2732" s="1305"/>
      <c r="AG2732" s="1305"/>
      <c r="AH2732" s="5"/>
      <c r="AI2732" s="5"/>
      <c r="AJ2732" s="5"/>
      <c r="AK2732" s="5"/>
      <c r="AL2732" s="5"/>
      <c r="AM2732" s="5"/>
      <c r="AN2732" s="5"/>
      <c r="AO2732" s="5"/>
      <c r="AP2732" s="5"/>
      <c r="AQ2732" s="5"/>
      <c r="AR2732" s="5"/>
      <c r="AS2732" s="5"/>
      <c r="AT2732" s="5"/>
      <c r="AU2732" s="5"/>
      <c r="AV2732" s="5"/>
      <c r="AW2732" s="5"/>
      <c r="AX2732" s="5"/>
      <c r="AY2732" s="5"/>
      <c r="AZ2732" s="5"/>
      <c r="BA2732" s="5"/>
      <c r="BB2732" s="5"/>
      <c r="BC2732" s="5"/>
      <c r="BD2732" s="5"/>
      <c r="BE2732" s="5"/>
    </row>
    <row r="2733" spans="1:57" ht="14.25" customHeight="1">
      <c r="A2733" s="1376"/>
      <c r="B2733" s="1301"/>
      <c r="C2733" s="1302"/>
      <c r="D2733" s="5"/>
      <c r="E2733" s="5"/>
      <c r="F2733" s="5"/>
      <c r="G2733" s="5"/>
      <c r="H2733" s="1302"/>
      <c r="I2733" s="1303"/>
      <c r="J2733" s="1301"/>
      <c r="K2733" s="1376"/>
      <c r="L2733" s="1302"/>
      <c r="M2733" s="1382"/>
      <c r="N2733" s="1354"/>
      <c r="O2733" s="1383"/>
      <c r="P2733" s="1383"/>
      <c r="Q2733" s="1383"/>
      <c r="R2733" s="1383"/>
      <c r="S2733" s="1383"/>
      <c r="T2733" s="1383"/>
      <c r="U2733" s="1383"/>
      <c r="V2733" s="1383"/>
      <c r="W2733" s="1383"/>
      <c r="X2733" s="1383"/>
      <c r="Y2733" s="1383"/>
      <c r="Z2733" s="1383"/>
      <c r="AA2733" s="1383"/>
      <c r="AB2733" s="1383"/>
      <c r="AC2733" s="5"/>
      <c r="AD2733" s="1383"/>
      <c r="AE2733" s="1383"/>
      <c r="AF2733" s="1305"/>
      <c r="AG2733" s="1305"/>
      <c r="AH2733" s="5"/>
      <c r="AI2733" s="5"/>
      <c r="AJ2733" s="5"/>
      <c r="AK2733" s="5"/>
      <c r="AL2733" s="5"/>
      <c r="AM2733" s="5"/>
      <c r="AN2733" s="5"/>
      <c r="AO2733" s="5"/>
      <c r="AP2733" s="5"/>
      <c r="AQ2733" s="5"/>
      <c r="AR2733" s="5"/>
      <c r="AS2733" s="5"/>
      <c r="AT2733" s="5"/>
      <c r="AU2733" s="5"/>
      <c r="AV2733" s="5"/>
      <c r="AW2733" s="5"/>
      <c r="AX2733" s="5"/>
      <c r="AY2733" s="5"/>
      <c r="AZ2733" s="5"/>
      <c r="BA2733" s="5"/>
      <c r="BB2733" s="5"/>
      <c r="BC2733" s="5"/>
      <c r="BD2733" s="5"/>
      <c r="BE2733" s="5"/>
    </row>
    <row r="2734" spans="1:57" ht="14.25" customHeight="1">
      <c r="A2734" s="1376"/>
      <c r="B2734" s="1301"/>
      <c r="C2734" s="1302"/>
      <c r="D2734" s="5"/>
      <c r="E2734" s="5"/>
      <c r="F2734" s="5"/>
      <c r="G2734" s="5"/>
      <c r="H2734" s="1302"/>
      <c r="I2734" s="1303"/>
      <c r="J2734" s="1301"/>
      <c r="K2734" s="1376"/>
      <c r="L2734" s="1302"/>
      <c r="M2734" s="1382"/>
      <c r="N2734" s="1354"/>
      <c r="O2734" s="1383"/>
      <c r="P2734" s="1383"/>
      <c r="Q2734" s="1383"/>
      <c r="R2734" s="1383"/>
      <c r="S2734" s="1383"/>
      <c r="T2734" s="1383"/>
      <c r="U2734" s="1383"/>
      <c r="V2734" s="1383"/>
      <c r="W2734" s="1383"/>
      <c r="X2734" s="1383"/>
      <c r="Y2734" s="1383"/>
      <c r="Z2734" s="1383"/>
      <c r="AA2734" s="1383"/>
      <c r="AB2734" s="1383"/>
      <c r="AC2734" s="5"/>
      <c r="AD2734" s="1383"/>
      <c r="AE2734" s="1383"/>
      <c r="AF2734" s="1305"/>
      <c r="AG2734" s="1305"/>
      <c r="AH2734" s="5"/>
      <c r="AI2734" s="5"/>
      <c r="AJ2734" s="5"/>
      <c r="AK2734" s="5"/>
      <c r="AL2734" s="5"/>
      <c r="AM2734" s="5"/>
      <c r="AN2734" s="5"/>
      <c r="AO2734" s="5"/>
      <c r="AP2734" s="5"/>
      <c r="AQ2734" s="5"/>
      <c r="AR2734" s="5"/>
      <c r="AS2734" s="5"/>
      <c r="AT2734" s="5"/>
      <c r="AU2734" s="5"/>
      <c r="AV2734" s="5"/>
      <c r="AW2734" s="5"/>
      <c r="AX2734" s="5"/>
      <c r="AY2734" s="5"/>
      <c r="AZ2734" s="5"/>
      <c r="BA2734" s="5"/>
      <c r="BB2734" s="5"/>
      <c r="BC2734" s="5"/>
      <c r="BD2734" s="5"/>
      <c r="BE2734" s="5"/>
    </row>
    <row r="2735" spans="1:57" ht="14.25" customHeight="1">
      <c r="A2735" s="1376"/>
      <c r="B2735" s="1301"/>
      <c r="C2735" s="1302"/>
      <c r="D2735" s="5"/>
      <c r="E2735" s="5"/>
      <c r="F2735" s="5"/>
      <c r="G2735" s="5"/>
      <c r="H2735" s="1302"/>
      <c r="I2735" s="1303"/>
      <c r="J2735" s="1301"/>
      <c r="K2735" s="1376"/>
      <c r="L2735" s="1302"/>
      <c r="M2735" s="1382"/>
      <c r="N2735" s="1354"/>
      <c r="O2735" s="1383"/>
      <c r="P2735" s="1383"/>
      <c r="Q2735" s="1383"/>
      <c r="R2735" s="1383"/>
      <c r="S2735" s="1383"/>
      <c r="T2735" s="1383"/>
      <c r="U2735" s="1383"/>
      <c r="V2735" s="1383"/>
      <c r="W2735" s="1383"/>
      <c r="X2735" s="1383"/>
      <c r="Y2735" s="1383"/>
      <c r="Z2735" s="1383"/>
      <c r="AA2735" s="1383"/>
      <c r="AB2735" s="1383"/>
      <c r="AC2735" s="5"/>
      <c r="AD2735" s="1383"/>
      <c r="AE2735" s="1383"/>
      <c r="AF2735" s="1305"/>
      <c r="AG2735" s="1305"/>
      <c r="AH2735" s="5"/>
      <c r="AI2735" s="5"/>
      <c r="AJ2735" s="5"/>
      <c r="AK2735" s="5"/>
      <c r="AL2735" s="5"/>
      <c r="AM2735" s="5"/>
      <c r="AN2735" s="5"/>
      <c r="AO2735" s="5"/>
      <c r="AP2735" s="5"/>
      <c r="AQ2735" s="5"/>
      <c r="AR2735" s="5"/>
      <c r="AS2735" s="5"/>
      <c r="AT2735" s="5"/>
      <c r="AU2735" s="5"/>
      <c r="AV2735" s="5"/>
      <c r="AW2735" s="5"/>
      <c r="AX2735" s="5"/>
      <c r="AY2735" s="5"/>
      <c r="AZ2735" s="5"/>
      <c r="BA2735" s="5"/>
      <c r="BB2735" s="5"/>
      <c r="BC2735" s="5"/>
      <c r="BD2735" s="5"/>
      <c r="BE2735" s="5"/>
    </row>
    <row r="2736" spans="1:57" ht="14.25" customHeight="1">
      <c r="A2736" s="1376"/>
      <c r="B2736" s="1301"/>
      <c r="C2736" s="1302"/>
      <c r="D2736" s="5"/>
      <c r="E2736" s="5"/>
      <c r="F2736" s="5"/>
      <c r="G2736" s="5"/>
      <c r="H2736" s="1302"/>
      <c r="I2736" s="1303"/>
      <c r="J2736" s="1301"/>
      <c r="K2736" s="1376"/>
      <c r="L2736" s="1302"/>
      <c r="M2736" s="1382"/>
      <c r="N2736" s="1354"/>
      <c r="O2736" s="1383"/>
      <c r="P2736" s="1383"/>
      <c r="Q2736" s="1383"/>
      <c r="R2736" s="1383"/>
      <c r="S2736" s="1383"/>
      <c r="T2736" s="1383"/>
      <c r="U2736" s="1383"/>
      <c r="V2736" s="1383"/>
      <c r="W2736" s="1383"/>
      <c r="X2736" s="1383"/>
      <c r="Y2736" s="1383"/>
      <c r="Z2736" s="1383"/>
      <c r="AA2736" s="1383"/>
      <c r="AB2736" s="1383"/>
      <c r="AC2736" s="5"/>
      <c r="AD2736" s="1383"/>
      <c r="AE2736" s="1383"/>
      <c r="AF2736" s="1305"/>
      <c r="AG2736" s="1305"/>
      <c r="AH2736" s="5"/>
      <c r="AI2736" s="5"/>
      <c r="AJ2736" s="5"/>
      <c r="AK2736" s="5"/>
      <c r="AL2736" s="5"/>
      <c r="AM2736" s="5"/>
      <c r="AN2736" s="5"/>
      <c r="AO2736" s="5"/>
      <c r="AP2736" s="5"/>
      <c r="AQ2736" s="5"/>
      <c r="AR2736" s="5"/>
      <c r="AS2736" s="5"/>
      <c r="AT2736" s="5"/>
      <c r="AU2736" s="5"/>
      <c r="AV2736" s="5"/>
      <c r="AW2736" s="5"/>
      <c r="AX2736" s="5"/>
      <c r="AY2736" s="5"/>
      <c r="AZ2736" s="5"/>
      <c r="BA2736" s="5"/>
      <c r="BB2736" s="5"/>
      <c r="BC2736" s="5"/>
      <c r="BD2736" s="5"/>
      <c r="BE2736" s="5"/>
    </row>
    <row r="2737" spans="1:57" ht="14.25" customHeight="1">
      <c r="A2737" s="1376"/>
      <c r="B2737" s="1301"/>
      <c r="C2737" s="1302"/>
      <c r="D2737" s="5"/>
      <c r="E2737" s="5"/>
      <c r="F2737" s="5"/>
      <c r="G2737" s="5"/>
      <c r="H2737" s="1302"/>
      <c r="I2737" s="1303"/>
      <c r="J2737" s="1301"/>
      <c r="K2737" s="1376"/>
      <c r="L2737" s="1302"/>
      <c r="M2737" s="1382"/>
      <c r="N2737" s="1354"/>
      <c r="O2737" s="1383"/>
      <c r="P2737" s="1383"/>
      <c r="Q2737" s="1383"/>
      <c r="R2737" s="1383"/>
      <c r="S2737" s="1383"/>
      <c r="T2737" s="1383"/>
      <c r="U2737" s="1383"/>
      <c r="V2737" s="1383"/>
      <c r="W2737" s="1383"/>
      <c r="X2737" s="1383"/>
      <c r="Y2737" s="1383"/>
      <c r="Z2737" s="1383"/>
      <c r="AA2737" s="1383"/>
      <c r="AB2737" s="1383"/>
      <c r="AC2737" s="5"/>
      <c r="AD2737" s="1383"/>
      <c r="AE2737" s="1383"/>
      <c r="AF2737" s="1305"/>
      <c r="AG2737" s="1305"/>
      <c r="AH2737" s="5"/>
      <c r="AI2737" s="5"/>
      <c r="AJ2737" s="5"/>
      <c r="AK2737" s="5"/>
      <c r="AL2737" s="5"/>
      <c r="AM2737" s="5"/>
      <c r="AN2737" s="5"/>
      <c r="AO2737" s="5"/>
      <c r="AP2737" s="5"/>
      <c r="AQ2737" s="5"/>
      <c r="AR2737" s="5"/>
      <c r="AS2737" s="5"/>
      <c r="AT2737" s="5"/>
      <c r="AU2737" s="5"/>
      <c r="AV2737" s="5"/>
      <c r="AW2737" s="5"/>
      <c r="AX2737" s="5"/>
      <c r="AY2737" s="5"/>
      <c r="AZ2737" s="5"/>
      <c r="BA2737" s="5"/>
      <c r="BB2737" s="5"/>
      <c r="BC2737" s="5"/>
      <c r="BD2737" s="5"/>
      <c r="BE2737" s="5"/>
    </row>
    <row r="2738" spans="1:57" ht="14.25" customHeight="1">
      <c r="A2738" s="1376"/>
      <c r="B2738" s="1301"/>
      <c r="C2738" s="1302"/>
      <c r="D2738" s="5"/>
      <c r="E2738" s="5"/>
      <c r="F2738" s="5"/>
      <c r="G2738" s="5"/>
      <c r="H2738" s="1302"/>
      <c r="I2738" s="1303"/>
      <c r="J2738" s="1301"/>
      <c r="K2738" s="1376"/>
      <c r="L2738" s="1302"/>
      <c r="M2738" s="1382"/>
      <c r="N2738" s="1354"/>
      <c r="O2738" s="1383"/>
      <c r="P2738" s="1383"/>
      <c r="Q2738" s="1383"/>
      <c r="R2738" s="1383"/>
      <c r="S2738" s="1383"/>
      <c r="T2738" s="1383"/>
      <c r="U2738" s="1383"/>
      <c r="V2738" s="1383"/>
      <c r="W2738" s="1383"/>
      <c r="X2738" s="1383"/>
      <c r="Y2738" s="1383"/>
      <c r="Z2738" s="1383"/>
      <c r="AA2738" s="1383"/>
      <c r="AB2738" s="1383"/>
      <c r="AC2738" s="5"/>
      <c r="AD2738" s="1383"/>
      <c r="AE2738" s="1383"/>
      <c r="AF2738" s="1305"/>
      <c r="AG2738" s="1305"/>
      <c r="AH2738" s="5"/>
      <c r="AI2738" s="5"/>
      <c r="AJ2738" s="5"/>
      <c r="AK2738" s="5"/>
      <c r="AL2738" s="5"/>
      <c r="AM2738" s="5"/>
      <c r="AN2738" s="5"/>
      <c r="AO2738" s="5"/>
      <c r="AP2738" s="5"/>
      <c r="AQ2738" s="5"/>
      <c r="AR2738" s="5"/>
      <c r="AS2738" s="5"/>
      <c r="AT2738" s="5"/>
      <c r="AU2738" s="5"/>
      <c r="AV2738" s="5"/>
      <c r="AW2738" s="5"/>
      <c r="AX2738" s="5"/>
      <c r="AY2738" s="5"/>
      <c r="AZ2738" s="5"/>
      <c r="BA2738" s="5"/>
      <c r="BB2738" s="5"/>
      <c r="BC2738" s="5"/>
      <c r="BD2738" s="5"/>
      <c r="BE2738" s="5"/>
    </row>
    <row r="2739" spans="1:57" ht="14.25" customHeight="1">
      <c r="A2739" s="1376"/>
      <c r="B2739" s="1301"/>
      <c r="C2739" s="1302"/>
      <c r="D2739" s="5"/>
      <c r="E2739" s="5"/>
      <c r="F2739" s="5"/>
      <c r="G2739" s="5"/>
      <c r="H2739" s="1302"/>
      <c r="I2739" s="1303"/>
      <c r="J2739" s="1301"/>
      <c r="K2739" s="1376"/>
      <c r="L2739" s="1302"/>
      <c r="M2739" s="1382"/>
      <c r="N2739" s="1354"/>
      <c r="O2739" s="1383"/>
      <c r="P2739" s="1383"/>
      <c r="Q2739" s="1383"/>
      <c r="R2739" s="1383"/>
      <c r="S2739" s="1383"/>
      <c r="T2739" s="1383"/>
      <c r="U2739" s="1383"/>
      <c r="V2739" s="1383"/>
      <c r="W2739" s="1383"/>
      <c r="X2739" s="1383"/>
      <c r="Y2739" s="1383"/>
      <c r="Z2739" s="1383"/>
      <c r="AA2739" s="1383"/>
      <c r="AB2739" s="1383"/>
      <c r="AC2739" s="5"/>
      <c r="AD2739" s="1383"/>
      <c r="AE2739" s="1383"/>
      <c r="AF2739" s="1305"/>
      <c r="AG2739" s="1305"/>
      <c r="AH2739" s="5"/>
      <c r="AI2739" s="5"/>
      <c r="AJ2739" s="5"/>
      <c r="AK2739" s="5"/>
      <c r="AL2739" s="5"/>
      <c r="AM2739" s="5"/>
      <c r="AN2739" s="5"/>
      <c r="AO2739" s="5"/>
      <c r="AP2739" s="5"/>
      <c r="AQ2739" s="5"/>
      <c r="AR2739" s="5"/>
      <c r="AS2739" s="5"/>
      <c r="AT2739" s="5"/>
      <c r="AU2739" s="5"/>
      <c r="AV2739" s="5"/>
      <c r="AW2739" s="5"/>
      <c r="AX2739" s="5"/>
      <c r="AY2739" s="5"/>
      <c r="AZ2739" s="5"/>
      <c r="BA2739" s="5"/>
      <c r="BB2739" s="5"/>
      <c r="BC2739" s="5"/>
      <c r="BD2739" s="5"/>
      <c r="BE2739" s="5"/>
    </row>
    <row r="2740" spans="1:57" ht="14.25" customHeight="1">
      <c r="A2740" s="1376"/>
      <c r="B2740" s="1301"/>
      <c r="C2740" s="1302"/>
      <c r="D2740" s="5"/>
      <c r="E2740" s="5"/>
      <c r="F2740" s="5"/>
      <c r="G2740" s="5"/>
      <c r="H2740" s="1302"/>
      <c r="I2740" s="1303"/>
      <c r="J2740" s="1301"/>
      <c r="K2740" s="1376"/>
      <c r="L2740" s="1302"/>
      <c r="M2740" s="1382"/>
      <c r="N2740" s="1354"/>
      <c r="O2740" s="1383"/>
      <c r="P2740" s="1383"/>
      <c r="Q2740" s="1383"/>
      <c r="R2740" s="1383"/>
      <c r="S2740" s="1383"/>
      <c r="T2740" s="1383"/>
      <c r="U2740" s="1383"/>
      <c r="V2740" s="1383"/>
      <c r="W2740" s="1383"/>
      <c r="X2740" s="1383"/>
      <c r="Y2740" s="1383"/>
      <c r="Z2740" s="1383"/>
      <c r="AA2740" s="1383"/>
      <c r="AB2740" s="1383"/>
      <c r="AC2740" s="5"/>
      <c r="AD2740" s="1383"/>
      <c r="AE2740" s="1383"/>
      <c r="AF2740" s="1305"/>
      <c r="AG2740" s="1305"/>
      <c r="AH2740" s="5"/>
      <c r="AI2740" s="5"/>
      <c r="AJ2740" s="5"/>
      <c r="AK2740" s="5"/>
      <c r="AL2740" s="5"/>
      <c r="AM2740" s="5"/>
      <c r="AN2740" s="5"/>
      <c r="AO2740" s="5"/>
      <c r="AP2740" s="5"/>
      <c r="AQ2740" s="5"/>
      <c r="AR2740" s="5"/>
      <c r="AS2740" s="5"/>
      <c r="AT2740" s="5"/>
      <c r="AU2740" s="5"/>
      <c r="AV2740" s="5"/>
      <c r="AW2740" s="5"/>
      <c r="AX2740" s="5"/>
      <c r="AY2740" s="5"/>
      <c r="AZ2740" s="5"/>
      <c r="BA2740" s="5"/>
      <c r="BB2740" s="5"/>
      <c r="BC2740" s="5"/>
      <c r="BD2740" s="5"/>
      <c r="BE2740" s="5"/>
    </row>
    <row r="2741" spans="1:57" ht="14.25" customHeight="1">
      <c r="A2741" s="1376"/>
      <c r="B2741" s="1301"/>
      <c r="C2741" s="1302"/>
      <c r="D2741" s="5"/>
      <c r="E2741" s="5"/>
      <c r="F2741" s="5"/>
      <c r="G2741" s="5"/>
      <c r="H2741" s="1302"/>
      <c r="I2741" s="1303"/>
      <c r="J2741" s="1301"/>
      <c r="K2741" s="1376"/>
      <c r="L2741" s="1302"/>
      <c r="M2741" s="1382"/>
      <c r="N2741" s="1354"/>
      <c r="O2741" s="1383"/>
      <c r="P2741" s="1383"/>
      <c r="Q2741" s="1383"/>
      <c r="R2741" s="1383"/>
      <c r="S2741" s="1383"/>
      <c r="T2741" s="1383"/>
      <c r="U2741" s="1383"/>
      <c r="V2741" s="1383"/>
      <c r="W2741" s="1383"/>
      <c r="X2741" s="1383"/>
      <c r="Y2741" s="1383"/>
      <c r="Z2741" s="1383"/>
      <c r="AA2741" s="1383"/>
      <c r="AB2741" s="1383"/>
      <c r="AC2741" s="5"/>
      <c r="AD2741" s="1383"/>
      <c r="AE2741" s="1383"/>
      <c r="AF2741" s="1305"/>
      <c r="AG2741" s="1305"/>
      <c r="AH2741" s="5"/>
      <c r="AI2741" s="5"/>
      <c r="AJ2741" s="5"/>
      <c r="AK2741" s="5"/>
      <c r="AL2741" s="5"/>
      <c r="AM2741" s="5"/>
      <c r="AN2741" s="5"/>
      <c r="AO2741" s="5"/>
      <c r="AP2741" s="5"/>
      <c r="AQ2741" s="5"/>
      <c r="AR2741" s="5"/>
      <c r="AS2741" s="5"/>
      <c r="AT2741" s="5"/>
      <c r="AU2741" s="5"/>
      <c r="AV2741" s="5"/>
      <c r="AW2741" s="5"/>
      <c r="AX2741" s="5"/>
      <c r="AY2741" s="5"/>
      <c r="AZ2741" s="5"/>
      <c r="BA2741" s="5"/>
      <c r="BB2741" s="5"/>
      <c r="BC2741" s="5"/>
      <c r="BD2741" s="5"/>
      <c r="BE2741" s="5"/>
    </row>
    <row r="2742" spans="1:57" ht="14.25" customHeight="1">
      <c r="A2742" s="1376"/>
      <c r="B2742" s="1301"/>
      <c r="C2742" s="1302"/>
      <c r="D2742" s="5"/>
      <c r="E2742" s="5"/>
      <c r="F2742" s="5"/>
      <c r="G2742" s="5"/>
      <c r="H2742" s="1302"/>
      <c r="I2742" s="1303"/>
      <c r="J2742" s="1301"/>
      <c r="K2742" s="1376"/>
      <c r="L2742" s="1302"/>
      <c r="M2742" s="1382"/>
      <c r="N2742" s="1354"/>
      <c r="O2742" s="1383"/>
      <c r="P2742" s="1383"/>
      <c r="Q2742" s="1383"/>
      <c r="R2742" s="1383"/>
      <c r="S2742" s="1383"/>
      <c r="T2742" s="1383"/>
      <c r="U2742" s="1383"/>
      <c r="V2742" s="1383"/>
      <c r="W2742" s="1383"/>
      <c r="X2742" s="1383"/>
      <c r="Y2742" s="1383"/>
      <c r="Z2742" s="1383"/>
      <c r="AA2742" s="1383"/>
      <c r="AB2742" s="1383"/>
      <c r="AC2742" s="5"/>
      <c r="AD2742" s="1383"/>
      <c r="AE2742" s="1383"/>
      <c r="AF2742" s="1305"/>
      <c r="AG2742" s="1305"/>
      <c r="AH2742" s="5"/>
      <c r="AI2742" s="5"/>
      <c r="AJ2742" s="5"/>
      <c r="AK2742" s="5"/>
      <c r="AL2742" s="5"/>
      <c r="AM2742" s="5"/>
      <c r="AN2742" s="5"/>
      <c r="AO2742" s="5"/>
      <c r="AP2742" s="5"/>
      <c r="AQ2742" s="5"/>
      <c r="AR2742" s="5"/>
      <c r="AS2742" s="5"/>
      <c r="AT2742" s="5"/>
      <c r="AU2742" s="5"/>
      <c r="AV2742" s="5"/>
      <c r="AW2742" s="5"/>
      <c r="AX2742" s="5"/>
      <c r="AY2742" s="5"/>
      <c r="AZ2742" s="5"/>
      <c r="BA2742" s="5"/>
      <c r="BB2742" s="5"/>
      <c r="BC2742" s="5"/>
      <c r="BD2742" s="5"/>
      <c r="BE2742" s="5"/>
    </row>
    <row r="2743" spans="1:57" ht="14.25" customHeight="1">
      <c r="A2743" s="1376"/>
      <c r="B2743" s="1301"/>
      <c r="C2743" s="1302"/>
      <c r="D2743" s="5"/>
      <c r="E2743" s="5"/>
      <c r="F2743" s="5"/>
      <c r="G2743" s="5"/>
      <c r="H2743" s="1302"/>
      <c r="I2743" s="1303"/>
      <c r="J2743" s="1301"/>
      <c r="K2743" s="1376"/>
      <c r="L2743" s="1302"/>
      <c r="M2743" s="1382"/>
      <c r="N2743" s="1354"/>
      <c r="O2743" s="1383"/>
      <c r="P2743" s="1383"/>
      <c r="Q2743" s="1383"/>
      <c r="R2743" s="1383"/>
      <c r="S2743" s="1383"/>
      <c r="T2743" s="1383"/>
      <c r="U2743" s="1383"/>
      <c r="V2743" s="1383"/>
      <c r="W2743" s="1383"/>
      <c r="X2743" s="1383"/>
      <c r="Y2743" s="1383"/>
      <c r="Z2743" s="1383"/>
      <c r="AA2743" s="1383"/>
      <c r="AB2743" s="1383"/>
      <c r="AC2743" s="5"/>
      <c r="AD2743" s="1383"/>
      <c r="AE2743" s="1383"/>
      <c r="AF2743" s="1305"/>
      <c r="AG2743" s="1305"/>
      <c r="AH2743" s="5"/>
      <c r="AI2743" s="5"/>
      <c r="AJ2743" s="5"/>
      <c r="AK2743" s="5"/>
      <c r="AL2743" s="5"/>
      <c r="AM2743" s="5"/>
      <c r="AN2743" s="5"/>
      <c r="AO2743" s="5"/>
      <c r="AP2743" s="5"/>
      <c r="AQ2743" s="5"/>
      <c r="AR2743" s="5"/>
      <c r="AS2743" s="5"/>
      <c r="AT2743" s="5"/>
      <c r="AU2743" s="5"/>
      <c r="AV2743" s="5"/>
      <c r="AW2743" s="5"/>
      <c r="AX2743" s="5"/>
      <c r="AY2743" s="5"/>
      <c r="AZ2743" s="5"/>
      <c r="BA2743" s="5"/>
      <c r="BB2743" s="5"/>
      <c r="BC2743" s="5"/>
      <c r="BD2743" s="5"/>
      <c r="BE2743" s="5"/>
    </row>
    <row r="2744" spans="1:57" ht="14.25" customHeight="1">
      <c r="A2744" s="1376"/>
      <c r="B2744" s="1301"/>
      <c r="C2744" s="1302"/>
      <c r="D2744" s="5"/>
      <c r="E2744" s="5"/>
      <c r="F2744" s="5"/>
      <c r="G2744" s="5"/>
      <c r="H2744" s="1302"/>
      <c r="I2744" s="1303"/>
      <c r="J2744" s="1301"/>
      <c r="K2744" s="1376"/>
      <c r="L2744" s="1302"/>
      <c r="M2744" s="1382"/>
      <c r="N2744" s="1354"/>
      <c r="O2744" s="1383"/>
      <c r="P2744" s="1383"/>
      <c r="Q2744" s="1383"/>
      <c r="R2744" s="1383"/>
      <c r="S2744" s="1383"/>
      <c r="T2744" s="1383"/>
      <c r="U2744" s="1383"/>
      <c r="V2744" s="1383"/>
      <c r="W2744" s="1383"/>
      <c r="X2744" s="1383"/>
      <c r="Y2744" s="1383"/>
      <c r="Z2744" s="1383"/>
      <c r="AA2744" s="1383"/>
      <c r="AB2744" s="1383"/>
      <c r="AC2744" s="5"/>
      <c r="AD2744" s="1383"/>
      <c r="AE2744" s="1383"/>
      <c r="AF2744" s="1305"/>
      <c r="AG2744" s="1305"/>
      <c r="AH2744" s="5"/>
      <c r="AI2744" s="5"/>
      <c r="AJ2744" s="5"/>
      <c r="AK2744" s="5"/>
      <c r="AL2744" s="5"/>
      <c r="AM2744" s="5"/>
      <c r="AN2744" s="5"/>
      <c r="AO2744" s="5"/>
      <c r="AP2744" s="5"/>
      <c r="AQ2744" s="5"/>
      <c r="AR2744" s="5"/>
      <c r="AS2744" s="5"/>
      <c r="AT2744" s="5"/>
      <c r="AU2744" s="5"/>
      <c r="AV2744" s="5"/>
      <c r="AW2744" s="5"/>
      <c r="AX2744" s="5"/>
      <c r="AY2744" s="5"/>
      <c r="AZ2744" s="5"/>
      <c r="BA2744" s="5"/>
      <c r="BB2744" s="5"/>
      <c r="BC2744" s="5"/>
      <c r="BD2744" s="5"/>
      <c r="BE2744" s="5"/>
    </row>
    <row r="2745" spans="1:57" ht="14.25" customHeight="1">
      <c r="A2745" s="1376"/>
      <c r="B2745" s="1301"/>
      <c r="C2745" s="1302"/>
      <c r="D2745" s="5"/>
      <c r="E2745" s="5"/>
      <c r="F2745" s="5"/>
      <c r="G2745" s="5"/>
      <c r="H2745" s="1302"/>
      <c r="I2745" s="1303"/>
      <c r="J2745" s="1301"/>
      <c r="K2745" s="1376"/>
      <c r="L2745" s="1302"/>
      <c r="M2745" s="1382"/>
      <c r="N2745" s="1354"/>
      <c r="O2745" s="1383"/>
      <c r="P2745" s="1383"/>
      <c r="Q2745" s="1383"/>
      <c r="R2745" s="1383"/>
      <c r="S2745" s="1383"/>
      <c r="T2745" s="1383"/>
      <c r="U2745" s="1383"/>
      <c r="V2745" s="1383"/>
      <c r="W2745" s="1383"/>
      <c r="X2745" s="1383"/>
      <c r="Y2745" s="1383"/>
      <c r="Z2745" s="1383"/>
      <c r="AA2745" s="1383"/>
      <c r="AB2745" s="1383"/>
      <c r="AC2745" s="5"/>
      <c r="AD2745" s="1383"/>
      <c r="AE2745" s="1383"/>
      <c r="AF2745" s="1305"/>
      <c r="AG2745" s="1305"/>
      <c r="AH2745" s="5"/>
      <c r="AI2745" s="5"/>
      <c r="AJ2745" s="5"/>
      <c r="AK2745" s="5"/>
      <c r="AL2745" s="5"/>
      <c r="AM2745" s="5"/>
      <c r="AN2745" s="5"/>
      <c r="AO2745" s="5"/>
      <c r="AP2745" s="5"/>
      <c r="AQ2745" s="5"/>
      <c r="AR2745" s="5"/>
      <c r="AS2745" s="5"/>
      <c r="AT2745" s="5"/>
      <c r="AU2745" s="5"/>
      <c r="AV2745" s="5"/>
      <c r="AW2745" s="5"/>
      <c r="AX2745" s="5"/>
      <c r="AY2745" s="5"/>
      <c r="AZ2745" s="5"/>
      <c r="BA2745" s="5"/>
      <c r="BB2745" s="5"/>
      <c r="BC2745" s="5"/>
      <c r="BD2745" s="5"/>
      <c r="BE2745" s="5"/>
    </row>
    <row r="2746" spans="1:57" ht="14.25" customHeight="1">
      <c r="A2746" s="1376"/>
      <c r="B2746" s="1301"/>
      <c r="C2746" s="1302"/>
      <c r="D2746" s="5"/>
      <c r="E2746" s="5"/>
      <c r="F2746" s="5"/>
      <c r="G2746" s="5"/>
      <c r="H2746" s="1302"/>
      <c r="I2746" s="1303"/>
      <c r="J2746" s="1301"/>
      <c r="K2746" s="1376"/>
      <c r="L2746" s="1302"/>
      <c r="M2746" s="1382"/>
      <c r="N2746" s="1354"/>
      <c r="O2746" s="1383"/>
      <c r="P2746" s="1383"/>
      <c r="Q2746" s="1383"/>
      <c r="R2746" s="1383"/>
      <c r="S2746" s="1383"/>
      <c r="T2746" s="1383"/>
      <c r="U2746" s="1383"/>
      <c r="V2746" s="1383"/>
      <c r="W2746" s="1383"/>
      <c r="X2746" s="1383"/>
      <c r="Y2746" s="1383"/>
      <c r="Z2746" s="1383"/>
      <c r="AA2746" s="1383"/>
      <c r="AB2746" s="1383"/>
      <c r="AC2746" s="5"/>
      <c r="AD2746" s="1383"/>
      <c r="AE2746" s="1383"/>
      <c r="AF2746" s="1305"/>
      <c r="AG2746" s="1305"/>
      <c r="AH2746" s="5"/>
      <c r="AI2746" s="5"/>
      <c r="AJ2746" s="5"/>
      <c r="AK2746" s="5"/>
      <c r="AL2746" s="5"/>
      <c r="AM2746" s="5"/>
      <c r="AN2746" s="5"/>
      <c r="AO2746" s="5"/>
      <c r="AP2746" s="5"/>
      <c r="AQ2746" s="5"/>
      <c r="AR2746" s="5"/>
      <c r="AS2746" s="5"/>
      <c r="AT2746" s="5"/>
      <c r="AU2746" s="5"/>
      <c r="AV2746" s="5"/>
      <c r="AW2746" s="5"/>
      <c r="AX2746" s="5"/>
      <c r="AY2746" s="5"/>
      <c r="AZ2746" s="5"/>
      <c r="BA2746" s="5"/>
      <c r="BB2746" s="5"/>
      <c r="BC2746" s="5"/>
      <c r="BD2746" s="5"/>
      <c r="BE2746" s="5"/>
    </row>
    <row r="2747" spans="1:57" ht="14.25" customHeight="1">
      <c r="A2747" s="1376"/>
      <c r="B2747" s="1301"/>
      <c r="C2747" s="1302"/>
      <c r="D2747" s="5"/>
      <c r="E2747" s="5"/>
      <c r="F2747" s="5"/>
      <c r="G2747" s="5"/>
      <c r="H2747" s="1302"/>
      <c r="I2747" s="1303"/>
      <c r="J2747" s="1301"/>
      <c r="K2747" s="1376"/>
      <c r="L2747" s="1302"/>
      <c r="M2747" s="1382"/>
      <c r="N2747" s="1354"/>
      <c r="O2747" s="1383"/>
      <c r="P2747" s="1383"/>
      <c r="Q2747" s="1383"/>
      <c r="R2747" s="1383"/>
      <c r="S2747" s="1383"/>
      <c r="T2747" s="1383"/>
      <c r="U2747" s="1383"/>
      <c r="V2747" s="1383"/>
      <c r="W2747" s="1383"/>
      <c r="X2747" s="1383"/>
      <c r="Y2747" s="1383"/>
      <c r="Z2747" s="1383"/>
      <c r="AA2747" s="1383"/>
      <c r="AB2747" s="1383"/>
      <c r="AC2747" s="5"/>
      <c r="AD2747" s="1383"/>
      <c r="AE2747" s="1383"/>
      <c r="AF2747" s="1305"/>
      <c r="AG2747" s="1305"/>
      <c r="AH2747" s="5"/>
      <c r="AI2747" s="5"/>
      <c r="AJ2747" s="5"/>
      <c r="AK2747" s="5"/>
      <c r="AL2747" s="5"/>
      <c r="AM2747" s="5"/>
      <c r="AN2747" s="5"/>
      <c r="AO2747" s="5"/>
      <c r="AP2747" s="5"/>
      <c r="AQ2747" s="5"/>
      <c r="AR2747" s="5"/>
      <c r="AS2747" s="5"/>
      <c r="AT2747" s="5"/>
      <c r="AU2747" s="5"/>
      <c r="AV2747" s="5"/>
      <c r="AW2747" s="5"/>
      <c r="AX2747" s="5"/>
      <c r="AY2747" s="5"/>
      <c r="AZ2747" s="5"/>
      <c r="BA2747" s="5"/>
      <c r="BB2747" s="5"/>
      <c r="BC2747" s="5"/>
      <c r="BD2747" s="5"/>
      <c r="BE2747" s="5"/>
    </row>
    <row r="2748" spans="1:57" ht="14.25" customHeight="1">
      <c r="A2748" s="1376"/>
      <c r="B2748" s="1301"/>
      <c r="C2748" s="1302"/>
      <c r="D2748" s="5"/>
      <c r="E2748" s="5"/>
      <c r="F2748" s="5"/>
      <c r="G2748" s="5"/>
      <c r="H2748" s="1302"/>
      <c r="I2748" s="1303"/>
      <c r="J2748" s="1301"/>
      <c r="K2748" s="1376"/>
      <c r="L2748" s="1302"/>
      <c r="M2748" s="1382"/>
      <c r="N2748" s="1354"/>
      <c r="O2748" s="1383"/>
      <c r="P2748" s="1383"/>
      <c r="Q2748" s="1383"/>
      <c r="R2748" s="1383"/>
      <c r="S2748" s="1383"/>
      <c r="T2748" s="1383"/>
      <c r="U2748" s="1383"/>
      <c r="V2748" s="1383"/>
      <c r="W2748" s="1383"/>
      <c r="X2748" s="1383"/>
      <c r="Y2748" s="1383"/>
      <c r="Z2748" s="1383"/>
      <c r="AA2748" s="1383"/>
      <c r="AB2748" s="1383"/>
      <c r="AC2748" s="5"/>
      <c r="AD2748" s="1383"/>
      <c r="AE2748" s="1383"/>
      <c r="AF2748" s="1305"/>
      <c r="AG2748" s="1305"/>
      <c r="AH2748" s="5"/>
      <c r="AI2748" s="5"/>
      <c r="AJ2748" s="5"/>
      <c r="AK2748" s="5"/>
      <c r="AL2748" s="5"/>
      <c r="AM2748" s="5"/>
      <c r="AN2748" s="5"/>
      <c r="AO2748" s="5"/>
      <c r="AP2748" s="5"/>
      <c r="AQ2748" s="5"/>
      <c r="AR2748" s="5"/>
      <c r="AS2748" s="5"/>
      <c r="AT2748" s="5"/>
      <c r="AU2748" s="5"/>
      <c r="AV2748" s="5"/>
      <c r="AW2748" s="5"/>
      <c r="AX2748" s="5"/>
      <c r="AY2748" s="5"/>
      <c r="AZ2748" s="5"/>
      <c r="BA2748" s="5"/>
      <c r="BB2748" s="5"/>
      <c r="BC2748" s="5"/>
      <c r="BD2748" s="5"/>
      <c r="BE2748" s="5"/>
    </row>
    <row r="2749" spans="1:57" ht="14.25" customHeight="1">
      <c r="A2749" s="1376"/>
      <c r="B2749" s="1301"/>
      <c r="C2749" s="1302"/>
      <c r="D2749" s="5"/>
      <c r="E2749" s="5"/>
      <c r="F2749" s="5"/>
      <c r="G2749" s="5"/>
      <c r="H2749" s="1302"/>
      <c r="I2749" s="1303"/>
      <c r="J2749" s="1301"/>
      <c r="K2749" s="1376"/>
      <c r="L2749" s="1302"/>
      <c r="M2749" s="1382"/>
      <c r="N2749" s="1354"/>
      <c r="O2749" s="1383"/>
      <c r="P2749" s="1383"/>
      <c r="Q2749" s="1383"/>
      <c r="R2749" s="1383"/>
      <c r="S2749" s="1383"/>
      <c r="T2749" s="1383"/>
      <c r="U2749" s="1383"/>
      <c r="V2749" s="1383"/>
      <c r="W2749" s="1383"/>
      <c r="X2749" s="1383"/>
      <c r="Y2749" s="1383"/>
      <c r="Z2749" s="1383"/>
      <c r="AA2749" s="1383"/>
      <c r="AB2749" s="1383"/>
      <c r="AC2749" s="5"/>
      <c r="AD2749" s="1383"/>
      <c r="AE2749" s="1383"/>
      <c r="AF2749" s="1305"/>
      <c r="AG2749" s="1305"/>
      <c r="AH2749" s="5"/>
      <c r="AI2749" s="5"/>
      <c r="AJ2749" s="5"/>
      <c r="AK2749" s="5"/>
      <c r="AL2749" s="5"/>
      <c r="AM2749" s="5"/>
      <c r="AN2749" s="5"/>
      <c r="AO2749" s="5"/>
      <c r="AP2749" s="5"/>
      <c r="AQ2749" s="5"/>
      <c r="AR2749" s="5"/>
      <c r="AS2749" s="5"/>
      <c r="AT2749" s="5"/>
      <c r="AU2749" s="5"/>
      <c r="AV2749" s="5"/>
      <c r="AW2749" s="5"/>
      <c r="AX2749" s="5"/>
      <c r="AY2749" s="5"/>
      <c r="AZ2749" s="5"/>
      <c r="BA2749" s="5"/>
      <c r="BB2749" s="5"/>
      <c r="BC2749" s="5"/>
      <c r="BD2749" s="5"/>
      <c r="BE2749" s="5"/>
    </row>
    <row r="2750" spans="1:57" ht="14.25" customHeight="1">
      <c r="A2750" s="1376"/>
      <c r="B2750" s="1301"/>
      <c r="C2750" s="1302"/>
      <c r="D2750" s="5"/>
      <c r="E2750" s="5"/>
      <c r="F2750" s="5"/>
      <c r="G2750" s="5"/>
      <c r="H2750" s="1302"/>
      <c r="I2750" s="1303"/>
      <c r="J2750" s="1301"/>
      <c r="K2750" s="1376"/>
      <c r="L2750" s="1302"/>
      <c r="M2750" s="1382"/>
      <c r="N2750" s="1354"/>
      <c r="O2750" s="1383"/>
      <c r="P2750" s="1383"/>
      <c r="Q2750" s="1383"/>
      <c r="R2750" s="1383"/>
      <c r="S2750" s="1383"/>
      <c r="T2750" s="1383"/>
      <c r="U2750" s="1383"/>
      <c r="V2750" s="1383"/>
      <c r="W2750" s="1383"/>
      <c r="X2750" s="1383"/>
      <c r="Y2750" s="1383"/>
      <c r="Z2750" s="1383"/>
      <c r="AA2750" s="1383"/>
      <c r="AB2750" s="1383"/>
      <c r="AC2750" s="5"/>
      <c r="AD2750" s="1383"/>
      <c r="AE2750" s="1383"/>
      <c r="AF2750" s="1305"/>
      <c r="AG2750" s="1305"/>
      <c r="AH2750" s="5"/>
      <c r="AI2750" s="5"/>
      <c r="AJ2750" s="5"/>
      <c r="AK2750" s="5"/>
      <c r="AL2750" s="5"/>
      <c r="AM2750" s="5"/>
      <c r="AN2750" s="5"/>
      <c r="AO2750" s="5"/>
      <c r="AP2750" s="5"/>
      <c r="AQ2750" s="5"/>
      <c r="AR2750" s="5"/>
      <c r="AS2750" s="5"/>
      <c r="AT2750" s="5"/>
      <c r="AU2750" s="5"/>
      <c r="AV2750" s="5"/>
      <c r="AW2750" s="5"/>
      <c r="AX2750" s="5"/>
      <c r="AY2750" s="5"/>
      <c r="AZ2750" s="5"/>
      <c r="BA2750" s="5"/>
      <c r="BB2750" s="5"/>
      <c r="BC2750" s="5"/>
      <c r="BD2750" s="5"/>
      <c r="BE2750" s="5"/>
    </row>
    <row r="2751" spans="1:57" ht="14.25" customHeight="1">
      <c r="A2751" s="1376"/>
      <c r="B2751" s="1301"/>
      <c r="C2751" s="1302"/>
      <c r="D2751" s="5"/>
      <c r="E2751" s="5"/>
      <c r="F2751" s="5"/>
      <c r="G2751" s="5"/>
      <c r="H2751" s="1302"/>
      <c r="I2751" s="1303"/>
      <c r="J2751" s="1301"/>
      <c r="K2751" s="1376"/>
      <c r="L2751" s="1302"/>
      <c r="M2751" s="1382"/>
      <c r="N2751" s="1354"/>
      <c r="O2751" s="1383"/>
      <c r="P2751" s="1383"/>
      <c r="Q2751" s="1383"/>
      <c r="R2751" s="1383"/>
      <c r="S2751" s="1383"/>
      <c r="T2751" s="1383"/>
      <c r="U2751" s="1383"/>
      <c r="V2751" s="1383"/>
      <c r="W2751" s="1383"/>
      <c r="X2751" s="1383"/>
      <c r="Y2751" s="1383"/>
      <c r="Z2751" s="1383"/>
      <c r="AA2751" s="1383"/>
      <c r="AB2751" s="1383"/>
      <c r="AC2751" s="5"/>
      <c r="AD2751" s="1383"/>
      <c r="AE2751" s="1383"/>
      <c r="AF2751" s="1305"/>
      <c r="AG2751" s="1305"/>
      <c r="AH2751" s="5"/>
      <c r="AI2751" s="5"/>
      <c r="AJ2751" s="5"/>
      <c r="AK2751" s="5"/>
      <c r="AL2751" s="5"/>
      <c r="AM2751" s="5"/>
      <c r="AN2751" s="5"/>
      <c r="AO2751" s="5"/>
      <c r="AP2751" s="5"/>
      <c r="AQ2751" s="5"/>
      <c r="AR2751" s="5"/>
      <c r="AS2751" s="5"/>
      <c r="AT2751" s="5"/>
      <c r="AU2751" s="5"/>
      <c r="AV2751" s="5"/>
      <c r="AW2751" s="5"/>
      <c r="AX2751" s="5"/>
      <c r="AY2751" s="5"/>
      <c r="AZ2751" s="5"/>
      <c r="BA2751" s="5"/>
      <c r="BB2751" s="5"/>
      <c r="BC2751" s="5"/>
      <c r="BD2751" s="5"/>
      <c r="BE2751" s="5"/>
    </row>
    <row r="2752" spans="1:57" ht="14.25" customHeight="1">
      <c r="A2752" s="1376"/>
      <c r="B2752" s="1301"/>
      <c r="C2752" s="1302"/>
      <c r="D2752" s="5"/>
      <c r="E2752" s="5"/>
      <c r="F2752" s="5"/>
      <c r="G2752" s="5"/>
      <c r="H2752" s="1302"/>
      <c r="I2752" s="1303"/>
      <c r="J2752" s="1301"/>
      <c r="K2752" s="1376"/>
      <c r="L2752" s="1302"/>
      <c r="M2752" s="1382"/>
      <c r="N2752" s="1354"/>
      <c r="O2752" s="1383"/>
      <c r="P2752" s="1383"/>
      <c r="Q2752" s="1383"/>
      <c r="R2752" s="1383"/>
      <c r="S2752" s="1383"/>
      <c r="T2752" s="1383"/>
      <c r="U2752" s="1383"/>
      <c r="V2752" s="1383"/>
      <c r="W2752" s="1383"/>
      <c r="X2752" s="1383"/>
      <c r="Y2752" s="1383"/>
      <c r="Z2752" s="1383"/>
      <c r="AA2752" s="1383"/>
      <c r="AB2752" s="1383"/>
      <c r="AC2752" s="5"/>
      <c r="AD2752" s="1383"/>
      <c r="AE2752" s="1383"/>
      <c r="AF2752" s="1305"/>
      <c r="AG2752" s="1305"/>
      <c r="AH2752" s="5"/>
      <c r="AI2752" s="5"/>
      <c r="AJ2752" s="5"/>
      <c r="AK2752" s="5"/>
      <c r="AL2752" s="5"/>
      <c r="AM2752" s="5"/>
      <c r="AN2752" s="5"/>
      <c r="AO2752" s="5"/>
      <c r="AP2752" s="5"/>
      <c r="AQ2752" s="5"/>
      <c r="AR2752" s="5"/>
      <c r="AS2752" s="5"/>
      <c r="AT2752" s="5"/>
      <c r="AU2752" s="5"/>
      <c r="AV2752" s="5"/>
      <c r="AW2752" s="5"/>
      <c r="AX2752" s="5"/>
      <c r="AY2752" s="5"/>
      <c r="AZ2752" s="5"/>
      <c r="BA2752" s="5"/>
      <c r="BB2752" s="5"/>
      <c r="BC2752" s="5"/>
      <c r="BD2752" s="5"/>
      <c r="BE2752" s="5"/>
    </row>
    <row r="2753" spans="1:57" ht="14.25" customHeight="1">
      <c r="A2753" s="1376"/>
      <c r="B2753" s="1301"/>
      <c r="C2753" s="1302"/>
      <c r="D2753" s="5"/>
      <c r="E2753" s="5"/>
      <c r="F2753" s="5"/>
      <c r="G2753" s="5"/>
      <c r="H2753" s="1302"/>
      <c r="I2753" s="1303"/>
      <c r="J2753" s="1301"/>
      <c r="K2753" s="1376"/>
      <c r="L2753" s="1302"/>
      <c r="M2753" s="1382"/>
      <c r="N2753" s="1354"/>
      <c r="O2753" s="1383"/>
      <c r="P2753" s="1383"/>
      <c r="Q2753" s="1383"/>
      <c r="R2753" s="1383"/>
      <c r="S2753" s="1383"/>
      <c r="T2753" s="1383"/>
      <c r="U2753" s="1383"/>
      <c r="V2753" s="1383"/>
      <c r="W2753" s="1383"/>
      <c r="X2753" s="1383"/>
      <c r="Y2753" s="1383"/>
      <c r="Z2753" s="1383"/>
      <c r="AA2753" s="1383"/>
      <c r="AB2753" s="1383"/>
      <c r="AC2753" s="5"/>
      <c r="AD2753" s="1383"/>
      <c r="AE2753" s="1383"/>
      <c r="AF2753" s="1305"/>
      <c r="AG2753" s="1305"/>
      <c r="AH2753" s="5"/>
      <c r="AI2753" s="5"/>
      <c r="AJ2753" s="5"/>
      <c r="AK2753" s="5"/>
      <c r="AL2753" s="5"/>
      <c r="AM2753" s="5"/>
      <c r="AN2753" s="5"/>
      <c r="AO2753" s="5"/>
      <c r="AP2753" s="5"/>
      <c r="AQ2753" s="5"/>
      <c r="AR2753" s="5"/>
      <c r="AS2753" s="5"/>
      <c r="AT2753" s="5"/>
      <c r="AU2753" s="5"/>
      <c r="AV2753" s="5"/>
      <c r="AW2753" s="5"/>
      <c r="AX2753" s="5"/>
      <c r="AY2753" s="5"/>
      <c r="AZ2753" s="5"/>
      <c r="BA2753" s="5"/>
      <c r="BB2753" s="5"/>
      <c r="BC2753" s="5"/>
      <c r="BD2753" s="5"/>
      <c r="BE2753" s="5"/>
    </row>
    <row r="2754" spans="1:57" ht="14.25" customHeight="1">
      <c r="A2754" s="1376"/>
      <c r="B2754" s="1301"/>
      <c r="C2754" s="1302"/>
      <c r="D2754" s="5"/>
      <c r="E2754" s="5"/>
      <c r="F2754" s="5"/>
      <c r="G2754" s="5"/>
      <c r="H2754" s="1302"/>
      <c r="I2754" s="1303"/>
      <c r="J2754" s="1301"/>
      <c r="K2754" s="1376"/>
      <c r="L2754" s="1302"/>
      <c r="M2754" s="1382"/>
      <c r="N2754" s="1354"/>
      <c r="O2754" s="1383"/>
      <c r="P2754" s="1383"/>
      <c r="Q2754" s="1383"/>
      <c r="R2754" s="1383"/>
      <c r="S2754" s="1383"/>
      <c r="T2754" s="1383"/>
      <c r="U2754" s="1383"/>
      <c r="V2754" s="1383"/>
      <c r="W2754" s="1383"/>
      <c r="X2754" s="1383"/>
      <c r="Y2754" s="1383"/>
      <c r="Z2754" s="1383"/>
      <c r="AA2754" s="1383"/>
      <c r="AB2754" s="1383"/>
      <c r="AC2754" s="5"/>
      <c r="AD2754" s="1383"/>
      <c r="AE2754" s="1383"/>
      <c r="AF2754" s="1305"/>
      <c r="AG2754" s="1305"/>
      <c r="AH2754" s="5"/>
      <c r="AI2754" s="5"/>
      <c r="AJ2754" s="5"/>
      <c r="AK2754" s="5"/>
      <c r="AL2754" s="5"/>
      <c r="AM2754" s="5"/>
      <c r="AN2754" s="5"/>
      <c r="AO2754" s="5"/>
      <c r="AP2754" s="5"/>
      <c r="AQ2754" s="5"/>
      <c r="AR2754" s="5"/>
      <c r="AS2754" s="5"/>
      <c r="AT2754" s="5"/>
      <c r="AU2754" s="5"/>
      <c r="AV2754" s="5"/>
      <c r="AW2754" s="5"/>
      <c r="AX2754" s="5"/>
      <c r="AY2754" s="5"/>
      <c r="AZ2754" s="5"/>
      <c r="BA2754" s="5"/>
      <c r="BB2754" s="5"/>
      <c r="BC2754" s="5"/>
      <c r="BD2754" s="5"/>
      <c r="BE2754" s="5"/>
    </row>
    <row r="2755" spans="1:57" ht="14.25" customHeight="1">
      <c r="A2755" s="1376"/>
      <c r="B2755" s="1301"/>
      <c r="C2755" s="1302"/>
      <c r="D2755" s="5"/>
      <c r="E2755" s="5"/>
      <c r="F2755" s="5"/>
      <c r="G2755" s="5"/>
      <c r="H2755" s="1302"/>
      <c r="I2755" s="1303"/>
      <c r="J2755" s="1301"/>
      <c r="K2755" s="1376"/>
      <c r="L2755" s="1302"/>
      <c r="M2755" s="1382"/>
      <c r="N2755" s="1354"/>
      <c r="O2755" s="1383"/>
      <c r="P2755" s="1383"/>
      <c r="Q2755" s="1383"/>
      <c r="R2755" s="1383"/>
      <c r="S2755" s="1383"/>
      <c r="T2755" s="1383"/>
      <c r="U2755" s="1383"/>
      <c r="V2755" s="1383"/>
      <c r="W2755" s="1383"/>
      <c r="X2755" s="1383"/>
      <c r="Y2755" s="1383"/>
      <c r="Z2755" s="1383"/>
      <c r="AA2755" s="1383"/>
      <c r="AB2755" s="1383"/>
      <c r="AC2755" s="5"/>
      <c r="AD2755" s="1383"/>
      <c r="AE2755" s="1383"/>
      <c r="AF2755" s="1305"/>
      <c r="AG2755" s="1305"/>
      <c r="AH2755" s="5"/>
      <c r="AI2755" s="5"/>
      <c r="AJ2755" s="5"/>
      <c r="AK2755" s="5"/>
      <c r="AL2755" s="5"/>
      <c r="AM2755" s="5"/>
      <c r="AN2755" s="5"/>
      <c r="AO2755" s="5"/>
      <c r="AP2755" s="5"/>
      <c r="AQ2755" s="5"/>
      <c r="AR2755" s="5"/>
      <c r="AS2755" s="5"/>
      <c r="AT2755" s="5"/>
      <c r="AU2755" s="5"/>
      <c r="AV2755" s="5"/>
      <c r="AW2755" s="5"/>
      <c r="AX2755" s="5"/>
      <c r="AY2755" s="5"/>
      <c r="AZ2755" s="5"/>
      <c r="BA2755" s="5"/>
      <c r="BB2755" s="5"/>
      <c r="BC2755" s="5"/>
      <c r="BD2755" s="5"/>
      <c r="BE2755" s="5"/>
    </row>
    <row r="2756" spans="1:57" ht="14.25" customHeight="1">
      <c r="A2756" s="1376"/>
      <c r="B2756" s="1301"/>
      <c r="C2756" s="1302"/>
      <c r="D2756" s="5"/>
      <c r="E2756" s="5"/>
      <c r="F2756" s="5"/>
      <c r="G2756" s="5"/>
      <c r="H2756" s="1302"/>
      <c r="I2756" s="1303"/>
      <c r="J2756" s="1301"/>
      <c r="K2756" s="1376"/>
      <c r="L2756" s="1302"/>
      <c r="M2756" s="1382"/>
      <c r="N2756" s="1354"/>
      <c r="O2756" s="1383"/>
      <c r="P2756" s="1383"/>
      <c r="Q2756" s="1383"/>
      <c r="R2756" s="1383"/>
      <c r="S2756" s="1383"/>
      <c r="T2756" s="1383"/>
      <c r="U2756" s="1383"/>
      <c r="V2756" s="1383"/>
      <c r="W2756" s="1383"/>
      <c r="X2756" s="1383"/>
      <c r="Y2756" s="1383"/>
      <c r="Z2756" s="1383"/>
      <c r="AA2756" s="1383"/>
      <c r="AB2756" s="1383"/>
      <c r="AC2756" s="5"/>
      <c r="AD2756" s="1383"/>
      <c r="AE2756" s="1383"/>
      <c r="AF2756" s="1305"/>
      <c r="AG2756" s="1305"/>
      <c r="AH2756" s="5"/>
      <c r="AI2756" s="5"/>
      <c r="AJ2756" s="5"/>
      <c r="AK2756" s="5"/>
      <c r="AL2756" s="5"/>
      <c r="AM2756" s="5"/>
      <c r="AN2756" s="5"/>
      <c r="AO2756" s="5"/>
      <c r="AP2756" s="5"/>
      <c r="AQ2756" s="5"/>
      <c r="AR2756" s="5"/>
      <c r="AS2756" s="5"/>
      <c r="AT2756" s="5"/>
      <c r="AU2756" s="5"/>
      <c r="AV2756" s="5"/>
      <c r="AW2756" s="5"/>
      <c r="AX2756" s="5"/>
      <c r="AY2756" s="5"/>
      <c r="AZ2756" s="5"/>
      <c r="BA2756" s="5"/>
      <c r="BB2756" s="5"/>
      <c r="BC2756" s="5"/>
      <c r="BD2756" s="5"/>
      <c r="BE2756" s="5"/>
    </row>
    <row r="2757" spans="1:57" ht="14.25" customHeight="1">
      <c r="A2757" s="1376"/>
      <c r="B2757" s="1301"/>
      <c r="C2757" s="1302"/>
      <c r="D2757" s="5"/>
      <c r="E2757" s="5"/>
      <c r="F2757" s="5"/>
      <c r="G2757" s="5"/>
      <c r="H2757" s="1302"/>
      <c r="I2757" s="1303"/>
      <c r="J2757" s="1301"/>
      <c r="K2757" s="1376"/>
      <c r="L2757" s="1302"/>
      <c r="M2757" s="1382"/>
      <c r="N2757" s="1354"/>
      <c r="O2757" s="1383"/>
      <c r="P2757" s="1383"/>
      <c r="Q2757" s="1383"/>
      <c r="R2757" s="1383"/>
      <c r="S2757" s="1383"/>
      <c r="T2757" s="1383"/>
      <c r="U2757" s="1383"/>
      <c r="V2757" s="1383"/>
      <c r="W2757" s="1383"/>
      <c r="X2757" s="1383"/>
      <c r="Y2757" s="1383"/>
      <c r="Z2757" s="1383"/>
      <c r="AA2757" s="1383"/>
      <c r="AB2757" s="1383"/>
      <c r="AC2757" s="5"/>
      <c r="AD2757" s="1383"/>
      <c r="AE2757" s="1383"/>
      <c r="AF2757" s="1305"/>
      <c r="AG2757" s="1305"/>
      <c r="AH2757" s="5"/>
      <c r="AI2757" s="5"/>
      <c r="AJ2757" s="5"/>
      <c r="AK2757" s="5"/>
      <c r="AL2757" s="5"/>
      <c r="AM2757" s="5"/>
      <c r="AN2757" s="5"/>
      <c r="AO2757" s="5"/>
      <c r="AP2757" s="5"/>
      <c r="AQ2757" s="5"/>
      <c r="AR2757" s="5"/>
      <c r="AS2757" s="5"/>
      <c r="AT2757" s="5"/>
      <c r="AU2757" s="5"/>
      <c r="AV2757" s="5"/>
      <c r="AW2757" s="5"/>
      <c r="AX2757" s="5"/>
      <c r="AY2757" s="5"/>
      <c r="AZ2757" s="5"/>
      <c r="BA2757" s="5"/>
      <c r="BB2757" s="5"/>
      <c r="BC2757" s="5"/>
      <c r="BD2757" s="5"/>
      <c r="BE2757" s="5"/>
    </row>
    <row r="2758" spans="1:57" ht="14.25" customHeight="1">
      <c r="A2758" s="1376"/>
      <c r="B2758" s="1301"/>
      <c r="C2758" s="1302"/>
      <c r="D2758" s="5"/>
      <c r="E2758" s="5"/>
      <c r="F2758" s="5"/>
      <c r="G2758" s="5"/>
      <c r="H2758" s="1302"/>
      <c r="I2758" s="1303"/>
      <c r="J2758" s="1301"/>
      <c r="K2758" s="1376"/>
      <c r="L2758" s="1302"/>
      <c r="M2758" s="1382"/>
      <c r="N2758" s="1354"/>
      <c r="O2758" s="1383"/>
      <c r="P2758" s="1383"/>
      <c r="Q2758" s="1383"/>
      <c r="R2758" s="1383"/>
      <c r="S2758" s="1383"/>
      <c r="T2758" s="1383"/>
      <c r="U2758" s="1383"/>
      <c r="V2758" s="1383"/>
      <c r="W2758" s="1383"/>
      <c r="X2758" s="1383"/>
      <c r="Y2758" s="1383"/>
      <c r="Z2758" s="1383"/>
      <c r="AA2758" s="1383"/>
      <c r="AB2758" s="1383"/>
      <c r="AC2758" s="5"/>
      <c r="AD2758" s="1383"/>
      <c r="AE2758" s="1383"/>
      <c r="AF2758" s="1305"/>
      <c r="AG2758" s="1305"/>
      <c r="AH2758" s="5"/>
      <c r="AI2758" s="5"/>
      <c r="AJ2758" s="5"/>
      <c r="AK2758" s="5"/>
      <c r="AL2758" s="5"/>
      <c r="AM2758" s="5"/>
      <c r="AN2758" s="5"/>
      <c r="AO2758" s="5"/>
      <c r="AP2758" s="5"/>
      <c r="AQ2758" s="5"/>
      <c r="AR2758" s="5"/>
      <c r="AS2758" s="5"/>
      <c r="AT2758" s="5"/>
      <c r="AU2758" s="5"/>
      <c r="AV2758" s="5"/>
      <c r="AW2758" s="5"/>
      <c r="AX2758" s="5"/>
      <c r="AY2758" s="5"/>
      <c r="AZ2758" s="5"/>
      <c r="BA2758" s="5"/>
      <c r="BB2758" s="5"/>
      <c r="BC2758" s="5"/>
      <c r="BD2758" s="5"/>
      <c r="BE2758" s="5"/>
    </row>
    <row r="2759" spans="1:57" ht="14.25" customHeight="1">
      <c r="A2759" s="1376"/>
      <c r="B2759" s="1301"/>
      <c r="C2759" s="1302"/>
      <c r="D2759" s="5"/>
      <c r="E2759" s="5"/>
      <c r="F2759" s="5"/>
      <c r="G2759" s="5"/>
      <c r="H2759" s="1302"/>
      <c r="I2759" s="1303"/>
      <c r="J2759" s="1301"/>
      <c r="K2759" s="1376"/>
      <c r="L2759" s="1302"/>
      <c r="M2759" s="1382"/>
      <c r="N2759" s="1354"/>
      <c r="O2759" s="1383"/>
      <c r="P2759" s="1383"/>
      <c r="Q2759" s="1383"/>
      <c r="R2759" s="1383"/>
      <c r="S2759" s="1383"/>
      <c r="T2759" s="1383"/>
      <c r="U2759" s="1383"/>
      <c r="V2759" s="1383"/>
      <c r="W2759" s="1383"/>
      <c r="X2759" s="1383"/>
      <c r="Y2759" s="1383"/>
      <c r="Z2759" s="1383"/>
      <c r="AA2759" s="1383"/>
      <c r="AB2759" s="1383"/>
      <c r="AC2759" s="5"/>
      <c r="AD2759" s="1383"/>
      <c r="AE2759" s="1383"/>
      <c r="AF2759" s="1305"/>
      <c r="AG2759" s="1305"/>
      <c r="AH2759" s="5"/>
      <c r="AI2759" s="5"/>
      <c r="AJ2759" s="5"/>
      <c r="AK2759" s="5"/>
      <c r="AL2759" s="5"/>
      <c r="AM2759" s="5"/>
      <c r="AN2759" s="5"/>
      <c r="AO2759" s="5"/>
      <c r="AP2759" s="5"/>
      <c r="AQ2759" s="5"/>
      <c r="AR2759" s="5"/>
      <c r="AS2759" s="5"/>
      <c r="AT2759" s="5"/>
      <c r="AU2759" s="5"/>
      <c r="AV2759" s="5"/>
      <c r="AW2759" s="5"/>
      <c r="AX2759" s="5"/>
      <c r="AY2759" s="5"/>
      <c r="AZ2759" s="5"/>
      <c r="BA2759" s="5"/>
      <c r="BB2759" s="5"/>
      <c r="BC2759" s="5"/>
      <c r="BD2759" s="5"/>
      <c r="BE2759" s="5"/>
    </row>
    <row r="2760" spans="1:57" ht="14.25" customHeight="1">
      <c r="A2760" s="1376"/>
      <c r="B2760" s="1301"/>
      <c r="C2760" s="1302"/>
      <c r="D2760" s="5"/>
      <c r="E2760" s="5"/>
      <c r="F2760" s="5"/>
      <c r="G2760" s="5"/>
      <c r="H2760" s="1302"/>
      <c r="I2760" s="1303"/>
      <c r="J2760" s="1301"/>
      <c r="K2760" s="1376"/>
      <c r="L2760" s="1302"/>
      <c r="M2760" s="1382"/>
      <c r="N2760" s="1354"/>
      <c r="O2760" s="1383"/>
      <c r="P2760" s="1383"/>
      <c r="Q2760" s="1383"/>
      <c r="R2760" s="1383"/>
      <c r="S2760" s="1383"/>
      <c r="T2760" s="1383"/>
      <c r="U2760" s="1383"/>
      <c r="V2760" s="1383"/>
      <c r="W2760" s="1383"/>
      <c r="X2760" s="1383"/>
      <c r="Y2760" s="1383"/>
      <c r="Z2760" s="1383"/>
      <c r="AA2760" s="1383"/>
      <c r="AB2760" s="1383"/>
      <c r="AC2760" s="5"/>
      <c r="AD2760" s="1383"/>
      <c r="AE2760" s="1383"/>
      <c r="AF2760" s="1305"/>
      <c r="AG2760" s="1305"/>
      <c r="AH2760" s="5"/>
      <c r="AI2760" s="5"/>
      <c r="AJ2760" s="5"/>
      <c r="AK2760" s="5"/>
      <c r="AL2760" s="5"/>
      <c r="AM2760" s="5"/>
      <c r="AN2760" s="5"/>
      <c r="AO2760" s="5"/>
      <c r="AP2760" s="5"/>
      <c r="AQ2760" s="5"/>
      <c r="AR2760" s="5"/>
      <c r="AS2760" s="5"/>
      <c r="AT2760" s="5"/>
      <c r="AU2760" s="5"/>
      <c r="AV2760" s="5"/>
      <c r="AW2760" s="5"/>
      <c r="AX2760" s="5"/>
      <c r="AY2760" s="5"/>
      <c r="AZ2760" s="5"/>
      <c r="BA2760" s="5"/>
      <c r="BB2760" s="5"/>
      <c r="BC2760" s="5"/>
      <c r="BD2760" s="5"/>
      <c r="BE2760" s="5"/>
    </row>
    <row r="2761" spans="1:57" ht="14.25" customHeight="1">
      <c r="A2761" s="1376"/>
      <c r="B2761" s="1301"/>
      <c r="C2761" s="1302"/>
      <c r="D2761" s="5"/>
      <c r="E2761" s="5"/>
      <c r="F2761" s="5"/>
      <c r="G2761" s="5"/>
      <c r="H2761" s="1302"/>
      <c r="I2761" s="1303"/>
      <c r="J2761" s="1301"/>
      <c r="K2761" s="1376"/>
      <c r="L2761" s="1302"/>
      <c r="M2761" s="1382"/>
      <c r="N2761" s="1354"/>
      <c r="O2761" s="1383"/>
      <c r="P2761" s="1383"/>
      <c r="Q2761" s="1383"/>
      <c r="R2761" s="1383"/>
      <c r="S2761" s="1383"/>
      <c r="T2761" s="1383"/>
      <c r="U2761" s="1383"/>
      <c r="V2761" s="1383"/>
      <c r="W2761" s="1383"/>
      <c r="X2761" s="1383"/>
      <c r="Y2761" s="1383"/>
      <c r="Z2761" s="1383"/>
      <c r="AA2761" s="1383"/>
      <c r="AB2761" s="1383"/>
      <c r="AC2761" s="5"/>
      <c r="AD2761" s="1383"/>
      <c r="AE2761" s="1383"/>
      <c r="AF2761" s="1305"/>
      <c r="AG2761" s="1305"/>
      <c r="AH2761" s="5"/>
      <c r="AI2761" s="5"/>
      <c r="AJ2761" s="5"/>
      <c r="AK2761" s="5"/>
      <c r="AL2761" s="5"/>
      <c r="AM2761" s="5"/>
      <c r="AN2761" s="5"/>
      <c r="AO2761" s="5"/>
      <c r="AP2761" s="5"/>
      <c r="AQ2761" s="5"/>
      <c r="AR2761" s="5"/>
      <c r="AS2761" s="5"/>
      <c r="AT2761" s="5"/>
      <c r="AU2761" s="5"/>
      <c r="AV2761" s="5"/>
      <c r="AW2761" s="5"/>
      <c r="AX2761" s="5"/>
      <c r="AY2761" s="5"/>
      <c r="AZ2761" s="5"/>
      <c r="BA2761" s="5"/>
      <c r="BB2761" s="5"/>
      <c r="BC2761" s="5"/>
      <c r="BD2761" s="5"/>
      <c r="BE2761" s="5"/>
    </row>
    <row r="2762" spans="1:57" ht="14.25" customHeight="1">
      <c r="A2762" s="1376"/>
      <c r="B2762" s="1301"/>
      <c r="C2762" s="1302"/>
      <c r="D2762" s="5"/>
      <c r="E2762" s="5"/>
      <c r="F2762" s="5"/>
      <c r="G2762" s="5"/>
      <c r="H2762" s="1302"/>
      <c r="I2762" s="1303"/>
      <c r="J2762" s="1301"/>
      <c r="K2762" s="1376"/>
      <c r="L2762" s="1302"/>
      <c r="M2762" s="1382"/>
      <c r="N2762" s="1354"/>
      <c r="O2762" s="1383"/>
      <c r="P2762" s="1383"/>
      <c r="Q2762" s="1383"/>
      <c r="R2762" s="1383"/>
      <c r="S2762" s="1383"/>
      <c r="T2762" s="1383"/>
      <c r="U2762" s="1383"/>
      <c r="V2762" s="1383"/>
      <c r="W2762" s="1383"/>
      <c r="X2762" s="1383"/>
      <c r="Y2762" s="1383"/>
      <c r="Z2762" s="1383"/>
      <c r="AA2762" s="1383"/>
      <c r="AB2762" s="1383"/>
      <c r="AC2762" s="5"/>
      <c r="AD2762" s="1383"/>
      <c r="AE2762" s="1383"/>
      <c r="AF2762" s="1305"/>
      <c r="AG2762" s="1305"/>
      <c r="AH2762" s="5"/>
      <c r="AI2762" s="5"/>
      <c r="AJ2762" s="5"/>
      <c r="AK2762" s="5"/>
      <c r="AL2762" s="5"/>
      <c r="AM2762" s="5"/>
      <c r="AN2762" s="5"/>
      <c r="AO2762" s="5"/>
      <c r="AP2762" s="5"/>
      <c r="AQ2762" s="5"/>
      <c r="AR2762" s="5"/>
      <c r="AS2762" s="5"/>
      <c r="AT2762" s="5"/>
      <c r="AU2762" s="5"/>
      <c r="AV2762" s="5"/>
      <c r="AW2762" s="5"/>
      <c r="AX2762" s="5"/>
      <c r="AY2762" s="5"/>
      <c r="AZ2762" s="5"/>
      <c r="BA2762" s="5"/>
      <c r="BB2762" s="5"/>
      <c r="BC2762" s="5"/>
      <c r="BD2762" s="5"/>
      <c r="BE2762" s="5"/>
    </row>
    <row r="2763" spans="1:57" ht="14.25" customHeight="1">
      <c r="A2763" s="1376"/>
      <c r="B2763" s="1301"/>
      <c r="C2763" s="1302"/>
      <c r="D2763" s="5"/>
      <c r="E2763" s="5"/>
      <c r="F2763" s="5"/>
      <c r="G2763" s="5"/>
      <c r="H2763" s="1302"/>
      <c r="I2763" s="1303"/>
      <c r="J2763" s="1301"/>
      <c r="K2763" s="1376"/>
      <c r="L2763" s="1302"/>
      <c r="M2763" s="1382"/>
      <c r="N2763" s="1354"/>
      <c r="O2763" s="1383"/>
      <c r="P2763" s="1383"/>
      <c r="Q2763" s="1383"/>
      <c r="R2763" s="1383"/>
      <c r="S2763" s="1383"/>
      <c r="T2763" s="1383"/>
      <c r="U2763" s="1383"/>
      <c r="V2763" s="1383"/>
      <c r="W2763" s="1383"/>
      <c r="X2763" s="1383"/>
      <c r="Y2763" s="1383"/>
      <c r="Z2763" s="1383"/>
      <c r="AA2763" s="1383"/>
      <c r="AB2763" s="1383"/>
      <c r="AC2763" s="5"/>
      <c r="AD2763" s="1383"/>
      <c r="AE2763" s="1383"/>
      <c r="AF2763" s="1305"/>
      <c r="AG2763" s="1305"/>
      <c r="AH2763" s="5"/>
      <c r="AI2763" s="5"/>
      <c r="AJ2763" s="5"/>
      <c r="AK2763" s="5"/>
      <c r="AL2763" s="5"/>
      <c r="AM2763" s="5"/>
      <c r="AN2763" s="5"/>
      <c r="AO2763" s="5"/>
      <c r="AP2763" s="5"/>
      <c r="AQ2763" s="5"/>
      <c r="AR2763" s="5"/>
      <c r="AS2763" s="5"/>
      <c r="AT2763" s="5"/>
      <c r="AU2763" s="5"/>
      <c r="AV2763" s="5"/>
      <c r="AW2763" s="5"/>
      <c r="AX2763" s="5"/>
      <c r="AY2763" s="5"/>
      <c r="AZ2763" s="5"/>
      <c r="BA2763" s="5"/>
      <c r="BB2763" s="5"/>
      <c r="BC2763" s="5"/>
      <c r="BD2763" s="5"/>
      <c r="BE2763" s="5"/>
    </row>
    <row r="2764" spans="1:57" ht="14.25" customHeight="1">
      <c r="A2764" s="1376"/>
      <c r="B2764" s="1301"/>
      <c r="C2764" s="1302"/>
      <c r="D2764" s="5"/>
      <c r="E2764" s="5"/>
      <c r="F2764" s="5"/>
      <c r="G2764" s="5"/>
      <c r="H2764" s="1302"/>
      <c r="I2764" s="1303"/>
      <c r="J2764" s="1301"/>
      <c r="K2764" s="1376"/>
      <c r="L2764" s="1302"/>
      <c r="M2764" s="1382"/>
      <c r="N2764" s="1354"/>
      <c r="O2764" s="1383"/>
      <c r="P2764" s="1383"/>
      <c r="Q2764" s="1383"/>
      <c r="R2764" s="1383"/>
      <c r="S2764" s="1383"/>
      <c r="T2764" s="1383"/>
      <c r="U2764" s="1383"/>
      <c r="V2764" s="1383"/>
      <c r="W2764" s="1383"/>
      <c r="X2764" s="1383"/>
      <c r="Y2764" s="1383"/>
      <c r="Z2764" s="1383"/>
      <c r="AA2764" s="1383"/>
      <c r="AB2764" s="1383"/>
      <c r="AC2764" s="5"/>
      <c r="AD2764" s="1383"/>
      <c r="AE2764" s="1383"/>
      <c r="AF2764" s="1305"/>
      <c r="AG2764" s="1305"/>
      <c r="AH2764" s="5"/>
      <c r="AI2764" s="5"/>
      <c r="AJ2764" s="5"/>
      <c r="AK2764" s="5"/>
      <c r="AL2764" s="5"/>
      <c r="AM2764" s="5"/>
      <c r="AN2764" s="5"/>
      <c r="AO2764" s="5"/>
      <c r="AP2764" s="5"/>
      <c r="AQ2764" s="5"/>
      <c r="AR2764" s="5"/>
      <c r="AS2764" s="5"/>
      <c r="AT2764" s="5"/>
      <c r="AU2764" s="5"/>
      <c r="AV2764" s="5"/>
      <c r="AW2764" s="5"/>
      <c r="AX2764" s="5"/>
      <c r="AY2764" s="5"/>
      <c r="AZ2764" s="5"/>
      <c r="BA2764" s="5"/>
      <c r="BB2764" s="5"/>
      <c r="BC2764" s="5"/>
      <c r="BD2764" s="5"/>
      <c r="BE2764" s="5"/>
    </row>
    <row r="2765" spans="1:57" ht="14.25" customHeight="1">
      <c r="A2765" s="1376"/>
      <c r="B2765" s="1301"/>
      <c r="C2765" s="1302"/>
      <c r="D2765" s="5"/>
      <c r="E2765" s="5"/>
      <c r="F2765" s="5"/>
      <c r="G2765" s="5"/>
      <c r="H2765" s="1302"/>
      <c r="I2765" s="1303"/>
      <c r="J2765" s="1301"/>
      <c r="K2765" s="1376"/>
      <c r="L2765" s="1302"/>
      <c r="M2765" s="1382"/>
      <c r="N2765" s="1354"/>
      <c r="O2765" s="1383"/>
      <c r="P2765" s="1383"/>
      <c r="Q2765" s="1383"/>
      <c r="R2765" s="1383"/>
      <c r="S2765" s="1383"/>
      <c r="T2765" s="1383"/>
      <c r="U2765" s="1383"/>
      <c r="V2765" s="1383"/>
      <c r="W2765" s="1383"/>
      <c r="X2765" s="1383"/>
      <c r="Y2765" s="1383"/>
      <c r="Z2765" s="1383"/>
      <c r="AA2765" s="1383"/>
      <c r="AB2765" s="1383"/>
      <c r="AC2765" s="5"/>
      <c r="AD2765" s="1383"/>
      <c r="AE2765" s="1383"/>
      <c r="AF2765" s="1305"/>
      <c r="AG2765" s="1305"/>
      <c r="AH2765" s="5"/>
      <c r="AI2765" s="5"/>
      <c r="AJ2765" s="5"/>
      <c r="AK2765" s="5"/>
      <c r="AL2765" s="5"/>
      <c r="AM2765" s="5"/>
      <c r="AN2765" s="5"/>
      <c r="AO2765" s="5"/>
      <c r="AP2765" s="5"/>
      <c r="AQ2765" s="5"/>
      <c r="AR2765" s="5"/>
      <c r="AS2765" s="5"/>
      <c r="AT2765" s="5"/>
      <c r="AU2765" s="5"/>
      <c r="AV2765" s="5"/>
      <c r="AW2765" s="5"/>
      <c r="AX2765" s="5"/>
      <c r="AY2765" s="5"/>
      <c r="AZ2765" s="5"/>
      <c r="BA2765" s="5"/>
      <c r="BB2765" s="5"/>
      <c r="BC2765" s="5"/>
      <c r="BD2765" s="5"/>
      <c r="BE2765" s="5"/>
    </row>
    <row r="2766" spans="1:57" ht="14.25" customHeight="1">
      <c r="A2766" s="1376"/>
      <c r="B2766" s="1301"/>
      <c r="C2766" s="1302"/>
      <c r="D2766" s="5"/>
      <c r="E2766" s="5"/>
      <c r="F2766" s="5"/>
      <c r="G2766" s="5"/>
      <c r="H2766" s="1302"/>
      <c r="I2766" s="1303"/>
      <c r="J2766" s="1301"/>
      <c r="K2766" s="1376"/>
      <c r="L2766" s="1302"/>
      <c r="M2766" s="1382"/>
      <c r="N2766" s="1354"/>
      <c r="O2766" s="1383"/>
      <c r="P2766" s="1383"/>
      <c r="Q2766" s="1383"/>
      <c r="R2766" s="1383"/>
      <c r="S2766" s="1383"/>
      <c r="T2766" s="1383"/>
      <c r="U2766" s="1383"/>
      <c r="V2766" s="1383"/>
      <c r="W2766" s="1383"/>
      <c r="X2766" s="1383"/>
      <c r="Y2766" s="1383"/>
      <c r="Z2766" s="1383"/>
      <c r="AA2766" s="1383"/>
      <c r="AB2766" s="1383"/>
      <c r="AC2766" s="5"/>
      <c r="AD2766" s="1383"/>
      <c r="AE2766" s="1383"/>
      <c r="AF2766" s="1305"/>
      <c r="AG2766" s="1305"/>
      <c r="AH2766" s="5"/>
      <c r="AI2766" s="5"/>
      <c r="AJ2766" s="5"/>
      <c r="AK2766" s="5"/>
      <c r="AL2766" s="5"/>
      <c r="AM2766" s="5"/>
      <c r="AN2766" s="5"/>
      <c r="AO2766" s="5"/>
      <c r="AP2766" s="5"/>
      <c r="AQ2766" s="5"/>
      <c r="AR2766" s="5"/>
      <c r="AS2766" s="5"/>
      <c r="AT2766" s="5"/>
      <c r="AU2766" s="5"/>
      <c r="AV2766" s="5"/>
      <c r="AW2766" s="5"/>
      <c r="AX2766" s="5"/>
      <c r="AY2766" s="5"/>
      <c r="AZ2766" s="5"/>
      <c r="BA2766" s="5"/>
      <c r="BB2766" s="5"/>
      <c r="BC2766" s="5"/>
      <c r="BD2766" s="5"/>
      <c r="BE2766" s="5"/>
    </row>
    <row r="2767" spans="1:57" ht="14.25" customHeight="1">
      <c r="A2767" s="1376"/>
      <c r="B2767" s="1301"/>
      <c r="C2767" s="1302"/>
      <c r="D2767" s="5"/>
      <c r="E2767" s="5"/>
      <c r="F2767" s="5"/>
      <c r="G2767" s="5"/>
      <c r="H2767" s="1302"/>
      <c r="I2767" s="1303"/>
      <c r="J2767" s="1301"/>
      <c r="K2767" s="1376"/>
      <c r="L2767" s="1302"/>
      <c r="M2767" s="1382"/>
      <c r="N2767" s="1354"/>
      <c r="O2767" s="1383"/>
      <c r="P2767" s="1383"/>
      <c r="Q2767" s="1383"/>
      <c r="R2767" s="1383"/>
      <c r="S2767" s="1383"/>
      <c r="T2767" s="1383"/>
      <c r="U2767" s="1383"/>
      <c r="V2767" s="1383"/>
      <c r="W2767" s="1383"/>
      <c r="X2767" s="1383"/>
      <c r="Y2767" s="1383"/>
      <c r="Z2767" s="1383"/>
      <c r="AA2767" s="1383"/>
      <c r="AB2767" s="1383"/>
      <c r="AC2767" s="5"/>
      <c r="AD2767" s="1383"/>
      <c r="AE2767" s="1383"/>
      <c r="AF2767" s="1305"/>
      <c r="AG2767" s="1305"/>
      <c r="AH2767" s="5"/>
      <c r="AI2767" s="5"/>
      <c r="AJ2767" s="5"/>
      <c r="AK2767" s="5"/>
      <c r="AL2767" s="5"/>
      <c r="AM2767" s="5"/>
      <c r="AN2767" s="5"/>
      <c r="AO2767" s="5"/>
      <c r="AP2767" s="5"/>
      <c r="AQ2767" s="5"/>
      <c r="AR2767" s="5"/>
      <c r="AS2767" s="5"/>
      <c r="AT2767" s="5"/>
      <c r="AU2767" s="5"/>
      <c r="AV2767" s="5"/>
      <c r="AW2767" s="5"/>
      <c r="AX2767" s="5"/>
      <c r="AY2767" s="5"/>
      <c r="AZ2767" s="5"/>
      <c r="BA2767" s="5"/>
      <c r="BB2767" s="5"/>
      <c r="BC2767" s="5"/>
      <c r="BD2767" s="5"/>
      <c r="BE2767" s="5"/>
    </row>
    <row r="2768" spans="1:57" ht="14.25" customHeight="1">
      <c r="A2768" s="1376"/>
      <c r="B2768" s="1301"/>
      <c r="C2768" s="1302"/>
      <c r="D2768" s="5"/>
      <c r="E2768" s="5"/>
      <c r="F2768" s="5"/>
      <c r="G2768" s="5"/>
      <c r="H2768" s="1302"/>
      <c r="I2768" s="1303"/>
      <c r="J2768" s="1301"/>
      <c r="K2768" s="1376"/>
      <c r="L2768" s="1302"/>
      <c r="M2768" s="1382"/>
      <c r="N2768" s="1354"/>
      <c r="O2768" s="1383"/>
      <c r="P2768" s="1383"/>
      <c r="Q2768" s="1383"/>
      <c r="R2768" s="1383"/>
      <c r="S2768" s="1383"/>
      <c r="T2768" s="1383"/>
      <c r="U2768" s="1383"/>
      <c r="V2768" s="1383"/>
      <c r="W2768" s="1383"/>
      <c r="X2768" s="1383"/>
      <c r="Y2768" s="1383"/>
      <c r="Z2768" s="1383"/>
      <c r="AA2768" s="1383"/>
      <c r="AB2768" s="1383"/>
      <c r="AC2768" s="5"/>
      <c r="AD2768" s="1383"/>
      <c r="AE2768" s="1383"/>
      <c r="AF2768" s="1305"/>
      <c r="AG2768" s="1305"/>
      <c r="AH2768" s="5"/>
      <c r="AI2768" s="5"/>
      <c r="AJ2768" s="5"/>
      <c r="AK2768" s="5"/>
      <c r="AL2768" s="5"/>
      <c r="AM2768" s="5"/>
      <c r="AN2768" s="5"/>
      <c r="AO2768" s="5"/>
      <c r="AP2768" s="5"/>
      <c r="AQ2768" s="5"/>
      <c r="AR2768" s="5"/>
      <c r="AS2768" s="5"/>
      <c r="AT2768" s="5"/>
      <c r="AU2768" s="5"/>
      <c r="AV2768" s="5"/>
      <c r="AW2768" s="5"/>
      <c r="AX2768" s="5"/>
      <c r="AY2768" s="5"/>
      <c r="AZ2768" s="5"/>
      <c r="BA2768" s="5"/>
      <c r="BB2768" s="5"/>
      <c r="BC2768" s="5"/>
      <c r="BD2768" s="5"/>
      <c r="BE2768" s="5"/>
    </row>
    <row r="2769" spans="1:57" ht="14.25" customHeight="1">
      <c r="A2769" s="1376"/>
      <c r="B2769" s="1301"/>
      <c r="C2769" s="1302"/>
      <c r="D2769" s="5"/>
      <c r="E2769" s="5"/>
      <c r="F2769" s="5"/>
      <c r="G2769" s="5"/>
      <c r="H2769" s="1302"/>
      <c r="I2769" s="1303"/>
      <c r="J2769" s="1301"/>
      <c r="K2769" s="1376"/>
      <c r="L2769" s="1302"/>
      <c r="M2769" s="1382"/>
      <c r="N2769" s="1354"/>
      <c r="O2769" s="1383"/>
      <c r="P2769" s="1383"/>
      <c r="Q2769" s="1383"/>
      <c r="R2769" s="1383"/>
      <c r="S2769" s="1383"/>
      <c r="T2769" s="1383"/>
      <c r="U2769" s="1383"/>
      <c r="V2769" s="1383"/>
      <c r="W2769" s="1383"/>
      <c r="X2769" s="1383"/>
      <c r="Y2769" s="1383"/>
      <c r="Z2769" s="1383"/>
      <c r="AA2769" s="1383"/>
      <c r="AB2769" s="1383"/>
      <c r="AC2769" s="5"/>
      <c r="AD2769" s="1383"/>
      <c r="AE2769" s="1383"/>
      <c r="AF2769" s="1305"/>
      <c r="AG2769" s="1305"/>
      <c r="AH2769" s="5"/>
      <c r="AI2769" s="5"/>
      <c r="AJ2769" s="5"/>
      <c r="AK2769" s="5"/>
      <c r="AL2769" s="5"/>
      <c r="AM2769" s="5"/>
      <c r="AN2769" s="5"/>
      <c r="AO2769" s="5"/>
      <c r="AP2769" s="5"/>
      <c r="AQ2769" s="5"/>
      <c r="AR2769" s="5"/>
      <c r="AS2769" s="5"/>
      <c r="AT2769" s="5"/>
      <c r="AU2769" s="5"/>
      <c r="AV2769" s="5"/>
      <c r="AW2769" s="5"/>
      <c r="AX2769" s="5"/>
      <c r="AY2769" s="5"/>
      <c r="AZ2769" s="5"/>
      <c r="BA2769" s="5"/>
      <c r="BB2769" s="5"/>
      <c r="BC2769" s="5"/>
      <c r="BD2769" s="5"/>
      <c r="BE2769" s="5"/>
    </row>
    <row r="2770" spans="1:57" ht="14.25" customHeight="1">
      <c r="A2770" s="1376"/>
      <c r="B2770" s="1301"/>
      <c r="C2770" s="1302"/>
      <c r="D2770" s="5"/>
      <c r="E2770" s="5"/>
      <c r="F2770" s="5"/>
      <c r="G2770" s="5"/>
      <c r="H2770" s="1302"/>
      <c r="I2770" s="1303"/>
      <c r="J2770" s="1301"/>
      <c r="K2770" s="1376"/>
      <c r="L2770" s="1302"/>
      <c r="M2770" s="1382"/>
      <c r="N2770" s="1354"/>
      <c r="O2770" s="1383"/>
      <c r="P2770" s="1383"/>
      <c r="Q2770" s="1383"/>
      <c r="R2770" s="1383"/>
      <c r="S2770" s="1383"/>
      <c r="T2770" s="1383"/>
      <c r="U2770" s="1383"/>
      <c r="V2770" s="1383"/>
      <c r="W2770" s="1383"/>
      <c r="X2770" s="1383"/>
      <c r="Y2770" s="1383"/>
      <c r="Z2770" s="1383"/>
      <c r="AA2770" s="1383"/>
      <c r="AB2770" s="1383"/>
      <c r="AC2770" s="5"/>
      <c r="AD2770" s="1383"/>
      <c r="AE2770" s="1383"/>
      <c r="AF2770" s="1305"/>
      <c r="AG2770" s="1305"/>
      <c r="AH2770" s="5"/>
      <c r="AI2770" s="5"/>
      <c r="AJ2770" s="5"/>
      <c r="AK2770" s="5"/>
      <c r="AL2770" s="5"/>
      <c r="AM2770" s="5"/>
      <c r="AN2770" s="5"/>
      <c r="AO2770" s="5"/>
      <c r="AP2770" s="5"/>
      <c r="AQ2770" s="5"/>
      <c r="AR2770" s="5"/>
      <c r="AS2770" s="5"/>
      <c r="AT2770" s="5"/>
      <c r="AU2770" s="5"/>
      <c r="AV2770" s="5"/>
      <c r="AW2770" s="5"/>
      <c r="AX2770" s="5"/>
      <c r="AY2770" s="5"/>
      <c r="AZ2770" s="5"/>
      <c r="BA2770" s="5"/>
      <c r="BB2770" s="5"/>
      <c r="BC2770" s="5"/>
      <c r="BD2770" s="5"/>
      <c r="BE2770" s="5"/>
    </row>
    <row r="2771" spans="1:57" ht="14.25" customHeight="1">
      <c r="A2771" s="1376"/>
      <c r="B2771" s="1301"/>
      <c r="C2771" s="1302"/>
      <c r="D2771" s="5"/>
      <c r="E2771" s="5"/>
      <c r="F2771" s="5"/>
      <c r="G2771" s="5"/>
      <c r="H2771" s="1302"/>
      <c r="I2771" s="1303"/>
      <c r="J2771" s="1301"/>
      <c r="K2771" s="1376"/>
      <c r="L2771" s="1302"/>
      <c r="M2771" s="1382"/>
      <c r="N2771" s="1354"/>
      <c r="O2771" s="1383"/>
      <c r="P2771" s="1383"/>
      <c r="Q2771" s="1383"/>
      <c r="R2771" s="1383"/>
      <c r="S2771" s="1383"/>
      <c r="T2771" s="1383"/>
      <c r="U2771" s="1383"/>
      <c r="V2771" s="1383"/>
      <c r="W2771" s="1383"/>
      <c r="X2771" s="1383"/>
      <c r="Y2771" s="1383"/>
      <c r="Z2771" s="1383"/>
      <c r="AA2771" s="1383"/>
      <c r="AB2771" s="1383"/>
      <c r="AC2771" s="5"/>
      <c r="AD2771" s="1383"/>
      <c r="AE2771" s="1383"/>
      <c r="AF2771" s="1305"/>
      <c r="AG2771" s="1305"/>
      <c r="AH2771" s="5"/>
      <c r="AI2771" s="5"/>
      <c r="AJ2771" s="5"/>
      <c r="AK2771" s="5"/>
      <c r="AL2771" s="5"/>
      <c r="AM2771" s="5"/>
      <c r="AN2771" s="5"/>
      <c r="AO2771" s="5"/>
      <c r="AP2771" s="5"/>
      <c r="AQ2771" s="5"/>
      <c r="AR2771" s="5"/>
      <c r="AS2771" s="5"/>
      <c r="AT2771" s="5"/>
      <c r="AU2771" s="5"/>
      <c r="AV2771" s="5"/>
      <c r="AW2771" s="5"/>
      <c r="AX2771" s="5"/>
      <c r="AY2771" s="5"/>
      <c r="AZ2771" s="5"/>
      <c r="BA2771" s="5"/>
      <c r="BB2771" s="5"/>
      <c r="BC2771" s="5"/>
      <c r="BD2771" s="5"/>
      <c r="BE2771" s="5"/>
    </row>
    <row r="2772" spans="1:57" ht="14.25" customHeight="1">
      <c r="A2772" s="1376"/>
      <c r="B2772" s="1301"/>
      <c r="C2772" s="1302"/>
      <c r="D2772" s="5"/>
      <c r="E2772" s="5"/>
      <c r="F2772" s="5"/>
      <c r="G2772" s="5"/>
      <c r="H2772" s="1302"/>
      <c r="I2772" s="1303"/>
      <c r="J2772" s="1301"/>
      <c r="K2772" s="1376"/>
      <c r="L2772" s="1302"/>
      <c r="M2772" s="1382"/>
      <c r="N2772" s="1354"/>
      <c r="O2772" s="1383"/>
      <c r="P2772" s="1383"/>
      <c r="Q2772" s="1383"/>
      <c r="R2772" s="1383"/>
      <c r="S2772" s="1383"/>
      <c r="T2772" s="1383"/>
      <c r="U2772" s="1383"/>
      <c r="V2772" s="1383"/>
      <c r="W2772" s="1383"/>
      <c r="X2772" s="1383"/>
      <c r="Y2772" s="1383"/>
      <c r="Z2772" s="1383"/>
      <c r="AA2772" s="1383"/>
      <c r="AB2772" s="1383"/>
      <c r="AC2772" s="5"/>
      <c r="AD2772" s="1383"/>
      <c r="AE2772" s="1383"/>
      <c r="AF2772" s="1305"/>
      <c r="AG2772" s="1305"/>
      <c r="AH2772" s="5"/>
      <c r="AI2772" s="5"/>
      <c r="AJ2772" s="5"/>
      <c r="AK2772" s="5"/>
      <c r="AL2772" s="5"/>
      <c r="AM2772" s="5"/>
      <c r="AN2772" s="5"/>
      <c r="AO2772" s="5"/>
      <c r="AP2772" s="5"/>
      <c r="AQ2772" s="5"/>
      <c r="AR2772" s="5"/>
      <c r="AS2772" s="5"/>
      <c r="AT2772" s="5"/>
      <c r="AU2772" s="5"/>
      <c r="AV2772" s="5"/>
      <c r="AW2772" s="5"/>
      <c r="AX2772" s="5"/>
      <c r="AY2772" s="5"/>
      <c r="AZ2772" s="5"/>
      <c r="BA2772" s="5"/>
      <c r="BB2772" s="5"/>
      <c r="BC2772" s="5"/>
      <c r="BD2772" s="5"/>
      <c r="BE2772" s="5"/>
    </row>
    <row r="2773" spans="1:57" ht="14.25" customHeight="1">
      <c r="A2773" s="1376"/>
      <c r="B2773" s="1301"/>
      <c r="C2773" s="1302"/>
      <c r="D2773" s="5"/>
      <c r="E2773" s="5"/>
      <c r="F2773" s="5"/>
      <c r="G2773" s="5"/>
      <c r="H2773" s="1302"/>
      <c r="I2773" s="1303"/>
      <c r="J2773" s="1301"/>
      <c r="K2773" s="1376"/>
      <c r="L2773" s="1302"/>
      <c r="M2773" s="1382"/>
      <c r="N2773" s="1354"/>
      <c r="O2773" s="1383"/>
      <c r="P2773" s="1383"/>
      <c r="Q2773" s="1383"/>
      <c r="R2773" s="1383"/>
      <c r="S2773" s="1383"/>
      <c r="T2773" s="1383"/>
      <c r="U2773" s="1383"/>
      <c r="V2773" s="1383"/>
      <c r="W2773" s="1383"/>
      <c r="X2773" s="1383"/>
      <c r="Y2773" s="1383"/>
      <c r="Z2773" s="1383"/>
      <c r="AA2773" s="1383"/>
      <c r="AB2773" s="1383"/>
      <c r="AC2773" s="5"/>
      <c r="AD2773" s="1383"/>
      <c r="AE2773" s="1383"/>
      <c r="AF2773" s="1305"/>
      <c r="AG2773" s="1305"/>
      <c r="AH2773" s="5"/>
      <c r="AI2773" s="5"/>
      <c r="AJ2773" s="5"/>
      <c r="AK2773" s="5"/>
      <c r="AL2773" s="5"/>
      <c r="AM2773" s="5"/>
      <c r="AN2773" s="5"/>
      <c r="AO2773" s="5"/>
      <c r="AP2773" s="5"/>
      <c r="AQ2773" s="5"/>
      <c r="AR2773" s="5"/>
      <c r="AS2773" s="5"/>
      <c r="AT2773" s="5"/>
      <c r="AU2773" s="5"/>
      <c r="AV2773" s="5"/>
      <c r="AW2773" s="5"/>
      <c r="AX2773" s="5"/>
      <c r="AY2773" s="5"/>
      <c r="AZ2773" s="5"/>
      <c r="BA2773" s="5"/>
      <c r="BB2773" s="5"/>
      <c r="BC2773" s="5"/>
      <c r="BD2773" s="5"/>
      <c r="BE2773" s="5"/>
    </row>
    <row r="2774" spans="1:57" ht="14.25" customHeight="1">
      <c r="A2774" s="1376"/>
      <c r="B2774" s="1301"/>
      <c r="C2774" s="1302"/>
      <c r="D2774" s="5"/>
      <c r="E2774" s="5"/>
      <c r="F2774" s="5"/>
      <c r="G2774" s="5"/>
      <c r="H2774" s="1302"/>
      <c r="I2774" s="1303"/>
      <c r="J2774" s="1301"/>
      <c r="K2774" s="1376"/>
      <c r="L2774" s="1302"/>
      <c r="M2774" s="1382"/>
      <c r="N2774" s="1354"/>
      <c r="O2774" s="1383"/>
      <c r="P2774" s="1383"/>
      <c r="Q2774" s="1383"/>
      <c r="R2774" s="1383"/>
      <c r="S2774" s="1383"/>
      <c r="T2774" s="1383"/>
      <c r="U2774" s="1383"/>
      <c r="V2774" s="1383"/>
      <c r="W2774" s="1383"/>
      <c r="X2774" s="1383"/>
      <c r="Y2774" s="1383"/>
      <c r="Z2774" s="1383"/>
      <c r="AA2774" s="1383"/>
      <c r="AB2774" s="1383"/>
      <c r="AC2774" s="5"/>
      <c r="AD2774" s="1383"/>
      <c r="AE2774" s="1383"/>
      <c r="AF2774" s="1305"/>
      <c r="AG2774" s="1305"/>
      <c r="AH2774" s="5"/>
      <c r="AI2774" s="5"/>
      <c r="AJ2774" s="5"/>
      <c r="AK2774" s="5"/>
      <c r="AL2774" s="5"/>
      <c r="AM2774" s="5"/>
      <c r="AN2774" s="5"/>
      <c r="AO2774" s="5"/>
      <c r="AP2774" s="5"/>
      <c r="AQ2774" s="5"/>
      <c r="AR2774" s="5"/>
      <c r="AS2774" s="5"/>
      <c r="AT2774" s="5"/>
      <c r="AU2774" s="5"/>
      <c r="AV2774" s="5"/>
      <c r="AW2774" s="5"/>
      <c r="AX2774" s="5"/>
      <c r="AY2774" s="5"/>
      <c r="AZ2774" s="5"/>
      <c r="BA2774" s="5"/>
      <c r="BB2774" s="5"/>
      <c r="BC2774" s="5"/>
      <c r="BD2774" s="5"/>
      <c r="BE2774" s="5"/>
    </row>
    <row r="2775" spans="1:57" ht="14.25" customHeight="1">
      <c r="A2775" s="1376"/>
      <c r="B2775" s="1301"/>
      <c r="C2775" s="1302"/>
      <c r="D2775" s="5"/>
      <c r="E2775" s="5"/>
      <c r="F2775" s="5"/>
      <c r="G2775" s="5"/>
      <c r="H2775" s="1302"/>
      <c r="I2775" s="1303"/>
      <c r="J2775" s="1301"/>
      <c r="K2775" s="1376"/>
      <c r="L2775" s="1302"/>
      <c r="M2775" s="1382"/>
      <c r="N2775" s="1354"/>
      <c r="O2775" s="1383"/>
      <c r="P2775" s="1383"/>
      <c r="Q2775" s="1383"/>
      <c r="R2775" s="1383"/>
      <c r="S2775" s="1383"/>
      <c r="T2775" s="1383"/>
      <c r="U2775" s="1383"/>
      <c r="V2775" s="1383"/>
      <c r="W2775" s="1383"/>
      <c r="X2775" s="1383"/>
      <c r="Y2775" s="1383"/>
      <c r="Z2775" s="1383"/>
      <c r="AA2775" s="1383"/>
      <c r="AB2775" s="1383"/>
      <c r="AC2775" s="5"/>
      <c r="AD2775" s="1383"/>
      <c r="AE2775" s="1383"/>
      <c r="AF2775" s="1305"/>
      <c r="AG2775" s="1305"/>
      <c r="AH2775" s="5"/>
      <c r="AI2775" s="5"/>
      <c r="AJ2775" s="5"/>
      <c r="AK2775" s="5"/>
      <c r="AL2775" s="5"/>
      <c r="AM2775" s="5"/>
      <c r="AN2775" s="5"/>
      <c r="AO2775" s="5"/>
      <c r="AP2775" s="5"/>
      <c r="AQ2775" s="5"/>
      <c r="AR2775" s="5"/>
      <c r="AS2775" s="5"/>
      <c r="AT2775" s="5"/>
      <c r="AU2775" s="5"/>
      <c r="AV2775" s="5"/>
      <c r="AW2775" s="5"/>
      <c r="AX2775" s="5"/>
      <c r="AY2775" s="5"/>
      <c r="AZ2775" s="5"/>
      <c r="BA2775" s="5"/>
      <c r="BB2775" s="5"/>
      <c r="BC2775" s="5"/>
      <c r="BD2775" s="5"/>
      <c r="BE2775" s="5"/>
    </row>
    <row r="2776" spans="1:57" ht="14.25" customHeight="1">
      <c r="A2776" s="1376"/>
      <c r="B2776" s="1301"/>
      <c r="C2776" s="1302"/>
      <c r="D2776" s="5"/>
      <c r="E2776" s="5"/>
      <c r="F2776" s="5"/>
      <c r="G2776" s="5"/>
      <c r="H2776" s="1302"/>
      <c r="I2776" s="1303"/>
      <c r="J2776" s="1301"/>
      <c r="K2776" s="1376"/>
      <c r="L2776" s="1302"/>
      <c r="M2776" s="1382"/>
      <c r="N2776" s="1354"/>
      <c r="O2776" s="1383"/>
      <c r="P2776" s="1383"/>
      <c r="Q2776" s="1383"/>
      <c r="R2776" s="1383"/>
      <c r="S2776" s="1383"/>
      <c r="T2776" s="1383"/>
      <c r="U2776" s="1383"/>
      <c r="V2776" s="1383"/>
      <c r="W2776" s="1383"/>
      <c r="X2776" s="1383"/>
      <c r="Y2776" s="1383"/>
      <c r="Z2776" s="1383"/>
      <c r="AA2776" s="1383"/>
      <c r="AB2776" s="1383"/>
      <c r="AC2776" s="5"/>
      <c r="AD2776" s="1383"/>
      <c r="AE2776" s="1383"/>
      <c r="AF2776" s="1305"/>
      <c r="AG2776" s="1305"/>
      <c r="AH2776" s="5"/>
      <c r="AI2776" s="5"/>
      <c r="AJ2776" s="5"/>
      <c r="AK2776" s="5"/>
      <c r="AL2776" s="5"/>
      <c r="AM2776" s="5"/>
      <c r="AN2776" s="5"/>
      <c r="AO2776" s="5"/>
      <c r="AP2776" s="5"/>
      <c r="AQ2776" s="5"/>
      <c r="AR2776" s="5"/>
      <c r="AS2776" s="5"/>
      <c r="AT2776" s="5"/>
      <c r="AU2776" s="5"/>
      <c r="AV2776" s="5"/>
      <c r="AW2776" s="5"/>
      <c r="AX2776" s="5"/>
      <c r="AY2776" s="5"/>
      <c r="AZ2776" s="5"/>
      <c r="BA2776" s="5"/>
      <c r="BB2776" s="5"/>
      <c r="BC2776" s="5"/>
      <c r="BD2776" s="5"/>
      <c r="BE2776" s="5"/>
    </row>
    <row r="2777" spans="1:57" ht="14.25" customHeight="1">
      <c r="A2777" s="1376"/>
      <c r="B2777" s="1301"/>
      <c r="C2777" s="1302"/>
      <c r="D2777" s="5"/>
      <c r="E2777" s="5"/>
      <c r="F2777" s="5"/>
      <c r="G2777" s="5"/>
      <c r="H2777" s="1302"/>
      <c r="I2777" s="1303"/>
      <c r="J2777" s="1301"/>
      <c r="K2777" s="1376"/>
      <c r="L2777" s="1302"/>
      <c r="M2777" s="1382"/>
      <c r="N2777" s="1354"/>
      <c r="O2777" s="1383"/>
      <c r="P2777" s="1383"/>
      <c r="Q2777" s="1383"/>
      <c r="R2777" s="1383"/>
      <c r="S2777" s="1383"/>
      <c r="T2777" s="1383"/>
      <c r="U2777" s="1383"/>
      <c r="V2777" s="1383"/>
      <c r="W2777" s="1383"/>
      <c r="X2777" s="1383"/>
      <c r="Y2777" s="1383"/>
      <c r="Z2777" s="1383"/>
      <c r="AA2777" s="1383"/>
      <c r="AB2777" s="1383"/>
      <c r="AC2777" s="5"/>
      <c r="AD2777" s="1383"/>
      <c r="AE2777" s="1383"/>
      <c r="AF2777" s="1305"/>
      <c r="AG2777" s="1305"/>
      <c r="AH2777" s="5"/>
      <c r="AI2777" s="5"/>
      <c r="AJ2777" s="5"/>
      <c r="AK2777" s="5"/>
      <c r="AL2777" s="5"/>
      <c r="AM2777" s="5"/>
      <c r="AN2777" s="5"/>
      <c r="AO2777" s="5"/>
      <c r="AP2777" s="5"/>
      <c r="AQ2777" s="5"/>
      <c r="AR2777" s="5"/>
      <c r="AS2777" s="5"/>
      <c r="AT2777" s="5"/>
      <c r="AU2777" s="5"/>
      <c r="AV2777" s="5"/>
      <c r="AW2777" s="5"/>
      <c r="AX2777" s="5"/>
      <c r="AY2777" s="5"/>
      <c r="AZ2777" s="5"/>
      <c r="BA2777" s="5"/>
      <c r="BB2777" s="5"/>
      <c r="BC2777" s="5"/>
      <c r="BD2777" s="5"/>
      <c r="BE2777" s="5"/>
    </row>
    <row r="2778" spans="1:57" ht="14.25" customHeight="1">
      <c r="A2778" s="1376"/>
      <c r="B2778" s="1301"/>
      <c r="C2778" s="1302"/>
      <c r="D2778" s="5"/>
      <c r="E2778" s="5"/>
      <c r="F2778" s="5"/>
      <c r="G2778" s="5"/>
      <c r="H2778" s="1302"/>
      <c r="I2778" s="1303"/>
      <c r="J2778" s="1301"/>
      <c r="K2778" s="1376"/>
      <c r="L2778" s="1302"/>
      <c r="M2778" s="1382"/>
      <c r="N2778" s="1354"/>
      <c r="O2778" s="1383"/>
      <c r="P2778" s="1383"/>
      <c r="Q2778" s="1383"/>
      <c r="R2778" s="1383"/>
      <c r="S2778" s="1383"/>
      <c r="T2778" s="1383"/>
      <c r="U2778" s="1383"/>
      <c r="V2778" s="1383"/>
      <c r="W2778" s="1383"/>
      <c r="X2778" s="1383"/>
      <c r="Y2778" s="1383"/>
      <c r="Z2778" s="1383"/>
      <c r="AA2778" s="1383"/>
      <c r="AB2778" s="1383"/>
      <c r="AC2778" s="5"/>
      <c r="AD2778" s="1383"/>
      <c r="AE2778" s="1383"/>
      <c r="AF2778" s="1305"/>
      <c r="AG2778" s="1305"/>
      <c r="AH2778" s="5"/>
      <c r="AI2778" s="5"/>
      <c r="AJ2778" s="5"/>
      <c r="AK2778" s="5"/>
      <c r="AL2778" s="5"/>
      <c r="AM2778" s="5"/>
      <c r="AN2778" s="5"/>
      <c r="AO2778" s="5"/>
      <c r="AP2778" s="5"/>
      <c r="AQ2778" s="5"/>
      <c r="AR2778" s="5"/>
      <c r="AS2778" s="5"/>
      <c r="AT2778" s="5"/>
      <c r="AU2778" s="5"/>
      <c r="AV2778" s="5"/>
      <c r="AW2778" s="5"/>
      <c r="AX2778" s="5"/>
      <c r="AY2778" s="5"/>
      <c r="AZ2778" s="5"/>
      <c r="BA2778" s="5"/>
      <c r="BB2778" s="5"/>
      <c r="BC2778" s="5"/>
      <c r="BD2778" s="5"/>
      <c r="BE2778" s="5"/>
    </row>
    <row r="2779" spans="1:57" ht="14.25" customHeight="1">
      <c r="A2779" s="1376"/>
      <c r="B2779" s="1301"/>
      <c r="C2779" s="1302"/>
      <c r="D2779" s="5"/>
      <c r="E2779" s="5"/>
      <c r="F2779" s="5"/>
      <c r="G2779" s="5"/>
      <c r="H2779" s="1302"/>
      <c r="I2779" s="1303"/>
      <c r="J2779" s="1301"/>
      <c r="K2779" s="1376"/>
      <c r="L2779" s="1302"/>
      <c r="M2779" s="1382"/>
      <c r="N2779" s="1354"/>
      <c r="O2779" s="1383"/>
      <c r="P2779" s="1383"/>
      <c r="Q2779" s="1383"/>
      <c r="R2779" s="1383"/>
      <c r="S2779" s="1383"/>
      <c r="T2779" s="1383"/>
      <c r="U2779" s="1383"/>
      <c r="V2779" s="1383"/>
      <c r="W2779" s="1383"/>
      <c r="X2779" s="1383"/>
      <c r="Y2779" s="1383"/>
      <c r="Z2779" s="1383"/>
      <c r="AA2779" s="1383"/>
      <c r="AB2779" s="1383"/>
      <c r="AC2779" s="5"/>
      <c r="AD2779" s="1383"/>
      <c r="AE2779" s="1383"/>
      <c r="AF2779" s="1305"/>
      <c r="AG2779" s="1305"/>
      <c r="AH2779" s="5"/>
      <c r="AI2779" s="5"/>
      <c r="AJ2779" s="5"/>
      <c r="AK2779" s="5"/>
      <c r="AL2779" s="5"/>
      <c r="AM2779" s="5"/>
      <c r="AN2779" s="5"/>
      <c r="AO2779" s="5"/>
      <c r="AP2779" s="5"/>
      <c r="AQ2779" s="5"/>
      <c r="AR2779" s="5"/>
      <c r="AS2779" s="5"/>
      <c r="AT2779" s="5"/>
      <c r="AU2779" s="5"/>
      <c r="AV2779" s="5"/>
      <c r="AW2779" s="5"/>
      <c r="AX2779" s="5"/>
      <c r="AY2779" s="5"/>
      <c r="AZ2779" s="5"/>
      <c r="BA2779" s="5"/>
      <c r="BB2779" s="5"/>
      <c r="BC2779" s="5"/>
      <c r="BD2779" s="5"/>
      <c r="BE2779" s="5"/>
    </row>
    <row r="2780" spans="1:57" ht="14.25" customHeight="1">
      <c r="A2780" s="1376"/>
      <c r="B2780" s="1301"/>
      <c r="C2780" s="1302"/>
      <c r="D2780" s="5"/>
      <c r="E2780" s="5"/>
      <c r="F2780" s="5"/>
      <c r="G2780" s="5"/>
      <c r="H2780" s="1302"/>
      <c r="I2780" s="1303"/>
      <c r="J2780" s="1301"/>
      <c r="K2780" s="1376"/>
      <c r="L2780" s="1302"/>
      <c r="M2780" s="1382"/>
      <c r="N2780" s="1354"/>
      <c r="O2780" s="1383"/>
      <c r="P2780" s="1383"/>
      <c r="Q2780" s="1383"/>
      <c r="R2780" s="1383"/>
      <c r="S2780" s="1383"/>
      <c r="T2780" s="1383"/>
      <c r="U2780" s="1383"/>
      <c r="V2780" s="1383"/>
      <c r="W2780" s="1383"/>
      <c r="X2780" s="1383"/>
      <c r="Y2780" s="1383"/>
      <c r="Z2780" s="1383"/>
      <c r="AA2780" s="1383"/>
      <c r="AB2780" s="1383"/>
      <c r="AC2780" s="5"/>
      <c r="AD2780" s="1383"/>
      <c r="AE2780" s="1383"/>
      <c r="AF2780" s="1305"/>
      <c r="AG2780" s="1305"/>
      <c r="AH2780" s="5"/>
      <c r="AI2780" s="5"/>
      <c r="AJ2780" s="5"/>
      <c r="AK2780" s="5"/>
      <c r="AL2780" s="5"/>
      <c r="AM2780" s="5"/>
      <c r="AN2780" s="5"/>
      <c r="AO2780" s="5"/>
      <c r="AP2780" s="5"/>
      <c r="AQ2780" s="5"/>
      <c r="AR2780" s="5"/>
      <c r="AS2780" s="5"/>
      <c r="AT2780" s="5"/>
      <c r="AU2780" s="5"/>
      <c r="AV2780" s="5"/>
      <c r="AW2780" s="5"/>
      <c r="AX2780" s="5"/>
      <c r="AY2780" s="5"/>
      <c r="AZ2780" s="5"/>
      <c r="BA2780" s="5"/>
      <c r="BB2780" s="5"/>
      <c r="BC2780" s="5"/>
      <c r="BD2780" s="5"/>
      <c r="BE2780" s="5"/>
    </row>
    <row r="2781" spans="1:57" ht="14.25" customHeight="1">
      <c r="A2781" s="1376"/>
      <c r="B2781" s="1301"/>
      <c r="C2781" s="1302"/>
      <c r="D2781" s="5"/>
      <c r="E2781" s="5"/>
      <c r="F2781" s="5"/>
      <c r="G2781" s="5"/>
      <c r="H2781" s="1302"/>
      <c r="I2781" s="1303"/>
      <c r="J2781" s="1301"/>
      <c r="K2781" s="1376"/>
      <c r="L2781" s="1302"/>
      <c r="M2781" s="1382"/>
      <c r="N2781" s="1354"/>
      <c r="O2781" s="1383"/>
      <c r="P2781" s="1383"/>
      <c r="Q2781" s="1383"/>
      <c r="R2781" s="1383"/>
      <c r="S2781" s="1383"/>
      <c r="T2781" s="1383"/>
      <c r="U2781" s="1383"/>
      <c r="V2781" s="1383"/>
      <c r="W2781" s="1383"/>
      <c r="X2781" s="1383"/>
      <c r="Y2781" s="1383"/>
      <c r="Z2781" s="1383"/>
      <c r="AA2781" s="1383"/>
      <c r="AB2781" s="1383"/>
      <c r="AC2781" s="5"/>
      <c r="AD2781" s="1383"/>
      <c r="AE2781" s="1383"/>
      <c r="AF2781" s="1305"/>
      <c r="AG2781" s="1305"/>
      <c r="AH2781" s="5"/>
      <c r="AI2781" s="5"/>
      <c r="AJ2781" s="5"/>
      <c r="AK2781" s="5"/>
      <c r="AL2781" s="5"/>
      <c r="AM2781" s="5"/>
      <c r="AN2781" s="5"/>
      <c r="AO2781" s="5"/>
      <c r="AP2781" s="5"/>
      <c r="AQ2781" s="5"/>
      <c r="AR2781" s="5"/>
      <c r="AS2781" s="5"/>
      <c r="AT2781" s="5"/>
      <c r="AU2781" s="5"/>
      <c r="AV2781" s="5"/>
      <c r="AW2781" s="5"/>
      <c r="AX2781" s="5"/>
      <c r="AY2781" s="5"/>
      <c r="AZ2781" s="5"/>
      <c r="BA2781" s="5"/>
      <c r="BB2781" s="5"/>
      <c r="BC2781" s="5"/>
      <c r="BD2781" s="5"/>
      <c r="BE2781" s="5"/>
    </row>
    <row r="2782" spans="1:57" ht="14.25" customHeight="1">
      <c r="A2782" s="1376"/>
      <c r="B2782" s="1301"/>
      <c r="C2782" s="1302"/>
      <c r="D2782" s="5"/>
      <c r="E2782" s="5"/>
      <c r="F2782" s="5"/>
      <c r="G2782" s="5"/>
      <c r="H2782" s="1302"/>
      <c r="I2782" s="1303"/>
      <c r="J2782" s="1301"/>
      <c r="K2782" s="1376"/>
      <c r="L2782" s="1302"/>
      <c r="M2782" s="1382"/>
      <c r="N2782" s="1354"/>
      <c r="O2782" s="1383"/>
      <c r="P2782" s="1383"/>
      <c r="Q2782" s="1383"/>
      <c r="R2782" s="1383"/>
      <c r="S2782" s="1383"/>
      <c r="T2782" s="1383"/>
      <c r="U2782" s="1383"/>
      <c r="V2782" s="1383"/>
      <c r="W2782" s="1383"/>
      <c r="X2782" s="1383"/>
      <c r="Y2782" s="1383"/>
      <c r="Z2782" s="1383"/>
      <c r="AA2782" s="1383"/>
      <c r="AB2782" s="1383"/>
      <c r="AC2782" s="5"/>
      <c r="AD2782" s="1383"/>
      <c r="AE2782" s="1383"/>
      <c r="AF2782" s="1305"/>
      <c r="AG2782" s="1305"/>
      <c r="AH2782" s="5"/>
      <c r="AI2782" s="5"/>
      <c r="AJ2782" s="5"/>
      <c r="AK2782" s="5"/>
      <c r="AL2782" s="5"/>
      <c r="AM2782" s="5"/>
      <c r="AN2782" s="5"/>
      <c r="AO2782" s="5"/>
      <c r="AP2782" s="5"/>
      <c r="AQ2782" s="5"/>
      <c r="AR2782" s="5"/>
      <c r="AS2782" s="5"/>
      <c r="AT2782" s="5"/>
      <c r="AU2782" s="5"/>
      <c r="AV2782" s="5"/>
      <c r="AW2782" s="5"/>
      <c r="AX2782" s="5"/>
      <c r="AY2782" s="5"/>
      <c r="AZ2782" s="5"/>
      <c r="BA2782" s="5"/>
      <c r="BB2782" s="5"/>
      <c r="BC2782" s="5"/>
      <c r="BD2782" s="5"/>
      <c r="BE2782" s="5"/>
    </row>
    <row r="2783" spans="1:57" ht="14.25" customHeight="1">
      <c r="A2783" s="1376"/>
      <c r="B2783" s="1301"/>
      <c r="C2783" s="1302"/>
      <c r="D2783" s="5"/>
      <c r="E2783" s="5"/>
      <c r="F2783" s="5"/>
      <c r="G2783" s="5"/>
      <c r="H2783" s="1302"/>
      <c r="I2783" s="1303"/>
      <c r="J2783" s="1301"/>
      <c r="K2783" s="1376"/>
      <c r="L2783" s="1302"/>
      <c r="M2783" s="1382"/>
      <c r="N2783" s="1354"/>
      <c r="O2783" s="1383"/>
      <c r="P2783" s="1383"/>
      <c r="Q2783" s="1383"/>
      <c r="R2783" s="1383"/>
      <c r="S2783" s="1383"/>
      <c r="T2783" s="1383"/>
      <c r="U2783" s="1383"/>
      <c r="V2783" s="1383"/>
      <c r="W2783" s="1383"/>
      <c r="X2783" s="1383"/>
      <c r="Y2783" s="1383"/>
      <c r="Z2783" s="1383"/>
      <c r="AA2783" s="1383"/>
      <c r="AB2783" s="1383"/>
      <c r="AC2783" s="5"/>
      <c r="AD2783" s="1383"/>
      <c r="AE2783" s="1383"/>
      <c r="AF2783" s="1305"/>
      <c r="AG2783" s="1305"/>
      <c r="AH2783" s="5"/>
      <c r="AI2783" s="5"/>
      <c r="AJ2783" s="5"/>
      <c r="AK2783" s="5"/>
      <c r="AL2783" s="5"/>
      <c r="AM2783" s="5"/>
      <c r="AN2783" s="5"/>
      <c r="AO2783" s="5"/>
      <c r="AP2783" s="5"/>
      <c r="AQ2783" s="5"/>
      <c r="AR2783" s="5"/>
      <c r="AS2783" s="5"/>
      <c r="AT2783" s="5"/>
      <c r="AU2783" s="5"/>
      <c r="AV2783" s="5"/>
      <c r="AW2783" s="5"/>
      <c r="AX2783" s="5"/>
      <c r="AY2783" s="5"/>
      <c r="AZ2783" s="5"/>
      <c r="BA2783" s="5"/>
      <c r="BB2783" s="5"/>
      <c r="BC2783" s="5"/>
      <c r="BD2783" s="5"/>
      <c r="BE2783" s="5"/>
    </row>
    <row r="2784" spans="1:57" ht="14.25" customHeight="1">
      <c r="A2784" s="1376"/>
      <c r="B2784" s="1301"/>
      <c r="C2784" s="1302"/>
      <c r="D2784" s="5"/>
      <c r="E2784" s="5"/>
      <c r="F2784" s="5"/>
      <c r="G2784" s="5"/>
      <c r="H2784" s="1302"/>
      <c r="I2784" s="1303"/>
      <c r="J2784" s="1301"/>
      <c r="K2784" s="1376"/>
      <c r="L2784" s="1302"/>
      <c r="M2784" s="1382"/>
      <c r="N2784" s="1354"/>
      <c r="O2784" s="1383"/>
      <c r="P2784" s="1383"/>
      <c r="Q2784" s="1383"/>
      <c r="R2784" s="1383"/>
      <c r="S2784" s="1383"/>
      <c r="T2784" s="1383"/>
      <c r="U2784" s="1383"/>
      <c r="V2784" s="1383"/>
      <c r="W2784" s="1383"/>
      <c r="X2784" s="1383"/>
      <c r="Y2784" s="1383"/>
      <c r="Z2784" s="1383"/>
      <c r="AA2784" s="1383"/>
      <c r="AB2784" s="1383"/>
      <c r="AC2784" s="5"/>
      <c r="AD2784" s="1383"/>
      <c r="AE2784" s="1383"/>
      <c r="AF2784" s="1305"/>
      <c r="AG2784" s="1305"/>
      <c r="AH2784" s="5"/>
      <c r="AI2784" s="5"/>
      <c r="AJ2784" s="5"/>
      <c r="AK2784" s="5"/>
      <c r="AL2784" s="5"/>
      <c r="AM2784" s="5"/>
      <c r="AN2784" s="5"/>
      <c r="AO2784" s="5"/>
      <c r="AP2784" s="5"/>
      <c r="AQ2784" s="5"/>
      <c r="AR2784" s="5"/>
      <c r="AS2784" s="5"/>
      <c r="AT2784" s="5"/>
      <c r="AU2784" s="5"/>
      <c r="AV2784" s="5"/>
      <c r="AW2784" s="5"/>
      <c r="AX2784" s="5"/>
      <c r="AY2784" s="5"/>
      <c r="AZ2784" s="5"/>
      <c r="BA2784" s="5"/>
      <c r="BB2784" s="5"/>
      <c r="BC2784" s="5"/>
      <c r="BD2784" s="5"/>
      <c r="BE2784" s="5"/>
    </row>
  </sheetData>
  <phoneticPr fontId="169" type="noConversion"/>
  <pageMargins left="0.69999998807907104" right="0.69999998807907104" top="0.75" bottom="0.75" header="0" footer="0"/>
  <pageSetup paperSize="9" orientation="portrait"/>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000"/>
  <sheetViews>
    <sheetView workbookViewId="0"/>
  </sheetViews>
  <sheetFormatPr defaultColWidth="14.453125" defaultRowHeight="15" customHeight="1"/>
  <cols>
    <col min="1" max="2" width="1.26953125" customWidth="1"/>
    <col min="3" max="3" width="21.26953125" customWidth="1"/>
    <col min="4" max="4" width="1.08984375" customWidth="1"/>
    <col min="5" max="6" width="8.08984375" customWidth="1"/>
    <col min="7" max="8" width="7.453125" customWidth="1"/>
    <col min="9" max="9" width="7.81640625" customWidth="1"/>
    <col min="10" max="10" width="1.453125" customWidth="1"/>
    <col min="11" max="11" width="1.26953125" customWidth="1"/>
    <col min="12" max="12" width="21.26953125" customWidth="1"/>
    <col min="13" max="16" width="8.08984375" customWidth="1"/>
    <col min="17" max="20" width="7.453125" customWidth="1"/>
    <col min="21" max="21" width="1.26953125" customWidth="1"/>
    <col min="22" max="25" width="7.453125" customWidth="1"/>
  </cols>
  <sheetData>
    <row r="1" spans="1:25" ht="12" customHeight="1">
      <c r="A1" s="1385"/>
      <c r="B1" s="1386"/>
      <c r="C1" s="1385"/>
      <c r="D1" s="1385"/>
      <c r="E1" s="1385"/>
      <c r="F1" s="1385"/>
      <c r="G1" s="1385"/>
      <c r="H1" s="1385"/>
      <c r="I1" s="1385"/>
      <c r="J1" s="1385"/>
      <c r="K1" s="1386"/>
      <c r="L1" s="1385"/>
      <c r="M1" s="1385"/>
      <c r="N1" s="1385"/>
      <c r="O1" s="1385"/>
      <c r="P1" s="1385"/>
      <c r="Q1" s="1385"/>
      <c r="R1" s="1385"/>
      <c r="S1" s="1385"/>
      <c r="T1" s="1385"/>
      <c r="U1" s="1385"/>
      <c r="V1" s="1385"/>
      <c r="W1" s="1385"/>
      <c r="X1" s="1385"/>
      <c r="Y1" s="1385"/>
    </row>
    <row r="2" spans="1:25" ht="12" customHeight="1">
      <c r="A2" s="1385"/>
      <c r="B2" s="1386"/>
      <c r="C2" s="1387" t="s">
        <v>2308</v>
      </c>
      <c r="D2" s="5"/>
      <c r="E2" s="5"/>
      <c r="F2" s="5"/>
      <c r="G2" s="16"/>
      <c r="H2" s="16"/>
      <c r="I2" s="1388"/>
      <c r="J2" s="1388"/>
      <c r="K2" s="1387"/>
      <c r="L2" s="1389" t="s">
        <v>2309</v>
      </c>
      <c r="M2" s="5"/>
      <c r="N2" s="5"/>
      <c r="O2" s="16"/>
      <c r="P2" s="16"/>
      <c r="Q2" s="1390"/>
      <c r="R2" s="1390"/>
      <c r="S2" s="1390"/>
      <c r="T2" s="1390"/>
      <c r="U2" s="1385"/>
      <c r="V2" s="1385"/>
      <c r="W2" s="1385"/>
      <c r="X2" s="1385"/>
      <c r="Y2" s="1385"/>
    </row>
    <row r="3" spans="1:25" ht="12" customHeight="1">
      <c r="A3" s="1385"/>
      <c r="B3" s="1386"/>
      <c r="C3" s="1391" t="s">
        <v>2310</v>
      </c>
      <c r="D3" s="1391"/>
      <c r="E3" s="1392">
        <v>2023</v>
      </c>
      <c r="F3" s="1392">
        <v>2024</v>
      </c>
      <c r="G3" s="1392" t="s">
        <v>87</v>
      </c>
      <c r="H3" s="1393" t="s">
        <v>88</v>
      </c>
      <c r="I3" s="1393" t="s">
        <v>89</v>
      </c>
      <c r="J3" s="1394"/>
      <c r="K3" s="1391" t="s">
        <v>2310</v>
      </c>
      <c r="L3" s="1395"/>
      <c r="M3" s="1392">
        <v>2023</v>
      </c>
      <c r="N3" s="1392">
        <v>2024</v>
      </c>
      <c r="O3" s="1392" t="s">
        <v>87</v>
      </c>
      <c r="P3" s="1393" t="s">
        <v>88</v>
      </c>
      <c r="Q3" s="1393" t="s">
        <v>89</v>
      </c>
      <c r="R3" s="1396"/>
      <c r="S3" s="1396"/>
      <c r="T3" s="1396"/>
      <c r="U3" s="1385"/>
      <c r="V3" s="1385"/>
      <c r="W3" s="1385"/>
      <c r="X3" s="1385"/>
      <c r="Y3" s="1385"/>
    </row>
    <row r="4" spans="1:25" ht="12" customHeight="1">
      <c r="A4" s="1385"/>
      <c r="B4" s="1397">
        <v>112830</v>
      </c>
      <c r="C4" s="1398" t="s">
        <v>396</v>
      </c>
      <c r="D4" s="1398"/>
      <c r="E4" s="1399">
        <f>현대건설!G137</f>
        <v>23714.494999999999</v>
      </c>
      <c r="F4" s="1399">
        <f>현대건설!H137</f>
        <v>27005.385000000002</v>
      </c>
      <c r="G4" s="1399" t="e">
        <f>현대건설!I137</f>
        <v>#DIV/0!</v>
      </c>
      <c r="H4" s="1399" t="e">
        <f>현대건설!J137</f>
        <v>#DIV/0!</v>
      </c>
      <c r="I4" s="1399" t="e">
        <f>현대건설!K137</f>
        <v>#DIV/0!</v>
      </c>
      <c r="J4" s="1400"/>
      <c r="K4" s="25" t="s">
        <v>110</v>
      </c>
      <c r="L4" s="25"/>
      <c r="M4" s="1401">
        <f>현대건설!G4</f>
        <v>29651.357</v>
      </c>
      <c r="N4" s="1401">
        <f>현대건설!H4</f>
        <v>32670.268</v>
      </c>
      <c r="O4" s="1401">
        <f>현대건설!I4</f>
        <v>6928.8989586705011</v>
      </c>
      <c r="P4" s="1401">
        <f>현대건설!J4</f>
        <v>12547.76327540069</v>
      </c>
      <c r="Q4" s="1401">
        <f>현대건설!K4</f>
        <v>24554.610252622188</v>
      </c>
      <c r="R4" s="1402"/>
      <c r="S4" s="1402"/>
      <c r="T4" s="1402"/>
      <c r="U4" s="1385"/>
      <c r="V4" s="1385"/>
      <c r="W4" s="1385"/>
      <c r="X4" s="1385"/>
      <c r="Y4" s="1385"/>
    </row>
    <row r="5" spans="1:25" ht="12" customHeight="1">
      <c r="A5" s="1385"/>
      <c r="B5" s="1397">
        <v>190650</v>
      </c>
      <c r="C5" s="3" t="s">
        <v>379</v>
      </c>
      <c r="D5" s="3"/>
      <c r="E5" s="1403">
        <f>현대건설!G175</f>
        <v>18613.43</v>
      </c>
      <c r="F5" s="1403">
        <f>현대건설!H175</f>
        <v>21100.663</v>
      </c>
      <c r="G5" s="1403" t="e">
        <f>현대건설!I175</f>
        <v>#DIV/0!</v>
      </c>
      <c r="H5" s="1403" t="e">
        <f>현대건설!J175</f>
        <v>#DIV/0!</v>
      </c>
      <c r="I5" s="1403" t="e">
        <f>현대건설!K175</f>
        <v>#DIV/0!</v>
      </c>
      <c r="J5" s="1400"/>
      <c r="K5" s="1404" t="s">
        <v>2311</v>
      </c>
      <c r="L5" s="1404"/>
      <c r="M5" s="1403">
        <f>현대건설!G5*100</f>
        <v>39.60752635165683</v>
      </c>
      <c r="N5" s="1403">
        <f>현대건설!H5*100</f>
        <v>10.181358647430537</v>
      </c>
      <c r="O5" s="1403">
        <f>현대건설!I5*100</f>
        <v>-78.791422957808294</v>
      </c>
      <c r="P5" s="1403">
        <f>현대건설!J5*100</f>
        <v>81.093177288997751</v>
      </c>
      <c r="Q5" s="1403">
        <f>현대건설!K5*100</f>
        <v>95.689141671650489</v>
      </c>
      <c r="R5" s="1402"/>
      <c r="S5" s="1402"/>
      <c r="T5" s="1402"/>
      <c r="U5" s="1385"/>
      <c r="V5" s="1385"/>
      <c r="W5" s="1385"/>
      <c r="X5" s="1385"/>
      <c r="Y5" s="1385"/>
    </row>
    <row r="6" spans="1:25" ht="12" customHeight="1">
      <c r="A6" s="1385"/>
      <c r="B6" s="1397">
        <v>113350</v>
      </c>
      <c r="C6" s="696" t="s">
        <v>391</v>
      </c>
      <c r="D6" s="696"/>
      <c r="E6" s="1403">
        <f>현대건설!G181</f>
        <v>4205.665</v>
      </c>
      <c r="F6" s="1403">
        <f>현대건설!H181</f>
        <v>5130.3719999999994</v>
      </c>
      <c r="G6" s="1403" t="e">
        <f>현대건설!I181</f>
        <v>#DIV/0!</v>
      </c>
      <c r="H6" s="1403" t="e">
        <f>현대건설!J181</f>
        <v>#DIV/0!</v>
      </c>
      <c r="I6" s="1403" t="e">
        <f>현대건설!K181</f>
        <v>#DIV/0!</v>
      </c>
      <c r="J6" s="1400"/>
      <c r="K6" s="1398" t="s">
        <v>117</v>
      </c>
      <c r="L6" s="1405"/>
      <c r="M6" s="1406">
        <f>현대건설!G18</f>
        <v>27948.548999999999</v>
      </c>
      <c r="N6" s="1406">
        <f>현대건설!H18</f>
        <v>32887.201000000001</v>
      </c>
      <c r="O6" s="1406">
        <f>현대건설!I18</f>
        <v>6928.8989586705011</v>
      </c>
      <c r="P6" s="1406">
        <f>현대건설!J18</f>
        <v>12547.76327540069</v>
      </c>
      <c r="Q6" s="1406">
        <f>현대건설!K18</f>
        <v>24554.610252622188</v>
      </c>
      <c r="R6" s="1402"/>
      <c r="S6" s="1402"/>
      <c r="T6" s="1402"/>
      <c r="U6" s="1385"/>
      <c r="V6" s="1385"/>
      <c r="W6" s="1385"/>
      <c r="X6" s="1385"/>
      <c r="Y6" s="1385"/>
    </row>
    <row r="7" spans="1:25" ht="12" customHeight="1">
      <c r="A7" s="1385"/>
      <c r="B7" s="1397">
        <v>112840</v>
      </c>
      <c r="C7" s="696" t="s">
        <v>1188</v>
      </c>
      <c r="D7" s="696"/>
      <c r="E7" s="1403">
        <f>현대건설!G179</f>
        <v>10659.313</v>
      </c>
      <c r="F7" s="1403">
        <f>현대건설!H179</f>
        <v>12100.466999999999</v>
      </c>
      <c r="G7" s="1403" t="e">
        <f>현대건설!I179</f>
        <v>#DIV/0!</v>
      </c>
      <c r="H7" s="1403" t="e">
        <f>현대건설!J179</f>
        <v>#DIV/0!</v>
      </c>
      <c r="I7" s="1403" t="e">
        <f>현대건설!K179</f>
        <v>#DIV/0!</v>
      </c>
      <c r="J7" s="1400"/>
      <c r="K7" s="25" t="s">
        <v>122</v>
      </c>
      <c r="L7" s="25"/>
      <c r="M7" s="1401">
        <f>현대건설!G23</f>
        <v>1702.8080000000009</v>
      </c>
      <c r="N7" s="1401">
        <f>현대건설!H23</f>
        <v>-216.9330000000009</v>
      </c>
      <c r="O7" s="1401">
        <f>현대건설!I23</f>
        <v>0</v>
      </c>
      <c r="P7" s="1401">
        <f>현대건설!J23</f>
        <v>0</v>
      </c>
      <c r="Q7" s="1401">
        <f>현대건설!K23</f>
        <v>0</v>
      </c>
      <c r="R7" s="1402"/>
      <c r="S7" s="1402"/>
      <c r="T7" s="1402"/>
      <c r="U7" s="1385"/>
      <c r="V7" s="1385"/>
      <c r="W7" s="1385"/>
      <c r="X7" s="1385"/>
      <c r="Y7" s="1385"/>
    </row>
    <row r="8" spans="1:25" ht="12" customHeight="1">
      <c r="A8" s="1385"/>
      <c r="B8" s="1397">
        <v>110010</v>
      </c>
      <c r="C8" s="696" t="s">
        <v>380</v>
      </c>
      <c r="D8" s="696"/>
      <c r="E8" s="1403">
        <f>현대건설!G176</f>
        <v>815.625</v>
      </c>
      <c r="F8" s="1403">
        <f>현대건설!H176</f>
        <v>776.51099999999997</v>
      </c>
      <c r="G8" s="1403" t="e">
        <f>현대건설!I176</f>
        <v>#DIV/0!</v>
      </c>
      <c r="H8" s="1403" t="e">
        <f>현대건설!J176</f>
        <v>#DIV/0!</v>
      </c>
      <c r="I8" s="1403" t="e">
        <f>현대건설!K176</f>
        <v>#DIV/0!</v>
      </c>
      <c r="J8" s="1400"/>
      <c r="K8" s="1404" t="s">
        <v>2312</v>
      </c>
      <c r="L8" s="1404"/>
      <c r="M8" s="1403">
        <f>현대건설!G24*100</f>
        <v>5.7427658369901957</v>
      </c>
      <c r="N8" s="1403">
        <f>현대건설!H24*100</f>
        <v>-0.66400740881587161</v>
      </c>
      <c r="O8" s="1403">
        <f>현대건설!I24*100</f>
        <v>0</v>
      </c>
      <c r="P8" s="1403">
        <f>현대건설!J24*100</f>
        <v>0</v>
      </c>
      <c r="Q8" s="1403">
        <f>현대건설!K24*100</f>
        <v>0</v>
      </c>
      <c r="R8" s="1402"/>
      <c r="S8" s="1402"/>
      <c r="T8" s="1402"/>
      <c r="U8" s="1385"/>
      <c r="V8" s="1385"/>
      <c r="W8" s="1385"/>
      <c r="X8" s="1385"/>
      <c r="Y8" s="1385"/>
    </row>
    <row r="9" spans="1:25" ht="12" customHeight="1">
      <c r="A9" s="1385"/>
      <c r="B9" s="1397">
        <v>190310</v>
      </c>
      <c r="C9" s="3" t="s">
        <v>262</v>
      </c>
      <c r="D9" s="3"/>
      <c r="E9" s="1403">
        <f>현대건설!G139</f>
        <v>5101.0649999999996</v>
      </c>
      <c r="F9" s="1403">
        <f>현대건설!H139</f>
        <v>5904.7219999999998</v>
      </c>
      <c r="G9" s="1403" t="e">
        <f>현대건설!I139</f>
        <v>#DIV/0!</v>
      </c>
      <c r="H9" s="1403" t="e">
        <f>현대건설!J139</f>
        <v>#DIV/0!</v>
      </c>
      <c r="I9" s="1403" t="e">
        <f>현대건설!K139</f>
        <v>#DIV/0!</v>
      </c>
      <c r="J9" s="1400"/>
      <c r="K9" s="1398" t="s">
        <v>2313</v>
      </c>
      <c r="L9" s="1398"/>
      <c r="M9" s="1399">
        <f>현대건설!G38</f>
        <v>917.37799999999993</v>
      </c>
      <c r="N9" s="1399">
        <f>현대건설!H38</f>
        <v>1046.4869999999999</v>
      </c>
      <c r="O9" s="1399">
        <f>현대건설!I38</f>
        <v>0</v>
      </c>
      <c r="P9" s="1399">
        <f>현대건설!J38</f>
        <v>0</v>
      </c>
      <c r="Q9" s="1399">
        <f>현대건설!K38</f>
        <v>0</v>
      </c>
      <c r="R9" s="1402"/>
      <c r="S9" s="1402"/>
      <c r="T9" s="1402"/>
      <c r="U9" s="1385"/>
      <c r="V9" s="1385"/>
      <c r="W9" s="1385"/>
      <c r="X9" s="1385"/>
      <c r="Y9" s="1385"/>
    </row>
    <row r="10" spans="1:25" ht="12" customHeight="1">
      <c r="A10" s="1385"/>
      <c r="B10" s="1397">
        <v>110020</v>
      </c>
      <c r="C10" s="696" t="s">
        <v>265</v>
      </c>
      <c r="D10" s="696"/>
      <c r="E10" s="1403">
        <f>현대건설!G140</f>
        <v>1204.52</v>
      </c>
      <c r="F10" s="1403">
        <f>현대건설!H140</f>
        <v>1289.154</v>
      </c>
      <c r="G10" s="1403">
        <f>현대건설!I140</f>
        <v>0</v>
      </c>
      <c r="H10" s="1403">
        <f>현대건설!J140</f>
        <v>0</v>
      </c>
      <c r="I10" s="1403">
        <f>현대건설!K140</f>
        <v>0</v>
      </c>
      <c r="J10" s="1407"/>
      <c r="K10" s="25" t="s">
        <v>178</v>
      </c>
      <c r="L10" s="25"/>
      <c r="M10" s="1401">
        <f>현대건설!G59</f>
        <v>785.43000000000097</v>
      </c>
      <c r="N10" s="1401">
        <f>현대건설!H59</f>
        <v>-1263.4200000000008</v>
      </c>
      <c r="O10" s="1401">
        <f>현대건설!I59</f>
        <v>0</v>
      </c>
      <c r="P10" s="1401">
        <f>현대건설!J59</f>
        <v>0</v>
      </c>
      <c r="Q10" s="1401">
        <f>현대건설!K59</f>
        <v>0</v>
      </c>
      <c r="R10" s="1402"/>
      <c r="S10" s="1402"/>
      <c r="T10" s="1402"/>
      <c r="U10" s="1385"/>
      <c r="V10" s="1385"/>
      <c r="W10" s="1385"/>
      <c r="X10" s="1385"/>
      <c r="Y10" s="1385"/>
    </row>
    <row r="11" spans="1:25" ht="12" customHeight="1">
      <c r="A11" s="1385"/>
      <c r="B11" s="1397">
        <v>110610</v>
      </c>
      <c r="C11" s="696" t="s">
        <v>320</v>
      </c>
      <c r="D11" s="696"/>
      <c r="E11" s="1403">
        <f>현대건설!G153</f>
        <v>724.42700000000002</v>
      </c>
      <c r="F11" s="1403">
        <f>현대건설!H153</f>
        <v>750.74099999999999</v>
      </c>
      <c r="G11" s="1403">
        <f>현대건설!I153</f>
        <v>0</v>
      </c>
      <c r="H11" s="1403">
        <f>현대건설!J153</f>
        <v>0</v>
      </c>
      <c r="I11" s="1403">
        <f>현대건설!K153</f>
        <v>0</v>
      </c>
      <c r="J11" s="1400"/>
      <c r="K11" s="1404" t="s">
        <v>2311</v>
      </c>
      <c r="L11" s="1404"/>
      <c r="M11" s="1403">
        <f>현대건설!G61*100</f>
        <v>36.619806506152621</v>
      </c>
      <c r="N11" s="1403">
        <f>현대건설!H61*100</f>
        <v>-260.85711011802442</v>
      </c>
      <c r="O11" s="1403">
        <f>현대건설!I61*100</f>
        <v>-100</v>
      </c>
      <c r="P11" s="1403" t="e">
        <f>현대건설!J61*100</f>
        <v>#DIV/0!</v>
      </c>
      <c r="Q11" s="1403" t="e">
        <f>현대건설!K61*100</f>
        <v>#DIV/0!</v>
      </c>
      <c r="R11" s="1402"/>
      <c r="S11" s="1402"/>
      <c r="T11" s="1402"/>
      <c r="U11" s="1385"/>
      <c r="V11" s="1385"/>
      <c r="W11" s="1385"/>
      <c r="X11" s="1385"/>
      <c r="Y11" s="1385"/>
    </row>
    <row r="12" spans="1:25" ht="12" customHeight="1">
      <c r="A12" s="1385"/>
      <c r="B12" s="1397">
        <v>110000</v>
      </c>
      <c r="C12" s="696" t="s">
        <v>343</v>
      </c>
      <c r="D12" s="696"/>
      <c r="E12" s="1403">
        <f>현대건설!G164</f>
        <v>1217.0429999999999</v>
      </c>
      <c r="F12" s="1403">
        <f>현대건설!H164</f>
        <v>1390.1319999999998</v>
      </c>
      <c r="G12" s="1403">
        <f>현대건설!I164</f>
        <v>0</v>
      </c>
      <c r="H12" s="1403">
        <f>현대건설!J164</f>
        <v>0</v>
      </c>
      <c r="I12" s="1403">
        <f>현대건설!K164</f>
        <v>0</v>
      </c>
      <c r="J12" s="1400"/>
      <c r="K12" s="1408" t="s">
        <v>2314</v>
      </c>
      <c r="L12" s="1408"/>
      <c r="M12" s="1406">
        <f>현대건설!G60*100</f>
        <v>2.6488838268009149</v>
      </c>
      <c r="N12" s="1406">
        <f>현대건설!H60*100</f>
        <v>-3.867185907382213</v>
      </c>
      <c r="O12" s="1406">
        <f>현대건설!I60*100</f>
        <v>0</v>
      </c>
      <c r="P12" s="1406">
        <f>현대건설!J60*100</f>
        <v>0</v>
      </c>
      <c r="Q12" s="1406">
        <f>현대건설!K60*100</f>
        <v>0</v>
      </c>
      <c r="R12" s="1402"/>
      <c r="S12" s="1402"/>
      <c r="T12" s="1402"/>
      <c r="U12" s="1385"/>
      <c r="V12" s="1385"/>
      <c r="W12" s="1385"/>
      <c r="X12" s="1385"/>
      <c r="Y12" s="1385"/>
    </row>
    <row r="13" spans="1:25" ht="12" customHeight="1">
      <c r="A13" s="1385"/>
      <c r="B13" s="1397">
        <v>131580</v>
      </c>
      <c r="C13" s="1405" t="s">
        <v>394</v>
      </c>
      <c r="D13" s="1405"/>
      <c r="E13" s="1406">
        <f>현대건설!G185</f>
        <v>0</v>
      </c>
      <c r="F13" s="1406">
        <f>현대건설!H185</f>
        <v>0</v>
      </c>
      <c r="G13" s="1406">
        <f>현대건설!I185</f>
        <v>0</v>
      </c>
      <c r="H13" s="1406">
        <f>현대건설!J185</f>
        <v>0</v>
      </c>
      <c r="I13" s="1406">
        <f>현대건설!K185</f>
        <v>0</v>
      </c>
      <c r="J13" s="1400"/>
      <c r="K13" s="25" t="s">
        <v>1403</v>
      </c>
      <c r="L13" s="25"/>
      <c r="M13" s="1401">
        <f>현대건설!G69</f>
        <v>154.11499999999995</v>
      </c>
      <c r="N13" s="1401">
        <f>현대건설!H69</f>
        <v>277.70300000000003</v>
      </c>
      <c r="O13" s="1401" t="e">
        <f>현대건설!I69</f>
        <v>#DIV/0!</v>
      </c>
      <c r="P13" s="1401" t="e">
        <f>현대건설!J69</f>
        <v>#DIV/0!</v>
      </c>
      <c r="Q13" s="1401" t="e">
        <f>현대건설!K69</f>
        <v>#DIV/0!</v>
      </c>
      <c r="R13" s="1402"/>
      <c r="S13" s="1402"/>
      <c r="T13" s="1402"/>
      <c r="U13" s="1385"/>
      <c r="V13" s="1385"/>
      <c r="W13" s="1385"/>
      <c r="X13" s="1385"/>
      <c r="Y13" s="1385"/>
    </row>
    <row r="14" spans="1:25" ht="12" customHeight="1">
      <c r="A14" s="1385"/>
      <c r="B14" s="1397">
        <v>132000</v>
      </c>
      <c r="C14" s="1398" t="s">
        <v>446</v>
      </c>
      <c r="D14" s="1398"/>
      <c r="E14" s="1399">
        <f>현대건설!G191</f>
        <v>13258.98</v>
      </c>
      <c r="F14" s="1399">
        <f>현대건설!H191</f>
        <v>17335.971999999998</v>
      </c>
      <c r="G14" s="1399">
        <f>현대건설!I191</f>
        <v>0</v>
      </c>
      <c r="H14" s="1399">
        <f>현대건설!J191</f>
        <v>0</v>
      </c>
      <c r="I14" s="1399">
        <f>현대건설!K191</f>
        <v>0</v>
      </c>
      <c r="J14" s="1400"/>
      <c r="K14" s="696" t="s">
        <v>2315</v>
      </c>
      <c r="L14" s="696"/>
      <c r="M14" s="1403">
        <f>현대건설!G71</f>
        <v>153.40599999999998</v>
      </c>
      <c r="N14" s="1403">
        <f>현대건설!H71</f>
        <v>188.08200000000002</v>
      </c>
      <c r="O14" s="1403" t="e">
        <f>현대건설!I71</f>
        <v>#DIV/0!</v>
      </c>
      <c r="P14" s="1403" t="e">
        <f>현대건설!J71</f>
        <v>#DIV/0!</v>
      </c>
      <c r="Q14" s="1403" t="e">
        <f>현대건설!K71</f>
        <v>#DIV/0!</v>
      </c>
      <c r="R14" s="1409"/>
      <c r="S14" s="1409"/>
      <c r="T14" s="1409"/>
      <c r="U14" s="1385"/>
      <c r="V14" s="1385"/>
      <c r="W14" s="1385"/>
      <c r="X14" s="1385"/>
      <c r="Y14" s="1385"/>
    </row>
    <row r="15" spans="1:25" ht="12" customHeight="1">
      <c r="A15" s="1385"/>
      <c r="B15" s="1397" t="s">
        <v>2316</v>
      </c>
      <c r="C15" s="3" t="s">
        <v>422</v>
      </c>
      <c r="D15" s="3"/>
      <c r="E15" s="1403">
        <f>현대건설!G203</f>
        <v>10356.646999999999</v>
      </c>
      <c r="F15" s="1403">
        <f>현대건설!H203</f>
        <v>14663.775</v>
      </c>
      <c r="G15" s="1403">
        <f>현대건설!I203</f>
        <v>0</v>
      </c>
      <c r="H15" s="1403">
        <f>현대건설!J203</f>
        <v>0</v>
      </c>
      <c r="I15" s="1403">
        <f>현대건설!K203</f>
        <v>0</v>
      </c>
      <c r="J15" s="1400"/>
      <c r="K15" s="696" t="s">
        <v>471</v>
      </c>
      <c r="L15" s="696"/>
      <c r="M15" s="1403">
        <f>현대건설!G86</f>
        <v>5.9889999999999759</v>
      </c>
      <c r="N15" s="1403">
        <f>현대건설!H86</f>
        <v>84.046000000000049</v>
      </c>
      <c r="O15" s="1403">
        <f>현대건설!I86</f>
        <v>0</v>
      </c>
      <c r="P15" s="1403">
        <f>현대건설!J86</f>
        <v>0</v>
      </c>
      <c r="Q15" s="1403">
        <f>현대건설!K86</f>
        <v>0</v>
      </c>
      <c r="R15" s="1402"/>
      <c r="S15" s="1402"/>
      <c r="T15" s="1402"/>
      <c r="U15" s="1385"/>
      <c r="V15" s="1385"/>
      <c r="W15" s="1385"/>
      <c r="X15" s="1385"/>
      <c r="Y15" s="1385"/>
    </row>
    <row r="16" spans="1:25" ht="12" customHeight="1">
      <c r="A16" s="1385"/>
      <c r="B16" s="1397">
        <v>190940</v>
      </c>
      <c r="C16" s="696" t="s">
        <v>424</v>
      </c>
      <c r="D16" s="696"/>
      <c r="E16" s="1403">
        <f>현대건설!G204</f>
        <v>248.744</v>
      </c>
      <c r="F16" s="1403">
        <f>현대건설!H204</f>
        <v>744.66800000000001</v>
      </c>
      <c r="G16" s="1403">
        <f>현대건설!I204</f>
        <v>0</v>
      </c>
      <c r="H16" s="1403">
        <f>현대건설!J204</f>
        <v>0</v>
      </c>
      <c r="I16" s="1403">
        <f>현대건설!K204</f>
        <v>0</v>
      </c>
      <c r="J16" s="1400"/>
      <c r="K16" s="1410" t="s">
        <v>489</v>
      </c>
      <c r="L16" s="1410"/>
      <c r="M16" s="1406">
        <f>현대건설!G90</f>
        <v>-5.2799999999999994</v>
      </c>
      <c r="N16" s="1406">
        <f>현대건설!H90</f>
        <v>5.5750000000000002</v>
      </c>
      <c r="O16" s="1406">
        <f>현대건설!I90</f>
        <v>0</v>
      </c>
      <c r="P16" s="1406">
        <f>현대건설!J90</f>
        <v>0</v>
      </c>
      <c r="Q16" s="1406">
        <f>현대건설!K90</f>
        <v>0</v>
      </c>
      <c r="R16" s="1402"/>
      <c r="S16" s="1402"/>
      <c r="T16" s="1402"/>
      <c r="U16" s="1385"/>
      <c r="V16" s="1385"/>
      <c r="W16" s="1385"/>
      <c r="X16" s="1385"/>
      <c r="Y16" s="1385"/>
    </row>
    <row r="17" spans="1:25" ht="12" customHeight="1">
      <c r="A17" s="1385"/>
      <c r="B17" s="1397">
        <v>130010</v>
      </c>
      <c r="C17" s="696" t="s">
        <v>438</v>
      </c>
      <c r="D17" s="696"/>
      <c r="E17" s="1403">
        <f>현대건설!G208</f>
        <v>7714.9429999999993</v>
      </c>
      <c r="F17" s="1403">
        <f>현대건설!H208</f>
        <v>9940.0849999999991</v>
      </c>
      <c r="G17" s="1403">
        <f>현대건설!I208</f>
        <v>0</v>
      </c>
      <c r="H17" s="1403">
        <f>현대건설!J208</f>
        <v>0</v>
      </c>
      <c r="I17" s="1403">
        <f>현대건설!K208</f>
        <v>0</v>
      </c>
      <c r="J17" s="1400"/>
      <c r="K17" s="25" t="s">
        <v>2317</v>
      </c>
      <c r="L17" s="25"/>
      <c r="M17" s="1401">
        <f>현대건설!G94</f>
        <v>939.54500000000098</v>
      </c>
      <c r="N17" s="1401">
        <f>현대건설!H94</f>
        <v>-985.71700000000078</v>
      </c>
      <c r="O17" s="1401" t="e">
        <f>현대건설!I94</f>
        <v>#DIV/0!</v>
      </c>
      <c r="P17" s="1401" t="e">
        <f>현대건설!J94</f>
        <v>#DIV/0!</v>
      </c>
      <c r="Q17" s="1401" t="e">
        <f>현대건설!K94</f>
        <v>#DIV/0!</v>
      </c>
      <c r="R17" s="1402"/>
      <c r="S17" s="1402"/>
      <c r="T17" s="1402"/>
      <c r="U17" s="1385"/>
      <c r="V17" s="1385"/>
      <c r="W17" s="1385"/>
      <c r="X17" s="1385"/>
      <c r="Y17" s="1385"/>
    </row>
    <row r="18" spans="1:25" ht="12" customHeight="1">
      <c r="A18" s="1385"/>
      <c r="B18" s="1397">
        <v>190710</v>
      </c>
      <c r="C18" s="696" t="s">
        <v>429</v>
      </c>
      <c r="D18" s="696"/>
      <c r="E18" s="1403">
        <f>현대건설!G206</f>
        <v>354.36500000000001</v>
      </c>
      <c r="F18" s="1403">
        <f>현대건설!H206</f>
        <v>1044.694</v>
      </c>
      <c r="G18" s="1403">
        <f>현대건설!I206</f>
        <v>0</v>
      </c>
      <c r="H18" s="1403">
        <f>현대건설!J206</f>
        <v>0</v>
      </c>
      <c r="I18" s="1403">
        <f>현대건설!K206</f>
        <v>0</v>
      </c>
      <c r="J18" s="1400"/>
      <c r="K18" s="696" t="s">
        <v>514</v>
      </c>
      <c r="L18" s="696"/>
      <c r="M18" s="1403">
        <f>현대건설!G96</f>
        <v>285.26400000000001</v>
      </c>
      <c r="N18" s="1403">
        <f>현대건설!H96</f>
        <v>-219.49599999999998</v>
      </c>
      <c r="O18" s="1403">
        <f>현대건설!I96</f>
        <v>0</v>
      </c>
      <c r="P18" s="1403">
        <f>현대건설!J96</f>
        <v>0</v>
      </c>
      <c r="Q18" s="1403">
        <f>현대건설!K96</f>
        <v>0</v>
      </c>
      <c r="R18" s="1402"/>
      <c r="S18" s="1402"/>
      <c r="T18" s="1402"/>
      <c r="U18" s="1385"/>
      <c r="V18" s="1385"/>
      <c r="W18" s="1385"/>
      <c r="X18" s="1385"/>
      <c r="Y18" s="1385"/>
    </row>
    <row r="19" spans="1:25" ht="12" customHeight="1">
      <c r="A19" s="1385"/>
      <c r="B19" s="1397" t="s">
        <v>2318</v>
      </c>
      <c r="C19" s="3" t="s">
        <v>402</v>
      </c>
      <c r="D19" s="3"/>
      <c r="E19" s="1403">
        <f>현대건설!G194</f>
        <v>2902.3330000000001</v>
      </c>
      <c r="F19" s="1403">
        <f>현대건설!H194</f>
        <v>2672.1969999999997</v>
      </c>
      <c r="G19" s="1403">
        <f>현대건설!I194</f>
        <v>0</v>
      </c>
      <c r="H19" s="1403">
        <f>현대건설!J194</f>
        <v>0</v>
      </c>
      <c r="I19" s="1403">
        <f>현대건설!K194</f>
        <v>0</v>
      </c>
      <c r="J19" s="1400"/>
      <c r="K19" s="696" t="s">
        <v>522</v>
      </c>
      <c r="L19" s="696"/>
      <c r="M19" s="1403">
        <f>현대건설!G106</f>
        <v>654.28099999999995</v>
      </c>
      <c r="N19" s="1403">
        <f>현대건설!H106</f>
        <v>-766.221</v>
      </c>
      <c r="O19" s="1403">
        <f>현대건설!I106</f>
        <v>0</v>
      </c>
      <c r="P19" s="1403">
        <f>현대건설!J106</f>
        <v>0</v>
      </c>
      <c r="Q19" s="1403">
        <f>현대건설!K106</f>
        <v>0</v>
      </c>
      <c r="R19" s="1411"/>
      <c r="S19" s="1402"/>
      <c r="T19" s="1402"/>
      <c r="U19" s="1385"/>
      <c r="V19" s="1385"/>
      <c r="W19" s="1385"/>
      <c r="X19" s="1385"/>
      <c r="Y19" s="1385"/>
    </row>
    <row r="20" spans="1:25" ht="12" customHeight="1">
      <c r="A20" s="1385"/>
      <c r="B20" s="1397">
        <v>130000</v>
      </c>
      <c r="C20" s="696" t="s">
        <v>405</v>
      </c>
      <c r="D20" s="696"/>
      <c r="E20" s="1403">
        <f>현대건설!G195</f>
        <v>1207.22</v>
      </c>
      <c r="F20" s="1403">
        <f>현대건설!H195</f>
        <v>928.04699999999991</v>
      </c>
      <c r="G20" s="1403">
        <f>현대건설!I195</f>
        <v>0</v>
      </c>
      <c r="H20" s="1403">
        <f>현대건설!J195</f>
        <v>0</v>
      </c>
      <c r="I20" s="1403">
        <f>현대건설!K195</f>
        <v>0</v>
      </c>
      <c r="J20" s="1400"/>
      <c r="K20" s="1410" t="s">
        <v>525</v>
      </c>
      <c r="L20" s="1410"/>
      <c r="M20" s="1406">
        <f>현대건설!G107</f>
        <v>0</v>
      </c>
      <c r="N20" s="1406">
        <f>현대건설!H107</f>
        <v>0</v>
      </c>
      <c r="O20" s="1406">
        <f>현대건설!I107</f>
        <v>0</v>
      </c>
      <c r="P20" s="1406">
        <f>현대건설!J107</f>
        <v>0</v>
      </c>
      <c r="Q20" s="1406">
        <f>현대건설!K107</f>
        <v>0</v>
      </c>
      <c r="R20" s="1409"/>
      <c r="S20" s="1409"/>
      <c r="T20" s="1409"/>
      <c r="U20" s="1385"/>
      <c r="V20" s="1385"/>
      <c r="W20" s="1385"/>
      <c r="X20" s="1385"/>
      <c r="Y20" s="1385"/>
    </row>
    <row r="21" spans="1:25" ht="12" customHeight="1">
      <c r="A21" s="1385"/>
      <c r="B21" s="1397">
        <v>120010</v>
      </c>
      <c r="C21" s="696" t="s">
        <v>2319</v>
      </c>
      <c r="D21" s="696"/>
      <c r="E21" s="1403">
        <f>현대건설!G196+현대건설!G197</f>
        <v>691.77299999999991</v>
      </c>
      <c r="F21" s="1403">
        <f>현대건설!H196+현대건설!H197</f>
        <v>782.74900000000002</v>
      </c>
      <c r="G21" s="1403">
        <f>현대건설!I196+현대건설!I197</f>
        <v>0</v>
      </c>
      <c r="H21" s="1403">
        <f>현대건설!J196+현대건설!J197</f>
        <v>0</v>
      </c>
      <c r="I21" s="1403">
        <f>현대건설!K196+현대건설!K197</f>
        <v>0</v>
      </c>
      <c r="J21" s="1400"/>
      <c r="K21" s="25" t="s">
        <v>529</v>
      </c>
      <c r="L21" s="25"/>
      <c r="M21" s="1401">
        <f>현대건설!G103</f>
        <v>654.28100000000097</v>
      </c>
      <c r="N21" s="1401">
        <f>현대건설!H103</f>
        <v>-766.2210000000008</v>
      </c>
      <c r="O21" s="1401" t="e">
        <f>현대건설!I103</f>
        <v>#DIV/0!</v>
      </c>
      <c r="P21" s="1401" t="e">
        <f>현대건설!J103</f>
        <v>#DIV/0!</v>
      </c>
      <c r="Q21" s="1401" t="e">
        <f>현대건설!K103</f>
        <v>#DIV/0!</v>
      </c>
      <c r="R21" s="1409"/>
      <c r="S21" s="1409"/>
      <c r="T21" s="1409"/>
      <c r="U21" s="1385"/>
      <c r="V21" s="1385"/>
      <c r="W21" s="1385"/>
      <c r="X21" s="1385"/>
      <c r="Y21" s="1385"/>
    </row>
    <row r="22" spans="1:25" ht="12" customHeight="1">
      <c r="A22" s="1385"/>
      <c r="B22" s="1397">
        <v>120020</v>
      </c>
      <c r="C22" s="1405" t="s">
        <v>444</v>
      </c>
      <c r="D22" s="1405"/>
      <c r="E22" s="1406">
        <f>현대건설!G210</f>
        <v>0</v>
      </c>
      <c r="F22" s="1406">
        <f>현대건설!H210</f>
        <v>0</v>
      </c>
      <c r="G22" s="1406">
        <f>현대건설!I210</f>
        <v>0</v>
      </c>
      <c r="H22" s="1406">
        <f>현대건설!J210</f>
        <v>0</v>
      </c>
      <c r="I22" s="1406">
        <f>현대건설!K210</f>
        <v>0</v>
      </c>
      <c r="J22" s="1400"/>
      <c r="K22" s="1404" t="s">
        <v>2311</v>
      </c>
      <c r="L22" s="1404"/>
      <c r="M22" s="1403">
        <f>현대건설!G105*100</f>
        <v>38.949744731097248</v>
      </c>
      <c r="N22" s="1403">
        <f>현대건설!H105*100</f>
        <v>-217.10885689787719</v>
      </c>
      <c r="O22" s="1403" t="e">
        <f>현대건설!I105*100</f>
        <v>#DIV/0!</v>
      </c>
      <c r="P22" s="1403" t="e">
        <f>현대건설!J105*100</f>
        <v>#DIV/0!</v>
      </c>
      <c r="Q22" s="1403" t="e">
        <f>현대건설!K105*100</f>
        <v>#DIV/0!</v>
      </c>
      <c r="R22" s="1409"/>
      <c r="S22" s="1409"/>
      <c r="T22" s="1409"/>
      <c r="U22" s="1385"/>
      <c r="V22" s="1385"/>
      <c r="W22" s="1385"/>
      <c r="X22" s="1385"/>
      <c r="Y22" s="1385"/>
    </row>
    <row r="23" spans="1:25" ht="12" customHeight="1">
      <c r="A23" s="1385"/>
      <c r="B23" s="1397">
        <v>120050</v>
      </c>
      <c r="C23" s="1398" t="s">
        <v>571</v>
      </c>
      <c r="D23" s="1398"/>
      <c r="E23" s="1399">
        <f>현대건설!G219</f>
        <v>10455.514999999999</v>
      </c>
      <c r="F23" s="1399">
        <f>현대건설!H219</f>
        <v>9669.4130000000005</v>
      </c>
      <c r="G23" s="1399">
        <f>현대건설!I219</f>
        <v>0</v>
      </c>
      <c r="H23" s="1399">
        <f>현대건설!J219</f>
        <v>0</v>
      </c>
      <c r="I23" s="1399">
        <f>현대건설!K219</f>
        <v>0</v>
      </c>
      <c r="J23" s="1400"/>
      <c r="K23" s="1404" t="s">
        <v>2320</v>
      </c>
      <c r="L23" s="1404"/>
      <c r="M23" s="1403">
        <f>현대건설!G104*100</f>
        <v>2.2065802924297899</v>
      </c>
      <c r="N23" s="1403">
        <f>현대건설!H104*100</f>
        <v>-2.345315930680461</v>
      </c>
      <c r="O23" s="1403" t="e">
        <f>현대건설!I104*100</f>
        <v>#DIV/0!</v>
      </c>
      <c r="P23" s="1403" t="e">
        <f>현대건설!J104*100</f>
        <v>#DIV/0!</v>
      </c>
      <c r="Q23" s="1403" t="e">
        <f>현대건설!K104*100</f>
        <v>#DIV/0!</v>
      </c>
      <c r="R23" s="1409"/>
      <c r="S23" s="1409"/>
      <c r="T23" s="1409"/>
      <c r="U23" s="1385"/>
      <c r="V23" s="1385"/>
      <c r="W23" s="1385"/>
      <c r="X23" s="1385"/>
      <c r="Y23" s="1385"/>
    </row>
    <row r="24" spans="1:25" ht="12" customHeight="1">
      <c r="A24" s="1385"/>
      <c r="B24" s="1397">
        <v>120210</v>
      </c>
      <c r="C24" s="696" t="s">
        <v>579</v>
      </c>
      <c r="D24" s="696"/>
      <c r="E24" s="1403">
        <f>현대건설!G222</f>
        <v>562.05200000000002</v>
      </c>
      <c r="F24" s="1403">
        <f>현대건설!H222</f>
        <v>562.05200000000002</v>
      </c>
      <c r="G24" s="1403">
        <f>현대건설!I222</f>
        <v>0</v>
      </c>
      <c r="H24" s="1403">
        <f>현대건설!J222</f>
        <v>0</v>
      </c>
      <c r="I24" s="1403">
        <f>현대건설!K222</f>
        <v>0</v>
      </c>
      <c r="J24" s="1400"/>
      <c r="K24" s="696" t="s">
        <v>2321</v>
      </c>
      <c r="L24" s="696"/>
      <c r="M24" s="1403">
        <f>현대건설!G108</f>
        <v>535.904</v>
      </c>
      <c r="N24" s="1403">
        <f>현대건설!H108</f>
        <v>-168.66299999999998</v>
      </c>
      <c r="O24" s="1403" t="e">
        <f>현대건설!I108</f>
        <v>#DIV/0!</v>
      </c>
      <c r="P24" s="1403" t="e">
        <f>현대건설!J108</f>
        <v>#DIV/0!</v>
      </c>
      <c r="Q24" s="1403" t="e">
        <f>현대건설!K108</f>
        <v>#DIV/0!</v>
      </c>
      <c r="R24" s="1409"/>
      <c r="S24" s="1409"/>
      <c r="T24" s="1409"/>
      <c r="U24" s="1385"/>
      <c r="V24" s="1385"/>
      <c r="W24" s="1385"/>
      <c r="X24" s="1385"/>
      <c r="Y24" s="1385"/>
    </row>
    <row r="25" spans="1:25" ht="12" customHeight="1">
      <c r="A25" s="1385"/>
      <c r="B25" s="1397">
        <v>120460</v>
      </c>
      <c r="C25" s="696" t="s">
        <v>587</v>
      </c>
      <c r="D25" s="696"/>
      <c r="E25" s="1403">
        <f>현대건설!G225</f>
        <v>1095.3239999999998</v>
      </c>
      <c r="F25" s="1403">
        <f>현대건설!H225</f>
        <v>1095.31</v>
      </c>
      <c r="G25" s="1403">
        <f>현대건설!I225</f>
        <v>0</v>
      </c>
      <c r="H25" s="1403">
        <f>현대건설!J225</f>
        <v>0</v>
      </c>
      <c r="I25" s="1403">
        <f>현대건설!K225</f>
        <v>0</v>
      </c>
      <c r="J25" s="1400"/>
      <c r="K25" s="1410" t="s">
        <v>2322</v>
      </c>
      <c r="L25" s="1410"/>
      <c r="M25" s="1406">
        <f t="shared" ref="M25:Q25" si="0">M21-M24</f>
        <v>118.37700000000098</v>
      </c>
      <c r="N25" s="1406">
        <f t="shared" si="0"/>
        <v>-597.55800000000079</v>
      </c>
      <c r="O25" s="1406" t="e">
        <f t="shared" si="0"/>
        <v>#DIV/0!</v>
      </c>
      <c r="P25" s="1406" t="e">
        <f t="shared" si="0"/>
        <v>#DIV/0!</v>
      </c>
      <c r="Q25" s="1406" t="e">
        <f t="shared" si="0"/>
        <v>#DIV/0!</v>
      </c>
      <c r="R25" s="1409"/>
      <c r="S25" s="1409"/>
      <c r="T25" s="1409"/>
      <c r="U25" s="1385"/>
      <c r="V25" s="1385"/>
      <c r="W25" s="1385"/>
      <c r="X25" s="1385"/>
      <c r="Y25" s="1385"/>
    </row>
    <row r="26" spans="1:25" ht="12" customHeight="1">
      <c r="A26" s="1385"/>
      <c r="B26" s="1386">
        <v>120620</v>
      </c>
      <c r="C26" s="696" t="s">
        <v>591</v>
      </c>
      <c r="D26" s="696"/>
      <c r="E26" s="1403">
        <f>현대건설!G226</f>
        <v>-5.7109999999997854</v>
      </c>
      <c r="F26" s="1403">
        <f>현대건설!H226</f>
        <v>-5.7109999999986485</v>
      </c>
      <c r="G26" s="1403">
        <f>현대건설!I226</f>
        <v>0</v>
      </c>
      <c r="H26" s="1403">
        <f>현대건설!J226</f>
        <v>0</v>
      </c>
      <c r="I26" s="1403">
        <f>현대건설!K226</f>
        <v>0</v>
      </c>
      <c r="J26" s="1400"/>
      <c r="K26" s="1412" t="s">
        <v>569</v>
      </c>
      <c r="L26" s="1412"/>
      <c r="M26" s="1413">
        <f>현대건설!G115</f>
        <v>626.02700000000095</v>
      </c>
      <c r="N26" s="1413">
        <f>현대건설!H115</f>
        <v>-689.80000000000086</v>
      </c>
      <c r="O26" s="1413" t="e">
        <f>현대건설!I115</f>
        <v>#DIV/0!</v>
      </c>
      <c r="P26" s="1413" t="e">
        <f>현대건설!J115</f>
        <v>#DIV/0!</v>
      </c>
      <c r="Q26" s="1413" t="e">
        <f>현대건설!K115</f>
        <v>#DIV/0!</v>
      </c>
      <c r="R26" s="1396"/>
      <c r="S26" s="1396"/>
      <c r="T26" s="1396"/>
      <c r="U26" s="1385"/>
      <c r="V26" s="1385"/>
      <c r="W26" s="1385"/>
      <c r="X26" s="1385"/>
      <c r="Y26" s="1385"/>
    </row>
    <row r="27" spans="1:25" ht="12" customHeight="1">
      <c r="A27" s="1385"/>
      <c r="B27" s="1386">
        <v>120000</v>
      </c>
      <c r="C27" s="696" t="s">
        <v>597</v>
      </c>
      <c r="D27" s="696"/>
      <c r="E27" s="1403">
        <f>현대건설!G229</f>
        <v>64.765999999999991</v>
      </c>
      <c r="F27" s="1403">
        <f>현대건설!H229</f>
        <v>243.529</v>
      </c>
      <c r="G27" s="1403">
        <f>현대건설!I229</f>
        <v>0</v>
      </c>
      <c r="H27" s="1403">
        <f>현대건설!J229</f>
        <v>0</v>
      </c>
      <c r="I27" s="1403">
        <f>현대건설!K229</f>
        <v>0</v>
      </c>
      <c r="J27" s="1400"/>
      <c r="K27" s="696" t="s">
        <v>2323</v>
      </c>
      <c r="L27" s="696"/>
      <c r="M27" s="1403">
        <f>현대건설!G116</f>
        <v>512.76190720500904</v>
      </c>
      <c r="N27" s="1403">
        <f>현대건설!H116</f>
        <v>-151.84096677068382</v>
      </c>
      <c r="O27" s="1403" t="e">
        <f>현대건설!I116</f>
        <v>#DIV/0!</v>
      </c>
      <c r="P27" s="1403" t="e">
        <f>현대건설!J116</f>
        <v>#DIV/0!</v>
      </c>
      <c r="Q27" s="1403" t="e">
        <f>현대건설!K116</f>
        <v>#DIV/0!</v>
      </c>
      <c r="R27" s="1396"/>
      <c r="S27" s="1396"/>
      <c r="T27" s="1396"/>
      <c r="U27" s="1385"/>
      <c r="V27" s="1385"/>
      <c r="W27" s="1385"/>
      <c r="X27" s="1385"/>
      <c r="Y27" s="1385"/>
    </row>
    <row r="28" spans="1:25" ht="12" customHeight="1">
      <c r="A28" s="1385"/>
      <c r="B28" s="1386"/>
      <c r="C28" s="696" t="s">
        <v>605</v>
      </c>
      <c r="D28" s="696"/>
      <c r="E28" s="1403">
        <f>현대건설!G230</f>
        <v>6420.2199999999993</v>
      </c>
      <c r="F28" s="1403">
        <f>현대건설!H230</f>
        <v>6130.23</v>
      </c>
      <c r="G28" s="1403">
        <f>현대건설!I230</f>
        <v>0</v>
      </c>
      <c r="H28" s="1403">
        <f>현대건설!J230</f>
        <v>0</v>
      </c>
      <c r="I28" s="1403">
        <f>현대건설!K230</f>
        <v>0</v>
      </c>
      <c r="J28" s="1400"/>
      <c r="K28" s="1410" t="s">
        <v>2324</v>
      </c>
      <c r="L28" s="1410"/>
      <c r="M28" s="1406">
        <f t="shared" ref="M28:Q28" si="1">M26-M27</f>
        <v>113.26509279499192</v>
      </c>
      <c r="N28" s="1406">
        <f t="shared" si="1"/>
        <v>-537.95903322931701</v>
      </c>
      <c r="O28" s="1406" t="e">
        <f t="shared" si="1"/>
        <v>#DIV/0!</v>
      </c>
      <c r="P28" s="1406" t="e">
        <f t="shared" si="1"/>
        <v>#DIV/0!</v>
      </c>
      <c r="Q28" s="1406" t="e">
        <f t="shared" si="1"/>
        <v>#DIV/0!</v>
      </c>
      <c r="R28" s="1396"/>
      <c r="S28" s="1396"/>
      <c r="T28" s="1396"/>
      <c r="U28" s="1385"/>
      <c r="V28" s="1385"/>
      <c r="W28" s="1385"/>
      <c r="X28" s="1385"/>
      <c r="Y28" s="1385"/>
    </row>
    <row r="29" spans="1:25" ht="12" customHeight="1">
      <c r="A29" s="1385"/>
      <c r="B29" s="1386"/>
      <c r="C29" s="25" t="s">
        <v>575</v>
      </c>
      <c r="D29" s="25"/>
      <c r="E29" s="1401">
        <f>현대건설!G221</f>
        <v>8136.6509999999998</v>
      </c>
      <c r="F29" s="1401">
        <f>현대건설!H221</f>
        <v>8025.4100000000008</v>
      </c>
      <c r="G29" s="1401">
        <f>현대건설!I221</f>
        <v>0</v>
      </c>
      <c r="H29" s="1401">
        <f>현대건설!J221</f>
        <v>0</v>
      </c>
      <c r="I29" s="1401">
        <f>현대건설!K221</f>
        <v>0</v>
      </c>
      <c r="J29" s="1400"/>
      <c r="K29" s="25" t="s">
        <v>1401</v>
      </c>
      <c r="L29" s="25"/>
      <c r="M29" s="1403">
        <f>현대건설!G65</f>
        <v>981.54400000000101</v>
      </c>
      <c r="N29" s="1403">
        <f>현대건설!H65</f>
        <v>-1041.9230000000007</v>
      </c>
      <c r="O29" s="1403">
        <f>현대건설!I65</f>
        <v>0</v>
      </c>
      <c r="P29" s="1403">
        <f>현대건설!J65</f>
        <v>0</v>
      </c>
      <c r="Q29" s="1403">
        <f>현대건설!K65</f>
        <v>0</v>
      </c>
      <c r="R29" s="1396"/>
      <c r="S29" s="1396"/>
      <c r="T29" s="1396"/>
      <c r="U29" s="1385"/>
      <c r="V29" s="1385"/>
      <c r="W29" s="1385"/>
      <c r="X29" s="1385"/>
      <c r="Y29" s="1385"/>
    </row>
    <row r="30" spans="1:25" ht="12" customHeight="1">
      <c r="A30" s="1385"/>
      <c r="B30" s="1397"/>
      <c r="C30" s="1410" t="s">
        <v>607</v>
      </c>
      <c r="D30" s="1410"/>
      <c r="E30" s="1406">
        <f>현대건설!G231</f>
        <v>2318.864</v>
      </c>
      <c r="F30" s="1406">
        <f>현대건설!H231</f>
        <v>1644.0029999999999</v>
      </c>
      <c r="G30" s="1406">
        <f>현대건설!I231</f>
        <v>0</v>
      </c>
      <c r="H30" s="1406">
        <f>현대건설!J231</f>
        <v>0</v>
      </c>
      <c r="I30" s="1406">
        <f>현대건설!K231</f>
        <v>0</v>
      </c>
      <c r="J30" s="1400"/>
      <c r="K30" s="1404" t="s">
        <v>2311</v>
      </c>
      <c r="L30" s="1404"/>
      <c r="M30" s="1403">
        <f>현대건설!G67*100</f>
        <v>29.72918676729115</v>
      </c>
      <c r="N30" s="1403">
        <f>현대건설!H67*100</f>
        <v>-206.15143080697345</v>
      </c>
      <c r="O30" s="1403">
        <f>현대건설!I67*100</f>
        <v>-100</v>
      </c>
      <c r="P30" s="1403" t="e">
        <f>현대건설!J67*100</f>
        <v>#DIV/0!</v>
      </c>
      <c r="Q30" s="1403" t="e">
        <f>현대건설!K67*100</f>
        <v>#DIV/0!</v>
      </c>
      <c r="R30" s="1390"/>
      <c r="S30" s="1390"/>
      <c r="T30" s="1390"/>
      <c r="U30" s="1385"/>
      <c r="V30" s="1385"/>
      <c r="W30" s="1385"/>
      <c r="X30" s="1385"/>
      <c r="Y30" s="1385"/>
    </row>
    <row r="31" spans="1:25" ht="12" customHeight="1">
      <c r="A31" s="1385"/>
      <c r="B31" s="1397"/>
      <c r="C31" s="1412" t="s">
        <v>2325</v>
      </c>
      <c r="D31" s="1412"/>
      <c r="E31" s="1413">
        <f>현대건설!G213</f>
        <v>2542.931</v>
      </c>
      <c r="F31" s="1413">
        <f>현대건설!H213</f>
        <v>3627.1439999999998</v>
      </c>
      <c r="G31" s="1413">
        <f>현대건설!I213</f>
        <v>0</v>
      </c>
      <c r="H31" s="1413">
        <f>현대건설!J213</f>
        <v>0</v>
      </c>
      <c r="I31" s="1413">
        <f>현대건설!K213</f>
        <v>0</v>
      </c>
      <c r="J31" s="1388"/>
      <c r="K31" s="1414" t="s">
        <v>2326</v>
      </c>
      <c r="L31" s="1414"/>
      <c r="M31" s="1415">
        <f>현대건설!G66*100</f>
        <v>3.3102835731936349</v>
      </c>
      <c r="N31" s="1415">
        <f>현대건설!H66*100</f>
        <v>-3.1892086101038433</v>
      </c>
      <c r="O31" s="1415">
        <f>현대건설!I66*100</f>
        <v>0</v>
      </c>
      <c r="P31" s="1415">
        <f>현대건설!J66*100</f>
        <v>0</v>
      </c>
      <c r="Q31" s="1415">
        <f>현대건설!K66*100</f>
        <v>0</v>
      </c>
      <c r="R31" s="1396"/>
      <c r="S31" s="1396"/>
      <c r="T31" s="1396"/>
      <c r="U31" s="1385"/>
      <c r="V31" s="1385"/>
      <c r="W31" s="1385"/>
      <c r="X31" s="1385"/>
      <c r="Y31" s="1385"/>
    </row>
    <row r="32" spans="1:25" ht="12" customHeight="1">
      <c r="A32" s="1385"/>
      <c r="B32" s="1397">
        <v>400000</v>
      </c>
      <c r="C32" s="1265" t="s">
        <v>2327</v>
      </c>
      <c r="D32" s="1265"/>
      <c r="E32" s="1415">
        <f>현대건설!G214</f>
        <v>-2633.8179999999998</v>
      </c>
      <c r="F32" s="1415">
        <f>현대건설!H214</f>
        <v>-2218.002</v>
      </c>
      <c r="G32" s="1415" t="e">
        <f>현대건설!I214</f>
        <v>#DIV/0!</v>
      </c>
      <c r="H32" s="1415" t="e">
        <f>현대건설!J214</f>
        <v>#DIV/0!</v>
      </c>
      <c r="I32" s="1415" t="e">
        <f>현대건설!K214</f>
        <v>#DIV/0!</v>
      </c>
      <c r="J32" s="1388"/>
      <c r="K32" s="1416"/>
      <c r="L32" s="5"/>
      <c r="M32" s="5"/>
      <c r="N32" s="5"/>
      <c r="O32" s="5"/>
      <c r="P32" s="5"/>
      <c r="Q32" s="1417"/>
      <c r="R32" s="1402"/>
      <c r="S32" s="1402"/>
      <c r="T32" s="1402"/>
      <c r="U32" s="1385"/>
      <c r="V32" s="1385"/>
      <c r="W32" s="1385"/>
      <c r="X32" s="1385"/>
      <c r="Y32" s="1385"/>
    </row>
    <row r="33" spans="1:25" ht="12" customHeight="1">
      <c r="A33" s="1385"/>
      <c r="B33" s="1397">
        <v>400010</v>
      </c>
      <c r="C33" s="5"/>
      <c r="D33" s="5"/>
      <c r="E33" s="5"/>
      <c r="F33" s="5"/>
      <c r="G33" s="5"/>
      <c r="H33" s="5"/>
      <c r="I33" s="1388"/>
      <c r="J33" s="1388"/>
      <c r="K33" s="5"/>
      <c r="L33" s="5"/>
      <c r="M33" s="5"/>
      <c r="N33" s="5"/>
      <c r="O33" s="5"/>
      <c r="P33" s="5"/>
      <c r="Q33" s="1411"/>
      <c r="R33" s="1402"/>
      <c r="S33" s="1402"/>
      <c r="T33" s="1402"/>
      <c r="U33" s="1385"/>
      <c r="V33" s="1385"/>
      <c r="W33" s="1385"/>
      <c r="X33" s="1385"/>
      <c r="Y33" s="1385"/>
    </row>
    <row r="34" spans="1:25" ht="12" customHeight="1">
      <c r="A34" s="1385"/>
      <c r="B34" s="1397">
        <v>400140</v>
      </c>
      <c r="C34" s="5"/>
      <c r="D34" s="5"/>
      <c r="E34" s="5"/>
      <c r="F34" s="5"/>
      <c r="G34" s="5"/>
      <c r="H34" s="5"/>
      <c r="I34" s="1388"/>
      <c r="J34" s="1388"/>
      <c r="K34" s="5"/>
      <c r="L34" s="5"/>
      <c r="M34" s="5"/>
      <c r="N34" s="5"/>
      <c r="O34" s="5"/>
      <c r="P34" s="5"/>
      <c r="Q34" s="1411"/>
      <c r="R34" s="1402"/>
      <c r="S34" s="1402"/>
      <c r="T34" s="1402"/>
      <c r="U34" s="1385"/>
      <c r="V34" s="1385"/>
      <c r="W34" s="1385"/>
      <c r="X34" s="1385"/>
      <c r="Y34" s="1385"/>
    </row>
    <row r="35" spans="1:25" ht="12" customHeight="1">
      <c r="A35" s="1385"/>
      <c r="B35" s="1397">
        <v>400160</v>
      </c>
      <c r="C35" s="1387" t="s">
        <v>2328</v>
      </c>
      <c r="D35" s="3"/>
      <c r="E35" s="3"/>
      <c r="F35" s="3"/>
      <c r="G35" s="324"/>
      <c r="H35" s="324"/>
      <c r="I35" s="1400"/>
      <c r="J35" s="1400"/>
      <c r="K35" s="1387" t="s">
        <v>2329</v>
      </c>
      <c r="L35" s="3"/>
      <c r="M35" s="3"/>
      <c r="N35" s="3"/>
      <c r="O35" s="324"/>
      <c r="P35" s="324"/>
      <c r="Q35" s="1411"/>
      <c r="R35" s="1402"/>
      <c r="S35" s="1402"/>
      <c r="T35" s="1402"/>
      <c r="U35" s="1402"/>
      <c r="V35" s="1385"/>
      <c r="W35" s="1385"/>
      <c r="X35" s="1385"/>
      <c r="Y35" s="1385"/>
    </row>
    <row r="36" spans="1:25" ht="12" customHeight="1">
      <c r="A36" s="1385"/>
      <c r="B36" s="1397">
        <v>401490</v>
      </c>
      <c r="C36" s="1391" t="s">
        <v>2310</v>
      </c>
      <c r="D36" s="1395"/>
      <c r="E36" s="1392">
        <v>2023</v>
      </c>
      <c r="F36" s="1392">
        <v>2024</v>
      </c>
      <c r="G36" s="1392" t="s">
        <v>87</v>
      </c>
      <c r="H36" s="1393" t="s">
        <v>88</v>
      </c>
      <c r="I36" s="1393" t="s">
        <v>89</v>
      </c>
      <c r="J36" s="1400"/>
      <c r="K36" s="1391" t="s">
        <v>2330</v>
      </c>
      <c r="L36" s="1395"/>
      <c r="M36" s="1392">
        <v>2023</v>
      </c>
      <c r="N36" s="1392">
        <v>2024</v>
      </c>
      <c r="O36" s="1392" t="s">
        <v>87</v>
      </c>
      <c r="P36" s="1393" t="s">
        <v>88</v>
      </c>
      <c r="Q36" s="1393" t="s">
        <v>89</v>
      </c>
      <c r="R36" s="1402"/>
      <c r="S36" s="1402"/>
      <c r="T36" s="1402"/>
      <c r="U36" s="1385"/>
      <c r="V36" s="1385"/>
      <c r="W36" s="1385"/>
      <c r="X36" s="1385"/>
      <c r="Y36" s="1385"/>
    </row>
    <row r="37" spans="1:25" ht="12" customHeight="1">
      <c r="A37" s="1385"/>
      <c r="B37" s="1397"/>
      <c r="C37" s="1418" t="s">
        <v>2331</v>
      </c>
      <c r="D37" s="1418"/>
      <c r="E37" s="1419">
        <f>현대건설!G241</f>
        <v>-857.11999999999989</v>
      </c>
      <c r="F37" s="1419">
        <f>현대건설!H241</f>
        <v>-417.82299999999992</v>
      </c>
      <c r="G37" s="1419" t="e">
        <f>현대건설!I241</f>
        <v>#DIV/0!</v>
      </c>
      <c r="H37" s="1419" t="e">
        <f>현대건설!J241</f>
        <v>#DIV/0!</v>
      </c>
      <c r="I37" s="1419" t="e">
        <f>현대건설!K241</f>
        <v>#DIV/0!</v>
      </c>
      <c r="J37" s="1400"/>
      <c r="K37" s="696" t="s">
        <v>2332</v>
      </c>
      <c r="L37" s="696"/>
      <c r="M37" s="1403">
        <f>현대건설!G125</f>
        <v>5820.463786385435</v>
      </c>
      <c r="N37" s="1403">
        <f>현대건설!H125</f>
        <v>-6816.2786063908816</v>
      </c>
      <c r="O37" s="1403">
        <f>현대건설!I125</f>
        <v>0</v>
      </c>
      <c r="P37" s="1403">
        <f>현대건설!J125</f>
        <v>0</v>
      </c>
      <c r="Q37" s="1403">
        <f>현대건설!K125</f>
        <v>0</v>
      </c>
      <c r="R37" s="1402"/>
      <c r="S37" s="1402"/>
      <c r="T37" s="1402"/>
      <c r="U37" s="1385"/>
      <c r="V37" s="1385"/>
      <c r="W37" s="1385"/>
      <c r="X37" s="1385"/>
      <c r="Y37" s="1385"/>
    </row>
    <row r="38" spans="1:25" ht="12" customHeight="1">
      <c r="A38" s="1385"/>
      <c r="B38" s="1397"/>
      <c r="C38" s="696" t="s">
        <v>529</v>
      </c>
      <c r="D38" s="696"/>
      <c r="E38" s="1403">
        <f>현대건설!G242</f>
        <v>654.28</v>
      </c>
      <c r="F38" s="1403">
        <f>현대건설!H242</f>
        <v>-766.221</v>
      </c>
      <c r="G38" s="1403" t="e">
        <f>현대건설!I242</f>
        <v>#DIV/0!</v>
      </c>
      <c r="H38" s="1403" t="e">
        <f>현대건설!J242</f>
        <v>#DIV/0!</v>
      </c>
      <c r="I38" s="1403" t="e">
        <f>현대건설!K242</f>
        <v>#DIV/0!</v>
      </c>
      <c r="J38" s="1400"/>
      <c r="K38" s="696" t="s">
        <v>2333</v>
      </c>
      <c r="L38" s="696"/>
      <c r="M38" s="1403">
        <f>현대건설!G127</f>
        <v>4767.3856110434135</v>
      </c>
      <c r="N38" s="1403">
        <f>현대건설!H127</f>
        <v>-1500.4208950024915</v>
      </c>
      <c r="O38" s="1403">
        <f>현대건설!I127</f>
        <v>0</v>
      </c>
      <c r="P38" s="1403">
        <f>현대건설!J127</f>
        <v>0</v>
      </c>
      <c r="Q38" s="1403">
        <f>현대건설!K127</f>
        <v>0</v>
      </c>
      <c r="R38" s="1402"/>
      <c r="S38" s="1402"/>
      <c r="T38" s="1402"/>
      <c r="U38" s="1385"/>
      <c r="V38" s="1385"/>
      <c r="W38" s="1385"/>
      <c r="X38" s="1385"/>
      <c r="Y38" s="1385"/>
    </row>
    <row r="39" spans="1:25" ht="12" customHeight="1">
      <c r="A39" s="1385"/>
      <c r="B39" s="1397"/>
      <c r="C39" s="696" t="s">
        <v>733</v>
      </c>
      <c r="D39" s="696"/>
      <c r="E39" s="1403">
        <f>현대건설!G244</f>
        <v>186.602</v>
      </c>
      <c r="F39" s="1403">
        <f>현대건설!H244</f>
        <v>211.39</v>
      </c>
      <c r="G39" s="1403">
        <f>현대건설!I244</f>
        <v>0</v>
      </c>
      <c r="H39" s="1403">
        <f>현대건설!J244</f>
        <v>0</v>
      </c>
      <c r="I39" s="1403">
        <f>현대건설!K244</f>
        <v>0</v>
      </c>
      <c r="J39" s="1400"/>
      <c r="K39" s="696" t="s">
        <v>2334</v>
      </c>
      <c r="L39" s="696"/>
      <c r="M39" s="1403">
        <f>현대건설!G129</f>
        <v>93011.942002762764</v>
      </c>
      <c r="N39" s="1403">
        <f>현대건설!H129</f>
        <v>86018.802627776851</v>
      </c>
      <c r="O39" s="1403">
        <f>현대건설!I129</f>
        <v>0</v>
      </c>
      <c r="P39" s="1403">
        <f>현대건설!J129</f>
        <v>0</v>
      </c>
      <c r="Q39" s="1403">
        <f>현대건설!K129</f>
        <v>0</v>
      </c>
      <c r="R39" s="1402"/>
      <c r="S39" s="1402"/>
      <c r="T39" s="1402"/>
      <c r="U39" s="1385"/>
      <c r="V39" s="1385"/>
      <c r="W39" s="1385"/>
      <c r="X39" s="1385"/>
      <c r="Y39" s="1385"/>
    </row>
    <row r="40" spans="1:25" ht="12" customHeight="1">
      <c r="A40" s="1385"/>
      <c r="B40" s="1397">
        <v>402340</v>
      </c>
      <c r="C40" s="696" t="s">
        <v>151</v>
      </c>
      <c r="D40" s="696"/>
      <c r="E40" s="1403">
        <f>현대건설!G245</f>
        <v>9.5120000000000005</v>
      </c>
      <c r="F40" s="1403">
        <f>현대건설!H245</f>
        <v>10.106999999999999</v>
      </c>
      <c r="G40" s="1403">
        <f>현대건설!I245</f>
        <v>0</v>
      </c>
      <c r="H40" s="1403">
        <f>현대건설!J245</f>
        <v>0</v>
      </c>
      <c r="I40" s="1403">
        <f>현대건설!K245</f>
        <v>0</v>
      </c>
      <c r="J40" s="1400"/>
      <c r="K40" s="1410" t="s">
        <v>2335</v>
      </c>
      <c r="L40" s="1410"/>
      <c r="M40" s="1406">
        <f>현대건설!G131</f>
        <v>600</v>
      </c>
      <c r="N40" s="1406">
        <f>현대건설!H131</f>
        <v>600</v>
      </c>
      <c r="O40" s="1406">
        <f>현대건설!I131</f>
        <v>0</v>
      </c>
      <c r="P40" s="1406">
        <f>현대건설!J131</f>
        <v>0</v>
      </c>
      <c r="Q40" s="1406">
        <f>현대건설!K131</f>
        <v>0</v>
      </c>
      <c r="R40" s="1402"/>
      <c r="S40" s="1402"/>
      <c r="T40" s="1402"/>
      <c r="U40" s="1385"/>
      <c r="V40" s="1385"/>
      <c r="W40" s="1385"/>
      <c r="X40" s="1385"/>
      <c r="Y40" s="1385"/>
    </row>
    <row r="41" spans="1:25" ht="12" customHeight="1">
      <c r="A41" s="1385"/>
      <c r="B41" s="1397">
        <v>403200</v>
      </c>
      <c r="C41" s="1420" t="s">
        <v>2336</v>
      </c>
      <c r="D41" s="696"/>
      <c r="E41" s="1403">
        <f>-현대건설!G246+현대건설!G252</f>
        <v>-233.69</v>
      </c>
      <c r="F41" s="1403">
        <f>-현대건설!H246+현대건설!H252</f>
        <v>-333.82299999999998</v>
      </c>
      <c r="G41" s="1403">
        <f>-현대건설!I246+현대건설!I252</f>
        <v>0</v>
      </c>
      <c r="H41" s="1403">
        <f>-현대건설!J246+현대건설!J252</f>
        <v>0</v>
      </c>
      <c r="I41" s="1403">
        <f>-현대건설!K246+현대건설!K252</f>
        <v>0</v>
      </c>
      <c r="J41" s="1400"/>
      <c r="K41" s="696" t="s">
        <v>2337</v>
      </c>
      <c r="L41" s="696"/>
      <c r="M41" s="1421"/>
      <c r="N41" s="1421"/>
      <c r="O41" s="1421"/>
      <c r="P41" s="1421"/>
      <c r="Q41" s="1421"/>
      <c r="R41" s="1402"/>
      <c r="S41" s="1402"/>
      <c r="T41" s="1402"/>
      <c r="U41" s="1385"/>
      <c r="V41" s="1385"/>
      <c r="W41" s="1385"/>
      <c r="X41" s="1385"/>
      <c r="Y41" s="1385"/>
    </row>
    <row r="42" spans="1:25" ht="12" customHeight="1">
      <c r="A42" s="1385"/>
      <c r="B42" s="1397">
        <v>402630</v>
      </c>
      <c r="C42" s="696" t="s">
        <v>2338</v>
      </c>
      <c r="D42" s="696"/>
      <c r="E42" s="1403">
        <f>-현대건설!G247+현대건설!G253</f>
        <v>-10.552</v>
      </c>
      <c r="F42" s="1403">
        <f>-현대건설!H247+현대건설!H253</f>
        <v>-265.78199999999998</v>
      </c>
      <c r="G42" s="1403">
        <f>-현대건설!I247+현대건설!I253</f>
        <v>-67.635400000000004</v>
      </c>
      <c r="H42" s="1403">
        <f>-현대건설!J247+현대건설!J253</f>
        <v>-78.942279999999982</v>
      </c>
      <c r="I42" s="1403">
        <f>-현대건설!K247+현대건설!K253</f>
        <v>-92.436735999999982</v>
      </c>
      <c r="J42" s="1400"/>
      <c r="K42" s="696" t="s">
        <v>2339</v>
      </c>
      <c r="L42" s="696"/>
      <c r="M42" s="1421"/>
      <c r="N42" s="1421"/>
      <c r="O42" s="1421"/>
      <c r="P42" s="1421"/>
      <c r="Q42" s="1421"/>
      <c r="R42" s="1402"/>
      <c r="S42" s="1402"/>
      <c r="T42" s="1402"/>
      <c r="U42" s="1385"/>
      <c r="V42" s="1385"/>
      <c r="W42" s="1385"/>
      <c r="X42" s="1385"/>
      <c r="Y42" s="1385"/>
    </row>
    <row r="43" spans="1:25" ht="12" customHeight="1">
      <c r="A43" s="1385"/>
      <c r="B43" s="1397">
        <v>403101</v>
      </c>
      <c r="C43" s="696" t="s">
        <v>2340</v>
      </c>
      <c r="D43" s="696"/>
      <c r="E43" s="1403">
        <f>(현대건설!G175-현대건설!G203)-(현대건설!F175-현대건설!F203)</f>
        <v>1497.4360000000015</v>
      </c>
      <c r="F43" s="1403">
        <f>(현대건설!H175-현대건설!H203)-(현대건설!G175-현대건설!G203)</f>
        <v>-1819.8950000000004</v>
      </c>
      <c r="G43" s="1403" t="e">
        <f>(현대건설!I175-현대건설!I203)-(현대건설!H175-현대건설!H203)</f>
        <v>#DIV/0!</v>
      </c>
      <c r="H43" s="1403" t="e">
        <f>(현대건설!J175-현대건설!J203)-(현대건설!I175-현대건설!I203)</f>
        <v>#DIV/0!</v>
      </c>
      <c r="I43" s="1403" t="e">
        <f>(현대건설!K175-현대건설!K203)-(현대건설!J175-현대건설!J203)</f>
        <v>#DIV/0!</v>
      </c>
      <c r="J43" s="1400"/>
      <c r="K43" s="696" t="s">
        <v>2341</v>
      </c>
      <c r="L43" s="696"/>
      <c r="M43" s="1421"/>
      <c r="N43" s="1421"/>
      <c r="O43" s="1421"/>
      <c r="P43" s="1421"/>
      <c r="Q43" s="1421"/>
      <c r="R43" s="1409"/>
      <c r="S43" s="1409"/>
      <c r="T43" s="1409"/>
      <c r="U43" s="1385"/>
      <c r="V43" s="1385"/>
      <c r="W43" s="1385"/>
      <c r="X43" s="1385"/>
      <c r="Y43" s="1385"/>
    </row>
    <row r="44" spans="1:25" ht="12" customHeight="1">
      <c r="A44" s="1385"/>
      <c r="B44" s="1397">
        <v>491201</v>
      </c>
      <c r="C44" s="696" t="s">
        <v>769</v>
      </c>
      <c r="D44" s="696"/>
      <c r="E44" s="1403">
        <f>-현대건설!G248</f>
        <v>-285.26400000000001</v>
      </c>
      <c r="F44" s="1403">
        <f>-현대건설!H248</f>
        <v>0</v>
      </c>
      <c r="G44" s="1403">
        <f>-현대건설!I248</f>
        <v>0</v>
      </c>
      <c r="H44" s="1403">
        <f>-현대건설!J248</f>
        <v>0</v>
      </c>
      <c r="I44" s="1403">
        <f>-현대건설!K248</f>
        <v>0</v>
      </c>
      <c r="J44" s="1400"/>
      <c r="K44" s="696" t="s">
        <v>2342</v>
      </c>
      <c r="L44" s="696"/>
      <c r="M44" s="1421"/>
      <c r="N44" s="1421"/>
      <c r="O44" s="1421"/>
      <c r="P44" s="1421"/>
      <c r="Q44" s="1421"/>
      <c r="R44" s="1402"/>
      <c r="S44" s="1402"/>
      <c r="T44" s="1402"/>
      <c r="U44" s="1385"/>
      <c r="V44" s="1385"/>
      <c r="W44" s="1385"/>
      <c r="X44" s="1385"/>
      <c r="Y44" s="1385"/>
    </row>
    <row r="45" spans="1:25" ht="12" customHeight="1">
      <c r="A45" s="1385"/>
      <c r="B45" s="1397"/>
      <c r="C45" s="696" t="s">
        <v>433</v>
      </c>
      <c r="D45" s="696"/>
      <c r="E45" s="1403">
        <f>-현대건설!G250+현대건설!G255</f>
        <v>-1041.2640000000001</v>
      </c>
      <c r="F45" s="1403">
        <f>-현대건설!H250+현대건설!H255</f>
        <v>-1744.6609999999998</v>
      </c>
      <c r="G45" s="1403">
        <f>-현대건설!I250+현대건설!I255</f>
        <v>-1744.6609999999998</v>
      </c>
      <c r="H45" s="1403">
        <f>-현대건설!J250+현대건설!J255</f>
        <v>-1744.6609999999998</v>
      </c>
      <c r="I45" s="1403">
        <f>-현대건설!K250+현대건설!K255</f>
        <v>-1744.6609999999998</v>
      </c>
      <c r="J45" s="1400"/>
      <c r="K45" s="696" t="s">
        <v>2343</v>
      </c>
      <c r="L45" s="696"/>
      <c r="M45" s="1421"/>
      <c r="N45" s="1421"/>
      <c r="O45" s="1421"/>
      <c r="P45" s="1421"/>
      <c r="Q45" s="1421"/>
      <c r="R45" s="1402"/>
      <c r="S45" s="1402"/>
      <c r="T45" s="1402"/>
      <c r="U45" s="1385"/>
      <c r="V45" s="1385"/>
      <c r="W45" s="1385"/>
      <c r="X45" s="1385"/>
      <c r="Y45" s="1385"/>
    </row>
    <row r="46" spans="1:25" ht="12" customHeight="1">
      <c r="A46" s="1385"/>
      <c r="B46" s="1397">
        <v>403630</v>
      </c>
      <c r="C46" s="1418" t="s">
        <v>2344</v>
      </c>
      <c r="D46" s="1418"/>
      <c r="E46" s="1419">
        <f>현대건설!G272</f>
        <v>562.56600000000003</v>
      </c>
      <c r="F46" s="1419">
        <f>현대건설!H272</f>
        <v>211.69899999999996</v>
      </c>
      <c r="G46" s="1419">
        <f>현대건설!I272</f>
        <v>2415.904</v>
      </c>
      <c r="H46" s="1419">
        <f>현대건설!J272</f>
        <v>310.99800000000005</v>
      </c>
      <c r="I46" s="1419">
        <f>현대건설!K272</f>
        <v>310.99800000000005</v>
      </c>
      <c r="J46" s="1400"/>
      <c r="K46" s="696" t="s">
        <v>2345</v>
      </c>
      <c r="L46" s="696"/>
      <c r="M46" s="1407">
        <f>현대건설!G132</f>
        <v>10.308456886261391</v>
      </c>
      <c r="N46" s="1407">
        <f>현대건설!H132</f>
        <v>-8.8024570978868919</v>
      </c>
      <c r="O46" s="1407">
        <f>현대건설!I132</f>
        <v>0</v>
      </c>
      <c r="P46" s="1407">
        <f>현대건설!J132</f>
        <v>0</v>
      </c>
      <c r="Q46" s="1407">
        <f>현대건설!K132</f>
        <v>0</v>
      </c>
      <c r="R46" s="1402"/>
      <c r="S46" s="1402"/>
      <c r="T46" s="1402"/>
      <c r="U46" s="1385"/>
      <c r="V46" s="1385"/>
      <c r="W46" s="1385"/>
      <c r="X46" s="1385"/>
      <c r="Y46" s="1385"/>
    </row>
    <row r="47" spans="1:25" ht="12" customHeight="1">
      <c r="A47" s="1385"/>
      <c r="B47" s="1397">
        <v>492400</v>
      </c>
      <c r="C47" s="696" t="s">
        <v>2346</v>
      </c>
      <c r="D47" s="696"/>
      <c r="E47" s="1403">
        <f>현대건설!G273</f>
        <v>-222.14399999999998</v>
      </c>
      <c r="F47" s="1403">
        <f>현대건설!H273</f>
        <v>-178.85299999999998</v>
      </c>
      <c r="G47" s="1403">
        <f>현대건설!I273</f>
        <v>0</v>
      </c>
      <c r="H47" s="1403">
        <f>현대건설!J273</f>
        <v>0</v>
      </c>
      <c r="I47" s="1403">
        <f>현대건설!K273</f>
        <v>0</v>
      </c>
      <c r="J47" s="1400"/>
      <c r="K47" s="1410" t="s">
        <v>2347</v>
      </c>
      <c r="L47" s="1410"/>
      <c r="M47" s="1422">
        <f>현대건설!G133</f>
        <v>1.7191977077363898</v>
      </c>
      <c r="N47" s="1422">
        <f>현대건설!H133</f>
        <v>2.3622047244094486</v>
      </c>
      <c r="O47" s="1422">
        <f>현대건설!I133</f>
        <v>0</v>
      </c>
      <c r="P47" s="1422">
        <f>현대건설!J133</f>
        <v>0</v>
      </c>
      <c r="Q47" s="1422">
        <f>현대건설!K133</f>
        <v>0</v>
      </c>
      <c r="R47" s="1409"/>
      <c r="S47" s="1409"/>
      <c r="T47" s="1409"/>
      <c r="U47" s="1385"/>
      <c r="V47" s="1385"/>
      <c r="W47" s="1385"/>
      <c r="X47" s="1385"/>
      <c r="Y47" s="1385"/>
    </row>
    <row r="48" spans="1:25" ht="12" customHeight="1">
      <c r="A48" s="1385"/>
      <c r="B48" s="1397">
        <v>403991</v>
      </c>
      <c r="C48" s="696" t="s">
        <v>775</v>
      </c>
      <c r="D48" s="696"/>
      <c r="E48" s="1403">
        <f>현대건설!G274</f>
        <v>37.659999999999997</v>
      </c>
      <c r="F48" s="1403">
        <f>현대건설!H274</f>
        <v>5.8019999999999996</v>
      </c>
      <c r="G48" s="1403">
        <f>현대건설!I274</f>
        <v>0</v>
      </c>
      <c r="H48" s="1403">
        <f>현대건설!J274</f>
        <v>0</v>
      </c>
      <c r="I48" s="1403">
        <f>현대건설!K274</f>
        <v>0</v>
      </c>
      <c r="J48" s="1400"/>
      <c r="K48" s="1418" t="s">
        <v>2348</v>
      </c>
      <c r="L48" s="1418"/>
      <c r="M48" s="1423"/>
      <c r="N48" s="1423"/>
      <c r="O48" s="1423"/>
      <c r="P48" s="1407"/>
      <c r="Q48" s="1407"/>
      <c r="R48" s="1409"/>
      <c r="S48" s="1409"/>
      <c r="T48" s="1409"/>
      <c r="U48" s="1385"/>
      <c r="V48" s="1385"/>
      <c r="W48" s="1385"/>
      <c r="X48" s="1385"/>
      <c r="Y48" s="1385"/>
    </row>
    <row r="49" spans="1:25" ht="12" customHeight="1">
      <c r="A49" s="1385"/>
      <c r="B49" s="1397">
        <v>493200</v>
      </c>
      <c r="C49" s="696" t="s">
        <v>2349</v>
      </c>
      <c r="D49" s="696"/>
      <c r="E49" s="1403">
        <f>현대건설!G275+현대건설!G276</f>
        <v>-12.744</v>
      </c>
      <c r="F49" s="1403">
        <f>현대건설!H275+현대건설!H276</f>
        <v>-15.044</v>
      </c>
      <c r="G49" s="1403">
        <f>현대건설!I275+현대건설!I276</f>
        <v>0</v>
      </c>
      <c r="H49" s="1403">
        <f>현대건설!J275+현대건설!J276</f>
        <v>0</v>
      </c>
      <c r="I49" s="1403">
        <f>현대건설!K275+현대건설!K276</f>
        <v>0</v>
      </c>
      <c r="J49" s="1400"/>
      <c r="K49" s="696" t="s">
        <v>2350</v>
      </c>
      <c r="L49" s="696"/>
      <c r="M49" s="1407">
        <f>현대건설!G66*100</f>
        <v>3.3102835731936349</v>
      </c>
      <c r="N49" s="1407">
        <f>현대건설!H66*100</f>
        <v>-3.1892086101038433</v>
      </c>
      <c r="O49" s="1407">
        <f>현대건설!I66*100</f>
        <v>0</v>
      </c>
      <c r="P49" s="1407">
        <f>현대건설!J66*100</f>
        <v>0</v>
      </c>
      <c r="Q49" s="1407">
        <f>현대건설!K66*100</f>
        <v>0</v>
      </c>
      <c r="R49" s="1409"/>
      <c r="S49" s="1409"/>
      <c r="T49" s="1409"/>
      <c r="U49" s="1385"/>
      <c r="V49" s="1385"/>
      <c r="W49" s="1385"/>
      <c r="X49" s="1385"/>
      <c r="Y49" s="1385"/>
    </row>
    <row r="50" spans="1:25" ht="12" customHeight="1">
      <c r="A50" s="1385"/>
      <c r="B50" s="1397"/>
      <c r="C50" s="696" t="s">
        <v>780</v>
      </c>
      <c r="D50" s="696"/>
      <c r="E50" s="1403">
        <f>현대건설!G277</f>
        <v>334.97700000000009</v>
      </c>
      <c r="F50" s="1403">
        <f>현대건설!H277</f>
        <v>-167.51399999999995</v>
      </c>
      <c r="G50" s="1403">
        <f>현대건설!I277</f>
        <v>1390.1319999999998</v>
      </c>
      <c r="H50" s="1403">
        <f>현대건설!J277</f>
        <v>0</v>
      </c>
      <c r="I50" s="1403">
        <f>현대건설!K277</f>
        <v>0</v>
      </c>
      <c r="J50" s="1388"/>
      <c r="K50" s="696" t="s">
        <v>2314</v>
      </c>
      <c r="L50" s="696"/>
      <c r="M50" s="1407">
        <f>현대건설!G60*100</f>
        <v>2.6488838268009149</v>
      </c>
      <c r="N50" s="1407">
        <f>현대건설!H60*100</f>
        <v>-3.867185907382213</v>
      </c>
      <c r="O50" s="1407">
        <f>현대건설!I60*100</f>
        <v>0</v>
      </c>
      <c r="P50" s="1407">
        <f>현대건설!J60*100</f>
        <v>0</v>
      </c>
      <c r="Q50" s="1407">
        <f>현대건설!K60*100</f>
        <v>0</v>
      </c>
      <c r="R50" s="1409"/>
      <c r="S50" s="1409"/>
      <c r="T50" s="1409"/>
      <c r="U50" s="1385"/>
      <c r="V50" s="1385"/>
      <c r="W50" s="1385"/>
      <c r="X50" s="1385"/>
      <c r="Y50" s="1385"/>
    </row>
    <row r="51" spans="1:25" ht="12" customHeight="1">
      <c r="A51" s="1385"/>
      <c r="B51" s="1386">
        <v>404361</v>
      </c>
      <c r="C51" s="696" t="s">
        <v>433</v>
      </c>
      <c r="D51" s="696"/>
      <c r="E51" s="1403">
        <f>현대건설!G279</f>
        <v>-132.54600000000016</v>
      </c>
      <c r="F51" s="1403">
        <f>현대건설!H279</f>
        <v>310.99800000000005</v>
      </c>
      <c r="G51" s="1403">
        <f>현대건설!I279</f>
        <v>310.99800000000005</v>
      </c>
      <c r="H51" s="1403">
        <f>현대건설!J279</f>
        <v>310.99800000000005</v>
      </c>
      <c r="I51" s="1403">
        <f>현대건설!K279</f>
        <v>310.99800000000005</v>
      </c>
      <c r="J51" s="1388"/>
      <c r="K51" s="696" t="s">
        <v>2320</v>
      </c>
      <c r="L51" s="696"/>
      <c r="M51" s="1407">
        <f>현대건설!G104*100</f>
        <v>2.2065802924297899</v>
      </c>
      <c r="N51" s="1407">
        <f>현대건설!H104*100</f>
        <v>-2.345315930680461</v>
      </c>
      <c r="O51" s="1407" t="e">
        <f>현대건설!I104*100</f>
        <v>#DIV/0!</v>
      </c>
      <c r="P51" s="1407" t="e">
        <f>현대건설!J104*100</f>
        <v>#DIV/0!</v>
      </c>
      <c r="Q51" s="1407" t="e">
        <f>현대건설!K104*100</f>
        <v>#DIV/0!</v>
      </c>
      <c r="R51" s="1385"/>
      <c r="S51" s="1409"/>
      <c r="T51" s="1409"/>
      <c r="U51" s="1385"/>
      <c r="V51" s="1385"/>
      <c r="W51" s="1385"/>
      <c r="X51" s="1385"/>
      <c r="Y51" s="1385"/>
    </row>
    <row r="52" spans="1:25" ht="12" customHeight="1">
      <c r="A52" s="1385"/>
      <c r="B52" s="1386">
        <v>404390</v>
      </c>
      <c r="C52" s="1418" t="s">
        <v>916</v>
      </c>
      <c r="D52" s="1418"/>
      <c r="E52" s="1419">
        <f>절대가치평가!Q53</f>
        <v>-1270.4997107961819</v>
      </c>
      <c r="F52" s="1419">
        <f>절대가치평가!R53</f>
        <v>-360.6840711745873</v>
      </c>
      <c r="G52" s="1419" t="e">
        <f>절대가치평가!S53</f>
        <v>#DIV/0!</v>
      </c>
      <c r="H52" s="1419" t="e">
        <f>절대가치평가!T53</f>
        <v>#DIV/0!</v>
      </c>
      <c r="I52" s="1419" t="e">
        <f>절대가치평가!U53</f>
        <v>#DIV/0!</v>
      </c>
      <c r="J52" s="1388"/>
      <c r="K52" s="696" t="s">
        <v>2351</v>
      </c>
      <c r="L52" s="696"/>
      <c r="M52" s="1421"/>
      <c r="N52" s="1421"/>
      <c r="O52" s="1421"/>
      <c r="P52" s="1421"/>
      <c r="Q52" s="1421"/>
      <c r="R52" s="1409"/>
      <c r="S52" s="1409"/>
      <c r="T52" s="1409"/>
      <c r="U52" s="1385"/>
      <c r="V52" s="1385"/>
      <c r="W52" s="1385"/>
      <c r="X52" s="1385"/>
      <c r="Y52" s="1385"/>
    </row>
    <row r="53" spans="1:25" ht="12" customHeight="1">
      <c r="A53" s="1385"/>
      <c r="B53" s="1386"/>
      <c r="C53" s="1418" t="s">
        <v>2352</v>
      </c>
      <c r="D53" s="1418"/>
      <c r="E53" s="1419">
        <f>현대건설!G287</f>
        <v>365.98899999999998</v>
      </c>
      <c r="F53" s="1419">
        <f>현대건설!H287</f>
        <v>733.74099999999999</v>
      </c>
      <c r="G53" s="1419">
        <f>현대건설!I287</f>
        <v>-12663.328600000001</v>
      </c>
      <c r="H53" s="1419">
        <f>현대건설!J287</f>
        <v>-223.31572</v>
      </c>
      <c r="I53" s="1419">
        <f>현대건설!K287</f>
        <v>-218.95286400000001</v>
      </c>
      <c r="J53" s="1400"/>
      <c r="K53" s="696" t="s">
        <v>2353</v>
      </c>
      <c r="L53" s="696"/>
      <c r="M53" s="1421"/>
      <c r="N53" s="1421"/>
      <c r="O53" s="1421"/>
      <c r="P53" s="1421"/>
      <c r="Q53" s="1421"/>
      <c r="R53" s="1409"/>
      <c r="S53" s="1409"/>
      <c r="T53" s="1409"/>
      <c r="U53" s="1385"/>
      <c r="V53" s="1385"/>
      <c r="W53" s="1385"/>
      <c r="X53" s="1385"/>
      <c r="Y53" s="1385"/>
    </row>
    <row r="54" spans="1:25" ht="12" customHeight="1">
      <c r="A54" s="1385"/>
      <c r="B54" s="1386"/>
      <c r="C54" s="696" t="s">
        <v>2354</v>
      </c>
      <c r="D54" s="696"/>
      <c r="E54" s="1403">
        <f>현대건설!G289+현대건설!G292</f>
        <v>596.99299999999994</v>
      </c>
      <c r="F54" s="1403">
        <f>현대건설!H289+현대건설!H292</f>
        <v>997.80799999999999</v>
      </c>
      <c r="G54" s="1403">
        <f>현대건설!I289+현대건설!I292</f>
        <v>-1342.88</v>
      </c>
      <c r="H54" s="1403">
        <f>현대건설!J289+현대건설!J292</f>
        <v>0</v>
      </c>
      <c r="I54" s="1403">
        <f>현대건설!K289+현대건설!K292</f>
        <v>0</v>
      </c>
      <c r="J54" s="1400"/>
      <c r="K54" s="696" t="s">
        <v>1147</v>
      </c>
      <c r="L54" s="696"/>
      <c r="M54" s="1421"/>
      <c r="N54" s="1421"/>
      <c r="O54" s="1421"/>
      <c r="P54" s="1421"/>
      <c r="Q54" s="1421"/>
      <c r="R54" s="1385"/>
      <c r="S54" s="1385"/>
      <c r="T54" s="1385"/>
      <c r="U54" s="1385"/>
      <c r="V54" s="1385"/>
      <c r="W54" s="1385"/>
      <c r="X54" s="1385"/>
      <c r="Y54" s="1385"/>
    </row>
    <row r="55" spans="1:25" ht="12" customHeight="1">
      <c r="A55" s="1385"/>
      <c r="B55" s="1386"/>
      <c r="C55" s="696" t="s">
        <v>2355</v>
      </c>
      <c r="D55" s="696"/>
      <c r="E55" s="1403">
        <f>현대건설!G294</f>
        <v>0</v>
      </c>
      <c r="F55" s="1403">
        <f>현대건설!H294</f>
        <v>0</v>
      </c>
      <c r="G55" s="1403">
        <f>현대건설!I294</f>
        <v>0</v>
      </c>
      <c r="H55" s="1403">
        <f>현대건설!J294</f>
        <v>0</v>
      </c>
      <c r="I55" s="1403">
        <f>현대건설!K294</f>
        <v>0</v>
      </c>
      <c r="J55" s="1400"/>
      <c r="K55" s="1424" t="s">
        <v>2356</v>
      </c>
      <c r="L55" s="1424"/>
      <c r="M55" s="1423"/>
      <c r="N55" s="1423"/>
      <c r="O55" s="1423"/>
      <c r="P55" s="1423"/>
      <c r="Q55" s="1423"/>
      <c r="R55" s="1385"/>
      <c r="S55" s="1385"/>
      <c r="T55" s="1385"/>
      <c r="U55" s="1385"/>
      <c r="V55" s="1385"/>
      <c r="W55" s="1385"/>
      <c r="X55" s="1385"/>
      <c r="Y55" s="1385"/>
    </row>
    <row r="56" spans="1:25" ht="12" customHeight="1">
      <c r="A56" s="1385"/>
      <c r="B56" s="1386"/>
      <c r="C56" s="696" t="s">
        <v>2357</v>
      </c>
      <c r="D56" s="696"/>
      <c r="E56" s="1403">
        <f>현대건설!G290</f>
        <v>-441.041</v>
      </c>
      <c r="F56" s="1403">
        <f>현대건설!H290</f>
        <v>-355.89699999999999</v>
      </c>
      <c r="G56" s="1403">
        <f>현대건설!I290</f>
        <v>-1044.694</v>
      </c>
      <c r="H56" s="1403">
        <f>현대건설!J290</f>
        <v>0</v>
      </c>
      <c r="I56" s="1403">
        <f>현대건설!K290</f>
        <v>0</v>
      </c>
      <c r="J56" s="1400"/>
      <c r="K56" s="696" t="s">
        <v>2358</v>
      </c>
      <c r="L56" s="696"/>
      <c r="M56" s="1407">
        <f>현대건설!G191/현대건설!G219*100</f>
        <v>126.81326553498322</v>
      </c>
      <c r="N56" s="1407">
        <f>현대건설!H191/현대건설!H219*100</f>
        <v>179.28670540807386</v>
      </c>
      <c r="O56" s="1407" t="e">
        <f>현대건설!I191/현대건설!I219*100</f>
        <v>#DIV/0!</v>
      </c>
      <c r="P56" s="1407" t="e">
        <f>현대건설!J191/현대건설!J219*100</f>
        <v>#DIV/0!</v>
      </c>
      <c r="Q56" s="1407" t="e">
        <f>현대건설!K191/현대건설!K219*100</f>
        <v>#DIV/0!</v>
      </c>
      <c r="R56" s="1385"/>
      <c r="S56" s="1385"/>
      <c r="T56" s="1385"/>
      <c r="U56" s="1385"/>
      <c r="V56" s="1385"/>
      <c r="W56" s="1385"/>
      <c r="X56" s="1385"/>
      <c r="Y56" s="1385"/>
    </row>
    <row r="57" spans="1:25" ht="12" customHeight="1">
      <c r="A57" s="1385"/>
      <c r="B57" s="1386"/>
      <c r="C57" s="1410" t="s">
        <v>433</v>
      </c>
      <c r="D57" s="1410"/>
      <c r="E57" s="1406">
        <f>현대건설!G295+현대건설!G288+현대건설!G291+현대건설!G293+SUM(현대건설!G296:G301)</f>
        <v>210.03699999999998</v>
      </c>
      <c r="F57" s="1406">
        <f>현대건설!H295+현대건설!H288+현대건설!H291+현대건설!H293+SUM(현대건설!H296:H301)</f>
        <v>91.83</v>
      </c>
      <c r="G57" s="1406">
        <f>현대건설!I295+현대건설!I288+현대건설!I291+현대건설!I293+SUM(현대건설!I296:I301)</f>
        <v>-10275.7546</v>
      </c>
      <c r="H57" s="1406">
        <f>현대건설!J295+현대건설!J288+현대건설!J291+현대건설!J293+SUM(현대건설!J296:J301)</f>
        <v>-223.31572</v>
      </c>
      <c r="I57" s="1406">
        <f>현대건설!K295+현대건설!K288+현대건설!K291+현대건설!K293+SUM(현대건설!K296:K301)</f>
        <v>-218.95286400000001</v>
      </c>
      <c r="J57" s="1400"/>
      <c r="K57" s="696" t="s">
        <v>2359</v>
      </c>
      <c r="L57" s="696"/>
      <c r="M57" s="1407">
        <f>현대건설!G214/현대건설!G219*100</f>
        <v>-25.190705575000372</v>
      </c>
      <c r="N57" s="1407">
        <f>현대건설!H214/현대건설!H219*100</f>
        <v>-22.938331416808857</v>
      </c>
      <c r="O57" s="1407" t="e">
        <f>현대건설!I214/현대건설!I219*100</f>
        <v>#DIV/0!</v>
      </c>
      <c r="P57" s="1407" t="e">
        <f>현대건설!J214/현대건설!J219*100</f>
        <v>#DIV/0!</v>
      </c>
      <c r="Q57" s="1407" t="e">
        <f>현대건설!K214/현대건설!K219*100</f>
        <v>#DIV/0!</v>
      </c>
      <c r="R57" s="1385"/>
      <c r="S57" s="1385"/>
      <c r="T57" s="1385"/>
      <c r="U57" s="1385"/>
      <c r="V57" s="1385"/>
      <c r="W57" s="1385"/>
      <c r="X57" s="1385"/>
      <c r="Y57" s="1385"/>
    </row>
    <row r="58" spans="1:25" ht="12" customHeight="1">
      <c r="A58" s="1385"/>
      <c r="B58" s="1386"/>
      <c r="C58" s="696" t="s">
        <v>814</v>
      </c>
      <c r="D58" s="696"/>
      <c r="E58" s="1403">
        <f>현대건설!G303</f>
        <v>17.928999999999998</v>
      </c>
      <c r="F58" s="1403">
        <f>현대건설!H303</f>
        <v>98.066999999999993</v>
      </c>
      <c r="G58" s="1403">
        <f>현대건설!I303</f>
        <v>98.066999999999993</v>
      </c>
      <c r="H58" s="1403">
        <f>현대건설!J303</f>
        <v>98.066999999999993</v>
      </c>
      <c r="I58" s="1403">
        <f>현대건설!K303</f>
        <v>98.066999999999993</v>
      </c>
      <c r="J58" s="1400"/>
      <c r="K58" s="696" t="s">
        <v>2360</v>
      </c>
      <c r="L58" s="696"/>
      <c r="M58" s="1407">
        <f>현대건설!G181/현대건설!G203*100</f>
        <v>40.608364850129583</v>
      </c>
      <c r="N58" s="1407">
        <f>현대건설!H181/현대건설!H203*100</f>
        <v>34.986707038262651</v>
      </c>
      <c r="O58" s="1407" t="e">
        <f>현대건설!I181/현대건설!I203*100</f>
        <v>#DIV/0!</v>
      </c>
      <c r="P58" s="1407" t="e">
        <f>현대건설!J181/현대건설!J203*100</f>
        <v>#DIV/0!</v>
      </c>
      <c r="Q58" s="1407" t="e">
        <f>현대건설!K181/현대건설!K203*100</f>
        <v>#DIV/0!</v>
      </c>
      <c r="R58" s="1385"/>
      <c r="S58" s="1385"/>
      <c r="T58" s="1385"/>
      <c r="U58" s="1385"/>
      <c r="V58" s="1385"/>
      <c r="W58" s="1385"/>
      <c r="X58" s="1385"/>
      <c r="Y58" s="1385"/>
    </row>
    <row r="59" spans="1:25" ht="12" customHeight="1">
      <c r="A59" s="1385"/>
      <c r="B59" s="1386"/>
      <c r="C59" s="3" t="s">
        <v>815</v>
      </c>
      <c r="D59" s="3"/>
      <c r="E59" s="1403">
        <f>현대건설!G304</f>
        <v>0</v>
      </c>
      <c r="F59" s="1403">
        <f>현대건설!H304</f>
        <v>0</v>
      </c>
      <c r="G59" s="1403">
        <f>현대건설!I304</f>
        <v>0</v>
      </c>
      <c r="H59" s="1403">
        <f>현대건설!J304</f>
        <v>0</v>
      </c>
      <c r="I59" s="1403">
        <f>현대건설!K304</f>
        <v>0</v>
      </c>
      <c r="J59" s="1388"/>
      <c r="K59" s="696" t="s">
        <v>2361</v>
      </c>
      <c r="L59" s="696"/>
      <c r="M59" s="1407">
        <f>현대건설!G59/현대건설!G80</f>
        <v>12.260466423152586</v>
      </c>
      <c r="N59" s="1407">
        <f>현대건설!H59/현대건설!H80</f>
        <v>-12.565591868398553</v>
      </c>
      <c r="O59" s="1407" t="e">
        <f>현대건설!I59/현대건설!I80</f>
        <v>#DIV/0!</v>
      </c>
      <c r="P59" s="1407" t="e">
        <f>현대건설!J59/현대건설!J80</f>
        <v>#DIV/0!</v>
      </c>
      <c r="Q59" s="1407" t="e">
        <f>현대건설!K59/현대건설!K80</f>
        <v>#DIV/0!</v>
      </c>
      <c r="R59" s="1385"/>
      <c r="S59" s="1385"/>
      <c r="T59" s="1385"/>
      <c r="U59" s="1385"/>
      <c r="V59" s="1385"/>
      <c r="W59" s="1385"/>
      <c r="X59" s="1385"/>
      <c r="Y59" s="1385"/>
    </row>
    <row r="60" spans="1:25" ht="12" customHeight="1">
      <c r="A60" s="1385"/>
      <c r="B60" s="1386"/>
      <c r="C60" s="1405" t="s">
        <v>817</v>
      </c>
      <c r="D60" s="1405"/>
      <c r="E60" s="1406">
        <f>현대건설!G305</f>
        <v>17.928999999999998</v>
      </c>
      <c r="F60" s="1406">
        <f>현대건설!H305</f>
        <v>98.066999999999993</v>
      </c>
      <c r="G60" s="1406">
        <f>현대건설!I305</f>
        <v>98.066999999999993</v>
      </c>
      <c r="H60" s="1406">
        <f>현대건설!J305</f>
        <v>98.066999999999993</v>
      </c>
      <c r="I60" s="1406">
        <f>현대건설!K305</f>
        <v>98.066999999999993</v>
      </c>
      <c r="J60" s="1400"/>
      <c r="K60" s="1424" t="s">
        <v>2362</v>
      </c>
      <c r="L60" s="1424"/>
      <c r="M60" s="1423"/>
      <c r="N60" s="1423"/>
      <c r="O60" s="1423"/>
      <c r="P60" s="1423"/>
      <c r="Q60" s="1423"/>
      <c r="R60" s="1385"/>
      <c r="S60" s="1385"/>
      <c r="T60" s="1385"/>
      <c r="U60" s="1385"/>
      <c r="V60" s="1385"/>
      <c r="W60" s="1385"/>
      <c r="X60" s="1385"/>
      <c r="Y60" s="1385"/>
    </row>
    <row r="61" spans="1:25" ht="12" customHeight="1">
      <c r="A61" s="1385"/>
      <c r="B61" s="1386"/>
      <c r="C61" s="1398" t="s">
        <v>2363</v>
      </c>
      <c r="D61" s="1398"/>
      <c r="E61" s="1399">
        <f>현대건설!G307</f>
        <v>231.76800000000003</v>
      </c>
      <c r="F61" s="1399">
        <f>현대건설!H307</f>
        <v>924.70699999999943</v>
      </c>
      <c r="G61" s="1399" t="e">
        <f>현대건설!I307</f>
        <v>#DIV/0!</v>
      </c>
      <c r="H61" s="1399" t="e">
        <f>현대건설!J307</f>
        <v>#DIV/0!</v>
      </c>
      <c r="I61" s="1399" t="e">
        <f>현대건설!K307</f>
        <v>#DIV/0!</v>
      </c>
      <c r="J61" s="1400"/>
      <c r="K61" s="696" t="s">
        <v>2364</v>
      </c>
      <c r="L61" s="696"/>
      <c r="M61" s="1407">
        <f>현대건설!G4/(현대건설!G175-현대건설!G203)</f>
        <v>3.5911512994831032</v>
      </c>
      <c r="N61" s="1407">
        <f>현대건설!H4/(현대건설!H175-현대건설!H203)</f>
        <v>5.0754756024961125</v>
      </c>
      <c r="O61" s="1407" t="e">
        <f>현대건설!I4/(현대건설!I175-현대건설!I203)</f>
        <v>#DIV/0!</v>
      </c>
      <c r="P61" s="1407" t="e">
        <f>현대건설!J4/(현대건설!J175-현대건설!J203)</f>
        <v>#DIV/0!</v>
      </c>
      <c r="Q61" s="1407" t="e">
        <f>현대건설!K4/(현대건설!K175-현대건설!K203)</f>
        <v>#DIV/0!</v>
      </c>
      <c r="R61" s="1385"/>
      <c r="S61" s="1385"/>
      <c r="T61" s="1385"/>
      <c r="U61" s="1385"/>
      <c r="V61" s="1385"/>
      <c r="W61" s="1385"/>
      <c r="X61" s="1385"/>
      <c r="Y61" s="1385"/>
    </row>
    <row r="62" spans="1:25" ht="12" customHeight="1">
      <c r="A62" s="1385"/>
      <c r="B62" s="1386"/>
      <c r="C62" s="696" t="s">
        <v>1608</v>
      </c>
      <c r="D62" s="696"/>
      <c r="E62" s="1403">
        <f>현대건설!G308</f>
        <v>3973.8969999999999</v>
      </c>
      <c r="F62" s="1403">
        <f>현대건설!H308</f>
        <v>4205.665</v>
      </c>
      <c r="G62" s="1403">
        <f>현대건설!I308</f>
        <v>5130.3719999999994</v>
      </c>
      <c r="H62" s="1403" t="e">
        <f>현대건설!J308</f>
        <v>#DIV/0!</v>
      </c>
      <c r="I62" s="1403" t="e">
        <f>현대건설!K308</f>
        <v>#DIV/0!</v>
      </c>
      <c r="J62" s="1400"/>
      <c r="K62" s="696" t="s">
        <v>2365</v>
      </c>
      <c r="L62" s="696"/>
      <c r="M62" s="1407">
        <f>현대건설!G4/현대건설!G176</f>
        <v>36.35415417624521</v>
      </c>
      <c r="N62" s="1407">
        <f>현대건설!H4/현대건설!H176</f>
        <v>42.073155435016375</v>
      </c>
      <c r="O62" s="1407" t="e">
        <f>현대건설!I4/현대건설!I176</f>
        <v>#DIV/0!</v>
      </c>
      <c r="P62" s="1407" t="e">
        <f>현대건설!J4/현대건설!J176</f>
        <v>#DIV/0!</v>
      </c>
      <c r="Q62" s="1407" t="e">
        <f>현대건설!K4/현대건설!K176</f>
        <v>#DIV/0!</v>
      </c>
      <c r="R62" s="1385"/>
      <c r="S62" s="1385"/>
      <c r="T62" s="1385"/>
      <c r="U62" s="1385"/>
      <c r="V62" s="1385"/>
      <c r="W62" s="1385"/>
      <c r="X62" s="1385"/>
      <c r="Y62" s="1385"/>
    </row>
    <row r="63" spans="1:25" ht="12" customHeight="1">
      <c r="A63" s="1385"/>
      <c r="B63" s="1386"/>
      <c r="C63" s="1206" t="s">
        <v>1609</v>
      </c>
      <c r="D63" s="1206"/>
      <c r="E63" s="1415">
        <f>현대건설!G309</f>
        <v>4205.665</v>
      </c>
      <c r="F63" s="1415">
        <f>현대건설!H309</f>
        <v>5130.3719999999994</v>
      </c>
      <c r="G63" s="1415" t="e">
        <f>현대건설!I309</f>
        <v>#DIV/0!</v>
      </c>
      <c r="H63" s="1415" t="e">
        <f>현대건설!J309</f>
        <v>#DIV/0!</v>
      </c>
      <c r="I63" s="1415" t="e">
        <f>현대건설!K309</f>
        <v>#DIV/0!</v>
      </c>
      <c r="J63" s="1400"/>
      <c r="K63" s="1206" t="s">
        <v>2366</v>
      </c>
      <c r="L63" s="1206"/>
      <c r="M63" s="1425">
        <f>현대건설!G4/현대건설!G179</f>
        <v>2.7817324624954725</v>
      </c>
      <c r="N63" s="1425">
        <f>현대건설!H4/현대건설!H179</f>
        <v>2.6999179453156645</v>
      </c>
      <c r="O63" s="1425" t="e">
        <f>현대건설!I4/현대건설!I179</f>
        <v>#DIV/0!</v>
      </c>
      <c r="P63" s="1425" t="e">
        <f>현대건설!J4/현대건설!J179</f>
        <v>#DIV/0!</v>
      </c>
      <c r="Q63" s="1425" t="e">
        <f>현대건설!K4/현대건설!K179</f>
        <v>#DIV/0!</v>
      </c>
      <c r="R63" s="1385"/>
      <c r="S63" s="1385"/>
      <c r="T63" s="1385"/>
      <c r="U63" s="1385"/>
      <c r="V63" s="1385"/>
      <c r="W63" s="1385"/>
      <c r="X63" s="1385"/>
      <c r="Y63" s="1385"/>
    </row>
    <row r="64" spans="1:25" ht="12" customHeight="1">
      <c r="A64" s="1385"/>
      <c r="B64" s="1386"/>
      <c r="C64" s="1385"/>
      <c r="D64" s="1385"/>
      <c r="E64" s="1385"/>
      <c r="F64" s="1385"/>
      <c r="G64" s="1385"/>
      <c r="H64" s="1385"/>
      <c r="I64" s="1400"/>
      <c r="J64" s="1400"/>
      <c r="K64" s="1386"/>
      <c r="L64" s="1385"/>
      <c r="M64" s="1385"/>
      <c r="N64" s="1385"/>
      <c r="O64" s="1385"/>
      <c r="P64" s="1385"/>
      <c r="Q64" s="1385"/>
      <c r="R64" s="1385"/>
      <c r="S64" s="1385"/>
      <c r="T64" s="1385"/>
      <c r="U64" s="1385"/>
      <c r="V64" s="1385"/>
      <c r="W64" s="1385"/>
      <c r="X64" s="1385"/>
      <c r="Y64" s="1385"/>
    </row>
    <row r="65" spans="1:25" ht="12" customHeight="1">
      <c r="A65" s="1385"/>
      <c r="B65" s="1386"/>
      <c r="C65" s="1385"/>
      <c r="D65" s="1385"/>
      <c r="E65" s="1385"/>
      <c r="F65" s="1385"/>
      <c r="G65" s="1385"/>
      <c r="H65" s="1385"/>
      <c r="I65" s="1385"/>
      <c r="J65" s="1385"/>
      <c r="K65" s="1386"/>
      <c r="L65" s="1385" t="s">
        <v>2367</v>
      </c>
      <c r="M65" s="1385"/>
      <c r="N65" s="1385"/>
      <c r="O65" s="1385"/>
      <c r="P65" s="1385"/>
      <c r="Q65" s="1385"/>
      <c r="R65" s="1385"/>
      <c r="S65" s="1385"/>
      <c r="T65" s="1385"/>
      <c r="U65" s="1385"/>
      <c r="V65" s="1385"/>
      <c r="W65" s="1385"/>
      <c r="X65" s="1385"/>
      <c r="Y65" s="1385"/>
    </row>
    <row r="66" spans="1:25" ht="12" customHeight="1">
      <c r="A66" s="1385"/>
      <c r="B66" s="1386"/>
      <c r="C66" s="1385"/>
      <c r="D66" s="1385"/>
      <c r="E66" s="1385"/>
      <c r="F66" s="1385"/>
      <c r="G66" s="1385"/>
      <c r="H66" s="1385"/>
      <c r="I66" s="1385"/>
      <c r="J66" s="1385"/>
      <c r="K66" s="1386"/>
      <c r="L66" s="1385"/>
      <c r="M66" s="1385"/>
      <c r="N66" s="1385"/>
      <c r="O66" s="1385"/>
      <c r="P66" s="1385"/>
      <c r="Q66" s="1385"/>
      <c r="R66" s="1385"/>
      <c r="S66" s="1385"/>
      <c r="T66" s="1385"/>
      <c r="U66" s="1385"/>
      <c r="V66" s="1385"/>
      <c r="W66" s="1385"/>
      <c r="X66" s="1385"/>
      <c r="Y66" s="1385"/>
    </row>
    <row r="67" spans="1:25" ht="12" customHeight="1">
      <c r="A67" s="1385"/>
      <c r="B67" s="1386"/>
      <c r="C67" s="1385"/>
      <c r="D67" s="1385"/>
      <c r="E67" s="1385"/>
      <c r="F67" s="1385"/>
      <c r="G67" s="1385"/>
      <c r="H67" s="1385"/>
      <c r="I67" s="1385"/>
      <c r="J67" s="1385"/>
      <c r="K67" s="1386"/>
      <c r="L67" s="1385"/>
      <c r="M67" s="1385"/>
      <c r="N67" s="1385"/>
      <c r="O67" s="1385"/>
      <c r="P67" s="1385"/>
      <c r="Q67" s="1385"/>
      <c r="R67" s="1385"/>
      <c r="S67" s="1385"/>
      <c r="T67" s="1385"/>
      <c r="U67" s="1385"/>
      <c r="V67" s="1385"/>
      <c r="W67" s="1385"/>
      <c r="X67" s="1385"/>
      <c r="Y67" s="1385"/>
    </row>
    <row r="68" spans="1:25" ht="12" customHeight="1">
      <c r="A68" s="1385"/>
      <c r="B68" s="1386"/>
      <c r="C68" s="1385"/>
      <c r="D68" s="1385"/>
      <c r="E68" s="1385"/>
      <c r="F68" s="1385"/>
      <c r="G68" s="1385"/>
      <c r="H68" s="1385"/>
      <c r="I68" s="1385"/>
      <c r="J68" s="1385"/>
      <c r="K68" s="1386"/>
      <c r="L68" s="1385"/>
      <c r="M68" s="1385"/>
      <c r="N68" s="1385"/>
      <c r="O68" s="1385"/>
      <c r="P68" s="1385"/>
      <c r="Q68" s="1385"/>
      <c r="R68" s="1385"/>
      <c r="S68" s="1385"/>
      <c r="T68" s="1385"/>
      <c r="U68" s="1385"/>
      <c r="V68" s="1385"/>
      <c r="W68" s="1385"/>
      <c r="X68" s="1385"/>
      <c r="Y68" s="1385"/>
    </row>
    <row r="69" spans="1:25" ht="12" customHeight="1">
      <c r="A69" s="1385"/>
      <c r="B69" s="1386"/>
      <c r="C69" s="1385"/>
      <c r="D69" s="1385"/>
      <c r="E69" s="1385"/>
      <c r="F69" s="1385"/>
      <c r="G69" s="1385"/>
      <c r="H69" s="1385"/>
      <c r="I69" s="1385"/>
      <c r="J69" s="1385"/>
      <c r="K69" s="1386"/>
      <c r="L69" s="1385"/>
      <c r="M69" s="1385"/>
      <c r="N69" s="1385"/>
      <c r="O69" s="1385"/>
      <c r="P69" s="1385"/>
      <c r="Q69" s="1385"/>
      <c r="R69" s="1385"/>
      <c r="S69" s="1385"/>
      <c r="T69" s="1385"/>
      <c r="U69" s="1385"/>
      <c r="V69" s="1385"/>
      <c r="W69" s="1385"/>
      <c r="X69" s="1385"/>
      <c r="Y69" s="1385"/>
    </row>
    <row r="70" spans="1:25" ht="12" customHeight="1">
      <c r="A70" s="1385"/>
      <c r="B70" s="1386"/>
      <c r="C70" s="1385"/>
      <c r="D70" s="1385"/>
      <c r="E70" s="1385"/>
      <c r="F70" s="1385"/>
      <c r="G70" s="1385"/>
      <c r="H70" s="1385"/>
      <c r="I70" s="1385"/>
      <c r="J70" s="1385"/>
      <c r="K70" s="1386"/>
      <c r="L70" s="1385"/>
      <c r="M70" s="1385"/>
      <c r="N70" s="1385"/>
      <c r="O70" s="1385"/>
      <c r="P70" s="1385"/>
      <c r="Q70" s="1385"/>
      <c r="R70" s="1385"/>
      <c r="S70" s="1385"/>
      <c r="T70" s="1385"/>
      <c r="U70" s="1385"/>
      <c r="V70" s="1385"/>
      <c r="W70" s="1385"/>
      <c r="X70" s="1385"/>
      <c r="Y70" s="1385"/>
    </row>
    <row r="71" spans="1:25" ht="12" customHeight="1">
      <c r="A71" s="1385"/>
      <c r="B71" s="1386"/>
      <c r="C71" s="1385"/>
      <c r="D71" s="1385"/>
      <c r="E71" s="1385"/>
      <c r="F71" s="1385"/>
      <c r="G71" s="1385"/>
      <c r="H71" s="1385"/>
      <c r="I71" s="1385"/>
      <c r="J71" s="1385"/>
      <c r="K71" s="1386"/>
      <c r="L71" s="1385"/>
      <c r="M71" s="1385"/>
      <c r="N71" s="1385"/>
      <c r="O71" s="1385"/>
      <c r="P71" s="1385"/>
      <c r="Q71" s="1385"/>
      <c r="R71" s="1385"/>
      <c r="S71" s="1385"/>
      <c r="T71" s="1385"/>
      <c r="U71" s="1385"/>
      <c r="V71" s="1385"/>
      <c r="W71" s="1385"/>
      <c r="X71" s="1385"/>
      <c r="Y71" s="1385"/>
    </row>
    <row r="72" spans="1:25" ht="12" customHeight="1">
      <c r="A72" s="1385"/>
      <c r="B72" s="1386"/>
      <c r="C72" s="1385"/>
      <c r="D72" s="1385"/>
      <c r="E72" s="1385"/>
      <c r="F72" s="1385"/>
      <c r="G72" s="1385"/>
      <c r="H72" s="1385"/>
      <c r="I72" s="1385"/>
      <c r="J72" s="1385"/>
      <c r="K72" s="1386"/>
      <c r="L72" s="1385"/>
      <c r="M72" s="1385"/>
      <c r="N72" s="1385"/>
      <c r="O72" s="1385"/>
      <c r="P72" s="1385"/>
      <c r="Q72" s="1385"/>
      <c r="R72" s="1385"/>
      <c r="S72" s="1385"/>
      <c r="T72" s="1385"/>
      <c r="U72" s="1385"/>
      <c r="V72" s="1385"/>
      <c r="W72" s="1385"/>
      <c r="X72" s="1385"/>
      <c r="Y72" s="1385"/>
    </row>
    <row r="73" spans="1:25" ht="12" customHeight="1">
      <c r="A73" s="1385"/>
      <c r="B73" s="1386"/>
      <c r="C73" s="1385"/>
      <c r="D73" s="1385"/>
      <c r="E73" s="1385"/>
      <c r="F73" s="1385"/>
      <c r="G73" s="1385"/>
      <c r="H73" s="1385"/>
      <c r="I73" s="1385"/>
      <c r="J73" s="1385"/>
      <c r="K73" s="1386"/>
      <c r="L73" s="1385"/>
      <c r="M73" s="1385"/>
      <c r="N73" s="1385"/>
      <c r="O73" s="1385"/>
      <c r="P73" s="1385"/>
      <c r="Q73" s="1385"/>
      <c r="R73" s="1385"/>
      <c r="S73" s="1385"/>
      <c r="T73" s="1385"/>
      <c r="U73" s="1385"/>
      <c r="V73" s="1385"/>
      <c r="W73" s="1385"/>
      <c r="X73" s="1385"/>
      <c r="Y73" s="1385"/>
    </row>
    <row r="74" spans="1:25" ht="12" customHeight="1">
      <c r="A74" s="1385"/>
      <c r="B74" s="1386"/>
      <c r="C74" s="1385"/>
      <c r="D74" s="1385"/>
      <c r="E74" s="1385"/>
      <c r="F74" s="1385"/>
      <c r="G74" s="1385"/>
      <c r="H74" s="1385"/>
      <c r="I74" s="1385"/>
      <c r="J74" s="1385"/>
      <c r="K74" s="1386"/>
      <c r="L74" s="1385"/>
      <c r="M74" s="1385"/>
      <c r="N74" s="1385"/>
      <c r="O74" s="1385"/>
      <c r="P74" s="1385"/>
      <c r="Q74" s="1385"/>
      <c r="R74" s="1385"/>
      <c r="S74" s="1385"/>
      <c r="T74" s="1385"/>
      <c r="U74" s="1385"/>
      <c r="V74" s="1385"/>
      <c r="W74" s="1385"/>
      <c r="X74" s="1385"/>
      <c r="Y74" s="1385"/>
    </row>
    <row r="75" spans="1:25" ht="12" customHeight="1">
      <c r="A75" s="1385"/>
      <c r="B75" s="1386"/>
      <c r="C75" s="1385"/>
      <c r="D75" s="1385"/>
      <c r="E75" s="1385"/>
      <c r="F75" s="1385"/>
      <c r="G75" s="1385"/>
      <c r="H75" s="1385"/>
      <c r="I75" s="1385"/>
      <c r="J75" s="1385"/>
      <c r="K75" s="1386"/>
      <c r="L75" s="1385"/>
      <c r="M75" s="1385"/>
      <c r="N75" s="1385"/>
      <c r="O75" s="1385"/>
      <c r="P75" s="1385"/>
      <c r="Q75" s="1385"/>
      <c r="R75" s="1385"/>
      <c r="S75" s="1385"/>
      <c r="T75" s="1385"/>
      <c r="U75" s="1385"/>
      <c r="V75" s="1385"/>
      <c r="W75" s="1385"/>
      <c r="X75" s="1385"/>
      <c r="Y75" s="1385"/>
    </row>
    <row r="76" spans="1:25" ht="12" customHeight="1">
      <c r="A76" s="1385"/>
      <c r="B76" s="1386"/>
      <c r="C76" s="1385"/>
      <c r="D76" s="1385"/>
      <c r="E76" s="1385"/>
      <c r="F76" s="1385"/>
      <c r="G76" s="1385"/>
      <c r="H76" s="1385"/>
      <c r="I76" s="1385"/>
      <c r="J76" s="1385"/>
      <c r="K76" s="1386"/>
      <c r="L76" s="1385"/>
      <c r="M76" s="1385"/>
      <c r="N76" s="1385"/>
      <c r="O76" s="1385"/>
      <c r="P76" s="1385"/>
      <c r="Q76" s="1385"/>
      <c r="R76" s="1385"/>
      <c r="S76" s="1385"/>
      <c r="T76" s="1385"/>
      <c r="U76" s="1385"/>
      <c r="V76" s="1385"/>
      <c r="W76" s="1385"/>
      <c r="X76" s="1385"/>
      <c r="Y76" s="1385"/>
    </row>
    <row r="77" spans="1:25" ht="12" customHeight="1">
      <c r="A77" s="1385"/>
      <c r="B77" s="1386"/>
      <c r="C77" s="1385"/>
      <c r="D77" s="1385"/>
      <c r="E77" s="1385"/>
      <c r="F77" s="1385"/>
      <c r="G77" s="1385"/>
      <c r="H77" s="1385"/>
      <c r="I77" s="1385"/>
      <c r="J77" s="1385"/>
      <c r="K77" s="1386"/>
      <c r="L77" s="1385"/>
      <c r="M77" s="1385"/>
      <c r="N77" s="1385"/>
      <c r="O77" s="1385"/>
      <c r="P77" s="1385"/>
      <c r="Q77" s="1385"/>
      <c r="R77" s="1385"/>
      <c r="S77" s="1385"/>
      <c r="T77" s="1385"/>
      <c r="U77" s="1385"/>
      <c r="V77" s="1385"/>
      <c r="W77" s="1385"/>
      <c r="X77" s="1385"/>
      <c r="Y77" s="1385"/>
    </row>
    <row r="78" spans="1:25" ht="12" customHeight="1">
      <c r="A78" s="1385"/>
      <c r="B78" s="1386"/>
      <c r="C78" s="1385"/>
      <c r="D78" s="1385"/>
      <c r="E78" s="1385"/>
      <c r="F78" s="1385"/>
      <c r="G78" s="1385"/>
      <c r="H78" s="1385"/>
      <c r="I78" s="1385"/>
      <c r="J78" s="1385"/>
      <c r="K78" s="1386"/>
      <c r="L78" s="1385"/>
      <c r="M78" s="1385"/>
      <c r="N78" s="1385"/>
      <c r="O78" s="1385"/>
      <c r="P78" s="1385"/>
      <c r="Q78" s="1385"/>
      <c r="R78" s="1385"/>
      <c r="S78" s="1385"/>
      <c r="T78" s="1385"/>
      <c r="U78" s="1385"/>
      <c r="V78" s="1385"/>
      <c r="W78" s="1385"/>
      <c r="X78" s="1385"/>
      <c r="Y78" s="1385"/>
    </row>
    <row r="79" spans="1:25" ht="12" customHeight="1">
      <c r="A79" s="1385"/>
      <c r="B79" s="1386"/>
      <c r="C79" s="1385"/>
      <c r="D79" s="1385"/>
      <c r="E79" s="1385"/>
      <c r="F79" s="1385"/>
      <c r="G79" s="1385"/>
      <c r="H79" s="1385"/>
      <c r="I79" s="1385"/>
      <c r="J79" s="1385"/>
      <c r="K79" s="1386"/>
      <c r="L79" s="1385"/>
      <c r="M79" s="1385"/>
      <c r="N79" s="1385"/>
      <c r="O79" s="1385"/>
      <c r="P79" s="1385"/>
      <c r="Q79" s="1385"/>
      <c r="R79" s="1385"/>
      <c r="S79" s="1385"/>
      <c r="T79" s="1385"/>
      <c r="U79" s="1385"/>
      <c r="V79" s="1385"/>
      <c r="W79" s="1385"/>
      <c r="X79" s="1385"/>
      <c r="Y79" s="1385"/>
    </row>
    <row r="80" spans="1:25" ht="12" customHeight="1">
      <c r="A80" s="1385"/>
      <c r="B80" s="1386"/>
      <c r="C80" s="1385"/>
      <c r="D80" s="1385"/>
      <c r="E80" s="1385"/>
      <c r="F80" s="1385"/>
      <c r="G80" s="1385"/>
      <c r="H80" s="1385"/>
      <c r="I80" s="1385"/>
      <c r="J80" s="1385"/>
      <c r="K80" s="1386"/>
      <c r="L80" s="1385"/>
      <c r="M80" s="1385"/>
      <c r="N80" s="1385"/>
      <c r="O80" s="1385"/>
      <c r="P80" s="1385"/>
      <c r="Q80" s="1385"/>
      <c r="R80" s="1385"/>
      <c r="S80" s="1385"/>
      <c r="T80" s="1385"/>
      <c r="U80" s="1385"/>
      <c r="V80" s="1385"/>
      <c r="W80" s="1385"/>
      <c r="X80" s="1385"/>
      <c r="Y80" s="1385"/>
    </row>
    <row r="81" spans="1:25" ht="12" customHeight="1">
      <c r="A81" s="1385"/>
      <c r="B81" s="1386"/>
      <c r="C81" s="1385"/>
      <c r="D81" s="1385"/>
      <c r="E81" s="1385"/>
      <c r="F81" s="1385"/>
      <c r="G81" s="1385"/>
      <c r="H81" s="1385"/>
      <c r="I81" s="1385"/>
      <c r="J81" s="1385"/>
      <c r="K81" s="1386"/>
      <c r="L81" s="1385"/>
      <c r="M81" s="1385"/>
      <c r="N81" s="1385"/>
      <c r="O81" s="1385"/>
      <c r="P81" s="1385"/>
      <c r="Q81" s="1385"/>
      <c r="R81" s="1385"/>
      <c r="S81" s="1385"/>
      <c r="T81" s="1385"/>
      <c r="U81" s="1385"/>
      <c r="V81" s="1385"/>
      <c r="W81" s="1385"/>
      <c r="X81" s="1385"/>
      <c r="Y81" s="1385"/>
    </row>
    <row r="82" spans="1:25" ht="12" customHeight="1">
      <c r="A82" s="1385"/>
      <c r="B82" s="1386"/>
      <c r="C82" s="1385"/>
      <c r="D82" s="1385"/>
      <c r="E82" s="1385"/>
      <c r="F82" s="1385"/>
      <c r="G82" s="1385"/>
      <c r="H82" s="1385"/>
      <c r="I82" s="1385"/>
      <c r="J82" s="1385"/>
      <c r="K82" s="1386"/>
      <c r="L82" s="1385"/>
      <c r="M82" s="1385"/>
      <c r="N82" s="1385"/>
      <c r="O82" s="1385"/>
      <c r="P82" s="1385"/>
      <c r="Q82" s="1385"/>
      <c r="R82" s="1385"/>
      <c r="S82" s="1385"/>
      <c r="T82" s="1385"/>
      <c r="U82" s="1385"/>
      <c r="V82" s="1385"/>
      <c r="W82" s="1385"/>
      <c r="X82" s="1385"/>
      <c r="Y82" s="1385"/>
    </row>
    <row r="83" spans="1:25" ht="12" customHeight="1">
      <c r="A83" s="1385"/>
      <c r="B83" s="1386"/>
      <c r="C83" s="1385"/>
      <c r="D83" s="1385"/>
      <c r="E83" s="1385"/>
      <c r="F83" s="1385"/>
      <c r="G83" s="1385"/>
      <c r="H83" s="1385"/>
      <c r="I83" s="1385"/>
      <c r="J83" s="1385"/>
      <c r="K83" s="1386"/>
      <c r="L83" s="1385"/>
      <c r="M83" s="1385"/>
      <c r="N83" s="1385"/>
      <c r="O83" s="1385"/>
      <c r="P83" s="1385"/>
      <c r="Q83" s="1385"/>
      <c r="R83" s="1385"/>
      <c r="S83" s="1385"/>
      <c r="T83" s="1385"/>
      <c r="U83" s="1385"/>
      <c r="V83" s="1385"/>
      <c r="W83" s="1385"/>
      <c r="X83" s="1385"/>
      <c r="Y83" s="1385"/>
    </row>
    <row r="84" spans="1:25" ht="12" customHeight="1">
      <c r="A84" s="1385"/>
      <c r="B84" s="1386"/>
      <c r="C84" s="1385"/>
      <c r="D84" s="1385"/>
      <c r="E84" s="1385"/>
      <c r="F84" s="1385"/>
      <c r="G84" s="1385"/>
      <c r="H84" s="1385"/>
      <c r="I84" s="1385"/>
      <c r="J84" s="1385"/>
      <c r="K84" s="1386"/>
      <c r="L84" s="1385"/>
      <c r="M84" s="1385"/>
      <c r="N84" s="1385"/>
      <c r="O84" s="1385"/>
      <c r="P84" s="1385"/>
      <c r="Q84" s="1385"/>
      <c r="R84" s="1385"/>
      <c r="S84" s="1385"/>
      <c r="T84" s="1385"/>
      <c r="U84" s="1385"/>
      <c r="V84" s="1385"/>
      <c r="W84" s="1385"/>
      <c r="X84" s="1385"/>
      <c r="Y84" s="1385"/>
    </row>
    <row r="85" spans="1:25" ht="12" customHeight="1">
      <c r="A85" s="1385"/>
      <c r="B85" s="1386"/>
      <c r="C85" s="1385"/>
      <c r="D85" s="1385"/>
      <c r="E85" s="1385"/>
      <c r="F85" s="1385"/>
      <c r="G85" s="1385"/>
      <c r="H85" s="1385"/>
      <c r="I85" s="1385"/>
      <c r="J85" s="1385"/>
      <c r="K85" s="1386"/>
      <c r="L85" s="1385"/>
      <c r="M85" s="1385"/>
      <c r="N85" s="1385"/>
      <c r="O85" s="1385"/>
      <c r="P85" s="1385"/>
      <c r="Q85" s="1385"/>
      <c r="R85" s="1385"/>
      <c r="S85" s="1385"/>
      <c r="T85" s="1385"/>
      <c r="U85" s="1385"/>
      <c r="V85" s="1385"/>
      <c r="W85" s="1385"/>
      <c r="X85" s="1385"/>
      <c r="Y85" s="1385"/>
    </row>
    <row r="86" spans="1:25" ht="12" customHeight="1">
      <c r="A86" s="1385"/>
      <c r="B86" s="1386"/>
      <c r="C86" s="1385"/>
      <c r="D86" s="1385"/>
      <c r="E86" s="1385"/>
      <c r="F86" s="1385"/>
      <c r="G86" s="1385"/>
      <c r="H86" s="1385"/>
      <c r="I86" s="1385"/>
      <c r="J86" s="1385"/>
      <c r="K86" s="1386"/>
      <c r="L86" s="1385"/>
      <c r="M86" s="1385"/>
      <c r="N86" s="1385"/>
      <c r="O86" s="1385"/>
      <c r="P86" s="1385"/>
      <c r="Q86" s="1385"/>
      <c r="R86" s="1385"/>
      <c r="S86" s="1385"/>
      <c r="T86" s="1385"/>
      <c r="U86" s="1385"/>
      <c r="V86" s="1385"/>
      <c r="W86" s="1385"/>
      <c r="X86" s="1385"/>
      <c r="Y86" s="1385"/>
    </row>
    <row r="87" spans="1:25" ht="12" customHeight="1">
      <c r="A87" s="1385"/>
      <c r="B87" s="1386"/>
      <c r="C87" s="1385"/>
      <c r="D87" s="1385"/>
      <c r="E87" s="1385"/>
      <c r="F87" s="1385"/>
      <c r="G87" s="1385"/>
      <c r="H87" s="1385"/>
      <c r="I87" s="1385"/>
      <c r="J87" s="1385"/>
      <c r="K87" s="1386"/>
      <c r="L87" s="1385"/>
      <c r="M87" s="1385"/>
      <c r="N87" s="1385"/>
      <c r="O87" s="1385"/>
      <c r="P87" s="1385"/>
      <c r="Q87" s="1385"/>
      <c r="R87" s="1385"/>
      <c r="S87" s="1385"/>
      <c r="T87" s="1385"/>
      <c r="U87" s="1385"/>
      <c r="V87" s="1385"/>
      <c r="W87" s="1385"/>
      <c r="X87" s="1385"/>
      <c r="Y87" s="1385"/>
    </row>
    <row r="88" spans="1:25" ht="12" customHeight="1">
      <c r="A88" s="1385"/>
      <c r="B88" s="1386"/>
      <c r="C88" s="1385"/>
      <c r="D88" s="1385"/>
      <c r="E88" s="1385"/>
      <c r="F88" s="1385"/>
      <c r="G88" s="1385"/>
      <c r="H88" s="1385"/>
      <c r="I88" s="1385"/>
      <c r="J88" s="1385"/>
      <c r="K88" s="1386"/>
      <c r="L88" s="1385"/>
      <c r="M88" s="1385"/>
      <c r="N88" s="1385"/>
      <c r="O88" s="1385"/>
      <c r="P88" s="1385"/>
      <c r="Q88" s="1385"/>
      <c r="R88" s="1385"/>
      <c r="S88" s="1385"/>
      <c r="T88" s="1385"/>
      <c r="U88" s="1385"/>
      <c r="V88" s="1385"/>
      <c r="W88" s="1385"/>
      <c r="X88" s="1385"/>
      <c r="Y88" s="1385"/>
    </row>
    <row r="89" spans="1:25" ht="12" customHeight="1">
      <c r="A89" s="1385"/>
      <c r="B89" s="1386"/>
      <c r="C89" s="1385"/>
      <c r="D89" s="1385"/>
      <c r="E89" s="1385"/>
      <c r="F89" s="1385"/>
      <c r="G89" s="1385"/>
      <c r="H89" s="1385"/>
      <c r="I89" s="1385"/>
      <c r="J89" s="1385"/>
      <c r="K89" s="1386"/>
      <c r="L89" s="1385"/>
      <c r="M89" s="1385"/>
      <c r="N89" s="1385"/>
      <c r="O89" s="1385"/>
      <c r="P89" s="1385"/>
      <c r="Q89" s="1385"/>
      <c r="R89" s="1385"/>
      <c r="S89" s="1385"/>
      <c r="T89" s="1385"/>
      <c r="U89" s="1385"/>
      <c r="V89" s="1385"/>
      <c r="W89" s="1385"/>
      <c r="X89" s="1385"/>
      <c r="Y89" s="1385"/>
    </row>
    <row r="90" spans="1:25" ht="12" customHeight="1">
      <c r="A90" s="1385"/>
      <c r="B90" s="1386"/>
      <c r="C90" s="1385"/>
      <c r="D90" s="1385"/>
      <c r="E90" s="1385"/>
      <c r="F90" s="1385"/>
      <c r="G90" s="1385"/>
      <c r="H90" s="1385"/>
      <c r="I90" s="1385"/>
      <c r="J90" s="1385"/>
      <c r="K90" s="1386"/>
      <c r="L90" s="1385"/>
      <c r="M90" s="1385"/>
      <c r="N90" s="1385"/>
      <c r="O90" s="1385"/>
      <c r="P90" s="1385"/>
      <c r="Q90" s="1385"/>
      <c r="R90" s="1385"/>
      <c r="S90" s="1385"/>
      <c r="T90" s="1385"/>
      <c r="U90" s="1385"/>
      <c r="V90" s="1385"/>
      <c r="W90" s="1385"/>
      <c r="X90" s="1385"/>
      <c r="Y90" s="1385"/>
    </row>
    <row r="91" spans="1:25" ht="12" customHeight="1">
      <c r="A91" s="1385"/>
      <c r="B91" s="1386"/>
      <c r="C91" s="1385"/>
      <c r="D91" s="1385"/>
      <c r="E91" s="1385"/>
      <c r="F91" s="1385"/>
      <c r="G91" s="1385"/>
      <c r="H91" s="1385"/>
      <c r="I91" s="1385"/>
      <c r="J91" s="1385"/>
      <c r="K91" s="1386"/>
      <c r="L91" s="1385"/>
      <c r="M91" s="1385"/>
      <c r="N91" s="1385"/>
      <c r="O91" s="1385"/>
      <c r="P91" s="1385"/>
      <c r="Q91" s="1385"/>
      <c r="R91" s="1385"/>
      <c r="S91" s="1385"/>
      <c r="T91" s="1385"/>
      <c r="U91" s="1385"/>
      <c r="V91" s="1385"/>
      <c r="W91" s="1385"/>
      <c r="X91" s="1385"/>
      <c r="Y91" s="1385"/>
    </row>
    <row r="92" spans="1:25" ht="12" customHeight="1">
      <c r="A92" s="1385"/>
      <c r="B92" s="1386"/>
      <c r="C92" s="1385"/>
      <c r="D92" s="1385"/>
      <c r="E92" s="1385"/>
      <c r="F92" s="1385"/>
      <c r="G92" s="1385"/>
      <c r="H92" s="1385"/>
      <c r="I92" s="1385"/>
      <c r="J92" s="1385"/>
      <c r="K92" s="1386"/>
      <c r="L92" s="1385"/>
      <c r="M92" s="1385"/>
      <c r="N92" s="1385"/>
      <c r="O92" s="1385"/>
      <c r="P92" s="1385"/>
      <c r="Q92" s="1385"/>
      <c r="R92" s="1385"/>
      <c r="S92" s="1385"/>
      <c r="T92" s="1385"/>
      <c r="U92" s="1385"/>
      <c r="V92" s="1385"/>
      <c r="W92" s="1385"/>
      <c r="X92" s="1385"/>
      <c r="Y92" s="1385"/>
    </row>
    <row r="93" spans="1:25" ht="12" customHeight="1">
      <c r="A93" s="1385"/>
      <c r="B93" s="1386"/>
      <c r="C93" s="1385"/>
      <c r="D93" s="1385"/>
      <c r="E93" s="1385"/>
      <c r="F93" s="1385"/>
      <c r="G93" s="1385"/>
      <c r="H93" s="1385"/>
      <c r="I93" s="1385"/>
      <c r="J93" s="1385"/>
      <c r="K93" s="1386"/>
      <c r="L93" s="1385"/>
      <c r="M93" s="1385"/>
      <c r="N93" s="1385"/>
      <c r="O93" s="1385"/>
      <c r="P93" s="1385"/>
      <c r="Q93" s="1385"/>
      <c r="R93" s="1385"/>
      <c r="S93" s="1385"/>
      <c r="T93" s="1385"/>
      <c r="U93" s="1385"/>
      <c r="V93" s="1385"/>
      <c r="W93" s="1385"/>
      <c r="X93" s="1385"/>
      <c r="Y93" s="1385"/>
    </row>
    <row r="94" spans="1:25" ht="12" customHeight="1">
      <c r="A94" s="1385"/>
      <c r="B94" s="1386"/>
      <c r="C94" s="1385"/>
      <c r="D94" s="1385"/>
      <c r="E94" s="1385"/>
      <c r="F94" s="1385"/>
      <c r="G94" s="1385"/>
      <c r="H94" s="1385"/>
      <c r="I94" s="1385"/>
      <c r="J94" s="1385"/>
      <c r="K94" s="1386"/>
      <c r="L94" s="1385"/>
      <c r="M94" s="1385"/>
      <c r="N94" s="1385"/>
      <c r="O94" s="1385"/>
      <c r="P94" s="1385"/>
      <c r="Q94" s="1385"/>
      <c r="R94" s="1385"/>
      <c r="S94" s="1385"/>
      <c r="T94" s="1385"/>
      <c r="U94" s="1385"/>
      <c r="V94" s="1385"/>
      <c r="W94" s="1385"/>
      <c r="X94" s="1385"/>
      <c r="Y94" s="1385"/>
    </row>
    <row r="95" spans="1:25" ht="12" customHeight="1">
      <c r="A95" s="1385"/>
      <c r="B95" s="1386"/>
      <c r="C95" s="1385"/>
      <c r="D95" s="1385"/>
      <c r="E95" s="1385"/>
      <c r="F95" s="1385"/>
      <c r="G95" s="1385"/>
      <c r="H95" s="1385"/>
      <c r="I95" s="1385"/>
      <c r="J95" s="1385"/>
      <c r="K95" s="1386"/>
      <c r="L95" s="1385"/>
      <c r="M95" s="1385"/>
      <c r="N95" s="1385"/>
      <c r="O95" s="1385"/>
      <c r="P95" s="1385"/>
      <c r="Q95" s="1385"/>
      <c r="R95" s="1385"/>
      <c r="S95" s="1385"/>
      <c r="T95" s="1385"/>
      <c r="U95" s="1385"/>
      <c r="V95" s="1385"/>
      <c r="W95" s="1385"/>
      <c r="X95" s="1385"/>
      <c r="Y95" s="1385"/>
    </row>
    <row r="96" spans="1:25" ht="12" customHeight="1">
      <c r="A96" s="1385"/>
      <c r="B96" s="1386"/>
      <c r="C96" s="1385"/>
      <c r="D96" s="1385"/>
      <c r="E96" s="1385"/>
      <c r="F96" s="1385"/>
      <c r="G96" s="1385"/>
      <c r="H96" s="1385"/>
      <c r="I96" s="1385"/>
      <c r="J96" s="1385"/>
      <c r="K96" s="1386"/>
      <c r="L96" s="1385"/>
      <c r="M96" s="1385"/>
      <c r="N96" s="1385"/>
      <c r="O96" s="1385"/>
      <c r="P96" s="1385"/>
      <c r="Q96" s="1385"/>
      <c r="R96" s="1385"/>
      <c r="S96" s="1385"/>
      <c r="T96" s="1385"/>
      <c r="U96" s="1385"/>
      <c r="V96" s="1385"/>
      <c r="W96" s="1385"/>
      <c r="X96" s="1385"/>
      <c r="Y96" s="1385"/>
    </row>
    <row r="97" spans="1:25" ht="12" customHeight="1">
      <c r="A97" s="1385"/>
      <c r="B97" s="1386"/>
      <c r="C97" s="1385"/>
      <c r="D97" s="1385"/>
      <c r="E97" s="1385"/>
      <c r="F97" s="1385"/>
      <c r="G97" s="1385"/>
      <c r="H97" s="1385"/>
      <c r="I97" s="1385"/>
      <c r="J97" s="1385"/>
      <c r="K97" s="1386"/>
      <c r="L97" s="1385"/>
      <c r="M97" s="1385"/>
      <c r="N97" s="1385"/>
      <c r="O97" s="1385"/>
      <c r="P97" s="1385"/>
      <c r="Q97" s="1385"/>
      <c r="R97" s="1385"/>
      <c r="S97" s="1385"/>
      <c r="T97" s="1385"/>
      <c r="U97" s="1385"/>
      <c r="V97" s="1385"/>
      <c r="W97" s="1385"/>
      <c r="X97" s="1385"/>
      <c r="Y97" s="1385"/>
    </row>
    <row r="98" spans="1:25" ht="12" customHeight="1">
      <c r="A98" s="1385"/>
      <c r="B98" s="1386"/>
      <c r="C98" s="1385"/>
      <c r="D98" s="1385"/>
      <c r="E98" s="1385"/>
      <c r="F98" s="1385"/>
      <c r="G98" s="1385"/>
      <c r="H98" s="1385"/>
      <c r="I98" s="1385"/>
      <c r="J98" s="1385"/>
      <c r="K98" s="1386"/>
      <c r="L98" s="1385"/>
      <c r="M98" s="1385"/>
      <c r="N98" s="1385"/>
      <c r="O98" s="1385"/>
      <c r="P98" s="1385"/>
      <c r="Q98" s="1385"/>
      <c r="R98" s="1385"/>
      <c r="S98" s="1385"/>
      <c r="T98" s="1385"/>
      <c r="U98" s="1385"/>
      <c r="V98" s="1385"/>
      <c r="W98" s="1385"/>
      <c r="X98" s="1385"/>
      <c r="Y98" s="1385"/>
    </row>
    <row r="99" spans="1:25" ht="12" customHeight="1">
      <c r="A99" s="1385"/>
      <c r="B99" s="1386"/>
      <c r="C99" s="1385"/>
      <c r="D99" s="1385"/>
      <c r="E99" s="1385"/>
      <c r="F99" s="1385"/>
      <c r="G99" s="1385"/>
      <c r="H99" s="1385"/>
      <c r="I99" s="1385"/>
      <c r="J99" s="1385"/>
      <c r="K99" s="1386"/>
      <c r="L99" s="1385"/>
      <c r="M99" s="1385"/>
      <c r="N99" s="1385"/>
      <c r="O99" s="1385"/>
      <c r="P99" s="1385"/>
      <c r="Q99" s="1385"/>
      <c r="R99" s="1385"/>
      <c r="S99" s="1385"/>
      <c r="T99" s="1385"/>
      <c r="U99" s="1385"/>
      <c r="V99" s="1385"/>
      <c r="W99" s="1385"/>
      <c r="X99" s="1385"/>
      <c r="Y99" s="1385"/>
    </row>
    <row r="100" spans="1:25" ht="12" customHeight="1">
      <c r="A100" s="1385"/>
      <c r="B100" s="1386"/>
      <c r="C100" s="1385"/>
      <c r="D100" s="1385"/>
      <c r="E100" s="1385"/>
      <c r="F100" s="1385"/>
      <c r="G100" s="1385"/>
      <c r="H100" s="1385"/>
      <c r="I100" s="1385"/>
      <c r="J100" s="1385"/>
      <c r="K100" s="1386"/>
      <c r="L100" s="1385"/>
      <c r="M100" s="1385"/>
      <c r="N100" s="1385"/>
      <c r="O100" s="1385"/>
      <c r="P100" s="1385"/>
      <c r="Q100" s="1385"/>
      <c r="R100" s="1385"/>
      <c r="S100" s="1385"/>
      <c r="T100" s="1385"/>
      <c r="U100" s="1385"/>
      <c r="V100" s="1385"/>
      <c r="W100" s="1385"/>
      <c r="X100" s="1385"/>
      <c r="Y100" s="1385"/>
    </row>
    <row r="101" spans="1:25" ht="12" customHeight="1">
      <c r="A101" s="1385"/>
      <c r="B101" s="1386"/>
      <c r="C101" s="1385"/>
      <c r="D101" s="1385"/>
      <c r="E101" s="1385"/>
      <c r="F101" s="1385"/>
      <c r="G101" s="1385"/>
      <c r="H101" s="1385"/>
      <c r="I101" s="1385"/>
      <c r="J101" s="1385"/>
      <c r="K101" s="1386"/>
      <c r="L101" s="1385"/>
      <c r="M101" s="1385"/>
      <c r="N101" s="1385"/>
      <c r="O101" s="1385"/>
      <c r="P101" s="1385"/>
      <c r="Q101" s="1385"/>
      <c r="R101" s="1385"/>
      <c r="S101" s="1385"/>
      <c r="T101" s="1385"/>
      <c r="U101" s="1385"/>
      <c r="V101" s="1385"/>
      <c r="W101" s="1385"/>
      <c r="X101" s="1385"/>
      <c r="Y101" s="1385"/>
    </row>
    <row r="102" spans="1:25" ht="12" customHeight="1">
      <c r="A102" s="1385"/>
      <c r="B102" s="1386"/>
      <c r="C102" s="1385"/>
      <c r="D102" s="1385"/>
      <c r="E102" s="1385"/>
      <c r="F102" s="1385"/>
      <c r="G102" s="1385"/>
      <c r="H102" s="1385"/>
      <c r="I102" s="1385"/>
      <c r="J102" s="1385"/>
      <c r="K102" s="1386"/>
      <c r="L102" s="1385"/>
      <c r="M102" s="1385"/>
      <c r="N102" s="1385"/>
      <c r="O102" s="1385"/>
      <c r="P102" s="1385"/>
      <c r="Q102" s="1385"/>
      <c r="R102" s="1385"/>
      <c r="S102" s="1385"/>
      <c r="T102" s="1385"/>
      <c r="U102" s="1385"/>
      <c r="V102" s="1385"/>
      <c r="W102" s="1385"/>
      <c r="X102" s="1385"/>
      <c r="Y102" s="1385"/>
    </row>
    <row r="103" spans="1:25" ht="12" customHeight="1">
      <c r="A103" s="1385"/>
      <c r="B103" s="1386"/>
      <c r="C103" s="1385"/>
      <c r="D103" s="1385"/>
      <c r="E103" s="1385"/>
      <c r="F103" s="1385"/>
      <c r="G103" s="1385"/>
      <c r="H103" s="1385"/>
      <c r="I103" s="1385"/>
      <c r="J103" s="1385"/>
      <c r="K103" s="1386"/>
      <c r="L103" s="1385"/>
      <c r="M103" s="1385"/>
      <c r="N103" s="1385"/>
      <c r="O103" s="1385"/>
      <c r="P103" s="1385"/>
      <c r="Q103" s="1385"/>
      <c r="R103" s="1385"/>
      <c r="S103" s="1385"/>
      <c r="T103" s="1385"/>
      <c r="U103" s="1385"/>
      <c r="V103" s="1385"/>
      <c r="W103" s="1385"/>
      <c r="X103" s="1385"/>
      <c r="Y103" s="1385"/>
    </row>
    <row r="104" spans="1:25" ht="12" customHeight="1">
      <c r="A104" s="1385"/>
      <c r="B104" s="1386"/>
      <c r="C104" s="1385"/>
      <c r="D104" s="1385"/>
      <c r="E104" s="1385"/>
      <c r="F104" s="1385"/>
      <c r="G104" s="1385"/>
      <c r="H104" s="1385"/>
      <c r="I104" s="1385"/>
      <c r="J104" s="1385"/>
      <c r="K104" s="1386"/>
      <c r="L104" s="1385"/>
      <c r="M104" s="1385"/>
      <c r="N104" s="1385"/>
      <c r="O104" s="1385"/>
      <c r="P104" s="1385"/>
      <c r="Q104" s="1385"/>
      <c r="R104" s="1385"/>
      <c r="S104" s="1385"/>
      <c r="T104" s="1385"/>
      <c r="U104" s="1385"/>
      <c r="V104" s="1385"/>
      <c r="W104" s="1385"/>
      <c r="X104" s="1385"/>
      <c r="Y104" s="1385"/>
    </row>
    <row r="105" spans="1:25" ht="12" customHeight="1">
      <c r="A105" s="1385"/>
      <c r="B105" s="1386"/>
      <c r="C105" s="1385"/>
      <c r="D105" s="1385"/>
      <c r="E105" s="1385"/>
      <c r="F105" s="1385"/>
      <c r="G105" s="1385"/>
      <c r="H105" s="1385"/>
      <c r="I105" s="1385"/>
      <c r="J105" s="1385"/>
      <c r="K105" s="1386"/>
      <c r="L105" s="1385"/>
      <c r="M105" s="1385"/>
      <c r="N105" s="1385"/>
      <c r="O105" s="1385"/>
      <c r="P105" s="1385"/>
      <c r="Q105" s="1385"/>
      <c r="R105" s="1385"/>
      <c r="S105" s="1385"/>
      <c r="T105" s="1385"/>
      <c r="U105" s="1385"/>
      <c r="V105" s="1385"/>
      <c r="W105" s="1385"/>
      <c r="X105" s="1385"/>
      <c r="Y105" s="1385"/>
    </row>
    <row r="106" spans="1:25" ht="12" customHeight="1">
      <c r="A106" s="1385"/>
      <c r="B106" s="1386"/>
      <c r="C106" s="1385"/>
      <c r="D106" s="1385"/>
      <c r="E106" s="1385"/>
      <c r="F106" s="1385"/>
      <c r="G106" s="1385"/>
      <c r="H106" s="1385"/>
      <c r="I106" s="1385"/>
      <c r="J106" s="1385"/>
      <c r="K106" s="1386"/>
      <c r="L106" s="1385"/>
      <c r="M106" s="1385"/>
      <c r="N106" s="1385"/>
      <c r="O106" s="1385"/>
      <c r="P106" s="1385"/>
      <c r="Q106" s="1385"/>
      <c r="R106" s="1385"/>
      <c r="S106" s="1385"/>
      <c r="T106" s="1385"/>
      <c r="U106" s="1385"/>
      <c r="V106" s="1385"/>
      <c r="W106" s="1385"/>
      <c r="X106" s="1385"/>
      <c r="Y106" s="1385"/>
    </row>
    <row r="107" spans="1:25" ht="12" customHeight="1">
      <c r="A107" s="1385"/>
      <c r="B107" s="1386"/>
      <c r="C107" s="1385"/>
      <c r="D107" s="1385"/>
      <c r="E107" s="1385"/>
      <c r="F107" s="1385"/>
      <c r="G107" s="1385"/>
      <c r="H107" s="1385"/>
      <c r="I107" s="1385"/>
      <c r="J107" s="1385"/>
      <c r="K107" s="1386"/>
      <c r="L107" s="1385"/>
      <c r="M107" s="1385"/>
      <c r="N107" s="1385"/>
      <c r="O107" s="1385"/>
      <c r="P107" s="1385"/>
      <c r="Q107" s="1385"/>
      <c r="R107" s="1385"/>
      <c r="S107" s="1385"/>
      <c r="T107" s="1385"/>
      <c r="U107" s="1385"/>
      <c r="V107" s="1385"/>
      <c r="W107" s="1385"/>
      <c r="X107" s="1385"/>
      <c r="Y107" s="1385"/>
    </row>
    <row r="108" spans="1:25" ht="12" customHeight="1">
      <c r="A108" s="1385"/>
      <c r="B108" s="1386"/>
      <c r="C108" s="1385"/>
      <c r="D108" s="1385"/>
      <c r="E108" s="1385"/>
      <c r="F108" s="1385"/>
      <c r="G108" s="1385"/>
      <c r="H108" s="1385"/>
      <c r="I108" s="1385"/>
      <c r="J108" s="1385"/>
      <c r="K108" s="1386"/>
      <c r="L108" s="1385"/>
      <c r="M108" s="1385"/>
      <c r="N108" s="1385"/>
      <c r="O108" s="1385"/>
      <c r="P108" s="1385"/>
      <c r="Q108" s="1385"/>
      <c r="R108" s="1385"/>
      <c r="S108" s="1385"/>
      <c r="T108" s="1385"/>
      <c r="U108" s="1385"/>
      <c r="V108" s="1385"/>
      <c r="W108" s="1385"/>
      <c r="X108" s="1385"/>
      <c r="Y108" s="1385"/>
    </row>
    <row r="109" spans="1:25" ht="12" customHeight="1">
      <c r="A109" s="1385"/>
      <c r="B109" s="1386"/>
      <c r="C109" s="1385"/>
      <c r="D109" s="1385"/>
      <c r="E109" s="1385"/>
      <c r="F109" s="1385"/>
      <c r="G109" s="1385"/>
      <c r="H109" s="1385"/>
      <c r="I109" s="1385"/>
      <c r="J109" s="1385"/>
      <c r="K109" s="1386"/>
      <c r="L109" s="1385"/>
      <c r="M109" s="1385"/>
      <c r="N109" s="1385"/>
      <c r="O109" s="1385"/>
      <c r="P109" s="1385"/>
      <c r="Q109" s="1385"/>
      <c r="R109" s="1385"/>
      <c r="S109" s="1385"/>
      <c r="T109" s="1385"/>
      <c r="U109" s="1385"/>
      <c r="V109" s="1385"/>
      <c r="W109" s="1385"/>
      <c r="X109" s="1385"/>
      <c r="Y109" s="1385"/>
    </row>
    <row r="110" spans="1:25" ht="12" customHeight="1">
      <c r="A110" s="1385"/>
      <c r="B110" s="1386"/>
      <c r="C110" s="1385"/>
      <c r="D110" s="1385"/>
      <c r="E110" s="1385"/>
      <c r="F110" s="1385"/>
      <c r="G110" s="1385"/>
      <c r="H110" s="1385"/>
      <c r="I110" s="1385"/>
      <c r="J110" s="1385"/>
      <c r="K110" s="1386"/>
      <c r="L110" s="1385"/>
      <c r="M110" s="1385"/>
      <c r="N110" s="1385"/>
      <c r="O110" s="1385"/>
      <c r="P110" s="1385"/>
      <c r="Q110" s="1385"/>
      <c r="R110" s="1385"/>
      <c r="S110" s="1385"/>
      <c r="T110" s="1385"/>
      <c r="U110" s="1385"/>
      <c r="V110" s="1385"/>
      <c r="W110" s="1385"/>
      <c r="X110" s="1385"/>
      <c r="Y110" s="1385"/>
    </row>
    <row r="111" spans="1:25" ht="12" customHeight="1">
      <c r="A111" s="1385"/>
      <c r="B111" s="1386"/>
      <c r="C111" s="1385"/>
      <c r="D111" s="1385"/>
      <c r="E111" s="1385"/>
      <c r="F111" s="1385"/>
      <c r="G111" s="1385"/>
      <c r="H111" s="1385"/>
      <c r="I111" s="1385"/>
      <c r="J111" s="1385"/>
      <c r="K111" s="1386"/>
      <c r="L111" s="1385"/>
      <c r="M111" s="1385"/>
      <c r="N111" s="1385"/>
      <c r="O111" s="1385"/>
      <c r="P111" s="1385"/>
      <c r="Q111" s="1385"/>
      <c r="R111" s="1385"/>
      <c r="S111" s="1385"/>
      <c r="T111" s="1385"/>
      <c r="U111" s="1385"/>
      <c r="V111" s="1385"/>
      <c r="W111" s="1385"/>
      <c r="X111" s="1385"/>
      <c r="Y111" s="1385"/>
    </row>
    <row r="112" spans="1:25" ht="12" customHeight="1">
      <c r="A112" s="1385"/>
      <c r="B112" s="1386"/>
      <c r="C112" s="1385"/>
      <c r="D112" s="1385"/>
      <c r="E112" s="1385"/>
      <c r="F112" s="1385"/>
      <c r="G112" s="1385"/>
      <c r="H112" s="1385"/>
      <c r="I112" s="1385"/>
      <c r="J112" s="1385"/>
      <c r="K112" s="1386"/>
      <c r="L112" s="1385"/>
      <c r="M112" s="1385"/>
      <c r="N112" s="1385"/>
      <c r="O112" s="1385"/>
      <c r="P112" s="1385"/>
      <c r="Q112" s="1385"/>
      <c r="R112" s="1385"/>
      <c r="S112" s="1385"/>
      <c r="T112" s="1385"/>
      <c r="U112" s="1385"/>
      <c r="V112" s="1385"/>
      <c r="W112" s="1385"/>
      <c r="X112" s="1385"/>
      <c r="Y112" s="1385"/>
    </row>
    <row r="113" spans="1:25" ht="12" customHeight="1">
      <c r="A113" s="1385"/>
      <c r="B113" s="1386"/>
      <c r="C113" s="1385"/>
      <c r="D113" s="1385"/>
      <c r="E113" s="1385"/>
      <c r="F113" s="1385"/>
      <c r="G113" s="1385"/>
      <c r="H113" s="1385"/>
      <c r="I113" s="1385"/>
      <c r="J113" s="1385"/>
      <c r="K113" s="1386"/>
      <c r="L113" s="1385"/>
      <c r="M113" s="1385"/>
      <c r="N113" s="1385"/>
      <c r="O113" s="1385"/>
      <c r="P113" s="1385"/>
      <c r="Q113" s="1385"/>
      <c r="R113" s="1385"/>
      <c r="S113" s="1385"/>
      <c r="T113" s="1385"/>
      <c r="U113" s="1385"/>
      <c r="V113" s="1385"/>
      <c r="W113" s="1385"/>
      <c r="X113" s="1385"/>
      <c r="Y113" s="1385"/>
    </row>
    <row r="114" spans="1:25" ht="12" customHeight="1">
      <c r="A114" s="1385"/>
      <c r="B114" s="1386"/>
      <c r="C114" s="1385"/>
      <c r="D114" s="1385"/>
      <c r="E114" s="1385"/>
      <c r="F114" s="1385"/>
      <c r="G114" s="1385"/>
      <c r="H114" s="1385"/>
      <c r="I114" s="1385"/>
      <c r="J114" s="1385"/>
      <c r="K114" s="1386"/>
      <c r="L114" s="1385"/>
      <c r="M114" s="1385"/>
      <c r="N114" s="1385"/>
      <c r="O114" s="1385"/>
      <c r="P114" s="1385"/>
      <c r="Q114" s="1385"/>
      <c r="R114" s="1385"/>
      <c r="S114" s="1385"/>
      <c r="T114" s="1385"/>
      <c r="U114" s="1385"/>
      <c r="V114" s="1385"/>
      <c r="W114" s="1385"/>
      <c r="X114" s="1385"/>
      <c r="Y114" s="1385"/>
    </row>
    <row r="115" spans="1:25" ht="12" customHeight="1">
      <c r="A115" s="1385"/>
      <c r="B115" s="1386"/>
      <c r="C115" s="1385"/>
      <c r="D115" s="1385"/>
      <c r="E115" s="1385"/>
      <c r="F115" s="1385"/>
      <c r="G115" s="1385"/>
      <c r="H115" s="1385"/>
      <c r="I115" s="1385"/>
      <c r="J115" s="1385"/>
      <c r="K115" s="1386"/>
      <c r="L115" s="1385"/>
      <c r="M115" s="1385"/>
      <c r="N115" s="1385"/>
      <c r="O115" s="1385"/>
      <c r="P115" s="1385"/>
      <c r="Q115" s="1385"/>
      <c r="R115" s="1385"/>
      <c r="S115" s="1385"/>
      <c r="T115" s="1385"/>
      <c r="U115" s="1385"/>
      <c r="V115" s="1385"/>
      <c r="W115" s="1385"/>
      <c r="X115" s="1385"/>
      <c r="Y115" s="1385"/>
    </row>
    <row r="116" spans="1:25" ht="12" customHeight="1">
      <c r="A116" s="1385"/>
      <c r="B116" s="1386"/>
      <c r="C116" s="1385"/>
      <c r="D116" s="1385"/>
      <c r="E116" s="1385"/>
      <c r="F116" s="1385"/>
      <c r="G116" s="1385"/>
      <c r="H116" s="1385"/>
      <c r="I116" s="1385"/>
      <c r="J116" s="1385"/>
      <c r="K116" s="1386"/>
      <c r="L116" s="1385"/>
      <c r="M116" s="1385"/>
      <c r="N116" s="1385"/>
      <c r="O116" s="1385"/>
      <c r="P116" s="1385"/>
      <c r="Q116" s="1385"/>
      <c r="R116" s="1385"/>
      <c r="S116" s="1385"/>
      <c r="T116" s="1385"/>
      <c r="U116" s="1385"/>
      <c r="V116" s="1385"/>
      <c r="W116" s="1385"/>
      <c r="X116" s="1385"/>
      <c r="Y116" s="1385"/>
    </row>
    <row r="117" spans="1:25" ht="12" customHeight="1">
      <c r="A117" s="1385"/>
      <c r="B117" s="1386"/>
      <c r="C117" s="1385"/>
      <c r="D117" s="1385"/>
      <c r="E117" s="1385"/>
      <c r="F117" s="1385"/>
      <c r="G117" s="1385"/>
      <c r="H117" s="1385"/>
      <c r="I117" s="1385"/>
      <c r="J117" s="1385"/>
      <c r="K117" s="1386"/>
      <c r="L117" s="1385"/>
      <c r="M117" s="1385"/>
      <c r="N117" s="1385"/>
      <c r="O117" s="1385"/>
      <c r="P117" s="1385"/>
      <c r="Q117" s="1385"/>
      <c r="R117" s="1385"/>
      <c r="S117" s="1385"/>
      <c r="T117" s="1385"/>
      <c r="U117" s="1385"/>
      <c r="V117" s="1385"/>
      <c r="W117" s="1385"/>
      <c r="X117" s="1385"/>
      <c r="Y117" s="1385"/>
    </row>
    <row r="118" spans="1:25" ht="12" customHeight="1">
      <c r="A118" s="1385"/>
      <c r="B118" s="1386"/>
      <c r="C118" s="1385"/>
      <c r="D118" s="1385"/>
      <c r="E118" s="1385"/>
      <c r="F118" s="1385"/>
      <c r="G118" s="1385"/>
      <c r="H118" s="1385"/>
      <c r="I118" s="1385"/>
      <c r="J118" s="1385"/>
      <c r="K118" s="1386"/>
      <c r="L118" s="1385"/>
      <c r="M118" s="1385"/>
      <c r="N118" s="1385"/>
      <c r="O118" s="1385"/>
      <c r="P118" s="1385"/>
      <c r="Q118" s="1385"/>
      <c r="R118" s="1385"/>
      <c r="S118" s="1385"/>
      <c r="T118" s="1385"/>
      <c r="U118" s="1385"/>
      <c r="V118" s="1385"/>
      <c r="W118" s="1385"/>
      <c r="X118" s="1385"/>
      <c r="Y118" s="1385"/>
    </row>
    <row r="119" spans="1:25" ht="12" customHeight="1">
      <c r="A119" s="1385"/>
      <c r="B119" s="1386"/>
      <c r="C119" s="1385"/>
      <c r="D119" s="1385"/>
      <c r="E119" s="1385"/>
      <c r="F119" s="1385"/>
      <c r="G119" s="1385"/>
      <c r="H119" s="1385"/>
      <c r="I119" s="1385"/>
      <c r="J119" s="1385"/>
      <c r="K119" s="1386"/>
      <c r="L119" s="1385"/>
      <c r="M119" s="1385"/>
      <c r="N119" s="1385"/>
      <c r="O119" s="1385"/>
      <c r="P119" s="1385"/>
      <c r="Q119" s="1385"/>
      <c r="R119" s="1385"/>
      <c r="S119" s="1385"/>
      <c r="T119" s="1385"/>
      <c r="U119" s="1385"/>
      <c r="V119" s="1385"/>
      <c r="W119" s="1385"/>
      <c r="X119" s="1385"/>
      <c r="Y119" s="1385"/>
    </row>
    <row r="120" spans="1:25" ht="12" customHeight="1">
      <c r="A120" s="1385"/>
      <c r="B120" s="1386"/>
      <c r="C120" s="1385"/>
      <c r="D120" s="1385"/>
      <c r="E120" s="1385"/>
      <c r="F120" s="1385"/>
      <c r="G120" s="1385"/>
      <c r="H120" s="1385"/>
      <c r="I120" s="1385"/>
      <c r="J120" s="1385"/>
      <c r="K120" s="1386"/>
      <c r="L120" s="1385"/>
      <c r="M120" s="1385"/>
      <c r="N120" s="1385"/>
      <c r="O120" s="1385"/>
      <c r="P120" s="1385"/>
      <c r="Q120" s="1385"/>
      <c r="R120" s="1385"/>
      <c r="S120" s="1385"/>
      <c r="T120" s="1385"/>
      <c r="U120" s="1385"/>
      <c r="V120" s="1385"/>
      <c r="W120" s="1385"/>
      <c r="X120" s="1385"/>
      <c r="Y120" s="1385"/>
    </row>
    <row r="121" spans="1:25" ht="12" customHeight="1">
      <c r="A121" s="1385"/>
      <c r="B121" s="1386"/>
      <c r="C121" s="1385"/>
      <c r="D121" s="1385"/>
      <c r="E121" s="1385"/>
      <c r="F121" s="1385"/>
      <c r="G121" s="1385"/>
      <c r="H121" s="1385"/>
      <c r="I121" s="1385"/>
      <c r="J121" s="1385"/>
      <c r="K121" s="1386"/>
      <c r="L121" s="1385"/>
      <c r="M121" s="1385"/>
      <c r="N121" s="1385"/>
      <c r="O121" s="1385"/>
      <c r="P121" s="1385"/>
      <c r="Q121" s="1385"/>
      <c r="R121" s="1385"/>
      <c r="S121" s="1385"/>
      <c r="T121" s="1385"/>
      <c r="U121" s="1385"/>
      <c r="V121" s="1385"/>
      <c r="W121" s="1385"/>
      <c r="X121" s="1385"/>
      <c r="Y121" s="1385"/>
    </row>
    <row r="122" spans="1:25" ht="12" customHeight="1">
      <c r="A122" s="1385"/>
      <c r="B122" s="1386"/>
      <c r="C122" s="1385"/>
      <c r="D122" s="1385"/>
      <c r="E122" s="1385"/>
      <c r="F122" s="1385"/>
      <c r="G122" s="1385"/>
      <c r="H122" s="1385"/>
      <c r="I122" s="1385"/>
      <c r="J122" s="1385"/>
      <c r="K122" s="1386"/>
      <c r="L122" s="1385"/>
      <c r="M122" s="1385"/>
      <c r="N122" s="1385"/>
      <c r="O122" s="1385"/>
      <c r="P122" s="1385"/>
      <c r="Q122" s="1385"/>
      <c r="R122" s="1385"/>
      <c r="S122" s="1385"/>
      <c r="T122" s="1385"/>
      <c r="U122" s="1385"/>
      <c r="V122" s="1385"/>
      <c r="W122" s="1385"/>
      <c r="X122" s="1385"/>
      <c r="Y122" s="1385"/>
    </row>
    <row r="123" spans="1:25" ht="12" customHeight="1">
      <c r="A123" s="1385"/>
      <c r="B123" s="1386"/>
      <c r="C123" s="1385"/>
      <c r="D123" s="1385"/>
      <c r="E123" s="1385"/>
      <c r="F123" s="1385"/>
      <c r="G123" s="1385"/>
      <c r="H123" s="1385"/>
      <c r="I123" s="1385"/>
      <c r="J123" s="1385"/>
      <c r="K123" s="1386"/>
      <c r="L123" s="1385"/>
      <c r="M123" s="1385"/>
      <c r="N123" s="1385"/>
      <c r="O123" s="1385"/>
      <c r="P123" s="1385"/>
      <c r="Q123" s="1385"/>
      <c r="R123" s="1385"/>
      <c r="S123" s="1385"/>
      <c r="T123" s="1385"/>
      <c r="U123" s="1385"/>
      <c r="V123" s="1385"/>
      <c r="W123" s="1385"/>
      <c r="X123" s="1385"/>
      <c r="Y123" s="1385"/>
    </row>
    <row r="124" spans="1:25" ht="12" customHeight="1">
      <c r="A124" s="1385"/>
      <c r="B124" s="1386"/>
      <c r="C124" s="1385"/>
      <c r="D124" s="1385"/>
      <c r="E124" s="1385"/>
      <c r="F124" s="1385"/>
      <c r="G124" s="1385"/>
      <c r="H124" s="1385"/>
      <c r="I124" s="1385"/>
      <c r="J124" s="1385"/>
      <c r="K124" s="1386"/>
      <c r="L124" s="1385"/>
      <c r="M124" s="1385"/>
      <c r="N124" s="1385"/>
      <c r="O124" s="1385"/>
      <c r="P124" s="1385"/>
      <c r="Q124" s="1385"/>
      <c r="R124" s="1385"/>
      <c r="S124" s="1385"/>
      <c r="T124" s="1385"/>
      <c r="U124" s="1385"/>
      <c r="V124" s="1385"/>
      <c r="W124" s="1385"/>
      <c r="X124" s="1385"/>
      <c r="Y124" s="1385"/>
    </row>
    <row r="125" spans="1:25" ht="12" customHeight="1">
      <c r="A125" s="1385"/>
      <c r="B125" s="1386"/>
      <c r="C125" s="1385"/>
      <c r="D125" s="1385"/>
      <c r="E125" s="1385"/>
      <c r="F125" s="1385"/>
      <c r="G125" s="1385"/>
      <c r="H125" s="1385"/>
      <c r="I125" s="1385"/>
      <c r="J125" s="1385"/>
      <c r="K125" s="1386"/>
      <c r="L125" s="1385"/>
      <c r="M125" s="1385"/>
      <c r="N125" s="1385"/>
      <c r="O125" s="1385"/>
      <c r="P125" s="1385"/>
      <c r="Q125" s="1385"/>
      <c r="R125" s="1385"/>
      <c r="S125" s="1385"/>
      <c r="T125" s="1385"/>
      <c r="U125" s="1385"/>
      <c r="V125" s="1385"/>
      <c r="W125" s="1385"/>
      <c r="X125" s="1385"/>
      <c r="Y125" s="1385"/>
    </row>
    <row r="126" spans="1:25" ht="12" customHeight="1">
      <c r="A126" s="1385"/>
      <c r="B126" s="1386"/>
      <c r="C126" s="1385"/>
      <c r="D126" s="1385"/>
      <c r="E126" s="1385"/>
      <c r="F126" s="1385"/>
      <c r="G126" s="1385"/>
      <c r="H126" s="1385"/>
      <c r="I126" s="1385"/>
      <c r="J126" s="1385"/>
      <c r="K126" s="1386"/>
      <c r="L126" s="1385"/>
      <c r="M126" s="1385"/>
      <c r="N126" s="1385"/>
      <c r="O126" s="1385"/>
      <c r="P126" s="1385"/>
      <c r="Q126" s="1385"/>
      <c r="R126" s="1385"/>
      <c r="S126" s="1385"/>
      <c r="T126" s="1385"/>
      <c r="U126" s="1385"/>
      <c r="V126" s="1385"/>
      <c r="W126" s="1385"/>
      <c r="X126" s="1385"/>
      <c r="Y126" s="1385"/>
    </row>
    <row r="127" spans="1:25" ht="12" customHeight="1">
      <c r="A127" s="1385"/>
      <c r="B127" s="1386"/>
      <c r="C127" s="1385"/>
      <c r="D127" s="1385"/>
      <c r="E127" s="1385"/>
      <c r="F127" s="1385"/>
      <c r="G127" s="1385"/>
      <c r="H127" s="1385"/>
      <c r="I127" s="1385"/>
      <c r="J127" s="1385"/>
      <c r="K127" s="1386"/>
      <c r="L127" s="1385"/>
      <c r="M127" s="1385"/>
      <c r="N127" s="1385"/>
      <c r="O127" s="1385"/>
      <c r="P127" s="1385"/>
      <c r="Q127" s="1385"/>
      <c r="R127" s="1385"/>
      <c r="S127" s="1385"/>
      <c r="T127" s="1385"/>
      <c r="U127" s="1385"/>
      <c r="V127" s="1385"/>
      <c r="W127" s="1385"/>
      <c r="X127" s="1385"/>
      <c r="Y127" s="1385"/>
    </row>
    <row r="128" spans="1:25" ht="12" customHeight="1">
      <c r="A128" s="1385"/>
      <c r="B128" s="1386"/>
      <c r="C128" s="1385"/>
      <c r="D128" s="1385"/>
      <c r="E128" s="1385"/>
      <c r="F128" s="1385"/>
      <c r="G128" s="1385"/>
      <c r="H128" s="1385"/>
      <c r="I128" s="1385"/>
      <c r="J128" s="1385"/>
      <c r="K128" s="1386"/>
      <c r="L128" s="1385"/>
      <c r="M128" s="1385"/>
      <c r="N128" s="1385"/>
      <c r="O128" s="1385"/>
      <c r="P128" s="1385"/>
      <c r="Q128" s="1385"/>
      <c r="R128" s="1385"/>
      <c r="S128" s="1385"/>
      <c r="T128" s="1385"/>
      <c r="U128" s="1385"/>
      <c r="V128" s="1385"/>
      <c r="W128" s="1385"/>
      <c r="X128" s="1385"/>
      <c r="Y128" s="1385"/>
    </row>
    <row r="129" spans="1:25" ht="12" customHeight="1">
      <c r="A129" s="1385"/>
      <c r="B129" s="1386"/>
      <c r="C129" s="1385"/>
      <c r="D129" s="1385"/>
      <c r="E129" s="1385"/>
      <c r="F129" s="1385"/>
      <c r="G129" s="1385"/>
      <c r="H129" s="1385"/>
      <c r="I129" s="1385"/>
      <c r="J129" s="1385"/>
      <c r="K129" s="1386"/>
      <c r="L129" s="1385"/>
      <c r="M129" s="1385"/>
      <c r="N129" s="1385"/>
      <c r="O129" s="1385"/>
      <c r="P129" s="1385"/>
      <c r="Q129" s="1385"/>
      <c r="R129" s="1385"/>
      <c r="S129" s="1385"/>
      <c r="T129" s="1385"/>
      <c r="U129" s="1385"/>
      <c r="V129" s="1385"/>
      <c r="W129" s="1385"/>
      <c r="X129" s="1385"/>
      <c r="Y129" s="1385"/>
    </row>
    <row r="130" spans="1:25" ht="12" customHeight="1">
      <c r="A130" s="1385"/>
      <c r="B130" s="1386"/>
      <c r="C130" s="1385"/>
      <c r="D130" s="1385"/>
      <c r="E130" s="1385"/>
      <c r="F130" s="1385"/>
      <c r="G130" s="1385"/>
      <c r="H130" s="1385"/>
      <c r="I130" s="1385"/>
      <c r="J130" s="1385"/>
      <c r="K130" s="1386"/>
      <c r="L130" s="1385"/>
      <c r="M130" s="1385"/>
      <c r="N130" s="1385"/>
      <c r="O130" s="1385"/>
      <c r="P130" s="1385"/>
      <c r="Q130" s="1385"/>
      <c r="R130" s="1385"/>
      <c r="S130" s="1385"/>
      <c r="T130" s="1385"/>
      <c r="U130" s="1385"/>
      <c r="V130" s="1385"/>
      <c r="W130" s="1385"/>
      <c r="X130" s="1385"/>
      <c r="Y130" s="1385"/>
    </row>
    <row r="131" spans="1:25" ht="12" customHeight="1">
      <c r="A131" s="1385"/>
      <c r="B131" s="1386"/>
      <c r="C131" s="1385"/>
      <c r="D131" s="1385"/>
      <c r="E131" s="1385"/>
      <c r="F131" s="1385"/>
      <c r="G131" s="1385"/>
      <c r="H131" s="1385"/>
      <c r="I131" s="1385"/>
      <c r="J131" s="1385"/>
      <c r="K131" s="1386"/>
      <c r="L131" s="1385"/>
      <c r="M131" s="1385"/>
      <c r="N131" s="1385"/>
      <c r="O131" s="1385"/>
      <c r="P131" s="1385"/>
      <c r="Q131" s="1385"/>
      <c r="R131" s="1385"/>
      <c r="S131" s="1385"/>
      <c r="T131" s="1385"/>
      <c r="U131" s="1385"/>
      <c r="V131" s="1385"/>
      <c r="W131" s="1385"/>
      <c r="X131" s="1385"/>
      <c r="Y131" s="1385"/>
    </row>
    <row r="132" spans="1:25" ht="12" customHeight="1">
      <c r="A132" s="1385"/>
      <c r="B132" s="1386"/>
      <c r="C132" s="1385"/>
      <c r="D132" s="1385"/>
      <c r="E132" s="1385"/>
      <c r="F132" s="1385"/>
      <c r="G132" s="1385"/>
      <c r="H132" s="1385"/>
      <c r="I132" s="1385"/>
      <c r="J132" s="1385"/>
      <c r="K132" s="1386"/>
      <c r="L132" s="1385"/>
      <c r="M132" s="1385"/>
      <c r="N132" s="1385"/>
      <c r="O132" s="1385"/>
      <c r="P132" s="1385"/>
      <c r="Q132" s="1385"/>
      <c r="R132" s="1385"/>
      <c r="S132" s="1385"/>
      <c r="T132" s="1385"/>
      <c r="U132" s="1385"/>
      <c r="V132" s="1385"/>
      <c r="W132" s="1385"/>
      <c r="X132" s="1385"/>
      <c r="Y132" s="1385"/>
    </row>
    <row r="133" spans="1:25" ht="12" customHeight="1">
      <c r="A133" s="1385"/>
      <c r="B133" s="1386"/>
      <c r="C133" s="1385"/>
      <c r="D133" s="1385"/>
      <c r="E133" s="1385"/>
      <c r="F133" s="1385"/>
      <c r="G133" s="1385"/>
      <c r="H133" s="1385"/>
      <c r="I133" s="1385"/>
      <c r="J133" s="1385"/>
      <c r="K133" s="1386"/>
      <c r="L133" s="1385"/>
      <c r="M133" s="1385"/>
      <c r="N133" s="1385"/>
      <c r="O133" s="1385"/>
      <c r="P133" s="1385"/>
      <c r="Q133" s="1385"/>
      <c r="R133" s="1385"/>
      <c r="S133" s="1385"/>
      <c r="T133" s="1385"/>
      <c r="U133" s="1385"/>
      <c r="V133" s="1385"/>
      <c r="W133" s="1385"/>
      <c r="X133" s="1385"/>
      <c r="Y133" s="1385"/>
    </row>
    <row r="134" spans="1:25" ht="12" customHeight="1">
      <c r="A134" s="1385"/>
      <c r="B134" s="1386"/>
      <c r="C134" s="1385"/>
      <c r="D134" s="1385"/>
      <c r="E134" s="1385"/>
      <c r="F134" s="1385"/>
      <c r="G134" s="1385"/>
      <c r="H134" s="1385"/>
      <c r="I134" s="1385"/>
      <c r="J134" s="1385"/>
      <c r="K134" s="1386"/>
      <c r="L134" s="1385"/>
      <c r="M134" s="1385"/>
      <c r="N134" s="1385"/>
      <c r="O134" s="1385"/>
      <c r="P134" s="1385"/>
      <c r="Q134" s="1385"/>
      <c r="R134" s="1385"/>
      <c r="S134" s="1385"/>
      <c r="T134" s="1385"/>
      <c r="U134" s="1385"/>
      <c r="V134" s="1385"/>
      <c r="W134" s="1385"/>
      <c r="X134" s="1385"/>
      <c r="Y134" s="1385"/>
    </row>
    <row r="135" spans="1:25" ht="12" customHeight="1">
      <c r="A135" s="1385"/>
      <c r="B135" s="1386"/>
      <c r="C135" s="1385"/>
      <c r="D135" s="1385"/>
      <c r="E135" s="1385"/>
      <c r="F135" s="1385"/>
      <c r="G135" s="1385"/>
      <c r="H135" s="1385"/>
      <c r="I135" s="1385"/>
      <c r="J135" s="1385"/>
      <c r="K135" s="1386"/>
      <c r="L135" s="1385"/>
      <c r="M135" s="1385"/>
      <c r="N135" s="1385"/>
      <c r="O135" s="1385"/>
      <c r="P135" s="1385"/>
      <c r="Q135" s="1385"/>
      <c r="R135" s="1385"/>
      <c r="S135" s="1385"/>
      <c r="T135" s="1385"/>
      <c r="U135" s="1385"/>
      <c r="V135" s="1385"/>
      <c r="W135" s="1385"/>
      <c r="X135" s="1385"/>
      <c r="Y135" s="1385"/>
    </row>
    <row r="136" spans="1:25" ht="12" customHeight="1">
      <c r="A136" s="1385"/>
      <c r="B136" s="1386"/>
      <c r="C136" s="1385"/>
      <c r="D136" s="1385"/>
      <c r="E136" s="1385"/>
      <c r="F136" s="1385"/>
      <c r="G136" s="1385"/>
      <c r="H136" s="1385"/>
      <c r="I136" s="1385"/>
      <c r="J136" s="1385"/>
      <c r="K136" s="1386"/>
      <c r="L136" s="1385"/>
      <c r="M136" s="1385"/>
      <c r="N136" s="1385"/>
      <c r="O136" s="1385"/>
      <c r="P136" s="1385"/>
      <c r="Q136" s="1385"/>
      <c r="R136" s="1385"/>
      <c r="S136" s="1385"/>
      <c r="T136" s="1385"/>
      <c r="U136" s="1385"/>
      <c r="V136" s="1385"/>
      <c r="W136" s="1385"/>
      <c r="X136" s="1385"/>
      <c r="Y136" s="1385"/>
    </row>
    <row r="137" spans="1:25" ht="12" customHeight="1">
      <c r="A137" s="1385"/>
      <c r="B137" s="1386"/>
      <c r="C137" s="1385"/>
      <c r="D137" s="1385"/>
      <c r="E137" s="1385"/>
      <c r="F137" s="1385"/>
      <c r="G137" s="1385"/>
      <c r="H137" s="1385"/>
      <c r="I137" s="1385"/>
      <c r="J137" s="1385"/>
      <c r="K137" s="1386"/>
      <c r="L137" s="1385"/>
      <c r="M137" s="1385"/>
      <c r="N137" s="1385"/>
      <c r="O137" s="1385"/>
      <c r="P137" s="1385"/>
      <c r="Q137" s="1385"/>
      <c r="R137" s="1385"/>
      <c r="S137" s="1385"/>
      <c r="T137" s="1385"/>
      <c r="U137" s="1385"/>
      <c r="V137" s="1385"/>
      <c r="W137" s="1385"/>
      <c r="X137" s="1385"/>
      <c r="Y137" s="1385"/>
    </row>
    <row r="138" spans="1:25" ht="12" customHeight="1">
      <c r="A138" s="1385"/>
      <c r="B138" s="1386"/>
      <c r="C138" s="1385"/>
      <c r="D138" s="1385"/>
      <c r="E138" s="1385"/>
      <c r="F138" s="1385"/>
      <c r="G138" s="1385"/>
      <c r="H138" s="1385"/>
      <c r="I138" s="1385"/>
      <c r="J138" s="1385"/>
      <c r="K138" s="1386"/>
      <c r="L138" s="1385"/>
      <c r="M138" s="1385"/>
      <c r="N138" s="1385"/>
      <c r="O138" s="1385"/>
      <c r="P138" s="1385"/>
      <c r="Q138" s="1385"/>
      <c r="R138" s="1385"/>
      <c r="S138" s="1385"/>
      <c r="T138" s="1385"/>
      <c r="U138" s="1385"/>
      <c r="V138" s="1385"/>
      <c r="W138" s="1385"/>
      <c r="X138" s="1385"/>
      <c r="Y138" s="1385"/>
    </row>
    <row r="139" spans="1:25" ht="12" customHeight="1">
      <c r="A139" s="1385"/>
      <c r="B139" s="1386"/>
      <c r="C139" s="1385"/>
      <c r="D139" s="1385"/>
      <c r="E139" s="1385"/>
      <c r="F139" s="1385"/>
      <c r="G139" s="1385"/>
      <c r="H139" s="1385"/>
      <c r="I139" s="1385"/>
      <c r="J139" s="1385"/>
      <c r="K139" s="1386"/>
      <c r="L139" s="1385"/>
      <c r="M139" s="1385"/>
      <c r="N139" s="1385"/>
      <c r="O139" s="1385"/>
      <c r="P139" s="1385"/>
      <c r="Q139" s="1385"/>
      <c r="R139" s="1385"/>
      <c r="S139" s="1385"/>
      <c r="T139" s="1385"/>
      <c r="U139" s="1385"/>
      <c r="V139" s="1385"/>
      <c r="W139" s="1385"/>
      <c r="X139" s="1385"/>
      <c r="Y139" s="1385"/>
    </row>
    <row r="140" spans="1:25" ht="12" customHeight="1">
      <c r="A140" s="1385"/>
      <c r="B140" s="1386"/>
      <c r="C140" s="1385"/>
      <c r="D140" s="1385"/>
      <c r="E140" s="1385"/>
      <c r="F140" s="1385"/>
      <c r="G140" s="1385"/>
      <c r="H140" s="1385"/>
      <c r="I140" s="1385"/>
      <c r="J140" s="1385"/>
      <c r="K140" s="1386"/>
      <c r="L140" s="1385"/>
      <c r="M140" s="1385"/>
      <c r="N140" s="1385"/>
      <c r="O140" s="1385"/>
      <c r="P140" s="1385"/>
      <c r="Q140" s="1385"/>
      <c r="R140" s="1385"/>
      <c r="S140" s="1385"/>
      <c r="T140" s="1385"/>
      <c r="U140" s="1385"/>
      <c r="V140" s="1385"/>
      <c r="W140" s="1385"/>
      <c r="X140" s="1385"/>
      <c r="Y140" s="1385"/>
    </row>
    <row r="141" spans="1:25" ht="12" customHeight="1">
      <c r="A141" s="1385"/>
      <c r="B141" s="1386"/>
      <c r="C141" s="1385"/>
      <c r="D141" s="1385"/>
      <c r="E141" s="1385"/>
      <c r="F141" s="1385"/>
      <c r="G141" s="1385"/>
      <c r="H141" s="1385"/>
      <c r="I141" s="1385"/>
      <c r="J141" s="1385"/>
      <c r="K141" s="1386"/>
      <c r="L141" s="1385"/>
      <c r="M141" s="1385"/>
      <c r="N141" s="1385"/>
      <c r="O141" s="1385"/>
      <c r="P141" s="1385"/>
      <c r="Q141" s="1385"/>
      <c r="R141" s="1385"/>
      <c r="S141" s="1385"/>
      <c r="T141" s="1385"/>
      <c r="U141" s="1385"/>
      <c r="V141" s="1385"/>
      <c r="W141" s="1385"/>
      <c r="X141" s="1385"/>
      <c r="Y141" s="1385"/>
    </row>
    <row r="142" spans="1:25" ht="12" customHeight="1">
      <c r="A142" s="1385"/>
      <c r="B142" s="1386"/>
      <c r="C142" s="1385"/>
      <c r="D142" s="1385"/>
      <c r="E142" s="1385"/>
      <c r="F142" s="1385"/>
      <c r="G142" s="1385"/>
      <c r="H142" s="1385"/>
      <c r="I142" s="1385"/>
      <c r="J142" s="1385"/>
      <c r="K142" s="1386"/>
      <c r="L142" s="1385"/>
      <c r="M142" s="1385"/>
      <c r="N142" s="1385"/>
      <c r="O142" s="1385"/>
      <c r="P142" s="1385"/>
      <c r="Q142" s="1385"/>
      <c r="R142" s="1385"/>
      <c r="S142" s="1385"/>
      <c r="T142" s="1385"/>
      <c r="U142" s="1385"/>
      <c r="V142" s="1385"/>
      <c r="W142" s="1385"/>
      <c r="X142" s="1385"/>
      <c r="Y142" s="1385"/>
    </row>
    <row r="143" spans="1:25" ht="12" customHeight="1">
      <c r="A143" s="1385"/>
      <c r="B143" s="1386"/>
      <c r="C143" s="1385"/>
      <c r="D143" s="1385"/>
      <c r="E143" s="1385"/>
      <c r="F143" s="1385"/>
      <c r="G143" s="1385"/>
      <c r="H143" s="1385"/>
      <c r="I143" s="1385"/>
      <c r="J143" s="1385"/>
      <c r="K143" s="1386"/>
      <c r="L143" s="1385"/>
      <c r="M143" s="1385"/>
      <c r="N143" s="1385"/>
      <c r="O143" s="1385"/>
      <c r="P143" s="1385"/>
      <c r="Q143" s="1385"/>
      <c r="R143" s="1385"/>
      <c r="S143" s="1385"/>
      <c r="T143" s="1385"/>
      <c r="U143" s="1385"/>
      <c r="V143" s="1385"/>
      <c r="W143" s="1385"/>
      <c r="X143" s="1385"/>
      <c r="Y143" s="1385"/>
    </row>
    <row r="144" spans="1:25" ht="12" customHeight="1">
      <c r="A144" s="1385"/>
      <c r="B144" s="1386"/>
      <c r="C144" s="1385"/>
      <c r="D144" s="1385"/>
      <c r="E144" s="1385"/>
      <c r="F144" s="1385"/>
      <c r="G144" s="1385"/>
      <c r="H144" s="1385"/>
      <c r="I144" s="1385"/>
      <c r="J144" s="1385"/>
      <c r="K144" s="1386"/>
      <c r="L144" s="1385"/>
      <c r="M144" s="1385"/>
      <c r="N144" s="1385"/>
      <c r="O144" s="1385"/>
      <c r="P144" s="1385"/>
      <c r="Q144" s="1385"/>
      <c r="R144" s="1385"/>
      <c r="S144" s="1385"/>
      <c r="T144" s="1385"/>
      <c r="U144" s="1385"/>
      <c r="V144" s="1385"/>
      <c r="W144" s="1385"/>
      <c r="X144" s="1385"/>
      <c r="Y144" s="1385"/>
    </row>
    <row r="145" spans="1:25" ht="12" customHeight="1">
      <c r="A145" s="1385"/>
      <c r="B145" s="1386"/>
      <c r="C145" s="1385"/>
      <c r="D145" s="1385"/>
      <c r="E145" s="1385"/>
      <c r="F145" s="1385"/>
      <c r="G145" s="1385"/>
      <c r="H145" s="1385"/>
      <c r="I145" s="1385"/>
      <c r="J145" s="1385"/>
      <c r="K145" s="1386"/>
      <c r="L145" s="1385"/>
      <c r="M145" s="1385"/>
      <c r="N145" s="1385"/>
      <c r="O145" s="1385"/>
      <c r="P145" s="1385"/>
      <c r="Q145" s="1385"/>
      <c r="R145" s="1385"/>
      <c r="S145" s="1385"/>
      <c r="T145" s="1385"/>
      <c r="U145" s="1385"/>
      <c r="V145" s="1385"/>
      <c r="W145" s="1385"/>
      <c r="X145" s="1385"/>
      <c r="Y145" s="1385"/>
    </row>
    <row r="146" spans="1:25" ht="12" customHeight="1">
      <c r="A146" s="1385"/>
      <c r="B146" s="1386"/>
      <c r="C146" s="1385"/>
      <c r="D146" s="1385"/>
      <c r="E146" s="1385"/>
      <c r="F146" s="1385"/>
      <c r="G146" s="1385"/>
      <c r="H146" s="1385"/>
      <c r="I146" s="1385"/>
      <c r="J146" s="1385"/>
      <c r="K146" s="1386"/>
      <c r="L146" s="1385"/>
      <c r="M146" s="1385"/>
      <c r="N146" s="1385"/>
      <c r="O146" s="1385"/>
      <c r="P146" s="1385"/>
      <c r="Q146" s="1385"/>
      <c r="R146" s="1385"/>
      <c r="S146" s="1385"/>
      <c r="T146" s="1385"/>
      <c r="U146" s="1385"/>
      <c r="V146" s="1385"/>
      <c r="W146" s="1385"/>
      <c r="X146" s="1385"/>
      <c r="Y146" s="1385"/>
    </row>
    <row r="147" spans="1:25" ht="12" customHeight="1">
      <c r="A147" s="1385"/>
      <c r="B147" s="1386"/>
      <c r="C147" s="1385"/>
      <c r="D147" s="1385"/>
      <c r="E147" s="1385"/>
      <c r="F147" s="1385"/>
      <c r="G147" s="1385"/>
      <c r="H147" s="1385"/>
      <c r="I147" s="1385"/>
      <c r="J147" s="1385"/>
      <c r="K147" s="1386"/>
      <c r="L147" s="1385"/>
      <c r="M147" s="1385"/>
      <c r="N147" s="1385"/>
      <c r="O147" s="1385"/>
      <c r="P147" s="1385"/>
      <c r="Q147" s="1385"/>
      <c r="R147" s="1385"/>
      <c r="S147" s="1385"/>
      <c r="T147" s="1385"/>
      <c r="U147" s="1385"/>
      <c r="V147" s="1385"/>
      <c r="W147" s="1385"/>
      <c r="X147" s="1385"/>
      <c r="Y147" s="1385"/>
    </row>
    <row r="148" spans="1:25" ht="12" customHeight="1">
      <c r="A148" s="1385"/>
      <c r="B148" s="1386"/>
      <c r="C148" s="1385"/>
      <c r="D148" s="1385"/>
      <c r="E148" s="1385"/>
      <c r="F148" s="1385"/>
      <c r="G148" s="1385"/>
      <c r="H148" s="1385"/>
      <c r="I148" s="1385"/>
      <c r="J148" s="1385"/>
      <c r="K148" s="1386"/>
      <c r="L148" s="1385"/>
      <c r="M148" s="1385"/>
      <c r="N148" s="1385"/>
      <c r="O148" s="1385"/>
      <c r="P148" s="1385"/>
      <c r="Q148" s="1385"/>
      <c r="R148" s="1385"/>
      <c r="S148" s="1385"/>
      <c r="T148" s="1385"/>
      <c r="U148" s="1385"/>
      <c r="V148" s="1385"/>
      <c r="W148" s="1385"/>
      <c r="X148" s="1385"/>
      <c r="Y148" s="1385"/>
    </row>
    <row r="149" spans="1:25" ht="12" customHeight="1">
      <c r="A149" s="1385"/>
      <c r="B149" s="1386"/>
      <c r="C149" s="1385"/>
      <c r="D149" s="1385"/>
      <c r="E149" s="1385"/>
      <c r="F149" s="1385"/>
      <c r="G149" s="1385"/>
      <c r="H149" s="1385"/>
      <c r="I149" s="1385"/>
      <c r="J149" s="1385"/>
      <c r="K149" s="1386"/>
      <c r="L149" s="1385"/>
      <c r="M149" s="1385"/>
      <c r="N149" s="1385"/>
      <c r="O149" s="1385"/>
      <c r="P149" s="1385"/>
      <c r="Q149" s="1385"/>
      <c r="R149" s="1385"/>
      <c r="S149" s="1385"/>
      <c r="T149" s="1385"/>
      <c r="U149" s="1385"/>
      <c r="V149" s="1385"/>
      <c r="W149" s="1385"/>
      <c r="X149" s="1385"/>
      <c r="Y149" s="1385"/>
    </row>
    <row r="150" spans="1:25" ht="12" customHeight="1">
      <c r="A150" s="1385"/>
      <c r="B150" s="1386"/>
      <c r="C150" s="1385"/>
      <c r="D150" s="1385"/>
      <c r="E150" s="1385"/>
      <c r="F150" s="1385"/>
      <c r="G150" s="1385"/>
      <c r="H150" s="1385"/>
      <c r="I150" s="1385"/>
      <c r="J150" s="1385"/>
      <c r="K150" s="1386"/>
      <c r="L150" s="1385"/>
      <c r="M150" s="1385"/>
      <c r="N150" s="1385"/>
      <c r="O150" s="1385"/>
      <c r="P150" s="1385"/>
      <c r="Q150" s="1385"/>
      <c r="R150" s="1385"/>
      <c r="S150" s="1385"/>
      <c r="T150" s="1385"/>
      <c r="U150" s="1385"/>
      <c r="V150" s="1385"/>
      <c r="W150" s="1385"/>
      <c r="X150" s="1385"/>
      <c r="Y150" s="1385"/>
    </row>
    <row r="151" spans="1:25" ht="12" customHeight="1">
      <c r="A151" s="1385"/>
      <c r="B151" s="1386"/>
      <c r="C151" s="1385"/>
      <c r="D151" s="1385"/>
      <c r="E151" s="1385"/>
      <c r="F151" s="1385"/>
      <c r="G151" s="1385"/>
      <c r="H151" s="1385"/>
      <c r="I151" s="1385"/>
      <c r="J151" s="1385"/>
      <c r="K151" s="1386"/>
      <c r="L151" s="1385"/>
      <c r="M151" s="1385"/>
      <c r="N151" s="1385"/>
      <c r="O151" s="1385"/>
      <c r="P151" s="1385"/>
      <c r="Q151" s="1385"/>
      <c r="R151" s="1385"/>
      <c r="S151" s="1385"/>
      <c r="T151" s="1385"/>
      <c r="U151" s="1385"/>
      <c r="V151" s="1385"/>
      <c r="W151" s="1385"/>
      <c r="X151" s="1385"/>
      <c r="Y151" s="1385"/>
    </row>
    <row r="152" spans="1:25" ht="12" customHeight="1">
      <c r="A152" s="1385"/>
      <c r="B152" s="1386"/>
      <c r="C152" s="1385"/>
      <c r="D152" s="1385"/>
      <c r="E152" s="1385"/>
      <c r="F152" s="1385"/>
      <c r="G152" s="1385"/>
      <c r="H152" s="1385"/>
      <c r="I152" s="1385"/>
      <c r="J152" s="1385"/>
      <c r="K152" s="1386"/>
      <c r="L152" s="1385"/>
      <c r="M152" s="1385"/>
      <c r="N152" s="1385"/>
      <c r="O152" s="1385"/>
      <c r="P152" s="1385"/>
      <c r="Q152" s="1385"/>
      <c r="R152" s="1385"/>
      <c r="S152" s="1385"/>
      <c r="T152" s="1385"/>
      <c r="U152" s="1385"/>
      <c r="V152" s="1385"/>
      <c r="W152" s="1385"/>
      <c r="X152" s="1385"/>
      <c r="Y152" s="1385"/>
    </row>
    <row r="153" spans="1:25" ht="12" customHeight="1">
      <c r="A153" s="1385"/>
      <c r="B153" s="1386"/>
      <c r="C153" s="1385"/>
      <c r="D153" s="1385"/>
      <c r="E153" s="1385"/>
      <c r="F153" s="1385"/>
      <c r="G153" s="1385"/>
      <c r="H153" s="1385"/>
      <c r="I153" s="1385"/>
      <c r="J153" s="1385"/>
      <c r="K153" s="1386"/>
      <c r="L153" s="1385"/>
      <c r="M153" s="1385"/>
      <c r="N153" s="1385"/>
      <c r="O153" s="1385"/>
      <c r="P153" s="1385"/>
      <c r="Q153" s="1385"/>
      <c r="R153" s="1385"/>
      <c r="S153" s="1385"/>
      <c r="T153" s="1385"/>
      <c r="U153" s="1385"/>
      <c r="V153" s="1385"/>
      <c r="W153" s="1385"/>
      <c r="X153" s="1385"/>
      <c r="Y153" s="1385"/>
    </row>
    <row r="154" spans="1:25" ht="12" customHeight="1">
      <c r="A154" s="1385"/>
      <c r="B154" s="1386"/>
      <c r="C154" s="1385"/>
      <c r="D154" s="1385"/>
      <c r="E154" s="1385"/>
      <c r="F154" s="1385"/>
      <c r="G154" s="1385"/>
      <c r="H154" s="1385"/>
      <c r="I154" s="1385"/>
      <c r="J154" s="1385"/>
      <c r="K154" s="1386"/>
      <c r="L154" s="1385"/>
      <c r="M154" s="1385"/>
      <c r="N154" s="1385"/>
      <c r="O154" s="1385"/>
      <c r="P154" s="1385"/>
      <c r="Q154" s="1385"/>
      <c r="R154" s="1385"/>
      <c r="S154" s="1385"/>
      <c r="T154" s="1385"/>
      <c r="U154" s="1385"/>
      <c r="V154" s="1385"/>
      <c r="W154" s="1385"/>
      <c r="X154" s="1385"/>
      <c r="Y154" s="1385"/>
    </row>
    <row r="155" spans="1:25" ht="12" customHeight="1">
      <c r="A155" s="1385"/>
      <c r="B155" s="1386"/>
      <c r="C155" s="1385"/>
      <c r="D155" s="1385"/>
      <c r="E155" s="1385"/>
      <c r="F155" s="1385"/>
      <c r="G155" s="1385"/>
      <c r="H155" s="1385"/>
      <c r="I155" s="1385"/>
      <c r="J155" s="1385"/>
      <c r="K155" s="1386"/>
      <c r="L155" s="1385"/>
      <c r="M155" s="1385"/>
      <c r="N155" s="1385"/>
      <c r="O155" s="1385"/>
      <c r="P155" s="1385"/>
      <c r="Q155" s="1385"/>
      <c r="R155" s="1385"/>
      <c r="S155" s="1385"/>
      <c r="T155" s="1385"/>
      <c r="U155" s="1385"/>
      <c r="V155" s="1385"/>
      <c r="W155" s="1385"/>
      <c r="X155" s="1385"/>
      <c r="Y155" s="1385"/>
    </row>
    <row r="156" spans="1:25" ht="12" customHeight="1">
      <c r="A156" s="1385"/>
      <c r="B156" s="1386"/>
      <c r="C156" s="1385"/>
      <c r="D156" s="1385"/>
      <c r="E156" s="1385"/>
      <c r="F156" s="1385"/>
      <c r="G156" s="1385"/>
      <c r="H156" s="1385"/>
      <c r="I156" s="1385"/>
      <c r="J156" s="1385"/>
      <c r="K156" s="1386"/>
      <c r="L156" s="1385"/>
      <c r="M156" s="1385"/>
      <c r="N156" s="1385"/>
      <c r="O156" s="1385"/>
      <c r="P156" s="1385"/>
      <c r="Q156" s="1385"/>
      <c r="R156" s="1385"/>
      <c r="S156" s="1385"/>
      <c r="T156" s="1385"/>
      <c r="U156" s="1385"/>
      <c r="V156" s="1385"/>
      <c r="W156" s="1385"/>
      <c r="X156" s="1385"/>
      <c r="Y156" s="1385"/>
    </row>
    <row r="157" spans="1:25" ht="12" customHeight="1">
      <c r="A157" s="1385"/>
      <c r="B157" s="1386"/>
      <c r="C157" s="1385"/>
      <c r="D157" s="1385"/>
      <c r="E157" s="1385"/>
      <c r="F157" s="1385"/>
      <c r="G157" s="1385"/>
      <c r="H157" s="1385"/>
      <c r="I157" s="1385"/>
      <c r="J157" s="1385"/>
      <c r="K157" s="1386"/>
      <c r="L157" s="1385"/>
      <c r="M157" s="1385"/>
      <c r="N157" s="1385"/>
      <c r="O157" s="1385"/>
      <c r="P157" s="1385"/>
      <c r="Q157" s="1385"/>
      <c r="R157" s="1385"/>
      <c r="S157" s="1385"/>
      <c r="T157" s="1385"/>
      <c r="U157" s="1385"/>
      <c r="V157" s="1385"/>
      <c r="W157" s="1385"/>
      <c r="X157" s="1385"/>
      <c r="Y157" s="1385"/>
    </row>
    <row r="158" spans="1:25" ht="12" customHeight="1">
      <c r="A158" s="1385"/>
      <c r="B158" s="1386"/>
      <c r="C158" s="1385"/>
      <c r="D158" s="1385"/>
      <c r="E158" s="1385"/>
      <c r="F158" s="1385"/>
      <c r="G158" s="1385"/>
      <c r="H158" s="1385"/>
      <c r="I158" s="1385"/>
      <c r="J158" s="1385"/>
      <c r="K158" s="1386"/>
      <c r="L158" s="1385"/>
      <c r="M158" s="1385"/>
      <c r="N158" s="1385"/>
      <c r="O158" s="1385"/>
      <c r="P158" s="1385"/>
      <c r="Q158" s="1385"/>
      <c r="R158" s="1385"/>
      <c r="S158" s="1385"/>
      <c r="T158" s="1385"/>
      <c r="U158" s="1385"/>
      <c r="V158" s="1385"/>
      <c r="W158" s="1385"/>
      <c r="X158" s="1385"/>
      <c r="Y158" s="1385"/>
    </row>
    <row r="159" spans="1:25" ht="12" customHeight="1">
      <c r="A159" s="1385"/>
      <c r="B159" s="1386"/>
      <c r="C159" s="1385"/>
      <c r="D159" s="1385"/>
      <c r="E159" s="1385"/>
      <c r="F159" s="1385"/>
      <c r="G159" s="1385"/>
      <c r="H159" s="1385"/>
      <c r="I159" s="1385"/>
      <c r="J159" s="1385"/>
      <c r="K159" s="1386"/>
      <c r="L159" s="1385"/>
      <c r="M159" s="1385"/>
      <c r="N159" s="1385"/>
      <c r="O159" s="1385"/>
      <c r="P159" s="1385"/>
      <c r="Q159" s="1385"/>
      <c r="R159" s="1385"/>
      <c r="S159" s="1385"/>
      <c r="T159" s="1385"/>
      <c r="U159" s="1385"/>
      <c r="V159" s="1385"/>
      <c r="W159" s="1385"/>
      <c r="X159" s="1385"/>
      <c r="Y159" s="1385"/>
    </row>
    <row r="160" spans="1:25" ht="12" customHeight="1">
      <c r="A160" s="1385"/>
      <c r="B160" s="1386"/>
      <c r="C160" s="1385"/>
      <c r="D160" s="1385"/>
      <c r="E160" s="1385"/>
      <c r="F160" s="1385"/>
      <c r="G160" s="1385"/>
      <c r="H160" s="1385"/>
      <c r="I160" s="1385"/>
      <c r="J160" s="1385"/>
      <c r="K160" s="1386"/>
      <c r="L160" s="1385"/>
      <c r="M160" s="1385"/>
      <c r="N160" s="1385"/>
      <c r="O160" s="1385"/>
      <c r="P160" s="1385"/>
      <c r="Q160" s="1385"/>
      <c r="R160" s="1385"/>
      <c r="S160" s="1385"/>
      <c r="T160" s="1385"/>
      <c r="U160" s="1385"/>
      <c r="V160" s="1385"/>
      <c r="W160" s="1385"/>
      <c r="X160" s="1385"/>
      <c r="Y160" s="1385"/>
    </row>
    <row r="161" spans="1:25" ht="12" customHeight="1">
      <c r="A161" s="1385"/>
      <c r="B161" s="1386"/>
      <c r="C161" s="1385"/>
      <c r="D161" s="1385"/>
      <c r="E161" s="1385"/>
      <c r="F161" s="1385"/>
      <c r="G161" s="1385"/>
      <c r="H161" s="1385"/>
      <c r="I161" s="1385"/>
      <c r="J161" s="1385"/>
      <c r="K161" s="1386"/>
      <c r="L161" s="1385"/>
      <c r="M161" s="1385"/>
      <c r="N161" s="1385"/>
      <c r="O161" s="1385"/>
      <c r="P161" s="1385"/>
      <c r="Q161" s="1385"/>
      <c r="R161" s="1385"/>
      <c r="S161" s="1385"/>
      <c r="T161" s="1385"/>
      <c r="U161" s="1385"/>
      <c r="V161" s="1385"/>
      <c r="W161" s="1385"/>
      <c r="X161" s="1385"/>
      <c r="Y161" s="1385"/>
    </row>
    <row r="162" spans="1:25" ht="12" customHeight="1">
      <c r="A162" s="1385"/>
      <c r="B162" s="1386"/>
      <c r="C162" s="1385"/>
      <c r="D162" s="1385"/>
      <c r="E162" s="1385"/>
      <c r="F162" s="1385"/>
      <c r="G162" s="1385"/>
      <c r="H162" s="1385"/>
      <c r="I162" s="1385"/>
      <c r="J162" s="1385"/>
      <c r="K162" s="1386"/>
      <c r="L162" s="1385"/>
      <c r="M162" s="1385"/>
      <c r="N162" s="1385"/>
      <c r="O162" s="1385"/>
      <c r="P162" s="1385"/>
      <c r="Q162" s="1385"/>
      <c r="R162" s="1385"/>
      <c r="S162" s="1385"/>
      <c r="T162" s="1385"/>
      <c r="U162" s="1385"/>
      <c r="V162" s="1385"/>
      <c r="W162" s="1385"/>
      <c r="X162" s="1385"/>
      <c r="Y162" s="1385"/>
    </row>
    <row r="163" spans="1:25" ht="12" customHeight="1">
      <c r="A163" s="1385"/>
      <c r="B163" s="1386"/>
      <c r="C163" s="1385"/>
      <c r="D163" s="1385"/>
      <c r="E163" s="1385"/>
      <c r="F163" s="1385"/>
      <c r="G163" s="1385"/>
      <c r="H163" s="1385"/>
      <c r="I163" s="1385"/>
      <c r="J163" s="1385"/>
      <c r="K163" s="1386"/>
      <c r="L163" s="1385"/>
      <c r="M163" s="1385"/>
      <c r="N163" s="1385"/>
      <c r="O163" s="1385"/>
      <c r="P163" s="1385"/>
      <c r="Q163" s="1385"/>
      <c r="R163" s="1385"/>
      <c r="S163" s="1385"/>
      <c r="T163" s="1385"/>
      <c r="U163" s="1385"/>
      <c r="V163" s="1385"/>
      <c r="W163" s="1385"/>
      <c r="X163" s="1385"/>
      <c r="Y163" s="1385"/>
    </row>
    <row r="164" spans="1:25" ht="12" customHeight="1">
      <c r="A164" s="1385"/>
      <c r="B164" s="1386"/>
      <c r="C164" s="1385"/>
      <c r="D164" s="1385"/>
      <c r="E164" s="1385"/>
      <c r="F164" s="1385"/>
      <c r="G164" s="1385"/>
      <c r="H164" s="1385"/>
      <c r="I164" s="1385"/>
      <c r="J164" s="1385"/>
      <c r="K164" s="1386"/>
      <c r="L164" s="1385"/>
      <c r="M164" s="1385"/>
      <c r="N164" s="1385"/>
      <c r="O164" s="1385"/>
      <c r="P164" s="1385"/>
      <c r="Q164" s="1385"/>
      <c r="R164" s="1385"/>
      <c r="S164" s="1385"/>
      <c r="T164" s="1385"/>
      <c r="U164" s="1385"/>
      <c r="V164" s="1385"/>
      <c r="W164" s="1385"/>
      <c r="X164" s="1385"/>
      <c r="Y164" s="1385"/>
    </row>
    <row r="165" spans="1:25" ht="12" customHeight="1">
      <c r="A165" s="1385"/>
      <c r="B165" s="1386"/>
      <c r="C165" s="1385"/>
      <c r="D165" s="1385"/>
      <c r="E165" s="1385"/>
      <c r="F165" s="1385"/>
      <c r="G165" s="1385"/>
      <c r="H165" s="1385"/>
      <c r="I165" s="1385"/>
      <c r="J165" s="1385"/>
      <c r="K165" s="1386"/>
      <c r="L165" s="1385"/>
      <c r="M165" s="1385"/>
      <c r="N165" s="1385"/>
      <c r="O165" s="1385"/>
      <c r="P165" s="1385"/>
      <c r="Q165" s="1385"/>
      <c r="R165" s="1385"/>
      <c r="S165" s="1385"/>
      <c r="T165" s="1385"/>
      <c r="U165" s="1385"/>
      <c r="V165" s="1385"/>
      <c r="W165" s="1385"/>
      <c r="X165" s="1385"/>
      <c r="Y165" s="1385"/>
    </row>
    <row r="166" spans="1:25" ht="12" customHeight="1">
      <c r="A166" s="1385"/>
      <c r="B166" s="1386"/>
      <c r="C166" s="1385"/>
      <c r="D166" s="1385"/>
      <c r="E166" s="1385"/>
      <c r="F166" s="1385"/>
      <c r="G166" s="1385"/>
      <c r="H166" s="1385"/>
      <c r="I166" s="1385"/>
      <c r="J166" s="1385"/>
      <c r="K166" s="1386"/>
      <c r="L166" s="1385"/>
      <c r="M166" s="1385"/>
      <c r="N166" s="1385"/>
      <c r="O166" s="1385"/>
      <c r="P166" s="1385"/>
      <c r="Q166" s="1385"/>
      <c r="R166" s="1385"/>
      <c r="S166" s="1385"/>
      <c r="T166" s="1385"/>
      <c r="U166" s="1385"/>
      <c r="V166" s="1385"/>
      <c r="W166" s="1385"/>
      <c r="X166" s="1385"/>
      <c r="Y166" s="1385"/>
    </row>
    <row r="167" spans="1:25" ht="12" customHeight="1">
      <c r="A167" s="1385"/>
      <c r="B167" s="1386"/>
      <c r="C167" s="1385"/>
      <c r="D167" s="1385"/>
      <c r="E167" s="1385"/>
      <c r="F167" s="1385"/>
      <c r="G167" s="1385"/>
      <c r="H167" s="1385"/>
      <c r="I167" s="1385"/>
      <c r="J167" s="1385"/>
      <c r="K167" s="1386"/>
      <c r="L167" s="1385"/>
      <c r="M167" s="1385"/>
      <c r="N167" s="1385"/>
      <c r="O167" s="1385"/>
      <c r="P167" s="1385"/>
      <c r="Q167" s="1385"/>
      <c r="R167" s="1385"/>
      <c r="S167" s="1385"/>
      <c r="T167" s="1385"/>
      <c r="U167" s="1385"/>
      <c r="V167" s="1385"/>
      <c r="W167" s="1385"/>
      <c r="X167" s="1385"/>
      <c r="Y167" s="1385"/>
    </row>
    <row r="168" spans="1:25" ht="12" customHeight="1">
      <c r="A168" s="1385"/>
      <c r="B168" s="1386"/>
      <c r="C168" s="1385"/>
      <c r="D168" s="1385"/>
      <c r="E168" s="1385"/>
      <c r="F168" s="1385"/>
      <c r="G168" s="1385"/>
      <c r="H168" s="1385"/>
      <c r="I168" s="1385"/>
      <c r="J168" s="1385"/>
      <c r="K168" s="1386"/>
      <c r="L168" s="1385"/>
      <c r="M168" s="1385"/>
      <c r="N168" s="1385"/>
      <c r="O168" s="1385"/>
      <c r="P168" s="1385"/>
      <c r="Q168" s="1385"/>
      <c r="R168" s="1385"/>
      <c r="S168" s="1385"/>
      <c r="T168" s="1385"/>
      <c r="U168" s="1385"/>
      <c r="V168" s="1385"/>
      <c r="W168" s="1385"/>
      <c r="X168" s="1385"/>
      <c r="Y168" s="1385"/>
    </row>
    <row r="169" spans="1:25" ht="12" customHeight="1">
      <c r="A169" s="1385"/>
      <c r="B169" s="1386"/>
      <c r="C169" s="1385"/>
      <c r="D169" s="1385"/>
      <c r="E169" s="1385"/>
      <c r="F169" s="1385"/>
      <c r="G169" s="1385"/>
      <c r="H169" s="1385"/>
      <c r="I169" s="1385"/>
      <c r="J169" s="1385"/>
      <c r="K169" s="1386"/>
      <c r="L169" s="1385"/>
      <c r="M169" s="1385"/>
      <c r="N169" s="1385"/>
      <c r="O169" s="1385"/>
      <c r="P169" s="1385"/>
      <c r="Q169" s="1385"/>
      <c r="R169" s="1385"/>
      <c r="S169" s="1385"/>
      <c r="T169" s="1385"/>
      <c r="U169" s="1385"/>
      <c r="V169" s="1385"/>
      <c r="W169" s="1385"/>
      <c r="X169" s="1385"/>
      <c r="Y169" s="1385"/>
    </row>
    <row r="170" spans="1:25" ht="12" customHeight="1">
      <c r="A170" s="1385"/>
      <c r="B170" s="1386"/>
      <c r="C170" s="1385"/>
      <c r="D170" s="1385"/>
      <c r="E170" s="1385"/>
      <c r="F170" s="1385"/>
      <c r="G170" s="1385"/>
      <c r="H170" s="1385"/>
      <c r="I170" s="1385"/>
      <c r="J170" s="1385"/>
      <c r="K170" s="1386"/>
      <c r="L170" s="1385"/>
      <c r="M170" s="1385"/>
      <c r="N170" s="1385"/>
      <c r="O170" s="1385"/>
      <c r="P170" s="1385"/>
      <c r="Q170" s="1385"/>
      <c r="R170" s="1385"/>
      <c r="S170" s="1385"/>
      <c r="T170" s="1385"/>
      <c r="U170" s="1385"/>
      <c r="V170" s="1385"/>
      <c r="W170" s="1385"/>
      <c r="X170" s="1385"/>
      <c r="Y170" s="1385"/>
    </row>
    <row r="171" spans="1:25" ht="12" customHeight="1">
      <c r="A171" s="1385"/>
      <c r="B171" s="1386"/>
      <c r="C171" s="1385"/>
      <c r="D171" s="1385"/>
      <c r="E171" s="1385"/>
      <c r="F171" s="1385"/>
      <c r="G171" s="1385"/>
      <c r="H171" s="1385"/>
      <c r="I171" s="1385"/>
      <c r="J171" s="1385"/>
      <c r="K171" s="1386"/>
      <c r="L171" s="1385"/>
      <c r="M171" s="1385"/>
      <c r="N171" s="1385"/>
      <c r="O171" s="1385"/>
      <c r="P171" s="1385"/>
      <c r="Q171" s="1385"/>
      <c r="R171" s="1385"/>
      <c r="S171" s="1385"/>
      <c r="T171" s="1385"/>
      <c r="U171" s="1385"/>
      <c r="V171" s="1385"/>
      <c r="W171" s="1385"/>
      <c r="X171" s="1385"/>
      <c r="Y171" s="1385"/>
    </row>
    <row r="172" spans="1:25" ht="12" customHeight="1">
      <c r="A172" s="1385"/>
      <c r="B172" s="1386"/>
      <c r="C172" s="1385"/>
      <c r="D172" s="1385"/>
      <c r="E172" s="1385"/>
      <c r="F172" s="1385"/>
      <c r="G172" s="1385"/>
      <c r="H172" s="1385"/>
      <c r="I172" s="1385"/>
      <c r="J172" s="1385"/>
      <c r="K172" s="1386"/>
      <c r="L172" s="1385"/>
      <c r="M172" s="1385"/>
      <c r="N172" s="1385"/>
      <c r="O172" s="1385"/>
      <c r="P172" s="1385"/>
      <c r="Q172" s="1385"/>
      <c r="R172" s="1385"/>
      <c r="S172" s="1385"/>
      <c r="T172" s="1385"/>
      <c r="U172" s="1385"/>
      <c r="V172" s="1385"/>
      <c r="W172" s="1385"/>
      <c r="X172" s="1385"/>
      <c r="Y172" s="1385"/>
    </row>
    <row r="173" spans="1:25" ht="12" customHeight="1">
      <c r="A173" s="1385"/>
      <c r="B173" s="1386"/>
      <c r="C173" s="1385"/>
      <c r="D173" s="1385"/>
      <c r="E173" s="1385"/>
      <c r="F173" s="1385"/>
      <c r="G173" s="1385"/>
      <c r="H173" s="1385"/>
      <c r="I173" s="1385"/>
      <c r="J173" s="1385"/>
      <c r="K173" s="1386"/>
      <c r="L173" s="1385"/>
      <c r="M173" s="1385"/>
      <c r="N173" s="1385"/>
      <c r="O173" s="1385"/>
      <c r="P173" s="1385"/>
      <c r="Q173" s="1385"/>
      <c r="R173" s="1385"/>
      <c r="S173" s="1385"/>
      <c r="T173" s="1385"/>
      <c r="U173" s="1385"/>
      <c r="V173" s="1385"/>
      <c r="W173" s="1385"/>
      <c r="X173" s="1385"/>
      <c r="Y173" s="1385"/>
    </row>
    <row r="174" spans="1:25" ht="12" customHeight="1">
      <c r="A174" s="1385"/>
      <c r="B174" s="1386"/>
      <c r="C174" s="1385"/>
      <c r="D174" s="1385"/>
      <c r="E174" s="1385"/>
      <c r="F174" s="1385"/>
      <c r="G174" s="1385"/>
      <c r="H174" s="1385"/>
      <c r="I174" s="1385"/>
      <c r="J174" s="1385"/>
      <c r="K174" s="1386"/>
      <c r="L174" s="1385"/>
      <c r="M174" s="1385"/>
      <c r="N174" s="1385"/>
      <c r="O174" s="1385"/>
      <c r="P174" s="1385"/>
      <c r="Q174" s="1385"/>
      <c r="R174" s="1385"/>
      <c r="S174" s="1385"/>
      <c r="T174" s="1385"/>
      <c r="U174" s="1385"/>
      <c r="V174" s="1385"/>
      <c r="W174" s="1385"/>
      <c r="X174" s="1385"/>
      <c r="Y174" s="1385"/>
    </row>
    <row r="175" spans="1:25" ht="12" customHeight="1">
      <c r="A175" s="1385"/>
      <c r="B175" s="1386"/>
      <c r="C175" s="1385"/>
      <c r="D175" s="1385"/>
      <c r="E175" s="1385"/>
      <c r="F175" s="1385"/>
      <c r="G175" s="1385"/>
      <c r="H175" s="1385"/>
      <c r="I175" s="1385"/>
      <c r="J175" s="1385"/>
      <c r="K175" s="1386"/>
      <c r="L175" s="1385"/>
      <c r="M175" s="1385"/>
      <c r="N175" s="1385"/>
      <c r="O175" s="1385"/>
      <c r="P175" s="1385"/>
      <c r="Q175" s="1385"/>
      <c r="R175" s="1385"/>
      <c r="S175" s="1385"/>
      <c r="T175" s="1385"/>
      <c r="U175" s="1385"/>
      <c r="V175" s="1385"/>
      <c r="W175" s="1385"/>
      <c r="X175" s="1385"/>
      <c r="Y175" s="1385"/>
    </row>
    <row r="176" spans="1:25" ht="12" customHeight="1">
      <c r="A176" s="1385"/>
      <c r="B176" s="1386"/>
      <c r="C176" s="1385"/>
      <c r="D176" s="1385"/>
      <c r="E176" s="1385"/>
      <c r="F176" s="1385"/>
      <c r="G176" s="1385"/>
      <c r="H176" s="1385"/>
      <c r="I176" s="1385"/>
      <c r="J176" s="1385"/>
      <c r="K176" s="1386"/>
      <c r="L176" s="1385"/>
      <c r="M176" s="1385"/>
      <c r="N176" s="1385"/>
      <c r="O176" s="1385"/>
      <c r="P176" s="1385"/>
      <c r="Q176" s="1385"/>
      <c r="R176" s="1385"/>
      <c r="S176" s="1385"/>
      <c r="T176" s="1385"/>
      <c r="U176" s="1385"/>
      <c r="V176" s="1385"/>
      <c r="W176" s="1385"/>
      <c r="X176" s="1385"/>
      <c r="Y176" s="1385"/>
    </row>
    <row r="177" spans="1:25" ht="12" customHeight="1">
      <c r="A177" s="1385"/>
      <c r="B177" s="1386"/>
      <c r="C177" s="1385"/>
      <c r="D177" s="1385"/>
      <c r="E177" s="1385"/>
      <c r="F177" s="1385"/>
      <c r="G177" s="1385"/>
      <c r="H177" s="1385"/>
      <c r="I177" s="1385"/>
      <c r="J177" s="1385"/>
      <c r="K177" s="1386"/>
      <c r="L177" s="1385"/>
      <c r="M177" s="1385"/>
      <c r="N177" s="1385"/>
      <c r="O177" s="1385"/>
      <c r="P177" s="1385"/>
      <c r="Q177" s="1385"/>
      <c r="R177" s="1385"/>
      <c r="S177" s="1385"/>
      <c r="T177" s="1385"/>
      <c r="U177" s="1385"/>
      <c r="V177" s="1385"/>
      <c r="W177" s="1385"/>
      <c r="X177" s="1385"/>
      <c r="Y177" s="1385"/>
    </row>
    <row r="178" spans="1:25" ht="12" customHeight="1">
      <c r="A178" s="1385"/>
      <c r="B178" s="1386"/>
      <c r="C178" s="1385"/>
      <c r="D178" s="1385"/>
      <c r="E178" s="1385"/>
      <c r="F178" s="1385"/>
      <c r="G178" s="1385"/>
      <c r="H178" s="1385"/>
      <c r="I178" s="1385"/>
      <c r="J178" s="1385"/>
      <c r="K178" s="1386"/>
      <c r="L178" s="1385"/>
      <c r="M178" s="1385"/>
      <c r="N178" s="1385"/>
      <c r="O178" s="1385"/>
      <c r="P178" s="1385"/>
      <c r="Q178" s="1385"/>
      <c r="R178" s="1385"/>
      <c r="S178" s="1385"/>
      <c r="T178" s="1385"/>
      <c r="U178" s="1385"/>
      <c r="V178" s="1385"/>
      <c r="W178" s="1385"/>
      <c r="X178" s="1385"/>
      <c r="Y178" s="1385"/>
    </row>
    <row r="179" spans="1:25" ht="12" customHeight="1">
      <c r="A179" s="1385"/>
      <c r="B179" s="1386"/>
      <c r="C179" s="1385"/>
      <c r="D179" s="1385"/>
      <c r="E179" s="1385"/>
      <c r="F179" s="1385"/>
      <c r="G179" s="1385"/>
      <c r="H179" s="1385"/>
      <c r="I179" s="1385"/>
      <c r="J179" s="1385"/>
      <c r="K179" s="1386"/>
      <c r="L179" s="1385"/>
      <c r="M179" s="1385"/>
      <c r="N179" s="1385"/>
      <c r="O179" s="1385"/>
      <c r="P179" s="1385"/>
      <c r="Q179" s="1385"/>
      <c r="R179" s="1385"/>
      <c r="S179" s="1385"/>
      <c r="T179" s="1385"/>
      <c r="U179" s="1385"/>
      <c r="V179" s="1385"/>
      <c r="W179" s="1385"/>
      <c r="X179" s="1385"/>
      <c r="Y179" s="1385"/>
    </row>
    <row r="180" spans="1:25" ht="12" customHeight="1">
      <c r="A180" s="1385"/>
      <c r="B180" s="1386"/>
      <c r="C180" s="1385"/>
      <c r="D180" s="1385"/>
      <c r="E180" s="1385"/>
      <c r="F180" s="1385"/>
      <c r="G180" s="1385"/>
      <c r="H180" s="1385"/>
      <c r="I180" s="1385"/>
      <c r="J180" s="1385"/>
      <c r="K180" s="1386"/>
      <c r="L180" s="1385"/>
      <c r="M180" s="1385"/>
      <c r="N180" s="1385"/>
      <c r="O180" s="1385"/>
      <c r="P180" s="1385"/>
      <c r="Q180" s="1385"/>
      <c r="R180" s="1385"/>
      <c r="S180" s="1385"/>
      <c r="T180" s="1385"/>
      <c r="U180" s="1385"/>
      <c r="V180" s="1385"/>
      <c r="W180" s="1385"/>
      <c r="X180" s="1385"/>
      <c r="Y180" s="1385"/>
    </row>
    <row r="181" spans="1:25" ht="12" customHeight="1">
      <c r="A181" s="1385"/>
      <c r="B181" s="1386"/>
      <c r="C181" s="1385"/>
      <c r="D181" s="1385"/>
      <c r="E181" s="1385"/>
      <c r="F181" s="1385"/>
      <c r="G181" s="1385"/>
      <c r="H181" s="1385"/>
      <c r="I181" s="1385"/>
      <c r="J181" s="1385"/>
      <c r="K181" s="1386"/>
      <c r="L181" s="1385"/>
      <c r="M181" s="1385"/>
      <c r="N181" s="1385"/>
      <c r="O181" s="1385"/>
      <c r="P181" s="1385"/>
      <c r="Q181" s="1385"/>
      <c r="R181" s="1385"/>
      <c r="S181" s="1385"/>
      <c r="T181" s="1385"/>
      <c r="U181" s="1385"/>
      <c r="V181" s="1385"/>
      <c r="W181" s="1385"/>
      <c r="X181" s="1385"/>
      <c r="Y181" s="1385"/>
    </row>
    <row r="182" spans="1:25" ht="12" customHeight="1">
      <c r="A182" s="1385"/>
      <c r="B182" s="1386"/>
      <c r="C182" s="1385"/>
      <c r="D182" s="1385"/>
      <c r="E182" s="1385"/>
      <c r="F182" s="1385"/>
      <c r="G182" s="1385"/>
      <c r="H182" s="1385"/>
      <c r="I182" s="1385"/>
      <c r="J182" s="1385"/>
      <c r="K182" s="1386"/>
      <c r="L182" s="1385"/>
      <c r="M182" s="1385"/>
      <c r="N182" s="1385"/>
      <c r="O182" s="1385"/>
      <c r="P182" s="1385"/>
      <c r="Q182" s="1385"/>
      <c r="R182" s="1385"/>
      <c r="S182" s="1385"/>
      <c r="T182" s="1385"/>
      <c r="U182" s="1385"/>
      <c r="V182" s="1385"/>
      <c r="W182" s="1385"/>
      <c r="X182" s="1385"/>
      <c r="Y182" s="1385"/>
    </row>
    <row r="183" spans="1:25" ht="12" customHeight="1">
      <c r="A183" s="1385"/>
      <c r="B183" s="1386"/>
      <c r="C183" s="1385"/>
      <c r="D183" s="1385"/>
      <c r="E183" s="1385"/>
      <c r="F183" s="1385"/>
      <c r="G183" s="1385"/>
      <c r="H183" s="1385"/>
      <c r="I183" s="1385"/>
      <c r="J183" s="1385"/>
      <c r="K183" s="1386"/>
      <c r="L183" s="1385"/>
      <c r="M183" s="1385"/>
      <c r="N183" s="1385"/>
      <c r="O183" s="1385"/>
      <c r="P183" s="1385"/>
      <c r="Q183" s="1385"/>
      <c r="R183" s="1385"/>
      <c r="S183" s="1385"/>
      <c r="T183" s="1385"/>
      <c r="U183" s="1385"/>
      <c r="V183" s="1385"/>
      <c r="W183" s="1385"/>
      <c r="X183" s="1385"/>
      <c r="Y183" s="1385"/>
    </row>
    <row r="184" spans="1:25" ht="12" customHeight="1">
      <c r="A184" s="1385"/>
      <c r="B184" s="1386"/>
      <c r="C184" s="1385"/>
      <c r="D184" s="1385"/>
      <c r="E184" s="1385"/>
      <c r="F184" s="1385"/>
      <c r="G184" s="1385"/>
      <c r="H184" s="1385"/>
      <c r="I184" s="1385"/>
      <c r="J184" s="1385"/>
      <c r="K184" s="1386"/>
      <c r="L184" s="1385"/>
      <c r="M184" s="1385"/>
      <c r="N184" s="1385"/>
      <c r="O184" s="1385"/>
      <c r="P184" s="1385"/>
      <c r="Q184" s="1385"/>
      <c r="R184" s="1385"/>
      <c r="S184" s="1385"/>
      <c r="T184" s="1385"/>
      <c r="U184" s="1385"/>
      <c r="V184" s="1385"/>
      <c r="W184" s="1385"/>
      <c r="X184" s="1385"/>
      <c r="Y184" s="1385"/>
    </row>
    <row r="185" spans="1:25" ht="12" customHeight="1">
      <c r="A185" s="1385"/>
      <c r="B185" s="1386"/>
      <c r="C185" s="1385"/>
      <c r="D185" s="1385"/>
      <c r="E185" s="1385"/>
      <c r="F185" s="1385"/>
      <c r="G185" s="1385"/>
      <c r="H185" s="1385"/>
      <c r="I185" s="1385"/>
      <c r="J185" s="1385"/>
      <c r="K185" s="1386"/>
      <c r="L185" s="1385"/>
      <c r="M185" s="1385"/>
      <c r="N185" s="1385"/>
      <c r="O185" s="1385"/>
      <c r="P185" s="1385"/>
      <c r="Q185" s="1385"/>
      <c r="R185" s="1385"/>
      <c r="S185" s="1385"/>
      <c r="T185" s="1385"/>
      <c r="U185" s="1385"/>
      <c r="V185" s="1385"/>
      <c r="W185" s="1385"/>
      <c r="X185" s="1385"/>
      <c r="Y185" s="1385"/>
    </row>
    <row r="186" spans="1:25" ht="12" customHeight="1">
      <c r="A186" s="1385"/>
      <c r="B186" s="1386"/>
      <c r="C186" s="1385"/>
      <c r="D186" s="1385"/>
      <c r="E186" s="1385"/>
      <c r="F186" s="1385"/>
      <c r="G186" s="1385"/>
      <c r="H186" s="1385"/>
      <c r="I186" s="1385"/>
      <c r="J186" s="1385"/>
      <c r="K186" s="1386"/>
      <c r="L186" s="1385"/>
      <c r="M186" s="1385"/>
      <c r="N186" s="1385"/>
      <c r="O186" s="1385"/>
      <c r="P186" s="1385"/>
      <c r="Q186" s="1385"/>
      <c r="R186" s="1385"/>
      <c r="S186" s="1385"/>
      <c r="T186" s="1385"/>
      <c r="U186" s="1385"/>
      <c r="V186" s="1385"/>
      <c r="W186" s="1385"/>
      <c r="X186" s="1385"/>
      <c r="Y186" s="1385"/>
    </row>
    <row r="187" spans="1:25" ht="12" customHeight="1">
      <c r="A187" s="1385"/>
      <c r="B187" s="1386"/>
      <c r="C187" s="1385"/>
      <c r="D187" s="1385"/>
      <c r="E187" s="1385"/>
      <c r="F187" s="1385"/>
      <c r="G187" s="1385"/>
      <c r="H187" s="1385"/>
      <c r="I187" s="1385"/>
      <c r="J187" s="1385"/>
      <c r="K187" s="1386"/>
      <c r="L187" s="1385"/>
      <c r="M187" s="1385"/>
      <c r="N187" s="1385"/>
      <c r="O187" s="1385"/>
      <c r="P187" s="1385"/>
      <c r="Q187" s="1385"/>
      <c r="R187" s="1385"/>
      <c r="S187" s="1385"/>
      <c r="T187" s="1385"/>
      <c r="U187" s="1385"/>
      <c r="V187" s="1385"/>
      <c r="W187" s="1385"/>
      <c r="X187" s="1385"/>
      <c r="Y187" s="1385"/>
    </row>
    <row r="188" spans="1:25" ht="12" customHeight="1">
      <c r="A188" s="1385"/>
      <c r="B188" s="1386"/>
      <c r="C188" s="1385"/>
      <c r="D188" s="1385"/>
      <c r="E188" s="1385"/>
      <c r="F188" s="1385"/>
      <c r="G188" s="1385"/>
      <c r="H188" s="1385"/>
      <c r="I188" s="1385"/>
      <c r="J188" s="1385"/>
      <c r="K188" s="1386"/>
      <c r="L188" s="1385"/>
      <c r="M188" s="1385"/>
      <c r="N188" s="1385"/>
      <c r="O188" s="1385"/>
      <c r="P188" s="1385"/>
      <c r="Q188" s="1385"/>
      <c r="R188" s="1385"/>
      <c r="S188" s="1385"/>
      <c r="T188" s="1385"/>
      <c r="U188" s="1385"/>
      <c r="V188" s="1385"/>
      <c r="W188" s="1385"/>
      <c r="X188" s="1385"/>
      <c r="Y188" s="1385"/>
    </row>
    <row r="189" spans="1:25" ht="12" customHeight="1">
      <c r="A189" s="1385"/>
      <c r="B189" s="1386"/>
      <c r="C189" s="1385"/>
      <c r="D189" s="1385"/>
      <c r="E189" s="1385"/>
      <c r="F189" s="1385"/>
      <c r="G189" s="1385"/>
      <c r="H189" s="1385"/>
      <c r="I189" s="1385"/>
      <c r="J189" s="1385"/>
      <c r="K189" s="1386"/>
      <c r="L189" s="1385"/>
      <c r="M189" s="1385"/>
      <c r="N189" s="1385"/>
      <c r="O189" s="1385"/>
      <c r="P189" s="1385"/>
      <c r="Q189" s="1385"/>
      <c r="R189" s="1385"/>
      <c r="S189" s="1385"/>
      <c r="T189" s="1385"/>
      <c r="U189" s="1385"/>
      <c r="V189" s="1385"/>
      <c r="W189" s="1385"/>
      <c r="X189" s="1385"/>
      <c r="Y189" s="1385"/>
    </row>
    <row r="190" spans="1:25" ht="12" customHeight="1">
      <c r="A190" s="1385"/>
      <c r="B190" s="1386"/>
      <c r="C190" s="1385"/>
      <c r="D190" s="1385"/>
      <c r="E190" s="1385"/>
      <c r="F190" s="1385"/>
      <c r="G190" s="1385"/>
      <c r="H190" s="1385"/>
      <c r="I190" s="1385"/>
      <c r="J190" s="1385"/>
      <c r="K190" s="1386"/>
      <c r="L190" s="1385"/>
      <c r="M190" s="1385"/>
      <c r="N190" s="1385"/>
      <c r="O190" s="1385"/>
      <c r="P190" s="1385"/>
      <c r="Q190" s="1385"/>
      <c r="R190" s="1385"/>
      <c r="S190" s="1385"/>
      <c r="T190" s="1385"/>
      <c r="U190" s="1385"/>
      <c r="V190" s="1385"/>
      <c r="W190" s="1385"/>
      <c r="X190" s="1385"/>
      <c r="Y190" s="1385"/>
    </row>
    <row r="191" spans="1:25" ht="12" customHeight="1">
      <c r="A191" s="1385"/>
      <c r="B191" s="1386"/>
      <c r="C191" s="1385"/>
      <c r="D191" s="1385"/>
      <c r="E191" s="1385"/>
      <c r="F191" s="1385"/>
      <c r="G191" s="1385"/>
      <c r="H191" s="1385"/>
      <c r="I191" s="1385"/>
      <c r="J191" s="1385"/>
      <c r="K191" s="1386"/>
      <c r="L191" s="1385"/>
      <c r="M191" s="1385"/>
      <c r="N191" s="1385"/>
      <c r="O191" s="1385"/>
      <c r="P191" s="1385"/>
      <c r="Q191" s="1385"/>
      <c r="R191" s="1385"/>
      <c r="S191" s="1385"/>
      <c r="T191" s="1385"/>
      <c r="U191" s="1385"/>
      <c r="V191" s="1385"/>
      <c r="W191" s="1385"/>
      <c r="X191" s="1385"/>
      <c r="Y191" s="1385"/>
    </row>
    <row r="192" spans="1:25" ht="12" customHeight="1">
      <c r="A192" s="1385"/>
      <c r="B192" s="1386"/>
      <c r="C192" s="1385"/>
      <c r="D192" s="1385"/>
      <c r="E192" s="1385"/>
      <c r="F192" s="1385"/>
      <c r="G192" s="1385"/>
      <c r="H192" s="1385"/>
      <c r="I192" s="1385"/>
      <c r="J192" s="1385"/>
      <c r="K192" s="1386"/>
      <c r="L192" s="1385"/>
      <c r="M192" s="1385"/>
      <c r="N192" s="1385"/>
      <c r="O192" s="1385"/>
      <c r="P192" s="1385"/>
      <c r="Q192" s="1385"/>
      <c r="R192" s="1385"/>
      <c r="S192" s="1385"/>
      <c r="T192" s="1385"/>
      <c r="U192" s="1385"/>
      <c r="V192" s="1385"/>
      <c r="W192" s="1385"/>
      <c r="X192" s="1385"/>
      <c r="Y192" s="1385"/>
    </row>
    <row r="193" spans="1:25" ht="12" customHeight="1">
      <c r="A193" s="1385"/>
      <c r="B193" s="1386"/>
      <c r="C193" s="1385"/>
      <c r="D193" s="1385"/>
      <c r="E193" s="1385"/>
      <c r="F193" s="1385"/>
      <c r="G193" s="1385"/>
      <c r="H193" s="1385"/>
      <c r="I193" s="1385"/>
      <c r="J193" s="1385"/>
      <c r="K193" s="1386"/>
      <c r="L193" s="1385"/>
      <c r="M193" s="1385"/>
      <c r="N193" s="1385"/>
      <c r="O193" s="1385"/>
      <c r="P193" s="1385"/>
      <c r="Q193" s="1385"/>
      <c r="R193" s="1385"/>
      <c r="S193" s="1385"/>
      <c r="T193" s="1385"/>
      <c r="U193" s="1385"/>
      <c r="V193" s="1385"/>
      <c r="W193" s="1385"/>
      <c r="X193" s="1385"/>
      <c r="Y193" s="1385"/>
    </row>
    <row r="194" spans="1:25" ht="12" customHeight="1">
      <c r="A194" s="1385"/>
      <c r="B194" s="1386"/>
      <c r="C194" s="1385"/>
      <c r="D194" s="1385"/>
      <c r="E194" s="1385"/>
      <c r="F194" s="1385"/>
      <c r="G194" s="1385"/>
      <c r="H194" s="1385"/>
      <c r="I194" s="1385"/>
      <c r="J194" s="1385"/>
      <c r="K194" s="1386"/>
      <c r="L194" s="1385"/>
      <c r="M194" s="1385"/>
      <c r="N194" s="1385"/>
      <c r="O194" s="1385"/>
      <c r="P194" s="1385"/>
      <c r="Q194" s="1385"/>
      <c r="R194" s="1385"/>
      <c r="S194" s="1385"/>
      <c r="T194" s="1385"/>
      <c r="U194" s="1385"/>
      <c r="V194" s="1385"/>
      <c r="W194" s="1385"/>
      <c r="X194" s="1385"/>
      <c r="Y194" s="1385"/>
    </row>
    <row r="195" spans="1:25" ht="12" customHeight="1">
      <c r="A195" s="1385"/>
      <c r="B195" s="1386"/>
      <c r="C195" s="1385"/>
      <c r="D195" s="1385"/>
      <c r="E195" s="1385"/>
      <c r="F195" s="1385"/>
      <c r="G195" s="1385"/>
      <c r="H195" s="1385"/>
      <c r="I195" s="1385"/>
      <c r="J195" s="1385"/>
      <c r="K195" s="1386"/>
      <c r="L195" s="1385"/>
      <c r="M195" s="1385"/>
      <c r="N195" s="1385"/>
      <c r="O195" s="1385"/>
      <c r="P195" s="1385"/>
      <c r="Q195" s="1385"/>
      <c r="R195" s="1385"/>
      <c r="S195" s="1385"/>
      <c r="T195" s="1385"/>
      <c r="U195" s="1385"/>
      <c r="V195" s="1385"/>
      <c r="W195" s="1385"/>
      <c r="X195" s="1385"/>
      <c r="Y195" s="1385"/>
    </row>
    <row r="196" spans="1:25" ht="12" customHeight="1">
      <c r="A196" s="1385"/>
      <c r="B196" s="1386"/>
      <c r="C196" s="1385"/>
      <c r="D196" s="1385"/>
      <c r="E196" s="1385"/>
      <c r="F196" s="1385"/>
      <c r="G196" s="1385"/>
      <c r="H196" s="1385"/>
      <c r="I196" s="1385"/>
      <c r="J196" s="1385"/>
      <c r="K196" s="1386"/>
      <c r="L196" s="1385"/>
      <c r="M196" s="1385"/>
      <c r="N196" s="1385"/>
      <c r="O196" s="1385"/>
      <c r="P196" s="1385"/>
      <c r="Q196" s="1385"/>
      <c r="R196" s="1385"/>
      <c r="S196" s="1385"/>
      <c r="T196" s="1385"/>
      <c r="U196" s="1385"/>
      <c r="V196" s="1385"/>
      <c r="W196" s="1385"/>
      <c r="X196" s="1385"/>
      <c r="Y196" s="1385"/>
    </row>
    <row r="197" spans="1:25" ht="12" customHeight="1">
      <c r="A197" s="1385"/>
      <c r="B197" s="1386"/>
      <c r="C197" s="1385"/>
      <c r="D197" s="1385"/>
      <c r="E197" s="1385"/>
      <c r="F197" s="1385"/>
      <c r="G197" s="1385"/>
      <c r="H197" s="1385"/>
      <c r="I197" s="1385"/>
      <c r="J197" s="1385"/>
      <c r="K197" s="1386"/>
      <c r="L197" s="1385"/>
      <c r="M197" s="1385"/>
      <c r="N197" s="1385"/>
      <c r="O197" s="1385"/>
      <c r="P197" s="1385"/>
      <c r="Q197" s="1385"/>
      <c r="R197" s="1385"/>
      <c r="S197" s="1385"/>
      <c r="T197" s="1385"/>
      <c r="U197" s="1385"/>
      <c r="V197" s="1385"/>
      <c r="W197" s="1385"/>
      <c r="X197" s="1385"/>
      <c r="Y197" s="1385"/>
    </row>
    <row r="198" spans="1:25" ht="12" customHeight="1">
      <c r="A198" s="1385"/>
      <c r="B198" s="1386"/>
      <c r="C198" s="1385"/>
      <c r="D198" s="1385"/>
      <c r="E198" s="1385"/>
      <c r="F198" s="1385"/>
      <c r="G198" s="1385"/>
      <c r="H198" s="1385"/>
      <c r="I198" s="1385"/>
      <c r="J198" s="1385"/>
      <c r="K198" s="1386"/>
      <c r="L198" s="1385"/>
      <c r="M198" s="1385"/>
      <c r="N198" s="1385"/>
      <c r="O198" s="1385"/>
      <c r="P198" s="1385"/>
      <c r="Q198" s="1385"/>
      <c r="R198" s="1385"/>
      <c r="S198" s="1385"/>
      <c r="T198" s="1385"/>
      <c r="U198" s="1385"/>
      <c r="V198" s="1385"/>
      <c r="W198" s="1385"/>
      <c r="X198" s="1385"/>
      <c r="Y198" s="1385"/>
    </row>
    <row r="199" spans="1:25" ht="12" customHeight="1">
      <c r="A199" s="1385"/>
      <c r="B199" s="1386"/>
      <c r="C199" s="1385"/>
      <c r="D199" s="1385"/>
      <c r="E199" s="1385"/>
      <c r="F199" s="1385"/>
      <c r="G199" s="1385"/>
      <c r="H199" s="1385"/>
      <c r="I199" s="1385"/>
      <c r="J199" s="1385"/>
      <c r="K199" s="1386"/>
      <c r="L199" s="1385"/>
      <c r="M199" s="1385"/>
      <c r="N199" s="1385"/>
      <c r="O199" s="1385"/>
      <c r="P199" s="1385"/>
      <c r="Q199" s="1385"/>
      <c r="R199" s="1385"/>
      <c r="S199" s="1385"/>
      <c r="T199" s="1385"/>
      <c r="U199" s="1385"/>
      <c r="V199" s="1385"/>
      <c r="W199" s="1385"/>
      <c r="X199" s="1385"/>
      <c r="Y199" s="1385"/>
    </row>
    <row r="200" spans="1:25" ht="12" customHeight="1">
      <c r="A200" s="1385"/>
      <c r="B200" s="1386"/>
      <c r="C200" s="1385"/>
      <c r="D200" s="1385"/>
      <c r="E200" s="1385"/>
      <c r="F200" s="1385"/>
      <c r="G200" s="1385"/>
      <c r="H200" s="1385"/>
      <c r="I200" s="1385"/>
      <c r="J200" s="1385"/>
      <c r="K200" s="1386"/>
      <c r="L200" s="1385"/>
      <c r="M200" s="1385"/>
      <c r="N200" s="1385"/>
      <c r="O200" s="1385"/>
      <c r="P200" s="1385"/>
      <c r="Q200" s="1385"/>
      <c r="R200" s="1385"/>
      <c r="S200" s="1385"/>
      <c r="T200" s="1385"/>
      <c r="U200" s="1385"/>
      <c r="V200" s="1385"/>
      <c r="W200" s="1385"/>
      <c r="X200" s="1385"/>
      <c r="Y200" s="1385"/>
    </row>
    <row r="201" spans="1:25" ht="12" customHeight="1">
      <c r="A201" s="1385"/>
      <c r="B201" s="1386"/>
      <c r="C201" s="1385"/>
      <c r="D201" s="1385"/>
      <c r="E201" s="1385"/>
      <c r="F201" s="1385"/>
      <c r="G201" s="1385"/>
      <c r="H201" s="1385"/>
      <c r="I201" s="1385"/>
      <c r="J201" s="1385"/>
      <c r="K201" s="1386"/>
      <c r="L201" s="1385"/>
      <c r="M201" s="1385"/>
      <c r="N201" s="1385"/>
      <c r="O201" s="1385"/>
      <c r="P201" s="1385"/>
      <c r="Q201" s="1385"/>
      <c r="R201" s="1385"/>
      <c r="S201" s="1385"/>
      <c r="T201" s="1385"/>
      <c r="U201" s="1385"/>
      <c r="V201" s="1385"/>
      <c r="W201" s="1385"/>
      <c r="X201" s="1385"/>
      <c r="Y201" s="1385"/>
    </row>
    <row r="202" spans="1:25" ht="12" customHeight="1">
      <c r="A202" s="1385"/>
      <c r="B202" s="1386"/>
      <c r="C202" s="1385"/>
      <c r="D202" s="1385"/>
      <c r="E202" s="1385"/>
      <c r="F202" s="1385"/>
      <c r="G202" s="1385"/>
      <c r="H202" s="1385"/>
      <c r="I202" s="1385"/>
      <c r="J202" s="1385"/>
      <c r="K202" s="1386"/>
      <c r="L202" s="1385"/>
      <c r="M202" s="1385"/>
      <c r="N202" s="1385"/>
      <c r="O202" s="1385"/>
      <c r="P202" s="1385"/>
      <c r="Q202" s="1385"/>
      <c r="R202" s="1385"/>
      <c r="S202" s="1385"/>
      <c r="T202" s="1385"/>
      <c r="U202" s="1385"/>
      <c r="V202" s="1385"/>
      <c r="W202" s="1385"/>
      <c r="X202" s="1385"/>
      <c r="Y202" s="1385"/>
    </row>
    <row r="203" spans="1:25" ht="12" customHeight="1">
      <c r="A203" s="1385"/>
      <c r="B203" s="1386"/>
      <c r="C203" s="1385"/>
      <c r="D203" s="1385"/>
      <c r="E203" s="1385"/>
      <c r="F203" s="1385"/>
      <c r="G203" s="1385"/>
      <c r="H203" s="1385"/>
      <c r="I203" s="1385"/>
      <c r="J203" s="1385"/>
      <c r="K203" s="1386"/>
      <c r="L203" s="1385"/>
      <c r="M203" s="1385"/>
      <c r="N203" s="1385"/>
      <c r="O203" s="1385"/>
      <c r="P203" s="1385"/>
      <c r="Q203" s="1385"/>
      <c r="R203" s="1385"/>
      <c r="S203" s="1385"/>
      <c r="T203" s="1385"/>
      <c r="U203" s="1385"/>
      <c r="V203" s="1385"/>
      <c r="W203" s="1385"/>
      <c r="X203" s="1385"/>
      <c r="Y203" s="1385"/>
    </row>
    <row r="204" spans="1:25" ht="12" customHeight="1">
      <c r="A204" s="1385"/>
      <c r="B204" s="1386"/>
      <c r="C204" s="1385"/>
      <c r="D204" s="1385"/>
      <c r="E204" s="1385"/>
      <c r="F204" s="1385"/>
      <c r="G204" s="1385"/>
      <c r="H204" s="1385"/>
      <c r="I204" s="1385"/>
      <c r="J204" s="1385"/>
      <c r="K204" s="1386"/>
      <c r="L204" s="1385"/>
      <c r="M204" s="1385"/>
      <c r="N204" s="1385"/>
      <c r="O204" s="1385"/>
      <c r="P204" s="1385"/>
      <c r="Q204" s="1385"/>
      <c r="R204" s="1385"/>
      <c r="S204" s="1385"/>
      <c r="T204" s="1385"/>
      <c r="U204" s="1385"/>
      <c r="V204" s="1385"/>
      <c r="W204" s="1385"/>
      <c r="X204" s="1385"/>
      <c r="Y204" s="1385"/>
    </row>
    <row r="205" spans="1:25" ht="12" customHeight="1">
      <c r="A205" s="1385"/>
      <c r="B205" s="1386"/>
      <c r="C205" s="1385"/>
      <c r="D205" s="1385"/>
      <c r="E205" s="1385"/>
      <c r="F205" s="1385"/>
      <c r="G205" s="1385"/>
      <c r="H205" s="1385"/>
      <c r="I205" s="1385"/>
      <c r="J205" s="1385"/>
      <c r="K205" s="1386"/>
      <c r="L205" s="1385"/>
      <c r="M205" s="1385"/>
      <c r="N205" s="1385"/>
      <c r="O205" s="1385"/>
      <c r="P205" s="1385"/>
      <c r="Q205" s="1385"/>
      <c r="R205" s="1385"/>
      <c r="S205" s="1385"/>
      <c r="T205" s="1385"/>
      <c r="U205" s="1385"/>
      <c r="V205" s="1385"/>
      <c r="W205" s="1385"/>
      <c r="X205" s="1385"/>
      <c r="Y205" s="1385"/>
    </row>
    <row r="206" spans="1:25" ht="12" customHeight="1">
      <c r="A206" s="1385"/>
      <c r="B206" s="1386"/>
      <c r="C206" s="1385"/>
      <c r="D206" s="1385"/>
      <c r="E206" s="1385"/>
      <c r="F206" s="1385"/>
      <c r="G206" s="1385"/>
      <c r="H206" s="1385"/>
      <c r="I206" s="1385"/>
      <c r="J206" s="1385"/>
      <c r="K206" s="1386"/>
      <c r="L206" s="1385"/>
      <c r="M206" s="1385"/>
      <c r="N206" s="1385"/>
      <c r="O206" s="1385"/>
      <c r="P206" s="1385"/>
      <c r="Q206" s="1385"/>
      <c r="R206" s="1385"/>
      <c r="S206" s="1385"/>
      <c r="T206" s="1385"/>
      <c r="U206" s="1385"/>
      <c r="V206" s="1385"/>
      <c r="W206" s="1385"/>
      <c r="X206" s="1385"/>
      <c r="Y206" s="1385"/>
    </row>
    <row r="207" spans="1:25" ht="12" customHeight="1">
      <c r="A207" s="1385"/>
      <c r="B207" s="1386"/>
      <c r="C207" s="1385"/>
      <c r="D207" s="1385"/>
      <c r="E207" s="1385"/>
      <c r="F207" s="1385"/>
      <c r="G207" s="1385"/>
      <c r="H207" s="1385"/>
      <c r="I207" s="1385"/>
      <c r="J207" s="1385"/>
      <c r="K207" s="1386"/>
      <c r="L207" s="1385"/>
      <c r="M207" s="1385"/>
      <c r="N207" s="1385"/>
      <c r="O207" s="1385"/>
      <c r="P207" s="1385"/>
      <c r="Q207" s="1385"/>
      <c r="R207" s="1385"/>
      <c r="S207" s="1385"/>
      <c r="T207" s="1385"/>
      <c r="U207" s="1385"/>
      <c r="V207" s="1385"/>
      <c r="W207" s="1385"/>
      <c r="X207" s="1385"/>
      <c r="Y207" s="1385"/>
    </row>
    <row r="208" spans="1:25" ht="12" customHeight="1">
      <c r="A208" s="1385"/>
      <c r="B208" s="1386"/>
      <c r="C208" s="1385"/>
      <c r="D208" s="1385"/>
      <c r="E208" s="1385"/>
      <c r="F208" s="1385"/>
      <c r="G208" s="1385"/>
      <c r="H208" s="1385"/>
      <c r="I208" s="1385"/>
      <c r="J208" s="1385"/>
      <c r="K208" s="1386"/>
      <c r="L208" s="1385"/>
      <c r="M208" s="1385"/>
      <c r="N208" s="1385"/>
      <c r="O208" s="1385"/>
      <c r="P208" s="1385"/>
      <c r="Q208" s="1385"/>
      <c r="R208" s="1385"/>
      <c r="S208" s="1385"/>
      <c r="T208" s="1385"/>
      <c r="U208" s="1385"/>
      <c r="V208" s="1385"/>
      <c r="W208" s="1385"/>
      <c r="X208" s="1385"/>
      <c r="Y208" s="1385"/>
    </row>
    <row r="209" spans="1:25" ht="12" customHeight="1">
      <c r="A209" s="1385"/>
      <c r="B209" s="1386"/>
      <c r="C209" s="1385"/>
      <c r="D209" s="1385"/>
      <c r="E209" s="1385"/>
      <c r="F209" s="1385"/>
      <c r="G209" s="1385"/>
      <c r="H209" s="1385"/>
      <c r="I209" s="1385"/>
      <c r="J209" s="1385"/>
      <c r="K209" s="1386"/>
      <c r="L209" s="1385"/>
      <c r="M209" s="1385"/>
      <c r="N209" s="1385"/>
      <c r="O209" s="1385"/>
      <c r="P209" s="1385"/>
      <c r="Q209" s="1385"/>
      <c r="R209" s="1385"/>
      <c r="S209" s="1385"/>
      <c r="T209" s="1385"/>
      <c r="U209" s="1385"/>
      <c r="V209" s="1385"/>
      <c r="W209" s="1385"/>
      <c r="X209" s="1385"/>
      <c r="Y209" s="1385"/>
    </row>
    <row r="210" spans="1:25" ht="12" customHeight="1">
      <c r="A210" s="1385"/>
      <c r="B210" s="1386"/>
      <c r="C210" s="1385"/>
      <c r="D210" s="1385"/>
      <c r="E210" s="1385"/>
      <c r="F210" s="1385"/>
      <c r="G210" s="1385"/>
      <c r="H210" s="1385"/>
      <c r="I210" s="1385"/>
      <c r="J210" s="1385"/>
      <c r="K210" s="1386"/>
      <c r="L210" s="1385"/>
      <c r="M210" s="1385"/>
      <c r="N210" s="1385"/>
      <c r="O210" s="1385"/>
      <c r="P210" s="1385"/>
      <c r="Q210" s="1385"/>
      <c r="R210" s="1385"/>
      <c r="S210" s="1385"/>
      <c r="T210" s="1385"/>
      <c r="U210" s="1385"/>
      <c r="V210" s="1385"/>
      <c r="W210" s="1385"/>
      <c r="X210" s="1385"/>
      <c r="Y210" s="1385"/>
    </row>
    <row r="211" spans="1:25" ht="12" customHeight="1">
      <c r="A211" s="1385"/>
      <c r="B211" s="1386"/>
      <c r="C211" s="1385"/>
      <c r="D211" s="1385"/>
      <c r="E211" s="1385"/>
      <c r="F211" s="1385"/>
      <c r="G211" s="1385"/>
      <c r="H211" s="1385"/>
      <c r="I211" s="1385"/>
      <c r="J211" s="1385"/>
      <c r="K211" s="1386"/>
      <c r="L211" s="1385"/>
      <c r="M211" s="1385"/>
      <c r="N211" s="1385"/>
      <c r="O211" s="1385"/>
      <c r="P211" s="1385"/>
      <c r="Q211" s="1385"/>
      <c r="R211" s="1385"/>
      <c r="S211" s="1385"/>
      <c r="T211" s="1385"/>
      <c r="U211" s="1385"/>
      <c r="V211" s="1385"/>
      <c r="W211" s="1385"/>
      <c r="X211" s="1385"/>
      <c r="Y211" s="1385"/>
    </row>
    <row r="212" spans="1:25" ht="12" customHeight="1">
      <c r="A212" s="1385"/>
      <c r="B212" s="1386"/>
      <c r="C212" s="1385"/>
      <c r="D212" s="1385"/>
      <c r="E212" s="1385"/>
      <c r="F212" s="1385"/>
      <c r="G212" s="1385"/>
      <c r="H212" s="1385"/>
      <c r="I212" s="1385"/>
      <c r="J212" s="1385"/>
      <c r="K212" s="1386"/>
      <c r="L212" s="1385"/>
      <c r="M212" s="1385"/>
      <c r="N212" s="1385"/>
      <c r="O212" s="1385"/>
      <c r="P212" s="1385"/>
      <c r="Q212" s="1385"/>
      <c r="R212" s="1385"/>
      <c r="S212" s="1385"/>
      <c r="T212" s="1385"/>
      <c r="U212" s="1385"/>
      <c r="V212" s="1385"/>
      <c r="W212" s="1385"/>
      <c r="X212" s="1385"/>
      <c r="Y212" s="1385"/>
    </row>
    <row r="213" spans="1:25" ht="12" customHeight="1">
      <c r="A213" s="1385"/>
      <c r="B213" s="1386"/>
      <c r="C213" s="1385"/>
      <c r="D213" s="1385"/>
      <c r="E213" s="1385"/>
      <c r="F213" s="1385"/>
      <c r="G213" s="1385"/>
      <c r="H213" s="1385"/>
      <c r="I213" s="1385"/>
      <c r="J213" s="1385"/>
      <c r="K213" s="1386"/>
      <c r="L213" s="1385"/>
      <c r="M213" s="1385"/>
      <c r="N213" s="1385"/>
      <c r="O213" s="1385"/>
      <c r="P213" s="1385"/>
      <c r="Q213" s="1385"/>
      <c r="R213" s="1385"/>
      <c r="S213" s="1385"/>
      <c r="T213" s="1385"/>
      <c r="U213" s="1385"/>
      <c r="V213" s="1385"/>
      <c r="W213" s="1385"/>
      <c r="X213" s="1385"/>
      <c r="Y213" s="1385"/>
    </row>
    <row r="214" spans="1:25" ht="12" customHeight="1">
      <c r="A214" s="1385"/>
      <c r="B214" s="1386"/>
      <c r="C214" s="1385"/>
      <c r="D214" s="1385"/>
      <c r="E214" s="1385"/>
      <c r="F214" s="1385"/>
      <c r="G214" s="1385"/>
      <c r="H214" s="1385"/>
      <c r="I214" s="1385"/>
      <c r="J214" s="1385"/>
      <c r="K214" s="1386"/>
      <c r="L214" s="1385"/>
      <c r="M214" s="1385"/>
      <c r="N214" s="1385"/>
      <c r="O214" s="1385"/>
      <c r="P214" s="1385"/>
      <c r="Q214" s="1385"/>
      <c r="R214" s="1385"/>
      <c r="S214" s="1385"/>
      <c r="T214" s="1385"/>
      <c r="U214" s="1385"/>
      <c r="V214" s="1385"/>
      <c r="W214" s="1385"/>
      <c r="X214" s="1385"/>
      <c r="Y214" s="1385"/>
    </row>
    <row r="215" spans="1:25" ht="12" customHeight="1">
      <c r="A215" s="1385"/>
      <c r="B215" s="1386"/>
      <c r="C215" s="1385"/>
      <c r="D215" s="1385"/>
      <c r="E215" s="1385"/>
      <c r="F215" s="1385"/>
      <c r="G215" s="1385"/>
      <c r="H215" s="1385"/>
      <c r="I215" s="1385"/>
      <c r="J215" s="1385"/>
      <c r="K215" s="1386"/>
      <c r="L215" s="1385"/>
      <c r="M215" s="1385"/>
      <c r="N215" s="1385"/>
      <c r="O215" s="1385"/>
      <c r="P215" s="1385"/>
      <c r="Q215" s="1385"/>
      <c r="R215" s="1385"/>
      <c r="S215" s="1385"/>
      <c r="T215" s="1385"/>
      <c r="U215" s="1385"/>
      <c r="V215" s="1385"/>
      <c r="W215" s="1385"/>
      <c r="X215" s="1385"/>
      <c r="Y215" s="1385"/>
    </row>
    <row r="216" spans="1:25" ht="12" customHeight="1">
      <c r="A216" s="1385"/>
      <c r="B216" s="1386"/>
      <c r="C216" s="1385"/>
      <c r="D216" s="1385"/>
      <c r="E216" s="1385"/>
      <c r="F216" s="1385"/>
      <c r="G216" s="1385"/>
      <c r="H216" s="1385"/>
      <c r="I216" s="1385"/>
      <c r="J216" s="1385"/>
      <c r="K216" s="1386"/>
      <c r="L216" s="1385"/>
      <c r="M216" s="1385"/>
      <c r="N216" s="1385"/>
      <c r="O216" s="1385"/>
      <c r="P216" s="1385"/>
      <c r="Q216" s="1385"/>
      <c r="R216" s="1385"/>
      <c r="S216" s="1385"/>
      <c r="T216" s="1385"/>
      <c r="U216" s="1385"/>
      <c r="V216" s="1385"/>
      <c r="W216" s="1385"/>
      <c r="X216" s="1385"/>
      <c r="Y216" s="1385"/>
    </row>
    <row r="217" spans="1:25" ht="12" customHeight="1">
      <c r="A217" s="1385"/>
      <c r="B217" s="1386"/>
      <c r="C217" s="1385"/>
      <c r="D217" s="1385"/>
      <c r="E217" s="1385"/>
      <c r="F217" s="1385"/>
      <c r="G217" s="1385"/>
      <c r="H217" s="1385"/>
      <c r="I217" s="1385"/>
      <c r="J217" s="1385"/>
      <c r="K217" s="1386"/>
      <c r="L217" s="1385"/>
      <c r="M217" s="1385"/>
      <c r="N217" s="1385"/>
      <c r="O217" s="1385"/>
      <c r="P217" s="1385"/>
      <c r="Q217" s="1385"/>
      <c r="R217" s="1385"/>
      <c r="S217" s="1385"/>
      <c r="T217" s="1385"/>
      <c r="U217" s="1385"/>
      <c r="V217" s="1385"/>
      <c r="W217" s="1385"/>
      <c r="X217" s="1385"/>
      <c r="Y217" s="1385"/>
    </row>
    <row r="218" spans="1:25" ht="12" customHeight="1">
      <c r="A218" s="1385"/>
      <c r="B218" s="1386"/>
      <c r="C218" s="1385"/>
      <c r="D218" s="1385"/>
      <c r="E218" s="1385"/>
      <c r="F218" s="1385"/>
      <c r="G218" s="1385"/>
      <c r="H218" s="1385"/>
      <c r="I218" s="1385"/>
      <c r="J218" s="1385"/>
      <c r="K218" s="1386"/>
      <c r="L218" s="1385"/>
      <c r="M218" s="1385"/>
      <c r="N218" s="1385"/>
      <c r="O218" s="1385"/>
      <c r="P218" s="1385"/>
      <c r="Q218" s="1385"/>
      <c r="R218" s="1385"/>
      <c r="S218" s="1385"/>
      <c r="T218" s="1385"/>
      <c r="U218" s="1385"/>
      <c r="V218" s="1385"/>
      <c r="W218" s="1385"/>
      <c r="X218" s="1385"/>
      <c r="Y218" s="1385"/>
    </row>
    <row r="219" spans="1:25" ht="12" customHeight="1">
      <c r="A219" s="1385"/>
      <c r="B219" s="1386"/>
      <c r="C219" s="1385"/>
      <c r="D219" s="1385"/>
      <c r="E219" s="1385"/>
      <c r="F219" s="1385"/>
      <c r="G219" s="1385"/>
      <c r="H219" s="1385"/>
      <c r="I219" s="1385"/>
      <c r="J219" s="1385"/>
      <c r="K219" s="1386"/>
      <c r="L219" s="1385"/>
      <c r="M219" s="1385"/>
      <c r="N219" s="1385"/>
      <c r="O219" s="1385"/>
      <c r="P219" s="1385"/>
      <c r="Q219" s="1385"/>
      <c r="R219" s="1385"/>
      <c r="S219" s="1385"/>
      <c r="T219" s="1385"/>
      <c r="U219" s="1385"/>
      <c r="V219" s="1385"/>
      <c r="W219" s="1385"/>
      <c r="X219" s="1385"/>
      <c r="Y219" s="1385"/>
    </row>
    <row r="220" spans="1:25" ht="12" customHeight="1">
      <c r="A220" s="1385"/>
      <c r="B220" s="1386"/>
      <c r="C220" s="1385"/>
      <c r="D220" s="1385"/>
      <c r="E220" s="1385"/>
      <c r="F220" s="1385"/>
      <c r="G220" s="1385"/>
      <c r="H220" s="1385"/>
      <c r="I220" s="1385"/>
      <c r="J220" s="1385"/>
      <c r="K220" s="1386"/>
      <c r="L220" s="1385"/>
      <c r="M220" s="1385"/>
      <c r="N220" s="1385"/>
      <c r="O220" s="1385"/>
      <c r="P220" s="1385"/>
      <c r="Q220" s="1385"/>
      <c r="R220" s="1385"/>
      <c r="S220" s="1385"/>
      <c r="T220" s="1385"/>
      <c r="U220" s="1385"/>
      <c r="V220" s="1385"/>
      <c r="W220" s="1385"/>
      <c r="X220" s="1385"/>
      <c r="Y220" s="1385"/>
    </row>
    <row r="221" spans="1:25" ht="12" customHeight="1">
      <c r="A221" s="1385"/>
      <c r="B221" s="1386"/>
      <c r="C221" s="1385"/>
      <c r="D221" s="1385"/>
      <c r="E221" s="1385"/>
      <c r="F221" s="1385"/>
      <c r="G221" s="1385"/>
      <c r="H221" s="1385"/>
      <c r="I221" s="1385"/>
      <c r="J221" s="1385"/>
      <c r="K221" s="1386"/>
      <c r="L221" s="1385"/>
      <c r="M221" s="1385"/>
      <c r="N221" s="1385"/>
      <c r="O221" s="1385"/>
      <c r="P221" s="1385"/>
      <c r="Q221" s="1385"/>
      <c r="R221" s="1385"/>
      <c r="S221" s="1385"/>
      <c r="T221" s="1385"/>
      <c r="U221" s="1385"/>
      <c r="V221" s="1385"/>
      <c r="W221" s="1385"/>
      <c r="X221" s="1385"/>
      <c r="Y221" s="1385"/>
    </row>
    <row r="222" spans="1:25" ht="12" customHeight="1">
      <c r="A222" s="1385"/>
      <c r="B222" s="1386"/>
      <c r="C222" s="1385"/>
      <c r="D222" s="1385"/>
      <c r="E222" s="1385"/>
      <c r="F222" s="1385"/>
      <c r="G222" s="1385"/>
      <c r="H222" s="1385"/>
      <c r="I222" s="1385"/>
      <c r="J222" s="1385"/>
      <c r="K222" s="1386"/>
      <c r="L222" s="1385"/>
      <c r="M222" s="1385"/>
      <c r="N222" s="1385"/>
      <c r="O222" s="1385"/>
      <c r="P222" s="1385"/>
      <c r="Q222" s="1385"/>
      <c r="R222" s="1385"/>
      <c r="S222" s="1385"/>
      <c r="T222" s="1385"/>
      <c r="U222" s="1385"/>
      <c r="V222" s="1385"/>
      <c r="W222" s="1385"/>
      <c r="X222" s="1385"/>
      <c r="Y222" s="1385"/>
    </row>
    <row r="223" spans="1:25" ht="12" customHeight="1">
      <c r="A223" s="1385"/>
      <c r="B223" s="1386"/>
      <c r="C223" s="1385"/>
      <c r="D223" s="1385"/>
      <c r="E223" s="1385"/>
      <c r="F223" s="1385"/>
      <c r="G223" s="1385"/>
      <c r="H223" s="1385"/>
      <c r="I223" s="1385"/>
      <c r="J223" s="1385"/>
      <c r="K223" s="1386"/>
      <c r="L223" s="1385"/>
      <c r="M223" s="1385"/>
      <c r="N223" s="1385"/>
      <c r="O223" s="1385"/>
      <c r="P223" s="1385"/>
      <c r="Q223" s="1385"/>
      <c r="R223" s="1385"/>
      <c r="S223" s="1385"/>
      <c r="T223" s="1385"/>
      <c r="U223" s="1385"/>
      <c r="V223" s="1385"/>
      <c r="W223" s="1385"/>
      <c r="X223" s="1385"/>
      <c r="Y223" s="1385"/>
    </row>
    <row r="224" spans="1:25" ht="12" customHeight="1">
      <c r="A224" s="1385"/>
      <c r="B224" s="1386"/>
      <c r="C224" s="1385"/>
      <c r="D224" s="1385"/>
      <c r="E224" s="1385"/>
      <c r="F224" s="1385"/>
      <c r="G224" s="1385"/>
      <c r="H224" s="1385"/>
      <c r="I224" s="1385"/>
      <c r="J224" s="1385"/>
      <c r="K224" s="1386"/>
      <c r="L224" s="1385"/>
      <c r="M224" s="1385"/>
      <c r="N224" s="1385"/>
      <c r="O224" s="1385"/>
      <c r="P224" s="1385"/>
      <c r="Q224" s="1385"/>
      <c r="R224" s="1385"/>
      <c r="S224" s="1385"/>
      <c r="T224" s="1385"/>
      <c r="U224" s="1385"/>
      <c r="V224" s="1385"/>
      <c r="W224" s="1385"/>
      <c r="X224" s="1385"/>
      <c r="Y224" s="1385"/>
    </row>
    <row r="225" spans="1:25" ht="12" customHeight="1">
      <c r="A225" s="1385"/>
      <c r="B225" s="1386"/>
      <c r="C225" s="1385"/>
      <c r="D225" s="1385"/>
      <c r="E225" s="1385"/>
      <c r="F225" s="1385"/>
      <c r="G225" s="1385"/>
      <c r="H225" s="1385"/>
      <c r="I225" s="1385"/>
      <c r="J225" s="1385"/>
      <c r="K225" s="1386"/>
      <c r="L225" s="1385"/>
      <c r="M225" s="1385"/>
      <c r="N225" s="1385"/>
      <c r="O225" s="1385"/>
      <c r="P225" s="1385"/>
      <c r="Q225" s="1385"/>
      <c r="R225" s="1385"/>
      <c r="S225" s="1385"/>
      <c r="T225" s="1385"/>
      <c r="U225" s="1385"/>
      <c r="V225" s="1385"/>
      <c r="W225" s="1385"/>
      <c r="X225" s="1385"/>
      <c r="Y225" s="1385"/>
    </row>
    <row r="226" spans="1:25" ht="12" customHeight="1">
      <c r="A226" s="1385"/>
      <c r="B226" s="1386"/>
      <c r="C226" s="1385"/>
      <c r="D226" s="1385"/>
      <c r="E226" s="1385"/>
      <c r="F226" s="1385"/>
      <c r="G226" s="1385"/>
      <c r="H226" s="1385"/>
      <c r="I226" s="1385"/>
      <c r="J226" s="1385"/>
      <c r="K226" s="1386"/>
      <c r="L226" s="1385"/>
      <c r="M226" s="1385"/>
      <c r="N226" s="1385"/>
      <c r="O226" s="1385"/>
      <c r="P226" s="1385"/>
      <c r="Q226" s="1385"/>
      <c r="R226" s="1385"/>
      <c r="S226" s="1385"/>
      <c r="T226" s="1385"/>
      <c r="U226" s="1385"/>
      <c r="V226" s="1385"/>
      <c r="W226" s="1385"/>
      <c r="X226" s="1385"/>
      <c r="Y226" s="1385"/>
    </row>
    <row r="227" spans="1:25" ht="12" customHeight="1">
      <c r="A227" s="1385"/>
      <c r="B227" s="1386"/>
      <c r="C227" s="1385"/>
      <c r="D227" s="1385"/>
      <c r="E227" s="1385"/>
      <c r="F227" s="1385"/>
      <c r="G227" s="1385"/>
      <c r="H227" s="1385"/>
      <c r="I227" s="1385"/>
      <c r="J227" s="1385"/>
      <c r="K227" s="1386"/>
      <c r="L227" s="1385"/>
      <c r="M227" s="1385"/>
      <c r="N227" s="1385"/>
      <c r="O227" s="1385"/>
      <c r="P227" s="1385"/>
      <c r="Q227" s="1385"/>
      <c r="R227" s="1385"/>
      <c r="S227" s="1385"/>
      <c r="T227" s="1385"/>
      <c r="U227" s="1385"/>
      <c r="V227" s="1385"/>
      <c r="W227" s="1385"/>
      <c r="X227" s="1385"/>
      <c r="Y227" s="1385"/>
    </row>
    <row r="228" spans="1:25" ht="12" customHeight="1">
      <c r="A228" s="1385"/>
      <c r="B228" s="1386"/>
      <c r="C228" s="1385"/>
      <c r="D228" s="1385"/>
      <c r="E228" s="1385"/>
      <c r="F228" s="1385"/>
      <c r="G228" s="1385"/>
      <c r="H228" s="1385"/>
      <c r="I228" s="1385"/>
      <c r="J228" s="1385"/>
      <c r="K228" s="1386"/>
      <c r="L228" s="1385"/>
      <c r="M228" s="1385"/>
      <c r="N228" s="1385"/>
      <c r="O228" s="1385"/>
      <c r="P228" s="1385"/>
      <c r="Q228" s="1385"/>
      <c r="R228" s="1385"/>
      <c r="S228" s="1385"/>
      <c r="T228" s="1385"/>
      <c r="U228" s="1385"/>
      <c r="V228" s="1385"/>
      <c r="W228" s="1385"/>
      <c r="X228" s="1385"/>
      <c r="Y228" s="1385"/>
    </row>
    <row r="229" spans="1:25" ht="12" customHeight="1">
      <c r="A229" s="1385"/>
      <c r="B229" s="1386"/>
      <c r="C229" s="1385"/>
      <c r="D229" s="1385"/>
      <c r="E229" s="1385"/>
      <c r="F229" s="1385"/>
      <c r="G229" s="1385"/>
      <c r="H229" s="1385"/>
      <c r="I229" s="1385"/>
      <c r="J229" s="1385"/>
      <c r="K229" s="1386"/>
      <c r="L229" s="1385"/>
      <c r="M229" s="1385"/>
      <c r="N229" s="1385"/>
      <c r="O229" s="1385"/>
      <c r="P229" s="1385"/>
      <c r="Q229" s="1385"/>
      <c r="R229" s="1385"/>
      <c r="S229" s="1385"/>
      <c r="T229" s="1385"/>
      <c r="U229" s="1385"/>
      <c r="V229" s="1385"/>
      <c r="W229" s="1385"/>
      <c r="X229" s="1385"/>
      <c r="Y229" s="1385"/>
    </row>
    <row r="230" spans="1:25" ht="12" customHeight="1">
      <c r="A230" s="1385"/>
      <c r="B230" s="1386"/>
      <c r="C230" s="1385"/>
      <c r="D230" s="1385"/>
      <c r="E230" s="1385"/>
      <c r="F230" s="1385"/>
      <c r="G230" s="1385"/>
      <c r="H230" s="1385"/>
      <c r="I230" s="1385"/>
      <c r="J230" s="1385"/>
      <c r="K230" s="1386"/>
      <c r="L230" s="1385"/>
      <c r="M230" s="1385"/>
      <c r="N230" s="1385"/>
      <c r="O230" s="1385"/>
      <c r="P230" s="1385"/>
      <c r="Q230" s="1385"/>
      <c r="R230" s="1385"/>
      <c r="S230" s="1385"/>
      <c r="T230" s="1385"/>
      <c r="U230" s="1385"/>
      <c r="V230" s="1385"/>
      <c r="W230" s="1385"/>
      <c r="X230" s="1385"/>
      <c r="Y230" s="1385"/>
    </row>
    <row r="231" spans="1:25" ht="12" customHeight="1">
      <c r="A231" s="1385"/>
      <c r="B231" s="1386"/>
      <c r="C231" s="1385"/>
      <c r="D231" s="1385"/>
      <c r="E231" s="1385"/>
      <c r="F231" s="1385"/>
      <c r="G231" s="1385"/>
      <c r="H231" s="1385"/>
      <c r="I231" s="1385"/>
      <c r="J231" s="1385"/>
      <c r="K231" s="1386"/>
      <c r="L231" s="1385"/>
      <c r="M231" s="1385"/>
      <c r="N231" s="1385"/>
      <c r="O231" s="1385"/>
      <c r="P231" s="1385"/>
      <c r="Q231" s="1385"/>
      <c r="R231" s="1385"/>
      <c r="S231" s="1385"/>
      <c r="T231" s="1385"/>
      <c r="U231" s="1385"/>
      <c r="V231" s="1385"/>
      <c r="W231" s="1385"/>
      <c r="X231" s="1385"/>
      <c r="Y231" s="1385"/>
    </row>
    <row r="232" spans="1:25" ht="12" customHeight="1">
      <c r="A232" s="1385"/>
      <c r="B232" s="1386"/>
      <c r="C232" s="1385"/>
      <c r="D232" s="1385"/>
      <c r="E232" s="1385"/>
      <c r="F232" s="1385"/>
      <c r="G232" s="1385"/>
      <c r="H232" s="1385"/>
      <c r="I232" s="1385"/>
      <c r="J232" s="1385"/>
      <c r="K232" s="1386"/>
      <c r="L232" s="1385"/>
      <c r="M232" s="1385"/>
      <c r="N232" s="1385"/>
      <c r="O232" s="1385"/>
      <c r="P232" s="1385"/>
      <c r="Q232" s="1385"/>
      <c r="R232" s="1385"/>
      <c r="S232" s="1385"/>
      <c r="T232" s="1385"/>
      <c r="U232" s="1385"/>
      <c r="V232" s="1385"/>
      <c r="W232" s="1385"/>
      <c r="X232" s="1385"/>
      <c r="Y232" s="1385"/>
    </row>
    <row r="233" spans="1:25" ht="12" customHeight="1">
      <c r="A233" s="1385"/>
      <c r="B233" s="1386"/>
      <c r="C233" s="1385"/>
      <c r="D233" s="1385"/>
      <c r="E233" s="1385"/>
      <c r="F233" s="1385"/>
      <c r="G233" s="1385"/>
      <c r="H233" s="1385"/>
      <c r="I233" s="1385"/>
      <c r="J233" s="1385"/>
      <c r="K233" s="1386"/>
      <c r="L233" s="1385"/>
      <c r="M233" s="1385"/>
      <c r="N233" s="1385"/>
      <c r="O233" s="1385"/>
      <c r="P233" s="1385"/>
      <c r="Q233" s="1385"/>
      <c r="R233" s="1385"/>
      <c r="S233" s="1385"/>
      <c r="T233" s="1385"/>
      <c r="U233" s="1385"/>
      <c r="V233" s="1385"/>
      <c r="W233" s="1385"/>
      <c r="X233" s="1385"/>
      <c r="Y233" s="1385"/>
    </row>
    <row r="234" spans="1:25" ht="12" customHeight="1">
      <c r="A234" s="1385"/>
      <c r="B234" s="1386"/>
      <c r="C234" s="1385"/>
      <c r="D234" s="1385"/>
      <c r="E234" s="1385"/>
      <c r="F234" s="1385"/>
      <c r="G234" s="1385"/>
      <c r="H234" s="1385"/>
      <c r="I234" s="1385"/>
      <c r="J234" s="1385"/>
      <c r="K234" s="1386"/>
      <c r="L234" s="1385"/>
      <c r="M234" s="1385"/>
      <c r="N234" s="1385"/>
      <c r="O234" s="1385"/>
      <c r="P234" s="1385"/>
      <c r="Q234" s="1385"/>
      <c r="R234" s="1385"/>
      <c r="S234" s="1385"/>
      <c r="T234" s="1385"/>
      <c r="U234" s="1385"/>
      <c r="V234" s="1385"/>
      <c r="W234" s="1385"/>
      <c r="X234" s="1385"/>
      <c r="Y234" s="1385"/>
    </row>
    <row r="235" spans="1:25" ht="12" customHeight="1">
      <c r="A235" s="1385"/>
      <c r="B235" s="1386"/>
      <c r="C235" s="1385"/>
      <c r="D235" s="1385"/>
      <c r="E235" s="1385"/>
      <c r="F235" s="1385"/>
      <c r="G235" s="1385"/>
      <c r="H235" s="1385"/>
      <c r="I235" s="1385"/>
      <c r="J235" s="1385"/>
      <c r="K235" s="1386"/>
      <c r="L235" s="1385"/>
      <c r="M235" s="1385"/>
      <c r="N235" s="1385"/>
      <c r="O235" s="1385"/>
      <c r="P235" s="1385"/>
      <c r="Q235" s="1385"/>
      <c r="R235" s="1385"/>
      <c r="S235" s="1385"/>
      <c r="T235" s="1385"/>
      <c r="U235" s="1385"/>
      <c r="V235" s="1385"/>
      <c r="W235" s="1385"/>
      <c r="X235" s="1385"/>
      <c r="Y235" s="1385"/>
    </row>
    <row r="236" spans="1:25" ht="12" customHeight="1">
      <c r="A236" s="1385"/>
      <c r="B236" s="1386"/>
      <c r="C236" s="1385"/>
      <c r="D236" s="1385"/>
      <c r="E236" s="1385"/>
      <c r="F236" s="1385"/>
      <c r="G236" s="1385"/>
      <c r="H236" s="1385"/>
      <c r="I236" s="1385"/>
      <c r="J236" s="1385"/>
      <c r="K236" s="1386"/>
      <c r="L236" s="1385"/>
      <c r="M236" s="1385"/>
      <c r="N236" s="1385"/>
      <c r="O236" s="1385"/>
      <c r="P236" s="1385"/>
      <c r="Q236" s="1385"/>
      <c r="R236" s="1385"/>
      <c r="S236" s="1385"/>
      <c r="T236" s="1385"/>
      <c r="U236" s="1385"/>
      <c r="V236" s="1385"/>
      <c r="W236" s="1385"/>
      <c r="X236" s="1385"/>
      <c r="Y236" s="1385"/>
    </row>
    <row r="237" spans="1:25" ht="12" customHeight="1">
      <c r="A237" s="1385"/>
      <c r="B237" s="1386"/>
      <c r="C237" s="1385"/>
      <c r="D237" s="1385"/>
      <c r="E237" s="1385"/>
      <c r="F237" s="1385"/>
      <c r="G237" s="1385"/>
      <c r="H237" s="1385"/>
      <c r="I237" s="1385"/>
      <c r="J237" s="1385"/>
      <c r="K237" s="1386"/>
      <c r="L237" s="1385"/>
      <c r="M237" s="1385"/>
      <c r="N237" s="1385"/>
      <c r="O237" s="1385"/>
      <c r="P237" s="1385"/>
      <c r="Q237" s="1385"/>
      <c r="R237" s="1385"/>
      <c r="S237" s="1385"/>
      <c r="T237" s="1385"/>
      <c r="U237" s="1385"/>
      <c r="V237" s="1385"/>
      <c r="W237" s="1385"/>
      <c r="X237" s="1385"/>
      <c r="Y237" s="1385"/>
    </row>
    <row r="238" spans="1:25" ht="12" customHeight="1">
      <c r="A238" s="1385"/>
      <c r="B238" s="1386"/>
      <c r="C238" s="1385"/>
      <c r="D238" s="1385"/>
      <c r="E238" s="1385"/>
      <c r="F238" s="1385"/>
      <c r="G238" s="1385"/>
      <c r="H238" s="1385"/>
      <c r="I238" s="1385"/>
      <c r="J238" s="1385"/>
      <c r="K238" s="1386"/>
      <c r="L238" s="1385"/>
      <c r="M238" s="1385"/>
      <c r="N238" s="1385"/>
      <c r="O238" s="1385"/>
      <c r="P238" s="1385"/>
      <c r="Q238" s="1385"/>
      <c r="R238" s="1385"/>
      <c r="S238" s="1385"/>
      <c r="T238" s="1385"/>
      <c r="U238" s="1385"/>
      <c r="V238" s="1385"/>
      <c r="W238" s="1385"/>
      <c r="X238" s="1385"/>
      <c r="Y238" s="1385"/>
    </row>
    <row r="239" spans="1:25" ht="12" customHeight="1">
      <c r="A239" s="1385"/>
      <c r="B239" s="1386"/>
      <c r="C239" s="1385"/>
      <c r="D239" s="1385"/>
      <c r="E239" s="1385"/>
      <c r="F239" s="1385"/>
      <c r="G239" s="1385"/>
      <c r="H239" s="1385"/>
      <c r="I239" s="1385"/>
      <c r="J239" s="1385"/>
      <c r="K239" s="1386"/>
      <c r="L239" s="1385"/>
      <c r="M239" s="1385"/>
      <c r="N239" s="1385"/>
      <c r="O239" s="1385"/>
      <c r="P239" s="1385"/>
      <c r="Q239" s="1385"/>
      <c r="R239" s="1385"/>
      <c r="S239" s="1385"/>
      <c r="T239" s="1385"/>
      <c r="U239" s="1385"/>
      <c r="V239" s="1385"/>
      <c r="W239" s="1385"/>
      <c r="X239" s="1385"/>
      <c r="Y239" s="1385"/>
    </row>
    <row r="240" spans="1:25" ht="12" customHeight="1">
      <c r="A240" s="1385"/>
      <c r="B240" s="1386"/>
      <c r="C240" s="1385"/>
      <c r="D240" s="1385"/>
      <c r="E240" s="1385"/>
      <c r="F240" s="1385"/>
      <c r="G240" s="1385"/>
      <c r="H240" s="1385"/>
      <c r="I240" s="1385"/>
      <c r="J240" s="1385"/>
      <c r="K240" s="1386"/>
      <c r="L240" s="1385"/>
      <c r="M240" s="1385"/>
      <c r="N240" s="1385"/>
      <c r="O240" s="1385"/>
      <c r="P240" s="1385"/>
      <c r="Q240" s="1385"/>
      <c r="R240" s="1385"/>
      <c r="S240" s="1385"/>
      <c r="T240" s="1385"/>
      <c r="U240" s="1385"/>
      <c r="V240" s="1385"/>
      <c r="W240" s="1385"/>
      <c r="X240" s="1385"/>
      <c r="Y240" s="1385"/>
    </row>
    <row r="241" spans="1:25" ht="12" customHeight="1">
      <c r="A241" s="1385"/>
      <c r="B241" s="1386"/>
      <c r="C241" s="1385"/>
      <c r="D241" s="1385"/>
      <c r="E241" s="1385"/>
      <c r="F241" s="1385"/>
      <c r="G241" s="1385"/>
      <c r="H241" s="1385"/>
      <c r="I241" s="1385"/>
      <c r="J241" s="1385"/>
      <c r="K241" s="1386"/>
      <c r="L241" s="1385"/>
      <c r="M241" s="1385"/>
      <c r="N241" s="1385"/>
      <c r="O241" s="1385"/>
      <c r="P241" s="1385"/>
      <c r="Q241" s="1385"/>
      <c r="R241" s="1385"/>
      <c r="S241" s="1385"/>
      <c r="T241" s="1385"/>
      <c r="U241" s="1385"/>
      <c r="V241" s="1385"/>
      <c r="W241" s="1385"/>
      <c r="X241" s="1385"/>
      <c r="Y241" s="1385"/>
    </row>
    <row r="242" spans="1:25" ht="12" customHeight="1">
      <c r="A242" s="1385"/>
      <c r="B242" s="1386"/>
      <c r="C242" s="1385"/>
      <c r="D242" s="1385"/>
      <c r="E242" s="1385"/>
      <c r="F242" s="1385"/>
      <c r="G242" s="1385"/>
      <c r="H242" s="1385"/>
      <c r="I242" s="1385"/>
      <c r="J242" s="1385"/>
      <c r="K242" s="1386"/>
      <c r="L242" s="1385"/>
      <c r="M242" s="1385"/>
      <c r="N242" s="1385"/>
      <c r="O242" s="1385"/>
      <c r="P242" s="1385"/>
      <c r="Q242" s="1385"/>
      <c r="R242" s="1385"/>
      <c r="S242" s="1385"/>
      <c r="T242" s="1385"/>
      <c r="U242" s="1385"/>
      <c r="V242" s="1385"/>
      <c r="W242" s="1385"/>
      <c r="X242" s="1385"/>
      <c r="Y242" s="1385"/>
    </row>
    <row r="243" spans="1:25" ht="12" customHeight="1">
      <c r="A243" s="1385"/>
      <c r="B243" s="1386"/>
      <c r="C243" s="1385"/>
      <c r="D243" s="1385"/>
      <c r="E243" s="1385"/>
      <c r="F243" s="1385"/>
      <c r="G243" s="1385"/>
      <c r="H243" s="1385"/>
      <c r="I243" s="1385"/>
      <c r="J243" s="1385"/>
      <c r="K243" s="1386"/>
      <c r="L243" s="1385"/>
      <c r="M243" s="1385"/>
      <c r="N243" s="1385"/>
      <c r="O243" s="1385"/>
      <c r="P243" s="1385"/>
      <c r="Q243" s="1385"/>
      <c r="R243" s="1385"/>
      <c r="S243" s="1385"/>
      <c r="T243" s="1385"/>
      <c r="U243" s="1385"/>
      <c r="V243" s="1385"/>
      <c r="W243" s="1385"/>
      <c r="X243" s="1385"/>
      <c r="Y243" s="1385"/>
    </row>
    <row r="244" spans="1:25" ht="12" customHeight="1">
      <c r="A244" s="1385"/>
      <c r="B244" s="1386"/>
      <c r="C244" s="1385"/>
      <c r="D244" s="1385"/>
      <c r="E244" s="1385"/>
      <c r="F244" s="1385"/>
      <c r="G244" s="1385"/>
      <c r="H244" s="1385"/>
      <c r="I244" s="1385"/>
      <c r="J244" s="1385"/>
      <c r="K244" s="1386"/>
      <c r="L244" s="1385"/>
      <c r="M244" s="1385"/>
      <c r="N244" s="1385"/>
      <c r="O244" s="1385"/>
      <c r="P244" s="1385"/>
      <c r="Q244" s="1385"/>
      <c r="R244" s="1385"/>
      <c r="S244" s="1385"/>
      <c r="T244" s="1385"/>
      <c r="U244" s="1385"/>
      <c r="V244" s="1385"/>
      <c r="W244" s="1385"/>
      <c r="X244" s="1385"/>
      <c r="Y244" s="1385"/>
    </row>
    <row r="245" spans="1:25" ht="12" customHeight="1">
      <c r="A245" s="1385"/>
      <c r="B245" s="1386"/>
      <c r="C245" s="1385"/>
      <c r="D245" s="1385"/>
      <c r="E245" s="1385"/>
      <c r="F245" s="1385"/>
      <c r="G245" s="1385"/>
      <c r="H245" s="1385"/>
      <c r="I245" s="1385"/>
      <c r="J245" s="1385"/>
      <c r="K245" s="1386"/>
      <c r="L245" s="1385"/>
      <c r="M245" s="1385"/>
      <c r="N245" s="1385"/>
      <c r="O245" s="1385"/>
      <c r="P245" s="1385"/>
      <c r="Q245" s="1385"/>
      <c r="R245" s="1385"/>
      <c r="S245" s="1385"/>
      <c r="T245" s="1385"/>
      <c r="U245" s="1385"/>
      <c r="V245" s="1385"/>
      <c r="W245" s="1385"/>
      <c r="X245" s="1385"/>
      <c r="Y245" s="1385"/>
    </row>
    <row r="246" spans="1:25" ht="12" customHeight="1">
      <c r="A246" s="1385"/>
      <c r="B246" s="1386"/>
      <c r="C246" s="1385"/>
      <c r="D246" s="1385"/>
      <c r="E246" s="1385"/>
      <c r="F246" s="1385"/>
      <c r="G246" s="1385"/>
      <c r="H246" s="1385"/>
      <c r="I246" s="1385"/>
      <c r="J246" s="1385"/>
      <c r="K246" s="1386"/>
      <c r="L246" s="1385"/>
      <c r="M246" s="1385"/>
      <c r="N246" s="1385"/>
      <c r="O246" s="1385"/>
      <c r="P246" s="1385"/>
      <c r="Q246" s="1385"/>
      <c r="R246" s="1385"/>
      <c r="S246" s="1385"/>
      <c r="T246" s="1385"/>
      <c r="U246" s="1385"/>
      <c r="V246" s="1385"/>
      <c r="W246" s="1385"/>
      <c r="X246" s="1385"/>
      <c r="Y246" s="1385"/>
    </row>
    <row r="247" spans="1:25" ht="12" customHeight="1">
      <c r="A247" s="1385"/>
      <c r="B247" s="1386"/>
      <c r="C247" s="1385"/>
      <c r="D247" s="1385"/>
      <c r="E247" s="1385"/>
      <c r="F247" s="1385"/>
      <c r="G247" s="1385"/>
      <c r="H247" s="1385"/>
      <c r="I247" s="1385"/>
      <c r="J247" s="1385"/>
      <c r="K247" s="1386"/>
      <c r="L247" s="1385"/>
      <c r="M247" s="1385"/>
      <c r="N247" s="1385"/>
      <c r="O247" s="1385"/>
      <c r="P247" s="1385"/>
      <c r="Q247" s="1385"/>
      <c r="R247" s="1385"/>
      <c r="S247" s="1385"/>
      <c r="T247" s="1385"/>
      <c r="U247" s="1385"/>
      <c r="V247" s="1385"/>
      <c r="W247" s="1385"/>
      <c r="X247" s="1385"/>
      <c r="Y247" s="1385"/>
    </row>
    <row r="248" spans="1:25" ht="12" customHeight="1">
      <c r="A248" s="1385"/>
      <c r="B248" s="1386"/>
      <c r="C248" s="1385"/>
      <c r="D248" s="1385"/>
      <c r="E248" s="1385"/>
      <c r="F248" s="1385"/>
      <c r="G248" s="1385"/>
      <c r="H248" s="1385"/>
      <c r="I248" s="1385"/>
      <c r="J248" s="1385"/>
      <c r="K248" s="1386"/>
      <c r="L248" s="1385"/>
      <c r="M248" s="1385"/>
      <c r="N248" s="1385"/>
      <c r="O248" s="1385"/>
      <c r="P248" s="1385"/>
      <c r="Q248" s="1385"/>
      <c r="R248" s="1385"/>
      <c r="S248" s="1385"/>
      <c r="T248" s="1385"/>
      <c r="U248" s="1385"/>
      <c r="V248" s="1385"/>
      <c r="W248" s="1385"/>
      <c r="X248" s="1385"/>
      <c r="Y248" s="1385"/>
    </row>
    <row r="249" spans="1:25" ht="12" customHeight="1">
      <c r="A249" s="1385"/>
      <c r="B249" s="1386"/>
      <c r="C249" s="1385"/>
      <c r="D249" s="1385"/>
      <c r="E249" s="1385"/>
      <c r="F249" s="1385"/>
      <c r="G249" s="1385"/>
      <c r="H249" s="1385"/>
      <c r="I249" s="1385"/>
      <c r="J249" s="1385"/>
      <c r="K249" s="1386"/>
      <c r="L249" s="1385"/>
      <c r="M249" s="1385"/>
      <c r="N249" s="1385"/>
      <c r="O249" s="1385"/>
      <c r="P249" s="1385"/>
      <c r="Q249" s="1385"/>
      <c r="R249" s="1385"/>
      <c r="S249" s="1385"/>
      <c r="T249" s="1385"/>
      <c r="U249" s="1385"/>
      <c r="V249" s="1385"/>
      <c r="W249" s="1385"/>
      <c r="X249" s="1385"/>
      <c r="Y249" s="1385"/>
    </row>
    <row r="250" spans="1:25" ht="12" customHeight="1">
      <c r="A250" s="1385"/>
      <c r="B250" s="1386"/>
      <c r="C250" s="1385"/>
      <c r="D250" s="1385"/>
      <c r="E250" s="1385"/>
      <c r="F250" s="1385"/>
      <c r="G250" s="1385"/>
      <c r="H250" s="1385"/>
      <c r="I250" s="1385"/>
      <c r="J250" s="1385"/>
      <c r="K250" s="1386"/>
      <c r="L250" s="1385"/>
      <c r="M250" s="1385"/>
      <c r="N250" s="1385"/>
      <c r="O250" s="1385"/>
      <c r="P250" s="1385"/>
      <c r="Q250" s="1385"/>
      <c r="R250" s="1385"/>
      <c r="S250" s="1385"/>
      <c r="T250" s="1385"/>
      <c r="U250" s="1385"/>
      <c r="V250" s="1385"/>
      <c r="W250" s="1385"/>
      <c r="X250" s="1385"/>
      <c r="Y250" s="1385"/>
    </row>
    <row r="251" spans="1:25" ht="12" customHeight="1">
      <c r="A251" s="1385"/>
      <c r="B251" s="1386"/>
      <c r="C251" s="1385"/>
      <c r="D251" s="1385"/>
      <c r="E251" s="1385"/>
      <c r="F251" s="1385"/>
      <c r="G251" s="1385"/>
      <c r="H251" s="1385"/>
      <c r="I251" s="1385"/>
      <c r="J251" s="1385"/>
      <c r="K251" s="1386"/>
      <c r="L251" s="1385"/>
      <c r="M251" s="1385"/>
      <c r="N251" s="1385"/>
      <c r="O251" s="1385"/>
      <c r="P251" s="1385"/>
      <c r="Q251" s="1385"/>
      <c r="R251" s="1385"/>
      <c r="S251" s="1385"/>
      <c r="T251" s="1385"/>
      <c r="U251" s="1385"/>
      <c r="V251" s="1385"/>
      <c r="W251" s="1385"/>
      <c r="X251" s="1385"/>
      <c r="Y251" s="1385"/>
    </row>
    <row r="252" spans="1:25" ht="12" customHeight="1">
      <c r="A252" s="1385"/>
      <c r="B252" s="1386"/>
      <c r="C252" s="1385"/>
      <c r="D252" s="1385"/>
      <c r="E252" s="1385"/>
      <c r="F252" s="1385"/>
      <c r="G252" s="1385"/>
      <c r="H252" s="1385"/>
      <c r="I252" s="1385"/>
      <c r="J252" s="1385"/>
      <c r="K252" s="1386"/>
      <c r="L252" s="1385"/>
      <c r="M252" s="1385"/>
      <c r="N252" s="1385"/>
      <c r="O252" s="1385"/>
      <c r="P252" s="1385"/>
      <c r="Q252" s="1385"/>
      <c r="R252" s="1385"/>
      <c r="S252" s="1385"/>
      <c r="T252" s="1385"/>
      <c r="U252" s="1385"/>
      <c r="V252" s="1385"/>
      <c r="W252" s="1385"/>
      <c r="X252" s="1385"/>
      <c r="Y252" s="1385"/>
    </row>
    <row r="253" spans="1:25" ht="12" customHeight="1">
      <c r="A253" s="1385"/>
      <c r="B253" s="1386"/>
      <c r="C253" s="1385"/>
      <c r="D253" s="1385"/>
      <c r="E253" s="1385"/>
      <c r="F253" s="1385"/>
      <c r="G253" s="1385"/>
      <c r="H253" s="1385"/>
      <c r="I253" s="1385"/>
      <c r="J253" s="1385"/>
      <c r="K253" s="1386"/>
      <c r="L253" s="1385"/>
      <c r="M253" s="1385"/>
      <c r="N253" s="1385"/>
      <c r="O253" s="1385"/>
      <c r="P253" s="1385"/>
      <c r="Q253" s="1385"/>
      <c r="R253" s="1385"/>
      <c r="S253" s="1385"/>
      <c r="T253" s="1385"/>
      <c r="U253" s="1385"/>
      <c r="V253" s="1385"/>
      <c r="W253" s="1385"/>
      <c r="X253" s="1385"/>
      <c r="Y253" s="1385"/>
    </row>
    <row r="254" spans="1:25" ht="12" customHeight="1">
      <c r="A254" s="1385"/>
      <c r="B254" s="1386"/>
      <c r="C254" s="1385"/>
      <c r="D254" s="1385"/>
      <c r="E254" s="1385"/>
      <c r="F254" s="1385"/>
      <c r="G254" s="1385"/>
      <c r="H254" s="1385"/>
      <c r="I254" s="1385"/>
      <c r="J254" s="1385"/>
      <c r="K254" s="1386"/>
      <c r="L254" s="1385"/>
      <c r="M254" s="1385"/>
      <c r="N254" s="1385"/>
      <c r="O254" s="1385"/>
      <c r="P254" s="1385"/>
      <c r="Q254" s="1385"/>
      <c r="R254" s="1385"/>
      <c r="S254" s="1385"/>
      <c r="T254" s="1385"/>
      <c r="U254" s="1385"/>
      <c r="V254" s="1385"/>
      <c r="W254" s="1385"/>
      <c r="X254" s="1385"/>
      <c r="Y254" s="1385"/>
    </row>
    <row r="255" spans="1:25" ht="12" customHeight="1">
      <c r="A255" s="1385"/>
      <c r="B255" s="1386"/>
      <c r="C255" s="1385"/>
      <c r="D255" s="1385"/>
      <c r="E255" s="1385"/>
      <c r="F255" s="1385"/>
      <c r="G255" s="1385"/>
      <c r="H255" s="1385"/>
      <c r="I255" s="1385"/>
      <c r="J255" s="1385"/>
      <c r="K255" s="1386"/>
      <c r="L255" s="1385"/>
      <c r="M255" s="1385"/>
      <c r="N255" s="1385"/>
      <c r="O255" s="1385"/>
      <c r="P255" s="1385"/>
      <c r="Q255" s="1385"/>
      <c r="R255" s="1385"/>
      <c r="S255" s="1385"/>
      <c r="T255" s="1385"/>
      <c r="U255" s="1385"/>
      <c r="V255" s="1385"/>
      <c r="W255" s="1385"/>
      <c r="X255" s="1385"/>
      <c r="Y255" s="1385"/>
    </row>
    <row r="256" spans="1:25" ht="12" customHeight="1">
      <c r="A256" s="1385"/>
      <c r="B256" s="1386"/>
      <c r="C256" s="1385"/>
      <c r="D256" s="1385"/>
      <c r="E256" s="1385"/>
      <c r="F256" s="1385"/>
      <c r="G256" s="1385"/>
      <c r="H256" s="1385"/>
      <c r="I256" s="1385"/>
      <c r="J256" s="1385"/>
      <c r="K256" s="1386"/>
      <c r="L256" s="1385"/>
      <c r="M256" s="1385"/>
      <c r="N256" s="1385"/>
      <c r="O256" s="1385"/>
      <c r="P256" s="1385"/>
      <c r="Q256" s="1385"/>
      <c r="R256" s="1385"/>
      <c r="S256" s="1385"/>
      <c r="T256" s="1385"/>
      <c r="U256" s="1385"/>
      <c r="V256" s="1385"/>
      <c r="W256" s="1385"/>
      <c r="X256" s="1385"/>
      <c r="Y256" s="1385"/>
    </row>
    <row r="257" spans="1:25" ht="12" customHeight="1">
      <c r="A257" s="1385"/>
      <c r="B257" s="1386"/>
      <c r="C257" s="1385"/>
      <c r="D257" s="1385"/>
      <c r="E257" s="1385"/>
      <c r="F257" s="1385"/>
      <c r="G257" s="1385"/>
      <c r="H257" s="1385"/>
      <c r="I257" s="1385"/>
      <c r="J257" s="1385"/>
      <c r="K257" s="1386"/>
      <c r="L257" s="1385"/>
      <c r="M257" s="1385"/>
      <c r="N257" s="1385"/>
      <c r="O257" s="1385"/>
      <c r="P257" s="1385"/>
      <c r="Q257" s="1385"/>
      <c r="R257" s="1385"/>
      <c r="S257" s="1385"/>
      <c r="T257" s="1385"/>
      <c r="U257" s="1385"/>
      <c r="V257" s="1385"/>
      <c r="W257" s="1385"/>
      <c r="X257" s="1385"/>
      <c r="Y257" s="1385"/>
    </row>
    <row r="258" spans="1:25" ht="12" customHeight="1">
      <c r="A258" s="1385"/>
      <c r="B258" s="1386"/>
      <c r="C258" s="1385"/>
      <c r="D258" s="1385"/>
      <c r="E258" s="1385"/>
      <c r="F258" s="1385"/>
      <c r="G258" s="1385"/>
      <c r="H258" s="1385"/>
      <c r="I258" s="1385"/>
      <c r="J258" s="1385"/>
      <c r="K258" s="1386"/>
      <c r="L258" s="1385"/>
      <c r="M258" s="1385"/>
      <c r="N258" s="1385"/>
      <c r="O258" s="1385"/>
      <c r="P258" s="1385"/>
      <c r="Q258" s="1385"/>
      <c r="R258" s="1385"/>
      <c r="S258" s="1385"/>
      <c r="T258" s="1385"/>
      <c r="U258" s="1385"/>
      <c r="V258" s="1385"/>
      <c r="W258" s="1385"/>
      <c r="X258" s="1385"/>
      <c r="Y258" s="1385"/>
    </row>
    <row r="259" spans="1:25" ht="12" customHeight="1">
      <c r="A259" s="1385"/>
      <c r="B259" s="1386"/>
      <c r="C259" s="1385"/>
      <c r="D259" s="1385"/>
      <c r="E259" s="1385"/>
      <c r="F259" s="1385"/>
      <c r="G259" s="1385"/>
      <c r="H259" s="1385"/>
      <c r="I259" s="1385"/>
      <c r="J259" s="1385"/>
      <c r="K259" s="1386"/>
      <c r="L259" s="1385"/>
      <c r="M259" s="1385"/>
      <c r="N259" s="1385"/>
      <c r="O259" s="1385"/>
      <c r="P259" s="1385"/>
      <c r="Q259" s="1385"/>
      <c r="R259" s="1385"/>
      <c r="S259" s="1385"/>
      <c r="T259" s="1385"/>
      <c r="U259" s="1385"/>
      <c r="V259" s="1385"/>
      <c r="W259" s="1385"/>
      <c r="X259" s="1385"/>
      <c r="Y259" s="1385"/>
    </row>
    <row r="260" spans="1:25" ht="12" customHeight="1">
      <c r="A260" s="1385"/>
      <c r="B260" s="1386"/>
      <c r="C260" s="1385"/>
      <c r="D260" s="1385"/>
      <c r="E260" s="1385"/>
      <c r="F260" s="1385"/>
      <c r="G260" s="1385"/>
      <c r="H260" s="1385"/>
      <c r="I260" s="1385"/>
      <c r="J260" s="1385"/>
      <c r="K260" s="1386"/>
      <c r="L260" s="1385"/>
      <c r="M260" s="1385"/>
      <c r="N260" s="1385"/>
      <c r="O260" s="1385"/>
      <c r="P260" s="1385"/>
      <c r="Q260" s="1385"/>
      <c r="R260" s="1385"/>
      <c r="S260" s="1385"/>
      <c r="T260" s="1385"/>
      <c r="U260" s="1385"/>
      <c r="V260" s="1385"/>
      <c r="W260" s="1385"/>
      <c r="X260" s="1385"/>
      <c r="Y260" s="1385"/>
    </row>
    <row r="261" spans="1:25" ht="12" customHeight="1">
      <c r="A261" s="1385"/>
      <c r="B261" s="1386"/>
      <c r="C261" s="1385"/>
      <c r="D261" s="1385"/>
      <c r="E261" s="1385"/>
      <c r="F261" s="1385"/>
      <c r="G261" s="1385"/>
      <c r="H261" s="1385"/>
      <c r="I261" s="1385"/>
      <c r="J261" s="1385"/>
      <c r="K261" s="1386"/>
      <c r="L261" s="1385"/>
      <c r="M261" s="1385"/>
      <c r="N261" s="1385"/>
      <c r="O261" s="1385"/>
      <c r="P261" s="1385"/>
      <c r="Q261" s="1385"/>
      <c r="R261" s="1385"/>
      <c r="S261" s="1385"/>
      <c r="T261" s="1385"/>
      <c r="U261" s="1385"/>
      <c r="V261" s="1385"/>
      <c r="W261" s="1385"/>
      <c r="X261" s="1385"/>
      <c r="Y261" s="1385"/>
    </row>
    <row r="262" spans="1:25" ht="12" customHeight="1">
      <c r="A262" s="1385"/>
      <c r="B262" s="1386"/>
      <c r="C262" s="1385"/>
      <c r="D262" s="1385"/>
      <c r="E262" s="1385"/>
      <c r="F262" s="1385"/>
      <c r="G262" s="1385"/>
      <c r="H262" s="1385"/>
      <c r="I262" s="1385"/>
      <c r="J262" s="1385"/>
      <c r="K262" s="1386"/>
      <c r="L262" s="1385"/>
      <c r="M262" s="1385"/>
      <c r="N262" s="1385"/>
      <c r="O262" s="1385"/>
      <c r="P262" s="1385"/>
      <c r="Q262" s="1385"/>
      <c r="R262" s="1385"/>
      <c r="S262" s="1385"/>
      <c r="T262" s="1385"/>
      <c r="U262" s="1385"/>
      <c r="V262" s="1385"/>
      <c r="W262" s="1385"/>
      <c r="X262" s="1385"/>
      <c r="Y262" s="1385"/>
    </row>
    <row r="263" spans="1:25" ht="12" customHeight="1">
      <c r="A263" s="1385"/>
      <c r="B263" s="1386"/>
      <c r="C263" s="1385"/>
      <c r="D263" s="1385"/>
      <c r="E263" s="1385"/>
      <c r="F263" s="1385"/>
      <c r="G263" s="1385"/>
      <c r="H263" s="1385"/>
      <c r="I263" s="1385"/>
      <c r="J263" s="1385"/>
      <c r="K263" s="1386"/>
      <c r="L263" s="1385"/>
      <c r="M263" s="1385"/>
      <c r="N263" s="1385"/>
      <c r="O263" s="1385"/>
      <c r="P263" s="1385"/>
      <c r="Q263" s="1385"/>
      <c r="R263" s="1385"/>
      <c r="S263" s="1385"/>
      <c r="T263" s="1385"/>
      <c r="U263" s="1385"/>
      <c r="V263" s="1385"/>
      <c r="W263" s="1385"/>
      <c r="X263" s="1385"/>
      <c r="Y263" s="1385"/>
    </row>
    <row r="264" spans="1:25" ht="12" customHeight="1">
      <c r="A264" s="1385"/>
      <c r="B264" s="1386"/>
      <c r="C264" s="1385"/>
      <c r="D264" s="1385"/>
      <c r="E264" s="1385"/>
      <c r="F264" s="1385"/>
      <c r="G264" s="1385"/>
      <c r="H264" s="1385"/>
      <c r="I264" s="1385"/>
      <c r="J264" s="1385"/>
      <c r="K264" s="1386"/>
      <c r="L264" s="1385"/>
      <c r="M264" s="1385"/>
      <c r="N264" s="1385"/>
      <c r="O264" s="1385"/>
      <c r="P264" s="1385"/>
      <c r="Q264" s="1385"/>
      <c r="R264" s="1385"/>
      <c r="S264" s="1385"/>
      <c r="T264" s="1385"/>
      <c r="U264" s="1385"/>
      <c r="V264" s="1385"/>
      <c r="W264" s="1385"/>
      <c r="X264" s="1385"/>
      <c r="Y264" s="1385"/>
    </row>
    <row r="265" spans="1:25" ht="12" customHeight="1">
      <c r="A265" s="1385"/>
      <c r="B265" s="1386"/>
      <c r="C265" s="1385"/>
      <c r="D265" s="1385"/>
      <c r="E265" s="1385"/>
      <c r="F265" s="1385"/>
      <c r="G265" s="1385"/>
      <c r="H265" s="1385"/>
      <c r="I265" s="1385"/>
      <c r="J265" s="1385"/>
      <c r="K265" s="1386"/>
      <c r="L265" s="1385"/>
      <c r="M265" s="1385"/>
      <c r="N265" s="1385"/>
      <c r="O265" s="1385"/>
      <c r="P265" s="1385"/>
      <c r="Q265" s="1385"/>
      <c r="R265" s="1385"/>
      <c r="S265" s="1385"/>
      <c r="T265" s="1385"/>
      <c r="U265" s="1385"/>
      <c r="V265" s="1385"/>
      <c r="W265" s="1385"/>
      <c r="X265" s="1385"/>
      <c r="Y265" s="1385"/>
    </row>
    <row r="266" spans="1:25" ht="12" customHeight="1">
      <c r="A266" s="1385"/>
      <c r="B266" s="1386"/>
      <c r="C266" s="1385"/>
      <c r="D266" s="1385"/>
      <c r="E266" s="1385"/>
      <c r="F266" s="1385"/>
      <c r="G266" s="1385"/>
      <c r="H266" s="1385"/>
      <c r="I266" s="1385"/>
      <c r="J266" s="1385"/>
      <c r="K266" s="1386"/>
      <c r="L266" s="1385"/>
      <c r="M266" s="1385"/>
      <c r="N266" s="1385"/>
      <c r="O266" s="1385"/>
      <c r="P266" s="1385"/>
      <c r="Q266" s="1385"/>
      <c r="R266" s="1385"/>
      <c r="S266" s="1385"/>
      <c r="T266" s="1385"/>
      <c r="U266" s="1385"/>
      <c r="V266" s="1385"/>
      <c r="W266" s="1385"/>
      <c r="X266" s="1385"/>
      <c r="Y266" s="1385"/>
    </row>
    <row r="267" spans="1:25" ht="12" customHeight="1">
      <c r="A267" s="1385"/>
      <c r="B267" s="1386"/>
      <c r="C267" s="1385"/>
      <c r="D267" s="1385"/>
      <c r="E267" s="1385"/>
      <c r="F267" s="1385"/>
      <c r="G267" s="1385"/>
      <c r="H267" s="1385"/>
      <c r="I267" s="1385"/>
      <c r="J267" s="1385"/>
      <c r="K267" s="1386"/>
      <c r="L267" s="1385"/>
      <c r="M267" s="1385"/>
      <c r="N267" s="1385"/>
      <c r="O267" s="1385"/>
      <c r="P267" s="1385"/>
      <c r="Q267" s="1385"/>
      <c r="R267" s="1385"/>
      <c r="S267" s="1385"/>
      <c r="T267" s="1385"/>
      <c r="U267" s="1385"/>
      <c r="V267" s="1385"/>
      <c r="W267" s="1385"/>
      <c r="X267" s="1385"/>
      <c r="Y267" s="1385"/>
    </row>
    <row r="268" spans="1:25" ht="12" customHeight="1">
      <c r="A268" s="1385"/>
      <c r="B268" s="1386"/>
      <c r="C268" s="1385"/>
      <c r="D268" s="1385"/>
      <c r="E268" s="1385"/>
      <c r="F268" s="1385"/>
      <c r="G268" s="1385"/>
      <c r="H268" s="1385"/>
      <c r="I268" s="1385"/>
      <c r="J268" s="1385"/>
      <c r="K268" s="1386"/>
      <c r="L268" s="1385"/>
      <c r="M268" s="1385"/>
      <c r="N268" s="1385"/>
      <c r="O268" s="1385"/>
      <c r="P268" s="1385"/>
      <c r="Q268" s="1385"/>
      <c r="R268" s="1385"/>
      <c r="S268" s="1385"/>
      <c r="T268" s="1385"/>
      <c r="U268" s="1385"/>
      <c r="V268" s="1385"/>
      <c r="W268" s="1385"/>
      <c r="X268" s="1385"/>
      <c r="Y268" s="1385"/>
    </row>
    <row r="269" spans="1:25" ht="12" customHeight="1">
      <c r="A269" s="1385"/>
      <c r="B269" s="1386"/>
      <c r="C269" s="1385"/>
      <c r="D269" s="1385"/>
      <c r="E269" s="1385"/>
      <c r="F269" s="1385"/>
      <c r="G269" s="1385"/>
      <c r="H269" s="1385"/>
      <c r="I269" s="1385"/>
      <c r="J269" s="1385"/>
      <c r="K269" s="1386"/>
      <c r="L269" s="1385"/>
      <c r="M269" s="1385"/>
      <c r="N269" s="1385"/>
      <c r="O269" s="1385"/>
      <c r="P269" s="1385"/>
      <c r="Q269" s="1385"/>
      <c r="R269" s="1385"/>
      <c r="S269" s="1385"/>
      <c r="T269" s="1385"/>
      <c r="U269" s="1385"/>
      <c r="V269" s="1385"/>
      <c r="W269" s="1385"/>
      <c r="X269" s="1385"/>
      <c r="Y269" s="1385"/>
    </row>
    <row r="270" spans="1:25" ht="12" customHeight="1">
      <c r="A270" s="1385"/>
      <c r="B270" s="1386"/>
      <c r="C270" s="1385"/>
      <c r="D270" s="1385"/>
      <c r="E270" s="1385"/>
      <c r="F270" s="1385"/>
      <c r="G270" s="1385"/>
      <c r="H270" s="1385"/>
      <c r="I270" s="1385"/>
      <c r="J270" s="1385"/>
      <c r="K270" s="1386"/>
      <c r="L270" s="1385"/>
      <c r="M270" s="1385"/>
      <c r="N270" s="1385"/>
      <c r="O270" s="1385"/>
      <c r="P270" s="1385"/>
      <c r="Q270" s="1385"/>
      <c r="R270" s="1385"/>
      <c r="S270" s="1385"/>
      <c r="T270" s="1385"/>
      <c r="U270" s="1385"/>
      <c r="V270" s="1385"/>
      <c r="W270" s="1385"/>
      <c r="X270" s="1385"/>
      <c r="Y270" s="1385"/>
    </row>
    <row r="271" spans="1:25" ht="12" customHeight="1">
      <c r="A271" s="1385"/>
      <c r="B271" s="1386"/>
      <c r="C271" s="1385"/>
      <c r="D271" s="1385"/>
      <c r="E271" s="1385"/>
      <c r="F271" s="1385"/>
      <c r="G271" s="1385"/>
      <c r="H271" s="1385"/>
      <c r="I271" s="1385"/>
      <c r="J271" s="1385"/>
      <c r="K271" s="1386"/>
      <c r="L271" s="1385"/>
      <c r="M271" s="1385"/>
      <c r="N271" s="1385"/>
      <c r="O271" s="1385"/>
      <c r="P271" s="1385"/>
      <c r="Q271" s="1385"/>
      <c r="R271" s="1385"/>
      <c r="S271" s="1385"/>
      <c r="T271" s="1385"/>
      <c r="U271" s="1385"/>
      <c r="V271" s="1385"/>
      <c r="W271" s="1385"/>
      <c r="X271" s="1385"/>
      <c r="Y271" s="1385"/>
    </row>
    <row r="272" spans="1:25" ht="12" customHeight="1">
      <c r="A272" s="1385"/>
      <c r="B272" s="1386"/>
      <c r="C272" s="1385"/>
      <c r="D272" s="1385"/>
      <c r="E272" s="1385"/>
      <c r="F272" s="1385"/>
      <c r="G272" s="1385"/>
      <c r="H272" s="1385"/>
      <c r="I272" s="1385"/>
      <c r="J272" s="1385"/>
      <c r="K272" s="1386"/>
      <c r="L272" s="1385"/>
      <c r="M272" s="1385"/>
      <c r="N272" s="1385"/>
      <c r="O272" s="1385"/>
      <c r="P272" s="1385"/>
      <c r="Q272" s="1385"/>
      <c r="R272" s="1385"/>
      <c r="S272" s="1385"/>
      <c r="T272" s="1385"/>
      <c r="U272" s="1385"/>
      <c r="V272" s="1385"/>
      <c r="W272" s="1385"/>
      <c r="X272" s="1385"/>
      <c r="Y272" s="1385"/>
    </row>
    <row r="273" spans="1:25" ht="12" customHeight="1">
      <c r="A273" s="1385"/>
      <c r="B273" s="1386"/>
      <c r="C273" s="1385"/>
      <c r="D273" s="1385"/>
      <c r="E273" s="1385"/>
      <c r="F273" s="1385"/>
      <c r="G273" s="1385"/>
      <c r="H273" s="1385"/>
      <c r="I273" s="1385"/>
      <c r="J273" s="1385"/>
      <c r="K273" s="1386"/>
      <c r="L273" s="1385"/>
      <c r="M273" s="1385"/>
      <c r="N273" s="1385"/>
      <c r="O273" s="1385"/>
      <c r="P273" s="1385"/>
      <c r="Q273" s="1385"/>
      <c r="R273" s="1385"/>
      <c r="S273" s="1385"/>
      <c r="T273" s="1385"/>
      <c r="U273" s="1385"/>
      <c r="V273" s="1385"/>
      <c r="W273" s="1385"/>
      <c r="X273" s="1385"/>
      <c r="Y273" s="1385"/>
    </row>
    <row r="274" spans="1:25" ht="12" customHeight="1">
      <c r="A274" s="1385"/>
      <c r="B274" s="1386"/>
      <c r="C274" s="1385"/>
      <c r="D274" s="1385"/>
      <c r="E274" s="1385"/>
      <c r="F274" s="1385"/>
      <c r="G274" s="1385"/>
      <c r="H274" s="1385"/>
      <c r="I274" s="1385"/>
      <c r="J274" s="1385"/>
      <c r="K274" s="1386"/>
      <c r="L274" s="1385"/>
      <c r="M274" s="1385"/>
      <c r="N274" s="1385"/>
      <c r="O274" s="1385"/>
      <c r="P274" s="1385"/>
      <c r="Q274" s="1385"/>
      <c r="R274" s="1385"/>
      <c r="S274" s="1385"/>
      <c r="T274" s="1385"/>
      <c r="U274" s="1385"/>
      <c r="V274" s="1385"/>
      <c r="W274" s="1385"/>
      <c r="X274" s="1385"/>
      <c r="Y274" s="1385"/>
    </row>
    <row r="275" spans="1:25" ht="12" customHeight="1">
      <c r="A275" s="1385"/>
      <c r="B275" s="1386"/>
      <c r="C275" s="1385"/>
      <c r="D275" s="1385"/>
      <c r="E275" s="1385"/>
      <c r="F275" s="1385"/>
      <c r="G275" s="1385"/>
      <c r="H275" s="1385"/>
      <c r="I275" s="1385"/>
      <c r="J275" s="1385"/>
      <c r="K275" s="1386"/>
      <c r="L275" s="1385"/>
      <c r="M275" s="1385"/>
      <c r="N275" s="1385"/>
      <c r="O275" s="1385"/>
      <c r="P275" s="1385"/>
      <c r="Q275" s="1385"/>
      <c r="R275" s="1385"/>
      <c r="S275" s="1385"/>
      <c r="T275" s="1385"/>
      <c r="U275" s="1385"/>
      <c r="V275" s="1385"/>
      <c r="W275" s="1385"/>
      <c r="X275" s="1385"/>
      <c r="Y275" s="1385"/>
    </row>
    <row r="276" spans="1:25" ht="12" customHeight="1">
      <c r="A276" s="1385"/>
      <c r="B276" s="1386"/>
      <c r="C276" s="1385"/>
      <c r="D276" s="1385"/>
      <c r="E276" s="1385"/>
      <c r="F276" s="1385"/>
      <c r="G276" s="1385"/>
      <c r="H276" s="1385"/>
      <c r="I276" s="1385"/>
      <c r="J276" s="1385"/>
      <c r="K276" s="1386"/>
      <c r="L276" s="1385"/>
      <c r="M276" s="1385"/>
      <c r="N276" s="1385"/>
      <c r="O276" s="1385"/>
      <c r="P276" s="1385"/>
      <c r="Q276" s="1385"/>
      <c r="R276" s="1385"/>
      <c r="S276" s="1385"/>
      <c r="T276" s="1385"/>
      <c r="U276" s="1385"/>
      <c r="V276" s="1385"/>
      <c r="W276" s="1385"/>
      <c r="X276" s="1385"/>
      <c r="Y276" s="1385"/>
    </row>
    <row r="277" spans="1:25" ht="12" customHeight="1">
      <c r="A277" s="1385"/>
      <c r="B277" s="1386"/>
      <c r="C277" s="1385"/>
      <c r="D277" s="1385"/>
      <c r="E277" s="1385"/>
      <c r="F277" s="1385"/>
      <c r="G277" s="1385"/>
      <c r="H277" s="1385"/>
      <c r="I277" s="1385"/>
      <c r="J277" s="1385"/>
      <c r="K277" s="1386"/>
      <c r="L277" s="1385"/>
      <c r="M277" s="1385"/>
      <c r="N277" s="1385"/>
      <c r="O277" s="1385"/>
      <c r="P277" s="1385"/>
      <c r="Q277" s="1385"/>
      <c r="R277" s="1385"/>
      <c r="S277" s="1385"/>
      <c r="T277" s="1385"/>
      <c r="U277" s="1385"/>
      <c r="V277" s="1385"/>
      <c r="W277" s="1385"/>
      <c r="X277" s="1385"/>
      <c r="Y277" s="1385"/>
    </row>
    <row r="278" spans="1:25" ht="12" customHeight="1">
      <c r="A278" s="1385"/>
      <c r="B278" s="1386"/>
      <c r="C278" s="1385"/>
      <c r="D278" s="1385"/>
      <c r="E278" s="1385"/>
      <c r="F278" s="1385"/>
      <c r="G278" s="1385"/>
      <c r="H278" s="1385"/>
      <c r="I278" s="1385"/>
      <c r="J278" s="1385"/>
      <c r="K278" s="1386"/>
      <c r="L278" s="1385"/>
      <c r="M278" s="1385"/>
      <c r="N278" s="1385"/>
      <c r="O278" s="1385"/>
      <c r="P278" s="1385"/>
      <c r="Q278" s="1385"/>
      <c r="R278" s="1385"/>
      <c r="S278" s="1385"/>
      <c r="T278" s="1385"/>
      <c r="U278" s="1385"/>
      <c r="V278" s="1385"/>
      <c r="W278" s="1385"/>
      <c r="X278" s="1385"/>
      <c r="Y278" s="1385"/>
    </row>
    <row r="279" spans="1:25" ht="12" customHeight="1">
      <c r="A279" s="1385"/>
      <c r="B279" s="1386"/>
      <c r="C279" s="1385"/>
      <c r="D279" s="1385"/>
      <c r="E279" s="1385"/>
      <c r="F279" s="1385"/>
      <c r="G279" s="1385"/>
      <c r="H279" s="1385"/>
      <c r="I279" s="1385"/>
      <c r="J279" s="1385"/>
      <c r="K279" s="1386"/>
      <c r="L279" s="1385"/>
      <c r="M279" s="1385"/>
      <c r="N279" s="1385"/>
      <c r="O279" s="1385"/>
      <c r="P279" s="1385"/>
      <c r="Q279" s="1385"/>
      <c r="R279" s="1385"/>
      <c r="S279" s="1385"/>
      <c r="T279" s="1385"/>
      <c r="U279" s="1385"/>
      <c r="V279" s="1385"/>
      <c r="W279" s="1385"/>
      <c r="X279" s="1385"/>
      <c r="Y279" s="1385"/>
    </row>
    <row r="280" spans="1:25" ht="12" customHeight="1">
      <c r="A280" s="1385"/>
      <c r="B280" s="1386"/>
      <c r="C280" s="1385"/>
      <c r="D280" s="1385"/>
      <c r="E280" s="1385"/>
      <c r="F280" s="1385"/>
      <c r="G280" s="1385"/>
      <c r="H280" s="1385"/>
      <c r="I280" s="1385"/>
      <c r="J280" s="1385"/>
      <c r="K280" s="1386"/>
      <c r="L280" s="1385"/>
      <c r="M280" s="1385"/>
      <c r="N280" s="1385"/>
      <c r="O280" s="1385"/>
      <c r="P280" s="1385"/>
      <c r="Q280" s="1385"/>
      <c r="R280" s="1385"/>
      <c r="S280" s="1385"/>
      <c r="T280" s="1385"/>
      <c r="U280" s="1385"/>
      <c r="V280" s="1385"/>
      <c r="W280" s="1385"/>
      <c r="X280" s="1385"/>
      <c r="Y280" s="1385"/>
    </row>
    <row r="281" spans="1:25" ht="12" customHeight="1">
      <c r="A281" s="1385"/>
      <c r="B281" s="1386"/>
      <c r="C281" s="1385"/>
      <c r="D281" s="1385"/>
      <c r="E281" s="1385"/>
      <c r="F281" s="1385"/>
      <c r="G281" s="1385"/>
      <c r="H281" s="1385"/>
      <c r="I281" s="1385"/>
      <c r="J281" s="1385"/>
      <c r="K281" s="1386"/>
      <c r="L281" s="1385"/>
      <c r="M281" s="1385"/>
      <c r="N281" s="1385"/>
      <c r="O281" s="1385"/>
      <c r="P281" s="1385"/>
      <c r="Q281" s="1385"/>
      <c r="R281" s="1385"/>
      <c r="S281" s="1385"/>
      <c r="T281" s="1385"/>
      <c r="U281" s="1385"/>
      <c r="V281" s="1385"/>
      <c r="W281" s="1385"/>
      <c r="X281" s="1385"/>
      <c r="Y281" s="1385"/>
    </row>
    <row r="282" spans="1:25" ht="12" customHeight="1">
      <c r="A282" s="1385"/>
      <c r="B282" s="1386"/>
      <c r="C282" s="1385"/>
      <c r="D282" s="1385"/>
      <c r="E282" s="1385"/>
      <c r="F282" s="1385"/>
      <c r="G282" s="1385"/>
      <c r="H282" s="1385"/>
      <c r="I282" s="1385"/>
      <c r="J282" s="1385"/>
      <c r="K282" s="1386"/>
      <c r="L282" s="1385"/>
      <c r="M282" s="1385"/>
      <c r="N282" s="1385"/>
      <c r="O282" s="1385"/>
      <c r="P282" s="1385"/>
      <c r="Q282" s="1385"/>
      <c r="R282" s="1385"/>
      <c r="S282" s="1385"/>
      <c r="T282" s="1385"/>
      <c r="U282" s="1385"/>
      <c r="V282" s="1385"/>
      <c r="W282" s="1385"/>
      <c r="X282" s="1385"/>
      <c r="Y282" s="1385"/>
    </row>
    <row r="283" spans="1:25" ht="12" customHeight="1">
      <c r="A283" s="1385"/>
      <c r="B283" s="1386"/>
      <c r="C283" s="1385"/>
      <c r="D283" s="1385"/>
      <c r="E283" s="1385"/>
      <c r="F283" s="1385"/>
      <c r="G283" s="1385"/>
      <c r="H283" s="1385"/>
      <c r="I283" s="1385"/>
      <c r="J283" s="1385"/>
      <c r="K283" s="1386"/>
      <c r="L283" s="1385"/>
      <c r="M283" s="1385"/>
      <c r="N283" s="1385"/>
      <c r="O283" s="1385"/>
      <c r="P283" s="1385"/>
      <c r="Q283" s="1385"/>
      <c r="R283" s="1385"/>
      <c r="S283" s="1385"/>
      <c r="T283" s="1385"/>
      <c r="U283" s="1385"/>
      <c r="V283" s="1385"/>
      <c r="W283" s="1385"/>
      <c r="X283" s="1385"/>
      <c r="Y283" s="1385"/>
    </row>
    <row r="284" spans="1:25" ht="12" customHeight="1">
      <c r="A284" s="1385"/>
      <c r="B284" s="1386"/>
      <c r="C284" s="1385"/>
      <c r="D284" s="1385"/>
      <c r="E284" s="1385"/>
      <c r="F284" s="1385"/>
      <c r="G284" s="1385"/>
      <c r="H284" s="1385"/>
      <c r="I284" s="1385"/>
      <c r="J284" s="1385"/>
      <c r="K284" s="1386"/>
      <c r="L284" s="1385"/>
      <c r="M284" s="1385"/>
      <c r="N284" s="1385"/>
      <c r="O284" s="1385"/>
      <c r="P284" s="1385"/>
      <c r="Q284" s="1385"/>
      <c r="R284" s="1385"/>
      <c r="S284" s="1385"/>
      <c r="T284" s="1385"/>
      <c r="U284" s="1385"/>
      <c r="V284" s="1385"/>
      <c r="W284" s="1385"/>
      <c r="X284" s="1385"/>
      <c r="Y284" s="1385"/>
    </row>
    <row r="285" spans="1:25" ht="12" customHeight="1">
      <c r="A285" s="1385"/>
      <c r="B285" s="1386"/>
      <c r="C285" s="1385"/>
      <c r="D285" s="1385"/>
      <c r="E285" s="1385"/>
      <c r="F285" s="1385"/>
      <c r="G285" s="1385"/>
      <c r="H285" s="1385"/>
      <c r="I285" s="1385"/>
      <c r="J285" s="1385"/>
      <c r="K285" s="1386"/>
      <c r="L285" s="1385"/>
      <c r="M285" s="1385"/>
      <c r="N285" s="1385"/>
      <c r="O285" s="1385"/>
      <c r="P285" s="1385"/>
      <c r="Q285" s="1385"/>
      <c r="R285" s="1385"/>
      <c r="S285" s="1385"/>
      <c r="T285" s="1385"/>
      <c r="U285" s="1385"/>
      <c r="V285" s="1385"/>
      <c r="W285" s="1385"/>
      <c r="X285" s="1385"/>
      <c r="Y285" s="1385"/>
    </row>
    <row r="286" spans="1:25" ht="12" customHeight="1">
      <c r="A286" s="1385"/>
      <c r="B286" s="1386"/>
      <c r="C286" s="1385"/>
      <c r="D286" s="1385"/>
      <c r="E286" s="1385"/>
      <c r="F286" s="1385"/>
      <c r="G286" s="1385"/>
      <c r="H286" s="1385"/>
      <c r="I286" s="1385"/>
      <c r="J286" s="1385"/>
      <c r="K286" s="1386"/>
      <c r="L286" s="1385"/>
      <c r="M286" s="1385"/>
      <c r="N286" s="1385"/>
      <c r="O286" s="1385"/>
      <c r="P286" s="1385"/>
      <c r="Q286" s="1385"/>
      <c r="R286" s="1385"/>
      <c r="S286" s="1385"/>
      <c r="T286" s="1385"/>
      <c r="U286" s="1385"/>
      <c r="V286" s="1385"/>
      <c r="W286" s="1385"/>
      <c r="X286" s="1385"/>
      <c r="Y286" s="1385"/>
    </row>
    <row r="287" spans="1:25" ht="12" customHeight="1">
      <c r="A287" s="1385"/>
      <c r="B287" s="1386"/>
      <c r="C287" s="1385"/>
      <c r="D287" s="1385"/>
      <c r="E287" s="1385"/>
      <c r="F287" s="1385"/>
      <c r="G287" s="1385"/>
      <c r="H287" s="1385"/>
      <c r="I287" s="1385"/>
      <c r="J287" s="1385"/>
      <c r="K287" s="1386"/>
      <c r="L287" s="1385"/>
      <c r="M287" s="1385"/>
      <c r="N287" s="1385"/>
      <c r="O287" s="1385"/>
      <c r="P287" s="1385"/>
      <c r="Q287" s="1385"/>
      <c r="R287" s="1385"/>
      <c r="S287" s="1385"/>
      <c r="T287" s="1385"/>
      <c r="U287" s="1385"/>
      <c r="V287" s="1385"/>
      <c r="W287" s="1385"/>
      <c r="X287" s="1385"/>
      <c r="Y287" s="1385"/>
    </row>
    <row r="288" spans="1:25" ht="12" customHeight="1">
      <c r="A288" s="1385"/>
      <c r="B288" s="1386"/>
      <c r="C288" s="1385"/>
      <c r="D288" s="1385"/>
      <c r="E288" s="1385"/>
      <c r="F288" s="1385"/>
      <c r="G288" s="1385"/>
      <c r="H288" s="1385"/>
      <c r="I288" s="1385"/>
      <c r="J288" s="1385"/>
      <c r="K288" s="1386"/>
      <c r="L288" s="1385"/>
      <c r="M288" s="1385"/>
      <c r="N288" s="1385"/>
      <c r="O288" s="1385"/>
      <c r="P288" s="1385"/>
      <c r="Q288" s="1385"/>
      <c r="R288" s="1385"/>
      <c r="S288" s="1385"/>
      <c r="T288" s="1385"/>
      <c r="U288" s="1385"/>
      <c r="V288" s="1385"/>
      <c r="W288" s="1385"/>
      <c r="X288" s="1385"/>
      <c r="Y288" s="1385"/>
    </row>
    <row r="289" spans="1:25" ht="12" customHeight="1">
      <c r="A289" s="1385"/>
      <c r="B289" s="1386"/>
      <c r="C289" s="1385"/>
      <c r="D289" s="1385"/>
      <c r="E289" s="1385"/>
      <c r="F289" s="1385"/>
      <c r="G289" s="1385"/>
      <c r="H289" s="1385"/>
      <c r="I289" s="1385"/>
      <c r="J289" s="1385"/>
      <c r="K289" s="1386"/>
      <c r="L289" s="1385"/>
      <c r="M289" s="1385"/>
      <c r="N289" s="1385"/>
      <c r="O289" s="1385"/>
      <c r="P289" s="1385"/>
      <c r="Q289" s="1385"/>
      <c r="R289" s="1385"/>
      <c r="S289" s="1385"/>
      <c r="T289" s="1385"/>
      <c r="U289" s="1385"/>
      <c r="V289" s="1385"/>
      <c r="W289" s="1385"/>
      <c r="X289" s="1385"/>
      <c r="Y289" s="1385"/>
    </row>
    <row r="290" spans="1:25" ht="12" customHeight="1">
      <c r="A290" s="1385"/>
      <c r="B290" s="1386"/>
      <c r="C290" s="1385"/>
      <c r="D290" s="1385"/>
      <c r="E290" s="1385"/>
      <c r="F290" s="1385"/>
      <c r="G290" s="1385"/>
      <c r="H290" s="1385"/>
      <c r="I290" s="1385"/>
      <c r="J290" s="1385"/>
      <c r="K290" s="1386"/>
      <c r="L290" s="1385"/>
      <c r="M290" s="1385"/>
      <c r="N290" s="1385"/>
      <c r="O290" s="1385"/>
      <c r="P290" s="1385"/>
      <c r="Q290" s="1385"/>
      <c r="R290" s="1385"/>
      <c r="S290" s="1385"/>
      <c r="T290" s="1385"/>
      <c r="U290" s="1385"/>
      <c r="V290" s="1385"/>
      <c r="W290" s="1385"/>
      <c r="X290" s="1385"/>
      <c r="Y290" s="1385"/>
    </row>
    <row r="291" spans="1:25" ht="12" customHeight="1">
      <c r="A291" s="1385"/>
      <c r="B291" s="1386"/>
      <c r="C291" s="1385"/>
      <c r="D291" s="1385"/>
      <c r="E291" s="1385"/>
      <c r="F291" s="1385"/>
      <c r="G291" s="1385"/>
      <c r="H291" s="1385"/>
      <c r="I291" s="1385"/>
      <c r="J291" s="1385"/>
      <c r="K291" s="1386"/>
      <c r="L291" s="1385"/>
      <c r="M291" s="1385"/>
      <c r="N291" s="1385"/>
      <c r="O291" s="1385"/>
      <c r="P291" s="1385"/>
      <c r="Q291" s="1385"/>
      <c r="R291" s="1385"/>
      <c r="S291" s="1385"/>
      <c r="T291" s="1385"/>
      <c r="U291" s="1385"/>
      <c r="V291" s="1385"/>
      <c r="W291" s="1385"/>
      <c r="X291" s="1385"/>
      <c r="Y291" s="1385"/>
    </row>
    <row r="292" spans="1:25" ht="12" customHeight="1">
      <c r="A292" s="1385"/>
      <c r="B292" s="1386"/>
      <c r="C292" s="1385"/>
      <c r="D292" s="1385"/>
      <c r="E292" s="1385"/>
      <c r="F292" s="1385"/>
      <c r="G292" s="1385"/>
      <c r="H292" s="1385"/>
      <c r="I292" s="1385"/>
      <c r="J292" s="1385"/>
      <c r="K292" s="1386"/>
      <c r="L292" s="1385"/>
      <c r="M292" s="1385"/>
      <c r="N292" s="1385"/>
      <c r="O292" s="1385"/>
      <c r="P292" s="1385"/>
      <c r="Q292" s="1385"/>
      <c r="R292" s="1385"/>
      <c r="S292" s="1385"/>
      <c r="T292" s="1385"/>
      <c r="U292" s="1385"/>
      <c r="V292" s="1385"/>
      <c r="W292" s="1385"/>
      <c r="X292" s="1385"/>
      <c r="Y292" s="1385"/>
    </row>
    <row r="293" spans="1:25" ht="12" customHeight="1">
      <c r="A293" s="1385"/>
      <c r="B293" s="1386"/>
      <c r="C293" s="1385"/>
      <c r="D293" s="1385"/>
      <c r="E293" s="1385"/>
      <c r="F293" s="1385"/>
      <c r="G293" s="1385"/>
      <c r="H293" s="1385"/>
      <c r="I293" s="1385"/>
      <c r="J293" s="1385"/>
      <c r="K293" s="1386"/>
      <c r="L293" s="1385"/>
      <c r="M293" s="1385"/>
      <c r="N293" s="1385"/>
      <c r="O293" s="1385"/>
      <c r="P293" s="1385"/>
      <c r="Q293" s="1385"/>
      <c r="R293" s="1385"/>
      <c r="S293" s="1385"/>
      <c r="T293" s="1385"/>
      <c r="U293" s="1385"/>
      <c r="V293" s="1385"/>
      <c r="W293" s="1385"/>
      <c r="X293" s="1385"/>
      <c r="Y293" s="1385"/>
    </row>
    <row r="294" spans="1:25" ht="12" customHeight="1">
      <c r="A294" s="1385"/>
      <c r="B294" s="1386"/>
      <c r="C294" s="1385"/>
      <c r="D294" s="1385"/>
      <c r="E294" s="1385"/>
      <c r="F294" s="1385"/>
      <c r="G294" s="1385"/>
      <c r="H294" s="1385"/>
      <c r="I294" s="1385"/>
      <c r="J294" s="1385"/>
      <c r="K294" s="1386"/>
      <c r="L294" s="1385"/>
      <c r="M294" s="1385"/>
      <c r="N294" s="1385"/>
      <c r="O294" s="1385"/>
      <c r="P294" s="1385"/>
      <c r="Q294" s="1385"/>
      <c r="R294" s="1385"/>
      <c r="S294" s="1385"/>
      <c r="T294" s="1385"/>
      <c r="U294" s="1385"/>
      <c r="V294" s="1385"/>
      <c r="W294" s="1385"/>
      <c r="X294" s="1385"/>
      <c r="Y294" s="1385"/>
    </row>
    <row r="295" spans="1:25" ht="12" customHeight="1">
      <c r="A295" s="1385"/>
      <c r="B295" s="1386"/>
      <c r="C295" s="1385"/>
      <c r="D295" s="1385"/>
      <c r="E295" s="1385"/>
      <c r="F295" s="1385"/>
      <c r="G295" s="1385"/>
      <c r="H295" s="1385"/>
      <c r="I295" s="1385"/>
      <c r="J295" s="1385"/>
      <c r="K295" s="1386"/>
      <c r="L295" s="1385"/>
      <c r="M295" s="1385"/>
      <c r="N295" s="1385"/>
      <c r="O295" s="1385"/>
      <c r="P295" s="1385"/>
      <c r="Q295" s="1385"/>
      <c r="R295" s="1385"/>
      <c r="S295" s="1385"/>
      <c r="T295" s="1385"/>
      <c r="U295" s="1385"/>
      <c r="V295" s="1385"/>
      <c r="W295" s="1385"/>
      <c r="X295" s="1385"/>
      <c r="Y295" s="1385"/>
    </row>
    <row r="296" spans="1:25" ht="12" customHeight="1">
      <c r="A296" s="1385"/>
      <c r="B296" s="1386"/>
      <c r="C296" s="1385"/>
      <c r="D296" s="1385"/>
      <c r="E296" s="1385"/>
      <c r="F296" s="1385"/>
      <c r="G296" s="1385"/>
      <c r="H296" s="1385"/>
      <c r="I296" s="1385"/>
      <c r="J296" s="1385"/>
      <c r="K296" s="1386"/>
      <c r="L296" s="1385"/>
      <c r="M296" s="1385"/>
      <c r="N296" s="1385"/>
      <c r="O296" s="1385"/>
      <c r="P296" s="1385"/>
      <c r="Q296" s="1385"/>
      <c r="R296" s="1385"/>
      <c r="S296" s="1385"/>
      <c r="T296" s="1385"/>
      <c r="U296" s="1385"/>
      <c r="V296" s="1385"/>
      <c r="W296" s="1385"/>
      <c r="X296" s="1385"/>
      <c r="Y296" s="1385"/>
    </row>
    <row r="297" spans="1:25" ht="12" customHeight="1">
      <c r="A297" s="1385"/>
      <c r="B297" s="1386"/>
      <c r="C297" s="1385"/>
      <c r="D297" s="1385"/>
      <c r="E297" s="1385"/>
      <c r="F297" s="1385"/>
      <c r="G297" s="1385"/>
      <c r="H297" s="1385"/>
      <c r="I297" s="1385"/>
      <c r="J297" s="1385"/>
      <c r="K297" s="1386"/>
      <c r="L297" s="1385"/>
      <c r="M297" s="1385"/>
      <c r="N297" s="1385"/>
      <c r="O297" s="1385"/>
      <c r="P297" s="1385"/>
      <c r="Q297" s="1385"/>
      <c r="R297" s="1385"/>
      <c r="S297" s="1385"/>
      <c r="T297" s="1385"/>
      <c r="U297" s="1385"/>
      <c r="V297" s="1385"/>
      <c r="W297" s="1385"/>
      <c r="X297" s="1385"/>
      <c r="Y297" s="1385"/>
    </row>
    <row r="298" spans="1:25" ht="12" customHeight="1">
      <c r="A298" s="1385"/>
      <c r="B298" s="1386"/>
      <c r="C298" s="1385"/>
      <c r="D298" s="1385"/>
      <c r="E298" s="1385"/>
      <c r="F298" s="1385"/>
      <c r="G298" s="1385"/>
      <c r="H298" s="1385"/>
      <c r="I298" s="1385"/>
      <c r="J298" s="1385"/>
      <c r="K298" s="1386"/>
      <c r="L298" s="1385"/>
      <c r="M298" s="1385"/>
      <c r="N298" s="1385"/>
      <c r="O298" s="1385"/>
      <c r="P298" s="1385"/>
      <c r="Q298" s="1385"/>
      <c r="R298" s="1385"/>
      <c r="S298" s="1385"/>
      <c r="T298" s="1385"/>
      <c r="U298" s="1385"/>
      <c r="V298" s="1385"/>
      <c r="W298" s="1385"/>
      <c r="X298" s="1385"/>
      <c r="Y298" s="1385"/>
    </row>
    <row r="299" spans="1:25" ht="12" customHeight="1">
      <c r="A299" s="1385"/>
      <c r="B299" s="1386"/>
      <c r="C299" s="1385"/>
      <c r="D299" s="1385"/>
      <c r="E299" s="1385"/>
      <c r="F299" s="1385"/>
      <c r="G299" s="1385"/>
      <c r="H299" s="1385"/>
      <c r="I299" s="1385"/>
      <c r="J299" s="1385"/>
      <c r="K299" s="1386"/>
      <c r="L299" s="1385"/>
      <c r="M299" s="1385"/>
      <c r="N299" s="1385"/>
      <c r="O299" s="1385"/>
      <c r="P299" s="1385"/>
      <c r="Q299" s="1385"/>
      <c r="R299" s="1385"/>
      <c r="S299" s="1385"/>
      <c r="T299" s="1385"/>
      <c r="U299" s="1385"/>
      <c r="V299" s="1385"/>
      <c r="W299" s="1385"/>
      <c r="X299" s="1385"/>
      <c r="Y299" s="1385"/>
    </row>
    <row r="300" spans="1:25" ht="12" customHeight="1">
      <c r="A300" s="1385"/>
      <c r="B300" s="1386"/>
      <c r="C300" s="1385"/>
      <c r="D300" s="1385"/>
      <c r="E300" s="1385"/>
      <c r="F300" s="1385"/>
      <c r="G300" s="1385"/>
      <c r="H300" s="1385"/>
      <c r="I300" s="1385"/>
      <c r="J300" s="1385"/>
      <c r="K300" s="1386"/>
      <c r="L300" s="1385"/>
      <c r="M300" s="1385"/>
      <c r="N300" s="1385"/>
      <c r="O300" s="1385"/>
      <c r="P300" s="1385"/>
      <c r="Q300" s="1385"/>
      <c r="R300" s="1385"/>
      <c r="S300" s="1385"/>
      <c r="T300" s="1385"/>
      <c r="U300" s="1385"/>
      <c r="V300" s="1385"/>
      <c r="W300" s="1385"/>
      <c r="X300" s="1385"/>
      <c r="Y300" s="1385"/>
    </row>
    <row r="301" spans="1:25" ht="12" customHeight="1">
      <c r="A301" s="1385"/>
      <c r="B301" s="1386"/>
      <c r="C301" s="1385"/>
      <c r="D301" s="1385"/>
      <c r="E301" s="1385"/>
      <c r="F301" s="1385"/>
      <c r="G301" s="1385"/>
      <c r="H301" s="1385"/>
      <c r="I301" s="1385"/>
      <c r="J301" s="1385"/>
      <c r="K301" s="1386"/>
      <c r="L301" s="1385"/>
      <c r="M301" s="1385"/>
      <c r="N301" s="1385"/>
      <c r="O301" s="1385"/>
      <c r="P301" s="1385"/>
      <c r="Q301" s="1385"/>
      <c r="R301" s="1385"/>
      <c r="S301" s="1385"/>
      <c r="T301" s="1385"/>
      <c r="U301" s="1385"/>
      <c r="V301" s="1385"/>
      <c r="W301" s="1385"/>
      <c r="X301" s="1385"/>
      <c r="Y301" s="1385"/>
    </row>
    <row r="302" spans="1:25" ht="12" customHeight="1">
      <c r="A302" s="1385"/>
      <c r="B302" s="1386"/>
      <c r="C302" s="1385"/>
      <c r="D302" s="1385"/>
      <c r="E302" s="1385"/>
      <c r="F302" s="1385"/>
      <c r="G302" s="1385"/>
      <c r="H302" s="1385"/>
      <c r="I302" s="1385"/>
      <c r="J302" s="1385"/>
      <c r="K302" s="1386"/>
      <c r="L302" s="1385"/>
      <c r="M302" s="1385"/>
      <c r="N302" s="1385"/>
      <c r="O302" s="1385"/>
      <c r="P302" s="1385"/>
      <c r="Q302" s="1385"/>
      <c r="R302" s="1385"/>
      <c r="S302" s="1385"/>
      <c r="T302" s="1385"/>
      <c r="U302" s="1385"/>
      <c r="V302" s="1385"/>
      <c r="W302" s="1385"/>
      <c r="X302" s="1385"/>
      <c r="Y302" s="1385"/>
    </row>
    <row r="303" spans="1:25" ht="12" customHeight="1">
      <c r="A303" s="1385"/>
      <c r="B303" s="1386"/>
      <c r="C303" s="1385"/>
      <c r="D303" s="1385"/>
      <c r="E303" s="1385"/>
      <c r="F303" s="1385"/>
      <c r="G303" s="1385"/>
      <c r="H303" s="1385"/>
      <c r="I303" s="1385"/>
      <c r="J303" s="1385"/>
      <c r="K303" s="1386"/>
      <c r="L303" s="1385"/>
      <c r="M303" s="1385"/>
      <c r="N303" s="1385"/>
      <c r="O303" s="1385"/>
      <c r="P303" s="1385"/>
      <c r="Q303" s="1385"/>
      <c r="R303" s="1385"/>
      <c r="S303" s="1385"/>
      <c r="T303" s="1385"/>
      <c r="U303" s="1385"/>
      <c r="V303" s="1385"/>
      <c r="W303" s="1385"/>
      <c r="X303" s="1385"/>
      <c r="Y303" s="1385"/>
    </row>
    <row r="304" spans="1:25" ht="12" customHeight="1">
      <c r="A304" s="1385"/>
      <c r="B304" s="1386"/>
      <c r="C304" s="1385"/>
      <c r="D304" s="1385"/>
      <c r="E304" s="1385"/>
      <c r="F304" s="1385"/>
      <c r="G304" s="1385"/>
      <c r="H304" s="1385"/>
      <c r="I304" s="1385"/>
      <c r="J304" s="1385"/>
      <c r="K304" s="1386"/>
      <c r="L304" s="1385"/>
      <c r="M304" s="1385"/>
      <c r="N304" s="1385"/>
      <c r="O304" s="1385"/>
      <c r="P304" s="1385"/>
      <c r="Q304" s="1385"/>
      <c r="R304" s="1385"/>
      <c r="S304" s="1385"/>
      <c r="T304" s="1385"/>
      <c r="U304" s="1385"/>
      <c r="V304" s="1385"/>
      <c r="W304" s="1385"/>
      <c r="X304" s="1385"/>
      <c r="Y304" s="1385"/>
    </row>
    <row r="305" spans="1:25" ht="12" customHeight="1">
      <c r="A305" s="1385"/>
      <c r="B305" s="1386"/>
      <c r="C305" s="1385"/>
      <c r="D305" s="1385"/>
      <c r="E305" s="1385"/>
      <c r="F305" s="1385"/>
      <c r="G305" s="1385"/>
      <c r="H305" s="1385"/>
      <c r="I305" s="1385"/>
      <c r="J305" s="1385"/>
      <c r="K305" s="1386"/>
      <c r="L305" s="1385"/>
      <c r="M305" s="1385"/>
      <c r="N305" s="1385"/>
      <c r="O305" s="1385"/>
      <c r="P305" s="1385"/>
      <c r="Q305" s="1385"/>
      <c r="R305" s="1385"/>
      <c r="S305" s="1385"/>
      <c r="T305" s="1385"/>
      <c r="U305" s="1385"/>
      <c r="V305" s="1385"/>
      <c r="W305" s="1385"/>
      <c r="X305" s="1385"/>
      <c r="Y305" s="1385"/>
    </row>
    <row r="306" spans="1:25" ht="12" customHeight="1">
      <c r="A306" s="1385"/>
      <c r="B306" s="1386"/>
      <c r="C306" s="1385"/>
      <c r="D306" s="1385"/>
      <c r="E306" s="1385"/>
      <c r="F306" s="1385"/>
      <c r="G306" s="1385"/>
      <c r="H306" s="1385"/>
      <c r="I306" s="1385"/>
      <c r="J306" s="1385"/>
      <c r="K306" s="1386"/>
      <c r="L306" s="1385"/>
      <c r="M306" s="1385"/>
      <c r="N306" s="1385"/>
      <c r="O306" s="1385"/>
      <c r="P306" s="1385"/>
      <c r="Q306" s="1385"/>
      <c r="R306" s="1385"/>
      <c r="S306" s="1385"/>
      <c r="T306" s="1385"/>
      <c r="U306" s="1385"/>
      <c r="V306" s="1385"/>
      <c r="W306" s="1385"/>
      <c r="X306" s="1385"/>
      <c r="Y306" s="1385"/>
    </row>
    <row r="307" spans="1:25" ht="12" customHeight="1">
      <c r="A307" s="1385"/>
      <c r="B307" s="1386"/>
      <c r="C307" s="1385"/>
      <c r="D307" s="1385"/>
      <c r="E307" s="1385"/>
      <c r="F307" s="1385"/>
      <c r="G307" s="1385"/>
      <c r="H307" s="1385"/>
      <c r="I307" s="1385"/>
      <c r="J307" s="1385"/>
      <c r="K307" s="1386"/>
      <c r="L307" s="1385"/>
      <c r="M307" s="1385"/>
      <c r="N307" s="1385"/>
      <c r="O307" s="1385"/>
      <c r="P307" s="1385"/>
      <c r="Q307" s="1385"/>
      <c r="R307" s="1385"/>
      <c r="S307" s="1385"/>
      <c r="T307" s="1385"/>
      <c r="U307" s="1385"/>
      <c r="V307" s="1385"/>
      <c r="W307" s="1385"/>
      <c r="X307" s="1385"/>
      <c r="Y307" s="1385"/>
    </row>
    <row r="308" spans="1:25" ht="12" customHeight="1">
      <c r="A308" s="1385"/>
      <c r="B308" s="1386"/>
      <c r="C308" s="1385"/>
      <c r="D308" s="1385"/>
      <c r="E308" s="1385"/>
      <c r="F308" s="1385"/>
      <c r="G308" s="1385"/>
      <c r="H308" s="1385"/>
      <c r="I308" s="1385"/>
      <c r="J308" s="1385"/>
      <c r="K308" s="1386"/>
      <c r="L308" s="1385"/>
      <c r="M308" s="1385"/>
      <c r="N308" s="1385"/>
      <c r="O308" s="1385"/>
      <c r="P308" s="1385"/>
      <c r="Q308" s="1385"/>
      <c r="R308" s="1385"/>
      <c r="S308" s="1385"/>
      <c r="T308" s="1385"/>
      <c r="U308" s="1385"/>
      <c r="V308" s="1385"/>
      <c r="W308" s="1385"/>
      <c r="X308" s="1385"/>
      <c r="Y308" s="1385"/>
    </row>
    <row r="309" spans="1:25" ht="12" customHeight="1">
      <c r="A309" s="1385"/>
      <c r="B309" s="1386"/>
      <c r="C309" s="1385"/>
      <c r="D309" s="1385"/>
      <c r="E309" s="1385"/>
      <c r="F309" s="1385"/>
      <c r="G309" s="1385"/>
      <c r="H309" s="1385"/>
      <c r="I309" s="1385"/>
      <c r="J309" s="1385"/>
      <c r="K309" s="1386"/>
      <c r="L309" s="1385"/>
      <c r="M309" s="1385"/>
      <c r="N309" s="1385"/>
      <c r="O309" s="1385"/>
      <c r="P309" s="1385"/>
      <c r="Q309" s="1385"/>
      <c r="R309" s="1385"/>
      <c r="S309" s="1385"/>
      <c r="T309" s="1385"/>
      <c r="U309" s="1385"/>
      <c r="V309" s="1385"/>
      <c r="W309" s="1385"/>
      <c r="X309" s="1385"/>
      <c r="Y309" s="1385"/>
    </row>
    <row r="310" spans="1:25" ht="12" customHeight="1">
      <c r="A310" s="1385"/>
      <c r="B310" s="1386"/>
      <c r="C310" s="1385"/>
      <c r="D310" s="1385"/>
      <c r="E310" s="1385"/>
      <c r="F310" s="1385"/>
      <c r="G310" s="1385"/>
      <c r="H310" s="1385"/>
      <c r="I310" s="1385"/>
      <c r="J310" s="1385"/>
      <c r="K310" s="1386"/>
      <c r="L310" s="1385"/>
      <c r="M310" s="1385"/>
      <c r="N310" s="1385"/>
      <c r="O310" s="1385"/>
      <c r="P310" s="1385"/>
      <c r="Q310" s="1385"/>
      <c r="R310" s="1385"/>
      <c r="S310" s="1385"/>
      <c r="T310" s="1385"/>
      <c r="U310" s="1385"/>
      <c r="V310" s="1385"/>
      <c r="W310" s="1385"/>
      <c r="X310" s="1385"/>
      <c r="Y310" s="1385"/>
    </row>
    <row r="311" spans="1:25" ht="12" customHeight="1">
      <c r="A311" s="1385"/>
      <c r="B311" s="1386"/>
      <c r="C311" s="1385"/>
      <c r="D311" s="1385"/>
      <c r="E311" s="1385"/>
      <c r="F311" s="1385"/>
      <c r="G311" s="1385"/>
      <c r="H311" s="1385"/>
      <c r="I311" s="1385"/>
      <c r="J311" s="1385"/>
      <c r="K311" s="1386"/>
      <c r="L311" s="1385"/>
      <c r="M311" s="1385"/>
      <c r="N311" s="1385"/>
      <c r="O311" s="1385"/>
      <c r="P311" s="1385"/>
      <c r="Q311" s="1385"/>
      <c r="R311" s="1385"/>
      <c r="S311" s="1385"/>
      <c r="T311" s="1385"/>
      <c r="U311" s="1385"/>
      <c r="V311" s="1385"/>
      <c r="W311" s="1385"/>
      <c r="X311" s="1385"/>
      <c r="Y311" s="1385"/>
    </row>
    <row r="312" spans="1:25" ht="12" customHeight="1">
      <c r="A312" s="1385"/>
      <c r="B312" s="1386"/>
      <c r="C312" s="1385"/>
      <c r="D312" s="1385"/>
      <c r="E312" s="1385"/>
      <c r="F312" s="1385"/>
      <c r="G312" s="1385"/>
      <c r="H312" s="1385"/>
      <c r="I312" s="1385"/>
      <c r="J312" s="1385"/>
      <c r="K312" s="1386"/>
      <c r="L312" s="1385"/>
      <c r="M312" s="1385"/>
      <c r="N312" s="1385"/>
      <c r="O312" s="1385"/>
      <c r="P312" s="1385"/>
      <c r="Q312" s="1385"/>
      <c r="R312" s="1385"/>
      <c r="S312" s="1385"/>
      <c r="T312" s="1385"/>
      <c r="U312" s="1385"/>
      <c r="V312" s="1385"/>
      <c r="W312" s="1385"/>
      <c r="X312" s="1385"/>
      <c r="Y312" s="1385"/>
    </row>
    <row r="313" spans="1:25" ht="12" customHeight="1">
      <c r="A313" s="1385"/>
      <c r="B313" s="1386"/>
      <c r="C313" s="1385"/>
      <c r="D313" s="1385"/>
      <c r="E313" s="1385"/>
      <c r="F313" s="1385"/>
      <c r="G313" s="1385"/>
      <c r="H313" s="1385"/>
      <c r="I313" s="1385"/>
      <c r="J313" s="1385"/>
      <c r="K313" s="1386"/>
      <c r="L313" s="1385"/>
      <c r="M313" s="1385"/>
      <c r="N313" s="1385"/>
      <c r="O313" s="1385"/>
      <c r="P313" s="1385"/>
      <c r="Q313" s="1385"/>
      <c r="R313" s="1385"/>
      <c r="S313" s="1385"/>
      <c r="T313" s="1385"/>
      <c r="U313" s="1385"/>
      <c r="V313" s="1385"/>
      <c r="W313" s="1385"/>
      <c r="X313" s="1385"/>
      <c r="Y313" s="1385"/>
    </row>
    <row r="314" spans="1:25" ht="12" customHeight="1">
      <c r="A314" s="1385"/>
      <c r="B314" s="1386"/>
      <c r="C314" s="1385"/>
      <c r="D314" s="1385"/>
      <c r="E314" s="1385"/>
      <c r="F314" s="1385"/>
      <c r="G314" s="1385"/>
      <c r="H314" s="1385"/>
      <c r="I314" s="1385"/>
      <c r="J314" s="1385"/>
      <c r="K314" s="1386"/>
      <c r="L314" s="1385"/>
      <c r="M314" s="1385"/>
      <c r="N314" s="1385"/>
      <c r="O314" s="1385"/>
      <c r="P314" s="1385"/>
      <c r="Q314" s="1385"/>
      <c r="R314" s="1385"/>
      <c r="S314" s="1385"/>
      <c r="T314" s="1385"/>
      <c r="U314" s="1385"/>
      <c r="V314" s="1385"/>
      <c r="W314" s="1385"/>
      <c r="X314" s="1385"/>
      <c r="Y314" s="1385"/>
    </row>
    <row r="315" spans="1:25" ht="12" customHeight="1">
      <c r="A315" s="1385"/>
      <c r="B315" s="1386"/>
      <c r="C315" s="1385"/>
      <c r="D315" s="1385"/>
      <c r="E315" s="1385"/>
      <c r="F315" s="1385"/>
      <c r="G315" s="1385"/>
      <c r="H315" s="1385"/>
      <c r="I315" s="1385"/>
      <c r="J315" s="1385"/>
      <c r="K315" s="1386"/>
      <c r="L315" s="1385"/>
      <c r="M315" s="1385"/>
      <c r="N315" s="1385"/>
      <c r="O315" s="1385"/>
      <c r="P315" s="1385"/>
      <c r="Q315" s="1385"/>
      <c r="R315" s="1385"/>
      <c r="S315" s="1385"/>
      <c r="T315" s="1385"/>
      <c r="U315" s="1385"/>
      <c r="V315" s="1385"/>
      <c r="W315" s="1385"/>
      <c r="X315" s="1385"/>
      <c r="Y315" s="1385"/>
    </row>
    <row r="316" spans="1:25" ht="12" customHeight="1">
      <c r="A316" s="1385"/>
      <c r="B316" s="1386"/>
      <c r="C316" s="1385"/>
      <c r="D316" s="1385"/>
      <c r="E316" s="1385"/>
      <c r="F316" s="1385"/>
      <c r="G316" s="1385"/>
      <c r="H316" s="1385"/>
      <c r="I316" s="1385"/>
      <c r="J316" s="1385"/>
      <c r="K316" s="1386"/>
      <c r="L316" s="1385"/>
      <c r="M316" s="1385"/>
      <c r="N316" s="1385"/>
      <c r="O316" s="1385"/>
      <c r="P316" s="1385"/>
      <c r="Q316" s="1385"/>
      <c r="R316" s="1385"/>
      <c r="S316" s="1385"/>
      <c r="T316" s="1385"/>
      <c r="U316" s="1385"/>
      <c r="V316" s="1385"/>
      <c r="W316" s="1385"/>
      <c r="X316" s="1385"/>
      <c r="Y316" s="1385"/>
    </row>
    <row r="317" spans="1:25" ht="12" customHeight="1">
      <c r="A317" s="1385"/>
      <c r="B317" s="1386"/>
      <c r="C317" s="1385"/>
      <c r="D317" s="1385"/>
      <c r="E317" s="1385"/>
      <c r="F317" s="1385"/>
      <c r="G317" s="1385"/>
      <c r="H317" s="1385"/>
      <c r="I317" s="1385"/>
      <c r="J317" s="1385"/>
      <c r="K317" s="1386"/>
      <c r="L317" s="1385"/>
      <c r="M317" s="1385"/>
      <c r="N317" s="1385"/>
      <c r="O317" s="1385"/>
      <c r="P317" s="1385"/>
      <c r="Q317" s="1385"/>
      <c r="R317" s="1385"/>
      <c r="S317" s="1385"/>
      <c r="T317" s="1385"/>
      <c r="U317" s="1385"/>
      <c r="V317" s="1385"/>
      <c r="W317" s="1385"/>
      <c r="X317" s="1385"/>
      <c r="Y317" s="1385"/>
    </row>
    <row r="318" spans="1:25" ht="12" customHeight="1">
      <c r="A318" s="1385"/>
      <c r="B318" s="1386"/>
      <c r="C318" s="1385"/>
      <c r="D318" s="1385"/>
      <c r="E318" s="1385"/>
      <c r="F318" s="1385"/>
      <c r="G318" s="1385"/>
      <c r="H318" s="1385"/>
      <c r="I318" s="1385"/>
      <c r="J318" s="1385"/>
      <c r="K318" s="1386"/>
      <c r="L318" s="1385"/>
      <c r="M318" s="1385"/>
      <c r="N318" s="1385"/>
      <c r="O318" s="1385"/>
      <c r="P318" s="1385"/>
      <c r="Q318" s="1385"/>
      <c r="R318" s="1385"/>
      <c r="S318" s="1385"/>
      <c r="T318" s="1385"/>
      <c r="U318" s="1385"/>
      <c r="V318" s="1385"/>
      <c r="W318" s="1385"/>
      <c r="X318" s="1385"/>
      <c r="Y318" s="1385"/>
    </row>
    <row r="319" spans="1:25" ht="12" customHeight="1">
      <c r="A319" s="1385"/>
      <c r="B319" s="1386"/>
      <c r="C319" s="1385"/>
      <c r="D319" s="1385"/>
      <c r="E319" s="1385"/>
      <c r="F319" s="1385"/>
      <c r="G319" s="1385"/>
      <c r="H319" s="1385"/>
      <c r="I319" s="1385"/>
      <c r="J319" s="1385"/>
      <c r="K319" s="1386"/>
      <c r="L319" s="1385"/>
      <c r="M319" s="1385"/>
      <c r="N319" s="1385"/>
      <c r="O319" s="1385"/>
      <c r="P319" s="1385"/>
      <c r="Q319" s="1385"/>
      <c r="R319" s="1385"/>
      <c r="S319" s="1385"/>
      <c r="T319" s="1385"/>
      <c r="U319" s="1385"/>
      <c r="V319" s="1385"/>
      <c r="W319" s="1385"/>
      <c r="X319" s="1385"/>
      <c r="Y319" s="1385"/>
    </row>
    <row r="320" spans="1:25" ht="12" customHeight="1">
      <c r="A320" s="1385"/>
      <c r="B320" s="1386"/>
      <c r="C320" s="1385"/>
      <c r="D320" s="1385"/>
      <c r="E320" s="1385"/>
      <c r="F320" s="1385"/>
      <c r="G320" s="1385"/>
      <c r="H320" s="1385"/>
      <c r="I320" s="1385"/>
      <c r="J320" s="1385"/>
      <c r="K320" s="1386"/>
      <c r="L320" s="1385"/>
      <c r="M320" s="1385"/>
      <c r="N320" s="1385"/>
      <c r="O320" s="1385"/>
      <c r="P320" s="1385"/>
      <c r="Q320" s="1385"/>
      <c r="R320" s="1385"/>
      <c r="S320" s="1385"/>
      <c r="T320" s="1385"/>
      <c r="U320" s="1385"/>
      <c r="V320" s="1385"/>
      <c r="W320" s="1385"/>
      <c r="X320" s="1385"/>
      <c r="Y320" s="1385"/>
    </row>
    <row r="321" spans="1:25" ht="12" customHeight="1">
      <c r="A321" s="1385"/>
      <c r="B321" s="1386"/>
      <c r="C321" s="1385"/>
      <c r="D321" s="1385"/>
      <c r="E321" s="1385"/>
      <c r="F321" s="1385"/>
      <c r="G321" s="1385"/>
      <c r="H321" s="1385"/>
      <c r="I321" s="1385"/>
      <c r="J321" s="1385"/>
      <c r="K321" s="1386"/>
      <c r="L321" s="1385"/>
      <c r="M321" s="1385"/>
      <c r="N321" s="1385"/>
      <c r="O321" s="1385"/>
      <c r="P321" s="1385"/>
      <c r="Q321" s="1385"/>
      <c r="R321" s="1385"/>
      <c r="S321" s="1385"/>
      <c r="T321" s="1385"/>
      <c r="U321" s="1385"/>
      <c r="V321" s="1385"/>
      <c r="W321" s="1385"/>
      <c r="X321" s="1385"/>
      <c r="Y321" s="1385"/>
    </row>
    <row r="322" spans="1:25" ht="12" customHeight="1">
      <c r="A322" s="1385"/>
      <c r="B322" s="1386"/>
      <c r="C322" s="1385"/>
      <c r="D322" s="1385"/>
      <c r="E322" s="1385"/>
      <c r="F322" s="1385"/>
      <c r="G322" s="1385"/>
      <c r="H322" s="1385"/>
      <c r="I322" s="1385"/>
      <c r="J322" s="1385"/>
      <c r="K322" s="1386"/>
      <c r="L322" s="1385"/>
      <c r="M322" s="1385"/>
      <c r="N322" s="1385"/>
      <c r="O322" s="1385"/>
      <c r="P322" s="1385"/>
      <c r="Q322" s="1385"/>
      <c r="R322" s="1385"/>
      <c r="S322" s="1385"/>
      <c r="T322" s="1385"/>
      <c r="U322" s="1385"/>
      <c r="V322" s="1385"/>
      <c r="W322" s="1385"/>
      <c r="X322" s="1385"/>
      <c r="Y322" s="1385"/>
    </row>
    <row r="323" spans="1:25" ht="12" customHeight="1">
      <c r="A323" s="1385"/>
      <c r="B323" s="1386"/>
      <c r="C323" s="1385"/>
      <c r="D323" s="1385"/>
      <c r="E323" s="1385"/>
      <c r="F323" s="1385"/>
      <c r="G323" s="1385"/>
      <c r="H323" s="1385"/>
      <c r="I323" s="1385"/>
      <c r="J323" s="1385"/>
      <c r="K323" s="1386"/>
      <c r="L323" s="1385"/>
      <c r="M323" s="1385"/>
      <c r="N323" s="1385"/>
      <c r="O323" s="1385"/>
      <c r="P323" s="1385"/>
      <c r="Q323" s="1385"/>
      <c r="R323" s="1385"/>
      <c r="S323" s="1385"/>
      <c r="T323" s="1385"/>
      <c r="U323" s="1385"/>
      <c r="V323" s="1385"/>
      <c r="W323" s="1385"/>
      <c r="X323" s="1385"/>
      <c r="Y323" s="1385"/>
    </row>
    <row r="324" spans="1:25" ht="12" customHeight="1">
      <c r="A324" s="1385"/>
      <c r="B324" s="1386"/>
      <c r="C324" s="1385"/>
      <c r="D324" s="1385"/>
      <c r="E324" s="1385"/>
      <c r="F324" s="1385"/>
      <c r="G324" s="1385"/>
      <c r="H324" s="1385"/>
      <c r="I324" s="1385"/>
      <c r="J324" s="1385"/>
      <c r="K324" s="1386"/>
      <c r="L324" s="1385"/>
      <c r="M324" s="1385"/>
      <c r="N324" s="1385"/>
      <c r="O324" s="1385"/>
      <c r="P324" s="1385"/>
      <c r="Q324" s="1385"/>
      <c r="R324" s="1385"/>
      <c r="S324" s="1385"/>
      <c r="T324" s="1385"/>
      <c r="U324" s="1385"/>
      <c r="V324" s="1385"/>
      <c r="W324" s="1385"/>
      <c r="X324" s="1385"/>
      <c r="Y324" s="1385"/>
    </row>
    <row r="325" spans="1:25" ht="12" customHeight="1">
      <c r="A325" s="1385"/>
      <c r="B325" s="1386"/>
      <c r="C325" s="1385"/>
      <c r="D325" s="1385"/>
      <c r="E325" s="1385"/>
      <c r="F325" s="1385"/>
      <c r="G325" s="1385"/>
      <c r="H325" s="1385"/>
      <c r="I325" s="1385"/>
      <c r="J325" s="1385"/>
      <c r="K325" s="1386"/>
      <c r="L325" s="1385"/>
      <c r="M325" s="1385"/>
      <c r="N325" s="1385"/>
      <c r="O325" s="1385"/>
      <c r="P325" s="1385"/>
      <c r="Q325" s="1385"/>
      <c r="R325" s="1385"/>
      <c r="S325" s="1385"/>
      <c r="T325" s="1385"/>
      <c r="U325" s="1385"/>
      <c r="V325" s="1385"/>
      <c r="W325" s="1385"/>
      <c r="X325" s="1385"/>
      <c r="Y325" s="1385"/>
    </row>
    <row r="326" spans="1:25" ht="12" customHeight="1">
      <c r="A326" s="1385"/>
      <c r="B326" s="1386"/>
      <c r="C326" s="1385"/>
      <c r="D326" s="1385"/>
      <c r="E326" s="1385"/>
      <c r="F326" s="1385"/>
      <c r="G326" s="1385"/>
      <c r="H326" s="1385"/>
      <c r="I326" s="1385"/>
      <c r="J326" s="1385"/>
      <c r="K326" s="1386"/>
      <c r="L326" s="1385"/>
      <c r="M326" s="1385"/>
      <c r="N326" s="1385"/>
      <c r="O326" s="1385"/>
      <c r="P326" s="1385"/>
      <c r="Q326" s="1385"/>
      <c r="R326" s="1385"/>
      <c r="S326" s="1385"/>
      <c r="T326" s="1385"/>
      <c r="U326" s="1385"/>
      <c r="V326" s="1385"/>
      <c r="W326" s="1385"/>
      <c r="X326" s="1385"/>
      <c r="Y326" s="1385"/>
    </row>
    <row r="327" spans="1:25" ht="12" customHeight="1">
      <c r="A327" s="1385"/>
      <c r="B327" s="1386"/>
      <c r="C327" s="1385"/>
      <c r="D327" s="1385"/>
      <c r="E327" s="1385"/>
      <c r="F327" s="1385"/>
      <c r="G327" s="1385"/>
      <c r="H327" s="1385"/>
      <c r="I327" s="1385"/>
      <c r="J327" s="1385"/>
      <c r="K327" s="1386"/>
      <c r="L327" s="1385"/>
      <c r="M327" s="1385"/>
      <c r="N327" s="1385"/>
      <c r="O327" s="1385"/>
      <c r="P327" s="1385"/>
      <c r="Q327" s="1385"/>
      <c r="R327" s="1385"/>
      <c r="S327" s="1385"/>
      <c r="T327" s="1385"/>
      <c r="U327" s="1385"/>
      <c r="V327" s="1385"/>
      <c r="W327" s="1385"/>
      <c r="X327" s="1385"/>
      <c r="Y327" s="1385"/>
    </row>
    <row r="328" spans="1:25" ht="12" customHeight="1">
      <c r="A328" s="1385"/>
      <c r="B328" s="1386"/>
      <c r="C328" s="1385"/>
      <c r="D328" s="1385"/>
      <c r="E328" s="1385"/>
      <c r="F328" s="1385"/>
      <c r="G328" s="1385"/>
      <c r="H328" s="1385"/>
      <c r="I328" s="1385"/>
      <c r="J328" s="1385"/>
      <c r="K328" s="1386"/>
      <c r="L328" s="1385"/>
      <c r="M328" s="1385"/>
      <c r="N328" s="1385"/>
      <c r="O328" s="1385"/>
      <c r="P328" s="1385"/>
      <c r="Q328" s="1385"/>
      <c r="R328" s="1385"/>
      <c r="S328" s="1385"/>
      <c r="T328" s="1385"/>
      <c r="U328" s="1385"/>
      <c r="V328" s="1385"/>
      <c r="W328" s="1385"/>
      <c r="X328" s="1385"/>
      <c r="Y328" s="1385"/>
    </row>
    <row r="329" spans="1:25" ht="12" customHeight="1">
      <c r="A329" s="1385"/>
      <c r="B329" s="1386"/>
      <c r="C329" s="1385"/>
      <c r="D329" s="1385"/>
      <c r="E329" s="1385"/>
      <c r="F329" s="1385"/>
      <c r="G329" s="1385"/>
      <c r="H329" s="1385"/>
      <c r="I329" s="1385"/>
      <c r="J329" s="1385"/>
      <c r="K329" s="1386"/>
      <c r="L329" s="1385"/>
      <c r="M329" s="1385"/>
      <c r="N329" s="1385"/>
      <c r="O329" s="1385"/>
      <c r="P329" s="1385"/>
      <c r="Q329" s="1385"/>
      <c r="R329" s="1385"/>
      <c r="S329" s="1385"/>
      <c r="T329" s="1385"/>
      <c r="U329" s="1385"/>
      <c r="V329" s="1385"/>
      <c r="W329" s="1385"/>
      <c r="X329" s="1385"/>
      <c r="Y329" s="1385"/>
    </row>
    <row r="330" spans="1:25" ht="12" customHeight="1">
      <c r="A330" s="1385"/>
      <c r="B330" s="1386"/>
      <c r="C330" s="1385"/>
      <c r="D330" s="1385"/>
      <c r="E330" s="1385"/>
      <c r="F330" s="1385"/>
      <c r="G330" s="1385"/>
      <c r="H330" s="1385"/>
      <c r="I330" s="1385"/>
      <c r="J330" s="1385"/>
      <c r="K330" s="1386"/>
      <c r="L330" s="1385"/>
      <c r="M330" s="1385"/>
      <c r="N330" s="1385"/>
      <c r="O330" s="1385"/>
      <c r="P330" s="1385"/>
      <c r="Q330" s="1385"/>
      <c r="R330" s="1385"/>
      <c r="S330" s="1385"/>
      <c r="T330" s="1385"/>
      <c r="U330" s="1385"/>
      <c r="V330" s="1385"/>
      <c r="W330" s="1385"/>
      <c r="X330" s="1385"/>
      <c r="Y330" s="1385"/>
    </row>
    <row r="331" spans="1:25" ht="12" customHeight="1">
      <c r="A331" s="1385"/>
      <c r="B331" s="1386"/>
      <c r="C331" s="1385"/>
      <c r="D331" s="1385"/>
      <c r="E331" s="1385"/>
      <c r="F331" s="1385"/>
      <c r="G331" s="1385"/>
      <c r="H331" s="1385"/>
      <c r="I331" s="1385"/>
      <c r="J331" s="1385"/>
      <c r="K331" s="1386"/>
      <c r="L331" s="1385"/>
      <c r="M331" s="1385"/>
      <c r="N331" s="1385"/>
      <c r="O331" s="1385"/>
      <c r="P331" s="1385"/>
      <c r="Q331" s="1385"/>
      <c r="R331" s="1385"/>
      <c r="S331" s="1385"/>
      <c r="T331" s="1385"/>
      <c r="U331" s="1385"/>
      <c r="V331" s="1385"/>
      <c r="W331" s="1385"/>
      <c r="X331" s="1385"/>
      <c r="Y331" s="1385"/>
    </row>
    <row r="332" spans="1:25" ht="12" customHeight="1">
      <c r="A332" s="1385"/>
      <c r="B332" s="1386"/>
      <c r="C332" s="1385"/>
      <c r="D332" s="1385"/>
      <c r="E332" s="1385"/>
      <c r="F332" s="1385"/>
      <c r="G332" s="1385"/>
      <c r="H332" s="1385"/>
      <c r="I332" s="1385"/>
      <c r="J332" s="1385"/>
      <c r="K332" s="1386"/>
      <c r="L332" s="1385"/>
      <c r="M332" s="1385"/>
      <c r="N332" s="1385"/>
      <c r="O332" s="1385"/>
      <c r="P332" s="1385"/>
      <c r="Q332" s="1385"/>
      <c r="R332" s="1385"/>
      <c r="S332" s="1385"/>
      <c r="T332" s="1385"/>
      <c r="U332" s="1385"/>
      <c r="V332" s="1385"/>
      <c r="W332" s="1385"/>
      <c r="X332" s="1385"/>
      <c r="Y332" s="1385"/>
    </row>
    <row r="333" spans="1:25" ht="12" customHeight="1">
      <c r="A333" s="1385"/>
      <c r="B333" s="1386"/>
      <c r="C333" s="1385"/>
      <c r="D333" s="1385"/>
      <c r="E333" s="1385"/>
      <c r="F333" s="1385"/>
      <c r="G333" s="1385"/>
      <c r="H333" s="1385"/>
      <c r="I333" s="1385"/>
      <c r="J333" s="1385"/>
      <c r="K333" s="1386"/>
      <c r="L333" s="1385"/>
      <c r="M333" s="1385"/>
      <c r="N333" s="1385"/>
      <c r="O333" s="1385"/>
      <c r="P333" s="1385"/>
      <c r="Q333" s="1385"/>
      <c r="R333" s="1385"/>
      <c r="S333" s="1385"/>
      <c r="T333" s="1385"/>
      <c r="U333" s="1385"/>
      <c r="V333" s="1385"/>
      <c r="W333" s="1385"/>
      <c r="X333" s="1385"/>
      <c r="Y333" s="1385"/>
    </row>
    <row r="334" spans="1:25" ht="12" customHeight="1">
      <c r="A334" s="1385"/>
      <c r="B334" s="1386"/>
      <c r="C334" s="1385"/>
      <c r="D334" s="1385"/>
      <c r="E334" s="1385"/>
      <c r="F334" s="1385"/>
      <c r="G334" s="1385"/>
      <c r="H334" s="1385"/>
      <c r="I334" s="1385"/>
      <c r="J334" s="1385"/>
      <c r="K334" s="1386"/>
      <c r="L334" s="1385"/>
      <c r="M334" s="1385"/>
      <c r="N334" s="1385"/>
      <c r="O334" s="1385"/>
      <c r="P334" s="1385"/>
      <c r="Q334" s="1385"/>
      <c r="R334" s="1385"/>
      <c r="S334" s="1385"/>
      <c r="T334" s="1385"/>
      <c r="U334" s="1385"/>
      <c r="V334" s="1385"/>
      <c r="W334" s="1385"/>
      <c r="X334" s="1385"/>
      <c r="Y334" s="1385"/>
    </row>
    <row r="335" spans="1:25" ht="12" customHeight="1">
      <c r="A335" s="1385"/>
      <c r="B335" s="1386"/>
      <c r="C335" s="1385"/>
      <c r="D335" s="1385"/>
      <c r="E335" s="1385"/>
      <c r="F335" s="1385"/>
      <c r="G335" s="1385"/>
      <c r="H335" s="1385"/>
      <c r="I335" s="1385"/>
      <c r="J335" s="1385"/>
      <c r="K335" s="1386"/>
      <c r="L335" s="1385"/>
      <c r="M335" s="1385"/>
      <c r="N335" s="1385"/>
      <c r="O335" s="1385"/>
      <c r="P335" s="1385"/>
      <c r="Q335" s="1385"/>
      <c r="R335" s="1385"/>
      <c r="S335" s="1385"/>
      <c r="T335" s="1385"/>
      <c r="U335" s="1385"/>
      <c r="V335" s="1385"/>
      <c r="W335" s="1385"/>
      <c r="X335" s="1385"/>
      <c r="Y335" s="1385"/>
    </row>
    <row r="336" spans="1:25" ht="12" customHeight="1">
      <c r="A336" s="1385"/>
      <c r="B336" s="1386"/>
      <c r="C336" s="1385"/>
      <c r="D336" s="1385"/>
      <c r="E336" s="1385"/>
      <c r="F336" s="1385"/>
      <c r="G336" s="1385"/>
      <c r="H336" s="1385"/>
      <c r="I336" s="1385"/>
      <c r="J336" s="1385"/>
      <c r="K336" s="1386"/>
      <c r="L336" s="1385"/>
      <c r="M336" s="1385"/>
      <c r="N336" s="1385"/>
      <c r="O336" s="1385"/>
      <c r="P336" s="1385"/>
      <c r="Q336" s="1385"/>
      <c r="R336" s="1385"/>
      <c r="S336" s="1385"/>
      <c r="T336" s="1385"/>
      <c r="U336" s="1385"/>
      <c r="V336" s="1385"/>
      <c r="W336" s="1385"/>
      <c r="X336" s="1385"/>
      <c r="Y336" s="1385"/>
    </row>
    <row r="337" spans="1:25" ht="12" customHeight="1">
      <c r="A337" s="1385"/>
      <c r="B337" s="1386"/>
      <c r="C337" s="1385"/>
      <c r="D337" s="1385"/>
      <c r="E337" s="1385"/>
      <c r="F337" s="1385"/>
      <c r="G337" s="1385"/>
      <c r="H337" s="1385"/>
      <c r="I337" s="1385"/>
      <c r="J337" s="1385"/>
      <c r="K337" s="1386"/>
      <c r="L337" s="1385"/>
      <c r="M337" s="1385"/>
      <c r="N337" s="1385"/>
      <c r="O337" s="1385"/>
      <c r="P337" s="1385"/>
      <c r="Q337" s="1385"/>
      <c r="R337" s="1385"/>
      <c r="S337" s="1385"/>
      <c r="T337" s="1385"/>
      <c r="U337" s="1385"/>
      <c r="V337" s="1385"/>
      <c r="W337" s="1385"/>
      <c r="X337" s="1385"/>
      <c r="Y337" s="1385"/>
    </row>
    <row r="338" spans="1:25" ht="12" customHeight="1">
      <c r="A338" s="1385"/>
      <c r="B338" s="1386"/>
      <c r="C338" s="1385"/>
      <c r="D338" s="1385"/>
      <c r="E338" s="1385"/>
      <c r="F338" s="1385"/>
      <c r="G338" s="1385"/>
      <c r="H338" s="1385"/>
      <c r="I338" s="1385"/>
      <c r="J338" s="1385"/>
      <c r="K338" s="1386"/>
      <c r="L338" s="1385"/>
      <c r="M338" s="1385"/>
      <c r="N338" s="1385"/>
      <c r="O338" s="1385"/>
      <c r="P338" s="1385"/>
      <c r="Q338" s="1385"/>
      <c r="R338" s="1385"/>
      <c r="S338" s="1385"/>
      <c r="T338" s="1385"/>
      <c r="U338" s="1385"/>
      <c r="V338" s="1385"/>
      <c r="W338" s="1385"/>
      <c r="X338" s="1385"/>
      <c r="Y338" s="1385"/>
    </row>
    <row r="339" spans="1:25" ht="12" customHeight="1">
      <c r="A339" s="1385"/>
      <c r="B339" s="1386"/>
      <c r="C339" s="1385"/>
      <c r="D339" s="1385"/>
      <c r="E339" s="1385"/>
      <c r="F339" s="1385"/>
      <c r="G339" s="1385"/>
      <c r="H339" s="1385"/>
      <c r="I339" s="1385"/>
      <c r="J339" s="1385"/>
      <c r="K339" s="1386"/>
      <c r="L339" s="1385"/>
      <c r="M339" s="1385"/>
      <c r="N339" s="1385"/>
      <c r="O339" s="1385"/>
      <c r="P339" s="1385"/>
      <c r="Q339" s="1385"/>
      <c r="R339" s="1385"/>
      <c r="S339" s="1385"/>
      <c r="T339" s="1385"/>
      <c r="U339" s="1385"/>
      <c r="V339" s="1385"/>
      <c r="W339" s="1385"/>
      <c r="X339" s="1385"/>
      <c r="Y339" s="1385"/>
    </row>
    <row r="340" spans="1:25" ht="12" customHeight="1">
      <c r="A340" s="1385"/>
      <c r="B340" s="1386"/>
      <c r="C340" s="1385"/>
      <c r="D340" s="1385"/>
      <c r="E340" s="1385"/>
      <c r="F340" s="1385"/>
      <c r="G340" s="1385"/>
      <c r="H340" s="1385"/>
      <c r="I340" s="1385"/>
      <c r="J340" s="1385"/>
      <c r="K340" s="1386"/>
      <c r="L340" s="1385"/>
      <c r="M340" s="1385"/>
      <c r="N340" s="1385"/>
      <c r="O340" s="1385"/>
      <c r="P340" s="1385"/>
      <c r="Q340" s="1385"/>
      <c r="R340" s="1385"/>
      <c r="S340" s="1385"/>
      <c r="T340" s="1385"/>
      <c r="U340" s="1385"/>
      <c r="V340" s="1385"/>
      <c r="W340" s="1385"/>
      <c r="X340" s="1385"/>
      <c r="Y340" s="1385"/>
    </row>
    <row r="341" spans="1:25" ht="12" customHeight="1">
      <c r="A341" s="1385"/>
      <c r="B341" s="1386"/>
      <c r="C341" s="1385"/>
      <c r="D341" s="1385"/>
      <c r="E341" s="1385"/>
      <c r="F341" s="1385"/>
      <c r="G341" s="1385"/>
      <c r="H341" s="1385"/>
      <c r="I341" s="1385"/>
      <c r="J341" s="1385"/>
      <c r="K341" s="1386"/>
      <c r="L341" s="1385"/>
      <c r="M341" s="1385"/>
      <c r="N341" s="1385"/>
      <c r="O341" s="1385"/>
      <c r="P341" s="1385"/>
      <c r="Q341" s="1385"/>
      <c r="R341" s="1385"/>
      <c r="S341" s="1385"/>
      <c r="T341" s="1385"/>
      <c r="U341" s="1385"/>
      <c r="V341" s="1385"/>
      <c r="W341" s="1385"/>
      <c r="X341" s="1385"/>
      <c r="Y341" s="1385"/>
    </row>
    <row r="342" spans="1:25" ht="12" customHeight="1">
      <c r="A342" s="1385"/>
      <c r="B342" s="1386"/>
      <c r="C342" s="1385"/>
      <c r="D342" s="1385"/>
      <c r="E342" s="1385"/>
      <c r="F342" s="1385"/>
      <c r="G342" s="1385"/>
      <c r="H342" s="1385"/>
      <c r="I342" s="1385"/>
      <c r="J342" s="1385"/>
      <c r="K342" s="1386"/>
      <c r="L342" s="1385"/>
      <c r="M342" s="1385"/>
      <c r="N342" s="1385"/>
      <c r="O342" s="1385"/>
      <c r="P342" s="1385"/>
      <c r="Q342" s="1385"/>
      <c r="R342" s="1385"/>
      <c r="S342" s="1385"/>
      <c r="T342" s="1385"/>
      <c r="U342" s="1385"/>
      <c r="V342" s="1385"/>
      <c r="W342" s="1385"/>
      <c r="X342" s="1385"/>
      <c r="Y342" s="1385"/>
    </row>
    <row r="343" spans="1:25" ht="12" customHeight="1">
      <c r="A343" s="1385"/>
      <c r="B343" s="1386"/>
      <c r="C343" s="1385"/>
      <c r="D343" s="1385"/>
      <c r="E343" s="1385"/>
      <c r="F343" s="1385"/>
      <c r="G343" s="1385"/>
      <c r="H343" s="1385"/>
      <c r="I343" s="1385"/>
      <c r="J343" s="1385"/>
      <c r="K343" s="1386"/>
      <c r="L343" s="1385"/>
      <c r="M343" s="1385"/>
      <c r="N343" s="1385"/>
      <c r="O343" s="1385"/>
      <c r="P343" s="1385"/>
      <c r="Q343" s="1385"/>
      <c r="R343" s="1385"/>
      <c r="S343" s="1385"/>
      <c r="T343" s="1385"/>
      <c r="U343" s="1385"/>
      <c r="V343" s="1385"/>
      <c r="W343" s="1385"/>
      <c r="X343" s="1385"/>
      <c r="Y343" s="1385"/>
    </row>
    <row r="344" spans="1:25" ht="12" customHeight="1">
      <c r="A344" s="1385"/>
      <c r="B344" s="1386"/>
      <c r="C344" s="1385"/>
      <c r="D344" s="1385"/>
      <c r="E344" s="1385"/>
      <c r="F344" s="1385"/>
      <c r="G344" s="1385"/>
      <c r="H344" s="1385"/>
      <c r="I344" s="1385"/>
      <c r="J344" s="1385"/>
      <c r="K344" s="1386"/>
      <c r="L344" s="1385"/>
      <c r="M344" s="1385"/>
      <c r="N344" s="1385"/>
      <c r="O344" s="1385"/>
      <c r="P344" s="1385"/>
      <c r="Q344" s="1385"/>
      <c r="R344" s="1385"/>
      <c r="S344" s="1385"/>
      <c r="T344" s="1385"/>
      <c r="U344" s="1385"/>
      <c r="V344" s="1385"/>
      <c r="W344" s="1385"/>
      <c r="X344" s="1385"/>
      <c r="Y344" s="1385"/>
    </row>
    <row r="345" spans="1:25" ht="12" customHeight="1">
      <c r="A345" s="1385"/>
      <c r="B345" s="1386"/>
      <c r="C345" s="1385"/>
      <c r="D345" s="1385"/>
      <c r="E345" s="1385"/>
      <c r="F345" s="1385"/>
      <c r="G345" s="1385"/>
      <c r="H345" s="1385"/>
      <c r="I345" s="1385"/>
      <c r="J345" s="1385"/>
      <c r="K345" s="1386"/>
      <c r="L345" s="1385"/>
      <c r="M345" s="1385"/>
      <c r="N345" s="1385"/>
      <c r="O345" s="1385"/>
      <c r="P345" s="1385"/>
      <c r="Q345" s="1385"/>
      <c r="R345" s="1385"/>
      <c r="S345" s="1385"/>
      <c r="T345" s="1385"/>
      <c r="U345" s="1385"/>
      <c r="V345" s="1385"/>
      <c r="W345" s="1385"/>
      <c r="X345" s="1385"/>
      <c r="Y345" s="1385"/>
    </row>
    <row r="346" spans="1:25" ht="12" customHeight="1">
      <c r="A346" s="1385"/>
      <c r="B346" s="1386"/>
      <c r="C346" s="1385"/>
      <c r="D346" s="1385"/>
      <c r="E346" s="1385"/>
      <c r="F346" s="1385"/>
      <c r="G346" s="1385"/>
      <c r="H346" s="1385"/>
      <c r="I346" s="1385"/>
      <c r="J346" s="1385"/>
      <c r="K346" s="1386"/>
      <c r="L346" s="1385"/>
      <c r="M346" s="1385"/>
      <c r="N346" s="1385"/>
      <c r="O346" s="1385"/>
      <c r="P346" s="1385"/>
      <c r="Q346" s="1385"/>
      <c r="R346" s="1385"/>
      <c r="S346" s="1385"/>
      <c r="T346" s="1385"/>
      <c r="U346" s="1385"/>
      <c r="V346" s="1385"/>
      <c r="W346" s="1385"/>
      <c r="X346" s="1385"/>
      <c r="Y346" s="1385"/>
    </row>
    <row r="347" spans="1:25" ht="12" customHeight="1">
      <c r="A347" s="1385"/>
      <c r="B347" s="1386"/>
      <c r="C347" s="1385"/>
      <c r="D347" s="1385"/>
      <c r="E347" s="1385"/>
      <c r="F347" s="1385"/>
      <c r="G347" s="1385"/>
      <c r="H347" s="1385"/>
      <c r="I347" s="1385"/>
      <c r="J347" s="1385"/>
      <c r="K347" s="1386"/>
      <c r="L347" s="1385"/>
      <c r="M347" s="1385"/>
      <c r="N347" s="1385"/>
      <c r="O347" s="1385"/>
      <c r="P347" s="1385"/>
      <c r="Q347" s="1385"/>
      <c r="R347" s="1385"/>
      <c r="S347" s="1385"/>
      <c r="T347" s="1385"/>
      <c r="U347" s="1385"/>
      <c r="V347" s="1385"/>
      <c r="W347" s="1385"/>
      <c r="X347" s="1385"/>
      <c r="Y347" s="1385"/>
    </row>
    <row r="348" spans="1:25" ht="12" customHeight="1">
      <c r="A348" s="1385"/>
      <c r="B348" s="1386"/>
      <c r="C348" s="1385"/>
      <c r="D348" s="1385"/>
      <c r="E348" s="1385"/>
      <c r="F348" s="1385"/>
      <c r="G348" s="1385"/>
      <c r="H348" s="1385"/>
      <c r="I348" s="1385"/>
      <c r="J348" s="1385"/>
      <c r="K348" s="1386"/>
      <c r="L348" s="1385"/>
      <c r="M348" s="1385"/>
      <c r="N348" s="1385"/>
      <c r="O348" s="1385"/>
      <c r="P348" s="1385"/>
      <c r="Q348" s="1385"/>
      <c r="R348" s="1385"/>
      <c r="S348" s="1385"/>
      <c r="T348" s="1385"/>
      <c r="U348" s="1385"/>
      <c r="V348" s="1385"/>
      <c r="W348" s="1385"/>
      <c r="X348" s="1385"/>
      <c r="Y348" s="1385"/>
    </row>
    <row r="349" spans="1:25" ht="12" customHeight="1">
      <c r="A349" s="1385"/>
      <c r="B349" s="1386"/>
      <c r="C349" s="1385"/>
      <c r="D349" s="1385"/>
      <c r="E349" s="1385"/>
      <c r="F349" s="1385"/>
      <c r="G349" s="1385"/>
      <c r="H349" s="1385"/>
      <c r="I349" s="1385"/>
      <c r="J349" s="1385"/>
      <c r="K349" s="1386"/>
      <c r="L349" s="1385"/>
      <c r="M349" s="1385"/>
      <c r="N349" s="1385"/>
      <c r="O349" s="1385"/>
      <c r="P349" s="1385"/>
      <c r="Q349" s="1385"/>
      <c r="R349" s="1385"/>
      <c r="S349" s="1385"/>
      <c r="T349" s="1385"/>
      <c r="U349" s="1385"/>
      <c r="V349" s="1385"/>
      <c r="W349" s="1385"/>
      <c r="X349" s="1385"/>
      <c r="Y349" s="1385"/>
    </row>
    <row r="350" spans="1:25" ht="12" customHeight="1">
      <c r="A350" s="1385"/>
      <c r="B350" s="1386"/>
      <c r="C350" s="1385"/>
      <c r="D350" s="1385"/>
      <c r="E350" s="1385"/>
      <c r="F350" s="1385"/>
      <c r="G350" s="1385"/>
      <c r="H350" s="1385"/>
      <c r="I350" s="1385"/>
      <c r="J350" s="1385"/>
      <c r="K350" s="1386"/>
      <c r="L350" s="1385"/>
      <c r="M350" s="1385"/>
      <c r="N350" s="1385"/>
      <c r="O350" s="1385"/>
      <c r="P350" s="1385"/>
      <c r="Q350" s="1385"/>
      <c r="R350" s="1385"/>
      <c r="S350" s="1385"/>
      <c r="T350" s="1385"/>
      <c r="U350" s="1385"/>
      <c r="V350" s="1385"/>
      <c r="W350" s="1385"/>
      <c r="X350" s="1385"/>
      <c r="Y350" s="1385"/>
    </row>
    <row r="351" spans="1:25" ht="12" customHeight="1">
      <c r="A351" s="1385"/>
      <c r="B351" s="1386"/>
      <c r="C351" s="1385"/>
      <c r="D351" s="1385"/>
      <c r="E351" s="1385"/>
      <c r="F351" s="1385"/>
      <c r="G351" s="1385"/>
      <c r="H351" s="1385"/>
      <c r="I351" s="1385"/>
      <c r="J351" s="1385"/>
      <c r="K351" s="1386"/>
      <c r="L351" s="1385"/>
      <c r="M351" s="1385"/>
      <c r="N351" s="1385"/>
      <c r="O351" s="1385"/>
      <c r="P351" s="1385"/>
      <c r="Q351" s="1385"/>
      <c r="R351" s="1385"/>
      <c r="S351" s="1385"/>
      <c r="T351" s="1385"/>
      <c r="U351" s="1385"/>
      <c r="V351" s="1385"/>
      <c r="W351" s="1385"/>
      <c r="X351" s="1385"/>
      <c r="Y351" s="1385"/>
    </row>
    <row r="352" spans="1:25" ht="12" customHeight="1">
      <c r="A352" s="1385"/>
      <c r="B352" s="1386"/>
      <c r="C352" s="1385"/>
      <c r="D352" s="1385"/>
      <c r="E352" s="1385"/>
      <c r="F352" s="1385"/>
      <c r="G352" s="1385"/>
      <c r="H352" s="1385"/>
      <c r="I352" s="1385"/>
      <c r="J352" s="1385"/>
      <c r="K352" s="1386"/>
      <c r="L352" s="1385"/>
      <c r="M352" s="1385"/>
      <c r="N352" s="1385"/>
      <c r="O352" s="1385"/>
      <c r="P352" s="1385"/>
      <c r="Q352" s="1385"/>
      <c r="R352" s="1385"/>
      <c r="S352" s="1385"/>
      <c r="T352" s="1385"/>
      <c r="U352" s="1385"/>
      <c r="V352" s="1385"/>
      <c r="W352" s="1385"/>
      <c r="X352" s="1385"/>
      <c r="Y352" s="1385"/>
    </row>
    <row r="353" spans="1:25" ht="12" customHeight="1">
      <c r="A353" s="1385"/>
      <c r="B353" s="1386"/>
      <c r="C353" s="1385"/>
      <c r="D353" s="1385"/>
      <c r="E353" s="1385"/>
      <c r="F353" s="1385"/>
      <c r="G353" s="1385"/>
      <c r="H353" s="1385"/>
      <c r="I353" s="1385"/>
      <c r="J353" s="1385"/>
      <c r="K353" s="1386"/>
      <c r="L353" s="1385"/>
      <c r="M353" s="1385"/>
      <c r="N353" s="1385"/>
      <c r="O353" s="1385"/>
      <c r="P353" s="1385"/>
      <c r="Q353" s="1385"/>
      <c r="R353" s="1385"/>
      <c r="S353" s="1385"/>
      <c r="T353" s="1385"/>
      <c r="U353" s="1385"/>
      <c r="V353" s="1385"/>
      <c r="W353" s="1385"/>
      <c r="X353" s="1385"/>
      <c r="Y353" s="1385"/>
    </row>
    <row r="354" spans="1:25" ht="12" customHeight="1">
      <c r="A354" s="1385"/>
      <c r="B354" s="1386"/>
      <c r="C354" s="1385"/>
      <c r="D354" s="1385"/>
      <c r="E354" s="1385"/>
      <c r="F354" s="1385"/>
      <c r="G354" s="1385"/>
      <c r="H354" s="1385"/>
      <c r="I354" s="1385"/>
      <c r="J354" s="1385"/>
      <c r="K354" s="1386"/>
      <c r="L354" s="1385"/>
      <c r="M354" s="1385"/>
      <c r="N354" s="1385"/>
      <c r="O354" s="1385"/>
      <c r="P354" s="1385"/>
      <c r="Q354" s="1385"/>
      <c r="R354" s="1385"/>
      <c r="S354" s="1385"/>
      <c r="T354" s="1385"/>
      <c r="U354" s="1385"/>
      <c r="V354" s="1385"/>
      <c r="W354" s="1385"/>
      <c r="X354" s="1385"/>
      <c r="Y354" s="1385"/>
    </row>
    <row r="355" spans="1:25" ht="12" customHeight="1">
      <c r="A355" s="1385"/>
      <c r="B355" s="1386"/>
      <c r="C355" s="1385"/>
      <c r="D355" s="1385"/>
      <c r="E355" s="1385"/>
      <c r="F355" s="1385"/>
      <c r="G355" s="1385"/>
      <c r="H355" s="1385"/>
      <c r="I355" s="1385"/>
      <c r="J355" s="1385"/>
      <c r="K355" s="1386"/>
      <c r="L355" s="1385"/>
      <c r="M355" s="1385"/>
      <c r="N355" s="1385"/>
      <c r="O355" s="1385"/>
      <c r="P355" s="1385"/>
      <c r="Q355" s="1385"/>
      <c r="R355" s="1385"/>
      <c r="S355" s="1385"/>
      <c r="T355" s="1385"/>
      <c r="U355" s="1385"/>
      <c r="V355" s="1385"/>
      <c r="W355" s="1385"/>
      <c r="X355" s="1385"/>
      <c r="Y355" s="1385"/>
    </row>
    <row r="356" spans="1:25" ht="12" customHeight="1">
      <c r="A356" s="1385"/>
      <c r="B356" s="1386"/>
      <c r="C356" s="1385"/>
      <c r="D356" s="1385"/>
      <c r="E356" s="1385"/>
      <c r="F356" s="1385"/>
      <c r="G356" s="1385"/>
      <c r="H356" s="1385"/>
      <c r="I356" s="1385"/>
      <c r="J356" s="1385"/>
      <c r="K356" s="1386"/>
      <c r="L356" s="1385"/>
      <c r="M356" s="1385"/>
      <c r="N356" s="1385"/>
      <c r="O356" s="1385"/>
      <c r="P356" s="1385"/>
      <c r="Q356" s="1385"/>
      <c r="R356" s="1385"/>
      <c r="S356" s="1385"/>
      <c r="T356" s="1385"/>
      <c r="U356" s="1385"/>
      <c r="V356" s="1385"/>
      <c r="W356" s="1385"/>
      <c r="X356" s="1385"/>
      <c r="Y356" s="1385"/>
    </row>
    <row r="357" spans="1:25" ht="12" customHeight="1">
      <c r="A357" s="1385"/>
      <c r="B357" s="1386"/>
      <c r="C357" s="1385"/>
      <c r="D357" s="1385"/>
      <c r="E357" s="1385"/>
      <c r="F357" s="1385"/>
      <c r="G357" s="1385"/>
      <c r="H357" s="1385"/>
      <c r="I357" s="1385"/>
      <c r="J357" s="1385"/>
      <c r="K357" s="1386"/>
      <c r="L357" s="1385"/>
      <c r="M357" s="1385"/>
      <c r="N357" s="1385"/>
      <c r="O357" s="1385"/>
      <c r="P357" s="1385"/>
      <c r="Q357" s="1385"/>
      <c r="R357" s="1385"/>
      <c r="S357" s="1385"/>
      <c r="T357" s="1385"/>
      <c r="U357" s="1385"/>
      <c r="V357" s="1385"/>
      <c r="W357" s="1385"/>
      <c r="X357" s="1385"/>
      <c r="Y357" s="1385"/>
    </row>
    <row r="358" spans="1:25" ht="12" customHeight="1">
      <c r="A358" s="1385"/>
      <c r="B358" s="1386"/>
      <c r="C358" s="1385"/>
      <c r="D358" s="1385"/>
      <c r="E358" s="1385"/>
      <c r="F358" s="1385"/>
      <c r="G358" s="1385"/>
      <c r="H358" s="1385"/>
      <c r="I358" s="1385"/>
      <c r="J358" s="1385"/>
      <c r="K358" s="1386"/>
      <c r="L358" s="1385"/>
      <c r="M358" s="1385"/>
      <c r="N358" s="1385"/>
      <c r="O358" s="1385"/>
      <c r="P358" s="1385"/>
      <c r="Q358" s="1385"/>
      <c r="R358" s="1385"/>
      <c r="S358" s="1385"/>
      <c r="T358" s="1385"/>
      <c r="U358" s="1385"/>
      <c r="V358" s="1385"/>
      <c r="W358" s="1385"/>
      <c r="X358" s="1385"/>
      <c r="Y358" s="1385"/>
    </row>
    <row r="359" spans="1:25" ht="12" customHeight="1">
      <c r="A359" s="1385"/>
      <c r="B359" s="1386"/>
      <c r="C359" s="1385"/>
      <c r="D359" s="1385"/>
      <c r="E359" s="1385"/>
      <c r="F359" s="1385"/>
      <c r="G359" s="1385"/>
      <c r="H359" s="1385"/>
      <c r="I359" s="1385"/>
      <c r="J359" s="1385"/>
      <c r="K359" s="1386"/>
      <c r="L359" s="1385"/>
      <c r="M359" s="1385"/>
      <c r="N359" s="1385"/>
      <c r="O359" s="1385"/>
      <c r="P359" s="1385"/>
      <c r="Q359" s="1385"/>
      <c r="R359" s="1385"/>
      <c r="S359" s="1385"/>
      <c r="T359" s="1385"/>
      <c r="U359" s="1385"/>
      <c r="V359" s="1385"/>
      <c r="W359" s="1385"/>
      <c r="X359" s="1385"/>
      <c r="Y359" s="1385"/>
    </row>
    <row r="360" spans="1:25" ht="12" customHeight="1">
      <c r="A360" s="1385"/>
      <c r="B360" s="1386"/>
      <c r="C360" s="1385"/>
      <c r="D360" s="1385"/>
      <c r="E360" s="1385"/>
      <c r="F360" s="1385"/>
      <c r="G360" s="1385"/>
      <c r="H360" s="1385"/>
      <c r="I360" s="1385"/>
      <c r="J360" s="1385"/>
      <c r="K360" s="1386"/>
      <c r="L360" s="1385"/>
      <c r="M360" s="1385"/>
      <c r="N360" s="1385"/>
      <c r="O360" s="1385"/>
      <c r="P360" s="1385"/>
      <c r="Q360" s="1385"/>
      <c r="R360" s="1385"/>
      <c r="S360" s="1385"/>
      <c r="T360" s="1385"/>
      <c r="U360" s="1385"/>
      <c r="V360" s="1385"/>
      <c r="W360" s="1385"/>
      <c r="X360" s="1385"/>
      <c r="Y360" s="1385"/>
    </row>
    <row r="361" spans="1:25" ht="12" customHeight="1">
      <c r="A361" s="1385"/>
      <c r="B361" s="1386"/>
      <c r="C361" s="1385"/>
      <c r="D361" s="1385"/>
      <c r="E361" s="1385"/>
      <c r="F361" s="1385"/>
      <c r="G361" s="1385"/>
      <c r="H361" s="1385"/>
      <c r="I361" s="1385"/>
      <c r="J361" s="1385"/>
      <c r="K361" s="1386"/>
      <c r="L361" s="1385"/>
      <c r="M361" s="1385"/>
      <c r="N361" s="1385"/>
      <c r="O361" s="1385"/>
      <c r="P361" s="1385"/>
      <c r="Q361" s="1385"/>
      <c r="R361" s="1385"/>
      <c r="S361" s="1385"/>
      <c r="T361" s="1385"/>
      <c r="U361" s="1385"/>
      <c r="V361" s="1385"/>
      <c r="W361" s="1385"/>
      <c r="X361" s="1385"/>
      <c r="Y361" s="1385"/>
    </row>
    <row r="362" spans="1:25" ht="12" customHeight="1">
      <c r="A362" s="1385"/>
      <c r="B362" s="1386"/>
      <c r="C362" s="1385"/>
      <c r="D362" s="1385"/>
      <c r="E362" s="1385"/>
      <c r="F362" s="1385"/>
      <c r="G362" s="1385"/>
      <c r="H362" s="1385"/>
      <c r="I362" s="1385"/>
      <c r="J362" s="1385"/>
      <c r="K362" s="1386"/>
      <c r="L362" s="1385"/>
      <c r="M362" s="1385"/>
      <c r="N362" s="1385"/>
      <c r="O362" s="1385"/>
      <c r="P362" s="1385"/>
      <c r="Q362" s="1385"/>
      <c r="R362" s="1385"/>
      <c r="S362" s="1385"/>
      <c r="T362" s="1385"/>
      <c r="U362" s="1385"/>
      <c r="V362" s="1385"/>
      <c r="W362" s="1385"/>
      <c r="X362" s="1385"/>
      <c r="Y362" s="1385"/>
    </row>
    <row r="363" spans="1:25" ht="12" customHeight="1">
      <c r="A363" s="1385"/>
      <c r="B363" s="1386"/>
      <c r="C363" s="1385"/>
      <c r="D363" s="1385"/>
      <c r="E363" s="1385"/>
      <c r="F363" s="1385"/>
      <c r="G363" s="1385"/>
      <c r="H363" s="1385"/>
      <c r="I363" s="1385"/>
      <c r="J363" s="1385"/>
      <c r="K363" s="1386"/>
      <c r="L363" s="1385"/>
      <c r="M363" s="1385"/>
      <c r="N363" s="1385"/>
      <c r="O363" s="1385"/>
      <c r="P363" s="1385"/>
      <c r="Q363" s="1385"/>
      <c r="R363" s="1385"/>
      <c r="S363" s="1385"/>
      <c r="T363" s="1385"/>
      <c r="U363" s="1385"/>
      <c r="V363" s="1385"/>
      <c r="W363" s="1385"/>
      <c r="X363" s="1385"/>
      <c r="Y363" s="1385"/>
    </row>
    <row r="364" spans="1:25" ht="12" customHeight="1">
      <c r="A364" s="1385"/>
      <c r="B364" s="1386"/>
      <c r="C364" s="1385"/>
      <c r="D364" s="1385"/>
      <c r="E364" s="1385"/>
      <c r="F364" s="1385"/>
      <c r="G364" s="1385"/>
      <c r="H364" s="1385"/>
      <c r="I364" s="1385"/>
      <c r="J364" s="1385"/>
      <c r="K364" s="1386"/>
      <c r="L364" s="1385"/>
      <c r="M364" s="1385"/>
      <c r="N364" s="1385"/>
      <c r="O364" s="1385"/>
      <c r="P364" s="1385"/>
      <c r="Q364" s="1385"/>
      <c r="R364" s="1385"/>
      <c r="S364" s="1385"/>
      <c r="T364" s="1385"/>
      <c r="U364" s="1385"/>
      <c r="V364" s="1385"/>
      <c r="W364" s="1385"/>
      <c r="X364" s="1385"/>
      <c r="Y364" s="1385"/>
    </row>
    <row r="365" spans="1:25" ht="12" customHeight="1">
      <c r="A365" s="1385"/>
      <c r="B365" s="1386"/>
      <c r="C365" s="1385"/>
      <c r="D365" s="1385"/>
      <c r="E365" s="1385"/>
      <c r="F365" s="1385"/>
      <c r="G365" s="1385"/>
      <c r="H365" s="1385"/>
      <c r="I365" s="1385"/>
      <c r="J365" s="1385"/>
      <c r="K365" s="1386"/>
      <c r="L365" s="1385"/>
      <c r="M365" s="1385"/>
      <c r="N365" s="1385"/>
      <c r="O365" s="1385"/>
      <c r="P365" s="1385"/>
      <c r="Q365" s="1385"/>
      <c r="R365" s="1385"/>
      <c r="S365" s="1385"/>
      <c r="T365" s="1385"/>
      <c r="U365" s="1385"/>
      <c r="V365" s="1385"/>
      <c r="W365" s="1385"/>
      <c r="X365" s="1385"/>
      <c r="Y365" s="1385"/>
    </row>
    <row r="366" spans="1:25" ht="12" customHeight="1">
      <c r="A366" s="1385"/>
      <c r="B366" s="1386"/>
      <c r="C366" s="1385"/>
      <c r="D366" s="1385"/>
      <c r="E366" s="1385"/>
      <c r="F366" s="1385"/>
      <c r="G366" s="1385"/>
      <c r="H366" s="1385"/>
      <c r="I366" s="1385"/>
      <c r="J366" s="1385"/>
      <c r="K366" s="1386"/>
      <c r="L366" s="1385"/>
      <c r="M366" s="1385"/>
      <c r="N366" s="1385"/>
      <c r="O366" s="1385"/>
      <c r="P366" s="1385"/>
      <c r="Q366" s="1385"/>
      <c r="R366" s="1385"/>
      <c r="S366" s="1385"/>
      <c r="T366" s="1385"/>
      <c r="U366" s="1385"/>
      <c r="V366" s="1385"/>
      <c r="W366" s="1385"/>
      <c r="X366" s="1385"/>
      <c r="Y366" s="1385"/>
    </row>
    <row r="367" spans="1:25" ht="12" customHeight="1">
      <c r="A367" s="1385"/>
      <c r="B367" s="1386"/>
      <c r="C367" s="1385"/>
      <c r="D367" s="1385"/>
      <c r="E367" s="1385"/>
      <c r="F367" s="1385"/>
      <c r="G367" s="1385"/>
      <c r="H367" s="1385"/>
      <c r="I367" s="1385"/>
      <c r="J367" s="1385"/>
      <c r="K367" s="1386"/>
      <c r="L367" s="1385"/>
      <c r="M367" s="1385"/>
      <c r="N367" s="1385"/>
      <c r="O367" s="1385"/>
      <c r="P367" s="1385"/>
      <c r="Q367" s="1385"/>
      <c r="R367" s="1385"/>
      <c r="S367" s="1385"/>
      <c r="T367" s="1385"/>
      <c r="U367" s="1385"/>
      <c r="V367" s="1385"/>
      <c r="W367" s="1385"/>
      <c r="X367" s="1385"/>
      <c r="Y367" s="1385"/>
    </row>
    <row r="368" spans="1:25" ht="12" customHeight="1">
      <c r="A368" s="1385"/>
      <c r="B368" s="1386"/>
      <c r="C368" s="1385"/>
      <c r="D368" s="1385"/>
      <c r="E368" s="1385"/>
      <c r="F368" s="1385"/>
      <c r="G368" s="1385"/>
      <c r="H368" s="1385"/>
      <c r="I368" s="1385"/>
      <c r="J368" s="1385"/>
      <c r="K368" s="1386"/>
      <c r="L368" s="1385"/>
      <c r="M368" s="1385"/>
      <c r="N368" s="1385"/>
      <c r="O368" s="1385"/>
      <c r="P368" s="1385"/>
      <c r="Q368" s="1385"/>
      <c r="R368" s="1385"/>
      <c r="S368" s="1385"/>
      <c r="T368" s="1385"/>
      <c r="U368" s="1385"/>
      <c r="V368" s="1385"/>
      <c r="W368" s="1385"/>
      <c r="X368" s="1385"/>
      <c r="Y368" s="1385"/>
    </row>
    <row r="369" spans="1:25" ht="12" customHeight="1">
      <c r="A369" s="1385"/>
      <c r="B369" s="1386"/>
      <c r="C369" s="1385"/>
      <c r="D369" s="1385"/>
      <c r="E369" s="1385"/>
      <c r="F369" s="1385"/>
      <c r="G369" s="1385"/>
      <c r="H369" s="1385"/>
      <c r="I369" s="1385"/>
      <c r="J369" s="1385"/>
      <c r="K369" s="1386"/>
      <c r="L369" s="1385"/>
      <c r="M369" s="1385"/>
      <c r="N369" s="1385"/>
      <c r="O369" s="1385"/>
      <c r="P369" s="1385"/>
      <c r="Q369" s="1385"/>
      <c r="R369" s="1385"/>
      <c r="S369" s="1385"/>
      <c r="T369" s="1385"/>
      <c r="U369" s="1385"/>
      <c r="V369" s="1385"/>
      <c r="W369" s="1385"/>
      <c r="X369" s="1385"/>
      <c r="Y369" s="1385"/>
    </row>
    <row r="370" spans="1:25" ht="12" customHeight="1">
      <c r="A370" s="1385"/>
      <c r="B370" s="1386"/>
      <c r="C370" s="1385"/>
      <c r="D370" s="1385"/>
      <c r="E370" s="1385"/>
      <c r="F370" s="1385"/>
      <c r="G370" s="1385"/>
      <c r="H370" s="1385"/>
      <c r="I370" s="1385"/>
      <c r="J370" s="1385"/>
      <c r="K370" s="1386"/>
      <c r="L370" s="1385"/>
      <c r="M370" s="1385"/>
      <c r="N370" s="1385"/>
      <c r="O370" s="1385"/>
      <c r="P370" s="1385"/>
      <c r="Q370" s="1385"/>
      <c r="R370" s="1385"/>
      <c r="S370" s="1385"/>
      <c r="T370" s="1385"/>
      <c r="U370" s="1385"/>
      <c r="V370" s="1385"/>
      <c r="W370" s="1385"/>
      <c r="X370" s="1385"/>
      <c r="Y370" s="1385"/>
    </row>
    <row r="371" spans="1:25" ht="12" customHeight="1">
      <c r="A371" s="1385"/>
      <c r="B371" s="1386"/>
      <c r="C371" s="1385"/>
      <c r="D371" s="1385"/>
      <c r="E371" s="1385"/>
      <c r="F371" s="1385"/>
      <c r="G371" s="1385"/>
      <c r="H371" s="1385"/>
      <c r="I371" s="1385"/>
      <c r="J371" s="1385"/>
      <c r="K371" s="1386"/>
      <c r="L371" s="1385"/>
      <c r="M371" s="1385"/>
      <c r="N371" s="1385"/>
      <c r="O371" s="1385"/>
      <c r="P371" s="1385"/>
      <c r="Q371" s="1385"/>
      <c r="R371" s="1385"/>
      <c r="S371" s="1385"/>
      <c r="T371" s="1385"/>
      <c r="U371" s="1385"/>
      <c r="V371" s="1385"/>
      <c r="W371" s="1385"/>
      <c r="X371" s="1385"/>
      <c r="Y371" s="1385"/>
    </row>
    <row r="372" spans="1:25" ht="12" customHeight="1">
      <c r="A372" s="1385"/>
      <c r="B372" s="1386"/>
      <c r="C372" s="1385"/>
      <c r="D372" s="1385"/>
      <c r="E372" s="1385"/>
      <c r="F372" s="1385"/>
      <c r="G372" s="1385"/>
      <c r="H372" s="1385"/>
      <c r="I372" s="1385"/>
      <c r="J372" s="1385"/>
      <c r="K372" s="1386"/>
      <c r="L372" s="1385"/>
      <c r="M372" s="1385"/>
      <c r="N372" s="1385"/>
      <c r="O372" s="1385"/>
      <c r="P372" s="1385"/>
      <c r="Q372" s="1385"/>
      <c r="R372" s="1385"/>
      <c r="S372" s="1385"/>
      <c r="T372" s="1385"/>
      <c r="U372" s="1385"/>
      <c r="V372" s="1385"/>
      <c r="W372" s="1385"/>
      <c r="X372" s="1385"/>
      <c r="Y372" s="1385"/>
    </row>
    <row r="373" spans="1:25" ht="12" customHeight="1">
      <c r="A373" s="1385"/>
      <c r="B373" s="1386"/>
      <c r="C373" s="1385"/>
      <c r="D373" s="1385"/>
      <c r="E373" s="1385"/>
      <c r="F373" s="1385"/>
      <c r="G373" s="1385"/>
      <c r="H373" s="1385"/>
      <c r="I373" s="1385"/>
      <c r="J373" s="1385"/>
      <c r="K373" s="1386"/>
      <c r="L373" s="1385"/>
      <c r="M373" s="1385"/>
      <c r="N373" s="1385"/>
      <c r="O373" s="1385"/>
      <c r="P373" s="1385"/>
      <c r="Q373" s="1385"/>
      <c r="R373" s="1385"/>
      <c r="S373" s="1385"/>
      <c r="T373" s="1385"/>
      <c r="U373" s="1385"/>
      <c r="V373" s="1385"/>
      <c r="W373" s="1385"/>
      <c r="X373" s="1385"/>
      <c r="Y373" s="1385"/>
    </row>
    <row r="374" spans="1:25" ht="12" customHeight="1">
      <c r="A374" s="1385"/>
      <c r="B374" s="1386"/>
      <c r="C374" s="1385"/>
      <c r="D374" s="1385"/>
      <c r="E374" s="1385"/>
      <c r="F374" s="1385"/>
      <c r="G374" s="1385"/>
      <c r="H374" s="1385"/>
      <c r="I374" s="1385"/>
      <c r="J374" s="1385"/>
      <c r="K374" s="1386"/>
      <c r="L374" s="1385"/>
      <c r="M374" s="1385"/>
      <c r="N374" s="1385"/>
      <c r="O374" s="1385"/>
      <c r="P374" s="1385"/>
      <c r="Q374" s="1385"/>
      <c r="R374" s="1385"/>
      <c r="S374" s="1385"/>
      <c r="T374" s="1385"/>
      <c r="U374" s="1385"/>
      <c r="V374" s="1385"/>
      <c r="W374" s="1385"/>
      <c r="X374" s="1385"/>
      <c r="Y374" s="1385"/>
    </row>
    <row r="375" spans="1:25" ht="12" customHeight="1">
      <c r="A375" s="1385"/>
      <c r="B375" s="1386"/>
      <c r="C375" s="1385"/>
      <c r="D375" s="1385"/>
      <c r="E375" s="1385"/>
      <c r="F375" s="1385"/>
      <c r="G375" s="1385"/>
      <c r="H375" s="1385"/>
      <c r="I375" s="1385"/>
      <c r="J375" s="1385"/>
      <c r="K375" s="1386"/>
      <c r="L375" s="1385"/>
      <c r="M375" s="1385"/>
      <c r="N375" s="1385"/>
      <c r="O375" s="1385"/>
      <c r="P375" s="1385"/>
      <c r="Q375" s="1385"/>
      <c r="R375" s="1385"/>
      <c r="S375" s="1385"/>
      <c r="T375" s="1385"/>
      <c r="U375" s="1385"/>
      <c r="V375" s="1385"/>
      <c r="W375" s="1385"/>
      <c r="X375" s="1385"/>
      <c r="Y375" s="1385"/>
    </row>
    <row r="376" spans="1:25" ht="12" customHeight="1">
      <c r="A376" s="1385"/>
      <c r="B376" s="1386"/>
      <c r="C376" s="1385"/>
      <c r="D376" s="1385"/>
      <c r="E376" s="1385"/>
      <c r="F376" s="1385"/>
      <c r="G376" s="1385"/>
      <c r="H376" s="1385"/>
      <c r="I376" s="1385"/>
      <c r="J376" s="1385"/>
      <c r="K376" s="1386"/>
      <c r="L376" s="1385"/>
      <c r="M376" s="1385"/>
      <c r="N376" s="1385"/>
      <c r="O376" s="1385"/>
      <c r="P376" s="1385"/>
      <c r="Q376" s="1385"/>
      <c r="R376" s="1385"/>
      <c r="S376" s="1385"/>
      <c r="T376" s="1385"/>
      <c r="U376" s="1385"/>
      <c r="V376" s="1385"/>
      <c r="W376" s="1385"/>
      <c r="X376" s="1385"/>
      <c r="Y376" s="1385"/>
    </row>
    <row r="377" spans="1:25" ht="12" customHeight="1">
      <c r="A377" s="1385"/>
      <c r="B377" s="1386"/>
      <c r="C377" s="1385"/>
      <c r="D377" s="1385"/>
      <c r="E377" s="1385"/>
      <c r="F377" s="1385"/>
      <c r="G377" s="1385"/>
      <c r="H377" s="1385"/>
      <c r="I377" s="1385"/>
      <c r="J377" s="1385"/>
      <c r="K377" s="1386"/>
      <c r="L377" s="1385"/>
      <c r="M377" s="1385"/>
      <c r="N377" s="1385"/>
      <c r="O377" s="1385"/>
      <c r="P377" s="1385"/>
      <c r="Q377" s="1385"/>
      <c r="R377" s="1385"/>
      <c r="S377" s="1385"/>
      <c r="T377" s="1385"/>
      <c r="U377" s="1385"/>
      <c r="V377" s="1385"/>
      <c r="W377" s="1385"/>
      <c r="X377" s="1385"/>
      <c r="Y377" s="1385"/>
    </row>
    <row r="378" spans="1:25" ht="12" customHeight="1">
      <c r="A378" s="1385"/>
      <c r="B378" s="1386"/>
      <c r="C378" s="1385"/>
      <c r="D378" s="1385"/>
      <c r="E378" s="1385"/>
      <c r="F378" s="1385"/>
      <c r="G378" s="1385"/>
      <c r="H378" s="1385"/>
      <c r="I378" s="1385"/>
      <c r="J378" s="1385"/>
      <c r="K378" s="1386"/>
      <c r="L378" s="1385"/>
      <c r="M378" s="1385"/>
      <c r="N378" s="1385"/>
      <c r="O378" s="1385"/>
      <c r="P378" s="1385"/>
      <c r="Q378" s="1385"/>
      <c r="R378" s="1385"/>
      <c r="S378" s="1385"/>
      <c r="T378" s="1385"/>
      <c r="U378" s="1385"/>
      <c r="V378" s="1385"/>
      <c r="W378" s="1385"/>
      <c r="X378" s="1385"/>
      <c r="Y378" s="1385"/>
    </row>
    <row r="379" spans="1:25" ht="12" customHeight="1">
      <c r="A379" s="1385"/>
      <c r="B379" s="1386"/>
      <c r="C379" s="1385"/>
      <c r="D379" s="1385"/>
      <c r="E379" s="1385"/>
      <c r="F379" s="1385"/>
      <c r="G379" s="1385"/>
      <c r="H379" s="1385"/>
      <c r="I379" s="1385"/>
      <c r="J379" s="1385"/>
      <c r="K379" s="1386"/>
      <c r="L379" s="1385"/>
      <c r="M379" s="1385"/>
      <c r="N379" s="1385"/>
      <c r="O379" s="1385"/>
      <c r="P379" s="1385"/>
      <c r="Q379" s="1385"/>
      <c r="R379" s="1385"/>
      <c r="S379" s="1385"/>
      <c r="T379" s="1385"/>
      <c r="U379" s="1385"/>
      <c r="V379" s="1385"/>
      <c r="W379" s="1385"/>
      <c r="X379" s="1385"/>
      <c r="Y379" s="1385"/>
    </row>
    <row r="380" spans="1:25" ht="12" customHeight="1">
      <c r="A380" s="1385"/>
      <c r="B380" s="1386"/>
      <c r="C380" s="1385"/>
      <c r="D380" s="1385"/>
      <c r="E380" s="1385"/>
      <c r="F380" s="1385"/>
      <c r="G380" s="1385"/>
      <c r="H380" s="1385"/>
      <c r="I380" s="1385"/>
      <c r="J380" s="1385"/>
      <c r="K380" s="1386"/>
      <c r="L380" s="1385"/>
      <c r="M380" s="1385"/>
      <c r="N380" s="1385"/>
      <c r="O380" s="1385"/>
      <c r="P380" s="1385"/>
      <c r="Q380" s="1385"/>
      <c r="R380" s="1385"/>
      <c r="S380" s="1385"/>
      <c r="T380" s="1385"/>
      <c r="U380" s="1385"/>
      <c r="V380" s="1385"/>
      <c r="W380" s="1385"/>
      <c r="X380" s="1385"/>
      <c r="Y380" s="1385"/>
    </row>
    <row r="381" spans="1:25" ht="12" customHeight="1">
      <c r="A381" s="1385"/>
      <c r="B381" s="1386"/>
      <c r="C381" s="1385"/>
      <c r="D381" s="1385"/>
      <c r="E381" s="1385"/>
      <c r="F381" s="1385"/>
      <c r="G381" s="1385"/>
      <c r="H381" s="1385"/>
      <c r="I381" s="1385"/>
      <c r="J381" s="1385"/>
      <c r="K381" s="1386"/>
      <c r="L381" s="1385"/>
      <c r="M381" s="1385"/>
      <c r="N381" s="1385"/>
      <c r="O381" s="1385"/>
      <c r="P381" s="1385"/>
      <c r="Q381" s="1385"/>
      <c r="R381" s="1385"/>
      <c r="S381" s="1385"/>
      <c r="T381" s="1385"/>
      <c r="U381" s="1385"/>
      <c r="V381" s="1385"/>
      <c r="W381" s="1385"/>
      <c r="X381" s="1385"/>
      <c r="Y381" s="1385"/>
    </row>
    <row r="382" spans="1:25" ht="12" customHeight="1">
      <c r="A382" s="1385"/>
      <c r="B382" s="1386"/>
      <c r="C382" s="1385"/>
      <c r="D382" s="1385"/>
      <c r="E382" s="1385"/>
      <c r="F382" s="1385"/>
      <c r="G382" s="1385"/>
      <c r="H382" s="1385"/>
      <c r="I382" s="1385"/>
      <c r="J382" s="1385"/>
      <c r="K382" s="1386"/>
      <c r="L382" s="1385"/>
      <c r="M382" s="1385"/>
      <c r="N382" s="1385"/>
      <c r="O382" s="1385"/>
      <c r="P382" s="1385"/>
      <c r="Q382" s="1385"/>
      <c r="R382" s="1385"/>
      <c r="S382" s="1385"/>
      <c r="T382" s="1385"/>
      <c r="U382" s="1385"/>
      <c r="V382" s="1385"/>
      <c r="W382" s="1385"/>
      <c r="X382" s="1385"/>
      <c r="Y382" s="1385"/>
    </row>
    <row r="383" spans="1:25" ht="12" customHeight="1">
      <c r="A383" s="1385"/>
      <c r="B383" s="1386"/>
      <c r="C383" s="1385"/>
      <c r="D383" s="1385"/>
      <c r="E383" s="1385"/>
      <c r="F383" s="1385"/>
      <c r="G383" s="1385"/>
      <c r="H383" s="1385"/>
      <c r="I383" s="1385"/>
      <c r="J383" s="1385"/>
      <c r="K383" s="1386"/>
      <c r="L383" s="1385"/>
      <c r="M383" s="1385"/>
      <c r="N383" s="1385"/>
      <c r="O383" s="1385"/>
      <c r="P383" s="1385"/>
      <c r="Q383" s="1385"/>
      <c r="R383" s="1385"/>
      <c r="S383" s="1385"/>
      <c r="T383" s="1385"/>
      <c r="U383" s="1385"/>
      <c r="V383" s="1385"/>
      <c r="W383" s="1385"/>
      <c r="X383" s="1385"/>
      <c r="Y383" s="1385"/>
    </row>
    <row r="384" spans="1:25" ht="12" customHeight="1">
      <c r="A384" s="1385"/>
      <c r="B384" s="1386"/>
      <c r="C384" s="1385"/>
      <c r="D384" s="1385"/>
      <c r="E384" s="1385"/>
      <c r="F384" s="1385"/>
      <c r="G384" s="1385"/>
      <c r="H384" s="1385"/>
      <c r="I384" s="1385"/>
      <c r="J384" s="1385"/>
      <c r="K384" s="1386"/>
      <c r="L384" s="1385"/>
      <c r="M384" s="1385"/>
      <c r="N384" s="1385"/>
      <c r="O384" s="1385"/>
      <c r="P384" s="1385"/>
      <c r="Q384" s="1385"/>
      <c r="R384" s="1385"/>
      <c r="S384" s="1385"/>
      <c r="T384" s="1385"/>
      <c r="U384" s="1385"/>
      <c r="V384" s="1385"/>
      <c r="W384" s="1385"/>
      <c r="X384" s="1385"/>
      <c r="Y384" s="1385"/>
    </row>
    <row r="385" spans="1:25" ht="12" customHeight="1">
      <c r="A385" s="1385"/>
      <c r="B385" s="1386"/>
      <c r="C385" s="1385"/>
      <c r="D385" s="1385"/>
      <c r="E385" s="1385"/>
      <c r="F385" s="1385"/>
      <c r="G385" s="1385"/>
      <c r="H385" s="1385"/>
      <c r="I385" s="1385"/>
      <c r="J385" s="1385"/>
      <c r="K385" s="1386"/>
      <c r="L385" s="1385"/>
      <c r="M385" s="1385"/>
      <c r="N385" s="1385"/>
      <c r="O385" s="1385"/>
      <c r="P385" s="1385"/>
      <c r="Q385" s="1385"/>
      <c r="R385" s="1385"/>
      <c r="S385" s="1385"/>
      <c r="T385" s="1385"/>
      <c r="U385" s="1385"/>
      <c r="V385" s="1385"/>
      <c r="W385" s="1385"/>
      <c r="X385" s="1385"/>
      <c r="Y385" s="1385"/>
    </row>
    <row r="386" spans="1:25" ht="12" customHeight="1">
      <c r="A386" s="1385"/>
      <c r="B386" s="1386"/>
      <c r="C386" s="1385"/>
      <c r="D386" s="1385"/>
      <c r="E386" s="1385"/>
      <c r="F386" s="1385"/>
      <c r="G386" s="1385"/>
      <c r="H386" s="1385"/>
      <c r="I386" s="1385"/>
      <c r="J386" s="1385"/>
      <c r="K386" s="1386"/>
      <c r="L386" s="1385"/>
      <c r="M386" s="1385"/>
      <c r="N386" s="1385"/>
      <c r="O386" s="1385"/>
      <c r="P386" s="1385"/>
      <c r="Q386" s="1385"/>
      <c r="R386" s="1385"/>
      <c r="S386" s="1385"/>
      <c r="T386" s="1385"/>
      <c r="U386" s="1385"/>
      <c r="V386" s="1385"/>
      <c r="W386" s="1385"/>
      <c r="X386" s="1385"/>
      <c r="Y386" s="1385"/>
    </row>
    <row r="387" spans="1:25" ht="12" customHeight="1">
      <c r="A387" s="1385"/>
      <c r="B387" s="1386"/>
      <c r="C387" s="1385"/>
      <c r="D387" s="1385"/>
      <c r="E387" s="1385"/>
      <c r="F387" s="1385"/>
      <c r="G387" s="1385"/>
      <c r="H387" s="1385"/>
      <c r="I387" s="1385"/>
      <c r="J387" s="1385"/>
      <c r="K387" s="1386"/>
      <c r="L387" s="1385"/>
      <c r="M387" s="1385"/>
      <c r="N387" s="1385"/>
      <c r="O387" s="1385"/>
      <c r="P387" s="1385"/>
      <c r="Q387" s="1385"/>
      <c r="R387" s="1385"/>
      <c r="S387" s="1385"/>
      <c r="T387" s="1385"/>
      <c r="U387" s="1385"/>
      <c r="V387" s="1385"/>
      <c r="W387" s="1385"/>
      <c r="X387" s="1385"/>
      <c r="Y387" s="1385"/>
    </row>
    <row r="388" spans="1:25" ht="12" customHeight="1">
      <c r="A388" s="1385"/>
      <c r="B388" s="1386"/>
      <c r="C388" s="1385"/>
      <c r="D388" s="1385"/>
      <c r="E388" s="1385"/>
      <c r="F388" s="1385"/>
      <c r="G388" s="1385"/>
      <c r="H388" s="1385"/>
      <c r="I388" s="1385"/>
      <c r="J388" s="1385"/>
      <c r="K388" s="1386"/>
      <c r="L388" s="1385"/>
      <c r="M388" s="1385"/>
      <c r="N388" s="1385"/>
      <c r="O388" s="1385"/>
      <c r="P388" s="1385"/>
      <c r="Q388" s="1385"/>
      <c r="R388" s="1385"/>
      <c r="S388" s="1385"/>
      <c r="T388" s="1385"/>
      <c r="U388" s="1385"/>
      <c r="V388" s="1385"/>
      <c r="W388" s="1385"/>
      <c r="X388" s="1385"/>
      <c r="Y388" s="1385"/>
    </row>
    <row r="389" spans="1:25" ht="12" customHeight="1">
      <c r="A389" s="1385"/>
      <c r="B389" s="1386"/>
      <c r="C389" s="1385"/>
      <c r="D389" s="1385"/>
      <c r="E389" s="1385"/>
      <c r="F389" s="1385"/>
      <c r="G389" s="1385"/>
      <c r="H389" s="1385"/>
      <c r="I389" s="1385"/>
      <c r="J389" s="1385"/>
      <c r="K389" s="1386"/>
      <c r="L389" s="1385"/>
      <c r="M389" s="1385"/>
      <c r="N389" s="1385"/>
      <c r="O389" s="1385"/>
      <c r="P389" s="1385"/>
      <c r="Q389" s="1385"/>
      <c r="R389" s="1385"/>
      <c r="S389" s="1385"/>
      <c r="T389" s="1385"/>
      <c r="U389" s="1385"/>
      <c r="V389" s="1385"/>
      <c r="W389" s="1385"/>
      <c r="X389" s="1385"/>
      <c r="Y389" s="1385"/>
    </row>
    <row r="390" spans="1:25" ht="12" customHeight="1">
      <c r="A390" s="1385"/>
      <c r="B390" s="1386"/>
      <c r="C390" s="1385"/>
      <c r="D390" s="1385"/>
      <c r="E390" s="1385"/>
      <c r="F390" s="1385"/>
      <c r="G390" s="1385"/>
      <c r="H390" s="1385"/>
      <c r="I390" s="1385"/>
      <c r="J390" s="1385"/>
      <c r="K390" s="1386"/>
      <c r="L390" s="1385"/>
      <c r="M390" s="1385"/>
      <c r="N390" s="1385"/>
      <c r="O390" s="1385"/>
      <c r="P390" s="1385"/>
      <c r="Q390" s="1385"/>
      <c r="R390" s="1385"/>
      <c r="S390" s="1385"/>
      <c r="T390" s="1385"/>
      <c r="U390" s="1385"/>
      <c r="V390" s="1385"/>
      <c r="W390" s="1385"/>
      <c r="X390" s="1385"/>
      <c r="Y390" s="1385"/>
    </row>
    <row r="391" spans="1:25" ht="12" customHeight="1">
      <c r="A391" s="1385"/>
      <c r="B391" s="1386"/>
      <c r="C391" s="1385"/>
      <c r="D391" s="1385"/>
      <c r="E391" s="1385"/>
      <c r="F391" s="1385"/>
      <c r="G391" s="1385"/>
      <c r="H391" s="1385"/>
      <c r="I391" s="1385"/>
      <c r="J391" s="1385"/>
      <c r="K391" s="1386"/>
      <c r="L391" s="1385"/>
      <c r="M391" s="1385"/>
      <c r="N391" s="1385"/>
      <c r="O391" s="1385"/>
      <c r="P391" s="1385"/>
      <c r="Q391" s="1385"/>
      <c r="R391" s="1385"/>
      <c r="S391" s="1385"/>
      <c r="T391" s="1385"/>
      <c r="U391" s="1385"/>
      <c r="V391" s="1385"/>
      <c r="W391" s="1385"/>
      <c r="X391" s="1385"/>
      <c r="Y391" s="1385"/>
    </row>
    <row r="392" spans="1:25" ht="12" customHeight="1">
      <c r="A392" s="1385"/>
      <c r="B392" s="1386"/>
      <c r="C392" s="1385"/>
      <c r="D392" s="1385"/>
      <c r="E392" s="1385"/>
      <c r="F392" s="1385"/>
      <c r="G392" s="1385"/>
      <c r="H392" s="1385"/>
      <c r="I392" s="1385"/>
      <c r="J392" s="1385"/>
      <c r="K392" s="1386"/>
      <c r="L392" s="1385"/>
      <c r="M392" s="1385"/>
      <c r="N392" s="1385"/>
      <c r="O392" s="1385"/>
      <c r="P392" s="1385"/>
      <c r="Q392" s="1385"/>
      <c r="R392" s="1385"/>
      <c r="S392" s="1385"/>
      <c r="T392" s="1385"/>
      <c r="U392" s="1385"/>
      <c r="V392" s="1385"/>
      <c r="W392" s="1385"/>
      <c r="X392" s="1385"/>
      <c r="Y392" s="1385"/>
    </row>
    <row r="393" spans="1:25" ht="12" customHeight="1">
      <c r="A393" s="1385"/>
      <c r="B393" s="1386"/>
      <c r="C393" s="1385"/>
      <c r="D393" s="1385"/>
      <c r="E393" s="1385"/>
      <c r="F393" s="1385"/>
      <c r="G393" s="1385"/>
      <c r="H393" s="1385"/>
      <c r="I393" s="1385"/>
      <c r="J393" s="1385"/>
      <c r="K393" s="1386"/>
      <c r="L393" s="1385"/>
      <c r="M393" s="1385"/>
      <c r="N393" s="1385"/>
      <c r="O393" s="1385"/>
      <c r="P393" s="1385"/>
      <c r="Q393" s="1385"/>
      <c r="R393" s="1385"/>
      <c r="S393" s="1385"/>
      <c r="T393" s="1385"/>
      <c r="U393" s="1385"/>
      <c r="V393" s="1385"/>
      <c r="W393" s="1385"/>
      <c r="X393" s="1385"/>
      <c r="Y393" s="1385"/>
    </row>
    <row r="394" spans="1:25" ht="12" customHeight="1">
      <c r="A394" s="1385"/>
      <c r="B394" s="1386"/>
      <c r="C394" s="1385"/>
      <c r="D394" s="1385"/>
      <c r="E394" s="1385"/>
      <c r="F394" s="1385"/>
      <c r="G394" s="1385"/>
      <c r="H394" s="1385"/>
      <c r="I394" s="1385"/>
      <c r="J394" s="1385"/>
      <c r="K394" s="1386"/>
      <c r="L394" s="1385"/>
      <c r="M394" s="1385"/>
      <c r="N394" s="1385"/>
      <c r="O394" s="1385"/>
      <c r="P394" s="1385"/>
      <c r="Q394" s="1385"/>
      <c r="R394" s="1385"/>
      <c r="S394" s="1385"/>
      <c r="T394" s="1385"/>
      <c r="U394" s="1385"/>
      <c r="V394" s="1385"/>
      <c r="W394" s="1385"/>
      <c r="X394" s="1385"/>
      <c r="Y394" s="1385"/>
    </row>
    <row r="395" spans="1:25" ht="12" customHeight="1">
      <c r="A395" s="1385"/>
      <c r="B395" s="1386"/>
      <c r="C395" s="1385"/>
      <c r="D395" s="1385"/>
      <c r="E395" s="1385"/>
      <c r="F395" s="1385"/>
      <c r="G395" s="1385"/>
      <c r="H395" s="1385"/>
      <c r="I395" s="1385"/>
      <c r="J395" s="1385"/>
      <c r="K395" s="1386"/>
      <c r="L395" s="1385"/>
      <c r="M395" s="1385"/>
      <c r="N395" s="1385"/>
      <c r="O395" s="1385"/>
      <c r="P395" s="1385"/>
      <c r="Q395" s="1385"/>
      <c r="R395" s="1385"/>
      <c r="S395" s="1385"/>
      <c r="T395" s="1385"/>
      <c r="U395" s="1385"/>
      <c r="V395" s="1385"/>
      <c r="W395" s="1385"/>
      <c r="X395" s="1385"/>
      <c r="Y395" s="1385"/>
    </row>
    <row r="396" spans="1:25" ht="12" customHeight="1">
      <c r="A396" s="1385"/>
      <c r="B396" s="1386"/>
      <c r="C396" s="1385"/>
      <c r="D396" s="1385"/>
      <c r="E396" s="1385"/>
      <c r="F396" s="1385"/>
      <c r="G396" s="1385"/>
      <c r="H396" s="1385"/>
      <c r="I396" s="1385"/>
      <c r="J396" s="1385"/>
      <c r="K396" s="1386"/>
      <c r="L396" s="1385"/>
      <c r="M396" s="1385"/>
      <c r="N396" s="1385"/>
      <c r="O396" s="1385"/>
      <c r="P396" s="1385"/>
      <c r="Q396" s="1385"/>
      <c r="R396" s="1385"/>
      <c r="S396" s="1385"/>
      <c r="T396" s="1385"/>
      <c r="U396" s="1385"/>
      <c r="V396" s="1385"/>
      <c r="W396" s="1385"/>
      <c r="X396" s="1385"/>
      <c r="Y396" s="1385"/>
    </row>
    <row r="397" spans="1:25" ht="12" customHeight="1">
      <c r="A397" s="1385"/>
      <c r="B397" s="1386"/>
      <c r="C397" s="1385"/>
      <c r="D397" s="1385"/>
      <c r="E397" s="1385"/>
      <c r="F397" s="1385"/>
      <c r="G397" s="1385"/>
      <c r="H397" s="1385"/>
      <c r="I397" s="1385"/>
      <c r="J397" s="1385"/>
      <c r="K397" s="1386"/>
      <c r="L397" s="1385"/>
      <c r="M397" s="1385"/>
      <c r="N397" s="1385"/>
      <c r="O397" s="1385"/>
      <c r="P397" s="1385"/>
      <c r="Q397" s="1385"/>
      <c r="R397" s="1385"/>
      <c r="S397" s="1385"/>
      <c r="T397" s="1385"/>
      <c r="U397" s="1385"/>
      <c r="V397" s="1385"/>
      <c r="W397" s="1385"/>
      <c r="X397" s="1385"/>
      <c r="Y397" s="1385"/>
    </row>
    <row r="398" spans="1:25" ht="12" customHeight="1">
      <c r="A398" s="1385"/>
      <c r="B398" s="1386"/>
      <c r="C398" s="1385"/>
      <c r="D398" s="1385"/>
      <c r="E398" s="1385"/>
      <c r="F398" s="1385"/>
      <c r="G398" s="1385"/>
      <c r="H398" s="1385"/>
      <c r="I398" s="1385"/>
      <c r="J398" s="1385"/>
      <c r="K398" s="1386"/>
      <c r="L398" s="1385"/>
      <c r="M398" s="1385"/>
      <c r="N398" s="1385"/>
      <c r="O398" s="1385"/>
      <c r="P398" s="1385"/>
      <c r="Q398" s="1385"/>
      <c r="R398" s="1385"/>
      <c r="S398" s="1385"/>
      <c r="T398" s="1385"/>
      <c r="U398" s="1385"/>
      <c r="V398" s="1385"/>
      <c r="W398" s="1385"/>
      <c r="X398" s="1385"/>
      <c r="Y398" s="1385"/>
    </row>
    <row r="399" spans="1:25" ht="12" customHeight="1">
      <c r="A399" s="1385"/>
      <c r="B399" s="1386"/>
      <c r="C399" s="1385"/>
      <c r="D399" s="1385"/>
      <c r="E399" s="1385"/>
      <c r="F399" s="1385"/>
      <c r="G399" s="1385"/>
      <c r="H399" s="1385"/>
      <c r="I399" s="1385"/>
      <c r="J399" s="1385"/>
      <c r="K399" s="1386"/>
      <c r="L399" s="1385"/>
      <c r="M399" s="1385"/>
      <c r="N399" s="1385"/>
      <c r="O399" s="1385"/>
      <c r="P399" s="1385"/>
      <c r="Q399" s="1385"/>
      <c r="R399" s="1385"/>
      <c r="S399" s="1385"/>
      <c r="T399" s="1385"/>
      <c r="U399" s="1385"/>
      <c r="V399" s="1385"/>
      <c r="W399" s="1385"/>
      <c r="X399" s="1385"/>
      <c r="Y399" s="1385"/>
    </row>
    <row r="400" spans="1:25" ht="12" customHeight="1">
      <c r="A400" s="1385"/>
      <c r="B400" s="1386"/>
      <c r="C400" s="1385"/>
      <c r="D400" s="1385"/>
      <c r="E400" s="1385"/>
      <c r="F400" s="1385"/>
      <c r="G400" s="1385"/>
      <c r="H400" s="1385"/>
      <c r="I400" s="1385"/>
      <c r="J400" s="1385"/>
      <c r="K400" s="1386"/>
      <c r="L400" s="1385"/>
      <c r="M400" s="1385"/>
      <c r="N400" s="1385"/>
      <c r="O400" s="1385"/>
      <c r="P400" s="1385"/>
      <c r="Q400" s="1385"/>
      <c r="R400" s="1385"/>
      <c r="S400" s="1385"/>
      <c r="T400" s="1385"/>
      <c r="U400" s="1385"/>
      <c r="V400" s="1385"/>
      <c r="W400" s="1385"/>
      <c r="X400" s="1385"/>
      <c r="Y400" s="1385"/>
    </row>
    <row r="401" spans="1:25" ht="12" customHeight="1">
      <c r="A401" s="1385"/>
      <c r="B401" s="1386"/>
      <c r="C401" s="1385"/>
      <c r="D401" s="1385"/>
      <c r="E401" s="1385"/>
      <c r="F401" s="1385"/>
      <c r="G401" s="1385"/>
      <c r="H401" s="1385"/>
      <c r="I401" s="1385"/>
      <c r="J401" s="1385"/>
      <c r="K401" s="1386"/>
      <c r="L401" s="1385"/>
      <c r="M401" s="1385"/>
      <c r="N401" s="1385"/>
      <c r="O401" s="1385"/>
      <c r="P401" s="1385"/>
      <c r="Q401" s="1385"/>
      <c r="R401" s="1385"/>
      <c r="S401" s="1385"/>
      <c r="T401" s="1385"/>
      <c r="U401" s="1385"/>
      <c r="V401" s="1385"/>
      <c r="W401" s="1385"/>
      <c r="X401" s="1385"/>
      <c r="Y401" s="1385"/>
    </row>
    <row r="402" spans="1:25" ht="12" customHeight="1">
      <c r="A402" s="1385"/>
      <c r="B402" s="1386"/>
      <c r="C402" s="1385"/>
      <c r="D402" s="1385"/>
      <c r="E402" s="1385"/>
      <c r="F402" s="1385"/>
      <c r="G402" s="1385"/>
      <c r="H402" s="1385"/>
      <c r="I402" s="1385"/>
      <c r="J402" s="1385"/>
      <c r="K402" s="1386"/>
      <c r="L402" s="1385"/>
      <c r="M402" s="1385"/>
      <c r="N402" s="1385"/>
      <c r="O402" s="1385"/>
      <c r="P402" s="1385"/>
      <c r="Q402" s="1385"/>
      <c r="R402" s="1385"/>
      <c r="S402" s="1385"/>
      <c r="T402" s="1385"/>
      <c r="U402" s="1385"/>
      <c r="V402" s="1385"/>
      <c r="W402" s="1385"/>
      <c r="X402" s="1385"/>
      <c r="Y402" s="1385"/>
    </row>
    <row r="403" spans="1:25" ht="12" customHeight="1">
      <c r="A403" s="1385"/>
      <c r="B403" s="1386"/>
      <c r="C403" s="1385"/>
      <c r="D403" s="1385"/>
      <c r="E403" s="1385"/>
      <c r="F403" s="1385"/>
      <c r="G403" s="1385"/>
      <c r="H403" s="1385"/>
      <c r="I403" s="1385"/>
      <c r="J403" s="1385"/>
      <c r="K403" s="1386"/>
      <c r="L403" s="1385"/>
      <c r="M403" s="1385"/>
      <c r="N403" s="1385"/>
      <c r="O403" s="1385"/>
      <c r="P403" s="1385"/>
      <c r="Q403" s="1385"/>
      <c r="R403" s="1385"/>
      <c r="S403" s="1385"/>
      <c r="T403" s="1385"/>
      <c r="U403" s="1385"/>
      <c r="V403" s="1385"/>
      <c r="W403" s="1385"/>
      <c r="X403" s="1385"/>
      <c r="Y403" s="1385"/>
    </row>
    <row r="404" spans="1:25" ht="12" customHeight="1">
      <c r="A404" s="1385"/>
      <c r="B404" s="1386"/>
      <c r="C404" s="1385"/>
      <c r="D404" s="1385"/>
      <c r="E404" s="1385"/>
      <c r="F404" s="1385"/>
      <c r="G404" s="1385"/>
      <c r="H404" s="1385"/>
      <c r="I404" s="1385"/>
      <c r="J404" s="1385"/>
      <c r="K404" s="1386"/>
      <c r="L404" s="1385"/>
      <c r="M404" s="1385"/>
      <c r="N404" s="1385"/>
      <c r="O404" s="1385"/>
      <c r="P404" s="1385"/>
      <c r="Q404" s="1385"/>
      <c r="R404" s="1385"/>
      <c r="S404" s="1385"/>
      <c r="T404" s="1385"/>
      <c r="U404" s="1385"/>
      <c r="V404" s="1385"/>
      <c r="W404" s="1385"/>
      <c r="X404" s="1385"/>
      <c r="Y404" s="1385"/>
    </row>
    <row r="405" spans="1:25" ht="12" customHeight="1">
      <c r="A405" s="1385"/>
      <c r="B405" s="1386"/>
      <c r="C405" s="1385"/>
      <c r="D405" s="1385"/>
      <c r="E405" s="1385"/>
      <c r="F405" s="1385"/>
      <c r="G405" s="1385"/>
      <c r="H405" s="1385"/>
      <c r="I405" s="1385"/>
      <c r="J405" s="1385"/>
      <c r="K405" s="1386"/>
      <c r="L405" s="1385"/>
      <c r="M405" s="1385"/>
      <c r="N405" s="1385"/>
      <c r="O405" s="1385"/>
      <c r="P405" s="1385"/>
      <c r="Q405" s="1385"/>
      <c r="R405" s="1385"/>
      <c r="S405" s="1385"/>
      <c r="T405" s="1385"/>
      <c r="U405" s="1385"/>
      <c r="V405" s="1385"/>
      <c r="W405" s="1385"/>
      <c r="X405" s="1385"/>
      <c r="Y405" s="1385"/>
    </row>
    <row r="406" spans="1:25" ht="12" customHeight="1">
      <c r="A406" s="1385"/>
      <c r="B406" s="1386"/>
      <c r="C406" s="1385"/>
      <c r="D406" s="1385"/>
      <c r="E406" s="1385"/>
      <c r="F406" s="1385"/>
      <c r="G406" s="1385"/>
      <c r="H406" s="1385"/>
      <c r="I406" s="1385"/>
      <c r="J406" s="1385"/>
      <c r="K406" s="1386"/>
      <c r="L406" s="1385"/>
      <c r="M406" s="1385"/>
      <c r="N406" s="1385"/>
      <c r="O406" s="1385"/>
      <c r="P406" s="1385"/>
      <c r="Q406" s="1385"/>
      <c r="R406" s="1385"/>
      <c r="S406" s="1385"/>
      <c r="T406" s="1385"/>
      <c r="U406" s="1385"/>
      <c r="V406" s="1385"/>
      <c r="W406" s="1385"/>
      <c r="X406" s="1385"/>
      <c r="Y406" s="1385"/>
    </row>
    <row r="407" spans="1:25" ht="12" customHeight="1">
      <c r="A407" s="1385"/>
      <c r="B407" s="1386"/>
      <c r="C407" s="1385"/>
      <c r="D407" s="1385"/>
      <c r="E407" s="1385"/>
      <c r="F407" s="1385"/>
      <c r="G407" s="1385"/>
      <c r="H407" s="1385"/>
      <c r="I407" s="1385"/>
      <c r="J407" s="1385"/>
      <c r="K407" s="1386"/>
      <c r="L407" s="1385"/>
      <c r="M407" s="1385"/>
      <c r="N407" s="1385"/>
      <c r="O407" s="1385"/>
      <c r="P407" s="1385"/>
      <c r="Q407" s="1385"/>
      <c r="R407" s="1385"/>
      <c r="S407" s="1385"/>
      <c r="T407" s="1385"/>
      <c r="U407" s="1385"/>
      <c r="V407" s="1385"/>
      <c r="W407" s="1385"/>
      <c r="X407" s="1385"/>
      <c r="Y407" s="1385"/>
    </row>
    <row r="408" spans="1:25" ht="12" customHeight="1">
      <c r="A408" s="1385"/>
      <c r="B408" s="1386"/>
      <c r="C408" s="1385"/>
      <c r="D408" s="1385"/>
      <c r="E408" s="1385"/>
      <c r="F408" s="1385"/>
      <c r="G408" s="1385"/>
      <c r="H408" s="1385"/>
      <c r="I408" s="1385"/>
      <c r="J408" s="1385"/>
      <c r="K408" s="1386"/>
      <c r="L408" s="1385"/>
      <c r="M408" s="1385"/>
      <c r="N408" s="1385"/>
      <c r="O408" s="1385"/>
      <c r="P408" s="1385"/>
      <c r="Q408" s="1385"/>
      <c r="R408" s="1385"/>
      <c r="S408" s="1385"/>
      <c r="T408" s="1385"/>
      <c r="U408" s="1385"/>
      <c r="V408" s="1385"/>
      <c r="W408" s="1385"/>
      <c r="X408" s="1385"/>
      <c r="Y408" s="1385"/>
    </row>
    <row r="409" spans="1:25" ht="12" customHeight="1">
      <c r="A409" s="1385"/>
      <c r="B409" s="1386"/>
      <c r="C409" s="1385"/>
      <c r="D409" s="1385"/>
      <c r="E409" s="1385"/>
      <c r="F409" s="1385"/>
      <c r="G409" s="1385"/>
      <c r="H409" s="1385"/>
      <c r="I409" s="1385"/>
      <c r="J409" s="1385"/>
      <c r="K409" s="1386"/>
      <c r="L409" s="1385"/>
      <c r="M409" s="1385"/>
      <c r="N409" s="1385"/>
      <c r="O409" s="1385"/>
      <c r="P409" s="1385"/>
      <c r="Q409" s="1385"/>
      <c r="R409" s="1385"/>
      <c r="S409" s="1385"/>
      <c r="T409" s="1385"/>
      <c r="U409" s="1385"/>
      <c r="V409" s="1385"/>
      <c r="W409" s="1385"/>
      <c r="X409" s="1385"/>
      <c r="Y409" s="1385"/>
    </row>
    <row r="410" spans="1:25" ht="12" customHeight="1">
      <c r="A410" s="1385"/>
      <c r="B410" s="1386"/>
      <c r="C410" s="1385"/>
      <c r="D410" s="1385"/>
      <c r="E410" s="1385"/>
      <c r="F410" s="1385"/>
      <c r="G410" s="1385"/>
      <c r="H410" s="1385"/>
      <c r="I410" s="1385"/>
      <c r="J410" s="1385"/>
      <c r="K410" s="1386"/>
      <c r="L410" s="1385"/>
      <c r="M410" s="1385"/>
      <c r="N410" s="1385"/>
      <c r="O410" s="1385"/>
      <c r="P410" s="1385"/>
      <c r="Q410" s="1385"/>
      <c r="R410" s="1385"/>
      <c r="S410" s="1385"/>
      <c r="T410" s="1385"/>
      <c r="U410" s="1385"/>
      <c r="V410" s="1385"/>
      <c r="W410" s="1385"/>
      <c r="X410" s="1385"/>
      <c r="Y410" s="1385"/>
    </row>
    <row r="411" spans="1:25" ht="12" customHeight="1">
      <c r="A411" s="1385"/>
      <c r="B411" s="1386"/>
      <c r="C411" s="1385"/>
      <c r="D411" s="1385"/>
      <c r="E411" s="1385"/>
      <c r="F411" s="1385"/>
      <c r="G411" s="1385"/>
      <c r="H411" s="1385"/>
      <c r="I411" s="1385"/>
      <c r="J411" s="1385"/>
      <c r="K411" s="1386"/>
      <c r="L411" s="1385"/>
      <c r="M411" s="1385"/>
      <c r="N411" s="1385"/>
      <c r="O411" s="1385"/>
      <c r="P411" s="1385"/>
      <c r="Q411" s="1385"/>
      <c r="R411" s="1385"/>
      <c r="S411" s="1385"/>
      <c r="T411" s="1385"/>
      <c r="U411" s="1385"/>
      <c r="V411" s="1385"/>
      <c r="W411" s="1385"/>
      <c r="X411" s="1385"/>
      <c r="Y411" s="1385"/>
    </row>
    <row r="412" spans="1:25" ht="12" customHeight="1">
      <c r="A412" s="1385"/>
      <c r="B412" s="1386"/>
      <c r="C412" s="1385"/>
      <c r="D412" s="1385"/>
      <c r="E412" s="1385"/>
      <c r="F412" s="1385"/>
      <c r="G412" s="1385"/>
      <c r="H412" s="1385"/>
      <c r="I412" s="1385"/>
      <c r="J412" s="1385"/>
      <c r="K412" s="1386"/>
      <c r="L412" s="1385"/>
      <c r="M412" s="1385"/>
      <c r="N412" s="1385"/>
      <c r="O412" s="1385"/>
      <c r="P412" s="1385"/>
      <c r="Q412" s="1385"/>
      <c r="R412" s="1385"/>
      <c r="S412" s="1385"/>
      <c r="T412" s="1385"/>
      <c r="U412" s="1385"/>
      <c r="V412" s="1385"/>
      <c r="W412" s="1385"/>
      <c r="X412" s="1385"/>
      <c r="Y412" s="1385"/>
    </row>
    <row r="413" spans="1:25" ht="12" customHeight="1">
      <c r="A413" s="1385"/>
      <c r="B413" s="1386"/>
      <c r="C413" s="1385"/>
      <c r="D413" s="1385"/>
      <c r="E413" s="1385"/>
      <c r="F413" s="1385"/>
      <c r="G413" s="1385"/>
      <c r="H413" s="1385"/>
      <c r="I413" s="1385"/>
      <c r="J413" s="1385"/>
      <c r="K413" s="1386"/>
      <c r="L413" s="1385"/>
      <c r="M413" s="1385"/>
      <c r="N413" s="1385"/>
      <c r="O413" s="1385"/>
      <c r="P413" s="1385"/>
      <c r="Q413" s="1385"/>
      <c r="R413" s="1385"/>
      <c r="S413" s="1385"/>
      <c r="T413" s="1385"/>
      <c r="U413" s="1385"/>
      <c r="V413" s="1385"/>
      <c r="W413" s="1385"/>
      <c r="X413" s="1385"/>
      <c r="Y413" s="1385"/>
    </row>
    <row r="414" spans="1:25" ht="12" customHeight="1">
      <c r="A414" s="1385"/>
      <c r="B414" s="1386"/>
      <c r="C414" s="1385"/>
      <c r="D414" s="1385"/>
      <c r="E414" s="1385"/>
      <c r="F414" s="1385"/>
      <c r="G414" s="1385"/>
      <c r="H414" s="1385"/>
      <c r="I414" s="1385"/>
      <c r="J414" s="1385"/>
      <c r="K414" s="1386"/>
      <c r="L414" s="1385"/>
      <c r="M414" s="1385"/>
      <c r="N414" s="1385"/>
      <c r="O414" s="1385"/>
      <c r="P414" s="1385"/>
      <c r="Q414" s="1385"/>
      <c r="R414" s="1385"/>
      <c r="S414" s="1385"/>
      <c r="T414" s="1385"/>
      <c r="U414" s="1385"/>
      <c r="V414" s="1385"/>
      <c r="W414" s="1385"/>
      <c r="X414" s="1385"/>
      <c r="Y414" s="1385"/>
    </row>
    <row r="415" spans="1:25" ht="12" customHeight="1">
      <c r="A415" s="1385"/>
      <c r="B415" s="1386"/>
      <c r="C415" s="1385"/>
      <c r="D415" s="1385"/>
      <c r="E415" s="1385"/>
      <c r="F415" s="1385"/>
      <c r="G415" s="1385"/>
      <c r="H415" s="1385"/>
      <c r="I415" s="1385"/>
      <c r="J415" s="1385"/>
      <c r="K415" s="1386"/>
      <c r="L415" s="1385"/>
      <c r="M415" s="1385"/>
      <c r="N415" s="1385"/>
      <c r="O415" s="1385"/>
      <c r="P415" s="1385"/>
      <c r="Q415" s="1385"/>
      <c r="R415" s="1385"/>
      <c r="S415" s="1385"/>
      <c r="T415" s="1385"/>
      <c r="U415" s="1385"/>
      <c r="V415" s="1385"/>
      <c r="W415" s="1385"/>
      <c r="X415" s="1385"/>
      <c r="Y415" s="1385"/>
    </row>
    <row r="416" spans="1:25" ht="12" customHeight="1">
      <c r="A416" s="1385"/>
      <c r="B416" s="1386"/>
      <c r="C416" s="1385"/>
      <c r="D416" s="1385"/>
      <c r="E416" s="1385"/>
      <c r="F416" s="1385"/>
      <c r="G416" s="1385"/>
      <c r="H416" s="1385"/>
      <c r="I416" s="1385"/>
      <c r="J416" s="1385"/>
      <c r="K416" s="1386"/>
      <c r="L416" s="1385"/>
      <c r="M416" s="1385"/>
      <c r="N416" s="1385"/>
      <c r="O416" s="1385"/>
      <c r="P416" s="1385"/>
      <c r="Q416" s="1385"/>
      <c r="R416" s="1385"/>
      <c r="S416" s="1385"/>
      <c r="T416" s="1385"/>
      <c r="U416" s="1385"/>
      <c r="V416" s="1385"/>
      <c r="W416" s="1385"/>
      <c r="X416" s="1385"/>
      <c r="Y416" s="1385"/>
    </row>
    <row r="417" spans="1:25" ht="12" customHeight="1">
      <c r="A417" s="1385"/>
      <c r="B417" s="1386"/>
      <c r="C417" s="1385"/>
      <c r="D417" s="1385"/>
      <c r="E417" s="1385"/>
      <c r="F417" s="1385"/>
      <c r="G417" s="1385"/>
      <c r="H417" s="1385"/>
      <c r="I417" s="1385"/>
      <c r="J417" s="1385"/>
      <c r="K417" s="1386"/>
      <c r="L417" s="1385"/>
      <c r="M417" s="1385"/>
      <c r="N417" s="1385"/>
      <c r="O417" s="1385"/>
      <c r="P417" s="1385"/>
      <c r="Q417" s="1385"/>
      <c r="R417" s="1385"/>
      <c r="S417" s="1385"/>
      <c r="T417" s="1385"/>
      <c r="U417" s="1385"/>
      <c r="V417" s="1385"/>
      <c r="W417" s="1385"/>
      <c r="X417" s="1385"/>
      <c r="Y417" s="1385"/>
    </row>
    <row r="418" spans="1:25" ht="12" customHeight="1">
      <c r="A418" s="1385"/>
      <c r="B418" s="1386"/>
      <c r="C418" s="1385"/>
      <c r="D418" s="1385"/>
      <c r="E418" s="1385"/>
      <c r="F418" s="1385"/>
      <c r="G418" s="1385"/>
      <c r="H418" s="1385"/>
      <c r="I418" s="1385"/>
      <c r="J418" s="1385"/>
      <c r="K418" s="1386"/>
      <c r="L418" s="1385"/>
      <c r="M418" s="1385"/>
      <c r="N418" s="1385"/>
      <c r="O418" s="1385"/>
      <c r="P418" s="1385"/>
      <c r="Q418" s="1385"/>
      <c r="R418" s="1385"/>
      <c r="S418" s="1385"/>
      <c r="T418" s="1385"/>
      <c r="U418" s="1385"/>
      <c r="V418" s="1385"/>
      <c r="W418" s="1385"/>
      <c r="X418" s="1385"/>
      <c r="Y418" s="1385"/>
    </row>
    <row r="419" spans="1:25" ht="12" customHeight="1">
      <c r="A419" s="1385"/>
      <c r="B419" s="1386"/>
      <c r="C419" s="1385"/>
      <c r="D419" s="1385"/>
      <c r="E419" s="1385"/>
      <c r="F419" s="1385"/>
      <c r="G419" s="1385"/>
      <c r="H419" s="1385"/>
      <c r="I419" s="1385"/>
      <c r="J419" s="1385"/>
      <c r="K419" s="1386"/>
      <c r="L419" s="1385"/>
      <c r="M419" s="1385"/>
      <c r="N419" s="1385"/>
      <c r="O419" s="1385"/>
      <c r="P419" s="1385"/>
      <c r="Q419" s="1385"/>
      <c r="R419" s="1385"/>
      <c r="S419" s="1385"/>
      <c r="T419" s="1385"/>
      <c r="U419" s="1385"/>
      <c r="V419" s="1385"/>
      <c r="W419" s="1385"/>
      <c r="X419" s="1385"/>
      <c r="Y419" s="1385"/>
    </row>
    <row r="420" spans="1:25" ht="12" customHeight="1">
      <c r="A420" s="1385"/>
      <c r="B420" s="1386"/>
      <c r="C420" s="1385"/>
      <c r="D420" s="1385"/>
      <c r="E420" s="1385"/>
      <c r="F420" s="1385"/>
      <c r="G420" s="1385"/>
      <c r="H420" s="1385"/>
      <c r="I420" s="1385"/>
      <c r="J420" s="1385"/>
      <c r="K420" s="1386"/>
      <c r="L420" s="1385"/>
      <c r="M420" s="1385"/>
      <c r="N420" s="1385"/>
      <c r="O420" s="1385"/>
      <c r="P420" s="1385"/>
      <c r="Q420" s="1385"/>
      <c r="R420" s="1385"/>
      <c r="S420" s="1385"/>
      <c r="T420" s="1385"/>
      <c r="U420" s="1385"/>
      <c r="V420" s="1385"/>
      <c r="W420" s="1385"/>
      <c r="X420" s="1385"/>
      <c r="Y420" s="1385"/>
    </row>
    <row r="421" spans="1:25" ht="12" customHeight="1">
      <c r="A421" s="1385"/>
      <c r="B421" s="1386"/>
      <c r="C421" s="1385"/>
      <c r="D421" s="1385"/>
      <c r="E421" s="1385"/>
      <c r="F421" s="1385"/>
      <c r="G421" s="1385"/>
      <c r="H421" s="1385"/>
      <c r="I421" s="1385"/>
      <c r="J421" s="1385"/>
      <c r="K421" s="1386"/>
      <c r="L421" s="1385"/>
      <c r="M421" s="1385"/>
      <c r="N421" s="1385"/>
      <c r="O421" s="1385"/>
      <c r="P421" s="1385"/>
      <c r="Q421" s="1385"/>
      <c r="R421" s="1385"/>
      <c r="S421" s="1385"/>
      <c r="T421" s="1385"/>
      <c r="U421" s="1385"/>
      <c r="V421" s="1385"/>
      <c r="W421" s="1385"/>
      <c r="X421" s="1385"/>
      <c r="Y421" s="1385"/>
    </row>
    <row r="422" spans="1:25" ht="12" customHeight="1">
      <c r="A422" s="1385"/>
      <c r="B422" s="1386"/>
      <c r="C422" s="1385"/>
      <c r="D422" s="1385"/>
      <c r="E422" s="1385"/>
      <c r="F422" s="1385"/>
      <c r="G422" s="1385"/>
      <c r="H422" s="1385"/>
      <c r="I422" s="1385"/>
      <c r="J422" s="1385"/>
      <c r="K422" s="1386"/>
      <c r="L422" s="1385"/>
      <c r="M422" s="1385"/>
      <c r="N422" s="1385"/>
      <c r="O422" s="1385"/>
      <c r="P422" s="1385"/>
      <c r="Q422" s="1385"/>
      <c r="R422" s="1385"/>
      <c r="S422" s="1385"/>
      <c r="T422" s="1385"/>
      <c r="U422" s="1385"/>
      <c r="V422" s="1385"/>
      <c r="W422" s="1385"/>
      <c r="X422" s="1385"/>
      <c r="Y422" s="1385"/>
    </row>
    <row r="423" spans="1:25" ht="12" customHeight="1">
      <c r="A423" s="1385"/>
      <c r="B423" s="1386"/>
      <c r="C423" s="1385"/>
      <c r="D423" s="1385"/>
      <c r="E423" s="1385"/>
      <c r="F423" s="1385"/>
      <c r="G423" s="1385"/>
      <c r="H423" s="1385"/>
      <c r="I423" s="1385"/>
      <c r="J423" s="1385"/>
      <c r="K423" s="1386"/>
      <c r="L423" s="1385"/>
      <c r="M423" s="1385"/>
      <c r="N423" s="1385"/>
      <c r="O423" s="1385"/>
      <c r="P423" s="1385"/>
      <c r="Q423" s="1385"/>
      <c r="R423" s="1385"/>
      <c r="S423" s="1385"/>
      <c r="T423" s="1385"/>
      <c r="U423" s="1385"/>
      <c r="V423" s="1385"/>
      <c r="W423" s="1385"/>
      <c r="X423" s="1385"/>
      <c r="Y423" s="1385"/>
    </row>
    <row r="424" spans="1:25" ht="12" customHeight="1">
      <c r="A424" s="1385"/>
      <c r="B424" s="1386"/>
      <c r="C424" s="1385"/>
      <c r="D424" s="1385"/>
      <c r="E424" s="1385"/>
      <c r="F424" s="1385"/>
      <c r="G424" s="1385"/>
      <c r="H424" s="1385"/>
      <c r="I424" s="1385"/>
      <c r="J424" s="1385"/>
      <c r="K424" s="1386"/>
      <c r="L424" s="1385"/>
      <c r="M424" s="1385"/>
      <c r="N424" s="1385"/>
      <c r="O424" s="1385"/>
      <c r="P424" s="1385"/>
      <c r="Q424" s="1385"/>
      <c r="R424" s="1385"/>
      <c r="S424" s="1385"/>
      <c r="T424" s="1385"/>
      <c r="U424" s="1385"/>
      <c r="V424" s="1385"/>
      <c r="W424" s="1385"/>
      <c r="X424" s="1385"/>
      <c r="Y424" s="1385"/>
    </row>
    <row r="425" spans="1:25" ht="12" customHeight="1">
      <c r="A425" s="1385"/>
      <c r="B425" s="1386"/>
      <c r="C425" s="1385"/>
      <c r="D425" s="1385"/>
      <c r="E425" s="1385"/>
      <c r="F425" s="1385"/>
      <c r="G425" s="1385"/>
      <c r="H425" s="1385"/>
      <c r="I425" s="1385"/>
      <c r="J425" s="1385"/>
      <c r="K425" s="1386"/>
      <c r="L425" s="1385"/>
      <c r="M425" s="1385"/>
      <c r="N425" s="1385"/>
      <c r="O425" s="1385"/>
      <c r="P425" s="1385"/>
      <c r="Q425" s="1385"/>
      <c r="R425" s="1385"/>
      <c r="S425" s="1385"/>
      <c r="T425" s="1385"/>
      <c r="U425" s="1385"/>
      <c r="V425" s="1385"/>
      <c r="W425" s="1385"/>
      <c r="X425" s="1385"/>
      <c r="Y425" s="1385"/>
    </row>
    <row r="426" spans="1:25" ht="12" customHeight="1">
      <c r="A426" s="1385"/>
      <c r="B426" s="1386"/>
      <c r="C426" s="1385"/>
      <c r="D426" s="1385"/>
      <c r="E426" s="1385"/>
      <c r="F426" s="1385"/>
      <c r="G426" s="1385"/>
      <c r="H426" s="1385"/>
      <c r="I426" s="1385"/>
      <c r="J426" s="1385"/>
      <c r="K426" s="1386"/>
      <c r="L426" s="1385"/>
      <c r="M426" s="1385"/>
      <c r="N426" s="1385"/>
      <c r="O426" s="1385"/>
      <c r="P426" s="1385"/>
      <c r="Q426" s="1385"/>
      <c r="R426" s="1385"/>
      <c r="S426" s="1385"/>
      <c r="T426" s="1385"/>
      <c r="U426" s="1385"/>
      <c r="V426" s="1385"/>
      <c r="W426" s="1385"/>
      <c r="X426" s="1385"/>
      <c r="Y426" s="1385"/>
    </row>
    <row r="427" spans="1:25" ht="12" customHeight="1">
      <c r="A427" s="1385"/>
      <c r="B427" s="1386"/>
      <c r="C427" s="1385"/>
      <c r="D427" s="1385"/>
      <c r="E427" s="1385"/>
      <c r="F427" s="1385"/>
      <c r="G427" s="1385"/>
      <c r="H427" s="1385"/>
      <c r="I427" s="1385"/>
      <c r="J427" s="1385"/>
      <c r="K427" s="1386"/>
      <c r="L427" s="1385"/>
      <c r="M427" s="1385"/>
      <c r="N427" s="1385"/>
      <c r="O427" s="1385"/>
      <c r="P427" s="1385"/>
      <c r="Q427" s="1385"/>
      <c r="R427" s="1385"/>
      <c r="S427" s="1385"/>
      <c r="T427" s="1385"/>
      <c r="U427" s="1385"/>
      <c r="V427" s="1385"/>
      <c r="W427" s="1385"/>
      <c r="X427" s="1385"/>
      <c r="Y427" s="1385"/>
    </row>
    <row r="428" spans="1:25" ht="12" customHeight="1">
      <c r="A428" s="1385"/>
      <c r="B428" s="1386"/>
      <c r="C428" s="1385"/>
      <c r="D428" s="1385"/>
      <c r="E428" s="1385"/>
      <c r="F428" s="1385"/>
      <c r="G428" s="1385"/>
      <c r="H428" s="1385"/>
      <c r="I428" s="1385"/>
      <c r="J428" s="1385"/>
      <c r="K428" s="1386"/>
      <c r="L428" s="1385"/>
      <c r="M428" s="1385"/>
      <c r="N428" s="1385"/>
      <c r="O428" s="1385"/>
      <c r="P428" s="1385"/>
      <c r="Q428" s="1385"/>
      <c r="R428" s="1385"/>
      <c r="S428" s="1385"/>
      <c r="T428" s="1385"/>
      <c r="U428" s="1385"/>
      <c r="V428" s="1385"/>
      <c r="W428" s="1385"/>
      <c r="X428" s="1385"/>
      <c r="Y428" s="1385"/>
    </row>
    <row r="429" spans="1:25" ht="12" customHeight="1">
      <c r="A429" s="1385"/>
      <c r="B429" s="1386"/>
      <c r="C429" s="1385"/>
      <c r="D429" s="1385"/>
      <c r="E429" s="1385"/>
      <c r="F429" s="1385"/>
      <c r="G429" s="1385"/>
      <c r="H429" s="1385"/>
      <c r="I429" s="1385"/>
      <c r="J429" s="1385"/>
      <c r="K429" s="1386"/>
      <c r="L429" s="1385"/>
      <c r="M429" s="1385"/>
      <c r="N429" s="1385"/>
      <c r="O429" s="1385"/>
      <c r="P429" s="1385"/>
      <c r="Q429" s="1385"/>
      <c r="R429" s="1385"/>
      <c r="S429" s="1385"/>
      <c r="T429" s="1385"/>
      <c r="U429" s="1385"/>
      <c r="V429" s="1385"/>
      <c r="W429" s="1385"/>
      <c r="X429" s="1385"/>
      <c r="Y429" s="1385"/>
    </row>
    <row r="430" spans="1:25" ht="12" customHeight="1">
      <c r="A430" s="1385"/>
      <c r="B430" s="1386"/>
      <c r="C430" s="1385"/>
      <c r="D430" s="1385"/>
      <c r="E430" s="1385"/>
      <c r="F430" s="1385"/>
      <c r="G430" s="1385"/>
      <c r="H430" s="1385"/>
      <c r="I430" s="1385"/>
      <c r="J430" s="1385"/>
      <c r="K430" s="1386"/>
      <c r="L430" s="1385"/>
      <c r="M430" s="1385"/>
      <c r="N430" s="1385"/>
      <c r="O430" s="1385"/>
      <c r="P430" s="1385"/>
      <c r="Q430" s="1385"/>
      <c r="R430" s="1385"/>
      <c r="S430" s="1385"/>
      <c r="T430" s="1385"/>
      <c r="U430" s="1385"/>
      <c r="V430" s="1385"/>
      <c r="W430" s="1385"/>
      <c r="X430" s="1385"/>
      <c r="Y430" s="1385"/>
    </row>
    <row r="431" spans="1:25" ht="12" customHeight="1">
      <c r="A431" s="1385"/>
      <c r="B431" s="1386"/>
      <c r="C431" s="1385"/>
      <c r="D431" s="1385"/>
      <c r="E431" s="1385"/>
      <c r="F431" s="1385"/>
      <c r="G431" s="1385"/>
      <c r="H431" s="1385"/>
      <c r="I431" s="1385"/>
      <c r="J431" s="1385"/>
      <c r="K431" s="1386"/>
      <c r="L431" s="1385"/>
      <c r="M431" s="1385"/>
      <c r="N431" s="1385"/>
      <c r="O431" s="1385"/>
      <c r="P431" s="1385"/>
      <c r="Q431" s="1385"/>
      <c r="R431" s="1385"/>
      <c r="S431" s="1385"/>
      <c r="T431" s="1385"/>
      <c r="U431" s="1385"/>
      <c r="V431" s="1385"/>
      <c r="W431" s="1385"/>
      <c r="X431" s="1385"/>
      <c r="Y431" s="1385"/>
    </row>
    <row r="432" spans="1:25" ht="12" customHeight="1">
      <c r="A432" s="1385"/>
      <c r="B432" s="1386"/>
      <c r="C432" s="1385"/>
      <c r="D432" s="1385"/>
      <c r="E432" s="1385"/>
      <c r="F432" s="1385"/>
      <c r="G432" s="1385"/>
      <c r="H432" s="1385"/>
      <c r="I432" s="1385"/>
      <c r="J432" s="1385"/>
      <c r="K432" s="1386"/>
      <c r="L432" s="1385"/>
      <c r="M432" s="1385"/>
      <c r="N432" s="1385"/>
      <c r="O432" s="1385"/>
      <c r="P432" s="1385"/>
      <c r="Q432" s="1385"/>
      <c r="R432" s="1385"/>
      <c r="S432" s="1385"/>
      <c r="T432" s="1385"/>
      <c r="U432" s="1385"/>
      <c r="V432" s="1385"/>
      <c r="W432" s="1385"/>
      <c r="X432" s="1385"/>
      <c r="Y432" s="1385"/>
    </row>
    <row r="433" spans="1:25" ht="12" customHeight="1">
      <c r="A433" s="1385"/>
      <c r="B433" s="1386"/>
      <c r="C433" s="1385"/>
      <c r="D433" s="1385"/>
      <c r="E433" s="1385"/>
      <c r="F433" s="1385"/>
      <c r="G433" s="1385"/>
      <c r="H433" s="1385"/>
      <c r="I433" s="1385"/>
      <c r="J433" s="1385"/>
      <c r="K433" s="1386"/>
      <c r="L433" s="1385"/>
      <c r="M433" s="1385"/>
      <c r="N433" s="1385"/>
      <c r="O433" s="1385"/>
      <c r="P433" s="1385"/>
      <c r="Q433" s="1385"/>
      <c r="R433" s="1385"/>
      <c r="S433" s="1385"/>
      <c r="T433" s="1385"/>
      <c r="U433" s="1385"/>
      <c r="V433" s="1385"/>
      <c r="W433" s="1385"/>
      <c r="X433" s="1385"/>
      <c r="Y433" s="1385"/>
    </row>
    <row r="434" spans="1:25" ht="12" customHeight="1">
      <c r="A434" s="1385"/>
      <c r="B434" s="1386"/>
      <c r="C434" s="1385"/>
      <c r="D434" s="1385"/>
      <c r="E434" s="1385"/>
      <c r="F434" s="1385"/>
      <c r="G434" s="1385"/>
      <c r="H434" s="1385"/>
      <c r="I434" s="1385"/>
      <c r="J434" s="1385"/>
      <c r="K434" s="1386"/>
      <c r="L434" s="1385"/>
      <c r="M434" s="1385"/>
      <c r="N434" s="1385"/>
      <c r="O434" s="1385"/>
      <c r="P434" s="1385"/>
      <c r="Q434" s="1385"/>
      <c r="R434" s="1385"/>
      <c r="S434" s="1385"/>
      <c r="T434" s="1385"/>
      <c r="U434" s="1385"/>
      <c r="V434" s="1385"/>
      <c r="W434" s="1385"/>
      <c r="X434" s="1385"/>
      <c r="Y434" s="1385"/>
    </row>
    <row r="435" spans="1:25" ht="12" customHeight="1">
      <c r="A435" s="1385"/>
      <c r="B435" s="1386"/>
      <c r="C435" s="1385"/>
      <c r="D435" s="1385"/>
      <c r="E435" s="1385"/>
      <c r="F435" s="1385"/>
      <c r="G435" s="1385"/>
      <c r="H435" s="1385"/>
      <c r="I435" s="1385"/>
      <c r="J435" s="1385"/>
      <c r="K435" s="1386"/>
      <c r="L435" s="1385"/>
      <c r="M435" s="1385"/>
      <c r="N435" s="1385"/>
      <c r="O435" s="1385"/>
      <c r="P435" s="1385"/>
      <c r="Q435" s="1385"/>
      <c r="R435" s="1385"/>
      <c r="S435" s="1385"/>
      <c r="T435" s="1385"/>
      <c r="U435" s="1385"/>
      <c r="V435" s="1385"/>
      <c r="W435" s="1385"/>
      <c r="X435" s="1385"/>
      <c r="Y435" s="1385"/>
    </row>
    <row r="436" spans="1:25" ht="12" customHeight="1">
      <c r="A436" s="1385"/>
      <c r="B436" s="1386"/>
      <c r="C436" s="1385"/>
      <c r="D436" s="1385"/>
      <c r="E436" s="1385"/>
      <c r="F436" s="1385"/>
      <c r="G436" s="1385"/>
      <c r="H436" s="1385"/>
      <c r="I436" s="1385"/>
      <c r="J436" s="1385"/>
      <c r="K436" s="1386"/>
      <c r="L436" s="1385"/>
      <c r="M436" s="1385"/>
      <c r="N436" s="1385"/>
      <c r="O436" s="1385"/>
      <c r="P436" s="1385"/>
      <c r="Q436" s="1385"/>
      <c r="R436" s="1385"/>
      <c r="S436" s="1385"/>
      <c r="T436" s="1385"/>
      <c r="U436" s="1385"/>
      <c r="V436" s="1385"/>
      <c r="W436" s="1385"/>
      <c r="X436" s="1385"/>
      <c r="Y436" s="1385"/>
    </row>
    <row r="437" spans="1:25" ht="12" customHeight="1">
      <c r="A437" s="1385"/>
      <c r="B437" s="1386"/>
      <c r="C437" s="1385"/>
      <c r="D437" s="1385"/>
      <c r="E437" s="1385"/>
      <c r="F437" s="1385"/>
      <c r="G437" s="1385"/>
      <c r="H437" s="1385"/>
      <c r="I437" s="1385"/>
      <c r="J437" s="1385"/>
      <c r="K437" s="1386"/>
      <c r="L437" s="1385"/>
      <c r="M437" s="1385"/>
      <c r="N437" s="1385"/>
      <c r="O437" s="1385"/>
      <c r="P437" s="1385"/>
      <c r="Q437" s="1385"/>
      <c r="R437" s="1385"/>
      <c r="S437" s="1385"/>
      <c r="T437" s="1385"/>
      <c r="U437" s="1385"/>
      <c r="V437" s="1385"/>
      <c r="W437" s="1385"/>
      <c r="X437" s="1385"/>
      <c r="Y437" s="1385"/>
    </row>
    <row r="438" spans="1:25" ht="12" customHeight="1">
      <c r="A438" s="1385"/>
      <c r="B438" s="1386"/>
      <c r="C438" s="1385"/>
      <c r="D438" s="1385"/>
      <c r="E438" s="1385"/>
      <c r="F438" s="1385"/>
      <c r="G438" s="1385"/>
      <c r="H438" s="1385"/>
      <c r="I438" s="1385"/>
      <c r="J438" s="1385"/>
      <c r="K438" s="1386"/>
      <c r="L438" s="1385"/>
      <c r="M438" s="1385"/>
      <c r="N438" s="1385"/>
      <c r="O438" s="1385"/>
      <c r="P438" s="1385"/>
      <c r="Q438" s="1385"/>
      <c r="R438" s="1385"/>
      <c r="S438" s="1385"/>
      <c r="T438" s="1385"/>
      <c r="U438" s="1385"/>
      <c r="V438" s="1385"/>
      <c r="W438" s="1385"/>
      <c r="X438" s="1385"/>
      <c r="Y438" s="1385"/>
    </row>
    <row r="439" spans="1:25" ht="12" customHeight="1">
      <c r="A439" s="1385"/>
      <c r="B439" s="1386"/>
      <c r="C439" s="1385"/>
      <c r="D439" s="1385"/>
      <c r="E439" s="1385"/>
      <c r="F439" s="1385"/>
      <c r="G439" s="1385"/>
      <c r="H439" s="1385"/>
      <c r="I439" s="1385"/>
      <c r="J439" s="1385"/>
      <c r="K439" s="1386"/>
      <c r="L439" s="1385"/>
      <c r="M439" s="1385"/>
      <c r="N439" s="1385"/>
      <c r="O439" s="1385"/>
      <c r="P439" s="1385"/>
      <c r="Q439" s="1385"/>
      <c r="R439" s="1385"/>
      <c r="S439" s="1385"/>
      <c r="T439" s="1385"/>
      <c r="U439" s="1385"/>
      <c r="V439" s="1385"/>
      <c r="W439" s="1385"/>
      <c r="X439" s="1385"/>
      <c r="Y439" s="1385"/>
    </row>
    <row r="440" spans="1:25" ht="12" customHeight="1">
      <c r="A440" s="1385"/>
      <c r="B440" s="1386"/>
      <c r="C440" s="1385"/>
      <c r="D440" s="1385"/>
      <c r="E440" s="1385"/>
      <c r="F440" s="1385"/>
      <c r="G440" s="1385"/>
      <c r="H440" s="1385"/>
      <c r="I440" s="1385"/>
      <c r="J440" s="1385"/>
      <c r="K440" s="1386"/>
      <c r="L440" s="1385"/>
      <c r="M440" s="1385"/>
      <c r="N440" s="1385"/>
      <c r="O440" s="1385"/>
      <c r="P440" s="1385"/>
      <c r="Q440" s="1385"/>
      <c r="R440" s="1385"/>
      <c r="S440" s="1385"/>
      <c r="T440" s="1385"/>
      <c r="U440" s="1385"/>
      <c r="V440" s="1385"/>
      <c r="W440" s="1385"/>
      <c r="X440" s="1385"/>
      <c r="Y440" s="1385"/>
    </row>
    <row r="441" spans="1:25" ht="12" customHeight="1">
      <c r="A441" s="1385"/>
      <c r="B441" s="1386"/>
      <c r="C441" s="1385"/>
      <c r="D441" s="1385"/>
      <c r="E441" s="1385"/>
      <c r="F441" s="1385"/>
      <c r="G441" s="1385"/>
      <c r="H441" s="1385"/>
      <c r="I441" s="1385"/>
      <c r="J441" s="1385"/>
      <c r="K441" s="1386"/>
      <c r="L441" s="1385"/>
      <c r="M441" s="1385"/>
      <c r="N441" s="1385"/>
      <c r="O441" s="1385"/>
      <c r="P441" s="1385"/>
      <c r="Q441" s="1385"/>
      <c r="R441" s="1385"/>
      <c r="S441" s="1385"/>
      <c r="T441" s="1385"/>
      <c r="U441" s="1385"/>
      <c r="V441" s="1385"/>
      <c r="W441" s="1385"/>
      <c r="X441" s="1385"/>
      <c r="Y441" s="1385"/>
    </row>
    <row r="442" spans="1:25" ht="12" customHeight="1">
      <c r="A442" s="1385"/>
      <c r="B442" s="1386"/>
      <c r="C442" s="1385"/>
      <c r="D442" s="1385"/>
      <c r="E442" s="1385"/>
      <c r="F442" s="1385"/>
      <c r="G442" s="1385"/>
      <c r="H442" s="1385"/>
      <c r="I442" s="1385"/>
      <c r="J442" s="1385"/>
      <c r="K442" s="1386"/>
      <c r="L442" s="1385"/>
      <c r="M442" s="1385"/>
      <c r="N442" s="1385"/>
      <c r="O442" s="1385"/>
      <c r="P442" s="1385"/>
      <c r="Q442" s="1385"/>
      <c r="R442" s="1385"/>
      <c r="S442" s="1385"/>
      <c r="T442" s="1385"/>
      <c r="U442" s="1385"/>
      <c r="V442" s="1385"/>
      <c r="W442" s="1385"/>
      <c r="X442" s="1385"/>
      <c r="Y442" s="1385"/>
    </row>
    <row r="443" spans="1:25" ht="12" customHeight="1">
      <c r="A443" s="1385"/>
      <c r="B443" s="1386"/>
      <c r="C443" s="1385"/>
      <c r="D443" s="1385"/>
      <c r="E443" s="1385"/>
      <c r="F443" s="1385"/>
      <c r="G443" s="1385"/>
      <c r="H443" s="1385"/>
      <c r="I443" s="1385"/>
      <c r="J443" s="1385"/>
      <c r="K443" s="1386"/>
      <c r="L443" s="1385"/>
      <c r="M443" s="1385"/>
      <c r="N443" s="1385"/>
      <c r="O443" s="1385"/>
      <c r="P443" s="1385"/>
      <c r="Q443" s="1385"/>
      <c r="R443" s="1385"/>
      <c r="S443" s="1385"/>
      <c r="T443" s="1385"/>
      <c r="U443" s="1385"/>
      <c r="V443" s="1385"/>
      <c r="W443" s="1385"/>
      <c r="X443" s="1385"/>
      <c r="Y443" s="1385"/>
    </row>
    <row r="444" spans="1:25" ht="12" customHeight="1">
      <c r="A444" s="1385"/>
      <c r="B444" s="1386"/>
      <c r="C444" s="1385"/>
      <c r="D444" s="1385"/>
      <c r="E444" s="1385"/>
      <c r="F444" s="1385"/>
      <c r="G444" s="1385"/>
      <c r="H444" s="1385"/>
      <c r="I444" s="1385"/>
      <c r="J444" s="1385"/>
      <c r="K444" s="1386"/>
      <c r="L444" s="1385"/>
      <c r="M444" s="1385"/>
      <c r="N444" s="1385"/>
      <c r="O444" s="1385"/>
      <c r="P444" s="1385"/>
      <c r="Q444" s="1385"/>
      <c r="R444" s="1385"/>
      <c r="S444" s="1385"/>
      <c r="T444" s="1385"/>
      <c r="U444" s="1385"/>
      <c r="V444" s="1385"/>
      <c r="W444" s="1385"/>
      <c r="X444" s="1385"/>
      <c r="Y444" s="1385"/>
    </row>
    <row r="445" spans="1:25" ht="12" customHeight="1">
      <c r="A445" s="1385"/>
      <c r="B445" s="1386"/>
      <c r="C445" s="1385"/>
      <c r="D445" s="1385"/>
      <c r="E445" s="1385"/>
      <c r="F445" s="1385"/>
      <c r="G445" s="1385"/>
      <c r="H445" s="1385"/>
      <c r="I445" s="1385"/>
      <c r="J445" s="1385"/>
      <c r="K445" s="1386"/>
      <c r="L445" s="1385"/>
      <c r="M445" s="1385"/>
      <c r="N445" s="1385"/>
      <c r="O445" s="1385"/>
      <c r="P445" s="1385"/>
      <c r="Q445" s="1385"/>
      <c r="R445" s="1385"/>
      <c r="S445" s="1385"/>
      <c r="T445" s="1385"/>
      <c r="U445" s="1385"/>
      <c r="V445" s="1385"/>
      <c r="W445" s="1385"/>
      <c r="X445" s="1385"/>
      <c r="Y445" s="1385"/>
    </row>
    <row r="446" spans="1:25" ht="12" customHeight="1">
      <c r="A446" s="1385"/>
      <c r="B446" s="1386"/>
      <c r="C446" s="1385"/>
      <c r="D446" s="1385"/>
      <c r="E446" s="1385"/>
      <c r="F446" s="1385"/>
      <c r="G446" s="1385"/>
      <c r="H446" s="1385"/>
      <c r="I446" s="1385"/>
      <c r="J446" s="1385"/>
      <c r="K446" s="1386"/>
      <c r="L446" s="1385"/>
      <c r="M446" s="1385"/>
      <c r="N446" s="1385"/>
      <c r="O446" s="1385"/>
      <c r="P446" s="1385"/>
      <c r="Q446" s="1385"/>
      <c r="R446" s="1385"/>
      <c r="S446" s="1385"/>
      <c r="T446" s="1385"/>
      <c r="U446" s="1385"/>
      <c r="V446" s="1385"/>
      <c r="W446" s="1385"/>
      <c r="X446" s="1385"/>
      <c r="Y446" s="1385"/>
    </row>
    <row r="447" spans="1:25" ht="12" customHeight="1">
      <c r="A447" s="1385"/>
      <c r="B447" s="1386"/>
      <c r="C447" s="1385"/>
      <c r="D447" s="1385"/>
      <c r="E447" s="1385"/>
      <c r="F447" s="1385"/>
      <c r="G447" s="1385"/>
      <c r="H447" s="1385"/>
      <c r="I447" s="1385"/>
      <c r="J447" s="1385"/>
      <c r="K447" s="1386"/>
      <c r="L447" s="1385"/>
      <c r="M447" s="1385"/>
      <c r="N447" s="1385"/>
      <c r="O447" s="1385"/>
      <c r="P447" s="1385"/>
      <c r="Q447" s="1385"/>
      <c r="R447" s="1385"/>
      <c r="S447" s="1385"/>
      <c r="T447" s="1385"/>
      <c r="U447" s="1385"/>
      <c r="V447" s="1385"/>
      <c r="W447" s="1385"/>
      <c r="X447" s="1385"/>
      <c r="Y447" s="1385"/>
    </row>
    <row r="448" spans="1:25" ht="12" customHeight="1">
      <c r="A448" s="1385"/>
      <c r="B448" s="1386"/>
      <c r="C448" s="1385"/>
      <c r="D448" s="1385"/>
      <c r="E448" s="1385"/>
      <c r="F448" s="1385"/>
      <c r="G448" s="1385"/>
      <c r="H448" s="1385"/>
      <c r="I448" s="1385"/>
      <c r="J448" s="1385"/>
      <c r="K448" s="1386"/>
      <c r="L448" s="1385"/>
      <c r="M448" s="1385"/>
      <c r="N448" s="1385"/>
      <c r="O448" s="1385"/>
      <c r="P448" s="1385"/>
      <c r="Q448" s="1385"/>
      <c r="R448" s="1385"/>
      <c r="S448" s="1385"/>
      <c r="T448" s="1385"/>
      <c r="U448" s="1385"/>
      <c r="V448" s="1385"/>
      <c r="W448" s="1385"/>
      <c r="X448" s="1385"/>
      <c r="Y448" s="1385"/>
    </row>
    <row r="449" spans="1:25" ht="12" customHeight="1">
      <c r="A449" s="1385"/>
      <c r="B449" s="1386"/>
      <c r="C449" s="1385"/>
      <c r="D449" s="1385"/>
      <c r="E449" s="1385"/>
      <c r="F449" s="1385"/>
      <c r="G449" s="1385"/>
      <c r="H449" s="1385"/>
      <c r="I449" s="1385"/>
      <c r="J449" s="1385"/>
      <c r="K449" s="1386"/>
      <c r="L449" s="1385"/>
      <c r="M449" s="1385"/>
      <c r="N449" s="1385"/>
      <c r="O449" s="1385"/>
      <c r="P449" s="1385"/>
      <c r="Q449" s="1385"/>
      <c r="R449" s="1385"/>
      <c r="S449" s="1385"/>
      <c r="T449" s="1385"/>
      <c r="U449" s="1385"/>
      <c r="V449" s="1385"/>
      <c r="W449" s="1385"/>
      <c r="X449" s="1385"/>
      <c r="Y449" s="1385"/>
    </row>
    <row r="450" spans="1:25" ht="12" customHeight="1">
      <c r="A450" s="1385"/>
      <c r="B450" s="1386"/>
      <c r="C450" s="1385"/>
      <c r="D450" s="1385"/>
      <c r="E450" s="1385"/>
      <c r="F450" s="1385"/>
      <c r="G450" s="1385"/>
      <c r="H450" s="1385"/>
      <c r="I450" s="1385"/>
      <c r="J450" s="1385"/>
      <c r="K450" s="1386"/>
      <c r="L450" s="1385"/>
      <c r="M450" s="1385"/>
      <c r="N450" s="1385"/>
      <c r="O450" s="1385"/>
      <c r="P450" s="1385"/>
      <c r="Q450" s="1385"/>
      <c r="R450" s="1385"/>
      <c r="S450" s="1385"/>
      <c r="T450" s="1385"/>
      <c r="U450" s="1385"/>
      <c r="V450" s="1385"/>
      <c r="W450" s="1385"/>
      <c r="X450" s="1385"/>
      <c r="Y450" s="1385"/>
    </row>
    <row r="451" spans="1:25" ht="12" customHeight="1">
      <c r="A451" s="1385"/>
      <c r="B451" s="1386"/>
      <c r="C451" s="1385"/>
      <c r="D451" s="1385"/>
      <c r="E451" s="1385"/>
      <c r="F451" s="1385"/>
      <c r="G451" s="1385"/>
      <c r="H451" s="1385"/>
      <c r="I451" s="1385"/>
      <c r="J451" s="1385"/>
      <c r="K451" s="1386"/>
      <c r="L451" s="1385"/>
      <c r="M451" s="1385"/>
      <c r="N451" s="1385"/>
      <c r="O451" s="1385"/>
      <c r="P451" s="1385"/>
      <c r="Q451" s="1385"/>
      <c r="R451" s="1385"/>
      <c r="S451" s="1385"/>
      <c r="T451" s="1385"/>
      <c r="U451" s="1385"/>
      <c r="V451" s="1385"/>
      <c r="W451" s="1385"/>
      <c r="X451" s="1385"/>
      <c r="Y451" s="1385"/>
    </row>
    <row r="452" spans="1:25" ht="12" customHeight="1">
      <c r="A452" s="1385"/>
      <c r="B452" s="1386"/>
      <c r="C452" s="1385"/>
      <c r="D452" s="1385"/>
      <c r="E452" s="1385"/>
      <c r="F452" s="1385"/>
      <c r="G452" s="1385"/>
      <c r="H452" s="1385"/>
      <c r="I452" s="1385"/>
      <c r="J452" s="1385"/>
      <c r="K452" s="1386"/>
      <c r="L452" s="1385"/>
      <c r="M452" s="1385"/>
      <c r="N452" s="1385"/>
      <c r="O452" s="1385"/>
      <c r="P452" s="1385"/>
      <c r="Q452" s="1385"/>
      <c r="R452" s="1385"/>
      <c r="S452" s="1385"/>
      <c r="T452" s="1385"/>
      <c r="U452" s="1385"/>
      <c r="V452" s="1385"/>
      <c r="W452" s="1385"/>
      <c r="X452" s="1385"/>
      <c r="Y452" s="1385"/>
    </row>
    <row r="453" spans="1:25" ht="12" customHeight="1">
      <c r="A453" s="1385"/>
      <c r="B453" s="1386"/>
      <c r="C453" s="1385"/>
      <c r="D453" s="1385"/>
      <c r="E453" s="1385"/>
      <c r="F453" s="1385"/>
      <c r="G453" s="1385"/>
      <c r="H453" s="1385"/>
      <c r="I453" s="1385"/>
      <c r="J453" s="1385"/>
      <c r="K453" s="1386"/>
      <c r="L453" s="1385"/>
      <c r="M453" s="1385"/>
      <c r="N453" s="1385"/>
      <c r="O453" s="1385"/>
      <c r="P453" s="1385"/>
      <c r="Q453" s="1385"/>
      <c r="R453" s="1385"/>
      <c r="S453" s="1385"/>
      <c r="T453" s="1385"/>
      <c r="U453" s="1385"/>
      <c r="V453" s="1385"/>
      <c r="W453" s="1385"/>
      <c r="X453" s="1385"/>
      <c r="Y453" s="1385"/>
    </row>
    <row r="454" spans="1:25" ht="12" customHeight="1">
      <c r="A454" s="1385"/>
      <c r="B454" s="1386"/>
      <c r="C454" s="1385"/>
      <c r="D454" s="1385"/>
      <c r="E454" s="1385"/>
      <c r="F454" s="1385"/>
      <c r="G454" s="1385"/>
      <c r="H454" s="1385"/>
      <c r="I454" s="1385"/>
      <c r="J454" s="1385"/>
      <c r="K454" s="1386"/>
      <c r="L454" s="1385"/>
      <c r="M454" s="1385"/>
      <c r="N454" s="1385"/>
      <c r="O454" s="1385"/>
      <c r="P454" s="1385"/>
      <c r="Q454" s="1385"/>
      <c r="R454" s="1385"/>
      <c r="S454" s="1385"/>
      <c r="T454" s="1385"/>
      <c r="U454" s="1385"/>
      <c r="V454" s="1385"/>
      <c r="W454" s="1385"/>
      <c r="X454" s="1385"/>
      <c r="Y454" s="1385"/>
    </row>
    <row r="455" spans="1:25" ht="12" customHeight="1">
      <c r="A455" s="1385"/>
      <c r="B455" s="1386"/>
      <c r="C455" s="1385"/>
      <c r="D455" s="1385"/>
      <c r="E455" s="1385"/>
      <c r="F455" s="1385"/>
      <c r="G455" s="1385"/>
      <c r="H455" s="1385"/>
      <c r="I455" s="1385"/>
      <c r="J455" s="1385"/>
      <c r="K455" s="1386"/>
      <c r="L455" s="1385"/>
      <c r="M455" s="1385"/>
      <c r="N455" s="1385"/>
      <c r="O455" s="1385"/>
      <c r="P455" s="1385"/>
      <c r="Q455" s="1385"/>
      <c r="R455" s="1385"/>
      <c r="S455" s="1385"/>
      <c r="T455" s="1385"/>
      <c r="U455" s="1385"/>
      <c r="V455" s="1385"/>
      <c r="W455" s="1385"/>
      <c r="X455" s="1385"/>
      <c r="Y455" s="1385"/>
    </row>
    <row r="456" spans="1:25" ht="12" customHeight="1">
      <c r="A456" s="1385"/>
      <c r="B456" s="1386"/>
      <c r="C456" s="1385"/>
      <c r="D456" s="1385"/>
      <c r="E456" s="1385"/>
      <c r="F456" s="1385"/>
      <c r="G456" s="1385"/>
      <c r="H456" s="1385"/>
      <c r="I456" s="1385"/>
      <c r="J456" s="1385"/>
      <c r="K456" s="1386"/>
      <c r="L456" s="1385"/>
      <c r="M456" s="1385"/>
      <c r="N456" s="1385"/>
      <c r="O456" s="1385"/>
      <c r="P456" s="1385"/>
      <c r="Q456" s="1385"/>
      <c r="R456" s="1385"/>
      <c r="S456" s="1385"/>
      <c r="T456" s="1385"/>
      <c r="U456" s="1385"/>
      <c r="V456" s="1385"/>
      <c r="W456" s="1385"/>
      <c r="X456" s="1385"/>
      <c r="Y456" s="1385"/>
    </row>
    <row r="457" spans="1:25" ht="12" customHeight="1">
      <c r="A457" s="1385"/>
      <c r="B457" s="1386"/>
      <c r="C457" s="1385"/>
      <c r="D457" s="1385"/>
      <c r="E457" s="1385"/>
      <c r="F457" s="1385"/>
      <c r="G457" s="1385"/>
      <c r="H457" s="1385"/>
      <c r="I457" s="1385"/>
      <c r="J457" s="1385"/>
      <c r="K457" s="1386"/>
      <c r="L457" s="1385"/>
      <c r="M457" s="1385"/>
      <c r="N457" s="1385"/>
      <c r="O457" s="1385"/>
      <c r="P457" s="1385"/>
      <c r="Q457" s="1385"/>
      <c r="R457" s="1385"/>
      <c r="S457" s="1385"/>
      <c r="T457" s="1385"/>
      <c r="U457" s="1385"/>
      <c r="V457" s="1385"/>
      <c r="W457" s="1385"/>
      <c r="X457" s="1385"/>
      <c r="Y457" s="1385"/>
    </row>
    <row r="458" spans="1:25" ht="12" customHeight="1">
      <c r="A458" s="1385"/>
      <c r="B458" s="1386"/>
      <c r="C458" s="1385"/>
      <c r="D458" s="1385"/>
      <c r="E458" s="1385"/>
      <c r="F458" s="1385"/>
      <c r="G458" s="1385"/>
      <c r="H458" s="1385"/>
      <c r="I458" s="1385"/>
      <c r="J458" s="1385"/>
      <c r="K458" s="1386"/>
      <c r="L458" s="1385"/>
      <c r="M458" s="1385"/>
      <c r="N458" s="1385"/>
      <c r="O458" s="1385"/>
      <c r="P458" s="1385"/>
      <c r="Q458" s="1385"/>
      <c r="R458" s="1385"/>
      <c r="S458" s="1385"/>
      <c r="T458" s="1385"/>
      <c r="U458" s="1385"/>
      <c r="V458" s="1385"/>
      <c r="W458" s="1385"/>
      <c r="X458" s="1385"/>
      <c r="Y458" s="1385"/>
    </row>
    <row r="459" spans="1:25" ht="12" customHeight="1">
      <c r="A459" s="1385"/>
      <c r="B459" s="1386"/>
      <c r="C459" s="1385"/>
      <c r="D459" s="1385"/>
      <c r="E459" s="1385"/>
      <c r="F459" s="1385"/>
      <c r="G459" s="1385"/>
      <c r="H459" s="1385"/>
      <c r="I459" s="1385"/>
      <c r="J459" s="1385"/>
      <c r="K459" s="1386"/>
      <c r="L459" s="1385"/>
      <c r="M459" s="1385"/>
      <c r="N459" s="1385"/>
      <c r="O459" s="1385"/>
      <c r="P459" s="1385"/>
      <c r="Q459" s="1385"/>
      <c r="R459" s="1385"/>
      <c r="S459" s="1385"/>
      <c r="T459" s="1385"/>
      <c r="U459" s="1385"/>
      <c r="V459" s="1385"/>
      <c r="W459" s="1385"/>
      <c r="X459" s="1385"/>
      <c r="Y459" s="1385"/>
    </row>
    <row r="460" spans="1:25" ht="12" customHeight="1">
      <c r="A460" s="1385"/>
      <c r="B460" s="1386"/>
      <c r="C460" s="1385"/>
      <c r="D460" s="1385"/>
      <c r="E460" s="1385"/>
      <c r="F460" s="1385"/>
      <c r="G460" s="1385"/>
      <c r="H460" s="1385"/>
      <c r="I460" s="1385"/>
      <c r="J460" s="1385"/>
      <c r="K460" s="1386"/>
      <c r="L460" s="1385"/>
      <c r="M460" s="1385"/>
      <c r="N460" s="1385"/>
      <c r="O460" s="1385"/>
      <c r="P460" s="1385"/>
      <c r="Q460" s="1385"/>
      <c r="R460" s="1385"/>
      <c r="S460" s="1385"/>
      <c r="T460" s="1385"/>
      <c r="U460" s="1385"/>
      <c r="V460" s="1385"/>
      <c r="W460" s="1385"/>
      <c r="X460" s="1385"/>
      <c r="Y460" s="1385"/>
    </row>
    <row r="461" spans="1:25" ht="12" customHeight="1">
      <c r="A461" s="1385"/>
      <c r="B461" s="1386"/>
      <c r="C461" s="1385"/>
      <c r="D461" s="1385"/>
      <c r="E461" s="1385"/>
      <c r="F461" s="1385"/>
      <c r="G461" s="1385"/>
      <c r="H461" s="1385"/>
      <c r="I461" s="1385"/>
      <c r="J461" s="1385"/>
      <c r="K461" s="1386"/>
      <c r="L461" s="1385"/>
      <c r="M461" s="1385"/>
      <c r="N461" s="1385"/>
      <c r="O461" s="1385"/>
      <c r="P461" s="1385"/>
      <c r="Q461" s="1385"/>
      <c r="R461" s="1385"/>
      <c r="S461" s="1385"/>
      <c r="T461" s="1385"/>
      <c r="U461" s="1385"/>
      <c r="V461" s="1385"/>
      <c r="W461" s="1385"/>
      <c r="X461" s="1385"/>
      <c r="Y461" s="1385"/>
    </row>
    <row r="462" spans="1:25" ht="12" customHeight="1">
      <c r="A462" s="1385"/>
      <c r="B462" s="1386"/>
      <c r="C462" s="1385"/>
      <c r="D462" s="1385"/>
      <c r="E462" s="1385"/>
      <c r="F462" s="1385"/>
      <c r="G462" s="1385"/>
      <c r="H462" s="1385"/>
      <c r="I462" s="1385"/>
      <c r="J462" s="1385"/>
      <c r="K462" s="1386"/>
      <c r="L462" s="1385"/>
      <c r="M462" s="1385"/>
      <c r="N462" s="1385"/>
      <c r="O462" s="1385"/>
      <c r="P462" s="1385"/>
      <c r="Q462" s="1385"/>
      <c r="R462" s="1385"/>
      <c r="S462" s="1385"/>
      <c r="T462" s="1385"/>
      <c r="U462" s="1385"/>
      <c r="V462" s="1385"/>
      <c r="W462" s="1385"/>
      <c r="X462" s="1385"/>
      <c r="Y462" s="1385"/>
    </row>
    <row r="463" spans="1:25" ht="12" customHeight="1">
      <c r="A463" s="1385"/>
      <c r="B463" s="1386"/>
      <c r="C463" s="1385"/>
      <c r="D463" s="1385"/>
      <c r="E463" s="1385"/>
      <c r="F463" s="1385"/>
      <c r="G463" s="1385"/>
      <c r="H463" s="1385"/>
      <c r="I463" s="1385"/>
      <c r="J463" s="1385"/>
      <c r="K463" s="1386"/>
      <c r="L463" s="1385"/>
      <c r="M463" s="1385"/>
      <c r="N463" s="1385"/>
      <c r="O463" s="1385"/>
      <c r="P463" s="1385"/>
      <c r="Q463" s="1385"/>
      <c r="R463" s="1385"/>
      <c r="S463" s="1385"/>
      <c r="T463" s="1385"/>
      <c r="U463" s="1385"/>
      <c r="V463" s="1385"/>
      <c r="W463" s="1385"/>
      <c r="X463" s="1385"/>
      <c r="Y463" s="1385"/>
    </row>
    <row r="464" spans="1:25" ht="12" customHeight="1">
      <c r="A464" s="1385"/>
      <c r="B464" s="1386"/>
      <c r="C464" s="1385"/>
      <c r="D464" s="1385"/>
      <c r="E464" s="1385"/>
      <c r="F464" s="1385"/>
      <c r="G464" s="1385"/>
      <c r="H464" s="1385"/>
      <c r="I464" s="1385"/>
      <c r="J464" s="1385"/>
      <c r="K464" s="1386"/>
      <c r="L464" s="1385"/>
      <c r="M464" s="1385"/>
      <c r="N464" s="1385"/>
      <c r="O464" s="1385"/>
      <c r="P464" s="1385"/>
      <c r="Q464" s="1385"/>
      <c r="R464" s="1385"/>
      <c r="S464" s="1385"/>
      <c r="T464" s="1385"/>
      <c r="U464" s="1385"/>
      <c r="V464" s="1385"/>
      <c r="W464" s="1385"/>
      <c r="X464" s="1385"/>
      <c r="Y464" s="1385"/>
    </row>
    <row r="465" spans="1:25" ht="12" customHeight="1">
      <c r="A465" s="1385"/>
      <c r="B465" s="1386"/>
      <c r="C465" s="1385"/>
      <c r="D465" s="1385"/>
      <c r="E465" s="1385"/>
      <c r="F465" s="1385"/>
      <c r="G465" s="1385"/>
      <c r="H465" s="1385"/>
      <c r="I465" s="1385"/>
      <c r="J465" s="1385"/>
      <c r="K465" s="1386"/>
      <c r="L465" s="1385"/>
      <c r="M465" s="1385"/>
      <c r="N465" s="1385"/>
      <c r="O465" s="1385"/>
      <c r="P465" s="1385"/>
      <c r="Q465" s="1385"/>
      <c r="R465" s="1385"/>
      <c r="S465" s="1385"/>
      <c r="T465" s="1385"/>
      <c r="U465" s="1385"/>
      <c r="V465" s="1385"/>
      <c r="W465" s="1385"/>
      <c r="X465" s="1385"/>
      <c r="Y465" s="1385"/>
    </row>
    <row r="466" spans="1:25" ht="12" customHeight="1">
      <c r="A466" s="1385"/>
      <c r="B466" s="1386"/>
      <c r="C466" s="1385"/>
      <c r="D466" s="1385"/>
      <c r="E466" s="1385"/>
      <c r="F466" s="1385"/>
      <c r="G466" s="1385"/>
      <c r="H466" s="1385"/>
      <c r="I466" s="1385"/>
      <c r="J466" s="1385"/>
      <c r="K466" s="1386"/>
      <c r="L466" s="1385"/>
      <c r="M466" s="1385"/>
      <c r="N466" s="1385"/>
      <c r="O466" s="1385"/>
      <c r="P466" s="1385"/>
      <c r="Q466" s="1385"/>
      <c r="R466" s="1385"/>
      <c r="S466" s="1385"/>
      <c r="T466" s="1385"/>
      <c r="U466" s="1385"/>
      <c r="V466" s="1385"/>
      <c r="W466" s="1385"/>
      <c r="X466" s="1385"/>
      <c r="Y466" s="1385"/>
    </row>
    <row r="467" spans="1:25" ht="12" customHeight="1">
      <c r="A467" s="1385"/>
      <c r="B467" s="1386"/>
      <c r="C467" s="1385"/>
      <c r="D467" s="1385"/>
      <c r="E467" s="1385"/>
      <c r="F467" s="1385"/>
      <c r="G467" s="1385"/>
      <c r="H467" s="1385"/>
      <c r="I467" s="1385"/>
      <c r="J467" s="1385"/>
      <c r="K467" s="1386"/>
      <c r="L467" s="1385"/>
      <c r="M467" s="1385"/>
      <c r="N467" s="1385"/>
      <c r="O467" s="1385"/>
      <c r="P467" s="1385"/>
      <c r="Q467" s="1385"/>
      <c r="R467" s="1385"/>
      <c r="S467" s="1385"/>
      <c r="T467" s="1385"/>
      <c r="U467" s="1385"/>
      <c r="V467" s="1385"/>
      <c r="W467" s="1385"/>
      <c r="X467" s="1385"/>
      <c r="Y467" s="1385"/>
    </row>
    <row r="468" spans="1:25" ht="12" customHeight="1">
      <c r="A468" s="1385"/>
      <c r="B468" s="1386"/>
      <c r="C468" s="1385"/>
      <c r="D468" s="1385"/>
      <c r="E468" s="1385"/>
      <c r="F468" s="1385"/>
      <c r="G468" s="1385"/>
      <c r="H468" s="1385"/>
      <c r="I468" s="1385"/>
      <c r="J468" s="1385"/>
      <c r="K468" s="1386"/>
      <c r="L468" s="1385"/>
      <c r="M468" s="1385"/>
      <c r="N468" s="1385"/>
      <c r="O468" s="1385"/>
      <c r="P468" s="1385"/>
      <c r="Q468" s="1385"/>
      <c r="R468" s="1385"/>
      <c r="S468" s="1385"/>
      <c r="T468" s="1385"/>
      <c r="U468" s="1385"/>
      <c r="V468" s="1385"/>
      <c r="W468" s="1385"/>
      <c r="X468" s="1385"/>
      <c r="Y468" s="1385"/>
    </row>
    <row r="469" spans="1:25" ht="12" customHeight="1">
      <c r="A469" s="1385"/>
      <c r="B469" s="1386"/>
      <c r="C469" s="1385"/>
      <c r="D469" s="1385"/>
      <c r="E469" s="1385"/>
      <c r="F469" s="1385"/>
      <c r="G469" s="1385"/>
      <c r="H469" s="1385"/>
      <c r="I469" s="1385"/>
      <c r="J469" s="1385"/>
      <c r="K469" s="1386"/>
      <c r="L469" s="1385"/>
      <c r="M469" s="1385"/>
      <c r="N469" s="1385"/>
      <c r="O469" s="1385"/>
      <c r="P469" s="1385"/>
      <c r="Q469" s="1385"/>
      <c r="R469" s="1385"/>
      <c r="S469" s="1385"/>
      <c r="T469" s="1385"/>
      <c r="U469" s="1385"/>
      <c r="V469" s="1385"/>
      <c r="W469" s="1385"/>
      <c r="X469" s="1385"/>
      <c r="Y469" s="1385"/>
    </row>
    <row r="470" spans="1:25" ht="12" customHeight="1">
      <c r="A470" s="1385"/>
      <c r="B470" s="1386"/>
      <c r="C470" s="1385"/>
      <c r="D470" s="1385"/>
      <c r="E470" s="1385"/>
      <c r="F470" s="1385"/>
      <c r="G470" s="1385"/>
      <c r="H470" s="1385"/>
      <c r="I470" s="1385"/>
      <c r="J470" s="1385"/>
      <c r="K470" s="1386"/>
      <c r="L470" s="1385"/>
      <c r="M470" s="1385"/>
      <c r="N470" s="1385"/>
      <c r="O470" s="1385"/>
      <c r="P470" s="1385"/>
      <c r="Q470" s="1385"/>
      <c r="R470" s="1385"/>
      <c r="S470" s="1385"/>
      <c r="T470" s="1385"/>
      <c r="U470" s="1385"/>
      <c r="V470" s="1385"/>
      <c r="W470" s="1385"/>
      <c r="X470" s="1385"/>
      <c r="Y470" s="1385"/>
    </row>
    <row r="471" spans="1:25" ht="12" customHeight="1">
      <c r="A471" s="1385"/>
      <c r="B471" s="1386"/>
      <c r="C471" s="1385"/>
      <c r="D471" s="1385"/>
      <c r="E471" s="1385"/>
      <c r="F471" s="1385"/>
      <c r="G471" s="1385"/>
      <c r="H471" s="1385"/>
      <c r="I471" s="1385"/>
      <c r="J471" s="1385"/>
      <c r="K471" s="1386"/>
      <c r="L471" s="1385"/>
      <c r="M471" s="1385"/>
      <c r="N471" s="1385"/>
      <c r="O471" s="1385"/>
      <c r="P471" s="1385"/>
      <c r="Q471" s="1385"/>
      <c r="R471" s="1385"/>
      <c r="S471" s="1385"/>
      <c r="T471" s="1385"/>
      <c r="U471" s="1385"/>
      <c r="V471" s="1385"/>
      <c r="W471" s="1385"/>
      <c r="X471" s="1385"/>
      <c r="Y471" s="1385"/>
    </row>
    <row r="472" spans="1:25" ht="12" customHeight="1">
      <c r="A472" s="1385"/>
      <c r="B472" s="1386"/>
      <c r="C472" s="1385"/>
      <c r="D472" s="1385"/>
      <c r="E472" s="1385"/>
      <c r="F472" s="1385"/>
      <c r="G472" s="1385"/>
      <c r="H472" s="1385"/>
      <c r="I472" s="1385"/>
      <c r="J472" s="1385"/>
      <c r="K472" s="1386"/>
      <c r="L472" s="1385"/>
      <c r="M472" s="1385"/>
      <c r="N472" s="1385"/>
      <c r="O472" s="1385"/>
      <c r="P472" s="1385"/>
      <c r="Q472" s="1385"/>
      <c r="R472" s="1385"/>
      <c r="S472" s="1385"/>
      <c r="T472" s="1385"/>
      <c r="U472" s="1385"/>
      <c r="V472" s="1385"/>
      <c r="W472" s="1385"/>
      <c r="X472" s="1385"/>
      <c r="Y472" s="1385"/>
    </row>
    <row r="473" spans="1:25" ht="12" customHeight="1">
      <c r="A473" s="1385"/>
      <c r="B473" s="1386"/>
      <c r="C473" s="1385"/>
      <c r="D473" s="1385"/>
      <c r="E473" s="1385"/>
      <c r="F473" s="1385"/>
      <c r="G473" s="1385"/>
      <c r="H473" s="1385"/>
      <c r="I473" s="1385"/>
      <c r="J473" s="1385"/>
      <c r="K473" s="1386"/>
      <c r="L473" s="1385"/>
      <c r="M473" s="1385"/>
      <c r="N473" s="1385"/>
      <c r="O473" s="1385"/>
      <c r="P473" s="1385"/>
      <c r="Q473" s="1385"/>
      <c r="R473" s="1385"/>
      <c r="S473" s="1385"/>
      <c r="T473" s="1385"/>
      <c r="U473" s="1385"/>
      <c r="V473" s="1385"/>
      <c r="W473" s="1385"/>
      <c r="X473" s="1385"/>
      <c r="Y473" s="1385"/>
    </row>
    <row r="474" spans="1:25" ht="12" customHeight="1">
      <c r="A474" s="1385"/>
      <c r="B474" s="1386"/>
      <c r="C474" s="1385"/>
      <c r="D474" s="1385"/>
      <c r="E474" s="1385"/>
      <c r="F474" s="1385"/>
      <c r="G474" s="1385"/>
      <c r="H474" s="1385"/>
      <c r="I474" s="1385"/>
      <c r="J474" s="1385"/>
      <c r="K474" s="1386"/>
      <c r="L474" s="1385"/>
      <c r="M474" s="1385"/>
      <c r="N474" s="1385"/>
      <c r="O474" s="1385"/>
      <c r="P474" s="1385"/>
      <c r="Q474" s="1385"/>
      <c r="R474" s="1385"/>
      <c r="S474" s="1385"/>
      <c r="T474" s="1385"/>
      <c r="U474" s="1385"/>
      <c r="V474" s="1385"/>
      <c r="W474" s="1385"/>
      <c r="X474" s="1385"/>
      <c r="Y474" s="1385"/>
    </row>
    <row r="475" spans="1:25" ht="12" customHeight="1">
      <c r="A475" s="1385"/>
      <c r="B475" s="1386"/>
      <c r="C475" s="1385"/>
      <c r="D475" s="1385"/>
      <c r="E475" s="1385"/>
      <c r="F475" s="1385"/>
      <c r="G475" s="1385"/>
      <c r="H475" s="1385"/>
      <c r="I475" s="1385"/>
      <c r="J475" s="1385"/>
      <c r="K475" s="1386"/>
      <c r="L475" s="1385"/>
      <c r="M475" s="1385"/>
      <c r="N475" s="1385"/>
      <c r="O475" s="1385"/>
      <c r="P475" s="1385"/>
      <c r="Q475" s="1385"/>
      <c r="R475" s="1385"/>
      <c r="S475" s="1385"/>
      <c r="T475" s="1385"/>
      <c r="U475" s="1385"/>
      <c r="V475" s="1385"/>
      <c r="W475" s="1385"/>
      <c r="X475" s="1385"/>
      <c r="Y475" s="1385"/>
    </row>
    <row r="476" spans="1:25" ht="12" customHeight="1">
      <c r="A476" s="1385"/>
      <c r="B476" s="1386"/>
      <c r="C476" s="1385"/>
      <c r="D476" s="1385"/>
      <c r="E476" s="1385"/>
      <c r="F476" s="1385"/>
      <c r="G476" s="1385"/>
      <c r="H476" s="1385"/>
      <c r="I476" s="1385"/>
      <c r="J476" s="1385"/>
      <c r="K476" s="1386"/>
      <c r="L476" s="1385"/>
      <c r="M476" s="1385"/>
      <c r="N476" s="1385"/>
      <c r="O476" s="1385"/>
      <c r="P476" s="1385"/>
      <c r="Q476" s="1385"/>
      <c r="R476" s="1385"/>
      <c r="S476" s="1385"/>
      <c r="T476" s="1385"/>
      <c r="U476" s="1385"/>
      <c r="V476" s="1385"/>
      <c r="W476" s="1385"/>
      <c r="X476" s="1385"/>
      <c r="Y476" s="1385"/>
    </row>
    <row r="477" spans="1:25" ht="12" customHeight="1">
      <c r="A477" s="1385"/>
      <c r="B477" s="1386"/>
      <c r="C477" s="1385"/>
      <c r="D477" s="1385"/>
      <c r="E477" s="1385"/>
      <c r="F477" s="1385"/>
      <c r="G477" s="1385"/>
      <c r="H477" s="1385"/>
      <c r="I477" s="1385"/>
      <c r="J477" s="1385"/>
      <c r="K477" s="1386"/>
      <c r="L477" s="1385"/>
      <c r="M477" s="1385"/>
      <c r="N477" s="1385"/>
      <c r="O477" s="1385"/>
      <c r="P477" s="1385"/>
      <c r="Q477" s="1385"/>
      <c r="R477" s="1385"/>
      <c r="S477" s="1385"/>
      <c r="T477" s="1385"/>
      <c r="U477" s="1385"/>
      <c r="V477" s="1385"/>
      <c r="W477" s="1385"/>
      <c r="X477" s="1385"/>
      <c r="Y477" s="1385"/>
    </row>
    <row r="478" spans="1:25" ht="12" customHeight="1">
      <c r="A478" s="1385"/>
      <c r="B478" s="1386"/>
      <c r="C478" s="1385"/>
      <c r="D478" s="1385"/>
      <c r="E478" s="1385"/>
      <c r="F478" s="1385"/>
      <c r="G478" s="1385"/>
      <c r="H478" s="1385"/>
      <c r="I478" s="1385"/>
      <c r="J478" s="1385"/>
      <c r="K478" s="1386"/>
      <c r="L478" s="1385"/>
      <c r="M478" s="1385"/>
      <c r="N478" s="1385"/>
      <c r="O478" s="1385"/>
      <c r="P478" s="1385"/>
      <c r="Q478" s="1385"/>
      <c r="R478" s="1385"/>
      <c r="S478" s="1385"/>
      <c r="T478" s="1385"/>
      <c r="U478" s="1385"/>
      <c r="V478" s="1385"/>
      <c r="W478" s="1385"/>
      <c r="X478" s="1385"/>
      <c r="Y478" s="1385"/>
    </row>
    <row r="479" spans="1:25" ht="12" customHeight="1">
      <c r="A479" s="1385"/>
      <c r="B479" s="1386"/>
      <c r="C479" s="1385"/>
      <c r="D479" s="1385"/>
      <c r="E479" s="1385"/>
      <c r="F479" s="1385"/>
      <c r="G479" s="1385"/>
      <c r="H479" s="1385"/>
      <c r="I479" s="1385"/>
      <c r="J479" s="1385"/>
      <c r="K479" s="1386"/>
      <c r="L479" s="1385"/>
      <c r="M479" s="1385"/>
      <c r="N479" s="1385"/>
      <c r="O479" s="1385"/>
      <c r="P479" s="1385"/>
      <c r="Q479" s="1385"/>
      <c r="R479" s="1385"/>
      <c r="S479" s="1385"/>
      <c r="T479" s="1385"/>
      <c r="U479" s="1385"/>
      <c r="V479" s="1385"/>
      <c r="W479" s="1385"/>
      <c r="X479" s="1385"/>
      <c r="Y479" s="1385"/>
    </row>
    <row r="480" spans="1:25" ht="12" customHeight="1">
      <c r="A480" s="1385"/>
      <c r="B480" s="1386"/>
      <c r="C480" s="1385"/>
      <c r="D480" s="1385"/>
      <c r="E480" s="1385"/>
      <c r="F480" s="1385"/>
      <c r="G480" s="1385"/>
      <c r="H480" s="1385"/>
      <c r="I480" s="1385"/>
      <c r="J480" s="1385"/>
      <c r="K480" s="1386"/>
      <c r="L480" s="1385"/>
      <c r="M480" s="1385"/>
      <c r="N480" s="1385"/>
      <c r="O480" s="1385"/>
      <c r="P480" s="1385"/>
      <c r="Q480" s="1385"/>
      <c r="R480" s="1385"/>
      <c r="S480" s="1385"/>
      <c r="T480" s="1385"/>
      <c r="U480" s="1385"/>
      <c r="V480" s="1385"/>
      <c r="W480" s="1385"/>
      <c r="X480" s="1385"/>
      <c r="Y480" s="1385"/>
    </row>
    <row r="481" spans="1:25" ht="12" customHeight="1">
      <c r="A481" s="1385"/>
      <c r="B481" s="1386"/>
      <c r="C481" s="1385"/>
      <c r="D481" s="1385"/>
      <c r="E481" s="1385"/>
      <c r="F481" s="1385"/>
      <c r="G481" s="1385"/>
      <c r="H481" s="1385"/>
      <c r="I481" s="1385"/>
      <c r="J481" s="1385"/>
      <c r="K481" s="1386"/>
      <c r="L481" s="1385"/>
      <c r="M481" s="1385"/>
      <c r="N481" s="1385"/>
      <c r="O481" s="1385"/>
      <c r="P481" s="1385"/>
      <c r="Q481" s="1385"/>
      <c r="R481" s="1385"/>
      <c r="S481" s="1385"/>
      <c r="T481" s="1385"/>
      <c r="U481" s="1385"/>
      <c r="V481" s="1385"/>
      <c r="W481" s="1385"/>
      <c r="X481" s="1385"/>
      <c r="Y481" s="1385"/>
    </row>
    <row r="482" spans="1:25" ht="12" customHeight="1">
      <c r="A482" s="1385"/>
      <c r="B482" s="1386"/>
      <c r="C482" s="1385"/>
      <c r="D482" s="1385"/>
      <c r="E482" s="1385"/>
      <c r="F482" s="1385"/>
      <c r="G482" s="1385"/>
      <c r="H482" s="1385"/>
      <c r="I482" s="1385"/>
      <c r="J482" s="1385"/>
      <c r="K482" s="1386"/>
      <c r="L482" s="1385"/>
      <c r="M482" s="1385"/>
      <c r="N482" s="1385"/>
      <c r="O482" s="1385"/>
      <c r="P482" s="1385"/>
      <c r="Q482" s="1385"/>
      <c r="R482" s="1385"/>
      <c r="S482" s="1385"/>
      <c r="T482" s="1385"/>
      <c r="U482" s="1385"/>
      <c r="V482" s="1385"/>
      <c r="W482" s="1385"/>
      <c r="X482" s="1385"/>
      <c r="Y482" s="1385"/>
    </row>
    <row r="483" spans="1:25" ht="12" customHeight="1">
      <c r="A483" s="1385"/>
      <c r="B483" s="1386"/>
      <c r="C483" s="1385"/>
      <c r="D483" s="1385"/>
      <c r="E483" s="1385"/>
      <c r="F483" s="1385"/>
      <c r="G483" s="1385"/>
      <c r="H483" s="1385"/>
      <c r="I483" s="1385"/>
      <c r="J483" s="1385"/>
      <c r="K483" s="1386"/>
      <c r="L483" s="1385"/>
      <c r="M483" s="1385"/>
      <c r="N483" s="1385"/>
      <c r="O483" s="1385"/>
      <c r="P483" s="1385"/>
      <c r="Q483" s="1385"/>
      <c r="R483" s="1385"/>
      <c r="S483" s="1385"/>
      <c r="T483" s="1385"/>
      <c r="U483" s="1385"/>
      <c r="V483" s="1385"/>
      <c r="W483" s="1385"/>
      <c r="X483" s="1385"/>
      <c r="Y483" s="1385"/>
    </row>
    <row r="484" spans="1:25" ht="12" customHeight="1">
      <c r="A484" s="1385"/>
      <c r="B484" s="1386"/>
      <c r="C484" s="1385"/>
      <c r="D484" s="1385"/>
      <c r="E484" s="1385"/>
      <c r="F484" s="1385"/>
      <c r="G484" s="1385"/>
      <c r="H484" s="1385"/>
      <c r="I484" s="1385"/>
      <c r="J484" s="1385"/>
      <c r="K484" s="1386"/>
      <c r="L484" s="1385"/>
      <c r="M484" s="1385"/>
      <c r="N484" s="1385"/>
      <c r="O484" s="1385"/>
      <c r="P484" s="1385"/>
      <c r="Q484" s="1385"/>
      <c r="R484" s="1385"/>
      <c r="S484" s="1385"/>
      <c r="T484" s="1385"/>
      <c r="U484" s="1385"/>
      <c r="V484" s="1385"/>
      <c r="W484" s="1385"/>
      <c r="X484" s="1385"/>
      <c r="Y484" s="1385"/>
    </row>
    <row r="485" spans="1:25" ht="12" customHeight="1">
      <c r="A485" s="1385"/>
      <c r="B485" s="1386"/>
      <c r="C485" s="1385"/>
      <c r="D485" s="1385"/>
      <c r="E485" s="1385"/>
      <c r="F485" s="1385"/>
      <c r="G485" s="1385"/>
      <c r="H485" s="1385"/>
      <c r="I485" s="1385"/>
      <c r="J485" s="1385"/>
      <c r="K485" s="1386"/>
      <c r="L485" s="1385"/>
      <c r="M485" s="1385"/>
      <c r="N485" s="1385"/>
      <c r="O485" s="1385"/>
      <c r="P485" s="1385"/>
      <c r="Q485" s="1385"/>
      <c r="R485" s="1385"/>
      <c r="S485" s="1385"/>
      <c r="T485" s="1385"/>
      <c r="U485" s="1385"/>
      <c r="V485" s="1385"/>
      <c r="W485" s="1385"/>
      <c r="X485" s="1385"/>
      <c r="Y485" s="1385"/>
    </row>
    <row r="486" spans="1:25" ht="12" customHeight="1">
      <c r="A486" s="1385"/>
      <c r="B486" s="1386"/>
      <c r="C486" s="1385"/>
      <c r="D486" s="1385"/>
      <c r="E486" s="1385"/>
      <c r="F486" s="1385"/>
      <c r="G486" s="1385"/>
      <c r="H486" s="1385"/>
      <c r="I486" s="1385"/>
      <c r="J486" s="1385"/>
      <c r="K486" s="1386"/>
      <c r="L486" s="1385"/>
      <c r="M486" s="1385"/>
      <c r="N486" s="1385"/>
      <c r="O486" s="1385"/>
      <c r="P486" s="1385"/>
      <c r="Q486" s="1385"/>
      <c r="R486" s="1385"/>
      <c r="S486" s="1385"/>
      <c r="T486" s="1385"/>
      <c r="U486" s="1385"/>
      <c r="V486" s="1385"/>
      <c r="W486" s="1385"/>
      <c r="X486" s="1385"/>
      <c r="Y486" s="1385"/>
    </row>
    <row r="487" spans="1:25" ht="12" customHeight="1">
      <c r="A487" s="1385"/>
      <c r="B487" s="1386"/>
      <c r="C487" s="1385"/>
      <c r="D487" s="1385"/>
      <c r="E487" s="1385"/>
      <c r="F487" s="1385"/>
      <c r="G487" s="1385"/>
      <c r="H487" s="1385"/>
      <c r="I487" s="1385"/>
      <c r="J487" s="1385"/>
      <c r="K487" s="1386"/>
      <c r="L487" s="1385"/>
      <c r="M487" s="1385"/>
      <c r="N487" s="1385"/>
      <c r="O487" s="1385"/>
      <c r="P487" s="1385"/>
      <c r="Q487" s="1385"/>
      <c r="R487" s="1385"/>
      <c r="S487" s="1385"/>
      <c r="T487" s="1385"/>
      <c r="U487" s="1385"/>
      <c r="V487" s="1385"/>
      <c r="W487" s="1385"/>
      <c r="X487" s="1385"/>
      <c r="Y487" s="1385"/>
    </row>
    <row r="488" spans="1:25" ht="12" customHeight="1">
      <c r="A488" s="1385"/>
      <c r="B488" s="1386"/>
      <c r="C488" s="1385"/>
      <c r="D488" s="1385"/>
      <c r="E488" s="1385"/>
      <c r="F488" s="1385"/>
      <c r="G488" s="1385"/>
      <c r="H488" s="1385"/>
      <c r="I488" s="1385"/>
      <c r="J488" s="1385"/>
      <c r="K488" s="1386"/>
      <c r="L488" s="1385"/>
      <c r="M488" s="1385"/>
      <c r="N488" s="1385"/>
      <c r="O488" s="1385"/>
      <c r="P488" s="1385"/>
      <c r="Q488" s="1385"/>
      <c r="R488" s="1385"/>
      <c r="S488" s="1385"/>
      <c r="T488" s="1385"/>
      <c r="U488" s="1385"/>
      <c r="V488" s="1385"/>
      <c r="W488" s="1385"/>
      <c r="X488" s="1385"/>
      <c r="Y488" s="1385"/>
    </row>
    <row r="489" spans="1:25" ht="12" customHeight="1">
      <c r="A489" s="1385"/>
      <c r="B489" s="1386"/>
      <c r="C489" s="1385"/>
      <c r="D489" s="1385"/>
      <c r="E489" s="1385"/>
      <c r="F489" s="1385"/>
      <c r="G489" s="1385"/>
      <c r="H489" s="1385"/>
      <c r="I489" s="1385"/>
      <c r="J489" s="1385"/>
      <c r="K489" s="1386"/>
      <c r="L489" s="1385"/>
      <c r="M489" s="1385"/>
      <c r="N489" s="1385"/>
      <c r="O489" s="1385"/>
      <c r="P489" s="1385"/>
      <c r="Q489" s="1385"/>
      <c r="R489" s="1385"/>
      <c r="S489" s="1385"/>
      <c r="T489" s="1385"/>
      <c r="U489" s="1385"/>
      <c r="V489" s="1385"/>
      <c r="W489" s="1385"/>
      <c r="X489" s="1385"/>
      <c r="Y489" s="1385"/>
    </row>
    <row r="490" spans="1:25" ht="12" customHeight="1">
      <c r="A490" s="1385"/>
      <c r="B490" s="1386"/>
      <c r="C490" s="1385"/>
      <c r="D490" s="1385"/>
      <c r="E490" s="1385"/>
      <c r="F490" s="1385"/>
      <c r="G490" s="1385"/>
      <c r="H490" s="1385"/>
      <c r="I490" s="1385"/>
      <c r="J490" s="1385"/>
      <c r="K490" s="1386"/>
      <c r="L490" s="1385"/>
      <c r="M490" s="1385"/>
      <c r="N490" s="1385"/>
      <c r="O490" s="1385"/>
      <c r="P490" s="1385"/>
      <c r="Q490" s="1385"/>
      <c r="R490" s="1385"/>
      <c r="S490" s="1385"/>
      <c r="T490" s="1385"/>
      <c r="U490" s="1385"/>
      <c r="V490" s="1385"/>
      <c r="W490" s="1385"/>
      <c r="X490" s="1385"/>
      <c r="Y490" s="1385"/>
    </row>
    <row r="491" spans="1:25" ht="12" customHeight="1">
      <c r="A491" s="1385"/>
      <c r="B491" s="1386"/>
      <c r="C491" s="1385"/>
      <c r="D491" s="1385"/>
      <c r="E491" s="1385"/>
      <c r="F491" s="1385"/>
      <c r="G491" s="1385"/>
      <c r="H491" s="1385"/>
      <c r="I491" s="1385"/>
      <c r="J491" s="1385"/>
      <c r="K491" s="1386"/>
      <c r="L491" s="1385"/>
      <c r="M491" s="1385"/>
      <c r="N491" s="1385"/>
      <c r="O491" s="1385"/>
      <c r="P491" s="1385"/>
      <c r="Q491" s="1385"/>
      <c r="R491" s="1385"/>
      <c r="S491" s="1385"/>
      <c r="T491" s="1385"/>
      <c r="U491" s="1385"/>
      <c r="V491" s="1385"/>
      <c r="W491" s="1385"/>
      <c r="X491" s="1385"/>
      <c r="Y491" s="1385"/>
    </row>
    <row r="492" spans="1:25" ht="12" customHeight="1">
      <c r="A492" s="1385"/>
      <c r="B492" s="1386"/>
      <c r="C492" s="1385"/>
      <c r="D492" s="1385"/>
      <c r="E492" s="1385"/>
      <c r="F492" s="1385"/>
      <c r="G492" s="1385"/>
      <c r="H492" s="1385"/>
      <c r="I492" s="1385"/>
      <c r="J492" s="1385"/>
      <c r="K492" s="1386"/>
      <c r="L492" s="1385"/>
      <c r="M492" s="1385"/>
      <c r="N492" s="1385"/>
      <c r="O492" s="1385"/>
      <c r="P492" s="1385"/>
      <c r="Q492" s="1385"/>
      <c r="R492" s="1385"/>
      <c r="S492" s="1385"/>
      <c r="T492" s="1385"/>
      <c r="U492" s="1385"/>
      <c r="V492" s="1385"/>
      <c r="W492" s="1385"/>
      <c r="X492" s="1385"/>
      <c r="Y492" s="1385"/>
    </row>
    <row r="493" spans="1:25" ht="12" customHeight="1">
      <c r="A493" s="1385"/>
      <c r="B493" s="1386"/>
      <c r="C493" s="1385"/>
      <c r="D493" s="1385"/>
      <c r="E493" s="1385"/>
      <c r="F493" s="1385"/>
      <c r="G493" s="1385"/>
      <c r="H493" s="1385"/>
      <c r="I493" s="1385"/>
      <c r="J493" s="1385"/>
      <c r="K493" s="1386"/>
      <c r="L493" s="1385"/>
      <c r="M493" s="1385"/>
      <c r="N493" s="1385"/>
      <c r="O493" s="1385"/>
      <c r="P493" s="1385"/>
      <c r="Q493" s="1385"/>
      <c r="R493" s="1385"/>
      <c r="S493" s="1385"/>
      <c r="T493" s="1385"/>
      <c r="U493" s="1385"/>
      <c r="V493" s="1385"/>
      <c r="W493" s="1385"/>
      <c r="X493" s="1385"/>
      <c r="Y493" s="1385"/>
    </row>
    <row r="494" spans="1:25" ht="12" customHeight="1">
      <c r="A494" s="1385"/>
      <c r="B494" s="1386"/>
      <c r="C494" s="1385"/>
      <c r="D494" s="1385"/>
      <c r="E494" s="1385"/>
      <c r="F494" s="1385"/>
      <c r="G494" s="1385"/>
      <c r="H494" s="1385"/>
      <c r="I494" s="1385"/>
      <c r="J494" s="1385"/>
      <c r="K494" s="1386"/>
      <c r="L494" s="1385"/>
      <c r="M494" s="1385"/>
      <c r="N494" s="1385"/>
      <c r="O494" s="1385"/>
      <c r="P494" s="1385"/>
      <c r="Q494" s="1385"/>
      <c r="R494" s="1385"/>
      <c r="S494" s="1385"/>
      <c r="T494" s="1385"/>
      <c r="U494" s="1385"/>
      <c r="V494" s="1385"/>
      <c r="W494" s="1385"/>
      <c r="X494" s="1385"/>
      <c r="Y494" s="1385"/>
    </row>
    <row r="495" spans="1:25" ht="12" customHeight="1">
      <c r="A495" s="1385"/>
      <c r="B495" s="1386"/>
      <c r="C495" s="1385"/>
      <c r="D495" s="1385"/>
      <c r="E495" s="1385"/>
      <c r="F495" s="1385"/>
      <c r="G495" s="1385"/>
      <c r="H495" s="1385"/>
      <c r="I495" s="1385"/>
      <c r="J495" s="1385"/>
      <c r="K495" s="1386"/>
      <c r="L495" s="1385"/>
      <c r="M495" s="1385"/>
      <c r="N495" s="1385"/>
      <c r="O495" s="1385"/>
      <c r="P495" s="1385"/>
      <c r="Q495" s="1385"/>
      <c r="R495" s="1385"/>
      <c r="S495" s="1385"/>
      <c r="T495" s="1385"/>
      <c r="U495" s="1385"/>
      <c r="V495" s="1385"/>
      <c r="W495" s="1385"/>
      <c r="X495" s="1385"/>
      <c r="Y495" s="1385"/>
    </row>
    <row r="496" spans="1:25" ht="12" customHeight="1">
      <c r="A496" s="1385"/>
      <c r="B496" s="1386"/>
      <c r="C496" s="1385"/>
      <c r="D496" s="1385"/>
      <c r="E496" s="1385"/>
      <c r="F496" s="1385"/>
      <c r="G496" s="1385"/>
      <c r="H496" s="1385"/>
      <c r="I496" s="1385"/>
      <c r="J496" s="1385"/>
      <c r="K496" s="1386"/>
      <c r="L496" s="1385"/>
      <c r="M496" s="1385"/>
      <c r="N496" s="1385"/>
      <c r="O496" s="1385"/>
      <c r="P496" s="1385"/>
      <c r="Q496" s="1385"/>
      <c r="R496" s="1385"/>
      <c r="S496" s="1385"/>
      <c r="T496" s="1385"/>
      <c r="U496" s="1385"/>
      <c r="V496" s="1385"/>
      <c r="W496" s="1385"/>
      <c r="X496" s="1385"/>
      <c r="Y496" s="1385"/>
    </row>
    <row r="497" spans="1:25" ht="12" customHeight="1">
      <c r="A497" s="1385"/>
      <c r="B497" s="1386"/>
      <c r="C497" s="1385"/>
      <c r="D497" s="1385"/>
      <c r="E497" s="1385"/>
      <c r="F497" s="1385"/>
      <c r="G497" s="1385"/>
      <c r="H497" s="1385"/>
      <c r="I497" s="1385"/>
      <c r="J497" s="1385"/>
      <c r="K497" s="1386"/>
      <c r="L497" s="1385"/>
      <c r="M497" s="1385"/>
      <c r="N497" s="1385"/>
      <c r="O497" s="1385"/>
      <c r="P497" s="1385"/>
      <c r="Q497" s="1385"/>
      <c r="R497" s="1385"/>
      <c r="S497" s="1385"/>
      <c r="T497" s="1385"/>
      <c r="U497" s="1385"/>
      <c r="V497" s="1385"/>
      <c r="W497" s="1385"/>
      <c r="X497" s="1385"/>
      <c r="Y497" s="1385"/>
    </row>
    <row r="498" spans="1:25" ht="12" customHeight="1">
      <c r="A498" s="1385"/>
      <c r="B498" s="1386"/>
      <c r="C498" s="1385"/>
      <c r="D498" s="1385"/>
      <c r="E498" s="1385"/>
      <c r="F498" s="1385"/>
      <c r="G498" s="1385"/>
      <c r="H498" s="1385"/>
      <c r="I498" s="1385"/>
      <c r="J498" s="1385"/>
      <c r="K498" s="1386"/>
      <c r="L498" s="1385"/>
      <c r="M498" s="1385"/>
      <c r="N498" s="1385"/>
      <c r="O498" s="1385"/>
      <c r="P498" s="1385"/>
      <c r="Q498" s="1385"/>
      <c r="R498" s="1385"/>
      <c r="S498" s="1385"/>
      <c r="T498" s="1385"/>
      <c r="U498" s="1385"/>
      <c r="V498" s="1385"/>
      <c r="W498" s="1385"/>
      <c r="X498" s="1385"/>
      <c r="Y498" s="1385"/>
    </row>
    <row r="499" spans="1:25" ht="12" customHeight="1">
      <c r="A499" s="1385"/>
      <c r="B499" s="1386"/>
      <c r="C499" s="1385"/>
      <c r="D499" s="1385"/>
      <c r="E499" s="1385"/>
      <c r="F499" s="1385"/>
      <c r="G499" s="1385"/>
      <c r="H499" s="1385"/>
      <c r="I499" s="1385"/>
      <c r="J499" s="1385"/>
      <c r="K499" s="1386"/>
      <c r="L499" s="1385"/>
      <c r="M499" s="1385"/>
      <c r="N499" s="1385"/>
      <c r="O499" s="1385"/>
      <c r="P499" s="1385"/>
      <c r="Q499" s="1385"/>
      <c r="R499" s="1385"/>
      <c r="S499" s="1385"/>
      <c r="T499" s="1385"/>
      <c r="U499" s="1385"/>
      <c r="V499" s="1385"/>
      <c r="W499" s="1385"/>
      <c r="X499" s="1385"/>
      <c r="Y499" s="1385"/>
    </row>
    <row r="500" spans="1:25" ht="12" customHeight="1">
      <c r="A500" s="1385"/>
      <c r="B500" s="1386"/>
      <c r="C500" s="1385"/>
      <c r="D500" s="1385"/>
      <c r="E500" s="1385"/>
      <c r="F500" s="1385"/>
      <c r="G500" s="1385"/>
      <c r="H500" s="1385"/>
      <c r="I500" s="1385"/>
      <c r="J500" s="1385"/>
      <c r="K500" s="1386"/>
      <c r="L500" s="1385"/>
      <c r="M500" s="1385"/>
      <c r="N500" s="1385"/>
      <c r="O500" s="1385"/>
      <c r="P500" s="1385"/>
      <c r="Q500" s="1385"/>
      <c r="R500" s="1385"/>
      <c r="S500" s="1385"/>
      <c r="T500" s="1385"/>
      <c r="U500" s="1385"/>
      <c r="V500" s="1385"/>
      <c r="W500" s="1385"/>
      <c r="X500" s="1385"/>
      <c r="Y500" s="1385"/>
    </row>
    <row r="501" spans="1:25" ht="12" customHeight="1">
      <c r="A501" s="1385"/>
      <c r="B501" s="1386"/>
      <c r="C501" s="1385"/>
      <c r="D501" s="1385"/>
      <c r="E501" s="1385"/>
      <c r="F501" s="1385"/>
      <c r="G501" s="1385"/>
      <c r="H501" s="1385"/>
      <c r="I501" s="1385"/>
      <c r="J501" s="1385"/>
      <c r="K501" s="1386"/>
      <c r="L501" s="1385"/>
      <c r="M501" s="1385"/>
      <c r="N501" s="1385"/>
      <c r="O501" s="1385"/>
      <c r="P501" s="1385"/>
      <c r="Q501" s="1385"/>
      <c r="R501" s="1385"/>
      <c r="S501" s="1385"/>
      <c r="T501" s="1385"/>
      <c r="U501" s="1385"/>
      <c r="V501" s="1385"/>
      <c r="W501" s="1385"/>
      <c r="X501" s="1385"/>
      <c r="Y501" s="1385"/>
    </row>
    <row r="502" spans="1:25" ht="12" customHeight="1">
      <c r="A502" s="1385"/>
      <c r="B502" s="1386"/>
      <c r="C502" s="1385"/>
      <c r="D502" s="1385"/>
      <c r="E502" s="1385"/>
      <c r="F502" s="1385"/>
      <c r="G502" s="1385"/>
      <c r="H502" s="1385"/>
      <c r="I502" s="1385"/>
      <c r="J502" s="1385"/>
      <c r="K502" s="1386"/>
      <c r="L502" s="1385"/>
      <c r="M502" s="1385"/>
      <c r="N502" s="1385"/>
      <c r="O502" s="1385"/>
      <c r="P502" s="1385"/>
      <c r="Q502" s="1385"/>
      <c r="R502" s="1385"/>
      <c r="S502" s="1385"/>
      <c r="T502" s="1385"/>
      <c r="U502" s="1385"/>
      <c r="V502" s="1385"/>
      <c r="W502" s="1385"/>
      <c r="X502" s="1385"/>
      <c r="Y502" s="1385"/>
    </row>
    <row r="503" spans="1:25" ht="12" customHeight="1">
      <c r="A503" s="1385"/>
      <c r="B503" s="1386"/>
      <c r="C503" s="1385"/>
      <c r="D503" s="1385"/>
      <c r="E503" s="1385"/>
      <c r="F503" s="1385"/>
      <c r="G503" s="1385"/>
      <c r="H503" s="1385"/>
      <c r="I503" s="1385"/>
      <c r="J503" s="1385"/>
      <c r="K503" s="1386"/>
      <c r="L503" s="1385"/>
      <c r="M503" s="1385"/>
      <c r="N503" s="1385"/>
      <c r="O503" s="1385"/>
      <c r="P503" s="1385"/>
      <c r="Q503" s="1385"/>
      <c r="R503" s="1385"/>
      <c r="S503" s="1385"/>
      <c r="T503" s="1385"/>
      <c r="U503" s="1385"/>
      <c r="V503" s="1385"/>
      <c r="W503" s="1385"/>
      <c r="X503" s="1385"/>
      <c r="Y503" s="1385"/>
    </row>
    <row r="504" spans="1:25" ht="12" customHeight="1">
      <c r="A504" s="1385"/>
      <c r="B504" s="1386"/>
      <c r="C504" s="1385"/>
      <c r="D504" s="1385"/>
      <c r="E504" s="1385"/>
      <c r="F504" s="1385"/>
      <c r="G504" s="1385"/>
      <c r="H504" s="1385"/>
      <c r="I504" s="1385"/>
      <c r="J504" s="1385"/>
      <c r="K504" s="1386"/>
      <c r="L504" s="1385"/>
      <c r="M504" s="1385"/>
      <c r="N504" s="1385"/>
      <c r="O504" s="1385"/>
      <c r="P504" s="1385"/>
      <c r="Q504" s="1385"/>
      <c r="R504" s="1385"/>
      <c r="S504" s="1385"/>
      <c r="T504" s="1385"/>
      <c r="U504" s="1385"/>
      <c r="V504" s="1385"/>
      <c r="W504" s="1385"/>
      <c r="X504" s="1385"/>
      <c r="Y504" s="1385"/>
    </row>
    <row r="505" spans="1:25" ht="12" customHeight="1">
      <c r="A505" s="1385"/>
      <c r="B505" s="1386"/>
      <c r="C505" s="1385"/>
      <c r="D505" s="1385"/>
      <c r="E505" s="1385"/>
      <c r="F505" s="1385"/>
      <c r="G505" s="1385"/>
      <c r="H505" s="1385"/>
      <c r="I505" s="1385"/>
      <c r="J505" s="1385"/>
      <c r="K505" s="1386"/>
      <c r="L505" s="1385"/>
      <c r="M505" s="1385"/>
      <c r="N505" s="1385"/>
      <c r="O505" s="1385"/>
      <c r="P505" s="1385"/>
      <c r="Q505" s="1385"/>
      <c r="R505" s="1385"/>
      <c r="S505" s="1385"/>
      <c r="T505" s="1385"/>
      <c r="U505" s="1385"/>
      <c r="V505" s="1385"/>
      <c r="W505" s="1385"/>
      <c r="X505" s="1385"/>
      <c r="Y505" s="1385"/>
    </row>
    <row r="506" spans="1:25" ht="12" customHeight="1">
      <c r="A506" s="1385"/>
      <c r="B506" s="1386"/>
      <c r="C506" s="1385"/>
      <c r="D506" s="1385"/>
      <c r="E506" s="1385"/>
      <c r="F506" s="1385"/>
      <c r="G506" s="1385"/>
      <c r="H506" s="1385"/>
      <c r="I506" s="1385"/>
      <c r="J506" s="1385"/>
      <c r="K506" s="1386"/>
      <c r="L506" s="1385"/>
      <c r="M506" s="1385"/>
      <c r="N506" s="1385"/>
      <c r="O506" s="1385"/>
      <c r="P506" s="1385"/>
      <c r="Q506" s="1385"/>
      <c r="R506" s="1385"/>
      <c r="S506" s="1385"/>
      <c r="T506" s="1385"/>
      <c r="U506" s="1385"/>
      <c r="V506" s="1385"/>
      <c r="W506" s="1385"/>
      <c r="X506" s="1385"/>
      <c r="Y506" s="1385"/>
    </row>
    <row r="507" spans="1:25" ht="12" customHeight="1">
      <c r="A507" s="1385"/>
      <c r="B507" s="1386"/>
      <c r="C507" s="1385"/>
      <c r="D507" s="1385"/>
      <c r="E507" s="1385"/>
      <c r="F507" s="1385"/>
      <c r="G507" s="1385"/>
      <c r="H507" s="1385"/>
      <c r="I507" s="1385"/>
      <c r="J507" s="1385"/>
      <c r="K507" s="1386"/>
      <c r="L507" s="1385"/>
      <c r="M507" s="1385"/>
      <c r="N507" s="1385"/>
      <c r="O507" s="1385"/>
      <c r="P507" s="1385"/>
      <c r="Q507" s="1385"/>
      <c r="R507" s="1385"/>
      <c r="S507" s="1385"/>
      <c r="T507" s="1385"/>
      <c r="U507" s="1385"/>
      <c r="V507" s="1385"/>
      <c r="W507" s="1385"/>
      <c r="X507" s="1385"/>
      <c r="Y507" s="1385"/>
    </row>
    <row r="508" spans="1:25" ht="12" customHeight="1">
      <c r="A508" s="1385"/>
      <c r="B508" s="1386"/>
      <c r="C508" s="1385"/>
      <c r="D508" s="1385"/>
      <c r="E508" s="1385"/>
      <c r="F508" s="1385"/>
      <c r="G508" s="1385"/>
      <c r="H508" s="1385"/>
      <c r="I508" s="1385"/>
      <c r="J508" s="1385"/>
      <c r="K508" s="1386"/>
      <c r="L508" s="1385"/>
      <c r="M508" s="1385"/>
      <c r="N508" s="1385"/>
      <c r="O508" s="1385"/>
      <c r="P508" s="1385"/>
      <c r="Q508" s="1385"/>
      <c r="R508" s="1385"/>
      <c r="S508" s="1385"/>
      <c r="T508" s="1385"/>
      <c r="U508" s="1385"/>
      <c r="V508" s="1385"/>
      <c r="W508" s="1385"/>
      <c r="X508" s="1385"/>
      <c r="Y508" s="1385"/>
    </row>
    <row r="509" spans="1:25" ht="12" customHeight="1">
      <c r="A509" s="1385"/>
      <c r="B509" s="1386"/>
      <c r="C509" s="1385"/>
      <c r="D509" s="1385"/>
      <c r="E509" s="1385"/>
      <c r="F509" s="1385"/>
      <c r="G509" s="1385"/>
      <c r="H509" s="1385"/>
      <c r="I509" s="1385"/>
      <c r="J509" s="1385"/>
      <c r="K509" s="1386"/>
      <c r="L509" s="1385"/>
      <c r="M509" s="1385"/>
      <c r="N509" s="1385"/>
      <c r="O509" s="1385"/>
      <c r="P509" s="1385"/>
      <c r="Q509" s="1385"/>
      <c r="R509" s="1385"/>
      <c r="S509" s="1385"/>
      <c r="T509" s="1385"/>
      <c r="U509" s="1385"/>
      <c r="V509" s="1385"/>
      <c r="W509" s="1385"/>
      <c r="X509" s="1385"/>
      <c r="Y509" s="1385"/>
    </row>
    <row r="510" spans="1:25" ht="12" customHeight="1">
      <c r="A510" s="1385"/>
      <c r="B510" s="1386"/>
      <c r="C510" s="1385"/>
      <c r="D510" s="1385"/>
      <c r="E510" s="1385"/>
      <c r="F510" s="1385"/>
      <c r="G510" s="1385"/>
      <c r="H510" s="1385"/>
      <c r="I510" s="1385"/>
      <c r="J510" s="1385"/>
      <c r="K510" s="1386"/>
      <c r="L510" s="1385"/>
      <c r="M510" s="1385"/>
      <c r="N510" s="1385"/>
      <c r="O510" s="1385"/>
      <c r="P510" s="1385"/>
      <c r="Q510" s="1385"/>
      <c r="R510" s="1385"/>
      <c r="S510" s="1385"/>
      <c r="T510" s="1385"/>
      <c r="U510" s="1385"/>
      <c r="V510" s="1385"/>
      <c r="W510" s="1385"/>
      <c r="X510" s="1385"/>
      <c r="Y510" s="1385"/>
    </row>
    <row r="511" spans="1:25" ht="12" customHeight="1">
      <c r="A511" s="1385"/>
      <c r="B511" s="1386"/>
      <c r="C511" s="1385"/>
      <c r="D511" s="1385"/>
      <c r="E511" s="1385"/>
      <c r="F511" s="1385"/>
      <c r="G511" s="1385"/>
      <c r="H511" s="1385"/>
      <c r="I511" s="1385"/>
      <c r="J511" s="1385"/>
      <c r="K511" s="1386"/>
      <c r="L511" s="1385"/>
      <c r="M511" s="1385"/>
      <c r="N511" s="1385"/>
      <c r="O511" s="1385"/>
      <c r="P511" s="1385"/>
      <c r="Q511" s="1385"/>
      <c r="R511" s="1385"/>
      <c r="S511" s="1385"/>
      <c r="T511" s="1385"/>
      <c r="U511" s="1385"/>
      <c r="V511" s="1385"/>
      <c r="W511" s="1385"/>
      <c r="X511" s="1385"/>
      <c r="Y511" s="1385"/>
    </row>
    <row r="512" spans="1:25" ht="12" customHeight="1">
      <c r="A512" s="1385"/>
      <c r="B512" s="1386"/>
      <c r="C512" s="1385"/>
      <c r="D512" s="1385"/>
      <c r="E512" s="1385"/>
      <c r="F512" s="1385"/>
      <c r="G512" s="1385"/>
      <c r="H512" s="1385"/>
      <c r="I512" s="1385"/>
      <c r="J512" s="1385"/>
      <c r="K512" s="1386"/>
      <c r="L512" s="1385"/>
      <c r="M512" s="1385"/>
      <c r="N512" s="1385"/>
      <c r="O512" s="1385"/>
      <c r="P512" s="1385"/>
      <c r="Q512" s="1385"/>
      <c r="R512" s="1385"/>
      <c r="S512" s="1385"/>
      <c r="T512" s="1385"/>
      <c r="U512" s="1385"/>
      <c r="V512" s="1385"/>
      <c r="W512" s="1385"/>
      <c r="X512" s="1385"/>
      <c r="Y512" s="1385"/>
    </row>
    <row r="513" spans="1:25" ht="12" customHeight="1">
      <c r="A513" s="1385"/>
      <c r="B513" s="1386"/>
      <c r="C513" s="1385"/>
      <c r="D513" s="1385"/>
      <c r="E513" s="1385"/>
      <c r="F513" s="1385"/>
      <c r="G513" s="1385"/>
      <c r="H513" s="1385"/>
      <c r="I513" s="1385"/>
      <c r="J513" s="1385"/>
      <c r="K513" s="1386"/>
      <c r="L513" s="1385"/>
      <c r="M513" s="1385"/>
      <c r="N513" s="1385"/>
      <c r="O513" s="1385"/>
      <c r="P513" s="1385"/>
      <c r="Q513" s="1385"/>
      <c r="R513" s="1385"/>
      <c r="S513" s="1385"/>
      <c r="T513" s="1385"/>
      <c r="U513" s="1385"/>
      <c r="V513" s="1385"/>
      <c r="W513" s="1385"/>
      <c r="X513" s="1385"/>
      <c r="Y513" s="1385"/>
    </row>
    <row r="514" spans="1:25" ht="12" customHeight="1">
      <c r="A514" s="1385"/>
      <c r="B514" s="1386"/>
      <c r="C514" s="1385"/>
      <c r="D514" s="1385"/>
      <c r="E514" s="1385"/>
      <c r="F514" s="1385"/>
      <c r="G514" s="1385"/>
      <c r="H514" s="1385"/>
      <c r="I514" s="1385"/>
      <c r="J514" s="1385"/>
      <c r="K514" s="1386"/>
      <c r="L514" s="1385"/>
      <c r="M514" s="1385"/>
      <c r="N514" s="1385"/>
      <c r="O514" s="1385"/>
      <c r="P514" s="1385"/>
      <c r="Q514" s="1385"/>
      <c r="R514" s="1385"/>
      <c r="S514" s="1385"/>
      <c r="T514" s="1385"/>
      <c r="U514" s="1385"/>
      <c r="V514" s="1385"/>
      <c r="W514" s="1385"/>
      <c r="X514" s="1385"/>
      <c r="Y514" s="1385"/>
    </row>
    <row r="515" spans="1:25" ht="12" customHeight="1">
      <c r="A515" s="1385"/>
      <c r="B515" s="1386"/>
      <c r="C515" s="1385"/>
      <c r="D515" s="1385"/>
      <c r="E515" s="1385"/>
      <c r="F515" s="1385"/>
      <c r="G515" s="1385"/>
      <c r="H515" s="1385"/>
      <c r="I515" s="1385"/>
      <c r="J515" s="1385"/>
      <c r="K515" s="1386"/>
      <c r="L515" s="1385"/>
      <c r="M515" s="1385"/>
      <c r="N515" s="1385"/>
      <c r="O515" s="1385"/>
      <c r="P515" s="1385"/>
      <c r="Q515" s="1385"/>
      <c r="R515" s="1385"/>
      <c r="S515" s="1385"/>
      <c r="T515" s="1385"/>
      <c r="U515" s="1385"/>
      <c r="V515" s="1385"/>
      <c r="W515" s="1385"/>
      <c r="X515" s="1385"/>
      <c r="Y515" s="1385"/>
    </row>
    <row r="516" spans="1:25" ht="12" customHeight="1">
      <c r="A516" s="1385"/>
      <c r="B516" s="1386"/>
      <c r="C516" s="1385"/>
      <c r="D516" s="1385"/>
      <c r="E516" s="1385"/>
      <c r="F516" s="1385"/>
      <c r="G516" s="1385"/>
      <c r="H516" s="1385"/>
      <c r="I516" s="1385"/>
      <c r="J516" s="1385"/>
      <c r="K516" s="1386"/>
      <c r="L516" s="1385"/>
      <c r="M516" s="1385"/>
      <c r="N516" s="1385"/>
      <c r="O516" s="1385"/>
      <c r="P516" s="1385"/>
      <c r="Q516" s="1385"/>
      <c r="R516" s="1385"/>
      <c r="S516" s="1385"/>
      <c r="T516" s="1385"/>
      <c r="U516" s="1385"/>
      <c r="V516" s="1385"/>
      <c r="W516" s="1385"/>
      <c r="X516" s="1385"/>
      <c r="Y516" s="1385"/>
    </row>
    <row r="517" spans="1:25" ht="12" customHeight="1">
      <c r="A517" s="1385"/>
      <c r="B517" s="1386"/>
      <c r="C517" s="1385"/>
      <c r="D517" s="1385"/>
      <c r="E517" s="1385"/>
      <c r="F517" s="1385"/>
      <c r="G517" s="1385"/>
      <c r="H517" s="1385"/>
      <c r="I517" s="1385"/>
      <c r="J517" s="1385"/>
      <c r="K517" s="1386"/>
      <c r="L517" s="1385"/>
      <c r="M517" s="1385"/>
      <c r="N517" s="1385"/>
      <c r="O517" s="1385"/>
      <c r="P517" s="1385"/>
      <c r="Q517" s="1385"/>
      <c r="R517" s="1385"/>
      <c r="S517" s="1385"/>
      <c r="T517" s="1385"/>
      <c r="U517" s="1385"/>
      <c r="V517" s="1385"/>
      <c r="W517" s="1385"/>
      <c r="X517" s="1385"/>
      <c r="Y517" s="1385"/>
    </row>
    <row r="518" spans="1:25" ht="12" customHeight="1">
      <c r="A518" s="1385"/>
      <c r="B518" s="1386"/>
      <c r="C518" s="1385"/>
      <c r="D518" s="1385"/>
      <c r="E518" s="1385"/>
      <c r="F518" s="1385"/>
      <c r="G518" s="1385"/>
      <c r="H518" s="1385"/>
      <c r="I518" s="1385"/>
      <c r="J518" s="1385"/>
      <c r="K518" s="1386"/>
      <c r="L518" s="1385"/>
      <c r="M518" s="1385"/>
      <c r="N518" s="1385"/>
      <c r="O518" s="1385"/>
      <c r="P518" s="1385"/>
      <c r="Q518" s="1385"/>
      <c r="R518" s="1385"/>
      <c r="S518" s="1385"/>
      <c r="T518" s="1385"/>
      <c r="U518" s="1385"/>
      <c r="V518" s="1385"/>
      <c r="W518" s="1385"/>
      <c r="X518" s="1385"/>
      <c r="Y518" s="1385"/>
    </row>
    <row r="519" spans="1:25" ht="12" customHeight="1">
      <c r="A519" s="1385"/>
      <c r="B519" s="1386"/>
      <c r="C519" s="1385"/>
      <c r="D519" s="1385"/>
      <c r="E519" s="1385"/>
      <c r="F519" s="1385"/>
      <c r="G519" s="1385"/>
      <c r="H519" s="1385"/>
      <c r="I519" s="1385"/>
      <c r="J519" s="1385"/>
      <c r="K519" s="1386"/>
      <c r="L519" s="1385"/>
      <c r="M519" s="1385"/>
      <c r="N519" s="1385"/>
      <c r="O519" s="1385"/>
      <c r="P519" s="1385"/>
      <c r="Q519" s="1385"/>
      <c r="R519" s="1385"/>
      <c r="S519" s="1385"/>
      <c r="T519" s="1385"/>
      <c r="U519" s="1385"/>
      <c r="V519" s="1385"/>
      <c r="W519" s="1385"/>
      <c r="X519" s="1385"/>
      <c r="Y519" s="1385"/>
    </row>
    <row r="520" spans="1:25" ht="12" customHeight="1">
      <c r="A520" s="1385"/>
      <c r="B520" s="1386"/>
      <c r="C520" s="1385"/>
      <c r="D520" s="1385"/>
      <c r="E520" s="1385"/>
      <c r="F520" s="1385"/>
      <c r="G520" s="1385"/>
      <c r="H520" s="1385"/>
      <c r="I520" s="1385"/>
      <c r="J520" s="1385"/>
      <c r="K520" s="1386"/>
      <c r="L520" s="1385"/>
      <c r="M520" s="1385"/>
      <c r="N520" s="1385"/>
      <c r="O520" s="1385"/>
      <c r="P520" s="1385"/>
      <c r="Q520" s="1385"/>
      <c r="R520" s="1385"/>
      <c r="S520" s="1385"/>
      <c r="T520" s="1385"/>
      <c r="U520" s="1385"/>
      <c r="V520" s="1385"/>
      <c r="W520" s="1385"/>
      <c r="X520" s="1385"/>
      <c r="Y520" s="1385"/>
    </row>
    <row r="521" spans="1:25" ht="12" customHeight="1">
      <c r="A521" s="1385"/>
      <c r="B521" s="1386"/>
      <c r="C521" s="1385"/>
      <c r="D521" s="1385"/>
      <c r="E521" s="1385"/>
      <c r="F521" s="1385"/>
      <c r="G521" s="1385"/>
      <c r="H521" s="1385"/>
      <c r="I521" s="1385"/>
      <c r="J521" s="1385"/>
      <c r="K521" s="1386"/>
      <c r="L521" s="1385"/>
      <c r="M521" s="1385"/>
      <c r="N521" s="1385"/>
      <c r="O521" s="1385"/>
      <c r="P521" s="1385"/>
      <c r="Q521" s="1385"/>
      <c r="R521" s="1385"/>
      <c r="S521" s="1385"/>
      <c r="T521" s="1385"/>
      <c r="U521" s="1385"/>
      <c r="V521" s="1385"/>
      <c r="W521" s="1385"/>
      <c r="X521" s="1385"/>
      <c r="Y521" s="1385"/>
    </row>
    <row r="522" spans="1:25" ht="12" customHeight="1">
      <c r="A522" s="1385"/>
      <c r="B522" s="1386"/>
      <c r="C522" s="1385"/>
      <c r="D522" s="1385"/>
      <c r="E522" s="1385"/>
      <c r="F522" s="1385"/>
      <c r="G522" s="1385"/>
      <c r="H522" s="1385"/>
      <c r="I522" s="1385"/>
      <c r="J522" s="1385"/>
      <c r="K522" s="1386"/>
      <c r="L522" s="1385"/>
      <c r="M522" s="1385"/>
      <c r="N522" s="1385"/>
      <c r="O522" s="1385"/>
      <c r="P522" s="1385"/>
      <c r="Q522" s="1385"/>
      <c r="R522" s="1385"/>
      <c r="S522" s="1385"/>
      <c r="T522" s="1385"/>
      <c r="U522" s="1385"/>
      <c r="V522" s="1385"/>
      <c r="W522" s="1385"/>
      <c r="X522" s="1385"/>
      <c r="Y522" s="1385"/>
    </row>
    <row r="523" spans="1:25" ht="12" customHeight="1">
      <c r="A523" s="1385"/>
      <c r="B523" s="1386"/>
      <c r="C523" s="1385"/>
      <c r="D523" s="1385"/>
      <c r="E523" s="1385"/>
      <c r="F523" s="1385"/>
      <c r="G523" s="1385"/>
      <c r="H523" s="1385"/>
      <c r="I523" s="1385"/>
      <c r="J523" s="1385"/>
      <c r="K523" s="1386"/>
      <c r="L523" s="1385"/>
      <c r="M523" s="1385"/>
      <c r="N523" s="1385"/>
      <c r="O523" s="1385"/>
      <c r="P523" s="1385"/>
      <c r="Q523" s="1385"/>
      <c r="R523" s="1385"/>
      <c r="S523" s="1385"/>
      <c r="T523" s="1385"/>
      <c r="U523" s="1385"/>
      <c r="V523" s="1385"/>
      <c r="W523" s="1385"/>
      <c r="X523" s="1385"/>
      <c r="Y523" s="1385"/>
    </row>
    <row r="524" spans="1:25" ht="12" customHeight="1">
      <c r="A524" s="1385"/>
      <c r="B524" s="1386"/>
      <c r="C524" s="1385"/>
      <c r="D524" s="1385"/>
      <c r="E524" s="1385"/>
      <c r="F524" s="1385"/>
      <c r="G524" s="1385"/>
      <c r="H524" s="1385"/>
      <c r="I524" s="1385"/>
      <c r="J524" s="1385"/>
      <c r="K524" s="1386"/>
      <c r="L524" s="1385"/>
      <c r="M524" s="1385"/>
      <c r="N524" s="1385"/>
      <c r="O524" s="1385"/>
      <c r="P524" s="1385"/>
      <c r="Q524" s="1385"/>
      <c r="R524" s="1385"/>
      <c r="S524" s="1385"/>
      <c r="T524" s="1385"/>
      <c r="U524" s="1385"/>
      <c r="V524" s="1385"/>
      <c r="W524" s="1385"/>
      <c r="X524" s="1385"/>
      <c r="Y524" s="1385"/>
    </row>
    <row r="525" spans="1:25" ht="12" customHeight="1">
      <c r="A525" s="1385"/>
      <c r="B525" s="1386"/>
      <c r="C525" s="1385"/>
      <c r="D525" s="1385"/>
      <c r="E525" s="1385"/>
      <c r="F525" s="1385"/>
      <c r="G525" s="1385"/>
      <c r="H525" s="1385"/>
      <c r="I525" s="1385"/>
      <c r="J525" s="1385"/>
      <c r="K525" s="1386"/>
      <c r="L525" s="1385"/>
      <c r="M525" s="1385"/>
      <c r="N525" s="1385"/>
      <c r="O525" s="1385"/>
      <c r="P525" s="1385"/>
      <c r="Q525" s="1385"/>
      <c r="R525" s="1385"/>
      <c r="S525" s="1385"/>
      <c r="T525" s="1385"/>
      <c r="U525" s="1385"/>
      <c r="V525" s="1385"/>
      <c r="W525" s="1385"/>
      <c r="X525" s="1385"/>
      <c r="Y525" s="1385"/>
    </row>
    <row r="526" spans="1:25" ht="12" customHeight="1">
      <c r="A526" s="1385"/>
      <c r="B526" s="1386"/>
      <c r="C526" s="1385"/>
      <c r="D526" s="1385"/>
      <c r="E526" s="1385"/>
      <c r="F526" s="1385"/>
      <c r="G526" s="1385"/>
      <c r="H526" s="1385"/>
      <c r="I526" s="1385"/>
      <c r="J526" s="1385"/>
      <c r="K526" s="1386"/>
      <c r="L526" s="1385"/>
      <c r="M526" s="1385"/>
      <c r="N526" s="1385"/>
      <c r="O526" s="1385"/>
      <c r="P526" s="1385"/>
      <c r="Q526" s="1385"/>
      <c r="R526" s="1385"/>
      <c r="S526" s="1385"/>
      <c r="T526" s="1385"/>
      <c r="U526" s="1385"/>
      <c r="V526" s="1385"/>
      <c r="W526" s="1385"/>
      <c r="X526" s="1385"/>
      <c r="Y526" s="1385"/>
    </row>
    <row r="527" spans="1:25" ht="12" customHeight="1">
      <c r="A527" s="1385"/>
      <c r="B527" s="1386"/>
      <c r="C527" s="1385"/>
      <c r="D527" s="1385"/>
      <c r="E527" s="1385"/>
      <c r="F527" s="1385"/>
      <c r="G527" s="1385"/>
      <c r="H527" s="1385"/>
      <c r="I527" s="1385"/>
      <c r="J527" s="1385"/>
      <c r="K527" s="1386"/>
      <c r="L527" s="1385"/>
      <c r="M527" s="1385"/>
      <c r="N527" s="1385"/>
      <c r="O527" s="1385"/>
      <c r="P527" s="1385"/>
      <c r="Q527" s="1385"/>
      <c r="R527" s="1385"/>
      <c r="S527" s="1385"/>
      <c r="T527" s="1385"/>
      <c r="U527" s="1385"/>
      <c r="V527" s="1385"/>
      <c r="W527" s="1385"/>
      <c r="X527" s="1385"/>
      <c r="Y527" s="1385"/>
    </row>
    <row r="528" spans="1:25" ht="12" customHeight="1">
      <c r="A528" s="1385"/>
      <c r="B528" s="1386"/>
      <c r="C528" s="1385"/>
      <c r="D528" s="1385"/>
      <c r="E528" s="1385"/>
      <c r="F528" s="1385"/>
      <c r="G528" s="1385"/>
      <c r="H528" s="1385"/>
      <c r="I528" s="1385"/>
      <c r="J528" s="1385"/>
      <c r="K528" s="1386"/>
      <c r="L528" s="1385"/>
      <c r="M528" s="1385"/>
      <c r="N528" s="1385"/>
      <c r="O528" s="1385"/>
      <c r="P528" s="1385"/>
      <c r="Q528" s="1385"/>
      <c r="R528" s="1385"/>
      <c r="S528" s="1385"/>
      <c r="T528" s="1385"/>
      <c r="U528" s="1385"/>
      <c r="V528" s="1385"/>
      <c r="W528" s="1385"/>
      <c r="X528" s="1385"/>
      <c r="Y528" s="1385"/>
    </row>
    <row r="529" spans="1:25" ht="12" customHeight="1">
      <c r="A529" s="1385"/>
      <c r="B529" s="1386"/>
      <c r="C529" s="1385"/>
      <c r="D529" s="1385"/>
      <c r="E529" s="1385"/>
      <c r="F529" s="1385"/>
      <c r="G529" s="1385"/>
      <c r="H529" s="1385"/>
      <c r="I529" s="1385"/>
      <c r="J529" s="1385"/>
      <c r="K529" s="1386"/>
      <c r="L529" s="1385"/>
      <c r="M529" s="1385"/>
      <c r="N529" s="1385"/>
      <c r="O529" s="1385"/>
      <c r="P529" s="1385"/>
      <c r="Q529" s="1385"/>
      <c r="R529" s="1385"/>
      <c r="S529" s="1385"/>
      <c r="T529" s="1385"/>
      <c r="U529" s="1385"/>
      <c r="V529" s="1385"/>
      <c r="W529" s="1385"/>
      <c r="X529" s="1385"/>
      <c r="Y529" s="1385"/>
    </row>
    <row r="530" spans="1:25" ht="12" customHeight="1">
      <c r="A530" s="1385"/>
      <c r="B530" s="1386"/>
      <c r="C530" s="1385"/>
      <c r="D530" s="1385"/>
      <c r="E530" s="1385"/>
      <c r="F530" s="1385"/>
      <c r="G530" s="1385"/>
      <c r="H530" s="1385"/>
      <c r="I530" s="1385"/>
      <c r="J530" s="1385"/>
      <c r="K530" s="1386"/>
      <c r="L530" s="1385"/>
      <c r="M530" s="1385"/>
      <c r="N530" s="1385"/>
      <c r="O530" s="1385"/>
      <c r="P530" s="1385"/>
      <c r="Q530" s="1385"/>
      <c r="R530" s="1385"/>
      <c r="S530" s="1385"/>
      <c r="T530" s="1385"/>
      <c r="U530" s="1385"/>
      <c r="V530" s="1385"/>
      <c r="W530" s="1385"/>
      <c r="X530" s="1385"/>
      <c r="Y530" s="1385"/>
    </row>
    <row r="531" spans="1:25" ht="12" customHeight="1">
      <c r="A531" s="1385"/>
      <c r="B531" s="1386"/>
      <c r="C531" s="1385"/>
      <c r="D531" s="1385"/>
      <c r="E531" s="1385"/>
      <c r="F531" s="1385"/>
      <c r="G531" s="1385"/>
      <c r="H531" s="1385"/>
      <c r="I531" s="1385"/>
      <c r="J531" s="1385"/>
      <c r="K531" s="1386"/>
      <c r="L531" s="1385"/>
      <c r="M531" s="1385"/>
      <c r="N531" s="1385"/>
      <c r="O531" s="1385"/>
      <c r="P531" s="1385"/>
      <c r="Q531" s="1385"/>
      <c r="R531" s="1385"/>
      <c r="S531" s="1385"/>
      <c r="T531" s="1385"/>
      <c r="U531" s="1385"/>
      <c r="V531" s="1385"/>
      <c r="W531" s="1385"/>
      <c r="X531" s="1385"/>
      <c r="Y531" s="1385"/>
    </row>
    <row r="532" spans="1:25" ht="12" customHeight="1">
      <c r="A532" s="1385"/>
      <c r="B532" s="1386"/>
      <c r="C532" s="1385"/>
      <c r="D532" s="1385"/>
      <c r="E532" s="1385"/>
      <c r="F532" s="1385"/>
      <c r="G532" s="1385"/>
      <c r="H532" s="1385"/>
      <c r="I532" s="1385"/>
      <c r="J532" s="1385"/>
      <c r="K532" s="1386"/>
      <c r="L532" s="1385"/>
      <c r="M532" s="1385"/>
      <c r="N532" s="1385"/>
      <c r="O532" s="1385"/>
      <c r="P532" s="1385"/>
      <c r="Q532" s="1385"/>
      <c r="R532" s="1385"/>
      <c r="S532" s="1385"/>
      <c r="T532" s="1385"/>
      <c r="U532" s="1385"/>
      <c r="V532" s="1385"/>
      <c r="W532" s="1385"/>
      <c r="X532" s="1385"/>
      <c r="Y532" s="1385"/>
    </row>
    <row r="533" spans="1:25" ht="12" customHeight="1">
      <c r="A533" s="1385"/>
      <c r="B533" s="1386"/>
      <c r="C533" s="1385"/>
      <c r="D533" s="1385"/>
      <c r="E533" s="1385"/>
      <c r="F533" s="1385"/>
      <c r="G533" s="1385"/>
      <c r="H533" s="1385"/>
      <c r="I533" s="1385"/>
      <c r="J533" s="1385"/>
      <c r="K533" s="1386"/>
      <c r="L533" s="1385"/>
      <c r="M533" s="1385"/>
      <c r="N533" s="1385"/>
      <c r="O533" s="1385"/>
      <c r="P533" s="1385"/>
      <c r="Q533" s="1385"/>
      <c r="R533" s="1385"/>
      <c r="S533" s="1385"/>
      <c r="T533" s="1385"/>
      <c r="U533" s="1385"/>
      <c r="V533" s="1385"/>
      <c r="W533" s="1385"/>
      <c r="X533" s="1385"/>
      <c r="Y533" s="1385"/>
    </row>
    <row r="534" spans="1:25" ht="12" customHeight="1">
      <c r="A534" s="1385"/>
      <c r="B534" s="1386"/>
      <c r="C534" s="1385"/>
      <c r="D534" s="1385"/>
      <c r="E534" s="1385"/>
      <c r="F534" s="1385"/>
      <c r="G534" s="1385"/>
      <c r="H534" s="1385"/>
      <c r="I534" s="1385"/>
      <c r="J534" s="1385"/>
      <c r="K534" s="1386"/>
      <c r="L534" s="1385"/>
      <c r="M534" s="1385"/>
      <c r="N534" s="1385"/>
      <c r="O534" s="1385"/>
      <c r="P534" s="1385"/>
      <c r="Q534" s="1385"/>
      <c r="R534" s="1385"/>
      <c r="S534" s="1385"/>
      <c r="T534" s="1385"/>
      <c r="U534" s="1385"/>
      <c r="V534" s="1385"/>
      <c r="W534" s="1385"/>
      <c r="X534" s="1385"/>
      <c r="Y534" s="1385"/>
    </row>
    <row r="535" spans="1:25" ht="12" customHeight="1">
      <c r="A535" s="1385"/>
      <c r="B535" s="1386"/>
      <c r="C535" s="1385"/>
      <c r="D535" s="1385"/>
      <c r="E535" s="1385"/>
      <c r="F535" s="1385"/>
      <c r="G535" s="1385"/>
      <c r="H535" s="1385"/>
      <c r="I535" s="1385"/>
      <c r="J535" s="1385"/>
      <c r="K535" s="1386"/>
      <c r="L535" s="1385"/>
      <c r="M535" s="1385"/>
      <c r="N535" s="1385"/>
      <c r="O535" s="1385"/>
      <c r="P535" s="1385"/>
      <c r="Q535" s="1385"/>
      <c r="R535" s="1385"/>
      <c r="S535" s="1385"/>
      <c r="T535" s="1385"/>
      <c r="U535" s="1385"/>
      <c r="V535" s="1385"/>
      <c r="W535" s="1385"/>
      <c r="X535" s="1385"/>
      <c r="Y535" s="1385"/>
    </row>
    <row r="536" spans="1:25" ht="12" customHeight="1">
      <c r="A536" s="1385"/>
      <c r="B536" s="1386"/>
      <c r="C536" s="1385"/>
      <c r="D536" s="1385"/>
      <c r="E536" s="1385"/>
      <c r="F536" s="1385"/>
      <c r="G536" s="1385"/>
      <c r="H536" s="1385"/>
      <c r="I536" s="1385"/>
      <c r="J536" s="1385"/>
      <c r="K536" s="1386"/>
      <c r="L536" s="1385"/>
      <c r="M536" s="1385"/>
      <c r="N536" s="1385"/>
      <c r="O536" s="1385"/>
      <c r="P536" s="1385"/>
      <c r="Q536" s="1385"/>
      <c r="R536" s="1385"/>
      <c r="S536" s="1385"/>
      <c r="T536" s="1385"/>
      <c r="U536" s="1385"/>
      <c r="V536" s="1385"/>
      <c r="W536" s="1385"/>
      <c r="X536" s="1385"/>
      <c r="Y536" s="1385"/>
    </row>
    <row r="537" spans="1:25" ht="12" customHeight="1">
      <c r="A537" s="1385"/>
      <c r="B537" s="1386"/>
      <c r="C537" s="1385"/>
      <c r="D537" s="1385"/>
      <c r="E537" s="1385"/>
      <c r="F537" s="1385"/>
      <c r="G537" s="1385"/>
      <c r="H537" s="1385"/>
      <c r="I537" s="1385"/>
      <c r="J537" s="1385"/>
      <c r="K537" s="1386"/>
      <c r="L537" s="1385"/>
      <c r="M537" s="1385"/>
      <c r="N537" s="1385"/>
      <c r="O537" s="1385"/>
      <c r="P537" s="1385"/>
      <c r="Q537" s="1385"/>
      <c r="R537" s="1385"/>
      <c r="S537" s="1385"/>
      <c r="T537" s="1385"/>
      <c r="U537" s="1385"/>
      <c r="V537" s="1385"/>
      <c r="W537" s="1385"/>
      <c r="X537" s="1385"/>
      <c r="Y537" s="1385"/>
    </row>
    <row r="538" spans="1:25" ht="12" customHeight="1">
      <c r="A538" s="1385"/>
      <c r="B538" s="1386"/>
      <c r="C538" s="1385"/>
      <c r="D538" s="1385"/>
      <c r="E538" s="1385"/>
      <c r="F538" s="1385"/>
      <c r="G538" s="1385"/>
      <c r="H538" s="1385"/>
      <c r="I538" s="1385"/>
      <c r="J538" s="1385"/>
      <c r="K538" s="1386"/>
      <c r="L538" s="1385"/>
      <c r="M538" s="1385"/>
      <c r="N538" s="1385"/>
      <c r="O538" s="1385"/>
      <c r="P538" s="1385"/>
      <c r="Q538" s="1385"/>
      <c r="R538" s="1385"/>
      <c r="S538" s="1385"/>
      <c r="T538" s="1385"/>
      <c r="U538" s="1385"/>
      <c r="V538" s="1385"/>
      <c r="W538" s="1385"/>
      <c r="X538" s="1385"/>
      <c r="Y538" s="1385"/>
    </row>
    <row r="539" spans="1:25" ht="12" customHeight="1">
      <c r="A539" s="1385"/>
      <c r="B539" s="1386"/>
      <c r="C539" s="1385"/>
      <c r="D539" s="1385"/>
      <c r="E539" s="1385"/>
      <c r="F539" s="1385"/>
      <c r="G539" s="1385"/>
      <c r="H539" s="1385"/>
      <c r="I539" s="1385"/>
      <c r="J539" s="1385"/>
      <c r="K539" s="1386"/>
      <c r="L539" s="1385"/>
      <c r="M539" s="1385"/>
      <c r="N539" s="1385"/>
      <c r="O539" s="1385"/>
      <c r="P539" s="1385"/>
      <c r="Q539" s="1385"/>
      <c r="R539" s="1385"/>
      <c r="S539" s="1385"/>
      <c r="T539" s="1385"/>
      <c r="U539" s="1385"/>
      <c r="V539" s="1385"/>
      <c r="W539" s="1385"/>
      <c r="X539" s="1385"/>
      <c r="Y539" s="1385"/>
    </row>
    <row r="540" spans="1:25" ht="12" customHeight="1">
      <c r="A540" s="1385"/>
      <c r="B540" s="1386"/>
      <c r="C540" s="1385"/>
      <c r="D540" s="1385"/>
      <c r="E540" s="1385"/>
      <c r="F540" s="1385"/>
      <c r="G540" s="1385"/>
      <c r="H540" s="1385"/>
      <c r="I540" s="1385"/>
      <c r="J540" s="1385"/>
      <c r="K540" s="1386"/>
      <c r="L540" s="1385"/>
      <c r="M540" s="1385"/>
      <c r="N540" s="1385"/>
      <c r="O540" s="1385"/>
      <c r="P540" s="1385"/>
      <c r="Q540" s="1385"/>
      <c r="R540" s="1385"/>
      <c r="S540" s="1385"/>
      <c r="T540" s="1385"/>
      <c r="U540" s="1385"/>
      <c r="V540" s="1385"/>
      <c r="W540" s="1385"/>
      <c r="X540" s="1385"/>
      <c r="Y540" s="1385"/>
    </row>
    <row r="541" spans="1:25" ht="12" customHeight="1">
      <c r="A541" s="1385"/>
      <c r="B541" s="1386"/>
      <c r="C541" s="1385"/>
      <c r="D541" s="1385"/>
      <c r="E541" s="1385"/>
      <c r="F541" s="1385"/>
      <c r="G541" s="1385"/>
      <c r="H541" s="1385"/>
      <c r="I541" s="1385"/>
      <c r="J541" s="1385"/>
      <c r="K541" s="1386"/>
      <c r="L541" s="1385"/>
      <c r="M541" s="1385"/>
      <c r="N541" s="1385"/>
      <c r="O541" s="1385"/>
      <c r="P541" s="1385"/>
      <c r="Q541" s="1385"/>
      <c r="R541" s="1385"/>
      <c r="S541" s="1385"/>
      <c r="T541" s="1385"/>
      <c r="U541" s="1385"/>
      <c r="V541" s="1385"/>
      <c r="W541" s="1385"/>
      <c r="X541" s="1385"/>
      <c r="Y541" s="1385"/>
    </row>
    <row r="542" spans="1:25" ht="12" customHeight="1">
      <c r="A542" s="1385"/>
      <c r="B542" s="1386"/>
      <c r="C542" s="1385"/>
      <c r="D542" s="1385"/>
      <c r="E542" s="1385"/>
      <c r="F542" s="1385"/>
      <c r="G542" s="1385"/>
      <c r="H542" s="1385"/>
      <c r="I542" s="1385"/>
      <c r="J542" s="1385"/>
      <c r="K542" s="1386"/>
      <c r="L542" s="1385"/>
      <c r="M542" s="1385"/>
      <c r="N542" s="1385"/>
      <c r="O542" s="1385"/>
      <c r="P542" s="1385"/>
      <c r="Q542" s="1385"/>
      <c r="R542" s="1385"/>
      <c r="S542" s="1385"/>
      <c r="T542" s="1385"/>
      <c r="U542" s="1385"/>
      <c r="V542" s="1385"/>
      <c r="W542" s="1385"/>
      <c r="X542" s="1385"/>
      <c r="Y542" s="1385"/>
    </row>
    <row r="543" spans="1:25" ht="12" customHeight="1">
      <c r="A543" s="1385"/>
      <c r="B543" s="1386"/>
      <c r="C543" s="1385"/>
      <c r="D543" s="1385"/>
      <c r="E543" s="1385"/>
      <c r="F543" s="1385"/>
      <c r="G543" s="1385"/>
      <c r="H543" s="1385"/>
      <c r="I543" s="1385"/>
      <c r="J543" s="1385"/>
      <c r="K543" s="1386"/>
      <c r="L543" s="1385"/>
      <c r="M543" s="1385"/>
      <c r="N543" s="1385"/>
      <c r="O543" s="1385"/>
      <c r="P543" s="1385"/>
      <c r="Q543" s="1385"/>
      <c r="R543" s="1385"/>
      <c r="S543" s="1385"/>
      <c r="T543" s="1385"/>
      <c r="U543" s="1385"/>
      <c r="V543" s="1385"/>
      <c r="W543" s="1385"/>
      <c r="X543" s="1385"/>
      <c r="Y543" s="1385"/>
    </row>
    <row r="544" spans="1:25" ht="12" customHeight="1">
      <c r="A544" s="1385"/>
      <c r="B544" s="1386"/>
      <c r="C544" s="1385"/>
      <c r="D544" s="1385"/>
      <c r="E544" s="1385"/>
      <c r="F544" s="1385"/>
      <c r="G544" s="1385"/>
      <c r="H544" s="1385"/>
      <c r="I544" s="1385"/>
      <c r="J544" s="1385"/>
      <c r="K544" s="1386"/>
      <c r="L544" s="1385"/>
      <c r="M544" s="1385"/>
      <c r="N544" s="1385"/>
      <c r="O544" s="1385"/>
      <c r="P544" s="1385"/>
      <c r="Q544" s="1385"/>
      <c r="R544" s="1385"/>
      <c r="S544" s="1385"/>
      <c r="T544" s="1385"/>
      <c r="U544" s="1385"/>
      <c r="V544" s="1385"/>
      <c r="W544" s="1385"/>
      <c r="X544" s="1385"/>
      <c r="Y544" s="1385"/>
    </row>
    <row r="545" spans="1:25" ht="12" customHeight="1">
      <c r="A545" s="1385"/>
      <c r="B545" s="1386"/>
      <c r="C545" s="1385"/>
      <c r="D545" s="1385"/>
      <c r="E545" s="1385"/>
      <c r="F545" s="1385"/>
      <c r="G545" s="1385"/>
      <c r="H545" s="1385"/>
      <c r="I545" s="1385"/>
      <c r="J545" s="1385"/>
      <c r="K545" s="1386"/>
      <c r="L545" s="1385"/>
      <c r="M545" s="1385"/>
      <c r="N545" s="1385"/>
      <c r="O545" s="1385"/>
      <c r="P545" s="1385"/>
      <c r="Q545" s="1385"/>
      <c r="R545" s="1385"/>
      <c r="S545" s="1385"/>
      <c r="T545" s="1385"/>
      <c r="U545" s="1385"/>
      <c r="V545" s="1385"/>
      <c r="W545" s="1385"/>
      <c r="X545" s="1385"/>
      <c r="Y545" s="1385"/>
    </row>
    <row r="546" spans="1:25" ht="12" customHeight="1">
      <c r="A546" s="1385"/>
      <c r="B546" s="1386"/>
      <c r="C546" s="1385"/>
      <c r="D546" s="1385"/>
      <c r="E546" s="1385"/>
      <c r="F546" s="1385"/>
      <c r="G546" s="1385"/>
      <c r="H546" s="1385"/>
      <c r="I546" s="1385"/>
      <c r="J546" s="1385"/>
      <c r="K546" s="1386"/>
      <c r="L546" s="1385"/>
      <c r="M546" s="1385"/>
      <c r="N546" s="1385"/>
      <c r="O546" s="1385"/>
      <c r="P546" s="1385"/>
      <c r="Q546" s="1385"/>
      <c r="R546" s="1385"/>
      <c r="S546" s="1385"/>
      <c r="T546" s="1385"/>
      <c r="U546" s="1385"/>
      <c r="V546" s="1385"/>
      <c r="W546" s="1385"/>
      <c r="X546" s="1385"/>
      <c r="Y546" s="1385"/>
    </row>
    <row r="547" spans="1:25" ht="12" customHeight="1">
      <c r="A547" s="1385"/>
      <c r="B547" s="1386"/>
      <c r="C547" s="1385"/>
      <c r="D547" s="1385"/>
      <c r="E547" s="1385"/>
      <c r="F547" s="1385"/>
      <c r="G547" s="1385"/>
      <c r="H547" s="1385"/>
      <c r="I547" s="1385"/>
      <c r="J547" s="1385"/>
      <c r="K547" s="1386"/>
      <c r="L547" s="1385"/>
      <c r="M547" s="1385"/>
      <c r="N547" s="1385"/>
      <c r="O547" s="1385"/>
      <c r="P547" s="1385"/>
      <c r="Q547" s="1385"/>
      <c r="R547" s="1385"/>
      <c r="S547" s="1385"/>
      <c r="T547" s="1385"/>
      <c r="U547" s="1385"/>
      <c r="V547" s="1385"/>
      <c r="W547" s="1385"/>
      <c r="X547" s="1385"/>
      <c r="Y547" s="1385"/>
    </row>
    <row r="548" spans="1:25" ht="12" customHeight="1">
      <c r="A548" s="1385"/>
      <c r="B548" s="1386"/>
      <c r="C548" s="1385"/>
      <c r="D548" s="1385"/>
      <c r="E548" s="1385"/>
      <c r="F548" s="1385"/>
      <c r="G548" s="1385"/>
      <c r="H548" s="1385"/>
      <c r="I548" s="1385"/>
      <c r="J548" s="1385"/>
      <c r="K548" s="1386"/>
      <c r="L548" s="1385"/>
      <c r="M548" s="1385"/>
      <c r="N548" s="1385"/>
      <c r="O548" s="1385"/>
      <c r="P548" s="1385"/>
      <c r="Q548" s="1385"/>
      <c r="R548" s="1385"/>
      <c r="S548" s="1385"/>
      <c r="T548" s="1385"/>
      <c r="U548" s="1385"/>
      <c r="V548" s="1385"/>
      <c r="W548" s="1385"/>
      <c r="X548" s="1385"/>
      <c r="Y548" s="1385"/>
    </row>
    <row r="549" spans="1:25" ht="12" customHeight="1">
      <c r="A549" s="1385"/>
      <c r="B549" s="1386"/>
      <c r="C549" s="1385"/>
      <c r="D549" s="1385"/>
      <c r="E549" s="1385"/>
      <c r="F549" s="1385"/>
      <c r="G549" s="1385"/>
      <c r="H549" s="1385"/>
      <c r="I549" s="1385"/>
      <c r="J549" s="1385"/>
      <c r="K549" s="1386"/>
      <c r="L549" s="1385"/>
      <c r="M549" s="1385"/>
      <c r="N549" s="1385"/>
      <c r="O549" s="1385"/>
      <c r="P549" s="1385"/>
      <c r="Q549" s="1385"/>
      <c r="R549" s="1385"/>
      <c r="S549" s="1385"/>
      <c r="T549" s="1385"/>
      <c r="U549" s="1385"/>
      <c r="V549" s="1385"/>
      <c r="W549" s="1385"/>
      <c r="X549" s="1385"/>
      <c r="Y549" s="1385"/>
    </row>
    <row r="550" spans="1:25" ht="12" customHeight="1">
      <c r="A550" s="1385"/>
      <c r="B550" s="1386"/>
      <c r="C550" s="1385"/>
      <c r="D550" s="1385"/>
      <c r="E550" s="1385"/>
      <c r="F550" s="1385"/>
      <c r="G550" s="1385"/>
      <c r="H550" s="1385"/>
      <c r="I550" s="1385"/>
      <c r="J550" s="1385"/>
      <c r="K550" s="1386"/>
      <c r="L550" s="1385"/>
      <c r="M550" s="1385"/>
      <c r="N550" s="1385"/>
      <c r="O550" s="1385"/>
      <c r="P550" s="1385"/>
      <c r="Q550" s="1385"/>
      <c r="R550" s="1385"/>
      <c r="S550" s="1385"/>
      <c r="T550" s="1385"/>
      <c r="U550" s="1385"/>
      <c r="V550" s="1385"/>
      <c r="W550" s="1385"/>
      <c r="X550" s="1385"/>
      <c r="Y550" s="1385"/>
    </row>
    <row r="551" spans="1:25" ht="12" customHeight="1">
      <c r="A551" s="1385"/>
      <c r="B551" s="1386"/>
      <c r="C551" s="1385"/>
      <c r="D551" s="1385"/>
      <c r="E551" s="1385"/>
      <c r="F551" s="1385"/>
      <c r="G551" s="1385"/>
      <c r="H551" s="1385"/>
      <c r="I551" s="1385"/>
      <c r="J551" s="1385"/>
      <c r="K551" s="1386"/>
      <c r="L551" s="1385"/>
      <c r="M551" s="1385"/>
      <c r="N551" s="1385"/>
      <c r="O551" s="1385"/>
      <c r="P551" s="1385"/>
      <c r="Q551" s="1385"/>
      <c r="R551" s="1385"/>
      <c r="S551" s="1385"/>
      <c r="T551" s="1385"/>
      <c r="U551" s="1385"/>
      <c r="V551" s="1385"/>
      <c r="W551" s="1385"/>
      <c r="X551" s="1385"/>
      <c r="Y551" s="1385"/>
    </row>
    <row r="552" spans="1:25" ht="12" customHeight="1">
      <c r="A552" s="1385"/>
      <c r="B552" s="1386"/>
      <c r="C552" s="1385"/>
      <c r="D552" s="1385"/>
      <c r="E552" s="1385"/>
      <c r="F552" s="1385"/>
      <c r="G552" s="1385"/>
      <c r="H552" s="1385"/>
      <c r="I552" s="1385"/>
      <c r="J552" s="1385"/>
      <c r="K552" s="1386"/>
      <c r="L552" s="1385"/>
      <c r="M552" s="1385"/>
      <c r="N552" s="1385"/>
      <c r="O552" s="1385"/>
      <c r="P552" s="1385"/>
      <c r="Q552" s="1385"/>
      <c r="R552" s="1385"/>
      <c r="S552" s="1385"/>
      <c r="T552" s="1385"/>
      <c r="U552" s="1385"/>
      <c r="V552" s="1385"/>
      <c r="W552" s="1385"/>
      <c r="X552" s="1385"/>
      <c r="Y552" s="1385"/>
    </row>
    <row r="553" spans="1:25" ht="12" customHeight="1">
      <c r="A553" s="1385"/>
      <c r="B553" s="1386"/>
      <c r="C553" s="1385"/>
      <c r="D553" s="1385"/>
      <c r="E553" s="1385"/>
      <c r="F553" s="1385"/>
      <c r="G553" s="1385"/>
      <c r="H553" s="1385"/>
      <c r="I553" s="1385"/>
      <c r="J553" s="1385"/>
      <c r="K553" s="1386"/>
      <c r="L553" s="1385"/>
      <c r="M553" s="1385"/>
      <c r="N553" s="1385"/>
      <c r="O553" s="1385"/>
      <c r="P553" s="1385"/>
      <c r="Q553" s="1385"/>
      <c r="R553" s="1385"/>
      <c r="S553" s="1385"/>
      <c r="T553" s="1385"/>
      <c r="U553" s="1385"/>
      <c r="V553" s="1385"/>
      <c r="W553" s="1385"/>
      <c r="X553" s="1385"/>
      <c r="Y553" s="1385"/>
    </row>
    <row r="554" spans="1:25" ht="12" customHeight="1">
      <c r="A554" s="1385"/>
      <c r="B554" s="1386"/>
      <c r="C554" s="1385"/>
      <c r="D554" s="1385"/>
      <c r="E554" s="1385"/>
      <c r="F554" s="1385"/>
      <c r="G554" s="1385"/>
      <c r="H554" s="1385"/>
      <c r="I554" s="1385"/>
      <c r="J554" s="1385"/>
      <c r="K554" s="1386"/>
      <c r="L554" s="1385"/>
      <c r="M554" s="1385"/>
      <c r="N554" s="1385"/>
      <c r="O554" s="1385"/>
      <c r="P554" s="1385"/>
      <c r="Q554" s="1385"/>
      <c r="R554" s="1385"/>
      <c r="S554" s="1385"/>
      <c r="T554" s="1385"/>
      <c r="U554" s="1385"/>
      <c r="V554" s="1385"/>
      <c r="W554" s="1385"/>
      <c r="X554" s="1385"/>
      <c r="Y554" s="1385"/>
    </row>
    <row r="555" spans="1:25" ht="12" customHeight="1">
      <c r="A555" s="1385"/>
      <c r="B555" s="1386"/>
      <c r="C555" s="1385"/>
      <c r="D555" s="1385"/>
      <c r="E555" s="1385"/>
      <c r="F555" s="1385"/>
      <c r="G555" s="1385"/>
      <c r="H555" s="1385"/>
      <c r="I555" s="1385"/>
      <c r="J555" s="1385"/>
      <c r="K555" s="1386"/>
      <c r="L555" s="1385"/>
      <c r="M555" s="1385"/>
      <c r="N555" s="1385"/>
      <c r="O555" s="1385"/>
      <c r="P555" s="1385"/>
      <c r="Q555" s="1385"/>
      <c r="R555" s="1385"/>
      <c r="S555" s="1385"/>
      <c r="T555" s="1385"/>
      <c r="U555" s="1385"/>
      <c r="V555" s="1385"/>
      <c r="W555" s="1385"/>
      <c r="X555" s="1385"/>
      <c r="Y555" s="1385"/>
    </row>
    <row r="556" spans="1:25" ht="12" customHeight="1">
      <c r="A556" s="1385"/>
      <c r="B556" s="1386"/>
      <c r="C556" s="1385"/>
      <c r="D556" s="1385"/>
      <c r="E556" s="1385"/>
      <c r="F556" s="1385"/>
      <c r="G556" s="1385"/>
      <c r="H556" s="1385"/>
      <c r="I556" s="1385"/>
      <c r="J556" s="1385"/>
      <c r="K556" s="1386"/>
      <c r="L556" s="1385"/>
      <c r="M556" s="1385"/>
      <c r="N556" s="1385"/>
      <c r="O556" s="1385"/>
      <c r="P556" s="1385"/>
      <c r="Q556" s="1385"/>
      <c r="R556" s="1385"/>
      <c r="S556" s="1385"/>
      <c r="T556" s="1385"/>
      <c r="U556" s="1385"/>
      <c r="V556" s="1385"/>
      <c r="W556" s="1385"/>
      <c r="X556" s="1385"/>
      <c r="Y556" s="1385"/>
    </row>
    <row r="557" spans="1:25" ht="12" customHeight="1">
      <c r="A557" s="1385"/>
      <c r="B557" s="1386"/>
      <c r="C557" s="1385"/>
      <c r="D557" s="1385"/>
      <c r="E557" s="1385"/>
      <c r="F557" s="1385"/>
      <c r="G557" s="1385"/>
      <c r="H557" s="1385"/>
      <c r="I557" s="1385"/>
      <c r="J557" s="1385"/>
      <c r="K557" s="1386"/>
      <c r="L557" s="1385"/>
      <c r="M557" s="1385"/>
      <c r="N557" s="1385"/>
      <c r="O557" s="1385"/>
      <c r="P557" s="1385"/>
      <c r="Q557" s="1385"/>
      <c r="R557" s="1385"/>
      <c r="S557" s="1385"/>
      <c r="T557" s="1385"/>
      <c r="U557" s="1385"/>
      <c r="V557" s="1385"/>
      <c r="W557" s="1385"/>
      <c r="X557" s="1385"/>
      <c r="Y557" s="1385"/>
    </row>
    <row r="558" spans="1:25" ht="12" customHeight="1">
      <c r="A558" s="1385"/>
      <c r="B558" s="1386"/>
      <c r="C558" s="1385"/>
      <c r="D558" s="1385"/>
      <c r="E558" s="1385"/>
      <c r="F558" s="1385"/>
      <c r="G558" s="1385"/>
      <c r="H558" s="1385"/>
      <c r="I558" s="1385"/>
      <c r="J558" s="1385"/>
      <c r="K558" s="1386"/>
      <c r="L558" s="1385"/>
      <c r="M558" s="1385"/>
      <c r="N558" s="1385"/>
      <c r="O558" s="1385"/>
      <c r="P558" s="1385"/>
      <c r="Q558" s="1385"/>
      <c r="R558" s="1385"/>
      <c r="S558" s="1385"/>
      <c r="T558" s="1385"/>
      <c r="U558" s="1385"/>
      <c r="V558" s="1385"/>
      <c r="W558" s="1385"/>
      <c r="X558" s="1385"/>
      <c r="Y558" s="1385"/>
    </row>
    <row r="559" spans="1:25" ht="12" customHeight="1">
      <c r="A559" s="1385"/>
      <c r="B559" s="1386"/>
      <c r="C559" s="1385"/>
      <c r="D559" s="1385"/>
      <c r="E559" s="1385"/>
      <c r="F559" s="1385"/>
      <c r="G559" s="1385"/>
      <c r="H559" s="1385"/>
      <c r="I559" s="1385"/>
      <c r="J559" s="1385"/>
      <c r="K559" s="1386"/>
      <c r="L559" s="1385"/>
      <c r="M559" s="1385"/>
      <c r="N559" s="1385"/>
      <c r="O559" s="1385"/>
      <c r="P559" s="1385"/>
      <c r="Q559" s="1385"/>
      <c r="R559" s="1385"/>
      <c r="S559" s="1385"/>
      <c r="T559" s="1385"/>
      <c r="U559" s="1385"/>
      <c r="V559" s="1385"/>
      <c r="W559" s="1385"/>
      <c r="X559" s="1385"/>
      <c r="Y559" s="1385"/>
    </row>
    <row r="560" spans="1:25" ht="12" customHeight="1">
      <c r="A560" s="1385"/>
      <c r="B560" s="1386"/>
      <c r="C560" s="1385"/>
      <c r="D560" s="1385"/>
      <c r="E560" s="1385"/>
      <c r="F560" s="1385"/>
      <c r="G560" s="1385"/>
      <c r="H560" s="1385"/>
      <c r="I560" s="1385"/>
      <c r="J560" s="1385"/>
      <c r="K560" s="1386"/>
      <c r="L560" s="1385"/>
      <c r="M560" s="1385"/>
      <c r="N560" s="1385"/>
      <c r="O560" s="1385"/>
      <c r="P560" s="1385"/>
      <c r="Q560" s="1385"/>
      <c r="R560" s="1385"/>
      <c r="S560" s="1385"/>
      <c r="T560" s="1385"/>
      <c r="U560" s="1385"/>
      <c r="V560" s="1385"/>
      <c r="W560" s="1385"/>
      <c r="X560" s="1385"/>
      <c r="Y560" s="1385"/>
    </row>
    <row r="561" spans="1:25" ht="12" customHeight="1">
      <c r="A561" s="1385"/>
      <c r="B561" s="1386"/>
      <c r="C561" s="1385"/>
      <c r="D561" s="1385"/>
      <c r="E561" s="1385"/>
      <c r="F561" s="1385"/>
      <c r="G561" s="1385"/>
      <c r="H561" s="1385"/>
      <c r="I561" s="1385"/>
      <c r="J561" s="1385"/>
      <c r="K561" s="1386"/>
      <c r="L561" s="1385"/>
      <c r="M561" s="1385"/>
      <c r="N561" s="1385"/>
      <c r="O561" s="1385"/>
      <c r="P561" s="1385"/>
      <c r="Q561" s="1385"/>
      <c r="R561" s="1385"/>
      <c r="S561" s="1385"/>
      <c r="T561" s="1385"/>
      <c r="U561" s="1385"/>
      <c r="V561" s="1385"/>
      <c r="W561" s="1385"/>
      <c r="X561" s="1385"/>
      <c r="Y561" s="1385"/>
    </row>
    <row r="562" spans="1:25" ht="12" customHeight="1">
      <c r="A562" s="1385"/>
      <c r="B562" s="1386"/>
      <c r="C562" s="1385"/>
      <c r="D562" s="1385"/>
      <c r="E562" s="1385"/>
      <c r="F562" s="1385"/>
      <c r="G562" s="1385"/>
      <c r="H562" s="1385"/>
      <c r="I562" s="1385"/>
      <c r="J562" s="1385"/>
      <c r="K562" s="1386"/>
      <c r="L562" s="1385"/>
      <c r="M562" s="1385"/>
      <c r="N562" s="1385"/>
      <c r="O562" s="1385"/>
      <c r="P562" s="1385"/>
      <c r="Q562" s="1385"/>
      <c r="R562" s="1385"/>
      <c r="S562" s="1385"/>
      <c r="T562" s="1385"/>
      <c r="U562" s="1385"/>
      <c r="V562" s="1385"/>
      <c r="W562" s="1385"/>
      <c r="X562" s="1385"/>
      <c r="Y562" s="1385"/>
    </row>
    <row r="563" spans="1:25" ht="12" customHeight="1">
      <c r="A563" s="1385"/>
      <c r="B563" s="1386"/>
      <c r="C563" s="1385"/>
      <c r="D563" s="1385"/>
      <c r="E563" s="1385"/>
      <c r="F563" s="1385"/>
      <c r="G563" s="1385"/>
      <c r="H563" s="1385"/>
      <c r="I563" s="1385"/>
      <c r="J563" s="1385"/>
      <c r="K563" s="1386"/>
      <c r="L563" s="1385"/>
      <c r="M563" s="1385"/>
      <c r="N563" s="1385"/>
      <c r="O563" s="1385"/>
      <c r="P563" s="1385"/>
      <c r="Q563" s="1385"/>
      <c r="R563" s="1385"/>
      <c r="S563" s="1385"/>
      <c r="T563" s="1385"/>
      <c r="U563" s="1385"/>
      <c r="V563" s="1385"/>
      <c r="W563" s="1385"/>
      <c r="X563" s="1385"/>
      <c r="Y563" s="1385"/>
    </row>
    <row r="564" spans="1:25" ht="12" customHeight="1">
      <c r="A564" s="1385"/>
      <c r="B564" s="1386"/>
      <c r="C564" s="1385"/>
      <c r="D564" s="1385"/>
      <c r="E564" s="1385"/>
      <c r="F564" s="1385"/>
      <c r="G564" s="1385"/>
      <c r="H564" s="1385"/>
      <c r="I564" s="1385"/>
      <c r="J564" s="1385"/>
      <c r="K564" s="1386"/>
      <c r="L564" s="1385"/>
      <c r="M564" s="1385"/>
      <c r="N564" s="1385"/>
      <c r="O564" s="1385"/>
      <c r="P564" s="1385"/>
      <c r="Q564" s="1385"/>
      <c r="R564" s="1385"/>
      <c r="S564" s="1385"/>
      <c r="T564" s="1385"/>
      <c r="U564" s="1385"/>
      <c r="V564" s="1385"/>
      <c r="W564" s="1385"/>
      <c r="X564" s="1385"/>
      <c r="Y564" s="1385"/>
    </row>
    <row r="565" spans="1:25" ht="12" customHeight="1">
      <c r="A565" s="1385"/>
      <c r="B565" s="1386"/>
      <c r="C565" s="1385"/>
      <c r="D565" s="1385"/>
      <c r="E565" s="1385"/>
      <c r="F565" s="1385"/>
      <c r="G565" s="1385"/>
      <c r="H565" s="1385"/>
      <c r="I565" s="1385"/>
      <c r="J565" s="1385"/>
      <c r="K565" s="1386"/>
      <c r="L565" s="1385"/>
      <c r="M565" s="1385"/>
      <c r="N565" s="1385"/>
      <c r="O565" s="1385"/>
      <c r="P565" s="1385"/>
      <c r="Q565" s="1385"/>
      <c r="R565" s="1385"/>
      <c r="S565" s="1385"/>
      <c r="T565" s="1385"/>
      <c r="U565" s="1385"/>
      <c r="V565" s="1385"/>
      <c r="W565" s="1385"/>
      <c r="X565" s="1385"/>
      <c r="Y565" s="1385"/>
    </row>
    <row r="566" spans="1:25" ht="12" customHeight="1">
      <c r="A566" s="1385"/>
      <c r="B566" s="1386"/>
      <c r="C566" s="1385"/>
      <c r="D566" s="1385"/>
      <c r="E566" s="1385"/>
      <c r="F566" s="1385"/>
      <c r="G566" s="1385"/>
      <c r="H566" s="1385"/>
      <c r="I566" s="1385"/>
      <c r="J566" s="1385"/>
      <c r="K566" s="1386"/>
      <c r="L566" s="1385"/>
      <c r="M566" s="1385"/>
      <c r="N566" s="1385"/>
      <c r="O566" s="1385"/>
      <c r="P566" s="1385"/>
      <c r="Q566" s="1385"/>
      <c r="R566" s="1385"/>
      <c r="S566" s="1385"/>
      <c r="T566" s="1385"/>
      <c r="U566" s="1385"/>
      <c r="V566" s="1385"/>
      <c r="W566" s="1385"/>
      <c r="X566" s="1385"/>
      <c r="Y566" s="1385"/>
    </row>
    <row r="567" spans="1:25" ht="12" customHeight="1">
      <c r="A567" s="1385"/>
      <c r="B567" s="1386"/>
      <c r="C567" s="1385"/>
      <c r="D567" s="1385"/>
      <c r="E567" s="1385"/>
      <c r="F567" s="1385"/>
      <c r="G567" s="1385"/>
      <c r="H567" s="1385"/>
      <c r="I567" s="1385"/>
      <c r="J567" s="1385"/>
      <c r="K567" s="1386"/>
      <c r="L567" s="1385"/>
      <c r="M567" s="1385"/>
      <c r="N567" s="1385"/>
      <c r="O567" s="1385"/>
      <c r="P567" s="1385"/>
      <c r="Q567" s="1385"/>
      <c r="R567" s="1385"/>
      <c r="S567" s="1385"/>
      <c r="T567" s="1385"/>
      <c r="U567" s="1385"/>
      <c r="V567" s="1385"/>
      <c r="W567" s="1385"/>
      <c r="X567" s="1385"/>
      <c r="Y567" s="1385"/>
    </row>
    <row r="568" spans="1:25" ht="12" customHeight="1">
      <c r="A568" s="1385"/>
      <c r="B568" s="1386"/>
      <c r="C568" s="1385"/>
      <c r="D568" s="1385"/>
      <c r="E568" s="1385"/>
      <c r="F568" s="1385"/>
      <c r="G568" s="1385"/>
      <c r="H568" s="1385"/>
      <c r="I568" s="1385"/>
      <c r="J568" s="1385"/>
      <c r="K568" s="1386"/>
      <c r="L568" s="1385"/>
      <c r="M568" s="1385"/>
      <c r="N568" s="1385"/>
      <c r="O568" s="1385"/>
      <c r="P568" s="1385"/>
      <c r="Q568" s="1385"/>
      <c r="R568" s="1385"/>
      <c r="S568" s="1385"/>
      <c r="T568" s="1385"/>
      <c r="U568" s="1385"/>
      <c r="V568" s="1385"/>
      <c r="W568" s="1385"/>
      <c r="X568" s="1385"/>
      <c r="Y568" s="1385"/>
    </row>
    <row r="569" spans="1:25" ht="12" customHeight="1">
      <c r="A569" s="1385"/>
      <c r="B569" s="1386"/>
      <c r="C569" s="1385"/>
      <c r="D569" s="1385"/>
      <c r="E569" s="1385"/>
      <c r="F569" s="1385"/>
      <c r="G569" s="1385"/>
      <c r="H569" s="1385"/>
      <c r="I569" s="1385"/>
      <c r="J569" s="1385"/>
      <c r="K569" s="1386"/>
      <c r="L569" s="1385"/>
      <c r="M569" s="1385"/>
      <c r="N569" s="1385"/>
      <c r="O569" s="1385"/>
      <c r="P569" s="1385"/>
      <c r="Q569" s="1385"/>
      <c r="R569" s="1385"/>
      <c r="S569" s="1385"/>
      <c r="T569" s="1385"/>
      <c r="U569" s="1385"/>
      <c r="V569" s="1385"/>
      <c r="W569" s="1385"/>
      <c r="X569" s="1385"/>
      <c r="Y569" s="1385"/>
    </row>
    <row r="570" spans="1:25" ht="12" customHeight="1">
      <c r="A570" s="1385"/>
      <c r="B570" s="1386"/>
      <c r="C570" s="1385"/>
      <c r="D570" s="1385"/>
      <c r="E570" s="1385"/>
      <c r="F570" s="1385"/>
      <c r="G570" s="1385"/>
      <c r="H570" s="1385"/>
      <c r="I570" s="1385"/>
      <c r="J570" s="1385"/>
      <c r="K570" s="1386"/>
      <c r="L570" s="1385"/>
      <c r="M570" s="1385"/>
      <c r="N570" s="1385"/>
      <c r="O570" s="1385"/>
      <c r="P570" s="1385"/>
      <c r="Q570" s="1385"/>
      <c r="R570" s="1385"/>
      <c r="S570" s="1385"/>
      <c r="T570" s="1385"/>
      <c r="U570" s="1385"/>
      <c r="V570" s="1385"/>
      <c r="W570" s="1385"/>
      <c r="X570" s="1385"/>
      <c r="Y570" s="1385"/>
    </row>
    <row r="571" spans="1:25" ht="12" customHeight="1">
      <c r="A571" s="1385"/>
      <c r="B571" s="1386"/>
      <c r="C571" s="1385"/>
      <c r="D571" s="1385"/>
      <c r="E571" s="1385"/>
      <c r="F571" s="1385"/>
      <c r="G571" s="1385"/>
      <c r="H571" s="1385"/>
      <c r="I571" s="1385"/>
      <c r="J571" s="1385"/>
      <c r="K571" s="1386"/>
      <c r="L571" s="1385"/>
      <c r="M571" s="1385"/>
      <c r="N571" s="1385"/>
      <c r="O571" s="1385"/>
      <c r="P571" s="1385"/>
      <c r="Q571" s="1385"/>
      <c r="R571" s="1385"/>
      <c r="S571" s="1385"/>
      <c r="T571" s="1385"/>
      <c r="U571" s="1385"/>
      <c r="V571" s="1385"/>
      <c r="W571" s="1385"/>
      <c r="X571" s="1385"/>
      <c r="Y571" s="1385"/>
    </row>
    <row r="572" spans="1:25" ht="12" customHeight="1">
      <c r="A572" s="1385"/>
      <c r="B572" s="1386"/>
      <c r="C572" s="1385"/>
      <c r="D572" s="1385"/>
      <c r="E572" s="1385"/>
      <c r="F572" s="1385"/>
      <c r="G572" s="1385"/>
      <c r="H572" s="1385"/>
      <c r="I572" s="1385"/>
      <c r="J572" s="1385"/>
      <c r="K572" s="1386"/>
      <c r="L572" s="1385"/>
      <c r="M572" s="1385"/>
      <c r="N572" s="1385"/>
      <c r="O572" s="1385"/>
      <c r="P572" s="1385"/>
      <c r="Q572" s="1385"/>
      <c r="R572" s="1385"/>
      <c r="S572" s="1385"/>
      <c r="T572" s="1385"/>
      <c r="U572" s="1385"/>
      <c r="V572" s="1385"/>
      <c r="W572" s="1385"/>
      <c r="X572" s="1385"/>
      <c r="Y572" s="1385"/>
    </row>
    <row r="573" spans="1:25" ht="12" customHeight="1">
      <c r="A573" s="1385"/>
      <c r="B573" s="1386"/>
      <c r="C573" s="1385"/>
      <c r="D573" s="1385"/>
      <c r="E573" s="1385"/>
      <c r="F573" s="1385"/>
      <c r="G573" s="1385"/>
      <c r="H573" s="1385"/>
      <c r="I573" s="1385"/>
      <c r="J573" s="1385"/>
      <c r="K573" s="1386"/>
      <c r="L573" s="1385"/>
      <c r="M573" s="1385"/>
      <c r="N573" s="1385"/>
      <c r="O573" s="1385"/>
      <c r="P573" s="1385"/>
      <c r="Q573" s="1385"/>
      <c r="R573" s="1385"/>
      <c r="S573" s="1385"/>
      <c r="T573" s="1385"/>
      <c r="U573" s="1385"/>
      <c r="V573" s="1385"/>
      <c r="W573" s="1385"/>
      <c r="X573" s="1385"/>
      <c r="Y573" s="1385"/>
    </row>
    <row r="574" spans="1:25" ht="12" customHeight="1">
      <c r="A574" s="1385"/>
      <c r="B574" s="1386"/>
      <c r="C574" s="1385"/>
      <c r="D574" s="1385"/>
      <c r="E574" s="1385"/>
      <c r="F574" s="1385"/>
      <c r="G574" s="1385"/>
      <c r="H574" s="1385"/>
      <c r="I574" s="1385"/>
      <c r="J574" s="1385"/>
      <c r="K574" s="1386"/>
      <c r="L574" s="1385"/>
      <c r="M574" s="1385"/>
      <c r="N574" s="1385"/>
      <c r="O574" s="1385"/>
      <c r="P574" s="1385"/>
      <c r="Q574" s="1385"/>
      <c r="R574" s="1385"/>
      <c r="S574" s="1385"/>
      <c r="T574" s="1385"/>
      <c r="U574" s="1385"/>
      <c r="V574" s="1385"/>
      <c r="W574" s="1385"/>
      <c r="X574" s="1385"/>
      <c r="Y574" s="1385"/>
    </row>
    <row r="575" spans="1:25" ht="12" customHeight="1">
      <c r="A575" s="1385"/>
      <c r="B575" s="1386"/>
      <c r="C575" s="1385"/>
      <c r="D575" s="1385"/>
      <c r="E575" s="1385"/>
      <c r="F575" s="1385"/>
      <c r="G575" s="1385"/>
      <c r="H575" s="1385"/>
      <c r="I575" s="1385"/>
      <c r="J575" s="1385"/>
      <c r="K575" s="1386"/>
      <c r="L575" s="1385"/>
      <c r="M575" s="1385"/>
      <c r="N575" s="1385"/>
      <c r="O575" s="1385"/>
      <c r="P575" s="1385"/>
      <c r="Q575" s="1385"/>
      <c r="R575" s="1385"/>
      <c r="S575" s="1385"/>
      <c r="T575" s="1385"/>
      <c r="U575" s="1385"/>
      <c r="V575" s="1385"/>
      <c r="W575" s="1385"/>
      <c r="X575" s="1385"/>
      <c r="Y575" s="1385"/>
    </row>
    <row r="576" spans="1:25" ht="12" customHeight="1">
      <c r="A576" s="1385"/>
      <c r="B576" s="1386"/>
      <c r="C576" s="1385"/>
      <c r="D576" s="1385"/>
      <c r="E576" s="1385"/>
      <c r="F576" s="1385"/>
      <c r="G576" s="1385"/>
      <c r="H576" s="1385"/>
      <c r="I576" s="1385"/>
      <c r="J576" s="1385"/>
      <c r="K576" s="1386"/>
      <c r="L576" s="1385"/>
      <c r="M576" s="1385"/>
      <c r="N576" s="1385"/>
      <c r="O576" s="1385"/>
      <c r="P576" s="1385"/>
      <c r="Q576" s="1385"/>
      <c r="R576" s="1385"/>
      <c r="S576" s="1385"/>
      <c r="T576" s="1385"/>
      <c r="U576" s="1385"/>
      <c r="V576" s="1385"/>
      <c r="W576" s="1385"/>
      <c r="X576" s="1385"/>
      <c r="Y576" s="1385"/>
    </row>
    <row r="577" spans="1:25" ht="12" customHeight="1">
      <c r="A577" s="1385"/>
      <c r="B577" s="1386"/>
      <c r="C577" s="1385"/>
      <c r="D577" s="1385"/>
      <c r="E577" s="1385"/>
      <c r="F577" s="1385"/>
      <c r="G577" s="1385"/>
      <c r="H577" s="1385"/>
      <c r="I577" s="1385"/>
      <c r="J577" s="1385"/>
      <c r="K577" s="1386"/>
      <c r="L577" s="1385"/>
      <c r="M577" s="1385"/>
      <c r="N577" s="1385"/>
      <c r="O577" s="1385"/>
      <c r="P577" s="1385"/>
      <c r="Q577" s="1385"/>
      <c r="R577" s="1385"/>
      <c r="S577" s="1385"/>
      <c r="T577" s="1385"/>
      <c r="U577" s="1385"/>
      <c r="V577" s="1385"/>
      <c r="W577" s="1385"/>
      <c r="X577" s="1385"/>
      <c r="Y577" s="1385"/>
    </row>
    <row r="578" spans="1:25" ht="12" customHeight="1">
      <c r="A578" s="1385"/>
      <c r="B578" s="1386"/>
      <c r="C578" s="1385"/>
      <c r="D578" s="1385"/>
      <c r="E578" s="1385"/>
      <c r="F578" s="1385"/>
      <c r="G578" s="1385"/>
      <c r="H578" s="1385"/>
      <c r="I578" s="1385"/>
      <c r="J578" s="1385"/>
      <c r="K578" s="1386"/>
      <c r="L578" s="1385"/>
      <c r="M578" s="1385"/>
      <c r="N578" s="1385"/>
      <c r="O578" s="1385"/>
      <c r="P578" s="1385"/>
      <c r="Q578" s="1385"/>
      <c r="R578" s="1385"/>
      <c r="S578" s="1385"/>
      <c r="T578" s="1385"/>
      <c r="U578" s="1385"/>
      <c r="V578" s="1385"/>
      <c r="W578" s="1385"/>
      <c r="X578" s="1385"/>
      <c r="Y578" s="1385"/>
    </row>
    <row r="579" spans="1:25" ht="12" customHeight="1">
      <c r="A579" s="1385"/>
      <c r="B579" s="1386"/>
      <c r="C579" s="1385"/>
      <c r="D579" s="1385"/>
      <c r="E579" s="1385"/>
      <c r="F579" s="1385"/>
      <c r="G579" s="1385"/>
      <c r="H579" s="1385"/>
      <c r="I579" s="1385"/>
      <c r="J579" s="1385"/>
      <c r="K579" s="1386"/>
      <c r="L579" s="1385"/>
      <c r="M579" s="1385"/>
      <c r="N579" s="1385"/>
      <c r="O579" s="1385"/>
      <c r="P579" s="1385"/>
      <c r="Q579" s="1385"/>
      <c r="R579" s="1385"/>
      <c r="S579" s="1385"/>
      <c r="T579" s="1385"/>
      <c r="U579" s="1385"/>
      <c r="V579" s="1385"/>
      <c r="W579" s="1385"/>
      <c r="X579" s="1385"/>
      <c r="Y579" s="1385"/>
    </row>
    <row r="580" spans="1:25" ht="12" customHeight="1">
      <c r="A580" s="1385"/>
      <c r="B580" s="1386"/>
      <c r="C580" s="1385"/>
      <c r="D580" s="1385"/>
      <c r="E580" s="1385"/>
      <c r="F580" s="1385"/>
      <c r="G580" s="1385"/>
      <c r="H580" s="1385"/>
      <c r="I580" s="1385"/>
      <c r="J580" s="1385"/>
      <c r="K580" s="1386"/>
      <c r="L580" s="1385"/>
      <c r="M580" s="1385"/>
      <c r="N580" s="1385"/>
      <c r="O580" s="1385"/>
      <c r="P580" s="1385"/>
      <c r="Q580" s="1385"/>
      <c r="R580" s="1385"/>
      <c r="S580" s="1385"/>
      <c r="T580" s="1385"/>
      <c r="U580" s="1385"/>
      <c r="V580" s="1385"/>
      <c r="W580" s="1385"/>
      <c r="X580" s="1385"/>
      <c r="Y580" s="1385"/>
    </row>
    <row r="581" spans="1:25" ht="12" customHeight="1">
      <c r="A581" s="1385"/>
      <c r="B581" s="1386"/>
      <c r="C581" s="1385"/>
      <c r="D581" s="1385"/>
      <c r="E581" s="1385"/>
      <c r="F581" s="1385"/>
      <c r="G581" s="1385"/>
      <c r="H581" s="1385"/>
      <c r="I581" s="1385"/>
      <c r="J581" s="1385"/>
      <c r="K581" s="1386"/>
      <c r="L581" s="1385"/>
      <c r="M581" s="1385"/>
      <c r="N581" s="1385"/>
      <c r="O581" s="1385"/>
      <c r="P581" s="1385"/>
      <c r="Q581" s="1385"/>
      <c r="R581" s="1385"/>
      <c r="S581" s="1385"/>
      <c r="T581" s="1385"/>
      <c r="U581" s="1385"/>
      <c r="V581" s="1385"/>
      <c r="W581" s="1385"/>
      <c r="X581" s="1385"/>
      <c r="Y581" s="1385"/>
    </row>
    <row r="582" spans="1:25" ht="12" customHeight="1">
      <c r="A582" s="1385"/>
      <c r="B582" s="1386"/>
      <c r="C582" s="1385"/>
      <c r="D582" s="1385"/>
      <c r="E582" s="1385"/>
      <c r="F582" s="1385"/>
      <c r="G582" s="1385"/>
      <c r="H582" s="1385"/>
      <c r="I582" s="1385"/>
      <c r="J582" s="1385"/>
      <c r="K582" s="1386"/>
      <c r="L582" s="1385"/>
      <c r="M582" s="1385"/>
      <c r="N582" s="1385"/>
      <c r="O582" s="1385"/>
      <c r="P582" s="1385"/>
      <c r="Q582" s="1385"/>
      <c r="R582" s="1385"/>
      <c r="S582" s="1385"/>
      <c r="T582" s="1385"/>
      <c r="U582" s="1385"/>
      <c r="V582" s="1385"/>
      <c r="W582" s="1385"/>
      <c r="X582" s="1385"/>
      <c r="Y582" s="1385"/>
    </row>
    <row r="583" spans="1:25" ht="12" customHeight="1">
      <c r="A583" s="1385"/>
      <c r="B583" s="1386"/>
      <c r="C583" s="1385"/>
      <c r="D583" s="1385"/>
      <c r="E583" s="1385"/>
      <c r="F583" s="1385"/>
      <c r="G583" s="1385"/>
      <c r="H583" s="1385"/>
      <c r="I583" s="1385"/>
      <c r="J583" s="1385"/>
      <c r="K583" s="1386"/>
      <c r="L583" s="1385"/>
      <c r="M583" s="1385"/>
      <c r="N583" s="1385"/>
      <c r="O583" s="1385"/>
      <c r="P583" s="1385"/>
      <c r="Q583" s="1385"/>
      <c r="R583" s="1385"/>
      <c r="S583" s="1385"/>
      <c r="T583" s="1385"/>
      <c r="U583" s="1385"/>
      <c r="V583" s="1385"/>
      <c r="W583" s="1385"/>
      <c r="X583" s="1385"/>
      <c r="Y583" s="1385"/>
    </row>
    <row r="584" spans="1:25" ht="12" customHeight="1">
      <c r="A584" s="1385"/>
      <c r="B584" s="1386"/>
      <c r="C584" s="1385"/>
      <c r="D584" s="1385"/>
      <c r="E584" s="1385"/>
      <c r="F584" s="1385"/>
      <c r="G584" s="1385"/>
      <c r="H584" s="1385"/>
      <c r="I584" s="1385"/>
      <c r="J584" s="1385"/>
      <c r="K584" s="1386"/>
      <c r="L584" s="1385"/>
      <c r="M584" s="1385"/>
      <c r="N584" s="1385"/>
      <c r="O584" s="1385"/>
      <c r="P584" s="1385"/>
      <c r="Q584" s="1385"/>
      <c r="R584" s="1385"/>
      <c r="S584" s="1385"/>
      <c r="T584" s="1385"/>
      <c r="U584" s="1385"/>
      <c r="V584" s="1385"/>
      <c r="W584" s="1385"/>
      <c r="X584" s="1385"/>
      <c r="Y584" s="1385"/>
    </row>
    <row r="585" spans="1:25" ht="12" customHeight="1">
      <c r="A585" s="1385"/>
      <c r="B585" s="1386"/>
      <c r="C585" s="1385"/>
      <c r="D585" s="1385"/>
      <c r="E585" s="1385"/>
      <c r="F585" s="1385"/>
      <c r="G585" s="1385"/>
      <c r="H585" s="1385"/>
      <c r="I585" s="1385"/>
      <c r="J585" s="1385"/>
      <c r="K585" s="1386"/>
      <c r="L585" s="1385"/>
      <c r="M585" s="1385"/>
      <c r="N585" s="1385"/>
      <c r="O585" s="1385"/>
      <c r="P585" s="1385"/>
      <c r="Q585" s="1385"/>
      <c r="R585" s="1385"/>
      <c r="S585" s="1385"/>
      <c r="T585" s="1385"/>
      <c r="U585" s="1385"/>
      <c r="V585" s="1385"/>
      <c r="W585" s="1385"/>
      <c r="X585" s="1385"/>
      <c r="Y585" s="1385"/>
    </row>
    <row r="586" spans="1:25" ht="12" customHeight="1">
      <c r="A586" s="1385"/>
      <c r="B586" s="1386"/>
      <c r="C586" s="1385"/>
      <c r="D586" s="1385"/>
      <c r="E586" s="1385"/>
      <c r="F586" s="1385"/>
      <c r="G586" s="1385"/>
      <c r="H586" s="1385"/>
      <c r="I586" s="1385"/>
      <c r="J586" s="1385"/>
      <c r="K586" s="1386"/>
      <c r="L586" s="1385"/>
      <c r="M586" s="1385"/>
      <c r="N586" s="1385"/>
      <c r="O586" s="1385"/>
      <c r="P586" s="1385"/>
      <c r="Q586" s="1385"/>
      <c r="R586" s="1385"/>
      <c r="S586" s="1385"/>
      <c r="T586" s="1385"/>
      <c r="U586" s="1385"/>
      <c r="V586" s="1385"/>
      <c r="W586" s="1385"/>
      <c r="X586" s="1385"/>
      <c r="Y586" s="1385"/>
    </row>
    <row r="587" spans="1:25" ht="12" customHeight="1">
      <c r="A587" s="1385"/>
      <c r="B587" s="1386"/>
      <c r="C587" s="1385"/>
      <c r="D587" s="1385"/>
      <c r="E587" s="1385"/>
      <c r="F587" s="1385"/>
      <c r="G587" s="1385"/>
      <c r="H587" s="1385"/>
      <c r="I587" s="1385"/>
      <c r="J587" s="1385"/>
      <c r="K587" s="1386"/>
      <c r="L587" s="1385"/>
      <c r="M587" s="1385"/>
      <c r="N587" s="1385"/>
      <c r="O587" s="1385"/>
      <c r="P587" s="1385"/>
      <c r="Q587" s="1385"/>
      <c r="R587" s="1385"/>
      <c r="S587" s="1385"/>
      <c r="T587" s="1385"/>
      <c r="U587" s="1385"/>
      <c r="V587" s="1385"/>
      <c r="W587" s="1385"/>
      <c r="X587" s="1385"/>
      <c r="Y587" s="1385"/>
    </row>
    <row r="588" spans="1:25" ht="12" customHeight="1">
      <c r="A588" s="1385"/>
      <c r="B588" s="1386"/>
      <c r="C588" s="1385"/>
      <c r="D588" s="1385"/>
      <c r="E588" s="1385"/>
      <c r="F588" s="1385"/>
      <c r="G588" s="1385"/>
      <c r="H588" s="1385"/>
      <c r="I588" s="1385"/>
      <c r="J588" s="1385"/>
      <c r="K588" s="1386"/>
      <c r="L588" s="1385"/>
      <c r="M588" s="1385"/>
      <c r="N588" s="1385"/>
      <c r="O588" s="1385"/>
      <c r="P588" s="1385"/>
      <c r="Q588" s="1385"/>
      <c r="R588" s="1385"/>
      <c r="S588" s="1385"/>
      <c r="T588" s="1385"/>
      <c r="U588" s="1385"/>
      <c r="V588" s="1385"/>
      <c r="W588" s="1385"/>
      <c r="X588" s="1385"/>
      <c r="Y588" s="1385"/>
    </row>
    <row r="589" spans="1:25" ht="12" customHeight="1">
      <c r="A589" s="1385"/>
      <c r="B589" s="1386"/>
      <c r="C589" s="1385"/>
      <c r="D589" s="1385"/>
      <c r="E589" s="1385"/>
      <c r="F589" s="1385"/>
      <c r="G589" s="1385"/>
      <c r="H589" s="1385"/>
      <c r="I589" s="1385"/>
      <c r="J589" s="1385"/>
      <c r="K589" s="1386"/>
      <c r="L589" s="1385"/>
      <c r="M589" s="1385"/>
      <c r="N589" s="1385"/>
      <c r="O589" s="1385"/>
      <c r="P589" s="1385"/>
      <c r="Q589" s="1385"/>
      <c r="R589" s="1385"/>
      <c r="S589" s="1385"/>
      <c r="T589" s="1385"/>
      <c r="U589" s="1385"/>
      <c r="V589" s="1385"/>
      <c r="W589" s="1385"/>
      <c r="X589" s="1385"/>
      <c r="Y589" s="1385"/>
    </row>
    <row r="590" spans="1:25" ht="12" customHeight="1">
      <c r="A590" s="1385"/>
      <c r="B590" s="1386"/>
      <c r="C590" s="1385"/>
      <c r="D590" s="1385"/>
      <c r="E590" s="1385"/>
      <c r="F590" s="1385"/>
      <c r="G590" s="1385"/>
      <c r="H590" s="1385"/>
      <c r="I590" s="1385"/>
      <c r="J590" s="1385"/>
      <c r="K590" s="1386"/>
      <c r="L590" s="1385"/>
      <c r="M590" s="1385"/>
      <c r="N590" s="1385"/>
      <c r="O590" s="1385"/>
      <c r="P590" s="1385"/>
      <c r="Q590" s="1385"/>
      <c r="R590" s="1385"/>
      <c r="S590" s="1385"/>
      <c r="T590" s="1385"/>
      <c r="U590" s="1385"/>
      <c r="V590" s="1385"/>
      <c r="W590" s="1385"/>
      <c r="X590" s="1385"/>
      <c r="Y590" s="1385"/>
    </row>
    <row r="591" spans="1:25" ht="12" customHeight="1">
      <c r="A591" s="1385"/>
      <c r="B591" s="1386"/>
      <c r="C591" s="1385"/>
      <c r="D591" s="1385"/>
      <c r="E591" s="1385"/>
      <c r="F591" s="1385"/>
      <c r="G591" s="1385"/>
      <c r="H591" s="1385"/>
      <c r="I591" s="1385"/>
      <c r="J591" s="1385"/>
      <c r="K591" s="1386"/>
      <c r="L591" s="1385"/>
      <c r="M591" s="1385"/>
      <c r="N591" s="1385"/>
      <c r="O591" s="1385"/>
      <c r="P591" s="1385"/>
      <c r="Q591" s="1385"/>
      <c r="R591" s="1385"/>
      <c r="S591" s="1385"/>
      <c r="T591" s="1385"/>
      <c r="U591" s="1385"/>
      <c r="V591" s="1385"/>
      <c r="W591" s="1385"/>
      <c r="X591" s="1385"/>
      <c r="Y591" s="1385"/>
    </row>
    <row r="592" spans="1:25" ht="12" customHeight="1">
      <c r="A592" s="1385"/>
      <c r="B592" s="1386"/>
      <c r="C592" s="1385"/>
      <c r="D592" s="1385"/>
      <c r="E592" s="1385"/>
      <c r="F592" s="1385"/>
      <c r="G592" s="1385"/>
      <c r="H592" s="1385"/>
      <c r="I592" s="1385"/>
      <c r="J592" s="1385"/>
      <c r="K592" s="1386"/>
      <c r="L592" s="1385"/>
      <c r="M592" s="1385"/>
      <c r="N592" s="1385"/>
      <c r="O592" s="1385"/>
      <c r="P592" s="1385"/>
      <c r="Q592" s="1385"/>
      <c r="R592" s="1385"/>
      <c r="S592" s="1385"/>
      <c r="T592" s="1385"/>
      <c r="U592" s="1385"/>
      <c r="V592" s="1385"/>
      <c r="W592" s="1385"/>
      <c r="X592" s="1385"/>
      <c r="Y592" s="1385"/>
    </row>
    <row r="593" spans="1:25" ht="12" customHeight="1">
      <c r="A593" s="1385"/>
      <c r="B593" s="1386"/>
      <c r="C593" s="1385"/>
      <c r="D593" s="1385"/>
      <c r="E593" s="1385"/>
      <c r="F593" s="1385"/>
      <c r="G593" s="1385"/>
      <c r="H593" s="1385"/>
      <c r="I593" s="1385"/>
      <c r="J593" s="1385"/>
      <c r="K593" s="1386"/>
      <c r="L593" s="1385"/>
      <c r="M593" s="1385"/>
      <c r="N593" s="1385"/>
      <c r="O593" s="1385"/>
      <c r="P593" s="1385"/>
      <c r="Q593" s="1385"/>
      <c r="R593" s="1385"/>
      <c r="S593" s="1385"/>
      <c r="T593" s="1385"/>
      <c r="U593" s="1385"/>
      <c r="V593" s="1385"/>
      <c r="W593" s="1385"/>
      <c r="X593" s="1385"/>
      <c r="Y593" s="1385"/>
    </row>
    <row r="594" spans="1:25" ht="12" customHeight="1">
      <c r="A594" s="1385"/>
      <c r="B594" s="1386"/>
      <c r="C594" s="1385"/>
      <c r="D594" s="1385"/>
      <c r="E594" s="1385"/>
      <c r="F594" s="1385"/>
      <c r="G594" s="1385"/>
      <c r="H594" s="1385"/>
      <c r="I594" s="1385"/>
      <c r="J594" s="1385"/>
      <c r="K594" s="1386"/>
      <c r="L594" s="1385"/>
      <c r="M594" s="1385"/>
      <c r="N594" s="1385"/>
      <c r="O594" s="1385"/>
      <c r="P594" s="1385"/>
      <c r="Q594" s="1385"/>
      <c r="R594" s="1385"/>
      <c r="S594" s="1385"/>
      <c r="T594" s="1385"/>
      <c r="U594" s="1385"/>
      <c r="V594" s="1385"/>
      <c r="W594" s="1385"/>
      <c r="X594" s="1385"/>
      <c r="Y594" s="1385"/>
    </row>
    <row r="595" spans="1:25" ht="12" customHeight="1">
      <c r="A595" s="1385"/>
      <c r="B595" s="1386"/>
      <c r="C595" s="1385"/>
      <c r="D595" s="1385"/>
      <c r="E595" s="1385"/>
      <c r="F595" s="1385"/>
      <c r="G595" s="1385"/>
      <c r="H595" s="1385"/>
      <c r="I595" s="1385"/>
      <c r="J595" s="1385"/>
      <c r="K595" s="1386"/>
      <c r="L595" s="1385"/>
      <c r="M595" s="1385"/>
      <c r="N595" s="1385"/>
      <c r="O595" s="1385"/>
      <c r="P595" s="1385"/>
      <c r="Q595" s="1385"/>
      <c r="R595" s="1385"/>
      <c r="S595" s="1385"/>
      <c r="T595" s="1385"/>
      <c r="U595" s="1385"/>
      <c r="V595" s="1385"/>
      <c r="W595" s="1385"/>
      <c r="X595" s="1385"/>
      <c r="Y595" s="1385"/>
    </row>
    <row r="596" spans="1:25" ht="12" customHeight="1">
      <c r="A596" s="1385"/>
      <c r="B596" s="1386"/>
      <c r="C596" s="1385"/>
      <c r="D596" s="1385"/>
      <c r="E596" s="1385"/>
      <c r="F596" s="1385"/>
      <c r="G596" s="1385"/>
      <c r="H596" s="1385"/>
      <c r="I596" s="1385"/>
      <c r="J596" s="1385"/>
      <c r="K596" s="1386"/>
      <c r="L596" s="1385"/>
      <c r="M596" s="1385"/>
      <c r="N596" s="1385"/>
      <c r="O596" s="1385"/>
      <c r="P596" s="1385"/>
      <c r="Q596" s="1385"/>
      <c r="R596" s="1385"/>
      <c r="S596" s="1385"/>
      <c r="T596" s="1385"/>
      <c r="U596" s="1385"/>
      <c r="V596" s="1385"/>
      <c r="W596" s="1385"/>
      <c r="X596" s="1385"/>
      <c r="Y596" s="1385"/>
    </row>
    <row r="597" spans="1:25" ht="12" customHeight="1">
      <c r="A597" s="1385"/>
      <c r="B597" s="1386"/>
      <c r="C597" s="1385"/>
      <c r="D597" s="1385"/>
      <c r="E597" s="1385"/>
      <c r="F597" s="1385"/>
      <c r="G597" s="1385"/>
      <c r="H597" s="1385"/>
      <c r="I597" s="1385"/>
      <c r="J597" s="1385"/>
      <c r="K597" s="1386"/>
      <c r="L597" s="1385"/>
      <c r="M597" s="1385"/>
      <c r="N597" s="1385"/>
      <c r="O597" s="1385"/>
      <c r="P597" s="1385"/>
      <c r="Q597" s="1385"/>
      <c r="R597" s="1385"/>
      <c r="S597" s="1385"/>
      <c r="T597" s="1385"/>
      <c r="U597" s="1385"/>
      <c r="V597" s="1385"/>
      <c r="W597" s="1385"/>
      <c r="X597" s="1385"/>
      <c r="Y597" s="1385"/>
    </row>
    <row r="598" spans="1:25" ht="12" customHeight="1">
      <c r="A598" s="1385"/>
      <c r="B598" s="1386"/>
      <c r="C598" s="1385"/>
      <c r="D598" s="1385"/>
      <c r="E598" s="1385"/>
      <c r="F598" s="1385"/>
      <c r="G598" s="1385"/>
      <c r="H598" s="1385"/>
      <c r="I598" s="1385"/>
      <c r="J598" s="1385"/>
      <c r="K598" s="1386"/>
      <c r="L598" s="1385"/>
      <c r="M598" s="1385"/>
      <c r="N598" s="1385"/>
      <c r="O598" s="1385"/>
      <c r="P598" s="1385"/>
      <c r="Q598" s="1385"/>
      <c r="R598" s="1385"/>
      <c r="S598" s="1385"/>
      <c r="T598" s="1385"/>
      <c r="U598" s="1385"/>
      <c r="V598" s="1385"/>
      <c r="W598" s="1385"/>
      <c r="X598" s="1385"/>
      <c r="Y598" s="1385"/>
    </row>
    <row r="599" spans="1:25" ht="12" customHeight="1">
      <c r="A599" s="1385"/>
      <c r="B599" s="1386"/>
      <c r="C599" s="1385"/>
      <c r="D599" s="1385"/>
      <c r="E599" s="1385"/>
      <c r="F599" s="1385"/>
      <c r="G599" s="1385"/>
      <c r="H599" s="1385"/>
      <c r="I599" s="1385"/>
      <c r="J599" s="1385"/>
      <c r="K599" s="1386"/>
      <c r="L599" s="1385"/>
      <c r="M599" s="1385"/>
      <c r="N599" s="1385"/>
      <c r="O599" s="1385"/>
      <c r="P599" s="1385"/>
      <c r="Q599" s="1385"/>
      <c r="R599" s="1385"/>
      <c r="S599" s="1385"/>
      <c r="T599" s="1385"/>
      <c r="U599" s="1385"/>
      <c r="V599" s="1385"/>
      <c r="W599" s="1385"/>
      <c r="X599" s="1385"/>
      <c r="Y599" s="1385"/>
    </row>
    <row r="600" spans="1:25" ht="12" customHeight="1">
      <c r="A600" s="1385"/>
      <c r="B600" s="1386"/>
      <c r="C600" s="1385"/>
      <c r="D600" s="1385"/>
      <c r="E600" s="1385"/>
      <c r="F600" s="1385"/>
      <c r="G600" s="1385"/>
      <c r="H600" s="1385"/>
      <c r="I600" s="1385"/>
      <c r="J600" s="1385"/>
      <c r="K600" s="1386"/>
      <c r="L600" s="1385"/>
      <c r="M600" s="1385"/>
      <c r="N600" s="1385"/>
      <c r="O600" s="1385"/>
      <c r="P600" s="1385"/>
      <c r="Q600" s="1385"/>
      <c r="R600" s="1385"/>
      <c r="S600" s="1385"/>
      <c r="T600" s="1385"/>
      <c r="U600" s="1385"/>
      <c r="V600" s="1385"/>
      <c r="W600" s="1385"/>
      <c r="X600" s="1385"/>
      <c r="Y600" s="1385"/>
    </row>
    <row r="601" spans="1:25" ht="12" customHeight="1">
      <c r="A601" s="1385"/>
      <c r="B601" s="1386"/>
      <c r="C601" s="1385"/>
      <c r="D601" s="1385"/>
      <c r="E601" s="1385"/>
      <c r="F601" s="1385"/>
      <c r="G601" s="1385"/>
      <c r="H601" s="1385"/>
      <c r="I601" s="1385"/>
      <c r="J601" s="1385"/>
      <c r="K601" s="1386"/>
      <c r="L601" s="1385"/>
      <c r="M601" s="1385"/>
      <c r="N601" s="1385"/>
      <c r="O601" s="1385"/>
      <c r="P601" s="1385"/>
      <c r="Q601" s="1385"/>
      <c r="R601" s="1385"/>
      <c r="S601" s="1385"/>
      <c r="T601" s="1385"/>
      <c r="U601" s="1385"/>
      <c r="V601" s="1385"/>
      <c r="W601" s="1385"/>
      <c r="X601" s="1385"/>
      <c r="Y601" s="1385"/>
    </row>
    <row r="602" spans="1:25" ht="12" customHeight="1">
      <c r="A602" s="1385"/>
      <c r="B602" s="1386"/>
      <c r="C602" s="1385"/>
      <c r="D602" s="1385"/>
      <c r="E602" s="1385"/>
      <c r="F602" s="1385"/>
      <c r="G602" s="1385"/>
      <c r="H602" s="1385"/>
      <c r="I602" s="1385"/>
      <c r="J602" s="1385"/>
      <c r="K602" s="1386"/>
      <c r="L602" s="1385"/>
      <c r="M602" s="1385"/>
      <c r="N602" s="1385"/>
      <c r="O602" s="1385"/>
      <c r="P602" s="1385"/>
      <c r="Q602" s="1385"/>
      <c r="R602" s="1385"/>
      <c r="S602" s="1385"/>
      <c r="T602" s="1385"/>
      <c r="U602" s="1385"/>
      <c r="V602" s="1385"/>
      <c r="W602" s="1385"/>
      <c r="X602" s="1385"/>
      <c r="Y602" s="1385"/>
    </row>
    <row r="603" spans="1:25" ht="12" customHeight="1">
      <c r="A603" s="1385"/>
      <c r="B603" s="1386"/>
      <c r="C603" s="1385"/>
      <c r="D603" s="1385"/>
      <c r="E603" s="1385"/>
      <c r="F603" s="1385"/>
      <c r="G603" s="1385"/>
      <c r="H603" s="1385"/>
      <c r="I603" s="1385"/>
      <c r="J603" s="1385"/>
      <c r="K603" s="1386"/>
      <c r="L603" s="1385"/>
      <c r="M603" s="1385"/>
      <c r="N603" s="1385"/>
      <c r="O603" s="1385"/>
      <c r="P603" s="1385"/>
      <c r="Q603" s="1385"/>
      <c r="R603" s="1385"/>
      <c r="S603" s="1385"/>
      <c r="T603" s="1385"/>
      <c r="U603" s="1385"/>
      <c r="V603" s="1385"/>
      <c r="W603" s="1385"/>
      <c r="X603" s="1385"/>
      <c r="Y603" s="1385"/>
    </row>
    <row r="604" spans="1:25" ht="12" customHeight="1">
      <c r="A604" s="1385"/>
      <c r="B604" s="1386"/>
      <c r="C604" s="1385"/>
      <c r="D604" s="1385"/>
      <c r="E604" s="1385"/>
      <c r="F604" s="1385"/>
      <c r="G604" s="1385"/>
      <c r="H604" s="1385"/>
      <c r="I604" s="1385"/>
      <c r="J604" s="1385"/>
      <c r="K604" s="1386"/>
      <c r="L604" s="1385"/>
      <c r="M604" s="1385"/>
      <c r="N604" s="1385"/>
      <c r="O604" s="1385"/>
      <c r="P604" s="1385"/>
      <c r="Q604" s="1385"/>
      <c r="R604" s="1385"/>
      <c r="S604" s="1385"/>
      <c r="T604" s="1385"/>
      <c r="U604" s="1385"/>
      <c r="V604" s="1385"/>
      <c r="W604" s="1385"/>
      <c r="X604" s="1385"/>
      <c r="Y604" s="1385"/>
    </row>
    <row r="605" spans="1:25" ht="12" customHeight="1">
      <c r="A605" s="1385"/>
      <c r="B605" s="1386"/>
      <c r="C605" s="1385"/>
      <c r="D605" s="1385"/>
      <c r="E605" s="1385"/>
      <c r="F605" s="1385"/>
      <c r="G605" s="1385"/>
      <c r="H605" s="1385"/>
      <c r="I605" s="1385"/>
      <c r="J605" s="1385"/>
      <c r="K605" s="1386"/>
      <c r="L605" s="1385"/>
      <c r="M605" s="1385"/>
      <c r="N605" s="1385"/>
      <c r="O605" s="1385"/>
      <c r="P605" s="1385"/>
      <c r="Q605" s="1385"/>
      <c r="R605" s="1385"/>
      <c r="S605" s="1385"/>
      <c r="T605" s="1385"/>
      <c r="U605" s="1385"/>
      <c r="V605" s="1385"/>
      <c r="W605" s="1385"/>
      <c r="X605" s="1385"/>
      <c r="Y605" s="1385"/>
    </row>
    <row r="606" spans="1:25" ht="12" customHeight="1">
      <c r="A606" s="1385"/>
      <c r="B606" s="1386"/>
      <c r="C606" s="1385"/>
      <c r="D606" s="1385"/>
      <c r="E606" s="1385"/>
      <c r="F606" s="1385"/>
      <c r="G606" s="1385"/>
      <c r="H606" s="1385"/>
      <c r="I606" s="1385"/>
      <c r="J606" s="1385"/>
      <c r="K606" s="1386"/>
      <c r="L606" s="1385"/>
      <c r="M606" s="1385"/>
      <c r="N606" s="1385"/>
      <c r="O606" s="1385"/>
      <c r="P606" s="1385"/>
      <c r="Q606" s="1385"/>
      <c r="R606" s="1385"/>
      <c r="S606" s="1385"/>
      <c r="T606" s="1385"/>
      <c r="U606" s="1385"/>
      <c r="V606" s="1385"/>
      <c r="W606" s="1385"/>
      <c r="X606" s="1385"/>
      <c r="Y606" s="1385"/>
    </row>
    <row r="607" spans="1:25" ht="12" customHeight="1">
      <c r="A607" s="1385"/>
      <c r="B607" s="1386"/>
      <c r="C607" s="1385"/>
      <c r="D607" s="1385"/>
      <c r="E607" s="1385"/>
      <c r="F607" s="1385"/>
      <c r="G607" s="1385"/>
      <c r="H607" s="1385"/>
      <c r="I607" s="1385"/>
      <c r="J607" s="1385"/>
      <c r="K607" s="1386"/>
      <c r="L607" s="1385"/>
      <c r="M607" s="1385"/>
      <c r="N607" s="1385"/>
      <c r="O607" s="1385"/>
      <c r="P607" s="1385"/>
      <c r="Q607" s="1385"/>
      <c r="R607" s="1385"/>
      <c r="S607" s="1385"/>
      <c r="T607" s="1385"/>
      <c r="U607" s="1385"/>
      <c r="V607" s="1385"/>
      <c r="W607" s="1385"/>
      <c r="X607" s="1385"/>
      <c r="Y607" s="1385"/>
    </row>
    <row r="608" spans="1:25" ht="12" customHeight="1">
      <c r="A608" s="1385"/>
      <c r="B608" s="1386"/>
      <c r="C608" s="1385"/>
      <c r="D608" s="1385"/>
      <c r="E608" s="1385"/>
      <c r="F608" s="1385"/>
      <c r="G608" s="1385"/>
      <c r="H608" s="1385"/>
      <c r="I608" s="1385"/>
      <c r="J608" s="1385"/>
      <c r="K608" s="1386"/>
      <c r="L608" s="1385"/>
      <c r="M608" s="1385"/>
      <c r="N608" s="1385"/>
      <c r="O608" s="1385"/>
      <c r="P608" s="1385"/>
      <c r="Q608" s="1385"/>
      <c r="R608" s="1385"/>
      <c r="S608" s="1385"/>
      <c r="T608" s="1385"/>
      <c r="U608" s="1385"/>
      <c r="V608" s="1385"/>
      <c r="W608" s="1385"/>
      <c r="X608" s="1385"/>
      <c r="Y608" s="1385"/>
    </row>
    <row r="609" spans="1:25" ht="12" customHeight="1">
      <c r="A609" s="1385"/>
      <c r="B609" s="1386"/>
      <c r="C609" s="1385"/>
      <c r="D609" s="1385"/>
      <c r="E609" s="1385"/>
      <c r="F609" s="1385"/>
      <c r="G609" s="1385"/>
      <c r="H609" s="1385"/>
      <c r="I609" s="1385"/>
      <c r="J609" s="1385"/>
      <c r="K609" s="1386"/>
      <c r="L609" s="1385"/>
      <c r="M609" s="1385"/>
      <c r="N609" s="1385"/>
      <c r="O609" s="1385"/>
      <c r="P609" s="1385"/>
      <c r="Q609" s="1385"/>
      <c r="R609" s="1385"/>
      <c r="S609" s="1385"/>
      <c r="T609" s="1385"/>
      <c r="U609" s="1385"/>
      <c r="V609" s="1385"/>
      <c r="W609" s="1385"/>
      <c r="X609" s="1385"/>
      <c r="Y609" s="1385"/>
    </row>
    <row r="610" spans="1:25" ht="12" customHeight="1">
      <c r="A610" s="1385"/>
      <c r="B610" s="1386"/>
      <c r="C610" s="1385"/>
      <c r="D610" s="1385"/>
      <c r="E610" s="1385"/>
      <c r="F610" s="1385"/>
      <c r="G610" s="1385"/>
      <c r="H610" s="1385"/>
      <c r="I610" s="1385"/>
      <c r="J610" s="1385"/>
      <c r="K610" s="1386"/>
      <c r="L610" s="1385"/>
      <c r="M610" s="1385"/>
      <c r="N610" s="1385"/>
      <c r="O610" s="1385"/>
      <c r="P610" s="1385"/>
      <c r="Q610" s="1385"/>
      <c r="R610" s="1385"/>
      <c r="S610" s="1385"/>
      <c r="T610" s="1385"/>
      <c r="U610" s="1385"/>
      <c r="V610" s="1385"/>
      <c r="W610" s="1385"/>
      <c r="X610" s="1385"/>
      <c r="Y610" s="1385"/>
    </row>
    <row r="611" spans="1:25" ht="12" customHeight="1">
      <c r="A611" s="1385"/>
      <c r="B611" s="1386"/>
      <c r="C611" s="1385"/>
      <c r="D611" s="1385"/>
      <c r="E611" s="1385"/>
      <c r="F611" s="1385"/>
      <c r="G611" s="1385"/>
      <c r="H611" s="1385"/>
      <c r="I611" s="1385"/>
      <c r="J611" s="1385"/>
      <c r="K611" s="1386"/>
      <c r="L611" s="1385"/>
      <c r="M611" s="1385"/>
      <c r="N611" s="1385"/>
      <c r="O611" s="1385"/>
      <c r="P611" s="1385"/>
      <c r="Q611" s="1385"/>
      <c r="R611" s="1385"/>
      <c r="S611" s="1385"/>
      <c r="T611" s="1385"/>
      <c r="U611" s="1385"/>
      <c r="V611" s="1385"/>
      <c r="W611" s="1385"/>
      <c r="X611" s="1385"/>
      <c r="Y611" s="1385"/>
    </row>
    <row r="612" spans="1:25" ht="12" customHeight="1">
      <c r="A612" s="1385"/>
      <c r="B612" s="1386"/>
      <c r="C612" s="1385"/>
      <c r="D612" s="1385"/>
      <c r="E612" s="1385"/>
      <c r="F612" s="1385"/>
      <c r="G612" s="1385"/>
      <c r="H612" s="1385"/>
      <c r="I612" s="1385"/>
      <c r="J612" s="1385"/>
      <c r="K612" s="1386"/>
      <c r="L612" s="1385"/>
      <c r="M612" s="1385"/>
      <c r="N612" s="1385"/>
      <c r="O612" s="1385"/>
      <c r="P612" s="1385"/>
      <c r="Q612" s="1385"/>
      <c r="R612" s="1385"/>
      <c r="S612" s="1385"/>
      <c r="T612" s="1385"/>
      <c r="U612" s="1385"/>
      <c r="V612" s="1385"/>
      <c r="W612" s="1385"/>
      <c r="X612" s="1385"/>
      <c r="Y612" s="1385"/>
    </row>
    <row r="613" spans="1:25" ht="12" customHeight="1">
      <c r="A613" s="1385"/>
      <c r="B613" s="1386"/>
      <c r="C613" s="1385"/>
      <c r="D613" s="1385"/>
      <c r="E613" s="1385"/>
      <c r="F613" s="1385"/>
      <c r="G613" s="1385"/>
      <c r="H613" s="1385"/>
      <c r="I613" s="1385"/>
      <c r="J613" s="1385"/>
      <c r="K613" s="1386"/>
      <c r="L613" s="1385"/>
      <c r="M613" s="1385"/>
      <c r="N613" s="1385"/>
      <c r="O613" s="1385"/>
      <c r="P613" s="1385"/>
      <c r="Q613" s="1385"/>
      <c r="R613" s="1385"/>
      <c r="S613" s="1385"/>
      <c r="T613" s="1385"/>
      <c r="U613" s="1385"/>
      <c r="V613" s="1385"/>
      <c r="W613" s="1385"/>
      <c r="X613" s="1385"/>
      <c r="Y613" s="1385"/>
    </row>
    <row r="614" spans="1:25" ht="12" customHeight="1">
      <c r="A614" s="1385"/>
      <c r="B614" s="1386"/>
      <c r="C614" s="1385"/>
      <c r="D614" s="1385"/>
      <c r="E614" s="1385"/>
      <c r="F614" s="1385"/>
      <c r="G614" s="1385"/>
      <c r="H614" s="1385"/>
      <c r="I614" s="1385"/>
      <c r="J614" s="1385"/>
      <c r="K614" s="1386"/>
      <c r="L614" s="1385"/>
      <c r="M614" s="1385"/>
      <c r="N614" s="1385"/>
      <c r="O614" s="1385"/>
      <c r="P614" s="1385"/>
      <c r="Q614" s="1385"/>
      <c r="R614" s="1385"/>
      <c r="S614" s="1385"/>
      <c r="T614" s="1385"/>
      <c r="U614" s="1385"/>
      <c r="V614" s="1385"/>
      <c r="W614" s="1385"/>
      <c r="X614" s="1385"/>
      <c r="Y614" s="1385"/>
    </row>
    <row r="615" spans="1:25" ht="12" customHeight="1">
      <c r="A615" s="1385"/>
      <c r="B615" s="1386"/>
      <c r="C615" s="1385"/>
      <c r="D615" s="1385"/>
      <c r="E615" s="1385"/>
      <c r="F615" s="1385"/>
      <c r="G615" s="1385"/>
      <c r="H615" s="1385"/>
      <c r="I615" s="1385"/>
      <c r="J615" s="1385"/>
      <c r="K615" s="1386"/>
      <c r="L615" s="1385"/>
      <c r="M615" s="1385"/>
      <c r="N615" s="1385"/>
      <c r="O615" s="1385"/>
      <c r="P615" s="1385"/>
      <c r="Q615" s="1385"/>
      <c r="R615" s="1385"/>
      <c r="S615" s="1385"/>
      <c r="T615" s="1385"/>
      <c r="U615" s="1385"/>
      <c r="V615" s="1385"/>
      <c r="W615" s="1385"/>
      <c r="X615" s="1385"/>
      <c r="Y615" s="1385"/>
    </row>
    <row r="616" spans="1:25" ht="12" customHeight="1">
      <c r="A616" s="1385"/>
      <c r="B616" s="1386"/>
      <c r="C616" s="1385"/>
      <c r="D616" s="1385"/>
      <c r="E616" s="1385"/>
      <c r="F616" s="1385"/>
      <c r="G616" s="1385"/>
      <c r="H616" s="1385"/>
      <c r="I616" s="1385"/>
      <c r="J616" s="1385"/>
      <c r="K616" s="1386"/>
      <c r="L616" s="1385"/>
      <c r="M616" s="1385"/>
      <c r="N616" s="1385"/>
      <c r="O616" s="1385"/>
      <c r="P616" s="1385"/>
      <c r="Q616" s="1385"/>
      <c r="R616" s="1385"/>
      <c r="S616" s="1385"/>
      <c r="T616" s="1385"/>
      <c r="U616" s="1385"/>
      <c r="V616" s="1385"/>
      <c r="W616" s="1385"/>
      <c r="X616" s="1385"/>
      <c r="Y616" s="1385"/>
    </row>
    <row r="617" spans="1:25" ht="12" customHeight="1">
      <c r="A617" s="1385"/>
      <c r="B617" s="1386"/>
      <c r="C617" s="1385"/>
      <c r="D617" s="1385"/>
      <c r="E617" s="1385"/>
      <c r="F617" s="1385"/>
      <c r="G617" s="1385"/>
      <c r="H617" s="1385"/>
      <c r="I617" s="1385"/>
      <c r="J617" s="1385"/>
      <c r="K617" s="1386"/>
      <c r="L617" s="1385"/>
      <c r="M617" s="1385"/>
      <c r="N617" s="1385"/>
      <c r="O617" s="1385"/>
      <c r="P617" s="1385"/>
      <c r="Q617" s="1385"/>
      <c r="R617" s="1385"/>
      <c r="S617" s="1385"/>
      <c r="T617" s="1385"/>
      <c r="U617" s="1385"/>
      <c r="V617" s="1385"/>
      <c r="W617" s="1385"/>
      <c r="X617" s="1385"/>
      <c r="Y617" s="1385"/>
    </row>
    <row r="618" spans="1:25" ht="12" customHeight="1">
      <c r="A618" s="1385"/>
      <c r="B618" s="1386"/>
      <c r="C618" s="1385"/>
      <c r="D618" s="1385"/>
      <c r="E618" s="1385"/>
      <c r="F618" s="1385"/>
      <c r="G618" s="1385"/>
      <c r="H618" s="1385"/>
      <c r="I618" s="1385"/>
      <c r="J618" s="1385"/>
      <c r="K618" s="1386"/>
      <c r="L618" s="1385"/>
      <c r="M618" s="1385"/>
      <c r="N618" s="1385"/>
      <c r="O618" s="1385"/>
      <c r="P618" s="1385"/>
      <c r="Q618" s="1385"/>
      <c r="R618" s="1385"/>
      <c r="S618" s="1385"/>
      <c r="T618" s="1385"/>
      <c r="U618" s="1385"/>
      <c r="V618" s="1385"/>
      <c r="W618" s="1385"/>
      <c r="X618" s="1385"/>
      <c r="Y618" s="1385"/>
    </row>
    <row r="619" spans="1:25" ht="12" customHeight="1">
      <c r="A619" s="1385"/>
      <c r="B619" s="1386"/>
      <c r="C619" s="1385"/>
      <c r="D619" s="1385"/>
      <c r="E619" s="1385"/>
      <c r="F619" s="1385"/>
      <c r="G619" s="1385"/>
      <c r="H619" s="1385"/>
      <c r="I619" s="1385"/>
      <c r="J619" s="1385"/>
      <c r="K619" s="1386"/>
      <c r="L619" s="1385"/>
      <c r="M619" s="1385"/>
      <c r="N619" s="1385"/>
      <c r="O619" s="1385"/>
      <c r="P619" s="1385"/>
      <c r="Q619" s="1385"/>
      <c r="R619" s="1385"/>
      <c r="S619" s="1385"/>
      <c r="T619" s="1385"/>
      <c r="U619" s="1385"/>
      <c r="V619" s="1385"/>
      <c r="W619" s="1385"/>
      <c r="X619" s="1385"/>
      <c r="Y619" s="1385"/>
    </row>
    <row r="620" spans="1:25" ht="12" customHeight="1">
      <c r="A620" s="1385"/>
      <c r="B620" s="1386"/>
      <c r="C620" s="1385"/>
      <c r="D620" s="1385"/>
      <c r="E620" s="1385"/>
      <c r="F620" s="1385"/>
      <c r="G620" s="1385"/>
      <c r="H620" s="1385"/>
      <c r="I620" s="1385"/>
      <c r="J620" s="1385"/>
      <c r="K620" s="1386"/>
      <c r="L620" s="1385"/>
      <c r="M620" s="1385"/>
      <c r="N620" s="1385"/>
      <c r="O620" s="1385"/>
      <c r="P620" s="1385"/>
      <c r="Q620" s="1385"/>
      <c r="R620" s="1385"/>
      <c r="S620" s="1385"/>
      <c r="T620" s="1385"/>
      <c r="U620" s="1385"/>
      <c r="V620" s="1385"/>
      <c r="W620" s="1385"/>
      <c r="X620" s="1385"/>
      <c r="Y620" s="1385"/>
    </row>
    <row r="621" spans="1:25" ht="12" customHeight="1">
      <c r="A621" s="1385"/>
      <c r="B621" s="1386"/>
      <c r="C621" s="1385"/>
      <c r="D621" s="1385"/>
      <c r="E621" s="1385"/>
      <c r="F621" s="1385"/>
      <c r="G621" s="1385"/>
      <c r="H621" s="1385"/>
      <c r="I621" s="1385"/>
      <c r="J621" s="1385"/>
      <c r="K621" s="1386"/>
      <c r="L621" s="1385"/>
      <c r="M621" s="1385"/>
      <c r="N621" s="1385"/>
      <c r="O621" s="1385"/>
      <c r="P621" s="1385"/>
      <c r="Q621" s="1385"/>
      <c r="R621" s="1385"/>
      <c r="S621" s="1385"/>
      <c r="T621" s="1385"/>
      <c r="U621" s="1385"/>
      <c r="V621" s="1385"/>
      <c r="W621" s="1385"/>
      <c r="X621" s="1385"/>
      <c r="Y621" s="1385"/>
    </row>
    <row r="622" spans="1:25" ht="12" customHeight="1">
      <c r="A622" s="1385"/>
      <c r="B622" s="1386"/>
      <c r="C622" s="1385"/>
      <c r="D622" s="1385"/>
      <c r="E622" s="1385"/>
      <c r="F622" s="1385"/>
      <c r="G622" s="1385"/>
      <c r="H622" s="1385"/>
      <c r="I622" s="1385"/>
      <c r="J622" s="1385"/>
      <c r="K622" s="1386"/>
      <c r="L622" s="1385"/>
      <c r="M622" s="1385"/>
      <c r="N622" s="1385"/>
      <c r="O622" s="1385"/>
      <c r="P622" s="1385"/>
      <c r="Q622" s="1385"/>
      <c r="R622" s="1385"/>
      <c r="S622" s="1385"/>
      <c r="T622" s="1385"/>
      <c r="U622" s="1385"/>
      <c r="V622" s="1385"/>
      <c r="W622" s="1385"/>
      <c r="X622" s="1385"/>
      <c r="Y622" s="1385"/>
    </row>
    <row r="623" spans="1:25" ht="12" customHeight="1">
      <c r="A623" s="1385"/>
      <c r="B623" s="1386"/>
      <c r="C623" s="1385"/>
      <c r="D623" s="1385"/>
      <c r="E623" s="1385"/>
      <c r="F623" s="1385"/>
      <c r="G623" s="1385"/>
      <c r="H623" s="1385"/>
      <c r="I623" s="1385"/>
      <c r="J623" s="1385"/>
      <c r="K623" s="1386"/>
      <c r="L623" s="1385"/>
      <c r="M623" s="1385"/>
      <c r="N623" s="1385"/>
      <c r="O623" s="1385"/>
      <c r="P623" s="1385"/>
      <c r="Q623" s="1385"/>
      <c r="R623" s="1385"/>
      <c r="S623" s="1385"/>
      <c r="T623" s="1385"/>
      <c r="U623" s="1385"/>
      <c r="V623" s="1385"/>
      <c r="W623" s="1385"/>
      <c r="X623" s="1385"/>
      <c r="Y623" s="1385"/>
    </row>
    <row r="624" spans="1:25" ht="12" customHeight="1">
      <c r="A624" s="1385"/>
      <c r="B624" s="1386"/>
      <c r="C624" s="1385"/>
      <c r="D624" s="1385"/>
      <c r="E624" s="1385"/>
      <c r="F624" s="1385"/>
      <c r="G624" s="1385"/>
      <c r="H624" s="1385"/>
      <c r="I624" s="1385"/>
      <c r="J624" s="1385"/>
      <c r="K624" s="1386"/>
      <c r="L624" s="1385"/>
      <c r="M624" s="1385"/>
      <c r="N624" s="1385"/>
      <c r="O624" s="1385"/>
      <c r="P624" s="1385"/>
      <c r="Q624" s="1385"/>
      <c r="R624" s="1385"/>
      <c r="S624" s="1385"/>
      <c r="T624" s="1385"/>
      <c r="U624" s="1385"/>
      <c r="V624" s="1385"/>
      <c r="W624" s="1385"/>
      <c r="X624" s="1385"/>
      <c r="Y624" s="1385"/>
    </row>
    <row r="625" spans="1:25" ht="12" customHeight="1">
      <c r="A625" s="1385"/>
      <c r="B625" s="1386"/>
      <c r="C625" s="1385"/>
      <c r="D625" s="1385"/>
      <c r="E625" s="1385"/>
      <c r="F625" s="1385"/>
      <c r="G625" s="1385"/>
      <c r="H625" s="1385"/>
      <c r="I625" s="1385"/>
      <c r="J625" s="1385"/>
      <c r="K625" s="1386"/>
      <c r="L625" s="1385"/>
      <c r="M625" s="1385"/>
      <c r="N625" s="1385"/>
      <c r="O625" s="1385"/>
      <c r="P625" s="1385"/>
      <c r="Q625" s="1385"/>
      <c r="R625" s="1385"/>
      <c r="S625" s="1385"/>
      <c r="T625" s="1385"/>
      <c r="U625" s="1385"/>
      <c r="V625" s="1385"/>
      <c r="W625" s="1385"/>
      <c r="X625" s="1385"/>
      <c r="Y625" s="1385"/>
    </row>
    <row r="626" spans="1:25" ht="12" customHeight="1">
      <c r="A626" s="1385"/>
      <c r="B626" s="1386"/>
      <c r="C626" s="1385"/>
      <c r="D626" s="1385"/>
      <c r="E626" s="1385"/>
      <c r="F626" s="1385"/>
      <c r="G626" s="1385"/>
      <c r="H626" s="1385"/>
      <c r="I626" s="1385"/>
      <c r="J626" s="1385"/>
      <c r="K626" s="1386"/>
      <c r="L626" s="1385"/>
      <c r="M626" s="1385"/>
      <c r="N626" s="1385"/>
      <c r="O626" s="1385"/>
      <c r="P626" s="1385"/>
      <c r="Q626" s="1385"/>
      <c r="R626" s="1385"/>
      <c r="S626" s="1385"/>
      <c r="T626" s="1385"/>
      <c r="U626" s="1385"/>
      <c r="V626" s="1385"/>
      <c r="W626" s="1385"/>
      <c r="X626" s="1385"/>
      <c r="Y626" s="1385"/>
    </row>
    <row r="627" spans="1:25" ht="12" customHeight="1">
      <c r="A627" s="1385"/>
      <c r="B627" s="1386"/>
      <c r="C627" s="1385"/>
      <c r="D627" s="1385"/>
      <c r="E627" s="1385"/>
      <c r="F627" s="1385"/>
      <c r="G627" s="1385"/>
      <c r="H627" s="1385"/>
      <c r="I627" s="1385"/>
      <c r="J627" s="1385"/>
      <c r="K627" s="1386"/>
      <c r="L627" s="1385"/>
      <c r="M627" s="1385"/>
      <c r="N627" s="1385"/>
      <c r="O627" s="1385"/>
      <c r="P627" s="1385"/>
      <c r="Q627" s="1385"/>
      <c r="R627" s="1385"/>
      <c r="S627" s="1385"/>
      <c r="T627" s="1385"/>
      <c r="U627" s="1385"/>
      <c r="V627" s="1385"/>
      <c r="W627" s="1385"/>
      <c r="X627" s="1385"/>
      <c r="Y627" s="1385"/>
    </row>
    <row r="628" spans="1:25" ht="12" customHeight="1">
      <c r="A628" s="1385"/>
      <c r="B628" s="1386"/>
      <c r="C628" s="1385"/>
      <c r="D628" s="1385"/>
      <c r="E628" s="1385"/>
      <c r="F628" s="1385"/>
      <c r="G628" s="1385"/>
      <c r="H628" s="1385"/>
      <c r="I628" s="1385"/>
      <c r="J628" s="1385"/>
      <c r="K628" s="1386"/>
      <c r="L628" s="1385"/>
      <c r="M628" s="1385"/>
      <c r="N628" s="1385"/>
      <c r="O628" s="1385"/>
      <c r="P628" s="1385"/>
      <c r="Q628" s="1385"/>
      <c r="R628" s="1385"/>
      <c r="S628" s="1385"/>
      <c r="T628" s="1385"/>
      <c r="U628" s="1385"/>
      <c r="V628" s="1385"/>
      <c r="W628" s="1385"/>
      <c r="X628" s="1385"/>
      <c r="Y628" s="1385"/>
    </row>
    <row r="629" spans="1:25" ht="12" customHeight="1">
      <c r="A629" s="1385"/>
      <c r="B629" s="1386"/>
      <c r="C629" s="1385"/>
      <c r="D629" s="1385"/>
      <c r="E629" s="1385"/>
      <c r="F629" s="1385"/>
      <c r="G629" s="1385"/>
      <c r="H629" s="1385"/>
      <c r="I629" s="1385"/>
      <c r="J629" s="1385"/>
      <c r="K629" s="1386"/>
      <c r="L629" s="1385"/>
      <c r="M629" s="1385"/>
      <c r="N629" s="1385"/>
      <c r="O629" s="1385"/>
      <c r="P629" s="1385"/>
      <c r="Q629" s="1385"/>
      <c r="R629" s="1385"/>
      <c r="S629" s="1385"/>
      <c r="T629" s="1385"/>
      <c r="U629" s="1385"/>
      <c r="V629" s="1385"/>
      <c r="W629" s="1385"/>
      <c r="X629" s="1385"/>
      <c r="Y629" s="1385"/>
    </row>
    <row r="630" spans="1:25" ht="12" customHeight="1">
      <c r="A630" s="1385"/>
      <c r="B630" s="1386"/>
      <c r="C630" s="1385"/>
      <c r="D630" s="1385"/>
      <c r="E630" s="1385"/>
      <c r="F630" s="1385"/>
      <c r="G630" s="1385"/>
      <c r="H630" s="1385"/>
      <c r="I630" s="1385"/>
      <c r="J630" s="1385"/>
      <c r="K630" s="1386"/>
      <c r="L630" s="1385"/>
      <c r="M630" s="1385"/>
      <c r="N630" s="1385"/>
      <c r="O630" s="1385"/>
      <c r="P630" s="1385"/>
      <c r="Q630" s="1385"/>
      <c r="R630" s="1385"/>
      <c r="S630" s="1385"/>
      <c r="T630" s="1385"/>
      <c r="U630" s="1385"/>
      <c r="V630" s="1385"/>
      <c r="W630" s="1385"/>
      <c r="X630" s="1385"/>
      <c r="Y630" s="1385"/>
    </row>
    <row r="631" spans="1:25" ht="12" customHeight="1">
      <c r="A631" s="1385"/>
      <c r="B631" s="1386"/>
      <c r="C631" s="1385"/>
      <c r="D631" s="1385"/>
      <c r="E631" s="1385"/>
      <c r="F631" s="1385"/>
      <c r="G631" s="1385"/>
      <c r="H631" s="1385"/>
      <c r="I631" s="1385"/>
      <c r="J631" s="1385"/>
      <c r="K631" s="1386"/>
      <c r="L631" s="1385"/>
      <c r="M631" s="1385"/>
      <c r="N631" s="1385"/>
      <c r="O631" s="1385"/>
      <c r="P631" s="1385"/>
      <c r="Q631" s="1385"/>
      <c r="R631" s="1385"/>
      <c r="S631" s="1385"/>
      <c r="T631" s="1385"/>
      <c r="U631" s="1385"/>
      <c r="V631" s="1385"/>
      <c r="W631" s="1385"/>
      <c r="X631" s="1385"/>
      <c r="Y631" s="1385"/>
    </row>
    <row r="632" spans="1:25" ht="12" customHeight="1">
      <c r="A632" s="1385"/>
      <c r="B632" s="1386"/>
      <c r="C632" s="1385"/>
      <c r="D632" s="1385"/>
      <c r="E632" s="1385"/>
      <c r="F632" s="1385"/>
      <c r="G632" s="1385"/>
      <c r="H632" s="1385"/>
      <c r="I632" s="1385"/>
      <c r="J632" s="1385"/>
      <c r="K632" s="1386"/>
      <c r="L632" s="1385"/>
      <c r="M632" s="1385"/>
      <c r="N632" s="1385"/>
      <c r="O632" s="1385"/>
      <c r="P632" s="1385"/>
      <c r="Q632" s="1385"/>
      <c r="R632" s="1385"/>
      <c r="S632" s="1385"/>
      <c r="T632" s="1385"/>
      <c r="U632" s="1385"/>
      <c r="V632" s="1385"/>
      <c r="W632" s="1385"/>
      <c r="X632" s="1385"/>
      <c r="Y632" s="1385"/>
    </row>
    <row r="633" spans="1:25" ht="12" customHeight="1">
      <c r="A633" s="1385"/>
      <c r="B633" s="1386"/>
      <c r="C633" s="1385"/>
      <c r="D633" s="1385"/>
      <c r="E633" s="1385"/>
      <c r="F633" s="1385"/>
      <c r="G633" s="1385"/>
      <c r="H633" s="1385"/>
      <c r="I633" s="1385"/>
      <c r="J633" s="1385"/>
      <c r="K633" s="1386"/>
      <c r="L633" s="1385"/>
      <c r="M633" s="1385"/>
      <c r="N633" s="1385"/>
      <c r="O633" s="1385"/>
      <c r="P633" s="1385"/>
      <c r="Q633" s="1385"/>
      <c r="R633" s="1385"/>
      <c r="S633" s="1385"/>
      <c r="T633" s="1385"/>
      <c r="U633" s="1385"/>
      <c r="V633" s="1385"/>
      <c r="W633" s="1385"/>
      <c r="X633" s="1385"/>
      <c r="Y633" s="1385"/>
    </row>
    <row r="634" spans="1:25" ht="12" customHeight="1">
      <c r="A634" s="1385"/>
      <c r="B634" s="1386"/>
      <c r="C634" s="1385"/>
      <c r="D634" s="1385"/>
      <c r="E634" s="1385"/>
      <c r="F634" s="1385"/>
      <c r="G634" s="1385"/>
      <c r="H634" s="1385"/>
      <c r="I634" s="1385"/>
      <c r="J634" s="1385"/>
      <c r="K634" s="1386"/>
      <c r="L634" s="1385"/>
      <c r="M634" s="1385"/>
      <c r="N634" s="1385"/>
      <c r="O634" s="1385"/>
      <c r="P634" s="1385"/>
      <c r="Q634" s="1385"/>
      <c r="R634" s="1385"/>
      <c r="S634" s="1385"/>
      <c r="T634" s="1385"/>
      <c r="U634" s="1385"/>
      <c r="V634" s="1385"/>
      <c r="W634" s="1385"/>
      <c r="X634" s="1385"/>
      <c r="Y634" s="1385"/>
    </row>
    <row r="635" spans="1:25" ht="12" customHeight="1">
      <c r="A635" s="1385"/>
      <c r="B635" s="1386"/>
      <c r="C635" s="1385"/>
      <c r="D635" s="1385"/>
      <c r="E635" s="1385"/>
      <c r="F635" s="1385"/>
      <c r="G635" s="1385"/>
      <c r="H635" s="1385"/>
      <c r="I635" s="1385"/>
      <c r="J635" s="1385"/>
      <c r="K635" s="1386"/>
      <c r="L635" s="1385"/>
      <c r="M635" s="1385"/>
      <c r="N635" s="1385"/>
      <c r="O635" s="1385"/>
      <c r="P635" s="1385"/>
      <c r="Q635" s="1385"/>
      <c r="R635" s="1385"/>
      <c r="S635" s="1385"/>
      <c r="T635" s="1385"/>
      <c r="U635" s="1385"/>
      <c r="V635" s="1385"/>
      <c r="W635" s="1385"/>
      <c r="X635" s="1385"/>
      <c r="Y635" s="1385"/>
    </row>
    <row r="636" spans="1:25" ht="12" customHeight="1">
      <c r="A636" s="1385"/>
      <c r="B636" s="1386"/>
      <c r="C636" s="1385"/>
      <c r="D636" s="1385"/>
      <c r="E636" s="1385"/>
      <c r="F636" s="1385"/>
      <c r="G636" s="1385"/>
      <c r="H636" s="1385"/>
      <c r="I636" s="1385"/>
      <c r="J636" s="1385"/>
      <c r="K636" s="1386"/>
      <c r="L636" s="1385"/>
      <c r="M636" s="1385"/>
      <c r="N636" s="1385"/>
      <c r="O636" s="1385"/>
      <c r="P636" s="1385"/>
      <c r="Q636" s="1385"/>
      <c r="R636" s="1385"/>
      <c r="S636" s="1385"/>
      <c r="T636" s="1385"/>
      <c r="U636" s="1385"/>
      <c r="V636" s="1385"/>
      <c r="W636" s="1385"/>
      <c r="X636" s="1385"/>
      <c r="Y636" s="1385"/>
    </row>
    <row r="637" spans="1:25" ht="12" customHeight="1">
      <c r="A637" s="1385"/>
      <c r="B637" s="1386"/>
      <c r="C637" s="1385"/>
      <c r="D637" s="1385"/>
      <c r="E637" s="1385"/>
      <c r="F637" s="1385"/>
      <c r="G637" s="1385"/>
      <c r="H637" s="1385"/>
      <c r="I637" s="1385"/>
      <c r="J637" s="1385"/>
      <c r="K637" s="1386"/>
      <c r="L637" s="1385"/>
      <c r="M637" s="1385"/>
      <c r="N637" s="1385"/>
      <c r="O637" s="1385"/>
      <c r="P637" s="1385"/>
      <c r="Q637" s="1385"/>
      <c r="R637" s="1385"/>
      <c r="S637" s="1385"/>
      <c r="T637" s="1385"/>
      <c r="U637" s="1385"/>
      <c r="V637" s="1385"/>
      <c r="W637" s="1385"/>
      <c r="X637" s="1385"/>
      <c r="Y637" s="1385"/>
    </row>
    <row r="638" spans="1:25" ht="12" customHeight="1">
      <c r="A638" s="1385"/>
      <c r="B638" s="1386"/>
      <c r="C638" s="1385"/>
      <c r="D638" s="1385"/>
      <c r="E638" s="1385"/>
      <c r="F638" s="1385"/>
      <c r="G638" s="1385"/>
      <c r="H638" s="1385"/>
      <c r="I638" s="1385"/>
      <c r="J638" s="1385"/>
      <c r="K638" s="1386"/>
      <c r="L638" s="1385"/>
      <c r="M638" s="1385"/>
      <c r="N638" s="1385"/>
      <c r="O638" s="1385"/>
      <c r="P638" s="1385"/>
      <c r="Q638" s="1385"/>
      <c r="R638" s="1385"/>
      <c r="S638" s="1385"/>
      <c r="T638" s="1385"/>
      <c r="U638" s="1385"/>
      <c r="V638" s="1385"/>
      <c r="W638" s="1385"/>
      <c r="X638" s="1385"/>
      <c r="Y638" s="1385"/>
    </row>
    <row r="639" spans="1:25" ht="12" customHeight="1">
      <c r="A639" s="1385"/>
      <c r="B639" s="1386"/>
      <c r="C639" s="1385"/>
      <c r="D639" s="1385"/>
      <c r="E639" s="1385"/>
      <c r="F639" s="1385"/>
      <c r="G639" s="1385"/>
      <c r="H639" s="1385"/>
      <c r="I639" s="1385"/>
      <c r="J639" s="1385"/>
      <c r="K639" s="1386"/>
      <c r="L639" s="1385"/>
      <c r="M639" s="1385"/>
      <c r="N639" s="1385"/>
      <c r="O639" s="1385"/>
      <c r="P639" s="1385"/>
      <c r="Q639" s="1385"/>
      <c r="R639" s="1385"/>
      <c r="S639" s="1385"/>
      <c r="T639" s="1385"/>
      <c r="U639" s="1385"/>
      <c r="V639" s="1385"/>
      <c r="W639" s="1385"/>
      <c r="X639" s="1385"/>
      <c r="Y639" s="1385"/>
    </row>
    <row r="640" spans="1:25" ht="12" customHeight="1">
      <c r="A640" s="1385"/>
      <c r="B640" s="1386"/>
      <c r="C640" s="1385"/>
      <c r="D640" s="1385"/>
      <c r="E640" s="1385"/>
      <c r="F640" s="1385"/>
      <c r="G640" s="1385"/>
      <c r="H640" s="1385"/>
      <c r="I640" s="1385"/>
      <c r="J640" s="1385"/>
      <c r="K640" s="1386"/>
      <c r="L640" s="1385"/>
      <c r="M640" s="1385"/>
      <c r="N640" s="1385"/>
      <c r="O640" s="1385"/>
      <c r="P640" s="1385"/>
      <c r="Q640" s="1385"/>
      <c r="R640" s="1385"/>
      <c r="S640" s="1385"/>
      <c r="T640" s="1385"/>
      <c r="U640" s="1385"/>
      <c r="V640" s="1385"/>
      <c r="W640" s="1385"/>
      <c r="X640" s="1385"/>
      <c r="Y640" s="1385"/>
    </row>
    <row r="641" spans="1:25" ht="12" customHeight="1">
      <c r="A641" s="1385"/>
      <c r="B641" s="1386"/>
      <c r="C641" s="1385"/>
      <c r="D641" s="1385"/>
      <c r="E641" s="1385"/>
      <c r="F641" s="1385"/>
      <c r="G641" s="1385"/>
      <c r="H641" s="1385"/>
      <c r="I641" s="1385"/>
      <c r="J641" s="1385"/>
      <c r="K641" s="1386"/>
      <c r="L641" s="1385"/>
      <c r="M641" s="1385"/>
      <c r="N641" s="1385"/>
      <c r="O641" s="1385"/>
      <c r="P641" s="1385"/>
      <c r="Q641" s="1385"/>
      <c r="R641" s="1385"/>
      <c r="S641" s="1385"/>
      <c r="T641" s="1385"/>
      <c r="U641" s="1385"/>
      <c r="V641" s="1385"/>
      <c r="W641" s="1385"/>
      <c r="X641" s="1385"/>
      <c r="Y641" s="1385"/>
    </row>
    <row r="642" spans="1:25" ht="12" customHeight="1">
      <c r="A642" s="1385"/>
      <c r="B642" s="1386"/>
      <c r="C642" s="1385"/>
      <c r="D642" s="1385"/>
      <c r="E642" s="1385"/>
      <c r="F642" s="1385"/>
      <c r="G642" s="1385"/>
      <c r="H642" s="1385"/>
      <c r="I642" s="1385"/>
      <c r="J642" s="1385"/>
      <c r="K642" s="1386"/>
      <c r="L642" s="1385"/>
      <c r="M642" s="1385"/>
      <c r="N642" s="1385"/>
      <c r="O642" s="1385"/>
      <c r="P642" s="1385"/>
      <c r="Q642" s="1385"/>
      <c r="R642" s="1385"/>
      <c r="S642" s="1385"/>
      <c r="T642" s="1385"/>
      <c r="U642" s="1385"/>
      <c r="V642" s="1385"/>
      <c r="W642" s="1385"/>
      <c r="X642" s="1385"/>
      <c r="Y642" s="1385"/>
    </row>
    <row r="643" spans="1:25" ht="12" customHeight="1">
      <c r="A643" s="1385"/>
      <c r="B643" s="1386"/>
      <c r="C643" s="1385"/>
      <c r="D643" s="1385"/>
      <c r="E643" s="1385"/>
      <c r="F643" s="1385"/>
      <c r="G643" s="1385"/>
      <c r="H643" s="1385"/>
      <c r="I643" s="1385"/>
      <c r="J643" s="1385"/>
      <c r="K643" s="1386"/>
      <c r="L643" s="1385"/>
      <c r="M643" s="1385"/>
      <c r="N643" s="1385"/>
      <c r="O643" s="1385"/>
      <c r="P643" s="1385"/>
      <c r="Q643" s="1385"/>
      <c r="R643" s="1385"/>
      <c r="S643" s="1385"/>
      <c r="T643" s="1385"/>
      <c r="U643" s="1385"/>
      <c r="V643" s="1385"/>
      <c r="W643" s="1385"/>
      <c r="X643" s="1385"/>
      <c r="Y643" s="1385"/>
    </row>
    <row r="644" spans="1:25" ht="12" customHeight="1">
      <c r="A644" s="1385"/>
      <c r="B644" s="1386"/>
      <c r="C644" s="1385"/>
      <c r="D644" s="1385"/>
      <c r="E644" s="1385"/>
      <c r="F644" s="1385"/>
      <c r="G644" s="1385"/>
      <c r="H644" s="1385"/>
      <c r="I644" s="1385"/>
      <c r="J644" s="1385"/>
      <c r="K644" s="1386"/>
      <c r="L644" s="1385"/>
      <c r="M644" s="1385"/>
      <c r="N644" s="1385"/>
      <c r="O644" s="1385"/>
      <c r="P644" s="1385"/>
      <c r="Q644" s="1385"/>
      <c r="R644" s="1385"/>
      <c r="S644" s="1385"/>
      <c r="T644" s="1385"/>
      <c r="U644" s="1385"/>
      <c r="V644" s="1385"/>
      <c r="W644" s="1385"/>
      <c r="X644" s="1385"/>
      <c r="Y644" s="1385"/>
    </row>
    <row r="645" spans="1:25" ht="12" customHeight="1">
      <c r="A645" s="1385"/>
      <c r="B645" s="1386"/>
      <c r="C645" s="1385"/>
      <c r="D645" s="1385"/>
      <c r="E645" s="1385"/>
      <c r="F645" s="1385"/>
      <c r="G645" s="1385"/>
      <c r="H645" s="1385"/>
      <c r="I645" s="1385"/>
      <c r="J645" s="1385"/>
      <c r="K645" s="1386"/>
      <c r="L645" s="1385"/>
      <c r="M645" s="1385"/>
      <c r="N645" s="1385"/>
      <c r="O645" s="1385"/>
      <c r="P645" s="1385"/>
      <c r="Q645" s="1385"/>
      <c r="R645" s="1385"/>
      <c r="S645" s="1385"/>
      <c r="T645" s="1385"/>
      <c r="U645" s="1385"/>
      <c r="V645" s="1385"/>
      <c r="W645" s="1385"/>
      <c r="X645" s="1385"/>
      <c r="Y645" s="1385"/>
    </row>
    <row r="646" spans="1:25" ht="12" customHeight="1">
      <c r="A646" s="1385"/>
      <c r="B646" s="1386"/>
      <c r="C646" s="1385"/>
      <c r="D646" s="1385"/>
      <c r="E646" s="1385"/>
      <c r="F646" s="1385"/>
      <c r="G646" s="1385"/>
      <c r="H646" s="1385"/>
      <c r="I646" s="1385"/>
      <c r="J646" s="1385"/>
      <c r="K646" s="1386"/>
      <c r="L646" s="1385"/>
      <c r="M646" s="1385"/>
      <c r="N646" s="1385"/>
      <c r="O646" s="1385"/>
      <c r="P646" s="1385"/>
      <c r="Q646" s="1385"/>
      <c r="R646" s="1385"/>
      <c r="S646" s="1385"/>
      <c r="T646" s="1385"/>
      <c r="U646" s="1385"/>
      <c r="V646" s="1385"/>
      <c r="W646" s="1385"/>
      <c r="X646" s="1385"/>
      <c r="Y646" s="1385"/>
    </row>
    <row r="647" spans="1:25" ht="12" customHeight="1">
      <c r="A647" s="1385"/>
      <c r="B647" s="1386"/>
      <c r="C647" s="1385"/>
      <c r="D647" s="1385"/>
      <c r="E647" s="1385"/>
      <c r="F647" s="1385"/>
      <c r="G647" s="1385"/>
      <c r="H647" s="1385"/>
      <c r="I647" s="1385"/>
      <c r="J647" s="1385"/>
      <c r="K647" s="1386"/>
      <c r="L647" s="1385"/>
      <c r="M647" s="1385"/>
      <c r="N647" s="1385"/>
      <c r="O647" s="1385"/>
      <c r="P647" s="1385"/>
      <c r="Q647" s="1385"/>
      <c r="R647" s="1385"/>
      <c r="S647" s="1385"/>
      <c r="T647" s="1385"/>
      <c r="U647" s="1385"/>
      <c r="V647" s="1385"/>
      <c r="W647" s="1385"/>
      <c r="X647" s="1385"/>
      <c r="Y647" s="1385"/>
    </row>
    <row r="648" spans="1:25" ht="12" customHeight="1">
      <c r="A648" s="1385"/>
      <c r="B648" s="1386"/>
      <c r="C648" s="1385"/>
      <c r="D648" s="1385"/>
      <c r="E648" s="1385"/>
      <c r="F648" s="1385"/>
      <c r="G648" s="1385"/>
      <c r="H648" s="1385"/>
      <c r="I648" s="1385"/>
      <c r="J648" s="1385"/>
      <c r="K648" s="1386"/>
      <c r="L648" s="1385"/>
      <c r="M648" s="1385"/>
      <c r="N648" s="1385"/>
      <c r="O648" s="1385"/>
      <c r="P648" s="1385"/>
      <c r="Q648" s="1385"/>
      <c r="R648" s="1385"/>
      <c r="S648" s="1385"/>
      <c r="T648" s="1385"/>
      <c r="U648" s="1385"/>
      <c r="V648" s="1385"/>
      <c r="W648" s="1385"/>
      <c r="X648" s="1385"/>
      <c r="Y648" s="1385"/>
    </row>
    <row r="649" spans="1:25" ht="12" customHeight="1">
      <c r="A649" s="1385"/>
      <c r="B649" s="1386"/>
      <c r="C649" s="1385"/>
      <c r="D649" s="1385"/>
      <c r="E649" s="1385"/>
      <c r="F649" s="1385"/>
      <c r="G649" s="1385"/>
      <c r="H649" s="1385"/>
      <c r="I649" s="1385"/>
      <c r="J649" s="1385"/>
      <c r="K649" s="1386"/>
      <c r="L649" s="1385"/>
      <c r="M649" s="1385"/>
      <c r="N649" s="1385"/>
      <c r="O649" s="1385"/>
      <c r="P649" s="1385"/>
      <c r="Q649" s="1385"/>
      <c r="R649" s="1385"/>
      <c r="S649" s="1385"/>
      <c r="T649" s="1385"/>
      <c r="U649" s="1385"/>
      <c r="V649" s="1385"/>
      <c r="W649" s="1385"/>
      <c r="X649" s="1385"/>
      <c r="Y649" s="1385"/>
    </row>
    <row r="650" spans="1:25" ht="12" customHeight="1">
      <c r="A650" s="1385"/>
      <c r="B650" s="1386"/>
      <c r="C650" s="1385"/>
      <c r="D650" s="1385"/>
      <c r="E650" s="1385"/>
      <c r="F650" s="1385"/>
      <c r="G650" s="1385"/>
      <c r="H650" s="1385"/>
      <c r="I650" s="1385"/>
      <c r="J650" s="1385"/>
      <c r="K650" s="1386"/>
      <c r="L650" s="1385"/>
      <c r="M650" s="1385"/>
      <c r="N650" s="1385"/>
      <c r="O650" s="1385"/>
      <c r="P650" s="1385"/>
      <c r="Q650" s="1385"/>
      <c r="R650" s="1385"/>
      <c r="S650" s="1385"/>
      <c r="T650" s="1385"/>
      <c r="U650" s="1385"/>
      <c r="V650" s="1385"/>
      <c r="W650" s="1385"/>
      <c r="X650" s="1385"/>
      <c r="Y650" s="1385"/>
    </row>
    <row r="651" spans="1:25" ht="12" customHeight="1">
      <c r="A651" s="1385"/>
      <c r="B651" s="1386"/>
      <c r="C651" s="1385"/>
      <c r="D651" s="1385"/>
      <c r="E651" s="1385"/>
      <c r="F651" s="1385"/>
      <c r="G651" s="1385"/>
      <c r="H651" s="1385"/>
      <c r="I651" s="1385"/>
      <c r="J651" s="1385"/>
      <c r="K651" s="1386"/>
      <c r="L651" s="1385"/>
      <c r="M651" s="1385"/>
      <c r="N651" s="1385"/>
      <c r="O651" s="1385"/>
      <c r="P651" s="1385"/>
      <c r="Q651" s="1385"/>
      <c r="R651" s="1385"/>
      <c r="S651" s="1385"/>
      <c r="T651" s="1385"/>
      <c r="U651" s="1385"/>
      <c r="V651" s="1385"/>
      <c r="W651" s="1385"/>
      <c r="X651" s="1385"/>
      <c r="Y651" s="1385"/>
    </row>
    <row r="652" spans="1:25" ht="12" customHeight="1">
      <c r="A652" s="1385"/>
      <c r="B652" s="1386"/>
      <c r="C652" s="1385"/>
      <c r="D652" s="1385"/>
      <c r="E652" s="1385"/>
      <c r="F652" s="1385"/>
      <c r="G652" s="1385"/>
      <c r="H652" s="1385"/>
      <c r="I652" s="1385"/>
      <c r="J652" s="1385"/>
      <c r="K652" s="1386"/>
      <c r="L652" s="1385"/>
      <c r="M652" s="1385"/>
      <c r="N652" s="1385"/>
      <c r="O652" s="1385"/>
      <c r="P652" s="1385"/>
      <c r="Q652" s="1385"/>
      <c r="R652" s="1385"/>
      <c r="S652" s="1385"/>
      <c r="T652" s="1385"/>
      <c r="U652" s="1385"/>
      <c r="V652" s="1385"/>
      <c r="W652" s="1385"/>
      <c r="X652" s="1385"/>
      <c r="Y652" s="1385"/>
    </row>
    <row r="653" spans="1:25" ht="12" customHeight="1">
      <c r="A653" s="1385"/>
      <c r="B653" s="1386"/>
      <c r="C653" s="1385"/>
      <c r="D653" s="1385"/>
      <c r="E653" s="1385"/>
      <c r="F653" s="1385"/>
      <c r="G653" s="1385"/>
      <c r="H653" s="1385"/>
      <c r="I653" s="1385"/>
      <c r="J653" s="1385"/>
      <c r="K653" s="1386"/>
      <c r="L653" s="1385"/>
      <c r="M653" s="1385"/>
      <c r="N653" s="1385"/>
      <c r="O653" s="1385"/>
      <c r="P653" s="1385"/>
      <c r="Q653" s="1385"/>
      <c r="R653" s="1385"/>
      <c r="S653" s="1385"/>
      <c r="T653" s="1385"/>
      <c r="U653" s="1385"/>
      <c r="V653" s="1385"/>
      <c r="W653" s="1385"/>
      <c r="X653" s="1385"/>
      <c r="Y653" s="1385"/>
    </row>
    <row r="654" spans="1:25" ht="12" customHeight="1">
      <c r="A654" s="1385"/>
      <c r="B654" s="1386"/>
      <c r="C654" s="1385"/>
      <c r="D654" s="1385"/>
      <c r="E654" s="1385"/>
      <c r="F654" s="1385"/>
      <c r="G654" s="1385"/>
      <c r="H654" s="1385"/>
      <c r="I654" s="1385"/>
      <c r="J654" s="1385"/>
      <c r="K654" s="1386"/>
      <c r="L654" s="1385"/>
      <c r="M654" s="1385"/>
      <c r="N654" s="1385"/>
      <c r="O654" s="1385"/>
      <c r="P654" s="1385"/>
      <c r="Q654" s="1385"/>
      <c r="R654" s="1385"/>
      <c r="S654" s="1385"/>
      <c r="T654" s="1385"/>
      <c r="U654" s="1385"/>
      <c r="V654" s="1385"/>
      <c r="W654" s="1385"/>
      <c r="X654" s="1385"/>
      <c r="Y654" s="1385"/>
    </row>
    <row r="655" spans="1:25" ht="12" customHeight="1">
      <c r="A655" s="1385"/>
      <c r="B655" s="1386"/>
      <c r="C655" s="1385"/>
      <c r="D655" s="1385"/>
      <c r="E655" s="1385"/>
      <c r="F655" s="1385"/>
      <c r="G655" s="1385"/>
      <c r="H655" s="1385"/>
      <c r="I655" s="1385"/>
      <c r="J655" s="1385"/>
      <c r="K655" s="1386"/>
      <c r="L655" s="1385"/>
      <c r="M655" s="1385"/>
      <c r="N655" s="1385"/>
      <c r="O655" s="1385"/>
      <c r="P655" s="1385"/>
      <c r="Q655" s="1385"/>
      <c r="R655" s="1385"/>
      <c r="S655" s="1385"/>
      <c r="T655" s="1385"/>
      <c r="U655" s="1385"/>
      <c r="V655" s="1385"/>
      <c r="W655" s="1385"/>
      <c r="X655" s="1385"/>
      <c r="Y655" s="1385"/>
    </row>
    <row r="656" spans="1:25" ht="12" customHeight="1">
      <c r="A656" s="1385"/>
      <c r="B656" s="1386"/>
      <c r="C656" s="1385"/>
      <c r="D656" s="1385"/>
      <c r="E656" s="1385"/>
      <c r="F656" s="1385"/>
      <c r="G656" s="1385"/>
      <c r="H656" s="1385"/>
      <c r="I656" s="1385"/>
      <c r="J656" s="1385"/>
      <c r="K656" s="1386"/>
      <c r="L656" s="1385"/>
      <c r="M656" s="1385"/>
      <c r="N656" s="1385"/>
      <c r="O656" s="1385"/>
      <c r="P656" s="1385"/>
      <c r="Q656" s="1385"/>
      <c r="R656" s="1385"/>
      <c r="S656" s="1385"/>
      <c r="T656" s="1385"/>
      <c r="U656" s="1385"/>
      <c r="V656" s="1385"/>
      <c r="W656" s="1385"/>
      <c r="X656" s="1385"/>
      <c r="Y656" s="1385"/>
    </row>
    <row r="657" spans="1:25" ht="12" customHeight="1">
      <c r="A657" s="1385"/>
      <c r="B657" s="1386"/>
      <c r="C657" s="1385"/>
      <c r="D657" s="1385"/>
      <c r="E657" s="1385"/>
      <c r="F657" s="1385"/>
      <c r="G657" s="1385"/>
      <c r="H657" s="1385"/>
      <c r="I657" s="1385"/>
      <c r="J657" s="1385"/>
      <c r="K657" s="1386"/>
      <c r="L657" s="1385"/>
      <c r="M657" s="1385"/>
      <c r="N657" s="1385"/>
      <c r="O657" s="1385"/>
      <c r="P657" s="1385"/>
      <c r="Q657" s="1385"/>
      <c r="R657" s="1385"/>
      <c r="S657" s="1385"/>
      <c r="T657" s="1385"/>
      <c r="U657" s="1385"/>
      <c r="V657" s="1385"/>
      <c r="W657" s="1385"/>
      <c r="X657" s="1385"/>
      <c r="Y657" s="1385"/>
    </row>
    <row r="658" spans="1:25" ht="12" customHeight="1">
      <c r="A658" s="1385"/>
      <c r="B658" s="1386"/>
      <c r="C658" s="1385"/>
      <c r="D658" s="1385"/>
      <c r="E658" s="1385"/>
      <c r="F658" s="1385"/>
      <c r="G658" s="1385"/>
      <c r="H658" s="1385"/>
      <c r="I658" s="1385"/>
      <c r="J658" s="1385"/>
      <c r="K658" s="1386"/>
      <c r="L658" s="1385"/>
      <c r="M658" s="1385"/>
      <c r="N658" s="1385"/>
      <c r="O658" s="1385"/>
      <c r="P658" s="1385"/>
      <c r="Q658" s="1385"/>
      <c r="R658" s="1385"/>
      <c r="S658" s="1385"/>
      <c r="T658" s="1385"/>
      <c r="U658" s="1385"/>
      <c r="V658" s="1385"/>
      <c r="W658" s="1385"/>
      <c r="X658" s="1385"/>
      <c r="Y658" s="1385"/>
    </row>
    <row r="659" spans="1:25" ht="12" customHeight="1">
      <c r="A659" s="1385"/>
      <c r="B659" s="1386"/>
      <c r="C659" s="1385"/>
      <c r="D659" s="1385"/>
      <c r="E659" s="1385"/>
      <c r="F659" s="1385"/>
      <c r="G659" s="1385"/>
      <c r="H659" s="1385"/>
      <c r="I659" s="1385"/>
      <c r="J659" s="1385"/>
      <c r="K659" s="1386"/>
      <c r="L659" s="1385"/>
      <c r="M659" s="1385"/>
      <c r="N659" s="1385"/>
      <c r="O659" s="1385"/>
      <c r="P659" s="1385"/>
      <c r="Q659" s="1385"/>
      <c r="R659" s="1385"/>
      <c r="S659" s="1385"/>
      <c r="T659" s="1385"/>
      <c r="U659" s="1385"/>
      <c r="V659" s="1385"/>
      <c r="W659" s="1385"/>
      <c r="X659" s="1385"/>
      <c r="Y659" s="1385"/>
    </row>
    <row r="660" spans="1:25" ht="12" customHeight="1">
      <c r="A660" s="1385"/>
      <c r="B660" s="1386"/>
      <c r="C660" s="1385"/>
      <c r="D660" s="1385"/>
      <c r="E660" s="1385"/>
      <c r="F660" s="1385"/>
      <c r="G660" s="1385"/>
      <c r="H660" s="1385"/>
      <c r="I660" s="1385"/>
      <c r="J660" s="1385"/>
      <c r="K660" s="1386"/>
      <c r="L660" s="1385"/>
      <c r="M660" s="1385"/>
      <c r="N660" s="1385"/>
      <c r="O660" s="1385"/>
      <c r="P660" s="1385"/>
      <c r="Q660" s="1385"/>
      <c r="R660" s="1385"/>
      <c r="S660" s="1385"/>
      <c r="T660" s="1385"/>
      <c r="U660" s="1385"/>
      <c r="V660" s="1385"/>
      <c r="W660" s="1385"/>
      <c r="X660" s="1385"/>
      <c r="Y660" s="1385"/>
    </row>
    <row r="661" spans="1:25" ht="12" customHeight="1">
      <c r="A661" s="1385"/>
      <c r="B661" s="1386"/>
      <c r="C661" s="1385"/>
      <c r="D661" s="1385"/>
      <c r="E661" s="1385"/>
      <c r="F661" s="1385"/>
      <c r="G661" s="1385"/>
      <c r="H661" s="1385"/>
      <c r="I661" s="1385"/>
      <c r="J661" s="1385"/>
      <c r="K661" s="1386"/>
      <c r="L661" s="1385"/>
      <c r="M661" s="1385"/>
      <c r="N661" s="1385"/>
      <c r="O661" s="1385"/>
      <c r="P661" s="1385"/>
      <c r="Q661" s="1385"/>
      <c r="R661" s="1385"/>
      <c r="S661" s="1385"/>
      <c r="T661" s="1385"/>
      <c r="U661" s="1385"/>
      <c r="V661" s="1385"/>
      <c r="W661" s="1385"/>
      <c r="X661" s="1385"/>
      <c r="Y661" s="1385"/>
    </row>
    <row r="662" spans="1:25" ht="12" customHeight="1">
      <c r="A662" s="1385"/>
      <c r="B662" s="1386"/>
      <c r="C662" s="1385"/>
      <c r="D662" s="1385"/>
      <c r="E662" s="1385"/>
      <c r="F662" s="1385"/>
      <c r="G662" s="1385"/>
      <c r="H662" s="1385"/>
      <c r="I662" s="1385"/>
      <c r="J662" s="1385"/>
      <c r="K662" s="1386"/>
      <c r="L662" s="1385"/>
      <c r="M662" s="1385"/>
      <c r="N662" s="1385"/>
      <c r="O662" s="1385"/>
      <c r="P662" s="1385"/>
      <c r="Q662" s="1385"/>
      <c r="R662" s="1385"/>
      <c r="S662" s="1385"/>
      <c r="T662" s="1385"/>
      <c r="U662" s="1385"/>
      <c r="V662" s="1385"/>
      <c r="W662" s="1385"/>
      <c r="X662" s="1385"/>
      <c r="Y662" s="1385"/>
    </row>
    <row r="663" spans="1:25" ht="12" customHeight="1">
      <c r="A663" s="1385"/>
      <c r="B663" s="1386"/>
      <c r="C663" s="1385"/>
      <c r="D663" s="1385"/>
      <c r="E663" s="1385"/>
      <c r="F663" s="1385"/>
      <c r="G663" s="1385"/>
      <c r="H663" s="1385"/>
      <c r="I663" s="1385"/>
      <c r="J663" s="1385"/>
      <c r="K663" s="1386"/>
      <c r="L663" s="1385"/>
      <c r="M663" s="1385"/>
      <c r="N663" s="1385"/>
      <c r="O663" s="1385"/>
      <c r="P663" s="1385"/>
      <c r="Q663" s="1385"/>
      <c r="R663" s="1385"/>
      <c r="S663" s="1385"/>
      <c r="T663" s="1385"/>
      <c r="U663" s="1385"/>
      <c r="V663" s="1385"/>
      <c r="W663" s="1385"/>
      <c r="X663" s="1385"/>
      <c r="Y663" s="1385"/>
    </row>
    <row r="664" spans="1:25" ht="12" customHeight="1">
      <c r="A664" s="1385"/>
      <c r="B664" s="1386"/>
      <c r="C664" s="1385"/>
      <c r="D664" s="1385"/>
      <c r="E664" s="1385"/>
      <c r="F664" s="1385"/>
      <c r="G664" s="1385"/>
      <c r="H664" s="1385"/>
      <c r="I664" s="1385"/>
      <c r="J664" s="1385"/>
      <c r="K664" s="1386"/>
      <c r="L664" s="1385"/>
      <c r="M664" s="1385"/>
      <c r="N664" s="1385"/>
      <c r="O664" s="1385"/>
      <c r="P664" s="1385"/>
      <c r="Q664" s="1385"/>
      <c r="R664" s="1385"/>
      <c r="S664" s="1385"/>
      <c r="T664" s="1385"/>
      <c r="U664" s="1385"/>
      <c r="V664" s="1385"/>
      <c r="W664" s="1385"/>
      <c r="X664" s="1385"/>
      <c r="Y664" s="1385"/>
    </row>
    <row r="665" spans="1:25" ht="12" customHeight="1">
      <c r="A665" s="1385"/>
      <c r="B665" s="1386"/>
      <c r="C665" s="1385"/>
      <c r="D665" s="1385"/>
      <c r="E665" s="1385"/>
      <c r="F665" s="1385"/>
      <c r="G665" s="1385"/>
      <c r="H665" s="1385"/>
      <c r="I665" s="1385"/>
      <c r="J665" s="1385"/>
      <c r="K665" s="1386"/>
      <c r="L665" s="1385"/>
      <c r="M665" s="1385"/>
      <c r="N665" s="1385"/>
      <c r="O665" s="1385"/>
      <c r="P665" s="1385"/>
      <c r="Q665" s="1385"/>
      <c r="R665" s="1385"/>
      <c r="S665" s="1385"/>
      <c r="T665" s="1385"/>
      <c r="U665" s="1385"/>
      <c r="V665" s="1385"/>
      <c r="W665" s="1385"/>
      <c r="X665" s="1385"/>
      <c r="Y665" s="1385"/>
    </row>
    <row r="666" spans="1:25" ht="12" customHeight="1">
      <c r="A666" s="1385"/>
      <c r="B666" s="1386"/>
      <c r="C666" s="1385"/>
      <c r="D666" s="1385"/>
      <c r="E666" s="1385"/>
      <c r="F666" s="1385"/>
      <c r="G666" s="1385"/>
      <c r="H666" s="1385"/>
      <c r="I666" s="1385"/>
      <c r="J666" s="1385"/>
      <c r="K666" s="1386"/>
      <c r="L666" s="1385"/>
      <c r="M666" s="1385"/>
      <c r="N666" s="1385"/>
      <c r="O666" s="1385"/>
      <c r="P666" s="1385"/>
      <c r="Q666" s="1385"/>
      <c r="R666" s="1385"/>
      <c r="S666" s="1385"/>
      <c r="T666" s="1385"/>
      <c r="U666" s="1385"/>
      <c r="V666" s="1385"/>
      <c r="W666" s="1385"/>
      <c r="X666" s="1385"/>
      <c r="Y666" s="1385"/>
    </row>
    <row r="667" spans="1:25" ht="12" customHeight="1">
      <c r="A667" s="1385"/>
      <c r="B667" s="1386"/>
      <c r="C667" s="1385"/>
      <c r="D667" s="1385"/>
      <c r="E667" s="1385"/>
      <c r="F667" s="1385"/>
      <c r="G667" s="1385"/>
      <c r="H667" s="1385"/>
      <c r="I667" s="1385"/>
      <c r="J667" s="1385"/>
      <c r="K667" s="1386"/>
      <c r="L667" s="1385"/>
      <c r="M667" s="1385"/>
      <c r="N667" s="1385"/>
      <c r="O667" s="1385"/>
      <c r="P667" s="1385"/>
      <c r="Q667" s="1385"/>
      <c r="R667" s="1385"/>
      <c r="S667" s="1385"/>
      <c r="T667" s="1385"/>
      <c r="U667" s="1385"/>
      <c r="V667" s="1385"/>
      <c r="W667" s="1385"/>
      <c r="X667" s="1385"/>
      <c r="Y667" s="1385"/>
    </row>
    <row r="668" spans="1:25" ht="12" customHeight="1">
      <c r="A668" s="1385"/>
      <c r="B668" s="1386"/>
      <c r="C668" s="1385"/>
      <c r="D668" s="1385"/>
      <c r="E668" s="1385"/>
      <c r="F668" s="1385"/>
      <c r="G668" s="1385"/>
      <c r="H668" s="1385"/>
      <c r="I668" s="1385"/>
      <c r="J668" s="1385"/>
      <c r="K668" s="1386"/>
      <c r="L668" s="1385"/>
      <c r="M668" s="1385"/>
      <c r="N668" s="1385"/>
      <c r="O668" s="1385"/>
      <c r="P668" s="1385"/>
      <c r="Q668" s="1385"/>
      <c r="R668" s="1385"/>
      <c r="S668" s="1385"/>
      <c r="T668" s="1385"/>
      <c r="U668" s="1385"/>
      <c r="V668" s="1385"/>
      <c r="W668" s="1385"/>
      <c r="X668" s="1385"/>
      <c r="Y668" s="1385"/>
    </row>
    <row r="669" spans="1:25" ht="12" customHeight="1">
      <c r="A669" s="1385"/>
      <c r="B669" s="1386"/>
      <c r="C669" s="1385"/>
      <c r="D669" s="1385"/>
      <c r="E669" s="1385"/>
      <c r="F669" s="1385"/>
      <c r="G669" s="1385"/>
      <c r="H669" s="1385"/>
      <c r="I669" s="1385"/>
      <c r="J669" s="1385"/>
      <c r="K669" s="1386"/>
      <c r="L669" s="1385"/>
      <c r="M669" s="1385"/>
      <c r="N669" s="1385"/>
      <c r="O669" s="1385"/>
      <c r="P669" s="1385"/>
      <c r="Q669" s="1385"/>
      <c r="R669" s="1385"/>
      <c r="S669" s="1385"/>
      <c r="T669" s="1385"/>
      <c r="U669" s="1385"/>
      <c r="V669" s="1385"/>
      <c r="W669" s="1385"/>
      <c r="X669" s="1385"/>
      <c r="Y669" s="1385"/>
    </row>
    <row r="670" spans="1:25" ht="12" customHeight="1">
      <c r="A670" s="1385"/>
      <c r="B670" s="1386"/>
      <c r="C670" s="1385"/>
      <c r="D670" s="1385"/>
      <c r="E670" s="1385"/>
      <c r="F670" s="1385"/>
      <c r="G670" s="1385"/>
      <c r="H670" s="1385"/>
      <c r="I670" s="1385"/>
      <c r="J670" s="1385"/>
      <c r="K670" s="1386"/>
      <c r="L670" s="1385"/>
      <c r="M670" s="1385"/>
      <c r="N670" s="1385"/>
      <c r="O670" s="1385"/>
      <c r="P670" s="1385"/>
      <c r="Q670" s="1385"/>
      <c r="R670" s="1385"/>
      <c r="S670" s="1385"/>
      <c r="T670" s="1385"/>
      <c r="U670" s="1385"/>
      <c r="V670" s="1385"/>
      <c r="W670" s="1385"/>
      <c r="X670" s="1385"/>
      <c r="Y670" s="1385"/>
    </row>
    <row r="671" spans="1:25" ht="12" customHeight="1">
      <c r="A671" s="1385"/>
      <c r="B671" s="1386"/>
      <c r="C671" s="1385"/>
      <c r="D671" s="1385"/>
      <c r="E671" s="1385"/>
      <c r="F671" s="1385"/>
      <c r="G671" s="1385"/>
      <c r="H671" s="1385"/>
      <c r="I671" s="1385"/>
      <c r="J671" s="1385"/>
      <c r="K671" s="1386"/>
      <c r="L671" s="1385"/>
      <c r="M671" s="1385"/>
      <c r="N671" s="1385"/>
      <c r="O671" s="1385"/>
      <c r="P671" s="1385"/>
      <c r="Q671" s="1385"/>
      <c r="R671" s="1385"/>
      <c r="S671" s="1385"/>
      <c r="T671" s="1385"/>
      <c r="U671" s="1385"/>
      <c r="V671" s="1385"/>
      <c r="W671" s="1385"/>
      <c r="X671" s="1385"/>
      <c r="Y671" s="1385"/>
    </row>
    <row r="672" spans="1:25" ht="12" customHeight="1">
      <c r="A672" s="1385"/>
      <c r="B672" s="1386"/>
      <c r="C672" s="1385"/>
      <c r="D672" s="1385"/>
      <c r="E672" s="1385"/>
      <c r="F672" s="1385"/>
      <c r="G672" s="1385"/>
      <c r="H672" s="1385"/>
      <c r="I672" s="1385"/>
      <c r="J672" s="1385"/>
      <c r="K672" s="1386"/>
      <c r="L672" s="1385"/>
      <c r="M672" s="1385"/>
      <c r="N672" s="1385"/>
      <c r="O672" s="1385"/>
      <c r="P672" s="1385"/>
      <c r="Q672" s="1385"/>
      <c r="R672" s="1385"/>
      <c r="S672" s="1385"/>
      <c r="T672" s="1385"/>
      <c r="U672" s="1385"/>
      <c r="V672" s="1385"/>
      <c r="W672" s="1385"/>
      <c r="X672" s="1385"/>
      <c r="Y672" s="1385"/>
    </row>
    <row r="673" spans="1:25" ht="12" customHeight="1">
      <c r="A673" s="1385"/>
      <c r="B673" s="1386"/>
      <c r="C673" s="1385"/>
      <c r="D673" s="1385"/>
      <c r="E673" s="1385"/>
      <c r="F673" s="1385"/>
      <c r="G673" s="1385"/>
      <c r="H673" s="1385"/>
      <c r="I673" s="1385"/>
      <c r="J673" s="1385"/>
      <c r="K673" s="1386"/>
      <c r="L673" s="1385"/>
      <c r="M673" s="1385"/>
      <c r="N673" s="1385"/>
      <c r="O673" s="1385"/>
      <c r="P673" s="1385"/>
      <c r="Q673" s="1385"/>
      <c r="R673" s="1385"/>
      <c r="S673" s="1385"/>
      <c r="T673" s="1385"/>
      <c r="U673" s="1385"/>
      <c r="V673" s="1385"/>
      <c r="W673" s="1385"/>
      <c r="X673" s="1385"/>
      <c r="Y673" s="1385"/>
    </row>
    <row r="674" spans="1:25" ht="12" customHeight="1">
      <c r="A674" s="1385"/>
      <c r="B674" s="1386"/>
      <c r="C674" s="1385"/>
      <c r="D674" s="1385"/>
      <c r="E674" s="1385"/>
      <c r="F674" s="1385"/>
      <c r="G674" s="1385"/>
      <c r="H674" s="1385"/>
      <c r="I674" s="1385"/>
      <c r="J674" s="1385"/>
      <c r="K674" s="1386"/>
      <c r="L674" s="1385"/>
      <c r="M674" s="1385"/>
      <c r="N674" s="1385"/>
      <c r="O674" s="1385"/>
      <c r="P674" s="1385"/>
      <c r="Q674" s="1385"/>
      <c r="R674" s="1385"/>
      <c r="S674" s="1385"/>
      <c r="T674" s="1385"/>
      <c r="U674" s="1385"/>
      <c r="V674" s="1385"/>
      <c r="W674" s="1385"/>
      <c r="X674" s="1385"/>
      <c r="Y674" s="1385"/>
    </row>
    <row r="675" spans="1:25" ht="12" customHeight="1">
      <c r="A675" s="1385"/>
      <c r="B675" s="1386"/>
      <c r="C675" s="1385"/>
      <c r="D675" s="1385"/>
      <c r="E675" s="1385"/>
      <c r="F675" s="1385"/>
      <c r="G675" s="1385"/>
      <c r="H675" s="1385"/>
      <c r="I675" s="1385"/>
      <c r="J675" s="1385"/>
      <c r="K675" s="1386"/>
      <c r="L675" s="1385"/>
      <c r="M675" s="1385"/>
      <c r="N675" s="1385"/>
      <c r="O675" s="1385"/>
      <c r="P675" s="1385"/>
      <c r="Q675" s="1385"/>
      <c r="R675" s="1385"/>
      <c r="S675" s="1385"/>
      <c r="T675" s="1385"/>
      <c r="U675" s="1385"/>
      <c r="V675" s="1385"/>
      <c r="W675" s="1385"/>
      <c r="X675" s="1385"/>
      <c r="Y675" s="1385"/>
    </row>
    <row r="676" spans="1:25" ht="12" customHeight="1">
      <c r="A676" s="1385"/>
      <c r="B676" s="1386"/>
      <c r="C676" s="1385"/>
      <c r="D676" s="1385"/>
      <c r="E676" s="1385"/>
      <c r="F676" s="1385"/>
      <c r="G676" s="1385"/>
      <c r="H676" s="1385"/>
      <c r="I676" s="1385"/>
      <c r="J676" s="1385"/>
      <c r="K676" s="1386"/>
      <c r="L676" s="1385"/>
      <c r="M676" s="1385"/>
      <c r="N676" s="1385"/>
      <c r="O676" s="1385"/>
      <c r="P676" s="1385"/>
      <c r="Q676" s="1385"/>
      <c r="R676" s="1385"/>
      <c r="S676" s="1385"/>
      <c r="T676" s="1385"/>
      <c r="U676" s="1385"/>
      <c r="V676" s="1385"/>
      <c r="W676" s="1385"/>
      <c r="X676" s="1385"/>
      <c r="Y676" s="1385"/>
    </row>
    <row r="677" spans="1:25" ht="12" customHeight="1">
      <c r="A677" s="1385"/>
      <c r="B677" s="1386"/>
      <c r="C677" s="1385"/>
      <c r="D677" s="1385"/>
      <c r="E677" s="1385"/>
      <c r="F677" s="1385"/>
      <c r="G677" s="1385"/>
      <c r="H677" s="1385"/>
      <c r="I677" s="1385"/>
      <c r="J677" s="1385"/>
      <c r="K677" s="1386"/>
      <c r="L677" s="1385"/>
      <c r="M677" s="1385"/>
      <c r="N677" s="1385"/>
      <c r="O677" s="1385"/>
      <c r="P677" s="1385"/>
      <c r="Q677" s="1385"/>
      <c r="R677" s="1385"/>
      <c r="S677" s="1385"/>
      <c r="T677" s="1385"/>
      <c r="U677" s="1385"/>
      <c r="V677" s="1385"/>
      <c r="W677" s="1385"/>
      <c r="X677" s="1385"/>
      <c r="Y677" s="1385"/>
    </row>
    <row r="678" spans="1:25" ht="12" customHeight="1">
      <c r="A678" s="1385"/>
      <c r="B678" s="1386"/>
      <c r="C678" s="1385"/>
      <c r="D678" s="1385"/>
      <c r="E678" s="1385"/>
      <c r="F678" s="1385"/>
      <c r="G678" s="1385"/>
      <c r="H678" s="1385"/>
      <c r="I678" s="1385"/>
      <c r="J678" s="1385"/>
      <c r="K678" s="1386"/>
      <c r="L678" s="1385"/>
      <c r="M678" s="1385"/>
      <c r="N678" s="1385"/>
      <c r="O678" s="1385"/>
      <c r="P678" s="1385"/>
      <c r="Q678" s="1385"/>
      <c r="R678" s="1385"/>
      <c r="S678" s="1385"/>
      <c r="T678" s="1385"/>
      <c r="U678" s="1385"/>
      <c r="V678" s="1385"/>
      <c r="W678" s="1385"/>
      <c r="X678" s="1385"/>
      <c r="Y678" s="1385"/>
    </row>
    <row r="679" spans="1:25" ht="12" customHeight="1">
      <c r="A679" s="1385"/>
      <c r="B679" s="1386"/>
      <c r="C679" s="1385"/>
      <c r="D679" s="1385"/>
      <c r="E679" s="1385"/>
      <c r="F679" s="1385"/>
      <c r="G679" s="1385"/>
      <c r="H679" s="1385"/>
      <c r="I679" s="1385"/>
      <c r="J679" s="1385"/>
      <c r="K679" s="1386"/>
      <c r="L679" s="1385"/>
      <c r="M679" s="1385"/>
      <c r="N679" s="1385"/>
      <c r="O679" s="1385"/>
      <c r="P679" s="1385"/>
      <c r="Q679" s="1385"/>
      <c r="R679" s="1385"/>
      <c r="S679" s="1385"/>
      <c r="T679" s="1385"/>
      <c r="U679" s="1385"/>
      <c r="V679" s="1385"/>
      <c r="W679" s="1385"/>
      <c r="X679" s="1385"/>
      <c r="Y679" s="1385"/>
    </row>
    <row r="680" spans="1:25" ht="12" customHeight="1">
      <c r="A680" s="1385"/>
      <c r="B680" s="1386"/>
      <c r="C680" s="1385"/>
      <c r="D680" s="1385"/>
      <c r="E680" s="1385"/>
      <c r="F680" s="1385"/>
      <c r="G680" s="1385"/>
      <c r="H680" s="1385"/>
      <c r="I680" s="1385"/>
      <c r="J680" s="1385"/>
      <c r="K680" s="1386"/>
      <c r="L680" s="1385"/>
      <c r="M680" s="1385"/>
      <c r="N680" s="1385"/>
      <c r="O680" s="1385"/>
      <c r="P680" s="1385"/>
      <c r="Q680" s="1385"/>
      <c r="R680" s="1385"/>
      <c r="S680" s="1385"/>
      <c r="T680" s="1385"/>
      <c r="U680" s="1385"/>
      <c r="V680" s="1385"/>
      <c r="W680" s="1385"/>
      <c r="X680" s="1385"/>
      <c r="Y680" s="1385"/>
    </row>
    <row r="681" spans="1:25" ht="12" customHeight="1">
      <c r="A681" s="1385"/>
      <c r="B681" s="1386"/>
      <c r="C681" s="1385"/>
      <c r="D681" s="1385"/>
      <c r="E681" s="1385"/>
      <c r="F681" s="1385"/>
      <c r="G681" s="1385"/>
      <c r="H681" s="1385"/>
      <c r="I681" s="1385"/>
      <c r="J681" s="1385"/>
      <c r="K681" s="1386"/>
      <c r="L681" s="1385"/>
      <c r="M681" s="1385"/>
      <c r="N681" s="1385"/>
      <c r="O681" s="1385"/>
      <c r="P681" s="1385"/>
      <c r="Q681" s="1385"/>
      <c r="R681" s="1385"/>
      <c r="S681" s="1385"/>
      <c r="T681" s="1385"/>
      <c r="U681" s="1385"/>
      <c r="V681" s="1385"/>
      <c r="W681" s="1385"/>
      <c r="X681" s="1385"/>
      <c r="Y681" s="1385"/>
    </row>
    <row r="682" spans="1:25" ht="12" customHeight="1">
      <c r="A682" s="1385"/>
      <c r="B682" s="1386"/>
      <c r="C682" s="1385"/>
      <c r="D682" s="1385"/>
      <c r="E682" s="1385"/>
      <c r="F682" s="1385"/>
      <c r="G682" s="1385"/>
      <c r="H682" s="1385"/>
      <c r="I682" s="1385"/>
      <c r="J682" s="1385"/>
      <c r="K682" s="1386"/>
      <c r="L682" s="1385"/>
      <c r="M682" s="1385"/>
      <c r="N682" s="1385"/>
      <c r="O682" s="1385"/>
      <c r="P682" s="1385"/>
      <c r="Q682" s="1385"/>
      <c r="R682" s="1385"/>
      <c r="S682" s="1385"/>
      <c r="T682" s="1385"/>
      <c r="U682" s="1385"/>
      <c r="V682" s="1385"/>
      <c r="W682" s="1385"/>
      <c r="X682" s="1385"/>
      <c r="Y682" s="1385"/>
    </row>
    <row r="683" spans="1:25" ht="12" customHeight="1">
      <c r="A683" s="1385"/>
      <c r="B683" s="1386"/>
      <c r="C683" s="1385"/>
      <c r="D683" s="1385"/>
      <c r="E683" s="1385"/>
      <c r="F683" s="1385"/>
      <c r="G683" s="1385"/>
      <c r="H683" s="1385"/>
      <c r="I683" s="1385"/>
      <c r="J683" s="1385"/>
      <c r="K683" s="1386"/>
      <c r="L683" s="1385"/>
      <c r="M683" s="1385"/>
      <c r="N683" s="1385"/>
      <c r="O683" s="1385"/>
      <c r="P683" s="1385"/>
      <c r="Q683" s="1385"/>
      <c r="R683" s="1385"/>
      <c r="S683" s="1385"/>
      <c r="T683" s="1385"/>
      <c r="U683" s="1385"/>
      <c r="V683" s="1385"/>
      <c r="W683" s="1385"/>
      <c r="X683" s="1385"/>
      <c r="Y683" s="1385"/>
    </row>
    <row r="684" spans="1:25" ht="12" customHeight="1">
      <c r="A684" s="1385"/>
      <c r="B684" s="1386"/>
      <c r="C684" s="1385"/>
      <c r="D684" s="1385"/>
      <c r="E684" s="1385"/>
      <c r="F684" s="1385"/>
      <c r="G684" s="1385"/>
      <c r="H684" s="1385"/>
      <c r="I684" s="1385"/>
      <c r="J684" s="1385"/>
      <c r="K684" s="1386"/>
      <c r="L684" s="1385"/>
      <c r="M684" s="1385"/>
      <c r="N684" s="1385"/>
      <c r="O684" s="1385"/>
      <c r="P684" s="1385"/>
      <c r="Q684" s="1385"/>
      <c r="R684" s="1385"/>
      <c r="S684" s="1385"/>
      <c r="T684" s="1385"/>
      <c r="U684" s="1385"/>
      <c r="V684" s="1385"/>
      <c r="W684" s="1385"/>
      <c r="X684" s="1385"/>
      <c r="Y684" s="1385"/>
    </row>
    <row r="685" spans="1:25" ht="12" customHeight="1">
      <c r="A685" s="1385"/>
      <c r="B685" s="1386"/>
      <c r="C685" s="1385"/>
      <c r="D685" s="1385"/>
      <c r="E685" s="1385"/>
      <c r="F685" s="1385"/>
      <c r="G685" s="1385"/>
      <c r="H685" s="1385"/>
      <c r="I685" s="1385"/>
      <c r="J685" s="1385"/>
      <c r="K685" s="1386"/>
      <c r="L685" s="1385"/>
      <c r="M685" s="1385"/>
      <c r="N685" s="1385"/>
      <c r="O685" s="1385"/>
      <c r="P685" s="1385"/>
      <c r="Q685" s="1385"/>
      <c r="R685" s="1385"/>
      <c r="S685" s="1385"/>
      <c r="T685" s="1385"/>
      <c r="U685" s="1385"/>
      <c r="V685" s="1385"/>
      <c r="W685" s="1385"/>
      <c r="X685" s="1385"/>
      <c r="Y685" s="1385"/>
    </row>
    <row r="686" spans="1:25" ht="12" customHeight="1">
      <c r="A686" s="1385"/>
      <c r="B686" s="1386"/>
      <c r="C686" s="1385"/>
      <c r="D686" s="1385"/>
      <c r="E686" s="1385"/>
      <c r="F686" s="1385"/>
      <c r="G686" s="1385"/>
      <c r="H686" s="1385"/>
      <c r="I686" s="1385"/>
      <c r="J686" s="1385"/>
      <c r="K686" s="1386"/>
      <c r="L686" s="1385"/>
      <c r="M686" s="1385"/>
      <c r="N686" s="1385"/>
      <c r="O686" s="1385"/>
      <c r="P686" s="1385"/>
      <c r="Q686" s="1385"/>
      <c r="R686" s="1385"/>
      <c r="S686" s="1385"/>
      <c r="T686" s="1385"/>
      <c r="U686" s="1385"/>
      <c r="V686" s="1385"/>
      <c r="W686" s="1385"/>
      <c r="X686" s="1385"/>
      <c r="Y686" s="1385"/>
    </row>
    <row r="687" spans="1:25" ht="12" customHeight="1">
      <c r="A687" s="1385"/>
      <c r="B687" s="1386"/>
      <c r="C687" s="1385"/>
      <c r="D687" s="1385"/>
      <c r="E687" s="1385"/>
      <c r="F687" s="1385"/>
      <c r="G687" s="1385"/>
      <c r="H687" s="1385"/>
      <c r="I687" s="1385"/>
      <c r="J687" s="1385"/>
      <c r="K687" s="1386"/>
      <c r="L687" s="1385"/>
      <c r="M687" s="1385"/>
      <c r="N687" s="1385"/>
      <c r="O687" s="1385"/>
      <c r="P687" s="1385"/>
      <c r="Q687" s="1385"/>
      <c r="R687" s="1385"/>
      <c r="S687" s="1385"/>
      <c r="T687" s="1385"/>
      <c r="U687" s="1385"/>
      <c r="V687" s="1385"/>
      <c r="W687" s="1385"/>
      <c r="X687" s="1385"/>
      <c r="Y687" s="1385"/>
    </row>
    <row r="688" spans="1:25" ht="12" customHeight="1">
      <c r="A688" s="1385"/>
      <c r="B688" s="1386"/>
      <c r="C688" s="1385"/>
      <c r="D688" s="1385"/>
      <c r="E688" s="1385"/>
      <c r="F688" s="1385"/>
      <c r="G688" s="1385"/>
      <c r="H688" s="1385"/>
      <c r="I688" s="1385"/>
      <c r="J688" s="1385"/>
      <c r="K688" s="1386"/>
      <c r="L688" s="1385"/>
      <c r="M688" s="1385"/>
      <c r="N688" s="1385"/>
      <c r="O688" s="1385"/>
      <c r="P688" s="1385"/>
      <c r="Q688" s="1385"/>
      <c r="R688" s="1385"/>
      <c r="S688" s="1385"/>
      <c r="T688" s="1385"/>
      <c r="U688" s="1385"/>
      <c r="V688" s="1385"/>
      <c r="W688" s="1385"/>
      <c r="X688" s="1385"/>
      <c r="Y688" s="1385"/>
    </row>
    <row r="689" spans="1:25" ht="12" customHeight="1">
      <c r="A689" s="1385"/>
      <c r="B689" s="1386"/>
      <c r="C689" s="1385"/>
      <c r="D689" s="1385"/>
      <c r="E689" s="1385"/>
      <c r="F689" s="1385"/>
      <c r="G689" s="1385"/>
      <c r="H689" s="1385"/>
      <c r="I689" s="1385"/>
      <c r="J689" s="1385"/>
      <c r="K689" s="1386"/>
      <c r="L689" s="1385"/>
      <c r="M689" s="1385"/>
      <c r="N689" s="1385"/>
      <c r="O689" s="1385"/>
      <c r="P689" s="1385"/>
      <c r="Q689" s="1385"/>
      <c r="R689" s="1385"/>
      <c r="S689" s="1385"/>
      <c r="T689" s="1385"/>
      <c r="U689" s="1385"/>
      <c r="V689" s="1385"/>
      <c r="W689" s="1385"/>
      <c r="X689" s="1385"/>
      <c r="Y689" s="1385"/>
    </row>
    <row r="690" spans="1:25" ht="12" customHeight="1">
      <c r="A690" s="1385"/>
      <c r="B690" s="1386"/>
      <c r="C690" s="1385"/>
      <c r="D690" s="1385"/>
      <c r="E690" s="1385"/>
      <c r="F690" s="1385"/>
      <c r="G690" s="1385"/>
      <c r="H690" s="1385"/>
      <c r="I690" s="1385"/>
      <c r="J690" s="1385"/>
      <c r="K690" s="1386"/>
      <c r="L690" s="1385"/>
      <c r="M690" s="1385"/>
      <c r="N690" s="1385"/>
      <c r="O690" s="1385"/>
      <c r="P690" s="1385"/>
      <c r="Q690" s="1385"/>
      <c r="R690" s="1385"/>
      <c r="S690" s="1385"/>
      <c r="T690" s="1385"/>
      <c r="U690" s="1385"/>
      <c r="V690" s="1385"/>
      <c r="W690" s="1385"/>
      <c r="X690" s="1385"/>
      <c r="Y690" s="1385"/>
    </row>
    <row r="691" spans="1:25" ht="12" customHeight="1">
      <c r="A691" s="1385"/>
      <c r="B691" s="1386"/>
      <c r="C691" s="1385"/>
      <c r="D691" s="1385"/>
      <c r="E691" s="1385"/>
      <c r="F691" s="1385"/>
      <c r="G691" s="1385"/>
      <c r="H691" s="1385"/>
      <c r="I691" s="1385"/>
      <c r="J691" s="1385"/>
      <c r="K691" s="1386"/>
      <c r="L691" s="1385"/>
      <c r="M691" s="1385"/>
      <c r="N691" s="1385"/>
      <c r="O691" s="1385"/>
      <c r="P691" s="1385"/>
      <c r="Q691" s="1385"/>
      <c r="R691" s="1385"/>
      <c r="S691" s="1385"/>
      <c r="T691" s="1385"/>
      <c r="U691" s="1385"/>
      <c r="V691" s="1385"/>
      <c r="W691" s="1385"/>
      <c r="X691" s="1385"/>
      <c r="Y691" s="1385"/>
    </row>
    <row r="692" spans="1:25" ht="12" customHeight="1">
      <c r="A692" s="1385"/>
      <c r="B692" s="1386"/>
      <c r="C692" s="1385"/>
      <c r="D692" s="1385"/>
      <c r="E692" s="1385"/>
      <c r="F692" s="1385"/>
      <c r="G692" s="1385"/>
      <c r="H692" s="1385"/>
      <c r="I692" s="1385"/>
      <c r="J692" s="1385"/>
      <c r="K692" s="1386"/>
      <c r="L692" s="1385"/>
      <c r="M692" s="1385"/>
      <c r="N692" s="1385"/>
      <c r="O692" s="1385"/>
      <c r="P692" s="1385"/>
      <c r="Q692" s="1385"/>
      <c r="R692" s="1385"/>
      <c r="S692" s="1385"/>
      <c r="T692" s="1385"/>
      <c r="U692" s="1385"/>
      <c r="V692" s="1385"/>
      <c r="W692" s="1385"/>
      <c r="X692" s="1385"/>
      <c r="Y692" s="1385"/>
    </row>
    <row r="693" spans="1:25" ht="12" customHeight="1">
      <c r="A693" s="1385"/>
      <c r="B693" s="1386"/>
      <c r="C693" s="1385"/>
      <c r="D693" s="1385"/>
      <c r="E693" s="1385"/>
      <c r="F693" s="1385"/>
      <c r="G693" s="1385"/>
      <c r="H693" s="1385"/>
      <c r="I693" s="1385"/>
      <c r="J693" s="1385"/>
      <c r="K693" s="1386"/>
      <c r="L693" s="1385"/>
      <c r="M693" s="1385"/>
      <c r="N693" s="1385"/>
      <c r="O693" s="1385"/>
      <c r="P693" s="1385"/>
      <c r="Q693" s="1385"/>
      <c r="R693" s="1385"/>
      <c r="S693" s="1385"/>
      <c r="T693" s="1385"/>
      <c r="U693" s="1385"/>
      <c r="V693" s="1385"/>
      <c r="W693" s="1385"/>
      <c r="X693" s="1385"/>
      <c r="Y693" s="1385"/>
    </row>
    <row r="694" spans="1:25" ht="12" customHeight="1">
      <c r="A694" s="1385"/>
      <c r="B694" s="1386"/>
      <c r="C694" s="1385"/>
      <c r="D694" s="1385"/>
      <c r="E694" s="1385"/>
      <c r="F694" s="1385"/>
      <c r="G694" s="1385"/>
      <c r="H694" s="1385"/>
      <c r="I694" s="1385"/>
      <c r="J694" s="1385"/>
      <c r="K694" s="1386"/>
      <c r="L694" s="1385"/>
      <c r="M694" s="1385"/>
      <c r="N694" s="1385"/>
      <c r="O694" s="1385"/>
      <c r="P694" s="1385"/>
      <c r="Q694" s="1385"/>
      <c r="R694" s="1385"/>
      <c r="S694" s="1385"/>
      <c r="T694" s="1385"/>
      <c r="U694" s="1385"/>
      <c r="V694" s="1385"/>
      <c r="W694" s="1385"/>
      <c r="X694" s="1385"/>
      <c r="Y694" s="1385"/>
    </row>
    <row r="695" spans="1:25" ht="12" customHeight="1">
      <c r="A695" s="1385"/>
      <c r="B695" s="1386"/>
      <c r="C695" s="1385"/>
      <c r="D695" s="1385"/>
      <c r="E695" s="1385"/>
      <c r="F695" s="1385"/>
      <c r="G695" s="1385"/>
      <c r="H695" s="1385"/>
      <c r="I695" s="1385"/>
      <c r="J695" s="1385"/>
      <c r="K695" s="1386"/>
      <c r="L695" s="1385"/>
      <c r="M695" s="1385"/>
      <c r="N695" s="1385"/>
      <c r="O695" s="1385"/>
      <c r="P695" s="1385"/>
      <c r="Q695" s="1385"/>
      <c r="R695" s="1385"/>
      <c r="S695" s="1385"/>
      <c r="T695" s="1385"/>
      <c r="U695" s="1385"/>
      <c r="V695" s="1385"/>
      <c r="W695" s="1385"/>
      <c r="X695" s="1385"/>
      <c r="Y695" s="1385"/>
    </row>
    <row r="696" spans="1:25" ht="12" customHeight="1">
      <c r="A696" s="1385"/>
      <c r="B696" s="1386"/>
      <c r="C696" s="1385"/>
      <c r="D696" s="1385"/>
      <c r="E696" s="1385"/>
      <c r="F696" s="1385"/>
      <c r="G696" s="1385"/>
      <c r="H696" s="1385"/>
      <c r="I696" s="1385"/>
      <c r="J696" s="1385"/>
      <c r="K696" s="1386"/>
      <c r="L696" s="1385"/>
      <c r="M696" s="1385"/>
      <c r="N696" s="1385"/>
      <c r="O696" s="1385"/>
      <c r="P696" s="1385"/>
      <c r="Q696" s="1385"/>
      <c r="R696" s="1385"/>
      <c r="S696" s="1385"/>
      <c r="T696" s="1385"/>
      <c r="U696" s="1385"/>
      <c r="V696" s="1385"/>
      <c r="W696" s="1385"/>
      <c r="X696" s="1385"/>
      <c r="Y696" s="1385"/>
    </row>
    <row r="697" spans="1:25" ht="12" customHeight="1">
      <c r="A697" s="1385"/>
      <c r="B697" s="1386"/>
      <c r="C697" s="1385"/>
      <c r="D697" s="1385"/>
      <c r="E697" s="1385"/>
      <c r="F697" s="1385"/>
      <c r="G697" s="1385"/>
      <c r="H697" s="1385"/>
      <c r="I697" s="1385"/>
      <c r="J697" s="1385"/>
      <c r="K697" s="1386"/>
      <c r="L697" s="1385"/>
      <c r="M697" s="1385"/>
      <c r="N697" s="1385"/>
      <c r="O697" s="1385"/>
      <c r="P697" s="1385"/>
      <c r="Q697" s="1385"/>
      <c r="R697" s="1385"/>
      <c r="S697" s="1385"/>
      <c r="T697" s="1385"/>
      <c r="U697" s="1385"/>
      <c r="V697" s="1385"/>
      <c r="W697" s="1385"/>
      <c r="X697" s="1385"/>
      <c r="Y697" s="1385"/>
    </row>
    <row r="698" spans="1:25" ht="12" customHeight="1">
      <c r="A698" s="1385"/>
      <c r="B698" s="1386"/>
      <c r="C698" s="1385"/>
      <c r="D698" s="1385"/>
      <c r="E698" s="1385"/>
      <c r="F698" s="1385"/>
      <c r="G698" s="1385"/>
      <c r="H698" s="1385"/>
      <c r="I698" s="1385"/>
      <c r="J698" s="1385"/>
      <c r="K698" s="1386"/>
      <c r="L698" s="1385"/>
      <c r="M698" s="1385"/>
      <c r="N698" s="1385"/>
      <c r="O698" s="1385"/>
      <c r="P698" s="1385"/>
      <c r="Q698" s="1385"/>
      <c r="R698" s="1385"/>
      <c r="S698" s="1385"/>
      <c r="T698" s="1385"/>
      <c r="U698" s="1385"/>
      <c r="V698" s="1385"/>
      <c r="W698" s="1385"/>
      <c r="X698" s="1385"/>
      <c r="Y698" s="1385"/>
    </row>
    <row r="699" spans="1:25" ht="12" customHeight="1">
      <c r="A699" s="1385"/>
      <c r="B699" s="1386"/>
      <c r="C699" s="1385"/>
      <c r="D699" s="1385"/>
      <c r="E699" s="1385"/>
      <c r="F699" s="1385"/>
      <c r="G699" s="1385"/>
      <c r="H699" s="1385"/>
      <c r="I699" s="1385"/>
      <c r="J699" s="1385"/>
      <c r="K699" s="1386"/>
      <c r="L699" s="1385"/>
      <c r="M699" s="1385"/>
      <c r="N699" s="1385"/>
      <c r="O699" s="1385"/>
      <c r="P699" s="1385"/>
      <c r="Q699" s="1385"/>
      <c r="R699" s="1385"/>
      <c r="S699" s="1385"/>
      <c r="T699" s="1385"/>
      <c r="U699" s="1385"/>
      <c r="V699" s="1385"/>
      <c r="W699" s="1385"/>
      <c r="X699" s="1385"/>
      <c r="Y699" s="1385"/>
    </row>
    <row r="700" spans="1:25" ht="12" customHeight="1">
      <c r="A700" s="1385"/>
      <c r="B700" s="1386"/>
      <c r="C700" s="1385"/>
      <c r="D700" s="1385"/>
      <c r="E700" s="1385"/>
      <c r="F700" s="1385"/>
      <c r="G700" s="1385"/>
      <c r="H700" s="1385"/>
      <c r="I700" s="1385"/>
      <c r="J700" s="1385"/>
      <c r="K700" s="1386"/>
      <c r="L700" s="1385"/>
      <c r="M700" s="1385"/>
      <c r="N700" s="1385"/>
      <c r="O700" s="1385"/>
      <c r="P700" s="1385"/>
      <c r="Q700" s="1385"/>
      <c r="R700" s="1385"/>
      <c r="S700" s="1385"/>
      <c r="T700" s="1385"/>
      <c r="U700" s="1385"/>
      <c r="V700" s="1385"/>
      <c r="W700" s="1385"/>
      <c r="X700" s="1385"/>
      <c r="Y700" s="1385"/>
    </row>
    <row r="701" spans="1:25" ht="12" customHeight="1">
      <c r="A701" s="1385"/>
      <c r="B701" s="1386"/>
      <c r="C701" s="1385"/>
      <c r="D701" s="1385"/>
      <c r="E701" s="1385"/>
      <c r="F701" s="1385"/>
      <c r="G701" s="1385"/>
      <c r="H701" s="1385"/>
      <c r="I701" s="1385"/>
      <c r="J701" s="1385"/>
      <c r="K701" s="1386"/>
      <c r="L701" s="1385"/>
      <c r="M701" s="1385"/>
      <c r="N701" s="1385"/>
      <c r="O701" s="1385"/>
      <c r="P701" s="1385"/>
      <c r="Q701" s="1385"/>
      <c r="R701" s="1385"/>
      <c r="S701" s="1385"/>
      <c r="T701" s="1385"/>
      <c r="U701" s="1385"/>
      <c r="V701" s="1385"/>
      <c r="W701" s="1385"/>
      <c r="X701" s="1385"/>
      <c r="Y701" s="1385"/>
    </row>
    <row r="702" spans="1:25" ht="12" customHeight="1">
      <c r="A702" s="1385"/>
      <c r="B702" s="1386"/>
      <c r="C702" s="1385"/>
      <c r="D702" s="1385"/>
      <c r="E702" s="1385"/>
      <c r="F702" s="1385"/>
      <c r="G702" s="1385"/>
      <c r="H702" s="1385"/>
      <c r="I702" s="1385"/>
      <c r="J702" s="1385"/>
      <c r="K702" s="1386"/>
      <c r="L702" s="1385"/>
      <c r="M702" s="1385"/>
      <c r="N702" s="1385"/>
      <c r="O702" s="1385"/>
      <c r="P702" s="1385"/>
      <c r="Q702" s="1385"/>
      <c r="R702" s="1385"/>
      <c r="S702" s="1385"/>
      <c r="T702" s="1385"/>
      <c r="U702" s="1385"/>
      <c r="V702" s="1385"/>
      <c r="W702" s="1385"/>
      <c r="X702" s="1385"/>
      <c r="Y702" s="1385"/>
    </row>
    <row r="703" spans="1:25" ht="12" customHeight="1">
      <c r="A703" s="1385"/>
      <c r="B703" s="1386"/>
      <c r="C703" s="1385"/>
      <c r="D703" s="1385"/>
      <c r="E703" s="1385"/>
      <c r="F703" s="1385"/>
      <c r="G703" s="1385"/>
      <c r="H703" s="1385"/>
      <c r="I703" s="1385"/>
      <c r="J703" s="1385"/>
      <c r="K703" s="1386"/>
      <c r="L703" s="1385"/>
      <c r="M703" s="1385"/>
      <c r="N703" s="1385"/>
      <c r="O703" s="1385"/>
      <c r="P703" s="1385"/>
      <c r="Q703" s="1385"/>
      <c r="R703" s="1385"/>
      <c r="S703" s="1385"/>
      <c r="T703" s="1385"/>
      <c r="U703" s="1385"/>
      <c r="V703" s="1385"/>
      <c r="W703" s="1385"/>
      <c r="X703" s="1385"/>
      <c r="Y703" s="1385"/>
    </row>
    <row r="704" spans="1:25" ht="12" customHeight="1">
      <c r="A704" s="1385"/>
      <c r="B704" s="1386"/>
      <c r="C704" s="1385"/>
      <c r="D704" s="1385"/>
      <c r="E704" s="1385"/>
      <c r="F704" s="1385"/>
      <c r="G704" s="1385"/>
      <c r="H704" s="1385"/>
      <c r="I704" s="1385"/>
      <c r="J704" s="1385"/>
      <c r="K704" s="1386"/>
      <c r="L704" s="1385"/>
      <c r="M704" s="1385"/>
      <c r="N704" s="1385"/>
      <c r="O704" s="1385"/>
      <c r="P704" s="1385"/>
      <c r="Q704" s="1385"/>
      <c r="R704" s="1385"/>
      <c r="S704" s="1385"/>
      <c r="T704" s="1385"/>
      <c r="U704" s="1385"/>
      <c r="V704" s="1385"/>
      <c r="W704" s="1385"/>
      <c r="X704" s="1385"/>
      <c r="Y704" s="1385"/>
    </row>
    <row r="705" spans="1:25" ht="12" customHeight="1">
      <c r="A705" s="1385"/>
      <c r="B705" s="1386"/>
      <c r="C705" s="1385"/>
      <c r="D705" s="1385"/>
      <c r="E705" s="1385"/>
      <c r="F705" s="1385"/>
      <c r="G705" s="1385"/>
      <c r="H705" s="1385"/>
      <c r="I705" s="1385"/>
      <c r="J705" s="1385"/>
      <c r="K705" s="1386"/>
      <c r="L705" s="1385"/>
      <c r="M705" s="1385"/>
      <c r="N705" s="1385"/>
      <c r="O705" s="1385"/>
      <c r="P705" s="1385"/>
      <c r="Q705" s="1385"/>
      <c r="R705" s="1385"/>
      <c r="S705" s="1385"/>
      <c r="T705" s="1385"/>
      <c r="U705" s="1385"/>
      <c r="V705" s="1385"/>
      <c r="W705" s="1385"/>
      <c r="X705" s="1385"/>
      <c r="Y705" s="1385"/>
    </row>
    <row r="706" spans="1:25" ht="12" customHeight="1">
      <c r="A706" s="1385"/>
      <c r="B706" s="1386"/>
      <c r="C706" s="1385"/>
      <c r="D706" s="1385"/>
      <c r="E706" s="1385"/>
      <c r="F706" s="1385"/>
      <c r="G706" s="1385"/>
      <c r="H706" s="1385"/>
      <c r="I706" s="1385"/>
      <c r="J706" s="1385"/>
      <c r="K706" s="1386"/>
      <c r="L706" s="1385"/>
      <c r="M706" s="1385"/>
      <c r="N706" s="1385"/>
      <c r="O706" s="1385"/>
      <c r="P706" s="1385"/>
      <c r="Q706" s="1385"/>
      <c r="R706" s="1385"/>
      <c r="S706" s="1385"/>
      <c r="T706" s="1385"/>
      <c r="U706" s="1385"/>
      <c r="V706" s="1385"/>
      <c r="W706" s="1385"/>
      <c r="X706" s="1385"/>
      <c r="Y706" s="1385"/>
    </row>
    <row r="707" spans="1:25" ht="12" customHeight="1">
      <c r="A707" s="1385"/>
      <c r="B707" s="1386"/>
      <c r="C707" s="1385"/>
      <c r="D707" s="1385"/>
      <c r="E707" s="1385"/>
      <c r="F707" s="1385"/>
      <c r="G707" s="1385"/>
      <c r="H707" s="1385"/>
      <c r="I707" s="1385"/>
      <c r="J707" s="1385"/>
      <c r="K707" s="1386"/>
      <c r="L707" s="1385"/>
      <c r="M707" s="1385"/>
      <c r="N707" s="1385"/>
      <c r="O707" s="1385"/>
      <c r="P707" s="1385"/>
      <c r="Q707" s="1385"/>
      <c r="R707" s="1385"/>
      <c r="S707" s="1385"/>
      <c r="T707" s="1385"/>
      <c r="U707" s="1385"/>
      <c r="V707" s="1385"/>
      <c r="W707" s="1385"/>
      <c r="X707" s="1385"/>
      <c r="Y707" s="1385"/>
    </row>
    <row r="708" spans="1:25" ht="12" customHeight="1">
      <c r="A708" s="1385"/>
      <c r="B708" s="1386"/>
      <c r="C708" s="1385"/>
      <c r="D708" s="1385"/>
      <c r="E708" s="1385"/>
      <c r="F708" s="1385"/>
      <c r="G708" s="1385"/>
      <c r="H708" s="1385"/>
      <c r="I708" s="1385"/>
      <c r="J708" s="1385"/>
      <c r="K708" s="1386"/>
      <c r="L708" s="1385"/>
      <c r="M708" s="1385"/>
      <c r="N708" s="1385"/>
      <c r="O708" s="1385"/>
      <c r="P708" s="1385"/>
      <c r="Q708" s="1385"/>
      <c r="R708" s="1385"/>
      <c r="S708" s="1385"/>
      <c r="T708" s="1385"/>
      <c r="U708" s="1385"/>
      <c r="V708" s="1385"/>
      <c r="W708" s="1385"/>
      <c r="X708" s="1385"/>
      <c r="Y708" s="1385"/>
    </row>
    <row r="709" spans="1:25" ht="12" customHeight="1">
      <c r="A709" s="1385"/>
      <c r="B709" s="1386"/>
      <c r="C709" s="1385"/>
      <c r="D709" s="1385"/>
      <c r="E709" s="1385"/>
      <c r="F709" s="1385"/>
      <c r="G709" s="1385"/>
      <c r="H709" s="1385"/>
      <c r="I709" s="1385"/>
      <c r="J709" s="1385"/>
      <c r="K709" s="1386"/>
      <c r="L709" s="1385"/>
      <c r="M709" s="1385"/>
      <c r="N709" s="1385"/>
      <c r="O709" s="1385"/>
      <c r="P709" s="1385"/>
      <c r="Q709" s="1385"/>
      <c r="R709" s="1385"/>
      <c r="S709" s="1385"/>
      <c r="T709" s="1385"/>
      <c r="U709" s="1385"/>
      <c r="V709" s="1385"/>
      <c r="W709" s="1385"/>
      <c r="X709" s="1385"/>
      <c r="Y709" s="1385"/>
    </row>
    <row r="710" spans="1:25" ht="12" customHeight="1">
      <c r="A710" s="1385"/>
      <c r="B710" s="1386"/>
      <c r="C710" s="1385"/>
      <c r="D710" s="1385"/>
      <c r="E710" s="1385"/>
      <c r="F710" s="1385"/>
      <c r="G710" s="1385"/>
      <c r="H710" s="1385"/>
      <c r="I710" s="1385"/>
      <c r="J710" s="1385"/>
      <c r="K710" s="1386"/>
      <c r="L710" s="1385"/>
      <c r="M710" s="1385"/>
      <c r="N710" s="1385"/>
      <c r="O710" s="1385"/>
      <c r="P710" s="1385"/>
      <c r="Q710" s="1385"/>
      <c r="R710" s="1385"/>
      <c r="S710" s="1385"/>
      <c r="T710" s="1385"/>
      <c r="U710" s="1385"/>
      <c r="V710" s="1385"/>
      <c r="W710" s="1385"/>
      <c r="X710" s="1385"/>
      <c r="Y710" s="1385"/>
    </row>
    <row r="711" spans="1:25" ht="12" customHeight="1">
      <c r="A711" s="1385"/>
      <c r="B711" s="1386"/>
      <c r="C711" s="1385"/>
      <c r="D711" s="1385"/>
      <c r="E711" s="1385"/>
      <c r="F711" s="1385"/>
      <c r="G711" s="1385"/>
      <c r="H711" s="1385"/>
      <c r="I711" s="1385"/>
      <c r="J711" s="1385"/>
      <c r="K711" s="1386"/>
      <c r="L711" s="1385"/>
      <c r="M711" s="1385"/>
      <c r="N711" s="1385"/>
      <c r="O711" s="1385"/>
      <c r="P711" s="1385"/>
      <c r="Q711" s="1385"/>
      <c r="R711" s="1385"/>
      <c r="S711" s="1385"/>
      <c r="T711" s="1385"/>
      <c r="U711" s="1385"/>
      <c r="V711" s="1385"/>
      <c r="W711" s="1385"/>
      <c r="X711" s="1385"/>
      <c r="Y711" s="1385"/>
    </row>
    <row r="712" spans="1:25" ht="12" customHeight="1">
      <c r="A712" s="1385"/>
      <c r="B712" s="1386"/>
      <c r="C712" s="1385"/>
      <c r="D712" s="1385"/>
      <c r="E712" s="1385"/>
      <c r="F712" s="1385"/>
      <c r="G712" s="1385"/>
      <c r="H712" s="1385"/>
      <c r="I712" s="1385"/>
      <c r="J712" s="1385"/>
      <c r="K712" s="1386"/>
      <c r="L712" s="1385"/>
      <c r="M712" s="1385"/>
      <c r="N712" s="1385"/>
      <c r="O712" s="1385"/>
      <c r="P712" s="1385"/>
      <c r="Q712" s="1385"/>
      <c r="R712" s="1385"/>
      <c r="S712" s="1385"/>
      <c r="T712" s="1385"/>
      <c r="U712" s="1385"/>
      <c r="V712" s="1385"/>
      <c r="W712" s="1385"/>
      <c r="X712" s="1385"/>
      <c r="Y712" s="1385"/>
    </row>
    <row r="713" spans="1:25" ht="12" customHeight="1">
      <c r="A713" s="1385"/>
      <c r="B713" s="1386"/>
      <c r="C713" s="1385"/>
      <c r="D713" s="1385"/>
      <c r="E713" s="1385"/>
      <c r="F713" s="1385"/>
      <c r="G713" s="1385"/>
      <c r="H713" s="1385"/>
      <c r="I713" s="1385"/>
      <c r="J713" s="1385"/>
      <c r="K713" s="1386"/>
      <c r="L713" s="1385"/>
      <c r="M713" s="1385"/>
      <c r="N713" s="1385"/>
      <c r="O713" s="1385"/>
      <c r="P713" s="1385"/>
      <c r="Q713" s="1385"/>
      <c r="R713" s="1385"/>
      <c r="S713" s="1385"/>
      <c r="T713" s="1385"/>
      <c r="U713" s="1385"/>
      <c r="V713" s="1385"/>
      <c r="W713" s="1385"/>
      <c r="X713" s="1385"/>
      <c r="Y713" s="1385"/>
    </row>
    <row r="714" spans="1:25" ht="12" customHeight="1">
      <c r="A714" s="1385"/>
      <c r="B714" s="1386"/>
      <c r="C714" s="1385"/>
      <c r="D714" s="1385"/>
      <c r="E714" s="1385"/>
      <c r="F714" s="1385"/>
      <c r="G714" s="1385"/>
      <c r="H714" s="1385"/>
      <c r="I714" s="1385"/>
      <c r="J714" s="1385"/>
      <c r="K714" s="1386"/>
      <c r="L714" s="1385"/>
      <c r="M714" s="1385"/>
      <c r="N714" s="1385"/>
      <c r="O714" s="1385"/>
      <c r="P714" s="1385"/>
      <c r="Q714" s="1385"/>
      <c r="R714" s="1385"/>
      <c r="S714" s="1385"/>
      <c r="T714" s="1385"/>
      <c r="U714" s="1385"/>
      <c r="V714" s="1385"/>
      <c r="W714" s="1385"/>
      <c r="X714" s="1385"/>
      <c r="Y714" s="1385"/>
    </row>
    <row r="715" spans="1:25" ht="12" customHeight="1">
      <c r="A715" s="1385"/>
      <c r="B715" s="1386"/>
      <c r="C715" s="1385"/>
      <c r="D715" s="1385"/>
      <c r="E715" s="1385"/>
      <c r="F715" s="1385"/>
      <c r="G715" s="1385"/>
      <c r="H715" s="1385"/>
      <c r="I715" s="1385"/>
      <c r="J715" s="1385"/>
      <c r="K715" s="1386"/>
      <c r="L715" s="1385"/>
      <c r="M715" s="1385"/>
      <c r="N715" s="1385"/>
      <c r="O715" s="1385"/>
      <c r="P715" s="1385"/>
      <c r="Q715" s="1385"/>
      <c r="R715" s="1385"/>
      <c r="S715" s="1385"/>
      <c r="T715" s="1385"/>
      <c r="U715" s="1385"/>
      <c r="V715" s="1385"/>
      <c r="W715" s="1385"/>
      <c r="X715" s="1385"/>
      <c r="Y715" s="1385"/>
    </row>
    <row r="716" spans="1:25" ht="12" customHeight="1">
      <c r="A716" s="1385"/>
      <c r="B716" s="1386"/>
      <c r="C716" s="1385"/>
      <c r="D716" s="1385"/>
      <c r="E716" s="1385"/>
      <c r="F716" s="1385"/>
      <c r="G716" s="1385"/>
      <c r="H716" s="1385"/>
      <c r="I716" s="1385"/>
      <c r="J716" s="1385"/>
      <c r="K716" s="1386"/>
      <c r="L716" s="1385"/>
      <c r="M716" s="1385"/>
      <c r="N716" s="1385"/>
      <c r="O716" s="1385"/>
      <c r="P716" s="1385"/>
      <c r="Q716" s="1385"/>
      <c r="R716" s="1385"/>
      <c r="S716" s="1385"/>
      <c r="T716" s="1385"/>
      <c r="U716" s="1385"/>
      <c r="V716" s="1385"/>
      <c r="W716" s="1385"/>
      <c r="X716" s="1385"/>
      <c r="Y716" s="1385"/>
    </row>
    <row r="717" spans="1:25" ht="12" customHeight="1">
      <c r="A717" s="1385"/>
      <c r="B717" s="1386"/>
      <c r="C717" s="1385"/>
      <c r="D717" s="1385"/>
      <c r="E717" s="1385"/>
      <c r="F717" s="1385"/>
      <c r="G717" s="1385"/>
      <c r="H717" s="1385"/>
      <c r="I717" s="1385"/>
      <c r="J717" s="1385"/>
      <c r="K717" s="1386"/>
      <c r="L717" s="1385"/>
      <c r="M717" s="1385"/>
      <c r="N717" s="1385"/>
      <c r="O717" s="1385"/>
      <c r="P717" s="1385"/>
      <c r="Q717" s="1385"/>
      <c r="R717" s="1385"/>
      <c r="S717" s="1385"/>
      <c r="T717" s="1385"/>
      <c r="U717" s="1385"/>
      <c r="V717" s="1385"/>
      <c r="W717" s="1385"/>
      <c r="X717" s="1385"/>
      <c r="Y717" s="1385"/>
    </row>
    <row r="718" spans="1:25" ht="12" customHeight="1">
      <c r="A718" s="1385"/>
      <c r="B718" s="1386"/>
      <c r="C718" s="1385"/>
      <c r="D718" s="1385"/>
      <c r="E718" s="1385"/>
      <c r="F718" s="1385"/>
      <c r="G718" s="1385"/>
      <c r="H718" s="1385"/>
      <c r="I718" s="1385"/>
      <c r="J718" s="1385"/>
      <c r="K718" s="1386"/>
      <c r="L718" s="1385"/>
      <c r="M718" s="1385"/>
      <c r="N718" s="1385"/>
      <c r="O718" s="1385"/>
      <c r="P718" s="1385"/>
      <c r="Q718" s="1385"/>
      <c r="R718" s="1385"/>
      <c r="S718" s="1385"/>
      <c r="T718" s="1385"/>
      <c r="U718" s="1385"/>
      <c r="V718" s="1385"/>
      <c r="W718" s="1385"/>
      <c r="X718" s="1385"/>
      <c r="Y718" s="1385"/>
    </row>
    <row r="719" spans="1:25" ht="12" customHeight="1">
      <c r="A719" s="1385"/>
      <c r="B719" s="1386"/>
      <c r="C719" s="1385"/>
      <c r="D719" s="1385"/>
      <c r="E719" s="1385"/>
      <c r="F719" s="1385"/>
      <c r="G719" s="1385"/>
      <c r="H719" s="1385"/>
      <c r="I719" s="1385"/>
      <c r="J719" s="1385"/>
      <c r="K719" s="1386"/>
      <c r="L719" s="1385"/>
      <c r="M719" s="1385"/>
      <c r="N719" s="1385"/>
      <c r="O719" s="1385"/>
      <c r="P719" s="1385"/>
      <c r="Q719" s="1385"/>
      <c r="R719" s="1385"/>
      <c r="S719" s="1385"/>
      <c r="T719" s="1385"/>
      <c r="U719" s="1385"/>
      <c r="V719" s="1385"/>
      <c r="W719" s="1385"/>
      <c r="X719" s="1385"/>
      <c r="Y719" s="1385"/>
    </row>
    <row r="720" spans="1:25" ht="12" customHeight="1">
      <c r="A720" s="1385"/>
      <c r="B720" s="1386"/>
      <c r="C720" s="1385"/>
      <c r="D720" s="1385"/>
      <c r="E720" s="1385"/>
      <c r="F720" s="1385"/>
      <c r="G720" s="1385"/>
      <c r="H720" s="1385"/>
      <c r="I720" s="1385"/>
      <c r="J720" s="1385"/>
      <c r="K720" s="1386"/>
      <c r="L720" s="1385"/>
      <c r="M720" s="1385"/>
      <c r="N720" s="1385"/>
      <c r="O720" s="1385"/>
      <c r="P720" s="1385"/>
      <c r="Q720" s="1385"/>
      <c r="R720" s="1385"/>
      <c r="S720" s="1385"/>
      <c r="T720" s="1385"/>
      <c r="U720" s="1385"/>
      <c r="V720" s="1385"/>
      <c r="W720" s="1385"/>
      <c r="X720" s="1385"/>
      <c r="Y720" s="1385"/>
    </row>
    <row r="721" spans="1:25" ht="12" customHeight="1">
      <c r="A721" s="1385"/>
      <c r="B721" s="1386"/>
      <c r="C721" s="1385"/>
      <c r="D721" s="1385"/>
      <c r="E721" s="1385"/>
      <c r="F721" s="1385"/>
      <c r="G721" s="1385"/>
      <c r="H721" s="1385"/>
      <c r="I721" s="1385"/>
      <c r="J721" s="1385"/>
      <c r="K721" s="1386"/>
      <c r="L721" s="1385"/>
      <c r="M721" s="1385"/>
      <c r="N721" s="1385"/>
      <c r="O721" s="1385"/>
      <c r="P721" s="1385"/>
      <c r="Q721" s="1385"/>
      <c r="R721" s="1385"/>
      <c r="S721" s="1385"/>
      <c r="T721" s="1385"/>
      <c r="U721" s="1385"/>
      <c r="V721" s="1385"/>
      <c r="W721" s="1385"/>
      <c r="X721" s="1385"/>
      <c r="Y721" s="1385"/>
    </row>
    <row r="722" spans="1:25" ht="12" customHeight="1">
      <c r="A722" s="1385"/>
      <c r="B722" s="1386"/>
      <c r="C722" s="1385"/>
      <c r="D722" s="1385"/>
      <c r="E722" s="1385"/>
      <c r="F722" s="1385"/>
      <c r="G722" s="1385"/>
      <c r="H722" s="1385"/>
      <c r="I722" s="1385"/>
      <c r="J722" s="1385"/>
      <c r="K722" s="1386"/>
      <c r="L722" s="1385"/>
      <c r="M722" s="1385"/>
      <c r="N722" s="1385"/>
      <c r="O722" s="1385"/>
      <c r="P722" s="1385"/>
      <c r="Q722" s="1385"/>
      <c r="R722" s="1385"/>
      <c r="S722" s="1385"/>
      <c r="T722" s="1385"/>
      <c r="U722" s="1385"/>
      <c r="V722" s="1385"/>
      <c r="W722" s="1385"/>
      <c r="X722" s="1385"/>
      <c r="Y722" s="1385"/>
    </row>
    <row r="723" spans="1:25" ht="12" customHeight="1">
      <c r="A723" s="1385"/>
      <c r="B723" s="1386"/>
      <c r="C723" s="1385"/>
      <c r="D723" s="1385"/>
      <c r="E723" s="1385"/>
      <c r="F723" s="1385"/>
      <c r="G723" s="1385"/>
      <c r="H723" s="1385"/>
      <c r="I723" s="1385"/>
      <c r="J723" s="1385"/>
      <c r="K723" s="1386"/>
      <c r="L723" s="1385"/>
      <c r="M723" s="1385"/>
      <c r="N723" s="1385"/>
      <c r="O723" s="1385"/>
      <c r="P723" s="1385"/>
      <c r="Q723" s="1385"/>
      <c r="R723" s="1385"/>
      <c r="S723" s="1385"/>
      <c r="T723" s="1385"/>
      <c r="U723" s="1385"/>
      <c r="V723" s="1385"/>
      <c r="W723" s="1385"/>
      <c r="X723" s="1385"/>
      <c r="Y723" s="1385"/>
    </row>
    <row r="724" spans="1:25" ht="12" customHeight="1">
      <c r="A724" s="1385"/>
      <c r="B724" s="1386"/>
      <c r="C724" s="1385"/>
      <c r="D724" s="1385"/>
      <c r="E724" s="1385"/>
      <c r="F724" s="1385"/>
      <c r="G724" s="1385"/>
      <c r="H724" s="1385"/>
      <c r="I724" s="1385"/>
      <c r="J724" s="1385"/>
      <c r="K724" s="1386"/>
      <c r="L724" s="1385"/>
      <c r="M724" s="1385"/>
      <c r="N724" s="1385"/>
      <c r="O724" s="1385"/>
      <c r="P724" s="1385"/>
      <c r="Q724" s="1385"/>
      <c r="R724" s="1385"/>
      <c r="S724" s="1385"/>
      <c r="T724" s="1385"/>
      <c r="U724" s="1385"/>
      <c r="V724" s="1385"/>
      <c r="W724" s="1385"/>
      <c r="X724" s="1385"/>
      <c r="Y724" s="1385"/>
    </row>
    <row r="725" spans="1:25" ht="12" customHeight="1">
      <c r="A725" s="1385"/>
      <c r="B725" s="1386"/>
      <c r="C725" s="1385"/>
      <c r="D725" s="1385"/>
      <c r="E725" s="1385"/>
      <c r="F725" s="1385"/>
      <c r="G725" s="1385"/>
      <c r="H725" s="1385"/>
      <c r="I725" s="1385"/>
      <c r="J725" s="1385"/>
      <c r="K725" s="1386"/>
      <c r="L725" s="1385"/>
      <c r="M725" s="1385"/>
      <c r="N725" s="1385"/>
      <c r="O725" s="1385"/>
      <c r="P725" s="1385"/>
      <c r="Q725" s="1385"/>
      <c r="R725" s="1385"/>
      <c r="S725" s="1385"/>
      <c r="T725" s="1385"/>
      <c r="U725" s="1385"/>
      <c r="V725" s="1385"/>
      <c r="W725" s="1385"/>
      <c r="X725" s="1385"/>
      <c r="Y725" s="1385"/>
    </row>
    <row r="726" spans="1:25" ht="12" customHeight="1">
      <c r="A726" s="1385"/>
      <c r="B726" s="1386"/>
      <c r="C726" s="1385"/>
      <c r="D726" s="1385"/>
      <c r="E726" s="1385"/>
      <c r="F726" s="1385"/>
      <c r="G726" s="1385"/>
      <c r="H726" s="1385"/>
      <c r="I726" s="1385"/>
      <c r="J726" s="1385"/>
      <c r="K726" s="1386"/>
      <c r="L726" s="1385"/>
      <c r="M726" s="1385"/>
      <c r="N726" s="1385"/>
      <c r="O726" s="1385"/>
      <c r="P726" s="1385"/>
      <c r="Q726" s="1385"/>
      <c r="R726" s="1385"/>
      <c r="S726" s="1385"/>
      <c r="T726" s="1385"/>
      <c r="U726" s="1385"/>
      <c r="V726" s="1385"/>
      <c r="W726" s="1385"/>
      <c r="X726" s="1385"/>
      <c r="Y726" s="1385"/>
    </row>
    <row r="727" spans="1:25" ht="12" customHeight="1">
      <c r="A727" s="1385"/>
      <c r="B727" s="1386"/>
      <c r="C727" s="1385"/>
      <c r="D727" s="1385"/>
      <c r="E727" s="1385"/>
      <c r="F727" s="1385"/>
      <c r="G727" s="1385"/>
      <c r="H727" s="1385"/>
      <c r="I727" s="1385"/>
      <c r="J727" s="1385"/>
      <c r="K727" s="1386"/>
      <c r="L727" s="1385"/>
      <c r="M727" s="1385"/>
      <c r="N727" s="1385"/>
      <c r="O727" s="1385"/>
      <c r="P727" s="1385"/>
      <c r="Q727" s="1385"/>
      <c r="R727" s="1385"/>
      <c r="S727" s="1385"/>
      <c r="T727" s="1385"/>
      <c r="U727" s="1385"/>
      <c r="V727" s="1385"/>
      <c r="W727" s="1385"/>
      <c r="X727" s="1385"/>
      <c r="Y727" s="1385"/>
    </row>
    <row r="728" spans="1:25" ht="12" customHeight="1">
      <c r="A728" s="1385"/>
      <c r="B728" s="1386"/>
      <c r="C728" s="1385"/>
      <c r="D728" s="1385"/>
      <c r="E728" s="1385"/>
      <c r="F728" s="1385"/>
      <c r="G728" s="1385"/>
      <c r="H728" s="1385"/>
      <c r="I728" s="1385"/>
      <c r="J728" s="1385"/>
      <c r="K728" s="1386"/>
      <c r="L728" s="1385"/>
      <c r="M728" s="1385"/>
      <c r="N728" s="1385"/>
      <c r="O728" s="1385"/>
      <c r="P728" s="1385"/>
      <c r="Q728" s="1385"/>
      <c r="R728" s="1385"/>
      <c r="S728" s="1385"/>
      <c r="T728" s="1385"/>
      <c r="U728" s="1385"/>
      <c r="V728" s="1385"/>
      <c r="W728" s="1385"/>
      <c r="X728" s="1385"/>
      <c r="Y728" s="1385"/>
    </row>
    <row r="729" spans="1:25" ht="12" customHeight="1">
      <c r="A729" s="1385"/>
      <c r="B729" s="1386"/>
      <c r="C729" s="1385"/>
      <c r="D729" s="1385"/>
      <c r="E729" s="1385"/>
      <c r="F729" s="1385"/>
      <c r="G729" s="1385"/>
      <c r="H729" s="1385"/>
      <c r="I729" s="1385"/>
      <c r="J729" s="1385"/>
      <c r="K729" s="1386"/>
      <c r="L729" s="1385"/>
      <c r="M729" s="1385"/>
      <c r="N729" s="1385"/>
      <c r="O729" s="1385"/>
      <c r="P729" s="1385"/>
      <c r="Q729" s="1385"/>
      <c r="R729" s="1385"/>
      <c r="S729" s="1385"/>
      <c r="T729" s="1385"/>
      <c r="U729" s="1385"/>
      <c r="V729" s="1385"/>
      <c r="W729" s="1385"/>
      <c r="X729" s="1385"/>
      <c r="Y729" s="1385"/>
    </row>
    <row r="730" spans="1:25" ht="12" customHeight="1">
      <c r="A730" s="1385"/>
      <c r="B730" s="1386"/>
      <c r="C730" s="1385"/>
      <c r="D730" s="1385"/>
      <c r="E730" s="1385"/>
      <c r="F730" s="1385"/>
      <c r="G730" s="1385"/>
      <c r="H730" s="1385"/>
      <c r="I730" s="1385"/>
      <c r="J730" s="1385"/>
      <c r="K730" s="1386"/>
      <c r="L730" s="1385"/>
      <c r="M730" s="1385"/>
      <c r="N730" s="1385"/>
      <c r="O730" s="1385"/>
      <c r="P730" s="1385"/>
      <c r="Q730" s="1385"/>
      <c r="R730" s="1385"/>
      <c r="S730" s="1385"/>
      <c r="T730" s="1385"/>
      <c r="U730" s="1385"/>
      <c r="V730" s="1385"/>
      <c r="W730" s="1385"/>
      <c r="X730" s="1385"/>
      <c r="Y730" s="1385"/>
    </row>
    <row r="731" spans="1:25" ht="12" customHeight="1">
      <c r="A731" s="1385"/>
      <c r="B731" s="1386"/>
      <c r="C731" s="1385"/>
      <c r="D731" s="1385"/>
      <c r="E731" s="1385"/>
      <c r="F731" s="1385"/>
      <c r="G731" s="1385"/>
      <c r="H731" s="1385"/>
      <c r="I731" s="1385"/>
      <c r="J731" s="1385"/>
      <c r="K731" s="1386"/>
      <c r="L731" s="1385"/>
      <c r="M731" s="1385"/>
      <c r="N731" s="1385"/>
      <c r="O731" s="1385"/>
      <c r="P731" s="1385"/>
      <c r="Q731" s="1385"/>
      <c r="R731" s="1385"/>
      <c r="S731" s="1385"/>
      <c r="T731" s="1385"/>
      <c r="U731" s="1385"/>
      <c r="V731" s="1385"/>
      <c r="W731" s="1385"/>
      <c r="X731" s="1385"/>
      <c r="Y731" s="1385"/>
    </row>
    <row r="732" spans="1:25" ht="12" customHeight="1">
      <c r="A732" s="1385"/>
      <c r="B732" s="1386"/>
      <c r="C732" s="1385"/>
      <c r="D732" s="1385"/>
      <c r="E732" s="1385"/>
      <c r="F732" s="1385"/>
      <c r="G732" s="1385"/>
      <c r="H732" s="1385"/>
      <c r="I732" s="1385"/>
      <c r="J732" s="1385"/>
      <c r="K732" s="1386"/>
      <c r="L732" s="1385"/>
      <c r="M732" s="1385"/>
      <c r="N732" s="1385"/>
      <c r="O732" s="1385"/>
      <c r="P732" s="1385"/>
      <c r="Q732" s="1385"/>
      <c r="R732" s="1385"/>
      <c r="S732" s="1385"/>
      <c r="T732" s="1385"/>
      <c r="U732" s="1385"/>
      <c r="V732" s="1385"/>
      <c r="W732" s="1385"/>
      <c r="X732" s="1385"/>
      <c r="Y732" s="1385"/>
    </row>
    <row r="733" spans="1:25" ht="12" customHeight="1">
      <c r="A733" s="1385"/>
      <c r="B733" s="1386"/>
      <c r="C733" s="1385"/>
      <c r="D733" s="1385"/>
      <c r="E733" s="1385"/>
      <c r="F733" s="1385"/>
      <c r="G733" s="1385"/>
      <c r="H733" s="1385"/>
      <c r="I733" s="1385"/>
      <c r="J733" s="1385"/>
      <c r="K733" s="1386"/>
      <c r="L733" s="1385"/>
      <c r="M733" s="1385"/>
      <c r="N733" s="1385"/>
      <c r="O733" s="1385"/>
      <c r="P733" s="1385"/>
      <c r="Q733" s="1385"/>
      <c r="R733" s="1385"/>
      <c r="S733" s="1385"/>
      <c r="T733" s="1385"/>
      <c r="U733" s="1385"/>
      <c r="V733" s="1385"/>
      <c r="W733" s="1385"/>
      <c r="X733" s="1385"/>
      <c r="Y733" s="1385"/>
    </row>
    <row r="734" spans="1:25" ht="12" customHeight="1">
      <c r="A734" s="1385"/>
      <c r="B734" s="1386"/>
      <c r="C734" s="1385"/>
      <c r="D734" s="1385"/>
      <c r="E734" s="1385"/>
      <c r="F734" s="1385"/>
      <c r="G734" s="1385"/>
      <c r="H734" s="1385"/>
      <c r="I734" s="1385"/>
      <c r="J734" s="1385"/>
      <c r="K734" s="1386"/>
      <c r="L734" s="1385"/>
      <c r="M734" s="1385"/>
      <c r="N734" s="1385"/>
      <c r="O734" s="1385"/>
      <c r="P734" s="1385"/>
      <c r="Q734" s="1385"/>
      <c r="R734" s="1385"/>
      <c r="S734" s="1385"/>
      <c r="T734" s="1385"/>
      <c r="U734" s="1385"/>
      <c r="V734" s="1385"/>
      <c r="W734" s="1385"/>
      <c r="X734" s="1385"/>
      <c r="Y734" s="1385"/>
    </row>
    <row r="735" spans="1:25" ht="12" customHeight="1">
      <c r="A735" s="1385"/>
      <c r="B735" s="1386"/>
      <c r="C735" s="1385"/>
      <c r="D735" s="1385"/>
      <c r="E735" s="1385"/>
      <c r="F735" s="1385"/>
      <c r="G735" s="1385"/>
      <c r="H735" s="1385"/>
      <c r="I735" s="1385"/>
      <c r="J735" s="1385"/>
      <c r="K735" s="1386"/>
      <c r="L735" s="1385"/>
      <c r="M735" s="1385"/>
      <c r="N735" s="1385"/>
      <c r="O735" s="1385"/>
      <c r="P735" s="1385"/>
      <c r="Q735" s="1385"/>
      <c r="R735" s="1385"/>
      <c r="S735" s="1385"/>
      <c r="T735" s="1385"/>
      <c r="U735" s="1385"/>
      <c r="V735" s="1385"/>
      <c r="W735" s="1385"/>
      <c r="X735" s="1385"/>
      <c r="Y735" s="1385"/>
    </row>
    <row r="736" spans="1:25" ht="12" customHeight="1">
      <c r="A736" s="1385"/>
      <c r="B736" s="1386"/>
      <c r="C736" s="1385"/>
      <c r="D736" s="1385"/>
      <c r="E736" s="1385"/>
      <c r="F736" s="1385"/>
      <c r="G736" s="1385"/>
      <c r="H736" s="1385"/>
      <c r="I736" s="1385"/>
      <c r="J736" s="1385"/>
      <c r="K736" s="1386"/>
      <c r="L736" s="1385"/>
      <c r="M736" s="1385"/>
      <c r="N736" s="1385"/>
      <c r="O736" s="1385"/>
      <c r="P736" s="1385"/>
      <c r="Q736" s="1385"/>
      <c r="R736" s="1385"/>
      <c r="S736" s="1385"/>
      <c r="T736" s="1385"/>
      <c r="U736" s="1385"/>
      <c r="V736" s="1385"/>
      <c r="W736" s="1385"/>
      <c r="X736" s="1385"/>
      <c r="Y736" s="1385"/>
    </row>
    <row r="737" spans="1:25" ht="12" customHeight="1">
      <c r="A737" s="1385"/>
      <c r="B737" s="1386"/>
      <c r="C737" s="1385"/>
      <c r="D737" s="1385"/>
      <c r="E737" s="1385"/>
      <c r="F737" s="1385"/>
      <c r="G737" s="1385"/>
      <c r="H737" s="1385"/>
      <c r="I737" s="1385"/>
      <c r="J737" s="1385"/>
      <c r="K737" s="1386"/>
      <c r="L737" s="1385"/>
      <c r="M737" s="1385"/>
      <c r="N737" s="1385"/>
      <c r="O737" s="1385"/>
      <c r="P737" s="1385"/>
      <c r="Q737" s="1385"/>
      <c r="R737" s="1385"/>
      <c r="S737" s="1385"/>
      <c r="T737" s="1385"/>
      <c r="U737" s="1385"/>
      <c r="V737" s="1385"/>
      <c r="W737" s="1385"/>
      <c r="X737" s="1385"/>
      <c r="Y737" s="1385"/>
    </row>
    <row r="738" spans="1:25" ht="12" customHeight="1">
      <c r="A738" s="1385"/>
      <c r="B738" s="1386"/>
      <c r="C738" s="1385"/>
      <c r="D738" s="1385"/>
      <c r="E738" s="1385"/>
      <c r="F738" s="1385"/>
      <c r="G738" s="1385"/>
      <c r="H738" s="1385"/>
      <c r="I738" s="1385"/>
      <c r="J738" s="1385"/>
      <c r="K738" s="1386"/>
      <c r="L738" s="1385"/>
      <c r="M738" s="1385"/>
      <c r="N738" s="1385"/>
      <c r="O738" s="1385"/>
      <c r="P738" s="1385"/>
      <c r="Q738" s="1385"/>
      <c r="R738" s="1385"/>
      <c r="S738" s="1385"/>
      <c r="T738" s="1385"/>
      <c r="U738" s="1385"/>
      <c r="V738" s="1385"/>
      <c r="W738" s="1385"/>
      <c r="X738" s="1385"/>
      <c r="Y738" s="1385"/>
    </row>
    <row r="739" spans="1:25" ht="12" customHeight="1">
      <c r="A739" s="1385"/>
      <c r="B739" s="1386"/>
      <c r="C739" s="1385"/>
      <c r="D739" s="1385"/>
      <c r="E739" s="1385"/>
      <c r="F739" s="1385"/>
      <c r="G739" s="1385"/>
      <c r="H739" s="1385"/>
      <c r="I739" s="1385"/>
      <c r="J739" s="1385"/>
      <c r="K739" s="1386"/>
      <c r="L739" s="1385"/>
      <c r="M739" s="1385"/>
      <c r="N739" s="1385"/>
      <c r="O739" s="1385"/>
      <c r="P739" s="1385"/>
      <c r="Q739" s="1385"/>
      <c r="R739" s="1385"/>
      <c r="S739" s="1385"/>
      <c r="T739" s="1385"/>
      <c r="U739" s="1385"/>
      <c r="V739" s="1385"/>
      <c r="W739" s="1385"/>
      <c r="X739" s="1385"/>
      <c r="Y739" s="1385"/>
    </row>
    <row r="740" spans="1:25" ht="12" customHeight="1">
      <c r="A740" s="1385"/>
      <c r="B740" s="1386"/>
      <c r="C740" s="1385"/>
      <c r="D740" s="1385"/>
      <c r="E740" s="1385"/>
      <c r="F740" s="1385"/>
      <c r="G740" s="1385"/>
      <c r="H740" s="1385"/>
      <c r="I740" s="1385"/>
      <c r="J740" s="1385"/>
      <c r="K740" s="1386"/>
      <c r="L740" s="1385"/>
      <c r="M740" s="1385"/>
      <c r="N740" s="1385"/>
      <c r="O740" s="1385"/>
      <c r="P740" s="1385"/>
      <c r="Q740" s="1385"/>
      <c r="R740" s="1385"/>
      <c r="S740" s="1385"/>
      <c r="T740" s="1385"/>
      <c r="U740" s="1385"/>
      <c r="V740" s="1385"/>
      <c r="W740" s="1385"/>
      <c r="X740" s="1385"/>
      <c r="Y740" s="1385"/>
    </row>
    <row r="741" spans="1:25" ht="12" customHeight="1">
      <c r="A741" s="1385"/>
      <c r="B741" s="1386"/>
      <c r="C741" s="1385"/>
      <c r="D741" s="1385"/>
      <c r="E741" s="1385"/>
      <c r="F741" s="1385"/>
      <c r="G741" s="1385"/>
      <c r="H741" s="1385"/>
      <c r="I741" s="1385"/>
      <c r="J741" s="1385"/>
      <c r="K741" s="1386"/>
      <c r="L741" s="1385"/>
      <c r="M741" s="1385"/>
      <c r="N741" s="1385"/>
      <c r="O741" s="1385"/>
      <c r="P741" s="1385"/>
      <c r="Q741" s="1385"/>
      <c r="R741" s="1385"/>
      <c r="S741" s="1385"/>
      <c r="T741" s="1385"/>
      <c r="U741" s="1385"/>
      <c r="V741" s="1385"/>
      <c r="W741" s="1385"/>
      <c r="X741" s="1385"/>
      <c r="Y741" s="1385"/>
    </row>
    <row r="742" spans="1:25" ht="12" customHeight="1">
      <c r="A742" s="1385"/>
      <c r="B742" s="1386"/>
      <c r="C742" s="1385"/>
      <c r="D742" s="1385"/>
      <c r="E742" s="1385"/>
      <c r="F742" s="1385"/>
      <c r="G742" s="1385"/>
      <c r="H742" s="1385"/>
      <c r="I742" s="1385"/>
      <c r="J742" s="1385"/>
      <c r="K742" s="1386"/>
      <c r="L742" s="1385"/>
      <c r="M742" s="1385"/>
      <c r="N742" s="1385"/>
      <c r="O742" s="1385"/>
      <c r="P742" s="1385"/>
      <c r="Q742" s="1385"/>
      <c r="R742" s="1385"/>
      <c r="S742" s="1385"/>
      <c r="T742" s="1385"/>
      <c r="U742" s="1385"/>
      <c r="V742" s="1385"/>
      <c r="W742" s="1385"/>
      <c r="X742" s="1385"/>
      <c r="Y742" s="1385"/>
    </row>
    <row r="743" spans="1:25" ht="12" customHeight="1">
      <c r="A743" s="1385"/>
      <c r="B743" s="1386"/>
      <c r="C743" s="1385"/>
      <c r="D743" s="1385"/>
      <c r="E743" s="1385"/>
      <c r="F743" s="1385"/>
      <c r="G743" s="1385"/>
      <c r="H743" s="1385"/>
      <c r="I743" s="1385"/>
      <c r="J743" s="1385"/>
      <c r="K743" s="1386"/>
      <c r="L743" s="1385"/>
      <c r="M743" s="1385"/>
      <c r="N743" s="1385"/>
      <c r="O743" s="1385"/>
      <c r="P743" s="1385"/>
      <c r="Q743" s="1385"/>
      <c r="R743" s="1385"/>
      <c r="S743" s="1385"/>
      <c r="T743" s="1385"/>
      <c r="U743" s="1385"/>
      <c r="V743" s="1385"/>
      <c r="W743" s="1385"/>
      <c r="X743" s="1385"/>
      <c r="Y743" s="1385"/>
    </row>
    <row r="744" spans="1:25" ht="12" customHeight="1">
      <c r="A744" s="1385"/>
      <c r="B744" s="1386"/>
      <c r="C744" s="1385"/>
      <c r="D744" s="1385"/>
      <c r="E744" s="1385"/>
      <c r="F744" s="1385"/>
      <c r="G744" s="1385"/>
      <c r="H744" s="1385"/>
      <c r="I744" s="1385"/>
      <c r="J744" s="1385"/>
      <c r="K744" s="1386"/>
      <c r="L744" s="1385"/>
      <c r="M744" s="1385"/>
      <c r="N744" s="1385"/>
      <c r="O744" s="1385"/>
      <c r="P744" s="1385"/>
      <c r="Q744" s="1385"/>
      <c r="R744" s="1385"/>
      <c r="S744" s="1385"/>
      <c r="T744" s="1385"/>
      <c r="U744" s="1385"/>
      <c r="V744" s="1385"/>
      <c r="W744" s="1385"/>
      <c r="X744" s="1385"/>
      <c r="Y744" s="1385"/>
    </row>
    <row r="745" spans="1:25" ht="12" customHeight="1">
      <c r="A745" s="1385"/>
      <c r="B745" s="1386"/>
      <c r="C745" s="1385"/>
      <c r="D745" s="1385"/>
      <c r="E745" s="1385"/>
      <c r="F745" s="1385"/>
      <c r="G745" s="1385"/>
      <c r="H745" s="1385"/>
      <c r="I745" s="1385"/>
      <c r="J745" s="1385"/>
      <c r="K745" s="1386"/>
      <c r="L745" s="1385"/>
      <c r="M745" s="1385"/>
      <c r="N745" s="1385"/>
      <c r="O745" s="1385"/>
      <c r="P745" s="1385"/>
      <c r="Q745" s="1385"/>
      <c r="R745" s="1385"/>
      <c r="S745" s="1385"/>
      <c r="T745" s="1385"/>
      <c r="U745" s="1385"/>
      <c r="V745" s="1385"/>
      <c r="W745" s="1385"/>
      <c r="X745" s="1385"/>
      <c r="Y745" s="1385"/>
    </row>
    <row r="746" spans="1:25" ht="12" customHeight="1">
      <c r="A746" s="1385"/>
      <c r="B746" s="1386"/>
      <c r="C746" s="1385"/>
      <c r="D746" s="1385"/>
      <c r="E746" s="1385"/>
      <c r="F746" s="1385"/>
      <c r="G746" s="1385"/>
      <c r="H746" s="1385"/>
      <c r="I746" s="1385"/>
      <c r="J746" s="1385"/>
      <c r="K746" s="1386"/>
      <c r="L746" s="1385"/>
      <c r="M746" s="1385"/>
      <c r="N746" s="1385"/>
      <c r="O746" s="1385"/>
      <c r="P746" s="1385"/>
      <c r="Q746" s="1385"/>
      <c r="R746" s="1385"/>
      <c r="S746" s="1385"/>
      <c r="T746" s="1385"/>
      <c r="U746" s="1385"/>
      <c r="V746" s="1385"/>
      <c r="W746" s="1385"/>
      <c r="X746" s="1385"/>
      <c r="Y746" s="1385"/>
    </row>
    <row r="747" spans="1:25" ht="12" customHeight="1">
      <c r="A747" s="1385"/>
      <c r="B747" s="1386"/>
      <c r="C747" s="1385"/>
      <c r="D747" s="1385"/>
      <c r="E747" s="1385"/>
      <c r="F747" s="1385"/>
      <c r="G747" s="1385"/>
      <c r="H747" s="1385"/>
      <c r="I747" s="1385"/>
      <c r="J747" s="1385"/>
      <c r="K747" s="1386"/>
      <c r="L747" s="1385"/>
      <c r="M747" s="1385"/>
      <c r="N747" s="1385"/>
      <c r="O747" s="1385"/>
      <c r="P747" s="1385"/>
      <c r="Q747" s="1385"/>
      <c r="R747" s="1385"/>
      <c r="S747" s="1385"/>
      <c r="T747" s="1385"/>
      <c r="U747" s="1385"/>
      <c r="V747" s="1385"/>
      <c r="W747" s="1385"/>
      <c r="X747" s="1385"/>
      <c r="Y747" s="1385"/>
    </row>
    <row r="748" spans="1:25" ht="12" customHeight="1">
      <c r="A748" s="1385"/>
      <c r="B748" s="1386"/>
      <c r="C748" s="1385"/>
      <c r="D748" s="1385"/>
      <c r="E748" s="1385"/>
      <c r="F748" s="1385"/>
      <c r="G748" s="1385"/>
      <c r="H748" s="1385"/>
      <c r="I748" s="1385"/>
      <c r="J748" s="1385"/>
      <c r="K748" s="1386"/>
      <c r="L748" s="1385"/>
      <c r="M748" s="1385"/>
      <c r="N748" s="1385"/>
      <c r="O748" s="1385"/>
      <c r="P748" s="1385"/>
      <c r="Q748" s="1385"/>
      <c r="R748" s="1385"/>
      <c r="S748" s="1385"/>
      <c r="T748" s="1385"/>
      <c r="U748" s="1385"/>
      <c r="V748" s="1385"/>
      <c r="W748" s="1385"/>
      <c r="X748" s="1385"/>
      <c r="Y748" s="1385"/>
    </row>
    <row r="749" spans="1:25" ht="12" customHeight="1">
      <c r="A749" s="1385"/>
      <c r="B749" s="1386"/>
      <c r="C749" s="1385"/>
      <c r="D749" s="1385"/>
      <c r="E749" s="1385"/>
      <c r="F749" s="1385"/>
      <c r="G749" s="1385"/>
      <c r="H749" s="1385"/>
      <c r="I749" s="1385"/>
      <c r="J749" s="1385"/>
      <c r="K749" s="1386"/>
      <c r="L749" s="1385"/>
      <c r="M749" s="1385"/>
      <c r="N749" s="1385"/>
      <c r="O749" s="1385"/>
      <c r="P749" s="1385"/>
      <c r="Q749" s="1385"/>
      <c r="R749" s="1385"/>
      <c r="S749" s="1385"/>
      <c r="T749" s="1385"/>
      <c r="U749" s="1385"/>
      <c r="V749" s="1385"/>
      <c r="W749" s="1385"/>
      <c r="X749" s="1385"/>
      <c r="Y749" s="1385"/>
    </row>
    <row r="750" spans="1:25" ht="12" customHeight="1">
      <c r="A750" s="1385"/>
      <c r="B750" s="1386"/>
      <c r="C750" s="1385"/>
      <c r="D750" s="1385"/>
      <c r="E750" s="1385"/>
      <c r="F750" s="1385"/>
      <c r="G750" s="1385"/>
      <c r="H750" s="1385"/>
      <c r="I750" s="1385"/>
      <c r="J750" s="1385"/>
      <c r="K750" s="1386"/>
      <c r="L750" s="1385"/>
      <c r="M750" s="1385"/>
      <c r="N750" s="1385"/>
      <c r="O750" s="1385"/>
      <c r="P750" s="1385"/>
      <c r="Q750" s="1385"/>
      <c r="R750" s="1385"/>
      <c r="S750" s="1385"/>
      <c r="T750" s="1385"/>
      <c r="U750" s="1385"/>
      <c r="V750" s="1385"/>
      <c r="W750" s="1385"/>
      <c r="X750" s="1385"/>
      <c r="Y750" s="1385"/>
    </row>
    <row r="751" spans="1:25" ht="12" customHeight="1">
      <c r="A751" s="1385"/>
      <c r="B751" s="1386"/>
      <c r="C751" s="1385"/>
      <c r="D751" s="1385"/>
      <c r="E751" s="1385"/>
      <c r="F751" s="1385"/>
      <c r="G751" s="1385"/>
      <c r="H751" s="1385"/>
      <c r="I751" s="1385"/>
      <c r="J751" s="1385"/>
      <c r="K751" s="1386"/>
      <c r="L751" s="1385"/>
      <c r="M751" s="1385"/>
      <c r="N751" s="1385"/>
      <c r="O751" s="1385"/>
      <c r="P751" s="1385"/>
      <c r="Q751" s="1385"/>
      <c r="R751" s="1385"/>
      <c r="S751" s="1385"/>
      <c r="T751" s="1385"/>
      <c r="U751" s="1385"/>
      <c r="V751" s="1385"/>
      <c r="W751" s="1385"/>
      <c r="X751" s="1385"/>
      <c r="Y751" s="1385"/>
    </row>
    <row r="752" spans="1:25" ht="12" customHeight="1">
      <c r="A752" s="1385"/>
      <c r="B752" s="1386"/>
      <c r="C752" s="1385"/>
      <c r="D752" s="1385"/>
      <c r="E752" s="1385"/>
      <c r="F752" s="1385"/>
      <c r="G752" s="1385"/>
      <c r="H752" s="1385"/>
      <c r="I752" s="1385"/>
      <c r="J752" s="1385"/>
      <c r="K752" s="1386"/>
      <c r="L752" s="1385"/>
      <c r="M752" s="1385"/>
      <c r="N752" s="1385"/>
      <c r="O752" s="1385"/>
      <c r="P752" s="1385"/>
      <c r="Q752" s="1385"/>
      <c r="R752" s="1385"/>
      <c r="S752" s="1385"/>
      <c r="T752" s="1385"/>
      <c r="U752" s="1385"/>
      <c r="V752" s="1385"/>
      <c r="W752" s="1385"/>
      <c r="X752" s="1385"/>
      <c r="Y752" s="1385"/>
    </row>
    <row r="753" spans="1:25" ht="12" customHeight="1">
      <c r="A753" s="1385"/>
      <c r="B753" s="1386"/>
      <c r="C753" s="1385"/>
      <c r="D753" s="1385"/>
      <c r="E753" s="1385"/>
      <c r="F753" s="1385"/>
      <c r="G753" s="1385"/>
      <c r="H753" s="1385"/>
      <c r="I753" s="1385"/>
      <c r="J753" s="1385"/>
      <c r="K753" s="1386"/>
      <c r="L753" s="1385"/>
      <c r="M753" s="1385"/>
      <c r="N753" s="1385"/>
      <c r="O753" s="1385"/>
      <c r="P753" s="1385"/>
      <c r="Q753" s="1385"/>
      <c r="R753" s="1385"/>
      <c r="S753" s="1385"/>
      <c r="T753" s="1385"/>
      <c r="U753" s="1385"/>
      <c r="V753" s="1385"/>
      <c r="W753" s="1385"/>
      <c r="X753" s="1385"/>
      <c r="Y753" s="1385"/>
    </row>
    <row r="754" spans="1:25" ht="12" customHeight="1">
      <c r="A754" s="1385"/>
      <c r="B754" s="1386"/>
      <c r="C754" s="1385"/>
      <c r="D754" s="1385"/>
      <c r="E754" s="1385"/>
      <c r="F754" s="1385"/>
      <c r="G754" s="1385"/>
      <c r="H754" s="1385"/>
      <c r="I754" s="1385"/>
      <c r="J754" s="1385"/>
      <c r="K754" s="1386"/>
      <c r="L754" s="1385"/>
      <c r="M754" s="1385"/>
      <c r="N754" s="1385"/>
      <c r="O754" s="1385"/>
      <c r="P754" s="1385"/>
      <c r="Q754" s="1385"/>
      <c r="R754" s="1385"/>
      <c r="S754" s="1385"/>
      <c r="T754" s="1385"/>
      <c r="U754" s="1385"/>
      <c r="V754" s="1385"/>
      <c r="W754" s="1385"/>
      <c r="X754" s="1385"/>
      <c r="Y754" s="1385"/>
    </row>
    <row r="755" spans="1:25" ht="12" customHeight="1">
      <c r="A755" s="1385"/>
      <c r="B755" s="1386"/>
      <c r="C755" s="1385"/>
      <c r="D755" s="1385"/>
      <c r="E755" s="1385"/>
      <c r="F755" s="1385"/>
      <c r="G755" s="1385"/>
      <c r="H755" s="1385"/>
      <c r="I755" s="1385"/>
      <c r="J755" s="1385"/>
      <c r="K755" s="1386"/>
      <c r="L755" s="1385"/>
      <c r="M755" s="1385"/>
      <c r="N755" s="1385"/>
      <c r="O755" s="1385"/>
      <c r="P755" s="1385"/>
      <c r="Q755" s="1385"/>
      <c r="R755" s="1385"/>
      <c r="S755" s="1385"/>
      <c r="T755" s="1385"/>
      <c r="U755" s="1385"/>
      <c r="V755" s="1385"/>
      <c r="W755" s="1385"/>
      <c r="X755" s="1385"/>
      <c r="Y755" s="1385"/>
    </row>
    <row r="756" spans="1:25" ht="12" customHeight="1">
      <c r="A756" s="1385"/>
      <c r="B756" s="1386"/>
      <c r="C756" s="1385"/>
      <c r="D756" s="1385"/>
      <c r="E756" s="1385"/>
      <c r="F756" s="1385"/>
      <c r="G756" s="1385"/>
      <c r="H756" s="1385"/>
      <c r="I756" s="1385"/>
      <c r="J756" s="1385"/>
      <c r="K756" s="1386"/>
      <c r="L756" s="1385"/>
      <c r="M756" s="1385"/>
      <c r="N756" s="1385"/>
      <c r="O756" s="1385"/>
      <c r="P756" s="1385"/>
      <c r="Q756" s="1385"/>
      <c r="R756" s="1385"/>
      <c r="S756" s="1385"/>
      <c r="T756" s="1385"/>
      <c r="U756" s="1385"/>
      <c r="V756" s="1385"/>
      <c r="W756" s="1385"/>
      <c r="X756" s="1385"/>
      <c r="Y756" s="1385"/>
    </row>
    <row r="757" spans="1:25" ht="12" customHeight="1">
      <c r="A757" s="1385"/>
      <c r="B757" s="1386"/>
      <c r="C757" s="1385"/>
      <c r="D757" s="1385"/>
      <c r="E757" s="1385"/>
      <c r="F757" s="1385"/>
      <c r="G757" s="1385"/>
      <c r="H757" s="1385"/>
      <c r="I757" s="1385"/>
      <c r="J757" s="1385"/>
      <c r="K757" s="1386"/>
      <c r="L757" s="1385"/>
      <c r="M757" s="1385"/>
      <c r="N757" s="1385"/>
      <c r="O757" s="1385"/>
      <c r="P757" s="1385"/>
      <c r="Q757" s="1385"/>
      <c r="R757" s="1385"/>
      <c r="S757" s="1385"/>
      <c r="T757" s="1385"/>
      <c r="U757" s="1385"/>
      <c r="V757" s="1385"/>
      <c r="W757" s="1385"/>
      <c r="X757" s="1385"/>
      <c r="Y757" s="1385"/>
    </row>
    <row r="758" spans="1:25" ht="12" customHeight="1">
      <c r="A758" s="1385"/>
      <c r="B758" s="1386"/>
      <c r="C758" s="1385"/>
      <c r="D758" s="1385"/>
      <c r="E758" s="1385"/>
      <c r="F758" s="1385"/>
      <c r="G758" s="1385"/>
      <c r="H758" s="1385"/>
      <c r="I758" s="1385"/>
      <c r="J758" s="1385"/>
      <c r="K758" s="1386"/>
      <c r="L758" s="1385"/>
      <c r="M758" s="1385"/>
      <c r="N758" s="1385"/>
      <c r="O758" s="1385"/>
      <c r="P758" s="1385"/>
      <c r="Q758" s="1385"/>
      <c r="R758" s="1385"/>
      <c r="S758" s="1385"/>
      <c r="T758" s="1385"/>
      <c r="U758" s="1385"/>
      <c r="V758" s="1385"/>
      <c r="W758" s="1385"/>
      <c r="X758" s="1385"/>
      <c r="Y758" s="1385"/>
    </row>
    <row r="759" spans="1:25" ht="12" customHeight="1">
      <c r="A759" s="1385"/>
      <c r="B759" s="1386"/>
      <c r="C759" s="1385"/>
      <c r="D759" s="1385"/>
      <c r="E759" s="1385"/>
      <c r="F759" s="1385"/>
      <c r="G759" s="1385"/>
      <c r="H759" s="1385"/>
      <c r="I759" s="1385"/>
      <c r="J759" s="1385"/>
      <c r="K759" s="1386"/>
      <c r="L759" s="1385"/>
      <c r="M759" s="1385"/>
      <c r="N759" s="1385"/>
      <c r="O759" s="1385"/>
      <c r="P759" s="1385"/>
      <c r="Q759" s="1385"/>
      <c r="R759" s="1385"/>
      <c r="S759" s="1385"/>
      <c r="T759" s="1385"/>
      <c r="U759" s="1385"/>
      <c r="V759" s="1385"/>
      <c r="W759" s="1385"/>
      <c r="X759" s="1385"/>
      <c r="Y759" s="1385"/>
    </row>
    <row r="760" spans="1:25" ht="12" customHeight="1">
      <c r="A760" s="1385"/>
      <c r="B760" s="1386"/>
      <c r="C760" s="1385"/>
      <c r="D760" s="1385"/>
      <c r="E760" s="1385"/>
      <c r="F760" s="1385"/>
      <c r="G760" s="1385"/>
      <c r="H760" s="1385"/>
      <c r="I760" s="1385"/>
      <c r="J760" s="1385"/>
      <c r="K760" s="1386"/>
      <c r="L760" s="1385"/>
      <c r="M760" s="1385"/>
      <c r="N760" s="1385"/>
      <c r="O760" s="1385"/>
      <c r="P760" s="1385"/>
      <c r="Q760" s="1385"/>
      <c r="R760" s="1385"/>
      <c r="S760" s="1385"/>
      <c r="T760" s="1385"/>
      <c r="U760" s="1385"/>
      <c r="V760" s="1385"/>
      <c r="W760" s="1385"/>
      <c r="X760" s="1385"/>
      <c r="Y760" s="1385"/>
    </row>
    <row r="761" spans="1:25" ht="12" customHeight="1">
      <c r="A761" s="1385"/>
      <c r="B761" s="1386"/>
      <c r="C761" s="1385"/>
      <c r="D761" s="1385"/>
      <c r="E761" s="1385"/>
      <c r="F761" s="1385"/>
      <c r="G761" s="1385"/>
      <c r="H761" s="1385"/>
      <c r="I761" s="1385"/>
      <c r="J761" s="1385"/>
      <c r="K761" s="1386"/>
      <c r="L761" s="1385"/>
      <c r="M761" s="1385"/>
      <c r="N761" s="1385"/>
      <c r="O761" s="1385"/>
      <c r="P761" s="1385"/>
      <c r="Q761" s="1385"/>
      <c r="R761" s="1385"/>
      <c r="S761" s="1385"/>
      <c r="T761" s="1385"/>
      <c r="U761" s="1385"/>
      <c r="V761" s="1385"/>
      <c r="W761" s="1385"/>
      <c r="X761" s="1385"/>
      <c r="Y761" s="1385"/>
    </row>
    <row r="762" spans="1:25" ht="12" customHeight="1">
      <c r="A762" s="1385"/>
      <c r="B762" s="1386"/>
      <c r="C762" s="1385"/>
      <c r="D762" s="1385"/>
      <c r="E762" s="1385"/>
      <c r="F762" s="1385"/>
      <c r="G762" s="1385"/>
      <c r="H762" s="1385"/>
      <c r="I762" s="1385"/>
      <c r="J762" s="1385"/>
      <c r="K762" s="1386"/>
      <c r="L762" s="1385"/>
      <c r="M762" s="1385"/>
      <c r="N762" s="1385"/>
      <c r="O762" s="1385"/>
      <c r="P762" s="1385"/>
      <c r="Q762" s="1385"/>
      <c r="R762" s="1385"/>
      <c r="S762" s="1385"/>
      <c r="T762" s="1385"/>
      <c r="U762" s="1385"/>
      <c r="V762" s="1385"/>
      <c r="W762" s="1385"/>
      <c r="X762" s="1385"/>
      <c r="Y762" s="1385"/>
    </row>
    <row r="763" spans="1:25" ht="12" customHeight="1">
      <c r="A763" s="1385"/>
      <c r="B763" s="1386"/>
      <c r="C763" s="1385"/>
      <c r="D763" s="1385"/>
      <c r="E763" s="1385"/>
      <c r="F763" s="1385"/>
      <c r="G763" s="1385"/>
      <c r="H763" s="1385"/>
      <c r="I763" s="1385"/>
      <c r="J763" s="1385"/>
      <c r="K763" s="1386"/>
      <c r="L763" s="1385"/>
      <c r="M763" s="1385"/>
      <c r="N763" s="1385"/>
      <c r="O763" s="1385"/>
      <c r="P763" s="1385"/>
      <c r="Q763" s="1385"/>
      <c r="R763" s="1385"/>
      <c r="S763" s="1385"/>
      <c r="T763" s="1385"/>
      <c r="U763" s="1385"/>
      <c r="V763" s="1385"/>
      <c r="W763" s="1385"/>
      <c r="X763" s="1385"/>
      <c r="Y763" s="1385"/>
    </row>
    <row r="764" spans="1:25" ht="12" customHeight="1">
      <c r="A764" s="1385"/>
      <c r="B764" s="1386"/>
      <c r="C764" s="1385"/>
      <c r="D764" s="1385"/>
      <c r="E764" s="1385"/>
      <c r="F764" s="1385"/>
      <c r="G764" s="1385"/>
      <c r="H764" s="1385"/>
      <c r="I764" s="1385"/>
      <c r="J764" s="1385"/>
      <c r="K764" s="1386"/>
      <c r="L764" s="1385"/>
      <c r="M764" s="1385"/>
      <c r="N764" s="1385"/>
      <c r="O764" s="1385"/>
      <c r="P764" s="1385"/>
      <c r="Q764" s="1385"/>
      <c r="R764" s="1385"/>
      <c r="S764" s="1385"/>
      <c r="T764" s="1385"/>
      <c r="U764" s="1385"/>
      <c r="V764" s="1385"/>
      <c r="W764" s="1385"/>
      <c r="X764" s="1385"/>
      <c r="Y764" s="1385"/>
    </row>
    <row r="765" spans="1:25" ht="12" customHeight="1">
      <c r="A765" s="1385"/>
      <c r="B765" s="1386"/>
      <c r="C765" s="1385"/>
      <c r="D765" s="1385"/>
      <c r="E765" s="1385"/>
      <c r="F765" s="1385"/>
      <c r="G765" s="1385"/>
      <c r="H765" s="1385"/>
      <c r="I765" s="1385"/>
      <c r="J765" s="1385"/>
      <c r="K765" s="1386"/>
      <c r="L765" s="1385"/>
      <c r="M765" s="1385"/>
      <c r="N765" s="1385"/>
      <c r="O765" s="1385"/>
      <c r="P765" s="1385"/>
      <c r="Q765" s="1385"/>
      <c r="R765" s="1385"/>
      <c r="S765" s="1385"/>
      <c r="T765" s="1385"/>
      <c r="U765" s="1385"/>
      <c r="V765" s="1385"/>
      <c r="W765" s="1385"/>
      <c r="X765" s="1385"/>
      <c r="Y765" s="1385"/>
    </row>
    <row r="766" spans="1:25" ht="12" customHeight="1">
      <c r="A766" s="1385"/>
      <c r="B766" s="1386"/>
      <c r="C766" s="1385"/>
      <c r="D766" s="1385"/>
      <c r="E766" s="1385"/>
      <c r="F766" s="1385"/>
      <c r="G766" s="1385"/>
      <c r="H766" s="1385"/>
      <c r="I766" s="1385"/>
      <c r="J766" s="1385"/>
      <c r="K766" s="1386"/>
      <c r="L766" s="1385"/>
      <c r="M766" s="1385"/>
      <c r="N766" s="1385"/>
      <c r="O766" s="1385"/>
      <c r="P766" s="1385"/>
      <c r="Q766" s="1385"/>
      <c r="R766" s="1385"/>
      <c r="S766" s="1385"/>
      <c r="T766" s="1385"/>
      <c r="U766" s="1385"/>
      <c r="V766" s="1385"/>
      <c r="W766" s="1385"/>
      <c r="X766" s="1385"/>
      <c r="Y766" s="1385"/>
    </row>
    <row r="767" spans="1:25" ht="12" customHeight="1">
      <c r="A767" s="1385"/>
      <c r="B767" s="1386"/>
      <c r="C767" s="1385"/>
      <c r="D767" s="1385"/>
      <c r="E767" s="1385"/>
      <c r="F767" s="1385"/>
      <c r="G767" s="1385"/>
      <c r="H767" s="1385"/>
      <c r="I767" s="1385"/>
      <c r="J767" s="1385"/>
      <c r="K767" s="1386"/>
      <c r="L767" s="1385"/>
      <c r="M767" s="1385"/>
      <c r="N767" s="1385"/>
      <c r="O767" s="1385"/>
      <c r="P767" s="1385"/>
      <c r="Q767" s="1385"/>
      <c r="R767" s="1385"/>
      <c r="S767" s="1385"/>
      <c r="T767" s="1385"/>
      <c r="U767" s="1385"/>
      <c r="V767" s="1385"/>
      <c r="W767" s="1385"/>
      <c r="X767" s="1385"/>
      <c r="Y767" s="1385"/>
    </row>
    <row r="768" spans="1:25" ht="12" customHeight="1">
      <c r="A768" s="1385"/>
      <c r="B768" s="1386"/>
      <c r="C768" s="1385"/>
      <c r="D768" s="1385"/>
      <c r="E768" s="1385"/>
      <c r="F768" s="1385"/>
      <c r="G768" s="1385"/>
      <c r="H768" s="1385"/>
      <c r="I768" s="1385"/>
      <c r="J768" s="1385"/>
      <c r="K768" s="1386"/>
      <c r="L768" s="1385"/>
      <c r="M768" s="1385"/>
      <c r="N768" s="1385"/>
      <c r="O768" s="1385"/>
      <c r="P768" s="1385"/>
      <c r="Q768" s="1385"/>
      <c r="R768" s="1385"/>
      <c r="S768" s="1385"/>
      <c r="T768" s="1385"/>
      <c r="U768" s="1385"/>
      <c r="V768" s="1385"/>
      <c r="W768" s="1385"/>
      <c r="X768" s="1385"/>
      <c r="Y768" s="1385"/>
    </row>
    <row r="769" spans="1:25" ht="12" customHeight="1">
      <c r="A769" s="1385"/>
      <c r="B769" s="1386"/>
      <c r="C769" s="1385"/>
      <c r="D769" s="1385"/>
      <c r="E769" s="1385"/>
      <c r="F769" s="1385"/>
      <c r="G769" s="1385"/>
      <c r="H769" s="1385"/>
      <c r="I769" s="1385"/>
      <c r="J769" s="1385"/>
      <c r="K769" s="1386"/>
      <c r="L769" s="1385"/>
      <c r="M769" s="1385"/>
      <c r="N769" s="1385"/>
      <c r="O769" s="1385"/>
      <c r="P769" s="1385"/>
      <c r="Q769" s="1385"/>
      <c r="R769" s="1385"/>
      <c r="S769" s="1385"/>
      <c r="T769" s="1385"/>
      <c r="U769" s="1385"/>
      <c r="V769" s="1385"/>
      <c r="W769" s="1385"/>
      <c r="X769" s="1385"/>
      <c r="Y769" s="1385"/>
    </row>
    <row r="770" spans="1:25" ht="12" customHeight="1">
      <c r="A770" s="1385"/>
      <c r="B770" s="1386"/>
      <c r="C770" s="1385"/>
      <c r="D770" s="1385"/>
      <c r="E770" s="1385"/>
      <c r="F770" s="1385"/>
      <c r="G770" s="1385"/>
      <c r="H770" s="1385"/>
      <c r="I770" s="1385"/>
      <c r="J770" s="1385"/>
      <c r="K770" s="1386"/>
      <c r="L770" s="1385"/>
      <c r="M770" s="1385"/>
      <c r="N770" s="1385"/>
      <c r="O770" s="1385"/>
      <c r="P770" s="1385"/>
      <c r="Q770" s="1385"/>
      <c r="R770" s="1385"/>
      <c r="S770" s="1385"/>
      <c r="T770" s="1385"/>
      <c r="U770" s="1385"/>
      <c r="V770" s="1385"/>
      <c r="W770" s="1385"/>
      <c r="X770" s="1385"/>
      <c r="Y770" s="1385"/>
    </row>
    <row r="771" spans="1:25" ht="12" customHeight="1">
      <c r="A771" s="1385"/>
      <c r="B771" s="1386"/>
      <c r="C771" s="1385"/>
      <c r="D771" s="1385"/>
      <c r="E771" s="1385"/>
      <c r="F771" s="1385"/>
      <c r="G771" s="1385"/>
      <c r="H771" s="1385"/>
      <c r="I771" s="1385"/>
      <c r="J771" s="1385"/>
      <c r="K771" s="1386"/>
      <c r="L771" s="1385"/>
      <c r="M771" s="1385"/>
      <c r="N771" s="1385"/>
      <c r="O771" s="1385"/>
      <c r="P771" s="1385"/>
      <c r="Q771" s="1385"/>
      <c r="R771" s="1385"/>
      <c r="S771" s="1385"/>
      <c r="T771" s="1385"/>
      <c r="U771" s="1385"/>
      <c r="V771" s="1385"/>
      <c r="W771" s="1385"/>
      <c r="X771" s="1385"/>
      <c r="Y771" s="1385"/>
    </row>
    <row r="772" spans="1:25" ht="12" customHeight="1">
      <c r="A772" s="1385"/>
      <c r="B772" s="1386"/>
      <c r="C772" s="1385"/>
      <c r="D772" s="1385"/>
      <c r="E772" s="1385"/>
      <c r="F772" s="1385"/>
      <c r="G772" s="1385"/>
      <c r="H772" s="1385"/>
      <c r="I772" s="1385"/>
      <c r="J772" s="1385"/>
      <c r="K772" s="1386"/>
      <c r="L772" s="1385"/>
      <c r="M772" s="1385"/>
      <c r="N772" s="1385"/>
      <c r="O772" s="1385"/>
      <c r="P772" s="1385"/>
      <c r="Q772" s="1385"/>
      <c r="R772" s="1385"/>
      <c r="S772" s="1385"/>
      <c r="T772" s="1385"/>
      <c r="U772" s="1385"/>
      <c r="V772" s="1385"/>
      <c r="W772" s="1385"/>
      <c r="X772" s="1385"/>
      <c r="Y772" s="1385"/>
    </row>
    <row r="773" spans="1:25" ht="12" customHeight="1">
      <c r="A773" s="1385"/>
      <c r="B773" s="1386"/>
      <c r="C773" s="1385"/>
      <c r="D773" s="1385"/>
      <c r="E773" s="1385"/>
      <c r="F773" s="1385"/>
      <c r="G773" s="1385"/>
      <c r="H773" s="1385"/>
      <c r="I773" s="1385"/>
      <c r="J773" s="1385"/>
      <c r="K773" s="1386"/>
      <c r="L773" s="1385"/>
      <c r="M773" s="1385"/>
      <c r="N773" s="1385"/>
      <c r="O773" s="1385"/>
      <c r="P773" s="1385"/>
      <c r="Q773" s="1385"/>
      <c r="R773" s="1385"/>
      <c r="S773" s="1385"/>
      <c r="T773" s="1385"/>
      <c r="U773" s="1385"/>
      <c r="V773" s="1385"/>
      <c r="W773" s="1385"/>
      <c r="X773" s="1385"/>
      <c r="Y773" s="1385"/>
    </row>
    <row r="774" spans="1:25" ht="12" customHeight="1">
      <c r="A774" s="1385"/>
      <c r="B774" s="1386"/>
      <c r="C774" s="1385"/>
      <c r="D774" s="1385"/>
      <c r="E774" s="1385"/>
      <c r="F774" s="1385"/>
      <c r="G774" s="1385"/>
      <c r="H774" s="1385"/>
      <c r="I774" s="1385"/>
      <c r="J774" s="1385"/>
      <c r="K774" s="1386"/>
      <c r="L774" s="1385"/>
      <c r="M774" s="1385"/>
      <c r="N774" s="1385"/>
      <c r="O774" s="1385"/>
      <c r="P774" s="1385"/>
      <c r="Q774" s="1385"/>
      <c r="R774" s="1385"/>
      <c r="S774" s="1385"/>
      <c r="T774" s="1385"/>
      <c r="U774" s="1385"/>
      <c r="V774" s="1385"/>
      <c r="W774" s="1385"/>
      <c r="X774" s="1385"/>
      <c r="Y774" s="1385"/>
    </row>
    <row r="775" spans="1:25" ht="12" customHeight="1">
      <c r="A775" s="1385"/>
      <c r="B775" s="1386"/>
      <c r="C775" s="1385"/>
      <c r="D775" s="1385"/>
      <c r="E775" s="1385"/>
      <c r="F775" s="1385"/>
      <c r="G775" s="1385"/>
      <c r="H775" s="1385"/>
      <c r="I775" s="1385"/>
      <c r="J775" s="1385"/>
      <c r="K775" s="1386"/>
      <c r="L775" s="1385"/>
      <c r="M775" s="1385"/>
      <c r="N775" s="1385"/>
      <c r="O775" s="1385"/>
      <c r="P775" s="1385"/>
      <c r="Q775" s="1385"/>
      <c r="R775" s="1385"/>
      <c r="S775" s="1385"/>
      <c r="T775" s="1385"/>
      <c r="U775" s="1385"/>
      <c r="V775" s="1385"/>
      <c r="W775" s="1385"/>
      <c r="X775" s="1385"/>
      <c r="Y775" s="1385"/>
    </row>
    <row r="776" spans="1:25" ht="12" customHeight="1">
      <c r="A776" s="1385"/>
      <c r="B776" s="1386"/>
      <c r="C776" s="1385"/>
      <c r="D776" s="1385"/>
      <c r="E776" s="1385"/>
      <c r="F776" s="1385"/>
      <c r="G776" s="1385"/>
      <c r="H776" s="1385"/>
      <c r="I776" s="1385"/>
      <c r="J776" s="1385"/>
      <c r="K776" s="1386"/>
      <c r="L776" s="1385"/>
      <c r="M776" s="1385"/>
      <c r="N776" s="1385"/>
      <c r="O776" s="1385"/>
      <c r="P776" s="1385"/>
      <c r="Q776" s="1385"/>
      <c r="R776" s="1385"/>
      <c r="S776" s="1385"/>
      <c r="T776" s="1385"/>
      <c r="U776" s="1385"/>
      <c r="V776" s="1385"/>
      <c r="W776" s="1385"/>
      <c r="X776" s="1385"/>
      <c r="Y776" s="1385"/>
    </row>
    <row r="777" spans="1:25" ht="12" customHeight="1">
      <c r="A777" s="1385"/>
      <c r="B777" s="1386"/>
      <c r="C777" s="1385"/>
      <c r="D777" s="1385"/>
      <c r="E777" s="1385"/>
      <c r="F777" s="1385"/>
      <c r="G777" s="1385"/>
      <c r="H777" s="1385"/>
      <c r="I777" s="1385"/>
      <c r="J777" s="1385"/>
      <c r="K777" s="1386"/>
      <c r="L777" s="1385"/>
      <c r="M777" s="1385"/>
      <c r="N777" s="1385"/>
      <c r="O777" s="1385"/>
      <c r="P777" s="1385"/>
      <c r="Q777" s="1385"/>
      <c r="R777" s="1385"/>
      <c r="S777" s="1385"/>
      <c r="T777" s="1385"/>
      <c r="U777" s="1385"/>
      <c r="V777" s="1385"/>
      <c r="W777" s="1385"/>
      <c r="X777" s="1385"/>
      <c r="Y777" s="1385"/>
    </row>
    <row r="778" spans="1:25" ht="12" customHeight="1">
      <c r="A778" s="1385"/>
      <c r="B778" s="1386"/>
      <c r="C778" s="1385"/>
      <c r="D778" s="1385"/>
      <c r="E778" s="1385"/>
      <c r="F778" s="1385"/>
      <c r="G778" s="1385"/>
      <c r="H778" s="1385"/>
      <c r="I778" s="1385"/>
      <c r="J778" s="1385"/>
      <c r="K778" s="1386"/>
      <c r="L778" s="1385"/>
      <c r="M778" s="1385"/>
      <c r="N778" s="1385"/>
      <c r="O778" s="1385"/>
      <c r="P778" s="1385"/>
      <c r="Q778" s="1385"/>
      <c r="R778" s="1385"/>
      <c r="S778" s="1385"/>
      <c r="T778" s="1385"/>
      <c r="U778" s="1385"/>
      <c r="V778" s="1385"/>
      <c r="W778" s="1385"/>
      <c r="X778" s="1385"/>
      <c r="Y778" s="1385"/>
    </row>
    <row r="779" spans="1:25" ht="12" customHeight="1">
      <c r="A779" s="1385"/>
      <c r="B779" s="1386"/>
      <c r="C779" s="1385"/>
      <c r="D779" s="1385"/>
      <c r="E779" s="1385"/>
      <c r="F779" s="1385"/>
      <c r="G779" s="1385"/>
      <c r="H779" s="1385"/>
      <c r="I779" s="1385"/>
      <c r="J779" s="1385"/>
      <c r="K779" s="1386"/>
      <c r="L779" s="1385"/>
      <c r="M779" s="1385"/>
      <c r="N779" s="1385"/>
      <c r="O779" s="1385"/>
      <c r="P779" s="1385"/>
      <c r="Q779" s="1385"/>
      <c r="R779" s="1385"/>
      <c r="S779" s="1385"/>
      <c r="T779" s="1385"/>
      <c r="U779" s="1385"/>
      <c r="V779" s="1385"/>
      <c r="W779" s="1385"/>
      <c r="X779" s="1385"/>
      <c r="Y779" s="1385"/>
    </row>
    <row r="780" spans="1:25" ht="12" customHeight="1">
      <c r="A780" s="1385"/>
      <c r="B780" s="1386"/>
      <c r="C780" s="1385"/>
      <c r="D780" s="1385"/>
      <c r="E780" s="1385"/>
      <c r="F780" s="1385"/>
      <c r="G780" s="1385"/>
      <c r="H780" s="1385"/>
      <c r="I780" s="1385"/>
      <c r="J780" s="1385"/>
      <c r="K780" s="1386"/>
      <c r="L780" s="1385"/>
      <c r="M780" s="1385"/>
      <c r="N780" s="1385"/>
      <c r="O780" s="1385"/>
      <c r="P780" s="1385"/>
      <c r="Q780" s="1385"/>
      <c r="R780" s="1385"/>
      <c r="S780" s="1385"/>
      <c r="T780" s="1385"/>
      <c r="U780" s="1385"/>
      <c r="V780" s="1385"/>
      <c r="W780" s="1385"/>
      <c r="X780" s="1385"/>
      <c r="Y780" s="1385"/>
    </row>
    <row r="781" spans="1:25" ht="12" customHeight="1">
      <c r="A781" s="1385"/>
      <c r="B781" s="1386"/>
      <c r="C781" s="1385"/>
      <c r="D781" s="1385"/>
      <c r="E781" s="1385"/>
      <c r="F781" s="1385"/>
      <c r="G781" s="1385"/>
      <c r="H781" s="1385"/>
      <c r="I781" s="1385"/>
      <c r="J781" s="1385"/>
      <c r="K781" s="1386"/>
      <c r="L781" s="1385"/>
      <c r="M781" s="1385"/>
      <c r="N781" s="1385"/>
      <c r="O781" s="1385"/>
      <c r="P781" s="1385"/>
      <c r="Q781" s="1385"/>
      <c r="R781" s="1385"/>
      <c r="S781" s="1385"/>
      <c r="T781" s="1385"/>
      <c r="U781" s="1385"/>
      <c r="V781" s="1385"/>
      <c r="W781" s="1385"/>
      <c r="X781" s="1385"/>
      <c r="Y781" s="1385"/>
    </row>
    <row r="782" spans="1:25" ht="12" customHeight="1">
      <c r="A782" s="1385"/>
      <c r="B782" s="1386"/>
      <c r="C782" s="1385"/>
      <c r="D782" s="1385"/>
      <c r="E782" s="1385"/>
      <c r="F782" s="1385"/>
      <c r="G782" s="1385"/>
      <c r="H782" s="1385"/>
      <c r="I782" s="1385"/>
      <c r="J782" s="1385"/>
      <c r="K782" s="1386"/>
      <c r="L782" s="1385"/>
      <c r="M782" s="1385"/>
      <c r="N782" s="1385"/>
      <c r="O782" s="1385"/>
      <c r="P782" s="1385"/>
      <c r="Q782" s="1385"/>
      <c r="R782" s="1385"/>
      <c r="S782" s="1385"/>
      <c r="T782" s="1385"/>
      <c r="U782" s="1385"/>
      <c r="V782" s="1385"/>
      <c r="W782" s="1385"/>
      <c r="X782" s="1385"/>
      <c r="Y782" s="1385"/>
    </row>
    <row r="783" spans="1:25" ht="12" customHeight="1">
      <c r="A783" s="1385"/>
      <c r="B783" s="1386"/>
      <c r="C783" s="1385"/>
      <c r="D783" s="1385"/>
      <c r="E783" s="1385"/>
      <c r="F783" s="1385"/>
      <c r="G783" s="1385"/>
      <c r="H783" s="1385"/>
      <c r="I783" s="1385"/>
      <c r="J783" s="1385"/>
      <c r="K783" s="1386"/>
      <c r="L783" s="1385"/>
      <c r="M783" s="1385"/>
      <c r="N783" s="1385"/>
      <c r="O783" s="1385"/>
      <c r="P783" s="1385"/>
      <c r="Q783" s="1385"/>
      <c r="R783" s="1385"/>
      <c r="S783" s="1385"/>
      <c r="T783" s="1385"/>
      <c r="U783" s="1385"/>
      <c r="V783" s="1385"/>
      <c r="W783" s="1385"/>
      <c r="X783" s="1385"/>
      <c r="Y783" s="1385"/>
    </row>
    <row r="784" spans="1:25" ht="12" customHeight="1">
      <c r="A784" s="1385"/>
      <c r="B784" s="1386"/>
      <c r="C784" s="1385"/>
      <c r="D784" s="1385"/>
      <c r="E784" s="1385"/>
      <c r="F784" s="1385"/>
      <c r="G784" s="1385"/>
      <c r="H784" s="1385"/>
      <c r="I784" s="1385"/>
      <c r="J784" s="1385"/>
      <c r="K784" s="1386"/>
      <c r="L784" s="1385"/>
      <c r="M784" s="1385"/>
      <c r="N784" s="1385"/>
      <c r="O784" s="1385"/>
      <c r="P784" s="1385"/>
      <c r="Q784" s="1385"/>
      <c r="R784" s="1385"/>
      <c r="S784" s="1385"/>
      <c r="T784" s="1385"/>
      <c r="U784" s="1385"/>
      <c r="V784" s="1385"/>
      <c r="W784" s="1385"/>
      <c r="X784" s="1385"/>
      <c r="Y784" s="1385"/>
    </row>
    <row r="785" spans="1:25" ht="12" customHeight="1">
      <c r="A785" s="1385"/>
      <c r="B785" s="1386"/>
      <c r="C785" s="1385"/>
      <c r="D785" s="1385"/>
      <c r="E785" s="1385"/>
      <c r="F785" s="1385"/>
      <c r="G785" s="1385"/>
      <c r="H785" s="1385"/>
      <c r="I785" s="1385"/>
      <c r="J785" s="1385"/>
      <c r="K785" s="1386"/>
      <c r="L785" s="1385"/>
      <c r="M785" s="1385"/>
      <c r="N785" s="1385"/>
      <c r="O785" s="1385"/>
      <c r="P785" s="1385"/>
      <c r="Q785" s="1385"/>
      <c r="R785" s="1385"/>
      <c r="S785" s="1385"/>
      <c r="T785" s="1385"/>
      <c r="U785" s="1385"/>
      <c r="V785" s="1385"/>
      <c r="W785" s="1385"/>
      <c r="X785" s="1385"/>
      <c r="Y785" s="1385"/>
    </row>
    <row r="786" spans="1:25" ht="12" customHeight="1">
      <c r="A786" s="1385"/>
      <c r="B786" s="1386"/>
      <c r="C786" s="1385"/>
      <c r="D786" s="1385"/>
      <c r="E786" s="1385"/>
      <c r="F786" s="1385"/>
      <c r="G786" s="1385"/>
      <c r="H786" s="1385"/>
      <c r="I786" s="1385"/>
      <c r="J786" s="1385"/>
      <c r="K786" s="1386"/>
      <c r="L786" s="1385"/>
      <c r="M786" s="1385"/>
      <c r="N786" s="1385"/>
      <c r="O786" s="1385"/>
      <c r="P786" s="1385"/>
      <c r="Q786" s="1385"/>
      <c r="R786" s="1385"/>
      <c r="S786" s="1385"/>
      <c r="T786" s="1385"/>
      <c r="U786" s="1385"/>
      <c r="V786" s="1385"/>
      <c r="W786" s="1385"/>
      <c r="X786" s="1385"/>
      <c r="Y786" s="1385"/>
    </row>
    <row r="787" spans="1:25" ht="12" customHeight="1">
      <c r="A787" s="1385"/>
      <c r="B787" s="1386"/>
      <c r="C787" s="1385"/>
      <c r="D787" s="1385"/>
      <c r="E787" s="1385"/>
      <c r="F787" s="1385"/>
      <c r="G787" s="1385"/>
      <c r="H787" s="1385"/>
      <c r="I787" s="1385"/>
      <c r="J787" s="1385"/>
      <c r="K787" s="1386"/>
      <c r="L787" s="1385"/>
      <c r="M787" s="1385"/>
      <c r="N787" s="1385"/>
      <c r="O787" s="1385"/>
      <c r="P787" s="1385"/>
      <c r="Q787" s="1385"/>
      <c r="R787" s="1385"/>
      <c r="S787" s="1385"/>
      <c r="T787" s="1385"/>
      <c r="U787" s="1385"/>
      <c r="V787" s="1385"/>
      <c r="W787" s="1385"/>
      <c r="X787" s="1385"/>
      <c r="Y787" s="1385"/>
    </row>
    <row r="788" spans="1:25" ht="12" customHeight="1">
      <c r="A788" s="1385"/>
      <c r="B788" s="1386"/>
      <c r="C788" s="1385"/>
      <c r="D788" s="1385"/>
      <c r="E788" s="1385"/>
      <c r="F788" s="1385"/>
      <c r="G788" s="1385"/>
      <c r="H788" s="1385"/>
      <c r="I788" s="1385"/>
      <c r="J788" s="1385"/>
      <c r="K788" s="1386"/>
      <c r="L788" s="1385"/>
      <c r="M788" s="1385"/>
      <c r="N788" s="1385"/>
      <c r="O788" s="1385"/>
      <c r="P788" s="1385"/>
      <c r="Q788" s="1385"/>
      <c r="R788" s="1385"/>
      <c r="S788" s="1385"/>
      <c r="T788" s="1385"/>
      <c r="U788" s="1385"/>
      <c r="V788" s="1385"/>
      <c r="W788" s="1385"/>
      <c r="X788" s="1385"/>
      <c r="Y788" s="1385"/>
    </row>
    <row r="789" spans="1:25" ht="12" customHeight="1">
      <c r="A789" s="1385"/>
      <c r="B789" s="1386"/>
      <c r="C789" s="1385"/>
      <c r="D789" s="1385"/>
      <c r="E789" s="1385"/>
      <c r="F789" s="1385"/>
      <c r="G789" s="1385"/>
      <c r="H789" s="1385"/>
      <c r="I789" s="1385"/>
      <c r="J789" s="1385"/>
      <c r="K789" s="1386"/>
      <c r="L789" s="1385"/>
      <c r="M789" s="1385"/>
      <c r="N789" s="1385"/>
      <c r="O789" s="1385"/>
      <c r="P789" s="1385"/>
      <c r="Q789" s="1385"/>
      <c r="R789" s="1385"/>
      <c r="S789" s="1385"/>
      <c r="T789" s="1385"/>
      <c r="U789" s="1385"/>
      <c r="V789" s="1385"/>
      <c r="W789" s="1385"/>
      <c r="X789" s="1385"/>
      <c r="Y789" s="1385"/>
    </row>
    <row r="790" spans="1:25" ht="12" customHeight="1">
      <c r="A790" s="1385"/>
      <c r="B790" s="1386"/>
      <c r="C790" s="1385"/>
      <c r="D790" s="1385"/>
      <c r="E790" s="1385"/>
      <c r="F790" s="1385"/>
      <c r="G790" s="1385"/>
      <c r="H790" s="1385"/>
      <c r="I790" s="1385"/>
      <c r="J790" s="1385"/>
      <c r="K790" s="1386"/>
      <c r="L790" s="1385"/>
      <c r="M790" s="1385"/>
      <c r="N790" s="1385"/>
      <c r="O790" s="1385"/>
      <c r="P790" s="1385"/>
      <c r="Q790" s="1385"/>
      <c r="R790" s="1385"/>
      <c r="S790" s="1385"/>
      <c r="T790" s="1385"/>
      <c r="U790" s="1385"/>
      <c r="V790" s="1385"/>
      <c r="W790" s="1385"/>
      <c r="X790" s="1385"/>
      <c r="Y790" s="1385"/>
    </row>
    <row r="791" spans="1:25" ht="12" customHeight="1">
      <c r="A791" s="1385"/>
      <c r="B791" s="1386"/>
      <c r="C791" s="1385"/>
      <c r="D791" s="1385"/>
      <c r="E791" s="1385"/>
      <c r="F791" s="1385"/>
      <c r="G791" s="1385"/>
      <c r="H791" s="1385"/>
      <c r="I791" s="1385"/>
      <c r="J791" s="1385"/>
      <c r="K791" s="1386"/>
      <c r="L791" s="1385"/>
      <c r="M791" s="1385"/>
      <c r="N791" s="1385"/>
      <c r="O791" s="1385"/>
      <c r="P791" s="1385"/>
      <c r="Q791" s="1385"/>
      <c r="R791" s="1385"/>
      <c r="S791" s="1385"/>
      <c r="T791" s="1385"/>
      <c r="U791" s="1385"/>
      <c r="V791" s="1385"/>
      <c r="W791" s="1385"/>
      <c r="X791" s="1385"/>
      <c r="Y791" s="1385"/>
    </row>
    <row r="792" spans="1:25" ht="12" customHeight="1">
      <c r="A792" s="1385"/>
      <c r="B792" s="1386"/>
      <c r="C792" s="1385"/>
      <c r="D792" s="1385"/>
      <c r="E792" s="1385"/>
      <c r="F792" s="1385"/>
      <c r="G792" s="1385"/>
      <c r="H792" s="1385"/>
      <c r="I792" s="1385"/>
      <c r="J792" s="1385"/>
      <c r="K792" s="1386"/>
      <c r="L792" s="1385"/>
      <c r="M792" s="1385"/>
      <c r="N792" s="1385"/>
      <c r="O792" s="1385"/>
      <c r="P792" s="1385"/>
      <c r="Q792" s="1385"/>
      <c r="R792" s="1385"/>
      <c r="S792" s="1385"/>
      <c r="T792" s="1385"/>
      <c r="U792" s="1385"/>
      <c r="V792" s="1385"/>
      <c r="W792" s="1385"/>
      <c r="X792" s="1385"/>
      <c r="Y792" s="1385"/>
    </row>
    <row r="793" spans="1:25" ht="12" customHeight="1">
      <c r="A793" s="1385"/>
      <c r="B793" s="1386"/>
      <c r="C793" s="1385"/>
      <c r="D793" s="1385"/>
      <c r="E793" s="1385"/>
      <c r="F793" s="1385"/>
      <c r="G793" s="1385"/>
      <c r="H793" s="1385"/>
      <c r="I793" s="1385"/>
      <c r="J793" s="1385"/>
      <c r="K793" s="1386"/>
      <c r="L793" s="1385"/>
      <c r="M793" s="1385"/>
      <c r="N793" s="1385"/>
      <c r="O793" s="1385"/>
      <c r="P793" s="1385"/>
      <c r="Q793" s="1385"/>
      <c r="R793" s="1385"/>
      <c r="S793" s="1385"/>
      <c r="T793" s="1385"/>
      <c r="U793" s="1385"/>
      <c r="V793" s="1385"/>
      <c r="W793" s="1385"/>
      <c r="X793" s="1385"/>
      <c r="Y793" s="1385"/>
    </row>
    <row r="794" spans="1:25" ht="12" customHeight="1">
      <c r="A794" s="1385"/>
      <c r="B794" s="1386"/>
      <c r="C794" s="1385"/>
      <c r="D794" s="1385"/>
      <c r="E794" s="1385"/>
      <c r="F794" s="1385"/>
      <c r="G794" s="1385"/>
      <c r="H794" s="1385"/>
      <c r="I794" s="1385"/>
      <c r="J794" s="1385"/>
      <c r="K794" s="1386"/>
      <c r="L794" s="1385"/>
      <c r="M794" s="1385"/>
      <c r="N794" s="1385"/>
      <c r="O794" s="1385"/>
      <c r="P794" s="1385"/>
      <c r="Q794" s="1385"/>
      <c r="R794" s="1385"/>
      <c r="S794" s="1385"/>
      <c r="T794" s="1385"/>
      <c r="U794" s="1385"/>
      <c r="V794" s="1385"/>
      <c r="W794" s="1385"/>
      <c r="X794" s="1385"/>
      <c r="Y794" s="1385"/>
    </row>
    <row r="795" spans="1:25" ht="12" customHeight="1">
      <c r="A795" s="1385"/>
      <c r="B795" s="1386"/>
      <c r="C795" s="1385"/>
      <c r="D795" s="1385"/>
      <c r="E795" s="1385"/>
      <c r="F795" s="1385"/>
      <c r="G795" s="1385"/>
      <c r="H795" s="1385"/>
      <c r="I795" s="1385"/>
      <c r="J795" s="1385"/>
      <c r="K795" s="1386"/>
      <c r="L795" s="1385"/>
      <c r="M795" s="1385"/>
      <c r="N795" s="1385"/>
      <c r="O795" s="1385"/>
      <c r="P795" s="1385"/>
      <c r="Q795" s="1385"/>
      <c r="R795" s="1385"/>
      <c r="S795" s="1385"/>
      <c r="T795" s="1385"/>
      <c r="U795" s="1385"/>
      <c r="V795" s="1385"/>
      <c r="W795" s="1385"/>
      <c r="X795" s="1385"/>
      <c r="Y795" s="1385"/>
    </row>
    <row r="796" spans="1:25" ht="12" customHeight="1">
      <c r="A796" s="1385"/>
      <c r="B796" s="1386"/>
      <c r="C796" s="1385"/>
      <c r="D796" s="1385"/>
      <c r="E796" s="1385"/>
      <c r="F796" s="1385"/>
      <c r="G796" s="1385"/>
      <c r="H796" s="1385"/>
      <c r="I796" s="1385"/>
      <c r="J796" s="1385"/>
      <c r="K796" s="1386"/>
      <c r="L796" s="1385"/>
      <c r="M796" s="1385"/>
      <c r="N796" s="1385"/>
      <c r="O796" s="1385"/>
      <c r="P796" s="1385"/>
      <c r="Q796" s="1385"/>
      <c r="R796" s="1385"/>
      <c r="S796" s="1385"/>
      <c r="T796" s="1385"/>
      <c r="U796" s="1385"/>
      <c r="V796" s="1385"/>
      <c r="W796" s="1385"/>
      <c r="X796" s="1385"/>
      <c r="Y796" s="1385"/>
    </row>
    <row r="797" spans="1:25" ht="12" customHeight="1">
      <c r="A797" s="1385"/>
      <c r="B797" s="1386"/>
      <c r="C797" s="1385"/>
      <c r="D797" s="1385"/>
      <c r="E797" s="1385"/>
      <c r="F797" s="1385"/>
      <c r="G797" s="1385"/>
      <c r="H797" s="1385"/>
      <c r="I797" s="1385"/>
      <c r="J797" s="1385"/>
      <c r="K797" s="1386"/>
      <c r="L797" s="1385"/>
      <c r="M797" s="1385"/>
      <c r="N797" s="1385"/>
      <c r="O797" s="1385"/>
      <c r="P797" s="1385"/>
      <c r="Q797" s="1385"/>
      <c r="R797" s="1385"/>
      <c r="S797" s="1385"/>
      <c r="T797" s="1385"/>
      <c r="U797" s="1385"/>
      <c r="V797" s="1385"/>
      <c r="W797" s="1385"/>
      <c r="X797" s="1385"/>
      <c r="Y797" s="1385"/>
    </row>
    <row r="798" spans="1:25" ht="12" customHeight="1">
      <c r="A798" s="1385"/>
      <c r="B798" s="1386"/>
      <c r="C798" s="1385"/>
      <c r="D798" s="1385"/>
      <c r="E798" s="1385"/>
      <c r="F798" s="1385"/>
      <c r="G798" s="1385"/>
      <c r="H798" s="1385"/>
      <c r="I798" s="1385"/>
      <c r="J798" s="1385"/>
      <c r="K798" s="1386"/>
      <c r="L798" s="1385"/>
      <c r="M798" s="1385"/>
      <c r="N798" s="1385"/>
      <c r="O798" s="1385"/>
      <c r="P798" s="1385"/>
      <c r="Q798" s="1385"/>
      <c r="R798" s="1385"/>
      <c r="S798" s="1385"/>
      <c r="T798" s="1385"/>
      <c r="U798" s="1385"/>
      <c r="V798" s="1385"/>
      <c r="W798" s="1385"/>
      <c r="X798" s="1385"/>
      <c r="Y798" s="1385"/>
    </row>
    <row r="799" spans="1:25" ht="12" customHeight="1">
      <c r="A799" s="1385"/>
      <c r="B799" s="1386"/>
      <c r="C799" s="1385"/>
      <c r="D799" s="1385"/>
      <c r="E799" s="1385"/>
      <c r="F799" s="1385"/>
      <c r="G799" s="1385"/>
      <c r="H799" s="1385"/>
      <c r="I799" s="1385"/>
      <c r="J799" s="1385"/>
      <c r="K799" s="1386"/>
      <c r="L799" s="1385"/>
      <c r="M799" s="1385"/>
      <c r="N799" s="1385"/>
      <c r="O799" s="1385"/>
      <c r="P799" s="1385"/>
      <c r="Q799" s="1385"/>
      <c r="R799" s="1385"/>
      <c r="S799" s="1385"/>
      <c r="T799" s="1385"/>
      <c r="U799" s="1385"/>
      <c r="V799" s="1385"/>
      <c r="W799" s="1385"/>
      <c r="X799" s="1385"/>
      <c r="Y799" s="1385"/>
    </row>
    <row r="800" spans="1:25" ht="12" customHeight="1">
      <c r="A800" s="1385"/>
      <c r="B800" s="1386"/>
      <c r="C800" s="1385"/>
      <c r="D800" s="1385"/>
      <c r="E800" s="1385"/>
      <c r="F800" s="1385"/>
      <c r="G800" s="1385"/>
      <c r="H800" s="1385"/>
      <c r="I800" s="1385"/>
      <c r="J800" s="1385"/>
      <c r="K800" s="1386"/>
      <c r="L800" s="1385"/>
      <c r="M800" s="1385"/>
      <c r="N800" s="1385"/>
      <c r="O800" s="1385"/>
      <c r="P800" s="1385"/>
      <c r="Q800" s="1385"/>
      <c r="R800" s="1385"/>
      <c r="S800" s="1385"/>
      <c r="T800" s="1385"/>
      <c r="U800" s="1385"/>
      <c r="V800" s="1385"/>
      <c r="W800" s="1385"/>
      <c r="X800" s="1385"/>
      <c r="Y800" s="1385"/>
    </row>
    <row r="801" spans="1:25" ht="12" customHeight="1">
      <c r="A801" s="1385"/>
      <c r="B801" s="1386"/>
      <c r="C801" s="1385"/>
      <c r="D801" s="1385"/>
      <c r="E801" s="1385"/>
      <c r="F801" s="1385"/>
      <c r="G801" s="1385"/>
      <c r="H801" s="1385"/>
      <c r="I801" s="1385"/>
      <c r="J801" s="1385"/>
      <c r="K801" s="1386"/>
      <c r="L801" s="1385"/>
      <c r="M801" s="1385"/>
      <c r="N801" s="1385"/>
      <c r="O801" s="1385"/>
      <c r="P801" s="1385"/>
      <c r="Q801" s="1385"/>
      <c r="R801" s="1385"/>
      <c r="S801" s="1385"/>
      <c r="T801" s="1385"/>
      <c r="U801" s="1385"/>
      <c r="V801" s="1385"/>
      <c r="W801" s="1385"/>
      <c r="X801" s="1385"/>
      <c r="Y801" s="1385"/>
    </row>
    <row r="802" spans="1:25" ht="12" customHeight="1">
      <c r="A802" s="1385"/>
      <c r="B802" s="1386"/>
      <c r="C802" s="1385"/>
      <c r="D802" s="1385"/>
      <c r="E802" s="1385"/>
      <c r="F802" s="1385"/>
      <c r="G802" s="1385"/>
      <c r="H802" s="1385"/>
      <c r="I802" s="1385"/>
      <c r="J802" s="1385"/>
      <c r="K802" s="1386"/>
      <c r="L802" s="1385"/>
      <c r="M802" s="1385"/>
      <c r="N802" s="1385"/>
      <c r="O802" s="1385"/>
      <c r="P802" s="1385"/>
      <c r="Q802" s="1385"/>
      <c r="R802" s="1385"/>
      <c r="S802" s="1385"/>
      <c r="T802" s="1385"/>
      <c r="U802" s="1385"/>
      <c r="V802" s="1385"/>
      <c r="W802" s="1385"/>
      <c r="X802" s="1385"/>
      <c r="Y802" s="1385"/>
    </row>
    <row r="803" spans="1:25" ht="12" customHeight="1">
      <c r="A803" s="1385"/>
      <c r="B803" s="1386"/>
      <c r="C803" s="1385"/>
      <c r="D803" s="1385"/>
      <c r="E803" s="1385"/>
      <c r="F803" s="1385"/>
      <c r="G803" s="1385"/>
      <c r="H803" s="1385"/>
      <c r="I803" s="1385"/>
      <c r="J803" s="1385"/>
      <c r="K803" s="1386"/>
      <c r="L803" s="1385"/>
      <c r="M803" s="1385"/>
      <c r="N803" s="1385"/>
      <c r="O803" s="1385"/>
      <c r="P803" s="1385"/>
      <c r="Q803" s="1385"/>
      <c r="R803" s="1385"/>
      <c r="S803" s="1385"/>
      <c r="T803" s="1385"/>
      <c r="U803" s="1385"/>
      <c r="V803" s="1385"/>
      <c r="W803" s="1385"/>
      <c r="X803" s="1385"/>
      <c r="Y803" s="1385"/>
    </row>
    <row r="804" spans="1:25" ht="12" customHeight="1">
      <c r="A804" s="1385"/>
      <c r="B804" s="1386"/>
      <c r="C804" s="1385"/>
      <c r="D804" s="1385"/>
      <c r="E804" s="1385"/>
      <c r="F804" s="1385"/>
      <c r="G804" s="1385"/>
      <c r="H804" s="1385"/>
      <c r="I804" s="1385"/>
      <c r="J804" s="1385"/>
      <c r="K804" s="1386"/>
      <c r="L804" s="1385"/>
      <c r="M804" s="1385"/>
      <c r="N804" s="1385"/>
      <c r="O804" s="1385"/>
      <c r="P804" s="1385"/>
      <c r="Q804" s="1385"/>
      <c r="R804" s="1385"/>
      <c r="S804" s="1385"/>
      <c r="T804" s="1385"/>
      <c r="U804" s="1385"/>
      <c r="V804" s="1385"/>
      <c r="W804" s="1385"/>
      <c r="X804" s="1385"/>
      <c r="Y804" s="1385"/>
    </row>
    <row r="805" spans="1:25" ht="12" customHeight="1">
      <c r="A805" s="1385"/>
      <c r="B805" s="1386"/>
      <c r="C805" s="1385"/>
      <c r="D805" s="1385"/>
      <c r="E805" s="1385"/>
      <c r="F805" s="1385"/>
      <c r="G805" s="1385"/>
      <c r="H805" s="1385"/>
      <c r="I805" s="1385"/>
      <c r="J805" s="1385"/>
      <c r="K805" s="1386"/>
      <c r="L805" s="1385"/>
      <c r="M805" s="1385"/>
      <c r="N805" s="1385"/>
      <c r="O805" s="1385"/>
      <c r="P805" s="1385"/>
      <c r="Q805" s="1385"/>
      <c r="R805" s="1385"/>
      <c r="S805" s="1385"/>
      <c r="T805" s="1385"/>
      <c r="U805" s="1385"/>
      <c r="V805" s="1385"/>
      <c r="W805" s="1385"/>
      <c r="X805" s="1385"/>
      <c r="Y805" s="1385"/>
    </row>
    <row r="806" spans="1:25" ht="12" customHeight="1">
      <c r="A806" s="1385"/>
      <c r="B806" s="1386"/>
      <c r="C806" s="1385"/>
      <c r="D806" s="1385"/>
      <c r="E806" s="1385"/>
      <c r="F806" s="1385"/>
      <c r="G806" s="1385"/>
      <c r="H806" s="1385"/>
      <c r="I806" s="1385"/>
      <c r="J806" s="1385"/>
      <c r="K806" s="1386"/>
      <c r="L806" s="1385"/>
      <c r="M806" s="1385"/>
      <c r="N806" s="1385"/>
      <c r="O806" s="1385"/>
      <c r="P806" s="1385"/>
      <c r="Q806" s="1385"/>
      <c r="R806" s="1385"/>
      <c r="S806" s="1385"/>
      <c r="T806" s="1385"/>
      <c r="U806" s="1385"/>
      <c r="V806" s="1385"/>
      <c r="W806" s="1385"/>
      <c r="X806" s="1385"/>
      <c r="Y806" s="1385"/>
    </row>
    <row r="807" spans="1:25" ht="12" customHeight="1">
      <c r="A807" s="1385"/>
      <c r="B807" s="1386"/>
      <c r="C807" s="1385"/>
      <c r="D807" s="1385"/>
      <c r="E807" s="1385"/>
      <c r="F807" s="1385"/>
      <c r="G807" s="1385"/>
      <c r="H807" s="1385"/>
      <c r="I807" s="1385"/>
      <c r="J807" s="1385"/>
      <c r="K807" s="1386"/>
      <c r="L807" s="1385"/>
      <c r="M807" s="1385"/>
      <c r="N807" s="1385"/>
      <c r="O807" s="1385"/>
      <c r="P807" s="1385"/>
      <c r="Q807" s="1385"/>
      <c r="R807" s="1385"/>
      <c r="S807" s="1385"/>
      <c r="T807" s="1385"/>
      <c r="U807" s="1385"/>
      <c r="V807" s="1385"/>
      <c r="W807" s="1385"/>
      <c r="X807" s="1385"/>
      <c r="Y807" s="1385"/>
    </row>
    <row r="808" spans="1:25" ht="12" customHeight="1">
      <c r="A808" s="1385"/>
      <c r="B808" s="1386"/>
      <c r="C808" s="1385"/>
      <c r="D808" s="1385"/>
      <c r="E808" s="1385"/>
      <c r="F808" s="1385"/>
      <c r="G808" s="1385"/>
      <c r="H808" s="1385"/>
      <c r="I808" s="1385"/>
      <c r="J808" s="1385"/>
      <c r="K808" s="1386"/>
      <c r="L808" s="1385"/>
      <c r="M808" s="1385"/>
      <c r="N808" s="1385"/>
      <c r="O808" s="1385"/>
      <c r="P808" s="1385"/>
      <c r="Q808" s="1385"/>
      <c r="R808" s="1385"/>
      <c r="S808" s="1385"/>
      <c r="T808" s="1385"/>
      <c r="U808" s="1385"/>
      <c r="V808" s="1385"/>
      <c r="W808" s="1385"/>
      <c r="X808" s="1385"/>
      <c r="Y808" s="1385"/>
    </row>
    <row r="809" spans="1:25" ht="12" customHeight="1">
      <c r="A809" s="1385"/>
      <c r="B809" s="1386"/>
      <c r="C809" s="1385"/>
      <c r="D809" s="1385"/>
      <c r="E809" s="1385"/>
      <c r="F809" s="1385"/>
      <c r="G809" s="1385"/>
      <c r="H809" s="1385"/>
      <c r="I809" s="1385"/>
      <c r="J809" s="1385"/>
      <c r="K809" s="1386"/>
      <c r="L809" s="1385"/>
      <c r="M809" s="1385"/>
      <c r="N809" s="1385"/>
      <c r="O809" s="1385"/>
      <c r="P809" s="1385"/>
      <c r="Q809" s="1385"/>
      <c r="R809" s="1385"/>
      <c r="S809" s="1385"/>
      <c r="T809" s="1385"/>
      <c r="U809" s="1385"/>
      <c r="V809" s="1385"/>
      <c r="W809" s="1385"/>
      <c r="X809" s="1385"/>
      <c r="Y809" s="1385"/>
    </row>
    <row r="810" spans="1:25" ht="12" customHeight="1">
      <c r="A810" s="1385"/>
      <c r="B810" s="1386"/>
      <c r="C810" s="1385"/>
      <c r="D810" s="1385"/>
      <c r="E810" s="1385"/>
      <c r="F810" s="1385"/>
      <c r="G810" s="1385"/>
      <c r="H810" s="1385"/>
      <c r="I810" s="1385"/>
      <c r="J810" s="1385"/>
      <c r="K810" s="1386"/>
      <c r="L810" s="1385"/>
      <c r="M810" s="1385"/>
      <c r="N810" s="1385"/>
      <c r="O810" s="1385"/>
      <c r="P810" s="1385"/>
      <c r="Q810" s="1385"/>
      <c r="R810" s="1385"/>
      <c r="S810" s="1385"/>
      <c r="T810" s="1385"/>
      <c r="U810" s="1385"/>
      <c r="V810" s="1385"/>
      <c r="W810" s="1385"/>
      <c r="X810" s="1385"/>
      <c r="Y810" s="1385"/>
    </row>
    <row r="811" spans="1:25" ht="12" customHeight="1">
      <c r="A811" s="1385"/>
      <c r="B811" s="1386"/>
      <c r="C811" s="1385"/>
      <c r="D811" s="1385"/>
      <c r="E811" s="1385"/>
      <c r="F811" s="1385"/>
      <c r="G811" s="1385"/>
      <c r="H811" s="1385"/>
      <c r="I811" s="1385"/>
      <c r="J811" s="1385"/>
      <c r="K811" s="1386"/>
      <c r="L811" s="1385"/>
      <c r="M811" s="1385"/>
      <c r="N811" s="1385"/>
      <c r="O811" s="1385"/>
      <c r="P811" s="1385"/>
      <c r="Q811" s="1385"/>
      <c r="R811" s="1385"/>
      <c r="S811" s="1385"/>
      <c r="T811" s="1385"/>
      <c r="U811" s="1385"/>
      <c r="V811" s="1385"/>
      <c r="W811" s="1385"/>
      <c r="X811" s="1385"/>
      <c r="Y811" s="1385"/>
    </row>
    <row r="812" spans="1:25" ht="12" customHeight="1">
      <c r="A812" s="1385"/>
      <c r="B812" s="1386"/>
      <c r="C812" s="1385"/>
      <c r="D812" s="1385"/>
      <c r="E812" s="1385"/>
      <c r="F812" s="1385"/>
      <c r="G812" s="1385"/>
      <c r="H812" s="1385"/>
      <c r="I812" s="1385"/>
      <c r="J812" s="1385"/>
      <c r="K812" s="1386"/>
      <c r="L812" s="1385"/>
      <c r="M812" s="1385"/>
      <c r="N812" s="1385"/>
      <c r="O812" s="1385"/>
      <c r="P812" s="1385"/>
      <c r="Q812" s="1385"/>
      <c r="R812" s="1385"/>
      <c r="S812" s="1385"/>
      <c r="T812" s="1385"/>
      <c r="U812" s="1385"/>
      <c r="V812" s="1385"/>
      <c r="W812" s="1385"/>
      <c r="X812" s="1385"/>
      <c r="Y812" s="1385"/>
    </row>
    <row r="813" spans="1:25" ht="12" customHeight="1">
      <c r="A813" s="1385"/>
      <c r="B813" s="1386"/>
      <c r="C813" s="1385"/>
      <c r="D813" s="1385"/>
      <c r="E813" s="1385"/>
      <c r="F813" s="1385"/>
      <c r="G813" s="1385"/>
      <c r="H813" s="1385"/>
      <c r="I813" s="1385"/>
      <c r="J813" s="1385"/>
      <c r="K813" s="1386"/>
      <c r="L813" s="1385"/>
      <c r="M813" s="1385"/>
      <c r="N813" s="1385"/>
      <c r="O813" s="1385"/>
      <c r="P813" s="1385"/>
      <c r="Q813" s="1385"/>
      <c r="R813" s="1385"/>
      <c r="S813" s="1385"/>
      <c r="T813" s="1385"/>
      <c r="U813" s="1385"/>
      <c r="V813" s="1385"/>
      <c r="W813" s="1385"/>
      <c r="X813" s="1385"/>
      <c r="Y813" s="1385"/>
    </row>
    <row r="814" spans="1:25" ht="12" customHeight="1">
      <c r="A814" s="1385"/>
      <c r="B814" s="1386"/>
      <c r="C814" s="1385"/>
      <c r="D814" s="1385"/>
      <c r="E814" s="1385"/>
      <c r="F814" s="1385"/>
      <c r="G814" s="1385"/>
      <c r="H814" s="1385"/>
      <c r="I814" s="1385"/>
      <c r="J814" s="1385"/>
      <c r="K814" s="1386"/>
      <c r="L814" s="1385"/>
      <c r="M814" s="1385"/>
      <c r="N814" s="1385"/>
      <c r="O814" s="1385"/>
      <c r="P814" s="1385"/>
      <c r="Q814" s="1385"/>
      <c r="R814" s="1385"/>
      <c r="S814" s="1385"/>
      <c r="T814" s="1385"/>
      <c r="U814" s="1385"/>
      <c r="V814" s="1385"/>
      <c r="W814" s="1385"/>
      <c r="X814" s="1385"/>
      <c r="Y814" s="1385"/>
    </row>
    <row r="815" spans="1:25" ht="12" customHeight="1">
      <c r="A815" s="1385"/>
      <c r="B815" s="1386"/>
      <c r="C815" s="1385"/>
      <c r="D815" s="1385"/>
      <c r="E815" s="1385"/>
      <c r="F815" s="1385"/>
      <c r="G815" s="1385"/>
      <c r="H815" s="1385"/>
      <c r="I815" s="1385"/>
      <c r="J815" s="1385"/>
      <c r="K815" s="1386"/>
      <c r="L815" s="1385"/>
      <c r="M815" s="1385"/>
      <c r="N815" s="1385"/>
      <c r="O815" s="1385"/>
      <c r="P815" s="1385"/>
      <c r="Q815" s="1385"/>
      <c r="R815" s="1385"/>
      <c r="S815" s="1385"/>
      <c r="T815" s="1385"/>
      <c r="U815" s="1385"/>
      <c r="V815" s="1385"/>
      <c r="W815" s="1385"/>
      <c r="X815" s="1385"/>
      <c r="Y815" s="1385"/>
    </row>
    <row r="816" spans="1:25" ht="12" customHeight="1">
      <c r="A816" s="1385"/>
      <c r="B816" s="1386"/>
      <c r="C816" s="1385"/>
      <c r="D816" s="1385"/>
      <c r="E816" s="1385"/>
      <c r="F816" s="1385"/>
      <c r="G816" s="1385"/>
      <c r="H816" s="1385"/>
      <c r="I816" s="1385"/>
      <c r="J816" s="1385"/>
      <c r="K816" s="1386"/>
      <c r="L816" s="1385"/>
      <c r="M816" s="1385"/>
      <c r="N816" s="1385"/>
      <c r="O816" s="1385"/>
      <c r="P816" s="1385"/>
      <c r="Q816" s="1385"/>
      <c r="R816" s="1385"/>
      <c r="S816" s="1385"/>
      <c r="T816" s="1385"/>
      <c r="U816" s="1385"/>
      <c r="V816" s="1385"/>
      <c r="W816" s="1385"/>
      <c r="X816" s="1385"/>
      <c r="Y816" s="1385"/>
    </row>
    <row r="817" spans="1:25" ht="12" customHeight="1">
      <c r="A817" s="1385"/>
      <c r="B817" s="1386"/>
      <c r="C817" s="1385"/>
      <c r="D817" s="1385"/>
      <c r="E817" s="1385"/>
      <c r="F817" s="1385"/>
      <c r="G817" s="1385"/>
      <c r="H817" s="1385"/>
      <c r="I817" s="1385"/>
      <c r="J817" s="1385"/>
      <c r="K817" s="1386"/>
      <c r="L817" s="1385"/>
      <c r="M817" s="1385"/>
      <c r="N817" s="1385"/>
      <c r="O817" s="1385"/>
      <c r="P817" s="1385"/>
      <c r="Q817" s="1385"/>
      <c r="R817" s="1385"/>
      <c r="S817" s="1385"/>
      <c r="T817" s="1385"/>
      <c r="U817" s="1385"/>
      <c r="V817" s="1385"/>
      <c r="W817" s="1385"/>
      <c r="X817" s="1385"/>
      <c r="Y817" s="1385"/>
    </row>
    <row r="818" spans="1:25" ht="12" customHeight="1">
      <c r="A818" s="1385"/>
      <c r="B818" s="1386"/>
      <c r="C818" s="1385"/>
      <c r="D818" s="1385"/>
      <c r="E818" s="1385"/>
      <c r="F818" s="1385"/>
      <c r="G818" s="1385"/>
      <c r="H818" s="1385"/>
      <c r="I818" s="1385"/>
      <c r="J818" s="1385"/>
      <c r="K818" s="1386"/>
      <c r="L818" s="1385"/>
      <c r="M818" s="1385"/>
      <c r="N818" s="1385"/>
      <c r="O818" s="1385"/>
      <c r="P818" s="1385"/>
      <c r="Q818" s="1385"/>
      <c r="R818" s="1385"/>
      <c r="S818" s="1385"/>
      <c r="T818" s="1385"/>
      <c r="U818" s="1385"/>
      <c r="V818" s="1385"/>
      <c r="W818" s="1385"/>
      <c r="X818" s="1385"/>
      <c r="Y818" s="1385"/>
    </row>
    <row r="819" spans="1:25" ht="12" customHeight="1">
      <c r="A819" s="1385"/>
      <c r="B819" s="1386"/>
      <c r="C819" s="1385"/>
      <c r="D819" s="1385"/>
      <c r="E819" s="1385"/>
      <c r="F819" s="1385"/>
      <c r="G819" s="1385"/>
      <c r="H819" s="1385"/>
      <c r="I819" s="1385"/>
      <c r="J819" s="1385"/>
      <c r="K819" s="1386"/>
      <c r="L819" s="1385"/>
      <c r="M819" s="1385"/>
      <c r="N819" s="1385"/>
      <c r="O819" s="1385"/>
      <c r="P819" s="1385"/>
      <c r="Q819" s="1385"/>
      <c r="R819" s="1385"/>
      <c r="S819" s="1385"/>
      <c r="T819" s="1385"/>
      <c r="U819" s="1385"/>
      <c r="V819" s="1385"/>
      <c r="W819" s="1385"/>
      <c r="X819" s="1385"/>
      <c r="Y819" s="1385"/>
    </row>
    <row r="820" spans="1:25" ht="12" customHeight="1">
      <c r="A820" s="1385"/>
      <c r="B820" s="1386"/>
      <c r="C820" s="1385"/>
      <c r="D820" s="1385"/>
      <c r="E820" s="1385"/>
      <c r="F820" s="1385"/>
      <c r="G820" s="1385"/>
      <c r="H820" s="1385"/>
      <c r="I820" s="1385"/>
      <c r="J820" s="1385"/>
      <c r="K820" s="1386"/>
      <c r="L820" s="1385"/>
      <c r="M820" s="1385"/>
      <c r="N820" s="1385"/>
      <c r="O820" s="1385"/>
      <c r="P820" s="1385"/>
      <c r="Q820" s="1385"/>
      <c r="R820" s="1385"/>
      <c r="S820" s="1385"/>
      <c r="T820" s="1385"/>
      <c r="U820" s="1385"/>
      <c r="V820" s="1385"/>
      <c r="W820" s="1385"/>
      <c r="X820" s="1385"/>
      <c r="Y820" s="1385"/>
    </row>
    <row r="821" spans="1:25" ht="12" customHeight="1">
      <c r="A821" s="1385"/>
      <c r="B821" s="1386"/>
      <c r="C821" s="1385"/>
      <c r="D821" s="1385"/>
      <c r="E821" s="1385"/>
      <c r="F821" s="1385"/>
      <c r="G821" s="1385"/>
      <c r="H821" s="1385"/>
      <c r="I821" s="1385"/>
      <c r="J821" s="1385"/>
      <c r="K821" s="1386"/>
      <c r="L821" s="1385"/>
      <c r="M821" s="1385"/>
      <c r="N821" s="1385"/>
      <c r="O821" s="1385"/>
      <c r="P821" s="1385"/>
      <c r="Q821" s="1385"/>
      <c r="R821" s="1385"/>
      <c r="S821" s="1385"/>
      <c r="T821" s="1385"/>
      <c r="U821" s="1385"/>
      <c r="V821" s="1385"/>
      <c r="W821" s="1385"/>
      <c r="X821" s="1385"/>
      <c r="Y821" s="1385"/>
    </row>
    <row r="822" spans="1:25" ht="12" customHeight="1">
      <c r="A822" s="1385"/>
      <c r="B822" s="1386"/>
      <c r="C822" s="1385"/>
      <c r="D822" s="1385"/>
      <c r="E822" s="1385"/>
      <c r="F822" s="1385"/>
      <c r="G822" s="1385"/>
      <c r="H822" s="1385"/>
      <c r="I822" s="1385"/>
      <c r="J822" s="1385"/>
      <c r="K822" s="1386"/>
      <c r="L822" s="1385"/>
      <c r="M822" s="1385"/>
      <c r="N822" s="1385"/>
      <c r="O822" s="1385"/>
      <c r="P822" s="1385"/>
      <c r="Q822" s="1385"/>
      <c r="R822" s="1385"/>
      <c r="S822" s="1385"/>
      <c r="T822" s="1385"/>
      <c r="U822" s="1385"/>
      <c r="V822" s="1385"/>
      <c r="W822" s="1385"/>
      <c r="X822" s="1385"/>
      <c r="Y822" s="1385"/>
    </row>
    <row r="823" spans="1:25" ht="12" customHeight="1">
      <c r="A823" s="1385"/>
      <c r="B823" s="1386"/>
      <c r="C823" s="1385"/>
      <c r="D823" s="1385"/>
      <c r="E823" s="1385"/>
      <c r="F823" s="1385"/>
      <c r="G823" s="1385"/>
      <c r="H823" s="1385"/>
      <c r="I823" s="1385"/>
      <c r="J823" s="1385"/>
      <c r="K823" s="1386"/>
      <c r="L823" s="1385"/>
      <c r="M823" s="1385"/>
      <c r="N823" s="1385"/>
      <c r="O823" s="1385"/>
      <c r="P823" s="1385"/>
      <c r="Q823" s="1385"/>
      <c r="R823" s="1385"/>
      <c r="S823" s="1385"/>
      <c r="T823" s="1385"/>
      <c r="U823" s="1385"/>
      <c r="V823" s="1385"/>
      <c r="W823" s="1385"/>
      <c r="X823" s="1385"/>
      <c r="Y823" s="1385"/>
    </row>
    <row r="824" spans="1:25" ht="12" customHeight="1">
      <c r="A824" s="1385"/>
      <c r="B824" s="1386"/>
      <c r="C824" s="1385"/>
      <c r="D824" s="1385"/>
      <c r="E824" s="1385"/>
      <c r="F824" s="1385"/>
      <c r="G824" s="1385"/>
      <c r="H824" s="1385"/>
      <c r="I824" s="1385"/>
      <c r="J824" s="1385"/>
      <c r="K824" s="1386"/>
      <c r="L824" s="1385"/>
      <c r="M824" s="1385"/>
      <c r="N824" s="1385"/>
      <c r="O824" s="1385"/>
      <c r="P824" s="1385"/>
      <c r="Q824" s="1385"/>
      <c r="R824" s="1385"/>
      <c r="S824" s="1385"/>
      <c r="T824" s="1385"/>
      <c r="U824" s="1385"/>
      <c r="V824" s="1385"/>
      <c r="W824" s="1385"/>
      <c r="X824" s="1385"/>
      <c r="Y824" s="1385"/>
    </row>
    <row r="825" spans="1:25" ht="12" customHeight="1">
      <c r="A825" s="1385"/>
      <c r="B825" s="1386"/>
      <c r="C825" s="1385"/>
      <c r="D825" s="1385"/>
      <c r="E825" s="1385"/>
      <c r="F825" s="1385"/>
      <c r="G825" s="1385"/>
      <c r="H825" s="1385"/>
      <c r="I825" s="1385"/>
      <c r="J825" s="1385"/>
      <c r="K825" s="1386"/>
      <c r="L825" s="1385"/>
      <c r="M825" s="1385"/>
      <c r="N825" s="1385"/>
      <c r="O825" s="1385"/>
      <c r="P825" s="1385"/>
      <c r="Q825" s="1385"/>
      <c r="R825" s="1385"/>
      <c r="S825" s="1385"/>
      <c r="T825" s="1385"/>
      <c r="U825" s="1385"/>
      <c r="V825" s="1385"/>
      <c r="W825" s="1385"/>
      <c r="X825" s="1385"/>
      <c r="Y825" s="1385"/>
    </row>
    <row r="826" spans="1:25" ht="12" customHeight="1">
      <c r="A826" s="1385"/>
      <c r="B826" s="1386"/>
      <c r="C826" s="1385"/>
      <c r="D826" s="1385"/>
      <c r="E826" s="1385"/>
      <c r="F826" s="1385"/>
      <c r="G826" s="1385"/>
      <c r="H826" s="1385"/>
      <c r="I826" s="1385"/>
      <c r="J826" s="1385"/>
      <c r="K826" s="1386"/>
      <c r="L826" s="1385"/>
      <c r="M826" s="1385"/>
      <c r="N826" s="1385"/>
      <c r="O826" s="1385"/>
      <c r="P826" s="1385"/>
      <c r="Q826" s="1385"/>
      <c r="R826" s="1385"/>
      <c r="S826" s="1385"/>
      <c r="T826" s="1385"/>
      <c r="U826" s="1385"/>
      <c r="V826" s="1385"/>
      <c r="W826" s="1385"/>
      <c r="X826" s="1385"/>
      <c r="Y826" s="1385"/>
    </row>
    <row r="827" spans="1:25" ht="12" customHeight="1">
      <c r="A827" s="1385"/>
      <c r="B827" s="1386"/>
      <c r="C827" s="1385"/>
      <c r="D827" s="1385"/>
      <c r="E827" s="1385"/>
      <c r="F827" s="1385"/>
      <c r="G827" s="1385"/>
      <c r="H827" s="1385"/>
      <c r="I827" s="1385"/>
      <c r="J827" s="1385"/>
      <c r="K827" s="1386"/>
      <c r="L827" s="1385"/>
      <c r="M827" s="1385"/>
      <c r="N827" s="1385"/>
      <c r="O827" s="1385"/>
      <c r="P827" s="1385"/>
      <c r="Q827" s="1385"/>
      <c r="R827" s="1385"/>
      <c r="S827" s="1385"/>
      <c r="T827" s="1385"/>
      <c r="U827" s="1385"/>
      <c r="V827" s="1385"/>
      <c r="W827" s="1385"/>
      <c r="X827" s="1385"/>
      <c r="Y827" s="1385"/>
    </row>
    <row r="828" spans="1:25" ht="12" customHeight="1">
      <c r="A828" s="1385"/>
      <c r="B828" s="1386"/>
      <c r="C828" s="1385"/>
      <c r="D828" s="1385"/>
      <c r="E828" s="1385"/>
      <c r="F828" s="1385"/>
      <c r="G828" s="1385"/>
      <c r="H828" s="1385"/>
      <c r="I828" s="1385"/>
      <c r="J828" s="1385"/>
      <c r="K828" s="1386"/>
      <c r="L828" s="1385"/>
      <c r="M828" s="1385"/>
      <c r="N828" s="1385"/>
      <c r="O828" s="1385"/>
      <c r="P828" s="1385"/>
      <c r="Q828" s="1385"/>
      <c r="R828" s="1385"/>
      <c r="S828" s="1385"/>
      <c r="T828" s="1385"/>
      <c r="U828" s="1385"/>
      <c r="V828" s="1385"/>
      <c r="W828" s="1385"/>
      <c r="X828" s="1385"/>
      <c r="Y828" s="1385"/>
    </row>
    <row r="829" spans="1:25" ht="12" customHeight="1">
      <c r="A829" s="1385"/>
      <c r="B829" s="1386"/>
      <c r="C829" s="1385"/>
      <c r="D829" s="1385"/>
      <c r="E829" s="1385"/>
      <c r="F829" s="1385"/>
      <c r="G829" s="1385"/>
      <c r="H829" s="1385"/>
      <c r="I829" s="1385"/>
      <c r="J829" s="1385"/>
      <c r="K829" s="1386"/>
      <c r="L829" s="1385"/>
      <c r="M829" s="1385"/>
      <c r="N829" s="1385"/>
      <c r="O829" s="1385"/>
      <c r="P829" s="1385"/>
      <c r="Q829" s="1385"/>
      <c r="R829" s="1385"/>
      <c r="S829" s="1385"/>
      <c r="T829" s="1385"/>
      <c r="U829" s="1385"/>
      <c r="V829" s="1385"/>
      <c r="W829" s="1385"/>
      <c r="X829" s="1385"/>
      <c r="Y829" s="1385"/>
    </row>
    <row r="830" spans="1:25" ht="12" customHeight="1">
      <c r="A830" s="1385"/>
      <c r="B830" s="1386"/>
      <c r="C830" s="1385"/>
      <c r="D830" s="1385"/>
      <c r="E830" s="1385"/>
      <c r="F830" s="1385"/>
      <c r="G830" s="1385"/>
      <c r="H830" s="1385"/>
      <c r="I830" s="1385"/>
      <c r="J830" s="1385"/>
      <c r="K830" s="1386"/>
      <c r="L830" s="1385"/>
      <c r="M830" s="1385"/>
      <c r="N830" s="1385"/>
      <c r="O830" s="1385"/>
      <c r="P830" s="1385"/>
      <c r="Q830" s="1385"/>
      <c r="R830" s="1385"/>
      <c r="S830" s="1385"/>
      <c r="T830" s="1385"/>
      <c r="U830" s="1385"/>
      <c r="V830" s="1385"/>
      <c r="W830" s="1385"/>
      <c r="X830" s="1385"/>
      <c r="Y830" s="1385"/>
    </row>
    <row r="831" spans="1:25" ht="12" customHeight="1">
      <c r="A831" s="1385"/>
      <c r="B831" s="1386"/>
      <c r="C831" s="1385"/>
      <c r="D831" s="1385"/>
      <c r="E831" s="1385"/>
      <c r="F831" s="1385"/>
      <c r="G831" s="1385"/>
      <c r="H831" s="1385"/>
      <c r="I831" s="1385"/>
      <c r="J831" s="1385"/>
      <c r="K831" s="1386"/>
      <c r="L831" s="1385"/>
      <c r="M831" s="1385"/>
      <c r="N831" s="1385"/>
      <c r="O831" s="1385"/>
      <c r="P831" s="1385"/>
      <c r="Q831" s="1385"/>
      <c r="R831" s="1385"/>
      <c r="S831" s="1385"/>
      <c r="T831" s="1385"/>
      <c r="U831" s="1385"/>
      <c r="V831" s="1385"/>
      <c r="W831" s="1385"/>
      <c r="X831" s="1385"/>
      <c r="Y831" s="1385"/>
    </row>
    <row r="832" spans="1:25" ht="12" customHeight="1">
      <c r="A832" s="1385"/>
      <c r="B832" s="1386"/>
      <c r="C832" s="1385"/>
      <c r="D832" s="1385"/>
      <c r="E832" s="1385"/>
      <c r="F832" s="1385"/>
      <c r="G832" s="1385"/>
      <c r="H832" s="1385"/>
      <c r="I832" s="1385"/>
      <c r="J832" s="1385"/>
      <c r="K832" s="1386"/>
      <c r="L832" s="1385"/>
      <c r="M832" s="1385"/>
      <c r="N832" s="1385"/>
      <c r="O832" s="1385"/>
      <c r="P832" s="1385"/>
      <c r="Q832" s="1385"/>
      <c r="R832" s="1385"/>
      <c r="S832" s="1385"/>
      <c r="T832" s="1385"/>
      <c r="U832" s="1385"/>
      <c r="V832" s="1385"/>
      <c r="W832" s="1385"/>
      <c r="X832" s="1385"/>
      <c r="Y832" s="1385"/>
    </row>
    <row r="833" spans="1:25" ht="12" customHeight="1">
      <c r="A833" s="1385"/>
      <c r="B833" s="1386"/>
      <c r="C833" s="1385"/>
      <c r="D833" s="1385"/>
      <c r="E833" s="1385"/>
      <c r="F833" s="1385"/>
      <c r="G833" s="1385"/>
      <c r="H833" s="1385"/>
      <c r="I833" s="1385"/>
      <c r="J833" s="1385"/>
      <c r="K833" s="1386"/>
      <c r="L833" s="1385"/>
      <c r="M833" s="1385"/>
      <c r="N833" s="1385"/>
      <c r="O833" s="1385"/>
      <c r="P833" s="1385"/>
      <c r="Q833" s="1385"/>
      <c r="R833" s="1385"/>
      <c r="S833" s="1385"/>
      <c r="T833" s="1385"/>
      <c r="U833" s="1385"/>
      <c r="V833" s="1385"/>
      <c r="W833" s="1385"/>
      <c r="X833" s="1385"/>
      <c r="Y833" s="1385"/>
    </row>
    <row r="834" spans="1:25" ht="12" customHeight="1">
      <c r="A834" s="1385"/>
      <c r="B834" s="1386"/>
      <c r="C834" s="1385"/>
      <c r="D834" s="1385"/>
      <c r="E834" s="1385"/>
      <c r="F834" s="1385"/>
      <c r="G834" s="1385"/>
      <c r="H834" s="1385"/>
      <c r="I834" s="1385"/>
      <c r="J834" s="1385"/>
      <c r="K834" s="1386"/>
      <c r="L834" s="1385"/>
      <c r="M834" s="1385"/>
      <c r="N834" s="1385"/>
      <c r="O834" s="1385"/>
      <c r="P834" s="1385"/>
      <c r="Q834" s="1385"/>
      <c r="R834" s="1385"/>
      <c r="S834" s="1385"/>
      <c r="T834" s="1385"/>
      <c r="U834" s="1385"/>
      <c r="V834" s="1385"/>
      <c r="W834" s="1385"/>
      <c r="X834" s="1385"/>
      <c r="Y834" s="1385"/>
    </row>
    <row r="835" spans="1:25" ht="12" customHeight="1">
      <c r="A835" s="1385"/>
      <c r="B835" s="1386"/>
      <c r="C835" s="1385"/>
      <c r="D835" s="1385"/>
      <c r="E835" s="1385"/>
      <c r="F835" s="1385"/>
      <c r="G835" s="1385"/>
      <c r="H835" s="1385"/>
      <c r="I835" s="1385"/>
      <c r="J835" s="1385"/>
      <c r="K835" s="1386"/>
      <c r="L835" s="1385"/>
      <c r="M835" s="1385"/>
      <c r="N835" s="1385"/>
      <c r="O835" s="1385"/>
      <c r="P835" s="1385"/>
      <c r="Q835" s="1385"/>
      <c r="R835" s="1385"/>
      <c r="S835" s="1385"/>
      <c r="T835" s="1385"/>
      <c r="U835" s="1385"/>
      <c r="V835" s="1385"/>
      <c r="W835" s="1385"/>
      <c r="X835" s="1385"/>
      <c r="Y835" s="1385"/>
    </row>
    <row r="836" spans="1:25" ht="12" customHeight="1">
      <c r="A836" s="1385"/>
      <c r="B836" s="1386"/>
      <c r="C836" s="1385"/>
      <c r="D836" s="1385"/>
      <c r="E836" s="1385"/>
      <c r="F836" s="1385"/>
      <c r="G836" s="1385"/>
      <c r="H836" s="1385"/>
      <c r="I836" s="1385"/>
      <c r="J836" s="1385"/>
      <c r="K836" s="1386"/>
      <c r="L836" s="1385"/>
      <c r="M836" s="1385"/>
      <c r="N836" s="1385"/>
      <c r="O836" s="1385"/>
      <c r="P836" s="1385"/>
      <c r="Q836" s="1385"/>
      <c r="R836" s="1385"/>
      <c r="S836" s="1385"/>
      <c r="T836" s="1385"/>
      <c r="U836" s="1385"/>
      <c r="V836" s="1385"/>
      <c r="W836" s="1385"/>
      <c r="X836" s="1385"/>
      <c r="Y836" s="1385"/>
    </row>
    <row r="837" spans="1:25" ht="12" customHeight="1">
      <c r="A837" s="1385"/>
      <c r="B837" s="1386"/>
      <c r="C837" s="1385"/>
      <c r="D837" s="1385"/>
      <c r="E837" s="1385"/>
      <c r="F837" s="1385"/>
      <c r="G837" s="1385"/>
      <c r="H837" s="1385"/>
      <c r="I837" s="1385"/>
      <c r="J837" s="1385"/>
      <c r="K837" s="1386"/>
      <c r="L837" s="1385"/>
      <c r="M837" s="1385"/>
      <c r="N837" s="1385"/>
      <c r="O837" s="1385"/>
      <c r="P837" s="1385"/>
      <c r="Q837" s="1385"/>
      <c r="R837" s="1385"/>
      <c r="S837" s="1385"/>
      <c r="T837" s="1385"/>
      <c r="U837" s="1385"/>
      <c r="V837" s="1385"/>
      <c r="W837" s="1385"/>
      <c r="X837" s="1385"/>
      <c r="Y837" s="1385"/>
    </row>
    <row r="838" spans="1:25" ht="12" customHeight="1">
      <c r="A838" s="1385"/>
      <c r="B838" s="1386"/>
      <c r="C838" s="1385"/>
      <c r="D838" s="1385"/>
      <c r="E838" s="1385"/>
      <c r="F838" s="1385"/>
      <c r="G838" s="1385"/>
      <c r="H838" s="1385"/>
      <c r="I838" s="1385"/>
      <c r="J838" s="1385"/>
      <c r="K838" s="1386"/>
      <c r="L838" s="1385"/>
      <c r="M838" s="1385"/>
      <c r="N838" s="1385"/>
      <c r="O838" s="1385"/>
      <c r="P838" s="1385"/>
      <c r="Q838" s="1385"/>
      <c r="R838" s="1385"/>
      <c r="S838" s="1385"/>
      <c r="T838" s="1385"/>
      <c r="U838" s="1385"/>
      <c r="V838" s="1385"/>
      <c r="W838" s="1385"/>
      <c r="X838" s="1385"/>
      <c r="Y838" s="1385"/>
    </row>
    <row r="839" spans="1:25" ht="12" customHeight="1">
      <c r="A839" s="1385"/>
      <c r="B839" s="1386"/>
      <c r="C839" s="1385"/>
      <c r="D839" s="1385"/>
      <c r="E839" s="1385"/>
      <c r="F839" s="1385"/>
      <c r="G839" s="1385"/>
      <c r="H839" s="1385"/>
      <c r="I839" s="1385"/>
      <c r="J839" s="1385"/>
      <c r="K839" s="1386"/>
      <c r="L839" s="1385"/>
      <c r="M839" s="1385"/>
      <c r="N839" s="1385"/>
      <c r="O839" s="1385"/>
      <c r="P839" s="1385"/>
      <c r="Q839" s="1385"/>
      <c r="R839" s="1385"/>
      <c r="S839" s="1385"/>
      <c r="T839" s="1385"/>
      <c r="U839" s="1385"/>
      <c r="V839" s="1385"/>
      <c r="W839" s="1385"/>
      <c r="X839" s="1385"/>
      <c r="Y839" s="1385"/>
    </row>
    <row r="840" spans="1:25" ht="12" customHeight="1">
      <c r="A840" s="1385"/>
      <c r="B840" s="1386"/>
      <c r="C840" s="1385"/>
      <c r="D840" s="1385"/>
      <c r="E840" s="1385"/>
      <c r="F840" s="1385"/>
      <c r="G840" s="1385"/>
      <c r="H840" s="1385"/>
      <c r="I840" s="1385"/>
      <c r="J840" s="1385"/>
      <c r="K840" s="1386"/>
      <c r="L840" s="1385"/>
      <c r="M840" s="1385"/>
      <c r="N840" s="1385"/>
      <c r="O840" s="1385"/>
      <c r="P840" s="1385"/>
      <c r="Q840" s="1385"/>
      <c r="R840" s="1385"/>
      <c r="S840" s="1385"/>
      <c r="T840" s="1385"/>
      <c r="U840" s="1385"/>
      <c r="V840" s="1385"/>
      <c r="W840" s="1385"/>
      <c r="X840" s="1385"/>
      <c r="Y840" s="1385"/>
    </row>
    <row r="841" spans="1:25" ht="12" customHeight="1">
      <c r="A841" s="1385"/>
      <c r="B841" s="1386"/>
      <c r="C841" s="1385"/>
      <c r="D841" s="1385"/>
      <c r="E841" s="1385"/>
      <c r="F841" s="1385"/>
      <c r="G841" s="1385"/>
      <c r="H841" s="1385"/>
      <c r="I841" s="1385"/>
      <c r="J841" s="1385"/>
      <c r="K841" s="1386"/>
      <c r="L841" s="1385"/>
      <c r="M841" s="1385"/>
      <c r="N841" s="1385"/>
      <c r="O841" s="1385"/>
      <c r="P841" s="1385"/>
      <c r="Q841" s="1385"/>
      <c r="R841" s="1385"/>
      <c r="S841" s="1385"/>
      <c r="T841" s="1385"/>
      <c r="U841" s="1385"/>
      <c r="V841" s="1385"/>
      <c r="W841" s="1385"/>
      <c r="X841" s="1385"/>
      <c r="Y841" s="1385"/>
    </row>
    <row r="842" spans="1:25" ht="12" customHeight="1">
      <c r="A842" s="1385"/>
      <c r="B842" s="1386"/>
      <c r="C842" s="1385"/>
      <c r="D842" s="1385"/>
      <c r="E842" s="1385"/>
      <c r="F842" s="1385"/>
      <c r="G842" s="1385"/>
      <c r="H842" s="1385"/>
      <c r="I842" s="1385"/>
      <c r="J842" s="1385"/>
      <c r="K842" s="1386"/>
      <c r="L842" s="1385"/>
      <c r="M842" s="1385"/>
      <c r="N842" s="1385"/>
      <c r="O842" s="1385"/>
      <c r="P842" s="1385"/>
      <c r="Q842" s="1385"/>
      <c r="R842" s="1385"/>
      <c r="S842" s="1385"/>
      <c r="T842" s="1385"/>
      <c r="U842" s="1385"/>
      <c r="V842" s="1385"/>
      <c r="W842" s="1385"/>
      <c r="X842" s="1385"/>
      <c r="Y842" s="1385"/>
    </row>
    <row r="843" spans="1:25" ht="12" customHeight="1">
      <c r="A843" s="1385"/>
      <c r="B843" s="1386"/>
      <c r="C843" s="1385"/>
      <c r="D843" s="1385"/>
      <c r="E843" s="1385"/>
      <c r="F843" s="1385"/>
      <c r="G843" s="1385"/>
      <c r="H843" s="1385"/>
      <c r="I843" s="1385"/>
      <c r="J843" s="1385"/>
      <c r="K843" s="1386"/>
      <c r="L843" s="1385"/>
      <c r="M843" s="1385"/>
      <c r="N843" s="1385"/>
      <c r="O843" s="1385"/>
      <c r="P843" s="1385"/>
      <c r="Q843" s="1385"/>
      <c r="R843" s="1385"/>
      <c r="S843" s="1385"/>
      <c r="T843" s="1385"/>
      <c r="U843" s="1385"/>
      <c r="V843" s="1385"/>
      <c r="W843" s="1385"/>
      <c r="X843" s="1385"/>
      <c r="Y843" s="1385"/>
    </row>
    <row r="844" spans="1:25" ht="12" customHeight="1">
      <c r="A844" s="1385"/>
      <c r="B844" s="1386"/>
      <c r="C844" s="1385"/>
      <c r="D844" s="1385"/>
      <c r="E844" s="1385"/>
      <c r="F844" s="1385"/>
      <c r="G844" s="1385"/>
      <c r="H844" s="1385"/>
      <c r="I844" s="1385"/>
      <c r="J844" s="1385"/>
      <c r="K844" s="1386"/>
      <c r="L844" s="1385"/>
      <c r="M844" s="1385"/>
      <c r="N844" s="1385"/>
      <c r="O844" s="1385"/>
      <c r="P844" s="1385"/>
      <c r="Q844" s="1385"/>
      <c r="R844" s="1385"/>
      <c r="S844" s="1385"/>
      <c r="T844" s="1385"/>
      <c r="U844" s="1385"/>
      <c r="V844" s="1385"/>
      <c r="W844" s="1385"/>
      <c r="X844" s="1385"/>
      <c r="Y844" s="1385"/>
    </row>
    <row r="845" spans="1:25" ht="12" customHeight="1">
      <c r="A845" s="1385"/>
      <c r="B845" s="1386"/>
      <c r="C845" s="1385"/>
      <c r="D845" s="1385"/>
      <c r="E845" s="1385"/>
      <c r="F845" s="1385"/>
      <c r="G845" s="1385"/>
      <c r="H845" s="1385"/>
      <c r="I845" s="1385"/>
      <c r="J845" s="1385"/>
      <c r="K845" s="1386"/>
      <c r="L845" s="1385"/>
      <c r="M845" s="1385"/>
      <c r="N845" s="1385"/>
      <c r="O845" s="1385"/>
      <c r="P845" s="1385"/>
      <c r="Q845" s="1385"/>
      <c r="R845" s="1385"/>
      <c r="S845" s="1385"/>
      <c r="T845" s="1385"/>
      <c r="U845" s="1385"/>
      <c r="V845" s="1385"/>
      <c r="W845" s="1385"/>
      <c r="X845" s="1385"/>
      <c r="Y845" s="1385"/>
    </row>
    <row r="846" spans="1:25" ht="12" customHeight="1">
      <c r="A846" s="1385"/>
      <c r="B846" s="1386"/>
      <c r="C846" s="1385"/>
      <c r="D846" s="1385"/>
      <c r="E846" s="1385"/>
      <c r="F846" s="1385"/>
      <c r="G846" s="1385"/>
      <c r="H846" s="1385"/>
      <c r="I846" s="1385"/>
      <c r="J846" s="1385"/>
      <c r="K846" s="1386"/>
      <c r="L846" s="1385"/>
      <c r="M846" s="1385"/>
      <c r="N846" s="1385"/>
      <c r="O846" s="1385"/>
      <c r="P846" s="1385"/>
      <c r="Q846" s="1385"/>
      <c r="R846" s="1385"/>
      <c r="S846" s="1385"/>
      <c r="T846" s="1385"/>
      <c r="U846" s="1385"/>
      <c r="V846" s="1385"/>
      <c r="W846" s="1385"/>
      <c r="X846" s="1385"/>
      <c r="Y846" s="1385"/>
    </row>
    <row r="847" spans="1:25" ht="12" customHeight="1">
      <c r="A847" s="1385"/>
      <c r="B847" s="1386"/>
      <c r="C847" s="1385"/>
      <c r="D847" s="1385"/>
      <c r="E847" s="1385"/>
      <c r="F847" s="1385"/>
      <c r="G847" s="1385"/>
      <c r="H847" s="1385"/>
      <c r="I847" s="1385"/>
      <c r="J847" s="1385"/>
      <c r="K847" s="1386"/>
      <c r="L847" s="1385"/>
      <c r="M847" s="1385"/>
      <c r="N847" s="1385"/>
      <c r="O847" s="1385"/>
      <c r="P847" s="1385"/>
      <c r="Q847" s="1385"/>
      <c r="R847" s="1385"/>
      <c r="S847" s="1385"/>
      <c r="T847" s="1385"/>
      <c r="U847" s="1385"/>
      <c r="V847" s="1385"/>
      <c r="W847" s="1385"/>
      <c r="X847" s="1385"/>
      <c r="Y847" s="1385"/>
    </row>
    <row r="848" spans="1:25" ht="12" customHeight="1">
      <c r="A848" s="1385"/>
      <c r="B848" s="1386"/>
      <c r="C848" s="1385"/>
      <c r="D848" s="1385"/>
      <c r="E848" s="1385"/>
      <c r="F848" s="1385"/>
      <c r="G848" s="1385"/>
      <c r="H848" s="1385"/>
      <c r="I848" s="1385"/>
      <c r="J848" s="1385"/>
      <c r="K848" s="1386"/>
      <c r="L848" s="1385"/>
      <c r="M848" s="1385"/>
      <c r="N848" s="1385"/>
      <c r="O848" s="1385"/>
      <c r="P848" s="1385"/>
      <c r="Q848" s="1385"/>
      <c r="R848" s="1385"/>
      <c r="S848" s="1385"/>
      <c r="T848" s="1385"/>
      <c r="U848" s="1385"/>
      <c r="V848" s="1385"/>
      <c r="W848" s="1385"/>
      <c r="X848" s="1385"/>
      <c r="Y848" s="1385"/>
    </row>
    <row r="849" spans="1:25" ht="12" customHeight="1">
      <c r="A849" s="1385"/>
      <c r="B849" s="1386"/>
      <c r="C849" s="1385"/>
      <c r="D849" s="1385"/>
      <c r="E849" s="1385"/>
      <c r="F849" s="1385"/>
      <c r="G849" s="1385"/>
      <c r="H849" s="1385"/>
      <c r="I849" s="1385"/>
      <c r="J849" s="1385"/>
      <c r="K849" s="1386"/>
      <c r="L849" s="1385"/>
      <c r="M849" s="1385"/>
      <c r="N849" s="1385"/>
      <c r="O849" s="1385"/>
      <c r="P849" s="1385"/>
      <c r="Q849" s="1385"/>
      <c r="R849" s="1385"/>
      <c r="S849" s="1385"/>
      <c r="T849" s="1385"/>
      <c r="U849" s="1385"/>
      <c r="V849" s="1385"/>
      <c r="W849" s="1385"/>
      <c r="X849" s="1385"/>
      <c r="Y849" s="1385"/>
    </row>
    <row r="850" spans="1:25" ht="12" customHeight="1">
      <c r="A850" s="1385"/>
      <c r="B850" s="1386"/>
      <c r="C850" s="1385"/>
      <c r="D850" s="1385"/>
      <c r="E850" s="1385"/>
      <c r="F850" s="1385"/>
      <c r="G850" s="1385"/>
      <c r="H850" s="1385"/>
      <c r="I850" s="1385"/>
      <c r="J850" s="1385"/>
      <c r="K850" s="1386"/>
      <c r="L850" s="1385"/>
      <c r="M850" s="1385"/>
      <c r="N850" s="1385"/>
      <c r="O850" s="1385"/>
      <c r="P850" s="1385"/>
      <c r="Q850" s="1385"/>
      <c r="R850" s="1385"/>
      <c r="S850" s="1385"/>
      <c r="T850" s="1385"/>
      <c r="U850" s="1385"/>
      <c r="V850" s="1385"/>
      <c r="W850" s="1385"/>
      <c r="X850" s="1385"/>
      <c r="Y850" s="1385"/>
    </row>
    <row r="851" spans="1:25" ht="12" customHeight="1">
      <c r="A851" s="1385"/>
      <c r="B851" s="1386"/>
      <c r="C851" s="1385"/>
      <c r="D851" s="1385"/>
      <c r="E851" s="1385"/>
      <c r="F851" s="1385"/>
      <c r="G851" s="1385"/>
      <c r="H851" s="1385"/>
      <c r="I851" s="1385"/>
      <c r="J851" s="1385"/>
      <c r="K851" s="1386"/>
      <c r="L851" s="1385"/>
      <c r="M851" s="1385"/>
      <c r="N851" s="1385"/>
      <c r="O851" s="1385"/>
      <c r="P851" s="1385"/>
      <c r="Q851" s="1385"/>
      <c r="R851" s="1385"/>
      <c r="S851" s="1385"/>
      <c r="T851" s="1385"/>
      <c r="U851" s="1385"/>
      <c r="V851" s="1385"/>
      <c r="W851" s="1385"/>
      <c r="X851" s="1385"/>
      <c r="Y851" s="1385"/>
    </row>
    <row r="852" spans="1:25" ht="12" customHeight="1">
      <c r="A852" s="1385"/>
      <c r="B852" s="1386"/>
      <c r="C852" s="1385"/>
      <c r="D852" s="1385"/>
      <c r="E852" s="1385"/>
      <c r="F852" s="1385"/>
      <c r="G852" s="1385"/>
      <c r="H852" s="1385"/>
      <c r="I852" s="1385"/>
      <c r="J852" s="1385"/>
      <c r="K852" s="1386"/>
      <c r="L852" s="1385"/>
      <c r="M852" s="1385"/>
      <c r="N852" s="1385"/>
      <c r="O852" s="1385"/>
      <c r="P852" s="1385"/>
      <c r="Q852" s="1385"/>
      <c r="R852" s="1385"/>
      <c r="S852" s="1385"/>
      <c r="T852" s="1385"/>
      <c r="U852" s="1385"/>
      <c r="V852" s="1385"/>
      <c r="W852" s="1385"/>
      <c r="X852" s="1385"/>
      <c r="Y852" s="1385"/>
    </row>
    <row r="853" spans="1:25" ht="12" customHeight="1">
      <c r="A853" s="1385"/>
      <c r="B853" s="1386"/>
      <c r="C853" s="1385"/>
      <c r="D853" s="1385"/>
      <c r="E853" s="1385"/>
      <c r="F853" s="1385"/>
      <c r="G853" s="1385"/>
      <c r="H853" s="1385"/>
      <c r="I853" s="1385"/>
      <c r="J853" s="1385"/>
      <c r="K853" s="1386"/>
      <c r="L853" s="1385"/>
      <c r="M853" s="1385"/>
      <c r="N853" s="1385"/>
      <c r="O853" s="1385"/>
      <c r="P853" s="1385"/>
      <c r="Q853" s="1385"/>
      <c r="R853" s="1385"/>
      <c r="S853" s="1385"/>
      <c r="T853" s="1385"/>
      <c r="U853" s="1385"/>
      <c r="V853" s="1385"/>
      <c r="W853" s="1385"/>
      <c r="X853" s="1385"/>
      <c r="Y853" s="1385"/>
    </row>
    <row r="854" spans="1:25" ht="12" customHeight="1">
      <c r="A854" s="1385"/>
      <c r="B854" s="1386"/>
      <c r="C854" s="1385"/>
      <c r="D854" s="1385"/>
      <c r="E854" s="1385"/>
      <c r="F854" s="1385"/>
      <c r="G854" s="1385"/>
      <c r="H854" s="1385"/>
      <c r="I854" s="1385"/>
      <c r="J854" s="1385"/>
      <c r="K854" s="1386"/>
      <c r="L854" s="1385"/>
      <c r="M854" s="1385"/>
      <c r="N854" s="1385"/>
      <c r="O854" s="1385"/>
      <c r="P854" s="1385"/>
      <c r="Q854" s="1385"/>
      <c r="R854" s="1385"/>
      <c r="S854" s="1385"/>
      <c r="T854" s="1385"/>
      <c r="U854" s="1385"/>
      <c r="V854" s="1385"/>
      <c r="W854" s="1385"/>
      <c r="X854" s="1385"/>
      <c r="Y854" s="1385"/>
    </row>
    <row r="855" spans="1:25" ht="12" customHeight="1">
      <c r="A855" s="1385"/>
      <c r="B855" s="1386"/>
      <c r="C855" s="1385"/>
      <c r="D855" s="1385"/>
      <c r="E855" s="1385"/>
      <c r="F855" s="1385"/>
      <c r="G855" s="1385"/>
      <c r="H855" s="1385"/>
      <c r="I855" s="1385"/>
      <c r="J855" s="1385"/>
      <c r="K855" s="1386"/>
      <c r="L855" s="1385"/>
      <c r="M855" s="1385"/>
      <c r="N855" s="1385"/>
      <c r="O855" s="1385"/>
      <c r="P855" s="1385"/>
      <c r="Q855" s="1385"/>
      <c r="R855" s="1385"/>
      <c r="S855" s="1385"/>
      <c r="T855" s="1385"/>
      <c r="U855" s="1385"/>
      <c r="V855" s="1385"/>
      <c r="W855" s="1385"/>
      <c r="X855" s="1385"/>
      <c r="Y855" s="1385"/>
    </row>
    <row r="856" spans="1:25" ht="12" customHeight="1">
      <c r="A856" s="1385"/>
      <c r="B856" s="1386"/>
      <c r="C856" s="1385"/>
      <c r="D856" s="1385"/>
      <c r="E856" s="1385"/>
      <c r="F856" s="1385"/>
      <c r="G856" s="1385"/>
      <c r="H856" s="1385"/>
      <c r="I856" s="1385"/>
      <c r="J856" s="1385"/>
      <c r="K856" s="1386"/>
      <c r="L856" s="1385"/>
      <c r="M856" s="1385"/>
      <c r="N856" s="1385"/>
      <c r="O856" s="1385"/>
      <c r="P856" s="1385"/>
      <c r="Q856" s="1385"/>
      <c r="R856" s="1385"/>
      <c r="S856" s="1385"/>
      <c r="T856" s="1385"/>
      <c r="U856" s="1385"/>
      <c r="V856" s="1385"/>
      <c r="W856" s="1385"/>
      <c r="X856" s="1385"/>
      <c r="Y856" s="1385"/>
    </row>
    <row r="857" spans="1:25" ht="12" customHeight="1">
      <c r="A857" s="1385"/>
      <c r="B857" s="1386"/>
      <c r="C857" s="1385"/>
      <c r="D857" s="1385"/>
      <c r="E857" s="1385"/>
      <c r="F857" s="1385"/>
      <c r="G857" s="1385"/>
      <c r="H857" s="1385"/>
      <c r="I857" s="1385"/>
      <c r="J857" s="1385"/>
      <c r="K857" s="1386"/>
      <c r="L857" s="1385"/>
      <c r="M857" s="1385"/>
      <c r="N857" s="1385"/>
      <c r="O857" s="1385"/>
      <c r="P857" s="1385"/>
      <c r="Q857" s="1385"/>
      <c r="R857" s="1385"/>
      <c r="S857" s="1385"/>
      <c r="T857" s="1385"/>
      <c r="U857" s="1385"/>
      <c r="V857" s="1385"/>
      <c r="W857" s="1385"/>
      <c r="X857" s="1385"/>
      <c r="Y857" s="1385"/>
    </row>
    <row r="858" spans="1:25" ht="12" customHeight="1">
      <c r="A858" s="1385"/>
      <c r="B858" s="1386"/>
      <c r="C858" s="1385"/>
      <c r="D858" s="1385"/>
      <c r="E858" s="1385"/>
      <c r="F858" s="1385"/>
      <c r="G858" s="1385"/>
      <c r="H858" s="1385"/>
      <c r="I858" s="1385"/>
      <c r="J858" s="1385"/>
      <c r="K858" s="1386"/>
      <c r="L858" s="1385"/>
      <c r="M858" s="1385"/>
      <c r="N858" s="1385"/>
      <c r="O858" s="1385"/>
      <c r="P858" s="1385"/>
      <c r="Q858" s="1385"/>
      <c r="R858" s="1385"/>
      <c r="S858" s="1385"/>
      <c r="T858" s="1385"/>
      <c r="U858" s="1385"/>
      <c r="V858" s="1385"/>
      <c r="W858" s="1385"/>
      <c r="X858" s="1385"/>
      <c r="Y858" s="1385"/>
    </row>
    <row r="859" spans="1:25" ht="12" customHeight="1">
      <c r="A859" s="1385"/>
      <c r="B859" s="1386"/>
      <c r="C859" s="1385"/>
      <c r="D859" s="1385"/>
      <c r="E859" s="1385"/>
      <c r="F859" s="1385"/>
      <c r="G859" s="1385"/>
      <c r="H859" s="1385"/>
      <c r="I859" s="1385"/>
      <c r="J859" s="1385"/>
      <c r="K859" s="1386"/>
      <c r="L859" s="1385"/>
      <c r="M859" s="1385"/>
      <c r="N859" s="1385"/>
      <c r="O859" s="1385"/>
      <c r="P859" s="1385"/>
      <c r="Q859" s="1385"/>
      <c r="R859" s="1385"/>
      <c r="S859" s="1385"/>
      <c r="T859" s="1385"/>
      <c r="U859" s="1385"/>
      <c r="V859" s="1385"/>
      <c r="W859" s="1385"/>
      <c r="X859" s="1385"/>
      <c r="Y859" s="1385"/>
    </row>
    <row r="860" spans="1:25" ht="12" customHeight="1">
      <c r="A860" s="1385"/>
      <c r="B860" s="1386"/>
      <c r="C860" s="1385"/>
      <c r="D860" s="1385"/>
      <c r="E860" s="1385"/>
      <c r="F860" s="1385"/>
      <c r="G860" s="1385"/>
      <c r="H860" s="1385"/>
      <c r="I860" s="1385"/>
      <c r="J860" s="1385"/>
      <c r="K860" s="1386"/>
      <c r="L860" s="1385"/>
      <c r="M860" s="1385"/>
      <c r="N860" s="1385"/>
      <c r="O860" s="1385"/>
      <c r="P860" s="1385"/>
      <c r="Q860" s="1385"/>
      <c r="R860" s="1385"/>
      <c r="S860" s="1385"/>
      <c r="T860" s="1385"/>
      <c r="U860" s="1385"/>
      <c r="V860" s="1385"/>
      <c r="W860" s="1385"/>
      <c r="X860" s="1385"/>
      <c r="Y860" s="1385"/>
    </row>
    <row r="861" spans="1:25" ht="12" customHeight="1">
      <c r="A861" s="1385"/>
      <c r="B861" s="1386"/>
      <c r="C861" s="1385"/>
      <c r="D861" s="1385"/>
      <c r="E861" s="1385"/>
      <c r="F861" s="1385"/>
      <c r="G861" s="1385"/>
      <c r="H861" s="1385"/>
      <c r="I861" s="1385"/>
      <c r="J861" s="1385"/>
      <c r="K861" s="1386"/>
      <c r="L861" s="1385"/>
      <c r="M861" s="1385"/>
      <c r="N861" s="1385"/>
      <c r="O861" s="1385"/>
      <c r="P861" s="1385"/>
      <c r="Q861" s="1385"/>
      <c r="R861" s="1385"/>
      <c r="S861" s="1385"/>
      <c r="T861" s="1385"/>
      <c r="U861" s="1385"/>
      <c r="V861" s="1385"/>
      <c r="W861" s="1385"/>
      <c r="X861" s="1385"/>
      <c r="Y861" s="1385"/>
    </row>
    <row r="862" spans="1:25" ht="12" customHeight="1">
      <c r="A862" s="1385"/>
      <c r="B862" s="1386"/>
      <c r="C862" s="1385"/>
      <c r="D862" s="1385"/>
      <c r="E862" s="1385"/>
      <c r="F862" s="1385"/>
      <c r="G862" s="1385"/>
      <c r="H862" s="1385"/>
      <c r="I862" s="1385"/>
      <c r="J862" s="1385"/>
      <c r="K862" s="1386"/>
      <c r="L862" s="1385"/>
      <c r="M862" s="1385"/>
      <c r="N862" s="1385"/>
      <c r="O862" s="1385"/>
      <c r="P862" s="1385"/>
      <c r="Q862" s="1385"/>
      <c r="R862" s="1385"/>
      <c r="S862" s="1385"/>
      <c r="T862" s="1385"/>
      <c r="U862" s="1385"/>
      <c r="V862" s="1385"/>
      <c r="W862" s="1385"/>
      <c r="X862" s="1385"/>
      <c r="Y862" s="1385"/>
    </row>
    <row r="863" spans="1:25" ht="12" customHeight="1">
      <c r="A863" s="1385"/>
      <c r="B863" s="1386"/>
      <c r="C863" s="1385"/>
      <c r="D863" s="1385"/>
      <c r="E863" s="1385"/>
      <c r="F863" s="1385"/>
      <c r="G863" s="1385"/>
      <c r="H863" s="1385"/>
      <c r="I863" s="1385"/>
      <c r="J863" s="1385"/>
      <c r="K863" s="1386"/>
      <c r="L863" s="1385"/>
      <c r="M863" s="1385"/>
      <c r="N863" s="1385"/>
      <c r="O863" s="1385"/>
      <c r="P863" s="1385"/>
      <c r="Q863" s="1385"/>
      <c r="R863" s="1385"/>
      <c r="S863" s="1385"/>
      <c r="T863" s="1385"/>
      <c r="U863" s="1385"/>
      <c r="V863" s="1385"/>
      <c r="W863" s="1385"/>
      <c r="X863" s="1385"/>
      <c r="Y863" s="1385"/>
    </row>
    <row r="864" spans="1:25" ht="12" customHeight="1">
      <c r="A864" s="1385"/>
      <c r="B864" s="1386"/>
      <c r="C864" s="1385"/>
      <c r="D864" s="1385"/>
      <c r="E864" s="1385"/>
      <c r="F864" s="1385"/>
      <c r="G864" s="1385"/>
      <c r="H864" s="1385"/>
      <c r="I864" s="1385"/>
      <c r="J864" s="1385"/>
      <c r="K864" s="1386"/>
      <c r="L864" s="1385"/>
      <c r="M864" s="1385"/>
      <c r="N864" s="1385"/>
      <c r="O864" s="1385"/>
      <c r="P864" s="1385"/>
      <c r="Q864" s="1385"/>
      <c r="R864" s="1385"/>
      <c r="S864" s="1385"/>
      <c r="T864" s="1385"/>
      <c r="U864" s="1385"/>
      <c r="V864" s="1385"/>
      <c r="W864" s="1385"/>
      <c r="X864" s="1385"/>
      <c r="Y864" s="1385"/>
    </row>
    <row r="865" spans="1:25" ht="12" customHeight="1">
      <c r="A865" s="1385"/>
      <c r="B865" s="1386"/>
      <c r="C865" s="1385"/>
      <c r="D865" s="1385"/>
      <c r="E865" s="1385"/>
      <c r="F865" s="1385"/>
      <c r="G865" s="1385"/>
      <c r="H865" s="1385"/>
      <c r="I865" s="1385"/>
      <c r="J865" s="1385"/>
      <c r="K865" s="1386"/>
      <c r="L865" s="1385"/>
      <c r="M865" s="1385"/>
      <c r="N865" s="1385"/>
      <c r="O865" s="1385"/>
      <c r="P865" s="1385"/>
      <c r="Q865" s="1385"/>
      <c r="R865" s="1385"/>
      <c r="S865" s="1385"/>
      <c r="T865" s="1385"/>
      <c r="U865" s="1385"/>
      <c r="V865" s="1385"/>
      <c r="W865" s="1385"/>
      <c r="X865" s="1385"/>
      <c r="Y865" s="1385"/>
    </row>
    <row r="866" spans="1:25" ht="12" customHeight="1">
      <c r="A866" s="1385"/>
      <c r="B866" s="1386"/>
      <c r="C866" s="1385"/>
      <c r="D866" s="1385"/>
      <c r="E866" s="1385"/>
      <c r="F866" s="1385"/>
      <c r="G866" s="1385"/>
      <c r="H866" s="1385"/>
      <c r="I866" s="1385"/>
      <c r="J866" s="1385"/>
      <c r="K866" s="1386"/>
      <c r="L866" s="1385"/>
      <c r="M866" s="1385"/>
      <c r="N866" s="1385"/>
      <c r="O866" s="1385"/>
      <c r="P866" s="1385"/>
      <c r="Q866" s="1385"/>
      <c r="R866" s="1385"/>
      <c r="S866" s="1385"/>
      <c r="T866" s="1385"/>
      <c r="U866" s="1385"/>
      <c r="V866" s="1385"/>
      <c r="W866" s="1385"/>
      <c r="X866" s="1385"/>
      <c r="Y866" s="1385"/>
    </row>
    <row r="867" spans="1:25" ht="12" customHeight="1">
      <c r="A867" s="1385"/>
      <c r="B867" s="1386"/>
      <c r="C867" s="1385"/>
      <c r="D867" s="1385"/>
      <c r="E867" s="1385"/>
      <c r="F867" s="1385"/>
      <c r="G867" s="1385"/>
      <c r="H867" s="1385"/>
      <c r="I867" s="1385"/>
      <c r="J867" s="1385"/>
      <c r="K867" s="1386"/>
      <c r="L867" s="1385"/>
      <c r="M867" s="1385"/>
      <c r="N867" s="1385"/>
      <c r="O867" s="1385"/>
      <c r="P867" s="1385"/>
      <c r="Q867" s="1385"/>
      <c r="R867" s="1385"/>
      <c r="S867" s="1385"/>
      <c r="T867" s="1385"/>
      <c r="U867" s="1385"/>
      <c r="V867" s="1385"/>
      <c r="W867" s="1385"/>
      <c r="X867" s="1385"/>
      <c r="Y867" s="1385"/>
    </row>
    <row r="868" spans="1:25" ht="12" customHeight="1">
      <c r="A868" s="1385"/>
      <c r="B868" s="1386"/>
      <c r="C868" s="1385"/>
      <c r="D868" s="1385"/>
      <c r="E868" s="1385"/>
      <c r="F868" s="1385"/>
      <c r="G868" s="1385"/>
      <c r="H868" s="1385"/>
      <c r="I868" s="1385"/>
      <c r="J868" s="1385"/>
      <c r="K868" s="1386"/>
      <c r="L868" s="1385"/>
      <c r="M868" s="1385"/>
      <c r="N868" s="1385"/>
      <c r="O868" s="1385"/>
      <c r="P868" s="1385"/>
      <c r="Q868" s="1385"/>
      <c r="R868" s="1385"/>
      <c r="S868" s="1385"/>
      <c r="T868" s="1385"/>
      <c r="U868" s="1385"/>
      <c r="V868" s="1385"/>
      <c r="W868" s="1385"/>
      <c r="X868" s="1385"/>
      <c r="Y868" s="1385"/>
    </row>
    <row r="869" spans="1:25" ht="12" customHeight="1">
      <c r="A869" s="1385"/>
      <c r="B869" s="1386"/>
      <c r="C869" s="1385"/>
      <c r="D869" s="1385"/>
      <c r="E869" s="1385"/>
      <c r="F869" s="1385"/>
      <c r="G869" s="1385"/>
      <c r="H869" s="1385"/>
      <c r="I869" s="1385"/>
      <c r="J869" s="1385"/>
      <c r="K869" s="1386"/>
      <c r="L869" s="1385"/>
      <c r="M869" s="1385"/>
      <c r="N869" s="1385"/>
      <c r="O869" s="1385"/>
      <c r="P869" s="1385"/>
      <c r="Q869" s="1385"/>
      <c r="R869" s="1385"/>
      <c r="S869" s="1385"/>
      <c r="T869" s="1385"/>
      <c r="U869" s="1385"/>
      <c r="V869" s="1385"/>
      <c r="W869" s="1385"/>
      <c r="X869" s="1385"/>
      <c r="Y869" s="1385"/>
    </row>
    <row r="870" spans="1:25" ht="12" customHeight="1">
      <c r="A870" s="1385"/>
      <c r="B870" s="1386"/>
      <c r="C870" s="1385"/>
      <c r="D870" s="1385"/>
      <c r="E870" s="1385"/>
      <c r="F870" s="1385"/>
      <c r="G870" s="1385"/>
      <c r="H870" s="1385"/>
      <c r="I870" s="1385"/>
      <c r="J870" s="1385"/>
      <c r="K870" s="1386"/>
      <c r="L870" s="1385"/>
      <c r="M870" s="1385"/>
      <c r="N870" s="1385"/>
      <c r="O870" s="1385"/>
      <c r="P870" s="1385"/>
      <c r="Q870" s="1385"/>
      <c r="R870" s="1385"/>
      <c r="S870" s="1385"/>
      <c r="T870" s="1385"/>
      <c r="U870" s="1385"/>
      <c r="V870" s="1385"/>
      <c r="W870" s="1385"/>
      <c r="X870" s="1385"/>
      <c r="Y870" s="1385"/>
    </row>
    <row r="871" spans="1:25" ht="12" customHeight="1">
      <c r="A871" s="1385"/>
      <c r="B871" s="1386"/>
      <c r="C871" s="1385"/>
      <c r="D871" s="1385"/>
      <c r="E871" s="1385"/>
      <c r="F871" s="1385"/>
      <c r="G871" s="1385"/>
      <c r="H871" s="1385"/>
      <c r="I871" s="1385"/>
      <c r="J871" s="1385"/>
      <c r="K871" s="1386"/>
      <c r="L871" s="1385"/>
      <c r="M871" s="1385"/>
      <c r="N871" s="1385"/>
      <c r="O871" s="1385"/>
      <c r="P871" s="1385"/>
      <c r="Q871" s="1385"/>
      <c r="R871" s="1385"/>
      <c r="S871" s="1385"/>
      <c r="T871" s="1385"/>
      <c r="U871" s="1385"/>
      <c r="V871" s="1385"/>
      <c r="W871" s="1385"/>
      <c r="X871" s="1385"/>
      <c r="Y871" s="1385"/>
    </row>
    <row r="872" spans="1:25" ht="12" customHeight="1">
      <c r="A872" s="1385"/>
      <c r="B872" s="1386"/>
      <c r="C872" s="1385"/>
      <c r="D872" s="1385"/>
      <c r="E872" s="1385"/>
      <c r="F872" s="1385"/>
      <c r="G872" s="1385"/>
      <c r="H872" s="1385"/>
      <c r="I872" s="1385"/>
      <c r="J872" s="1385"/>
      <c r="K872" s="1386"/>
      <c r="L872" s="1385"/>
      <c r="M872" s="1385"/>
      <c r="N872" s="1385"/>
      <c r="O872" s="1385"/>
      <c r="P872" s="1385"/>
      <c r="Q872" s="1385"/>
      <c r="R872" s="1385"/>
      <c r="S872" s="1385"/>
      <c r="T872" s="1385"/>
      <c r="U872" s="1385"/>
      <c r="V872" s="1385"/>
      <c r="W872" s="1385"/>
      <c r="X872" s="1385"/>
      <c r="Y872" s="1385"/>
    </row>
    <row r="873" spans="1:25" ht="12" customHeight="1">
      <c r="A873" s="1385"/>
      <c r="B873" s="1386"/>
      <c r="C873" s="1385"/>
      <c r="D873" s="1385"/>
      <c r="E873" s="1385"/>
      <c r="F873" s="1385"/>
      <c r="G873" s="1385"/>
      <c r="H873" s="1385"/>
      <c r="I873" s="1385"/>
      <c r="J873" s="1385"/>
      <c r="K873" s="1386"/>
      <c r="L873" s="1385"/>
      <c r="M873" s="1385"/>
      <c r="N873" s="1385"/>
      <c r="O873" s="1385"/>
      <c r="P873" s="1385"/>
      <c r="Q873" s="1385"/>
      <c r="R873" s="1385"/>
      <c r="S873" s="1385"/>
      <c r="T873" s="1385"/>
      <c r="U873" s="1385"/>
      <c r="V873" s="1385"/>
      <c r="W873" s="1385"/>
      <c r="X873" s="1385"/>
      <c r="Y873" s="1385"/>
    </row>
    <row r="874" spans="1:25" ht="12" customHeight="1">
      <c r="A874" s="1385"/>
      <c r="B874" s="1386"/>
      <c r="C874" s="1385"/>
      <c r="D874" s="1385"/>
      <c r="E874" s="1385"/>
      <c r="F874" s="1385"/>
      <c r="G874" s="1385"/>
      <c r="H874" s="1385"/>
      <c r="I874" s="1385"/>
      <c r="J874" s="1385"/>
      <c r="K874" s="1386"/>
      <c r="L874" s="1385"/>
      <c r="M874" s="1385"/>
      <c r="N874" s="1385"/>
      <c r="O874" s="1385"/>
      <c r="P874" s="1385"/>
      <c r="Q874" s="1385"/>
      <c r="R874" s="1385"/>
      <c r="S874" s="1385"/>
      <c r="T874" s="1385"/>
      <c r="U874" s="1385"/>
      <c r="V874" s="1385"/>
      <c r="W874" s="1385"/>
      <c r="X874" s="1385"/>
      <c r="Y874" s="1385"/>
    </row>
    <row r="875" spans="1:25" ht="12" customHeight="1">
      <c r="A875" s="1385"/>
      <c r="B875" s="1386"/>
      <c r="C875" s="1385"/>
      <c r="D875" s="1385"/>
      <c r="E875" s="1385"/>
      <c r="F875" s="1385"/>
      <c r="G875" s="1385"/>
      <c r="H875" s="1385"/>
      <c r="I875" s="1385"/>
      <c r="J875" s="1385"/>
      <c r="K875" s="1386"/>
      <c r="L875" s="1385"/>
      <c r="M875" s="1385"/>
      <c r="N875" s="1385"/>
      <c r="O875" s="1385"/>
      <c r="P875" s="1385"/>
      <c r="Q875" s="1385"/>
      <c r="R875" s="1385"/>
      <c r="S875" s="1385"/>
      <c r="T875" s="1385"/>
      <c r="U875" s="1385"/>
      <c r="V875" s="1385"/>
      <c r="W875" s="1385"/>
      <c r="X875" s="1385"/>
      <c r="Y875" s="1385"/>
    </row>
    <row r="876" spans="1:25" ht="12" customHeight="1">
      <c r="A876" s="1385"/>
      <c r="B876" s="1386"/>
      <c r="C876" s="1385"/>
      <c r="D876" s="1385"/>
      <c r="E876" s="1385"/>
      <c r="F876" s="1385"/>
      <c r="G876" s="1385"/>
      <c r="H876" s="1385"/>
      <c r="I876" s="1385"/>
      <c r="J876" s="1385"/>
      <c r="K876" s="1386"/>
      <c r="L876" s="1385"/>
      <c r="M876" s="1385"/>
      <c r="N876" s="1385"/>
      <c r="O876" s="1385"/>
      <c r="P876" s="1385"/>
      <c r="Q876" s="1385"/>
      <c r="R876" s="1385"/>
      <c r="S876" s="1385"/>
      <c r="T876" s="1385"/>
      <c r="U876" s="1385"/>
      <c r="V876" s="1385"/>
      <c r="W876" s="1385"/>
      <c r="X876" s="1385"/>
      <c r="Y876" s="1385"/>
    </row>
    <row r="877" spans="1:25" ht="12" customHeight="1">
      <c r="A877" s="1385"/>
      <c r="B877" s="1386"/>
      <c r="C877" s="1385"/>
      <c r="D877" s="1385"/>
      <c r="E877" s="1385"/>
      <c r="F877" s="1385"/>
      <c r="G877" s="1385"/>
      <c r="H877" s="1385"/>
      <c r="I877" s="1385"/>
      <c r="J877" s="1385"/>
      <c r="K877" s="1386"/>
      <c r="L877" s="1385"/>
      <c r="M877" s="1385"/>
      <c r="N877" s="1385"/>
      <c r="O877" s="1385"/>
      <c r="P877" s="1385"/>
      <c r="Q877" s="1385"/>
      <c r="R877" s="1385"/>
      <c r="S877" s="1385"/>
      <c r="T877" s="1385"/>
      <c r="U877" s="1385"/>
      <c r="V877" s="1385"/>
      <c r="W877" s="1385"/>
      <c r="X877" s="1385"/>
      <c r="Y877" s="1385"/>
    </row>
    <row r="878" spans="1:25" ht="12" customHeight="1">
      <c r="A878" s="1385"/>
      <c r="B878" s="1386"/>
      <c r="C878" s="1385"/>
      <c r="D878" s="1385"/>
      <c r="E878" s="1385"/>
      <c r="F878" s="1385"/>
      <c r="G878" s="1385"/>
      <c r="H878" s="1385"/>
      <c r="I878" s="1385"/>
      <c r="J878" s="1385"/>
      <c r="K878" s="1386"/>
      <c r="L878" s="1385"/>
      <c r="M878" s="1385"/>
      <c r="N878" s="1385"/>
      <c r="O878" s="1385"/>
      <c r="P878" s="1385"/>
      <c r="Q878" s="1385"/>
      <c r="R878" s="1385"/>
      <c r="S878" s="1385"/>
      <c r="T878" s="1385"/>
      <c r="U878" s="1385"/>
      <c r="V878" s="1385"/>
      <c r="W878" s="1385"/>
      <c r="X878" s="1385"/>
      <c r="Y878" s="1385"/>
    </row>
    <row r="879" spans="1:25" ht="12" customHeight="1">
      <c r="A879" s="1385"/>
      <c r="B879" s="1386"/>
      <c r="C879" s="1385"/>
      <c r="D879" s="1385"/>
      <c r="E879" s="1385"/>
      <c r="F879" s="1385"/>
      <c r="G879" s="1385"/>
      <c r="H879" s="1385"/>
      <c r="I879" s="1385"/>
      <c r="J879" s="1385"/>
      <c r="K879" s="1386"/>
      <c r="L879" s="1385"/>
      <c r="M879" s="1385"/>
      <c r="N879" s="1385"/>
      <c r="O879" s="1385"/>
      <c r="P879" s="1385"/>
      <c r="Q879" s="1385"/>
      <c r="R879" s="1385"/>
      <c r="S879" s="1385"/>
      <c r="T879" s="1385"/>
      <c r="U879" s="1385"/>
      <c r="V879" s="1385"/>
      <c r="W879" s="1385"/>
      <c r="X879" s="1385"/>
      <c r="Y879" s="1385"/>
    </row>
    <row r="880" spans="1:25" ht="12" customHeight="1">
      <c r="A880" s="1385"/>
      <c r="B880" s="1386"/>
      <c r="C880" s="1385"/>
      <c r="D880" s="1385"/>
      <c r="E880" s="1385"/>
      <c r="F880" s="1385"/>
      <c r="G880" s="1385"/>
      <c r="H880" s="1385"/>
      <c r="I880" s="1385"/>
      <c r="J880" s="1385"/>
      <c r="K880" s="1386"/>
      <c r="L880" s="1385"/>
      <c r="M880" s="1385"/>
      <c r="N880" s="1385"/>
      <c r="O880" s="1385"/>
      <c r="P880" s="1385"/>
      <c r="Q880" s="1385"/>
      <c r="R880" s="1385"/>
      <c r="S880" s="1385"/>
      <c r="T880" s="1385"/>
      <c r="U880" s="1385"/>
      <c r="V880" s="1385"/>
      <c r="W880" s="1385"/>
      <c r="X880" s="1385"/>
      <c r="Y880" s="1385"/>
    </row>
    <row r="881" spans="1:25" ht="12" customHeight="1">
      <c r="A881" s="1385"/>
      <c r="B881" s="1386"/>
      <c r="C881" s="1385"/>
      <c r="D881" s="1385"/>
      <c r="E881" s="1385"/>
      <c r="F881" s="1385"/>
      <c r="G881" s="1385"/>
      <c r="H881" s="1385"/>
      <c r="I881" s="1385"/>
      <c r="J881" s="1385"/>
      <c r="K881" s="1386"/>
      <c r="L881" s="1385"/>
      <c r="M881" s="1385"/>
      <c r="N881" s="1385"/>
      <c r="O881" s="1385"/>
      <c r="P881" s="1385"/>
      <c r="Q881" s="1385"/>
      <c r="R881" s="1385"/>
      <c r="S881" s="1385"/>
      <c r="T881" s="1385"/>
      <c r="U881" s="1385"/>
      <c r="V881" s="1385"/>
      <c r="W881" s="1385"/>
      <c r="X881" s="1385"/>
      <c r="Y881" s="1385"/>
    </row>
    <row r="882" spans="1:25" ht="12" customHeight="1">
      <c r="A882" s="1385"/>
      <c r="B882" s="1386"/>
      <c r="C882" s="1385"/>
      <c r="D882" s="1385"/>
      <c r="E882" s="1385"/>
      <c r="F882" s="1385"/>
      <c r="G882" s="1385"/>
      <c r="H882" s="1385"/>
      <c r="I882" s="1385"/>
      <c r="J882" s="1385"/>
      <c r="K882" s="1386"/>
      <c r="L882" s="1385"/>
      <c r="M882" s="1385"/>
      <c r="N882" s="1385"/>
      <c r="O882" s="1385"/>
      <c r="P882" s="1385"/>
      <c r="Q882" s="1385"/>
      <c r="R882" s="1385"/>
      <c r="S882" s="1385"/>
      <c r="T882" s="1385"/>
      <c r="U882" s="1385"/>
      <c r="V882" s="1385"/>
      <c r="W882" s="1385"/>
      <c r="X882" s="1385"/>
      <c r="Y882" s="1385"/>
    </row>
    <row r="883" spans="1:25" ht="12" customHeight="1">
      <c r="A883" s="1385"/>
      <c r="B883" s="1386"/>
      <c r="C883" s="1385"/>
      <c r="D883" s="1385"/>
      <c r="E883" s="1385"/>
      <c r="F883" s="1385"/>
      <c r="G883" s="1385"/>
      <c r="H883" s="1385"/>
      <c r="I883" s="1385"/>
      <c r="J883" s="1385"/>
      <c r="K883" s="1386"/>
      <c r="L883" s="1385"/>
      <c r="M883" s="1385"/>
      <c r="N883" s="1385"/>
      <c r="O883" s="1385"/>
      <c r="P883" s="1385"/>
      <c r="Q883" s="1385"/>
      <c r="R883" s="1385"/>
      <c r="S883" s="1385"/>
      <c r="T883" s="1385"/>
      <c r="U883" s="1385"/>
      <c r="V883" s="1385"/>
      <c r="W883" s="1385"/>
      <c r="X883" s="1385"/>
      <c r="Y883" s="1385"/>
    </row>
    <row r="884" spans="1:25" ht="12" customHeight="1">
      <c r="A884" s="1385"/>
      <c r="B884" s="1386"/>
      <c r="C884" s="1385"/>
      <c r="D884" s="1385"/>
      <c r="E884" s="1385"/>
      <c r="F884" s="1385"/>
      <c r="G884" s="1385"/>
      <c r="H884" s="1385"/>
      <c r="I884" s="1385"/>
      <c r="J884" s="1385"/>
      <c r="K884" s="1386"/>
      <c r="L884" s="1385"/>
      <c r="M884" s="1385"/>
      <c r="N884" s="1385"/>
      <c r="O884" s="1385"/>
      <c r="P884" s="1385"/>
      <c r="Q884" s="1385"/>
      <c r="R884" s="1385"/>
      <c r="S884" s="1385"/>
      <c r="T884" s="1385"/>
      <c r="U884" s="1385"/>
      <c r="V884" s="1385"/>
      <c r="W884" s="1385"/>
      <c r="X884" s="1385"/>
      <c r="Y884" s="1385"/>
    </row>
    <row r="885" spans="1:25" ht="12" customHeight="1">
      <c r="A885" s="1385"/>
      <c r="B885" s="1386"/>
      <c r="C885" s="1385"/>
      <c r="D885" s="1385"/>
      <c r="E885" s="1385"/>
      <c r="F885" s="1385"/>
      <c r="G885" s="1385"/>
      <c r="H885" s="1385"/>
      <c r="I885" s="1385"/>
      <c r="J885" s="1385"/>
      <c r="K885" s="1386"/>
      <c r="L885" s="1385"/>
      <c r="M885" s="1385"/>
      <c r="N885" s="1385"/>
      <c r="O885" s="1385"/>
      <c r="P885" s="1385"/>
      <c r="Q885" s="1385"/>
      <c r="R885" s="1385"/>
      <c r="S885" s="1385"/>
      <c r="T885" s="1385"/>
      <c r="U885" s="1385"/>
      <c r="V885" s="1385"/>
      <c r="W885" s="1385"/>
      <c r="X885" s="1385"/>
      <c r="Y885" s="1385"/>
    </row>
    <row r="886" spans="1:25" ht="12" customHeight="1">
      <c r="A886" s="1385"/>
      <c r="B886" s="1386"/>
      <c r="C886" s="1385"/>
      <c r="D886" s="1385"/>
      <c r="E886" s="1385"/>
      <c r="F886" s="1385"/>
      <c r="G886" s="1385"/>
      <c r="H886" s="1385"/>
      <c r="I886" s="1385"/>
      <c r="J886" s="1385"/>
      <c r="K886" s="1386"/>
      <c r="L886" s="1385"/>
      <c r="M886" s="1385"/>
      <c r="N886" s="1385"/>
      <c r="O886" s="1385"/>
      <c r="P886" s="1385"/>
      <c r="Q886" s="1385"/>
      <c r="R886" s="1385"/>
      <c r="S886" s="1385"/>
      <c r="T886" s="1385"/>
      <c r="U886" s="1385"/>
      <c r="V886" s="1385"/>
      <c r="W886" s="1385"/>
      <c r="X886" s="1385"/>
      <c r="Y886" s="1385"/>
    </row>
    <row r="887" spans="1:25" ht="12" customHeight="1">
      <c r="A887" s="1385"/>
      <c r="B887" s="1386"/>
      <c r="C887" s="1385"/>
      <c r="D887" s="1385"/>
      <c r="E887" s="1385"/>
      <c r="F887" s="1385"/>
      <c r="G887" s="1385"/>
      <c r="H887" s="1385"/>
      <c r="I887" s="1385"/>
      <c r="J887" s="1385"/>
      <c r="K887" s="1386"/>
      <c r="L887" s="1385"/>
      <c r="M887" s="1385"/>
      <c r="N887" s="1385"/>
      <c r="O887" s="1385"/>
      <c r="P887" s="1385"/>
      <c r="Q887" s="1385"/>
      <c r="R887" s="1385"/>
      <c r="S887" s="1385"/>
      <c r="T887" s="1385"/>
      <c r="U887" s="1385"/>
      <c r="V887" s="1385"/>
      <c r="W887" s="1385"/>
      <c r="X887" s="1385"/>
      <c r="Y887" s="1385"/>
    </row>
    <row r="888" spans="1:25" ht="12" customHeight="1">
      <c r="A888" s="1385"/>
      <c r="B888" s="1386"/>
      <c r="C888" s="1385"/>
      <c r="D888" s="1385"/>
      <c r="E888" s="1385"/>
      <c r="F888" s="1385"/>
      <c r="G888" s="1385"/>
      <c r="H888" s="1385"/>
      <c r="I888" s="1385"/>
      <c r="J888" s="1385"/>
      <c r="K888" s="1386"/>
      <c r="L888" s="1385"/>
      <c r="M888" s="1385"/>
      <c r="N888" s="1385"/>
      <c r="O888" s="1385"/>
      <c r="P888" s="1385"/>
      <c r="Q888" s="1385"/>
      <c r="R888" s="1385"/>
      <c r="S888" s="1385"/>
      <c r="T888" s="1385"/>
      <c r="U888" s="1385"/>
      <c r="V888" s="1385"/>
      <c r="W888" s="1385"/>
      <c r="X888" s="1385"/>
      <c r="Y888" s="1385"/>
    </row>
    <row r="889" spans="1:25" ht="12" customHeight="1">
      <c r="A889" s="1385"/>
      <c r="B889" s="1386"/>
      <c r="C889" s="1385"/>
      <c r="D889" s="1385"/>
      <c r="E889" s="1385"/>
      <c r="F889" s="1385"/>
      <c r="G889" s="1385"/>
      <c r="H889" s="1385"/>
      <c r="I889" s="1385"/>
      <c r="J889" s="1385"/>
      <c r="K889" s="1386"/>
      <c r="L889" s="1385"/>
      <c r="M889" s="1385"/>
      <c r="N889" s="1385"/>
      <c r="O889" s="1385"/>
      <c r="P889" s="1385"/>
      <c r="Q889" s="1385"/>
      <c r="R889" s="1385"/>
      <c r="S889" s="1385"/>
      <c r="T889" s="1385"/>
      <c r="U889" s="1385"/>
      <c r="V889" s="1385"/>
      <c r="W889" s="1385"/>
      <c r="X889" s="1385"/>
      <c r="Y889" s="1385"/>
    </row>
    <row r="890" spans="1:25" ht="12" customHeight="1">
      <c r="A890" s="1385"/>
      <c r="B890" s="1386"/>
      <c r="C890" s="1385"/>
      <c r="D890" s="1385"/>
      <c r="E890" s="1385"/>
      <c r="F890" s="1385"/>
      <c r="G890" s="1385"/>
      <c r="H890" s="1385"/>
      <c r="I890" s="1385"/>
      <c r="J890" s="1385"/>
      <c r="K890" s="1386"/>
      <c r="L890" s="1385"/>
      <c r="M890" s="1385"/>
      <c r="N890" s="1385"/>
      <c r="O890" s="1385"/>
      <c r="P890" s="1385"/>
      <c r="Q890" s="1385"/>
      <c r="R890" s="1385"/>
      <c r="S890" s="1385"/>
      <c r="T890" s="1385"/>
      <c r="U890" s="1385"/>
      <c r="V890" s="1385"/>
      <c r="W890" s="1385"/>
      <c r="X890" s="1385"/>
      <c r="Y890" s="1385"/>
    </row>
    <row r="891" spans="1:25" ht="12" customHeight="1">
      <c r="A891" s="1385"/>
      <c r="B891" s="1386"/>
      <c r="C891" s="1385"/>
      <c r="D891" s="1385"/>
      <c r="E891" s="1385"/>
      <c r="F891" s="1385"/>
      <c r="G891" s="1385"/>
      <c r="H891" s="1385"/>
      <c r="I891" s="1385"/>
      <c r="J891" s="1385"/>
      <c r="K891" s="1386"/>
      <c r="L891" s="1385"/>
      <c r="M891" s="1385"/>
      <c r="N891" s="1385"/>
      <c r="O891" s="1385"/>
      <c r="P891" s="1385"/>
      <c r="Q891" s="1385"/>
      <c r="R891" s="1385"/>
      <c r="S891" s="1385"/>
      <c r="T891" s="1385"/>
      <c r="U891" s="1385"/>
      <c r="V891" s="1385"/>
      <c r="W891" s="1385"/>
      <c r="X891" s="1385"/>
      <c r="Y891" s="1385"/>
    </row>
    <row r="892" spans="1:25" ht="12" customHeight="1">
      <c r="A892" s="1385"/>
      <c r="B892" s="1386"/>
      <c r="C892" s="1385"/>
      <c r="D892" s="1385"/>
      <c r="E892" s="1385"/>
      <c r="F892" s="1385"/>
      <c r="G892" s="1385"/>
      <c r="H892" s="1385"/>
      <c r="I892" s="1385"/>
      <c r="J892" s="1385"/>
      <c r="K892" s="1386"/>
      <c r="L892" s="1385"/>
      <c r="M892" s="1385"/>
      <c r="N892" s="1385"/>
      <c r="O892" s="1385"/>
      <c r="P892" s="1385"/>
      <c r="Q892" s="1385"/>
      <c r="R892" s="1385"/>
      <c r="S892" s="1385"/>
      <c r="T892" s="1385"/>
      <c r="U892" s="1385"/>
      <c r="V892" s="1385"/>
      <c r="W892" s="1385"/>
      <c r="X892" s="1385"/>
      <c r="Y892" s="1385"/>
    </row>
    <row r="893" spans="1:25" ht="12" customHeight="1">
      <c r="A893" s="1385"/>
      <c r="B893" s="1386"/>
      <c r="C893" s="1385"/>
      <c r="D893" s="1385"/>
      <c r="E893" s="1385"/>
      <c r="F893" s="1385"/>
      <c r="G893" s="1385"/>
      <c r="H893" s="1385"/>
      <c r="I893" s="1385"/>
      <c r="J893" s="1385"/>
      <c r="K893" s="1386"/>
      <c r="L893" s="1385"/>
      <c r="M893" s="1385"/>
      <c r="N893" s="1385"/>
      <c r="O893" s="1385"/>
      <c r="P893" s="1385"/>
      <c r="Q893" s="1385"/>
      <c r="R893" s="1385"/>
      <c r="S893" s="1385"/>
      <c r="T893" s="1385"/>
      <c r="U893" s="1385"/>
      <c r="V893" s="1385"/>
      <c r="W893" s="1385"/>
      <c r="X893" s="1385"/>
      <c r="Y893" s="1385"/>
    </row>
    <row r="894" spans="1:25" ht="12" customHeight="1">
      <c r="A894" s="1385"/>
      <c r="B894" s="1386"/>
      <c r="C894" s="1385"/>
      <c r="D894" s="1385"/>
      <c r="E894" s="1385"/>
      <c r="F894" s="1385"/>
      <c r="G894" s="1385"/>
      <c r="H894" s="1385"/>
      <c r="I894" s="1385"/>
      <c r="J894" s="1385"/>
      <c r="K894" s="1386"/>
      <c r="L894" s="1385"/>
      <c r="M894" s="1385"/>
      <c r="N894" s="1385"/>
      <c r="O894" s="1385"/>
      <c r="P894" s="1385"/>
      <c r="Q894" s="1385"/>
      <c r="R894" s="1385"/>
      <c r="S894" s="1385"/>
      <c r="T894" s="1385"/>
      <c r="U894" s="1385"/>
      <c r="V894" s="1385"/>
      <c r="W894" s="1385"/>
      <c r="X894" s="1385"/>
      <c r="Y894" s="1385"/>
    </row>
    <row r="895" spans="1:25" ht="12" customHeight="1">
      <c r="A895" s="1385"/>
      <c r="B895" s="1386"/>
      <c r="C895" s="1385"/>
      <c r="D895" s="1385"/>
      <c r="E895" s="1385"/>
      <c r="F895" s="1385"/>
      <c r="G895" s="1385"/>
      <c r="H895" s="1385"/>
      <c r="I895" s="1385"/>
      <c r="J895" s="1385"/>
      <c r="K895" s="1386"/>
      <c r="L895" s="1385"/>
      <c r="M895" s="1385"/>
      <c r="N895" s="1385"/>
      <c r="O895" s="1385"/>
      <c r="P895" s="1385"/>
      <c r="Q895" s="1385"/>
      <c r="R895" s="1385"/>
      <c r="S895" s="1385"/>
      <c r="T895" s="1385"/>
      <c r="U895" s="1385"/>
      <c r="V895" s="1385"/>
      <c r="W895" s="1385"/>
      <c r="X895" s="1385"/>
      <c r="Y895" s="1385"/>
    </row>
    <row r="896" spans="1:25" ht="12" customHeight="1">
      <c r="A896" s="1385"/>
      <c r="B896" s="1386"/>
      <c r="C896" s="1385"/>
      <c r="D896" s="1385"/>
      <c r="E896" s="1385"/>
      <c r="F896" s="1385"/>
      <c r="G896" s="1385"/>
      <c r="H896" s="1385"/>
      <c r="I896" s="1385"/>
      <c r="J896" s="1385"/>
      <c r="K896" s="1386"/>
      <c r="L896" s="1385"/>
      <c r="M896" s="1385"/>
      <c r="N896" s="1385"/>
      <c r="O896" s="1385"/>
      <c r="P896" s="1385"/>
      <c r="Q896" s="1385"/>
      <c r="R896" s="1385"/>
      <c r="S896" s="1385"/>
      <c r="T896" s="1385"/>
      <c r="U896" s="1385"/>
      <c r="V896" s="1385"/>
      <c r="W896" s="1385"/>
      <c r="X896" s="1385"/>
      <c r="Y896" s="1385"/>
    </row>
    <row r="897" spans="1:25" ht="12" customHeight="1">
      <c r="A897" s="1385"/>
      <c r="B897" s="1386"/>
      <c r="C897" s="1385"/>
      <c r="D897" s="1385"/>
      <c r="E897" s="1385"/>
      <c r="F897" s="1385"/>
      <c r="G897" s="1385"/>
      <c r="H897" s="1385"/>
      <c r="I897" s="1385"/>
      <c r="J897" s="1385"/>
      <c r="K897" s="1386"/>
      <c r="L897" s="1385"/>
      <c r="M897" s="1385"/>
      <c r="N897" s="1385"/>
      <c r="O897" s="1385"/>
      <c r="P897" s="1385"/>
      <c r="Q897" s="1385"/>
      <c r="R897" s="1385"/>
      <c r="S897" s="1385"/>
      <c r="T897" s="1385"/>
      <c r="U897" s="1385"/>
      <c r="V897" s="1385"/>
      <c r="W897" s="1385"/>
      <c r="X897" s="1385"/>
      <c r="Y897" s="1385"/>
    </row>
    <row r="898" spans="1:25" ht="12" customHeight="1">
      <c r="A898" s="1385"/>
      <c r="B898" s="1386"/>
      <c r="C898" s="1385"/>
      <c r="D898" s="1385"/>
      <c r="E898" s="1385"/>
      <c r="F898" s="1385"/>
      <c r="G898" s="1385"/>
      <c r="H898" s="1385"/>
      <c r="I898" s="1385"/>
      <c r="J898" s="1385"/>
      <c r="K898" s="1386"/>
      <c r="L898" s="1385"/>
      <c r="M898" s="1385"/>
      <c r="N898" s="1385"/>
      <c r="O898" s="1385"/>
      <c r="P898" s="1385"/>
      <c r="Q898" s="1385"/>
      <c r="R898" s="1385"/>
      <c r="S898" s="1385"/>
      <c r="T898" s="1385"/>
      <c r="U898" s="1385"/>
      <c r="V898" s="1385"/>
      <c r="W898" s="1385"/>
      <c r="X898" s="1385"/>
      <c r="Y898" s="1385"/>
    </row>
    <row r="899" spans="1:25" ht="12" customHeight="1">
      <c r="A899" s="1385"/>
      <c r="B899" s="1386"/>
      <c r="C899" s="1385"/>
      <c r="D899" s="1385"/>
      <c r="E899" s="1385"/>
      <c r="F899" s="1385"/>
      <c r="G899" s="1385"/>
      <c r="H899" s="1385"/>
      <c r="I899" s="1385"/>
      <c r="J899" s="1385"/>
      <c r="K899" s="1386"/>
      <c r="L899" s="1385"/>
      <c r="M899" s="1385"/>
      <c r="N899" s="1385"/>
      <c r="O899" s="1385"/>
      <c r="P899" s="1385"/>
      <c r="Q899" s="1385"/>
      <c r="R899" s="1385"/>
      <c r="S899" s="1385"/>
      <c r="T899" s="1385"/>
      <c r="U899" s="1385"/>
      <c r="V899" s="1385"/>
      <c r="W899" s="1385"/>
      <c r="X899" s="1385"/>
      <c r="Y899" s="1385"/>
    </row>
    <row r="900" spans="1:25" ht="12" customHeight="1">
      <c r="A900" s="1385"/>
      <c r="B900" s="1386"/>
      <c r="C900" s="1385"/>
      <c r="D900" s="1385"/>
      <c r="E900" s="1385"/>
      <c r="F900" s="1385"/>
      <c r="G900" s="1385"/>
      <c r="H900" s="1385"/>
      <c r="I900" s="1385"/>
      <c r="J900" s="1385"/>
      <c r="K900" s="1386"/>
      <c r="L900" s="1385"/>
      <c r="M900" s="1385"/>
      <c r="N900" s="1385"/>
      <c r="O900" s="1385"/>
      <c r="P900" s="1385"/>
      <c r="Q900" s="1385"/>
      <c r="R900" s="1385"/>
      <c r="S900" s="1385"/>
      <c r="T900" s="1385"/>
      <c r="U900" s="1385"/>
      <c r="V900" s="1385"/>
      <c r="W900" s="1385"/>
      <c r="X900" s="1385"/>
      <c r="Y900" s="1385"/>
    </row>
    <row r="901" spans="1:25" ht="12" customHeight="1">
      <c r="A901" s="1385"/>
      <c r="B901" s="1386"/>
      <c r="C901" s="1385"/>
      <c r="D901" s="1385"/>
      <c r="E901" s="1385"/>
      <c r="F901" s="1385"/>
      <c r="G901" s="1385"/>
      <c r="H901" s="1385"/>
      <c r="I901" s="1385"/>
      <c r="J901" s="1385"/>
      <c r="K901" s="1386"/>
      <c r="L901" s="1385"/>
      <c r="M901" s="1385"/>
      <c r="N901" s="1385"/>
      <c r="O901" s="1385"/>
      <c r="P901" s="1385"/>
      <c r="Q901" s="1385"/>
      <c r="R901" s="1385"/>
      <c r="S901" s="1385"/>
      <c r="T901" s="1385"/>
      <c r="U901" s="1385"/>
      <c r="V901" s="1385"/>
      <c r="W901" s="1385"/>
      <c r="X901" s="1385"/>
      <c r="Y901" s="1385"/>
    </row>
    <row r="902" spans="1:25" ht="12" customHeight="1">
      <c r="A902" s="1385"/>
      <c r="B902" s="1386"/>
      <c r="C902" s="1385"/>
      <c r="D902" s="1385"/>
      <c r="E902" s="1385"/>
      <c r="F902" s="1385"/>
      <c r="G902" s="1385"/>
      <c r="H902" s="1385"/>
      <c r="I902" s="1385"/>
      <c r="J902" s="1385"/>
      <c r="K902" s="1386"/>
      <c r="L902" s="1385"/>
      <c r="M902" s="1385"/>
      <c r="N902" s="1385"/>
      <c r="O902" s="1385"/>
      <c r="P902" s="1385"/>
      <c r="Q902" s="1385"/>
      <c r="R902" s="1385"/>
      <c r="S902" s="1385"/>
      <c r="T902" s="1385"/>
      <c r="U902" s="1385"/>
      <c r="V902" s="1385"/>
      <c r="W902" s="1385"/>
      <c r="X902" s="1385"/>
      <c r="Y902" s="1385"/>
    </row>
    <row r="903" spans="1:25" ht="12" customHeight="1">
      <c r="A903" s="1385"/>
      <c r="B903" s="1386"/>
      <c r="C903" s="1385"/>
      <c r="D903" s="1385"/>
      <c r="E903" s="1385"/>
      <c r="F903" s="1385"/>
      <c r="G903" s="1385"/>
      <c r="H903" s="1385"/>
      <c r="I903" s="1385"/>
      <c r="J903" s="1385"/>
      <c r="K903" s="1386"/>
      <c r="L903" s="1385"/>
      <c r="M903" s="1385"/>
      <c r="N903" s="1385"/>
      <c r="O903" s="1385"/>
      <c r="P903" s="1385"/>
      <c r="Q903" s="1385"/>
      <c r="R903" s="1385"/>
      <c r="S903" s="1385"/>
      <c r="T903" s="1385"/>
      <c r="U903" s="1385"/>
      <c r="V903" s="1385"/>
      <c r="W903" s="1385"/>
      <c r="X903" s="1385"/>
      <c r="Y903" s="1385"/>
    </row>
    <row r="904" spans="1:25" ht="12" customHeight="1">
      <c r="A904" s="1385"/>
      <c r="B904" s="1386"/>
      <c r="C904" s="1385"/>
      <c r="D904" s="1385"/>
      <c r="E904" s="1385"/>
      <c r="F904" s="1385"/>
      <c r="G904" s="1385"/>
      <c r="H904" s="1385"/>
      <c r="I904" s="1385"/>
      <c r="J904" s="1385"/>
      <c r="K904" s="1386"/>
      <c r="L904" s="1385"/>
      <c r="M904" s="1385"/>
      <c r="N904" s="1385"/>
      <c r="O904" s="1385"/>
      <c r="P904" s="1385"/>
      <c r="Q904" s="1385"/>
      <c r="R904" s="1385"/>
      <c r="S904" s="1385"/>
      <c r="T904" s="1385"/>
      <c r="U904" s="1385"/>
      <c r="V904" s="1385"/>
      <c r="W904" s="1385"/>
      <c r="X904" s="1385"/>
      <c r="Y904" s="1385"/>
    </row>
    <row r="905" spans="1:25" ht="12" customHeight="1">
      <c r="A905" s="1385"/>
      <c r="B905" s="1386"/>
      <c r="C905" s="1385"/>
      <c r="D905" s="1385"/>
      <c r="E905" s="1385"/>
      <c r="F905" s="1385"/>
      <c r="G905" s="1385"/>
      <c r="H905" s="1385"/>
      <c r="I905" s="1385"/>
      <c r="J905" s="1385"/>
      <c r="K905" s="1386"/>
      <c r="L905" s="1385"/>
      <c r="M905" s="1385"/>
      <c r="N905" s="1385"/>
      <c r="O905" s="1385"/>
      <c r="P905" s="1385"/>
      <c r="Q905" s="1385"/>
      <c r="R905" s="1385"/>
      <c r="S905" s="1385"/>
      <c r="T905" s="1385"/>
      <c r="U905" s="1385"/>
      <c r="V905" s="1385"/>
      <c r="W905" s="1385"/>
      <c r="X905" s="1385"/>
      <c r="Y905" s="1385"/>
    </row>
    <row r="906" spans="1:25" ht="12" customHeight="1">
      <c r="A906" s="1385"/>
      <c r="B906" s="1386"/>
      <c r="C906" s="1385"/>
      <c r="D906" s="1385"/>
      <c r="E906" s="1385"/>
      <c r="F906" s="1385"/>
      <c r="G906" s="1385"/>
      <c r="H906" s="1385"/>
      <c r="I906" s="1385"/>
      <c r="J906" s="1385"/>
      <c r="K906" s="1386"/>
      <c r="L906" s="1385"/>
      <c r="M906" s="1385"/>
      <c r="N906" s="1385"/>
      <c r="O906" s="1385"/>
      <c r="P906" s="1385"/>
      <c r="Q906" s="1385"/>
      <c r="R906" s="1385"/>
      <c r="S906" s="1385"/>
      <c r="T906" s="1385"/>
      <c r="U906" s="1385"/>
      <c r="V906" s="1385"/>
      <c r="W906" s="1385"/>
      <c r="X906" s="1385"/>
      <c r="Y906" s="1385"/>
    </row>
    <row r="907" spans="1:25" ht="12" customHeight="1">
      <c r="A907" s="1385"/>
      <c r="B907" s="1386"/>
      <c r="C907" s="1385"/>
      <c r="D907" s="1385"/>
      <c r="E907" s="1385"/>
      <c r="F907" s="1385"/>
      <c r="G907" s="1385"/>
      <c r="H907" s="1385"/>
      <c r="I907" s="1385"/>
      <c r="J907" s="1385"/>
      <c r="K907" s="1386"/>
      <c r="L907" s="1385"/>
      <c r="M907" s="1385"/>
      <c r="N907" s="1385"/>
      <c r="O907" s="1385"/>
      <c r="P907" s="1385"/>
      <c r="Q907" s="1385"/>
      <c r="R907" s="1385"/>
      <c r="S907" s="1385"/>
      <c r="T907" s="1385"/>
      <c r="U907" s="1385"/>
      <c r="V907" s="1385"/>
      <c r="W907" s="1385"/>
      <c r="X907" s="1385"/>
      <c r="Y907" s="1385"/>
    </row>
    <row r="908" spans="1:25" ht="12" customHeight="1">
      <c r="A908" s="1385"/>
      <c r="B908" s="1386"/>
      <c r="C908" s="1385"/>
      <c r="D908" s="1385"/>
      <c r="E908" s="1385"/>
      <c r="F908" s="1385"/>
      <c r="G908" s="1385"/>
      <c r="H908" s="1385"/>
      <c r="I908" s="1385"/>
      <c r="J908" s="1385"/>
      <c r="K908" s="1386"/>
      <c r="L908" s="1385"/>
      <c r="M908" s="1385"/>
      <c r="N908" s="1385"/>
      <c r="O908" s="1385"/>
      <c r="P908" s="1385"/>
      <c r="Q908" s="1385"/>
      <c r="R908" s="1385"/>
      <c r="S908" s="1385"/>
      <c r="T908" s="1385"/>
      <c r="U908" s="1385"/>
      <c r="V908" s="1385"/>
      <c r="W908" s="1385"/>
      <c r="X908" s="1385"/>
      <c r="Y908" s="1385"/>
    </row>
    <row r="909" spans="1:25" ht="12" customHeight="1">
      <c r="A909" s="1385"/>
      <c r="B909" s="1386"/>
      <c r="C909" s="1385"/>
      <c r="D909" s="1385"/>
      <c r="E909" s="1385"/>
      <c r="F909" s="1385"/>
      <c r="G909" s="1385"/>
      <c r="H909" s="1385"/>
      <c r="I909" s="1385"/>
      <c r="J909" s="1385"/>
      <c r="K909" s="1386"/>
      <c r="L909" s="1385"/>
      <c r="M909" s="1385"/>
      <c r="N909" s="1385"/>
      <c r="O909" s="1385"/>
      <c r="P909" s="1385"/>
      <c r="Q909" s="1385"/>
      <c r="R909" s="1385"/>
      <c r="S909" s="1385"/>
      <c r="T909" s="1385"/>
      <c r="U909" s="1385"/>
      <c r="V909" s="1385"/>
      <c r="W909" s="1385"/>
      <c r="X909" s="1385"/>
      <c r="Y909" s="1385"/>
    </row>
    <row r="910" spans="1:25" ht="12" customHeight="1">
      <c r="A910" s="1385"/>
      <c r="B910" s="1386"/>
      <c r="C910" s="1385"/>
      <c r="D910" s="1385"/>
      <c r="E910" s="1385"/>
      <c r="F910" s="1385"/>
      <c r="G910" s="1385"/>
      <c r="H910" s="1385"/>
      <c r="I910" s="1385"/>
      <c r="J910" s="1385"/>
      <c r="K910" s="1386"/>
      <c r="L910" s="1385"/>
      <c r="M910" s="1385"/>
      <c r="N910" s="1385"/>
      <c r="O910" s="1385"/>
      <c r="P910" s="1385"/>
      <c r="Q910" s="1385"/>
      <c r="R910" s="1385"/>
      <c r="S910" s="1385"/>
      <c r="T910" s="1385"/>
      <c r="U910" s="1385"/>
      <c r="V910" s="1385"/>
      <c r="W910" s="1385"/>
      <c r="X910" s="1385"/>
      <c r="Y910" s="1385"/>
    </row>
    <row r="911" spans="1:25" ht="12" customHeight="1">
      <c r="A911" s="1385"/>
      <c r="B911" s="1386"/>
      <c r="C911" s="1385"/>
      <c r="D911" s="1385"/>
      <c r="E911" s="1385"/>
      <c r="F911" s="1385"/>
      <c r="G911" s="1385"/>
      <c r="H911" s="1385"/>
      <c r="I911" s="1385"/>
      <c r="J911" s="1385"/>
      <c r="K911" s="1386"/>
      <c r="L911" s="1385"/>
      <c r="M911" s="1385"/>
      <c r="N911" s="1385"/>
      <c r="O911" s="1385"/>
      <c r="P911" s="1385"/>
      <c r="Q911" s="1385"/>
      <c r="R911" s="1385"/>
      <c r="S911" s="1385"/>
      <c r="T911" s="1385"/>
      <c r="U911" s="1385"/>
      <c r="V911" s="1385"/>
      <c r="W911" s="1385"/>
      <c r="X911" s="1385"/>
      <c r="Y911" s="1385"/>
    </row>
    <row r="912" spans="1:25" ht="12" customHeight="1">
      <c r="A912" s="1385"/>
      <c r="B912" s="1386"/>
      <c r="C912" s="1385"/>
      <c r="D912" s="1385"/>
      <c r="E912" s="1385"/>
      <c r="F912" s="1385"/>
      <c r="G912" s="1385"/>
      <c r="H912" s="1385"/>
      <c r="I912" s="1385"/>
      <c r="J912" s="1385"/>
      <c r="K912" s="1386"/>
      <c r="L912" s="1385"/>
      <c r="M912" s="1385"/>
      <c r="N912" s="1385"/>
      <c r="O912" s="1385"/>
      <c r="P912" s="1385"/>
      <c r="Q912" s="1385"/>
      <c r="R912" s="1385"/>
      <c r="S912" s="1385"/>
      <c r="T912" s="1385"/>
      <c r="U912" s="1385"/>
      <c r="V912" s="1385"/>
      <c r="W912" s="1385"/>
      <c r="X912" s="1385"/>
      <c r="Y912" s="1385"/>
    </row>
    <row r="913" spans="1:25" ht="12" customHeight="1">
      <c r="A913" s="1385"/>
      <c r="B913" s="1386"/>
      <c r="C913" s="1385"/>
      <c r="D913" s="1385"/>
      <c r="E913" s="1385"/>
      <c r="F913" s="1385"/>
      <c r="G913" s="1385"/>
      <c r="H913" s="1385"/>
      <c r="I913" s="1385"/>
      <c r="J913" s="1385"/>
      <c r="K913" s="1386"/>
      <c r="L913" s="1385"/>
      <c r="M913" s="1385"/>
      <c r="N913" s="1385"/>
      <c r="O913" s="1385"/>
      <c r="P913" s="1385"/>
      <c r="Q913" s="1385"/>
      <c r="R913" s="1385"/>
      <c r="S913" s="1385"/>
      <c r="T913" s="1385"/>
      <c r="U913" s="1385"/>
      <c r="V913" s="1385"/>
      <c r="W913" s="1385"/>
      <c r="X913" s="1385"/>
      <c r="Y913" s="1385"/>
    </row>
    <row r="914" spans="1:25" ht="12" customHeight="1">
      <c r="A914" s="1385"/>
      <c r="B914" s="1386"/>
      <c r="C914" s="1385"/>
      <c r="D914" s="1385"/>
      <c r="E914" s="1385"/>
      <c r="F914" s="1385"/>
      <c r="G914" s="1385"/>
      <c r="H914" s="1385"/>
      <c r="I914" s="1385"/>
      <c r="J914" s="1385"/>
      <c r="K914" s="1386"/>
      <c r="L914" s="1385"/>
      <c r="M914" s="1385"/>
      <c r="N914" s="1385"/>
      <c r="O914" s="1385"/>
      <c r="P914" s="1385"/>
      <c r="Q914" s="1385"/>
      <c r="R914" s="1385"/>
      <c r="S914" s="1385"/>
      <c r="T914" s="1385"/>
      <c r="U914" s="1385"/>
      <c r="V914" s="1385"/>
      <c r="W914" s="1385"/>
      <c r="X914" s="1385"/>
      <c r="Y914" s="1385"/>
    </row>
    <row r="915" spans="1:25" ht="12" customHeight="1">
      <c r="A915" s="1385"/>
      <c r="B915" s="1386"/>
      <c r="C915" s="1385"/>
      <c r="D915" s="1385"/>
      <c r="E915" s="1385"/>
      <c r="F915" s="1385"/>
      <c r="G915" s="1385"/>
      <c r="H915" s="1385"/>
      <c r="I915" s="1385"/>
      <c r="J915" s="1385"/>
      <c r="K915" s="1386"/>
      <c r="L915" s="1385"/>
      <c r="M915" s="1385"/>
      <c r="N915" s="1385"/>
      <c r="O915" s="1385"/>
      <c r="P915" s="1385"/>
      <c r="Q915" s="1385"/>
      <c r="R915" s="1385"/>
      <c r="S915" s="1385"/>
      <c r="T915" s="1385"/>
      <c r="U915" s="1385"/>
      <c r="V915" s="1385"/>
      <c r="W915" s="1385"/>
      <c r="X915" s="1385"/>
      <c r="Y915" s="1385"/>
    </row>
    <row r="916" spans="1:25" ht="12" customHeight="1">
      <c r="A916" s="1385"/>
      <c r="B916" s="1386"/>
      <c r="C916" s="1385"/>
      <c r="D916" s="1385"/>
      <c r="E916" s="1385"/>
      <c r="F916" s="1385"/>
      <c r="G916" s="1385"/>
      <c r="H916" s="1385"/>
      <c r="I916" s="1385"/>
      <c r="J916" s="1385"/>
      <c r="K916" s="1386"/>
      <c r="L916" s="1385"/>
      <c r="M916" s="1385"/>
      <c r="N916" s="1385"/>
      <c r="O916" s="1385"/>
      <c r="P916" s="1385"/>
      <c r="Q916" s="1385"/>
      <c r="R916" s="1385"/>
      <c r="S916" s="1385"/>
      <c r="T916" s="1385"/>
      <c r="U916" s="1385"/>
      <c r="V916" s="1385"/>
      <c r="W916" s="1385"/>
      <c r="X916" s="1385"/>
      <c r="Y916" s="1385"/>
    </row>
    <row r="917" spans="1:25" ht="12" customHeight="1">
      <c r="A917" s="1385"/>
      <c r="B917" s="1386"/>
      <c r="C917" s="1385"/>
      <c r="D917" s="1385"/>
      <c r="E917" s="1385"/>
      <c r="F917" s="1385"/>
      <c r="G917" s="1385"/>
      <c r="H917" s="1385"/>
      <c r="I917" s="1385"/>
      <c r="J917" s="1385"/>
      <c r="K917" s="1386"/>
      <c r="L917" s="1385"/>
      <c r="M917" s="1385"/>
      <c r="N917" s="1385"/>
      <c r="O917" s="1385"/>
      <c r="P917" s="1385"/>
      <c r="Q917" s="1385"/>
      <c r="R917" s="1385"/>
      <c r="S917" s="1385"/>
      <c r="T917" s="1385"/>
      <c r="U917" s="1385"/>
      <c r="V917" s="1385"/>
      <c r="W917" s="1385"/>
      <c r="X917" s="1385"/>
      <c r="Y917" s="1385"/>
    </row>
    <row r="918" spans="1:25" ht="12" customHeight="1">
      <c r="A918" s="1385"/>
      <c r="B918" s="1386"/>
      <c r="C918" s="1385"/>
      <c r="D918" s="1385"/>
      <c r="E918" s="1385"/>
      <c r="F918" s="1385"/>
      <c r="G918" s="1385"/>
      <c r="H918" s="1385"/>
      <c r="I918" s="1385"/>
      <c r="J918" s="1385"/>
      <c r="K918" s="1386"/>
      <c r="L918" s="1385"/>
      <c r="M918" s="1385"/>
      <c r="N918" s="1385"/>
      <c r="O918" s="1385"/>
      <c r="P918" s="1385"/>
      <c r="Q918" s="1385"/>
      <c r="R918" s="1385"/>
      <c r="S918" s="1385"/>
      <c r="T918" s="1385"/>
      <c r="U918" s="1385"/>
      <c r="V918" s="1385"/>
      <c r="W918" s="1385"/>
      <c r="X918" s="1385"/>
      <c r="Y918" s="1385"/>
    </row>
    <row r="919" spans="1:25" ht="12" customHeight="1">
      <c r="A919" s="1385"/>
      <c r="B919" s="1386"/>
      <c r="C919" s="1385"/>
      <c r="D919" s="1385"/>
      <c r="E919" s="1385"/>
      <c r="F919" s="1385"/>
      <c r="G919" s="1385"/>
      <c r="H919" s="1385"/>
      <c r="I919" s="1385"/>
      <c r="J919" s="1385"/>
      <c r="K919" s="1386"/>
      <c r="L919" s="1385"/>
      <c r="M919" s="1385"/>
      <c r="N919" s="1385"/>
      <c r="O919" s="1385"/>
      <c r="P919" s="1385"/>
      <c r="Q919" s="1385"/>
      <c r="R919" s="1385"/>
      <c r="S919" s="1385"/>
      <c r="T919" s="1385"/>
      <c r="U919" s="1385"/>
      <c r="V919" s="1385"/>
      <c r="W919" s="1385"/>
      <c r="X919" s="1385"/>
      <c r="Y919" s="1385"/>
    </row>
    <row r="920" spans="1:25" ht="12" customHeight="1">
      <c r="A920" s="1385"/>
      <c r="B920" s="1386"/>
      <c r="C920" s="1385"/>
      <c r="D920" s="1385"/>
      <c r="E920" s="1385"/>
      <c r="F920" s="1385"/>
      <c r="G920" s="1385"/>
      <c r="H920" s="1385"/>
      <c r="I920" s="1385"/>
      <c r="J920" s="1385"/>
      <c r="K920" s="1386"/>
      <c r="L920" s="1385"/>
      <c r="M920" s="1385"/>
      <c r="N920" s="1385"/>
      <c r="O920" s="1385"/>
      <c r="P920" s="1385"/>
      <c r="Q920" s="1385"/>
      <c r="R920" s="1385"/>
      <c r="S920" s="1385"/>
      <c r="T920" s="1385"/>
      <c r="U920" s="1385"/>
      <c r="V920" s="1385"/>
      <c r="W920" s="1385"/>
      <c r="X920" s="1385"/>
      <c r="Y920" s="1385"/>
    </row>
    <row r="921" spans="1:25" ht="12" customHeight="1">
      <c r="A921" s="1385"/>
      <c r="B921" s="1386"/>
      <c r="C921" s="1385"/>
      <c r="D921" s="1385"/>
      <c r="E921" s="1385"/>
      <c r="F921" s="1385"/>
      <c r="G921" s="1385"/>
      <c r="H921" s="1385"/>
      <c r="I921" s="1385"/>
      <c r="J921" s="1385"/>
      <c r="K921" s="1386"/>
      <c r="L921" s="1385"/>
      <c r="M921" s="1385"/>
      <c r="N921" s="1385"/>
      <c r="O921" s="1385"/>
      <c r="P921" s="1385"/>
      <c r="Q921" s="1385"/>
      <c r="R921" s="1385"/>
      <c r="S921" s="1385"/>
      <c r="T921" s="1385"/>
      <c r="U921" s="1385"/>
      <c r="V921" s="1385"/>
      <c r="W921" s="1385"/>
      <c r="X921" s="1385"/>
      <c r="Y921" s="1385"/>
    </row>
    <row r="922" spans="1:25" ht="12" customHeight="1">
      <c r="A922" s="1385"/>
      <c r="B922" s="1386"/>
      <c r="C922" s="1385"/>
      <c r="D922" s="1385"/>
      <c r="E922" s="1385"/>
      <c r="F922" s="1385"/>
      <c r="G922" s="1385"/>
      <c r="H922" s="1385"/>
      <c r="I922" s="1385"/>
      <c r="J922" s="1385"/>
      <c r="K922" s="1386"/>
      <c r="L922" s="1385"/>
      <c r="M922" s="1385"/>
      <c r="N922" s="1385"/>
      <c r="O922" s="1385"/>
      <c r="P922" s="1385"/>
      <c r="Q922" s="1385"/>
      <c r="R922" s="1385"/>
      <c r="S922" s="1385"/>
      <c r="T922" s="1385"/>
      <c r="U922" s="1385"/>
      <c r="V922" s="1385"/>
      <c r="W922" s="1385"/>
      <c r="X922" s="1385"/>
      <c r="Y922" s="1385"/>
    </row>
    <row r="923" spans="1:25" ht="12" customHeight="1">
      <c r="A923" s="1385"/>
      <c r="B923" s="1386"/>
      <c r="C923" s="1385"/>
      <c r="D923" s="1385"/>
      <c r="E923" s="1385"/>
      <c r="F923" s="1385"/>
      <c r="G923" s="1385"/>
      <c r="H923" s="1385"/>
      <c r="I923" s="1385"/>
      <c r="J923" s="1385"/>
      <c r="K923" s="1386"/>
      <c r="L923" s="1385"/>
      <c r="M923" s="1385"/>
      <c r="N923" s="1385"/>
      <c r="O923" s="1385"/>
      <c r="P923" s="1385"/>
      <c r="Q923" s="1385"/>
      <c r="R923" s="1385"/>
      <c r="S923" s="1385"/>
      <c r="T923" s="1385"/>
      <c r="U923" s="1385"/>
      <c r="V923" s="1385"/>
      <c r="W923" s="1385"/>
      <c r="X923" s="1385"/>
      <c r="Y923" s="1385"/>
    </row>
    <row r="924" spans="1:25" ht="12" customHeight="1">
      <c r="A924" s="1385"/>
      <c r="B924" s="1386"/>
      <c r="C924" s="1385"/>
      <c r="D924" s="1385"/>
      <c r="E924" s="1385"/>
      <c r="F924" s="1385"/>
      <c r="G924" s="1385"/>
      <c r="H924" s="1385"/>
      <c r="I924" s="1385"/>
      <c r="J924" s="1385"/>
      <c r="K924" s="1386"/>
      <c r="L924" s="1385"/>
      <c r="M924" s="1385"/>
      <c r="N924" s="1385"/>
      <c r="O924" s="1385"/>
      <c r="P924" s="1385"/>
      <c r="Q924" s="1385"/>
      <c r="R924" s="1385"/>
      <c r="S924" s="1385"/>
      <c r="T924" s="1385"/>
      <c r="U924" s="1385"/>
      <c r="V924" s="1385"/>
      <c r="W924" s="1385"/>
      <c r="X924" s="1385"/>
      <c r="Y924" s="1385"/>
    </row>
    <row r="925" spans="1:25" ht="12" customHeight="1">
      <c r="A925" s="1385"/>
      <c r="B925" s="1386"/>
      <c r="C925" s="1385"/>
      <c r="D925" s="1385"/>
      <c r="E925" s="1385"/>
      <c r="F925" s="1385"/>
      <c r="G925" s="1385"/>
      <c r="H925" s="1385"/>
      <c r="I925" s="1385"/>
      <c r="J925" s="1385"/>
      <c r="K925" s="1386"/>
      <c r="L925" s="1385"/>
      <c r="M925" s="1385"/>
      <c r="N925" s="1385"/>
      <c r="O925" s="1385"/>
      <c r="P925" s="1385"/>
      <c r="Q925" s="1385"/>
      <c r="R925" s="1385"/>
      <c r="S925" s="1385"/>
      <c r="T925" s="1385"/>
      <c r="U925" s="1385"/>
      <c r="V925" s="1385"/>
      <c r="W925" s="1385"/>
      <c r="X925" s="1385"/>
      <c r="Y925" s="1385"/>
    </row>
    <row r="926" spans="1:25" ht="12" customHeight="1">
      <c r="A926" s="1385"/>
      <c r="B926" s="1386"/>
      <c r="C926" s="1385"/>
      <c r="D926" s="1385"/>
      <c r="E926" s="1385"/>
      <c r="F926" s="1385"/>
      <c r="G926" s="1385"/>
      <c r="H926" s="1385"/>
      <c r="I926" s="1385"/>
      <c r="J926" s="1385"/>
      <c r="K926" s="1386"/>
      <c r="L926" s="1385"/>
      <c r="M926" s="1385"/>
      <c r="N926" s="1385"/>
      <c r="O926" s="1385"/>
      <c r="P926" s="1385"/>
      <c r="Q926" s="1385"/>
      <c r="R926" s="1385"/>
      <c r="S926" s="1385"/>
      <c r="T926" s="1385"/>
      <c r="U926" s="1385"/>
      <c r="V926" s="1385"/>
      <c r="W926" s="1385"/>
      <c r="X926" s="1385"/>
      <c r="Y926" s="1385"/>
    </row>
    <row r="927" spans="1:25" ht="12" customHeight="1">
      <c r="A927" s="1385"/>
      <c r="B927" s="1386"/>
      <c r="C927" s="1385"/>
      <c r="D927" s="1385"/>
      <c r="E927" s="1385"/>
      <c r="F927" s="1385"/>
      <c r="G927" s="1385"/>
      <c r="H927" s="1385"/>
      <c r="I927" s="1385"/>
      <c r="J927" s="1385"/>
      <c r="K927" s="1386"/>
      <c r="L927" s="1385"/>
      <c r="M927" s="1385"/>
      <c r="N927" s="1385"/>
      <c r="O927" s="1385"/>
      <c r="P927" s="1385"/>
      <c r="Q927" s="1385"/>
      <c r="R927" s="1385"/>
      <c r="S927" s="1385"/>
      <c r="T927" s="1385"/>
      <c r="U927" s="1385"/>
      <c r="V927" s="1385"/>
      <c r="W927" s="1385"/>
      <c r="X927" s="1385"/>
      <c r="Y927" s="1385"/>
    </row>
    <row r="928" spans="1:25" ht="12" customHeight="1">
      <c r="A928" s="1385"/>
      <c r="B928" s="1386"/>
      <c r="C928" s="1385"/>
      <c r="D928" s="1385"/>
      <c r="E928" s="1385"/>
      <c r="F928" s="1385"/>
      <c r="G928" s="1385"/>
      <c r="H928" s="1385"/>
      <c r="I928" s="1385"/>
      <c r="J928" s="1385"/>
      <c r="K928" s="1386"/>
      <c r="L928" s="1385"/>
      <c r="M928" s="1385"/>
      <c r="N928" s="1385"/>
      <c r="O928" s="1385"/>
      <c r="P928" s="1385"/>
      <c r="Q928" s="1385"/>
      <c r="R928" s="1385"/>
      <c r="S928" s="1385"/>
      <c r="T928" s="1385"/>
      <c r="U928" s="1385"/>
      <c r="V928" s="1385"/>
      <c r="W928" s="1385"/>
      <c r="X928" s="1385"/>
      <c r="Y928" s="1385"/>
    </row>
    <row r="929" spans="1:25" ht="12" customHeight="1">
      <c r="A929" s="1385"/>
      <c r="B929" s="1386"/>
      <c r="C929" s="1385"/>
      <c r="D929" s="1385"/>
      <c r="E929" s="1385"/>
      <c r="F929" s="1385"/>
      <c r="G929" s="1385"/>
      <c r="H929" s="1385"/>
      <c r="I929" s="1385"/>
      <c r="J929" s="1385"/>
      <c r="K929" s="1386"/>
      <c r="L929" s="1385"/>
      <c r="M929" s="1385"/>
      <c r="N929" s="1385"/>
      <c r="O929" s="1385"/>
      <c r="P929" s="1385"/>
      <c r="Q929" s="1385"/>
      <c r="R929" s="1385"/>
      <c r="S929" s="1385"/>
      <c r="T929" s="1385"/>
      <c r="U929" s="1385"/>
      <c r="V929" s="1385"/>
      <c r="W929" s="1385"/>
      <c r="X929" s="1385"/>
      <c r="Y929" s="1385"/>
    </row>
    <row r="930" spans="1:25" ht="12" customHeight="1">
      <c r="A930" s="1385"/>
      <c r="B930" s="1386"/>
      <c r="C930" s="1385"/>
      <c r="D930" s="1385"/>
      <c r="E930" s="1385"/>
      <c r="F930" s="1385"/>
      <c r="G930" s="1385"/>
      <c r="H930" s="1385"/>
      <c r="I930" s="1385"/>
      <c r="J930" s="1385"/>
      <c r="K930" s="1386"/>
      <c r="L930" s="1385"/>
      <c r="M930" s="1385"/>
      <c r="N930" s="1385"/>
      <c r="O930" s="1385"/>
      <c r="P930" s="1385"/>
      <c r="Q930" s="1385"/>
      <c r="R930" s="1385"/>
      <c r="S930" s="1385"/>
      <c r="T930" s="1385"/>
      <c r="U930" s="1385"/>
      <c r="V930" s="1385"/>
      <c r="W930" s="1385"/>
      <c r="X930" s="1385"/>
      <c r="Y930" s="1385"/>
    </row>
    <row r="931" spans="1:25" ht="12" customHeight="1">
      <c r="A931" s="1385"/>
      <c r="B931" s="1386"/>
      <c r="C931" s="1385"/>
      <c r="D931" s="1385"/>
      <c r="E931" s="1385"/>
      <c r="F931" s="1385"/>
      <c r="G931" s="1385"/>
      <c r="H931" s="1385"/>
      <c r="I931" s="1385"/>
      <c r="J931" s="1385"/>
      <c r="K931" s="1386"/>
      <c r="L931" s="1385"/>
      <c r="M931" s="1385"/>
      <c r="N931" s="1385"/>
      <c r="O931" s="1385"/>
      <c r="P931" s="1385"/>
      <c r="Q931" s="1385"/>
      <c r="R931" s="1385"/>
      <c r="S931" s="1385"/>
      <c r="T931" s="1385"/>
      <c r="U931" s="1385"/>
      <c r="V931" s="1385"/>
      <c r="W931" s="1385"/>
      <c r="X931" s="1385"/>
      <c r="Y931" s="1385"/>
    </row>
    <row r="932" spans="1:25" ht="12" customHeight="1">
      <c r="A932" s="1385"/>
      <c r="B932" s="1386"/>
      <c r="C932" s="1385"/>
      <c r="D932" s="1385"/>
      <c r="E932" s="1385"/>
      <c r="F932" s="1385"/>
      <c r="G932" s="1385"/>
      <c r="H932" s="1385"/>
      <c r="I932" s="1385"/>
      <c r="J932" s="1385"/>
      <c r="K932" s="1386"/>
      <c r="L932" s="1385"/>
      <c r="M932" s="1385"/>
      <c r="N932" s="1385"/>
      <c r="O932" s="1385"/>
      <c r="P932" s="1385"/>
      <c r="Q932" s="1385"/>
      <c r="R932" s="1385"/>
      <c r="S932" s="1385"/>
      <c r="T932" s="1385"/>
      <c r="U932" s="1385"/>
      <c r="V932" s="1385"/>
      <c r="W932" s="1385"/>
      <c r="X932" s="1385"/>
      <c r="Y932" s="1385"/>
    </row>
    <row r="933" spans="1:25" ht="12" customHeight="1">
      <c r="A933" s="1385"/>
      <c r="B933" s="1386"/>
      <c r="C933" s="1385"/>
      <c r="D933" s="1385"/>
      <c r="E933" s="1385"/>
      <c r="F933" s="1385"/>
      <c r="G933" s="1385"/>
      <c r="H933" s="1385"/>
      <c r="I933" s="1385"/>
      <c r="J933" s="1385"/>
      <c r="K933" s="1386"/>
      <c r="L933" s="1385"/>
      <c r="M933" s="1385"/>
      <c r="N933" s="1385"/>
      <c r="O933" s="1385"/>
      <c r="P933" s="1385"/>
      <c r="Q933" s="1385"/>
      <c r="R933" s="1385"/>
      <c r="S933" s="1385"/>
      <c r="T933" s="1385"/>
      <c r="U933" s="1385"/>
      <c r="V933" s="1385"/>
      <c r="W933" s="1385"/>
      <c r="X933" s="1385"/>
      <c r="Y933" s="1385"/>
    </row>
    <row r="934" spans="1:25" ht="12" customHeight="1">
      <c r="A934" s="1385"/>
      <c r="B934" s="1386"/>
      <c r="C934" s="1385"/>
      <c r="D934" s="1385"/>
      <c r="E934" s="1385"/>
      <c r="F934" s="1385"/>
      <c r="G934" s="1385"/>
      <c r="H934" s="1385"/>
      <c r="I934" s="1385"/>
      <c r="J934" s="1385"/>
      <c r="K934" s="1386"/>
      <c r="L934" s="1385"/>
      <c r="M934" s="1385"/>
      <c r="N934" s="1385"/>
      <c r="O934" s="1385"/>
      <c r="P934" s="1385"/>
      <c r="Q934" s="1385"/>
      <c r="R934" s="1385"/>
      <c r="S934" s="1385"/>
      <c r="T934" s="1385"/>
      <c r="U934" s="1385"/>
      <c r="V934" s="1385"/>
      <c r="W934" s="1385"/>
      <c r="X934" s="1385"/>
      <c r="Y934" s="1385"/>
    </row>
    <row r="935" spans="1:25" ht="12" customHeight="1">
      <c r="A935" s="1385"/>
      <c r="B935" s="1386"/>
      <c r="C935" s="1385"/>
      <c r="D935" s="1385"/>
      <c r="E935" s="1385"/>
      <c r="F935" s="1385"/>
      <c r="G935" s="1385"/>
      <c r="H935" s="1385"/>
      <c r="I935" s="1385"/>
      <c r="J935" s="1385"/>
      <c r="K935" s="1386"/>
      <c r="L935" s="1385"/>
      <c r="M935" s="1385"/>
      <c r="N935" s="1385"/>
      <c r="O935" s="1385"/>
      <c r="P935" s="1385"/>
      <c r="Q935" s="1385"/>
      <c r="R935" s="1385"/>
      <c r="S935" s="1385"/>
      <c r="T935" s="1385"/>
      <c r="U935" s="1385"/>
      <c r="V935" s="1385"/>
      <c r="W935" s="1385"/>
      <c r="X935" s="1385"/>
      <c r="Y935" s="1385"/>
    </row>
    <row r="936" spans="1:25" ht="12" customHeight="1">
      <c r="A936" s="1385"/>
      <c r="B936" s="1386"/>
      <c r="C936" s="1385"/>
      <c r="D936" s="1385"/>
      <c r="E936" s="1385"/>
      <c r="F936" s="1385"/>
      <c r="G936" s="1385"/>
      <c r="H936" s="1385"/>
      <c r="I936" s="1385"/>
      <c r="J936" s="1385"/>
      <c r="K936" s="1386"/>
      <c r="L936" s="1385"/>
      <c r="M936" s="1385"/>
      <c r="N936" s="1385"/>
      <c r="O936" s="1385"/>
      <c r="P936" s="1385"/>
      <c r="Q936" s="1385"/>
      <c r="R936" s="1385"/>
      <c r="S936" s="1385"/>
      <c r="T936" s="1385"/>
      <c r="U936" s="1385"/>
      <c r="V936" s="1385"/>
      <c r="W936" s="1385"/>
      <c r="X936" s="1385"/>
      <c r="Y936" s="1385"/>
    </row>
    <row r="937" spans="1:25" ht="12" customHeight="1">
      <c r="A937" s="1385"/>
      <c r="B937" s="1386"/>
      <c r="C937" s="1385"/>
      <c r="D937" s="1385"/>
      <c r="E937" s="1385"/>
      <c r="F937" s="1385"/>
      <c r="G937" s="1385"/>
      <c r="H937" s="1385"/>
      <c r="I937" s="1385"/>
      <c r="J937" s="1385"/>
      <c r="K937" s="1386"/>
      <c r="L937" s="1385"/>
      <c r="M937" s="1385"/>
      <c r="N937" s="1385"/>
      <c r="O937" s="1385"/>
      <c r="P937" s="1385"/>
      <c r="Q937" s="1385"/>
      <c r="R937" s="1385"/>
      <c r="S937" s="1385"/>
      <c r="T937" s="1385"/>
      <c r="U937" s="1385"/>
      <c r="V937" s="1385"/>
      <c r="W937" s="1385"/>
      <c r="X937" s="1385"/>
      <c r="Y937" s="1385"/>
    </row>
    <row r="938" spans="1:25" ht="12" customHeight="1">
      <c r="A938" s="1385"/>
      <c r="B938" s="1386"/>
      <c r="C938" s="1385"/>
      <c r="D938" s="1385"/>
      <c r="E938" s="1385"/>
      <c r="F938" s="1385"/>
      <c r="G938" s="1385"/>
      <c r="H938" s="1385"/>
      <c r="I938" s="1385"/>
      <c r="J938" s="1385"/>
      <c r="K938" s="1386"/>
      <c r="L938" s="1385"/>
      <c r="M938" s="1385"/>
      <c r="N938" s="1385"/>
      <c r="O938" s="1385"/>
      <c r="P938" s="1385"/>
      <c r="Q938" s="1385"/>
      <c r="R938" s="1385"/>
      <c r="S938" s="1385"/>
      <c r="T938" s="1385"/>
      <c r="U938" s="1385"/>
      <c r="V938" s="1385"/>
      <c r="W938" s="1385"/>
      <c r="X938" s="1385"/>
      <c r="Y938" s="1385"/>
    </row>
    <row r="939" spans="1:25" ht="12" customHeight="1">
      <c r="A939" s="1385"/>
      <c r="B939" s="1386"/>
      <c r="C939" s="1385"/>
      <c r="D939" s="1385"/>
      <c r="E939" s="1385"/>
      <c r="F939" s="1385"/>
      <c r="G939" s="1385"/>
      <c r="H939" s="1385"/>
      <c r="I939" s="1385"/>
      <c r="J939" s="1385"/>
      <c r="K939" s="1386"/>
      <c r="L939" s="1385"/>
      <c r="M939" s="1385"/>
      <c r="N939" s="1385"/>
      <c r="O939" s="1385"/>
      <c r="P939" s="1385"/>
      <c r="Q939" s="1385"/>
      <c r="R939" s="1385"/>
      <c r="S939" s="1385"/>
      <c r="T939" s="1385"/>
      <c r="U939" s="1385"/>
      <c r="V939" s="1385"/>
      <c r="W939" s="1385"/>
      <c r="X939" s="1385"/>
      <c r="Y939" s="1385"/>
    </row>
    <row r="940" spans="1:25" ht="12" customHeight="1">
      <c r="A940" s="1385"/>
      <c r="B940" s="1386"/>
      <c r="C940" s="1385"/>
      <c r="D940" s="1385"/>
      <c r="E940" s="1385"/>
      <c r="F940" s="1385"/>
      <c r="G940" s="1385"/>
      <c r="H940" s="1385"/>
      <c r="I940" s="1385"/>
      <c r="J940" s="1385"/>
      <c r="K940" s="1386"/>
      <c r="L940" s="1385"/>
      <c r="M940" s="1385"/>
      <c r="N940" s="1385"/>
      <c r="O940" s="1385"/>
      <c r="P940" s="1385"/>
      <c r="Q940" s="1385"/>
      <c r="R940" s="1385"/>
      <c r="S940" s="1385"/>
      <c r="T940" s="1385"/>
      <c r="U940" s="1385"/>
      <c r="V940" s="1385"/>
      <c r="W940" s="1385"/>
      <c r="X940" s="1385"/>
      <c r="Y940" s="1385"/>
    </row>
    <row r="941" spans="1:25" ht="12" customHeight="1">
      <c r="A941" s="1385"/>
      <c r="B941" s="1386"/>
      <c r="C941" s="1385"/>
      <c r="D941" s="1385"/>
      <c r="E941" s="1385"/>
      <c r="F941" s="1385"/>
      <c r="G941" s="1385"/>
      <c r="H941" s="1385"/>
      <c r="I941" s="1385"/>
      <c r="J941" s="1385"/>
      <c r="K941" s="1386"/>
      <c r="L941" s="1385"/>
      <c r="M941" s="1385"/>
      <c r="N941" s="1385"/>
      <c r="O941" s="1385"/>
      <c r="P941" s="1385"/>
      <c r="Q941" s="1385"/>
      <c r="R941" s="1385"/>
      <c r="S941" s="1385"/>
      <c r="T941" s="1385"/>
      <c r="U941" s="1385"/>
      <c r="V941" s="1385"/>
      <c r="W941" s="1385"/>
      <c r="X941" s="1385"/>
      <c r="Y941" s="1385"/>
    </row>
    <row r="942" spans="1:25" ht="12" customHeight="1">
      <c r="A942" s="1385"/>
      <c r="B942" s="1386"/>
      <c r="C942" s="1385"/>
      <c r="D942" s="1385"/>
      <c r="E942" s="1385"/>
      <c r="F942" s="1385"/>
      <c r="G942" s="1385"/>
      <c r="H942" s="1385"/>
      <c r="I942" s="1385"/>
      <c r="J942" s="1385"/>
      <c r="K942" s="1386"/>
      <c r="L942" s="1385"/>
      <c r="M942" s="1385"/>
      <c r="N942" s="1385"/>
      <c r="O942" s="1385"/>
      <c r="P942" s="1385"/>
      <c r="Q942" s="1385"/>
      <c r="R942" s="1385"/>
      <c r="S942" s="1385"/>
      <c r="T942" s="1385"/>
      <c r="U942" s="1385"/>
      <c r="V942" s="1385"/>
      <c r="W942" s="1385"/>
      <c r="X942" s="1385"/>
      <c r="Y942" s="1385"/>
    </row>
    <row r="943" spans="1:25" ht="12" customHeight="1">
      <c r="A943" s="1385"/>
      <c r="B943" s="1386"/>
      <c r="C943" s="1385"/>
      <c r="D943" s="1385"/>
      <c r="E943" s="1385"/>
      <c r="F943" s="1385"/>
      <c r="G943" s="1385"/>
      <c r="H943" s="1385"/>
      <c r="I943" s="1385"/>
      <c r="J943" s="1385"/>
      <c r="K943" s="1386"/>
      <c r="L943" s="1385"/>
      <c r="M943" s="1385"/>
      <c r="N943" s="1385"/>
      <c r="O943" s="1385"/>
      <c r="P943" s="1385"/>
      <c r="Q943" s="1385"/>
      <c r="R943" s="1385"/>
      <c r="S943" s="1385"/>
      <c r="T943" s="1385"/>
      <c r="U943" s="1385"/>
      <c r="V943" s="1385"/>
      <c r="W943" s="1385"/>
      <c r="X943" s="1385"/>
      <c r="Y943" s="1385"/>
    </row>
    <row r="944" spans="1:25" ht="12" customHeight="1">
      <c r="A944" s="1385"/>
      <c r="B944" s="1386"/>
      <c r="C944" s="1385"/>
      <c r="D944" s="1385"/>
      <c r="E944" s="1385"/>
      <c r="F944" s="1385"/>
      <c r="G944" s="1385"/>
      <c r="H944" s="1385"/>
      <c r="I944" s="1385"/>
      <c r="J944" s="1385"/>
      <c r="K944" s="1386"/>
      <c r="L944" s="1385"/>
      <c r="M944" s="1385"/>
      <c r="N944" s="1385"/>
      <c r="O944" s="1385"/>
      <c r="P944" s="1385"/>
      <c r="Q944" s="1385"/>
      <c r="R944" s="1385"/>
      <c r="S944" s="1385"/>
      <c r="T944" s="1385"/>
      <c r="U944" s="1385"/>
      <c r="V944" s="1385"/>
      <c r="W944" s="1385"/>
      <c r="X944" s="1385"/>
      <c r="Y944" s="1385"/>
    </row>
    <row r="945" spans="1:25" ht="12" customHeight="1">
      <c r="A945" s="1385"/>
      <c r="B945" s="1386"/>
      <c r="C945" s="1385"/>
      <c r="D945" s="1385"/>
      <c r="E945" s="1385"/>
      <c r="F945" s="1385"/>
      <c r="G945" s="1385"/>
      <c r="H945" s="1385"/>
      <c r="I945" s="1385"/>
      <c r="J945" s="1385"/>
      <c r="K945" s="1386"/>
      <c r="L945" s="1385"/>
      <c r="M945" s="1385"/>
      <c r="N945" s="1385"/>
      <c r="O945" s="1385"/>
      <c r="P945" s="1385"/>
      <c r="Q945" s="1385"/>
      <c r="R945" s="1385"/>
      <c r="S945" s="1385"/>
      <c r="T945" s="1385"/>
      <c r="U945" s="1385"/>
      <c r="V945" s="1385"/>
      <c r="W945" s="1385"/>
      <c r="X945" s="1385"/>
      <c r="Y945" s="1385"/>
    </row>
    <row r="946" spans="1:25" ht="12" customHeight="1">
      <c r="A946" s="1385"/>
      <c r="B946" s="1386"/>
      <c r="C946" s="1385"/>
      <c r="D946" s="1385"/>
      <c r="E946" s="1385"/>
      <c r="F946" s="1385"/>
      <c r="G946" s="1385"/>
      <c r="H946" s="1385"/>
      <c r="I946" s="1385"/>
      <c r="J946" s="1385"/>
      <c r="K946" s="1386"/>
      <c r="L946" s="1385"/>
      <c r="M946" s="1385"/>
      <c r="N946" s="1385"/>
      <c r="O946" s="1385"/>
      <c r="P946" s="1385"/>
      <c r="Q946" s="1385"/>
      <c r="R946" s="1385"/>
      <c r="S946" s="1385"/>
      <c r="T946" s="1385"/>
      <c r="U946" s="1385"/>
      <c r="V946" s="1385"/>
      <c r="W946" s="1385"/>
      <c r="X946" s="1385"/>
      <c r="Y946" s="1385"/>
    </row>
    <row r="947" spans="1:25" ht="12" customHeight="1">
      <c r="A947" s="1385"/>
      <c r="B947" s="1386"/>
      <c r="C947" s="1385"/>
      <c r="D947" s="1385"/>
      <c r="E947" s="1385"/>
      <c r="F947" s="1385"/>
      <c r="G947" s="1385"/>
      <c r="H947" s="1385"/>
      <c r="I947" s="1385"/>
      <c r="J947" s="1385"/>
      <c r="K947" s="1386"/>
      <c r="L947" s="1385"/>
      <c r="M947" s="1385"/>
      <c r="N947" s="1385"/>
      <c r="O947" s="1385"/>
      <c r="P947" s="1385"/>
      <c r="Q947" s="1385"/>
      <c r="R947" s="1385"/>
      <c r="S947" s="1385"/>
      <c r="T947" s="1385"/>
      <c r="U947" s="1385"/>
      <c r="V947" s="1385"/>
      <c r="W947" s="1385"/>
      <c r="X947" s="1385"/>
      <c r="Y947" s="1385"/>
    </row>
    <row r="948" spans="1:25" ht="12" customHeight="1">
      <c r="A948" s="1385"/>
      <c r="B948" s="1386"/>
      <c r="C948" s="1385"/>
      <c r="D948" s="1385"/>
      <c r="E948" s="1385"/>
      <c r="F948" s="1385"/>
      <c r="G948" s="1385"/>
      <c r="H948" s="1385"/>
      <c r="I948" s="1385"/>
      <c r="J948" s="1385"/>
      <c r="K948" s="1386"/>
      <c r="L948" s="1385"/>
      <c r="M948" s="1385"/>
      <c r="N948" s="1385"/>
      <c r="O948" s="1385"/>
      <c r="P948" s="1385"/>
      <c r="Q948" s="1385"/>
      <c r="R948" s="1385"/>
      <c r="S948" s="1385"/>
      <c r="T948" s="1385"/>
      <c r="U948" s="1385"/>
      <c r="V948" s="1385"/>
      <c r="W948" s="1385"/>
      <c r="X948" s="1385"/>
      <c r="Y948" s="1385"/>
    </row>
    <row r="949" spans="1:25" ht="12" customHeight="1">
      <c r="A949" s="1385"/>
      <c r="B949" s="1386"/>
      <c r="C949" s="1385"/>
      <c r="D949" s="1385"/>
      <c r="E949" s="1385"/>
      <c r="F949" s="1385"/>
      <c r="G949" s="1385"/>
      <c r="H949" s="1385"/>
      <c r="I949" s="1385"/>
      <c r="J949" s="1385"/>
      <c r="K949" s="1386"/>
      <c r="L949" s="1385"/>
      <c r="M949" s="1385"/>
      <c r="N949" s="1385"/>
      <c r="O949" s="1385"/>
      <c r="P949" s="1385"/>
      <c r="Q949" s="1385"/>
      <c r="R949" s="1385"/>
      <c r="S949" s="1385"/>
      <c r="T949" s="1385"/>
      <c r="U949" s="1385"/>
      <c r="V949" s="1385"/>
      <c r="W949" s="1385"/>
      <c r="X949" s="1385"/>
      <c r="Y949" s="1385"/>
    </row>
    <row r="950" spans="1:25" ht="12" customHeight="1">
      <c r="A950" s="1385"/>
      <c r="B950" s="1386"/>
      <c r="C950" s="1385"/>
      <c r="D950" s="1385"/>
      <c r="E950" s="1385"/>
      <c r="F950" s="1385"/>
      <c r="G950" s="1385"/>
      <c r="H950" s="1385"/>
      <c r="I950" s="1385"/>
      <c r="J950" s="1385"/>
      <c r="K950" s="1386"/>
      <c r="L950" s="1385"/>
      <c r="M950" s="1385"/>
      <c r="N950" s="1385"/>
      <c r="O950" s="1385"/>
      <c r="P950" s="1385"/>
      <c r="Q950" s="1385"/>
      <c r="R950" s="1385"/>
      <c r="S950" s="1385"/>
      <c r="T950" s="1385"/>
      <c r="U950" s="1385"/>
      <c r="V950" s="1385"/>
      <c r="W950" s="1385"/>
      <c r="X950" s="1385"/>
      <c r="Y950" s="1385"/>
    </row>
    <row r="951" spans="1:25" ht="12" customHeight="1">
      <c r="A951" s="1385"/>
      <c r="B951" s="1386"/>
      <c r="C951" s="1385"/>
      <c r="D951" s="1385"/>
      <c r="E951" s="1385"/>
      <c r="F951" s="1385"/>
      <c r="G951" s="1385"/>
      <c r="H951" s="1385"/>
      <c r="I951" s="1385"/>
      <c r="J951" s="1385"/>
      <c r="K951" s="1386"/>
      <c r="L951" s="1385"/>
      <c r="M951" s="1385"/>
      <c r="N951" s="1385"/>
      <c r="O951" s="1385"/>
      <c r="P951" s="1385"/>
      <c r="Q951" s="1385"/>
      <c r="R951" s="1385"/>
      <c r="S951" s="1385"/>
      <c r="T951" s="1385"/>
      <c r="U951" s="1385"/>
      <c r="V951" s="1385"/>
      <c r="W951" s="1385"/>
      <c r="X951" s="1385"/>
      <c r="Y951" s="1385"/>
    </row>
    <row r="952" spans="1:25" ht="12" customHeight="1">
      <c r="A952" s="1385"/>
      <c r="B952" s="1386"/>
      <c r="C952" s="1385"/>
      <c r="D952" s="1385"/>
      <c r="E952" s="1385"/>
      <c r="F952" s="1385"/>
      <c r="G952" s="1385"/>
      <c r="H952" s="1385"/>
      <c r="I952" s="1385"/>
      <c r="J952" s="1385"/>
      <c r="K952" s="1386"/>
      <c r="L952" s="1385"/>
      <c r="M952" s="1385"/>
      <c r="N952" s="1385"/>
      <c r="O952" s="1385"/>
      <c r="P952" s="1385"/>
      <c r="Q952" s="1385"/>
      <c r="R952" s="1385"/>
      <c r="S952" s="1385"/>
      <c r="T952" s="1385"/>
      <c r="U952" s="1385"/>
      <c r="V952" s="1385"/>
      <c r="W952" s="1385"/>
      <c r="X952" s="1385"/>
      <c r="Y952" s="1385"/>
    </row>
    <row r="953" spans="1:25" ht="12" customHeight="1">
      <c r="A953" s="1385"/>
      <c r="B953" s="1386"/>
      <c r="C953" s="1385"/>
      <c r="D953" s="1385"/>
      <c r="E953" s="1385"/>
      <c r="F953" s="1385"/>
      <c r="G953" s="1385"/>
      <c r="H953" s="1385"/>
      <c r="I953" s="1385"/>
      <c r="J953" s="1385"/>
      <c r="K953" s="1386"/>
      <c r="L953" s="1385"/>
      <c r="M953" s="1385"/>
      <c r="N953" s="1385"/>
      <c r="O953" s="1385"/>
      <c r="P953" s="1385"/>
      <c r="Q953" s="1385"/>
      <c r="R953" s="1385"/>
      <c r="S953" s="1385"/>
      <c r="T953" s="1385"/>
      <c r="U953" s="1385"/>
      <c r="V953" s="1385"/>
      <c r="W953" s="1385"/>
      <c r="X953" s="1385"/>
      <c r="Y953" s="1385"/>
    </row>
    <row r="954" spans="1:25" ht="12" customHeight="1">
      <c r="A954" s="1385"/>
      <c r="B954" s="1386"/>
      <c r="C954" s="1385"/>
      <c r="D954" s="1385"/>
      <c r="E954" s="1385"/>
      <c r="F954" s="1385"/>
      <c r="G954" s="1385"/>
      <c r="H954" s="1385"/>
      <c r="I954" s="1385"/>
      <c r="J954" s="1385"/>
      <c r="K954" s="1386"/>
      <c r="L954" s="1385"/>
      <c r="M954" s="1385"/>
      <c r="N954" s="1385"/>
      <c r="O954" s="1385"/>
      <c r="P954" s="1385"/>
      <c r="Q954" s="1385"/>
      <c r="R954" s="1385"/>
      <c r="S954" s="1385"/>
      <c r="T954" s="1385"/>
      <c r="U954" s="1385"/>
      <c r="V954" s="1385"/>
      <c r="W954" s="1385"/>
      <c r="X954" s="1385"/>
      <c r="Y954" s="1385"/>
    </row>
    <row r="955" spans="1:25" ht="12" customHeight="1">
      <c r="A955" s="1385"/>
      <c r="B955" s="1386"/>
      <c r="C955" s="1385"/>
      <c r="D955" s="1385"/>
      <c r="E955" s="1385"/>
      <c r="F955" s="1385"/>
      <c r="G955" s="1385"/>
      <c r="H955" s="1385"/>
      <c r="I955" s="1385"/>
      <c r="J955" s="1385"/>
      <c r="K955" s="1386"/>
      <c r="L955" s="1385"/>
      <c r="M955" s="1385"/>
      <c r="N955" s="1385"/>
      <c r="O955" s="1385"/>
      <c r="P955" s="1385"/>
      <c r="Q955" s="1385"/>
      <c r="R955" s="1385"/>
      <c r="S955" s="1385"/>
      <c r="T955" s="1385"/>
      <c r="U955" s="1385"/>
      <c r="V955" s="1385"/>
      <c r="W955" s="1385"/>
      <c r="X955" s="1385"/>
      <c r="Y955" s="1385"/>
    </row>
    <row r="956" spans="1:25" ht="12" customHeight="1">
      <c r="A956" s="1385"/>
      <c r="B956" s="1386"/>
      <c r="C956" s="1385"/>
      <c r="D956" s="1385"/>
      <c r="E956" s="1385"/>
      <c r="F956" s="1385"/>
      <c r="G956" s="1385"/>
      <c r="H956" s="1385"/>
      <c r="I956" s="1385"/>
      <c r="J956" s="1385"/>
      <c r="K956" s="1386"/>
      <c r="L956" s="1385"/>
      <c r="M956" s="1385"/>
      <c r="N956" s="1385"/>
      <c r="O956" s="1385"/>
      <c r="P956" s="1385"/>
      <c r="Q956" s="1385"/>
      <c r="R956" s="1385"/>
      <c r="S956" s="1385"/>
      <c r="T956" s="1385"/>
      <c r="U956" s="1385"/>
      <c r="V956" s="1385"/>
      <c r="W956" s="1385"/>
      <c r="X956" s="1385"/>
      <c r="Y956" s="1385"/>
    </row>
    <row r="957" spans="1:25" ht="12" customHeight="1">
      <c r="A957" s="1385"/>
      <c r="B957" s="1386"/>
      <c r="C957" s="1385"/>
      <c r="D957" s="1385"/>
      <c r="E957" s="1385"/>
      <c r="F957" s="1385"/>
      <c r="G957" s="1385"/>
      <c r="H957" s="1385"/>
      <c r="I957" s="1385"/>
      <c r="J957" s="1385"/>
      <c r="K957" s="1386"/>
      <c r="L957" s="1385"/>
      <c r="M957" s="1385"/>
      <c r="N957" s="1385"/>
      <c r="O957" s="1385"/>
      <c r="P957" s="1385"/>
      <c r="Q957" s="1385"/>
      <c r="R957" s="1385"/>
      <c r="S957" s="1385"/>
      <c r="T957" s="1385"/>
      <c r="U957" s="1385"/>
      <c r="V957" s="1385"/>
      <c r="W957" s="1385"/>
      <c r="X957" s="1385"/>
      <c r="Y957" s="1385"/>
    </row>
    <row r="958" spans="1:25" ht="12" customHeight="1">
      <c r="A958" s="1385"/>
      <c r="B958" s="1386"/>
      <c r="C958" s="1385"/>
      <c r="D958" s="1385"/>
      <c r="E958" s="1385"/>
      <c r="F958" s="1385"/>
      <c r="G958" s="1385"/>
      <c r="H958" s="1385"/>
      <c r="I958" s="1385"/>
      <c r="J958" s="1385"/>
      <c r="K958" s="1386"/>
      <c r="L958" s="1385"/>
      <c r="M958" s="1385"/>
      <c r="N958" s="1385"/>
      <c r="O958" s="1385"/>
      <c r="P958" s="1385"/>
      <c r="Q958" s="1385"/>
      <c r="R958" s="1385"/>
      <c r="S958" s="1385"/>
      <c r="T958" s="1385"/>
      <c r="U958" s="1385"/>
      <c r="V958" s="1385"/>
      <c r="W958" s="1385"/>
      <c r="X958" s="1385"/>
      <c r="Y958" s="1385"/>
    </row>
    <row r="959" spans="1:25" ht="12" customHeight="1">
      <c r="A959" s="1385"/>
      <c r="B959" s="1386"/>
      <c r="C959" s="1385"/>
      <c r="D959" s="1385"/>
      <c r="E959" s="1385"/>
      <c r="F959" s="1385"/>
      <c r="G959" s="1385"/>
      <c r="H959" s="1385"/>
      <c r="I959" s="1385"/>
      <c r="J959" s="1385"/>
      <c r="K959" s="1386"/>
      <c r="L959" s="1385"/>
      <c r="M959" s="1385"/>
      <c r="N959" s="1385"/>
      <c r="O959" s="1385"/>
      <c r="P959" s="1385"/>
      <c r="Q959" s="1385"/>
      <c r="R959" s="1385"/>
      <c r="S959" s="1385"/>
      <c r="T959" s="1385"/>
      <c r="U959" s="1385"/>
      <c r="V959" s="1385"/>
      <c r="W959" s="1385"/>
      <c r="X959" s="1385"/>
      <c r="Y959" s="1385"/>
    </row>
    <row r="960" spans="1:25" ht="12" customHeight="1">
      <c r="A960" s="1385"/>
      <c r="B960" s="1386"/>
      <c r="C960" s="1385"/>
      <c r="D960" s="1385"/>
      <c r="E960" s="1385"/>
      <c r="F960" s="1385"/>
      <c r="G960" s="1385"/>
      <c r="H960" s="1385"/>
      <c r="I960" s="1385"/>
      <c r="J960" s="1385"/>
      <c r="K960" s="1386"/>
      <c r="L960" s="1385"/>
      <c r="M960" s="1385"/>
      <c r="N960" s="1385"/>
      <c r="O960" s="1385"/>
      <c r="P960" s="1385"/>
      <c r="Q960" s="1385"/>
      <c r="R960" s="1385"/>
      <c r="S960" s="1385"/>
      <c r="T960" s="1385"/>
      <c r="U960" s="1385"/>
      <c r="V960" s="1385"/>
      <c r="W960" s="1385"/>
      <c r="X960" s="1385"/>
      <c r="Y960" s="1385"/>
    </row>
    <row r="961" spans="1:25" ht="12" customHeight="1">
      <c r="A961" s="1385"/>
      <c r="B961" s="1386"/>
      <c r="C961" s="1385"/>
      <c r="D961" s="1385"/>
      <c r="E961" s="1385"/>
      <c r="F961" s="1385"/>
      <c r="G961" s="1385"/>
      <c r="H961" s="1385"/>
      <c r="I961" s="1385"/>
      <c r="J961" s="1385"/>
      <c r="K961" s="1386"/>
      <c r="L961" s="1385"/>
      <c r="M961" s="1385"/>
      <c r="N961" s="1385"/>
      <c r="O961" s="1385"/>
      <c r="P961" s="1385"/>
      <c r="Q961" s="1385"/>
      <c r="R961" s="1385"/>
      <c r="S961" s="1385"/>
      <c r="T961" s="1385"/>
      <c r="U961" s="1385"/>
      <c r="V961" s="1385"/>
      <c r="W961" s="1385"/>
      <c r="X961" s="1385"/>
      <c r="Y961" s="1385"/>
    </row>
    <row r="962" spans="1:25" ht="12" customHeight="1">
      <c r="A962" s="1385"/>
      <c r="B962" s="1386"/>
      <c r="C962" s="1385"/>
      <c r="D962" s="1385"/>
      <c r="E962" s="1385"/>
      <c r="F962" s="1385"/>
      <c r="G962" s="1385"/>
      <c r="H962" s="1385"/>
      <c r="I962" s="1385"/>
      <c r="J962" s="1385"/>
      <c r="K962" s="1386"/>
      <c r="L962" s="1385"/>
      <c r="M962" s="1385"/>
      <c r="N962" s="1385"/>
      <c r="O962" s="1385"/>
      <c r="P962" s="1385"/>
      <c r="Q962" s="1385"/>
      <c r="R962" s="1385"/>
      <c r="S962" s="1385"/>
      <c r="T962" s="1385"/>
      <c r="U962" s="1385"/>
      <c r="V962" s="1385"/>
      <c r="W962" s="1385"/>
      <c r="X962" s="1385"/>
      <c r="Y962" s="1385"/>
    </row>
    <row r="963" spans="1:25" ht="12" customHeight="1">
      <c r="A963" s="1385"/>
      <c r="B963" s="1386"/>
      <c r="C963" s="1385"/>
      <c r="D963" s="1385"/>
      <c r="E963" s="1385"/>
      <c r="F963" s="1385"/>
      <c r="G963" s="1385"/>
      <c r="H963" s="1385"/>
      <c r="I963" s="1385"/>
      <c r="J963" s="1385"/>
      <c r="K963" s="1386"/>
      <c r="L963" s="1385"/>
      <c r="M963" s="1385"/>
      <c r="N963" s="1385"/>
      <c r="O963" s="1385"/>
      <c r="P963" s="1385"/>
      <c r="Q963" s="1385"/>
      <c r="R963" s="1385"/>
      <c r="S963" s="1385"/>
      <c r="T963" s="1385"/>
      <c r="U963" s="1385"/>
      <c r="V963" s="1385"/>
      <c r="W963" s="1385"/>
      <c r="X963" s="1385"/>
      <c r="Y963" s="1385"/>
    </row>
    <row r="964" spans="1:25" ht="12" customHeight="1">
      <c r="A964" s="1385"/>
      <c r="B964" s="1386"/>
      <c r="C964" s="1385"/>
      <c r="D964" s="1385"/>
      <c r="E964" s="1385"/>
      <c r="F964" s="1385"/>
      <c r="G964" s="1385"/>
      <c r="H964" s="1385"/>
      <c r="I964" s="1385"/>
      <c r="J964" s="1385"/>
      <c r="K964" s="1386"/>
      <c r="L964" s="1385"/>
      <c r="M964" s="1385"/>
      <c r="N964" s="1385"/>
      <c r="O964" s="1385"/>
      <c r="P964" s="1385"/>
      <c r="Q964" s="1385"/>
      <c r="R964" s="1385"/>
      <c r="S964" s="1385"/>
      <c r="T964" s="1385"/>
      <c r="U964" s="1385"/>
      <c r="V964" s="1385"/>
      <c r="W964" s="1385"/>
      <c r="X964" s="1385"/>
      <c r="Y964" s="1385"/>
    </row>
    <row r="965" spans="1:25" ht="12" customHeight="1">
      <c r="A965" s="1385"/>
      <c r="B965" s="1386"/>
      <c r="C965" s="1385"/>
      <c r="D965" s="1385"/>
      <c r="E965" s="1385"/>
      <c r="F965" s="1385"/>
      <c r="G965" s="1385"/>
      <c r="H965" s="1385"/>
      <c r="I965" s="1385"/>
      <c r="J965" s="1385"/>
      <c r="K965" s="1386"/>
      <c r="L965" s="1385"/>
      <c r="M965" s="1385"/>
      <c r="N965" s="1385"/>
      <c r="O965" s="1385"/>
      <c r="P965" s="1385"/>
      <c r="Q965" s="1385"/>
      <c r="R965" s="1385"/>
      <c r="S965" s="1385"/>
      <c r="T965" s="1385"/>
      <c r="U965" s="1385"/>
      <c r="V965" s="1385"/>
      <c r="W965" s="1385"/>
      <c r="X965" s="1385"/>
      <c r="Y965" s="1385"/>
    </row>
    <row r="966" spans="1:25" ht="12" customHeight="1">
      <c r="A966" s="1385"/>
      <c r="B966" s="1386"/>
      <c r="C966" s="1385"/>
      <c r="D966" s="1385"/>
      <c r="E966" s="1385"/>
      <c r="F966" s="1385"/>
      <c r="G966" s="1385"/>
      <c r="H966" s="1385"/>
      <c r="I966" s="1385"/>
      <c r="J966" s="1385"/>
      <c r="K966" s="1386"/>
      <c r="L966" s="1385"/>
      <c r="M966" s="1385"/>
      <c r="N966" s="1385"/>
      <c r="O966" s="1385"/>
      <c r="P966" s="1385"/>
      <c r="Q966" s="1385"/>
      <c r="R966" s="1385"/>
      <c r="S966" s="1385"/>
      <c r="T966" s="1385"/>
      <c r="U966" s="1385"/>
      <c r="V966" s="1385"/>
      <c r="W966" s="1385"/>
      <c r="X966" s="1385"/>
      <c r="Y966" s="1385"/>
    </row>
    <row r="967" spans="1:25" ht="12" customHeight="1">
      <c r="A967" s="1385"/>
      <c r="B967" s="1386"/>
      <c r="C967" s="1385"/>
      <c r="D967" s="1385"/>
      <c r="E967" s="1385"/>
      <c r="F967" s="1385"/>
      <c r="G967" s="1385"/>
      <c r="H967" s="1385"/>
      <c r="I967" s="1385"/>
      <c r="J967" s="1385"/>
      <c r="K967" s="1386"/>
      <c r="L967" s="1385"/>
      <c r="M967" s="1385"/>
      <c r="N967" s="1385"/>
      <c r="O967" s="1385"/>
      <c r="P967" s="1385"/>
      <c r="Q967" s="1385"/>
      <c r="R967" s="1385"/>
      <c r="S967" s="1385"/>
      <c r="T967" s="1385"/>
      <c r="U967" s="1385"/>
      <c r="V967" s="1385"/>
      <c r="W967" s="1385"/>
      <c r="X967" s="1385"/>
      <c r="Y967" s="1385"/>
    </row>
    <row r="968" spans="1:25" ht="12" customHeight="1">
      <c r="A968" s="1385"/>
      <c r="B968" s="1386"/>
      <c r="C968" s="1385"/>
      <c r="D968" s="1385"/>
      <c r="E968" s="1385"/>
      <c r="F968" s="1385"/>
      <c r="G968" s="1385"/>
      <c r="H968" s="1385"/>
      <c r="I968" s="1385"/>
      <c r="J968" s="1385"/>
      <c r="K968" s="1386"/>
      <c r="L968" s="1385"/>
      <c r="M968" s="1385"/>
      <c r="N968" s="1385"/>
      <c r="O968" s="1385"/>
      <c r="P968" s="1385"/>
      <c r="Q968" s="1385"/>
      <c r="R968" s="1385"/>
      <c r="S968" s="1385"/>
      <c r="T968" s="1385"/>
      <c r="U968" s="1385"/>
      <c r="V968" s="1385"/>
      <c r="W968" s="1385"/>
      <c r="X968" s="1385"/>
      <c r="Y968" s="1385"/>
    </row>
    <row r="969" spans="1:25" ht="12" customHeight="1">
      <c r="A969" s="1385"/>
      <c r="B969" s="1386"/>
      <c r="C969" s="1385"/>
      <c r="D969" s="1385"/>
      <c r="E969" s="1385"/>
      <c r="F969" s="1385"/>
      <c r="G969" s="1385"/>
      <c r="H969" s="1385"/>
      <c r="I969" s="1385"/>
      <c r="J969" s="1385"/>
      <c r="K969" s="1386"/>
      <c r="L969" s="1385"/>
      <c r="M969" s="1385"/>
      <c r="N969" s="1385"/>
      <c r="O969" s="1385"/>
      <c r="P969" s="1385"/>
      <c r="Q969" s="1385"/>
      <c r="R969" s="1385"/>
      <c r="S969" s="1385"/>
      <c r="T969" s="1385"/>
      <c r="U969" s="1385"/>
      <c r="V969" s="1385"/>
      <c r="W969" s="1385"/>
      <c r="X969" s="1385"/>
      <c r="Y969" s="1385"/>
    </row>
    <row r="970" spans="1:25" ht="12" customHeight="1">
      <c r="A970" s="1385"/>
      <c r="B970" s="1386"/>
      <c r="C970" s="1385"/>
      <c r="D970" s="1385"/>
      <c r="E970" s="1385"/>
      <c r="F970" s="1385"/>
      <c r="G970" s="1385"/>
      <c r="H970" s="1385"/>
      <c r="I970" s="1385"/>
      <c r="J970" s="1385"/>
      <c r="K970" s="1386"/>
      <c r="L970" s="1385"/>
      <c r="M970" s="1385"/>
      <c r="N970" s="1385"/>
      <c r="O970" s="1385"/>
      <c r="P970" s="1385"/>
      <c r="Q970" s="1385"/>
      <c r="R970" s="1385"/>
      <c r="S970" s="1385"/>
      <c r="T970" s="1385"/>
      <c r="U970" s="1385"/>
      <c r="V970" s="1385"/>
      <c r="W970" s="1385"/>
      <c r="X970" s="1385"/>
      <c r="Y970" s="1385"/>
    </row>
    <row r="971" spans="1:25" ht="12" customHeight="1">
      <c r="A971" s="1385"/>
      <c r="B971" s="1386"/>
      <c r="C971" s="1385"/>
      <c r="D971" s="1385"/>
      <c r="E971" s="1385"/>
      <c r="F971" s="1385"/>
      <c r="G971" s="1385"/>
      <c r="H971" s="1385"/>
      <c r="I971" s="1385"/>
      <c r="J971" s="1385"/>
      <c r="K971" s="1386"/>
      <c r="L971" s="1385"/>
      <c r="M971" s="1385"/>
      <c r="N971" s="1385"/>
      <c r="O971" s="1385"/>
      <c r="P971" s="1385"/>
      <c r="Q971" s="1385"/>
      <c r="R971" s="1385"/>
      <c r="S971" s="1385"/>
      <c r="T971" s="1385"/>
      <c r="U971" s="1385"/>
      <c r="V971" s="1385"/>
      <c r="W971" s="1385"/>
      <c r="X971" s="1385"/>
      <c r="Y971" s="1385"/>
    </row>
    <row r="972" spans="1:25" ht="12" customHeight="1">
      <c r="A972" s="1385"/>
      <c r="B972" s="1386"/>
      <c r="C972" s="1385"/>
      <c r="D972" s="1385"/>
      <c r="E972" s="1385"/>
      <c r="F972" s="1385"/>
      <c r="G972" s="1385"/>
      <c r="H972" s="1385"/>
      <c r="I972" s="1385"/>
      <c r="J972" s="1385"/>
      <c r="K972" s="1386"/>
      <c r="L972" s="1385"/>
      <c r="M972" s="1385"/>
      <c r="N972" s="1385"/>
      <c r="O972" s="1385"/>
      <c r="P972" s="1385"/>
      <c r="Q972" s="1385"/>
      <c r="R972" s="1385"/>
      <c r="S972" s="1385"/>
      <c r="T972" s="1385"/>
      <c r="U972" s="1385"/>
      <c r="V972" s="1385"/>
      <c r="W972" s="1385"/>
      <c r="X972" s="1385"/>
      <c r="Y972" s="1385"/>
    </row>
    <row r="973" spans="1:25" ht="12" customHeight="1">
      <c r="A973" s="1385"/>
      <c r="B973" s="1386"/>
      <c r="C973" s="1385"/>
      <c r="D973" s="1385"/>
      <c r="E973" s="1385"/>
      <c r="F973" s="1385"/>
      <c r="G973" s="1385"/>
      <c r="H973" s="1385"/>
      <c r="I973" s="1385"/>
      <c r="J973" s="1385"/>
      <c r="K973" s="1386"/>
      <c r="L973" s="1385"/>
      <c r="M973" s="1385"/>
      <c r="N973" s="1385"/>
      <c r="O973" s="1385"/>
      <c r="P973" s="1385"/>
      <c r="Q973" s="1385"/>
      <c r="R973" s="1385"/>
      <c r="S973" s="1385"/>
      <c r="T973" s="1385"/>
      <c r="U973" s="1385"/>
      <c r="V973" s="1385"/>
      <c r="W973" s="1385"/>
      <c r="X973" s="1385"/>
      <c r="Y973" s="1385"/>
    </row>
    <row r="974" spans="1:25" ht="12" customHeight="1">
      <c r="A974" s="1385"/>
      <c r="B974" s="1386"/>
      <c r="C974" s="1385"/>
      <c r="D974" s="1385"/>
      <c r="E974" s="1385"/>
      <c r="F974" s="1385"/>
      <c r="G974" s="1385"/>
      <c r="H974" s="1385"/>
      <c r="I974" s="1385"/>
      <c r="J974" s="1385"/>
      <c r="K974" s="1386"/>
      <c r="L974" s="1385"/>
      <c r="M974" s="1385"/>
      <c r="N974" s="1385"/>
      <c r="O974" s="1385"/>
      <c r="P974" s="1385"/>
      <c r="Q974" s="1385"/>
      <c r="R974" s="1385"/>
      <c r="S974" s="1385"/>
      <c r="T974" s="1385"/>
      <c r="U974" s="1385"/>
      <c r="V974" s="1385"/>
      <c r="W974" s="1385"/>
      <c r="X974" s="1385"/>
      <c r="Y974" s="1385"/>
    </row>
    <row r="975" spans="1:25" ht="12" customHeight="1">
      <c r="A975" s="1385"/>
      <c r="B975" s="1386"/>
      <c r="C975" s="1385"/>
      <c r="D975" s="1385"/>
      <c r="E975" s="1385"/>
      <c r="F975" s="1385"/>
      <c r="G975" s="1385"/>
      <c r="H975" s="1385"/>
      <c r="I975" s="1385"/>
      <c r="J975" s="1385"/>
      <c r="K975" s="1386"/>
      <c r="L975" s="1385"/>
      <c r="M975" s="1385"/>
      <c r="N975" s="1385"/>
      <c r="O975" s="1385"/>
      <c r="P975" s="1385"/>
      <c r="Q975" s="1385"/>
      <c r="R975" s="1385"/>
      <c r="S975" s="1385"/>
      <c r="T975" s="1385"/>
      <c r="U975" s="1385"/>
      <c r="V975" s="1385"/>
      <c r="W975" s="1385"/>
      <c r="X975" s="1385"/>
      <c r="Y975" s="1385"/>
    </row>
    <row r="976" spans="1:25" ht="12" customHeight="1">
      <c r="A976" s="1385"/>
      <c r="B976" s="1386"/>
      <c r="C976" s="1385"/>
      <c r="D976" s="1385"/>
      <c r="E976" s="1385"/>
      <c r="F976" s="1385"/>
      <c r="G976" s="1385"/>
      <c r="H976" s="1385"/>
      <c r="I976" s="1385"/>
      <c r="J976" s="1385"/>
      <c r="K976" s="1386"/>
      <c r="L976" s="1385"/>
      <c r="M976" s="1385"/>
      <c r="N976" s="1385"/>
      <c r="O976" s="1385"/>
      <c r="P976" s="1385"/>
      <c r="Q976" s="1385"/>
      <c r="R976" s="1385"/>
      <c r="S976" s="1385"/>
      <c r="T976" s="1385"/>
      <c r="U976" s="1385"/>
      <c r="V976" s="1385"/>
      <c r="W976" s="1385"/>
      <c r="X976" s="1385"/>
      <c r="Y976" s="1385"/>
    </row>
    <row r="977" spans="1:25" ht="12" customHeight="1">
      <c r="A977" s="1385"/>
      <c r="B977" s="1386"/>
      <c r="C977" s="1385"/>
      <c r="D977" s="1385"/>
      <c r="E977" s="1385"/>
      <c r="F977" s="1385"/>
      <c r="G977" s="1385"/>
      <c r="H977" s="1385"/>
      <c r="I977" s="1385"/>
      <c r="J977" s="1385"/>
      <c r="K977" s="1386"/>
      <c r="L977" s="1385"/>
      <c r="M977" s="1385"/>
      <c r="N977" s="1385"/>
      <c r="O977" s="1385"/>
      <c r="P977" s="1385"/>
      <c r="Q977" s="1385"/>
      <c r="R977" s="1385"/>
      <c r="S977" s="1385"/>
      <c r="T977" s="1385"/>
      <c r="U977" s="1385"/>
      <c r="V977" s="1385"/>
      <c r="W977" s="1385"/>
      <c r="X977" s="1385"/>
      <c r="Y977" s="1385"/>
    </row>
    <row r="978" spans="1:25" ht="12" customHeight="1">
      <c r="A978" s="1385"/>
      <c r="B978" s="1386"/>
      <c r="C978" s="1385"/>
      <c r="D978" s="1385"/>
      <c r="E978" s="1385"/>
      <c r="F978" s="1385"/>
      <c r="G978" s="1385"/>
      <c r="H978" s="1385"/>
      <c r="I978" s="1385"/>
      <c r="J978" s="1385"/>
      <c r="K978" s="1386"/>
      <c r="L978" s="1385"/>
      <c r="M978" s="1385"/>
      <c r="N978" s="1385"/>
      <c r="O978" s="1385"/>
      <c r="P978" s="1385"/>
      <c r="Q978" s="1385"/>
      <c r="R978" s="1385"/>
      <c r="S978" s="1385"/>
      <c r="T978" s="1385"/>
      <c r="U978" s="1385"/>
      <c r="V978" s="1385"/>
      <c r="W978" s="1385"/>
      <c r="X978" s="1385"/>
      <c r="Y978" s="1385"/>
    </row>
    <row r="979" spans="1:25" ht="12" customHeight="1">
      <c r="A979" s="1385"/>
      <c r="B979" s="1386"/>
      <c r="C979" s="1385"/>
      <c r="D979" s="1385"/>
      <c r="E979" s="1385"/>
      <c r="F979" s="1385"/>
      <c r="G979" s="1385"/>
      <c r="H979" s="1385"/>
      <c r="I979" s="1385"/>
      <c r="J979" s="1385"/>
      <c r="K979" s="1386"/>
      <c r="L979" s="1385"/>
      <c r="M979" s="1385"/>
      <c r="N979" s="1385"/>
      <c r="O979" s="1385"/>
      <c r="P979" s="1385"/>
      <c r="Q979" s="1385"/>
      <c r="R979" s="1385"/>
      <c r="S979" s="1385"/>
      <c r="T979" s="1385"/>
      <c r="U979" s="1385"/>
      <c r="V979" s="1385"/>
      <c r="W979" s="1385"/>
      <c r="X979" s="1385"/>
      <c r="Y979" s="1385"/>
    </row>
    <row r="980" spans="1:25" ht="12" customHeight="1">
      <c r="A980" s="1385"/>
      <c r="B980" s="1386"/>
      <c r="C980" s="1385"/>
      <c r="D980" s="1385"/>
      <c r="E980" s="1385"/>
      <c r="F980" s="1385"/>
      <c r="G980" s="1385"/>
      <c r="H980" s="1385"/>
      <c r="I980" s="1385"/>
      <c r="J980" s="1385"/>
      <c r="K980" s="1386"/>
      <c r="L980" s="1385"/>
      <c r="M980" s="1385"/>
      <c r="N980" s="1385"/>
      <c r="O980" s="1385"/>
      <c r="P980" s="1385"/>
      <c r="Q980" s="1385"/>
      <c r="R980" s="1385"/>
      <c r="S980" s="1385"/>
      <c r="T980" s="1385"/>
      <c r="U980" s="1385"/>
      <c r="V980" s="1385"/>
      <c r="W980" s="1385"/>
      <c r="X980" s="1385"/>
      <c r="Y980" s="1385"/>
    </row>
    <row r="981" spans="1:25" ht="12" customHeight="1">
      <c r="A981" s="1385"/>
      <c r="B981" s="1386"/>
      <c r="C981" s="1385"/>
      <c r="D981" s="1385"/>
      <c r="E981" s="1385"/>
      <c r="F981" s="1385"/>
      <c r="G981" s="1385"/>
      <c r="H981" s="1385"/>
      <c r="I981" s="1385"/>
      <c r="J981" s="1385"/>
      <c r="K981" s="1386"/>
      <c r="L981" s="1385"/>
      <c r="M981" s="1385"/>
      <c r="N981" s="1385"/>
      <c r="O981" s="1385"/>
      <c r="P981" s="1385"/>
      <c r="Q981" s="1385"/>
      <c r="R981" s="1385"/>
      <c r="S981" s="1385"/>
      <c r="T981" s="1385"/>
      <c r="U981" s="1385"/>
      <c r="V981" s="1385"/>
      <c r="W981" s="1385"/>
      <c r="X981" s="1385"/>
      <c r="Y981" s="1385"/>
    </row>
    <row r="982" spans="1:25" ht="12" customHeight="1">
      <c r="A982" s="1385"/>
      <c r="B982" s="1386"/>
      <c r="C982" s="1385"/>
      <c r="D982" s="1385"/>
      <c r="E982" s="1385"/>
      <c r="F982" s="1385"/>
      <c r="G982" s="1385"/>
      <c r="H982" s="1385"/>
      <c r="I982" s="1385"/>
      <c r="J982" s="1385"/>
      <c r="K982" s="1386"/>
      <c r="L982" s="1385"/>
      <c r="M982" s="1385"/>
      <c r="N982" s="1385"/>
      <c r="O982" s="1385"/>
      <c r="P982" s="1385"/>
      <c r="Q982" s="1385"/>
      <c r="R982" s="1385"/>
      <c r="S982" s="1385"/>
      <c r="T982" s="1385"/>
      <c r="U982" s="1385"/>
      <c r="V982" s="1385"/>
      <c r="W982" s="1385"/>
      <c r="X982" s="1385"/>
      <c r="Y982" s="1385"/>
    </row>
    <row r="983" spans="1:25" ht="12" customHeight="1">
      <c r="A983" s="1385"/>
      <c r="B983" s="1386"/>
      <c r="C983" s="1385"/>
      <c r="D983" s="1385"/>
      <c r="E983" s="1385"/>
      <c r="F983" s="1385"/>
      <c r="G983" s="1385"/>
      <c r="H983" s="1385"/>
      <c r="I983" s="1385"/>
      <c r="J983" s="1385"/>
      <c r="K983" s="1386"/>
      <c r="L983" s="1385"/>
      <c r="M983" s="1385"/>
      <c r="N983" s="1385"/>
      <c r="O983" s="1385"/>
      <c r="P983" s="1385"/>
      <c r="Q983" s="1385"/>
      <c r="R983" s="1385"/>
      <c r="S983" s="1385"/>
      <c r="T983" s="1385"/>
      <c r="U983" s="1385"/>
      <c r="V983" s="1385"/>
      <c r="W983" s="1385"/>
      <c r="X983" s="1385"/>
      <c r="Y983" s="1385"/>
    </row>
    <row r="984" spans="1:25" ht="12" customHeight="1">
      <c r="A984" s="1385"/>
      <c r="B984" s="1386"/>
      <c r="C984" s="1385"/>
      <c r="D984" s="1385"/>
      <c r="E984" s="1385"/>
      <c r="F984" s="1385"/>
      <c r="G984" s="1385"/>
      <c r="H984" s="1385"/>
      <c r="I984" s="1385"/>
      <c r="J984" s="1385"/>
      <c r="K984" s="1386"/>
      <c r="L984" s="1385"/>
      <c r="M984" s="1385"/>
      <c r="N984" s="1385"/>
      <c r="O984" s="1385"/>
      <c r="P984" s="1385"/>
      <c r="Q984" s="1385"/>
      <c r="R984" s="1385"/>
      <c r="S984" s="1385"/>
      <c r="T984" s="1385"/>
      <c r="U984" s="1385"/>
      <c r="V984" s="1385"/>
      <c r="W984" s="1385"/>
      <c r="X984" s="1385"/>
      <c r="Y984" s="1385"/>
    </row>
    <row r="985" spans="1:25" ht="12" customHeight="1">
      <c r="A985" s="1385"/>
      <c r="B985" s="1386"/>
      <c r="C985" s="1385"/>
      <c r="D985" s="1385"/>
      <c r="E985" s="1385"/>
      <c r="F985" s="1385"/>
      <c r="G985" s="1385"/>
      <c r="H985" s="1385"/>
      <c r="I985" s="1385"/>
      <c r="J985" s="1385"/>
      <c r="K985" s="1386"/>
      <c r="L985" s="1385"/>
      <c r="M985" s="1385"/>
      <c r="N985" s="1385"/>
      <c r="O985" s="1385"/>
      <c r="P985" s="1385"/>
      <c r="Q985" s="1385"/>
      <c r="R985" s="1385"/>
      <c r="S985" s="1385"/>
      <c r="T985" s="1385"/>
      <c r="U985" s="1385"/>
      <c r="V985" s="1385"/>
      <c r="W985" s="1385"/>
      <c r="X985" s="1385"/>
      <c r="Y985" s="1385"/>
    </row>
    <row r="986" spans="1:25" ht="12" customHeight="1">
      <c r="A986" s="1385"/>
      <c r="B986" s="1386"/>
      <c r="C986" s="1385"/>
      <c r="D986" s="1385"/>
      <c r="E986" s="1385"/>
      <c r="F986" s="1385"/>
      <c r="G986" s="1385"/>
      <c r="H986" s="1385"/>
      <c r="I986" s="1385"/>
      <c r="J986" s="1385"/>
      <c r="K986" s="1386"/>
      <c r="L986" s="1385"/>
      <c r="M986" s="1385"/>
      <c r="N986" s="1385"/>
      <c r="O986" s="1385"/>
      <c r="P986" s="1385"/>
      <c r="Q986" s="1385"/>
      <c r="R986" s="1385"/>
      <c r="S986" s="1385"/>
      <c r="T986" s="1385"/>
      <c r="U986" s="1385"/>
      <c r="V986" s="1385"/>
      <c r="W986" s="1385"/>
      <c r="X986" s="1385"/>
      <c r="Y986" s="1385"/>
    </row>
    <row r="987" spans="1:25" ht="12" customHeight="1">
      <c r="A987" s="1385"/>
      <c r="B987" s="1386"/>
      <c r="C987" s="1385"/>
      <c r="D987" s="1385"/>
      <c r="E987" s="1385"/>
      <c r="F987" s="1385"/>
      <c r="G987" s="1385"/>
      <c r="H987" s="1385"/>
      <c r="I987" s="1385"/>
      <c r="J987" s="1385"/>
      <c r="K987" s="1386"/>
      <c r="L987" s="1385"/>
      <c r="M987" s="1385"/>
      <c r="N987" s="1385"/>
      <c r="O987" s="1385"/>
      <c r="P987" s="1385"/>
      <c r="Q987" s="1385"/>
      <c r="R987" s="1385"/>
      <c r="S987" s="1385"/>
      <c r="T987" s="1385"/>
      <c r="U987" s="1385"/>
      <c r="V987" s="1385"/>
      <c r="W987" s="1385"/>
      <c r="X987" s="1385"/>
      <c r="Y987" s="1385"/>
    </row>
    <row r="988" spans="1:25" ht="12" customHeight="1">
      <c r="A988" s="1385"/>
      <c r="B988" s="1386"/>
      <c r="C988" s="1385"/>
      <c r="D988" s="1385"/>
      <c r="E988" s="1385"/>
      <c r="F988" s="1385"/>
      <c r="G988" s="1385"/>
      <c r="H988" s="1385"/>
      <c r="I988" s="1385"/>
      <c r="J988" s="1385"/>
      <c r="K988" s="1386"/>
      <c r="L988" s="1385"/>
      <c r="M988" s="1385"/>
      <c r="N988" s="1385"/>
      <c r="O988" s="1385"/>
      <c r="P988" s="1385"/>
      <c r="Q988" s="1385"/>
      <c r="R988" s="1385"/>
      <c r="S988" s="1385"/>
      <c r="T988" s="1385"/>
      <c r="U988" s="1385"/>
      <c r="V988" s="1385"/>
      <c r="W988" s="1385"/>
      <c r="X988" s="1385"/>
      <c r="Y988" s="1385"/>
    </row>
    <row r="989" spans="1:25" ht="12" customHeight="1">
      <c r="A989" s="1385"/>
      <c r="B989" s="1386"/>
      <c r="C989" s="1385"/>
      <c r="D989" s="1385"/>
      <c r="E989" s="1385"/>
      <c r="F989" s="1385"/>
      <c r="G989" s="1385"/>
      <c r="H989" s="1385"/>
      <c r="I989" s="1385"/>
      <c r="J989" s="1385"/>
      <c r="K989" s="1386"/>
      <c r="L989" s="1385"/>
      <c r="M989" s="1385"/>
      <c r="N989" s="1385"/>
      <c r="O989" s="1385"/>
      <c r="P989" s="1385"/>
      <c r="Q989" s="1385"/>
      <c r="R989" s="1385"/>
      <c r="S989" s="1385"/>
      <c r="T989" s="1385"/>
      <c r="U989" s="1385"/>
      <c r="V989" s="1385"/>
      <c r="W989" s="1385"/>
      <c r="X989" s="1385"/>
      <c r="Y989" s="1385"/>
    </row>
    <row r="990" spans="1:25" ht="12" customHeight="1">
      <c r="A990" s="1385"/>
      <c r="B990" s="1386"/>
      <c r="C990" s="1385"/>
      <c r="D990" s="1385"/>
      <c r="E990" s="1385"/>
      <c r="F990" s="1385"/>
      <c r="G990" s="1385"/>
      <c r="H990" s="1385"/>
      <c r="I990" s="1385"/>
      <c r="J990" s="1385"/>
      <c r="K990" s="1386"/>
      <c r="L990" s="1385"/>
      <c r="M990" s="1385"/>
      <c r="N990" s="1385"/>
      <c r="O990" s="1385"/>
      <c r="P990" s="1385"/>
      <c r="Q990" s="1385"/>
      <c r="R990" s="1385"/>
      <c r="S990" s="1385"/>
      <c r="T990" s="1385"/>
      <c r="U990" s="1385"/>
      <c r="V990" s="1385"/>
      <c r="W990" s="1385"/>
      <c r="X990" s="1385"/>
      <c r="Y990" s="1385"/>
    </row>
    <row r="991" spans="1:25" ht="12" customHeight="1">
      <c r="A991" s="1385"/>
      <c r="B991" s="1386"/>
      <c r="C991" s="1385"/>
      <c r="D991" s="1385"/>
      <c r="E991" s="1385"/>
      <c r="F991" s="1385"/>
      <c r="G991" s="1385"/>
      <c r="H991" s="1385"/>
      <c r="I991" s="1385"/>
      <c r="J991" s="1385"/>
      <c r="K991" s="1386"/>
      <c r="L991" s="1385"/>
      <c r="M991" s="1385"/>
      <c r="N991" s="1385"/>
      <c r="O991" s="1385"/>
      <c r="P991" s="1385"/>
      <c r="Q991" s="1385"/>
      <c r="R991" s="1385"/>
      <c r="S991" s="1385"/>
      <c r="T991" s="1385"/>
      <c r="U991" s="1385"/>
      <c r="V991" s="1385"/>
      <c r="W991" s="1385"/>
      <c r="X991" s="1385"/>
      <c r="Y991" s="1385"/>
    </row>
    <row r="992" spans="1:25" ht="12" customHeight="1">
      <c r="A992" s="1385"/>
      <c r="B992" s="1386"/>
      <c r="C992" s="1385"/>
      <c r="D992" s="1385"/>
      <c r="E992" s="1385"/>
      <c r="F992" s="1385"/>
      <c r="G992" s="1385"/>
      <c r="H992" s="1385"/>
      <c r="I992" s="1385"/>
      <c r="J992" s="1385"/>
      <c r="K992" s="1386"/>
      <c r="L992" s="1385"/>
      <c r="M992" s="1385"/>
      <c r="N992" s="1385"/>
      <c r="O992" s="1385"/>
      <c r="P992" s="1385"/>
      <c r="Q992" s="1385"/>
      <c r="R992" s="1385"/>
      <c r="S992" s="1385"/>
      <c r="T992" s="1385"/>
      <c r="U992" s="1385"/>
      <c r="V992" s="1385"/>
      <c r="W992" s="1385"/>
      <c r="X992" s="1385"/>
      <c r="Y992" s="1385"/>
    </row>
    <row r="993" spans="1:25" ht="12" customHeight="1">
      <c r="A993" s="1385"/>
      <c r="B993" s="1386"/>
      <c r="C993" s="1385"/>
      <c r="D993" s="1385"/>
      <c r="E993" s="1385"/>
      <c r="F993" s="1385"/>
      <c r="G993" s="1385"/>
      <c r="H993" s="1385"/>
      <c r="I993" s="1385"/>
      <c r="J993" s="1385"/>
      <c r="K993" s="1386"/>
      <c r="L993" s="1385"/>
      <c r="M993" s="1385"/>
      <c r="N993" s="1385"/>
      <c r="O993" s="1385"/>
      <c r="P993" s="1385"/>
      <c r="Q993" s="1385"/>
      <c r="R993" s="1385"/>
      <c r="S993" s="1385"/>
      <c r="T993" s="1385"/>
      <c r="U993" s="1385"/>
      <c r="V993" s="1385"/>
      <c r="W993" s="1385"/>
      <c r="X993" s="1385"/>
      <c r="Y993" s="1385"/>
    </row>
    <row r="994" spans="1:25" ht="12" customHeight="1">
      <c r="A994" s="1385"/>
      <c r="B994" s="1386"/>
      <c r="C994" s="1385"/>
      <c r="D994" s="1385"/>
      <c r="E994" s="1385"/>
      <c r="F994" s="1385"/>
      <c r="G994" s="1385"/>
      <c r="H994" s="1385"/>
      <c r="I994" s="1385"/>
      <c r="J994" s="1385"/>
      <c r="K994" s="1386"/>
      <c r="L994" s="1385"/>
      <c r="M994" s="1385"/>
      <c r="N994" s="1385"/>
      <c r="O994" s="1385"/>
      <c r="P994" s="1385"/>
      <c r="Q994" s="1385"/>
      <c r="R994" s="1385"/>
      <c r="S994" s="1385"/>
      <c r="T994" s="1385"/>
      <c r="U994" s="1385"/>
      <c r="V994" s="1385"/>
      <c r="W994" s="1385"/>
      <c r="X994" s="1385"/>
      <c r="Y994" s="1385"/>
    </row>
    <row r="995" spans="1:25" ht="12" customHeight="1">
      <c r="A995" s="1385"/>
      <c r="B995" s="1386"/>
      <c r="C995" s="1385"/>
      <c r="D995" s="1385"/>
      <c r="E995" s="1385"/>
      <c r="F995" s="1385"/>
      <c r="G995" s="1385"/>
      <c r="H995" s="1385"/>
      <c r="I995" s="1385"/>
      <c r="J995" s="1385"/>
      <c r="K995" s="1386"/>
      <c r="L995" s="1385"/>
      <c r="M995" s="1385"/>
      <c r="N995" s="1385"/>
      <c r="O995" s="1385"/>
      <c r="P995" s="1385"/>
      <c r="Q995" s="1385"/>
      <c r="R995" s="1385"/>
      <c r="S995" s="1385"/>
      <c r="T995" s="1385"/>
      <c r="U995" s="1385"/>
      <c r="V995" s="1385"/>
      <c r="W995" s="1385"/>
      <c r="X995" s="1385"/>
      <c r="Y995" s="1385"/>
    </row>
    <row r="996" spans="1:25" ht="12" customHeight="1">
      <c r="A996" s="1385"/>
      <c r="B996" s="1386"/>
      <c r="C996" s="1385"/>
      <c r="D996" s="1385"/>
      <c r="E996" s="1385"/>
      <c r="F996" s="1385"/>
      <c r="G996" s="1385"/>
      <c r="H996" s="1385"/>
      <c r="I996" s="1385"/>
      <c r="J996" s="1385"/>
      <c r="K996" s="1386"/>
      <c r="L996" s="1385"/>
      <c r="M996" s="1385"/>
      <c r="N996" s="1385"/>
      <c r="O996" s="1385"/>
      <c r="P996" s="1385"/>
      <c r="Q996" s="1385"/>
      <c r="R996" s="1385"/>
      <c r="S996" s="1385"/>
      <c r="T996" s="1385"/>
      <c r="U996" s="1385"/>
      <c r="V996" s="1385"/>
      <c r="W996" s="1385"/>
      <c r="X996" s="1385"/>
      <c r="Y996" s="1385"/>
    </row>
    <row r="997" spans="1:25" ht="12" customHeight="1">
      <c r="A997" s="1385"/>
      <c r="B997" s="1386"/>
      <c r="C997" s="1385"/>
      <c r="D997" s="1385"/>
      <c r="E997" s="1385"/>
      <c r="F997" s="1385"/>
      <c r="G997" s="1385"/>
      <c r="H997" s="1385"/>
      <c r="I997" s="1385"/>
      <c r="J997" s="1385"/>
      <c r="K997" s="1386"/>
      <c r="L997" s="1385"/>
      <c r="M997" s="1385"/>
      <c r="N997" s="1385"/>
      <c r="O997" s="1385"/>
      <c r="P997" s="1385"/>
      <c r="Q997" s="1385"/>
      <c r="R997" s="1385"/>
      <c r="S997" s="1385"/>
      <c r="T997" s="1385"/>
      <c r="U997" s="1385"/>
      <c r="V997" s="1385"/>
      <c r="W997" s="1385"/>
      <c r="X997" s="1385"/>
      <c r="Y997" s="1385"/>
    </row>
    <row r="998" spans="1:25" ht="12" customHeight="1">
      <c r="A998" s="1385"/>
      <c r="B998" s="1386"/>
      <c r="C998" s="1385"/>
      <c r="D998" s="1385"/>
      <c r="E998" s="1385"/>
      <c r="F998" s="1385"/>
      <c r="G998" s="1385"/>
      <c r="H998" s="1385"/>
      <c r="I998" s="1385"/>
      <c r="J998" s="1385"/>
      <c r="K998" s="1386"/>
      <c r="L998" s="1385"/>
      <c r="M998" s="1385"/>
      <c r="N998" s="1385"/>
      <c r="O998" s="1385"/>
      <c r="P998" s="1385"/>
      <c r="Q998" s="1385"/>
      <c r="R998" s="1385"/>
      <c r="S998" s="1385"/>
      <c r="T998" s="1385"/>
      <c r="U998" s="1385"/>
      <c r="V998" s="1385"/>
      <c r="W998" s="1385"/>
      <c r="X998" s="1385"/>
      <c r="Y998" s="1385"/>
    </row>
    <row r="999" spans="1:25" ht="12" customHeight="1">
      <c r="A999" s="1385"/>
      <c r="B999" s="1386"/>
      <c r="C999" s="1385"/>
      <c r="D999" s="1385"/>
      <c r="E999" s="1385"/>
      <c r="F999" s="1385"/>
      <c r="G999" s="1385"/>
      <c r="H999" s="1385"/>
      <c r="I999" s="1385"/>
      <c r="J999" s="1385"/>
      <c r="K999" s="1386"/>
      <c r="L999" s="1385"/>
      <c r="M999" s="1385"/>
      <c r="N999" s="1385"/>
      <c r="O999" s="1385"/>
      <c r="P999" s="1385"/>
      <c r="Q999" s="1385"/>
      <c r="R999" s="1385"/>
      <c r="S999" s="1385"/>
      <c r="T999" s="1385"/>
      <c r="U999" s="1385"/>
      <c r="V999" s="1385"/>
      <c r="W999" s="1385"/>
      <c r="X999" s="1385"/>
      <c r="Y999" s="1385"/>
    </row>
    <row r="1000" spans="1:25" ht="12" customHeight="1">
      <c r="A1000" s="1385"/>
      <c r="B1000" s="1386"/>
      <c r="C1000" s="1385"/>
      <c r="D1000" s="1385"/>
      <c r="E1000" s="1385"/>
      <c r="F1000" s="1385"/>
      <c r="G1000" s="1385"/>
      <c r="H1000" s="1385"/>
      <c r="I1000" s="1385"/>
      <c r="J1000" s="1385"/>
      <c r="K1000" s="1386"/>
      <c r="L1000" s="1385"/>
      <c r="M1000" s="1385"/>
      <c r="N1000" s="1385"/>
      <c r="O1000" s="1385"/>
      <c r="P1000" s="1385"/>
      <c r="Q1000" s="1385"/>
      <c r="R1000" s="1385"/>
      <c r="S1000" s="1385"/>
      <c r="T1000" s="1385"/>
      <c r="U1000" s="1385"/>
      <c r="V1000" s="1385"/>
      <c r="W1000" s="1385"/>
      <c r="X1000" s="1385"/>
      <c r="Y1000" s="1385"/>
    </row>
  </sheetData>
  <phoneticPr fontId="169" type="noConversion"/>
  <pageMargins left="0.69999998807907104" right="0.69999998807907104" top="0.75" bottom="0.75" header="0" footer="0"/>
  <pageSetup paperSize="9" orientation="portrait"/>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37A55-E06F-443F-94AF-5BD841434BC9}">
  <dimension ref="A1"/>
  <sheetViews>
    <sheetView tabSelected="1" workbookViewId="0"/>
  </sheetViews>
  <sheetFormatPr defaultRowHeight="14.5"/>
  <sheetData/>
  <phoneticPr fontId="16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13</vt:i4>
      </vt:variant>
      <vt:variant>
        <vt:lpstr>이름 지정된 범위</vt:lpstr>
      </vt:variant>
      <vt:variant>
        <vt:i4>1</vt:i4>
      </vt:variant>
    </vt:vector>
  </HeadingPairs>
  <TitlesOfParts>
    <vt:vector size="14" baseType="lpstr">
      <vt:lpstr>ForecastA(ctrlv)</vt:lpstr>
      <vt:lpstr>Annual(ctrlv)</vt:lpstr>
      <vt:lpstr>Quarter</vt:lpstr>
      <vt:lpstr>ForecastQ</vt:lpstr>
      <vt:lpstr>현대건설</vt:lpstr>
      <vt:lpstr>매출액 추정</vt:lpstr>
      <vt:lpstr>감가상각</vt:lpstr>
      <vt:lpstr>상대가치평가</vt:lpstr>
      <vt:lpstr>절대가치평가</vt:lpstr>
      <vt:lpstr>SOTP 밸류에이션</vt:lpstr>
      <vt:lpstr>Band Chart</vt:lpstr>
      <vt:lpstr>Report</vt:lpstr>
      <vt:lpstr>Sheet1</vt:lpstr>
      <vt:lpstr>'Band Chart'!Unit_RR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박채현(독어독문학과)</dc:creator>
  <cp:lastModifiedBy>민주연(경제학과)</cp:lastModifiedBy>
  <dcterms:created xsi:type="dcterms:W3CDTF">2020-08-16T04:47:05Z</dcterms:created>
  <dcterms:modified xsi:type="dcterms:W3CDTF">2026-09-28T04:01:30Z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zMDI1IiwibG9nVGltZSI6IjIwMjMtMDktMTJUMDY6MTA6MzZaIiwicElEIjoxLCJ0cmFjZUlkIjoiOEIxQUM4M0U3RTQzNDgxRTlFODEyMTRGNjExRUExOUQiLCJ1c2VyQ29kZSI6IklOMjMyNiJ9LCJub2RlMiI6eyJkc2QiOiIwMTAwMDAwMDAwMDAzMDI1IiwibG9nVGltZSI6IjIwMjMtMDktMTJUMDY6MTA6MzZaIiwicElEIjoxLCJ0cmFjZUlkIjoiOEIxQUM4M0U3RTQzNDgxRTlFODEyMTRGNjExRUExOUQiLCJ1c2VyQ29kZSI6IklOMjMyNiJ9LCJub2RlMyI6eyJkc2QiOiIwMTAwMDAwMDAwMDAzMDI1IiwibG9nVGltZSI6IjIwMjMtMDktMTJUMDY6MTA6MzZaIiwicElEIjoxLCJ0cmFjZUlkIjoiOEIxQUM4M0U3RTQzNDgxRTlFODEyMTRGNjExRUExOUQiLCJ1c2VyQ29kZSI6IklOMjMyNiJ9LCJub2RlNCI6eyJkc2QiOiIwMTAwMDAwMDAwMDAzMDI1IiwibG9nVGltZSI6IjIwMjMtMDktMTJUMDY6Mjk6NTlaIiwicElEIjoxLCJ0cmFjZUlkIjoiOENCN0EzQjlDQTk1NDQyMEJFMjcwOURBQTkxRTg1MUEiLCJ1c2VyQ29kZSI6IklOMjMyNiJ9LCJub2RlNSI6eyJkc2QiOiIwMDAwMDAwMDAwMDAwMDAwIiwibG9nVGltZSI6IjIwMjMtMDktMTJUMDc6MDc6MjJaIiwicElEIjoyMDQ4LCJ0cmFjZUlkIjoiQ0IzMDA3M0Q1QTBDNEI4MzgyMzI4NTRBNkEwRDhGQjYiLCJ1c2VyQ29kZSI6IjIwMDI1OCJ9LCJub2RlQ291bnQiOjN9</vt:lpwstr>
  </property>
</Properties>
</file>